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URCE" sheetId="1" state="visible" r:id="rId2"/>
    <sheet name="EXPORT.C" sheetId="2" state="visible" r:id="rId3"/>
    <sheet name="EXPORT.H" sheetId="3" state="visible" r:id="rId4"/>
    <sheet name="CNST abbreviations" sheetId="4" state="visible" r:id="rId5"/>
    <sheet name="EQN texts" sheetId="5" state="visible" r:id="rId6"/>
    <sheet name="MENU template" sheetId="6" state="visible" r:id="rId7"/>
    <sheet name="REMOVED Functions" sheetId="7" state="visible" r:id="rId8"/>
    <sheet name="NEW XEQM.c" sheetId="8" state="visible" r:id="rId9"/>
    <sheet name="XEQM TEST Program" sheetId="9" state="visible" r:id="rId10"/>
    <sheet name="XPORTP translations" sheetId="10" state="visible" r:id="rId11"/>
    <sheet name="lookups" sheetId="11" state="visible" r:id="rId12"/>
  </sheets>
  <definedNames>
    <definedName function="false" hidden="true" localSheetId="7" name="_xlnm._FilterDatabase" vbProcedure="false">'NEW XEQM.c'!$A$2:$H$242</definedName>
    <definedName function="false" hidden="true" localSheetId="0" name="_xlnm._FilterDatabase" vbProcedure="false">SOURCE!$A$3:$U$2283</definedName>
    <definedName function="false" hidden="true" localSheetId="9" name="_xlnm._FilterDatabase" vbProcedure="false">'XPORTP translations'!$A$1:$N$636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<sst xmlns="http://schemas.openxmlformats.org/spreadsheetml/2006/main" count="26023" uniqueCount="6211">
  <si>
    <t xml:space="preserve">/  { itemToBeCoded</t>
  </si>
  <si>
    <t xml:space="preserve">NOPARAM</t>
  </si>
  <si>
    <t xml:space="preserve">""</t>
  </si>
  <si>
    <t xml:space="preserve">"0000"</t>
  </si>
  <si>
    <t xml:space="preserve">CAT_NONE</t>
  </si>
  <si>
    <t xml:space="preserve">SLS_UNCHANGED</t>
  </si>
  <si>
    <t xml:space="preserve">US_UNCHANGED</t>
  </si>
  <si>
    <t xml:space="preserve">EIM_DISABLED</t>
  </si>
  <si>
    <t xml:space="preserve">PTP_NONE</t>
  </si>
  <si>
    <t xml:space="preserve">Filter</t>
  </si>
  <si>
    <t xml:space="preserve"> // ITM_NULL</t>
  </si>
  <si>
    <t xml:space="preserve">ITM_NULL</t>
  </si>
  <si>
    <t xml:space="preserve">CAT&lt;&gt;NAME</t>
  </si>
  <si>
    <t xml:space="preserve">XEQM LOOKUP</t>
  </si>
  <si>
    <t xml:space="preserve">CATEGORY</t>
  </si>
  <si>
    <t xml:space="preserve">Function items using different letters</t>
  </si>
  <si>
    <t xml:space="preserve">// Items from 1 to 127 are 1 byte OP codes</t>
  </si>
  <si>
    <t xml:space="preserve">/  { fnNop</t>
  </si>
  <si>
    <t xml:space="preserve">TM_LABEL</t>
  </si>
  <si>
    <t xml:space="preserve">"LBL"</t>
  </si>
  <si>
    <t xml:space="preserve">CAT_FNCT</t>
  </si>
  <si>
    <t xml:space="preserve">SLS_ENABLED</t>
  </si>
  <si>
    <t xml:space="preserve">US_ENABLED  </t>
  </si>
  <si>
    <t xml:space="preserve">PTP_DECLARE_LABEL</t>
  </si>
  <si>
    <t xml:space="preserve">ITM_LBL</t>
  </si>
  <si>
    <t xml:space="preserve">/  { fnGoto</t>
  </si>
  <si>
    <t xml:space="preserve">"GTO"</t>
  </si>
  <si>
    <t xml:space="preserve">PTP_LABEL</t>
  </si>
  <si>
    <t xml:space="preserve">ITM_GTO</t>
  </si>
  <si>
    <t xml:space="preserve">/  { fnExecute</t>
  </si>
  <si>
    <t xml:space="preserve">"XEQ"</t>
  </si>
  <si>
    <t xml:space="preserve">ITM_XEQ</t>
  </si>
  <si>
    <t xml:space="preserve">/  { fnReturn</t>
  </si>
  <si>
    <t xml:space="preserve">0</t>
  </si>
  <si>
    <t xml:space="preserve">"RTN"</t>
  </si>
  <si>
    <t xml:space="preserve">ITM_RTN</t>
  </si>
  <si>
    <t xml:space="preserve">/  { fnIse</t>
  </si>
  <si>
    <t xml:space="preserve">TM_REGISTER</t>
  </si>
  <si>
    <t xml:space="preserve">"ISE"</t>
  </si>
  <si>
    <t xml:space="preserve">PTP_REGISTER</t>
  </si>
  <si>
    <t xml:space="preserve">ITM_ISE</t>
  </si>
  <si>
    <t xml:space="preserve">/  { fnIsg</t>
  </si>
  <si>
    <t xml:space="preserve">"ISG"</t>
  </si>
  <si>
    <t xml:space="preserve">ITM_ISG</t>
  </si>
  <si>
    <t xml:space="preserve">/  { fnIsz</t>
  </si>
  <si>
    <t xml:space="preserve">"ISZ"</t>
  </si>
  <si>
    <t xml:space="preserve">ITM_ISZ</t>
  </si>
  <si>
    <t xml:space="preserve">/  { fnDse</t>
  </si>
  <si>
    <t xml:space="preserve">"DSE"</t>
  </si>
  <si>
    <t xml:space="preserve">ITM_DSE</t>
  </si>
  <si>
    <t xml:space="preserve">/  { fnDsl</t>
  </si>
  <si>
    <t xml:space="preserve">"DSL"</t>
  </si>
  <si>
    <t xml:space="preserve">ITM_DSL</t>
  </si>
  <si>
    <t xml:space="preserve">/  { fnDsz</t>
  </si>
  <si>
    <t xml:space="preserve">"DSZ"</t>
  </si>
  <si>
    <t xml:space="preserve">ITM_DSZ</t>
  </si>
  <si>
    <t xml:space="preserve">/  { fnXEqualsTo</t>
  </si>
  <si>
    <t xml:space="preserve">TM_CMP</t>
  </si>
  <si>
    <t xml:space="preserve">"x= ?"</t>
  </si>
  <si>
    <t xml:space="preserve">PTP_COMPARE</t>
  </si>
  <si>
    <t xml:space="preserve">ITM_XEQU</t>
  </si>
  <si>
    <t xml:space="preserve">/  { fnXNotEqual</t>
  </si>
  <si>
    <t xml:space="preserve">"x" STD_NOT_EQUAL " ?"</t>
  </si>
  <si>
    <t xml:space="preserve">ITM_XNE</t>
  </si>
  <si>
    <t xml:space="preserve">/  { fnCheckValue</t>
  </si>
  <si>
    <t xml:space="preserve">CHECK_VALUE_POSITIVE_ZERO</t>
  </si>
  <si>
    <t xml:space="preserve">"x=+0?"</t>
  </si>
  <si>
    <t xml:space="preserve">ITM_XEQUP0</t>
  </si>
  <si>
    <t xml:space="preserve">CHECK_VALUE_NEGATIVE_ZERO</t>
  </si>
  <si>
    <t xml:space="preserve">"x=-0?"</t>
  </si>
  <si>
    <t xml:space="preserve">ITM_XEQUM0</t>
  </si>
  <si>
    <t xml:space="preserve">/  { fnXAlmostEqual</t>
  </si>
  <si>
    <t xml:space="preserve">"x" STD_ALMOST_EQUAL " ?"</t>
  </si>
  <si>
    <t xml:space="preserve">ITM_XAEQU</t>
  </si>
  <si>
    <t xml:space="preserve">/  { fnXLessThan</t>
  </si>
  <si>
    <t xml:space="preserve">"x&lt; ?"</t>
  </si>
  <si>
    <t xml:space="preserve">ITM_XLT</t>
  </si>
  <si>
    <t xml:space="preserve">/  { fnXLessEqual</t>
  </si>
  <si>
    <t xml:space="preserve">"x" STD_LESS_EQUAL " ?"</t>
  </si>
  <si>
    <t xml:space="preserve">ITM_XLE</t>
  </si>
  <si>
    <t xml:space="preserve">/  { fnXGreaterEqual</t>
  </si>
  <si>
    <t xml:space="preserve">"x" STD_GREATER_EQUAL " ?"</t>
  </si>
  <si>
    <t xml:space="preserve">ITM_XGE</t>
  </si>
  <si>
    <t xml:space="preserve">/  { fnXGreaterThan</t>
  </si>
  <si>
    <t xml:space="preserve">"x&gt; ?"</t>
  </si>
  <si>
    <t xml:space="preserve">ITM_XGT</t>
  </si>
  <si>
    <t xml:space="preserve">/  { fnIsFlagClear</t>
  </si>
  <si>
    <t xml:space="preserve">TM_FLAGR</t>
  </si>
  <si>
    <t xml:space="preserve">"FC?"</t>
  </si>
  <si>
    <t xml:space="preserve">PTP_FLAG</t>
  </si>
  <si>
    <t xml:space="preserve">ITM_FC</t>
  </si>
  <si>
    <t xml:space="preserve">/  { fnIsFlagSet</t>
  </si>
  <si>
    <t xml:space="preserve">"FS?"</t>
  </si>
  <si>
    <t xml:space="preserve">ITM_FS</t>
  </si>
  <si>
    <t xml:space="preserve">/  { fnCheckInteger</t>
  </si>
  <si>
    <t xml:space="preserve">CHECK_INTEGER_EVEN</t>
  </si>
  <si>
    <t xml:space="preserve">"EVEN?"</t>
  </si>
  <si>
    <t xml:space="preserve">ITM_EVEN</t>
  </si>
  <si>
    <t xml:space="preserve">CHECK_INTEGER_ODD</t>
  </si>
  <si>
    <t xml:space="preserve">"ODD?"</t>
  </si>
  <si>
    <t xml:space="preserve">ITM_ODD</t>
  </si>
  <si>
    <t xml:space="preserve">CHECK_INTEGER_FP</t>
  </si>
  <si>
    <t xml:space="preserve">"FP?"</t>
  </si>
  <si>
    <t xml:space="preserve">ITM_FPQ</t>
  </si>
  <si>
    <t xml:space="preserve">CHECK_INTEGER</t>
  </si>
  <si>
    <t xml:space="preserve">"INT?"</t>
  </si>
  <si>
    <t xml:space="preserve">ITM_INT</t>
  </si>
  <si>
    <t xml:space="preserve">CHECK_VALUE_COMPLEX</t>
  </si>
  <si>
    <t xml:space="preserve">"CPX?"</t>
  </si>
  <si>
    <t xml:space="preserve">ITM_CPX</t>
  </si>
  <si>
    <t xml:space="preserve">Complex</t>
  </si>
  <si>
    <t xml:space="preserve">CHECK_VALUE_MATRIX</t>
  </si>
  <si>
    <t xml:space="preserve">"MATR?"</t>
  </si>
  <si>
    <t xml:space="preserve">ITM_MATR</t>
  </si>
  <si>
    <t xml:space="preserve">CHECK_VALUE_NAN</t>
  </si>
  <si>
    <t xml:space="preserve">"NaN?"</t>
  </si>
  <si>
    <t xml:space="preserve">ITM_NAN</t>
  </si>
  <si>
    <t xml:space="preserve">CHECK_VALUE_REAL</t>
  </si>
  <si>
    <t xml:space="preserve">"REAL?"</t>
  </si>
  <si>
    <t xml:space="preserve">ITM_REAL</t>
  </si>
  <si>
    <t xml:space="preserve">INFO</t>
  </si>
  <si>
    <t xml:space="preserve">CHECK_VALUE_SPECIAL</t>
  </si>
  <si>
    <t xml:space="preserve">"SPEC?"</t>
  </si>
  <si>
    <t xml:space="preserve">ITM_SPEC</t>
  </si>
  <si>
    <t xml:space="preserve">/  { fnIsString</t>
  </si>
  <si>
    <t xml:space="preserve">"STRI?"</t>
  </si>
  <si>
    <t xml:space="preserve">ITM_STRI</t>
  </si>
  <si>
    <t xml:space="preserve">CHECK_VALUE_INFINITY</t>
  </si>
  <si>
    <t xml:space="preserve">STD_PLUS_MINUS STD_INFINITY "?"</t>
  </si>
  <si>
    <t xml:space="preserve">ITM_PMINFINITY</t>
  </si>
  <si>
    <t xml:space="preserve">/  { fnIsPrime</t>
  </si>
  <si>
    <t xml:space="preserve">"PRIME?"</t>
  </si>
  <si>
    <t xml:space="preserve">ITM_PRIME</t>
  </si>
  <si>
    <t xml:space="preserve">Math</t>
  </si>
  <si>
    <t xml:space="preserve">/  { fnIsTopRoutine</t>
  </si>
  <si>
    <t xml:space="preserve">"TOP?"</t>
  </si>
  <si>
    <t xml:space="preserve">ITM_TOP</t>
  </si>
  <si>
    <t xml:space="preserve">/  { fnKeyEnter</t>
  </si>
  <si>
    <t xml:space="preserve">NOPARAM/*#JM#*/</t>
  </si>
  <si>
    <t xml:space="preserve">"ENTER" STD_UP_ARROW</t>
  </si>
  <si>
    <t xml:space="preserve">ITM_ENTER</t>
  </si>
  <si>
    <t xml:space="preserve">STACK</t>
  </si>
  <si>
    <t xml:space="preserve">/  { fnSwapXY</t>
  </si>
  <si>
    <t xml:space="preserve">"x" STD_RIGHT_OVER_LEFT_ARROW "y"</t>
  </si>
  <si>
    <t xml:space="preserve">US_ENABL_XEQ</t>
  </si>
  <si>
    <t xml:space="preserve">ITM_XexY</t>
  </si>
  <si>
    <t xml:space="preserve">/  { fnDrop</t>
  </si>
  <si>
    <t xml:space="preserve">"DROPx"</t>
  </si>
  <si>
    <t xml:space="preserve">ITM_DROP</t>
  </si>
  <si>
    <t xml:space="preserve">/  { fnPause</t>
  </si>
  <si>
    <t xml:space="preserve">TM_VALUE</t>
  </si>
  <si>
    <t xml:space="preserve">"PAUSE"</t>
  </si>
  <si>
    <t xml:space="preserve">PTP_NUMBER_8</t>
  </si>
  <si>
    <t xml:space="preserve">ITM_PAUSE</t>
  </si>
  <si>
    <t xml:space="preserve">/  { fnRollUp</t>
  </si>
  <si>
    <t xml:space="preserve">"R" STD_UP_ARROW</t>
  </si>
  <si>
    <t xml:space="preserve">ITM_Rup</t>
  </si>
  <si>
    <t xml:space="preserve">/  { fnRollDown</t>
  </si>
  <si>
    <t xml:space="preserve">"R" STD_DOWN_ARROW</t>
  </si>
  <si>
    <t xml:space="preserve">ITM_Rdown</t>
  </si>
  <si>
    <t xml:space="preserve">/  { fnClX</t>
  </si>
  <si>
    <t xml:space="preserve">"CLX"</t>
  </si>
  <si>
    <t xml:space="preserve">SLS_DISABLED</t>
  </si>
  <si>
    <t xml:space="preserve">ITM_CLX</t>
  </si>
  <si>
    <t xml:space="preserve">Clear</t>
  </si>
  <si>
    <t xml:space="preserve">/  { fnFillStack</t>
  </si>
  <si>
    <t xml:space="preserve">"FILL"</t>
  </si>
  <si>
    <t xml:space="preserve">ITM_FILL</t>
  </si>
  <si>
    <t xml:space="preserve">/  { fnInput</t>
  </si>
  <si>
    <t xml:space="preserve">"INPUT"</t>
  </si>
  <si>
    <t xml:space="preserve">US_CANCEL   </t>
  </si>
  <si>
    <t xml:space="preserve">ITM_INPUT</t>
  </si>
  <si>
    <t xml:space="preserve">/  { fnStore</t>
  </si>
  <si>
    <t xml:space="preserve">TM_STORCL</t>
  </si>
  <si>
    <t xml:space="preserve">"STO"</t>
  </si>
  <si>
    <t xml:space="preserve">ITM_STO</t>
  </si>
  <si>
    <t xml:space="preserve">/  { fnStoreAdd</t>
  </si>
  <si>
    <t xml:space="preserve">"STO+"</t>
  </si>
  <si>
    <t xml:space="preserve">ITM_STOADD</t>
  </si>
  <si>
    <t xml:space="preserve">/  { fnStoreSub</t>
  </si>
  <si>
    <t xml:space="preserve">"STO-"</t>
  </si>
  <si>
    <t xml:space="preserve">ITM_STOSUB</t>
  </si>
  <si>
    <t xml:space="preserve">/  { fnStoreMult</t>
  </si>
  <si>
    <t xml:space="preserve">"STO" STD_CROSS</t>
  </si>
  <si>
    <t xml:space="preserve">ITM_STOMULT</t>
  </si>
  <si>
    <t xml:space="preserve">/  { fnStoreDiv</t>
  </si>
  <si>
    <t xml:space="preserve">"STO/"</t>
  </si>
  <si>
    <t xml:space="preserve">ITM_STODIV</t>
  </si>
  <si>
    <t xml:space="preserve">/  { fnCyx</t>
  </si>
  <si>
    <t xml:space="preserve">"COMB"</t>
  </si>
  <si>
    <t xml:space="preserve">"C" STD_SUB_y STD_SUB_x</t>
  </si>
  <si>
    <t xml:space="preserve">EIM_ENABLED </t>
  </si>
  <si>
    <t xml:space="preserve">ITM_COMB</t>
  </si>
  <si>
    <t xml:space="preserve">/  { fnPyx</t>
  </si>
  <si>
    <t xml:space="preserve">"PERM"</t>
  </si>
  <si>
    <t xml:space="preserve">"P" STD_SUB_y STD_SUB_x</t>
  </si>
  <si>
    <t xml:space="preserve">ITM_PERM</t>
  </si>
  <si>
    <t xml:space="preserve">/  { fnRecall</t>
  </si>
  <si>
    <t xml:space="preserve">"RCL"</t>
  </si>
  <si>
    <t xml:space="preserve">ITM_RCL</t>
  </si>
  <si>
    <t xml:space="preserve">/  { fnRecallAdd</t>
  </si>
  <si>
    <t xml:space="preserve">"RCL+"</t>
  </si>
  <si>
    <t xml:space="preserve">ITM_RCLADD</t>
  </si>
  <si>
    <t xml:space="preserve">/  { fnRecallSub</t>
  </si>
  <si>
    <t xml:space="preserve">"RCL-"</t>
  </si>
  <si>
    <t xml:space="preserve">ITM_RCLSUB</t>
  </si>
  <si>
    <t xml:space="preserve">/  { fnRecallMult</t>
  </si>
  <si>
    <t xml:space="preserve">"RCL" STD_CROSS</t>
  </si>
  <si>
    <t xml:space="preserve">ITM_RCLMULT</t>
  </si>
  <si>
    <t xml:space="preserve">/  { fnRecallDiv</t>
  </si>
  <si>
    <t xml:space="preserve">"RCL/"</t>
  </si>
  <si>
    <t xml:space="preserve">ITM_RCLDIV</t>
  </si>
  <si>
    <t xml:space="preserve">/  { fnIsConverged</t>
  </si>
  <si>
    <t xml:space="preserve">"CONVG?"</t>
  </si>
  <si>
    <t xml:space="preserve">ITM_CONVG</t>
  </si>
  <si>
    <t xml:space="preserve">/  { fnEntryQ</t>
  </si>
  <si>
    <t xml:space="preserve">"ENTRY?"</t>
  </si>
  <si>
    <t xml:space="preserve">ITM_ENTRY</t>
  </si>
  <si>
    <t xml:space="preserve">/  { fnSquare</t>
  </si>
  <si>
    <t xml:space="preserve">"x" STD_SUP_2</t>
  </si>
  <si>
    <t xml:space="preserve">ITM_SQUARE</t>
  </si>
  <si>
    <t xml:space="preserve">/  { fnCube</t>
  </si>
  <si>
    <t xml:space="preserve">"x" STD_SUP_3</t>
  </si>
  <si>
    <t xml:space="preserve">ITM_CUBE</t>
  </si>
  <si>
    <t xml:space="preserve">/  { fnPower</t>
  </si>
  <si>
    <t xml:space="preserve">"y" STD_SUP_x</t>
  </si>
  <si>
    <t xml:space="preserve">ITM_YX</t>
  </si>
  <si>
    <t xml:space="preserve">/  { fnSquareRoot</t>
  </si>
  <si>
    <t xml:space="preserve">STD_SQUARE_ROOT STD_x_UNDER_ROOT</t>
  </si>
  <si>
    <t xml:space="preserve"> Dup</t>
  </si>
  <si>
    <t xml:space="preserve">ITM_SQUAREROOTX</t>
  </si>
  <si>
    <t xml:space="preserve">/  { fnCubeRoot</t>
  </si>
  <si>
    <t xml:space="preserve">STD_CUBE_ROOT STD_x_UNDER_ROOT</t>
  </si>
  <si>
    <t xml:space="preserve">ITM_CUBEROOT</t>
  </si>
  <si>
    <t xml:space="preserve">/  { fnXthRoot</t>
  </si>
  <si>
    <t xml:space="preserve">STD_xTH_ROOT STD_y_UNDER_ROOT</t>
  </si>
  <si>
    <t xml:space="preserve">ITM_XTHROOT</t>
  </si>
  <si>
    <t xml:space="preserve">/  { fn2Pow</t>
  </si>
  <si>
    <t xml:space="preserve">"2" STD_SUP_x</t>
  </si>
  <si>
    <t xml:space="preserve">ITM_2X</t>
  </si>
  <si>
    <t xml:space="preserve">/  { fnExp</t>
  </si>
  <si>
    <t xml:space="preserve">STD_EulerE STD_SUP_x</t>
  </si>
  <si>
    <t xml:space="preserve">ITM_EXP</t>
  </si>
  <si>
    <t xml:space="preserve">CAT_FREE</t>
  </si>
  <si>
    <t xml:space="preserve">PTP_DISABLED</t>
  </si>
  <si>
    <t xml:space="preserve">/  { fn10Pow</t>
  </si>
  <si>
    <t xml:space="preserve">"10" STD_SUP_x</t>
  </si>
  <si>
    <t xml:space="preserve">ITM_10x</t>
  </si>
  <si>
    <t xml:space="preserve">/  { fnLog2</t>
  </si>
  <si>
    <t xml:space="preserve">"LB"</t>
  </si>
  <si>
    <t xml:space="preserve">ITM_LOG2</t>
  </si>
  <si>
    <t xml:space="preserve">/  { fnLn</t>
  </si>
  <si>
    <t xml:space="preserve">"LN"</t>
  </si>
  <si>
    <t xml:space="preserve">//JM3 change ln to LN</t>
  </si>
  <si>
    <t xml:space="preserve">ITM_LN</t>
  </si>
  <si>
    <t xml:space="preserve">/  { fnStopProgram</t>
  </si>
  <si>
    <t xml:space="preserve">"STOP"</t>
  </si>
  <si>
    <t xml:space="preserve">"R/S"</t>
  </si>
  <si>
    <t xml:space="preserve">ITM_STOP</t>
  </si>
  <si>
    <t xml:space="preserve">/  { fnLog10</t>
  </si>
  <si>
    <t xml:space="preserve">"LOG"</t>
  </si>
  <si>
    <t xml:space="preserve">//JM Change lg to LOG</t>
  </si>
  <si>
    <t xml:space="preserve">ITM_LOG10</t>
  </si>
  <si>
    <t xml:space="preserve">/  { fnLogXY</t>
  </si>
  <si>
    <t xml:space="preserve">"LOG" STD_SUB_x "y"</t>
  </si>
  <si>
    <t xml:space="preserve">ITM_LOGXY</t>
  </si>
  <si>
    <t xml:space="preserve">/  { fnInvert</t>
  </si>
  <si>
    <t xml:space="preserve">"1/x"</t>
  </si>
  <si>
    <t xml:space="preserve">ITM_1ONX</t>
  </si>
  <si>
    <t xml:space="preserve">/  { fnCos</t>
  </si>
  <si>
    <t xml:space="preserve">"COS"</t>
  </si>
  <si>
    <t xml:space="preserve">//JM</t>
  </si>
  <si>
    <t xml:space="preserve">ITM_cos</t>
  </si>
  <si>
    <t xml:space="preserve">Trig</t>
  </si>
  <si>
    <t xml:space="preserve">/  { fnCosh</t>
  </si>
  <si>
    <t xml:space="preserve">"cosh"</t>
  </si>
  <si>
    <t xml:space="preserve">ITM_cosh</t>
  </si>
  <si>
    <t xml:space="preserve">/  { fnSin</t>
  </si>
  <si>
    <t xml:space="preserve">"SIN"</t>
  </si>
  <si>
    <t xml:space="preserve">//JM3</t>
  </si>
  <si>
    <t xml:space="preserve">ITM_sin</t>
  </si>
  <si>
    <t xml:space="preserve">/  { fnKey</t>
  </si>
  <si>
    <t xml:space="preserve">"KEY?"</t>
  </si>
  <si>
    <t xml:space="preserve">ITM_KEYQ</t>
  </si>
  <si>
    <t xml:space="preserve">/  { fnSinh</t>
  </si>
  <si>
    <t xml:space="preserve">"sinh"</t>
  </si>
  <si>
    <t xml:space="preserve">ITM_sinh</t>
  </si>
  <si>
    <t xml:space="preserve">/  { fnTan</t>
  </si>
  <si>
    <t xml:space="preserve">"TAN"</t>
  </si>
  <si>
    <t xml:space="preserve">ITM_tan</t>
  </si>
  <si>
    <t xml:space="preserve">/  { fnTanh</t>
  </si>
  <si>
    <t xml:space="preserve">"tanh"</t>
  </si>
  <si>
    <t xml:space="preserve">ITM_tanh</t>
  </si>
  <si>
    <t xml:space="preserve">/  { fnArccos</t>
  </si>
  <si>
    <t xml:space="preserve">"ARCCOS"</t>
  </si>
  <si>
    <t xml:space="preserve">"ACOS"</t>
  </si>
  <si>
    <t xml:space="preserve">ITM_arccos</t>
  </si>
  <si>
    <t xml:space="preserve">/  { fnArccosh</t>
  </si>
  <si>
    <t xml:space="preserve">"arcosh"</t>
  </si>
  <si>
    <t xml:space="preserve">ITM_arcosh</t>
  </si>
  <si>
    <t xml:space="preserve">/  { fnArcsin</t>
  </si>
  <si>
    <t xml:space="preserve">"ARCSIN"</t>
  </si>
  <si>
    <t xml:space="preserve">"ASIN"</t>
  </si>
  <si>
    <t xml:space="preserve">ITM_arcsin</t>
  </si>
  <si>
    <t xml:space="preserve">/  { fnArcsinh</t>
  </si>
  <si>
    <t xml:space="preserve">"arsinh"</t>
  </si>
  <si>
    <t xml:space="preserve">ITM_arsinh</t>
  </si>
  <si>
    <t xml:space="preserve">/  { fnArctan</t>
  </si>
  <si>
    <t xml:space="preserve">"ARCTAN"</t>
  </si>
  <si>
    <t xml:space="preserve">"ATAN"</t>
  </si>
  <si>
    <t xml:space="preserve">ITM_arctan</t>
  </si>
  <si>
    <t xml:space="preserve">/  { fnArctanh</t>
  </si>
  <si>
    <t xml:space="preserve">"artanh"</t>
  </si>
  <si>
    <t xml:space="preserve">ITM_artanh</t>
  </si>
  <si>
    <t xml:space="preserve">/  { fnCeil</t>
  </si>
  <si>
    <t xml:space="preserve">"ceil"</t>
  </si>
  <si>
    <t xml:space="preserve">ITM_CEIL</t>
  </si>
  <si>
    <t xml:space="preserve">/  { fnFloor</t>
  </si>
  <si>
    <t xml:space="preserve">"floor"</t>
  </si>
  <si>
    <t xml:space="preserve">ITM_FLOOR</t>
  </si>
  <si>
    <t xml:space="preserve">/  { fnGcd</t>
  </si>
  <si>
    <t xml:space="preserve">"GCD"</t>
  </si>
  <si>
    <t xml:space="preserve">ITM_GCD</t>
  </si>
  <si>
    <t xml:space="preserve">/  { fnLcm</t>
  </si>
  <si>
    <t xml:space="preserve">"LCM"</t>
  </si>
  <si>
    <t xml:space="preserve">ITM_LCM</t>
  </si>
  <si>
    <t xml:space="preserve">/  { fnDec</t>
  </si>
  <si>
    <t xml:space="preserve">"DECR"</t>
  </si>
  <si>
    <t xml:space="preserve">ITM_DEC</t>
  </si>
  <si>
    <t xml:space="preserve">/  { fnInc</t>
  </si>
  <si>
    <t xml:space="preserve">"INCR"</t>
  </si>
  <si>
    <t xml:space="preserve">ITM_INC</t>
  </si>
  <si>
    <t xml:space="preserve">/  { fnIp</t>
  </si>
  <si>
    <t xml:space="preserve">"IP"</t>
  </si>
  <si>
    <t xml:space="preserve">ITM_IP</t>
  </si>
  <si>
    <t xml:space="preserve">/  { fnFp</t>
  </si>
  <si>
    <t xml:space="preserve">"FP"</t>
  </si>
  <si>
    <t xml:space="preserve">ITM_FP</t>
  </si>
  <si>
    <t xml:space="preserve">/  { fnAdd</t>
  </si>
  <si>
    <t xml:space="preserve">ITM_ADD</t>
  </si>
  <si>
    <t xml:space="preserve">"+"</t>
  </si>
  <si>
    <t xml:space="preserve">/  { fnSubtract</t>
  </si>
  <si>
    <t xml:space="preserve">ITM_SUB</t>
  </si>
  <si>
    <t xml:space="preserve">"-"</t>
  </si>
  <si>
    <t xml:space="preserve">/  { fnChangeSign</t>
  </si>
  <si>
    <t xml:space="preserve">ITM_CHS/*#JM#*/</t>
  </si>
  <si>
    <t xml:space="preserve">"CHS"</t>
  </si>
  <si>
    <t xml:space="preserve">//JM Change +/- to CHS</t>
  </si>
  <si>
    <t xml:space="preserve">ITM_CHS</t>
  </si>
  <si>
    <t xml:space="preserve">/  { fnMultiply</t>
  </si>
  <si>
    <t xml:space="preserve">ITM_MULT</t>
  </si>
  <si>
    <t xml:space="preserve">STD_CROSS</t>
  </si>
  <si>
    <t xml:space="preserve">/  { fnDivide</t>
  </si>
  <si>
    <t xml:space="preserve">ITM_DIV/*#JM#*/</t>
  </si>
  <si>
    <t xml:space="preserve">STD_DIVIDE</t>
  </si>
  <si>
    <t xml:space="preserve">ITM_DIV</t>
  </si>
  <si>
    <t xml:space="preserve">/  { fnIDiv</t>
  </si>
  <si>
    <t xml:space="preserve">"IDIV"</t>
  </si>
  <si>
    <t xml:space="preserve">ITM_IDIV</t>
  </si>
  <si>
    <t xml:space="preserve">/  { fnView</t>
  </si>
  <si>
    <t xml:space="preserve">TM_M_DIM</t>
  </si>
  <si>
    <t xml:space="preserve">"VIEW"</t>
  </si>
  <si>
    <t xml:space="preserve">ITM_VIEW</t>
  </si>
  <si>
    <t xml:space="preserve">/  { fnMod</t>
  </si>
  <si>
    <t xml:space="preserve">"MOD"</t>
  </si>
  <si>
    <t xml:space="preserve">ITM_MOD</t>
  </si>
  <si>
    <t xml:space="preserve">/  { fnMax</t>
  </si>
  <si>
    <t xml:space="preserve">"max"</t>
  </si>
  <si>
    <t xml:space="preserve">ITM_MAX</t>
  </si>
  <si>
    <t xml:space="preserve">/  { fnMin</t>
  </si>
  <si>
    <t xml:space="preserve">"min"</t>
  </si>
  <si>
    <t xml:space="preserve">ITM_MIN</t>
  </si>
  <si>
    <t xml:space="preserve">/  { fnMagnitude</t>
  </si>
  <si>
    <t xml:space="preserve">"|x|"</t>
  </si>
  <si>
    <t xml:space="preserve">ITM_MAGNITUDE</t>
  </si>
  <si>
    <t xml:space="preserve">/  { fnNeighb</t>
  </si>
  <si>
    <t xml:space="preserve">"NEIGHB"</t>
  </si>
  <si>
    <t xml:space="preserve">ITM_NEIGHB</t>
  </si>
  <si>
    <t xml:space="preserve">/  { fnNextPrime</t>
  </si>
  <si>
    <t xml:space="preserve">"NEXTP"</t>
  </si>
  <si>
    <t xml:space="preserve">ITM_NEXTP</t>
  </si>
  <si>
    <t xml:space="preserve">/  { fnFactorial</t>
  </si>
  <si>
    <t xml:space="preserve">"x!"</t>
  </si>
  <si>
    <t xml:space="preserve">ITM_XFACT</t>
  </si>
  <si>
    <t xml:space="preserve">/  { fnPi</t>
  </si>
  <si>
    <t xml:space="preserve">STD_pi</t>
  </si>
  <si>
    <t xml:space="preserve">ITM_CONSTpi</t>
  </si>
  <si>
    <t xml:space="preserve">Constant</t>
  </si>
  <si>
    <t xml:space="preserve">/  { fnClearFlag</t>
  </si>
  <si>
    <t xml:space="preserve">TM_FLAGW</t>
  </si>
  <si>
    <t xml:space="preserve">"CF"</t>
  </si>
  <si>
    <t xml:space="preserve">ITM_CF</t>
  </si>
  <si>
    <t xml:space="preserve">/  { fnSetFlag</t>
  </si>
  <si>
    <t xml:space="preserve">"SF"</t>
  </si>
  <si>
    <t xml:space="preserve">ITM_SF</t>
  </si>
  <si>
    <t xml:space="preserve">/  { fnFlipFlag</t>
  </si>
  <si>
    <t xml:space="preserve">"FF"</t>
  </si>
  <si>
    <t xml:space="preserve">ITM_FF</t>
  </si>
  <si>
    <t xml:space="preserve">CHECK_VALUE_MATRIX_SQUARE</t>
  </si>
  <si>
    <t xml:space="preserve">"M.SQR?"</t>
  </si>
  <si>
    <t xml:space="preserve">ITM_M_SQR</t>
  </si>
  <si>
    <t xml:space="preserve">"LITE"</t>
  </si>
  <si>
    <t xml:space="preserve">PTP_LITERAL</t>
  </si>
  <si>
    <t xml:space="preserve"> // Literal in a PGM</t>
  </si>
  <si>
    <t xml:space="preserve">ITM_LITERAL</t>
  </si>
  <si>
    <t xml:space="preserve">/  { fnAngularModeJM</t>
  </si>
  <si>
    <t xml:space="preserve">amDegree</t>
  </si>
  <si>
    <t xml:space="preserve">STD_RIGHT_DOUBLE_ARROW "DEG"</t>
  </si>
  <si>
    <t xml:space="preserve">ITM_DEG2</t>
  </si>
  <si>
    <t xml:space="preserve">amDMS /*#JM#*/</t>
  </si>
  <si>
    <t xml:space="preserve">STD_RIGHT_DOUBLE_ARROW "D.MS"</t>
  </si>
  <si>
    <t xml:space="preserve">ITM_DMS2</t>
  </si>
  <si>
    <t xml:space="preserve">amGrad</t>
  </si>
  <si>
    <t xml:space="preserve">STD_RIGHT_DOUBLE_ARROW "GRAD"</t>
  </si>
  <si>
    <t xml:space="preserve">ITM_GRAD2</t>
  </si>
  <si>
    <t xml:space="preserve">amMultPi</t>
  </si>
  <si>
    <t xml:space="preserve">STD_RIGHT_DOUBLE_ARROW "MUL" STD_pi</t>
  </si>
  <si>
    <t xml:space="preserve">ITM_MULPI2</t>
  </si>
  <si>
    <t xml:space="preserve">amRadian</t>
  </si>
  <si>
    <t xml:space="preserve">STD_RIGHT_DOUBLE_ARROW "RAD"</t>
  </si>
  <si>
    <t xml:space="preserve">ITM_RAD2</t>
  </si>
  <si>
    <t xml:space="preserve">/  { fnLint</t>
  </si>
  <si>
    <t xml:space="preserve">"LINT"</t>
  </si>
  <si>
    <t xml:space="preserve">ITM_LINT</t>
  </si>
  <si>
    <t xml:space="preserve">LINT</t>
  </si>
  <si>
    <t xml:space="preserve">/  { fnSetRoundingMode</t>
  </si>
  <si>
    <t xml:space="preserve">"RMODE"</t>
  </si>
  <si>
    <t xml:space="preserve">ITM_RMODE</t>
  </si>
  <si>
    <t xml:space="preserve">/  { fnRmd</t>
  </si>
  <si>
    <t xml:space="preserve">"RMD"</t>
  </si>
  <si>
    <t xml:space="preserve">ITM_RMD</t>
  </si>
  <si>
    <t xml:space="preserve">/  { fnLogicalNot</t>
  </si>
  <si>
    <t xml:space="preserve">"NOT"</t>
  </si>
  <si>
    <t xml:space="preserve">ITM_LOGICALNOT</t>
  </si>
  <si>
    <t xml:space="preserve">Logic</t>
  </si>
  <si>
    <t xml:space="preserve">/  { fnLogicalAnd</t>
  </si>
  <si>
    <t xml:space="preserve">"AND"</t>
  </si>
  <si>
    <t xml:space="preserve">ITM_LOGICALAND</t>
  </si>
  <si>
    <t xml:space="preserve">/  { fnLogicalOr</t>
  </si>
  <si>
    <t xml:space="preserve">"OR"</t>
  </si>
  <si>
    <t xml:space="preserve">ITM_LOGICALOR</t>
  </si>
  <si>
    <t xml:space="preserve">/  { fnLogicalXor</t>
  </si>
  <si>
    <t xml:space="preserve">"XOR"</t>
  </si>
  <si>
    <t xml:space="preserve">ITM_LOGICALXOR</t>
  </si>
  <si>
    <t xml:space="preserve">/  { fnSwapX</t>
  </si>
  <si>
    <t xml:space="preserve">"x" STD_RIGHT_OVER_LEFT_ARROW</t>
  </si>
  <si>
    <t xml:space="preserve">ITM_Xex</t>
  </si>
  <si>
    <t xml:space="preserve">// Items from 128 to ... are 2 byte OP codes</t>
  </si>
  <si>
    <t xml:space="preserve">// Constants</t>
  </si>
  <si>
    <t xml:space="preserve">/  { fnConstant</t>
  </si>
  <si>
    <t xml:space="preserve">"a"</t>
  </si>
  <si>
    <t xml:space="preserve">"yr.gregor"</t>
  </si>
  <si>
    <t xml:space="preserve">CAT_CNST</t>
  </si>
  <si>
    <t xml:space="preserve">CST_01</t>
  </si>
  <si>
    <t xml:space="preserve">"a" STD_SUB_0</t>
  </si>
  <si>
    <t xml:space="preserve">"rad.bohr"</t>
  </si>
  <si>
    <t xml:space="preserve">CST_02</t>
  </si>
  <si>
    <t xml:space="preserve">"a" STD_SUB_M STD_SUB_o STD_SUB_o STD_SUB_n</t>
  </si>
  <si>
    <t xml:space="preserve">"orb.moon"</t>
  </si>
  <si>
    <t xml:space="preserve">CST_03</t>
  </si>
  <si>
    <t xml:space="preserve">"a" STD_SUB_EARTH</t>
  </si>
  <si>
    <t xml:space="preserve">"orb.earth"</t>
  </si>
  <si>
    <t xml:space="preserve">CST_04</t>
  </si>
  <si>
    <t xml:space="preserve">"c"</t>
  </si>
  <si>
    <t xml:space="preserve">"lightspeed"</t>
  </si>
  <si>
    <t xml:space="preserve">CST_05</t>
  </si>
  <si>
    <t xml:space="preserve">"c" STD_SUB_1</t>
  </si>
  <si>
    <t xml:space="preserve">"c.radiatn1"</t>
  </si>
  <si>
    <t xml:space="preserve">CST_06</t>
  </si>
  <si>
    <t xml:space="preserve">"c" STD_SUB_2</t>
  </si>
  <si>
    <t xml:space="preserve">"c.radiatn2"</t>
  </si>
  <si>
    <t xml:space="preserve">CST_07</t>
  </si>
  <si>
    <t xml:space="preserve">"e"</t>
  </si>
  <si>
    <t xml:space="preserve">"charge.elem"</t>
  </si>
  <si>
    <t xml:space="preserve">CST_08</t>
  </si>
  <si>
    <t xml:space="preserve">STD_EulerE</t>
  </si>
  <si>
    <t xml:space="preserve">STD_EulerE ".euler"</t>
  </si>
  <si>
    <t xml:space="preserve">CST_09</t>
  </si>
  <si>
    <t xml:space="preserve">"F"</t>
  </si>
  <si>
    <t xml:space="preserve">"c.faraday"</t>
  </si>
  <si>
    <t xml:space="preserve">CST_10</t>
  </si>
  <si>
    <t xml:space="preserve">"F" STD_SUB_alpha</t>
  </si>
  <si>
    <t xml:space="preserve">STD_alpha ".feigenbm"</t>
  </si>
  <si>
    <t xml:space="preserve">CST_11</t>
  </si>
  <si>
    <t xml:space="preserve">"F" STD_SUB_delta</t>
  </si>
  <si>
    <t xml:space="preserve">STD_delta ".feigenbm"</t>
  </si>
  <si>
    <t xml:space="preserve">CST_12</t>
  </si>
  <si>
    <t xml:space="preserve">"G"</t>
  </si>
  <si>
    <t xml:space="preserve">"c.grav.nwt"</t>
  </si>
  <si>
    <t xml:space="preserve">CST_13</t>
  </si>
  <si>
    <t xml:space="preserve">"G" STD_SUB_0</t>
  </si>
  <si>
    <t xml:space="preserve">"cond.quant"</t>
  </si>
  <si>
    <t xml:space="preserve">CST_14</t>
  </si>
  <si>
    <t xml:space="preserve">"G" STD_SUB_C</t>
  </si>
  <si>
    <t xml:space="preserve">"c.catalan"</t>
  </si>
  <si>
    <t xml:space="preserve">CST_15</t>
  </si>
  <si>
    <t xml:space="preserve">"g" STD_SUB_e</t>
  </si>
  <si>
    <t xml:space="preserve">"gfact.elec"</t>
  </si>
  <si>
    <t xml:space="preserve">CST_16</t>
  </si>
  <si>
    <t xml:space="preserve">"GM" STD_SUB_EARTH</t>
  </si>
  <si>
    <t xml:space="preserve">"c.grav.geo"</t>
  </si>
  <si>
    <t xml:space="preserve">CST_17</t>
  </si>
  <si>
    <t xml:space="preserve">"g" STD_SUB_EARTH</t>
  </si>
  <si>
    <t xml:space="preserve">"acc.earth"</t>
  </si>
  <si>
    <t xml:space="preserve">CST_18</t>
  </si>
  <si>
    <t xml:space="preserve">STD_PLANCK</t>
  </si>
  <si>
    <t xml:space="preserve">"c.planck"</t>
  </si>
  <si>
    <t xml:space="preserve">CST_19</t>
  </si>
  <si>
    <t xml:space="preserve">STD_PLANCK_2PI</t>
  </si>
  <si>
    <t xml:space="preserve">"red.planck"</t>
  </si>
  <si>
    <t xml:space="preserve">CST_20</t>
  </si>
  <si>
    <t xml:space="preserve">"k"</t>
  </si>
  <si>
    <t xml:space="preserve">"c.boltzmn"</t>
  </si>
  <si>
    <t xml:space="preserve">CST_21</t>
  </si>
  <si>
    <t xml:space="preserve">"K" STD_SUB_J</t>
  </si>
  <si>
    <t xml:space="preserve">"c.josephsn"</t>
  </si>
  <si>
    <t xml:space="preserve">CST_22</t>
  </si>
  <si>
    <t xml:space="preserve">"l" STD_SUB_P STD_SUB_L</t>
  </si>
  <si>
    <t xml:space="preserve">"len.planck"</t>
  </si>
  <si>
    <t xml:space="preserve">CST_23</t>
  </si>
  <si>
    <t xml:space="preserve">"m" STD_SUB_e</t>
  </si>
  <si>
    <t xml:space="preserve">"mass.elec"</t>
  </si>
  <si>
    <t xml:space="preserve">CST_24</t>
  </si>
  <si>
    <t xml:space="preserve">"M" STD_SUB_M STD_SUB_o STD_SUB_o STD_SUB_n</t>
  </si>
  <si>
    <t xml:space="preserve">"mass.moon"</t>
  </si>
  <si>
    <t xml:space="preserve">CST_25</t>
  </si>
  <si>
    <t xml:space="preserve">"m" STD_SUB_n</t>
  </si>
  <si>
    <t xml:space="preserve">"mass.neu"</t>
  </si>
  <si>
    <t xml:space="preserve">CST_26</t>
  </si>
  <si>
    <t xml:space="preserve">"m" STD_SUB_n "/m" STD_SUB_p</t>
  </si>
  <si>
    <t xml:space="preserve">"r.neu.prot"</t>
  </si>
  <si>
    <t xml:space="preserve">CST_27</t>
  </si>
  <si>
    <t xml:space="preserve">"m" STD_SUB_p</t>
  </si>
  <si>
    <t xml:space="preserve">"mass.prot"</t>
  </si>
  <si>
    <t xml:space="preserve">CST_28</t>
  </si>
  <si>
    <t xml:space="preserve">"m" STD_SUB_P STD_SUB_L</t>
  </si>
  <si>
    <t xml:space="preserve">"mass.planck"</t>
  </si>
  <si>
    <t xml:space="preserve">CST_29</t>
  </si>
  <si>
    <t xml:space="preserve">"m" STD_SUB_p "/m" STD_SUB_e</t>
  </si>
  <si>
    <t xml:space="preserve">"r.prot.elec"</t>
  </si>
  <si>
    <t xml:space="preserve">CST_30</t>
  </si>
  <si>
    <t xml:space="preserve">"m" STD_SUB_u</t>
  </si>
  <si>
    <t xml:space="preserve">"mass.atom"</t>
  </si>
  <si>
    <t xml:space="preserve">CST_31</t>
  </si>
  <si>
    <t xml:space="preserve">"m" STD_SUB_u "c" STD_SUP_2</t>
  </si>
  <si>
    <t xml:space="preserve">"energy.atom"</t>
  </si>
  <si>
    <t xml:space="preserve">CST_32</t>
  </si>
  <si>
    <t xml:space="preserve">"m" STD_SUB_mu</t>
  </si>
  <si>
    <t xml:space="preserve">"mass.muon"</t>
  </si>
  <si>
    <t xml:space="preserve">CST_33</t>
  </si>
  <si>
    <t xml:space="preserve">"M" STD_SUB_SUN</t>
  </si>
  <si>
    <t xml:space="preserve">"mass.sun"</t>
  </si>
  <si>
    <t xml:space="preserve">CST_34</t>
  </si>
  <si>
    <t xml:space="preserve">"M" STD_SUB_EARTH</t>
  </si>
  <si>
    <t xml:space="preserve">"mass.earth"</t>
  </si>
  <si>
    <t xml:space="preserve">CST_35</t>
  </si>
  <si>
    <t xml:space="preserve">"N" STD_SUB_A</t>
  </si>
  <si>
    <t xml:space="preserve">"nr.avogadro"</t>
  </si>
  <si>
    <t xml:space="preserve">CST_36</t>
  </si>
  <si>
    <t xml:space="preserve">"NaN"</t>
  </si>
  <si>
    <t xml:space="preserve">"not.a.nr"</t>
  </si>
  <si>
    <t xml:space="preserve">CST_37</t>
  </si>
  <si>
    <t xml:space="preserve">"p" STD_SUB_0</t>
  </si>
  <si>
    <t xml:space="preserve">"press.atm"</t>
  </si>
  <si>
    <t xml:space="preserve">CST_38</t>
  </si>
  <si>
    <t xml:space="preserve">"R"</t>
  </si>
  <si>
    <t xml:space="preserve">"c.mol.gas"</t>
  </si>
  <si>
    <t xml:space="preserve">CST_39</t>
  </si>
  <si>
    <t xml:space="preserve">"r" STD_SUB_e</t>
  </si>
  <si>
    <t xml:space="preserve">"rad.elec"</t>
  </si>
  <si>
    <t xml:space="preserve">CST_40</t>
  </si>
  <si>
    <t xml:space="preserve">"R" STD_SUB_K</t>
  </si>
  <si>
    <t xml:space="preserve">"c.klitzing"</t>
  </si>
  <si>
    <t xml:space="preserve">CST_41</t>
  </si>
  <si>
    <t xml:space="preserve">"R" STD_SUB_M STD_SUB_o STD_SUB_o STD_SUB_n</t>
  </si>
  <si>
    <t xml:space="preserve">"rad.moon"</t>
  </si>
  <si>
    <t xml:space="preserve">CST_42</t>
  </si>
  <si>
    <t xml:space="preserve">"R" STD_SUB_INFINITY</t>
  </si>
  <si>
    <t xml:space="preserve">"c.rydberg"</t>
  </si>
  <si>
    <t xml:space="preserve">CST_43</t>
  </si>
  <si>
    <t xml:space="preserve">"R" STD_SUB_SUN</t>
  </si>
  <si>
    <t xml:space="preserve">"rad.sun"</t>
  </si>
  <si>
    <t xml:space="preserve">CST_44</t>
  </si>
  <si>
    <t xml:space="preserve">"R" STD_SUB_EARTH</t>
  </si>
  <si>
    <t xml:space="preserve">"rad.earth"</t>
  </si>
  <si>
    <t xml:space="preserve">CST_45</t>
  </si>
  <si>
    <t xml:space="preserve">"Sa"</t>
  </si>
  <si>
    <t xml:space="preserve">"majax.earth"</t>
  </si>
  <si>
    <t xml:space="preserve">CST_46</t>
  </si>
  <si>
    <t xml:space="preserve">"Sb"</t>
  </si>
  <si>
    <t xml:space="preserve">"minax.earth"</t>
  </si>
  <si>
    <t xml:space="preserve">CST_47</t>
  </si>
  <si>
    <t xml:space="preserve">"Se" STD_SUP_2</t>
  </si>
  <si>
    <t xml:space="preserve">"sq.eccent1"</t>
  </si>
  <si>
    <t xml:space="preserve">CST_48</t>
  </si>
  <si>
    <t xml:space="preserve">"Se'" STD_SUP_2</t>
  </si>
  <si>
    <t xml:space="preserve">"sq.eccent2"</t>
  </si>
  <si>
    <t xml:space="preserve">CST_49</t>
  </si>
  <si>
    <t xml:space="preserve">"Sf" STD_SUP_MINUS_1</t>
  </si>
  <si>
    <t xml:space="preserve">"f.flatteng"</t>
  </si>
  <si>
    <t xml:space="preserve">CST_50</t>
  </si>
  <si>
    <t xml:space="preserve">"T" STD_SUB_0</t>
  </si>
  <si>
    <t xml:space="preserve">"temp.stand"</t>
  </si>
  <si>
    <t xml:space="preserve">CST_51</t>
  </si>
  <si>
    <t xml:space="preserve">"T" STD_SUB_P</t>
  </si>
  <si>
    <t xml:space="preserve">"temp.planck"</t>
  </si>
  <si>
    <t xml:space="preserve">CST_52</t>
  </si>
  <si>
    <t xml:space="preserve">"t" STD_SUB_P STD_SUB_L</t>
  </si>
  <si>
    <t xml:space="preserve">"time.planck"</t>
  </si>
  <si>
    <t xml:space="preserve">CST_53</t>
  </si>
  <si>
    <t xml:space="preserve">"V" STD_SUB_m</t>
  </si>
  <si>
    <t xml:space="preserve">"volume.gas"</t>
  </si>
  <si>
    <t xml:space="preserve">CST_54</t>
  </si>
  <si>
    <t xml:space="preserve">"Z" STD_SUB_0</t>
  </si>
  <si>
    <t xml:space="preserve">"imped.vac"</t>
  </si>
  <si>
    <t xml:space="preserve">CST_55</t>
  </si>
  <si>
    <t xml:space="preserve">STD_alpha</t>
  </si>
  <si>
    <t xml:space="preserve">"c.finestruc"</t>
  </si>
  <si>
    <t xml:space="preserve">CST_56</t>
  </si>
  <si>
    <t xml:space="preserve">STD_gamma</t>
  </si>
  <si>
    <t xml:space="preserve">CST_57</t>
  </si>
  <si>
    <t xml:space="preserve">STD_gamma STD_SUB_E STD_SUB_M</t>
  </si>
  <si>
    <t xml:space="preserve">"c.eul.masc"</t>
  </si>
  <si>
    <t xml:space="preserve">CST_58</t>
  </si>
  <si>
    <t xml:space="preserve">STD_gamma STD_SUB_p</t>
  </si>
  <si>
    <t xml:space="preserve">"r.gyro.prot"</t>
  </si>
  <si>
    <t xml:space="preserve">CST_59</t>
  </si>
  <si>
    <t xml:space="preserve">STD_DELTA STD_nu STD_SUB_C STD_SUB_s</t>
  </si>
  <si>
    <t xml:space="preserve">"frq.hypf.cs"</t>
  </si>
  <si>
    <t xml:space="preserve">CST_60</t>
  </si>
  <si>
    <t xml:space="preserve">STD_epsilon STD_SUB_0</t>
  </si>
  <si>
    <t xml:space="preserve">"epermt.vac"</t>
  </si>
  <si>
    <t xml:space="preserve">CST_61</t>
  </si>
  <si>
    <t xml:space="preserve">STD_lambda STD_SUB_C</t>
  </si>
  <si>
    <t xml:space="preserve">"wavln.elec"</t>
  </si>
  <si>
    <t xml:space="preserve">CST_62</t>
  </si>
  <si>
    <t xml:space="preserve">STD_lambda STD_SUB_C STD_SUB_n</t>
  </si>
  <si>
    <t xml:space="preserve">"wavln.neu"</t>
  </si>
  <si>
    <t xml:space="preserve">CST_63</t>
  </si>
  <si>
    <t xml:space="preserve">STD_lambda STD_SUB_C STD_SUB_p</t>
  </si>
  <si>
    <t xml:space="preserve">"wavln.prot"</t>
  </si>
  <si>
    <t xml:space="preserve">CST_64</t>
  </si>
  <si>
    <t xml:space="preserve">STD_mu STD_SUB_0</t>
  </si>
  <si>
    <t xml:space="preserve">"mpermb.vac"</t>
  </si>
  <si>
    <t xml:space="preserve">CST_65</t>
  </si>
  <si>
    <t xml:space="preserve">STD_mu STD_SUB_B</t>
  </si>
  <si>
    <t xml:space="preserve">"magn.both"</t>
  </si>
  <si>
    <t xml:space="preserve">CST_66</t>
  </si>
  <si>
    <t xml:space="preserve">STD_mu STD_SUB_e</t>
  </si>
  <si>
    <t xml:space="preserve">"mgmom.elec"</t>
  </si>
  <si>
    <t xml:space="preserve">CST_67</t>
  </si>
  <si>
    <t xml:space="preserve">STD_mu STD_SUB_e "/" STD_mu STD_SUB_B</t>
  </si>
  <si>
    <t xml:space="preserve">"r.elec.bohr"</t>
  </si>
  <si>
    <t xml:space="preserve">CST_68</t>
  </si>
  <si>
    <t xml:space="preserve">STD_mu STD_SUB_n</t>
  </si>
  <si>
    <t xml:space="preserve">"magmom.neu"</t>
  </si>
  <si>
    <t xml:space="preserve">CST_69</t>
  </si>
  <si>
    <t xml:space="preserve">STD_mu STD_SUB_p</t>
  </si>
  <si>
    <t xml:space="preserve">"mgmom.prot"</t>
  </si>
  <si>
    <t xml:space="preserve">CST_70</t>
  </si>
  <si>
    <t xml:space="preserve">STD_mu STD_SUB_u</t>
  </si>
  <si>
    <t xml:space="preserve">"magn.nucl"</t>
  </si>
  <si>
    <t xml:space="preserve">CST_71</t>
  </si>
  <si>
    <t xml:space="preserve">STD_mu STD_SUB_mu</t>
  </si>
  <si>
    <t xml:space="preserve">"mgmom.muon"</t>
  </si>
  <si>
    <t xml:space="preserve">CST_72</t>
  </si>
  <si>
    <t xml:space="preserve">STD_sigma STD_SUB_B</t>
  </si>
  <si>
    <t xml:space="preserve">"c.stephbol"</t>
  </si>
  <si>
    <t xml:space="preserve">CST_73</t>
  </si>
  <si>
    <t xml:space="preserve">STD_phi</t>
  </si>
  <si>
    <t xml:space="preserve">"r.golden"</t>
  </si>
  <si>
    <t xml:space="preserve">CST_74</t>
  </si>
  <si>
    <t xml:space="preserve">STD_phi STD_SUB_0</t>
  </si>
  <si>
    <t xml:space="preserve">"fluxq.magn"</t>
  </si>
  <si>
    <t xml:space="preserve">CST_75</t>
  </si>
  <si>
    <t xml:space="preserve">STD_omega</t>
  </si>
  <si>
    <t xml:space="preserve">"vangl.earth"</t>
  </si>
  <si>
    <t xml:space="preserve">CST_76</t>
  </si>
  <si>
    <t xml:space="preserve">"-" STD_INFINITY</t>
  </si>
  <si>
    <t xml:space="preserve">"inf.minus"</t>
  </si>
  <si>
    <t xml:space="preserve">CST_77</t>
  </si>
  <si>
    <t xml:space="preserve">STD_INFINITY</t>
  </si>
  <si>
    <t xml:space="preserve">"inf.plus"</t>
  </si>
  <si>
    <t xml:space="preserve">CST_78</t>
  </si>
  <si>
    <t xml:space="preserve">"#"</t>
  </si>
  <si>
    <t xml:space="preserve">"zero"</t>
  </si>
  <si>
    <t xml:space="preserve">CST_79</t>
  </si>
  <si>
    <t xml:space="preserve">"CNST"</t>
  </si>
  <si>
    <t xml:space="preserve">PTP_NUMBER_8_16</t>
  </si>
  <si>
    <t xml:space="preserve"> // 215 is replaced at run time by NUMBER_OF_CONSTANTS_39 + NUMBER_OF_CONSTANTS_51 + NUMBER_OF_CONSTANTS_1071 + NUMBER_OF_CONSTANTS_34 - 1</t>
  </si>
  <si>
    <t xml:space="preserve">ITM_CNST</t>
  </si>
  <si>
    <t xml:space="preserve">"0208"</t>
  </si>
  <si>
    <t xml:space="preserve">ITM_0208</t>
  </si>
  <si>
    <t xml:space="preserve">"0209"</t>
  </si>
  <si>
    <t xml:space="preserve">ITM_0209</t>
  </si>
  <si>
    <t xml:space="preserve">"0210"</t>
  </si>
  <si>
    <t xml:space="preserve">ITM_0210</t>
  </si>
  <si>
    <t xml:space="preserve">"0211"</t>
  </si>
  <si>
    <t xml:space="preserve">ITM_0211</t>
  </si>
  <si>
    <t xml:space="preserve">"0212"</t>
  </si>
  <si>
    <t xml:space="preserve">ITM_0212</t>
  </si>
  <si>
    <t xml:space="preserve">"0213"</t>
  </si>
  <si>
    <t xml:space="preserve">ITM_0213</t>
  </si>
  <si>
    <t xml:space="preserve">"0214"</t>
  </si>
  <si>
    <t xml:space="preserve">ITM_0214</t>
  </si>
  <si>
    <t xml:space="preserve">"0215"</t>
  </si>
  <si>
    <t xml:space="preserve">ITM_0215</t>
  </si>
  <si>
    <t xml:space="preserve">"0216"</t>
  </si>
  <si>
    <t xml:space="preserve">ITM_0216</t>
  </si>
  <si>
    <t xml:space="preserve">"0217"</t>
  </si>
  <si>
    <t xml:space="preserve">ITM_0217</t>
  </si>
  <si>
    <t xml:space="preserve">"0218"</t>
  </si>
  <si>
    <t xml:space="preserve">ITM_0218</t>
  </si>
  <si>
    <t xml:space="preserve">"0219"</t>
  </si>
  <si>
    <t xml:space="preserve">ITM_0219</t>
  </si>
  <si>
    <t xml:space="preserve">// Conversions</t>
  </si>
  <si>
    <t xml:space="preserve">/  { fnCvtCToF</t>
  </si>
  <si>
    <t xml:space="preserve">STD_DEGREE "C" STD_RIGHT_ARROW STD_DEGREE "F"</t>
  </si>
  <si>
    <t xml:space="preserve">ITM_CtoF</t>
  </si>
  <si>
    <t xml:space="preserve">/  { fnCvtFToC</t>
  </si>
  <si>
    <t xml:space="preserve">STD_DEGREE "F" STD_RIGHT_ARROW STD_DEGREE "C"</t>
  </si>
  <si>
    <t xml:space="preserve">ITM_FtoC</t>
  </si>
  <si>
    <t xml:space="preserve">/  { fnCvtDbRatio</t>
  </si>
  <si>
    <t xml:space="preserve">"dB" STD_RIGHT_ARROW "pr"</t>
  </si>
  <si>
    <t xml:space="preserve">"dB" STD_RIGHT_ARROW</t>
  </si>
  <si>
    <t xml:space="preserve">ITM_DBtoPR</t>
  </si>
  <si>
    <t xml:space="preserve">"dB" STD_RIGHT_ARROW "fr"</t>
  </si>
  <si>
    <t xml:space="preserve">ITM_DBtoFR</t>
  </si>
  <si>
    <t xml:space="preserve">/  { fnCvtRatioDb</t>
  </si>
  <si>
    <t xml:space="preserve">"pr" STD_RIGHT_ARROW "dB"</t>
  </si>
  <si>
    <t xml:space="preserve">"pwr"</t>
  </si>
  <si>
    <t xml:space="preserve">ITM_PRtoDB</t>
  </si>
  <si>
    <t xml:space="preserve">"fr" STD_RIGHT_ARROW "dB"</t>
  </si>
  <si>
    <t xml:space="preserve">"fld"</t>
  </si>
  <si>
    <t xml:space="preserve">ITM_FRtoDB</t>
  </si>
  <si>
    <t xml:space="preserve">/  { fnCvtAcreHa</t>
  </si>
  <si>
    <t xml:space="preserve">multiply</t>
  </si>
  <si>
    <t xml:space="preserve">"acre" STD_RIGHT_ARROW</t>
  </si>
  <si>
    <t xml:space="preserve">ITM_ACtoHA</t>
  </si>
  <si>
    <t xml:space="preserve">divide</t>
  </si>
  <si>
    <t xml:space="preserve">"ha" STD_RIGHT_ARROW</t>
  </si>
  <si>
    <t xml:space="preserve">ITM_HAtoAC</t>
  </si>
  <si>
    <t xml:space="preserve">/  { fnCvtAcreusHa</t>
  </si>
  <si>
    <t xml:space="preserve">"acre" STD_US STD_RIGHT_ARROW</t>
  </si>
  <si>
    <t xml:space="preserve">ITM_ACUStoHA</t>
  </si>
  <si>
    <t xml:space="preserve">ITM_HAtoACUS</t>
  </si>
  <si>
    <t xml:space="preserve">/  { fnCvtAtmPa</t>
  </si>
  <si>
    <t xml:space="preserve">"Pa" STD_RIGHT_ARROW "atm"</t>
  </si>
  <si>
    <t xml:space="preserve">ITM_PAtoATM</t>
  </si>
  <si>
    <t xml:space="preserve">"atm" STD_RIGHT_ARROW "Pa"</t>
  </si>
  <si>
    <t xml:space="preserve">ITM_ATMtoPA</t>
  </si>
  <si>
    <t xml:space="preserve">/  { fnCvtAuM</t>
  </si>
  <si>
    <t xml:space="preserve">"au" STD_RIGHT_ARROW "m"</t>
  </si>
  <si>
    <t xml:space="preserve">ITM_AUtoM</t>
  </si>
  <si>
    <t xml:space="preserve">"m" STD_RIGHT_ARROW "au"</t>
  </si>
  <si>
    <t xml:space="preserve">ITM_MtoAU</t>
  </si>
  <si>
    <t xml:space="preserve">/  { fnCvtBarPa</t>
  </si>
  <si>
    <t xml:space="preserve">"bar" STD_RIGHT_ARROW "Pa"</t>
  </si>
  <si>
    <t xml:space="preserve">ITM_BARtoPA</t>
  </si>
  <si>
    <t xml:space="preserve">"Pa" STD_RIGHT_ARROW "bar"</t>
  </si>
  <si>
    <t xml:space="preserve">ITM_PAtoBAR</t>
  </si>
  <si>
    <t xml:space="preserve">/  { fnCvtBtuJ</t>
  </si>
  <si>
    <t xml:space="preserve">"Btu" STD_RIGHT_ARROW "J"</t>
  </si>
  <si>
    <t xml:space="preserve">ITM_BTUtoJ</t>
  </si>
  <si>
    <t xml:space="preserve">"J" STD_RIGHT_ARROW "Btu"</t>
  </si>
  <si>
    <t xml:space="preserve">ITM_JtoBTU</t>
  </si>
  <si>
    <t xml:space="preserve">/  { fnCvtCalJ</t>
  </si>
  <si>
    <t xml:space="preserve">"cal" STD_RIGHT_ARROW "J"</t>
  </si>
  <si>
    <t xml:space="preserve">ITM_CALtoJ</t>
  </si>
  <si>
    <t xml:space="preserve">"J" STD_RIGHT_ARROW "cal"</t>
  </si>
  <si>
    <t xml:space="preserve">ITM_JtoCAL</t>
  </si>
  <si>
    <t xml:space="preserve">/  { fnCvtLbfftNm</t>
  </si>
  <si>
    <t xml:space="preserve">"lbf" STD_DOT "ft" STD_RIGHT_ARROW</t>
  </si>
  <si>
    <t xml:space="preserve">ITM_LBFFTtoNM</t>
  </si>
  <si>
    <t xml:space="preserve">"Nm" STD_RIGHT_ARROW</t>
  </si>
  <si>
    <t xml:space="preserve">ITM_NMtoLBFFT</t>
  </si>
  <si>
    <t xml:space="preserve">/  { fnCvtCwtKg</t>
  </si>
  <si>
    <t xml:space="preserve">"cwt" STD_RIGHT_ARROW "kg"</t>
  </si>
  <si>
    <t xml:space="preserve">ITM_CWTtoKG</t>
  </si>
  <si>
    <t xml:space="preserve">"kg" STD_RIGHT_ARROW "cwt"</t>
  </si>
  <si>
    <t xml:space="preserve">ITM_KGtoCWT</t>
  </si>
  <si>
    <t xml:space="preserve">/  { fnCvtFtM</t>
  </si>
  <si>
    <t xml:space="preserve">"ft." STD_RIGHT_ARROW "m"</t>
  </si>
  <si>
    <t xml:space="preserve">ITM_FTtoM</t>
  </si>
  <si>
    <t xml:space="preserve">"m" STD_RIGHT_ARROW "ft."</t>
  </si>
  <si>
    <t xml:space="preserve">ITM_MtoFT</t>
  </si>
  <si>
    <t xml:space="preserve">/  { fnCvtSfeetM</t>
  </si>
  <si>
    <t xml:space="preserve">"survey ft" STD_US STD_RIGHT_ARROW</t>
  </si>
  <si>
    <t xml:space="preserve">ITM_FTUStoM</t>
  </si>
  <si>
    <t xml:space="preserve">"m" STD_RIGHT_ARROW</t>
  </si>
  <si>
    <t xml:space="preserve">ITM_MtoFTUS</t>
  </si>
  <si>
    <t xml:space="preserve">/  { fnCvtFlozukMl</t>
  </si>
  <si>
    <t xml:space="preserve">"floz" STD_UK STD_RIGHT_ARROW</t>
  </si>
  <si>
    <t xml:space="preserve">ITM_FZUKtoML</t>
  </si>
  <si>
    <t xml:space="preserve">"ml" STD_RIGHT_ARROW</t>
  </si>
  <si>
    <t xml:space="preserve">ITM_MLtoFZUK</t>
  </si>
  <si>
    <t xml:space="preserve">/  { fnCvtFlozusMl</t>
  </si>
  <si>
    <t xml:space="preserve">"floz" STD_US  STD_RIGHT_ARROW</t>
  </si>
  <si>
    <t xml:space="preserve">ITM_FZUStoML</t>
  </si>
  <si>
    <t xml:space="preserve">ITM_MLtoFZUS</t>
  </si>
  <si>
    <t xml:space="preserve">/  { fnCvtGalukL</t>
  </si>
  <si>
    <t xml:space="preserve">"gal" STD_UK STD_RIGHT_ARROW "l"</t>
  </si>
  <si>
    <t xml:space="preserve">ITM_GLUKtoL</t>
  </si>
  <si>
    <t xml:space="preserve">"l" STD_RIGHT_ARROW "gal" STD_UK</t>
  </si>
  <si>
    <t xml:space="preserve">ITM_LtoGLUK</t>
  </si>
  <si>
    <t xml:space="preserve">/  { fnCvtGalusL</t>
  </si>
  <si>
    <t xml:space="preserve">"gal" STD_US STD_RIGHT_ARROW "l"</t>
  </si>
  <si>
    <t xml:space="preserve">ITM_GLUStoL</t>
  </si>
  <si>
    <t xml:space="preserve">"l" STD_RIGHT_ARROW "gal" STD_US</t>
  </si>
  <si>
    <t xml:space="preserve">ITM_LtoGLUS</t>
  </si>
  <si>
    <t xml:space="preserve">/  { fnCvtHpeW</t>
  </si>
  <si>
    <t xml:space="preserve">"hp" STD_SUB_E STD_RIGHT_ARROW "W"</t>
  </si>
  <si>
    <t xml:space="preserve">ITM_HPEtoW</t>
  </si>
  <si>
    <t xml:space="preserve">"W" STD_RIGHT_ARROW "hp" STD_SUB_E</t>
  </si>
  <si>
    <t xml:space="preserve">ITM_WtoHPE</t>
  </si>
  <si>
    <t xml:space="preserve">/  { fnCvtHpmW</t>
  </si>
  <si>
    <t xml:space="preserve">"hp" STD_SUB_M STD_RIGHT_ARROW "W"</t>
  </si>
  <si>
    <t xml:space="preserve">ITM_HPMtoW</t>
  </si>
  <si>
    <t xml:space="preserve">"W" STD_RIGHT_ARROW "hp" STD_SUB_M</t>
  </si>
  <si>
    <t xml:space="preserve">ITM_WtoHPM</t>
  </si>
  <si>
    <t xml:space="preserve">/  { fnCvtHpukW</t>
  </si>
  <si>
    <t xml:space="preserve">"hp" STD_UK STD_RIGHT_ARROW "W"</t>
  </si>
  <si>
    <t xml:space="preserve">ITM_HPUKtoW</t>
  </si>
  <si>
    <t xml:space="preserve">"W" STD_RIGHT_ARROW "hp" STD_UK</t>
  </si>
  <si>
    <t xml:space="preserve">ITM_WtoHPUK</t>
  </si>
  <si>
    <t xml:space="preserve">/  { fnCvtInhgPa</t>
  </si>
  <si>
    <t xml:space="preserve">"in.Hg" STD_RIGHT_ARROW</t>
  </si>
  <si>
    <t xml:space="preserve">ITM_INCHHGtoPA </t>
  </si>
  <si>
    <t xml:space="preserve">"Pa" STD_RIGHT_ARROW</t>
  </si>
  <si>
    <t xml:space="preserve">ITM_PAtoINCHHG </t>
  </si>
  <si>
    <t xml:space="preserve">/  { fnCvtInchMm</t>
  </si>
  <si>
    <t xml:space="preserve">"in." STD_RIGHT_ARROW "mm"</t>
  </si>
  <si>
    <t xml:space="preserve">ITM_INCHtoMM</t>
  </si>
  <si>
    <t xml:space="preserve">"mm" STD_RIGHT_ARROW "in."</t>
  </si>
  <si>
    <t xml:space="preserve">ITM_MMtoINCH</t>
  </si>
  <si>
    <t xml:space="preserve">/  { fnCvtWhJ</t>
  </si>
  <si>
    <t xml:space="preserve">"Wh" STD_RIGHT_ARROW "J"</t>
  </si>
  <si>
    <t xml:space="preserve">ITM_WHtoJ</t>
  </si>
  <si>
    <t xml:space="preserve">"J" STD_RIGHT_ARROW "Wh"</t>
  </si>
  <si>
    <t xml:space="preserve">ITM_JtoWH</t>
  </si>
  <si>
    <t xml:space="preserve">/  { fnCvtLbKg</t>
  </si>
  <si>
    <t xml:space="preserve">"kg" STD_RIGHT_ARROW "lb."</t>
  </si>
  <si>
    <t xml:space="preserve">ITM_KGtoLBS</t>
  </si>
  <si>
    <t xml:space="preserve">"lb." STD_RIGHT_ARROW "kg"</t>
  </si>
  <si>
    <t xml:space="preserve">ITM_LBStoKG</t>
  </si>
  <si>
    <t xml:space="preserve">/  { fnCvtOzG</t>
  </si>
  <si>
    <t xml:space="preserve">"g" STD_RIGHT_ARROW "oz"</t>
  </si>
  <si>
    <t xml:space="preserve">ITM_GtoOZ</t>
  </si>
  <si>
    <t xml:space="preserve">"oz" STD_RIGHT_ARROW "g"</t>
  </si>
  <si>
    <t xml:space="preserve">ITM_OZtoG</t>
  </si>
  <si>
    <t xml:space="preserve">/  { fnCvtShortcwtKg</t>
  </si>
  <si>
    <t xml:space="preserve">"kg" STD_RIGHT_ARROW</t>
  </si>
  <si>
    <t xml:space="preserve">ITM_KGtoSCW</t>
  </si>
  <si>
    <t xml:space="preserve">"short cwt" STD_RIGHT_ARROW</t>
  </si>
  <si>
    <t xml:space="preserve">ITM_SCWtoKG</t>
  </si>
  <si>
    <t xml:space="preserve">/  { fnCvtStoneKg</t>
  </si>
  <si>
    <t xml:space="preserve">ITM_KGtoSTO</t>
  </si>
  <si>
    <t xml:space="preserve">"stone" STD_RIGHT_ARROW</t>
  </si>
  <si>
    <t xml:space="preserve">ITM_STOtoKG</t>
  </si>
  <si>
    <t xml:space="preserve">/  { fnCvtShorttonKg</t>
  </si>
  <si>
    <t xml:space="preserve">ITM_KGtoST</t>
  </si>
  <si>
    <t xml:space="preserve">"short ton" STD_RIGHT_ARROW</t>
  </si>
  <si>
    <t xml:space="preserve">ITM_STtoKG</t>
  </si>
  <si>
    <t xml:space="preserve">/  { fnCvtTonKg</t>
  </si>
  <si>
    <t xml:space="preserve">"kg" STD_RIGHT_ARROW "ton"</t>
  </si>
  <si>
    <t xml:space="preserve">ITM_KGtoTON</t>
  </si>
  <si>
    <t xml:space="preserve">/  { fnCvtLiangKg</t>
  </si>
  <si>
    <t xml:space="preserve">ITM_KGtoLIANG</t>
  </si>
  <si>
    <t xml:space="preserve">"ton" STD_RIGHT_ARROW "kg"</t>
  </si>
  <si>
    <t xml:space="preserve">ITM_TONtoKG</t>
  </si>
  <si>
    <t xml:space="preserve">"li" STD_a_BREVE "ng" STD_RIGHT_ARROW</t>
  </si>
  <si>
    <t xml:space="preserve">ITM_LIANGtoKG</t>
  </si>
  <si>
    <t xml:space="preserve">/  { fnCvtTrozG</t>
  </si>
  <si>
    <t xml:space="preserve">"g" STD_RIGHT_ARROW</t>
  </si>
  <si>
    <t xml:space="preserve">ITM_GtoTRZ</t>
  </si>
  <si>
    <t xml:space="preserve">"tr.oz" STD_RIGHT_ARROW</t>
  </si>
  <si>
    <t xml:space="preserve">ITM_TRZtoG</t>
  </si>
  <si>
    <t xml:space="preserve">/  { fnCvtLbfN</t>
  </si>
  <si>
    <t xml:space="preserve">"lbf" STD_RIGHT_ARROW "N"</t>
  </si>
  <si>
    <t xml:space="preserve">ITM_LBFtoN</t>
  </si>
  <si>
    <t xml:space="preserve">"N" STD_RIGHT_ARROW "lbf"</t>
  </si>
  <si>
    <t xml:space="preserve">ITM_NtoLBF</t>
  </si>
  <si>
    <t xml:space="preserve">/  { fnCvtLyM</t>
  </si>
  <si>
    <t xml:space="preserve">"l.y." STD_RIGHT_ARROW "m"</t>
  </si>
  <si>
    <t xml:space="preserve">ITM_LYtoM</t>
  </si>
  <si>
    <t xml:space="preserve">"m" STD_RIGHT_ARROW "l.y."</t>
  </si>
  <si>
    <t xml:space="preserve">ITM_MtoLY</t>
  </si>
  <si>
    <t xml:space="preserve">/  { fnCvtMmhgPa</t>
  </si>
  <si>
    <t xml:space="preserve">"mm.Hg" STD_RIGHT_ARROW</t>
  </si>
  <si>
    <t xml:space="preserve">ITM_MMHGtoPA</t>
  </si>
  <si>
    <t xml:space="preserve">ITM_PAtoMMHG</t>
  </si>
  <si>
    <t xml:space="preserve">/  { fnCvtMiKm</t>
  </si>
  <si>
    <t xml:space="preserve">"mi." STD_RIGHT_ARROW "km"</t>
  </si>
  <si>
    <t xml:space="preserve">ITM_MItoKM</t>
  </si>
  <si>
    <t xml:space="preserve">"km" STD_RIGHT_ARROW "mi."</t>
  </si>
  <si>
    <t xml:space="preserve">ITM_KMtoMI</t>
  </si>
  <si>
    <t xml:space="preserve">/  { fnCvtNmiKm</t>
  </si>
  <si>
    <t xml:space="preserve">"km" STD_RIGHT_ARROW "nmi"</t>
  </si>
  <si>
    <t xml:space="preserve">ITM_KMtoNMI</t>
  </si>
  <si>
    <t xml:space="preserve">"nmi" STD_RIGHT_ARROW "km"</t>
  </si>
  <si>
    <t xml:space="preserve">ITM_NMItoKM</t>
  </si>
  <si>
    <t xml:space="preserve">/  { fnCvtPcM</t>
  </si>
  <si>
    <t xml:space="preserve">"m" STD_RIGHT_ARROW "pc"</t>
  </si>
  <si>
    <t xml:space="preserve">ITM_MtoPC</t>
  </si>
  <si>
    <t xml:space="preserve">"pc" STD_RIGHT_ARROW "m"</t>
  </si>
  <si>
    <t xml:space="preserve">ITM_PCtoM</t>
  </si>
  <si>
    <t xml:space="preserve">/  { fnCvtPointMm</t>
  </si>
  <si>
    <t xml:space="preserve">"mm" STD_RIGHT_ARROW</t>
  </si>
  <si>
    <t xml:space="preserve">ITM_MMtoPOINT</t>
  </si>
  <si>
    <t xml:space="preserve">/  { fnCvtMileM</t>
  </si>
  <si>
    <t xml:space="preserve">"mi." STD_RIGHT_ARROW "m"</t>
  </si>
  <si>
    <t xml:space="preserve">ITM_MILEtoM</t>
  </si>
  <si>
    <t xml:space="preserve">"point" STD_RIGHT_ARROW</t>
  </si>
  <si>
    <t xml:space="preserve">ITM_POINTtoMM</t>
  </si>
  <si>
    <t xml:space="preserve">"m" STD_RIGHT_ARROW "mi."</t>
  </si>
  <si>
    <t xml:space="preserve">ITM_MtoMILE</t>
  </si>
  <si>
    <t xml:space="preserve">/  { fnCvtYardM</t>
  </si>
  <si>
    <t xml:space="preserve">"m" STD_RIGHT_ARROW "yd."</t>
  </si>
  <si>
    <t xml:space="preserve">ITM_MtoYD</t>
  </si>
  <si>
    <t xml:space="preserve">"yd." STD_RIGHT_ARROW "m"</t>
  </si>
  <si>
    <t xml:space="preserve">ITM_YDtoM</t>
  </si>
  <si>
    <t xml:space="preserve">/  { fnCvtPsiPa</t>
  </si>
  <si>
    <t xml:space="preserve">"psi" STD_RIGHT_ARROW "Pa"</t>
  </si>
  <si>
    <t xml:space="preserve">ITM_PSItoPA</t>
  </si>
  <si>
    <t xml:space="preserve">"Pa" STD_RIGHT_ARROW "psi"</t>
  </si>
  <si>
    <t xml:space="preserve">ITM_PAtoPSI</t>
  </si>
  <si>
    <t xml:space="preserve">/  { fnCvtTorrPa</t>
  </si>
  <si>
    <t xml:space="preserve">ITM_PAtoTOR</t>
  </si>
  <si>
    <t xml:space="preserve">"torr" STD_RIGHT_ARROW</t>
  </si>
  <si>
    <t xml:space="preserve">ITM_TORtoPA</t>
  </si>
  <si>
    <t xml:space="preserve">/  { fnCvtYearS</t>
  </si>
  <si>
    <t xml:space="preserve">"s" STD_RIGHT_ARROW "year"</t>
  </si>
  <si>
    <t xml:space="preserve">ITM_StoYEAR</t>
  </si>
  <si>
    <t xml:space="preserve">"year" STD_RIGHT_ARROW "s"</t>
  </si>
  <si>
    <t xml:space="preserve">ITM_YEARtoS</t>
  </si>
  <si>
    <t xml:space="preserve">/  { fnCvtCaratG</t>
  </si>
  <si>
    <t xml:space="preserve">"carat" STD_RIGHT_ARROW</t>
  </si>
  <si>
    <t xml:space="preserve">ITM_CARATtoG</t>
  </si>
  <si>
    <t xml:space="preserve">/  { fnCvtJinKg</t>
  </si>
  <si>
    <t xml:space="preserve">"j" STD_i_MACRON "n" STD_RIGHT_ARROW "kg"</t>
  </si>
  <si>
    <t xml:space="preserve">ITM_JINtoKG</t>
  </si>
  <si>
    <t xml:space="preserve">ITM_GtoCARAT</t>
  </si>
  <si>
    <t xml:space="preserve">"kg" STD_RIGHT_ARROW "j" STD_i_MACRON "n"</t>
  </si>
  <si>
    <t xml:space="preserve">ITM_KGtoJIN</t>
  </si>
  <si>
    <t xml:space="preserve">/  { fnCvtQuartL</t>
  </si>
  <si>
    <t xml:space="preserve">"qt." STD_RIGHT_ARROW "l"</t>
  </si>
  <si>
    <t xml:space="preserve">ITM_QTtoL</t>
  </si>
  <si>
    <t xml:space="preserve">"l" STD_RIGHT_ARROW "qt."</t>
  </si>
  <si>
    <t xml:space="preserve">ITM_LtoQT</t>
  </si>
  <si>
    <t xml:space="preserve">/  { fnCvtFathomM</t>
  </si>
  <si>
    <t xml:space="preserve">"fathom" STD_RIGHT_ARROW</t>
  </si>
  <si>
    <t xml:space="preserve">ITM_FATHOMtoM</t>
  </si>
  <si>
    <t xml:space="preserve">/  { fnCvtNMiM</t>
  </si>
  <si>
    <t xml:space="preserve">"nmi" STD_RIGHT_ARROW "m"</t>
  </si>
  <si>
    <t xml:space="preserve">ITM_NMItoM</t>
  </si>
  <si>
    <t xml:space="preserve">ITM_MtoFATHOM</t>
  </si>
  <si>
    <t xml:space="preserve">"m" STD_RIGHT_ARROW "nmi"</t>
  </si>
  <si>
    <t xml:space="preserve">ITM_MtoNMI</t>
  </si>
  <si>
    <t xml:space="preserve">/  { fnCvtBarrelM3</t>
  </si>
  <si>
    <t xml:space="preserve">"barrel" STD_RIGHT_ARROW</t>
  </si>
  <si>
    <t xml:space="preserve">ITM_BARRELtoM3</t>
  </si>
  <si>
    <t xml:space="preserve">"m" STD_SUP_3 STD_RIGHT_ARROW</t>
  </si>
  <si>
    <t xml:space="preserve">ITM_M3toBARREL</t>
  </si>
  <si>
    <t xml:space="preserve">/  { fnCvtHectareM2</t>
  </si>
  <si>
    <t xml:space="preserve">"ha" STD_RIGHT_ARROW "m" STD_SUP_2</t>
  </si>
  <si>
    <t xml:space="preserve">ITM_HECTAREtoM2</t>
  </si>
  <si>
    <t xml:space="preserve">"m" STD_SUP_2 STD_RIGHT_ARROW "ha"</t>
  </si>
  <si>
    <t xml:space="preserve">ITM_M2toHECTARE</t>
  </si>
  <si>
    <t xml:space="preserve">/  { fnCvtMuM2</t>
  </si>
  <si>
    <t xml:space="preserve">"m" STD_u_BREVE STD_RIGHT_ARROW "m" STD_SUP_2</t>
  </si>
  <si>
    <t xml:space="preserve">ITM_MUtoM2</t>
  </si>
  <si>
    <t xml:space="preserve">"m" STD_SUP_2 STD_RIGHT_ARROW "m" STD_u_BREVE</t>
  </si>
  <si>
    <t xml:space="preserve">ITM_M2toMU</t>
  </si>
  <si>
    <t xml:space="preserve">/  { fnCvtLiM</t>
  </si>
  <si>
    <t xml:space="preserve">"l" STD_i_BREVE STD_RIGHT_ARROW "m"</t>
  </si>
  <si>
    <t xml:space="preserve">ITM_LItoM</t>
  </si>
  <si>
    <t xml:space="preserve">"m" STD_RIGHT_ARROW "l" STD_i_BREVE</t>
  </si>
  <si>
    <t xml:space="preserve">ITM_MtoLI</t>
  </si>
  <si>
    <t xml:space="preserve">/  { fnCvtChiM</t>
  </si>
  <si>
    <t xml:space="preserve">"ch" STD_i_BREVE STD_RIGHT_ARROW "m"</t>
  </si>
  <si>
    <t xml:space="preserve">ITM_CHItoM</t>
  </si>
  <si>
    <t xml:space="preserve">"m" STD_RIGHT_ARROW "ch" STD_i_BREVE</t>
  </si>
  <si>
    <t xml:space="preserve">ITM_MtoCHI</t>
  </si>
  <si>
    <t xml:space="preserve">/  { fnCvtYinM</t>
  </si>
  <si>
    <t xml:space="preserve">"y" STD_i_BREVE "n" STD_RIGHT_ARROW "m"</t>
  </si>
  <si>
    <t xml:space="preserve">ITM_YINtoM</t>
  </si>
  <si>
    <t xml:space="preserve">"m" STD_RIGHT_ARROW "y" STD_i_BREVE "n"</t>
  </si>
  <si>
    <t xml:space="preserve">ITM_MtoYIN</t>
  </si>
  <si>
    <t xml:space="preserve">/  { fnCvtCunM</t>
  </si>
  <si>
    <t xml:space="preserve">"c" STD_u_GRAVE "n" STD_RIGHT_ARROW "m"</t>
  </si>
  <si>
    <t xml:space="preserve">ITM_CUNtoM</t>
  </si>
  <si>
    <t xml:space="preserve">"m" STD_RIGHT_ARROW "c" STD_u_GRAVE "n"</t>
  </si>
  <si>
    <t xml:space="preserve">ITM_MtoCUN</t>
  </si>
  <si>
    <t xml:space="preserve">/  { fnCvtZhangM</t>
  </si>
  <si>
    <t xml:space="preserve">"zh" STD_a_GRAVE "ng" STD_RIGHT_ARROW</t>
  </si>
  <si>
    <t xml:space="preserve">ITM_ZHANGtoM</t>
  </si>
  <si>
    <t xml:space="preserve">ITM_MtoZHANG</t>
  </si>
  <si>
    <t xml:space="preserve">/  { fnCvtFenM</t>
  </si>
  <si>
    <t xml:space="preserve">"f" STD_e_MACRON "n" STD_RIGHT_ARROW "m"</t>
  </si>
  <si>
    <t xml:space="preserve">ITM_FENtoM</t>
  </si>
  <si>
    <t xml:space="preserve">"m" STD_RIGHT_ARROW "f" STD_e_MACRON "n"</t>
  </si>
  <si>
    <t xml:space="preserve">ITM_MtoFEN</t>
  </si>
  <si>
    <t xml:space="preserve">/  { fnCvtMi2Km2</t>
  </si>
  <si>
    <t xml:space="preserve">"mi" STD_SUP_2 STD_RIGHT_ARROW "km" STD_SUP_2</t>
  </si>
  <si>
    <t xml:space="preserve">ITM_MI2toKM2</t>
  </si>
  <si>
    <t xml:space="preserve">"km" STD_SUP_2 STD_RIGHT_ARROW "mi" STD_SUP_2</t>
  </si>
  <si>
    <t xml:space="preserve">ITM_KM2toMI2</t>
  </si>
  <si>
    <t xml:space="preserve">/  { fnCvtNmi2Km2</t>
  </si>
  <si>
    <t xml:space="preserve">"nmi" STD_SUP_2 STD_RIGHT_ARROW "km" STD_SUP_2</t>
  </si>
  <si>
    <t xml:space="preserve">ITM_NMI2toKM2</t>
  </si>
  <si>
    <t xml:space="preserve">"km" STD_SUP_2 STD_RIGHT_ARROW "nmi" STD_SUP_2</t>
  </si>
  <si>
    <t xml:space="preserve">ITM_KM2toNMI2</t>
  </si>
  <si>
    <t xml:space="preserve">// Flag, bit, rotation, and logical OPs</t>
  </si>
  <si>
    <t xml:space="preserve">bit</t>
  </si>
  <si>
    <t xml:space="preserve">/  { fnIsFlagClearClear</t>
  </si>
  <si>
    <t xml:space="preserve">"FC?C"</t>
  </si>
  <si>
    <t xml:space="preserve">ITM_FCC</t>
  </si>
  <si>
    <t xml:space="preserve">/  { fnIsFlagClearSet</t>
  </si>
  <si>
    <t xml:space="preserve">"FC?S"</t>
  </si>
  <si>
    <t xml:space="preserve">ITM_FCS</t>
  </si>
  <si>
    <t xml:space="preserve">/  { fnIsFlagClearFlip</t>
  </si>
  <si>
    <t xml:space="preserve">"FC?F"</t>
  </si>
  <si>
    <t xml:space="preserve">ITM_FCF</t>
  </si>
  <si>
    <t xml:space="preserve">/  { fnIsFlagSetClear</t>
  </si>
  <si>
    <t xml:space="preserve">"FS?C"</t>
  </si>
  <si>
    <t xml:space="preserve">ITM_FSC</t>
  </si>
  <si>
    <t xml:space="preserve">/  { fnIsFlagSetSet</t>
  </si>
  <si>
    <t xml:space="preserve">"FS?S"</t>
  </si>
  <si>
    <t xml:space="preserve">ITM_FSS</t>
  </si>
  <si>
    <t xml:space="preserve">/  { fnIsFlagSetFlip</t>
  </si>
  <si>
    <t xml:space="preserve">"FS?F"</t>
  </si>
  <si>
    <t xml:space="preserve">ITM_FSF</t>
  </si>
  <si>
    <t xml:space="preserve">/  { fnLogicalNand</t>
  </si>
  <si>
    <t xml:space="preserve">"NAND"</t>
  </si>
  <si>
    <t xml:space="preserve">ITM_LOGICALNAND</t>
  </si>
  <si>
    <t xml:space="preserve">/  { fnLogicalNor</t>
  </si>
  <si>
    <t xml:space="preserve">"NOR"</t>
  </si>
  <si>
    <t xml:space="preserve">ITM_LOGICALNOR</t>
  </si>
  <si>
    <t xml:space="preserve">/  { fnLogicalXnor</t>
  </si>
  <si>
    <t xml:space="preserve">"XNOR"</t>
  </si>
  <si>
    <t xml:space="preserve">ITM_LOGICALXNOR</t>
  </si>
  <si>
    <t xml:space="preserve">/  { fnBs</t>
  </si>
  <si>
    <t xml:space="preserve">"BS?"</t>
  </si>
  <si>
    <t xml:space="preserve">ITM_BS</t>
  </si>
  <si>
    <t xml:space="preserve">/  { fnBc</t>
  </si>
  <si>
    <t xml:space="preserve">"BC?"</t>
  </si>
  <si>
    <t xml:space="preserve">ITM_BC</t>
  </si>
  <si>
    <t xml:space="preserve">/  { fnCb</t>
  </si>
  <si>
    <t xml:space="preserve">"CB"</t>
  </si>
  <si>
    <t xml:space="preserve">ITM_CB</t>
  </si>
  <si>
    <t xml:space="preserve">/  { fnSb</t>
  </si>
  <si>
    <t xml:space="preserve">"SB"</t>
  </si>
  <si>
    <t xml:space="preserve">ITM_SB</t>
  </si>
  <si>
    <t xml:space="preserve">/  { fnFb</t>
  </si>
  <si>
    <t xml:space="preserve">"FB"</t>
  </si>
  <si>
    <t xml:space="preserve">ITM_FB</t>
  </si>
  <si>
    <t xml:space="preserve">/  { fnRl</t>
  </si>
  <si>
    <t xml:space="preserve">"RL"</t>
  </si>
  <si>
    <t xml:space="preserve">ITM_RL</t>
  </si>
  <si>
    <t xml:space="preserve">/  { fnRlc</t>
  </si>
  <si>
    <t xml:space="preserve">"RLC"</t>
  </si>
  <si>
    <t xml:space="preserve">ITM_RLC</t>
  </si>
  <si>
    <t xml:space="preserve">/  { fnRr</t>
  </si>
  <si>
    <t xml:space="preserve">"RR"</t>
  </si>
  <si>
    <t xml:space="preserve">ITM_RR</t>
  </si>
  <si>
    <t xml:space="preserve">/  { fnRrc</t>
  </si>
  <si>
    <t xml:space="preserve">"RRC"</t>
  </si>
  <si>
    <t xml:space="preserve">ITM_RRC</t>
  </si>
  <si>
    <t xml:space="preserve">/  { fnSl</t>
  </si>
  <si>
    <t xml:space="preserve">"SL"</t>
  </si>
  <si>
    <t xml:space="preserve">ITM_SL</t>
  </si>
  <si>
    <t xml:space="preserve">/  { fnSr</t>
  </si>
  <si>
    <t xml:space="preserve">"SR"</t>
  </si>
  <si>
    <t xml:space="preserve">ITM_SR</t>
  </si>
  <si>
    <t xml:space="preserve">/  { fnAsr</t>
  </si>
  <si>
    <t xml:space="preserve">"ASR"</t>
  </si>
  <si>
    <t xml:space="preserve">ITM_ASR</t>
  </si>
  <si>
    <t xml:space="preserve">/  { fnLj</t>
  </si>
  <si>
    <t xml:space="preserve">"LJ"</t>
  </si>
  <si>
    <t xml:space="preserve">ITM_LJ</t>
  </si>
  <si>
    <t xml:space="preserve">/  { fnRj</t>
  </si>
  <si>
    <t xml:space="preserve">"RJ"</t>
  </si>
  <si>
    <t xml:space="preserve">ITM_RJ</t>
  </si>
  <si>
    <t xml:space="preserve">/  { fnMaskl</t>
  </si>
  <si>
    <t xml:space="preserve">"MASKL"</t>
  </si>
  <si>
    <t xml:space="preserve">ITM_MASKL</t>
  </si>
  <si>
    <t xml:space="preserve">/  { fnMaskr</t>
  </si>
  <si>
    <t xml:space="preserve">"MASKR"</t>
  </si>
  <si>
    <t xml:space="preserve">ITM_MASKR</t>
  </si>
  <si>
    <t xml:space="preserve">/  { fnMirror</t>
  </si>
  <si>
    <t xml:space="preserve">"MIRROR"</t>
  </si>
  <si>
    <t xml:space="preserve">ITM_MIRROR</t>
  </si>
  <si>
    <t xml:space="preserve">/  { fnCountBits</t>
  </si>
  <si>
    <t xml:space="preserve">"#B"</t>
  </si>
  <si>
    <t xml:space="preserve">ITM_NUMB</t>
  </si>
  <si>
    <t xml:space="preserve">/  { fnSdl</t>
  </si>
  <si>
    <t xml:space="preserve">"SDL"</t>
  </si>
  <si>
    <t xml:space="preserve">ITM_SDL</t>
  </si>
  <si>
    <t xml:space="preserve">/  { fnSdr</t>
  </si>
  <si>
    <t xml:space="preserve">"SDR"</t>
  </si>
  <si>
    <t xml:space="preserve">ITM_SDR</t>
  </si>
  <si>
    <t xml:space="preserve">// Statistical sums</t>
  </si>
  <si>
    <t xml:space="preserve">/  { fnSigma</t>
  </si>
  <si>
    <t xml:space="preserve">STD_SIGMA "+"</t>
  </si>
  <si>
    <t xml:space="preserve">ITM_SIGMAPLUS</t>
  </si>
  <si>
    <t xml:space="preserve">Stat</t>
  </si>
  <si>
    <t xml:space="preserve">STD_SIGMA "-"</t>
  </si>
  <si>
    <t xml:space="preserve">ITM_SIGMAMINUS</t>
  </si>
  <si>
    <t xml:space="preserve">/  { fnStatSum</t>
  </si>
  <si>
    <t xml:space="preserve">"n" STD_SIGMA</t>
  </si>
  <si>
    <t xml:space="preserve">"n"</t>
  </si>
  <si>
    <t xml:space="preserve">ITM_NSIGMA</t>
  </si>
  <si>
    <t xml:space="preserve">SUM_X</t>
  </si>
  <si>
    <t xml:space="preserve">STD_SIGMA "x"</t>
  </si>
  <si>
    <t xml:space="preserve">ITM_SIGMAx</t>
  </si>
  <si>
    <t xml:space="preserve">SUM_Y</t>
  </si>
  <si>
    <t xml:space="preserve">STD_SIGMA "y"</t>
  </si>
  <si>
    <t xml:space="preserve">ITM_SIGMAy</t>
  </si>
  <si>
    <t xml:space="preserve">SUM_X2</t>
  </si>
  <si>
    <t xml:space="preserve">STD_SIGMA "x" STD_SUP_2</t>
  </si>
  <si>
    <t xml:space="preserve">ITM_SIGMAx2</t>
  </si>
  <si>
    <t xml:space="preserve">SUM_X2Y</t>
  </si>
  <si>
    <t xml:space="preserve">STD_SIGMA "x" STD_SUP_2 "y"</t>
  </si>
  <si>
    <t xml:space="preserve">ITM_SIGMAx2y</t>
  </si>
  <si>
    <t xml:space="preserve">SUM_Y2</t>
  </si>
  <si>
    <t xml:space="preserve">STD_SIGMA "y" STD_SUP_2</t>
  </si>
  <si>
    <t xml:space="preserve">ITM_SIGMAy2</t>
  </si>
  <si>
    <t xml:space="preserve">SUM_XY</t>
  </si>
  <si>
    <t xml:space="preserve">STD_SIGMA "xy"</t>
  </si>
  <si>
    <t xml:space="preserve">ITM_SIGMAxy</t>
  </si>
  <si>
    <t xml:space="preserve">SUM_lnXlnY</t>
  </si>
  <si>
    <t xml:space="preserve">STD_SIGMA "lnx" STD_DOT STD_SPACE_6_PER_EM "lny"</t>
  </si>
  <si>
    <t xml:space="preserve">ITM_SIGMAlnxy</t>
  </si>
  <si>
    <t xml:space="preserve">SUM_lnX</t>
  </si>
  <si>
    <t xml:space="preserve">STD_SIGMA "lnx"</t>
  </si>
  <si>
    <t xml:space="preserve">ITM_SIGMAlnx</t>
  </si>
  <si>
    <t xml:space="preserve">SUM_ln2X</t>
  </si>
  <si>
    <t xml:space="preserve">STD_SIGMA "ln" STD_SUP_2 "x"</t>
  </si>
  <si>
    <t xml:space="preserve">ITM_SIGMAln2x</t>
  </si>
  <si>
    <t xml:space="preserve">SUM_YlnX</t>
  </si>
  <si>
    <t xml:space="preserve">STD_SIGMA "y" STD_DOT STD_SPACE_6_PER_EM "lnx"</t>
  </si>
  <si>
    <t xml:space="preserve">ITM_SIGMAylnx</t>
  </si>
  <si>
    <t xml:space="preserve">SUM_lnY</t>
  </si>
  <si>
    <t xml:space="preserve">STD_SIGMA "lny"</t>
  </si>
  <si>
    <t xml:space="preserve">ITM_SIGMAlny</t>
  </si>
  <si>
    <t xml:space="preserve">SUM_ln2Y</t>
  </si>
  <si>
    <t xml:space="preserve">STD_SIGMA "ln" STD_SUP_2 "y"</t>
  </si>
  <si>
    <t xml:space="preserve">ITM_SIGMAln2y</t>
  </si>
  <si>
    <t xml:space="preserve">SUM_XlnY</t>
  </si>
  <si>
    <t xml:space="preserve">STD_SIGMA "x" STD_DOT STD_SPACE_6_PER_EM "lny"</t>
  </si>
  <si>
    <t xml:space="preserve">ITM_SIGMAxlny</t>
  </si>
  <si>
    <t xml:space="preserve">SUM_X2lnY</t>
  </si>
  <si>
    <t xml:space="preserve">STD_SIGMA "x" STD_SUP_2 STD_DOT STD_SPACE_6_PER_EM "lny"</t>
  </si>
  <si>
    <t xml:space="preserve">ITM_SIGMAx2lny</t>
  </si>
  <si>
    <t xml:space="preserve">SUM_lnYonX</t>
  </si>
  <si>
    <t xml:space="preserve">STD_SIGMA "x" STD_SUP_MINUS STD_SUP_1 STD_DOT STD_SPACE_6_PER_EM "lny"</t>
  </si>
  <si>
    <t xml:space="preserve">ITM_SIGMAlnyonx</t>
  </si>
  <si>
    <t xml:space="preserve">SUM_X2onY</t>
  </si>
  <si>
    <t xml:space="preserve">STD_SIGMA "x" STD_SUP_2 "y" STD_SUP_MINUS STD_SUP_1</t>
  </si>
  <si>
    <t xml:space="preserve">ITM_SIGMAx2ony</t>
  </si>
  <si>
    <t xml:space="preserve">SUM_1onX</t>
  </si>
  <si>
    <t xml:space="preserve">STD_SIGMA "x" STD_SUP_MINUS STD_SUP_1</t>
  </si>
  <si>
    <t xml:space="preserve">ITM_SIGMA1onx</t>
  </si>
  <si>
    <t xml:space="preserve">SUM_1onX2</t>
  </si>
  <si>
    <t xml:space="preserve">STD_SIGMA "x" STD_SUP_MINUS STD_SUP_2</t>
  </si>
  <si>
    <t xml:space="preserve">ITM_SIGMA1onx2</t>
  </si>
  <si>
    <t xml:space="preserve">SUM_XonY</t>
  </si>
  <si>
    <t xml:space="preserve">STD_SIGMA "xy" STD_SUP_MINUS STD_SUP_1</t>
  </si>
  <si>
    <t xml:space="preserve">ITM_SIGMAxony</t>
  </si>
  <si>
    <t xml:space="preserve">SUM_1onY</t>
  </si>
  <si>
    <t xml:space="preserve">STD_SIGMA "y" STD_SUP_MINUS STD_SUP_1</t>
  </si>
  <si>
    <t xml:space="preserve">ITM_SIGMA1ony</t>
  </si>
  <si>
    <t xml:space="preserve">SUM_1onY2</t>
  </si>
  <si>
    <t xml:space="preserve">STD_SIGMA "y" STD_SUP_MINUS STD_SUP_2</t>
  </si>
  <si>
    <t xml:space="preserve">ITM_SIGMA1ony2</t>
  </si>
  <si>
    <t xml:space="preserve">SUM_X3</t>
  </si>
  <si>
    <t xml:space="preserve">STD_SIGMA "x" STD_SUP_3</t>
  </si>
  <si>
    <t xml:space="preserve">ITM_SIGMAx3</t>
  </si>
  <si>
    <t xml:space="preserve">SUM_X4</t>
  </si>
  <si>
    <t xml:space="preserve">STD_SIGMA "x" STD_SUP_4</t>
  </si>
  <si>
    <t xml:space="preserve">ITM_SIGMAx4</t>
  </si>
  <si>
    <t xml:space="preserve">// System flags</t>
  </si>
  <si>
    <t xml:space="preserve">/  { fnGetSystemFlag</t>
  </si>
  <si>
    <t xml:space="preserve">FLAG_TDM24</t>
  </si>
  <si>
    <t xml:space="preserve">"TDM24"</t>
  </si>
  <si>
    <t xml:space="preserve">CAT_SYFL</t>
  </si>
  <si>
    <t xml:space="preserve"> // The system flags,</t>
  </si>
  <si>
    <t xml:space="preserve">SFL_TDM24</t>
  </si>
  <si>
    <t xml:space="preserve">FLAG_YMD</t>
  </si>
  <si>
    <t xml:space="preserve">"YMD"</t>
  </si>
  <si>
    <t xml:space="preserve"> // items from 453 to 493,</t>
  </si>
  <si>
    <t xml:space="preserve">SFL_YMD</t>
  </si>
  <si>
    <t xml:space="preserve">FLAG_DMY</t>
  </si>
  <si>
    <t xml:space="preserve">"DMY"</t>
  </si>
  <si>
    <t xml:space="preserve"> // MUST be in the same</t>
  </si>
  <si>
    <t xml:space="preserve">SFL_DMY</t>
  </si>
  <si>
    <t xml:space="preserve">FLAG_MDY</t>
  </si>
  <si>
    <t xml:space="preserve">"MDY"</t>
  </si>
  <si>
    <t xml:space="preserve"> // order as the flag</t>
  </si>
  <si>
    <t xml:space="preserve">SFL_MDY</t>
  </si>
  <si>
    <t xml:space="preserve">FLAG_CPXRES</t>
  </si>
  <si>
    <t xml:space="preserve">"CPXRES"</t>
  </si>
  <si>
    <t xml:space="preserve"> // number (8 LSB) defined</t>
  </si>
  <si>
    <t xml:space="preserve">SFL_CPXRES</t>
  </si>
  <si>
    <t xml:space="preserve">FLAG_CPXj</t>
  </si>
  <si>
    <t xml:space="preserve">"CPX" STD_op_j</t>
  </si>
  <si>
    <t xml:space="preserve"> // in defines.h</t>
  </si>
  <si>
    <t xml:space="preserve">SFL_CPXj</t>
  </si>
  <si>
    <t xml:space="preserve">FLAG_POLAR</t>
  </si>
  <si>
    <t xml:space="preserve">"POLAR"</t>
  </si>
  <si>
    <t xml:space="preserve">SFL_POLAR</t>
  </si>
  <si>
    <t xml:space="preserve">FLAG_FRACT</t>
  </si>
  <si>
    <t xml:space="preserve">"FRACT"</t>
  </si>
  <si>
    <t xml:space="preserve"> // And TDM24 MUST be</t>
  </si>
  <si>
    <t xml:space="preserve">SFL_FRACT</t>
  </si>
  <si>
    <t xml:space="preserve">FLAG_PROPFR</t>
  </si>
  <si>
    <t xml:space="preserve">"PROPFR"</t>
  </si>
  <si>
    <t xml:space="preserve"> // the first.</t>
  </si>
  <si>
    <t xml:space="preserve">SFL_PROPFR</t>
  </si>
  <si>
    <t xml:space="preserve">FLAG_DENANY</t>
  </si>
  <si>
    <t xml:space="preserve">"DENANY"</t>
  </si>
  <si>
    <t xml:space="preserve">SFL_DENANY</t>
  </si>
  <si>
    <t xml:space="preserve">FLAG_DENFIX</t>
  </si>
  <si>
    <t xml:space="preserve">"DENFIX"</t>
  </si>
  <si>
    <t xml:space="preserve">SFL_DENFIX</t>
  </si>
  <si>
    <t xml:space="preserve">FLAG_CARRY</t>
  </si>
  <si>
    <t xml:space="preserve">"CARRY"</t>
  </si>
  <si>
    <t xml:space="preserve">SFL_CARRY</t>
  </si>
  <si>
    <t xml:space="preserve">FLAG_OVERFLOW</t>
  </si>
  <si>
    <t xml:space="preserve">"OVERFL"</t>
  </si>
  <si>
    <t xml:space="preserve">SFL_OVERFL</t>
  </si>
  <si>
    <t xml:space="preserve">FLAG_LEAD0</t>
  </si>
  <si>
    <t xml:space="preserve">"LEAD.0"</t>
  </si>
  <si>
    <t xml:space="preserve">SFL_LEAD0</t>
  </si>
  <si>
    <t xml:space="preserve">FLAG_ALPHA</t>
  </si>
  <si>
    <t xml:space="preserve">"ALPHA"</t>
  </si>
  <si>
    <t xml:space="preserve">SFL_ALPHA</t>
  </si>
  <si>
    <t xml:space="preserve">FLAG_alphaCAP</t>
  </si>
  <si>
    <t xml:space="preserve">STD_alpha "CAP"</t>
  </si>
  <si>
    <t xml:space="preserve">SFL_alphaCAP</t>
  </si>
  <si>
    <t xml:space="preserve">FLAG_RUNTIM</t>
  </si>
  <si>
    <t xml:space="preserve">"RUNTIM"</t>
  </si>
  <si>
    <t xml:space="preserve">SFL_RUNTIM</t>
  </si>
  <si>
    <t xml:space="preserve">FLAG_RUNIO</t>
  </si>
  <si>
    <t xml:space="preserve">"RUNIO"</t>
  </si>
  <si>
    <t xml:space="preserve">SFL_RUNIO</t>
  </si>
  <si>
    <t xml:space="preserve">FLAG_PRINTS</t>
  </si>
  <si>
    <t xml:space="preserve">"PRINTS"</t>
  </si>
  <si>
    <t xml:space="preserve">SFL_PRINT</t>
  </si>
  <si>
    <t xml:space="preserve">FLAG_TRACE</t>
  </si>
  <si>
    <t xml:space="preserve">"TRACE"</t>
  </si>
  <si>
    <t xml:space="preserve">SFL_TRACE</t>
  </si>
  <si>
    <t xml:space="preserve">FLAG_USER</t>
  </si>
  <si>
    <t xml:space="preserve">"USER"</t>
  </si>
  <si>
    <t xml:space="preserve">SFL_USER</t>
  </si>
  <si>
    <t xml:space="preserve">FLAG_LOWBAT</t>
  </si>
  <si>
    <t xml:space="preserve">"LOWBAT"</t>
  </si>
  <si>
    <t xml:space="preserve">SFL_LOWBAT</t>
  </si>
  <si>
    <t xml:space="preserve">FLAG_SLOW</t>
  </si>
  <si>
    <t xml:space="preserve">"SLOW"</t>
  </si>
  <si>
    <t xml:space="preserve">SFL_SLOW</t>
  </si>
  <si>
    <t xml:space="preserve">FLAG_SPCRES</t>
  </si>
  <si>
    <t xml:space="preserve">"SPCRES"</t>
  </si>
  <si>
    <t xml:space="preserve">SFL_SPCRES</t>
  </si>
  <si>
    <t xml:space="preserve">FLAG_SSIZE8</t>
  </si>
  <si>
    <t xml:space="preserve">"SSIZE8"</t>
  </si>
  <si>
    <t xml:space="preserve">SFL_SSIZE8</t>
  </si>
  <si>
    <t xml:space="preserve">FLAG_QUIET</t>
  </si>
  <si>
    <t xml:space="preserve">"QUIET"</t>
  </si>
  <si>
    <t xml:space="preserve">SFL_QUIET</t>
  </si>
  <si>
    <t xml:space="preserve">FLAG_MULTx</t>
  </si>
  <si>
    <t xml:space="preserve">"MULT" STD_CROSS</t>
  </si>
  <si>
    <t xml:space="preserve">SFL_MULTx</t>
  </si>
  <si>
    <t xml:space="preserve">FLAG_ALLENG</t>
  </si>
  <si>
    <t xml:space="preserve">"ALLENG"</t>
  </si>
  <si>
    <t xml:space="preserve">SFL_ALLENG</t>
  </si>
  <si>
    <t xml:space="preserve">FLAG_GROW</t>
  </si>
  <si>
    <t xml:space="preserve">"GROW"</t>
  </si>
  <si>
    <t xml:space="preserve">SFL_GROW</t>
  </si>
  <si>
    <t xml:space="preserve">FLAG_AUTOFF</t>
  </si>
  <si>
    <t xml:space="preserve">"AUTOFF"</t>
  </si>
  <si>
    <t xml:space="preserve">SFL_AUTOFF</t>
  </si>
  <si>
    <t xml:space="preserve">FLAG_AUTXEQ</t>
  </si>
  <si>
    <t xml:space="preserve">"AUTXEQ"</t>
  </si>
  <si>
    <t xml:space="preserve">SFL_AUTXEQ</t>
  </si>
  <si>
    <t xml:space="preserve">FLAG_PRTACT</t>
  </si>
  <si>
    <t xml:space="preserve">"PRTACT"</t>
  </si>
  <si>
    <t xml:space="preserve">SFL_PRTACT</t>
  </si>
  <si>
    <t xml:space="preserve">FLAG_NUMIN</t>
  </si>
  <si>
    <t xml:space="preserve">"NUM.IN"</t>
  </si>
  <si>
    <t xml:space="preserve">SFL_NUMIN</t>
  </si>
  <si>
    <t xml:space="preserve">FLAG_ALPIN</t>
  </si>
  <si>
    <t xml:space="preserve">"ALP.IN"</t>
  </si>
  <si>
    <t xml:space="preserve">SFL_ALPIN</t>
  </si>
  <si>
    <t xml:space="preserve">FLAG_ASLIFT</t>
  </si>
  <si>
    <t xml:space="preserve">"ASLIFT"</t>
  </si>
  <si>
    <t xml:space="preserve">SFL_ASLIFT</t>
  </si>
  <si>
    <t xml:space="preserve">FLAG_IGN1ER</t>
  </si>
  <si>
    <t xml:space="preserve">"IGN1ER"</t>
  </si>
  <si>
    <t xml:space="preserve">SFL_IGN1ER</t>
  </si>
  <si>
    <t xml:space="preserve">FLAG_INTING</t>
  </si>
  <si>
    <t xml:space="preserve">"INTING"</t>
  </si>
  <si>
    <t xml:space="preserve">SFL_INTING</t>
  </si>
  <si>
    <t xml:space="preserve">FLAG_SOLVING</t>
  </si>
  <si>
    <t xml:space="preserve">"SOLVING"</t>
  </si>
  <si>
    <t xml:space="preserve">SFL_SOLVING</t>
  </si>
  <si>
    <t xml:space="preserve">FLAG_VMDISP</t>
  </si>
  <si>
    <t xml:space="preserve">"VMDISP"</t>
  </si>
  <si>
    <t xml:space="preserve">SFL_VMDISP</t>
  </si>
  <si>
    <t xml:space="preserve">FLAG_USB</t>
  </si>
  <si>
    <t xml:space="preserve">"USB"</t>
  </si>
  <si>
    <t xml:space="preserve">SFL_USB</t>
  </si>
  <si>
    <t xml:space="preserve">FLAG_ENDPMT</t>
  </si>
  <si>
    <t xml:space="preserve">"ENDPMT"</t>
  </si>
  <si>
    <t xml:space="preserve">SFL_TVMBGN</t>
  </si>
  <si>
    <t xml:space="preserve">FLAG_FRCSRN</t>
  </si>
  <si>
    <t xml:space="preserve">"FRCSRN"</t>
  </si>
  <si>
    <t xml:space="preserve">SFL_FRCSRN</t>
  </si>
  <si>
    <t xml:space="preserve">FLAG_HPRP</t>
  </si>
  <si>
    <t xml:space="preserve">"RP" STD_SUB_H STD_SUB_P</t>
  </si>
  <si>
    <t xml:space="preserve">SFL_HPRP</t>
  </si>
  <si>
    <t xml:space="preserve">FLAG_SBdate</t>
  </si>
  <si>
    <t xml:space="preserve">"SBdate"</t>
  </si>
  <si>
    <t xml:space="preserve">SFL_SBdate</t>
  </si>
  <si>
    <t xml:space="preserve">FLAG_SBtime</t>
  </si>
  <si>
    <t xml:space="preserve">"SBtime"</t>
  </si>
  <si>
    <t xml:space="preserve">SFL_SBtime</t>
  </si>
  <si>
    <t xml:space="preserve">FLAG_SBcr</t>
  </si>
  <si>
    <t xml:space="preserve">"SBcr"</t>
  </si>
  <si>
    <t xml:space="preserve">SFL_SBcr</t>
  </si>
  <si>
    <t xml:space="preserve">FLAG_SBcpx</t>
  </si>
  <si>
    <t xml:space="preserve">"SBcpx"</t>
  </si>
  <si>
    <t xml:space="preserve">SFL_SBcpx</t>
  </si>
  <si>
    <t xml:space="preserve">FLAG_SBang</t>
  </si>
  <si>
    <t xml:space="preserve">"SBang"</t>
  </si>
  <si>
    <t xml:space="preserve">SFL_SBang</t>
  </si>
  <si>
    <t xml:space="preserve">FLAG_SBfrac</t>
  </si>
  <si>
    <t xml:space="preserve">"SBfrac"</t>
  </si>
  <si>
    <t xml:space="preserve">SFL_SBfrac</t>
  </si>
  <si>
    <t xml:space="preserve">FLAG_SBint</t>
  </si>
  <si>
    <t xml:space="preserve">"SBint"</t>
  </si>
  <si>
    <t xml:space="preserve">SFL_SBint</t>
  </si>
  <si>
    <t xml:space="preserve">FLAG_SBmx</t>
  </si>
  <si>
    <t xml:space="preserve">"SBmx"</t>
  </si>
  <si>
    <t xml:space="preserve">SFL_SBmx</t>
  </si>
  <si>
    <t xml:space="preserve">FLAG_SBtvm</t>
  </si>
  <si>
    <t xml:space="preserve">"SBtvm"</t>
  </si>
  <si>
    <t xml:space="preserve">SFL_SBtvm</t>
  </si>
  <si>
    <t xml:space="preserve">FLAG_SBoc</t>
  </si>
  <si>
    <t xml:space="preserve">"SBoc"</t>
  </si>
  <si>
    <t xml:space="preserve">SFL_SBoc</t>
  </si>
  <si>
    <t xml:space="preserve">FLAG_SBss</t>
  </si>
  <si>
    <t xml:space="preserve">"SBss"</t>
  </si>
  <si>
    <t xml:space="preserve">SFL_SBss</t>
  </si>
  <si>
    <t xml:space="preserve">FLAG_SBclk</t>
  </si>
  <si>
    <t xml:space="preserve">"SBclk"</t>
  </si>
  <si>
    <t xml:space="preserve">SFL_SBclk</t>
  </si>
  <si>
    <t xml:space="preserve">FLAG_SBser</t>
  </si>
  <si>
    <t xml:space="preserve">"SBser"</t>
  </si>
  <si>
    <t xml:space="preserve">SFL_SBser</t>
  </si>
  <si>
    <t xml:space="preserve">FLAG_SBprn</t>
  </si>
  <si>
    <t xml:space="preserve">"SBprn"</t>
  </si>
  <si>
    <t xml:space="preserve">SFL_SBprn</t>
  </si>
  <si>
    <t xml:space="preserve">FLAG_SBbatV</t>
  </si>
  <si>
    <t xml:space="preserve">"SBbatV"</t>
  </si>
  <si>
    <t xml:space="preserve">SFL_SBbatV</t>
  </si>
  <si>
    <t xml:space="preserve">FLAG_SBshfR</t>
  </si>
  <si>
    <t xml:space="preserve">"SBshfR"</t>
  </si>
  <si>
    <t xml:space="preserve">SFL_SBshfR</t>
  </si>
  <si>
    <t xml:space="preserve">FLAG_HPBASE</t>
  </si>
  <si>
    <t xml:space="preserve">"BASE" STD_SUB_H STD_SUB_P</t>
  </si>
  <si>
    <t xml:space="preserve">SFL_HPBASE</t>
  </si>
  <si>
    <t xml:space="preserve">FLAG_2TO10</t>
  </si>
  <si>
    <t xml:space="preserve">"2" STD_SUP_1 STD_SUP_0</t>
  </si>
  <si>
    <t xml:space="preserve">SFL_2TO10</t>
  </si>
  <si>
    <t xml:space="preserve">// Bufferized items</t>
  </si>
  <si>
    <t xml:space="preserve">/  { addItemToBuffer</t>
  </si>
  <si>
    <t xml:space="preserve">REGISTER_X</t>
  </si>
  <si>
    <t xml:space="preserve">"X"</t>
  </si>
  <si>
    <t xml:space="preserve">CAT_REGS</t>
  </si>
  <si>
    <t xml:space="preserve"> // The</t>
  </si>
  <si>
    <t xml:space="preserve">ITM_REG_X</t>
  </si>
  <si>
    <t xml:space="preserve">REGISTER_Y</t>
  </si>
  <si>
    <t xml:space="preserve">"Y"</t>
  </si>
  <si>
    <t xml:space="preserve"> // order</t>
  </si>
  <si>
    <t xml:space="preserve">ITM_REG_Y</t>
  </si>
  <si>
    <t xml:space="preserve">REGISTER_Z</t>
  </si>
  <si>
    <t xml:space="preserve">"Z"</t>
  </si>
  <si>
    <t xml:space="preserve"> // of these</t>
  </si>
  <si>
    <t xml:space="preserve">ITM_REG_Z</t>
  </si>
  <si>
    <t xml:space="preserve">REGISTER_T</t>
  </si>
  <si>
    <t xml:space="preserve">"T"</t>
  </si>
  <si>
    <t xml:space="preserve"> // 12 lines</t>
  </si>
  <si>
    <t xml:space="preserve">ITM_REG_T</t>
  </si>
  <si>
    <t xml:space="preserve">REGISTER_A</t>
  </si>
  <si>
    <t xml:space="preserve">"A"</t>
  </si>
  <si>
    <t xml:space="preserve"> // Must be</t>
  </si>
  <si>
    <t xml:space="preserve">ITM_REG_A</t>
  </si>
  <si>
    <t xml:space="preserve">REGISTER_B</t>
  </si>
  <si>
    <t xml:space="preserve">"B"</t>
  </si>
  <si>
    <t xml:space="preserve"> // kept as</t>
  </si>
  <si>
    <t xml:space="preserve">ITM_REG_B</t>
  </si>
  <si>
    <t xml:space="preserve">REGISTER_C</t>
  </si>
  <si>
    <t xml:space="preserve">"C"</t>
  </si>
  <si>
    <t xml:space="preserve"> // is.</t>
  </si>
  <si>
    <t xml:space="preserve">ITM_REG_C</t>
  </si>
  <si>
    <t xml:space="preserve">REGISTER_D</t>
  </si>
  <si>
    <t xml:space="preserve">"D"</t>
  </si>
  <si>
    <t xml:space="preserve"> // Do not</t>
  </si>
  <si>
    <t xml:space="preserve">ITM_REG_D</t>
  </si>
  <si>
    <t xml:space="preserve">REGISTER_L</t>
  </si>
  <si>
    <t xml:space="preserve">"L"</t>
  </si>
  <si>
    <t xml:space="preserve"> // put them</t>
  </si>
  <si>
    <t xml:space="preserve">ITM_REG_L</t>
  </si>
  <si>
    <t xml:space="preserve">REGISTER_I</t>
  </si>
  <si>
    <t xml:space="preserve">"I"</t>
  </si>
  <si>
    <t xml:space="preserve"> // in a</t>
  </si>
  <si>
    <t xml:space="preserve">ITM_REG_I</t>
  </si>
  <si>
    <t xml:space="preserve">REGISTER_J</t>
  </si>
  <si>
    <t xml:space="preserve">"J"</t>
  </si>
  <si>
    <t xml:space="preserve"> // different</t>
  </si>
  <si>
    <t xml:space="preserve">ITM_REG_J</t>
  </si>
  <si>
    <t xml:space="preserve">REGISTER_K</t>
  </si>
  <si>
    <t xml:space="preserve">"K"</t>
  </si>
  <si>
    <t xml:space="preserve"> // order!</t>
  </si>
  <si>
    <t xml:space="preserve">ITM_REG_K</t>
  </si>
  <si>
    <t xml:space="preserve">ITM_INDIRECTION</t>
  </si>
  <si>
    <t xml:space="preserve">STD_RIGHT_ARROW</t>
  </si>
  <si>
    <t xml:space="preserve">ITM_0</t>
  </si>
  <si>
    <t xml:space="preserve">"0"</t>
  </si>
  <si>
    <t xml:space="preserve">ITM_1</t>
  </si>
  <si>
    <t xml:space="preserve">"1"</t>
  </si>
  <si>
    <t xml:space="preserve">ITM_2</t>
  </si>
  <si>
    <t xml:space="preserve">"2"</t>
  </si>
  <si>
    <t xml:space="preserve">ITM_3</t>
  </si>
  <si>
    <t xml:space="preserve">"3"</t>
  </si>
  <si>
    <t xml:space="preserve">ITM_4</t>
  </si>
  <si>
    <t xml:space="preserve">"4"</t>
  </si>
  <si>
    <t xml:space="preserve">ITM_5</t>
  </si>
  <si>
    <t xml:space="preserve">"5"</t>
  </si>
  <si>
    <t xml:space="preserve">ITM_6</t>
  </si>
  <si>
    <t xml:space="preserve">"6"</t>
  </si>
  <si>
    <t xml:space="preserve">ITM_7</t>
  </si>
  <si>
    <t xml:space="preserve">"7"</t>
  </si>
  <si>
    <t xml:space="preserve">ITM_8</t>
  </si>
  <si>
    <t xml:space="preserve">"8"</t>
  </si>
  <si>
    <t xml:space="preserve">ITM_9</t>
  </si>
  <si>
    <t xml:space="preserve">"9"</t>
  </si>
  <si>
    <t xml:space="preserve">ITM_A</t>
  </si>
  <si>
    <t xml:space="preserve">CAT_AINT</t>
  </si>
  <si>
    <t xml:space="preserve">ITM_B</t>
  </si>
  <si>
    <t xml:space="preserve">ITM_C</t>
  </si>
  <si>
    <t xml:space="preserve">ITM_D</t>
  </si>
  <si>
    <t xml:space="preserve">ITM_E</t>
  </si>
  <si>
    <t xml:space="preserve">"E"</t>
  </si>
  <si>
    <t xml:space="preserve">ITM_F</t>
  </si>
  <si>
    <t xml:space="preserve">ITM_G</t>
  </si>
  <si>
    <t xml:space="preserve">ITM_H</t>
  </si>
  <si>
    <t xml:space="preserve">"H"</t>
  </si>
  <si>
    <t xml:space="preserve">ITM_I</t>
  </si>
  <si>
    <t xml:space="preserve">ITM_J</t>
  </si>
  <si>
    <t xml:space="preserve">ITM_K</t>
  </si>
  <si>
    <t xml:space="preserve">ITM_L</t>
  </si>
  <si>
    <t xml:space="preserve">ITM_M</t>
  </si>
  <si>
    <t xml:space="preserve">"M"</t>
  </si>
  <si>
    <t xml:space="preserve">ITM_N</t>
  </si>
  <si>
    <t xml:space="preserve">"N"</t>
  </si>
  <si>
    <t xml:space="preserve">ITM_O</t>
  </si>
  <si>
    <t xml:space="preserve">"O"</t>
  </si>
  <si>
    <t xml:space="preserve">ITM_P</t>
  </si>
  <si>
    <t xml:space="preserve">"P"</t>
  </si>
  <si>
    <t xml:space="preserve">ITM_Q</t>
  </si>
  <si>
    <t xml:space="preserve">"Q"</t>
  </si>
  <si>
    <t xml:space="preserve">ITM_R</t>
  </si>
  <si>
    <t xml:space="preserve">ITM_S</t>
  </si>
  <si>
    <t xml:space="preserve">"S"</t>
  </si>
  <si>
    <t xml:space="preserve">ITM_T</t>
  </si>
  <si>
    <t xml:space="preserve">ITM_U</t>
  </si>
  <si>
    <t xml:space="preserve">"U"</t>
  </si>
  <si>
    <t xml:space="preserve">ITM_V</t>
  </si>
  <si>
    <t xml:space="preserve">"V"</t>
  </si>
  <si>
    <t xml:space="preserve">ITM_W</t>
  </si>
  <si>
    <t xml:space="preserve">"W"</t>
  </si>
  <si>
    <t xml:space="preserve">ITM_X</t>
  </si>
  <si>
    <t xml:space="preserve">ITM_Y</t>
  </si>
  <si>
    <t xml:space="preserve">ITM_Z</t>
  </si>
  <si>
    <t xml:space="preserve">ITM_a</t>
  </si>
  <si>
    <t xml:space="preserve">CAT_aint</t>
  </si>
  <si>
    <t xml:space="preserve">ITM_b</t>
  </si>
  <si>
    <t xml:space="preserve">"b"</t>
  </si>
  <si>
    <t xml:space="preserve">ITM_c</t>
  </si>
  <si>
    <t xml:space="preserve">ITM_d</t>
  </si>
  <si>
    <t xml:space="preserve">"d"</t>
  </si>
  <si>
    <t xml:space="preserve">ITM_e</t>
  </si>
  <si>
    <t xml:space="preserve">ITM_f</t>
  </si>
  <si>
    <t xml:space="preserve">"f"</t>
  </si>
  <si>
    <t xml:space="preserve">ITM_g</t>
  </si>
  <si>
    <t xml:space="preserve">"g"</t>
  </si>
  <si>
    <t xml:space="preserve">ITM_h</t>
  </si>
  <si>
    <t xml:space="preserve">"h"</t>
  </si>
  <si>
    <t xml:space="preserve">ITM_i</t>
  </si>
  <si>
    <t xml:space="preserve">"i"</t>
  </si>
  <si>
    <t xml:space="preserve">ITM_j</t>
  </si>
  <si>
    <t xml:space="preserve">"j"</t>
  </si>
  <si>
    <t xml:space="preserve">ITM_k</t>
  </si>
  <si>
    <t xml:space="preserve">ITM_l</t>
  </si>
  <si>
    <t xml:space="preserve">"l"</t>
  </si>
  <si>
    <t xml:space="preserve">ITM_m</t>
  </si>
  <si>
    <t xml:space="preserve">"m"</t>
  </si>
  <si>
    <t xml:space="preserve">ITM_n</t>
  </si>
  <si>
    <t xml:space="preserve">ITM_o</t>
  </si>
  <si>
    <t xml:space="preserve">"o"</t>
  </si>
  <si>
    <t xml:space="preserve">ITM_p</t>
  </si>
  <si>
    <t xml:space="preserve">"p"</t>
  </si>
  <si>
    <t xml:space="preserve">ITM_q</t>
  </si>
  <si>
    <t xml:space="preserve">"q"</t>
  </si>
  <si>
    <t xml:space="preserve">ITM_r</t>
  </si>
  <si>
    <t xml:space="preserve">"r"</t>
  </si>
  <si>
    <t xml:space="preserve">ITM_s</t>
  </si>
  <si>
    <t xml:space="preserve">"s"</t>
  </si>
  <si>
    <t xml:space="preserve">ITM_t</t>
  </si>
  <si>
    <t xml:space="preserve">"t"</t>
  </si>
  <si>
    <t xml:space="preserve">ITM_u</t>
  </si>
  <si>
    <t xml:space="preserve">"u"</t>
  </si>
  <si>
    <t xml:space="preserve">ITM_v</t>
  </si>
  <si>
    <t xml:space="preserve">"v"</t>
  </si>
  <si>
    <t xml:space="preserve">ITM_w</t>
  </si>
  <si>
    <t xml:space="preserve">"w"</t>
  </si>
  <si>
    <t xml:space="preserve">ITM_x</t>
  </si>
  <si>
    <t xml:space="preserve">"x"</t>
  </si>
  <si>
    <t xml:space="preserve">ITM_y</t>
  </si>
  <si>
    <t xml:space="preserve">"y"</t>
  </si>
  <si>
    <t xml:space="preserve">ITM_z</t>
  </si>
  <si>
    <t xml:space="preserve">"z"</t>
  </si>
  <si>
    <t xml:space="preserve">ITM_ALPHA</t>
  </si>
  <si>
    <t xml:space="preserve">STD_ALPHA</t>
  </si>
  <si>
    <t xml:space="preserve">ITM_BETA</t>
  </si>
  <si>
    <t xml:space="preserve">STD_BETA</t>
  </si>
  <si>
    <t xml:space="preserve">ITM_GAMMA</t>
  </si>
  <si>
    <t xml:space="preserve">STD_GAMMA</t>
  </si>
  <si>
    <t xml:space="preserve">ITM_DELTA</t>
  </si>
  <si>
    <t xml:space="preserve">STD_DELTA</t>
  </si>
  <si>
    <t xml:space="preserve">ITM_EPSILON</t>
  </si>
  <si>
    <t xml:space="preserve">STD_EPSILON</t>
  </si>
  <si>
    <t xml:space="preserve">ITM_ZETA</t>
  </si>
  <si>
    <t xml:space="preserve">STD_ZETA</t>
  </si>
  <si>
    <t xml:space="preserve">ITM_ETA</t>
  </si>
  <si>
    <t xml:space="preserve">STD_ETA</t>
  </si>
  <si>
    <t xml:space="preserve">ITM_THETA</t>
  </si>
  <si>
    <t xml:space="preserve">STD_THETA</t>
  </si>
  <si>
    <t xml:space="preserve">ITM_IOTA</t>
  </si>
  <si>
    <t xml:space="preserve">STD_IOTA</t>
  </si>
  <si>
    <t xml:space="preserve">ITM_IOTA_DIALYTIKA</t>
  </si>
  <si>
    <t xml:space="preserve">STD_IOTA_DIALYTIKA</t>
  </si>
  <si>
    <t xml:space="preserve">ITM_KAPPA</t>
  </si>
  <si>
    <t xml:space="preserve">STD_KAPPA</t>
  </si>
  <si>
    <t xml:space="preserve">ITM_LAMBDA</t>
  </si>
  <si>
    <t xml:space="preserve">STD_LAMBDA</t>
  </si>
  <si>
    <t xml:space="preserve">ITM_MU</t>
  </si>
  <si>
    <t xml:space="preserve">STD_MU</t>
  </si>
  <si>
    <t xml:space="preserve">ITM_NU</t>
  </si>
  <si>
    <t xml:space="preserve">STD_NU</t>
  </si>
  <si>
    <t xml:space="preserve">ITM_XI</t>
  </si>
  <si>
    <t xml:space="preserve">STD_XI</t>
  </si>
  <si>
    <t xml:space="preserve">ITM_OMICRON</t>
  </si>
  <si>
    <t xml:space="preserve">STD_OMICRON</t>
  </si>
  <si>
    <t xml:space="preserve">ITM_PI</t>
  </si>
  <si>
    <t xml:space="preserve">STD_PI</t>
  </si>
  <si>
    <t xml:space="preserve">ITM_RHO</t>
  </si>
  <si>
    <t xml:space="preserve">STD_RHO</t>
  </si>
  <si>
    <t xml:space="preserve">ITM_SIGMA</t>
  </si>
  <si>
    <t xml:space="preserve">STD_SIGMA</t>
  </si>
  <si>
    <t xml:space="preserve">ITM_TAU</t>
  </si>
  <si>
    <t xml:space="preserve">STD_TAU</t>
  </si>
  <si>
    <t xml:space="preserve">ITM_UPSILON</t>
  </si>
  <si>
    <t xml:space="preserve">STD_UPSILON</t>
  </si>
  <si>
    <t xml:space="preserve">ITM_UPSILON_DIALYTIKA</t>
  </si>
  <si>
    <t xml:space="preserve">STD_UPSILON_DIALYTIKA</t>
  </si>
  <si>
    <t xml:space="preserve">ITM_PHI</t>
  </si>
  <si>
    <t xml:space="preserve">STD_PHI</t>
  </si>
  <si>
    <t xml:space="preserve">ITM_CHI</t>
  </si>
  <si>
    <t xml:space="preserve">STD_CHI</t>
  </si>
  <si>
    <t xml:space="preserve">ITM_PSI</t>
  </si>
  <si>
    <t xml:space="preserve">STD_PSI</t>
  </si>
  <si>
    <t xml:space="preserve">ITM_OMEGA</t>
  </si>
  <si>
    <t xml:space="preserve">STD_OMEGA</t>
  </si>
  <si>
    <t xml:space="preserve">ITM_alpha</t>
  </si>
  <si>
    <t xml:space="preserve">ITM_beta</t>
  </si>
  <si>
    <t xml:space="preserve">STD_beta</t>
  </si>
  <si>
    <t xml:space="preserve">ITM_gamma</t>
  </si>
  <si>
    <t xml:space="preserve">ITM_delta</t>
  </si>
  <si>
    <t xml:space="preserve">STD_delta</t>
  </si>
  <si>
    <t xml:space="preserve">ITM_epsilon</t>
  </si>
  <si>
    <t xml:space="preserve">STD_epsilon</t>
  </si>
  <si>
    <t xml:space="preserve">ITM_zeta</t>
  </si>
  <si>
    <t xml:space="preserve">STD_zeta</t>
  </si>
  <si>
    <t xml:space="preserve">ITM_eta</t>
  </si>
  <si>
    <t xml:space="preserve">STD_eta</t>
  </si>
  <si>
    <t xml:space="preserve">ITM_theta</t>
  </si>
  <si>
    <t xml:space="preserve">STD_theta</t>
  </si>
  <si>
    <t xml:space="preserve">ITM_iota</t>
  </si>
  <si>
    <t xml:space="preserve">STD_iota</t>
  </si>
  <si>
    <t xml:space="preserve">ITM_iota_DIALYTIKA</t>
  </si>
  <si>
    <t xml:space="preserve">STD_iota_DIALYTIKA</t>
  </si>
  <si>
    <t xml:space="preserve">ITM_kappa</t>
  </si>
  <si>
    <t xml:space="preserve">STD_kappa</t>
  </si>
  <si>
    <t xml:space="preserve">ITM_lambda</t>
  </si>
  <si>
    <t xml:space="preserve">STD_lambda</t>
  </si>
  <si>
    <t xml:space="preserve">ITM_mu</t>
  </si>
  <si>
    <t xml:space="preserve">STD_mu</t>
  </si>
  <si>
    <t xml:space="preserve">ITM_nu</t>
  </si>
  <si>
    <t xml:space="preserve">STD_nu</t>
  </si>
  <si>
    <t xml:space="preserve">ITM_xi</t>
  </si>
  <si>
    <t xml:space="preserve">STD_xi</t>
  </si>
  <si>
    <t xml:space="preserve">ITM_omicron</t>
  </si>
  <si>
    <t xml:space="preserve">STD_omicron</t>
  </si>
  <si>
    <t xml:space="preserve">ITM_pi</t>
  </si>
  <si>
    <t xml:space="preserve">ITM_rho</t>
  </si>
  <si>
    <t xml:space="preserve">STD_rho</t>
  </si>
  <si>
    <t xml:space="preserve">ITM_sigma</t>
  </si>
  <si>
    <t xml:space="preserve">STD_sigma</t>
  </si>
  <si>
    <t xml:space="preserve">ITM_tau</t>
  </si>
  <si>
    <t xml:space="preserve">STD_tau</t>
  </si>
  <si>
    <t xml:space="preserve">ITM_upsilon</t>
  </si>
  <si>
    <t xml:space="preserve">STD_upsilon</t>
  </si>
  <si>
    <t xml:space="preserve">ITM_upsilon_DIALYTIKA</t>
  </si>
  <si>
    <t xml:space="preserve">STD_upsilon_DIALYTIKA</t>
  </si>
  <si>
    <t xml:space="preserve">ITM_phi</t>
  </si>
  <si>
    <t xml:space="preserve">ITM_chi</t>
  </si>
  <si>
    <t xml:space="preserve">STD_chi</t>
  </si>
  <si>
    <t xml:space="preserve">ITM_psi</t>
  </si>
  <si>
    <t xml:space="preserve">STD_psi</t>
  </si>
  <si>
    <t xml:space="preserve">ITM_omega</t>
  </si>
  <si>
    <t xml:space="preserve">ITM_alpha_TONOS</t>
  </si>
  <si>
    <t xml:space="preserve">STD_alpha_TONOS</t>
  </si>
  <si>
    <t xml:space="preserve">ITM_epsilon_TONOS</t>
  </si>
  <si>
    <t xml:space="preserve">STD_epsilon_TONOS</t>
  </si>
  <si>
    <t xml:space="preserve">ITM_eta_TONOS</t>
  </si>
  <si>
    <t xml:space="preserve">STD_eta_TONOS</t>
  </si>
  <si>
    <t xml:space="preserve">ITM_iotaTON</t>
  </si>
  <si>
    <t xml:space="preserve">STD_iota_TONOS</t>
  </si>
  <si>
    <t xml:space="preserve">ITM_iota_DIALYTIKA_TONOS</t>
  </si>
  <si>
    <t xml:space="preserve">STD_iota_DIALYTIKA_TONOS</t>
  </si>
  <si>
    <t xml:space="preserve">ITM_omicron_TONOS</t>
  </si>
  <si>
    <t xml:space="preserve">STD_omicron_TONOS</t>
  </si>
  <si>
    <t xml:space="preserve">ITM_sigma_end</t>
  </si>
  <si>
    <t xml:space="preserve">STD_sigma_end</t>
  </si>
  <si>
    <t xml:space="preserve">ITM_upsilon_TONOS</t>
  </si>
  <si>
    <t xml:space="preserve">STD_upsilon_TONOS</t>
  </si>
  <si>
    <t xml:space="preserve">ITM_upsilon_DIALYTIKA_TONOS</t>
  </si>
  <si>
    <t xml:space="preserve">STD_upsilon_DIALYTIKA_TONOS</t>
  </si>
  <si>
    <t xml:space="preserve">ITM_omega_TONOS</t>
  </si>
  <si>
    <t xml:space="preserve">STD_omega_TONOS</t>
  </si>
  <si>
    <t xml:space="preserve">ITM_A_MACRON</t>
  </si>
  <si>
    <t xml:space="preserve">STD_A_MACRON</t>
  </si>
  <si>
    <t xml:space="preserve">ITM_A_ACUTE</t>
  </si>
  <si>
    <t xml:space="preserve">STD_A_ACUTE</t>
  </si>
  <si>
    <t xml:space="preserve">ITM_A_BREVE</t>
  </si>
  <si>
    <t xml:space="preserve">STD_A_BREVE</t>
  </si>
  <si>
    <t xml:space="preserve">ITM_A_GRAVE</t>
  </si>
  <si>
    <t xml:space="preserve">STD_A_GRAVE</t>
  </si>
  <si>
    <t xml:space="preserve">ITM_A_DIARESIS</t>
  </si>
  <si>
    <t xml:space="preserve">STD_A_DIARESIS</t>
  </si>
  <si>
    <t xml:space="preserve">ITM_A_TILDE</t>
  </si>
  <si>
    <t xml:space="preserve">STD_A_TILDE</t>
  </si>
  <si>
    <t xml:space="preserve">ITM_A_CIRC</t>
  </si>
  <si>
    <t xml:space="preserve">STD_A_CIRC</t>
  </si>
  <si>
    <t xml:space="preserve">ITM_A_RING</t>
  </si>
  <si>
    <t xml:space="preserve">STD_A_RING</t>
  </si>
  <si>
    <t xml:space="preserve">ITM_AE</t>
  </si>
  <si>
    <t xml:space="preserve">STD_AE</t>
  </si>
  <si>
    <t xml:space="preserve">ITM_A_OGONEK</t>
  </si>
  <si>
    <t xml:space="preserve">STD_A_OGONEK</t>
  </si>
  <si>
    <t xml:space="preserve">ITM_C_ACUTE</t>
  </si>
  <si>
    <t xml:space="preserve">STD_C_ACUTE</t>
  </si>
  <si>
    <t xml:space="preserve">ITM_C_CARON</t>
  </si>
  <si>
    <t xml:space="preserve">STD_C_CARON</t>
  </si>
  <si>
    <t xml:space="preserve">ITM_C_CEDILLA</t>
  </si>
  <si>
    <t xml:space="preserve">STD_C_CEDILLA</t>
  </si>
  <si>
    <t xml:space="preserve">ITM_D_STROKE</t>
  </si>
  <si>
    <t xml:space="preserve">STD_D_STROKE</t>
  </si>
  <si>
    <t xml:space="preserve">ITM_D_CARON</t>
  </si>
  <si>
    <t xml:space="preserve">STD_D_CARON</t>
  </si>
  <si>
    <t xml:space="preserve">ITM_E_MACRON</t>
  </si>
  <si>
    <t xml:space="preserve">STD_E_MACRON</t>
  </si>
  <si>
    <t xml:space="preserve">ITM_E_ACUTE</t>
  </si>
  <si>
    <t xml:space="preserve">STD_E_ACUTE</t>
  </si>
  <si>
    <t xml:space="preserve">ITM_E_BREVE</t>
  </si>
  <si>
    <t xml:space="preserve">STD_E_BREVE</t>
  </si>
  <si>
    <t xml:space="preserve">ITM_E_GRAVE</t>
  </si>
  <si>
    <t xml:space="preserve">STD_E_GRAVE</t>
  </si>
  <si>
    <t xml:space="preserve">ITM_E_DIARESIS</t>
  </si>
  <si>
    <t xml:space="preserve">STD_E_DIARESIS</t>
  </si>
  <si>
    <t xml:space="preserve">ITM_E_CIRC</t>
  </si>
  <si>
    <t xml:space="preserve">STD_E_CIRC</t>
  </si>
  <si>
    <t xml:space="preserve">ITM_E_OGONEK</t>
  </si>
  <si>
    <t xml:space="preserve">STD_E_OGONEK</t>
  </si>
  <si>
    <t xml:space="preserve">ITM_G_BREVE</t>
  </si>
  <si>
    <t xml:space="preserve">STD_G_BREVE</t>
  </si>
  <si>
    <t xml:space="preserve">ITM_I_MACRON</t>
  </si>
  <si>
    <t xml:space="preserve">STD_I_MACRON</t>
  </si>
  <si>
    <t xml:space="preserve">ITM_I_ACUTE</t>
  </si>
  <si>
    <t xml:space="preserve">STD_I_ACUTE</t>
  </si>
  <si>
    <t xml:space="preserve">ITM_I_BREVE</t>
  </si>
  <si>
    <t xml:space="preserve">STD_I_BREVE</t>
  </si>
  <si>
    <t xml:space="preserve">ITM_I_GRAVE</t>
  </si>
  <si>
    <t xml:space="preserve">STD_I_GRAVE</t>
  </si>
  <si>
    <t xml:space="preserve">ITM_I_DIARESIS</t>
  </si>
  <si>
    <t xml:space="preserve">STD_I_DIARESIS</t>
  </si>
  <si>
    <t xml:space="preserve">ITM_I_CIRC</t>
  </si>
  <si>
    <t xml:space="preserve">STD_I_CIRC</t>
  </si>
  <si>
    <t xml:space="preserve">ITM_I_OGONEK</t>
  </si>
  <si>
    <t xml:space="preserve">STD_I_OGONEK</t>
  </si>
  <si>
    <t xml:space="preserve">ITM_I_DOT</t>
  </si>
  <si>
    <t xml:space="preserve">STD_I_DOT</t>
  </si>
  <si>
    <t xml:space="preserve">ITM_I_DOTLESS</t>
  </si>
  <si>
    <t xml:space="preserve">ITM_L_STROKE</t>
  </si>
  <si>
    <t xml:space="preserve">STD_L_STROKE</t>
  </si>
  <si>
    <t xml:space="preserve">ITM_L_ACUTE</t>
  </si>
  <si>
    <t xml:space="preserve">STD_L_ACUTE</t>
  </si>
  <si>
    <t xml:space="preserve">ITM_L_APOSTROPHE</t>
  </si>
  <si>
    <t xml:space="preserve">STD_L_APOSTROPHE</t>
  </si>
  <si>
    <t xml:space="preserve">ITM_N_ACUTE</t>
  </si>
  <si>
    <t xml:space="preserve">STD_N_ACUTE</t>
  </si>
  <si>
    <t xml:space="preserve">ITM_N_CARON</t>
  </si>
  <si>
    <t xml:space="preserve">STD_N_CARON</t>
  </si>
  <si>
    <t xml:space="preserve">ITM_N_TILDE</t>
  </si>
  <si>
    <t xml:space="preserve">STD_N_TILDE</t>
  </si>
  <si>
    <t xml:space="preserve">ITM_O_MACRON</t>
  </si>
  <si>
    <t xml:space="preserve">STD_O_MACRON</t>
  </si>
  <si>
    <t xml:space="preserve">ITM_O_ACUTE</t>
  </si>
  <si>
    <t xml:space="preserve">STD_O_ACUTE</t>
  </si>
  <si>
    <t xml:space="preserve">ITM_O_BREVE</t>
  </si>
  <si>
    <t xml:space="preserve">STD_O_BREVE</t>
  </si>
  <si>
    <t xml:space="preserve">ITM_O_GRAVE</t>
  </si>
  <si>
    <t xml:space="preserve">STD_O_GRAVE</t>
  </si>
  <si>
    <t xml:space="preserve">ITM_O_DIARESIS</t>
  </si>
  <si>
    <t xml:space="preserve">STD_O_DIARESIS</t>
  </si>
  <si>
    <t xml:space="preserve">ITM_O_TILDE</t>
  </si>
  <si>
    <t xml:space="preserve">STD_O_TILDE</t>
  </si>
  <si>
    <t xml:space="preserve">ITM_O_CIRC</t>
  </si>
  <si>
    <t xml:space="preserve">STD_O_CIRC</t>
  </si>
  <si>
    <t xml:space="preserve">ITM_O_STROKE</t>
  </si>
  <si>
    <t xml:space="preserve">STD_O_STROKE</t>
  </si>
  <si>
    <t xml:space="preserve">ITM_OE</t>
  </si>
  <si>
    <t xml:space="preserve">STD_OE</t>
  </si>
  <si>
    <t xml:space="preserve">ITM_S_SHARP</t>
  </si>
  <si>
    <t xml:space="preserve">STD_s_SHARP</t>
  </si>
  <si>
    <t xml:space="preserve">ITM_S_ACUTE</t>
  </si>
  <si>
    <t xml:space="preserve">STD_S_ACUTE</t>
  </si>
  <si>
    <t xml:space="preserve">ITM_S_CARON</t>
  </si>
  <si>
    <t xml:space="preserve">STD_S_CARON</t>
  </si>
  <si>
    <t xml:space="preserve">ITM_S_CEDILLA</t>
  </si>
  <si>
    <t xml:space="preserve">STD_S_CEDILLA</t>
  </si>
  <si>
    <t xml:space="preserve">ITM_T_CARON</t>
  </si>
  <si>
    <t xml:space="preserve">STD_T_CARON</t>
  </si>
  <si>
    <t xml:space="preserve">ITM_T_CEDILLA</t>
  </si>
  <si>
    <t xml:space="preserve">STD_T_CEDILLA</t>
  </si>
  <si>
    <t xml:space="preserve">ITM_U_MACRON</t>
  </si>
  <si>
    <t xml:space="preserve">STD_U_MACRON</t>
  </si>
  <si>
    <t xml:space="preserve">ITM_U_ACUTE</t>
  </si>
  <si>
    <t xml:space="preserve">STD_U_ACUTE</t>
  </si>
  <si>
    <t xml:space="preserve">ITM_U_BREVE</t>
  </si>
  <si>
    <t xml:space="preserve">STD_U_BREVE</t>
  </si>
  <si>
    <t xml:space="preserve">ITM_U_GRAVE</t>
  </si>
  <si>
    <t xml:space="preserve">STD_U_GRAVE</t>
  </si>
  <si>
    <t xml:space="preserve">ITM_U_DIARESIS</t>
  </si>
  <si>
    <t xml:space="preserve">STD_U_DIARESIS</t>
  </si>
  <si>
    <t xml:space="preserve">ITM_U_TILDE</t>
  </si>
  <si>
    <t xml:space="preserve">STD_U_TILDE</t>
  </si>
  <si>
    <t xml:space="preserve">ITM_U_CIRC</t>
  </si>
  <si>
    <t xml:space="preserve">STD_U_CIRC</t>
  </si>
  <si>
    <t xml:space="preserve">ITM_U_RING</t>
  </si>
  <si>
    <t xml:space="preserve">STD_U_RING</t>
  </si>
  <si>
    <t xml:space="preserve">ITM_W_CIRC</t>
  </si>
  <si>
    <t xml:space="preserve">STD_W_CIRC</t>
  </si>
  <si>
    <t xml:space="preserve">ITM_Y_CIRC</t>
  </si>
  <si>
    <t xml:space="preserve">STD_Y_CIRC</t>
  </si>
  <si>
    <t xml:space="preserve">ITM_Y_ACUTE</t>
  </si>
  <si>
    <t xml:space="preserve">STD_Y_ACUTE</t>
  </si>
  <si>
    <t xml:space="preserve">ITM_Y_DIARESIS</t>
  </si>
  <si>
    <t xml:space="preserve">STD_Y_DIARESIS</t>
  </si>
  <si>
    <t xml:space="preserve">ITM_Z_ACUTE</t>
  </si>
  <si>
    <t xml:space="preserve">STD_Z_ACUTE</t>
  </si>
  <si>
    <t xml:space="preserve">ITM_Z_CARON</t>
  </si>
  <si>
    <t xml:space="preserve">STD_Z_CARON</t>
  </si>
  <si>
    <t xml:space="preserve">ITM_Z_DOT</t>
  </si>
  <si>
    <t xml:space="preserve">STD_Z_DOT</t>
  </si>
  <si>
    <t xml:space="preserve">ITM_a_MACRON</t>
  </si>
  <si>
    <t xml:space="preserve">STD_a_MACRON</t>
  </si>
  <si>
    <t xml:space="preserve">ITM_a_ACUTE</t>
  </si>
  <si>
    <t xml:space="preserve">STD_a_ACUTE</t>
  </si>
  <si>
    <t xml:space="preserve">ITM_a_BREVE</t>
  </si>
  <si>
    <t xml:space="preserve">STD_a_BREVE</t>
  </si>
  <si>
    <t xml:space="preserve">ITM_a_GRAVE</t>
  </si>
  <si>
    <t xml:space="preserve">STD_a_GRAVE</t>
  </si>
  <si>
    <t xml:space="preserve">ITM_a_DIARESIS</t>
  </si>
  <si>
    <t xml:space="preserve">STD_a_DIARESIS</t>
  </si>
  <si>
    <t xml:space="preserve">ITM_a_TILDE</t>
  </si>
  <si>
    <t xml:space="preserve">STD_a_TILDE</t>
  </si>
  <si>
    <t xml:space="preserve">ITM_a_CIRC</t>
  </si>
  <si>
    <t xml:space="preserve">STD_a_CIRC</t>
  </si>
  <si>
    <t xml:space="preserve">ITM_a_RING</t>
  </si>
  <si>
    <t xml:space="preserve">STD_a_RING</t>
  </si>
  <si>
    <t xml:space="preserve">ITM_ae</t>
  </si>
  <si>
    <t xml:space="preserve">STD_ae</t>
  </si>
  <si>
    <t xml:space="preserve">ITM_a_OGONEK</t>
  </si>
  <si>
    <t xml:space="preserve">STD_a_OGONEK</t>
  </si>
  <si>
    <t xml:space="preserve">ITM_c_ACUTE</t>
  </si>
  <si>
    <t xml:space="preserve">STD_c_ACUTE</t>
  </si>
  <si>
    <t xml:space="preserve">ITM_c_CARON</t>
  </si>
  <si>
    <t xml:space="preserve">STD_c_CARON</t>
  </si>
  <si>
    <t xml:space="preserve">ITM_c_CEDILLA</t>
  </si>
  <si>
    <t xml:space="preserve">STD_c_CEDILLA</t>
  </si>
  <si>
    <t xml:space="preserve">ITM_d_STROKE</t>
  </si>
  <si>
    <t xml:space="preserve">STD_d_STROKE</t>
  </si>
  <si>
    <t xml:space="preserve">ITM_d_APOSTROPHE</t>
  </si>
  <si>
    <t xml:space="preserve">STD_d_APOSTROPHE</t>
  </si>
  <si>
    <t xml:space="preserve">ITM_e_MACRON</t>
  </si>
  <si>
    <t xml:space="preserve">STD_e_MACRON</t>
  </si>
  <si>
    <t xml:space="preserve">ITM_e_ACUTE</t>
  </si>
  <si>
    <t xml:space="preserve">STD_e_ACUTE</t>
  </si>
  <si>
    <t xml:space="preserve">ITM_e_BREVE</t>
  </si>
  <si>
    <t xml:space="preserve">STD_e_BREVE</t>
  </si>
  <si>
    <t xml:space="preserve">ITM_e_GRAVE</t>
  </si>
  <si>
    <t xml:space="preserve">STD_e_GRAVE</t>
  </si>
  <si>
    <t xml:space="preserve">ITM_e_DIARESIS</t>
  </si>
  <si>
    <t xml:space="preserve">STD_e_DIARESIS</t>
  </si>
  <si>
    <t xml:space="preserve">ITM_e_CIRC</t>
  </si>
  <si>
    <t xml:space="preserve">STD_e_CIRC</t>
  </si>
  <si>
    <t xml:space="preserve">ITM_e_OGONEK</t>
  </si>
  <si>
    <t xml:space="preserve">STD_e_OGONEK</t>
  </si>
  <si>
    <t xml:space="preserve">ITM_g_BREVE</t>
  </si>
  <si>
    <t xml:space="preserve">STD_g_BREVE</t>
  </si>
  <si>
    <t xml:space="preserve">ITM_h_STROKE</t>
  </si>
  <si>
    <t xml:space="preserve">STD_h_STROKE</t>
  </si>
  <si>
    <t xml:space="preserve">ITM_i_MACRON</t>
  </si>
  <si>
    <t xml:space="preserve">STD_i_MACRON</t>
  </si>
  <si>
    <t xml:space="preserve">ITM_i_ACUTE</t>
  </si>
  <si>
    <t xml:space="preserve">STD_i_ACUTE</t>
  </si>
  <si>
    <t xml:space="preserve">ITM_i_BREVE</t>
  </si>
  <si>
    <t xml:space="preserve">STD_i_BREVE</t>
  </si>
  <si>
    <t xml:space="preserve">ITM_i_GRAVE</t>
  </si>
  <si>
    <t xml:space="preserve">STD_i_GRAVE</t>
  </si>
  <si>
    <t xml:space="preserve">ITM_i_DIARESIS</t>
  </si>
  <si>
    <t xml:space="preserve">STD_i_DIARESIS</t>
  </si>
  <si>
    <t xml:space="preserve">ITM_i_CIRC</t>
  </si>
  <si>
    <t xml:space="preserve">STD_i_CIRC</t>
  </si>
  <si>
    <t xml:space="preserve">ITM_i_OGONEK</t>
  </si>
  <si>
    <t xml:space="preserve">STD_i_OGONEK</t>
  </si>
  <si>
    <t xml:space="preserve">ITM_i_DOT</t>
  </si>
  <si>
    <t xml:space="preserve">ITM_i_DOTLESS</t>
  </si>
  <si>
    <t xml:space="preserve">STD_i_DOTLESS</t>
  </si>
  <si>
    <t xml:space="preserve">ITM_l_STROKE</t>
  </si>
  <si>
    <t xml:space="preserve">STD_l_STROKE</t>
  </si>
  <si>
    <t xml:space="preserve">ITM_l_ACUTE</t>
  </si>
  <si>
    <t xml:space="preserve">STD_l_ACUTE</t>
  </si>
  <si>
    <t xml:space="preserve">ITM_l_APOSTROPHE</t>
  </si>
  <si>
    <t xml:space="preserve">STD_l_APOSTROPHE</t>
  </si>
  <si>
    <t xml:space="preserve">ITM_n_ACUTE</t>
  </si>
  <si>
    <t xml:space="preserve">STD_n_ACUTE</t>
  </si>
  <si>
    <t xml:space="preserve">ITM_n_CARON</t>
  </si>
  <si>
    <t xml:space="preserve">STD_n_CARON</t>
  </si>
  <si>
    <t xml:space="preserve">ITM_n_TILDE</t>
  </si>
  <si>
    <t xml:space="preserve">STD_n_TILDE</t>
  </si>
  <si>
    <t xml:space="preserve">ITM_o_MACRON</t>
  </si>
  <si>
    <t xml:space="preserve">STD_o_MACRON</t>
  </si>
  <si>
    <t xml:space="preserve">ITM_o_ACUTE</t>
  </si>
  <si>
    <t xml:space="preserve">STD_o_ACUTE</t>
  </si>
  <si>
    <t xml:space="preserve">ITM_o_BREVE</t>
  </si>
  <si>
    <t xml:space="preserve">STD_o_BREVE</t>
  </si>
  <si>
    <t xml:space="preserve">ITM_o_GRAVE</t>
  </si>
  <si>
    <t xml:space="preserve">STD_o_GRAVE</t>
  </si>
  <si>
    <t xml:space="preserve">ITM_o_DIARESIS</t>
  </si>
  <si>
    <t xml:space="preserve">STD_o_DIARESIS</t>
  </si>
  <si>
    <t xml:space="preserve">ITM_o_TILDE</t>
  </si>
  <si>
    <t xml:space="preserve">STD_o_TILDE</t>
  </si>
  <si>
    <t xml:space="preserve">ITM_o_CIRC</t>
  </si>
  <si>
    <t xml:space="preserve">STD_o_CIRC</t>
  </si>
  <si>
    <t xml:space="preserve">ITM_o_STROKE</t>
  </si>
  <si>
    <t xml:space="preserve">STD_o_STROKE</t>
  </si>
  <si>
    <t xml:space="preserve">ITM_oe</t>
  </si>
  <si>
    <t xml:space="preserve">STD_oe</t>
  </si>
  <si>
    <t xml:space="preserve">ITM_r_CARON</t>
  </si>
  <si>
    <t xml:space="preserve">STD_r_CARON</t>
  </si>
  <si>
    <t xml:space="preserve">ITM_r_ACUTE</t>
  </si>
  <si>
    <t xml:space="preserve">STD_r_ACUTE</t>
  </si>
  <si>
    <t xml:space="preserve">ITM_s_SHARP</t>
  </si>
  <si>
    <t xml:space="preserve">ITM_s_ACUTE</t>
  </si>
  <si>
    <t xml:space="preserve">STD_s_ACUTE</t>
  </si>
  <si>
    <t xml:space="preserve">ITM_s_CARON</t>
  </si>
  <si>
    <t xml:space="preserve">STD_s_CARON</t>
  </si>
  <si>
    <t xml:space="preserve">ITM_s_CEDILLA</t>
  </si>
  <si>
    <t xml:space="preserve">STD_s_CEDILLA</t>
  </si>
  <si>
    <t xml:space="preserve">ITM_t_APOSTROPHE</t>
  </si>
  <si>
    <t xml:space="preserve">STD_t_APOSTROPHE</t>
  </si>
  <si>
    <t xml:space="preserve">ITM_t_CEDILLA</t>
  </si>
  <si>
    <t xml:space="preserve">STD_t_CEDILLA</t>
  </si>
  <si>
    <t xml:space="preserve">ITM_u_MACRON</t>
  </si>
  <si>
    <t xml:space="preserve">STD_u_MACRON</t>
  </si>
  <si>
    <t xml:space="preserve">ITM_u_ACUTE</t>
  </si>
  <si>
    <t xml:space="preserve">STD_u_ACUTE</t>
  </si>
  <si>
    <t xml:space="preserve">ITM_u_BREVE</t>
  </si>
  <si>
    <t xml:space="preserve">STD_u_BREVE</t>
  </si>
  <si>
    <t xml:space="preserve">ITM_u_GRAVE</t>
  </si>
  <si>
    <t xml:space="preserve">STD_u_GRAVE</t>
  </si>
  <si>
    <t xml:space="preserve">ITM_u_DIARESIS</t>
  </si>
  <si>
    <t xml:space="preserve">STD_u_DIARESIS</t>
  </si>
  <si>
    <t xml:space="preserve">ITM_u_TILDE</t>
  </si>
  <si>
    <t xml:space="preserve">STD_u_TILDE</t>
  </si>
  <si>
    <t xml:space="preserve">ITM_u_CIRC</t>
  </si>
  <si>
    <t xml:space="preserve">STD_u_CIRC</t>
  </si>
  <si>
    <t xml:space="preserve">ITM_u_RING</t>
  </si>
  <si>
    <t xml:space="preserve">STD_u_RING</t>
  </si>
  <si>
    <t xml:space="preserve">ITM_w_CIRC</t>
  </si>
  <si>
    <t xml:space="preserve">STD_w_CIRC</t>
  </si>
  <si>
    <t xml:space="preserve">ITM_x_BAR</t>
  </si>
  <si>
    <t xml:space="preserve">STD_x_BAR</t>
  </si>
  <si>
    <t xml:space="preserve">ITM_x_CIRC</t>
  </si>
  <si>
    <t xml:space="preserve">STD_x_CIRC</t>
  </si>
  <si>
    <t xml:space="preserve">ITM_y_BAR</t>
  </si>
  <si>
    <t xml:space="preserve">STD_y_BAR</t>
  </si>
  <si>
    <t xml:space="preserve">ITM_y_CIRC</t>
  </si>
  <si>
    <t xml:space="preserve">STD_y_CIRC</t>
  </si>
  <si>
    <t xml:space="preserve">ITM_y_ACUTE</t>
  </si>
  <si>
    <t xml:space="preserve">STD_y_ACUTE</t>
  </si>
  <si>
    <t xml:space="preserve">ITM_y_DIARESIS</t>
  </si>
  <si>
    <t xml:space="preserve">STD_y_DIARESIS</t>
  </si>
  <si>
    <t xml:space="preserve">ITM_z_ACUTE</t>
  </si>
  <si>
    <t xml:space="preserve">STD_z_ACUTE</t>
  </si>
  <si>
    <t xml:space="preserve">ITM_z_CARON</t>
  </si>
  <si>
    <t xml:space="preserve">STD_z_CARON</t>
  </si>
  <si>
    <t xml:space="preserve">ITM_z_DOT</t>
  </si>
  <si>
    <t xml:space="preserve">STD_z_DOT</t>
  </si>
  <si>
    <t xml:space="preserve">ITM_SPACE</t>
  </si>
  <si>
    <t xml:space="preserve">STD_SPACE</t>
  </si>
  <si>
    <t xml:space="preserve">ITM_EXCLAMATION_MARK</t>
  </si>
  <si>
    <t xml:space="preserve">STD_EXCLAMATION_MARK</t>
  </si>
  <si>
    <t xml:space="preserve">ITM_DOUBLE_QUOTE</t>
  </si>
  <si>
    <t xml:space="preserve">STD_DOUBLE_QUOTE</t>
  </si>
  <si>
    <t xml:space="preserve">ITM_NUMBER_SIGN</t>
  </si>
  <si>
    <t xml:space="preserve">STD_NUMBER_SIGN</t>
  </si>
  <si>
    <t xml:space="preserve">ITM_DOLLAR</t>
  </si>
  <si>
    <t xml:space="preserve">STD_DOLLAR</t>
  </si>
  <si>
    <t xml:space="preserve">ITM_PERCENT</t>
  </si>
  <si>
    <t xml:space="preserve">STD_PERCENT</t>
  </si>
  <si>
    <t xml:space="preserve">ITM_AMPERSAND</t>
  </si>
  <si>
    <t xml:space="preserve">STD_AMPERSAND</t>
  </si>
  <si>
    <t xml:space="preserve">ITM_QUOTE</t>
  </si>
  <si>
    <t xml:space="preserve">STD_QUOTE</t>
  </si>
  <si>
    <t xml:space="preserve">ITM_LEFT_PARENTHESIS</t>
  </si>
  <si>
    <t xml:space="preserve">STD_LEFT_PARENTHESIS</t>
  </si>
  <si>
    <t xml:space="preserve">ITM_RIGHT_PARENTHESIS</t>
  </si>
  <si>
    <t xml:space="preserve">STD_RIGHT_PARENTHESIS</t>
  </si>
  <si>
    <t xml:space="preserve">ITM_ASTERISK</t>
  </si>
  <si>
    <t xml:space="preserve">STD_ASTERISK</t>
  </si>
  <si>
    <t xml:space="preserve">ITM_PLUS</t>
  </si>
  <si>
    <t xml:space="preserve">STD_PLUS</t>
  </si>
  <si>
    <t xml:space="preserve">ITM_COMMA</t>
  </si>
  <si>
    <t xml:space="preserve">STD_COMMA</t>
  </si>
  <si>
    <t xml:space="preserve">ITM_MINUS</t>
  </si>
  <si>
    <t xml:space="preserve">STD_MINUS</t>
  </si>
  <si>
    <t xml:space="preserve">ITM_PERIOD</t>
  </si>
  <si>
    <t xml:space="preserve">STD_PERIOD</t>
  </si>
  <si>
    <t xml:space="preserve">ITM_SLASH</t>
  </si>
  <si>
    <t xml:space="preserve">STD_SLASH</t>
  </si>
  <si>
    <t xml:space="preserve">ITM_COLON</t>
  </si>
  <si>
    <t xml:space="preserve">STD_COLON</t>
  </si>
  <si>
    <t xml:space="preserve">ITM_SEMICOLON</t>
  </si>
  <si>
    <t xml:space="preserve">STD_SEMICOLON</t>
  </si>
  <si>
    <t xml:space="preserve">ITM_LESS_THAN</t>
  </si>
  <si>
    <t xml:space="preserve">STD_LESS_THAN</t>
  </si>
  <si>
    <t xml:space="preserve">ITM_EQUAL</t>
  </si>
  <si>
    <t xml:space="preserve">STD_EQUAL</t>
  </si>
  <si>
    <t xml:space="preserve">ITM_GREATER_THAN</t>
  </si>
  <si>
    <t xml:space="preserve">STD_GREATER_THAN</t>
  </si>
  <si>
    <t xml:space="preserve">ITM_QUESTION_MARK</t>
  </si>
  <si>
    <t xml:space="preserve">STD_QUESTION_MARK</t>
  </si>
  <si>
    <t xml:space="preserve">ITM_AT</t>
  </si>
  <si>
    <t xml:space="preserve">STD_AT</t>
  </si>
  <si>
    <t xml:space="preserve">ITM_LEFT_SQUARE_BRACKET</t>
  </si>
  <si>
    <t xml:space="preserve">STD_LEFT_SQUARE_BRACKET</t>
  </si>
  <si>
    <t xml:space="preserve">ITM_BACK_SLASH</t>
  </si>
  <si>
    <t xml:space="preserve">STD_BACK_SLASH</t>
  </si>
  <si>
    <t xml:space="preserve">ITM_RIGHT_SQUARE_BRACKET</t>
  </si>
  <si>
    <t xml:space="preserve">STD_RIGHT_SQUARE_BRACKET</t>
  </si>
  <si>
    <t xml:space="preserve">ITM_CIRCUMFLEX</t>
  </si>
  <si>
    <t xml:space="preserve">STD_CIRCUMFLEX</t>
  </si>
  <si>
    <t xml:space="preserve">ITM_UNDERSCORE</t>
  </si>
  <si>
    <t xml:space="preserve">STD_UNDERSCORE</t>
  </si>
  <si>
    <t xml:space="preserve">ITM_LEFT_CURLY_BRACKET</t>
  </si>
  <si>
    <t xml:space="preserve">STD_LEFT_CURLY_BRACKET</t>
  </si>
  <si>
    <t xml:space="preserve">ITM_PIPE</t>
  </si>
  <si>
    <t xml:space="preserve">STD_PIPE</t>
  </si>
  <si>
    <t xml:space="preserve">ITM_RIGHT_CURLY_BRACKET</t>
  </si>
  <si>
    <t xml:space="preserve">STD_RIGHT_CURLY_BRACKET</t>
  </si>
  <si>
    <t xml:space="preserve">ITM_TILDE</t>
  </si>
  <si>
    <t xml:space="preserve">STD_TILDE</t>
  </si>
  <si>
    <t xml:space="preserve">ITM_INVERTED_EXCLAMATION_MARK</t>
  </si>
  <si>
    <t xml:space="preserve">STD_INVERTED_EXCLAMATION_MARK</t>
  </si>
  <si>
    <t xml:space="preserve">STD_CENT</t>
  </si>
  <si>
    <t xml:space="preserve">ITM_CENT</t>
  </si>
  <si>
    <t xml:space="preserve">ITM_POUND</t>
  </si>
  <si>
    <t xml:space="preserve">STD_POUND</t>
  </si>
  <si>
    <t xml:space="preserve">ITM_YEN</t>
  </si>
  <si>
    <t xml:space="preserve">STD_YEN</t>
  </si>
  <si>
    <t xml:space="preserve">ITM_SECTION</t>
  </si>
  <si>
    <t xml:space="preserve">STD_SECTION</t>
  </si>
  <si>
    <t xml:space="preserve">STD_OVERFLOW_CARRY</t>
  </si>
  <si>
    <t xml:space="preserve">ITM_OVERFLOW_CARRY</t>
  </si>
  <si>
    <t xml:space="preserve">ITM_LEFT_DOUBLE_ANGLE</t>
  </si>
  <si>
    <t xml:space="preserve">STD_LEFT_DOUBLE_ANGLE</t>
  </si>
  <si>
    <t xml:space="preserve">ITM_NOT</t>
  </si>
  <si>
    <t xml:space="preserve">STD_NOT</t>
  </si>
  <si>
    <t xml:space="preserve">ITM_DEGREE</t>
  </si>
  <si>
    <t xml:space="preserve">STD_DEGREE</t>
  </si>
  <si>
    <t xml:space="preserve">ITM_PLUS_MINUS</t>
  </si>
  <si>
    <t xml:space="preserve">STD_PLUS_MINUS</t>
  </si>
  <si>
    <t xml:space="preserve">ITM_MICRO</t>
  </si>
  <si>
    <t xml:space="preserve">STD_MICRO</t>
  </si>
  <si>
    <t xml:space="preserve">ITM_DOT</t>
  </si>
  <si>
    <t xml:space="preserve">STD_DOT</t>
  </si>
  <si>
    <t xml:space="preserve">ITM_RIGHT_DOUBLE_ANGLE</t>
  </si>
  <si>
    <t xml:space="preserve">STD_RIGHT_DOUBLE_ANGLE</t>
  </si>
  <si>
    <t xml:space="preserve">ITM_ONE_HALF</t>
  </si>
  <si>
    <t xml:space="preserve">STD_ONE_HALF</t>
  </si>
  <si>
    <t xml:space="preserve">ITM_ONE_QUARTER</t>
  </si>
  <si>
    <t xml:space="preserve">STD_ONE_QUARTER</t>
  </si>
  <si>
    <t xml:space="preserve">ITM_INVERTED_QUESTION_MARK</t>
  </si>
  <si>
    <t xml:space="preserve">STD_INVERTED_QUESTION_MARK</t>
  </si>
  <si>
    <t xml:space="preserve">STD_ETH</t>
  </si>
  <si>
    <t xml:space="preserve">ITM_ETH</t>
  </si>
  <si>
    <t xml:space="preserve">ITM_CROSS</t>
  </si>
  <si>
    <t xml:space="preserve">STD_eth</t>
  </si>
  <si>
    <t xml:space="preserve">ITM_eth</t>
  </si>
  <si>
    <t xml:space="preserve">ITM_OBELUS</t>
  </si>
  <si>
    <t xml:space="preserve">ITM_E_DOT</t>
  </si>
  <si>
    <t xml:space="preserve">STD_E_DOT</t>
  </si>
  <si>
    <t xml:space="preserve">ITM_e_DOT</t>
  </si>
  <si>
    <t xml:space="preserve">STD_e_DOT</t>
  </si>
  <si>
    <t xml:space="preserve">ITM_E_CARON</t>
  </si>
  <si>
    <t xml:space="preserve">STD_E_CARON</t>
  </si>
  <si>
    <t xml:space="preserve">ITM_e_CARON</t>
  </si>
  <si>
    <t xml:space="preserve">STD_e_CARON</t>
  </si>
  <si>
    <t xml:space="preserve">ITM_R_ACUTE</t>
  </si>
  <si>
    <t xml:space="preserve">STD_R_ACUTE</t>
  </si>
  <si>
    <t xml:space="preserve">ITM_R_CARON</t>
  </si>
  <si>
    <t xml:space="preserve">STD_R_CARON</t>
  </si>
  <si>
    <t xml:space="preserve">ITM_U_OGONEK</t>
  </si>
  <si>
    <t xml:space="preserve">STD_U_OGONEK</t>
  </si>
  <si>
    <t xml:space="preserve">ITM_u_OGONEK</t>
  </si>
  <si>
    <t xml:space="preserve">STD_u_OGONEK</t>
  </si>
  <si>
    <t xml:space="preserve">ITM_y_UNDER_ROOT</t>
  </si>
  <si>
    <t xml:space="preserve">STD_y_UNDER_ROOT</t>
  </si>
  <si>
    <t xml:space="preserve">ITM_x_UNDER_ROOT</t>
  </si>
  <si>
    <t xml:space="preserve">STD_x_UNDER_ROOT</t>
  </si>
  <si>
    <t xml:space="preserve">STD_SPACE_EM</t>
  </si>
  <si>
    <t xml:space="preserve">ITM_SPACE_EM</t>
  </si>
  <si>
    <t xml:space="preserve">STD_SPACE_3_PER_EM</t>
  </si>
  <si>
    <t xml:space="preserve">ITM_SPACE_3_PER_EM</t>
  </si>
  <si>
    <t xml:space="preserve">STD_SPACE_4_PER_EM</t>
  </si>
  <si>
    <t xml:space="preserve">ITM_SPACE_4_PER_EM</t>
  </si>
  <si>
    <t xml:space="preserve">STD_SPACE_6_PER_EM</t>
  </si>
  <si>
    <t xml:space="preserve">ITM_SPACE_6_PER_EM</t>
  </si>
  <si>
    <t xml:space="preserve">STD_SPACE_FIGURE</t>
  </si>
  <si>
    <t xml:space="preserve">ITM_SPACE_FIGURE</t>
  </si>
  <si>
    <t xml:space="preserve">STD_SPACE_PUNCTUATION</t>
  </si>
  <si>
    <t xml:space="preserve">ITM_SPACE_PUNCTUATION</t>
  </si>
  <si>
    <t xml:space="preserve">STD_SPACE_HAIR</t>
  </si>
  <si>
    <t xml:space="preserve">ITM_SPACE_HAIR</t>
  </si>
  <si>
    <t xml:space="preserve">STD_LEFT_SINGLE_QUOTE</t>
  </si>
  <si>
    <t xml:space="preserve">ITM_LEFT_SINGLE_QUOTE</t>
  </si>
  <si>
    <t xml:space="preserve">ITM_RIGHT_SINGLE_QUOTE</t>
  </si>
  <si>
    <t xml:space="preserve">STD_RIGHT_SINGLE_QUOTE</t>
  </si>
  <si>
    <t xml:space="preserve">STD_SINGLE_LOW_QUOTE</t>
  </si>
  <si>
    <t xml:space="preserve">ITM_SINGLE_LOW_QUOTE</t>
  </si>
  <si>
    <t xml:space="preserve">STD_SINGLE_HIGH_QUOTE</t>
  </si>
  <si>
    <t xml:space="preserve">ITM_SINGLE_HIGH_QUOTE</t>
  </si>
  <si>
    <t xml:space="preserve">ITM_LEFT_DOUBLE_QUOTE</t>
  </si>
  <si>
    <t xml:space="preserve">STD_LEFT_DOUBLE_QUOTE</t>
  </si>
  <si>
    <t xml:space="preserve">ITM_RIGHT_DOUBLE_QUOTE</t>
  </si>
  <si>
    <t xml:space="preserve">STD_RIGHT_DOUBLE_QUOTE</t>
  </si>
  <si>
    <t xml:space="preserve">ITM_DOUBLE_LOW_QUOTE</t>
  </si>
  <si>
    <t xml:space="preserve">STD_DOUBLE_LOW_QUOTE</t>
  </si>
  <si>
    <t xml:space="preserve">STD_DOUBLE_HIGH_QUOTE</t>
  </si>
  <si>
    <t xml:space="preserve">ITM_DOUBLE_HIGH_QUOTE</t>
  </si>
  <si>
    <t xml:space="preserve">ITM_ELLIPSIS</t>
  </si>
  <si>
    <t xml:space="preserve">STD_ELLIPSIS</t>
  </si>
  <si>
    <t xml:space="preserve">STD_BINARY_ONE</t>
  </si>
  <si>
    <t xml:space="preserve">ITM_BINARY_ONE</t>
  </si>
  <si>
    <t xml:space="preserve">ITM_EURO</t>
  </si>
  <si>
    <t xml:space="preserve">STD_EURO</t>
  </si>
  <si>
    <t xml:space="preserve">ITM_COMPLEX_C</t>
  </si>
  <si>
    <t xml:space="preserve">STD_COMPLEX_C</t>
  </si>
  <si>
    <t xml:space="preserve">ITM_PLANCK</t>
  </si>
  <si>
    <t xml:space="preserve">ITM_PLANCK_2PI</t>
  </si>
  <si>
    <t xml:space="preserve">ITM_NATURAL_N</t>
  </si>
  <si>
    <t xml:space="preserve">STD_NATURAL_N</t>
  </si>
  <si>
    <t xml:space="preserve">ITM_RATIONAL_Q</t>
  </si>
  <si>
    <t xml:space="preserve">STD_RATIONAL_Q</t>
  </si>
  <si>
    <t xml:space="preserve">ITM_REAL_R</t>
  </si>
  <si>
    <t xml:space="preserve">STD_REAL_R</t>
  </si>
  <si>
    <t xml:space="preserve">ITM_LEFT_ARROW</t>
  </si>
  <si>
    <t xml:space="preserve">STD_LEFT_ARROW</t>
  </si>
  <si>
    <t xml:space="preserve">ITM_UP_ARROW</t>
  </si>
  <si>
    <t xml:space="preserve">STD_UP_ARROW</t>
  </si>
  <si>
    <t xml:space="preserve">ITM_RIGHT_ARROW</t>
  </si>
  <si>
    <t xml:space="preserve">ITM_DOWN_ARROW</t>
  </si>
  <si>
    <t xml:space="preserve">STD_DOWN_ARROW</t>
  </si>
  <si>
    <t xml:space="preserve">ITM_SERIAL_IO</t>
  </si>
  <si>
    <t xml:space="preserve">STD_SERIAL_IO</t>
  </si>
  <si>
    <t xml:space="preserve">ITM_RIGHT_SHORT_ARROW</t>
  </si>
  <si>
    <t xml:space="preserve">STD_RIGHT_SHORT_ARROW</t>
  </si>
  <si>
    <t xml:space="preserve">ITM_LEFT_RIGHT_ARROWS</t>
  </si>
  <si>
    <t xml:space="preserve">STD_LEFT_RIGHT_ARROWS</t>
  </si>
  <si>
    <t xml:space="preserve">STD_BST</t>
  </si>
  <si>
    <t xml:space="preserve">ITM_BST_SIGN</t>
  </si>
  <si>
    <t xml:space="preserve">STD_SST</t>
  </si>
  <si>
    <t xml:space="preserve">ITM_SST_SIGN</t>
  </si>
  <si>
    <t xml:space="preserve">ITM_HAMBURGER</t>
  </si>
  <si>
    <t xml:space="preserve">STD_HAMBURGER</t>
  </si>
  <si>
    <t xml:space="preserve">STD_UNDO</t>
  </si>
  <si>
    <t xml:space="preserve">ITM_UNDO_SIGN</t>
  </si>
  <si>
    <t xml:space="preserve">ITM_FOR_ALL</t>
  </si>
  <si>
    <t xml:space="preserve">STD_FOR_ALL</t>
  </si>
  <si>
    <t xml:space="preserve">ITM_COMPLEMENT</t>
  </si>
  <si>
    <t xml:space="preserve">STD_COMPLEMENT</t>
  </si>
  <si>
    <t xml:space="preserve">ITM_PARTIAL_DIFF</t>
  </si>
  <si>
    <t xml:space="preserve">STD_PARTIAL_DIFF</t>
  </si>
  <si>
    <t xml:space="preserve">ITM_THERE_EXISTS</t>
  </si>
  <si>
    <t xml:space="preserve">STD_THERE_EXISTS</t>
  </si>
  <si>
    <t xml:space="preserve">ITM_THERE_DOES_NOT_EXIST</t>
  </si>
  <si>
    <t xml:space="preserve">STD_THERE_DOES_NOT_EXIST</t>
  </si>
  <si>
    <t xml:space="preserve">ITM_EMPTY_SET</t>
  </si>
  <si>
    <t xml:space="preserve">STD_EMPTY_SET</t>
  </si>
  <si>
    <t xml:space="preserve">ITM_INCREMENT</t>
  </si>
  <si>
    <t xml:space="preserve">STD_INCREMENT</t>
  </si>
  <si>
    <t xml:space="preserve">ITM_NABLA</t>
  </si>
  <si>
    <t xml:space="preserve">STD_NABLA</t>
  </si>
  <si>
    <t xml:space="preserve">ITM_ELEMENT_OF</t>
  </si>
  <si>
    <t xml:space="preserve">STD_ELEMENT_OF</t>
  </si>
  <si>
    <t xml:space="preserve">ITM_NOT_ELEMENT_OF</t>
  </si>
  <si>
    <t xml:space="preserve">STD_NOT_ELEMENT_OF</t>
  </si>
  <si>
    <t xml:space="preserve">ITM_CONTAINS</t>
  </si>
  <si>
    <t xml:space="preserve">STD_CONTAINS</t>
  </si>
  <si>
    <t xml:space="preserve">STD_DOES_NOT_CONTAIN</t>
  </si>
  <si>
    <t xml:space="preserve">ITM_DOES_NOT_CONTAIN</t>
  </si>
  <si>
    <t xml:space="preserve">STD_BINARY_ZERO</t>
  </si>
  <si>
    <t xml:space="preserve">ITM_BINARY_ZERO</t>
  </si>
  <si>
    <t xml:space="preserve">STD_PRODUCT</t>
  </si>
  <si>
    <t xml:space="preserve">ITM_PRODUCT</t>
  </si>
  <si>
    <t xml:space="preserve">STD_MINUS_PLUS</t>
  </si>
  <si>
    <t xml:space="preserve">ITM_MINUS_PLUS</t>
  </si>
  <si>
    <t xml:space="preserve">ITM_RING</t>
  </si>
  <si>
    <t xml:space="preserve">STD_RING</t>
  </si>
  <si>
    <t xml:space="preserve">ITM_BULLET</t>
  </si>
  <si>
    <t xml:space="preserve">STD_BULLET</t>
  </si>
  <si>
    <t xml:space="preserve">ITM_SQUARE_ROOT</t>
  </si>
  <si>
    <t xml:space="preserve">STD_SQUARE_ROOT</t>
  </si>
  <si>
    <t xml:space="preserve">ITM_CUBE_ROOT</t>
  </si>
  <si>
    <t xml:space="preserve">STD_CUBE_ROOT</t>
  </si>
  <si>
    <t xml:space="preserve">ITM_xTH_ROOT</t>
  </si>
  <si>
    <t xml:space="preserve">STD_xTH_ROOT</t>
  </si>
  <si>
    <t xml:space="preserve">ITM_PROPORTIONAL</t>
  </si>
  <si>
    <t xml:space="preserve">STD_PROPORTIONAL</t>
  </si>
  <si>
    <t xml:space="preserve">ITM_INFINITY</t>
  </si>
  <si>
    <t xml:space="preserve">ITM_RIGHT_ANGLE</t>
  </si>
  <si>
    <t xml:space="preserve">STD_RIGHT_ANGLE</t>
  </si>
  <si>
    <t xml:space="preserve">ITM_IRRATIONAL_I</t>
  </si>
  <si>
    <t xml:space="preserve">STD_IRRATIONAL_I</t>
  </si>
  <si>
    <t xml:space="preserve">ITM_MEASURED_ANGLE</t>
  </si>
  <si>
    <t xml:space="preserve">STD_MEASURED_ANGLE</t>
  </si>
  <si>
    <t xml:space="preserve">STD_DIVIDES</t>
  </si>
  <si>
    <t xml:space="preserve">ITM_DIVIDES</t>
  </si>
  <si>
    <t xml:space="preserve">STD_DOES_NOT_DIVIDE</t>
  </si>
  <si>
    <t xml:space="preserve">ITM_DOES_NOT_DIVIDE</t>
  </si>
  <si>
    <t xml:space="preserve">ITM_PARALLEL_SIGN</t>
  </si>
  <si>
    <t xml:space="preserve">STD_PARALLEL</t>
  </si>
  <si>
    <t xml:space="preserve">STD_NOT_PARALLEL</t>
  </si>
  <si>
    <t xml:space="preserve">ITM_NOT_PARALLEL</t>
  </si>
  <si>
    <t xml:space="preserve">ITM_AND</t>
  </si>
  <si>
    <t xml:space="preserve">STD_AND</t>
  </si>
  <si>
    <t xml:space="preserve">ITM_OR</t>
  </si>
  <si>
    <t xml:space="preserve">STD_OR</t>
  </si>
  <si>
    <t xml:space="preserve">ITM_INTERSECTION</t>
  </si>
  <si>
    <t xml:space="preserve">STD_INTERSECTION</t>
  </si>
  <si>
    <t xml:space="preserve">ITM_UNION</t>
  </si>
  <si>
    <t xml:space="preserve">STD_UNION</t>
  </si>
  <si>
    <t xml:space="preserve">ITM_INTEGRAL_SIGN</t>
  </si>
  <si>
    <t xml:space="preserve">STD_INTEGRAL</t>
  </si>
  <si>
    <t xml:space="preserve">ITM_DOUBLE_INTEGRAL</t>
  </si>
  <si>
    <t xml:space="preserve">STD_DOUBLE_INTEGRAL</t>
  </si>
  <si>
    <t xml:space="preserve">STD_CONTOUR_INTEGRAL</t>
  </si>
  <si>
    <t xml:space="preserve">ITM_CONTOUR_INTEGRAL</t>
  </si>
  <si>
    <t xml:space="preserve">STD_SURFACE_INTEGRAL</t>
  </si>
  <si>
    <t xml:space="preserve">ITM_SURFACE_INTEGRAL</t>
  </si>
  <si>
    <t xml:space="preserve">STD_RATIO</t>
  </si>
  <si>
    <t xml:space="preserve">ITM_RATIO</t>
  </si>
  <si>
    <t xml:space="preserve">ITM_CHECK_MARK</t>
  </si>
  <si>
    <t xml:space="preserve">STD_CHECK_MARK</t>
  </si>
  <si>
    <t xml:space="preserve">ITM_ASYMPOTICALLY_EQUAL</t>
  </si>
  <si>
    <t xml:space="preserve">STD_ASYMPOTICALLY_EQUAL</t>
  </si>
  <si>
    <t xml:space="preserve">ITM_ALMOST_EQUAL</t>
  </si>
  <si>
    <t xml:space="preserve">STD_ALMOST_EQUAL</t>
  </si>
  <si>
    <t xml:space="preserve">ITM_COLON_EQUALS</t>
  </si>
  <si>
    <t xml:space="preserve">STD_COLON_EQUALS</t>
  </si>
  <si>
    <t xml:space="preserve">ITM_CORRESPONDS_TO</t>
  </si>
  <si>
    <t xml:space="preserve">STD_CORRESPONDS_TO</t>
  </si>
  <si>
    <t xml:space="preserve">ITM_ESTIMATES</t>
  </si>
  <si>
    <t xml:space="preserve">STD_ESTIMATES</t>
  </si>
  <si>
    <t xml:space="preserve">ITM_NOT_EQUAL</t>
  </si>
  <si>
    <t xml:space="preserve">STD_NOT_EQUAL</t>
  </si>
  <si>
    <t xml:space="preserve">ITM_IDENTICAL_TO</t>
  </si>
  <si>
    <t xml:space="preserve">STD_IDENTICAL_TO</t>
  </si>
  <si>
    <t xml:space="preserve">ITM_LESS_EQUAL</t>
  </si>
  <si>
    <t xml:space="preserve">STD_LESS_EQUAL</t>
  </si>
  <si>
    <t xml:space="preserve">ITM_GREATER_EQUAL</t>
  </si>
  <si>
    <t xml:space="preserve">STD_GREATER_EQUAL</t>
  </si>
  <si>
    <t xml:space="preserve">STD_MUCH_LESS</t>
  </si>
  <si>
    <t xml:space="preserve">ITM_MUCH_LESS</t>
  </si>
  <si>
    <t xml:space="preserve">STD_MUCH_GREATER</t>
  </si>
  <si>
    <t xml:space="preserve">ITM_MUCH_GREATER</t>
  </si>
  <si>
    <t xml:space="preserve">ITM_SUN</t>
  </si>
  <si>
    <t xml:space="preserve">STD_SUN</t>
  </si>
  <si>
    <t xml:space="preserve">STD_TRANSPOSED</t>
  </si>
  <si>
    <t xml:space="preserve">ITM_TRANSPOSED</t>
  </si>
  <si>
    <t xml:space="preserve">ITM_PERPENDICULAR</t>
  </si>
  <si>
    <t xml:space="preserve">STD_PERPENDICULAR</t>
  </si>
  <si>
    <t xml:space="preserve">ITM_XOR</t>
  </si>
  <si>
    <t xml:space="preserve">STD_XOR</t>
  </si>
  <si>
    <t xml:space="preserve">ITM_NAND</t>
  </si>
  <si>
    <t xml:space="preserve">STD_NAND</t>
  </si>
  <si>
    <t xml:space="preserve">ITM_NOR</t>
  </si>
  <si>
    <t xml:space="preserve">STD_NOR</t>
  </si>
  <si>
    <t xml:space="preserve">ITM_WATCH</t>
  </si>
  <si>
    <t xml:space="preserve">STD_WATCH</t>
  </si>
  <si>
    <t xml:space="preserve">ITM_HOURGLASS</t>
  </si>
  <si>
    <t xml:space="preserve">STD_HOURGLASS</t>
  </si>
  <si>
    <t xml:space="preserve">ITM_PRINTER</t>
  </si>
  <si>
    <t xml:space="preserve">STD_PRINTER</t>
  </si>
  <si>
    <t xml:space="preserve">ITM_MAT_TL</t>
  </si>
  <si>
    <t xml:space="preserve">STD_MAT_TL</t>
  </si>
  <si>
    <t xml:space="preserve">ITM_MAT_ML</t>
  </si>
  <si>
    <t xml:space="preserve">STD_MAT_ML</t>
  </si>
  <si>
    <t xml:space="preserve">ITM_MAT_BL</t>
  </si>
  <si>
    <t xml:space="preserve">STD_MAT_BL</t>
  </si>
  <si>
    <t xml:space="preserve">ITM_MAT_TR</t>
  </si>
  <si>
    <t xml:space="preserve">STD_MAT_TR</t>
  </si>
  <si>
    <t xml:space="preserve">ITM_MAT_MR</t>
  </si>
  <si>
    <t xml:space="preserve">STD_MAT_MR</t>
  </si>
  <si>
    <t xml:space="preserve">ITM_MAT_BR</t>
  </si>
  <si>
    <t xml:space="preserve">STD_MAT_BR</t>
  </si>
  <si>
    <t xml:space="preserve">STD_OBLIQUE1</t>
  </si>
  <si>
    <t xml:space="preserve">ITM_OBLIQUE1</t>
  </si>
  <si>
    <t xml:space="preserve">STD_OBLIQUE2</t>
  </si>
  <si>
    <t xml:space="preserve">ITM_OBLIQUE2</t>
  </si>
  <si>
    <t xml:space="preserve">STD_OBLIQUE3</t>
  </si>
  <si>
    <t xml:space="preserve">ITM_OBLIQUE3</t>
  </si>
  <si>
    <t xml:space="preserve">STD_OBLIQUE4</t>
  </si>
  <si>
    <t xml:space="preserve">ITM_OBLIQUE4</t>
  </si>
  <si>
    <t xml:space="preserve">STD_CURSOR</t>
  </si>
  <si>
    <t xml:space="preserve">ITM_CURSOR</t>
  </si>
  <si>
    <t xml:space="preserve">STD_PERIOD34</t>
  </si>
  <si>
    <t xml:space="preserve">ITM_PERIOD34</t>
  </si>
  <si>
    <t xml:space="preserve">STD_COMMA34</t>
  </si>
  <si>
    <t xml:space="preserve">ITM_COMMA34</t>
  </si>
  <si>
    <t xml:space="preserve">ITM_BATTERY</t>
  </si>
  <si>
    <t xml:space="preserve">STD_BATTERY</t>
  </si>
  <si>
    <t xml:space="preserve">ITM_PGM_BEGIN</t>
  </si>
  <si>
    <t xml:space="preserve">STD_PGM_BEGIN</t>
  </si>
  <si>
    <t xml:space="preserve">ITM_USER_MODE</t>
  </si>
  <si>
    <t xml:space="preserve">STD_USER_MODE</t>
  </si>
  <si>
    <t xml:space="preserve">ITM_UK</t>
  </si>
  <si>
    <t xml:space="preserve">STD_UK</t>
  </si>
  <si>
    <t xml:space="preserve">ITM_US</t>
  </si>
  <si>
    <t xml:space="preserve">STD_US</t>
  </si>
  <si>
    <t xml:space="preserve">ITM_NEG_EXCLAMATION_MARK</t>
  </si>
  <si>
    <t xml:space="preserve">STD_NEG_EXCLAMATION_MARK</t>
  </si>
  <si>
    <t xml:space="preserve">ITM_ex</t>
  </si>
  <si>
    <t xml:space="preserve">STD_RIGHT_OVER_LEFT_ARROW</t>
  </si>
  <si>
    <t xml:space="preserve">ITM_Max</t>
  </si>
  <si>
    <t xml:space="preserve">"Max"</t>
  </si>
  <si>
    <t xml:space="preserve">ITM_Min</t>
  </si>
  <si>
    <t xml:space="preserve">"Min"</t>
  </si>
  <si>
    <t xml:space="preserve">ITM_Config</t>
  </si>
  <si>
    <t xml:space="preserve">"Config"</t>
  </si>
  <si>
    <t xml:space="preserve">ITM_Stack</t>
  </si>
  <si>
    <t xml:space="preserve">"Stack"</t>
  </si>
  <si>
    <t xml:space="preserve">ITM_dddEL</t>
  </si>
  <si>
    <t xml:space="preserve">STD_ELLIPSIS "EL"</t>
  </si>
  <si>
    <t xml:space="preserve">ITM_dddIJ</t>
  </si>
  <si>
    <t xml:space="preserve">STD_ELLIPSIS "IJ"</t>
  </si>
  <si>
    <t xml:space="preserve">ITM_0P</t>
  </si>
  <si>
    <t xml:space="preserve">"0."</t>
  </si>
  <si>
    <t xml:space="preserve">ITM_1P</t>
  </si>
  <si>
    <t xml:space="preserve">"1."</t>
  </si>
  <si>
    <t xml:space="preserve">ITM_EXPONENT/*jmok*/</t>
  </si>
  <si>
    <t xml:space="preserve">"EEX"</t>
  </si>
  <si>
    <t xml:space="preserve">ITM_EXPONENT</t>
  </si>
  <si>
    <t xml:space="preserve">"HEX"</t>
  </si>
  <si>
    <t xml:space="preserve">ITM_HEX</t>
  </si>
  <si>
    <t xml:space="preserve">/  { fnGoToRow</t>
  </si>
  <si>
    <t xml:space="preserve">"GOTO Row"</t>
  </si>
  <si>
    <t xml:space="preserve">"GOTO"</t>
  </si>
  <si>
    <t xml:space="preserve">ITM_M_GOTO_ROW</t>
  </si>
  <si>
    <t xml:space="preserve">/  { fnGoToColumn</t>
  </si>
  <si>
    <t xml:space="preserve">"GOTO Column"</t>
  </si>
  <si>
    <t xml:space="preserve">ITM_M_GOTO_COLUMN</t>
  </si>
  <si>
    <t xml:space="preserve">/  { fnSolveVar</t>
  </si>
  <si>
    <t xml:space="preserve">"SOLVE Var"</t>
  </si>
  <si>
    <t xml:space="preserve">"SOLVE"</t>
  </si>
  <si>
    <t xml:space="preserve">ITM_SOLVE_VAR</t>
  </si>
  <si>
    <t xml:space="preserve">/  { fnEqCursorLeft</t>
  </si>
  <si>
    <t xml:space="preserve">ITM_EQ_LEFT</t>
  </si>
  <si>
    <t xml:space="preserve">/  { fnEqCursorRight</t>
  </si>
  <si>
    <t xml:space="preserve">ITM_EQ_RIGHT</t>
  </si>
  <si>
    <t xml:space="preserve">ITM_PAIR_OF_PARENTHESES</t>
  </si>
  <si>
    <t xml:space="preserve">"( )"</t>
  </si>
  <si>
    <t xml:space="preserve">ITM_VERTICAL_BAR</t>
  </si>
  <si>
    <t xml:space="preserve">"|"</t>
  </si>
  <si>
    <t xml:space="preserve">ITM_ALOG_SYMBOL</t>
  </si>
  <si>
    <t xml:space="preserve">ITM_ROOT_SIGN</t>
  </si>
  <si>
    <t xml:space="preserve">STD_SQUARE_ROOT STD_SUP_MINUS</t>
  </si>
  <si>
    <t xml:space="preserve">ITM_TIMER_SYMBOL</t>
  </si>
  <si>
    <t xml:space="preserve">STD_TIMER</t>
  </si>
  <si>
    <t xml:space="preserve">/  { fnIntVar</t>
  </si>
  <si>
    <t xml:space="preserve">STD_INTEGRAL "fdx Var"</t>
  </si>
  <si>
    <t xml:space="preserve">STD_INTEGRAL "fdx"</t>
  </si>
  <si>
    <t xml:space="preserve">ITM_Sfdx_VAR</t>
  </si>
  <si>
    <t xml:space="preserve">ITM_SUP_PLUS</t>
  </si>
  <si>
    <t xml:space="preserve">STD_SUP_PLUS</t>
  </si>
  <si>
    <t xml:space="preserve">ITM_SUP_MINUS</t>
  </si>
  <si>
    <t xml:space="preserve">STD_SUP_MINUS</t>
  </si>
  <si>
    <t xml:space="preserve">ITM_SUP_MINUS_1</t>
  </si>
  <si>
    <t xml:space="preserve">STD_SUP_MINUS_1</t>
  </si>
  <si>
    <t xml:space="preserve">ITM_SUP_INFINITY</t>
  </si>
  <si>
    <t xml:space="preserve">STD_SUP_INFINITY</t>
  </si>
  <si>
    <t xml:space="preserve">ITM_SUP_ASTERISK</t>
  </si>
  <si>
    <t xml:space="preserve">STD_SUP_ASTERISK</t>
  </si>
  <si>
    <t xml:space="preserve">STD_SUP_0</t>
  </si>
  <si>
    <t xml:space="preserve">ITM_SUP_0</t>
  </si>
  <si>
    <t xml:space="preserve">STD_SUP_1</t>
  </si>
  <si>
    <t xml:space="preserve">ITM_SUP_1</t>
  </si>
  <si>
    <t xml:space="preserve">STD_SUP_2</t>
  </si>
  <si>
    <t xml:space="preserve">ITM_SUP_2</t>
  </si>
  <si>
    <t xml:space="preserve">STD_SUP_3</t>
  </si>
  <si>
    <t xml:space="preserve">ITM_SUP_3</t>
  </si>
  <si>
    <t xml:space="preserve">STD_SUP_4</t>
  </si>
  <si>
    <t xml:space="preserve">ITM_SUP_4</t>
  </si>
  <si>
    <t xml:space="preserve">STD_SUP_5</t>
  </si>
  <si>
    <t xml:space="preserve">ITM_SUP_5</t>
  </si>
  <si>
    <t xml:space="preserve">STD_SUP_6</t>
  </si>
  <si>
    <t xml:space="preserve">ITM_SUP_6</t>
  </si>
  <si>
    <t xml:space="preserve">STD_SUP_7</t>
  </si>
  <si>
    <t xml:space="preserve">ITM_SUP_7</t>
  </si>
  <si>
    <t xml:space="preserve">STD_SUP_8</t>
  </si>
  <si>
    <t xml:space="preserve">ITM_SUP_8</t>
  </si>
  <si>
    <t xml:space="preserve">STD_SUP_9</t>
  </si>
  <si>
    <t xml:space="preserve">ITM_SUP_9</t>
  </si>
  <si>
    <t xml:space="preserve">STD_SUP_A</t>
  </si>
  <si>
    <t xml:space="preserve">ITM_SUP_A</t>
  </si>
  <si>
    <t xml:space="preserve">STD_SUP_B</t>
  </si>
  <si>
    <t xml:space="preserve">ITM_SUP_B</t>
  </si>
  <si>
    <t xml:space="preserve">STD_SUP_C</t>
  </si>
  <si>
    <t xml:space="preserve">ITM_SUP_C</t>
  </si>
  <si>
    <t xml:space="preserve">STD_SUP_D</t>
  </si>
  <si>
    <t xml:space="preserve">ITM_SUP_D</t>
  </si>
  <si>
    <t xml:space="preserve">STD_SUP_E</t>
  </si>
  <si>
    <t xml:space="preserve">ITM_SUP_E</t>
  </si>
  <si>
    <t xml:space="preserve">STD_SUP_F</t>
  </si>
  <si>
    <t xml:space="preserve">ITM_SUP_F</t>
  </si>
  <si>
    <t xml:space="preserve">STD_SUP_G</t>
  </si>
  <si>
    <t xml:space="preserve">ITM_SUP_G</t>
  </si>
  <si>
    <t xml:space="preserve">STD_SUP_H</t>
  </si>
  <si>
    <t xml:space="preserve">ITM_SUP_H</t>
  </si>
  <si>
    <t xml:space="preserve">STD_SUP_I</t>
  </si>
  <si>
    <t xml:space="preserve">ITM_SUP_I</t>
  </si>
  <si>
    <t xml:space="preserve">STD_SUP_J</t>
  </si>
  <si>
    <t xml:space="preserve">ITM_SUP_J</t>
  </si>
  <si>
    <t xml:space="preserve">STD_SUP_K</t>
  </si>
  <si>
    <t xml:space="preserve">ITM_SUP_K</t>
  </si>
  <si>
    <t xml:space="preserve">STD_SUP_L</t>
  </si>
  <si>
    <t xml:space="preserve">ITM_SUP_L</t>
  </si>
  <si>
    <t xml:space="preserve">STD_SUP_M</t>
  </si>
  <si>
    <t xml:space="preserve">ITM_SUP_M</t>
  </si>
  <si>
    <t xml:space="preserve">STD_SUP_N</t>
  </si>
  <si>
    <t xml:space="preserve">ITM_SUP_N</t>
  </si>
  <si>
    <t xml:space="preserve">STD_SUP_O</t>
  </si>
  <si>
    <t xml:space="preserve">ITM_SUP_O</t>
  </si>
  <si>
    <t xml:space="preserve">STD_SUP_P</t>
  </si>
  <si>
    <t xml:space="preserve">ITM_SUP_P</t>
  </si>
  <si>
    <t xml:space="preserve">STD_SUP_Q</t>
  </si>
  <si>
    <t xml:space="preserve">ITM_SUP_Q</t>
  </si>
  <si>
    <t xml:space="preserve">STD_SUP_R</t>
  </si>
  <si>
    <t xml:space="preserve">ITM_SUP_R</t>
  </si>
  <si>
    <t xml:space="preserve">STD_SUP_S</t>
  </si>
  <si>
    <t xml:space="preserve">ITM_SUP_S</t>
  </si>
  <si>
    <t xml:space="preserve">ITM_SUP_T</t>
  </si>
  <si>
    <t xml:space="preserve">STD_SUP_T</t>
  </si>
  <si>
    <t xml:space="preserve">STD_SUP_U</t>
  </si>
  <si>
    <t xml:space="preserve">ITM_SUP_U</t>
  </si>
  <si>
    <t xml:space="preserve">STD_SUP_V</t>
  </si>
  <si>
    <t xml:space="preserve">ITM_SUP_V</t>
  </si>
  <si>
    <t xml:space="preserve">STD_SUP_W</t>
  </si>
  <si>
    <t xml:space="preserve">ITM_SUP_W</t>
  </si>
  <si>
    <t xml:space="preserve">STD_SUP_X</t>
  </si>
  <si>
    <t xml:space="preserve">ITM_SUP_X</t>
  </si>
  <si>
    <t xml:space="preserve">STD_SUP_Y</t>
  </si>
  <si>
    <t xml:space="preserve">ITM_SUP_Y</t>
  </si>
  <si>
    <t xml:space="preserve">STD_SUP_Z</t>
  </si>
  <si>
    <t xml:space="preserve">ITM_SUP_Z</t>
  </si>
  <si>
    <t xml:space="preserve">STD_SUP_a</t>
  </si>
  <si>
    <t xml:space="preserve">ITM_SUP_a</t>
  </si>
  <si>
    <t xml:space="preserve">STD_SUP_b</t>
  </si>
  <si>
    <t xml:space="preserve">ITM_SUP_b</t>
  </si>
  <si>
    <t xml:space="preserve">STD_SUP_c</t>
  </si>
  <si>
    <t xml:space="preserve">ITM_SUP_c</t>
  </si>
  <si>
    <t xml:space="preserve">STD_SUP_d</t>
  </si>
  <si>
    <t xml:space="preserve">ITM_SUP_d</t>
  </si>
  <si>
    <t xml:space="preserve">STD_SUP_e</t>
  </si>
  <si>
    <t xml:space="preserve">ITM_SUP_e</t>
  </si>
  <si>
    <t xml:space="preserve">STD_SUP_f</t>
  </si>
  <si>
    <t xml:space="preserve">ITM_SUP_f</t>
  </si>
  <si>
    <t xml:space="preserve">STD_SUP_g</t>
  </si>
  <si>
    <t xml:space="preserve">ITM_SUP_g</t>
  </si>
  <si>
    <t xml:space="preserve">STD_SUP_h</t>
  </si>
  <si>
    <t xml:space="preserve">ITM_SUP_h</t>
  </si>
  <si>
    <t xml:space="preserve">STD_SUP_i</t>
  </si>
  <si>
    <t xml:space="preserve">ITM_SUP_i</t>
  </si>
  <si>
    <t xml:space="preserve">STD_SUP_j</t>
  </si>
  <si>
    <t xml:space="preserve">ITM_SUP_j</t>
  </si>
  <si>
    <t xml:space="preserve">STD_SUP_k</t>
  </si>
  <si>
    <t xml:space="preserve">ITM_SUP_k</t>
  </si>
  <si>
    <t xml:space="preserve">STD_SUP_l</t>
  </si>
  <si>
    <t xml:space="preserve">ITM_SUP_l</t>
  </si>
  <si>
    <t xml:space="preserve">STD_SUP_m</t>
  </si>
  <si>
    <t xml:space="preserve">ITM_SUP_m</t>
  </si>
  <si>
    <t xml:space="preserve">STD_SUP_n</t>
  </si>
  <si>
    <t xml:space="preserve">ITM_SUP_n</t>
  </si>
  <si>
    <t xml:space="preserve">STD_SUP_o</t>
  </si>
  <si>
    <t xml:space="preserve">ITM_SUP_o</t>
  </si>
  <si>
    <t xml:space="preserve">STD_SUP_p</t>
  </si>
  <si>
    <t xml:space="preserve">ITM_SUP_p</t>
  </si>
  <si>
    <t xml:space="preserve">STD_SUP_q</t>
  </si>
  <si>
    <t xml:space="preserve">ITM_SUP_q</t>
  </si>
  <si>
    <t xml:space="preserve">STD_SUP_r</t>
  </si>
  <si>
    <t xml:space="preserve">ITM_SUP_r</t>
  </si>
  <si>
    <t xml:space="preserve">STD_SUP_s</t>
  </si>
  <si>
    <t xml:space="preserve">ITM_SUP_s</t>
  </si>
  <si>
    <t xml:space="preserve">STD_SUP_t</t>
  </si>
  <si>
    <t xml:space="preserve">ITM_SUP_t</t>
  </si>
  <si>
    <t xml:space="preserve">STD_SUP_u</t>
  </si>
  <si>
    <t xml:space="preserve">ITM_SUP_u</t>
  </si>
  <si>
    <t xml:space="preserve">STD_SUP_v</t>
  </si>
  <si>
    <t xml:space="preserve">ITM_SUP_v</t>
  </si>
  <si>
    <t xml:space="preserve">STD_SUP_w</t>
  </si>
  <si>
    <t xml:space="preserve">ITM_SUP_w</t>
  </si>
  <si>
    <t xml:space="preserve">STD_SUP_x</t>
  </si>
  <si>
    <t xml:space="preserve">ITM_SUP_x</t>
  </si>
  <si>
    <t xml:space="preserve">STD_SUP_y</t>
  </si>
  <si>
    <t xml:space="preserve">ITM_SUP_y</t>
  </si>
  <si>
    <t xml:space="preserve">STD_SUP_z</t>
  </si>
  <si>
    <t xml:space="preserve">ITM_SUP_z</t>
  </si>
  <si>
    <t xml:space="preserve">STD_SUB_alpha</t>
  </si>
  <si>
    <t xml:space="preserve">ITM_SUB_alpha</t>
  </si>
  <si>
    <t xml:space="preserve">STD_SUB_delta</t>
  </si>
  <si>
    <t xml:space="preserve">ITM_SUB_delta</t>
  </si>
  <si>
    <t xml:space="preserve">STD_SUB_mu</t>
  </si>
  <si>
    <t xml:space="preserve">ITM_SUB_mu</t>
  </si>
  <si>
    <t xml:space="preserve">ITM_SUB_SUN</t>
  </si>
  <si>
    <t xml:space="preserve">STD_SUB_SUN</t>
  </si>
  <si>
    <t xml:space="preserve">ITM_SUB_EARTH</t>
  </si>
  <si>
    <t xml:space="preserve">STD_SUB_EARTH</t>
  </si>
  <si>
    <t xml:space="preserve">ITM_SUB_PLUS</t>
  </si>
  <si>
    <t xml:space="preserve">STD_SUB_PLUS</t>
  </si>
  <si>
    <t xml:space="preserve">ITM_SUB_MINUS</t>
  </si>
  <si>
    <t xml:space="preserve">STD_SUB_MINUS</t>
  </si>
  <si>
    <t xml:space="preserve">ITM_SUB_INFINITY</t>
  </si>
  <si>
    <t xml:space="preserve">STD_SUB_INFINITY</t>
  </si>
  <si>
    <t xml:space="preserve">STD_SUB_10</t>
  </si>
  <si>
    <t xml:space="preserve">ITM_SUB_10</t>
  </si>
  <si>
    <t xml:space="preserve">ITM_SUB_E_OUTLINE</t>
  </si>
  <si>
    <t xml:space="preserve">STD_SUB_E_OUTLINE</t>
  </si>
  <si>
    <t xml:space="preserve">STD_SUB_0</t>
  </si>
  <si>
    <t xml:space="preserve">ITM_SUB_0</t>
  </si>
  <si>
    <t xml:space="preserve">STD_SUB_1</t>
  </si>
  <si>
    <t xml:space="preserve">ITM_SUB_1</t>
  </si>
  <si>
    <t xml:space="preserve">STD_SUB_2</t>
  </si>
  <si>
    <t xml:space="preserve">ITM_SUB_2</t>
  </si>
  <si>
    <t xml:space="preserve">STD_SUB_3</t>
  </si>
  <si>
    <t xml:space="preserve">ITM_SUB_3</t>
  </si>
  <si>
    <t xml:space="preserve">STD_SUB_4</t>
  </si>
  <si>
    <t xml:space="preserve">ITM_SUB_4</t>
  </si>
  <si>
    <t xml:space="preserve">STD_SUB_5</t>
  </si>
  <si>
    <t xml:space="preserve">ITM_SUB_5</t>
  </si>
  <si>
    <t xml:space="preserve">STD_SUB_6</t>
  </si>
  <si>
    <t xml:space="preserve">ITM_SUB_6</t>
  </si>
  <si>
    <t xml:space="preserve">STD_SUB_7</t>
  </si>
  <si>
    <t xml:space="preserve">ITM_SUB_7</t>
  </si>
  <si>
    <t xml:space="preserve">STD_SUB_8</t>
  </si>
  <si>
    <t xml:space="preserve">ITM_SUB_8</t>
  </si>
  <si>
    <t xml:space="preserve">STD_SUB_9</t>
  </si>
  <si>
    <t xml:space="preserve">ITM_SUB_9</t>
  </si>
  <si>
    <t xml:space="preserve">STD_SUB_A</t>
  </si>
  <si>
    <t xml:space="preserve">ITM_SUB_A</t>
  </si>
  <si>
    <t xml:space="preserve">STD_SUB_B</t>
  </si>
  <si>
    <t xml:space="preserve">ITM_SUB_B</t>
  </si>
  <si>
    <t xml:space="preserve">STD_SUB_C</t>
  </si>
  <si>
    <t xml:space="preserve">ITM_SUB_C</t>
  </si>
  <si>
    <t xml:space="preserve">STD_SUB_D</t>
  </si>
  <si>
    <t xml:space="preserve">ITM_SUB_D</t>
  </si>
  <si>
    <t xml:space="preserve">STD_SUB_E</t>
  </si>
  <si>
    <t xml:space="preserve">ITM_SUB_E</t>
  </si>
  <si>
    <t xml:space="preserve">STD_SUB_F</t>
  </si>
  <si>
    <t xml:space="preserve">ITM_SUB_F</t>
  </si>
  <si>
    <t xml:space="preserve">STD_SUB_G</t>
  </si>
  <si>
    <t xml:space="preserve">ITM_SUB_G</t>
  </si>
  <si>
    <t xml:space="preserve">STD_SUB_H</t>
  </si>
  <si>
    <t xml:space="preserve">ITM_SUB_H</t>
  </si>
  <si>
    <t xml:space="preserve">STD_SUB_I</t>
  </si>
  <si>
    <t xml:space="preserve">ITM_SUB_I</t>
  </si>
  <si>
    <t xml:space="preserve">STD_SUB_J</t>
  </si>
  <si>
    <t xml:space="preserve">ITM_SUB_J</t>
  </si>
  <si>
    <t xml:space="preserve">STD_SUB_K</t>
  </si>
  <si>
    <t xml:space="preserve">ITM_SUB_K</t>
  </si>
  <si>
    <t xml:space="preserve">STD_SUB_L</t>
  </si>
  <si>
    <t xml:space="preserve">ITM_SUB_L</t>
  </si>
  <si>
    <t xml:space="preserve">STD_SUB_M</t>
  </si>
  <si>
    <t xml:space="preserve">ITM_SUB_M</t>
  </si>
  <si>
    <t xml:space="preserve">STD_SUB_N</t>
  </si>
  <si>
    <t xml:space="preserve">ITM_SUB_N</t>
  </si>
  <si>
    <t xml:space="preserve">STD_SUB_O</t>
  </si>
  <si>
    <t xml:space="preserve">ITM_SUB_O</t>
  </si>
  <si>
    <t xml:space="preserve">STD_SUB_P</t>
  </si>
  <si>
    <t xml:space="preserve">ITM_SUB_P</t>
  </si>
  <si>
    <t xml:space="preserve">STD_SUB_Q</t>
  </si>
  <si>
    <t xml:space="preserve">ITM_SUB_Q</t>
  </si>
  <si>
    <t xml:space="preserve">STD_SUB_R</t>
  </si>
  <si>
    <t xml:space="preserve">ITM_SUB_R</t>
  </si>
  <si>
    <t xml:space="preserve">STD_SUB_S</t>
  </si>
  <si>
    <t xml:space="preserve">ITM_SUB_S</t>
  </si>
  <si>
    <t xml:space="preserve">STD_SUB_T</t>
  </si>
  <si>
    <t xml:space="preserve">ITM_SUB_T</t>
  </si>
  <si>
    <t xml:space="preserve">STD_SUB_U</t>
  </si>
  <si>
    <t xml:space="preserve">ITM_SUB_U</t>
  </si>
  <si>
    <t xml:space="preserve">STD_SUB_V</t>
  </si>
  <si>
    <t xml:space="preserve">ITM_SUB_V</t>
  </si>
  <si>
    <t xml:space="preserve">STD_SUB_W</t>
  </si>
  <si>
    <t xml:space="preserve">ITM_SUB_W</t>
  </si>
  <si>
    <t xml:space="preserve">STD_SUB_X</t>
  </si>
  <si>
    <t xml:space="preserve">ITM_SUB_X</t>
  </si>
  <si>
    <t xml:space="preserve">STD_SUB_Y</t>
  </si>
  <si>
    <t xml:space="preserve">ITM_SUB_Y</t>
  </si>
  <si>
    <t xml:space="preserve">STD_SUB_Z</t>
  </si>
  <si>
    <t xml:space="preserve">ITM_SUB_Z</t>
  </si>
  <si>
    <t xml:space="preserve">STD_SUB_a</t>
  </si>
  <si>
    <t xml:space="preserve">ITM_SUB_a</t>
  </si>
  <si>
    <t xml:space="preserve">STD_SUB_b</t>
  </si>
  <si>
    <t xml:space="preserve">ITM_SUB_b</t>
  </si>
  <si>
    <t xml:space="preserve">STD_SUB_c</t>
  </si>
  <si>
    <t xml:space="preserve">ITM_SUB_c</t>
  </si>
  <si>
    <t xml:space="preserve">STD_SUB_d</t>
  </si>
  <si>
    <t xml:space="preserve">ITM_SUB_d</t>
  </si>
  <si>
    <t xml:space="preserve">STD_SUB_e</t>
  </si>
  <si>
    <t xml:space="preserve">ITM_SUB_e</t>
  </si>
  <si>
    <t xml:space="preserve">STD_SUB_f</t>
  </si>
  <si>
    <t xml:space="preserve">ITM_SUB_f</t>
  </si>
  <si>
    <t xml:space="preserve">STD_SUB_g</t>
  </si>
  <si>
    <t xml:space="preserve">ITM_SUB_g</t>
  </si>
  <si>
    <t xml:space="preserve">STD_SUB_h</t>
  </si>
  <si>
    <t xml:space="preserve">ITM_SUB_h</t>
  </si>
  <si>
    <t xml:space="preserve">STD_SUB_i</t>
  </si>
  <si>
    <t xml:space="preserve">ITM_SUB_i</t>
  </si>
  <si>
    <t xml:space="preserve">STD_SUB_j</t>
  </si>
  <si>
    <t xml:space="preserve">ITM_SUB_j</t>
  </si>
  <si>
    <t xml:space="preserve">STD_SUB_k</t>
  </si>
  <si>
    <t xml:space="preserve">ITM_SUB_k</t>
  </si>
  <si>
    <t xml:space="preserve">STD_SUB_l</t>
  </si>
  <si>
    <t xml:space="preserve">ITM_SUB_l</t>
  </si>
  <si>
    <t xml:space="preserve">STD_SUB_m</t>
  </si>
  <si>
    <t xml:space="preserve">ITM_SUB_m</t>
  </si>
  <si>
    <t xml:space="preserve">STD_SUB_n</t>
  </si>
  <si>
    <t xml:space="preserve">ITM_SUB_n</t>
  </si>
  <si>
    <t xml:space="preserve">STD_SUB_o</t>
  </si>
  <si>
    <t xml:space="preserve">ITM_SUB_o</t>
  </si>
  <si>
    <t xml:space="preserve">STD_SUB_p</t>
  </si>
  <si>
    <t xml:space="preserve">ITM_SUB_p</t>
  </si>
  <si>
    <t xml:space="preserve">STD_SUB_q</t>
  </si>
  <si>
    <t xml:space="preserve">ITM_SUB_q</t>
  </si>
  <si>
    <t xml:space="preserve">STD_SUB_r</t>
  </si>
  <si>
    <t xml:space="preserve">ITM_SUB_r</t>
  </si>
  <si>
    <t xml:space="preserve">STD_SUB_s</t>
  </si>
  <si>
    <t xml:space="preserve">ITM_SUB_s</t>
  </si>
  <si>
    <t xml:space="preserve">STD_SUB_t</t>
  </si>
  <si>
    <t xml:space="preserve">ITM_SUB_t</t>
  </si>
  <si>
    <t xml:space="preserve">STD_SUB_u</t>
  </si>
  <si>
    <t xml:space="preserve">ITM_SUB_u</t>
  </si>
  <si>
    <t xml:space="preserve">STD_SUB_v</t>
  </si>
  <si>
    <t xml:space="preserve">ITM_SUB_v</t>
  </si>
  <si>
    <t xml:space="preserve">STD_SUB_w</t>
  </si>
  <si>
    <t xml:space="preserve">ITM_SUB_w</t>
  </si>
  <si>
    <t xml:space="preserve">STD_SUB_x</t>
  </si>
  <si>
    <t xml:space="preserve">ITM_SUB_x</t>
  </si>
  <si>
    <t xml:space="preserve">STD_SUB_y</t>
  </si>
  <si>
    <t xml:space="preserve">ITM_SUB_y</t>
  </si>
  <si>
    <t xml:space="preserve">STD_SUB_z</t>
  </si>
  <si>
    <t xml:space="preserve">ITM_SUB_z</t>
  </si>
  <si>
    <t xml:space="preserve">ITM_SUB_pi</t>
  </si>
  <si>
    <t xml:space="preserve">STD_SUB_pi</t>
  </si>
  <si>
    <t xml:space="preserve">ITM_SUP_pi</t>
  </si>
  <si>
    <t xml:space="preserve">STD_SUP_pi</t>
  </si>
  <si>
    <t xml:space="preserve">ITM_LEFT_DARROW</t>
  </si>
  <si>
    <t xml:space="preserve">STD_LEFT_DASHARROW</t>
  </si>
  <si>
    <t xml:space="preserve">ITM_UP_DARROW</t>
  </si>
  <si>
    <t xml:space="preserve">STD_UP_DASHARROW</t>
  </si>
  <si>
    <t xml:space="preserve">ITM_RIGHT_DARROW</t>
  </si>
  <si>
    <t xml:space="preserve">STD_RIGHT_DASHARROW</t>
  </si>
  <si>
    <t xml:space="preserve">ITM_DOWN_DARROW</t>
  </si>
  <si>
    <t xml:space="preserve">STD_DOWN_DASHARROW</t>
  </si>
  <si>
    <t xml:space="preserve">ITM_ALTERN_CURRENT</t>
  </si>
  <si>
    <t xml:space="preserve">STD_AC</t>
  </si>
  <si>
    <t xml:space="preserve">ITM_ANGLE</t>
  </si>
  <si>
    <t xml:space="preserve">STD_ANGLE</t>
  </si>
  <si>
    <t xml:space="preserve">ITM_BATTERYHALF</t>
  </si>
  <si>
    <t xml:space="preserve">STD_BATTERYHALF</t>
  </si>
  <si>
    <t xml:space="preserve">ITM_BST_char</t>
  </si>
  <si>
    <t xml:space="preserve">ITM_CYCLIC</t>
  </si>
  <si>
    <t xml:space="preserve">STD_CYCLIC</t>
  </si>
  <si>
    <t xml:space="preserve">ITM_DIRECT_CURRENT</t>
  </si>
  <si>
    <t xml:space="preserve">STD_DC</t>
  </si>
  <si>
    <t xml:space="preserve">ITM_DOWN_DASHARROW</t>
  </si>
  <si>
    <t xml:space="preserve">ITM_EulerE</t>
  </si>
  <si>
    <t xml:space="preserve">ITM_INTEGER_Z</t>
  </si>
  <si>
    <t xml:space="preserve">STD_INTEGER_Z</t>
  </si>
  <si>
    <t xml:space="preserve">ITM_LEFT_DASHARROW</t>
  </si>
  <si>
    <t xml:space="preserve">ITM_NOT_SUBSET_OF</t>
  </si>
  <si>
    <t xml:space="preserve">STD_NOT_SUBSET_OF</t>
  </si>
  <si>
    <t xml:space="preserve">ITM_op_i_char</t>
  </si>
  <si>
    <t xml:space="preserve">STD_op_i</t>
  </si>
  <si>
    <t xml:space="preserve">ITM_op_j_char</t>
  </si>
  <si>
    <t xml:space="preserve">STD_op_j</t>
  </si>
  <si>
    <t xml:space="preserve">ITM_POLAR_char</t>
  </si>
  <si>
    <t xml:space="preserve">ITM_PRODUCT_char</t>
  </si>
  <si>
    <t xml:space="preserve">ITM_RIGHT_DASHARROW</t>
  </si>
  <si>
    <t xml:space="preserve">ITM_RIGHT_DOUBLE_ARROW</t>
  </si>
  <si>
    <t xml:space="preserve">STD_RIGHT_DOUBLE_ARROW</t>
  </si>
  <si>
    <t xml:space="preserve">ITM_RIGHT_TACK</t>
  </si>
  <si>
    <t xml:space="preserve">STD_RIGHT_TACK</t>
  </si>
  <si>
    <t xml:space="preserve">ITM_SST_char</t>
  </si>
  <si>
    <t xml:space="preserve">ITM_SUBSET_OF</t>
  </si>
  <si>
    <t xml:space="preserve">STD_SUBSET_OF</t>
  </si>
  <si>
    <t xml:space="preserve">ITM_SUM_char</t>
  </si>
  <si>
    <t xml:space="preserve">STD_SUM</t>
  </si>
  <si>
    <t xml:space="preserve">ITM_UP_DASHARROW</t>
  </si>
  <si>
    <t xml:space="preserve">ITM_USB_SYMBOL</t>
  </si>
  <si>
    <t xml:space="preserve">STD_USB_SYMBOL</t>
  </si>
  <si>
    <t xml:space="preserve">ITM_LEFT_RIGHT_DOUBLE_ARROW</t>
  </si>
  <si>
    <t xml:space="preserve">STD_LEFT_RIGHT_DOUBLE_ARROW</t>
  </si>
  <si>
    <t xml:space="preserve">// Reserved variables</t>
  </si>
  <si>
    <t xml:space="preserve">CAT_RVAR</t>
  </si>
  <si>
    <t xml:space="preserve"> // Do</t>
  </si>
  <si>
    <t xml:space="preserve">VAR_REGX   </t>
  </si>
  <si>
    <t xml:space="preserve"> // not</t>
  </si>
  <si>
    <t xml:space="preserve">VAR_REGY   </t>
  </si>
  <si>
    <t xml:space="preserve"> // change</t>
  </si>
  <si>
    <t xml:space="preserve">VAR_REGZ   </t>
  </si>
  <si>
    <t xml:space="preserve"> // the</t>
  </si>
  <si>
    <t xml:space="preserve">VAR_REGT   </t>
  </si>
  <si>
    <t xml:space="preserve">VAR_REGA   </t>
  </si>
  <si>
    <t xml:space="preserve"> // of</t>
  </si>
  <si>
    <t xml:space="preserve">VAR_REGB   </t>
  </si>
  <si>
    <t xml:space="preserve"> // this</t>
  </si>
  <si>
    <t xml:space="preserve">VAR_REGC   </t>
  </si>
  <si>
    <t xml:space="preserve"> // 3</t>
  </si>
  <si>
    <t xml:space="preserve">VAR_REGD   </t>
  </si>
  <si>
    <t xml:space="preserve"> // 0</t>
  </si>
  <si>
    <t xml:space="preserve">VAR_REGL   </t>
  </si>
  <si>
    <t xml:space="preserve"> // reserved</t>
  </si>
  <si>
    <t xml:space="preserve">VAR_REGI   </t>
  </si>
  <si>
    <t xml:space="preserve"> // variables</t>
  </si>
  <si>
    <t xml:space="preserve">VAR_REGJ   </t>
  </si>
  <si>
    <t xml:space="preserve"> // !</t>
  </si>
  <si>
    <t xml:space="preserve">VAR_REGK   </t>
  </si>
  <si>
    <t xml:space="preserve">"ADM"</t>
  </si>
  <si>
    <t xml:space="preserve">VAR_ADM    </t>
  </si>
  <si>
    <t xml:space="preserve">"D.MAX"</t>
  </si>
  <si>
    <t xml:space="preserve">VAR_DENMAX </t>
  </si>
  <si>
    <t xml:space="preserve">"ISM"</t>
  </si>
  <si>
    <t xml:space="preserve">VAR_ISM    </t>
  </si>
  <si>
    <t xml:space="preserve">"REALDF"</t>
  </si>
  <si>
    <t xml:space="preserve">VAR_REALDF </t>
  </si>
  <si>
    <t xml:space="preserve">"#DEC"</t>
  </si>
  <si>
    <t xml:space="preserve">VAR_NDEC   </t>
  </si>
  <si>
    <t xml:space="preserve">/  { fnIntegrate</t>
  </si>
  <si>
    <t xml:space="preserve">RESERVED_VARIABLE_ACC</t>
  </si>
  <si>
    <t xml:space="preserve">"ACC"</t>
  </si>
  <si>
    <t xml:space="preserve">VAR_ACC    </t>
  </si>
  <si>
    <t xml:space="preserve">RESERVED_VARIABLE_ULIM</t>
  </si>
  <si>
    <t xml:space="preserve">STD_UP_ARROW "Lim"</t>
  </si>
  <si>
    <t xml:space="preserve">VAR_ULIM   </t>
  </si>
  <si>
    <t xml:space="preserve">RESERVED_VARIABLE_LLIM</t>
  </si>
  <si>
    <t xml:space="preserve">STD_DOWN_ARROW "Lim"</t>
  </si>
  <si>
    <t xml:space="preserve">VAR_LLIM   </t>
  </si>
  <si>
    <t xml:space="preserve">/  { fnTvmVar</t>
  </si>
  <si>
    <t xml:space="preserve">RESERVED_VARIABLE_FV</t>
  </si>
  <si>
    <t xml:space="preserve">"FV"</t>
  </si>
  <si>
    <t xml:space="preserve">VAR_FV     </t>
  </si>
  <si>
    <t xml:space="preserve">RESERVED_VARIABLE_IPONA</t>
  </si>
  <si>
    <t xml:space="preserve">"i%/a"</t>
  </si>
  <si>
    <t xml:space="preserve">VAR_IPonA  </t>
  </si>
  <si>
    <t xml:space="preserve">RESERVED_VARIABLE_NPER</t>
  </si>
  <si>
    <t xml:space="preserve">NPER_</t>
  </si>
  <si>
    <t xml:space="preserve">VAR_NPER   </t>
  </si>
  <si>
    <t xml:space="preserve">RESERVED_VARIABLE_PERONA</t>
  </si>
  <si>
    <t xml:space="preserve">"PER/a"</t>
  </si>
  <si>
    <t xml:space="preserve">VAR_PERonA </t>
  </si>
  <si>
    <t xml:space="preserve">RESERVED_VARIABLE_CPERONA</t>
  </si>
  <si>
    <t xml:space="preserve">"CPER/a"</t>
  </si>
  <si>
    <t xml:space="preserve">VAR_CPERonA </t>
  </si>
  <si>
    <t xml:space="preserve">RESERVED_VARIABLE_PMT</t>
  </si>
  <si>
    <t xml:space="preserve">"PMT"</t>
  </si>
  <si>
    <t xml:space="preserve">VAR_PMT    </t>
  </si>
  <si>
    <t xml:space="preserve">RESERVED_VARIABLE_PV</t>
  </si>
  <si>
    <t xml:space="preserve">"PV"</t>
  </si>
  <si>
    <t xml:space="preserve">VAR_PV     </t>
  </si>
  <si>
    <t xml:space="preserve">"GRAMOD"</t>
  </si>
  <si>
    <t xml:space="preserve">VAR_GRAMOD </t>
  </si>
  <si>
    <t xml:space="preserve">/  { fnEditLinearEquationMatrixA</t>
  </si>
  <si>
    <t xml:space="preserve">"Mat_A"</t>
  </si>
  <si>
    <t xml:space="preserve">"Mat A"</t>
  </si>
  <si>
    <t xml:space="preserve">VAR_MATA   </t>
  </si>
  <si>
    <t xml:space="preserve">/  { fnEditLinearEquationMatrixB</t>
  </si>
  <si>
    <t xml:space="preserve">"Mat_B"</t>
  </si>
  <si>
    <t xml:space="preserve">"Mat B"</t>
  </si>
  <si>
    <t xml:space="preserve">VAR_MATB   </t>
  </si>
  <si>
    <t xml:space="preserve">/  { fnEditLinearEquationMatrixX</t>
  </si>
  <si>
    <t xml:space="preserve">"Mat_X"</t>
  </si>
  <si>
    <t xml:space="preserve">"Mat X"</t>
  </si>
  <si>
    <t xml:space="preserve">VAR_MATX   </t>
  </si>
  <si>
    <t xml:space="preserve">// Probability distributions</t>
  </si>
  <si>
    <t xml:space="preserve">"Binom:"</t>
  </si>
  <si>
    <t xml:space="preserve">CAT_MENU</t>
  </si>
  <si>
    <t xml:space="preserve">MNU_BINOM</t>
  </si>
  <si>
    <t xml:space="preserve">/  { fnBinomialP</t>
  </si>
  <si>
    <t xml:space="preserve">"Binom" STD_SUB_p</t>
  </si>
  <si>
    <t xml:space="preserve">ITM_BINOMP</t>
  </si>
  <si>
    <t xml:space="preserve">/  { fnBinomialL</t>
  </si>
  <si>
    <t xml:space="preserve">"Binom" STD_GAUSS_BLACK_L STD_GAUSS_WHITE_R</t>
  </si>
  <si>
    <t xml:space="preserve">ITM_BINOM</t>
  </si>
  <si>
    <t xml:space="preserve">/  { fnBinomialR</t>
  </si>
  <si>
    <t xml:space="preserve">"Binom" STD_GAUSS_WHITE_L STD_GAUSS_BLACK_R</t>
  </si>
  <si>
    <t xml:space="preserve">ITM_BINOMU</t>
  </si>
  <si>
    <t xml:space="preserve">/  { fnBinomialI</t>
  </si>
  <si>
    <t xml:space="preserve">"Binom" STD_SUP_MINUS_1</t>
  </si>
  <si>
    <t xml:space="preserve">ITM_BINOMM1</t>
  </si>
  <si>
    <t xml:space="preserve">"Cauch:"</t>
  </si>
  <si>
    <t xml:space="preserve">MNU_CAUCH</t>
  </si>
  <si>
    <t xml:space="preserve">/  { fnCauchyP</t>
  </si>
  <si>
    <t xml:space="preserve">"Cauch" STD_SUB_p</t>
  </si>
  <si>
    <t xml:space="preserve">ITM_CAUCHP</t>
  </si>
  <si>
    <t xml:space="preserve">/  { fnCauchyL</t>
  </si>
  <si>
    <t xml:space="preserve">"Cauch" STD_GAUSS_BLACK_L STD_GAUSS_WHITE_R</t>
  </si>
  <si>
    <t xml:space="preserve">ITM_CAUCH</t>
  </si>
  <si>
    <t xml:space="preserve">/  { fnCauchyR</t>
  </si>
  <si>
    <t xml:space="preserve">"Cauch" STD_GAUSS_WHITE_L STD_GAUSS_BLACK_R</t>
  </si>
  <si>
    <t xml:space="preserve">ITM_CAUCHU</t>
  </si>
  <si>
    <t xml:space="preserve">/  { fnCauchyI</t>
  </si>
  <si>
    <t xml:space="preserve">"Cauch" STD_SUP_MINUS_1</t>
  </si>
  <si>
    <t xml:space="preserve">ITM_CAUCHM1</t>
  </si>
  <si>
    <t xml:space="preserve">"Expon:"</t>
  </si>
  <si>
    <t xml:space="preserve">MNU_EXPON</t>
  </si>
  <si>
    <t xml:space="preserve">/  { fnExponentialP</t>
  </si>
  <si>
    <t xml:space="preserve">"Expon" STD_SUB_p</t>
  </si>
  <si>
    <t xml:space="preserve">ITM_EXPONP</t>
  </si>
  <si>
    <t xml:space="preserve">/  { fnExponentialL</t>
  </si>
  <si>
    <t xml:space="preserve">"Expon" STD_GAUSS_BLACK_L STD_GAUSS_WHITE_R</t>
  </si>
  <si>
    <t xml:space="preserve">ITM_EXPON</t>
  </si>
  <si>
    <t xml:space="preserve">/  { fnExponentialR</t>
  </si>
  <si>
    <t xml:space="preserve">"Expon" STD_GAUSS_WHITE_L STD_GAUSS_BLACK_R</t>
  </si>
  <si>
    <t xml:space="preserve">ITM_EXPONU</t>
  </si>
  <si>
    <t xml:space="preserve">/  { fnExponentialI</t>
  </si>
  <si>
    <t xml:space="preserve">"Expon" STD_SUP_MINUS_1</t>
  </si>
  <si>
    <t xml:space="preserve">ITM_EXPONM1</t>
  </si>
  <si>
    <t xml:space="preserve">"F:"</t>
  </si>
  <si>
    <t xml:space="preserve">MNU_F</t>
  </si>
  <si>
    <t xml:space="preserve">/  { fnF_P</t>
  </si>
  <si>
    <t xml:space="preserve">"F" STD_SUB_p "(x)"</t>
  </si>
  <si>
    <t xml:space="preserve">ITM_FPX</t>
  </si>
  <si>
    <t xml:space="preserve">/  { fnF_L</t>
  </si>
  <si>
    <t xml:space="preserve">"F" STD_GAUSS_BLACK_L STD_GAUSS_WHITE_R "(x)"</t>
  </si>
  <si>
    <t xml:space="preserve">ITM_FX</t>
  </si>
  <si>
    <t xml:space="preserve">/  { fnF_R</t>
  </si>
  <si>
    <t xml:space="preserve">"F" STD_GAUSS_WHITE_L STD_GAUSS_BLACK_R "(x)"</t>
  </si>
  <si>
    <t xml:space="preserve">ITM_FUX</t>
  </si>
  <si>
    <t xml:space="preserve">/  { fnF_I</t>
  </si>
  <si>
    <t xml:space="preserve">"F" STD_SUP_MINUS_1 "(p)"</t>
  </si>
  <si>
    <t xml:space="preserve">ITM_FM1P</t>
  </si>
  <si>
    <t xml:space="preserve">"Geom:"</t>
  </si>
  <si>
    <t xml:space="preserve">MNU_GEOM</t>
  </si>
  <si>
    <t xml:space="preserve">/  { fnGeometricP</t>
  </si>
  <si>
    <t xml:space="preserve">"Geom" STD_SUB_p</t>
  </si>
  <si>
    <t xml:space="preserve">ITM_GEOMP</t>
  </si>
  <si>
    <t xml:space="preserve">/  { fnGeometricL</t>
  </si>
  <si>
    <t xml:space="preserve">"Geom" STD_GAUSS_BLACK_L STD_GAUSS_WHITE_R</t>
  </si>
  <si>
    <t xml:space="preserve">ITM_GEOM</t>
  </si>
  <si>
    <t xml:space="preserve">/  { fnGeometricR</t>
  </si>
  <si>
    <t xml:space="preserve">"Geom" STD_GAUSS_WHITE_L STD_GAUSS_BLACK_R</t>
  </si>
  <si>
    <t xml:space="preserve">ITM_GEOMU</t>
  </si>
  <si>
    <t xml:space="preserve">/  { fnGeometricI</t>
  </si>
  <si>
    <t xml:space="preserve">"Geom" STD_SUP_MINUS_1</t>
  </si>
  <si>
    <t xml:space="preserve">ITM_GEOMM1</t>
  </si>
  <si>
    <t xml:space="preserve">"Hyper:"</t>
  </si>
  <si>
    <t xml:space="preserve">MNU_HYPER</t>
  </si>
  <si>
    <t xml:space="preserve">/  { fnHypergeometricP</t>
  </si>
  <si>
    <t xml:space="preserve">"Hyper" STD_SUB_p</t>
  </si>
  <si>
    <t xml:space="preserve">ITM_HYPERP</t>
  </si>
  <si>
    <t xml:space="preserve">/  { fnHypergeometricL</t>
  </si>
  <si>
    <t xml:space="preserve">"Hyper" STD_GAUSS_BLACK_L STD_GAUSS_WHITE_R</t>
  </si>
  <si>
    <t xml:space="preserve">ITM_HYPER</t>
  </si>
  <si>
    <t xml:space="preserve">/  { fnHypergeometricR</t>
  </si>
  <si>
    <t xml:space="preserve">"Hyper" STD_GAUSS_WHITE_L STD_GAUSS_BLACK_R</t>
  </si>
  <si>
    <t xml:space="preserve">ITM_HYPERU</t>
  </si>
  <si>
    <t xml:space="preserve">/  { fnHypergeometricI</t>
  </si>
  <si>
    <t xml:space="preserve">"Hyper" STD_SUP_MINUS_1</t>
  </si>
  <si>
    <t xml:space="preserve">ITM_HYPERM1</t>
  </si>
  <si>
    <t xml:space="preserve">"LgNrm:"</t>
  </si>
  <si>
    <t xml:space="preserve">MNU_LGNRM</t>
  </si>
  <si>
    <t xml:space="preserve">/  { fnLogNormalP</t>
  </si>
  <si>
    <t xml:space="preserve">"LgNrm" STD_SUB_p</t>
  </si>
  <si>
    <t xml:space="preserve">ITM_LGNRMP</t>
  </si>
  <si>
    <t xml:space="preserve">/  { fnLogNormalL</t>
  </si>
  <si>
    <t xml:space="preserve">"LgNrm" STD_GAUSS_BLACK_L STD_GAUSS_WHITE_R</t>
  </si>
  <si>
    <t xml:space="preserve">ITM_LGNRM</t>
  </si>
  <si>
    <t xml:space="preserve">/  { fnLogNormalR</t>
  </si>
  <si>
    <t xml:space="preserve">"LgNrm" STD_GAUSS_WHITE_L STD_GAUSS_BLACK_R</t>
  </si>
  <si>
    <t xml:space="preserve">ITM_LGNRMU</t>
  </si>
  <si>
    <t xml:space="preserve">/  { fnLogNormalI</t>
  </si>
  <si>
    <t xml:space="preserve">"LgNrm" STD_SUP_MINUS_1</t>
  </si>
  <si>
    <t xml:space="preserve">ITM_LGNRMM1</t>
  </si>
  <si>
    <t xml:space="preserve">"Logis:"</t>
  </si>
  <si>
    <t xml:space="preserve">MNU_LOGIS</t>
  </si>
  <si>
    <t xml:space="preserve">/  { fnLogisticP</t>
  </si>
  <si>
    <t xml:space="preserve">"Logis" STD_SUB_p</t>
  </si>
  <si>
    <t xml:space="preserve">ITM_LOGISP</t>
  </si>
  <si>
    <t xml:space="preserve">/  { fnLogisticL</t>
  </si>
  <si>
    <t xml:space="preserve">"Logis" STD_GAUSS_BLACK_L STD_GAUSS_WHITE_R</t>
  </si>
  <si>
    <t xml:space="preserve">ITM_LOGIS</t>
  </si>
  <si>
    <t xml:space="preserve">/  { fnLogisticR</t>
  </si>
  <si>
    <t xml:space="preserve">"Logis" STD_GAUSS_WHITE_L STD_GAUSS_BLACK_R</t>
  </si>
  <si>
    <t xml:space="preserve">ITM_LOGISU</t>
  </si>
  <si>
    <t xml:space="preserve">/  { fnLogisticI</t>
  </si>
  <si>
    <t xml:space="preserve">"Logis" STD_SUP_MINUS_1</t>
  </si>
  <si>
    <t xml:space="preserve">ITM_LOGISM1</t>
  </si>
  <si>
    <t xml:space="preserve">"NBin:"</t>
  </si>
  <si>
    <t xml:space="preserve">MNU_NBIN</t>
  </si>
  <si>
    <t xml:space="preserve">/  { fnNegBinomialP</t>
  </si>
  <si>
    <t xml:space="preserve">"NBin" STD_SUB_p</t>
  </si>
  <si>
    <t xml:space="preserve">ITM_NBINP</t>
  </si>
  <si>
    <t xml:space="preserve">/  { fnNegBinomialL</t>
  </si>
  <si>
    <t xml:space="preserve">"NBin" STD_GAUSS_BLACK_L STD_GAUSS_WHITE_R</t>
  </si>
  <si>
    <t xml:space="preserve">ITM_NBIN</t>
  </si>
  <si>
    <t xml:space="preserve">/  { fnNegBinomialR</t>
  </si>
  <si>
    <t xml:space="preserve">"NBin" STD_GAUSS_WHITE_L STD_GAUSS_BLACK_R</t>
  </si>
  <si>
    <t xml:space="preserve">ITM_NBINU</t>
  </si>
  <si>
    <t xml:space="preserve">/  { fnNegBinomialI</t>
  </si>
  <si>
    <t xml:space="preserve">"NBin" STD_SUP_MINUS_1</t>
  </si>
  <si>
    <t xml:space="preserve">ITM_NBINM1</t>
  </si>
  <si>
    <t xml:space="preserve">"Norml:"</t>
  </si>
  <si>
    <t xml:space="preserve">MNU_NORML</t>
  </si>
  <si>
    <t xml:space="preserve">/  { fnNormalP</t>
  </si>
  <si>
    <t xml:space="preserve">"Norml" STD_SUB_p</t>
  </si>
  <si>
    <t xml:space="preserve">ITM_NORMLP</t>
  </si>
  <si>
    <t xml:space="preserve">/  { fnNormalL</t>
  </si>
  <si>
    <t xml:space="preserve">"Norml" STD_GAUSS_BLACK_L STD_GAUSS_WHITE_R</t>
  </si>
  <si>
    <t xml:space="preserve">ITM_NORML</t>
  </si>
  <si>
    <t xml:space="preserve">/  { fnNormalR</t>
  </si>
  <si>
    <t xml:space="preserve">"Norml" STD_GAUSS_WHITE_L STD_GAUSS_BLACK_R</t>
  </si>
  <si>
    <t xml:space="preserve">ITM_NORMLU</t>
  </si>
  <si>
    <t xml:space="preserve">/  { fnNormalI</t>
  </si>
  <si>
    <t xml:space="preserve">"Norml" STD_SUP_MINUS_1</t>
  </si>
  <si>
    <t xml:space="preserve">ITM_NORMLM1</t>
  </si>
  <si>
    <t xml:space="preserve">"Poiss:"</t>
  </si>
  <si>
    <t xml:space="preserve">MNU_POISS</t>
  </si>
  <si>
    <t xml:space="preserve">/  { fnPoissonP</t>
  </si>
  <si>
    <t xml:space="preserve">"Poiss" STD_SUB_p</t>
  </si>
  <si>
    <t xml:space="preserve">ITM_POISSP</t>
  </si>
  <si>
    <t xml:space="preserve">/  { fnPoissonL</t>
  </si>
  <si>
    <t xml:space="preserve">"Poiss" STD_GAUSS_BLACK_L STD_GAUSS_WHITE_R</t>
  </si>
  <si>
    <t xml:space="preserve">ITM_POISS</t>
  </si>
  <si>
    <t xml:space="preserve">/  { fnPoissonR</t>
  </si>
  <si>
    <t xml:space="preserve">"Poiss" STD_GAUSS_WHITE_L STD_GAUSS_BLACK_R</t>
  </si>
  <si>
    <t xml:space="preserve">ITM_POISSU</t>
  </si>
  <si>
    <t xml:space="preserve">/  { fnPoissonI</t>
  </si>
  <si>
    <t xml:space="preserve">"Poiss" STD_SUP_MINUS_1</t>
  </si>
  <si>
    <t xml:space="preserve">ITM_POISSM1</t>
  </si>
  <si>
    <t xml:space="preserve">"t:"</t>
  </si>
  <si>
    <t xml:space="preserve">MNU_T</t>
  </si>
  <si>
    <t xml:space="preserve">/  { fnT_P</t>
  </si>
  <si>
    <t xml:space="preserve">"t" STD_SUB_p "(x)"</t>
  </si>
  <si>
    <t xml:space="preserve">ITM_TPX</t>
  </si>
  <si>
    <t xml:space="preserve">/  { fnT_L</t>
  </si>
  <si>
    <t xml:space="preserve">"t" STD_GAUSS_BLACK_L STD_GAUSS_WHITE_R "(x)"</t>
  </si>
  <si>
    <t xml:space="preserve">ITM_TX</t>
  </si>
  <si>
    <t xml:space="preserve">/  { fnT_R</t>
  </si>
  <si>
    <t xml:space="preserve">"t" STD_GAUSS_WHITE_L STD_GAUSS_BLACK_R "(x)"</t>
  </si>
  <si>
    <t xml:space="preserve">ITM_TUX</t>
  </si>
  <si>
    <t xml:space="preserve">/  { fnT_I</t>
  </si>
  <si>
    <t xml:space="preserve">"t" STD_SUP_MINUS_1 "(p)"</t>
  </si>
  <si>
    <t xml:space="preserve">ITM_TM1P</t>
  </si>
  <si>
    <t xml:space="preserve">"Weibl:"</t>
  </si>
  <si>
    <t xml:space="preserve">MNU_WEIBL</t>
  </si>
  <si>
    <t xml:space="preserve">/  { fnWeibullP</t>
  </si>
  <si>
    <t xml:space="preserve">"Weibl" STD_SUB_p</t>
  </si>
  <si>
    <t xml:space="preserve">ITM_WEIBLP</t>
  </si>
  <si>
    <t xml:space="preserve">/  { fnWeibullL</t>
  </si>
  <si>
    <t xml:space="preserve">"Weibl" STD_GAUSS_BLACK_L STD_GAUSS_WHITE_R</t>
  </si>
  <si>
    <t xml:space="preserve">ITM_WEIBL</t>
  </si>
  <si>
    <t xml:space="preserve">/  { fnWeibullR</t>
  </si>
  <si>
    <t xml:space="preserve">"Weibl" STD_GAUSS_WHITE_L STD_GAUSS_BLACK_R</t>
  </si>
  <si>
    <t xml:space="preserve">ITM_WEIBLU</t>
  </si>
  <si>
    <t xml:space="preserve">/  { fnWeibullI</t>
  </si>
  <si>
    <t xml:space="preserve">"Weibl" STD_SUP_MINUS_1</t>
  </si>
  <si>
    <t xml:space="preserve">ITM_WEIBLM1</t>
  </si>
  <si>
    <t xml:space="preserve">STD_chi STD_SUP_2 ":"</t>
  </si>
  <si>
    <t xml:space="preserve">MNU_CHI2</t>
  </si>
  <si>
    <t xml:space="preserve">/  { fnChi2P</t>
  </si>
  <si>
    <t xml:space="preserve">STD_chi STD_SUP_2 STD_SUB_p "(x)"</t>
  </si>
  <si>
    <t xml:space="preserve">ITM_chi2Px</t>
  </si>
  <si>
    <t xml:space="preserve">/  { fnChi2L</t>
  </si>
  <si>
    <t xml:space="preserve">STD_chi STD_SUP_2 STD_GAUSS_BLACK_L STD_GAUSS_WHITE_R "(x)"</t>
  </si>
  <si>
    <t xml:space="preserve">ITM_chi2x</t>
  </si>
  <si>
    <t xml:space="preserve">/  { fnChi2R</t>
  </si>
  <si>
    <t xml:space="preserve">STD_chi STD_SUP_2 STD_GAUSS_WHITE_L STD_GAUSS_BLACK_R "(x)"</t>
  </si>
  <si>
    <t xml:space="preserve">ITM_chi2ux</t>
  </si>
  <si>
    <t xml:space="preserve">/  { fnChi2I</t>
  </si>
  <si>
    <t xml:space="preserve">"(" STD_chi STD_SUP_2 ")" STD_SUP_MINUS_1</t>
  </si>
  <si>
    <t xml:space="preserve">ITM_chi2M1</t>
  </si>
  <si>
    <t xml:space="preserve">STD_PHI ":"</t>
  </si>
  <si>
    <t xml:space="preserve">MNU_STDNORML</t>
  </si>
  <si>
    <t xml:space="preserve">/  { fnStdNormalP</t>
  </si>
  <si>
    <t xml:space="preserve">STD_phi STD_SUB_p</t>
  </si>
  <si>
    <t xml:space="preserve">ITM_STDNORMLP</t>
  </si>
  <si>
    <t xml:space="preserve">/  { fnStdNormalL</t>
  </si>
  <si>
    <t xml:space="preserve">STD_PHI STD_GAUSS_BLACK_L STD_GAUSS_WHITE_R</t>
  </si>
  <si>
    <t xml:space="preserve">ITM_STDNORML</t>
  </si>
  <si>
    <t xml:space="preserve">/  { fnStdNormalR</t>
  </si>
  <si>
    <t xml:space="preserve">STD_PHI STD_GAUSS_WHITE_L STD_GAUSS_BLACK_R</t>
  </si>
  <si>
    <t xml:space="preserve">ITM_STDNORMLU</t>
  </si>
  <si>
    <t xml:space="preserve">/  { fnStdNormalI</t>
  </si>
  <si>
    <t xml:space="preserve">STD_PHI STD_SUP_MINUS_1</t>
  </si>
  <si>
    <t xml:space="preserve">ITM_STDNORMLM1</t>
  </si>
  <si>
    <t xml:space="preserve">// Curve fitting</t>
  </si>
  <si>
    <t xml:space="preserve">STD_SUP_1_SUB_B</t>
  </si>
  <si>
    <t xml:space="preserve">/  { fnCurveFitting</t>
  </si>
  <si>
    <t xml:space="preserve">"BestF"</t>
  </si>
  <si>
    <t xml:space="preserve">PTP_NUMBER_16</t>
  </si>
  <si>
    <t xml:space="preserve">ITM_BESTF</t>
  </si>
  <si>
    <t xml:space="preserve">/  { fnCurveFitting_T</t>
  </si>
  <si>
    <t xml:space="preserve">CF_EXPONENTIAL_FITTING</t>
  </si>
  <si>
    <t xml:space="preserve">"ExpF"</t>
  </si>
  <si>
    <t xml:space="preserve">ITM_T_EXPF</t>
  </si>
  <si>
    <t xml:space="preserve">CF_LINEAR_FITTING</t>
  </si>
  <si>
    <t xml:space="preserve">"LinF"</t>
  </si>
  <si>
    <t xml:space="preserve">ITM_T_LINF</t>
  </si>
  <si>
    <t xml:space="preserve">CF_LOGARITHMIC_FITTING</t>
  </si>
  <si>
    <t xml:space="preserve">"LogF"</t>
  </si>
  <si>
    <t xml:space="preserve">ITM_T_LOGF</t>
  </si>
  <si>
    <t xml:space="preserve">CF_ORTHOGONAL_FITTING</t>
  </si>
  <si>
    <t xml:space="preserve">"OrthoF"</t>
  </si>
  <si>
    <t xml:space="preserve">ITM_T_ORTHOF</t>
  </si>
  <si>
    <t xml:space="preserve">CF_POWER_FITTING</t>
  </si>
  <si>
    <t xml:space="preserve">"PowerF"</t>
  </si>
  <si>
    <t xml:space="preserve">ITM_T_POWERF</t>
  </si>
  <si>
    <t xml:space="preserve">CF_GAUSS_FITTING</t>
  </si>
  <si>
    <t xml:space="preserve">"GaussF"</t>
  </si>
  <si>
    <t xml:space="preserve">ITM_T_GAUSSF</t>
  </si>
  <si>
    <t xml:space="preserve">CF_CAUCHY_FITTING</t>
  </si>
  <si>
    <t xml:space="preserve">"CauchF"</t>
  </si>
  <si>
    <t xml:space="preserve">ITM_T_CAUCHF</t>
  </si>
  <si>
    <t xml:space="preserve">CF_PARABOLIC_FITTING</t>
  </si>
  <si>
    <t xml:space="preserve">"ParabF"</t>
  </si>
  <si>
    <t xml:space="preserve">ITM_T_PARABF</t>
  </si>
  <si>
    <t xml:space="preserve">CF_HYPERBOLIC_FITTING</t>
  </si>
  <si>
    <t xml:space="preserve">"HypF"</t>
  </si>
  <si>
    <t xml:space="preserve">ITM_T_HYPF</t>
  </si>
  <si>
    <t xml:space="preserve">CF_ROOT_FITTING</t>
  </si>
  <si>
    <t xml:space="preserve">"RootF"</t>
  </si>
  <si>
    <t xml:space="preserve">ITM_T_ROOTF</t>
  </si>
  <si>
    <t xml:space="preserve">/  { fnCurveFittingReset</t>
  </si>
  <si>
    <t xml:space="preserve">1</t>
  </si>
  <si>
    <t xml:space="preserve">"AllF"</t>
  </si>
  <si>
    <t xml:space="preserve">ITM_SETALLF</t>
  </si>
  <si>
    <t xml:space="preserve">"ResetF"</t>
  </si>
  <si>
    <t xml:space="preserve">ITM_RSTF</t>
  </si>
  <si>
    <t xml:space="preserve">// Menus</t>
  </si>
  <si>
    <t xml:space="preserve">"ADV"</t>
  </si>
  <si>
    <t xml:space="preserve">MNU_ADV</t>
  </si>
  <si>
    <t xml:space="preserve">"ANGLES"</t>
  </si>
  <si>
    <t xml:space="preserve">MNU_ANGLES</t>
  </si>
  <si>
    <t xml:space="preserve">"PRINT"</t>
  </si>
  <si>
    <t xml:space="preserve">MNU_PRINT</t>
  </si>
  <si>
    <t xml:space="preserve">"Area:"</t>
  </si>
  <si>
    <t xml:space="preserve">MNU_CONVA</t>
  </si>
  <si>
    <t xml:space="preserve">"BITS"</t>
  </si>
  <si>
    <t xml:space="preserve">MNU_BITS</t>
  </si>
  <si>
    <t xml:space="preserve">"CATALOG"</t>
  </si>
  <si>
    <t xml:space="preserve">"CAT"</t>
  </si>
  <si>
    <t xml:space="preserve">// JM</t>
  </si>
  <si>
    <t xml:space="preserve">MNU_CATALOG</t>
  </si>
  <si>
    <t xml:space="preserve">"CHARS"</t>
  </si>
  <si>
    <t xml:space="preserve">MNU_CHARS</t>
  </si>
  <si>
    <t xml:space="preserve">"CLK"</t>
  </si>
  <si>
    <t xml:space="preserve">MNU_CLK</t>
  </si>
  <si>
    <t xml:space="preserve">"CLR"</t>
  </si>
  <si>
    <t xml:space="preserve">MNU_CLR</t>
  </si>
  <si>
    <t xml:space="preserve">//JM Keeps the same. Don't havce space for more on kjeyplate</t>
  </si>
  <si>
    <t xml:space="preserve">MNU_CONST</t>
  </si>
  <si>
    <t xml:space="preserve">"CPX"</t>
  </si>
  <si>
    <t xml:space="preserve">MNU_CPX</t>
  </si>
  <si>
    <t xml:space="preserve">"CPXS"</t>
  </si>
  <si>
    <t xml:space="preserve">MNU_CPXS</t>
  </si>
  <si>
    <t xml:space="preserve">"DATES"</t>
  </si>
  <si>
    <t xml:space="preserve">MNU_DATES</t>
  </si>
  <si>
    <t xml:space="preserve">"DISP"</t>
  </si>
  <si>
    <t xml:space="preserve">MNU_DISP</t>
  </si>
  <si>
    <t xml:space="preserve">"EQN"</t>
  </si>
  <si>
    <t xml:space="preserve">MNU_EQN</t>
  </si>
  <si>
    <t xml:space="preserve">"EXP"</t>
  </si>
  <si>
    <t xml:space="preserve">MNU_EXP</t>
  </si>
  <si>
    <t xml:space="preserve">"Energy:"</t>
  </si>
  <si>
    <t xml:space="preserve">MNU_CONVE</t>
  </si>
  <si>
    <t xml:space="preserve">"FCNS"</t>
  </si>
  <si>
    <t xml:space="preserve">MNU_FCNS</t>
  </si>
  <si>
    <t xml:space="preserve">"FIN"</t>
  </si>
  <si>
    <t xml:space="preserve">MNU_FIN</t>
  </si>
  <si>
    <t xml:space="preserve">"S.INTS"</t>
  </si>
  <si>
    <t xml:space="preserve">MNU_SINTS</t>
  </si>
  <si>
    <t xml:space="preserve">"FLAG"</t>
  </si>
  <si>
    <t xml:space="preserve">MNU_FLAGS</t>
  </si>
  <si>
    <t xml:space="preserve">/  { fnBaseMenu</t>
  </si>
  <si>
    <t xml:space="preserve">"MyMenu"</t>
  </si>
  <si>
    <t xml:space="preserve">"MyM"</t>
  </si>
  <si>
    <t xml:space="preserve">ITM_BASEMENU</t>
  </si>
  <si>
    <t xml:space="preserve">"f'"</t>
  </si>
  <si>
    <t xml:space="preserve">MNU_1STDERIV</t>
  </si>
  <si>
    <t xml:space="preserve">"f\""</t>
  </si>
  <si>
    <t xml:space="preserve">MNU_2NDDERIV</t>
  </si>
  <si>
    <t xml:space="preserve">"F&amp;p:"</t>
  </si>
  <si>
    <t xml:space="preserve">MNU_CONVFP</t>
  </si>
  <si>
    <t xml:space="preserve">"L.INTS"</t>
  </si>
  <si>
    <t xml:space="preserve">MNU_LINTS</t>
  </si>
  <si>
    <t xml:space="preserve">"INFO"</t>
  </si>
  <si>
    <t xml:space="preserve">MNU_INFO</t>
  </si>
  <si>
    <t xml:space="preserve">"INTS"</t>
  </si>
  <si>
    <t xml:space="preserve">MNU_INTS</t>
  </si>
  <si>
    <t xml:space="preserve">MENU</t>
  </si>
  <si>
    <t xml:space="preserve">"I/O"</t>
  </si>
  <si>
    <t xml:space="preserve">MNU_IO</t>
  </si>
  <si>
    <t xml:space="preserve">"LOOP"</t>
  </si>
  <si>
    <t xml:space="preserve">MNU_LOOP</t>
  </si>
  <si>
    <t xml:space="preserve">"MATRS"</t>
  </si>
  <si>
    <t xml:space="preserve">MNU_MATRS</t>
  </si>
  <si>
    <t xml:space="preserve">"MATX"</t>
  </si>
  <si>
    <t xml:space="preserve">MNU_MATX</t>
  </si>
  <si>
    <t xml:space="preserve">"MENUS"</t>
  </si>
  <si>
    <t xml:space="preserve">MNU_MENUS</t>
  </si>
  <si>
    <t xml:space="preserve">"MODE"</t>
  </si>
  <si>
    <t xml:space="preserve">MNU_MODE</t>
  </si>
  <si>
    <t xml:space="preserve">"M.SIMQ"</t>
  </si>
  <si>
    <t xml:space="preserve">MNU_SIMQ</t>
  </si>
  <si>
    <t xml:space="preserve">"M.EDIT"</t>
  </si>
  <si>
    <t xml:space="preserve">MNU_M_EDIT</t>
  </si>
  <si>
    <t xml:space="preserve">MNU_MyMenu</t>
  </si>
  <si>
    <t xml:space="preserve">"My" STD_alpha</t>
  </si>
  <si>
    <t xml:space="preserve">MNU_MyAlpha</t>
  </si>
  <si>
    <t xml:space="preserve">"Mass:"</t>
  </si>
  <si>
    <t xml:space="preserve">MNU_CONVM</t>
  </si>
  <si>
    <t xml:space="preserve">"ORTHOG"</t>
  </si>
  <si>
    <t xml:space="preserve">"Orthog"</t>
  </si>
  <si>
    <t xml:space="preserve">MNU_ORTHOG</t>
  </si>
  <si>
    <t xml:space="preserve">"REAL"</t>
  </si>
  <si>
    <t xml:space="preserve">MNU_PARTS</t>
  </si>
  <si>
    <t xml:space="preserve">"PROB"</t>
  </si>
  <si>
    <t xml:space="preserve">MNU_PROB</t>
  </si>
  <si>
    <t xml:space="preserve">"PROGS"</t>
  </si>
  <si>
    <t xml:space="preserve">MNU_PROGS</t>
  </si>
  <si>
    <t xml:space="preserve">"P.FN"</t>
  </si>
  <si>
    <t xml:space="preserve">MNU_PFN</t>
  </si>
  <si>
    <t xml:space="preserve">"P.FN" STD_ELLIPSIS</t>
  </si>
  <si>
    <t xml:space="preserve">MNU_PFN_MORE</t>
  </si>
  <si>
    <t xml:space="preserve">"Power:"</t>
  </si>
  <si>
    <t xml:space="preserve">MNU_CONVP</t>
  </si>
  <si>
    <t xml:space="preserve">"FFF+:"</t>
  </si>
  <si>
    <t xml:space="preserve">MNU_CONVHUM</t>
  </si>
  <si>
    <t xml:space="preserve">"REALS"</t>
  </si>
  <si>
    <t xml:space="preserve">MNU_REALS</t>
  </si>
  <si>
    <t xml:space="preserve">"Solver"</t>
  </si>
  <si>
    <t xml:space="preserve">MNU_Solver</t>
  </si>
  <si>
    <t xml:space="preserve">"STAT"</t>
  </si>
  <si>
    <t xml:space="preserve">MNU_STAT</t>
  </si>
  <si>
    <t xml:space="preserve">"STK"</t>
  </si>
  <si>
    <t xml:space="preserve">MNU_STK</t>
  </si>
  <si>
    <t xml:space="preserve">"STRING"</t>
  </si>
  <si>
    <t xml:space="preserve">MNU_STRINGS</t>
  </si>
  <si>
    <t xml:space="preserve">"TEST"</t>
  </si>
  <si>
    <t xml:space="preserve">MNU_TEST</t>
  </si>
  <si>
    <t xml:space="preserve">"TIMES"</t>
  </si>
  <si>
    <t xml:space="preserve">MNU_TIMES</t>
  </si>
  <si>
    <t xml:space="preserve">"TRIG"</t>
  </si>
  <si>
    <t xml:space="preserve">MNU_TRI</t>
  </si>
  <si>
    <t xml:space="preserve">"TVM"</t>
  </si>
  <si>
    <t xml:space="preserve">MNU_TVM</t>
  </si>
  <si>
    <t xml:space="preserve">"CONV"</t>
  </si>
  <si>
    <t xml:space="preserve">//JM Change U&gt; arrow to CONV. Changed again to UNIT</t>
  </si>
  <si>
    <t xml:space="preserve">MNU_UNITCONV</t>
  </si>
  <si>
    <t xml:space="preserve">"VARS"</t>
  </si>
  <si>
    <t xml:space="preserve">MNU_VARS</t>
  </si>
  <si>
    <t xml:space="preserve">"Volume:"</t>
  </si>
  <si>
    <t xml:space="preserve">MNU_CONVV</t>
  </si>
  <si>
    <t xml:space="preserve">"X.FN"</t>
  </si>
  <si>
    <t xml:space="preserve">MNU_XFN</t>
  </si>
  <si>
    <t xml:space="preserve">"Dist:"</t>
  </si>
  <si>
    <t xml:space="preserve">MNU_CONVX</t>
  </si>
  <si>
    <t xml:space="preserve">STD_alpha "INTL"</t>
  </si>
  <si>
    <t xml:space="preserve">MNU_ALPHAINTL</t>
  </si>
  <si>
    <t xml:space="preserve">STD_alpha "Math"</t>
  </si>
  <si>
    <t xml:space="preserve">MNU_ALPHAMATH</t>
  </si>
  <si>
    <t xml:space="preserve">STD_alpha ".FN"</t>
  </si>
  <si>
    <t xml:space="preserve">//JM Changed a.FN to STRNG</t>
  </si>
  <si>
    <t xml:space="preserve">MNU_ALPHAFN</t>
  </si>
  <si>
    <t xml:space="preserve">STD_ALPHA STD_ELLIPSIS STD_OMEGA</t>
  </si>
  <si>
    <t xml:space="preserve"> // Upper case greek letters</t>
  </si>
  <si>
    <t xml:space="preserve">MNU_ALPHA_OMEGA</t>
  </si>
  <si>
    <t xml:space="preserve">STD_alpha "Misc"</t>
  </si>
  <si>
    <t xml:space="preserve"> // Upper case intl letters</t>
  </si>
  <si>
    <t xml:space="preserve">MNU_ALPHAMISC</t>
  </si>
  <si>
    <t xml:space="preserve">"SYS.FL"</t>
  </si>
  <si>
    <t xml:space="preserve">MNU_SYSFL</t>
  </si>
  <si>
    <t xml:space="preserve">STD_INTEGRAL "f"</t>
  </si>
  <si>
    <t xml:space="preserve">MNU_Sf</t>
  </si>
  <si>
    <t xml:space="preserve">MNU_Sfdx</t>
  </si>
  <si>
    <t xml:space="preserve">STD_ANGLE "CONV"</t>
  </si>
  <si>
    <t xml:space="preserve">//JM Change to text DRG and change again to CONV</t>
  </si>
  <si>
    <t xml:space="preserve">MNU_ANGLECONV_43S</t>
  </si>
  <si>
    <t xml:space="preserve">STD_alpha STD_ELLIPSIS STD_omega</t>
  </si>
  <si>
    <t xml:space="preserve"> // Lower case greek letters</t>
  </si>
  <si>
    <t xml:space="preserve">MNU_alpha_omega</t>
  </si>
  <si>
    <t xml:space="preserve">STD_alpha "intl"</t>
  </si>
  <si>
    <t xml:space="preserve"> // lower case intl letters</t>
  </si>
  <si>
    <t xml:space="preserve">MNU_ALPHAintl</t>
  </si>
  <si>
    <t xml:space="preserve">"Tam"</t>
  </si>
  <si>
    <t xml:space="preserve">MNU_TAM</t>
  </si>
  <si>
    <t xml:space="preserve">"TamCmp"</t>
  </si>
  <si>
    <t xml:space="preserve">MNU_TAMCMP</t>
  </si>
  <si>
    <t xml:space="preserve">"TamStoRcl"</t>
  </si>
  <si>
    <t xml:space="preserve">MNU_TAMSTORCL</t>
  </si>
  <si>
    <t xml:space="preserve">"VAR"</t>
  </si>
  <si>
    <t xml:space="preserve">MNU_VAR</t>
  </si>
  <si>
    <t xml:space="preserve">"TamFlag"</t>
  </si>
  <si>
    <t xml:space="preserve">MNU_TAMFLAG</t>
  </si>
  <si>
    <t xml:space="preserve">"TamShuffle"</t>
  </si>
  <si>
    <t xml:space="preserve">MNU_TAMSHUFFLE</t>
  </si>
  <si>
    <t xml:space="preserve">"PROG"</t>
  </si>
  <si>
    <t xml:space="preserve">MNU_PROG</t>
  </si>
  <si>
    <t xml:space="preserve">"TamLabel"</t>
  </si>
  <si>
    <t xml:space="preserve">MNU_TAMLABEL</t>
  </si>
  <si>
    <t xml:space="preserve">/  { fnDynamicMenu</t>
  </si>
  <si>
    <t xml:space="preserve">"DYNMNU"</t>
  </si>
  <si>
    <t xml:space="preserve">MNU_DYNAMIC</t>
  </si>
  <si>
    <t xml:space="preserve">"PLOT.ST"</t>
  </si>
  <si>
    <t xml:space="preserve">MNU_PLOT_STAT</t>
  </si>
  <si>
    <t xml:space="preserve">"PLOT.LR"</t>
  </si>
  <si>
    <t xml:space="preserve">MNU_PLOT_LR</t>
  </si>
  <si>
    <t xml:space="preserve">"ELLIPT"</t>
  </si>
  <si>
    <t xml:space="preserve">"Ellipt"</t>
  </si>
  <si>
    <t xml:space="preserve">MNU_ELLIPT</t>
  </si>
  <si>
    <t xml:space="preserve">"MVAR"</t>
  </si>
  <si>
    <t xml:space="preserve"> // solver variables</t>
  </si>
  <si>
    <t xml:space="preserve">MNU_MVAR</t>
  </si>
  <si>
    <t xml:space="preserve">"EQ.EDIT"</t>
  </si>
  <si>
    <t xml:space="preserve">MNU_EQ_EDIT</t>
  </si>
  <si>
    <t xml:space="preserve">"STOPW"</t>
  </si>
  <si>
    <t xml:space="preserve">MNU_TIMERF</t>
  </si>
  <si>
    <t xml:space="preserve">"HIST"</t>
  </si>
  <si>
    <t xml:space="preserve">MNU_HIST</t>
  </si>
  <si>
    <t xml:space="preserve">"HPLOT"</t>
  </si>
  <si>
    <t xml:space="preserve">MNU_HPLOT</t>
  </si>
  <si>
    <t xml:space="preserve">/  { fnIntegerMode</t>
  </si>
  <si>
    <t xml:space="preserve">SIM_1COMPL</t>
  </si>
  <si>
    <t xml:space="preserve">"1COMPL"</t>
  </si>
  <si>
    <t xml:space="preserve">ITM_1COMPL</t>
  </si>
  <si>
    <t xml:space="preserve">INT</t>
  </si>
  <si>
    <t xml:space="preserve">/  { fnSNAP</t>
  </si>
  <si>
    <t xml:space="preserve">"SNAP"</t>
  </si>
  <si>
    <t xml:space="preserve">ITM_SNAP</t>
  </si>
  <si>
    <t xml:space="preserve">SIM_2COMPL</t>
  </si>
  <si>
    <t xml:space="preserve">"2COMPL"</t>
  </si>
  <si>
    <t xml:space="preserve">ITM_2COMPL</t>
  </si>
  <si>
    <t xml:space="preserve">"ABS"</t>
  </si>
  <si>
    <t xml:space="preserve">Legacy</t>
  </si>
  <si>
    <t xml:space="preserve">ITM_ABS</t>
  </si>
  <si>
    <t xml:space="preserve">/  { fnAgm</t>
  </si>
  <si>
    <t xml:space="preserve">"AGM"</t>
  </si>
  <si>
    <t xml:space="preserve">ITM_AGM</t>
  </si>
  <si>
    <t xml:space="preserve">/  { fnAGraph</t>
  </si>
  <si>
    <t xml:space="preserve">"AGRAPH"</t>
  </si>
  <si>
    <t xml:space="preserve">ITM_AGRAPH</t>
  </si>
  <si>
    <t xml:space="preserve">/  { fnDisplayFormatAll</t>
  </si>
  <si>
    <t xml:space="preserve">"ALL" </t>
  </si>
  <si>
    <t xml:space="preserve">"ALL"</t>
  </si>
  <si>
    <t xml:space="preserve">DSP_MAX</t>
  </si>
  <si>
    <t xml:space="preserve">ITM_ALL</t>
  </si>
  <si>
    <t xml:space="preserve">/  { fnAssign</t>
  </si>
  <si>
    <t xml:space="preserve">"ASSIGN"</t>
  </si>
  <si>
    <t xml:space="preserve">"ASN"</t>
  </si>
  <si>
    <t xml:space="preserve">ITM_ASSIGN</t>
  </si>
  <si>
    <t xml:space="preserve">/  { fnBack</t>
  </si>
  <si>
    <t xml:space="preserve">"BACK"</t>
  </si>
  <si>
    <t xml:space="preserve">PTP_SKIP_BACK</t>
  </si>
  <si>
    <t xml:space="preserve">ITM_BACK</t>
  </si>
  <si>
    <t xml:space="preserve">/  { fnBatteryVoltage</t>
  </si>
  <si>
    <t xml:space="preserve">"BATT?"</t>
  </si>
  <si>
    <t xml:space="preserve">ITM_BATT</t>
  </si>
  <si>
    <t xml:space="preserve">/  { fnBeep</t>
  </si>
  <si>
    <t xml:space="preserve">"BEEP"</t>
  </si>
  <si>
    <t xml:space="preserve">ITM_BEEP</t>
  </si>
  <si>
    <t xml:space="preserve">/  { fnTvmBeginMode</t>
  </si>
  <si>
    <t xml:space="preserve">"BeginP"</t>
  </si>
  <si>
    <t xml:space="preserve">"Begin"</t>
  </si>
  <si>
    <t xml:space="preserve">ITM_BEGINP</t>
  </si>
  <si>
    <t xml:space="preserve">/  { fnBn</t>
  </si>
  <si>
    <t xml:space="preserve">"B" STD_SUB_n</t>
  </si>
  <si>
    <t xml:space="preserve">ITM_BN</t>
  </si>
  <si>
    <t xml:space="preserve">/  { fnBnStar</t>
  </si>
  <si>
    <t xml:space="preserve">"B" STD_SUB_n STD_SUP_ASTERISK</t>
  </si>
  <si>
    <t xml:space="preserve">ITM_BNS</t>
  </si>
  <si>
    <t xml:space="preserve">/  { fnCase</t>
  </si>
  <si>
    <t xml:space="preserve">"CASE"</t>
  </si>
  <si>
    <t xml:space="preserve">ITM_CASE</t>
  </si>
  <si>
    <t xml:space="preserve">/  { fnClAll</t>
  </si>
  <si>
    <t xml:space="preserve">NOT_CONFIRMED</t>
  </si>
  <si>
    <t xml:space="preserve">"CLALL"</t>
  </si>
  <si>
    <t xml:space="preserve">"CLall"</t>
  </si>
  <si>
    <t xml:space="preserve">ITM_CLALL</t>
  </si>
  <si>
    <t xml:space="preserve">/  { fnClCVar</t>
  </si>
  <si>
    <t xml:space="preserve">"CLCVAR"</t>
  </si>
  <si>
    <t xml:space="preserve">ITM_CLCVAR</t>
  </si>
  <si>
    <t xml:space="preserve">/  { fnClFAll</t>
  </si>
  <si>
    <t xml:space="preserve">"CLFALL"</t>
  </si>
  <si>
    <t xml:space="preserve">"CLFall"</t>
  </si>
  <si>
    <t xml:space="preserve">ITM_CLFALL</t>
  </si>
  <si>
    <t xml:space="preserve">/  { fnFractionType</t>
  </si>
  <si>
    <t xml:space="preserve">"a b/c"</t>
  </si>
  <si>
    <t xml:space="preserve">ITM_TGLFRT</t>
  </si>
  <si>
    <t xml:space="preserve">/  { fnClLcd</t>
  </si>
  <si>
    <t xml:space="preserve">"CLLCD"</t>
  </si>
  <si>
    <t xml:space="preserve">ITM_CLLCD</t>
  </si>
  <si>
    <t xml:space="preserve">/  { fnClearMenu</t>
  </si>
  <si>
    <t xml:space="preserve">"CLMENU"</t>
  </si>
  <si>
    <t xml:space="preserve">ITM_CLMENU</t>
  </si>
  <si>
    <t xml:space="preserve">/  { fnClP</t>
  </si>
  <si>
    <t xml:space="preserve">"CLP"</t>
  </si>
  <si>
    <t xml:space="preserve">ITM_CLP</t>
  </si>
  <si>
    <t xml:space="preserve">/  { fnClPAll</t>
  </si>
  <si>
    <t xml:space="preserve">"CLPALL"</t>
  </si>
  <si>
    <t xml:space="preserve">"CLPall"</t>
  </si>
  <si>
    <t xml:space="preserve">ITM_CLPALL</t>
  </si>
  <si>
    <t xml:space="preserve">/  { fnClearRegisters</t>
  </si>
  <si>
    <t xml:space="preserve">"CLREGS"</t>
  </si>
  <si>
    <t xml:space="preserve">ITM_CLREGS</t>
  </si>
  <si>
    <t xml:space="preserve">/  { fnClearStack</t>
  </si>
  <si>
    <t xml:space="preserve">"CLSTK"</t>
  </si>
  <si>
    <t xml:space="preserve">ITM_CLSTK</t>
  </si>
  <si>
    <t xml:space="preserve">/  { fnClSigma</t>
  </si>
  <si>
    <t xml:space="preserve">"CL" STD_SIGMA</t>
  </si>
  <si>
    <t xml:space="preserve">ITM_CLSIGMA</t>
  </si>
  <si>
    <t xml:space="preserve">/  { fnStoreMax</t>
  </si>
  <si>
    <t xml:space="preserve">"STO" STD_UP_ARROW</t>
  </si>
  <si>
    <t xml:space="preserve">ITM_STOMAX</t>
  </si>
  <si>
    <t xml:space="preserve">/  { fnConjugate</t>
  </si>
  <si>
    <t xml:space="preserve">"CONJ"</t>
  </si>
  <si>
    <t xml:space="preserve">"conj"</t>
  </si>
  <si>
    <t xml:space="preserve">ITM_CONJ</t>
  </si>
  <si>
    <t xml:space="preserve">/  { fnRecallMax</t>
  </si>
  <si>
    <t xml:space="preserve">"RCL" STD_UP_ARROW</t>
  </si>
  <si>
    <t xml:space="preserve">ITM_RCLMAX</t>
  </si>
  <si>
    <t xml:space="preserve">/  { fnCoefficientDetermination</t>
  </si>
  <si>
    <t xml:space="preserve">"CORR"</t>
  </si>
  <si>
    <t xml:space="preserve">ITM_CORR</t>
  </si>
  <si>
    <t xml:space="preserve">/  { fnPopulationCovariance</t>
  </si>
  <si>
    <t xml:space="preserve">"COV"</t>
  </si>
  <si>
    <t xml:space="preserve">"cov"</t>
  </si>
  <si>
    <t xml:space="preserve">ITM_COV</t>
  </si>
  <si>
    <t xml:space="preserve">/  { fnCurveFittingLR</t>
  </si>
  <si>
    <t xml:space="preserve">"BestF?"</t>
  </si>
  <si>
    <t xml:space="preserve">ITM_BESTFQ</t>
  </si>
  <si>
    <t xml:space="preserve">/  { fnCross</t>
  </si>
  <si>
    <t xml:space="preserve">"CROSS"</t>
  </si>
  <si>
    <t xml:space="preserve">"cross"</t>
  </si>
  <si>
    <t xml:space="preserve">ITM_CROSS_PROD</t>
  </si>
  <si>
    <t xml:space="preserve">/  { fnCxToRe</t>
  </si>
  <si>
    <t xml:space="preserve">"CX" STD_RIGHT_ARROW "RE"</t>
  </si>
  <si>
    <t xml:space="preserve">ITM_CXtoRE</t>
  </si>
  <si>
    <t xml:space="preserve">/  { fnDate</t>
  </si>
  <si>
    <t xml:space="preserve">"DATE"</t>
  </si>
  <si>
    <t xml:space="preserve">ITM_DATE</t>
  </si>
  <si>
    <t xml:space="preserve">/  { fnDateTo</t>
  </si>
  <si>
    <t xml:space="preserve">"DATE" STD_RIGHT_ARROW</t>
  </si>
  <si>
    <t xml:space="preserve">ITM_DATEto</t>
  </si>
  <si>
    <t xml:space="preserve">/  { fnDay</t>
  </si>
  <si>
    <t xml:space="preserve">"DAY"</t>
  </si>
  <si>
    <t xml:space="preserve">ITM_DAY</t>
  </si>
  <si>
    <t xml:space="preserve">/  { fnDblDivideRemainder</t>
  </si>
  <si>
    <t xml:space="preserve">"DBLR"</t>
  </si>
  <si>
    <t xml:space="preserve">ITM_DBLR</t>
  </si>
  <si>
    <t xml:space="preserve">/  { fnDblMultiply</t>
  </si>
  <si>
    <t xml:space="preserve">"DBL" STD_CROSS</t>
  </si>
  <si>
    <t xml:space="preserve">ITM_DBLMULT</t>
  </si>
  <si>
    <t xml:space="preserve">/  { fnDblDivide</t>
  </si>
  <si>
    <t xml:space="preserve">"DBL/"</t>
  </si>
  <si>
    <t xml:space="preserve">ITM_DBLDIV</t>
  </si>
  <si>
    <t xml:space="preserve">/  { fnDecomp</t>
  </si>
  <si>
    <t xml:space="preserve">"DECOMP"</t>
  </si>
  <si>
    <t xml:space="preserve">ITM_DECOMP</t>
  </si>
  <si>
    <t xml:space="preserve">/  { fnAngularMode</t>
  </si>
  <si>
    <t xml:space="preserve">"DEG"</t>
  </si>
  <si>
    <t xml:space="preserve">ITM_DEG</t>
  </si>
  <si>
    <t xml:space="preserve">/  { fnStatSa</t>
  </si>
  <si>
    <t xml:space="preserve">"s(a)"</t>
  </si>
  <si>
    <t xml:space="preserve">ITM_SA</t>
  </si>
  <si>
    <t xml:space="preserve">"BLUE47"</t>
  </si>
  <si>
    <t xml:space="preserve">MNU_BLUE_C47</t>
  </si>
  <si>
    <t xml:space="preserve">/  { fnDot</t>
  </si>
  <si>
    <t xml:space="preserve">"DOT"</t>
  </si>
  <si>
    <t xml:space="preserve">"dot"</t>
  </si>
  <si>
    <t xml:space="preserve">ITM_DOT_PROD</t>
  </si>
  <si>
    <t xml:space="preserve">/  { fnDisplayStack</t>
  </si>
  <si>
    <t xml:space="preserve">"DSTACK"</t>
  </si>
  <si>
    <t xml:space="preserve">ITM_DSTACK</t>
  </si>
  <si>
    <t xml:space="preserve">Config</t>
  </si>
  <si>
    <t xml:space="preserve">amDMS</t>
  </si>
  <si>
    <t xml:space="preserve">"D.MS"</t>
  </si>
  <si>
    <t xml:space="preserve">"d.ms"</t>
  </si>
  <si>
    <t xml:space="preserve">ITM_DMS</t>
  </si>
  <si>
    <t xml:space="preserve">/  { fnSetDateFormat</t>
  </si>
  <si>
    <t xml:space="preserve">ITM_DMY</t>
  </si>
  <si>
    <t xml:space="preserve">/  { fnDateToJulian</t>
  </si>
  <si>
    <t xml:space="preserve">"D" STD_RIGHT_ARROW "J"</t>
  </si>
  <si>
    <t xml:space="preserve">ITM_DtoJ</t>
  </si>
  <si>
    <t xml:space="preserve">/  { fnDeleteVariable</t>
  </si>
  <si>
    <t xml:space="preserve">TM_DELITM</t>
  </si>
  <si>
    <t xml:space="preserve">"DELITM"</t>
  </si>
  <si>
    <t xml:space="preserve">ITM_DELITM</t>
  </si>
  <si>
    <t xml:space="preserve">/  { fnEigenvalues</t>
  </si>
  <si>
    <t xml:space="preserve">"EIGVAL"</t>
  </si>
  <si>
    <t xml:space="preserve">ITM_EIGVAL</t>
  </si>
  <si>
    <t xml:space="preserve">Matrix</t>
  </si>
  <si>
    <t xml:space="preserve">/  { fnEigenvectors</t>
  </si>
  <si>
    <t xml:space="preserve">"EIGVEC"</t>
  </si>
  <si>
    <t xml:space="preserve">ITM_EIGVEC</t>
  </si>
  <si>
    <t xml:space="preserve">"END"</t>
  </si>
  <si>
    <t xml:space="preserve">ITM_END</t>
  </si>
  <si>
    <t xml:space="preserve">/  { fnTvmEndMode</t>
  </si>
  <si>
    <t xml:space="preserve">"ENDP"</t>
  </si>
  <si>
    <t xml:space="preserve">"End"</t>
  </si>
  <si>
    <t xml:space="preserve">ITM_ENDP</t>
  </si>
  <si>
    <t xml:space="preserve">/  { fnDisplayFormatEng</t>
  </si>
  <si>
    <t xml:space="preserve">"ENG"</t>
  </si>
  <si>
    <t xml:space="preserve">ITM_ENG</t>
  </si>
  <si>
    <t xml:space="preserve">DISP</t>
  </si>
  <si>
    <t xml:space="preserve">/  { fnEuclideanNorm</t>
  </si>
  <si>
    <t xml:space="preserve">"ENORM"</t>
  </si>
  <si>
    <t xml:space="preserve">ITM_ENORM</t>
  </si>
  <si>
    <t xml:space="preserve">/  { fnRecallMin</t>
  </si>
  <si>
    <t xml:space="preserve">"RCL" STD_DOWN_ARROW</t>
  </si>
  <si>
    <t xml:space="preserve">ITM_RCLMIN</t>
  </si>
  <si>
    <t xml:space="preserve">/  { fnEqDelete</t>
  </si>
  <si>
    <t xml:space="preserve">"EQ.DEL"</t>
  </si>
  <si>
    <t xml:space="preserve">"DELETE"</t>
  </si>
  <si>
    <t xml:space="preserve">ITM_EQ_DEL</t>
  </si>
  <si>
    <t xml:space="preserve">/  { fnEqEdit</t>
  </si>
  <si>
    <t xml:space="preserve">"EQ.EDI"</t>
  </si>
  <si>
    <t xml:space="preserve">"EDIT"</t>
  </si>
  <si>
    <t xml:space="preserve">ITM_EQ_EDI</t>
  </si>
  <si>
    <t xml:space="preserve">/  { fnEqNew</t>
  </si>
  <si>
    <t xml:space="preserve">"EQ.NEW"</t>
  </si>
  <si>
    <t xml:space="preserve">"NEW"</t>
  </si>
  <si>
    <t xml:space="preserve">ITM_EQ_NEW</t>
  </si>
  <si>
    <t xml:space="preserve">/  { fnErf</t>
  </si>
  <si>
    <t xml:space="preserve">"erf"</t>
  </si>
  <si>
    <t xml:space="preserve">ITM_ERF</t>
  </si>
  <si>
    <t xml:space="preserve">/  { fnErfc</t>
  </si>
  <si>
    <t xml:space="preserve">"erfc"</t>
  </si>
  <si>
    <t xml:space="preserve">ITM_ERFC</t>
  </si>
  <si>
    <t xml:space="preserve">/  { fnRaiseError</t>
  </si>
  <si>
    <t xml:space="preserve">"ERR"</t>
  </si>
  <si>
    <t xml:space="preserve">(NUMBER_OF_ERROR_CODES - 1)</t>
  </si>
  <si>
    <t xml:space="preserve">ITM_ERR</t>
  </si>
  <si>
    <t xml:space="preserve">/  { fnExitAllMenus</t>
  </si>
  <si>
    <t xml:space="preserve">"EXITALL"</t>
  </si>
  <si>
    <t xml:space="preserve">"EXITall"</t>
  </si>
  <si>
    <t xml:space="preserve">ITM_EXITALL</t>
  </si>
  <si>
    <t xml:space="preserve">/  { fnExpt</t>
  </si>
  <si>
    <t xml:space="preserve">"EXPT"</t>
  </si>
  <si>
    <t xml:space="preserve">ITM_EXPT</t>
  </si>
  <si>
    <t xml:space="preserve">/  { fnGetFirstGregorianDay</t>
  </si>
  <si>
    <t xml:space="preserve">"J/G?"</t>
  </si>
  <si>
    <t xml:space="preserve">ITM_GET_JUL_GREG</t>
  </si>
  <si>
    <t xml:space="preserve">/  { fnFib</t>
  </si>
  <si>
    <t xml:space="preserve">"FIB"</t>
  </si>
  <si>
    <t xml:space="preserve">ITM_FIB</t>
  </si>
  <si>
    <t xml:space="preserve">/  { fnDisplayFormatFix</t>
  </si>
  <si>
    <t xml:space="preserve">"FIX"</t>
  </si>
  <si>
    <t xml:space="preserve">ITM_FIX</t>
  </si>
  <si>
    <t xml:space="preserve">/  { fnDiskInfo</t>
  </si>
  <si>
    <t xml:space="preserve">"DISK?"</t>
  </si>
  <si>
    <t xml:space="preserve">ITM_DISK</t>
  </si>
  <si>
    <t xml:space="preserve">/  { fn1stDeriv</t>
  </si>
  <si>
    <t xml:space="preserve">"f'(x)"</t>
  </si>
  <si>
    <t xml:space="preserve">ITM_FQX</t>
  </si>
  <si>
    <t xml:space="preserve">/  { fn2ndDeriv</t>
  </si>
  <si>
    <t xml:space="preserve">"f\"(x)"</t>
  </si>
  <si>
    <t xml:space="preserve">ITM_FDQX</t>
  </si>
  <si>
    <t xml:space="preserve">ITM_1477</t>
  </si>
  <si>
    <t xml:space="preserve">/  { fnGd</t>
  </si>
  <si>
    <t xml:space="preserve">"g" STD_SUB_d</t>
  </si>
  <si>
    <t xml:space="preserve">ITM_GD</t>
  </si>
  <si>
    <t xml:space="preserve">/  { fnInvGd</t>
  </si>
  <si>
    <t xml:space="preserve">"g" STD_SUB_d STD_SUP_MINUS_1</t>
  </si>
  <si>
    <t xml:space="preserve">ITM_GDM1</t>
  </si>
  <si>
    <t xml:space="preserve">"GRAD"</t>
  </si>
  <si>
    <t xml:space="preserve">ITM_GRAD</t>
  </si>
  <si>
    <t xml:space="preserve">/  { fnGotoDot</t>
  </si>
  <si>
    <t xml:space="preserve">"GTO."</t>
  </si>
  <si>
    <t xml:space="preserve">ITM_GTOP</t>
  </si>
  <si>
    <t xml:space="preserve">/  { fnHermite</t>
  </si>
  <si>
    <t xml:space="preserve">"H" STD_SUB_n</t>
  </si>
  <si>
    <t xml:space="preserve">ITM_HN</t>
  </si>
  <si>
    <t xml:space="preserve">/  { fnHermiteP</t>
  </si>
  <si>
    <t xml:space="preserve">"H" STD_SUB_n STD_SUB_P</t>
  </si>
  <si>
    <t xml:space="preserve">ITM_HNP</t>
  </si>
  <si>
    <t xml:space="preserve">/  { fnImaginaryPart</t>
  </si>
  <si>
    <t xml:space="preserve">"Im"</t>
  </si>
  <si>
    <t xml:space="preserve">ITM_IM</t>
  </si>
  <si>
    <t xml:space="preserve">/  { fnIndexMatrix</t>
  </si>
  <si>
    <t xml:space="preserve">"INDEX"</t>
  </si>
  <si>
    <t xml:space="preserve">ITM_INDEX</t>
  </si>
  <si>
    <t xml:space="preserve">/  { fnIxyz</t>
  </si>
  <si>
    <t xml:space="preserve">"I" STD_SUB_x STD_SUB_y STD_SUB_z</t>
  </si>
  <si>
    <t xml:space="preserve">ITM_IXYZ</t>
  </si>
  <si>
    <t xml:space="preserve">/  { fnGammaP</t>
  </si>
  <si>
    <t xml:space="preserve">"I" STD_GAMMA STD_SUB_p</t>
  </si>
  <si>
    <t xml:space="preserve">ITM_IGAMMAP</t>
  </si>
  <si>
    <t xml:space="preserve">/  { fnGammaQ</t>
  </si>
  <si>
    <t xml:space="preserve">"I" STD_GAMMA STD_SUB_q</t>
  </si>
  <si>
    <t xml:space="preserve">ITM_IGAMMAQ</t>
  </si>
  <si>
    <t xml:space="preserve">/  { fnIncDecI</t>
  </si>
  <si>
    <t xml:space="preserve">INC_FLAG</t>
  </si>
  <si>
    <t xml:space="preserve">"I+"</t>
  </si>
  <si>
    <t xml:space="preserve">ITM_IPLUS</t>
  </si>
  <si>
    <t xml:space="preserve">DEC_FLAG</t>
  </si>
  <si>
    <t xml:space="preserve">"I-"</t>
  </si>
  <si>
    <t xml:space="preserve">ITM_IMINUS</t>
  </si>
  <si>
    <t xml:space="preserve">/  { fnBesselJ</t>
  </si>
  <si>
    <t xml:space="preserve">"J" STD_SUB_y "(x)"</t>
  </si>
  <si>
    <t xml:space="preserve">ITM_JYX</t>
  </si>
  <si>
    <t xml:space="preserve">/  { fnIncDecJ</t>
  </si>
  <si>
    <t xml:space="preserve">"J+"</t>
  </si>
  <si>
    <t xml:space="preserve">ITM_JPLUS</t>
  </si>
  <si>
    <t xml:space="preserve">"J-"</t>
  </si>
  <si>
    <t xml:space="preserve">ITM_JMINUS</t>
  </si>
  <si>
    <t xml:space="preserve">/  { fnSetFirstGregorianDay</t>
  </si>
  <si>
    <t xml:space="preserve">"J/G"</t>
  </si>
  <si>
    <t xml:space="preserve">ITM_JUL_GREG</t>
  </si>
  <si>
    <t xml:space="preserve">/  { fnKeyGtoXeq</t>
  </si>
  <si>
    <t xml:space="preserve">"KEY"</t>
  </si>
  <si>
    <t xml:space="preserve">PTP_KEYG_KEYX</t>
  </si>
  <si>
    <t xml:space="preserve">ITM_KEY</t>
  </si>
  <si>
    <t xml:space="preserve">/  { fnKeyGto</t>
  </si>
  <si>
    <t xml:space="preserve">TM_KEY</t>
  </si>
  <si>
    <t xml:space="preserve">"KEYG"</t>
  </si>
  <si>
    <t xml:space="preserve">ITM_KEYG</t>
  </si>
  <si>
    <t xml:space="preserve">/  { fnKeyXeq</t>
  </si>
  <si>
    <t xml:space="preserve">"KEYX"</t>
  </si>
  <si>
    <t xml:space="preserve">ITM_KEYX</t>
  </si>
  <si>
    <t xml:space="preserve">/  { fnSinc</t>
  </si>
  <si>
    <t xml:space="preserve">"sinc"</t>
  </si>
  <si>
    <t xml:space="preserve">ITM_sinc</t>
  </si>
  <si>
    <t xml:space="preserve">/  { fnKeyType</t>
  </si>
  <si>
    <t xml:space="preserve">"KTYP?"</t>
  </si>
  <si>
    <t xml:space="preserve">ITM_KTYP</t>
  </si>
  <si>
    <t xml:space="preserve">/  { fnLastX</t>
  </si>
  <si>
    <t xml:space="preserve">"LASTx"</t>
  </si>
  <si>
    <t xml:space="preserve">ITM_LASTX</t>
  </si>
  <si>
    <t xml:space="preserve">/  { fnCheckLabel</t>
  </si>
  <si>
    <t xml:space="preserve">"LBL?"</t>
  </si>
  <si>
    <t xml:space="preserve">ITM_LBLQ</t>
  </si>
  <si>
    <t xml:space="preserve">/  { fnIsLeap</t>
  </si>
  <si>
    <t xml:space="preserve">"LEAP?"</t>
  </si>
  <si>
    <t xml:space="preserve">ITM_LEAP</t>
  </si>
  <si>
    <t xml:space="preserve">/  { fnLaguerre</t>
  </si>
  <si>
    <t xml:space="preserve">"L" STD_SUB_m </t>
  </si>
  <si>
    <t xml:space="preserve">ITM_Lm</t>
  </si>
  <si>
    <t xml:space="preserve">/  { fnLaguerreAlpha</t>
  </si>
  <si>
    <t xml:space="preserve">"L" STD_SUB_m STD_SUB_alpha</t>
  </si>
  <si>
    <t xml:space="preserve">ITM_LmALPHA</t>
  </si>
  <si>
    <t xml:space="preserve">/  { fnLnBeta</t>
  </si>
  <si>
    <t xml:space="preserve">"LN" STD_beta</t>
  </si>
  <si>
    <t xml:space="preserve">ITM_LNBETA</t>
  </si>
  <si>
    <t xml:space="preserve">/  { fnLnGamma</t>
  </si>
  <si>
    <t xml:space="preserve">"LN" STD_GAMMA</t>
  </si>
  <si>
    <t xml:space="preserve">ITM_LNGAMMA</t>
  </si>
  <si>
    <t xml:space="preserve">/  { fnLoad</t>
  </si>
  <si>
    <t xml:space="preserve">LM_ALL</t>
  </si>
  <si>
    <t xml:space="preserve">"LOAD"</t>
  </si>
  <si>
    <t xml:space="preserve">ITM_LOAD</t>
  </si>
  <si>
    <t xml:space="preserve">LM_PROGRAMS</t>
  </si>
  <si>
    <t xml:space="preserve">"LOADP"</t>
  </si>
  <si>
    <t xml:space="preserve">ITM_LOADP</t>
  </si>
  <si>
    <t xml:space="preserve">LM_REGISTERS</t>
  </si>
  <si>
    <t xml:space="preserve">"LOADR"</t>
  </si>
  <si>
    <t xml:space="preserve">ITM_LOADR</t>
  </si>
  <si>
    <t xml:space="preserve">LM_SYSTEM_STATE</t>
  </si>
  <si>
    <t xml:space="preserve">"LOADSS"</t>
  </si>
  <si>
    <t xml:space="preserve">ITM_LOADSS</t>
  </si>
  <si>
    <t xml:space="preserve">LM_SUMS</t>
  </si>
  <si>
    <t xml:space="preserve">"LOAD" STD_SIGMA</t>
  </si>
  <si>
    <t xml:space="preserve">ITM_LOADSIGMA</t>
  </si>
  <si>
    <t xml:space="preserve">/  { allocateLocalRegisters</t>
  </si>
  <si>
    <t xml:space="preserve">"LocR"</t>
  </si>
  <si>
    <t xml:space="preserve">ITM_LocR</t>
  </si>
  <si>
    <t xml:space="preserve">/  { fnGetLocR</t>
  </si>
  <si>
    <t xml:space="preserve">"LocR?"</t>
  </si>
  <si>
    <t xml:space="preserve">ITM_LocRQ</t>
  </si>
  <si>
    <t xml:space="preserve">/  { fnProcessLR</t>
  </si>
  <si>
    <t xml:space="preserve">"L.R."</t>
  </si>
  <si>
    <t xml:space="preserve">ITM_LR</t>
  </si>
  <si>
    <t xml:space="preserve">/  { fnMant</t>
  </si>
  <si>
    <t xml:space="preserve">"MANT"</t>
  </si>
  <si>
    <t xml:space="preserve">ITM_MANT</t>
  </si>
  <si>
    <t xml:space="preserve">ITM_MATX</t>
  </si>
  <si>
    <t xml:space="preserve">/  { fnFreeMemory</t>
  </si>
  <si>
    <t xml:space="preserve">"MEM?"</t>
  </si>
  <si>
    <t xml:space="preserve">ITM_MEM</t>
  </si>
  <si>
    <t xml:space="preserve">/  { fnProgrammableMenu</t>
  </si>
  <si>
    <t xml:space="preserve">"MENU"</t>
  </si>
  <si>
    <t xml:space="preserve">ITM_MENU</t>
  </si>
  <si>
    <t xml:space="preserve">/  { fnMonth</t>
  </si>
  <si>
    <t xml:space="preserve">"MONTH"</t>
  </si>
  <si>
    <t xml:space="preserve">ITM_MONTH</t>
  </si>
  <si>
    <t xml:space="preserve">/  { fnErrorMessage</t>
  </si>
  <si>
    <t xml:space="preserve">"MSG"</t>
  </si>
  <si>
    <t xml:space="preserve">ITM_MSG</t>
  </si>
  <si>
    <t xml:space="preserve">"MUL" STD_pi</t>
  </si>
  <si>
    <t xml:space="preserve">ITM_MULPI</t>
  </si>
  <si>
    <t xml:space="preserve">ITM_MVAR</t>
  </si>
  <si>
    <t xml:space="preserve">/  { fnDelRow</t>
  </si>
  <si>
    <t xml:space="preserve">"M.DELR"</t>
  </si>
  <si>
    <t xml:space="preserve">"DELR"</t>
  </si>
  <si>
    <t xml:space="preserve">US_ENABLED</t>
  </si>
  <si>
    <t xml:space="preserve">ITM_M_DELR</t>
  </si>
  <si>
    <t xml:space="preserve">/  { fnSetMatrixDimensions</t>
  </si>
  <si>
    <t xml:space="preserve">"M.DIM"</t>
  </si>
  <si>
    <t xml:space="preserve">"DIM"</t>
  </si>
  <si>
    <t xml:space="preserve">ITM_M_DIM</t>
  </si>
  <si>
    <t xml:space="preserve">/  { fnGetMatrixDimensions</t>
  </si>
  <si>
    <t xml:space="preserve">"M.DIM?"</t>
  </si>
  <si>
    <t xml:space="preserve">"DIM?"</t>
  </si>
  <si>
    <t xml:space="preserve">ITM_M_DIMQ</t>
  </si>
  <si>
    <t xml:space="preserve">ITM_MDY</t>
  </si>
  <si>
    <t xml:space="preserve">/  { fnEditMatrix</t>
  </si>
  <si>
    <t xml:space="preserve">"M.EDI"</t>
  </si>
  <si>
    <t xml:space="preserve">ITM_M_EDI</t>
  </si>
  <si>
    <t xml:space="preserve">"M.EDIN"</t>
  </si>
  <si>
    <t xml:space="preserve">"EDITN"</t>
  </si>
  <si>
    <t xml:space="preserve">ITM_M_EDIN</t>
  </si>
  <si>
    <t xml:space="preserve">/  { fnGetMatrix</t>
  </si>
  <si>
    <t xml:space="preserve">"M.GET"</t>
  </si>
  <si>
    <t xml:space="preserve">"GETM"</t>
  </si>
  <si>
    <t xml:space="preserve">ITM_M_GET</t>
  </si>
  <si>
    <t xml:space="preserve">/  { fnGoToElement</t>
  </si>
  <si>
    <t xml:space="preserve">"M.GOTO"</t>
  </si>
  <si>
    <t xml:space="preserve">ITM_M_GOTO</t>
  </si>
  <si>
    <t xml:space="preserve">/  { fnSetGrowMode</t>
  </si>
  <si>
    <t xml:space="preserve">ON</t>
  </si>
  <si>
    <t xml:space="preserve">"M.GROW"</t>
  </si>
  <si>
    <t xml:space="preserve">ITM_M_GROW</t>
  </si>
  <si>
    <t xml:space="preserve">/  { fnInsRow</t>
  </si>
  <si>
    <t xml:space="preserve">"M.INSR"</t>
  </si>
  <si>
    <t xml:space="preserve">"INSR"</t>
  </si>
  <si>
    <t xml:space="preserve">ITM_M_INSR</t>
  </si>
  <si>
    <t xml:space="preserve">/  { fnLuDecomposition</t>
  </si>
  <si>
    <t xml:space="preserve">"M.LU"</t>
  </si>
  <si>
    <t xml:space="preserve">ITM_M_LU</t>
  </si>
  <si>
    <t xml:space="preserve">/  { fnNewMatrix</t>
  </si>
  <si>
    <t xml:space="preserve">"M.NEW"</t>
  </si>
  <si>
    <t xml:space="preserve">ITM_M_NEW</t>
  </si>
  <si>
    <t xml:space="preserve">/  { fnOldMatrix</t>
  </si>
  <si>
    <t xml:space="preserve">"M.OLD"</t>
  </si>
  <si>
    <t xml:space="preserve">"OLD"</t>
  </si>
  <si>
    <t xml:space="preserve">ITM_M_OLD</t>
  </si>
  <si>
    <t xml:space="preserve">/  { fnPutMatrix</t>
  </si>
  <si>
    <t xml:space="preserve">"M.PUT"</t>
  </si>
  <si>
    <t xml:space="preserve">"PUTM"</t>
  </si>
  <si>
    <t xml:space="preserve">ITM_M_PUT</t>
  </si>
  <si>
    <t xml:space="preserve">/  { fnSwapRows</t>
  </si>
  <si>
    <t xml:space="preserve">"M.R" STD_RIGHT_OVER_LEFT_ARROW "R"</t>
  </si>
  <si>
    <t xml:space="preserve">"R" STD_RIGHT_OVER_LEFT_ARROW "R"</t>
  </si>
  <si>
    <t xml:space="preserve">ITM_M_RR</t>
  </si>
  <si>
    <t xml:space="preserve">/  { fnSincpi</t>
  </si>
  <si>
    <t xml:space="preserve">"sinc" STD_pi</t>
  </si>
  <si>
    <t xml:space="preserve">ITM_sincpi</t>
  </si>
  <si>
    <t xml:space="preserve">OFF</t>
  </si>
  <si>
    <t xml:space="preserve">"M.WRAP"</t>
  </si>
  <si>
    <t xml:space="preserve">"WRAP"</t>
  </si>
  <si>
    <t xml:space="preserve">ITM_M_WRAP</t>
  </si>
  <si>
    <t xml:space="preserve">"NOP"</t>
  </si>
  <si>
    <t xml:space="preserve">ITM_NOP</t>
  </si>
  <si>
    <t xml:space="preserve">/  { fnOff</t>
  </si>
  <si>
    <t xml:space="preserve">"OFF"</t>
  </si>
  <si>
    <t xml:space="preserve">ITM_OFF</t>
  </si>
  <si>
    <t xml:space="preserve">/  { fnDropY</t>
  </si>
  <si>
    <t xml:space="preserve">"DROPy"</t>
  </si>
  <si>
    <t xml:space="preserve">ITM_DROPY</t>
  </si>
  <si>
    <t xml:space="preserve">/  { fnStoreMin</t>
  </si>
  <si>
    <t xml:space="preserve">"STO" STD_DOWN_ARROW</t>
  </si>
  <si>
    <t xml:space="preserve">ITM_STOMIN</t>
  </si>
  <si>
    <t xml:space="preserve">/  { fnPgmInt</t>
  </si>
  <si>
    <t xml:space="preserve">"PGMINT"</t>
  </si>
  <si>
    <t xml:space="preserve">ITM_PGMINT</t>
  </si>
  <si>
    <t xml:space="preserve">/  { fnPgmSlv</t>
  </si>
  <si>
    <t xml:space="preserve">TM_SOLVE</t>
  </si>
  <si>
    <t xml:space="preserve">"PGMSLV"</t>
  </si>
  <si>
    <t xml:space="preserve">ITM_PGMSLV</t>
  </si>
  <si>
    <t xml:space="preserve">/  { fnPixel</t>
  </si>
  <si>
    <t xml:space="preserve">"PIXEL"</t>
  </si>
  <si>
    <t xml:space="preserve">ITM_PIXEL</t>
  </si>
  <si>
    <t xml:space="preserve">/  { fnPlotStat</t>
  </si>
  <si>
    <t xml:space="preserve">PLOT_START</t>
  </si>
  <si>
    <t xml:space="preserve">"SCATR"</t>
  </si>
  <si>
    <t xml:space="preserve">ITM_PLOT</t>
  </si>
  <si>
    <t xml:space="preserve">STAT</t>
  </si>
  <si>
    <t xml:space="preserve">/  { fnLegendre</t>
  </si>
  <si>
    <t xml:space="preserve">"P" STD_SUB_n</t>
  </si>
  <si>
    <t xml:space="preserve">ITM_Pn</t>
  </si>
  <si>
    <t xml:space="preserve">/  { fnPoint</t>
  </si>
  <si>
    <t xml:space="preserve">"POINT"</t>
  </si>
  <si>
    <t xml:space="preserve">ITM_POINT</t>
  </si>
  <si>
    <t xml:space="preserve">LM_NAMED_VARIABLES</t>
  </si>
  <si>
    <t xml:space="preserve">"LOADV"</t>
  </si>
  <si>
    <t xml:space="preserve">ITM_LOADV</t>
  </si>
  <si>
    <t xml:space="preserve">"PopLR"</t>
  </si>
  <si>
    <t xml:space="preserve">ITM_POPLR</t>
  </si>
  <si>
    <t xml:space="preserve">/  { fnPutKey</t>
  </si>
  <si>
    <t xml:space="preserve">"PUTK"</t>
  </si>
  <si>
    <t xml:space="preserve">ITM_PUTK</t>
  </si>
  <si>
    <t xml:space="preserve">"RAD"</t>
  </si>
  <si>
    <t xml:space="preserve">ITM_RAD</t>
  </si>
  <si>
    <t xml:space="preserve">/  { fnGetDmx</t>
  </si>
  <si>
    <t xml:space="preserve">"DMX?"</t>
  </si>
  <si>
    <t xml:space="preserve">ITM_GETDMX</t>
  </si>
  <si>
    <t xml:space="preserve">CONF</t>
  </si>
  <si>
    <t xml:space="preserve">/  { fnRandom</t>
  </si>
  <si>
    <t xml:space="preserve">"RAN#"</t>
  </si>
  <si>
    <t xml:space="preserve">ITM_RAN</t>
  </si>
  <si>
    <t xml:space="preserve">/  { registerBrowser</t>
  </si>
  <si>
    <t xml:space="preserve">"REGS"</t>
  </si>
  <si>
    <t xml:space="preserve">//JM Changed RBR to REGS</t>
  </si>
  <si>
    <t xml:space="preserve">ITM_RBR</t>
  </si>
  <si>
    <t xml:space="preserve">/  { fnRecallConfig</t>
  </si>
  <si>
    <t xml:space="preserve">"RCLCFG"</t>
  </si>
  <si>
    <t xml:space="preserve">ITM_RCLCFG</t>
  </si>
  <si>
    <t xml:space="preserve">/  { fnRecallElement</t>
  </si>
  <si>
    <t xml:space="preserve">"RCLEL"</t>
  </si>
  <si>
    <t xml:space="preserve">ITM_RCLEL</t>
  </si>
  <si>
    <t xml:space="preserve">/  { fnRecallIJ</t>
  </si>
  <si>
    <t xml:space="preserve">"RCLIJ"</t>
  </si>
  <si>
    <t xml:space="preserve">ITM_RCLIJ</t>
  </si>
  <si>
    <t xml:space="preserve">/  { fnRecallStack</t>
  </si>
  <si>
    <t xml:space="preserve">"RCLS"</t>
  </si>
  <si>
    <t xml:space="preserve">ITM_RCLS</t>
  </si>
  <si>
    <t xml:space="preserve">/  { fnRdp</t>
  </si>
  <si>
    <t xml:space="preserve">"RDP"</t>
  </si>
  <si>
    <t xml:space="preserve">ITM_RDP</t>
  </si>
  <si>
    <t xml:space="preserve">/  { fnRealPart</t>
  </si>
  <si>
    <t xml:space="preserve">"Re"</t>
  </si>
  <si>
    <t xml:space="preserve">ITM_RE</t>
  </si>
  <si>
    <t xml:space="preserve">/  { fnLoadProgram</t>
  </si>
  <si>
    <t xml:space="preserve">"READP"</t>
  </si>
  <si>
    <t xml:space="preserve">ITM_READP</t>
  </si>
  <si>
    <t xml:space="preserve">/  { fnReset</t>
  </si>
  <si>
    <t xml:space="preserve">"RESET"</t>
  </si>
  <si>
    <t xml:space="preserve">ITM_RESET</t>
  </si>
  <si>
    <t xml:space="preserve">/  { fnReToCx</t>
  </si>
  <si>
    <t xml:space="preserve">"RE" STD_RIGHT_ARROW "CX"</t>
  </si>
  <si>
    <t xml:space="preserve">ITM_REtoCX</t>
  </si>
  <si>
    <t xml:space="preserve">/  { fnSwapRealImaginary</t>
  </si>
  <si>
    <t xml:space="preserve">"Re" STD_RIGHT_OVER_LEFT_ARROW "Im"</t>
  </si>
  <si>
    <t xml:space="preserve">ITM_REexIM</t>
  </si>
  <si>
    <t xml:space="preserve">US_CANCEL</t>
  </si>
  <si>
    <t xml:space="preserve">C43</t>
  </si>
  <si>
    <t xml:space="preserve">ITM_DELITM_PROG</t>
  </si>
  <si>
    <t xml:space="preserve">/  { fnDeleteMenu</t>
  </si>
  <si>
    <t xml:space="preserve">ITM_DELITM_MENU</t>
  </si>
  <si>
    <t xml:space="preserve">/  { fnDisplayFormatDsp</t>
  </si>
  <si>
    <t xml:space="preserve">"DSP"</t>
  </si>
  <si>
    <t xml:space="preserve">ITM_DSP</t>
  </si>
  <si>
    <t xml:space="preserve">/  { fnRowNorm</t>
  </si>
  <si>
    <t xml:space="preserve">"RNORM"</t>
  </si>
  <si>
    <t xml:space="preserve">ITM_RNORM</t>
  </si>
  <si>
    <t xml:space="preserve">/  { fnExpM1</t>
  </si>
  <si>
    <t xml:space="preserve">STD_EulerE STD_SUP_x "-1"</t>
  </si>
  <si>
    <t xml:space="preserve">ITM_EX1</t>
  </si>
  <si>
    <t xml:space="preserve">/  { fnExportProgram</t>
  </si>
  <si>
    <t xml:space="preserve">"XPORTP"</t>
  </si>
  <si>
    <t xml:space="preserve">ITM_EXPORTP</t>
  </si>
  <si>
    <t xml:space="preserve">/  { fnRsd</t>
  </si>
  <si>
    <t xml:space="preserve">"RSD"</t>
  </si>
  <si>
    <t xml:space="preserve">ITM_RSD</t>
  </si>
  <si>
    <t xml:space="preserve">/  { fnRowSum</t>
  </si>
  <si>
    <t xml:space="preserve">"RSUM"</t>
  </si>
  <si>
    <t xml:space="preserve">ITM_RSUM</t>
  </si>
  <si>
    <t xml:space="preserve">"RTN+1"</t>
  </si>
  <si>
    <t xml:space="preserve">ITM_RTNP1</t>
  </si>
  <si>
    <t xml:space="preserve">/  { fnRegClr</t>
  </si>
  <si>
    <t xml:space="preserve">"R-CLR"</t>
  </si>
  <si>
    <t xml:space="preserve">ITM_R_CLR</t>
  </si>
  <si>
    <t xml:space="preserve">/  { fnRegCopy</t>
  </si>
  <si>
    <t xml:space="preserve">"R-COPY"</t>
  </si>
  <si>
    <t xml:space="preserve">ITM_R_COPY</t>
  </si>
  <si>
    <t xml:space="preserve">/  { fnRegSort</t>
  </si>
  <si>
    <t xml:space="preserve">"R-SORT"</t>
  </si>
  <si>
    <t xml:space="preserve">ITM_R_SORT</t>
  </si>
  <si>
    <t xml:space="preserve">/  { fnRegSwap</t>
  </si>
  <si>
    <t xml:space="preserve">"R-SWAP"</t>
  </si>
  <si>
    <t xml:space="preserve">ITM_R_SWAP</t>
  </si>
  <si>
    <t xml:space="preserve">/  { fnJacobiAmplitude</t>
  </si>
  <si>
    <t xml:space="preserve">STD_psi "(u,m)"</t>
  </si>
  <si>
    <t xml:space="preserve">ITM_am</t>
  </si>
  <si>
    <t xml:space="preserve">/  { fnSampleStdDev</t>
  </si>
  <si>
    <t xml:space="preserve">ITM_STDDEVWEIGHTED</t>
  </si>
  <si>
    <t xml:space="preserve">/  { fnSave</t>
  </si>
  <si>
    <t xml:space="preserve">SM_MANUAL_SAVE</t>
  </si>
  <si>
    <t xml:space="preserve">"SAVE"</t>
  </si>
  <si>
    <t xml:space="preserve">ITM_SAVE</t>
  </si>
  <si>
    <t xml:space="preserve">/  { fnDisplayFormatSci</t>
  </si>
  <si>
    <t xml:space="preserve">"SCI"</t>
  </si>
  <si>
    <t xml:space="preserve">ITM_SCI</t>
  </si>
  <si>
    <t xml:space="preserve">/  { fnGetSignificantDigits</t>
  </si>
  <si>
    <t xml:space="preserve">"SDIGS?"</t>
  </si>
  <si>
    <t xml:space="preserve">ITM_GETSDIGS</t>
  </si>
  <si>
    <t xml:space="preserve">/  { fnSeed</t>
  </si>
  <si>
    <t xml:space="preserve">"SEED"</t>
  </si>
  <si>
    <t xml:space="preserve">ITM_SEED</t>
  </si>
  <si>
    <t xml:space="preserve">/  { fnSaveProgram</t>
  </si>
  <si>
    <t xml:space="preserve">"WRITEP"</t>
  </si>
  <si>
    <t xml:space="preserve">ITM_WRITEP</t>
  </si>
  <si>
    <t xml:space="preserve">/  { configCommon</t>
  </si>
  <si>
    <t xml:space="preserve">CFG_CHINA</t>
  </si>
  <si>
    <t xml:space="preserve">"SETCHN"</t>
  </si>
  <si>
    <t xml:space="preserve">"CHINA"</t>
  </si>
  <si>
    <t xml:space="preserve">ITM_SETCHN</t>
  </si>
  <si>
    <t xml:space="preserve">/  { fnSetDate</t>
  </si>
  <si>
    <t xml:space="preserve">"SETDAT"</t>
  </si>
  <si>
    <t xml:space="preserve">ITM_SETDAT</t>
  </si>
  <si>
    <t xml:space="preserve">CFG_EUROPE</t>
  </si>
  <si>
    <t xml:space="preserve">"SETEUR"</t>
  </si>
  <si>
    <t xml:space="preserve">"EUROPE"</t>
  </si>
  <si>
    <t xml:space="preserve">ITM_SETEUR</t>
  </si>
  <si>
    <t xml:space="preserve">CFG_INDIA</t>
  </si>
  <si>
    <t xml:space="preserve">"SETIND"</t>
  </si>
  <si>
    <t xml:space="preserve">"INDIA"</t>
  </si>
  <si>
    <t xml:space="preserve">ITM_SETIND</t>
  </si>
  <si>
    <t xml:space="preserve">CFG_JAPAN</t>
  </si>
  <si>
    <t xml:space="preserve">"SETJPN"</t>
  </si>
  <si>
    <t xml:space="preserve">"JAPAN"</t>
  </si>
  <si>
    <t xml:space="preserve">ITM_SETJPN</t>
  </si>
  <si>
    <t xml:space="preserve">CFG_DFLT</t>
  </si>
  <si>
    <t xml:space="preserve">"SETDFLT"</t>
  </si>
  <si>
    <t xml:space="preserve">"DFLT"</t>
  </si>
  <si>
    <t xml:space="preserve">ITM_SETDFLT</t>
  </si>
  <si>
    <t xml:space="preserve">/  { fnSetTime</t>
  </si>
  <si>
    <t xml:space="preserve">"SETTIM"</t>
  </si>
  <si>
    <t xml:space="preserve">ITM_SETTIM</t>
  </si>
  <si>
    <t xml:space="preserve">CFG_UK</t>
  </si>
  <si>
    <t xml:space="preserve">"SETUK"</t>
  </si>
  <si>
    <t xml:space="preserve">"UK"</t>
  </si>
  <si>
    <t xml:space="preserve">ITM_SETUK</t>
  </si>
  <si>
    <t xml:space="preserve">CFG_USA</t>
  </si>
  <si>
    <t xml:space="preserve">"SETUSA"</t>
  </si>
  <si>
    <t xml:space="preserve">"USA"</t>
  </si>
  <si>
    <t xml:space="preserve">ITM_SETUSA</t>
  </si>
  <si>
    <t xml:space="preserve">/  { fnSign</t>
  </si>
  <si>
    <t xml:space="preserve">"sign"</t>
  </si>
  <si>
    <t xml:space="preserve">ITM_SIGN</t>
  </si>
  <si>
    <t xml:space="preserve">SIM_SIGNMT</t>
  </si>
  <si>
    <t xml:space="preserve">"SIGNMT"</t>
  </si>
  <si>
    <t xml:space="preserve">ITM_SIGNMT</t>
  </si>
  <si>
    <t xml:space="preserve">/  { fnSimultaneousLinearEquation</t>
  </si>
  <si>
    <t xml:space="preserve">"SIM_EQ"</t>
  </si>
  <si>
    <t xml:space="preserve">"SIM EQ"</t>
  </si>
  <si>
    <t xml:space="preserve">ITM_SIM_EQ</t>
  </si>
  <si>
    <t xml:space="preserve">/  { fnSkip</t>
  </si>
  <si>
    <t xml:space="preserve">"SKIP"</t>
  </si>
  <si>
    <t xml:space="preserve">ITM_SKIP</t>
  </si>
  <si>
    <t xml:space="preserve">/  { fnSlvq</t>
  </si>
  <si>
    <t xml:space="preserve">"SLVQ"</t>
  </si>
  <si>
    <t xml:space="preserve">ITM_SLVQ</t>
  </si>
  <si>
    <t xml:space="preserve">/  { fnStandardError</t>
  </si>
  <si>
    <t xml:space="preserve">"s" STD_SUB_m</t>
  </si>
  <si>
    <t xml:space="preserve">ITM_SM</t>
  </si>
  <si>
    <t xml:space="preserve">/  { fnGetIntegerSignMode</t>
  </si>
  <si>
    <t xml:space="preserve">"ISM?"</t>
  </si>
  <si>
    <t xml:space="preserve">ITM_ISM</t>
  </si>
  <si>
    <t xml:space="preserve">/  { fnWeightedStandardError</t>
  </si>
  <si>
    <t xml:space="preserve">"s" STD_SUB_m STD_SUB_w</t>
  </si>
  <si>
    <t xml:space="preserve">ITM_SMW</t>
  </si>
  <si>
    <t xml:space="preserve">/  { fnSolve</t>
  </si>
  <si>
    <t xml:space="preserve">ITM_SOLVE</t>
  </si>
  <si>
    <t xml:space="preserve">/  { fnGetStackSize</t>
  </si>
  <si>
    <t xml:space="preserve">"SSIZE?"</t>
  </si>
  <si>
    <t xml:space="preserve">ITM_SSIZE</t>
  </si>
  <si>
    <t xml:space="preserve">/  { flagBrowser</t>
  </si>
  <si>
    <t xml:space="preserve">5 /*#JM#*/</t>
  </si>
  <si>
    <t xml:space="preserve">"STATUS"</t>
  </si>
  <si>
    <t xml:space="preserve">ITM_STATUS</t>
  </si>
  <si>
    <t xml:space="preserve">/  { fnStoreConfig</t>
  </si>
  <si>
    <t xml:space="preserve">"STOCFG"</t>
  </si>
  <si>
    <t xml:space="preserve">ITM_STOCFG</t>
  </si>
  <si>
    <t xml:space="preserve">/  { fnStoreElement</t>
  </si>
  <si>
    <t xml:space="preserve">"STOEL"</t>
  </si>
  <si>
    <t xml:space="preserve">ITM_STOEL</t>
  </si>
  <si>
    <t xml:space="preserve">/  { fnStoreIJ</t>
  </si>
  <si>
    <t xml:space="preserve">"STOIJ"</t>
  </si>
  <si>
    <t xml:space="preserve">ITM_STOIJ</t>
  </si>
  <si>
    <t xml:space="preserve">/  { fnLnP1</t>
  </si>
  <si>
    <t xml:space="preserve">"LN(1+x)"</t>
  </si>
  <si>
    <t xml:space="preserve">ITM_LN1X</t>
  </si>
  <si>
    <t xml:space="preserve">/  { fnStoreStack</t>
  </si>
  <si>
    <t xml:space="preserve">"STOS"</t>
  </si>
  <si>
    <t xml:space="preserve">ITM_STOS</t>
  </si>
  <si>
    <t xml:space="preserve">/  { fnSumXY</t>
  </si>
  <si>
    <t xml:space="preserve">"x" STD_SUB_S STD_SUB_U STD_SUB_M</t>
  </si>
  <si>
    <t xml:space="preserve">ITM_SUM</t>
  </si>
  <si>
    <t xml:space="preserve">/  { fnWeightedSampleStdDev</t>
  </si>
  <si>
    <t xml:space="preserve">"s" STD_SUB_w</t>
  </si>
  <si>
    <t xml:space="preserve">ITM_SW</t>
  </si>
  <si>
    <t xml:space="preserve">/  { fnSampleCovariance</t>
  </si>
  <si>
    <t xml:space="preserve">"s" STD_SUB_x STD_SUB_y</t>
  </si>
  <si>
    <t xml:space="preserve">ITM_SXY</t>
  </si>
  <si>
    <t xml:space="preserve">/  { fnDisplayFormatTime</t>
  </si>
  <si>
    <t xml:space="preserve">"TDISP"</t>
  </si>
  <si>
    <t xml:space="preserve">ITM_TDISP</t>
  </si>
  <si>
    <t xml:space="preserve">/  { fnTicks</t>
  </si>
  <si>
    <t xml:space="preserve">"TICKS"</t>
  </si>
  <si>
    <t xml:space="preserve">ITM_TICKS</t>
  </si>
  <si>
    <t xml:space="preserve">/  { fnTime</t>
  </si>
  <si>
    <t xml:space="preserve">"TIME"</t>
  </si>
  <si>
    <t xml:space="preserve">ITM_TIME</t>
  </si>
  <si>
    <t xml:space="preserve">/  { fnItemTimerApp</t>
  </si>
  <si>
    <t xml:space="preserve">ITM_TIMER</t>
  </si>
  <si>
    <t xml:space="preserve">/  { fnChebyshevT</t>
  </si>
  <si>
    <t xml:space="preserve">"T" STD_SUB_n</t>
  </si>
  <si>
    <t xml:space="preserve">ITM_Tn</t>
  </si>
  <si>
    <t xml:space="preserve">/  { fnTone</t>
  </si>
  <si>
    <t xml:space="preserve">"TONE"</t>
  </si>
  <si>
    <t xml:space="preserve">ITM_TONE</t>
  </si>
  <si>
    <t xml:space="preserve">/  { fnSwapT</t>
  </si>
  <si>
    <t xml:space="preserve">"t" STD_RIGHT_OVER_LEFT_ARROW</t>
  </si>
  <si>
    <t xml:space="preserve">ITM_Tex</t>
  </si>
  <si>
    <t xml:space="preserve">/  { fnUlp</t>
  </si>
  <si>
    <t xml:space="preserve">"ULP?"</t>
  </si>
  <si>
    <t xml:space="preserve">ITM_ULP</t>
  </si>
  <si>
    <t xml:space="preserve">/  { fnChebyshevU</t>
  </si>
  <si>
    <t xml:space="preserve">"U" STD_SUB_n</t>
  </si>
  <si>
    <t xml:space="preserve">ITM_Un</t>
  </si>
  <si>
    <t xml:space="preserve">/  { fnUnitVector</t>
  </si>
  <si>
    <t xml:space="preserve">"UNITV"</t>
  </si>
  <si>
    <t xml:space="preserve">ITM_UNITV</t>
  </si>
  <si>
    <t xml:space="preserve">SIM_UNSIGN</t>
  </si>
  <si>
    <t xml:space="preserve">"UNSIGN"</t>
  </si>
  <si>
    <t xml:space="preserve">ITM_UNSIGN</t>
  </si>
  <si>
    <t xml:space="preserve">/  { fnVarMnu</t>
  </si>
  <si>
    <t xml:space="preserve">"VARMNU"</t>
  </si>
  <si>
    <t xml:space="preserve">"VarMNU"</t>
  </si>
  <si>
    <t xml:space="preserve">ITM_VARMNU</t>
  </si>
  <si>
    <t xml:space="preserve">/  { fnVersion</t>
  </si>
  <si>
    <t xml:space="preserve">"VERS?"</t>
  </si>
  <si>
    <t xml:space="preserve">ITM_VERS</t>
  </si>
  <si>
    <t xml:space="preserve">/  { fnIDivR</t>
  </si>
  <si>
    <t xml:space="preserve">"IDIVR"</t>
  </si>
  <si>
    <t xml:space="preserve">ITM_IDIVR</t>
  </si>
  <si>
    <t xml:space="preserve">/  { fnWday</t>
  </si>
  <si>
    <t xml:space="preserve">"WDAY"</t>
  </si>
  <si>
    <t xml:space="preserve">ITM_WDAY</t>
  </si>
  <si>
    <t xml:space="preserve">/  { fnWho</t>
  </si>
  <si>
    <t xml:space="preserve">"WHO?"</t>
  </si>
  <si>
    <t xml:space="preserve">ITM_WHO</t>
  </si>
  <si>
    <t xml:space="preserve">/  { fnWnegative</t>
  </si>
  <si>
    <t xml:space="preserve">"W" STD_SUB_m</t>
  </si>
  <si>
    <t xml:space="preserve">ITM_WM</t>
  </si>
  <si>
    <t xml:space="preserve">/  { fnWpositive</t>
  </si>
  <si>
    <t xml:space="preserve">"W" STD_SUB_p</t>
  </si>
  <si>
    <t xml:space="preserve">ITM_WP</t>
  </si>
  <si>
    <t xml:space="preserve">/  { fnWinverse</t>
  </si>
  <si>
    <t xml:space="preserve">"W" STD_SUP_MINUS_1</t>
  </si>
  <si>
    <t xml:space="preserve">ITM_WM1</t>
  </si>
  <si>
    <t xml:space="preserve">/  { fnSetWordSize</t>
  </si>
  <si>
    <t xml:space="preserve">"WSIZE"</t>
  </si>
  <si>
    <t xml:space="preserve">ITM_WSIZE</t>
  </si>
  <si>
    <t xml:space="preserve">/  { fnGetWordSize</t>
  </si>
  <si>
    <t xml:space="preserve">"WSIZE?"</t>
  </si>
  <si>
    <t xml:space="preserve">ITM_WSIZEQ</t>
  </si>
  <si>
    <t xml:space="preserve">/  { fnMeanXY</t>
  </si>
  <si>
    <t xml:space="preserve">ITM_XBAR</t>
  </si>
  <si>
    <t xml:space="preserve">/  { fnGeometricMeanXY</t>
  </si>
  <si>
    <t xml:space="preserve">STD_x_BAR STD_SUB_G</t>
  </si>
  <si>
    <t xml:space="preserve">ITM_XG</t>
  </si>
  <si>
    <t xml:space="preserve">/  { fnWeightedMeanX</t>
  </si>
  <si>
    <t xml:space="preserve">STD_x_BAR STD_SUB_w</t>
  </si>
  <si>
    <t xml:space="preserve">ITM_XW</t>
  </si>
  <si>
    <t xml:space="preserve">/  { fnXIsFny</t>
  </si>
  <si>
    <t xml:space="preserve">ITM_XCIRC</t>
  </si>
  <si>
    <t xml:space="preserve">/  { fnXToDate</t>
  </si>
  <si>
    <t xml:space="preserve">"x" STD_RIGHT_ARROW "DATE"</t>
  </si>
  <si>
    <t xml:space="preserve">ITM_XtoDATE</t>
  </si>
  <si>
    <t xml:space="preserve">/  { fnXToAlpha</t>
  </si>
  <si>
    <t xml:space="preserve">"x" STD_RIGHT_ARROW STD_alpha</t>
  </si>
  <si>
    <t xml:space="preserve">ITM_XtoALPHA</t>
  </si>
  <si>
    <t xml:space="preserve">/  { fnQrDecomposition</t>
  </si>
  <si>
    <t xml:space="preserve">"M.QR"</t>
  </si>
  <si>
    <t xml:space="preserve">ITM_M_QR</t>
  </si>
  <si>
    <t xml:space="preserve">/  { fnYear</t>
  </si>
  <si>
    <t xml:space="preserve">"YEAR"</t>
  </si>
  <si>
    <t xml:space="preserve">ITM_YEAR</t>
  </si>
  <si>
    <t xml:space="preserve">/  { fnYIsFnx</t>
  </si>
  <si>
    <t xml:space="preserve">ITM_YCIRC</t>
  </si>
  <si>
    <t xml:space="preserve">ITM_YMD</t>
  </si>
  <si>
    <t xml:space="preserve">/  { fnSwapY</t>
  </si>
  <si>
    <t xml:space="preserve">"y" STD_RIGHT_OVER_LEFT_ARROW</t>
  </si>
  <si>
    <t xml:space="preserve">ITM_Yex</t>
  </si>
  <si>
    <t xml:space="preserve">/  { fnSwapZ</t>
  </si>
  <si>
    <t xml:space="preserve">"z" STD_RIGHT_OVER_LEFT_ARROW</t>
  </si>
  <si>
    <t xml:space="preserve">ITM_Zex</t>
  </si>
  <si>
    <t xml:space="preserve">/  { fnAlphaLeng</t>
  </si>
  <si>
    <t xml:space="preserve">STD_alpha "LENG?"</t>
  </si>
  <si>
    <t xml:space="preserve">ITM_ALPHALENG</t>
  </si>
  <si>
    <t xml:space="preserve">/  { fnXmax</t>
  </si>
  <si>
    <t xml:space="preserve">"x" STD_SUB_M STD_SUB_A STD_SUB_X</t>
  </si>
  <si>
    <t xml:space="preserve">ITM_XMAX</t>
  </si>
  <si>
    <t xml:space="preserve">/  { fnXmin</t>
  </si>
  <si>
    <t xml:space="preserve">"x" STD_SUB_M STD_SUB_I STD_SUB_N</t>
  </si>
  <si>
    <t xml:space="preserve">ITM_XMIN</t>
  </si>
  <si>
    <t xml:space="preserve">/  { fnAlphaPos</t>
  </si>
  <si>
    <t xml:space="preserve">STD_alpha "POS?"</t>
  </si>
  <si>
    <t xml:space="preserve">ITM_ALPHAPOS</t>
  </si>
  <si>
    <t xml:space="preserve">/  { fnAlphaRL</t>
  </si>
  <si>
    <t xml:space="preserve">STD_alpha "RL"</t>
  </si>
  <si>
    <t xml:space="preserve">ITM_ALPHARL</t>
  </si>
  <si>
    <t xml:space="preserve">/  { fnAlphaRR</t>
  </si>
  <si>
    <t xml:space="preserve">STD_alpha "RR"</t>
  </si>
  <si>
    <t xml:space="preserve">ITM_ALPHARR</t>
  </si>
  <si>
    <t xml:space="preserve">/  { fnAlphaSL</t>
  </si>
  <si>
    <t xml:space="preserve">STD_alpha "SL"</t>
  </si>
  <si>
    <t xml:space="preserve">ITM_ALPHASL</t>
  </si>
  <si>
    <t xml:space="preserve">/  { fnAlphaSR</t>
  </si>
  <si>
    <t xml:space="preserve">STD_alpha "SR"</t>
  </si>
  <si>
    <t xml:space="preserve">ITM_ALPHASR</t>
  </si>
  <si>
    <t xml:space="preserve">/  { fnAlphaToX</t>
  </si>
  <si>
    <t xml:space="preserve">STD_alpha STD_RIGHT_ARROW "x"</t>
  </si>
  <si>
    <t xml:space="preserve">ITM_ALPHAtoX</t>
  </si>
  <si>
    <t xml:space="preserve">/  { fnBeta</t>
  </si>
  <si>
    <t xml:space="preserve">STD_beta "(x,y)"</t>
  </si>
  <si>
    <t xml:space="preserve">ITM_BETAXY</t>
  </si>
  <si>
    <t xml:space="preserve">/  { fnGammaXyLower</t>
  </si>
  <si>
    <t xml:space="preserve">STD_gamma STD_SUB_x STD_SUB_y</t>
  </si>
  <si>
    <t xml:space="preserve">ITM_gammaXY</t>
  </si>
  <si>
    <t xml:space="preserve">/  { fnGammaXyUpper</t>
  </si>
  <si>
    <t xml:space="preserve">STD_GAMMA STD_SUB_x STD_SUB_y</t>
  </si>
  <si>
    <t xml:space="preserve">ITM_GAMMAXY</t>
  </si>
  <si>
    <t xml:space="preserve">/  { fnGamma</t>
  </si>
  <si>
    <t xml:space="preserve">STD_GAMMA "(x)"</t>
  </si>
  <si>
    <t xml:space="preserve">ITM_GAMMAX</t>
  </si>
  <si>
    <t xml:space="preserve">/  { fnBesselY</t>
  </si>
  <si>
    <t xml:space="preserve">"Y" STD_SUB_y "(x)"</t>
  </si>
  <si>
    <t xml:space="preserve">ITM_YYX</t>
  </si>
  <si>
    <t xml:space="preserve">/  { fnDeltaPercent</t>
  </si>
  <si>
    <t xml:space="preserve">STD_DELTA "%"</t>
  </si>
  <si>
    <t xml:space="preserve">ITM_DELTAPC</t>
  </si>
  <si>
    <t xml:space="preserve">/  { fnGeometricSampleStdDev</t>
  </si>
  <si>
    <t xml:space="preserve">ITM_SCATTFACT</t>
  </si>
  <si>
    <t xml:space="preserve">/  { fnGeometricStandardError</t>
  </si>
  <si>
    <t xml:space="preserve">STD_epsilon STD_SUB_m</t>
  </si>
  <si>
    <t xml:space="preserve">ITM_SCATTFACTm</t>
  </si>
  <si>
    <t xml:space="preserve">/  { fnGeometricPopulationStdDev</t>
  </si>
  <si>
    <t xml:space="preserve">STD_epsilon STD_SUB_p</t>
  </si>
  <si>
    <t xml:space="preserve">ITM_SCATTFACTp</t>
  </si>
  <si>
    <t xml:space="preserve">/  { fnZeta</t>
  </si>
  <si>
    <t xml:space="preserve">STD_zeta "(x)"</t>
  </si>
  <si>
    <t xml:space="preserve">ITM_zetaX</t>
  </si>
  <si>
    <t xml:space="preserve">/  { fnProgrammableProduct</t>
  </si>
  <si>
    <t xml:space="preserve">STD_PRODUCT STD_SUB_n</t>
  </si>
  <si>
    <t xml:space="preserve">ITM_PIn</t>
  </si>
  <si>
    <t xml:space="preserve">/  { fnProgrammableSum</t>
  </si>
  <si>
    <t xml:space="preserve">STD_SUM STD_SUB_n</t>
  </si>
  <si>
    <t xml:space="preserve">ITM_SIGMAn</t>
  </si>
  <si>
    <t xml:space="preserve">/  { fnPopulationStdDev</t>
  </si>
  <si>
    <t xml:space="preserve">ITM_STDDEV</t>
  </si>
  <si>
    <t xml:space="preserve">/  { fnWeightedPopulationStdDev</t>
  </si>
  <si>
    <t xml:space="preserve">STD_sigma STD_SUB_w</t>
  </si>
  <si>
    <t xml:space="preserve">ITM_STDDEVPOP</t>
  </si>
  <si>
    <t xml:space="preserve">/  { fnRandomI</t>
  </si>
  <si>
    <t xml:space="preserve">"RANI#"</t>
  </si>
  <si>
    <t xml:space="preserve">ITM_RANI</t>
  </si>
  <si>
    <t xml:space="preserve">/  { fnP_All_Regs</t>
  </si>
  <si>
    <t xml:space="preserve">5              /*#JM#*/</t>
  </si>
  <si>
    <t xml:space="preserve">STD_PRINTER "x"</t>
  </si>
  <si>
    <t xml:space="preserve">ITM_PRINTERX</t>
  </si>
  <si>
    <t xml:space="preserve">/  { fnGetRange</t>
  </si>
  <si>
    <t xml:space="preserve">"RANGE?"</t>
  </si>
  <si>
    <t xml:space="preserve">ITM_GETRANGE</t>
  </si>
  <si>
    <t xml:space="preserve">/  { fnM1Pow</t>
  </si>
  <si>
    <t xml:space="preserve">"(-1)" STD_SUP_x</t>
  </si>
  <si>
    <t xml:space="preserve">ITM_M1X</t>
  </si>
  <si>
    <t xml:space="preserve">/  { fnMulMod</t>
  </si>
  <si>
    <t xml:space="preserve">STD_CROSS "MOD"</t>
  </si>
  <si>
    <t xml:space="preserve">ITM_XMOD</t>
  </si>
  <si>
    <t xml:space="preserve">/  { fnToDate</t>
  </si>
  <si>
    <t xml:space="preserve">STD_RIGHT_ARROW "DATE"</t>
  </si>
  <si>
    <t xml:space="preserve">ITM_toDATE</t>
  </si>
  <si>
    <t xml:space="preserve">/  { fnJacobiSn</t>
  </si>
  <si>
    <t xml:space="preserve">"sn(u,m)"</t>
  </si>
  <si>
    <t xml:space="preserve">ITM_sn</t>
  </si>
  <si>
    <t xml:space="preserve">/  { fnJacobiCn</t>
  </si>
  <si>
    <t xml:space="preserve">"cn(u,m)"</t>
  </si>
  <si>
    <t xml:space="preserve">ITM_cn</t>
  </si>
  <si>
    <t xml:space="preserve">/  { fnJacobiDn</t>
  </si>
  <si>
    <t xml:space="preserve">"dn(u,m)"</t>
  </si>
  <si>
    <t xml:space="preserve">ITM_dn</t>
  </si>
  <si>
    <t xml:space="preserve">/  { fnToHr</t>
  </si>
  <si>
    <t xml:space="preserve">STD_RIGHT_ARROW "HR"</t>
  </si>
  <si>
    <t xml:space="preserve">".d"</t>
  </si>
  <si>
    <t xml:space="preserve">Legacy Check</t>
  </si>
  <si>
    <t xml:space="preserve">ITM_toHR</t>
  </si>
  <si>
    <t xml:space="preserve">/  { fnToHms</t>
  </si>
  <si>
    <t xml:space="preserve">STD_RIGHT_ARROW "h.ms"</t>
  </si>
  <si>
    <t xml:space="preserve">//JM mod</t>
  </si>
  <si>
    <t xml:space="preserve">ITM_toHMS</t>
  </si>
  <si>
    <t xml:space="preserve">/  { fnChangeBase</t>
  </si>
  <si>
    <t xml:space="preserve">TM_VALUE_CHB</t>
  </si>
  <si>
    <t xml:space="preserve">STD_RIGHT_ARROW "INT"</t>
  </si>
  <si>
    <t xml:space="preserve">ITM_toINT</t>
  </si>
  <si>
    <t xml:space="preserve">/  { fnToReal</t>
  </si>
  <si>
    <t xml:space="preserve">STD_RIGHT_ARROW "REAL"</t>
  </si>
  <si>
    <t xml:space="preserve">ITM_toREAL</t>
  </si>
  <si>
    <t xml:space="preserve">/  { fnPcSigmaDeltaPcXmean</t>
  </si>
  <si>
    <t xml:space="preserve">"%" STD_SIGMA "," STD_DELTA "%" STD_x_BAR</t>
  </si>
  <si>
    <t xml:space="preserve">ITM_PCSGM_DPCMN</t>
  </si>
  <si>
    <t xml:space="preserve">/  { fnDeltaPercentXmean</t>
  </si>
  <si>
    <t xml:space="preserve">STD_DELTA "%" STD_x_BAR</t>
  </si>
  <si>
    <t xml:space="preserve">ITM_DPCMEAN</t>
  </si>
  <si>
    <t xml:space="preserve">/  { fnShuffle</t>
  </si>
  <si>
    <t xml:space="preserve">TM_SHUFFLE</t>
  </si>
  <si>
    <t xml:space="preserve">PTP_SHUFFLE</t>
  </si>
  <si>
    <t xml:space="preserve">ITM_SHUFFLE</t>
  </si>
  <si>
    <t xml:space="preserve">/  { fnPercent</t>
  </si>
  <si>
    <t xml:space="preserve">"%"</t>
  </si>
  <si>
    <t xml:space="preserve">ITM_PC</t>
  </si>
  <si>
    <t xml:space="preserve">FIN</t>
  </si>
  <si>
    <t xml:space="preserve">/  { fnPercentMRR</t>
  </si>
  <si>
    <t xml:space="preserve">"%MRR"</t>
  </si>
  <si>
    <t xml:space="preserve">ITM_PCMRR</t>
  </si>
  <si>
    <t xml:space="preserve">/  { fnPercentT</t>
  </si>
  <si>
    <t xml:space="preserve">"%T"</t>
  </si>
  <si>
    <t xml:space="preserve">ITM_PCT</t>
  </si>
  <si>
    <t xml:space="preserve">/  { fnPercentSigma</t>
  </si>
  <si>
    <t xml:space="preserve">"%" STD_SIGMA</t>
  </si>
  <si>
    <t xml:space="preserve">ITM_PCSIGMA</t>
  </si>
  <si>
    <t xml:space="preserve">/  { fnPercentPlusMG</t>
  </si>
  <si>
    <t xml:space="preserve">"%+MG"</t>
  </si>
  <si>
    <t xml:space="preserve">ITM_PCPMG</t>
  </si>
  <si>
    <t xml:space="preserve">ITM_INTEGRAL</t>
  </si>
  <si>
    <t xml:space="preserve">/  { fnExpMod</t>
  </si>
  <si>
    <t xml:space="preserve">"^MOD"</t>
  </si>
  <si>
    <t xml:space="preserve">ITM_PMOD</t>
  </si>
  <si>
    <t xml:space="preserve">/  { fnDeterminant</t>
  </si>
  <si>
    <t xml:space="preserve">"|M|"</t>
  </si>
  <si>
    <t xml:space="preserve">Dup</t>
  </si>
  <si>
    <t xml:space="preserve">ITM_M_DET</t>
  </si>
  <si>
    <t xml:space="preserve">/  { fnParallel</t>
  </si>
  <si>
    <t xml:space="preserve">ITM_PARALLEL</t>
  </si>
  <si>
    <t xml:space="preserve">ELEC</t>
  </si>
  <si>
    <t xml:space="preserve">/  { fnTranspose</t>
  </si>
  <si>
    <t xml:space="preserve">"[M]" STD_TRANSPOSED</t>
  </si>
  <si>
    <t xml:space="preserve">ITM_M_TRANSP</t>
  </si>
  <si>
    <t xml:space="preserve">/  { fnInvertMatrix</t>
  </si>
  <si>
    <t xml:space="preserve">"[M]" STD_SUP_MINUS_1</t>
  </si>
  <si>
    <t xml:space="preserve">ITM_M_INV</t>
  </si>
  <si>
    <t xml:space="preserve">/  { fnArg_all</t>
  </si>
  <si>
    <t xml:space="preserve">ITM_ARG</t>
  </si>
  <si>
    <t xml:space="preserve">STD_PRINTER "ADV"</t>
  </si>
  <si>
    <t xml:space="preserve">ITM_PRINTERADV</t>
  </si>
  <si>
    <t xml:space="preserve">STD_PRINTER "CHAR"</t>
  </si>
  <si>
    <t xml:space="preserve">ITM_PRINTERCHAR</t>
  </si>
  <si>
    <t xml:space="preserve">STD_PRINTER "DLAY"</t>
  </si>
  <si>
    <t xml:space="preserve">ITM_PRINTERDLAY</t>
  </si>
  <si>
    <t xml:space="preserve">STD_PRINTER "LCD"</t>
  </si>
  <si>
    <t xml:space="preserve">ITM_PRINTERLCD</t>
  </si>
  <si>
    <t xml:space="preserve">STD_PRINTER "MODE"</t>
  </si>
  <si>
    <t xml:space="preserve">ITM_PRINTERMODE</t>
  </si>
  <si>
    <t xml:space="preserve">STD_PRINTER "PROG"</t>
  </si>
  <si>
    <t xml:space="preserve">ITM_PRINTERPROG</t>
  </si>
  <si>
    <t xml:space="preserve">/  { fnP_Regs</t>
  </si>
  <si>
    <t xml:space="preserve">STD_PRINTER "r"</t>
  </si>
  <si>
    <t xml:space="preserve">ITM_PRINTERR</t>
  </si>
  <si>
    <t xml:space="preserve">STD_PRINTER "REGS"</t>
  </si>
  <si>
    <t xml:space="preserve">ITM_PRINTERREGS</t>
  </si>
  <si>
    <t xml:space="preserve">1              /*#JM#*/</t>
  </si>
  <si>
    <t xml:space="preserve">STD_PRINTER "STK"</t>
  </si>
  <si>
    <t xml:space="preserve">ITM_PRINTERSTK</t>
  </si>
  <si>
    <t xml:space="preserve">STD_PRINTER "TAB"</t>
  </si>
  <si>
    <t xml:space="preserve">ITM_PRINTERTAB</t>
  </si>
  <si>
    <t xml:space="preserve">STD_PRINTER "USER"</t>
  </si>
  <si>
    <t xml:space="preserve">ITM_PRINTERUSER</t>
  </si>
  <si>
    <t xml:space="preserve">STD_PRINTER "WIDTH"</t>
  </si>
  <si>
    <t xml:space="preserve">ITM_PRINTERWIDTH</t>
  </si>
  <si>
    <t xml:space="preserve">STD_PRINTER STD_SIGMA</t>
  </si>
  <si>
    <t xml:space="preserve">ITM_PRINTERSIGMA</t>
  </si>
  <si>
    <t xml:space="preserve">STD_PRINTER "#"</t>
  </si>
  <si>
    <t xml:space="preserve">ITM_PRINTERHASH</t>
  </si>
  <si>
    <t xml:space="preserve">/  { fontBrowser</t>
  </si>
  <si>
    <t xml:space="preserve">"FBR"</t>
  </si>
  <si>
    <t xml:space="preserve"> // Font browser</t>
  </si>
  <si>
    <t xml:space="preserve">ITM_FBR</t>
  </si>
  <si>
    <t xml:space="preserve">/  { fnUndo</t>
  </si>
  <si>
    <t xml:space="preserve">"UNDO"</t>
  </si>
  <si>
    <t xml:space="preserve">ITM_UNDO</t>
  </si>
  <si>
    <t xml:space="preserve">/  { fnPem</t>
  </si>
  <si>
    <t xml:space="preserve">"PRGM"</t>
  </si>
  <si>
    <t xml:space="preserve">//JM Change P/R to PRGM</t>
  </si>
  <si>
    <t xml:space="preserve">ITM_PR</t>
  </si>
  <si>
    <t xml:space="preserve">/  { fnRunProgram</t>
  </si>
  <si>
    <t xml:space="preserve">ITM_RS</t>
  </si>
  <si>
    <t xml:space="preserve">/  { fnEllipticK</t>
  </si>
  <si>
    <t xml:space="preserve">"K(m)"</t>
  </si>
  <si>
    <t xml:space="preserve">ITM_Kk</t>
  </si>
  <si>
    <t xml:space="preserve">/  { fnEllipticE</t>
  </si>
  <si>
    <t xml:space="preserve">"E(m)"</t>
  </si>
  <si>
    <t xml:space="preserve">ITM_Ek</t>
  </si>
  <si>
    <t xml:space="preserve">/  { fnEllipticPi</t>
  </si>
  <si>
    <t xml:space="preserve">STD_PI "(n,m)"</t>
  </si>
  <si>
    <t xml:space="preserve">ITM_PInk</t>
  </si>
  <si>
    <t xml:space="preserve">ITM_USERMODE</t>
  </si>
  <si>
    <t xml:space="preserve">/  { fnKeyCC</t>
  </si>
  <si>
    <t xml:space="preserve">"CC"</t>
  </si>
  <si>
    <t xml:space="preserve">ITM_CC</t>
  </si>
  <si>
    <t xml:space="preserve">/  { fnSHIFTf /*JM*/</t>
  </si>
  <si>
    <t xml:space="preserve">ITM_SHIFTf</t>
  </si>
  <si>
    <t xml:space="preserve">/  { fnSHIFTg /*JM*/</t>
  </si>
  <si>
    <t xml:space="preserve">ITM_SHIFTg</t>
  </si>
  <si>
    <t xml:space="preserve">/  { fnKeyUp</t>
  </si>
  <si>
    <t xml:space="preserve">"UP"</t>
  </si>
  <si>
    <t xml:space="preserve">ITM_UP1</t>
  </si>
  <si>
    <t xml:space="preserve">/  { fnBst</t>
  </si>
  <si>
    <t xml:space="preserve">"BST"</t>
  </si>
  <si>
    <t xml:space="preserve">STD_HAMBURGER STD_BST</t>
  </si>
  <si>
    <t xml:space="preserve">ITM_BST</t>
  </si>
  <si>
    <t xml:space="preserve">/  { fnKeyDown</t>
  </si>
  <si>
    <t xml:space="preserve">"DOWN"</t>
  </si>
  <si>
    <t xml:space="preserve">ITM_DOWN1</t>
  </si>
  <si>
    <t xml:space="preserve">/  { fnSst</t>
  </si>
  <si>
    <t xml:space="preserve">"SST"</t>
  </si>
  <si>
    <t xml:space="preserve">STD_HAMBURGER STD_SST</t>
  </si>
  <si>
    <t xml:space="preserve">ITM_SST</t>
  </si>
  <si>
    <t xml:space="preserve">/  { fnKeyExit</t>
  </si>
  <si>
    <t xml:space="preserve">"EXIT"</t>
  </si>
  <si>
    <t xml:space="preserve">ITM_EXIT1</t>
  </si>
  <si>
    <t xml:space="preserve">/  { fnKeyBackspace</t>
  </si>
  <si>
    <t xml:space="preserve">"BKSPC"</t>
  </si>
  <si>
    <t xml:space="preserve">ITM_BACKSPACE</t>
  </si>
  <si>
    <t xml:space="preserve">/  { fnAim</t>
  </si>
  <si>
    <t xml:space="preserve">ITM_AIM</t>
  </si>
  <si>
    <t xml:space="preserve">/  { fnKeyDotD</t>
  </si>
  <si>
    <t xml:space="preserve">Legacy Check C43</t>
  </si>
  <si>
    <t xml:space="preserve">ITM_dotD</t>
  </si>
  <si>
    <t xml:space="preserve">/  { fnShow_SCROLL</t>
  </si>
  <si>
    <t xml:space="preserve">"SHOW"</t>
  </si>
  <si>
    <t xml:space="preserve">ITM_SHOW</t>
  </si>
  <si>
    <t xml:space="preserve">/  { backToSystem</t>
  </si>
  <si>
    <t xml:space="preserve">NOT_CONFIRMED  /*#JM#*/</t>
  </si>
  <si>
    <t xml:space="preserve">"SYSTEM"</t>
  </si>
  <si>
    <t xml:space="preserve">ITM_SYSTEM</t>
  </si>
  <si>
    <t xml:space="preserve">/  { fnVectorAngle</t>
  </si>
  <si>
    <t xml:space="preserve">"V" STD_MEASURED_ANGLE</t>
  </si>
  <si>
    <t xml:space="preserve">ITM_VANGLE</t>
  </si>
  <si>
    <t xml:space="preserve">/  { fnHarmonicMeanXY</t>
  </si>
  <si>
    <t xml:space="preserve">STD_x_BAR STD_SUB_H</t>
  </si>
  <si>
    <t xml:space="preserve">ITM_XH</t>
  </si>
  <si>
    <t xml:space="preserve">/  { fnRMSMeanXY</t>
  </si>
  <si>
    <t xml:space="preserve">STD_x_BAR STD_SUB_R STD_SUB_M STD_SUB_S</t>
  </si>
  <si>
    <t xml:space="preserve">ITM_XRMS</t>
  </si>
  <si>
    <t xml:space="preserve">ITM_ACOS</t>
  </si>
  <si>
    <t xml:space="preserve">ITM_ASIN</t>
  </si>
  <si>
    <t xml:space="preserve">ITM_ATAN</t>
  </si>
  <si>
    <t xml:space="preserve">"DET"</t>
  </si>
  <si>
    <t xml:space="preserve">ITM_DET</t>
  </si>
  <si>
    <t xml:space="preserve">"INVRT"</t>
  </si>
  <si>
    <t xml:space="preserve">ITM_INVRT</t>
  </si>
  <si>
    <t xml:space="preserve">"TRANS"</t>
  </si>
  <si>
    <t xml:space="preserve">ITM_TRANS</t>
  </si>
  <si>
    <t xml:space="preserve">/  { fnProgrammableiProduct</t>
  </si>
  <si>
    <t xml:space="preserve">"i" STD_PRODUCT STD_SUB_n</t>
  </si>
  <si>
    <t xml:space="preserve">ITM_iPIn</t>
  </si>
  <si>
    <t xml:space="preserve">/  { fnProgrammableiSum</t>
  </si>
  <si>
    <t xml:space="preserve">"i" STD_SUM STD_SUB_n</t>
  </si>
  <si>
    <t xml:space="preserve">ITM_iSIGMAn</t>
  </si>
  <si>
    <t xml:space="preserve">PLOT_ORTHOF</t>
  </si>
  <si>
    <t xml:space="preserve">"CENTRL"</t>
  </si>
  <si>
    <t xml:space="preserve">ITM_PLOT_CENTRL</t>
  </si>
  <si>
    <t xml:space="preserve">/  { fnOldItemError</t>
  </si>
  <si>
    <t xml:space="preserve">"&gt;HIDE&lt;"</t>
  </si>
  <si>
    <t xml:space="preserve">//Old item</t>
  </si>
  <si>
    <t xml:space="preserve">ITM_HIDE_OLD</t>
  </si>
  <si>
    <t xml:space="preserve">SYS</t>
  </si>
  <si>
    <t xml:space="preserve">/  { fnPlotCloseSmi</t>
  </si>
  <si>
    <t xml:space="preserve">"s" STD_SUB_m STD_SUB_i</t>
  </si>
  <si>
    <t xml:space="preserve">ITM_SMI         </t>
  </si>
  <si>
    <t xml:space="preserve">PLOT_LR</t>
  </si>
  <si>
    <t xml:space="preserve">"ASSESS"</t>
  </si>
  <si>
    <t xml:space="preserve">ITM_PLOT_LR</t>
  </si>
  <si>
    <t xml:space="preserve">PLOT_NXT</t>
  </si>
  <si>
    <t xml:space="preserve">"NXTFIT"</t>
  </si>
  <si>
    <t xml:space="preserve">ITM_PLOT_NXT</t>
  </si>
  <si>
    <t xml:space="preserve">PLOT_REV</t>
  </si>
  <si>
    <t xml:space="preserve">ITM_PLOT_REV</t>
  </si>
  <si>
    <t xml:space="preserve">/  { fnPlotZoom</t>
  </si>
  <si>
    <t xml:space="preserve">"ZOOM"</t>
  </si>
  <si>
    <t xml:space="preserve">ITM_PLOTZOOM</t>
  </si>
  <si>
    <t xml:space="preserve">/  { fnEllipticFphi</t>
  </si>
  <si>
    <t xml:space="preserve">"F(" STD_phi ",m)"</t>
  </si>
  <si>
    <t xml:space="preserve">ITM_Fphik</t>
  </si>
  <si>
    <t xml:space="preserve">/  { fnEllipticEphi</t>
  </si>
  <si>
    <t xml:space="preserve">"E(" STD_phi ",m)"</t>
  </si>
  <si>
    <t xml:space="preserve">ITM_Ephik</t>
  </si>
  <si>
    <t xml:space="preserve">/  { fnJacobiZeta</t>
  </si>
  <si>
    <t xml:space="preserve">STD_ZETA "(" STD_phi ",m)"</t>
  </si>
  <si>
    <t xml:space="preserve">ITM_ZETAphik</t>
  </si>
  <si>
    <t xml:space="preserve">/  { fnGetHide</t>
  </si>
  <si>
    <t xml:space="preserve">"HIDE?"</t>
  </si>
  <si>
    <t xml:space="preserve">ITM_GETHIDE</t>
  </si>
  <si>
    <t xml:space="preserve">/  { fnEqCalc</t>
  </si>
  <si>
    <t xml:space="preserve">"Calc"</t>
  </si>
  <si>
    <t xml:space="preserve">ITM_CALC</t>
  </si>
  <si>
    <t xml:space="preserve">"SQRT"</t>
  </si>
  <si>
    <t xml:space="preserve">ITM_SQRT</t>
  </si>
  <si>
    <t xml:space="preserve">STD_SUB_R STD_SPACE_3_PER_EM "FV"</t>
  </si>
  <si>
    <t xml:space="preserve">ITM_RCL_FV</t>
  </si>
  <si>
    <t xml:space="preserve">STD_SUB_R STD_SPACE_3_PER_EM "i%/a"</t>
  </si>
  <si>
    <t xml:space="preserve">ITM_RCL_IPonA</t>
  </si>
  <si>
    <t xml:space="preserve">STD_SUB_R STD_SPACE_3_PER_EM NPER_</t>
  </si>
  <si>
    <t xml:space="preserve">ITM_RCL_NPER</t>
  </si>
  <si>
    <t xml:space="preserve">STD_SUB_R STD_SPACE_3_PER_EM "PER/a"</t>
  </si>
  <si>
    <t xml:space="preserve">ITM_RCL_PERonA</t>
  </si>
  <si>
    <t xml:space="preserve">STD_SUB_R STD_SPACE_3_PER_EM "CPER/a"</t>
  </si>
  <si>
    <t xml:space="preserve">ITM_RCL_CPERonA</t>
  </si>
  <si>
    <t xml:space="preserve">STD_SUB_R STD_SPACE_3_PER_EM "PMT"</t>
  </si>
  <si>
    <t xml:space="preserve">ITM_RCL_PMT</t>
  </si>
  <si>
    <t xml:space="preserve">STD_SUB_R STD_SPACE_3_PER_EM "PV"</t>
  </si>
  <si>
    <t xml:space="preserve">ITM_RCL_PV</t>
  </si>
  <si>
    <t xml:space="preserve">/  { fnAtan2</t>
  </si>
  <si>
    <t xml:space="preserve">NOPARAM /*#JM#*/</t>
  </si>
  <si>
    <t xml:space="preserve">"ATAN2"</t>
  </si>
  <si>
    <t xml:space="preserve">ITM_atan2</t>
  </si>
  <si>
    <t xml:space="preserve">/  { fnAddTimerApp</t>
  </si>
  <si>
    <t xml:space="preserve">"ADD"</t>
  </si>
  <si>
    <t xml:space="preserve">ITM_TIMER_ADD</t>
  </si>
  <si>
    <t xml:space="preserve">/  { fnDecisecondTimerApp</t>
  </si>
  <si>
    <t xml:space="preserve">"0.1s"</t>
  </si>
  <si>
    <t xml:space="preserve">ITM_TIMER_0_1S</t>
  </si>
  <si>
    <t xml:space="preserve">/  { fnResetTimerApp</t>
  </si>
  <si>
    <t xml:space="preserve">ITM_TIMER_RESET</t>
  </si>
  <si>
    <t xml:space="preserve">/  { fnRecallTimerApp</t>
  </si>
  <si>
    <t xml:space="preserve">ITM_TIMER_RCL</t>
  </si>
  <si>
    <t xml:space="preserve">/  { fnDeleteBackup</t>
  </si>
  <si>
    <t xml:space="preserve">"CLBKUP"</t>
  </si>
  <si>
    <t xml:space="preserve">ITM_CLBKUP</t>
  </si>
  <si>
    <t xml:space="preserve">/  { fnEqSolvGraph</t>
  </si>
  <si>
    <t xml:space="preserve">EQ_SOLVE</t>
  </si>
  <si>
    <t xml:space="preserve">"cpxSlv"</t>
  </si>
  <si>
    <t xml:space="preserve">ITM_CPXSLV</t>
  </si>
  <si>
    <t xml:space="preserve">EQ_PLOT</t>
  </si>
  <si>
    <t xml:space="preserve">"Draw"</t>
  </si>
  <si>
    <t xml:space="preserve">ITM_DRAW</t>
  </si>
  <si>
    <t xml:space="preserve">"GRAPH"</t>
  </si>
  <si>
    <t xml:space="preserve">MNU_GRAPH</t>
  </si>
  <si>
    <t xml:space="preserve">/  { graph_eqn</t>
  </si>
  <si>
    <t xml:space="preserve">"reDraw"</t>
  </si>
  <si>
    <t xml:space="preserve">ITM_REPLT</t>
  </si>
  <si>
    <t xml:space="preserve">/  { fn1stDerivEq</t>
  </si>
  <si>
    <t xml:space="preserve">"f'here"</t>
  </si>
  <si>
    <t xml:space="preserve">ITM_FPHERE</t>
  </si>
  <si>
    <t xml:space="preserve">/  { fn2ndDerivEq</t>
  </si>
  <si>
    <t xml:space="preserve">"f\"here"</t>
  </si>
  <si>
    <t xml:space="preserve">ITM_FPPHERE</t>
  </si>
  <si>
    <t xml:space="preserve">/  { fnSetNBins</t>
  </si>
  <si>
    <t xml:space="preserve">"nBINS"</t>
  </si>
  <si>
    <t xml:space="preserve">ITM_nBINS</t>
  </si>
  <si>
    <t xml:space="preserve">/  { fnSetLoBin</t>
  </si>
  <si>
    <t xml:space="preserve">STD_DOWN_ARROW "BIN"</t>
  </si>
  <si>
    <t xml:space="preserve">ITM_LOBIN</t>
  </si>
  <si>
    <t xml:space="preserve">/  { fnSetHiBin</t>
  </si>
  <si>
    <t xml:space="preserve">STD_UP_ARROW "BIN"</t>
  </si>
  <si>
    <t xml:space="preserve">ITM_HIBIN</t>
  </si>
  <si>
    <t xml:space="preserve">/  { fnConvertStatsToHisto</t>
  </si>
  <si>
    <t xml:space="preserve">"HISTOX"</t>
  </si>
  <si>
    <t xml:space="preserve">ITM_HISTOX</t>
  </si>
  <si>
    <t xml:space="preserve">"HISTOY"</t>
  </si>
  <si>
    <t xml:space="preserve">ITM_HISTOY</t>
  </si>
  <si>
    <t xml:space="preserve">H_PLOT</t>
  </si>
  <si>
    <t xml:space="preserve">ITM_HPLOT</t>
  </si>
  <si>
    <t xml:space="preserve">H_NORM</t>
  </si>
  <si>
    <t xml:space="preserve">"HNORM"</t>
  </si>
  <si>
    <t xml:space="preserve">ITM_HNORM</t>
  </si>
  <si>
    <t xml:space="preserve">/  { fnSqrt1Px2</t>
  </si>
  <si>
    <t xml:space="preserve">STD_SQUARE_ROOT "(1+x" STD_SUP_2 ")"</t>
  </si>
  <si>
    <t xml:space="preserve">ITM_SQRT1PX2</t>
  </si>
  <si>
    <t xml:space="preserve">//Jaymos C43 extensions</t>
  </si>
  <si>
    <t xml:space="preserve">/  { fn_cnst_op_j_pol</t>
  </si>
  <si>
    <t xml:space="preserve">"op_" STD_op_i STD_SUB_SUN</t>
  </si>
  <si>
    <t xml:space="preserve">STD_op_i STD_SUB_SUN</t>
  </si>
  <si>
    <t xml:space="preserve">//JM Operator j</t>
  </si>
  <si>
    <t xml:space="preserve">ITM_op_j_pol</t>
  </si>
  <si>
    <t xml:space="preserve">Elec</t>
  </si>
  <si>
    <t xml:space="preserve">/  { SetSetting</t>
  </si>
  <si>
    <t xml:space="preserve">JC_BASE_MYM</t>
  </si>
  <si>
    <t xml:space="preserve">Checkbox</t>
  </si>
  <si>
    <t xml:space="preserve">//JM NOBASE MENU SETTING</t>
  </si>
  <si>
    <t xml:space="preserve">ITM_BASE_MYM</t>
  </si>
  <si>
    <t xml:space="preserve">JC_G_DOUBLETAP</t>
  </si>
  <si>
    <t xml:space="preserve">"g.2Tp"</t>
  </si>
  <si>
    <t xml:space="preserve">//JM KEY TAP DOUBLE SETTING</t>
  </si>
  <si>
    <t xml:space="preserve">ITM_G_DOUBLETAP</t>
  </si>
  <si>
    <t xml:space="preserve">JC_CPXMULT</t>
  </si>
  <si>
    <t xml:space="preserve">"CPXmul"</t>
  </si>
  <si>
    <t xml:space="preserve">ITM_CPXMULT</t>
  </si>
  <si>
    <t xml:space="preserve">STD_PRINTER "ALLr"</t>
  </si>
  <si>
    <t xml:space="preserve">ITM_P_ALLREGS</t>
  </si>
  <si>
    <t xml:space="preserve">/  { fnMultiplySI</t>
  </si>
  <si>
    <t xml:space="preserve">STD_DOT "f"</t>
  </si>
  <si>
    <t xml:space="preserve">//JM PRE UNIT</t>
  </si>
  <si>
    <t xml:space="preserve">ITM_SI_f</t>
  </si>
  <si>
    <t xml:space="preserve">C43 PRE</t>
  </si>
  <si>
    <t xml:space="preserve">STD_DOT "p"</t>
  </si>
  <si>
    <t xml:space="preserve">ITM_SI_p</t>
  </si>
  <si>
    <t xml:space="preserve">STD_DOT "n"</t>
  </si>
  <si>
    <t xml:space="preserve">ITM_SI_n</t>
  </si>
  <si>
    <t xml:space="preserve">STD_DOT STD_mu</t>
  </si>
  <si>
    <t xml:space="preserve">ITM_SI_u</t>
  </si>
  <si>
    <t xml:space="preserve">STD_DOT "m"</t>
  </si>
  <si>
    <t xml:space="preserve">ITM_SI_m</t>
  </si>
  <si>
    <t xml:space="preserve">STD_DOT "k"</t>
  </si>
  <si>
    <t xml:space="preserve">ITM_SI_k</t>
  </si>
  <si>
    <t xml:space="preserve">STD_DOT "M"</t>
  </si>
  <si>
    <t xml:space="preserve">ITM_SI_M</t>
  </si>
  <si>
    <t xml:space="preserve">STD_DOT "G"</t>
  </si>
  <si>
    <t xml:space="preserve">ITM_SI_G</t>
  </si>
  <si>
    <t xml:space="preserve">STD_DOT "T"</t>
  </si>
  <si>
    <t xml:space="preserve">ITM_SI_T</t>
  </si>
  <si>
    <t xml:space="preserve">ITM_QOPPA</t>
  </si>
  <si>
    <t xml:space="preserve">STD_QOPPA</t>
  </si>
  <si>
    <t xml:space="preserve">//JM GREEK</t>
  </si>
  <si>
    <t xml:space="preserve">ITM_DIGAMMA</t>
  </si>
  <si>
    <t xml:space="preserve">STD_DIGAMMA</t>
  </si>
  <si>
    <t xml:space="preserve">ITM_SAMPI</t>
  </si>
  <si>
    <t xml:space="preserve">STD_SAMPI</t>
  </si>
  <si>
    <t xml:space="preserve">/  { fnJM</t>
  </si>
  <si>
    <t xml:space="preserve">"Y" STD_SPACE_3_PER_EM STD_RIGHT_ARROW STD_SPACE_3_PER_EM STD_DELTA</t>
  </si>
  <si>
    <t xml:space="preserve">//JM EE</t>
  </si>
  <si>
    <t xml:space="preserve">ITM_EE_D2Y</t>
  </si>
  <si>
    <t xml:space="preserve">STD_DELTA STD_SPACE_3_PER_EM STD_RIGHT_ARROW STD_SPACE_3_PER_EM "Y"</t>
  </si>
  <si>
    <t xml:space="preserve">ITM_EE_Y2D</t>
  </si>
  <si>
    <t xml:space="preserve">"AtoSYM"</t>
  </si>
  <si>
    <t xml:space="preserve">STD_RIGHT_ARROW STD_SPACE_3_PER_EM "012"</t>
  </si>
  <si>
    <t xml:space="preserve">ITM_EE_A2S</t>
  </si>
  <si>
    <t xml:space="preserve">"SYMtoA"</t>
  </si>
  <si>
    <t xml:space="preserve">STD_RIGHT_ARROW STD_SPACE_3_PER_EM "abc"</t>
  </si>
  <si>
    <t xml:space="preserve">ITM_EE_S2A</t>
  </si>
  <si>
    <t xml:space="preserve">/  { fnEulersFormula</t>
  </si>
  <si>
    <t xml:space="preserve">STD_EulerE STD_SUP_i STD_SUP_x</t>
  </si>
  <si>
    <t xml:space="preserve">ITM_EE_EXP_TH</t>
  </si>
  <si>
    <t xml:space="preserve">"STO" STD_SPACE_3_PER_EM "3Z"</t>
  </si>
  <si>
    <t xml:space="preserve">ITM_EE_STO_Z</t>
  </si>
  <si>
    <t xml:space="preserve">"RCL" STD_SPACE_3_PER_EM "3Z"</t>
  </si>
  <si>
    <t xml:space="preserve">ITM_EE_RCL_Z</t>
  </si>
  <si>
    <t xml:space="preserve">"STO" STD_SPACE_3_PER_EM "3V"</t>
  </si>
  <si>
    <t xml:space="preserve">ITM_EE_STO_V</t>
  </si>
  <si>
    <t xml:space="preserve">"RCL" STD_SPACE_3_PER_EM "3V"</t>
  </si>
  <si>
    <t xml:space="preserve">ITM_EE_RCL_V</t>
  </si>
  <si>
    <t xml:space="preserve">"STO" STD_SPACE_3_PER_EM "3I"</t>
  </si>
  <si>
    <t xml:space="preserve">ITM_EE_STO_I</t>
  </si>
  <si>
    <t xml:space="preserve">"RCL" STD_SPACE_3_PER_EM "3I"</t>
  </si>
  <si>
    <t xml:space="preserve">ITM_EE_RCL_I</t>
  </si>
  <si>
    <t xml:space="preserve">"3V" STD_DIVIDE "3I"</t>
  </si>
  <si>
    <t xml:space="preserve">"V" STD_DIVIDE "I"</t>
  </si>
  <si>
    <t xml:space="preserve">ITM_EE_STO_V_I</t>
  </si>
  <si>
    <t xml:space="preserve">"3I" STD_CROSS "3Z"</t>
  </si>
  <si>
    <t xml:space="preserve">"I" STD_CROSS "Z"</t>
  </si>
  <si>
    <t xml:space="preserve">ITM_EE_STO_IR</t>
  </si>
  <si>
    <t xml:space="preserve">"3V" STD_DIVIDE "3Z"</t>
  </si>
  <si>
    <t xml:space="preserve">"V" STD_DIVIDE "Z"</t>
  </si>
  <si>
    <t xml:space="preserve">ITM_EE_STO_V_Z</t>
  </si>
  <si>
    <t xml:space="preserve">"X" STD_SPACE_3_PER_EM STD_RIGHT_ARROW STD_SPACE_3_PER_EM "BAL"</t>
  </si>
  <si>
    <t xml:space="preserve">ITM_EE_X2BAL</t>
  </si>
  <si>
    <t xml:space="preserve">"op_A"</t>
  </si>
  <si>
    <t xml:space="preserve">"[A]"</t>
  </si>
  <si>
    <t xml:space="preserve">ITM_MATX_A</t>
  </si>
  <si>
    <t xml:space="preserve">CUSTOM TEMP</t>
  </si>
  <si>
    <t xml:space="preserve">/  { fn_cnst_op_a</t>
  </si>
  <si>
    <t xml:space="preserve">"op_a"</t>
  </si>
  <si>
    <t xml:space="preserve">//JM Operator a</t>
  </si>
  <si>
    <t xml:space="preserve">ITM_op_a</t>
  </si>
  <si>
    <t xml:space="preserve">/  { fn_cnst_op_aa</t>
  </si>
  <si>
    <t xml:space="preserve">"op_a" STD_SUP_2</t>
  </si>
  <si>
    <t xml:space="preserve">"a" STD_SUP_2</t>
  </si>
  <si>
    <t xml:space="preserve">//JM Operator a.a</t>
  </si>
  <si>
    <t xml:space="preserve">ITM_op_a2</t>
  </si>
  <si>
    <t xml:space="preserve">/  { fn_cnst_op_j</t>
  </si>
  <si>
    <t xml:space="preserve">"op_" STD_op_i</t>
  </si>
  <si>
    <t xml:space="preserve">ITM_op_j</t>
  </si>
  <si>
    <t xml:space="preserve">/  { fnChangeBaseJM</t>
  </si>
  <si>
    <t xml:space="preserve">"BIN"</t>
  </si>
  <si>
    <t xml:space="preserve">//JM HEX</t>
  </si>
  <si>
    <t xml:space="preserve">ITM_2BIN</t>
  </si>
  <si>
    <t xml:space="preserve">FN SH_INT</t>
  </si>
  <si>
    <t xml:space="preserve">"OCT"</t>
  </si>
  <si>
    <t xml:space="preserve">ITM_2OCT</t>
  </si>
  <si>
    <t xml:space="preserve">"DEC"</t>
  </si>
  <si>
    <t xml:space="preserve">ITM_2DEC</t>
  </si>
  <si>
    <t xml:space="preserve">ITM_2HEX</t>
  </si>
  <si>
    <t xml:space="preserve">"8-BIT"</t>
  </si>
  <si>
    <t xml:space="preserve">ITM_WS8</t>
  </si>
  <si>
    <t xml:space="preserve">"16-BIT"</t>
  </si>
  <si>
    <t xml:space="preserve">ITM_WS16</t>
  </si>
  <si>
    <t xml:space="preserve">"32-BIT"</t>
  </si>
  <si>
    <t xml:space="preserve">ITM_WS32</t>
  </si>
  <si>
    <t xml:space="preserve">"64-BIT"</t>
  </si>
  <si>
    <t xml:space="preserve">ITM_WS64</t>
  </si>
  <si>
    <t xml:space="preserve">/  { fnHrDeg</t>
  </si>
  <si>
    <t xml:space="preserve">"HOUR"</t>
  </si>
  <si>
    <t xml:space="preserve">ITM_HR_DEG</t>
  </si>
  <si>
    <t xml:space="preserve">/  { fnMinute</t>
  </si>
  <si>
    <t xml:space="preserve">"MIN"</t>
  </si>
  <si>
    <t xml:space="preserve">ITM_MINUTE</t>
  </si>
  <si>
    <t xml:space="preserve">/  { fnSecond</t>
  </si>
  <si>
    <t xml:space="preserve">"SEC"</t>
  </si>
  <si>
    <t xml:space="preserve">ITM_SECOND</t>
  </si>
  <si>
    <t xml:space="preserve">/  { fnToTime</t>
  </si>
  <si>
    <t xml:space="preserve">STD_RIGHT_ARROW "TIME"</t>
  </si>
  <si>
    <t xml:space="preserve">ITM_toTIME</t>
  </si>
  <si>
    <t xml:space="preserve">/  { fnTimeTo</t>
  </si>
  <si>
    <t xml:space="preserve">"TIME" STD_RIGHT_ARROW</t>
  </si>
  <si>
    <t xml:space="preserve">ITM_TIMEto</t>
  </si>
  <si>
    <t xml:space="preserve">JC_FRC</t>
  </si>
  <si>
    <t xml:space="preserve">//dr</t>
  </si>
  <si>
    <t xml:space="preserve">ITM_CB_FRCSRN</t>
  </si>
  <si>
    <t xml:space="preserve">ITM_qoppa</t>
  </si>
  <si>
    <t xml:space="preserve">STD_qoppa</t>
  </si>
  <si>
    <t xml:space="preserve">ITM_digamma</t>
  </si>
  <si>
    <t xml:space="preserve">STD_digamma</t>
  </si>
  <si>
    <t xml:space="preserve">ITM_sampi</t>
  </si>
  <si>
    <t xml:space="preserve">STD_sampi</t>
  </si>
  <si>
    <t xml:space="preserve">KEY_COMPLEX</t>
  </si>
  <si>
    <t xml:space="preserve">"COMPLEX"</t>
  </si>
  <si>
    <t xml:space="preserve">//JM Change CC to COMPLEX</t>
  </si>
  <si>
    <t xml:space="preserve">/  { fnToPolar2</t>
  </si>
  <si>
    <t xml:space="preserve">STD_RIGHT_ARROW "POLAR"</t>
  </si>
  <si>
    <t xml:space="preserve">STD_RIGHT_ARROW "P"</t>
  </si>
  <si>
    <t xml:space="preserve">//JM TEXT &amp; point to function to add POLAR/RECT</t>
  </si>
  <si>
    <t xml:space="preserve">ITM_toPOL2</t>
  </si>
  <si>
    <t xml:space="preserve">/  { fnToRect2</t>
  </si>
  <si>
    <t xml:space="preserve">STD_RIGHT_ARROW "RECT"</t>
  </si>
  <si>
    <t xml:space="preserve">STD_RIGHT_ARROW "R"</t>
  </si>
  <si>
    <t xml:space="preserve">//SWAPPED ARROW DIRECTION &amp; JM TEXT &amp; point to function to add POLAR/RECT</t>
  </si>
  <si>
    <t xml:space="preserve">ITM_toREC2</t>
  </si>
  <si>
    <t xml:space="preserve">/  { fneRPN</t>
  </si>
  <si>
    <t xml:space="preserve">"eRPN"</t>
  </si>
  <si>
    <t xml:space="preserve">Checkbox replacement</t>
  </si>
  <si>
    <t xml:space="preserve">ITM_eRPN_ON</t>
  </si>
  <si>
    <t xml:space="preserve">"RPN"</t>
  </si>
  <si>
    <t xml:space="preserve">ITM_eRPN_OFF</t>
  </si>
  <si>
    <t xml:space="preserve">JC_ERPN</t>
  </si>
  <si>
    <t xml:space="preserve">//JM eRPN</t>
  </si>
  <si>
    <t xml:space="preserve">ITM_ERPN</t>
  </si>
  <si>
    <t xml:space="preserve">JC_HOME_TRIPLE</t>
  </si>
  <si>
    <t xml:space="preserve">"HOME.3"</t>
  </si>
  <si>
    <t xml:space="preserve">//JM HOME.3</t>
  </si>
  <si>
    <t xml:space="preserve">ITM_HOMEx3</t>
  </si>
  <si>
    <t xml:space="preserve">JC_SHFT_4s</t>
  </si>
  <si>
    <t xml:space="preserve">"SH.4s"</t>
  </si>
  <si>
    <t xml:space="preserve">//JM SHIFT CANCEL</t>
  </si>
  <si>
    <t xml:space="preserve">ITM_SHTIM</t>
  </si>
  <si>
    <t xml:space="preserve">JC_BCR</t>
  </si>
  <si>
    <t xml:space="preserve">ITM_CB_CPXRES</t>
  </si>
  <si>
    <t xml:space="preserve">JC_BLZ</t>
  </si>
  <si>
    <t xml:space="preserve">ITM_CB_LEADING_ZERO</t>
  </si>
  <si>
    <t xml:space="preserve">JC_UC</t>
  </si>
  <si>
    <t xml:space="preserve">"CAPS"</t>
  </si>
  <si>
    <t xml:space="preserve">//JM CASE</t>
  </si>
  <si>
    <t xml:space="preserve">CHR_case</t>
  </si>
  <si>
    <t xml:space="preserve">JC_BASE_HOME</t>
  </si>
  <si>
    <t xml:space="preserve">"HOME"</t>
  </si>
  <si>
    <t xml:space="preserve">ITM_BASE_HOME</t>
  </si>
  <si>
    <t xml:space="preserve">"Misc:"</t>
  </si>
  <si>
    <t xml:space="preserve">MNU_MISC</t>
  </si>
  <si>
    <t xml:space="preserve">JC_MYM_TRIPLE</t>
  </si>
  <si>
    <t xml:space="preserve">"MyM.3"</t>
  </si>
  <si>
    <t xml:space="preserve">//JM MYM.3</t>
  </si>
  <si>
    <t xml:space="preserve">ITM_MYMx3</t>
  </si>
  <si>
    <t xml:space="preserve">/  { fnDateTimeToJulian</t>
  </si>
  <si>
    <t xml:space="preserve">"DT" STD_RIGHT_ARROW "J"</t>
  </si>
  <si>
    <t xml:space="preserve">ITM_DTtoJ</t>
  </si>
  <si>
    <t xml:space="preserve">/  { fnJulianToDateTime</t>
  </si>
  <si>
    <t xml:space="preserve">"J" STD_RIGHT_ARROW "DT"</t>
  </si>
  <si>
    <t xml:space="preserve">ITM_JtoDT</t>
  </si>
  <si>
    <t xml:space="preserve">/  { fnDisplayFormatCycle</t>
  </si>
  <si>
    <t xml:space="preserve">"FSE"</t>
  </si>
  <si>
    <t xml:space="preserve">//JM UNIT</t>
  </si>
  <si>
    <t xml:space="preserve">ITM_DSPCYCLE</t>
  </si>
  <si>
    <t xml:space="preserve">JC_LARGELI</t>
  </si>
  <si>
    <t xml:space="preserve">"LRG_LI"</t>
  </si>
  <si>
    <t xml:space="preserve">ITM_LARGELI</t>
  </si>
  <si>
    <t xml:space="preserve">/  { fnDisplayFormatSigFig</t>
  </si>
  <si>
    <t xml:space="preserve">"SIG"</t>
  </si>
  <si>
    <t xml:space="preserve">//JM SIGFIG</t>
  </si>
  <si>
    <t xml:space="preserve">ITM_SIGFIG</t>
  </si>
  <si>
    <t xml:space="preserve">/  { fnDisplayFormatUnit</t>
  </si>
  <si>
    <t xml:space="preserve">"UNIT"</t>
  </si>
  <si>
    <t xml:space="preserve">ITM_UNIT</t>
  </si>
  <si>
    <t xml:space="preserve">/  { fnRound2</t>
  </si>
  <si>
    <t xml:space="preserve">"ROUND"</t>
  </si>
  <si>
    <t xml:space="preserve">ITM_ROUND2</t>
  </si>
  <si>
    <t xml:space="preserve">/  { fnRoundi2</t>
  </si>
  <si>
    <t xml:space="preserve">"ROUNDI"</t>
  </si>
  <si>
    <t xml:space="preserve">ITM_ROUNDI2</t>
  </si>
  <si>
    <t xml:space="preserve">/  { fnDumpMenus</t>
  </si>
  <si>
    <t xml:space="preserve">"DUMPMNU"</t>
  </si>
  <si>
    <t xml:space="preserve">ITM_DMPMNU</t>
  </si>
  <si>
    <t xml:space="preserve">EXP</t>
  </si>
  <si>
    <t xml:space="preserve">/  { fnJM_2SI</t>
  </si>
  <si>
    <t xml:space="preserve">STD_RIGHT_ARROW "I"</t>
  </si>
  <si>
    <t xml:space="preserve">//JM Copy of 1925</t>
  </si>
  <si>
    <t xml:space="preserve">ITM_RI</t>
  </si>
  <si>
    <t xml:space="preserve">/  { fnChangeBaseMNU</t>
  </si>
  <si>
    <t xml:space="preserve">2</t>
  </si>
  <si>
    <t xml:space="preserve">16</t>
  </si>
  <si>
    <t xml:space="preserve">ITM_HASH_JM</t>
  </si>
  <si>
    <t xml:space="preserve">/  { fnDRG</t>
  </si>
  <si>
    <t xml:space="preserve">"DRG"</t>
  </si>
  <si>
    <t xml:space="preserve">ITM_DRG</t>
  </si>
  <si>
    <t xml:space="preserve">/  { fnCla</t>
  </si>
  <si>
    <t xml:space="preserve">"CLA"</t>
  </si>
  <si>
    <t xml:space="preserve">//GRAPH</t>
  </si>
  <si>
    <t xml:space="preserve">ITM_CLA</t>
  </si>
  <si>
    <t xml:space="preserve">/  { fnCln</t>
  </si>
  <si>
    <t xml:space="preserve">"CLN"</t>
  </si>
  <si>
    <t xml:space="preserve">ITM_CLN</t>
  </si>
  <si>
    <t xml:space="preserve">DM_ANY</t>
  </si>
  <si>
    <t xml:space="preserve">WP set Checkbox</t>
  </si>
  <si>
    <t xml:space="preserve">//JM DEN</t>
  </si>
  <si>
    <t xml:space="preserve">ITM_DENANY</t>
  </si>
  <si>
    <t xml:space="preserve">DM_FIX</t>
  </si>
  <si>
    <t xml:space="preserve">ITM_DENFIX</t>
  </si>
  <si>
    <t xml:space="preserve">"UPPER"</t>
  </si>
  <si>
    <t xml:space="preserve">CHR_caseUP</t>
  </si>
  <si>
    <t xml:space="preserve">"lower"</t>
  </si>
  <si>
    <t xml:space="preserve">CHR_caseDN</t>
  </si>
  <si>
    <t xml:space="preserve">/  { fnListXY</t>
  </si>
  <si>
    <t xml:space="preserve">"LISTXY"</t>
  </si>
  <si>
    <t xml:space="preserve">ITM_LISTXY</t>
  </si>
  <si>
    <t xml:space="preserve">/  { fnShowJM</t>
  </si>
  <si>
    <t xml:space="preserve">"eRPN?"</t>
  </si>
  <si>
    <t xml:space="preserve">//JM SHOW</t>
  </si>
  <si>
    <t xml:space="preserve">ITM_SH_ERPN</t>
  </si>
  <si>
    <t xml:space="preserve">/  { fnSysFreeMem</t>
  </si>
  <si>
    <t xml:space="preserve">"HEAP"</t>
  </si>
  <si>
    <t xml:space="preserve">ITM_SYS_FREE_RAM</t>
  </si>
  <si>
    <t xml:space="preserve">"Inl. Tst"</t>
  </si>
  <si>
    <t xml:space="preserve">//INLINE_TEST</t>
  </si>
  <si>
    <t xml:space="preserve">MNU_INL_TST</t>
  </si>
  <si>
    <t xml:space="preserve">INLINE</t>
  </si>
  <si>
    <t xml:space="preserve">/  { fnSetInlineTest</t>
  </si>
  <si>
    <t xml:space="preserve">JC_ITM_TST</t>
  </si>
  <si>
    <t xml:space="preserve">"Test"</t>
  </si>
  <si>
    <t xml:space="preserve">ITM_TEST</t>
  </si>
  <si>
    <t xml:space="preserve">/  { fnGetInlineTestBsToX</t>
  </si>
  <si>
    <t xml:space="preserve">"Get BS"</t>
  </si>
  <si>
    <t xml:space="preserve">ITM_GET_TEST_BS</t>
  </si>
  <si>
    <t xml:space="preserve">/  { fnSetInlineTestXToBs</t>
  </si>
  <si>
    <t xml:space="preserve">"Set BS"</t>
  </si>
  <si>
    <t xml:space="preserve">ITM_SET_TEST_BS</t>
  </si>
  <si>
    <t xml:space="preserve">/  { fnInDefault</t>
  </si>
  <si>
    <t xml:space="preserve">ID_DP</t>
  </si>
  <si>
    <t xml:space="preserve">"i" STD_SPACE_3_PER_EM "REAL"</t>
  </si>
  <si>
    <t xml:space="preserve">//JM INPUT DEFAULT</t>
  </si>
  <si>
    <t xml:space="preserve">ITM_INP_DEF_DP</t>
  </si>
  <si>
    <t xml:space="preserve">INP</t>
  </si>
  <si>
    <t xml:space="preserve">DM_PROPFR</t>
  </si>
  <si>
    <t xml:space="preserve">//JM PROPFR</t>
  </si>
  <si>
    <t xml:space="preserve">ITM_PROPFR</t>
  </si>
  <si>
    <t xml:space="preserve">ID_CPXDP</t>
  </si>
  <si>
    <t xml:space="preserve">"i" STD_SPACE_3_PER_EM "CPX"</t>
  </si>
  <si>
    <t xml:space="preserve">ITM_INP_DEF_CPXDP</t>
  </si>
  <si>
    <t xml:space="preserve">ID_SI</t>
  </si>
  <si>
    <t xml:space="preserve">"i" STD_SPACE_3_PER_EM "SI"</t>
  </si>
  <si>
    <t xml:space="preserve">ITM_INP_DEF_SI</t>
  </si>
  <si>
    <t xml:space="preserve">ID_LI</t>
  </si>
  <si>
    <t xml:space="preserve">"i" STD_SPACE_3_PER_EM "LI"</t>
  </si>
  <si>
    <t xml:space="preserve">ITM_INP_DEF_LI</t>
  </si>
  <si>
    <t xml:space="preserve">115</t>
  </si>
  <si>
    <t xml:space="preserve">STD_DOT "P"</t>
  </si>
  <si>
    <t xml:space="preserve">ITM_SI_P</t>
  </si>
  <si>
    <t xml:space="preserve">48</t>
  </si>
  <si>
    <t xml:space="preserve">"f/g"</t>
  </si>
  <si>
    <t xml:space="preserve">//JM Shift replacement</t>
  </si>
  <si>
    <t xml:space="preserve">KEY_fg</t>
  </si>
  <si>
    <t xml:space="preserve">KEYS</t>
  </si>
  <si>
    <t xml:space="preserve">"TamCmpAlpha"</t>
  </si>
  <si>
    <t xml:space="preserve">MNU_TAMCMPALPHA</t>
  </si>
  <si>
    <t xml:space="preserve">PR_HPBASE</t>
  </si>
  <si>
    <t xml:space="preserve">ITM_HPBASE</t>
  </si>
  <si>
    <t xml:space="preserve">/  { fnAsnViewer</t>
  </si>
  <si>
    <t xml:space="preserve">"KEYMAP"</t>
  </si>
  <si>
    <t xml:space="preserve">//J=V43</t>
  </si>
  <si>
    <t xml:space="preserve">ITM_ASNVIEWER</t>
  </si>
  <si>
    <t xml:space="preserve">/  { fnSigmaAssign</t>
  </si>
  <si>
    <t xml:space="preserve">16384+ITM_TGLFRT</t>
  </si>
  <si>
    <t xml:space="preserve">STD_SIGMA "a" STD_SUP_b "/" STD_SUB_c</t>
  </si>
  <si>
    <t xml:space="preserve">ITM_N_KEY_TGLFRT</t>
  </si>
  <si>
    <t xml:space="preserve">16384+ITM_AIM</t>
  </si>
  <si>
    <t xml:space="preserve">STD_SIGMA STD_alpha</t>
  </si>
  <si>
    <t xml:space="preserve">ITM_N_KEY_ALPHA</t>
  </si>
  <si>
    <t xml:space="preserve">16384+ITM_CC</t>
  </si>
  <si>
    <t xml:space="preserve">STD_SIGMA "CC"</t>
  </si>
  <si>
    <t xml:space="preserve">ITM_N_KEY_CC</t>
  </si>
  <si>
    <t xml:space="preserve">16384+ITM_SHIFTg</t>
  </si>
  <si>
    <t xml:space="preserve">STD_SIGMA "g"</t>
  </si>
  <si>
    <t xml:space="preserve">ITM_N_KEY_GSH</t>
  </si>
  <si>
    <t xml:space="preserve">16384-MNU_MyMenu</t>
  </si>
  <si>
    <t xml:space="preserve">STD_SIGMA "MyM"</t>
  </si>
  <si>
    <t xml:space="preserve">ITM_N_KEY_MM</t>
  </si>
  <si>
    <t xml:space="preserve">16384+ITM_DRG</t>
  </si>
  <si>
    <t xml:space="preserve">STD_SIGMA "DRG"</t>
  </si>
  <si>
    <t xml:space="preserve">ITM_N_KEY_DRG</t>
  </si>
  <si>
    <t xml:space="preserve">16384+ITM_PR</t>
  </si>
  <si>
    <t xml:space="preserve">STD_SIGMA "PRGM"</t>
  </si>
  <si>
    <t xml:space="preserve">ITM_N_KEY_PRGM</t>
  </si>
  <si>
    <t xml:space="preserve">16384+ITM_USERMODE</t>
  </si>
  <si>
    <t xml:space="preserve">STD_SIGMA "USER"</t>
  </si>
  <si>
    <t xml:space="preserve">ITM_N_KEY_USER</t>
  </si>
  <si>
    <t xml:space="preserve">16384+-MNU_HOME</t>
  </si>
  <si>
    <t xml:space="preserve">STD_SIGMA "HOME"</t>
  </si>
  <si>
    <t xml:space="preserve">ITM_N_KEY_HOME</t>
  </si>
  <si>
    <t xml:space="preserve">16384+ITM_SIGMAPLUS</t>
  </si>
  <si>
    <t xml:space="preserve">ITM_N_KEY_SIGMA</t>
  </si>
  <si>
    <t xml:space="preserve">16384+ITM_SNAP</t>
  </si>
  <si>
    <t xml:space="preserve">STD_SIGMA "SNAP"</t>
  </si>
  <si>
    <t xml:space="preserve">ITM_N_KEY_SNAP</t>
  </si>
  <si>
    <t xml:space="preserve">/  { fnGetSigmaAssignToX</t>
  </si>
  <si>
    <t xml:space="preserve">STD_SIGMA "+ toX"</t>
  </si>
  <si>
    <t xml:space="preserve">ITM_SH_NORM_E</t>
  </si>
  <si>
    <t xml:space="preserve">/  { fnTo_ms</t>
  </si>
  <si>
    <t xml:space="preserve">".ms"</t>
  </si>
  <si>
    <t xml:space="preserve">//JM DMS HMS</t>
  </si>
  <si>
    <t xml:space="preserve">ITM_ms</t>
  </si>
  <si>
    <t xml:space="preserve">/  { fnFrom_ms</t>
  </si>
  <si>
    <t xml:space="preserve">".ms" STD_SUP_MINUS STD_SUP_1</t>
  </si>
  <si>
    <t xml:space="preserve">ITM_msTo</t>
  </si>
  <si>
    <t xml:space="preserve">ID_43S</t>
  </si>
  <si>
    <t xml:space="preserve">"i" STD_SPACE_3_PER_EM "LI/RL"</t>
  </si>
  <si>
    <t xml:space="preserve">ITM_INP_DEF_43S</t>
  </si>
  <si>
    <t xml:space="preserve">/  { fnXEQMXXEQ</t>
  </si>
  <si>
    <t xml:space="preserve">"X.XEQ"</t>
  </si>
  <si>
    <t xml:space="preserve">ITM_XXEQ</t>
  </si>
  <si>
    <t xml:space="preserve">"TamAlpha"</t>
  </si>
  <si>
    <t xml:space="preserve">MNU_TAMALPHA</t>
  </si>
  <si>
    <t xml:space="preserve">/  { fnKeysManagement</t>
  </si>
  <si>
    <t xml:space="preserve">USER_COPY</t>
  </si>
  <si>
    <t xml:space="preserve">"COPY" STD_RIGHT_ARROW "U"</t>
  </si>
  <si>
    <t xml:space="preserve">ITM_USER_COPY</t>
  </si>
  <si>
    <t xml:space="preserve">USER_43S</t>
  </si>
  <si>
    <t xml:space="preserve">"WP43"</t>
  </si>
  <si>
    <t xml:space="preserve">ITM_USER_WP43S</t>
  </si>
  <si>
    <t xml:space="preserve">USER_DM42</t>
  </si>
  <si>
    <t xml:space="preserve">"DM42"</t>
  </si>
  <si>
    <t xml:space="preserve">ITM_USER_DM42</t>
  </si>
  <si>
    <t xml:space="preserve">PR_HPRP</t>
  </si>
  <si>
    <t xml:space="preserve">ITM_HPRP</t>
  </si>
  <si>
    <t xml:space="preserve">SYSFL</t>
  </si>
  <si>
    <t xml:space="preserve">/  { fnJM_GetXToNORMmode</t>
  </si>
  <si>
    <t xml:space="preserve">"X to" STD_SIGMA "+"</t>
  </si>
  <si>
    <t xml:space="preserve">//JM USER NORMAL</t>
  </si>
  <si>
    <t xml:space="preserve">ITM_GET_NORM_E</t>
  </si>
  <si>
    <t xml:space="preserve">KEYSUSER</t>
  </si>
  <si>
    <t xml:space="preserve">"reserve"</t>
  </si>
  <si>
    <t xml:space="preserve">//placeholder</t>
  </si>
  <si>
    <t xml:space="preserve">ITM_RESERVE</t>
  </si>
  <si>
    <t xml:space="preserve">STD_SIGMA "+NRM"</t>
  </si>
  <si>
    <t xml:space="preserve">MNU_ASN_N</t>
  </si>
  <si>
    <t xml:space="preserve">//JM HOME</t>
  </si>
  <si>
    <t xml:space="preserve">MNU_HOME</t>
  </si>
  <si>
    <t xml:space="preserve">//JM ALPHA</t>
  </si>
  <si>
    <t xml:space="preserve">MNU_ALPHA</t>
  </si>
  <si>
    <t xml:space="preserve">"BASE"</t>
  </si>
  <si>
    <t xml:space="preserve">//JM BASE</t>
  </si>
  <si>
    <t xml:space="preserve">MNU_BASE</t>
  </si>
  <si>
    <t xml:space="preserve">"XEQM"</t>
  </si>
  <si>
    <t xml:space="preserve">MNU_XEQ</t>
  </si>
  <si>
    <t xml:space="preserve">"ELEC"</t>
  </si>
  <si>
    <t xml:space="preserve">MNU_EE</t>
  </si>
  <si>
    <t xml:space="preserve">/  { fnT_ARROW</t>
  </si>
  <si>
    <t xml:space="preserve">ITM_T_UP_ARROW</t>
  </si>
  <si>
    <t xml:space="preserve">TEXT</t>
  </si>
  <si>
    <t xml:space="preserve">"KEYS"</t>
  </si>
  <si>
    <t xml:space="preserve">MNU_ASN</t>
  </si>
  <si>
    <t xml:space="preserve">ITM_T_DOWN_ARROW</t>
  </si>
  <si>
    <t xml:space="preserve">ITM_T_HOME</t>
  </si>
  <si>
    <t xml:space="preserve">ITM_T_END</t>
  </si>
  <si>
    <t xml:space="preserve">46</t>
  </si>
  <si>
    <t xml:space="preserve">"zyx" STD_RIGHT_ARROW "M"</t>
  </si>
  <si>
    <t xml:space="preserve">ITM_STKTO3x1</t>
  </si>
  <si>
    <t xml:space="preserve">STD_alpha ".PARSE"</t>
  </si>
  <si>
    <t xml:space="preserve">ITM_XPARSE</t>
  </si>
  <si>
    <t xml:space="preserve">"XXEQ"</t>
  </si>
  <si>
    <t xml:space="preserve">MNU_XXEQ</t>
  </si>
  <si>
    <t xml:space="preserve">/  { fnRange</t>
  </si>
  <si>
    <t xml:space="preserve">"RNG"</t>
  </si>
  <si>
    <t xml:space="preserve">ITM_RNG</t>
  </si>
  <si>
    <t xml:space="preserve">"FLGS"</t>
  </si>
  <si>
    <t xml:space="preserve">//JM Changed STATUS</t>
  </si>
  <si>
    <t xml:space="preserve">ITM_FLGSV</t>
  </si>
  <si>
    <t xml:space="preserve">CU_I</t>
  </si>
  <si>
    <t xml:space="preserve">"CPX" STD_op_i</t>
  </si>
  <si>
    <t xml:space="preserve">ITM_CPXI</t>
  </si>
  <si>
    <t xml:space="preserve">CU_J</t>
  </si>
  <si>
    <t xml:space="preserve">ITM_CPXJ</t>
  </si>
  <si>
    <t xml:space="preserve">SS_4</t>
  </si>
  <si>
    <t xml:space="preserve">"SSIZE4"</t>
  </si>
  <si>
    <t xml:space="preserve">ITM_SSIZE4</t>
  </si>
  <si>
    <t xml:space="preserve">SS_8</t>
  </si>
  <si>
    <t xml:space="preserve">ITM_SSIZE8</t>
  </si>
  <si>
    <t xml:space="preserve">JC_BSR</t>
  </si>
  <si>
    <t xml:space="preserve">ITM_CB_SPCRES</t>
  </si>
  <si>
    <t xml:space="preserve">/  { fnCFGsettings</t>
  </si>
  <si>
    <t xml:space="preserve">"CFG"</t>
  </si>
  <si>
    <t xml:space="preserve">//JM Replacements</t>
  </si>
  <si>
    <t xml:space="preserve">ITM_CFG</t>
  </si>
  <si>
    <t xml:space="preserve">TF_H12</t>
  </si>
  <si>
    <t xml:space="preserve">"CLK12"</t>
  </si>
  <si>
    <t xml:space="preserve">ITM_CLK12</t>
  </si>
  <si>
    <t xml:space="preserve">TF_H24</t>
  </si>
  <si>
    <t xml:space="preserve">"CLK24"</t>
  </si>
  <si>
    <t xml:space="preserve">ITM_CLK24</t>
  </si>
  <si>
    <t xml:space="preserve">PS_CROSS</t>
  </si>
  <si>
    <t xml:space="preserve">ITM_MULTCR</t>
  </si>
  <si>
    <t xml:space="preserve">PS_DOT</t>
  </si>
  <si>
    <t xml:space="preserve">"MULT" STD_DOT</t>
  </si>
  <si>
    <t xml:space="preserve">ITM_MULTDOT</t>
  </si>
  <si>
    <t xml:space="preserve">CM_POLAR</t>
  </si>
  <si>
    <t xml:space="preserve">ITM_POLAR</t>
  </si>
  <si>
    <t xml:space="preserve">//placeholder for ITM_TST</t>
  </si>
  <si>
    <t xml:space="preserve">ITM_RESERVE2</t>
  </si>
  <si>
    <t xml:space="preserve">PRTACT</t>
  </si>
  <si>
    <t xml:space="preserve">"PRNTR"</t>
  </si>
  <si>
    <t xml:space="preserve">ITM_PRTACT</t>
  </si>
  <si>
    <t xml:space="preserve">CM_RECTANGULAR</t>
  </si>
  <si>
    <t xml:space="preserve">"RECT"</t>
  </si>
  <si>
    <t xml:space="preserve">ITM_RECT</t>
  </si>
  <si>
    <t xml:space="preserve">DO_SCI</t>
  </si>
  <si>
    <t xml:space="preserve">"SCIOVR"</t>
  </si>
  <si>
    <t xml:space="preserve">ITM_SCIOVR</t>
  </si>
  <si>
    <t xml:space="preserve">DO_ENG</t>
  </si>
  <si>
    <t xml:space="preserve">"ENGOVR"</t>
  </si>
  <si>
    <t xml:space="preserve">ITM_ENGOVR</t>
  </si>
  <si>
    <t xml:space="preserve">ITM_T_LEFT_ARROW</t>
  </si>
  <si>
    <t xml:space="preserve">ITM_T_RIGHT_ARROW</t>
  </si>
  <si>
    <t xml:space="preserve">ITM_T_LLEFT_ARROW</t>
  </si>
  <si>
    <t xml:space="preserve">ITM_T_RRIGHT_ARROW</t>
  </si>
  <si>
    <t xml:space="preserve">/  { fnXEQNEW</t>
  </si>
  <si>
    <t xml:space="preserve">"X.NEW"</t>
  </si>
  <si>
    <t xml:space="preserve">ITM_XNEW</t>
  </si>
  <si>
    <t xml:space="preserve">/  { fnXSWAP</t>
  </si>
  <si>
    <t xml:space="preserve">"X.SWAP"</t>
  </si>
  <si>
    <t xml:space="preserve">ITM_XSWAP</t>
  </si>
  <si>
    <t xml:space="preserve">ITM_OCT</t>
  </si>
  <si>
    <t xml:space="preserve">USER_C47</t>
  </si>
  <si>
    <t xml:space="preserve">"C47"</t>
  </si>
  <si>
    <t xml:space="preserve">ITM_USER_C47</t>
  </si>
  <si>
    <t xml:space="preserve">USER_V47</t>
  </si>
  <si>
    <t xml:space="preserve">"V47"</t>
  </si>
  <si>
    <t xml:space="preserve">ITM_USER_V47</t>
  </si>
  <si>
    <t xml:space="preserve">USER_D47</t>
  </si>
  <si>
    <t xml:space="preserve">"D47"</t>
  </si>
  <si>
    <t xml:space="preserve">ITM_USER_D47</t>
  </si>
  <si>
    <t xml:space="preserve">USER_N47</t>
  </si>
  <si>
    <t xml:space="preserve">"N47"</t>
  </si>
  <si>
    <t xml:space="preserve">ITM_USER_N47</t>
  </si>
  <si>
    <t xml:space="preserve">USER_E47</t>
  </si>
  <si>
    <t xml:space="preserve">"E47"</t>
  </si>
  <si>
    <t xml:space="preserve">ITM_USER_E47</t>
  </si>
  <si>
    <t xml:space="preserve">/  { fnXEQMENU</t>
  </si>
  <si>
    <t xml:space="preserve">"XEQM01"</t>
  </si>
  <si>
    <t xml:space="preserve">//JM EXEC</t>
  </si>
  <si>
    <t xml:space="preserve">ITM_X_P1</t>
  </si>
  <si>
    <t xml:space="preserve">XXEQ</t>
  </si>
  <si>
    <t xml:space="preserve">"XEQM02"</t>
  </si>
  <si>
    <t xml:space="preserve">ITM_X_P2</t>
  </si>
  <si>
    <t xml:space="preserve">"XEQM03"</t>
  </si>
  <si>
    <t xml:space="preserve">ITM_X_P3</t>
  </si>
  <si>
    <t xml:space="preserve">"XEQM04"</t>
  </si>
  <si>
    <t xml:space="preserve">ITM_X_P4</t>
  </si>
  <si>
    <t xml:space="preserve">"XEQM05"</t>
  </si>
  <si>
    <t xml:space="preserve">ITM_X_P5</t>
  </si>
  <si>
    <t xml:space="preserve">"XEQM06"</t>
  </si>
  <si>
    <t xml:space="preserve">ITM_X_P6</t>
  </si>
  <si>
    <t xml:space="preserve">"XEQM07"</t>
  </si>
  <si>
    <t xml:space="preserve">ITM_X_f1</t>
  </si>
  <si>
    <t xml:space="preserve">"XEQM08"</t>
  </si>
  <si>
    <t xml:space="preserve">ITM_X_f2</t>
  </si>
  <si>
    <t xml:space="preserve">"XEQM09"</t>
  </si>
  <si>
    <t xml:space="preserve">ITM_X_f3</t>
  </si>
  <si>
    <t xml:space="preserve">"XEQM10"</t>
  </si>
  <si>
    <t xml:space="preserve">ITM_X_f4</t>
  </si>
  <si>
    <t xml:space="preserve">"XEQM11"</t>
  </si>
  <si>
    <t xml:space="preserve">ITM_X_f5</t>
  </si>
  <si>
    <t xml:space="preserve">"XEQM12"</t>
  </si>
  <si>
    <t xml:space="preserve">ITM_X_f6</t>
  </si>
  <si>
    <t xml:space="preserve">"XEQM13"</t>
  </si>
  <si>
    <t xml:space="preserve">ITM_X_g1</t>
  </si>
  <si>
    <t xml:space="preserve">"XEQM14"</t>
  </si>
  <si>
    <t xml:space="preserve">ITM_X_g2</t>
  </si>
  <si>
    <t xml:space="preserve">"XEQM15"</t>
  </si>
  <si>
    <t xml:space="preserve">ITM_X_g3</t>
  </si>
  <si>
    <t xml:space="preserve">"XEQM16"</t>
  </si>
  <si>
    <t xml:space="preserve">ITM_X_g4</t>
  </si>
  <si>
    <t xml:space="preserve">"XEQM17"</t>
  </si>
  <si>
    <t xml:space="preserve">ITM_X_g5</t>
  </si>
  <si>
    <t xml:space="preserve">"XEQM18"</t>
  </si>
  <si>
    <t xml:space="preserve">ITM_X_g6</t>
  </si>
  <si>
    <t xml:space="preserve">/  { fnXEQMSAVE</t>
  </si>
  <si>
    <t xml:space="preserve">"X.SAVE"</t>
  </si>
  <si>
    <t xml:space="preserve">ITM_XSAVE</t>
  </si>
  <si>
    <t xml:space="preserve">/  { fnXEQMLOAD</t>
  </si>
  <si>
    <t xml:space="preserve">"X.LOAD"</t>
  </si>
  <si>
    <t xml:space="preserve">ITM_XLOAD</t>
  </si>
  <si>
    <t xml:space="preserve">/  { fnSetBCD</t>
  </si>
  <si>
    <t xml:space="preserve">JC_BCD</t>
  </si>
  <si>
    <t xml:space="preserve">"BCD"</t>
  </si>
  <si>
    <t xml:space="preserve">ITM_BCD</t>
  </si>
  <si>
    <t xml:space="preserve">BCD9c </t>
  </si>
  <si>
    <t xml:space="preserve">"9CMPL"</t>
  </si>
  <si>
    <t xml:space="preserve">ITM_BCD9</t>
  </si>
  <si>
    <t xml:space="preserve">SHOI</t>
  </si>
  <si>
    <t xml:space="preserve">BCD10c</t>
  </si>
  <si>
    <t xml:space="preserve">"10CMPL"</t>
  </si>
  <si>
    <t xml:space="preserve">ITM_BCD10</t>
  </si>
  <si>
    <t xml:space="preserve">BCDu</t>
  </si>
  <si>
    <t xml:space="preserve">"BCDUNS"</t>
  </si>
  <si>
    <t xml:space="preserve">ITM_BCDU</t>
  </si>
  <si>
    <t xml:space="preserve">/  { fnByteShortcutsS</t>
  </si>
  <si>
    <t xml:space="preserve">"S06"</t>
  </si>
  <si>
    <t xml:space="preserve">//JM SHOI</t>
  </si>
  <si>
    <t xml:space="preserve">ITM_S06</t>
  </si>
  <si>
    <t xml:space="preserve">"S08"</t>
  </si>
  <si>
    <t xml:space="preserve">ITM_S08</t>
  </si>
  <si>
    <t xml:space="preserve">"S16"</t>
  </si>
  <si>
    <t xml:space="preserve">ITM_S16</t>
  </si>
  <si>
    <t xml:space="preserve">"S32"</t>
  </si>
  <si>
    <t xml:space="preserve">ITM_S32</t>
  </si>
  <si>
    <t xml:space="preserve">"S64"</t>
  </si>
  <si>
    <t xml:space="preserve">ITM_S64</t>
  </si>
  <si>
    <t xml:space="preserve">/  { fnByteShortcutsU</t>
  </si>
  <si>
    <t xml:space="preserve">"U06"</t>
  </si>
  <si>
    <t xml:space="preserve">ITM_U06</t>
  </si>
  <si>
    <t xml:space="preserve">"U08"</t>
  </si>
  <si>
    <t xml:space="preserve">ITM_U08</t>
  </si>
  <si>
    <t xml:space="preserve">"U16"</t>
  </si>
  <si>
    <t xml:space="preserve">ITM_U16</t>
  </si>
  <si>
    <t xml:space="preserve">"U32"</t>
  </si>
  <si>
    <t xml:space="preserve">ITM_U32</t>
  </si>
  <si>
    <t xml:space="preserve">"U64"</t>
  </si>
  <si>
    <t xml:space="preserve">ITM_U64</t>
  </si>
  <si>
    <t xml:space="preserve">/  { fnByte</t>
  </si>
  <si>
    <t xml:space="preserve">"SL1"</t>
  </si>
  <si>
    <t xml:space="preserve">ITM_SL1</t>
  </si>
  <si>
    <t xml:space="preserve">"SR1"</t>
  </si>
  <si>
    <t xml:space="preserve">ITM_SR1</t>
  </si>
  <si>
    <t xml:space="preserve">"RL1"</t>
  </si>
  <si>
    <t xml:space="preserve">ITM_RL1</t>
  </si>
  <si>
    <t xml:space="preserve">"RR1"</t>
  </si>
  <si>
    <t xml:space="preserve">ITM_RR1</t>
  </si>
  <si>
    <t xml:space="preserve">"W.SWP"</t>
  </si>
  <si>
    <t xml:space="preserve">ITM_FWORD</t>
  </si>
  <si>
    <t xml:space="preserve">"B.SWP"</t>
  </si>
  <si>
    <t xml:space="preserve">ITM_FBYTE</t>
  </si>
  <si>
    <t xml:space="preserve">/  { fnClrMod</t>
  </si>
  <si>
    <t xml:space="preserve">"CLRMOD"</t>
  </si>
  <si>
    <t xml:space="preserve">//clear HEX mode</t>
  </si>
  <si>
    <t xml:space="preserve">ITM_CLRMOD</t>
  </si>
  <si>
    <t xml:space="preserve">/  { fnShoiXRepeats</t>
  </si>
  <si>
    <t xml:space="preserve">"DISP_SI"</t>
  </si>
  <si>
    <t xml:space="preserve">ITM_SHOIREP</t>
  </si>
  <si>
    <t xml:space="preserve">/  { fnScale</t>
  </si>
  <si>
    <t xml:space="preserve">"X:Y=1"</t>
  </si>
  <si>
    <t xml:space="preserve">//JM GRAPHING</t>
  </si>
  <si>
    <t xml:space="preserve">ITM_SCALE</t>
  </si>
  <si>
    <t xml:space="preserve">GRF</t>
  </si>
  <si>
    <t xml:space="preserve">JC_TOPHEX</t>
  </si>
  <si>
    <t xml:space="preserve">"KEY" STD_SUB_A STD_SUB_MINUS STD_SUB_F</t>
  </si>
  <si>
    <t xml:space="preserve">ITM_TOPHEX</t>
  </si>
  <si>
    <t xml:space="preserve">/  { fnPline</t>
  </si>
  <si>
    <t xml:space="preserve">"LINE"</t>
  </si>
  <si>
    <t xml:space="preserve">ITM_PLINE</t>
  </si>
  <si>
    <t xml:space="preserve">/  { fnPcros</t>
  </si>
  <si>
    <t xml:space="preserve">ITM_PCROS</t>
  </si>
  <si>
    <t xml:space="preserve">/  { fnPbox</t>
  </si>
  <si>
    <t xml:space="preserve">"BOX"</t>
  </si>
  <si>
    <t xml:space="preserve">ITM_PBOX</t>
  </si>
  <si>
    <t xml:space="preserve">/  { fnPvect</t>
  </si>
  <si>
    <t xml:space="preserve">"VECT"</t>
  </si>
  <si>
    <t xml:space="preserve">//JM VECTOR MODE</t>
  </si>
  <si>
    <t xml:space="preserve">ITM_VECT</t>
  </si>
  <si>
    <t xml:space="preserve">/  { fnPNvect</t>
  </si>
  <si>
    <t xml:space="preserve">"N.VECT"</t>
  </si>
  <si>
    <t xml:space="preserve">ITM_NVECT</t>
  </si>
  <si>
    <t xml:space="preserve">/  { fnPx</t>
  </si>
  <si>
    <t xml:space="preserve">"Y.AXIS"</t>
  </si>
  <si>
    <t xml:space="preserve">ITM_EXTX</t>
  </si>
  <si>
    <t xml:space="preserve">/  { fnPy</t>
  </si>
  <si>
    <t xml:space="preserve">"X.AXIS"</t>
  </si>
  <si>
    <t xml:space="preserve">ITM_EXTY</t>
  </si>
  <si>
    <t xml:space="preserve">"&gt;DMX&lt;"</t>
  </si>
  <si>
    <t xml:space="preserve">ITM_DENMAX2_OLD</t>
  </si>
  <si>
    <t xml:space="preserve">"&gt;SDIGS&lt;"</t>
  </si>
  <si>
    <t xml:space="preserve">ITM_SETSIG2_OLD</t>
  </si>
  <si>
    <t xml:space="preserve">/  { fnGetRoundingMode</t>
  </si>
  <si>
    <t xml:space="preserve">"RMODE?"</t>
  </si>
  <si>
    <t xml:space="preserve">ITM_RMODEQ</t>
  </si>
  <si>
    <t xml:space="preserve">/  { fnSetSI_All</t>
  </si>
  <si>
    <t xml:space="preserve">JC_SI_All</t>
  </si>
  <si>
    <t xml:space="preserve">"PFX.All"</t>
  </si>
  <si>
    <t xml:space="preserve">ITM_SI_All</t>
  </si>
  <si>
    <t xml:space="preserve">USER_ARESET</t>
  </si>
  <si>
    <t xml:space="preserve">"A.RESET"</t>
  </si>
  <si>
    <t xml:space="preserve">ITM_USER_ARESET</t>
  </si>
  <si>
    <t xml:space="preserve">USER_MRESET</t>
  </si>
  <si>
    <t xml:space="preserve">"M.RESET"</t>
  </si>
  <si>
    <t xml:space="preserve">ITM_USER_MRESET</t>
  </si>
  <si>
    <t xml:space="preserve">USER_KRESET</t>
  </si>
  <si>
    <t xml:space="preserve">"K.RESET"</t>
  </si>
  <si>
    <t xml:space="preserve">ITM_USER_KRESET</t>
  </si>
  <si>
    <t xml:space="preserve">/  { fnPintg</t>
  </si>
  <si>
    <t xml:space="preserve">STD_SIGMA STD_y_BAR STD_DELTA "x"</t>
  </si>
  <si>
    <t xml:space="preserve">ITM_INTG</t>
  </si>
  <si>
    <t xml:space="preserve">/  { fnPdiff</t>
  </si>
  <si>
    <t xml:space="preserve">STD_DELTA "y/" STD_DELTA "x"</t>
  </si>
  <si>
    <t xml:space="preserve">ITM_DIFF</t>
  </si>
  <si>
    <t xml:space="preserve">/  { fnPrms</t>
  </si>
  <si>
    <t xml:space="preserve">"RMS"</t>
  </si>
  <si>
    <t xml:space="preserve">ITM_RMS</t>
  </si>
  <si>
    <t xml:space="preserve">/  { fnPshade</t>
  </si>
  <si>
    <t xml:space="preserve">STD_INTEGRAL "AREA"</t>
  </si>
  <si>
    <t xml:space="preserve">ITM_SHADE</t>
  </si>
  <si>
    <t xml:space="preserve">"PLOTMNU"</t>
  </si>
  <si>
    <t xml:space="preserve">MNU_PLOT</t>
  </si>
  <si>
    <t xml:space="preserve">JC_NL</t>
  </si>
  <si>
    <t xml:space="preserve">"NUM"</t>
  </si>
  <si>
    <t xml:space="preserve">CHR_num</t>
  </si>
  <si>
    <t xml:space="preserve">"NLock"</t>
  </si>
  <si>
    <t xml:space="preserve">CHR_numL</t>
  </si>
  <si>
    <t xml:space="preserve">"Nulock"</t>
  </si>
  <si>
    <t xml:space="preserve">CHR_numU</t>
  </si>
  <si>
    <t xml:space="preserve">ITM_EEXCHR</t>
  </si>
  <si>
    <t xml:space="preserve">/  { fnClGrf</t>
  </si>
  <si>
    <t xml:space="preserve">"CLGRF"</t>
  </si>
  <si>
    <t xml:space="preserve">ITM_CLGRF</t>
  </si>
  <si>
    <t xml:space="preserve">/  { fnPzoom</t>
  </si>
  <si>
    <t xml:space="preserve">"ZOOMx"</t>
  </si>
  <si>
    <t xml:space="preserve">ITM_PZOOMX</t>
  </si>
  <si>
    <t xml:space="preserve">"ZOOMy"</t>
  </si>
  <si>
    <t xml:space="preserve">ITM_PZOOMY</t>
  </si>
  <si>
    <t xml:space="preserve">"TRG"</t>
  </si>
  <si>
    <t xml:space="preserve">MNU_TRG</t>
  </si>
  <si>
    <t xml:space="preserve">"SETUP"</t>
  </si>
  <si>
    <t xml:space="preserve">MNU_SETUP</t>
  </si>
  <si>
    <t xml:space="preserve">/  { fnSafeReset</t>
  </si>
  <si>
    <t xml:space="preserve">"S.RESET"</t>
  </si>
  <si>
    <t xml:space="preserve">ITM_SAFERESET</t>
  </si>
  <si>
    <t xml:space="preserve">/  { graph_stat</t>
  </si>
  <si>
    <t xml:space="preserve">"PLSTAT"</t>
  </si>
  <si>
    <t xml:space="preserve">ITM_PLOT_STAT</t>
  </si>
  <si>
    <t xml:space="preserve">47</t>
  </si>
  <si>
    <t xml:space="preserve">"M" STD_RIGHT_ARROW "zyx"</t>
  </si>
  <si>
    <t xml:space="preserve">ITM_3x1TOSTK</t>
  </si>
  <si>
    <t xml:space="preserve">/  { fnPlotReset</t>
  </si>
  <si>
    <t xml:space="preserve">"PLTRST"</t>
  </si>
  <si>
    <t xml:space="preserve">ITM_PLOTRST</t>
  </si>
  <si>
    <t xml:space="preserve">/  { runDMCPmenu</t>
  </si>
  <si>
    <t xml:space="preserve">CONFIRMED</t>
  </si>
  <si>
    <t xml:space="preserve">"DMCP"</t>
  </si>
  <si>
    <t xml:space="preserve">ITM_SYSTEM2</t>
  </si>
  <si>
    <t xml:space="preserve">/  { activateUSBdisk</t>
  </si>
  <si>
    <t xml:space="preserve">"ActUSB"</t>
  </si>
  <si>
    <t xml:space="preserve">ITM_ACTUSB</t>
  </si>
  <si>
    <t xml:space="preserve">"Speed:"</t>
  </si>
  <si>
    <t xml:space="preserve">MNU_CONVS</t>
  </si>
  <si>
    <t xml:space="preserve">"Angle:"</t>
  </si>
  <si>
    <t xml:space="preserve">MNU_CONVANG</t>
  </si>
  <si>
    <t xml:space="preserve">ITM_CPXRES1</t>
  </si>
  <si>
    <t xml:space="preserve">"CPXRES1"</t>
  </si>
  <si>
    <t xml:space="preserve">ITM_SPCRES1</t>
  </si>
  <si>
    <t xml:space="preserve">"SPCRES1"</t>
  </si>
  <si>
    <t xml:space="preserve">ITM_CPXRES0</t>
  </si>
  <si>
    <t xml:space="preserve">"CPXRES0"</t>
  </si>
  <si>
    <t xml:space="preserve">ITM_SPCRES0</t>
  </si>
  <si>
    <t xml:space="preserve">"SPCRES0"</t>
  </si>
  <si>
    <t xml:space="preserve">ITM_PRTACT1</t>
  </si>
  <si>
    <t xml:space="preserve">"PRON"</t>
  </si>
  <si>
    <t xml:space="preserve">ITM_PRTACT0</t>
  </si>
  <si>
    <t xml:space="preserve">"PROFF"</t>
  </si>
  <si>
    <t xml:space="preserve">PR_2TO10</t>
  </si>
  <si>
    <t xml:space="preserve">ITM_2TO10</t>
  </si>
  <si>
    <t xml:space="preserve">JC_IRFRAC</t>
  </si>
  <si>
    <t xml:space="preserve">"IRFRAC"</t>
  </si>
  <si>
    <t xml:space="preserve">ITM_IRFRAC</t>
  </si>
  <si>
    <t xml:space="preserve">/  { setFGLSettings</t>
  </si>
  <si>
    <t xml:space="preserve">RB_FGLNOFF</t>
  </si>
  <si>
    <t xml:space="preserve">"fg.OFF"</t>
  </si>
  <si>
    <t xml:space="preserve">ITM_FGLNOFF</t>
  </si>
  <si>
    <t xml:space="preserve">RB_FGLNLIM</t>
  </si>
  <si>
    <t xml:space="preserve">"fg.LIM"</t>
  </si>
  <si>
    <t xml:space="preserve">ITM_FGLNLIM</t>
  </si>
  <si>
    <t xml:space="preserve">RB_FGLNFUL</t>
  </si>
  <si>
    <t xml:space="preserve">"fg.FUL"</t>
  </si>
  <si>
    <t xml:space="preserve">ITM_FGLNFUL</t>
  </si>
  <si>
    <t xml:space="preserve">/  { fnLongPressSwitches</t>
  </si>
  <si>
    <t xml:space="preserve">RB_M124</t>
  </si>
  <si>
    <t xml:space="preserve">"M.124"</t>
  </si>
  <si>
    <t xml:space="preserve">ITM_M124</t>
  </si>
  <si>
    <t xml:space="preserve">RB_F1234</t>
  </si>
  <si>
    <t xml:space="preserve">"F.1234"</t>
  </si>
  <si>
    <t xml:space="preserve">ITM_F1234</t>
  </si>
  <si>
    <t xml:space="preserve">RB_M1234</t>
  </si>
  <si>
    <t xml:space="preserve">"M.1234"</t>
  </si>
  <si>
    <t xml:space="preserve">ITM_M1234</t>
  </si>
  <si>
    <t xml:space="preserve">RB_F14</t>
  </si>
  <si>
    <t xml:space="preserve">"F.14"</t>
  </si>
  <si>
    <t xml:space="preserve">ITM_F14</t>
  </si>
  <si>
    <t xml:space="preserve">RB_M14</t>
  </si>
  <si>
    <t xml:space="preserve">"M.14"</t>
  </si>
  <si>
    <t xml:space="preserve">ITM_M14</t>
  </si>
  <si>
    <t xml:space="preserve">RB_F124</t>
  </si>
  <si>
    <t xml:space="preserve">"F.124"</t>
  </si>
  <si>
    <t xml:space="preserve">ITM_F124</t>
  </si>
  <si>
    <t xml:space="preserve">"TamLTxt"</t>
  </si>
  <si>
    <t xml:space="preserve">MNU_TAMLBLALPHA</t>
  </si>
  <si>
    <t xml:space="preserve">"TamVTxt"</t>
  </si>
  <si>
    <t xml:space="preserve">MNU_TAMSRALPHA</t>
  </si>
  <si>
    <t xml:space="preserve">"TamNoReg"</t>
  </si>
  <si>
    <t xml:space="preserve">MNU_TAMNONREG</t>
  </si>
  <si>
    <t xml:space="preserve">ITM_LG_SIGN</t>
  </si>
  <si>
    <t xml:space="preserve">ITM_LG_SIGN </t>
  </si>
  <si>
    <t xml:space="preserve">ITM_LN_SIGN</t>
  </si>
  <si>
    <t xml:space="preserve">ITM_SIN_SIGN</t>
  </si>
  <si>
    <t xml:space="preserve">ITM_COS_SIGN</t>
  </si>
  <si>
    <t xml:space="preserve">ITM_TAN_SIGN</t>
  </si>
  <si>
    <t xml:space="preserve">/  { fnMedianXY</t>
  </si>
  <si>
    <t xml:space="preserve">"x" STD_SUB_M STD_SUB_E STD_SUB_D STD_SUB_N</t>
  </si>
  <si>
    <t xml:space="preserve">ITM_MEDIAN</t>
  </si>
  <si>
    <t xml:space="preserve">/  { fnLowerQuartileXY</t>
  </si>
  <si>
    <t xml:space="preserve">"x" STD_SUB_Q STD_SUB_1</t>
  </si>
  <si>
    <t xml:space="preserve">ITM_LOWER_QUARTILE</t>
  </si>
  <si>
    <t xml:space="preserve">/  { fnUpperQuartileXY</t>
  </si>
  <si>
    <t xml:space="preserve">"x" STD_SUB_Q STD_SUB_3</t>
  </si>
  <si>
    <t xml:space="preserve">ITM_UPPER_QUARTILE</t>
  </si>
  <si>
    <t xml:space="preserve">/  { fnMADXY</t>
  </si>
  <si>
    <t xml:space="preserve">"x" STD_SUB_M STD_SUB_A STD_SUB_D</t>
  </si>
  <si>
    <t xml:space="preserve">ITM_MAD</t>
  </si>
  <si>
    <t xml:space="preserve">/  { fnIQRXY</t>
  </si>
  <si>
    <t xml:space="preserve">"x" STD_SUB_I STD_SUB_Q STD_SUB_R</t>
  </si>
  <si>
    <t xml:space="preserve">ITM_IQR</t>
  </si>
  <si>
    <t xml:space="preserve">/  { fnRangeXY</t>
  </si>
  <si>
    <t xml:space="preserve">"x" RANGE_</t>
  </si>
  <si>
    <t xml:space="preserve">ITM_SIGMARANGE</t>
  </si>
  <si>
    <t xml:space="preserve">"REGR"</t>
  </si>
  <si>
    <t xml:space="preserve">MNU_REGR</t>
  </si>
  <si>
    <t xml:space="preserve">"MODEL"</t>
  </si>
  <si>
    <t xml:space="preserve">MNU_MODEL</t>
  </si>
  <si>
    <t xml:space="preserve">/  { fnPercentileXY</t>
  </si>
  <si>
    <t xml:space="preserve">"x%" STD_SUB_I STD_SUB_L STD_SUB_E</t>
  </si>
  <si>
    <t xml:space="preserve">ITM_PERCENTILE</t>
  </si>
  <si>
    <t xml:space="preserve">/  { fnLINPOL</t>
  </si>
  <si>
    <t xml:space="preserve">"LINPOL"</t>
  </si>
  <si>
    <t xml:space="preserve">ITM_LINPOL</t>
  </si>
  <si>
    <t xml:space="preserve">"knot" STD_RIGHT_ARROW "km/h"</t>
  </si>
  <si>
    <t xml:space="preserve">ITM_KNOTtoKMH</t>
  </si>
  <si>
    <t xml:space="preserve">"km/h" STD_RIGHT_ARROW "knot"</t>
  </si>
  <si>
    <t xml:space="preserve">ITM_KMHtoKNOT</t>
  </si>
  <si>
    <t xml:space="preserve">/  { fnCvtKmphmps</t>
  </si>
  <si>
    <t xml:space="preserve">"km/h" STD_RIGHT_ARROW "m/s"</t>
  </si>
  <si>
    <t xml:space="preserve">ITM_KMHtoMPS</t>
  </si>
  <si>
    <t xml:space="preserve">"m/s" STD_RIGHT_ARROW "km/h"</t>
  </si>
  <si>
    <t xml:space="preserve">ITM_MPStoKMH</t>
  </si>
  <si>
    <t xml:space="preserve">/  { fnCvtRpmDegps</t>
  </si>
  <si>
    <t xml:space="preserve">"RPM" STD_RIGHT_ARROW "deg/s"</t>
  </si>
  <si>
    <t xml:space="preserve">ITM_RPMtoDEGPS</t>
  </si>
  <si>
    <t xml:space="preserve">"deg/s" STD_RIGHT_ARROW "RPM"</t>
  </si>
  <si>
    <t xml:space="preserve">ITM_DEGPStoRPM</t>
  </si>
  <si>
    <t xml:space="preserve">"mph" STD_RIGHT_ARROW "km/h"</t>
  </si>
  <si>
    <t xml:space="preserve">ITM_MPHtoKMH</t>
  </si>
  <si>
    <t xml:space="preserve">"km/h" STD_RIGHT_ARROW "mph"</t>
  </si>
  <si>
    <t xml:space="preserve">ITM_KMHtoMPH</t>
  </si>
  <si>
    <t xml:space="preserve">/  { fnCvtMphmps</t>
  </si>
  <si>
    <t xml:space="preserve">"mph" STD_RIGHT_ARROW "m/s"</t>
  </si>
  <si>
    <t xml:space="preserve">ITM_MPHtoMPS</t>
  </si>
  <si>
    <t xml:space="preserve">"m/s" STD_RIGHT_ARROW "mph"</t>
  </si>
  <si>
    <t xml:space="preserve">ITM_MPStoMPH</t>
  </si>
  <si>
    <t xml:space="preserve">/  { fnCvtRpmRadps</t>
  </si>
  <si>
    <t xml:space="preserve">"RPM" STD_RIGHT_ARROW "rad/s"</t>
  </si>
  <si>
    <t xml:space="preserve">ITM_RPMtoRADPS</t>
  </si>
  <si>
    <t xml:space="preserve">"rad/s" STD_RIGHT_ARROW "RPM"</t>
  </si>
  <si>
    <t xml:space="preserve">ITM_RADPStoRPM</t>
  </si>
  <si>
    <t xml:space="preserve">/  { fnCvtDegRad</t>
  </si>
  <si>
    <t xml:space="preserve">"deg" STD_RIGHT_ARROW "rad"</t>
  </si>
  <si>
    <t xml:space="preserve">ITM_DEGtoRAD</t>
  </si>
  <si>
    <t xml:space="preserve">"rad" STD_RIGHT_ARROW "deg"</t>
  </si>
  <si>
    <t xml:space="preserve">ITM_RADtoDEG</t>
  </si>
  <si>
    <t xml:space="preserve">/  { fnCvtDegGrad</t>
  </si>
  <si>
    <t xml:space="preserve">"deg" STD_RIGHT_ARROW "grad"</t>
  </si>
  <si>
    <t xml:space="preserve">ITM_DEGtoGRAD</t>
  </si>
  <si>
    <t xml:space="preserve">"grad" STD_RIGHT_ARROW "deg"</t>
  </si>
  <si>
    <t xml:space="preserve">ITM_GRADtoDEG</t>
  </si>
  <si>
    <t xml:space="preserve">/  { fnCvtGradRad</t>
  </si>
  <si>
    <t xml:space="preserve">"grad" STD_RIGHT_ARROW "rad"</t>
  </si>
  <si>
    <t xml:space="preserve">ITM_GRADtoRAD</t>
  </si>
  <si>
    <t xml:space="preserve">"rad" STD_RIGHT_ARROW "grad"</t>
  </si>
  <si>
    <t xml:space="preserve">ITM_RADtoGRAD</t>
  </si>
  <si>
    <t xml:space="preserve">MNU_TRG_C47</t>
  </si>
  <si>
    <t xml:space="preserve">"TRG" STD_ELLIPSIS</t>
  </si>
  <si>
    <t xml:space="preserve">MNU_TRG_C47_MORE</t>
  </si>
  <si>
    <t xml:space="preserve">"PLOT"</t>
  </si>
  <si>
    <t xml:space="preserve">MNU_PLOTTING</t>
  </si>
  <si>
    <t xml:space="preserve">"TamNoRegInd"</t>
  </si>
  <si>
    <t xml:space="preserve">MNU_TAMNONREGIND</t>
  </si>
  <si>
    <t xml:space="preserve">SM_STATE_SAVE</t>
  </si>
  <si>
    <t xml:space="preserve">"SAVEST"</t>
  </si>
  <si>
    <t xml:space="preserve">ITM_SAVEST</t>
  </si>
  <si>
    <t xml:space="preserve">LM_STATE_LOAD</t>
  </si>
  <si>
    <t xml:space="preserve">"LOADST"</t>
  </si>
  <si>
    <t xml:space="preserve">ITM_LOADST</t>
  </si>
  <si>
    <t xml:space="preserve">/  { fnSetGapChar</t>
  </si>
  <si>
    <t xml:space="preserve">"IDOT" STD_DOT</t>
  </si>
  <si>
    <t xml:space="preserve">"DOT" STD_DOT</t>
  </si>
  <si>
    <t xml:space="preserve">ITM_GAPDOT_L</t>
  </si>
  <si>
    <t xml:space="preserve">ITM_WDOT</t>
  </si>
  <si>
    <t xml:space="preserve">"IWDOT" STD_SPACE_4_PER_EM STD_WDOT</t>
  </si>
  <si>
    <t xml:space="preserve">"WDOT" STD_SPACE_4_PER_EM STD_WDOT</t>
  </si>
  <si>
    <t xml:space="preserve">ITM_GAPWIDDOT_L</t>
  </si>
  <si>
    <t xml:space="preserve">"IPER."</t>
  </si>
  <si>
    <t xml:space="preserve">"PER."</t>
  </si>
  <si>
    <t xml:space="preserve">ITM_GAPPER_L</t>
  </si>
  <si>
    <t xml:space="preserve">ITM_WPERIOD</t>
  </si>
  <si>
    <t xml:space="preserve">"IWPER" STD_SPACE_4_PER_EM STD_WPERIOD</t>
  </si>
  <si>
    <t xml:space="preserve">"WPER" STD_SPACE_4_PER_EM STD_WPERIOD</t>
  </si>
  <si>
    <t xml:space="preserve">ITM_GAPWIDPER_L</t>
  </si>
  <si>
    <t xml:space="preserve">"ICOM,"</t>
  </si>
  <si>
    <t xml:space="preserve">"COM,"</t>
  </si>
  <si>
    <t xml:space="preserve">ITM_GAPCOM_L</t>
  </si>
  <si>
    <t xml:space="preserve">ITM_WCOMMA</t>
  </si>
  <si>
    <t xml:space="preserve">"IWCOM" STD_SPACE_4_PER_EM STD_WCOMMA</t>
  </si>
  <si>
    <t xml:space="preserve">"WCOM" STD_SPACE_4_PER_EM STD_WCOMMA</t>
  </si>
  <si>
    <t xml:space="preserve">ITM_GAPWIDCOM_L</t>
  </si>
  <si>
    <t xml:space="preserve">"IWTICK" STD_SPACE_4_PER_EM "'"</t>
  </si>
  <si>
    <t xml:space="preserve">"WTICK" STD_SPACE_4_PER_EM "'"</t>
  </si>
  <si>
    <t xml:space="preserve">ITM_GAPAPO_L</t>
  </si>
  <si>
    <t xml:space="preserve">ITM_NQUOTE</t>
  </si>
  <si>
    <t xml:space="preserve">"ITICK" STD_NQUOTE</t>
  </si>
  <si>
    <t xml:space="preserve">"TICK" STD_NQUOTE</t>
  </si>
  <si>
    <t xml:space="preserve">ITM_GAPNARAPO_L</t>
  </si>
  <si>
    <t xml:space="preserve">"ISPC" STD_OPEN_BOX</t>
  </si>
  <si>
    <t xml:space="preserve">"SPC" STD_OPEN_BOX</t>
  </si>
  <si>
    <t xml:space="preserve">ITM_GAPSPC_L</t>
  </si>
  <si>
    <t xml:space="preserve">"INSPC" STD_INV_BRIDGE</t>
  </si>
  <si>
    <t xml:space="preserve">"NSPC" STD_INV_BRIDGE</t>
  </si>
  <si>
    <t xml:space="preserve">ITM_GAPNARSPC_L</t>
  </si>
  <si>
    <t xml:space="preserve">"IWSPC" STD_INV_BRIDGE STD_INV_BRIDGE</t>
  </si>
  <si>
    <t xml:space="preserve">"WSPC" STD_INV_BRIDGE STD_INV_BRIDGE</t>
  </si>
  <si>
    <t xml:space="preserve">ITM_GAPDBLSPC_L</t>
  </si>
  <si>
    <t xml:space="preserve">"IUNDR" STD_UNDERSCORE</t>
  </si>
  <si>
    <t xml:space="preserve">"UNDR" STD_UNDERSCORE</t>
  </si>
  <si>
    <t xml:space="preserve">ITM_GAPUND_L</t>
  </si>
  <si>
    <t xml:space="preserve">"INONE"</t>
  </si>
  <si>
    <t xml:space="preserve">"NONE"</t>
  </si>
  <si>
    <t xml:space="preserve">ITM_GAPNIL_L</t>
  </si>
  <si>
    <t xml:space="preserve">32768+ITM_DOT</t>
  </si>
  <si>
    <t xml:space="preserve">"FDOT" STD_DOT</t>
  </si>
  <si>
    <t xml:space="preserve">ITM_GAPDOT_R</t>
  </si>
  <si>
    <t xml:space="preserve">32768+ITM_WDOT</t>
  </si>
  <si>
    <t xml:space="preserve">"FWDOT" STD_SPACE_4_PER_EM STD_WDOT</t>
  </si>
  <si>
    <t xml:space="preserve">ITM_GAPWIDDOT_R</t>
  </si>
  <si>
    <t xml:space="preserve">32768+ITM_PERIOD</t>
  </si>
  <si>
    <t xml:space="preserve">"FPER."</t>
  </si>
  <si>
    <t xml:space="preserve">ITM_GAPPER_R</t>
  </si>
  <si>
    <t xml:space="preserve">32768+ITM_WPERIOD</t>
  </si>
  <si>
    <t xml:space="preserve">"FWPER" STD_SPACE_4_PER_EM STD_WPERIOD</t>
  </si>
  <si>
    <t xml:space="preserve">ITM_GAPWIDPER_R</t>
  </si>
  <si>
    <t xml:space="preserve">32768+ITM_COMMA</t>
  </si>
  <si>
    <t xml:space="preserve">"FCOM,"</t>
  </si>
  <si>
    <t xml:space="preserve">ITM_GAPCOM_R</t>
  </si>
  <si>
    <t xml:space="preserve">32768+ITM_WCOMMA</t>
  </si>
  <si>
    <t xml:space="preserve">"FWCOM" STD_SPACE_4_PER_EM STD_WCOMMA</t>
  </si>
  <si>
    <t xml:space="preserve">ITM_GAPWIDCOM_R</t>
  </si>
  <si>
    <t xml:space="preserve">32768+ITM_QUOTE</t>
  </si>
  <si>
    <t xml:space="preserve">"FWTICK" STD_SPACE_4_PER_EM "'"</t>
  </si>
  <si>
    <t xml:space="preserve">ITM_GAPAPO_R</t>
  </si>
  <si>
    <t xml:space="preserve">32768+ITM_NQUOTE</t>
  </si>
  <si>
    <t xml:space="preserve">"FTICK" STD_NQUOTE</t>
  </si>
  <si>
    <t xml:space="preserve">ITM_GAPNARAPO_R</t>
  </si>
  <si>
    <t xml:space="preserve">32768+ITM_SPACE_PUNCTUATION</t>
  </si>
  <si>
    <t xml:space="preserve">"FSPC" STD_OPEN_BOX</t>
  </si>
  <si>
    <t xml:space="preserve">ITM_GAPSPC_R</t>
  </si>
  <si>
    <t xml:space="preserve">32768+ITM_SPACE_4_PER_EM</t>
  </si>
  <si>
    <t xml:space="preserve">"FNSPC" STD_INV_BRIDGE</t>
  </si>
  <si>
    <t xml:space="preserve">ITM_GAPNARSPC_R</t>
  </si>
  <si>
    <t xml:space="preserve">32768+ITM_SPACE_EM</t>
  </si>
  <si>
    <t xml:space="preserve">"FWSPC" STD_INV_BRIDGE STD_INV_BRIDGE</t>
  </si>
  <si>
    <t xml:space="preserve">ITM_GAPDBLSPC_R</t>
  </si>
  <si>
    <t xml:space="preserve">32768+ITM_UNDERSCORE</t>
  </si>
  <si>
    <t xml:space="preserve">"FUNDR" STD_UNDERSCORE</t>
  </si>
  <si>
    <t xml:space="preserve">ITM_GAPUND_R</t>
  </si>
  <si>
    <t xml:space="preserve">32768+ITM_NULL</t>
  </si>
  <si>
    <t xml:space="preserve">"FNONE"</t>
  </si>
  <si>
    <t xml:space="preserve">ITM_GAPNIL_R</t>
  </si>
  <si>
    <t xml:space="preserve">49152+ITM_DOT</t>
  </si>
  <si>
    <t xml:space="preserve">"RDOT" STD_DOT</t>
  </si>
  <si>
    <t xml:space="preserve">ITM_GAPDOT_RX</t>
  </si>
  <si>
    <t xml:space="preserve">49152+ITM_WDOT</t>
  </si>
  <si>
    <t xml:space="preserve">"RWDOT" STD_SPACE_4_PER_EM STD_WDOT</t>
  </si>
  <si>
    <t xml:space="preserve">ITM_GAPWIDDOT_RX</t>
  </si>
  <si>
    <t xml:space="preserve">49152+ITM_PERIOD</t>
  </si>
  <si>
    <t xml:space="preserve">"RPER."</t>
  </si>
  <si>
    <t xml:space="preserve">ITM_GAPPER_RX</t>
  </si>
  <si>
    <t xml:space="preserve">49152+ITM_WPERIOD</t>
  </si>
  <si>
    <t xml:space="preserve">"RWPER" STD_SPACE_4_PER_EM STD_WPERIOD</t>
  </si>
  <si>
    <t xml:space="preserve">ITM_GAPWIDPER_RX</t>
  </si>
  <si>
    <t xml:space="preserve">49152+ITM_COMMA</t>
  </si>
  <si>
    <t xml:space="preserve">"RCOM,"</t>
  </si>
  <si>
    <t xml:space="preserve">ITM_GAPCOM_RX</t>
  </si>
  <si>
    <t xml:space="preserve">49152+ITM_WCOMMA</t>
  </si>
  <si>
    <t xml:space="preserve">"RWCOM" STD_SPACE_4_PER_EM STD_WCOMMA</t>
  </si>
  <si>
    <t xml:space="preserve">ITM_GAPWIDCOM_RX</t>
  </si>
  <si>
    <t xml:space="preserve">STD_WDOT</t>
  </si>
  <si>
    <t xml:space="preserve">STD_WPERIOD</t>
  </si>
  <si>
    <t xml:space="preserve">STD_WCOMMA </t>
  </si>
  <si>
    <t xml:space="preserve">STD_NQUOTE</t>
  </si>
  <si>
    <t xml:space="preserve">ITM_JUL_GREG_1582</t>
  </si>
  <si>
    <t xml:space="preserve">"JG.1582"</t>
  </si>
  <si>
    <t xml:space="preserve">ITM_JUL_GREG_1752</t>
  </si>
  <si>
    <t xml:space="preserve">"JG.1752"</t>
  </si>
  <si>
    <t xml:space="preserve">ITM_JUL_GREG_1873</t>
  </si>
  <si>
    <t xml:space="preserve">"JG.1873"</t>
  </si>
  <si>
    <t xml:space="preserve">ITM_JUL_GREG_1949</t>
  </si>
  <si>
    <t xml:space="preserve">"JG.1949"</t>
  </si>
  <si>
    <t xml:space="preserve">"IPART"</t>
  </si>
  <si>
    <t xml:space="preserve">MNU_GAP_L</t>
  </si>
  <si>
    <t xml:space="preserve">"RADIX"</t>
  </si>
  <si>
    <t xml:space="preserve">MNU_GAP_RX</t>
  </si>
  <si>
    <t xml:space="preserve">"FPART"</t>
  </si>
  <si>
    <t xml:space="preserve">MNU_GAP_R</t>
  </si>
  <si>
    <t xml:space="preserve">"set&gt;TXT"</t>
  </si>
  <si>
    <t xml:space="preserve">ITM_SET_TO_TEXT</t>
  </si>
  <si>
    <t xml:space="preserve">/  { fnSettingsDispFormatGrpL</t>
  </si>
  <si>
    <t xml:space="preserve">"IPGRP"</t>
  </si>
  <si>
    <t xml:space="preserve">ITM_GRP_L</t>
  </si>
  <si>
    <t xml:space="preserve">/  { fnSettingsDispFormatGrp1Lo</t>
  </si>
  <si>
    <t xml:space="preserve">"IPGRP1x"</t>
  </si>
  <si>
    <t xml:space="preserve">ITM_GRP1_L_OF</t>
  </si>
  <si>
    <t xml:space="preserve">/  { fnSettingsDispFormatGrp1L</t>
  </si>
  <si>
    <t xml:space="preserve">"IPGRP1"</t>
  </si>
  <si>
    <t xml:space="preserve">ITM_GRP1_L</t>
  </si>
  <si>
    <t xml:space="preserve">/  { fnSettingsDispFormatGrpR</t>
  </si>
  <si>
    <t xml:space="preserve">"FPGRP"</t>
  </si>
  <si>
    <t xml:space="preserve">ITM_GRP_R</t>
  </si>
  <si>
    <t xml:space="preserve">/  { fnMenuGapL</t>
  </si>
  <si>
    <t xml:space="preserve">ITM_GAP_L</t>
  </si>
  <si>
    <t xml:space="preserve">/  { fnMenuGapRX</t>
  </si>
  <si>
    <t xml:space="preserve">ITM_GAP_RX</t>
  </si>
  <si>
    <t xml:space="preserve">/  { fnMenuGapR</t>
  </si>
  <si>
    <t xml:space="preserve">ITM_GAP_R</t>
  </si>
  <si>
    <t xml:space="preserve">USER_MENG</t>
  </si>
  <si>
    <t xml:space="preserve">"M.ENG"</t>
  </si>
  <si>
    <t xml:space="preserve">ITM_BASE_ENG</t>
  </si>
  <si>
    <t xml:space="preserve">USER_MFIN</t>
  </si>
  <si>
    <t xml:space="preserve">"M.FIN"</t>
  </si>
  <si>
    <t xml:space="preserve">ITM_BASE_FIN</t>
  </si>
  <si>
    <t xml:space="preserve">USER_MCPX</t>
  </si>
  <si>
    <t xml:space="preserve">"M.CPX"</t>
  </si>
  <si>
    <t xml:space="preserve">ITM_BASE_CPX</t>
  </si>
  <si>
    <t xml:space="preserve">ITM_op_j_SIGN</t>
  </si>
  <si>
    <t xml:space="preserve">ITM_poly_SIGN</t>
  </si>
  <si>
    <t xml:space="preserve">"cubic"</t>
  </si>
  <si>
    <t xml:space="preserve">/  { fnCvtNmiMi</t>
  </si>
  <si>
    <t xml:space="preserve">"nmi" STD_RIGHT_ARROW "mi."</t>
  </si>
  <si>
    <t xml:space="preserve">ITM_NMItoMI</t>
  </si>
  <si>
    <t xml:space="preserve">"mi." STD_RIGHT_ARROW "nmi"</t>
  </si>
  <si>
    <t xml:space="preserve">ITM_MItoNMI</t>
  </si>
  <si>
    <t xml:space="preserve">/  { fnCvtFurtom</t>
  </si>
  <si>
    <t xml:space="preserve">"fur" STD_RIGHT_ARROW "m"</t>
  </si>
  <si>
    <t xml:space="preserve">ITM_FURtoM</t>
  </si>
  <si>
    <t xml:space="preserve">"m" STD_RIGHT_ARROW "fur"</t>
  </si>
  <si>
    <t xml:space="preserve">ITM_MtoFUR</t>
  </si>
  <si>
    <t xml:space="preserve">/  { fnCvtFtntos</t>
  </si>
  <si>
    <t xml:space="preserve">"ftn" STD_RIGHT_ARROW "s"</t>
  </si>
  <si>
    <t xml:space="preserve">ITM_FTNtoS</t>
  </si>
  <si>
    <t xml:space="preserve">"s" STD_RIGHT_ARROW "ftn"</t>
  </si>
  <si>
    <t xml:space="preserve">ITM_StoFTN</t>
  </si>
  <si>
    <t xml:space="preserve">/  { fnCvtFpftomps</t>
  </si>
  <si>
    <t xml:space="preserve">"fur/ftn" STD_RIGHT_ARROW "m/s"</t>
  </si>
  <si>
    <t xml:space="preserve">ITM_FPFtoMPS</t>
  </si>
  <si>
    <t xml:space="preserve">"m/s" STD_RIGHT_ARROW "fur/ftn"</t>
  </si>
  <si>
    <t xml:space="preserve">ITM_MPStoFPF</t>
  </si>
  <si>
    <t xml:space="preserve">/  { fnCvtBrdstom</t>
  </si>
  <si>
    <t xml:space="preserve">"brds" STD_RIGHT_ARROW "m"</t>
  </si>
  <si>
    <t xml:space="preserve">ITM_BRDStoM</t>
  </si>
  <si>
    <t xml:space="preserve">"m" STD_RIGHT_ARROW "brds"</t>
  </si>
  <si>
    <t xml:space="preserve">ITM_MtoBRDS</t>
  </si>
  <si>
    <t xml:space="preserve">/  { fnCvtFirtokg</t>
  </si>
  <si>
    <t xml:space="preserve">"fir" STD_RIGHT_ARROW "kg"</t>
  </si>
  <si>
    <t xml:space="preserve">ITM_FIRtoKG</t>
  </si>
  <si>
    <t xml:space="preserve">"kg" STD_RIGHT_ARROW "fir"</t>
  </si>
  <si>
    <t xml:space="preserve">ITM_KGtoFIR</t>
  </si>
  <si>
    <t xml:space="preserve">/  { fnCvtFpftokph</t>
  </si>
  <si>
    <t xml:space="preserve">"fur/ftn" STD_RIGHT_ARROW "km/h"</t>
  </si>
  <si>
    <t xml:space="preserve">ITM_FPFtoKPH</t>
  </si>
  <si>
    <t xml:space="preserve">"km/h" STD_RIGHT_ARROW "fur/ftn"</t>
  </si>
  <si>
    <t xml:space="preserve">ITM_KPHtoFPF</t>
  </si>
  <si>
    <t xml:space="preserve">/  { fnCvtBrdstoin</t>
  </si>
  <si>
    <t xml:space="preserve">"brds" STD_RIGHT_ARROW "in."</t>
  </si>
  <si>
    <t xml:space="preserve">ITM_BRDStoIN</t>
  </si>
  <si>
    <t xml:space="preserve">"in." STD_RIGHT_ARROW "brds"</t>
  </si>
  <si>
    <t xml:space="preserve">ITM_INtoBRDS</t>
  </si>
  <si>
    <t xml:space="preserve">/  { fnCvtFirtolb</t>
  </si>
  <si>
    <t xml:space="preserve">"fir" STD_RIGHT_ARROW "lb."</t>
  </si>
  <si>
    <t xml:space="preserve">ITM_FIRtoLB</t>
  </si>
  <si>
    <t xml:space="preserve">"lb." STD_RIGHT_ARROW "fir"</t>
  </si>
  <si>
    <t xml:space="preserve">ITM_LBtoFIR</t>
  </si>
  <si>
    <t xml:space="preserve">/  { fnCvtFpftomph</t>
  </si>
  <si>
    <t xml:space="preserve">"fur/ftn" STD_RIGHT_ARROW "mph"</t>
  </si>
  <si>
    <t xml:space="preserve">ITM_FPFtoMPH</t>
  </si>
  <si>
    <t xml:space="preserve">"mph" STD_RIGHT_ARROW "fur/ftn"</t>
  </si>
  <si>
    <t xml:space="preserve">ITM_MPHtoFPF</t>
  </si>
  <si>
    <t xml:space="preserve">/  { fnCvtFpstokph</t>
  </si>
  <si>
    <t xml:space="preserve">"ft/s" STD_RIGHT_ARROW "km/h"</t>
  </si>
  <si>
    <t xml:space="preserve">ITM_FPStoKMH</t>
  </si>
  <si>
    <t xml:space="preserve">"km/h" STD_RIGHT_ARROW "ft/s"</t>
  </si>
  <si>
    <t xml:space="preserve">ITM_KMHtoFPS</t>
  </si>
  <si>
    <t xml:space="preserve">/  { fnCvtFpstomps</t>
  </si>
  <si>
    <t xml:space="preserve">"ft/s" STD_RIGHT_ARROW "m/s"</t>
  </si>
  <si>
    <t xml:space="preserve">ITM_FTPtoMPS</t>
  </si>
  <si>
    <t xml:space="preserve">"m/s" STD_RIGHT_ARROW "ft/s"</t>
  </si>
  <si>
    <t xml:space="preserve">ITM_MPStoFPS</t>
  </si>
  <si>
    <t xml:space="preserve">JC_SS</t>
  </si>
  <si>
    <t xml:space="preserve">SUPSUB_</t>
  </si>
  <si>
    <t xml:space="preserve">ITM_SCR</t>
  </si>
  <si>
    <t xml:space="preserve">"SCRNRM"</t>
  </si>
  <si>
    <t xml:space="preserve">ITM_SCRNRM</t>
  </si>
  <si>
    <t xml:space="preserve">"SCRSUP"</t>
  </si>
  <si>
    <t xml:space="preserve">ITM_SCRSUP</t>
  </si>
  <si>
    <t xml:space="preserve">"SCRSUB"</t>
  </si>
  <si>
    <t xml:space="preserve">ITM_SCRSUB</t>
  </si>
  <si>
    <t xml:space="preserve">/  { fnHide</t>
  </si>
  <si>
    <t xml:space="preserve">"HIDE"</t>
  </si>
  <si>
    <t xml:space="preserve">ITM_HIDE</t>
  </si>
  <si>
    <t xml:space="preserve">/  { fnDenMax</t>
  </si>
  <si>
    <t xml:space="preserve">"DMX"</t>
  </si>
  <si>
    <t xml:space="preserve">MAX_DENMAX</t>
  </si>
  <si>
    <t xml:space="preserve">ITM_DENMAX2</t>
  </si>
  <si>
    <t xml:space="preserve">/  { fnSetSignificantDigits</t>
  </si>
  <si>
    <t xml:space="preserve">"SDIGS"</t>
  </si>
  <si>
    <t xml:space="preserve">ITM_SETSIG2</t>
  </si>
  <si>
    <t xml:space="preserve">/  { fnSetVolume</t>
  </si>
  <si>
    <t xml:space="preserve">"VOL"</t>
  </si>
  <si>
    <t xml:space="preserve">ITM_VOL</t>
  </si>
  <si>
    <t xml:space="preserve">/  { fnGetVolume</t>
  </si>
  <si>
    <t xml:space="preserve">"VOL?"</t>
  </si>
  <si>
    <t xml:space="preserve">ITM_VOLQ</t>
  </si>
  <si>
    <t xml:space="preserve">/  { fnVolumeUp</t>
  </si>
  <si>
    <t xml:space="preserve">"VOL" STD_UP_ARROW</t>
  </si>
  <si>
    <t xml:space="preserve">ITM_VOLPLUS</t>
  </si>
  <si>
    <t xml:space="preserve">/  { fnVolumeDown</t>
  </si>
  <si>
    <t xml:space="preserve">"VOL" STD_DOWN_ARROW</t>
  </si>
  <si>
    <t xml:space="preserve">ITM_VOLMINUS</t>
  </si>
  <si>
    <t xml:space="preserve">/  { fnBuzz</t>
  </si>
  <si>
    <t xml:space="preserve">"BUZZ"</t>
  </si>
  <si>
    <t xml:space="preserve">ITM_BUZZ</t>
  </si>
  <si>
    <t xml:space="preserve">/  { fnPlay</t>
  </si>
  <si>
    <t xml:space="preserve">"PLAY"</t>
  </si>
  <si>
    <t xml:space="preserve">ITM_PLAY</t>
  </si>
  <si>
    <t xml:space="preserve">"l/100km" STD_RIGHT_ARROW</t>
  </si>
  <si>
    <t xml:space="preserve">ITM_L100toKML</t>
  </si>
  <si>
    <t xml:space="preserve">"km/l" STD_RIGHT_ARROW</t>
  </si>
  <si>
    <t xml:space="preserve">ITM_KMLtoL100</t>
  </si>
  <si>
    <t xml:space="preserve">"km/l" STD_SUB_e STD_RIGHT_ARROW</t>
  </si>
  <si>
    <t xml:space="preserve">ITM_KMLEtoK100K</t>
  </si>
  <si>
    <t xml:space="preserve">"kWh/100km" STD_RIGHT_ARROW</t>
  </si>
  <si>
    <t xml:space="preserve">ITM_K100KtoKMLE</t>
  </si>
  <si>
    <t xml:space="preserve">ITM_K100KtoKMK</t>
  </si>
  <si>
    <t xml:space="preserve">"km/kWh" STD_RIGHT_ARROW</t>
  </si>
  <si>
    <t xml:space="preserve">ITM_KMKtoK100K</t>
  </si>
  <si>
    <t xml:space="preserve">ITM_L100toMGUS</t>
  </si>
  <si>
    <t xml:space="preserve">"mpg" STD_US STD_RIGHT_ARROW</t>
  </si>
  <si>
    <t xml:space="preserve">ITM_MGUStoL100</t>
  </si>
  <si>
    <t xml:space="preserve">"mge" STD_US STD_RIGHT_ARROW</t>
  </si>
  <si>
    <t xml:space="preserve">ITM_MGEUStoK100M</t>
  </si>
  <si>
    <t xml:space="preserve">"kWh/100mi" STD_RIGHT_ARROW</t>
  </si>
  <si>
    <t xml:space="preserve">ITM_K100MtoMGEUS</t>
  </si>
  <si>
    <t xml:space="preserve">ITM_K100KtoK100M</t>
  </si>
  <si>
    <t xml:space="preserve">ITM_K100MtoK100K</t>
  </si>
  <si>
    <t xml:space="preserve">ITM_L100toMGUK</t>
  </si>
  <si>
    <t xml:space="preserve">"mpg" STD_UK STD_RIGHT_ARROW</t>
  </si>
  <si>
    <t xml:space="preserve">ITM_MGUKtoL100</t>
  </si>
  <si>
    <t xml:space="preserve">"mge" STD_UK STD_RIGHT_ARROW</t>
  </si>
  <si>
    <t xml:space="preserve">ITM_MGEUKtoK100M</t>
  </si>
  <si>
    <t xml:space="preserve">ITM_K100MtoMGEUK</t>
  </si>
  <si>
    <t xml:space="preserve">ITM_K100MtoMIK</t>
  </si>
  <si>
    <t xml:space="preserve">"mi/kWh" STD_RIGHT_ARROW</t>
  </si>
  <si>
    <t xml:space="preserve">ITM_MIKtoK100M</t>
  </si>
  <si>
    <t xml:space="preserve">"Ymmv:"</t>
  </si>
  <si>
    <t xml:space="preserve">MNU_CONVYMMV</t>
  </si>
  <si>
    <t xml:space="preserve">/  { fnExecutePlusSkip</t>
  </si>
  <si>
    <t xml:space="preserve">"XEQ.SKP"</t>
  </si>
  <si>
    <t xml:space="preserve">ITM_XEQP1</t>
  </si>
  <si>
    <t xml:space="preserve">210</t>
  </si>
  <si>
    <t xml:space="preserve">STD_DOT "Ki"</t>
  </si>
  <si>
    <t xml:space="preserve">ITM_SI_Ki</t>
  </si>
  <si>
    <t xml:space="preserve">220</t>
  </si>
  <si>
    <t xml:space="preserve">STD_DOT "Mi"</t>
  </si>
  <si>
    <t xml:space="preserve">ITM_SI_Mi</t>
  </si>
  <si>
    <t xml:space="preserve">230</t>
  </si>
  <si>
    <t xml:space="preserve">STD_DOT "Gi"</t>
  </si>
  <si>
    <t xml:space="preserve">ITM_SI_Gi</t>
  </si>
  <si>
    <t xml:space="preserve">240</t>
  </si>
  <si>
    <t xml:space="preserve">STD_DOT "Ti"</t>
  </si>
  <si>
    <t xml:space="preserve">ITM_SI_Ti</t>
  </si>
  <si>
    <t xml:space="preserve">250</t>
  </si>
  <si>
    <t xml:space="preserve">STD_DOT "Pi"</t>
  </si>
  <si>
    <t xml:space="preserve">ITM_SI_Pi</t>
  </si>
  <si>
    <t xml:space="preserve">"Prefix"</t>
  </si>
  <si>
    <t xml:space="preserve">MNU_PREFIX</t>
  </si>
  <si>
    <t xml:space="preserve">Next:</t>
  </si>
  <si>
    <t xml:space="preserve">Abbreviation list, imported and " added</t>
  </si>
  <si>
    <t xml:space="preserve">yr.gregor</t>
  </si>
  <si>
    <t xml:space="preserve">Imported from constants_values_abbreviations_j.xlsx</t>
  </si>
  <si>
    <t xml:space="preserve">rad.bohr</t>
  </si>
  <si>
    <t xml:space="preserve">orb.moon</t>
  </si>
  <si>
    <t xml:space="preserve">orb.earth</t>
  </si>
  <si>
    <t xml:space="preserve">lightspeed</t>
  </si>
  <si>
    <t xml:space="preserve">c.radiatn1</t>
  </si>
  <si>
    <t xml:space="preserve">c.radiatn2</t>
  </si>
  <si>
    <t xml:space="preserve">charge.elem</t>
  </si>
  <si>
    <t xml:space="preserve">e.euler</t>
  </si>
  <si>
    <t xml:space="preserve">c.faraday</t>
  </si>
  <si>
    <t xml:space="preserve">α.feigenbm</t>
  </si>
  <si>
    <t xml:space="preserve">δ.feigenbm</t>
  </si>
  <si>
    <t xml:space="preserve">c.grav.nwt</t>
  </si>
  <si>
    <t xml:space="preserve">cond.quant</t>
  </si>
  <si>
    <t xml:space="preserve">c.catalan</t>
  </si>
  <si>
    <t xml:space="preserve">gfact.elec</t>
  </si>
  <si>
    <t xml:space="preserve">c.grav.geo</t>
  </si>
  <si>
    <t xml:space="preserve">acc.earth</t>
  </si>
  <si>
    <t xml:space="preserve">c.planck</t>
  </si>
  <si>
    <t xml:space="preserve">red.planck</t>
  </si>
  <si>
    <t xml:space="preserve">c.boltzmn</t>
  </si>
  <si>
    <t xml:space="preserve">c.josephsn</t>
  </si>
  <si>
    <t xml:space="preserve">len.planck</t>
  </si>
  <si>
    <t xml:space="preserve">mass.elec</t>
  </si>
  <si>
    <t xml:space="preserve">mass.moon</t>
  </si>
  <si>
    <t xml:space="preserve">mass.neu</t>
  </si>
  <si>
    <t xml:space="preserve">r.neu.prot</t>
  </si>
  <si>
    <t xml:space="preserve">mass.prot</t>
  </si>
  <si>
    <t xml:space="preserve">mass.planck</t>
  </si>
  <si>
    <t xml:space="preserve">r.prot.elec</t>
  </si>
  <si>
    <t xml:space="preserve">mass.atom</t>
  </si>
  <si>
    <t xml:space="preserve">energy.atom</t>
  </si>
  <si>
    <t xml:space="preserve">mass.muon</t>
  </si>
  <si>
    <t xml:space="preserve">mass.sun</t>
  </si>
  <si>
    <t xml:space="preserve">mass.earth</t>
  </si>
  <si>
    <t xml:space="preserve">nr.avogadro</t>
  </si>
  <si>
    <t xml:space="preserve">not.a.nr</t>
  </si>
  <si>
    <t xml:space="preserve">press.atm</t>
  </si>
  <si>
    <t xml:space="preserve">c.mol.gas</t>
  </si>
  <si>
    <t xml:space="preserve">rad.elec</t>
  </si>
  <si>
    <t xml:space="preserve">c.klitzing</t>
  </si>
  <si>
    <t xml:space="preserve">rad.moon</t>
  </si>
  <si>
    <t xml:space="preserve">c.rydberg</t>
  </si>
  <si>
    <t xml:space="preserve">rad.sun</t>
  </si>
  <si>
    <t xml:space="preserve">rad.earth</t>
  </si>
  <si>
    <t xml:space="preserve">majax.earth</t>
  </si>
  <si>
    <t xml:space="preserve">minax.earth</t>
  </si>
  <si>
    <t xml:space="preserve">sq.eccent1</t>
  </si>
  <si>
    <t xml:space="preserve">sq.eccent2</t>
  </si>
  <si>
    <t xml:space="preserve">f.flatteng</t>
  </si>
  <si>
    <t xml:space="preserve">temp.stand</t>
  </si>
  <si>
    <t xml:space="preserve">temp.planck</t>
  </si>
  <si>
    <t xml:space="preserve">time.planck</t>
  </si>
  <si>
    <t xml:space="preserve">volume.gas</t>
  </si>
  <si>
    <t xml:space="preserve">imped.vac</t>
  </si>
  <si>
    <t xml:space="preserve">c.finestruc</t>
  </si>
  <si>
    <t xml:space="preserve">c.eul.masc</t>
  </si>
  <si>
    <t xml:space="preserve">r.gyro.prot</t>
  </si>
  <si>
    <t xml:space="preserve">frq.hypf.cs</t>
  </si>
  <si>
    <t xml:space="preserve">epermt.vac</t>
  </si>
  <si>
    <t xml:space="preserve">wavln.elec</t>
  </si>
  <si>
    <t xml:space="preserve">wavln.neu</t>
  </si>
  <si>
    <t xml:space="preserve">wavln.prot</t>
  </si>
  <si>
    <t xml:space="preserve">mpermb.vac</t>
  </si>
  <si>
    <t xml:space="preserve">magn.both</t>
  </si>
  <si>
    <t xml:space="preserve">mgmom.elec</t>
  </si>
  <si>
    <t xml:space="preserve">r.elec.bohr</t>
  </si>
  <si>
    <t xml:space="preserve">magmom.neu</t>
  </si>
  <si>
    <t xml:space="preserve">mgmom.prot</t>
  </si>
  <si>
    <t xml:space="preserve">magn.nucl</t>
  </si>
  <si>
    <t xml:space="preserve">mgmom.muon</t>
  </si>
  <si>
    <t xml:space="preserve">c.stephbol</t>
  </si>
  <si>
    <t xml:space="preserve">r.golden</t>
  </si>
  <si>
    <t xml:space="preserve">fluxq.magn</t>
  </si>
  <si>
    <t xml:space="preserve">vangl.earth</t>
  </si>
  <si>
    <t xml:space="preserve">inf.minus</t>
  </si>
  <si>
    <t xml:space="preserve">inf.plus</t>
  </si>
  <si>
    <t xml:space="preserve">zero</t>
  </si>
  <si>
    <t xml:space="preserve">,</t>
  </si>
  <si>
    <t xml:space="preserve"> </t>
  </si>
  <si>
    <t xml:space="preserve">-MNU_CONST</t>
  </si>
  <si>
    <t xml:space="preserve">-MNU_CHARS</t>
  </si>
  <si>
    <t xml:space="preserve">g</t>
  </si>
  <si>
    <t xml:space="preserve">-MNU_REGR</t>
  </si>
  <si>
    <t xml:space="preserve">-MNU_HIST</t>
  </si>
  <si>
    <t xml:space="preserve">f</t>
  </si>
  <si>
    <t xml:space="preserve">Primary</t>
  </si>
  <si>
    <t xml:space="preserve">First Round of functions removed due to being unused duplications from WP43</t>
  </si>
  <si>
    <t xml:space="preserve">ITM_toDEG</t>
  </si>
  <si>
    <t xml:space="preserve">not used anymore</t>
  </si>
  <si>
    <t xml:space="preserve">ITM_toDMS</t>
  </si>
  <si>
    <t xml:space="preserve">ITM_toGRAD</t>
  </si>
  <si>
    <t xml:space="preserve">ITM_toMULpi</t>
  </si>
  <si>
    <t xml:space="preserve">ITM_toRAD</t>
  </si>
  <si>
    <t xml:space="preserve">ITM_DtoR</t>
  </si>
  <si>
    <t xml:space="preserve">ITM_RtoD</t>
  </si>
  <si>
    <t xml:space="preserve">ITM_DEGto</t>
  </si>
  <si>
    <t xml:space="preserve">ITM_GRADto</t>
  </si>
  <si>
    <t xml:space="preserve">ITM_RADto</t>
  </si>
  <si>
    <t xml:space="preserve">ITM_MPItoR</t>
  </si>
  <si>
    <t xml:space="preserve">ITM_RtoMPI</t>
  </si>
  <si>
    <t xml:space="preserve">ITM_DtoDMS</t>
  </si>
  <si>
    <t xml:space="preserve">ITM_MULPIto</t>
  </si>
  <si>
    <t xml:space="preserve">ITM_DMStoD</t>
  </si>
  <si>
    <t xml:space="preserve">ITM_EXPF</t>
  </si>
  <si>
    <t xml:space="preserve">Direct replacements made in C43</t>
  </si>
  <si>
    <t xml:space="preserve">ITM_LINF</t>
  </si>
  <si>
    <t xml:space="preserve">ITM_LOGF</t>
  </si>
  <si>
    <t xml:space="preserve">ITM_ORTHOF</t>
  </si>
  <si>
    <t xml:space="preserve">ITM_POWERF</t>
  </si>
  <si>
    <t xml:space="preserve">ITM_GAUSSF</t>
  </si>
  <si>
    <t xml:space="preserve">ITM_CAUCHF</t>
  </si>
  <si>
    <t xml:space="preserve">ITM_PARABF</t>
  </si>
  <si>
    <t xml:space="preserve">ITM_HYPF</t>
  </si>
  <si>
    <t xml:space="preserve">ITM_ROOTF</t>
  </si>
  <si>
    <t xml:space="preserve">Second Round of functions removed due to being unused duplications from WP43</t>
  </si>
  <si>
    <t xml:space="preserve">ITM_DENMAX</t>
  </si>
  <si>
    <t xml:space="preserve">ITM_DMSto</t>
  </si>
  <si>
    <t xml:space="preserve">ITM_RM</t>
  </si>
  <si>
    <t xml:space="preserve">ITM_RMQ</t>
  </si>
  <si>
    <t xml:space="preserve">ITM_SETSIG</t>
  </si>
  <si>
    <t xml:space="preserve">ITM_toPOL</t>
  </si>
  <si>
    <t xml:space="preserve">ITM_toREC</t>
  </si>
  <si>
    <t xml:space="preserve">ITM_ROUNDI</t>
  </si>
  <si>
    <t xml:space="preserve">ITM_ROUND</t>
  </si>
  <si>
    <t xml:space="preserve">Not removed</t>
  </si>
  <si>
    <t xml:space="preserve">Not removed - duplicates within WP43 legacy - check why</t>
  </si>
  <si>
    <t xml:space="preserve">Not removed - using it in the WP43 layout</t>
  </si>
  <si>
    <t xml:space="preserve">Not removed - keeping for now as we do support (in the background) MULTPI</t>
  </si>
  <si>
    <t xml:space="preserve">Part of the .d system - need to carefully check befor removal</t>
  </si>
  <si>
    <t xml:space="preserve">XEQM item</t>
  </si>
  <si>
    <t xml:space="preserve">Lookup ITEMS.CAT</t>
  </si>
  <si>
    <t xml:space="preserve">XEQM text</t>
  </si>
  <si>
    <t xml:space="preserve">Using @</t>
  </si>
  <si>
    <t xml:space="preserve">PRIME?</t>
  </si>
  <si>
    <t xml:space="preserve">ENTER</t>
  </si>
  <si>
    <t xml:space="preserve">X&lt;&gt;Y</t>
  </si>
  <si>
    <t xml:space="preserve">DROP</t>
  </si>
  <si>
    <t xml:space="preserve">CLX</t>
  </si>
  <si>
    <t xml:space="preserve">FILL</t>
  </si>
  <si>
    <t xml:space="preserve">STO</t>
  </si>
  <si>
    <t xml:space="preserve">COMB</t>
  </si>
  <si>
    <t xml:space="preserve">PERM</t>
  </si>
  <si>
    <t xml:space="preserve">RCL</t>
  </si>
  <si>
    <t xml:space="preserve">X^2</t>
  </si>
  <si>
    <t xml:space="preserve">X^3</t>
  </si>
  <si>
    <t xml:space="preserve">Y^X</t>
  </si>
  <si>
    <t xml:space="preserve">SQRT</t>
  </si>
  <si>
    <t xml:space="preserve">CUBRT</t>
  </si>
  <si>
    <t xml:space="preserve">XRTY</t>
  </si>
  <si>
    <t xml:space="preserve">2^X</t>
  </si>
  <si>
    <t xml:space="preserve">e^X</t>
  </si>
  <si>
    <t xml:space="preserve">10^X</t>
  </si>
  <si>
    <t xml:space="preserve">LOG2</t>
  </si>
  <si>
    <t xml:space="preserve">LN</t>
  </si>
  <si>
    <t xml:space="preserve">LOG10</t>
  </si>
  <si>
    <t xml:space="preserve">LOGXY</t>
  </si>
  <si>
    <t xml:space="preserve">1/X</t>
  </si>
  <si>
    <t xml:space="preserve">COS</t>
  </si>
  <si>
    <t xml:space="preserve">COSH</t>
  </si>
  <si>
    <t xml:space="preserve">SIN</t>
  </si>
  <si>
    <t xml:space="preserve">SINH</t>
  </si>
  <si>
    <t xml:space="preserve">TAN</t>
  </si>
  <si>
    <t xml:space="preserve">TANH</t>
  </si>
  <si>
    <t xml:space="preserve">ACOS</t>
  </si>
  <si>
    <t xml:space="preserve">ARCOSH</t>
  </si>
  <si>
    <t xml:space="preserve">ASIN</t>
  </si>
  <si>
    <t xml:space="preserve">ARSINH</t>
  </si>
  <si>
    <t xml:space="preserve">ATAN</t>
  </si>
  <si>
    <t xml:space="preserve">ARTANH</t>
  </si>
  <si>
    <t xml:space="preserve">GCD</t>
  </si>
  <si>
    <t xml:space="preserve">LCM</t>
  </si>
  <si>
    <t xml:space="preserve">DECR</t>
  </si>
  <si>
    <t xml:space="preserve">INC</t>
  </si>
  <si>
    <t xml:space="preserve">IP</t>
  </si>
  <si>
    <t xml:space="preserve">FP</t>
  </si>
  <si>
    <t xml:space="preserve">+</t>
  </si>
  <si>
    <t xml:space="preserve">-</t>
  </si>
  <si>
    <t xml:space="preserve">CHS</t>
  </si>
  <si>
    <t xml:space="preserve">*</t>
  </si>
  <si>
    <t xml:space="preserve">/</t>
  </si>
  <si>
    <t xml:space="preserve">IDIV</t>
  </si>
  <si>
    <t xml:space="preserve">VIEW</t>
  </si>
  <si>
    <t xml:space="preserve">MOD</t>
  </si>
  <si>
    <t xml:space="preserve">MAX</t>
  </si>
  <si>
    <t xml:space="preserve">MIN</t>
  </si>
  <si>
    <t xml:space="preserve">MAGN</t>
  </si>
  <si>
    <t xml:space="preserve">NEXTP</t>
  </si>
  <si>
    <t xml:space="preserve">PI</t>
  </si>
  <si>
    <t xml:space="preserve">&gt;&gt;DEG</t>
  </si>
  <si>
    <t xml:space="preserve">&gt;&gt;RAD</t>
  </si>
  <si>
    <t xml:space="preserve">&gt;&gt;GRAD</t>
  </si>
  <si>
    <t xml:space="preserve">c</t>
  </si>
  <si>
    <t xml:space="preserve">PHI</t>
  </si>
  <si>
    <t xml:space="preserve">SUM+</t>
  </si>
  <si>
    <t xml:space="preserve">NSUM</t>
  </si>
  <si>
    <t xml:space="preserve">SUMX</t>
  </si>
  <si>
    <t xml:space="preserve">SUMY</t>
  </si>
  <si>
    <t xml:space="preserve">X</t>
  </si>
  <si>
    <t xml:space="preserve">Y</t>
  </si>
  <si>
    <t xml:space="preserve">IND&gt;</t>
  </si>
  <si>
    <t xml:space="preserve">EEX</t>
  </si>
  <si>
    <t xml:space="preserve">SNAP</t>
  </si>
  <si>
    <t xml:space="preserve">ABS</t>
  </si>
  <si>
    <t xml:space="preserve">ALL</t>
  </si>
  <si>
    <t xml:space="preserve">BATT?</t>
  </si>
  <si>
    <t xml:space="preserve">CASE</t>
  </si>
  <si>
    <t xml:space="preserve">CLSTK</t>
  </si>
  <si>
    <t xml:space="preserve">CLSUM</t>
  </si>
  <si>
    <t xml:space="preserve">DEG</t>
  </si>
  <si>
    <t xml:space="preserve">ENG</t>
  </si>
  <si>
    <t xml:space="preserve">EXPT</t>
  </si>
  <si>
    <t xml:space="preserve">FIB</t>
  </si>
  <si>
    <t xml:space="preserve">FIX</t>
  </si>
  <si>
    <t xml:space="preserve">GD</t>
  </si>
  <si>
    <t xml:space="preserve">GD^-1</t>
  </si>
  <si>
    <t xml:space="preserve">IM</t>
  </si>
  <si>
    <t xml:space="preserve">INDEX</t>
  </si>
  <si>
    <t xml:space="preserve">I+</t>
  </si>
  <si>
    <t xml:space="preserve">I-</t>
  </si>
  <si>
    <t xml:space="preserve">J+</t>
  </si>
  <si>
    <t xml:space="preserve">J-</t>
  </si>
  <si>
    <t xml:space="preserve">SINC</t>
  </si>
  <si>
    <t xml:space="preserve">MULPI</t>
  </si>
  <si>
    <t xml:space="preserve">SUM</t>
  </si>
  <si>
    <t xml:space="preserve">SINCPI</t>
  </si>
  <si>
    <t xml:space="preserve">PLOT</t>
  </si>
  <si>
    <t xml:space="preserve">RAD</t>
  </si>
  <si>
    <t xml:space="preserve">RAN#</t>
  </si>
  <si>
    <t xml:space="preserve">RCLEL</t>
  </si>
  <si>
    <t xml:space="preserve">RE</t>
  </si>
  <si>
    <t xml:space="preserve">RE&lt;&gt;IM</t>
  </si>
  <si>
    <t xml:space="preserve">e^X-1</t>
  </si>
  <si>
    <t xml:space="preserve">SCI</t>
  </si>
  <si>
    <t xml:space="preserve">STOEL</t>
  </si>
  <si>
    <t xml:space="preserve">STOIJ</t>
  </si>
  <si>
    <t xml:space="preserve">LN(1+X)</t>
  </si>
  <si>
    <t xml:space="preserve">TICKS</t>
  </si>
  <si>
    <t xml:space="preserve">(-1)^X</t>
  </si>
  <si>
    <t xml:space="preserve">&gt;REAL</t>
  </si>
  <si>
    <t xml:space="preserve">EXIT</t>
  </si>
  <si>
    <t xml:space="preserve">ALPHA</t>
  </si>
  <si>
    <t xml:space="preserve">DOTD</t>
  </si>
  <si>
    <t xml:space="preserve">MINUTE</t>
  </si>
  <si>
    <t xml:space="preserve">COMPLEX</t>
  </si>
  <si>
    <t xml:space="preserve">&gt;POLAR</t>
  </si>
  <si>
    <t xml:space="preserve">&gt;RECT</t>
  </si>
  <si>
    <t xml:space="preserve">ERPN</t>
  </si>
  <si>
    <t xml:space="preserve">RPN</t>
  </si>
  <si>
    <t xml:space="preserve">SIG</t>
  </si>
  <si>
    <t xml:space="preserve">ROUND</t>
  </si>
  <si>
    <t xml:space="preserve">ROUNDI</t>
  </si>
  <si>
    <t xml:space="preserve">CASEUP</t>
  </si>
  <si>
    <t xml:space="preserve">CASEDN</t>
  </si>
  <si>
    <t xml:space="preserve">LISTXY</t>
  </si>
  <si>
    <t xml:space="preserve">ZYX&gt;M</t>
  </si>
  <si>
    <t xml:space="preserve">POLAR</t>
  </si>
  <si>
    <t xml:space="preserve">RECT</t>
  </si>
  <si>
    <t xml:space="preserve">P_INT</t>
  </si>
  <si>
    <t xml:space="preserve">P_DIFF</t>
  </si>
  <si>
    <t xml:space="preserve">P_RMS</t>
  </si>
  <si>
    <t xml:space="preserve">P_SHADE</t>
  </si>
  <si>
    <t xml:space="preserve">CLGRF</t>
  </si>
  <si>
    <t xml:space="preserve">PLSTAT</t>
  </si>
  <si>
    <t xml:space="preserve">M&gt;ZYX</t>
  </si>
  <si>
    <t xml:space="preserve">PLTRST</t>
  </si>
  <si>
    <t xml:space="preserve">CEIL</t>
  </si>
  <si>
    <t xml:space="preserve">FLOOR</t>
  </si>
  <si>
    <t xml:space="preserve">X!</t>
  </si>
  <si>
    <t xml:space="preserve">RMD</t>
  </si>
  <si>
    <t xml:space="preserve">SDL</t>
  </si>
  <si>
    <t xml:space="preserve">SDR</t>
  </si>
  <si>
    <t xml:space="preserve">LM</t>
  </si>
  <si>
    <t xml:space="preserve">LNBETA</t>
  </si>
  <si>
    <t xml:space="preserve">LNGAMMA</t>
  </si>
  <si>
    <t xml:space="preserve">SEED</t>
  </si>
  <si>
    <t xml:space="preserve">SIGN</t>
  </si>
  <si>
    <t xml:space="preserve">IDIVR</t>
  </si>
  <si>
    <t xml:space="preserve">GAMMA</t>
  </si>
  <si>
    <t xml:space="preserve">DELTA%</t>
  </si>
  <si>
    <t xml:space="preserve">RANI#</t>
  </si>
  <si>
    <t xml:space="preserve">STDDEV</t>
  </si>
  <si>
    <t xml:space="preserve">SN</t>
  </si>
  <si>
    <t xml:space="preserve">CN</t>
  </si>
  <si>
    <t xml:space="preserve">DN</t>
  </si>
  <si>
    <t xml:space="preserve">||</t>
  </si>
  <si>
    <t xml:space="preserve">PRSTK</t>
  </si>
  <si>
    <t xml:space="preserve">UNIT</t>
  </si>
  <si>
    <t xml:space="preserve">M.NEW</t>
  </si>
  <si>
    <t xml:space="preserve">REMOVED</t>
  </si>
  <si>
    <t xml:space="preserve">Removed</t>
  </si>
  <si>
    <t xml:space="preserve">PLUS</t>
  </si>
  <si>
    <t xml:space="preserve">MULT</t>
  </si>
  <si>
    <t xml:space="preserve">DIV</t>
  </si>
  <si>
    <t xml:space="preserve">ITM_GAP</t>
  </si>
  <si>
    <t xml:space="preserve">GAP</t>
  </si>
  <si>
    <t xml:space="preserve">ITM_RDXCOM</t>
  </si>
  <si>
    <t xml:space="preserve">RDXCOM</t>
  </si>
  <si>
    <t xml:space="preserve">ITM_RDXPER</t>
  </si>
  <si>
    <t xml:space="preserve">RDXPER</t>
  </si>
  <si>
    <t xml:space="preserve">MULTCR</t>
  </si>
  <si>
    <t xml:space="preserve">MULTDOT</t>
  </si>
  <si>
    <t xml:space="preserve">DMY</t>
  </si>
  <si>
    <t xml:space="preserve">YMD</t>
  </si>
  <si>
    <t xml:space="preserve">MDY</t>
  </si>
  <si>
    <t xml:space="preserve">CPXRES</t>
  </si>
  <si>
    <t xml:space="preserve">SPCRES</t>
  </si>
  <si>
    <t xml:space="preserve">SSIZE4</t>
  </si>
  <si>
    <t xml:space="preserve">SSIZE8</t>
  </si>
  <si>
    <t xml:space="preserve">CPXI</t>
  </si>
  <si>
    <t xml:space="preserve">CPXJ</t>
  </si>
  <si>
    <t xml:space="preserve">CLK12</t>
  </si>
  <si>
    <t xml:space="preserve">CLK24</t>
  </si>
  <si>
    <t xml:space="preserve">SCIOVR</t>
  </si>
  <si>
    <t xml:space="preserve">ENGOVR</t>
  </si>
  <si>
    <t xml:space="preserve">F1234</t>
  </si>
  <si>
    <t xml:space="preserve">M1234</t>
  </si>
  <si>
    <t xml:space="preserve">F14</t>
  </si>
  <si>
    <t xml:space="preserve">M14</t>
  </si>
  <si>
    <t xml:space="preserve">F124</t>
  </si>
  <si>
    <t xml:space="preserve">M124</t>
  </si>
  <si>
    <t xml:space="preserve">CF</t>
  </si>
  <si>
    <t xml:space="preserve">SF</t>
  </si>
  <si>
    <t xml:space="preserve">G2TP</t>
  </si>
  <si>
    <t xml:space="preserve">HOMEX3</t>
  </si>
  <si>
    <t xml:space="preserve">MYMX3</t>
  </si>
  <si>
    <t xml:space="preserve">SH4S</t>
  </si>
  <si>
    <t xml:space="preserve">IRFRAC</t>
  </si>
  <si>
    <t xml:space="preserve">HOME</t>
  </si>
  <si>
    <t xml:space="preserve">MYM</t>
  </si>
  <si>
    <t xml:space="preserve">LARGELI</t>
  </si>
  <si>
    <t xml:space="preserve">CPXRES1</t>
  </si>
  <si>
    <t xml:space="preserve">SPCRES1</t>
  </si>
  <si>
    <t xml:space="preserve">CPXRES0</t>
  </si>
  <si>
    <t xml:space="preserve">SPCRES0</t>
  </si>
  <si>
    <t xml:space="preserve">ADDED</t>
  </si>
  <si>
    <t xml:space="preserve">FGOFF</t>
  </si>
  <si>
    <t xml:space="preserve">FGLIM</t>
  </si>
  <si>
    <t xml:space="preserve">FGFUL</t>
  </si>
  <si>
    <t xml:space="preserve">ADDED 2023-05-22</t>
  </si>
  <si>
    <t xml:space="preserve">IPER</t>
  </si>
  <si>
    <t xml:space="preserve">ICOM</t>
  </si>
  <si>
    <t xml:space="preserve">IWTICK</t>
  </si>
  <si>
    <t xml:space="preserve">ISPC</t>
  </si>
  <si>
    <t xml:space="preserve">IWSPC</t>
  </si>
  <si>
    <t xml:space="preserve">IDOT</t>
  </si>
  <si>
    <t xml:space="preserve">IUNDR</t>
  </si>
  <si>
    <t xml:space="preserve">INONE</t>
  </si>
  <si>
    <t xml:space="preserve">INSPC</t>
  </si>
  <si>
    <t xml:space="preserve">FPER</t>
  </si>
  <si>
    <t xml:space="preserve">FCOM</t>
  </si>
  <si>
    <t xml:space="preserve">FWTICK</t>
  </si>
  <si>
    <t xml:space="preserve">FSPC</t>
  </si>
  <si>
    <t xml:space="preserve">FWSPC</t>
  </si>
  <si>
    <t xml:space="preserve">FDOT</t>
  </si>
  <si>
    <t xml:space="preserve">FUNDR</t>
  </si>
  <si>
    <t xml:space="preserve">FNONE</t>
  </si>
  <si>
    <t xml:space="preserve">FNSPC</t>
  </si>
  <si>
    <t xml:space="preserve">JG1582</t>
  </si>
  <si>
    <t xml:space="preserve">JG1752</t>
  </si>
  <si>
    <t xml:space="preserve">JG1873</t>
  </si>
  <si>
    <t xml:space="preserve">JG1949</t>
  </si>
  <si>
    <t xml:space="preserve">IPSEP</t>
  </si>
  <si>
    <t xml:space="preserve">FPSEP</t>
  </si>
  <si>
    <t xml:space="preserve">set&gt;TXT</t>
  </si>
  <si>
    <t xml:space="preserve">IPGRP</t>
  </si>
  <si>
    <t xml:space="preserve">IPGRP1X</t>
  </si>
  <si>
    <t xml:space="preserve">IPGRP1</t>
  </si>
  <si>
    <t xml:space="preserve">FPGRP</t>
  </si>
  <si>
    <t xml:space="preserve">ADDED 2023-06</t>
  </si>
  <si>
    <t xml:space="preserve">BEEP</t>
  </si>
  <si>
    <t xml:space="preserve">TONE</t>
  </si>
  <si>
    <t xml:space="preserve">Added 2023-07-14</t>
  </si>
  <si>
    <t xml:space="preserve">SQRT1+XSQR</t>
  </si>
  <si>
    <t xml:space="preserve">Added 2023-07-16</t>
  </si>
  <si>
    <t xml:space="preserve">PRON</t>
  </si>
  <si>
    <t xml:space="preserve">PROFF</t>
  </si>
  <si>
    <t xml:space="preserve">Added 2023-07-29</t>
  </si>
  <si>
    <t xml:space="preserve">HOUR</t>
  </si>
  <si>
    <t xml:space="preserve">SEC</t>
  </si>
  <si>
    <t xml:space="preserve">Added 2023-07-30</t>
  </si>
  <si>
    <t xml:space="preserve">e^iX</t>
  </si>
  <si>
    <t xml:space="preserve">CLSUM CLSTK ERPN DEG ALL 00</t>
  </si>
  <si>
    <t xml:space="preserve">Sumx</t>
  </si>
  <si>
    <t xml:space="preserve">Sumy</t>
  </si>
  <si>
    <t xml:space="preserve">RPN 5 ENTER + ERPN 1  +</t>
  </si>
  <si>
    <t xml:space="preserve">2 ENTER 5 X&lt;&gt;Y / </t>
  </si>
  <si>
    <t xml:space="preserve">1 EXIT 2 DROP 1 EXIT 3 DROP</t>
  </si>
  <si>
    <t xml:space="preserve">1 ENTER 2 ENTER 3 ENTER CLX + +</t>
  </si>
  <si>
    <t xml:space="preserve">3 FILL + + +</t>
  </si>
  <si>
    <t xml:space="preserve">1 CHS SQRT STO 01 CLSTK RCL 01 ENTER * CHS ABS ENTER</t>
  </si>
  <si>
    <t xml:space="preserve">10 ENTER 3 COMB</t>
  </si>
  <si>
    <t xml:space="preserve">4 ENTER 3 PERM</t>
  </si>
  <si>
    <t xml:space="preserve">1 STO + 01 CLSTK RCL 01 X^2 ABS</t>
  </si>
  <si>
    <t xml:space="preserve">ENTRY?</t>
  </si>
  <si>
    <t xml:space="preserve">RCL 01 X^2 STO 02 ABS</t>
  </si>
  <si>
    <t xml:space="preserve">RCL 01 X^3 STO 03 ABS</t>
  </si>
  <si>
    <t xml:space="preserve">RCL 01 23 Y^X STO 04 ABS</t>
  </si>
  <si>
    <t xml:space="preserve">RCL 02 SQRT RCL 01 - ABS</t>
  </si>
  <si>
    <t xml:space="preserve">RCL 03 CUBRT RCL 01 - ABS</t>
  </si>
  <si>
    <t xml:space="preserve">1 EXIT 0.1 COMPLEX STO 06 23 Y^X 23 XRTY RCL 06 - ABS</t>
  </si>
  <si>
    <t xml:space="preserve">E^X</t>
  </si>
  <si>
    <t xml:space="preserve">ARCCOS</t>
  </si>
  <si>
    <t xml:space="preserve">DONE</t>
  </si>
  <si>
    <t xml:space="preserve">ARCCOSH</t>
  </si>
  <si>
    <t xml:space="preserve">ARCSIN</t>
  </si>
  <si>
    <t xml:space="preserve">ARCSINH</t>
  </si>
  <si>
    <t xml:space="preserve">ARCTAN</t>
  </si>
  <si>
    <t xml:space="preserve">ARCTANH</t>
  </si>
  <si>
    <t xml:space="preserve">0.2 CEIL 0.9 CEIL +</t>
  </si>
  <si>
    <t xml:space="preserve">1.2 FLOOR 1.9 FLOOR +</t>
  </si>
  <si>
    <t xml:space="preserve">54 EXIT 24 GCD STO 22</t>
  </si>
  <si>
    <t xml:space="preserve">4 EXIT 6 LCM</t>
  </si>
  <si>
    <t xml:space="preserve">3.14159265 IP</t>
  </si>
  <si>
    <t xml:space="preserve">3.14159265 FP</t>
  </si>
  <si>
    <t xml:space="preserve">3 EXIT 4 + 5 EXIT +</t>
  </si>
  <si>
    <t xml:space="preserve">3 ENTER 4 - 5 EXIT -</t>
  </si>
  <si>
    <t xml:space="preserve">&gt;DEG</t>
  </si>
  <si>
    <t xml:space="preserve">&gt;RAD</t>
  </si>
  <si>
    <t xml:space="preserve">D&gt;R</t>
  </si>
  <si>
    <t xml:space="preserve">R&gt;D</t>
  </si>
  <si>
    <t xml:space="preserve">E^X-1</t>
  </si>
  <si>
    <t xml:space="preserve">20 STO 00 INC 00 RCL 00</t>
  </si>
  <si>
    <t xml:space="preserve">DEC</t>
  </si>
  <si>
    <t xml:space="preserve">20 STO 00 DEC 00 RCL 00</t>
  </si>
  <si>
    <t xml:space="preserve">2a</t>
  </si>
  <si>
    <t xml:space="preserve">2b</t>
  </si>
  <si>
    <t xml:space="preserve">2c</t>
  </si>
  <si>
    <t xml:space="preserve">2d</t>
  </si>
  <si>
    <t xml:space="preserve">2e</t>
  </si>
  <si>
    <t xml:space="preserve">2f</t>
  </si>
  <si>
    <t xml:space="preserve">STD_0</t>
  </si>
  <si>
    <t xml:space="preserve">STD_1</t>
  </si>
  <si>
    <t xml:space="preserve">STD_2</t>
  </si>
  <si>
    <t xml:space="preserve">STD_3</t>
  </si>
  <si>
    <t xml:space="preserve">STD_4</t>
  </si>
  <si>
    <t xml:space="preserve">STD_5</t>
  </si>
  <si>
    <t xml:space="preserve">STD_6</t>
  </si>
  <si>
    <t xml:space="preserve">STD_7</t>
  </si>
  <si>
    <t xml:space="preserve">STD_8</t>
  </si>
  <si>
    <t xml:space="preserve">STD_9</t>
  </si>
  <si>
    <t xml:space="preserve">3a</t>
  </si>
  <si>
    <t xml:space="preserve">3b</t>
  </si>
  <si>
    <t xml:space="preserve">3c</t>
  </si>
  <si>
    <t xml:space="preserve">3d</t>
  </si>
  <si>
    <t xml:space="preserve">3e</t>
  </si>
  <si>
    <t xml:space="preserve">3f</t>
  </si>
  <si>
    <t xml:space="preserve">STD_A</t>
  </si>
  <si>
    <t xml:space="preserve">STD_B</t>
  </si>
  <si>
    <t xml:space="preserve">STD_C</t>
  </si>
  <si>
    <t xml:space="preserve">STD_D</t>
  </si>
  <si>
    <t xml:space="preserve">STD_E</t>
  </si>
  <si>
    <t xml:space="preserve">STD_F</t>
  </si>
  <si>
    <t xml:space="preserve">STD_G</t>
  </si>
  <si>
    <t xml:space="preserve">STD_H</t>
  </si>
  <si>
    <t xml:space="preserve">STD_I</t>
  </si>
  <si>
    <t xml:space="preserve">4a</t>
  </si>
  <si>
    <t xml:space="preserve">STD_J</t>
  </si>
  <si>
    <t xml:space="preserve">4b</t>
  </si>
  <si>
    <t xml:space="preserve">STD_K</t>
  </si>
  <si>
    <t xml:space="preserve">4c</t>
  </si>
  <si>
    <t xml:space="preserve">STD_L</t>
  </si>
  <si>
    <t xml:space="preserve">4d</t>
  </si>
  <si>
    <t xml:space="preserve">STD_M</t>
  </si>
  <si>
    <t xml:space="preserve">4e</t>
  </si>
  <si>
    <t xml:space="preserve">STD_N</t>
  </si>
  <si>
    <t xml:space="preserve">4f</t>
  </si>
  <si>
    <t xml:space="preserve">STD_O</t>
  </si>
  <si>
    <t xml:space="preserve">STD_P</t>
  </si>
  <si>
    <t xml:space="preserve">STD_Q</t>
  </si>
  <si>
    <t xml:space="preserve">STD_R</t>
  </si>
  <si>
    <t xml:space="preserve">STD_S</t>
  </si>
  <si>
    <t xml:space="preserve">STD_T</t>
  </si>
  <si>
    <t xml:space="preserve">STD_U</t>
  </si>
  <si>
    <t xml:space="preserve">STD_V</t>
  </si>
  <si>
    <t xml:space="preserve">STD_W</t>
  </si>
  <si>
    <t xml:space="preserve">STD_X</t>
  </si>
  <si>
    <t xml:space="preserve">STD_Y</t>
  </si>
  <si>
    <t xml:space="preserve">5a</t>
  </si>
  <si>
    <t xml:space="preserve">STD_Z</t>
  </si>
  <si>
    <t xml:space="preserve">5b</t>
  </si>
  <si>
    <t xml:space="preserve">5c</t>
  </si>
  <si>
    <t xml:space="preserve">5d</t>
  </si>
  <si>
    <t xml:space="preserve">5e</t>
  </si>
  <si>
    <t xml:space="preserve">5f</t>
  </si>
  <si>
    <t xml:space="preserve">STD_a</t>
  </si>
  <si>
    <t xml:space="preserve">STD_b</t>
  </si>
  <si>
    <t xml:space="preserve">STD_c</t>
  </si>
  <si>
    <t xml:space="preserve">STD_d</t>
  </si>
  <si>
    <t xml:space="preserve">STD_e</t>
  </si>
  <si>
    <t xml:space="preserve">STD_f</t>
  </si>
  <si>
    <t xml:space="preserve">STD_g</t>
  </si>
  <si>
    <t xml:space="preserve">STD_h</t>
  </si>
  <si>
    <t xml:space="preserve">STD_i</t>
  </si>
  <si>
    <t xml:space="preserve">6a</t>
  </si>
  <si>
    <t xml:space="preserve">STD_j</t>
  </si>
  <si>
    <t xml:space="preserve">6b</t>
  </si>
  <si>
    <t xml:space="preserve">STD_k</t>
  </si>
  <si>
    <t xml:space="preserve">6c</t>
  </si>
  <si>
    <t xml:space="preserve">STD_l</t>
  </si>
  <si>
    <t xml:space="preserve">6d</t>
  </si>
  <si>
    <t xml:space="preserve">STD_m</t>
  </si>
  <si>
    <t xml:space="preserve">6e</t>
  </si>
  <si>
    <t xml:space="preserve">STD_n</t>
  </si>
  <si>
    <t xml:space="preserve">6f</t>
  </si>
  <si>
    <t xml:space="preserve">STD_o</t>
  </si>
  <si>
    <t xml:space="preserve">STD_p</t>
  </si>
  <si>
    <t xml:space="preserve">STD_q</t>
  </si>
  <si>
    <t xml:space="preserve">STD_r</t>
  </si>
  <si>
    <t xml:space="preserve">STD_s</t>
  </si>
  <si>
    <t xml:space="preserve">STD_t</t>
  </si>
  <si>
    <t xml:space="preserve">STD_u</t>
  </si>
  <si>
    <t xml:space="preserve">STD_v</t>
  </si>
  <si>
    <t xml:space="preserve">STD_w</t>
  </si>
  <si>
    <t xml:space="preserve">STD_x</t>
  </si>
  <si>
    <t xml:space="preserve">STD_y</t>
  </si>
  <si>
    <t xml:space="preserve">7a</t>
  </si>
  <si>
    <t xml:space="preserve">STD_z</t>
  </si>
  <si>
    <t xml:space="preserve">7b</t>
  </si>
  <si>
    <t xml:space="preserve">7c</t>
  </si>
  <si>
    <t xml:space="preserve">7d</t>
  </si>
  <si>
    <t xml:space="preserve">7e</t>
  </si>
  <si>
    <t xml:space="preserve">a1</t>
  </si>
  <si>
    <t xml:space="preserve">default not supported</t>
  </si>
  <si>
    <t xml:space="preserve">a2</t>
  </si>
  <si>
    <t xml:space="preserve">a3</t>
  </si>
  <si>
    <t xml:space="preserve">a5</t>
  </si>
  <si>
    <t xml:space="preserve">a7</t>
  </si>
  <si>
    <t xml:space="preserve">a9</t>
  </si>
  <si>
    <t xml:space="preserve">ab</t>
  </si>
  <si>
    <t xml:space="preserve">ac</t>
  </si>
  <si>
    <t xml:space="preserve">&lt;&gt;</t>
  </si>
  <si>
    <t xml:space="preserve">b0</t>
  </si>
  <si>
    <t xml:space="preserve">deg</t>
  </si>
  <si>
    <t xml:space="preserve">b1</t>
  </si>
  <si>
    <t xml:space="preserve">+-</t>
  </si>
  <si>
    <t xml:space="preserve">b5</t>
  </si>
  <si>
    <t xml:space="preserve">STD_mu_b</t>
  </si>
  <si>
    <t xml:space="preserve">b7</t>
  </si>
  <si>
    <t xml:space="preserve">.</t>
  </si>
  <si>
    <t xml:space="preserve">bb</t>
  </si>
  <si>
    <t xml:space="preserve">bc</t>
  </si>
  <si>
    <t xml:space="preserve">bd</t>
  </si>
  <si>
    <t xml:space="preserve">bf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</si>
  <si>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</si>
  <si>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</si>
  <si>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</si>
  <si>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</si>
  <si>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</si>
  <si>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</si>
  <si>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</si>
  <si>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</si>
  <si>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</si>
  <si>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</si>
  <si>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ca</t>
  </si>
  <si>
    <t xml:space="preserve">cb</t>
  </si>
  <si>
    <t xml:space="preserve">cc</t>
  </si>
  <si>
    <t xml:space="preserve">cd</t>
  </si>
  <si>
    <t xml:space="preserve">ce</t>
  </si>
  <si>
    <t xml:space="preserve">cf</t>
  </si>
  <si>
    <t xml:space="preserve">d0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</si>
  <si>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</si>
  <si>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</si>
  <si>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</si>
  <si>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</si>
  <si>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</si>
  <si>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</si>
  <si>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</si>
  <si>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</si>
  <si>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</si>
  <si>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da</t>
  </si>
  <si>
    <t xml:space="preserve">db</t>
  </si>
  <si>
    <t xml:space="preserve">dc</t>
  </si>
  <si>
    <t xml:space="preserve">dd</t>
  </si>
  <si>
    <t xml:space="preserve">df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</si>
  <si>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</si>
  <si>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</si>
  <si>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</si>
  <si>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</si>
  <si>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</si>
  <si>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</si>
  <si>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</si>
  <si>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</si>
  <si>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</si>
  <si>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</si>
  <si>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ea</t>
  </si>
  <si>
    <t xml:space="preserve">eb</t>
  </si>
  <si>
    <t xml:space="preserve">ec</t>
  </si>
  <si>
    <t xml:space="preserve">ed</t>
  </si>
  <si>
    <t xml:space="preserve">ee</t>
  </si>
  <si>
    <t xml:space="preserve">ef</t>
  </si>
  <si>
    <t xml:space="preserve">f0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</si>
  <si>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</si>
  <si>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</si>
  <si>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</si>
  <si>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</si>
  <si>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</si>
  <si>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</si>
  <si>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</si>
  <si>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</si>
  <si>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</si>
  <si>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fa</t>
  </si>
  <si>
    <t xml:space="preserve">fb</t>
  </si>
  <si>
    <t xml:space="preserve">fc</t>
  </si>
  <si>
    <t xml:space="preserve">fd</t>
  </si>
  <si>
    <t xml:space="preserve">ff</t>
  </si>
  <si>
    <t xml:space="preserve">_</t>
  </si>
  <si>
    <t xml:space="preserve">RANGE81-83</t>
  </si>
  <si>
    <t xml:space="preserve">0c</t>
  </si>
  <si>
    <t xml:space="preserve">0d</t>
  </si>
  <si>
    <t xml:space="preserve">0e</t>
  </si>
  <si>
    <t xml:space="preserve">0f</t>
  </si>
  <si>
    <t xml:space="preserve">d'</t>
  </si>
  <si>
    <t xml:space="preserve">1a</t>
  </si>
  <si>
    <t xml:space="preserve">1b</t>
  </si>
  <si>
    <t xml:space="preserve">1e</t>
  </si>
  <si>
    <t xml:space="preserve">1f</t>
  </si>
  <si>
    <t xml:space="preserve">L'</t>
  </si>
  <si>
    <t xml:space="preserve">l'</t>
  </si>
  <si>
    <t xml:space="preserve">OE</t>
  </si>
  <si>
    <t xml:space="preserve">oe</t>
  </si>
  <si>
    <t xml:space="preserve">R'</t>
  </si>
  <si>
    <t xml:space="preserve">r'</t>
  </si>
  <si>
    <t xml:space="preserve">t'</t>
  </si>
  <si>
    <t xml:space="preserve">ymean</t>
  </si>
  <si>
    <t xml:space="preserve">y_mean</t>
  </si>
  <si>
    <t xml:space="preserve">xmean</t>
  </si>
  <si>
    <t xml:space="preserve">x_mean</t>
  </si>
  <si>
    <t xml:space="preserve">x_circ</t>
  </si>
  <si>
    <t xml:space="preserve">7f</t>
  </si>
  <si>
    <t xml:space="preserve">9a</t>
  </si>
  <si>
    <t xml:space="preserve">9b</t>
  </si>
  <si>
    <t xml:space="preserve">9c</t>
  </si>
  <si>
    <t xml:space="preserve">9d</t>
  </si>
  <si>
    <t xml:space="preserve">9e</t>
  </si>
  <si>
    <t xml:space="preserve">9f</t>
  </si>
  <si>
    <t xml:space="preserve">a0</t>
  </si>
  <si>
    <t xml:space="preserve">a4</t>
  </si>
  <si>
    <t xml:space="preserve">a6</t>
  </si>
  <si>
    <t xml:space="preserve">a8</t>
  </si>
  <si>
    <t xml:space="preserve">aa</t>
  </si>
  <si>
    <t xml:space="preserve">ad</t>
  </si>
  <si>
    <t xml:space="preserve">ae</t>
  </si>
  <si>
    <t xml:space="preserve">af</t>
  </si>
  <si>
    <t xml:space="preserve">b2</t>
  </si>
  <si>
    <t xml:space="preserve">b3</t>
  </si>
  <si>
    <t xml:space="preserve">b4</t>
  </si>
  <si>
    <t xml:space="preserve">b6</t>
  </si>
  <si>
    <t xml:space="preserve">b8</t>
  </si>
  <si>
    <t xml:space="preserve">b9</t>
  </si>
  <si>
    <t xml:space="preserve">ba</t>
  </si>
  <si>
    <t xml:space="preserve">be</t>
  </si>
  <si>
    <t xml:space="preserve">Exceptions done</t>
  </si>
  <si>
    <t xml:space="preserve">STD_WCOMMA</t>
  </si>
  <si>
    <t xml:space="preserve">'</t>
  </si>
  <si>
    <t xml:space="preserve">STD_INV_BRIDGE</t>
  </si>
  <si>
    <t xml:space="preserve">i</t>
  </si>
  <si>
    <t xml:space="preserve">j</t>
  </si>
  <si>
    <t xml:space="preserve">STD_case</t>
  </si>
  <si>
    <t xml:space="preserve">STD_num</t>
  </si>
  <si>
    <t xml:space="preserve">&lt;-</t>
  </si>
  <si>
    <t xml:space="preserve">^</t>
  </si>
  <si>
    <t xml:space="preserve">-&gt;</t>
  </si>
  <si>
    <t xml:space="preserve">v</t>
  </si>
  <si>
    <t xml:space="preserve">0a</t>
  </si>
  <si>
    <t xml:space="preserve">RANGE quote</t>
  </si>
  <si>
    <t xml:space="preserve">1c</t>
  </si>
  <si>
    <t xml:space="preserve">"</t>
  </si>
  <si>
    <t xml:space="preserve">RANGE double quote</t>
  </si>
  <si>
    <t xml:space="preserve">1d</t>
  </si>
  <si>
    <t xml:space="preserve">…</t>
  </si>
  <si>
    <t xml:space="preserve">`-1</t>
  </si>
  <si>
    <t xml:space="preserve">`E</t>
  </si>
  <si>
    <t xml:space="preserve">RANGE</t>
  </si>
  <si>
    <t xml:space="preserve">8a</t>
  </si>
  <si>
    <t xml:space="preserve">`+</t>
  </si>
  <si>
    <t xml:space="preserve">8b</t>
  </si>
  <si>
    <t xml:space="preserve">`-</t>
  </si>
  <si>
    <t xml:space="preserve">8f</t>
  </si>
  <si>
    <t xml:space="preserve">`*</t>
  </si>
  <si>
    <t xml:space="preserve">inf</t>
  </si>
  <si>
    <t xml:space="preserve">Planck</t>
  </si>
  <si>
    <t xml:space="preserve">Planck2pi</t>
  </si>
  <si>
    <t xml:space="preserve">STD_HOLLOW_UP_ARROW</t>
  </si>
  <si>
    <t xml:space="preserve">STD_HOLLOW_DOWN_ARROW</t>
  </si>
  <si>
    <t xml:space="preserve">0b</t>
  </si>
  <si>
    <t xml:space="preserve">angle</t>
  </si>
  <si>
    <t xml:space="preserve">STD_SPHERICAL_ANGLE</t>
  </si>
  <si>
    <t xml:space="preserve">integral</t>
  </si>
  <si>
    <t xml:space="preserve">STD_TRIPLE_INTEGRAL</t>
  </si>
  <si>
    <t xml:space="preserve">STD_VOLUME_INTEGRAL</t>
  </si>
  <si>
    <t xml:space="preserve">approx</t>
  </si>
  <si>
    <t xml:space="preserve">&lt;=</t>
  </si>
  <si>
    <t xml:space="preserve">&gt;=</t>
  </si>
  <si>
    <t xml:space="preserve">`earth</t>
  </si>
  <si>
    <t xml:space="preserve">`alpha</t>
  </si>
  <si>
    <t xml:space="preserve">`delta</t>
  </si>
  <si>
    <t xml:space="preserve">`mu</t>
  </si>
  <si>
    <t xml:space="preserve">`sun</t>
  </si>
  <si>
    <t xml:space="preserve">STD_DOWN_TACK</t>
  </si>
  <si>
    <t xml:space="preserve">STD_LEFT_CEILING</t>
  </si>
  <si>
    <t xml:space="preserve">STD_RIGHT_CEILING</t>
  </si>
  <si>
    <t xml:space="preserve">STD_LEFT_FLOOR</t>
  </si>
  <si>
    <t xml:space="preserve">STD_RIGHT_FLOOR</t>
  </si>
  <si>
    <t xml:space="preserve">Print</t>
  </si>
  <si>
    <t xml:space="preserve">STD_OPEN_BOX</t>
  </si>
  <si>
    <t xml:space="preserve">UK</t>
  </si>
  <si>
    <t xml:space="preserve">US</t>
  </si>
  <si>
    <t xml:space="preserve">STD_GAUSS_BLACK_L</t>
  </si>
  <si>
    <t xml:space="preserve">GAUSS_BL_L </t>
  </si>
  <si>
    <t xml:space="preserve">STD_GAUSS_WHITE_R</t>
  </si>
  <si>
    <t xml:space="preserve">GAUSS_WH_R </t>
  </si>
  <si>
    <t xml:space="preserve">STD_GAUSS_WHITE_L</t>
  </si>
  <si>
    <t xml:space="preserve">GAUSS_WH_L </t>
  </si>
  <si>
    <t xml:space="preserve">STD_GAUSS_BLACK_R</t>
  </si>
  <si>
    <t xml:space="preserve">GAUSS_BL_R </t>
  </si>
  <si>
    <t xml:space="preserve">STD_USB</t>
  </si>
  <si>
    <t xml:space="preserve">STD_BASE_1</t>
  </si>
  <si>
    <t xml:space="preserve">RANGE BASE</t>
  </si>
  <si>
    <t xml:space="preserve">STD_BASE_2</t>
  </si>
  <si>
    <t xml:space="preserve">STD_BASE_3</t>
  </si>
  <si>
    <t xml:space="preserve">STD_BASE_4</t>
  </si>
  <si>
    <t xml:space="preserve">STD_BASE_5</t>
  </si>
  <si>
    <t xml:space="preserve">STD_BASE_6</t>
  </si>
  <si>
    <t xml:space="preserve">STD_BASE_7</t>
  </si>
  <si>
    <t xml:space="preserve">STD_BASE_8</t>
  </si>
  <si>
    <t xml:space="preserve">STD_BASE_9</t>
  </si>
  <si>
    <t xml:space="preserve">STD_BASE_10</t>
  </si>
  <si>
    <t xml:space="preserve">STD_BASE_11</t>
  </si>
  <si>
    <t xml:space="preserve">STD_BASE_12</t>
  </si>
  <si>
    <t xml:space="preserve">STD_BASE_13</t>
  </si>
  <si>
    <t xml:space="preserve">STD_BASE_14</t>
  </si>
  <si>
    <t xml:space="preserve">STD_BASE_15</t>
  </si>
  <si>
    <t xml:space="preserve">STD_BASE_16</t>
  </si>
  <si>
    <t xml:space="preserve">10^</t>
  </si>
  <si>
    <t xml:space="preserve">Exception</t>
  </si>
  <si>
    <t xml:space="preserve">RANGE SUP/SUB</t>
  </si>
  <si>
    <t xml:space="preserve">8c</t>
  </si>
  <si>
    <t xml:space="preserve">8d</t>
  </si>
  <si>
    <t xml:space="preserve">8e</t>
  </si>
  <si>
    <t xml:space="preserve">de</t>
  </si>
  <si>
    <t xml:space="preserve">D2</t>
  </si>
  <si>
    <t xml:space="preserve">&gt;&gt;</t>
  </si>
  <si>
    <t xml:space="preserve">7A</t>
  </si>
  <si>
    <t xml:space="preserve">STD_RECYCLE</t>
  </si>
  <si>
    <t xml:space="preserve">Spacing constants for export.h</t>
  </si>
  <si>
    <t xml:space="preserve">#ifdef JM_LAYOUT_2_DM42_STRICT //JM LAYOUT 2. DM42 STRICT.</t>
  </si>
  <si>
    <t xml:space="preserve">#endif //JM END OF LAYOUT 2 DM42 STRICT.</t>
  </si>
  <si>
    <t xml:space="preserve">#ifdef JM_LAYOUT_1A</t>
  </si>
  <si>
    <t xml:space="preserve">#endif //JM END OF LAYOUT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</si>
</sst>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dd/mm/yyyy"/>
    <numFmt numFmtId="168" formatCode="0.0000000000"/>
  </numFmts>
  <fonts count="3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558ED5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E46C0A"/>
      <name val="Calibri"/>
      <family val="2"/>
      <charset val="1"/>
    </font>
    <font>
      <sz val="12"/>
      <color rgb="FF002060"/>
      <name val="Calibri"/>
      <family val="2"/>
      <charset val="1"/>
    </font>
    <font>
      <sz val="11"/>
      <color rgb="FFF79646"/>
      <name val="Calibri"/>
      <family val="2"/>
      <charset val="1"/>
    </font>
    <font>
      <sz val="12"/>
      <color rgb="FF8064A2"/>
      <name val="Calibri"/>
      <family val="2"/>
      <charset val="1"/>
    </font>
    <font>
      <sz val="12"/>
      <color rgb="FFC0504D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8"/>
      <color rgb="FF000000"/>
      <name val="Menlo Regular"/>
      <family val="0"/>
      <charset val="1"/>
    </font>
    <font>
      <sz val="8"/>
      <color rgb="FFC0504D"/>
      <name val="Menlo Regular"/>
      <family val="0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sz val="10"/>
      <color rgb="FF000000"/>
      <name val="Menlo Regular"/>
      <family val="0"/>
      <charset val="1"/>
    </font>
    <font>
      <sz val="12"/>
      <color rgb="FF00B050"/>
      <name val="Calibri"/>
      <family val="2"/>
      <charset val="1"/>
    </font>
    <font>
      <sz val="12"/>
      <color rgb="FFF79646"/>
      <name val="Calibri"/>
      <family val="2"/>
      <charset val="1"/>
    </font>
    <font>
      <sz val="12"/>
      <color rgb="FFD99694"/>
      <name val="Calibri"/>
      <family val="2"/>
      <charset val="1"/>
    </font>
    <font>
      <sz val="12"/>
      <color rgb="FF000000"/>
      <name val="Consolas"/>
      <family val="2"/>
      <charset val="1"/>
    </font>
    <font>
      <b val="true"/>
      <i val="true"/>
      <sz val="24"/>
      <color rgb="FF000000"/>
      <name val="Consolas"/>
      <family val="2"/>
      <charset val="1"/>
    </font>
    <font>
      <sz val="12"/>
      <color rgb="FFFFFFFF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b val="true"/>
      <sz val="12"/>
      <color rgb="FFC0504D"/>
      <name val="Calibri"/>
      <family val="2"/>
      <charset val="1"/>
    </font>
    <font>
      <sz val="12"/>
      <color rgb="FF4F81BD"/>
      <name val="Calibri"/>
      <family val="2"/>
      <charset val="1"/>
    </font>
    <font>
      <sz val="12"/>
      <color rgb="FF7030A0"/>
      <name val="Calibri"/>
      <family val="2"/>
      <charset val="1"/>
    </font>
    <font>
      <b val="true"/>
      <sz val="12"/>
      <color rgb="FFC00000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DDD9C3"/>
        <bgColor rgb="FFDDD9C4"/>
      </patternFill>
    </fill>
    <fill>
      <patternFill patternType="solid">
        <fgColor rgb="FF8064A2"/>
        <bgColor rgb="FF4F81BD"/>
      </patternFill>
    </fill>
    <fill>
      <patternFill patternType="solid">
        <fgColor rgb="FFD9D9D9"/>
        <bgColor rgb="FFDDD9C4"/>
      </patternFill>
    </fill>
    <fill>
      <patternFill patternType="solid">
        <fgColor rgb="FFA6A6A6"/>
        <bgColor rgb="FFB3A2C7"/>
      </patternFill>
    </fill>
    <fill>
      <patternFill patternType="solid">
        <fgColor rgb="FFE6E0EC"/>
        <bgColor rgb="FFF2DCDB"/>
      </patternFill>
    </fill>
    <fill>
      <patternFill patternType="solid">
        <fgColor rgb="FFCCC1DA"/>
        <bgColor rgb="FFBFBFBF"/>
      </patternFill>
    </fill>
    <fill>
      <patternFill patternType="solid">
        <fgColor rgb="FFF2DCDB"/>
        <bgColor rgb="FFE6E0EC"/>
      </patternFill>
    </fill>
    <fill>
      <patternFill patternType="solid">
        <fgColor rgb="FF4BACC6"/>
        <bgColor rgb="FF558ED5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D7D701"/>
      </patternFill>
    </fill>
    <fill>
      <patternFill patternType="solid">
        <fgColor rgb="FFDBEEF4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00B050"/>
        <bgColor rgb="FF00B0F0"/>
      </patternFill>
    </fill>
    <fill>
      <patternFill patternType="solid">
        <fgColor rgb="FFD7D701"/>
        <bgColor rgb="FFFFC000"/>
      </patternFill>
    </fill>
    <fill>
      <patternFill patternType="solid">
        <fgColor rgb="FF92D050"/>
        <bgColor rgb="FF9BBB59"/>
      </patternFill>
    </fill>
    <fill>
      <patternFill patternType="solid">
        <fgColor rgb="FFD99694"/>
        <bgColor rgb="FFB3A2C7"/>
      </patternFill>
    </fill>
    <fill>
      <patternFill patternType="solid">
        <fgColor rgb="FFF79646"/>
        <bgColor rgb="FFD99694"/>
      </patternFill>
    </fill>
    <fill>
      <patternFill patternType="solid">
        <fgColor rgb="FF9BBB59"/>
        <bgColor rgb="FF92D050"/>
      </patternFill>
    </fill>
    <fill>
      <patternFill patternType="solid">
        <fgColor rgb="FFC0504D"/>
        <bgColor rgb="FF9C5700"/>
      </patternFill>
    </fill>
    <fill>
      <patternFill patternType="solid">
        <fgColor rgb="FFFDEADA"/>
        <bgColor rgb="FFEBF1DE"/>
      </patternFill>
    </fill>
    <fill>
      <patternFill patternType="solid">
        <fgColor rgb="FF00B0F0"/>
        <bgColor rgb="FF4BACC6"/>
      </patternFill>
    </fill>
    <fill>
      <patternFill patternType="solid">
        <fgColor rgb="FFB3A2C7"/>
        <bgColor rgb="FFA6A6A6"/>
      </patternFill>
    </fill>
    <fill>
      <patternFill patternType="solid">
        <fgColor rgb="FFE6B9B8"/>
        <bgColor rgb="FFFFC7CE"/>
      </patternFill>
    </fill>
    <fill>
      <patternFill patternType="solid">
        <fgColor rgb="FF93CDDD"/>
        <bgColor rgb="FFB9CDE5"/>
      </patternFill>
    </fill>
    <fill>
      <patternFill patternType="solid">
        <fgColor rgb="FFDDD9C4"/>
        <bgColor rgb="FFDDD9C3"/>
      </patternFill>
    </fill>
    <fill>
      <patternFill patternType="solid">
        <fgColor rgb="FFEBF1DE"/>
        <bgColor rgb="FFFDEADA"/>
      </patternFill>
    </fill>
    <fill>
      <patternFill patternType="solid">
        <fgColor rgb="FFFCD5B5"/>
        <bgColor rgb="FFFFC7CE"/>
      </patternFill>
    </fill>
    <fill>
      <patternFill patternType="solid">
        <fgColor rgb="FFB9CDE5"/>
        <bgColor rgb="FFB7DEE8"/>
      </patternFill>
    </fill>
    <fill>
      <patternFill patternType="solid">
        <fgColor rgb="FFD7E4BD"/>
        <bgColor rgb="FFDDD9C3"/>
      </patternFill>
    </fill>
    <fill>
      <patternFill patternType="solid">
        <fgColor rgb="FFFFC000"/>
        <bgColor rgb="FFD7D701"/>
      </patternFill>
    </fill>
    <fill>
      <patternFill patternType="solid">
        <fgColor rgb="FFBFBFBF"/>
        <bgColor rgb="FFCCC1DA"/>
      </patternFill>
    </fill>
    <fill>
      <patternFill patternType="solid">
        <fgColor rgb="FFB7DEE8"/>
        <bgColor rgb="FFB9CD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5" fontId="4" fillId="3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7">
    <dxf>
      <fill>
        <patternFill patternType="solid">
          <fgColor rgb="FF9BBB59"/>
        </patternFill>
      </fill>
    </dxf>
    <dxf>
      <fill>
        <patternFill patternType="solid">
          <fgColor rgb="FFDBEEF4"/>
        </patternFill>
      </fill>
    </dxf>
    <dxf>
      <fill>
        <patternFill patternType="solid">
          <fgColor rgb="FFDDD9C3"/>
        </patternFill>
      </fill>
    </dxf>
    <dxf>
      <fill>
        <patternFill patternType="solid">
          <fgColor rgb="FFE6B9B8"/>
        </patternFill>
      </fill>
    </dxf>
    <dxf>
      <fill>
        <patternFill patternType="solid">
          <fgColor rgb="FFE6E0EC"/>
        </patternFill>
      </fill>
    </dxf>
    <dxf>
      <fill>
        <patternFill patternType="solid">
          <fgColor rgb="FFEBF1D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C0504D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4BACC6"/>
        </patternFill>
      </fill>
    </dxf>
    <dxf>
      <fill>
        <patternFill patternType="solid">
          <fgColor rgb="FF93CDDD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2DCDB"/>
        </patternFill>
      </fill>
    </dxf>
    <dxf>
      <fill>
        <patternFill patternType="solid">
          <fgColor rgb="FFFDEADA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002060"/>
        </patternFill>
      </fill>
    </dxf>
    <dxf>
      <fill>
        <patternFill patternType="solid">
          <fgColor rgb="FF558ED5"/>
        </patternFill>
      </fill>
    </dxf>
    <dxf>
      <fill>
        <patternFill patternType="solid">
          <fgColor rgb="FF8064A2"/>
        </patternFill>
      </fill>
    </dxf>
    <dxf>
      <fill>
        <patternFill patternType="solid">
          <fgColor rgb="FFF79646"/>
        </patternFill>
      </fill>
    </dxf>
    <dxf>
      <fill>
        <patternFill patternType="solid">
          <fgColor rgb="FFD7E4BD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B9CDE5"/>
        </patternFill>
      </fill>
    </dxf>
    <dxf>
      <fill>
        <patternFill patternType="solid">
          <fgColor rgb="FFD7D701"/>
        </patternFill>
      </fill>
    </dxf>
    <dxf>
      <fill>
        <patternFill patternType="solid">
          <fgColor rgb="FFD99694"/>
        </patternFill>
      </fill>
    </dxf>
    <dxf>
      <fill>
        <patternFill patternType="solid">
          <fgColor rgb="FFDDD9C4"/>
        </patternFill>
      </fill>
    </dxf>
    <dxf>
      <fill>
        <patternFill patternType="solid">
          <fgColor rgb="FFE46C0A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A6A6A6"/>
        </patternFill>
      </fill>
    </dxf>
    <dxf>
      <fill>
        <patternFill patternType="solid">
          <fgColor rgb="FFB3A2C7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DEE8"/>
        </patternFill>
      </fill>
    </dxf>
    <dxf>
      <fill>
        <patternFill patternType="solid">
          <fgColor rgb="FF4F81BD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FCD5B5"/>
        </patternFill>
      </fill>
    </dxf>
  </dxfs>
  <colors>
    <indexedColors>
      <rgbColor rgb="FF000000"/>
      <rgbColor rgb="FFFFFFFF"/>
      <rgbColor rgb="FFFF0000"/>
      <rgbColor rgb="FFDDD9C3"/>
      <rgbColor rgb="FF0000FF"/>
      <rgbColor rgb="FFFFFF00"/>
      <rgbColor rgb="FFFFC7CE"/>
      <rgbColor rgb="FFB7DEE8"/>
      <rgbColor rgb="FF9C0006"/>
      <rgbColor rgb="FFF2DCDB"/>
      <rgbColor rgb="FF000080"/>
      <rgbColor rgb="FF9BBB59"/>
      <rgbColor rgb="FF800080"/>
      <rgbColor rgb="FFD9D9D9"/>
      <rgbColor rgb="FFBFBFBF"/>
      <rgbColor rgb="FF4F81BD"/>
      <rgbColor rgb="FFCCC1DA"/>
      <rgbColor rgb="FF7030A0"/>
      <rgbColor rgb="FFEBF1DE"/>
      <rgbColor rgb="FFDBEEF4"/>
      <rgbColor rgb="FF660066"/>
      <rgbColor rgb="FFD99694"/>
      <rgbColor rgb="FF0070C0"/>
      <rgbColor rgb="FFB9CDE5"/>
      <rgbColor rgb="FF000080"/>
      <rgbColor rgb="FFFDEADA"/>
      <rgbColor rgb="FFD7D701"/>
      <rgbColor rgb="FFD7E4BD"/>
      <rgbColor rgb="FF800080"/>
      <rgbColor rgb="FFC00000"/>
      <rgbColor rgb="FFDDD9C4"/>
      <rgbColor rgb="FF0000FF"/>
      <rgbColor rgb="FF00B0F0"/>
      <rgbColor rgb="FFE6E0EC"/>
      <rgbColor rgb="FFC6EFCE"/>
      <rgbColor rgb="FFFFEB9C"/>
      <rgbColor rgb="FF93CDDD"/>
      <rgbColor rgb="FFE6B9B8"/>
      <rgbColor rgb="FFB3A2C7"/>
      <rgbColor rgb="FFFCD5B5"/>
      <rgbColor rgb="FF558ED5"/>
      <rgbColor rgb="FF4BACC6"/>
      <rgbColor rgb="FF92D050"/>
      <rgbColor rgb="FFFFC000"/>
      <rgbColor rgb="FFF79646"/>
      <rgbColor rgb="FFE46C0A"/>
      <rgbColor rgb="FF8064A2"/>
      <rgbColor rgb="FFA6A6A6"/>
      <rgbColor rgb="FF002060"/>
      <rgbColor rgb="FF00B050"/>
      <rgbColor rgb="FF003300"/>
      <rgbColor rgb="FF333300"/>
      <rgbColor rgb="FF9C57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528"/>
  <sheetViews>
    <sheetView showFormulas="false" showGridLines="true" showRowColHeaders="true" showZeros="true" rightToLeft="false" tabSelected="false" showOutlineSymbols="true" defaultGridColor="true" view="normal" topLeftCell="A1805" colorId="64" zoomScale="100" zoomScaleNormal="100" zoomScalePageLayoutView="100" workbookViewId="0">
      <selection pane="topLeft" activeCell="B1816" activeCellId="0" sqref="B1816"/>
    </sheetView>
  </sheetViews>
  <sheetFormatPr defaultColWidth="10.83984375" defaultRowHeight="15.75" zeroHeight="true" outlineLevelRow="0" outlineLevelCol="0"/>
  <cols>
    <col collapsed="false" customWidth="false" hidden="false" outlineLevel="0" max="1" min="1" style="1" width="10.83"/>
    <col collapsed="false" customWidth="true" hidden="false" outlineLevel="0" max="2" min="2" style="0" width="10.33"/>
    <col collapsed="false" customWidth="true" hidden="false" outlineLevel="0" max="3" min="3" style="0" width="29"/>
    <col collapsed="false" customWidth="true" hidden="false" outlineLevel="0" max="4" min="4" style="0" width="30.79"/>
    <col collapsed="false" customWidth="true" hidden="false" outlineLevel="0" max="5" min="5" style="2" width="73.83"/>
    <col collapsed="false" customWidth="true" hidden="false" outlineLevel="0" max="6" min="6" style="2" width="44.33"/>
    <col collapsed="false" customWidth="true" hidden="false" outlineLevel="0" max="8" min="7" style="3" width="12.66"/>
    <col collapsed="false" customWidth="true" hidden="false" outlineLevel="0" max="9" min="9" style="2" width="10.66"/>
    <col collapsed="false" customWidth="true" hidden="false" outlineLevel="0" max="10" min="10" style="2" width="16.33"/>
    <col collapsed="false" customWidth="true" hidden="false" outlineLevel="0" max="12" min="11" style="0" width="16.16"/>
    <col collapsed="false" customWidth="true" hidden="false" outlineLevel="0" max="13" min="13" style="0" width="18.66"/>
    <col collapsed="false" customWidth="true" hidden="false" outlineLevel="0" max="14" min="14" style="0" width="16.16"/>
    <col collapsed="false" customWidth="true" hidden="false" outlineLevel="0" max="15" min="15" style="0" width="20.66"/>
    <col collapsed="false" customWidth="true" hidden="false" outlineLevel="0" max="16" min="16" style="4" width="37.66"/>
    <col collapsed="false" customWidth="true" hidden="false" outlineLevel="0" max="17" min="17" style="5" width="1.33"/>
    <col collapsed="false" customWidth="true" hidden="false" outlineLevel="0" max="18" min="18" style="6" width="3.16"/>
    <col collapsed="false" customWidth="true" hidden="false" outlineLevel="0" max="19" min="19" style="7" width="16"/>
    <col collapsed="false" customWidth="true" hidden="false" outlineLevel="0" max="20" min="20" style="6" width="18.5"/>
    <col collapsed="false" customWidth="true" hidden="false" outlineLevel="0" max="21" min="21" style="7" width="13.66"/>
  </cols>
  <sheetData>
    <row r="1" customFormat="false" ht="15.75" hidden="false" customHeight="false" outlineLevel="0" collapsed="false">
      <c r="A1" s="1" t="n">
        <v>-1</v>
      </c>
      <c r="I1" s="8"/>
    </row>
    <row r="2" customFormat="false" ht="15.75" hidden="false" customHeight="false" outlineLevel="0" collapsed="false">
      <c r="B2" s="9"/>
      <c r="I2" s="8"/>
    </row>
    <row r="3" s="11" customFormat="true" ht="15.75" hidden="false" customHeight="false" outlineLevel="0" collapsed="false">
      <c r="A3" s="10" t="n">
        <v>0</v>
      </c>
      <c r="B3" s="11" t="n">
        <v>0</v>
      </c>
      <c r="C3" s="12" t="s">
        <v>0</v>
      </c>
      <c r="D3" s="13" t="s">
        <v>1</v>
      </c>
      <c r="E3" s="14" t="s">
        <v>2</v>
      </c>
      <c r="F3" s="14" t="s">
        <v>3</v>
      </c>
      <c r="G3" s="15" t="n">
        <v>0</v>
      </c>
      <c r="H3" s="15" t="n">
        <v>0</v>
      </c>
      <c r="I3" s="16" t="s">
        <v>4</v>
      </c>
      <c r="J3" s="17" t="s">
        <v>5</v>
      </c>
      <c r="K3" s="18" t="s">
        <v>6</v>
      </c>
      <c r="L3" s="19" t="s">
        <v>7</v>
      </c>
      <c r="M3" s="19" t="s">
        <v>8</v>
      </c>
      <c r="N3" s="19" t="s">
        <v>9</v>
      </c>
      <c r="O3" s="12" t="s">
        <v>10</v>
      </c>
      <c r="P3" s="20" t="s">
        <v>11</v>
      </c>
      <c r="Q3" s="21"/>
      <c r="R3" s="22"/>
      <c r="S3" s="22" t="s">
        <v>12</v>
      </c>
      <c r="T3" s="22" t="s">
        <v>13</v>
      </c>
      <c r="U3" s="22" t="s">
        <v>14</v>
      </c>
      <c r="W3" s="11" t="s">
        <v>15</v>
      </c>
    </row>
    <row r="4" s="29" customFormat="true" ht="15.75" hidden="false" customHeight="false" outlineLevel="0" collapsed="false">
      <c r="A4" s="23" t="str">
        <f aca="false">IF(B4=INT(B4),ROW(),"")</f>
        <v/>
      </c>
      <c r="B4" s="24" t="n">
        <f aca="false">IF(AND(MID(C4,2,1)&lt;&gt;"/",MID(C4,1,1)="/"),INT(B3)+1,B3+0.01)</f>
        <v>0.01</v>
      </c>
      <c r="C4" s="12"/>
      <c r="D4" s="25"/>
      <c r="E4" s="14"/>
      <c r="F4" s="14"/>
      <c r="G4" s="15"/>
      <c r="H4" s="15"/>
      <c r="I4" s="26"/>
      <c r="J4" s="26"/>
      <c r="K4" s="27"/>
      <c r="L4" s="28"/>
      <c r="M4" s="28"/>
      <c r="N4" s="28"/>
      <c r="O4" s="12"/>
      <c r="P4" s="20"/>
      <c r="Q4" s="21"/>
      <c r="R4" s="1"/>
      <c r="S4" s="1"/>
      <c r="T4" s="1" t="str">
        <f aca="false">IF(ISNA(VLOOKUP(P4,'NEW XEQM.c'!D:D,1,0)),"--",VLOOKUP(P4,'NEW XEQM.c'!D:G,3,0))</f>
        <v>--</v>
      </c>
      <c r="U4" s="1"/>
      <c r="W4" s="29" t="e">
        <f aca="false">SUBSTITUTE(IF(AND(T4="--",FIND("STD",E4),FIND("fn",C4)&gt;0,FIND("ITM_",P4),I4="CAT_FNCT"),E4,""),"""","")</f>
        <v>#VALUE!</v>
      </c>
    </row>
    <row r="5" s="29" customFormat="true" ht="15.75" hidden="false" customHeight="false" outlineLevel="0" collapsed="false">
      <c r="A5" s="23" t="str">
        <f aca="false">IF(B5=INT(B5),ROW(),"")</f>
        <v/>
      </c>
      <c r="B5" s="24" t="n">
        <f aca="false">IF(AND(MID(C5,2,1)&lt;&gt;"/",MID(C5,1,1)="/"),INT(B4)+1,B4+0.01)</f>
        <v>0.02</v>
      </c>
      <c r="C5" s="12" t="s">
        <v>16</v>
      </c>
      <c r="D5" s="25"/>
      <c r="E5" s="14"/>
      <c r="F5" s="14"/>
      <c r="G5" s="15"/>
      <c r="H5" s="15"/>
      <c r="I5" s="26"/>
      <c r="J5" s="26"/>
      <c r="K5" s="27"/>
      <c r="L5" s="28"/>
      <c r="M5" s="28"/>
      <c r="N5" s="28"/>
      <c r="O5" s="12"/>
      <c r="P5" s="20" t="str">
        <f aca="false">C5</f>
        <v>// Items from 1 to 127 are 1 byte OP codes</v>
      </c>
      <c r="Q5" s="21"/>
      <c r="R5" s="1"/>
      <c r="S5" s="1"/>
      <c r="T5" s="1" t="str">
        <f aca="false">IF(ISNA(VLOOKUP(P5,'NEW XEQM.c'!D:D,1,0)),"--",VLOOKUP(P5,'NEW XEQM.c'!D:G,3,0))</f>
        <v>--</v>
      </c>
      <c r="U5" s="1"/>
      <c r="W5" s="29" t="e">
        <f aca="false">SUBSTITUTE(IF(AND(T5="--",FIND("STD",E5),FIND("fn",C5)&gt;0,FIND("ITM_",P5),I5="CAT_FNCT"),E5,""),"""","")</f>
        <v>#VALUE!</v>
      </c>
    </row>
    <row r="6" customFormat="false" ht="15.75" hidden="false" customHeight="false" outlineLevel="0" collapsed="false">
      <c r="A6" s="23" t="n">
        <f aca="false">IF(B6=INT(B6),ROW(),"")</f>
        <v>6</v>
      </c>
      <c r="B6" s="24" t="n">
        <f aca="false">IF(AND(MID(C6,2,1)&lt;&gt;"/",MID(C6,1,1)="/"),INT(B5)+1,B5+0.01)</f>
        <v>1</v>
      </c>
      <c r="C6" s="25" t="s">
        <v>17</v>
      </c>
      <c r="D6" s="25" t="s">
        <v>18</v>
      </c>
      <c r="E6" s="26" t="s">
        <v>19</v>
      </c>
      <c r="F6" s="26" t="s">
        <v>19</v>
      </c>
      <c r="G6" s="15" t="n">
        <v>0</v>
      </c>
      <c r="H6" s="15" t="n">
        <v>99</v>
      </c>
      <c r="I6" s="30" t="s">
        <v>20</v>
      </c>
      <c r="J6" s="26" t="s">
        <v>21</v>
      </c>
      <c r="K6" s="27" t="s">
        <v>22</v>
      </c>
      <c r="L6" s="28" t="s">
        <v>7</v>
      </c>
      <c r="M6" s="28" t="s">
        <v>23</v>
      </c>
      <c r="N6" s="28"/>
      <c r="O6" s="28"/>
      <c r="P6" s="20" t="s">
        <v>24</v>
      </c>
      <c r="Q6" s="21"/>
      <c r="R6" s="1"/>
      <c r="S6" s="1" t="str">
        <f aca="false">IF(E6=F6,"","NOT EQUAL")</f>
        <v/>
      </c>
      <c r="T6" s="1" t="str">
        <f aca="false">IF(ISNA(VLOOKUP(P6,'NEW XEQM.c'!D:D,1,0)),"--",VLOOKUP(P6,'NEW XEQM.c'!D:G,3,0))</f>
        <v>--</v>
      </c>
      <c r="U6" s="1"/>
      <c r="W6" s="0" t="e">
        <f aca="false">SUBSTITUTE(IF(AND(T6="--",FIND("STD",E6),FIND("fn",C6)&gt;0,FIND("ITM_",P6),I6="CAT_FNCT"),E6,""),"""","")</f>
        <v>#VALUE!</v>
      </c>
    </row>
    <row r="7" customFormat="false" ht="15.75" hidden="false" customHeight="false" outlineLevel="0" collapsed="false">
      <c r="A7" s="23" t="n">
        <f aca="false">IF(B7=INT(B7),ROW(),"")</f>
        <v>7</v>
      </c>
      <c r="B7" s="24" t="n">
        <f aca="false">IF(AND(MID(C7,2,1)&lt;&gt;"/",MID(C7,1,1)="/"),INT(B6)+1,B6+0.01)</f>
        <v>2</v>
      </c>
      <c r="C7" s="25" t="s">
        <v>25</v>
      </c>
      <c r="D7" s="25" t="s">
        <v>18</v>
      </c>
      <c r="E7" s="26" t="s">
        <v>26</v>
      </c>
      <c r="F7" s="26" t="s">
        <v>26</v>
      </c>
      <c r="G7" s="15" t="n">
        <v>0</v>
      </c>
      <c r="H7" s="15" t="n">
        <v>99</v>
      </c>
      <c r="I7" s="30" t="s">
        <v>20</v>
      </c>
      <c r="J7" s="26" t="s">
        <v>21</v>
      </c>
      <c r="K7" s="27" t="s">
        <v>22</v>
      </c>
      <c r="L7" s="28" t="s">
        <v>7</v>
      </c>
      <c r="M7" s="28" t="s">
        <v>27</v>
      </c>
      <c r="N7" s="28"/>
      <c r="O7" s="28"/>
      <c r="P7" s="20" t="s">
        <v>28</v>
      </c>
      <c r="Q7" s="21"/>
      <c r="R7" s="1"/>
      <c r="S7" s="1" t="str">
        <f aca="false">IF(E7=F7,"","NOT EQUAL")</f>
        <v/>
      </c>
      <c r="T7" s="1" t="str">
        <f aca="false">IF(ISNA(VLOOKUP(P7,'NEW XEQM.c'!D:D,1,0)),"--",VLOOKUP(P7,'NEW XEQM.c'!D:G,3,0))</f>
        <v>--</v>
      </c>
      <c r="U7" s="1"/>
      <c r="W7" s="0" t="e">
        <f aca="false">SUBSTITUTE(IF(AND(T7="--",FIND("STD",E7),FIND("fn",C7)&gt;0,FIND("ITM_",P7),I7="CAT_FNCT"),E7,""),"""","")</f>
        <v>#VALUE!</v>
      </c>
    </row>
    <row r="8" customFormat="false" ht="15.75" hidden="false" customHeight="false" outlineLevel="0" collapsed="false">
      <c r="A8" s="23" t="n">
        <f aca="false">IF(B8=INT(B8),ROW(),"")</f>
        <v>8</v>
      </c>
      <c r="B8" s="24" t="n">
        <f aca="false">IF(AND(MID(C8,2,1)&lt;&gt;"/",MID(C8,1,1)="/"),INT(B7)+1,B7+0.01)</f>
        <v>3</v>
      </c>
      <c r="C8" s="25" t="s">
        <v>29</v>
      </c>
      <c r="D8" s="25" t="s">
        <v>18</v>
      </c>
      <c r="E8" s="26" t="s">
        <v>30</v>
      </c>
      <c r="F8" s="26" t="s">
        <v>30</v>
      </c>
      <c r="G8" s="15" t="n">
        <v>0</v>
      </c>
      <c r="H8" s="15" t="n">
        <v>99</v>
      </c>
      <c r="I8" s="30" t="s">
        <v>20</v>
      </c>
      <c r="J8" s="26" t="s">
        <v>21</v>
      </c>
      <c r="K8" s="27" t="s">
        <v>22</v>
      </c>
      <c r="L8" s="28" t="s">
        <v>7</v>
      </c>
      <c r="M8" s="28" t="s">
        <v>27</v>
      </c>
      <c r="N8" s="28"/>
      <c r="O8" s="28"/>
      <c r="P8" s="20" t="s">
        <v>31</v>
      </c>
      <c r="Q8" s="21"/>
      <c r="R8" s="1"/>
      <c r="S8" s="1" t="str">
        <f aca="false">IF(E8=F8,"","NOT EQUAL")</f>
        <v/>
      </c>
      <c r="T8" s="1" t="str">
        <f aca="false">IF(ISNA(VLOOKUP(P8,'NEW XEQM.c'!D:D,1,0)),"--",VLOOKUP(P8,'NEW XEQM.c'!D:G,3,0))</f>
        <v>--</v>
      </c>
      <c r="U8" s="1"/>
      <c r="W8" s="0" t="e">
        <f aca="false">SUBSTITUTE(IF(AND(T8="--",FIND("STD",E8),FIND("fn",C8)&gt;0,FIND("ITM_",P8),I8="CAT_FNCT"),E8,""),"""","")</f>
        <v>#VALUE!</v>
      </c>
    </row>
    <row r="9" customFormat="false" ht="15.75" hidden="false" customHeight="false" outlineLevel="0" collapsed="false">
      <c r="A9" s="23" t="n">
        <f aca="false">IF(B9=INT(B9),ROW(),"")</f>
        <v>9</v>
      </c>
      <c r="B9" s="24" t="n">
        <f aca="false">IF(AND(MID(C9,2,1)&lt;&gt;"/",MID(C9,1,1)="/"),INT(B8)+1,B8+0.01)</f>
        <v>4</v>
      </c>
      <c r="C9" s="25" t="s">
        <v>32</v>
      </c>
      <c r="D9" s="25" t="s">
        <v>33</v>
      </c>
      <c r="E9" s="26" t="s">
        <v>34</v>
      </c>
      <c r="F9" s="26" t="s">
        <v>34</v>
      </c>
      <c r="G9" s="15" t="n">
        <v>0</v>
      </c>
      <c r="H9" s="15" t="n">
        <v>0</v>
      </c>
      <c r="I9" s="30" t="s">
        <v>20</v>
      </c>
      <c r="J9" s="26" t="s">
        <v>5</v>
      </c>
      <c r="K9" s="27" t="s">
        <v>6</v>
      </c>
      <c r="L9" s="28" t="s">
        <v>7</v>
      </c>
      <c r="M9" s="28" t="s">
        <v>8</v>
      </c>
      <c r="N9" s="28"/>
      <c r="O9" s="28"/>
      <c r="P9" s="20" t="s">
        <v>35</v>
      </c>
      <c r="Q9" s="21"/>
      <c r="R9" s="1"/>
      <c r="S9" s="1" t="str">
        <f aca="false">IF(E9=F9,"","NOT EQUAL")</f>
        <v/>
      </c>
      <c r="T9" s="1" t="str">
        <f aca="false">IF(ISNA(VLOOKUP(P9,'NEW XEQM.c'!D:D,1,0)),"--",VLOOKUP(P9,'NEW XEQM.c'!D:G,3,0))</f>
        <v>--</v>
      </c>
      <c r="U9" s="1"/>
      <c r="W9" s="0" t="e">
        <f aca="false">SUBSTITUTE(IF(AND(T9="--",FIND("STD",E9),FIND("fn",C9)&gt;0,FIND("ITM_",P9),I9="CAT_FNCT"),E9,""),"""","")</f>
        <v>#VALUE!</v>
      </c>
    </row>
    <row r="10" customFormat="false" ht="15.75" hidden="false" customHeight="false" outlineLevel="0" collapsed="false">
      <c r="A10" s="23" t="n">
        <f aca="false">IF(B10=INT(B10),ROW(),"")</f>
        <v>10</v>
      </c>
      <c r="B10" s="24" t="n">
        <f aca="false">IF(AND(MID(C10,2,1)&lt;&gt;"/",MID(C10,1,1)="/"),INT(B9)+1,B9+0.01)</f>
        <v>5</v>
      </c>
      <c r="C10" s="25" t="s">
        <v>36</v>
      </c>
      <c r="D10" s="25" t="s">
        <v>37</v>
      </c>
      <c r="E10" s="26" t="s">
        <v>38</v>
      </c>
      <c r="F10" s="26" t="s">
        <v>38</v>
      </c>
      <c r="G10" s="15" t="n">
        <v>0</v>
      </c>
      <c r="H10" s="15" t="n">
        <v>99</v>
      </c>
      <c r="I10" s="30" t="s">
        <v>20</v>
      </c>
      <c r="J10" s="26" t="s">
        <v>21</v>
      </c>
      <c r="K10" s="27" t="s">
        <v>22</v>
      </c>
      <c r="L10" s="28" t="s">
        <v>7</v>
      </c>
      <c r="M10" s="28" t="s">
        <v>39</v>
      </c>
      <c r="N10" s="28"/>
      <c r="O10" s="28"/>
      <c r="P10" s="20" t="s">
        <v>40</v>
      </c>
      <c r="Q10" s="21"/>
      <c r="R10" s="1"/>
      <c r="S10" s="1" t="str">
        <f aca="false">IF(E10=F10,"","NOT EQUAL")</f>
        <v/>
      </c>
      <c r="T10" s="1" t="str">
        <f aca="false">IF(ISNA(VLOOKUP(P10,'NEW XEQM.c'!D:D,1,0)),"--",VLOOKUP(P10,'NEW XEQM.c'!D:G,3,0))</f>
        <v>--</v>
      </c>
      <c r="U10" s="1"/>
      <c r="W10" s="0" t="e">
        <f aca="false">SUBSTITUTE(IF(AND(T10="--",FIND("STD",E10),FIND("fn",C10)&gt;0,FIND("ITM_",P10),I10="CAT_FNCT"),E10,""),"""","")</f>
        <v>#VALUE!</v>
      </c>
    </row>
    <row r="11" customFormat="false" ht="15.75" hidden="false" customHeight="false" outlineLevel="0" collapsed="false">
      <c r="A11" s="23" t="n">
        <f aca="false">IF(B11=INT(B11),ROW(),"")</f>
        <v>11</v>
      </c>
      <c r="B11" s="24" t="n">
        <f aca="false">IF(AND(MID(C11,2,1)&lt;&gt;"/",MID(C11,1,1)="/"),INT(B10)+1,B10+0.01)</f>
        <v>6</v>
      </c>
      <c r="C11" s="25" t="s">
        <v>41</v>
      </c>
      <c r="D11" s="25" t="s">
        <v>37</v>
      </c>
      <c r="E11" s="26" t="s">
        <v>42</v>
      </c>
      <c r="F11" s="26" t="s">
        <v>42</v>
      </c>
      <c r="G11" s="15" t="n">
        <v>0</v>
      </c>
      <c r="H11" s="15" t="n">
        <v>99</v>
      </c>
      <c r="I11" s="30" t="s">
        <v>20</v>
      </c>
      <c r="J11" s="26" t="s">
        <v>21</v>
      </c>
      <c r="K11" s="27" t="s">
        <v>22</v>
      </c>
      <c r="L11" s="28" t="s">
        <v>7</v>
      </c>
      <c r="M11" s="28" t="s">
        <v>39</v>
      </c>
      <c r="N11" s="28"/>
      <c r="O11" s="28"/>
      <c r="P11" s="20" t="s">
        <v>43</v>
      </c>
      <c r="Q11" s="21"/>
      <c r="R11" s="1"/>
      <c r="S11" s="1" t="str">
        <f aca="false">IF(E11=F11,"","NOT EQUAL")</f>
        <v/>
      </c>
      <c r="T11" s="1" t="str">
        <f aca="false">IF(ISNA(VLOOKUP(P11,'NEW XEQM.c'!D:D,1,0)),"--",VLOOKUP(P11,'NEW XEQM.c'!D:G,3,0))</f>
        <v>--</v>
      </c>
      <c r="U11" s="1"/>
      <c r="W11" s="0" t="e">
        <f aca="false">SUBSTITUTE(IF(AND(T11="--",FIND("STD",E11),FIND("fn",C11)&gt;0,FIND("ITM_",P11),I11="CAT_FNCT"),E11,""),"""","")</f>
        <v>#VALUE!</v>
      </c>
    </row>
    <row r="12" customFormat="false" ht="15.75" hidden="false" customHeight="false" outlineLevel="0" collapsed="false">
      <c r="A12" s="23" t="n">
        <f aca="false">IF(B12=INT(B12),ROW(),"")</f>
        <v>12</v>
      </c>
      <c r="B12" s="24" t="n">
        <f aca="false">IF(AND(MID(C12,2,1)&lt;&gt;"/",MID(C12,1,1)="/"),INT(B11)+1,B11+0.01)</f>
        <v>7</v>
      </c>
      <c r="C12" s="25" t="s">
        <v>44</v>
      </c>
      <c r="D12" s="25" t="s">
        <v>37</v>
      </c>
      <c r="E12" s="26" t="s">
        <v>45</v>
      </c>
      <c r="F12" s="26" t="s">
        <v>45</v>
      </c>
      <c r="G12" s="15" t="n">
        <v>0</v>
      </c>
      <c r="H12" s="15" t="n">
        <v>99</v>
      </c>
      <c r="I12" s="30" t="s">
        <v>20</v>
      </c>
      <c r="J12" s="26" t="s">
        <v>21</v>
      </c>
      <c r="K12" s="27" t="s">
        <v>22</v>
      </c>
      <c r="L12" s="28" t="s">
        <v>7</v>
      </c>
      <c r="M12" s="28" t="s">
        <v>39</v>
      </c>
      <c r="N12" s="28"/>
      <c r="O12" s="28"/>
      <c r="P12" s="20" t="s">
        <v>46</v>
      </c>
      <c r="Q12" s="21"/>
      <c r="R12" s="1"/>
      <c r="S12" s="1" t="str">
        <f aca="false">IF(E12=F12,"","NOT EQUAL")</f>
        <v/>
      </c>
      <c r="T12" s="1" t="str">
        <f aca="false">IF(ISNA(VLOOKUP(P12,'NEW XEQM.c'!D:D,1,0)),"--",VLOOKUP(P12,'NEW XEQM.c'!D:G,3,0))</f>
        <v>--</v>
      </c>
      <c r="U12" s="1"/>
      <c r="W12" s="0" t="e">
        <f aca="false">SUBSTITUTE(IF(AND(T12="--",FIND("STD",E12),FIND("fn",C12)&gt;0,FIND("ITM_",P12),I12="CAT_FNCT"),E12,""),"""","")</f>
        <v>#VALUE!</v>
      </c>
    </row>
    <row r="13" customFormat="false" ht="15.75" hidden="false" customHeight="false" outlineLevel="0" collapsed="false">
      <c r="A13" s="23" t="n">
        <f aca="false">IF(B13=INT(B13),ROW(),"")</f>
        <v>13</v>
      </c>
      <c r="B13" s="24" t="n">
        <f aca="false">IF(AND(MID(C13,2,1)&lt;&gt;"/",MID(C13,1,1)="/"),INT(B12)+1,B12+0.01)</f>
        <v>8</v>
      </c>
      <c r="C13" s="25" t="s">
        <v>47</v>
      </c>
      <c r="D13" s="25" t="s">
        <v>37</v>
      </c>
      <c r="E13" s="26" t="s">
        <v>48</v>
      </c>
      <c r="F13" s="26" t="s">
        <v>48</v>
      </c>
      <c r="G13" s="15" t="n">
        <v>0</v>
      </c>
      <c r="H13" s="15" t="n">
        <v>99</v>
      </c>
      <c r="I13" s="30" t="s">
        <v>20</v>
      </c>
      <c r="J13" s="26" t="s">
        <v>21</v>
      </c>
      <c r="K13" s="27" t="s">
        <v>22</v>
      </c>
      <c r="L13" s="28" t="s">
        <v>7</v>
      </c>
      <c r="M13" s="28" t="s">
        <v>39</v>
      </c>
      <c r="N13" s="28"/>
      <c r="O13" s="28"/>
      <c r="P13" s="20" t="s">
        <v>49</v>
      </c>
      <c r="Q13" s="21"/>
      <c r="R13" s="1"/>
      <c r="S13" s="1" t="str">
        <f aca="false">IF(E13=F13,"","NOT EQUAL")</f>
        <v/>
      </c>
      <c r="T13" s="1" t="str">
        <f aca="false">IF(ISNA(VLOOKUP(P13,'NEW XEQM.c'!D:D,1,0)),"--",VLOOKUP(P13,'NEW XEQM.c'!D:G,3,0))</f>
        <v>--</v>
      </c>
      <c r="U13" s="1"/>
      <c r="W13" s="0" t="e">
        <f aca="false">SUBSTITUTE(IF(AND(T13="--",FIND("STD",E13),FIND("fn",C13)&gt;0,FIND("ITM_",P13),I13="CAT_FNCT"),E13,""),"""","")</f>
        <v>#VALUE!</v>
      </c>
    </row>
    <row r="14" customFormat="false" ht="15.75" hidden="false" customHeight="false" outlineLevel="0" collapsed="false">
      <c r="A14" s="23" t="n">
        <f aca="false">IF(B14=INT(B14),ROW(),"")</f>
        <v>14</v>
      </c>
      <c r="B14" s="24" t="n">
        <f aca="false">IF(AND(MID(C14,2,1)&lt;&gt;"/",MID(C14,1,1)="/"),INT(B13)+1,B13+0.01)</f>
        <v>9</v>
      </c>
      <c r="C14" s="25" t="s">
        <v>50</v>
      </c>
      <c r="D14" s="25" t="s">
        <v>37</v>
      </c>
      <c r="E14" s="26" t="s">
        <v>51</v>
      </c>
      <c r="F14" s="26" t="s">
        <v>51</v>
      </c>
      <c r="G14" s="15" t="n">
        <v>0</v>
      </c>
      <c r="H14" s="15" t="n">
        <v>99</v>
      </c>
      <c r="I14" s="30" t="s">
        <v>20</v>
      </c>
      <c r="J14" s="26" t="s">
        <v>21</v>
      </c>
      <c r="K14" s="27" t="s">
        <v>22</v>
      </c>
      <c r="L14" s="28" t="s">
        <v>7</v>
      </c>
      <c r="M14" s="28" t="s">
        <v>39</v>
      </c>
      <c r="N14" s="28"/>
      <c r="O14" s="28"/>
      <c r="P14" s="20" t="s">
        <v>52</v>
      </c>
      <c r="Q14" s="21"/>
      <c r="R14" s="1"/>
      <c r="S14" s="1" t="str">
        <f aca="false">IF(E14=F14,"","NOT EQUAL")</f>
        <v/>
      </c>
      <c r="T14" s="1" t="str">
        <f aca="false">IF(ISNA(VLOOKUP(P14,'NEW XEQM.c'!D:D,1,0)),"--",VLOOKUP(P14,'NEW XEQM.c'!D:G,3,0))</f>
        <v>--</v>
      </c>
      <c r="U14" s="1"/>
      <c r="W14" s="0" t="e">
        <f aca="false">SUBSTITUTE(IF(AND(T14="--",FIND("STD",E14),FIND("fn",C14)&gt;0,FIND("ITM_",P14),I14="CAT_FNCT"),E14,""),"""","")</f>
        <v>#VALUE!</v>
      </c>
    </row>
    <row r="15" customFormat="false" ht="15.75" hidden="false" customHeight="false" outlineLevel="0" collapsed="false">
      <c r="A15" s="23" t="n">
        <f aca="false">IF(B15=INT(B15),ROW(),"")</f>
        <v>15</v>
      </c>
      <c r="B15" s="24" t="n">
        <f aca="false">IF(AND(MID(C15,2,1)&lt;&gt;"/",MID(C15,1,1)="/"),INT(B14)+1,B14+0.01)</f>
        <v>10</v>
      </c>
      <c r="C15" s="25" t="s">
        <v>53</v>
      </c>
      <c r="D15" s="25" t="s">
        <v>37</v>
      </c>
      <c r="E15" s="26" t="s">
        <v>54</v>
      </c>
      <c r="F15" s="26" t="s">
        <v>54</v>
      </c>
      <c r="G15" s="15" t="n">
        <v>0</v>
      </c>
      <c r="H15" s="15" t="n">
        <v>99</v>
      </c>
      <c r="I15" s="30" t="s">
        <v>20</v>
      </c>
      <c r="J15" s="26" t="s">
        <v>21</v>
      </c>
      <c r="K15" s="27" t="s">
        <v>22</v>
      </c>
      <c r="L15" s="28" t="s">
        <v>7</v>
      </c>
      <c r="M15" s="28" t="s">
        <v>39</v>
      </c>
      <c r="N15" s="28"/>
      <c r="O15" s="28"/>
      <c r="P15" s="20" t="s">
        <v>55</v>
      </c>
      <c r="Q15" s="21"/>
      <c r="R15" s="1"/>
      <c r="S15" s="1" t="str">
        <f aca="false">IF(E15=F15,"","NOT EQUAL")</f>
        <v/>
      </c>
      <c r="T15" s="1" t="str">
        <f aca="false">IF(ISNA(VLOOKUP(P15,'NEW XEQM.c'!D:D,1,0)),"--",VLOOKUP(P15,'NEW XEQM.c'!D:G,3,0))</f>
        <v>--</v>
      </c>
      <c r="U15" s="1"/>
      <c r="W15" s="0" t="e">
        <f aca="false">SUBSTITUTE(IF(AND(T15="--",FIND("STD",E15),FIND("fn",C15)&gt;0,FIND("ITM_",P15),I15="CAT_FNCT"),E15,""),"""","")</f>
        <v>#VALUE!</v>
      </c>
    </row>
    <row r="16" customFormat="false" ht="15.75" hidden="false" customHeight="false" outlineLevel="0" collapsed="false">
      <c r="A16" s="23" t="n">
        <f aca="false">IF(B16=INT(B16),ROW(),"")</f>
        <v>16</v>
      </c>
      <c r="B16" s="24" t="n">
        <f aca="false">IF(AND(MID(C16,2,1)&lt;&gt;"/",MID(C16,1,1)="/"),INT(B15)+1,B15+0.01)</f>
        <v>11</v>
      </c>
      <c r="C16" s="31" t="s">
        <v>56</v>
      </c>
      <c r="D16" s="25" t="s">
        <v>57</v>
      </c>
      <c r="E16" s="26" t="s">
        <v>58</v>
      </c>
      <c r="F16" s="26" t="s">
        <v>58</v>
      </c>
      <c r="G16" s="15" t="n">
        <v>0</v>
      </c>
      <c r="H16" s="15" t="n">
        <v>99</v>
      </c>
      <c r="I16" s="30" t="s">
        <v>20</v>
      </c>
      <c r="J16" s="26" t="s">
        <v>21</v>
      </c>
      <c r="K16" s="27" t="s">
        <v>6</v>
      </c>
      <c r="L16" s="28" t="s">
        <v>7</v>
      </c>
      <c r="M16" s="28" t="s">
        <v>59</v>
      </c>
      <c r="N16" s="28"/>
      <c r="O16" s="28"/>
      <c r="P16" s="20" t="s">
        <v>60</v>
      </c>
      <c r="Q16" s="21"/>
      <c r="R16" s="1"/>
      <c r="S16" s="1" t="str">
        <f aca="false">IF(E16=F16,"","NOT EQUAL")</f>
        <v/>
      </c>
      <c r="T16" s="1" t="str">
        <f aca="false">IF(ISNA(VLOOKUP(P16,'NEW XEQM.c'!D:D,1,0)),"--",VLOOKUP(P16,'NEW XEQM.c'!D:G,3,0))</f>
        <v>--</v>
      </c>
      <c r="U16" s="1"/>
      <c r="W16" s="0" t="e">
        <f aca="false">SUBSTITUTE(IF(AND(T16="--",FIND("STD",E16),FIND("fn",C16)&gt;0,FIND("ITM_",P16),I16="CAT_FNCT"),E16,""),"""","")</f>
        <v>#VALUE!</v>
      </c>
    </row>
    <row r="17" customFormat="false" ht="15.75" hidden="false" customHeight="false" outlineLevel="0" collapsed="false">
      <c r="A17" s="23" t="n">
        <f aca="false">IF(B17=INT(B17),ROW(),"")</f>
        <v>17</v>
      </c>
      <c r="B17" s="24" t="n">
        <f aca="false">IF(AND(MID(C17,2,1)&lt;&gt;"/",MID(C17,1,1)="/"),INT(B16)+1,B16+0.01)</f>
        <v>12</v>
      </c>
      <c r="C17" s="31" t="s">
        <v>61</v>
      </c>
      <c r="D17" s="25" t="s">
        <v>57</v>
      </c>
      <c r="E17" s="26" t="s">
        <v>62</v>
      </c>
      <c r="F17" s="26" t="s">
        <v>62</v>
      </c>
      <c r="G17" s="15" t="n">
        <v>0</v>
      </c>
      <c r="H17" s="15" t="n">
        <v>99</v>
      </c>
      <c r="I17" s="30" t="s">
        <v>20</v>
      </c>
      <c r="J17" s="26" t="s">
        <v>21</v>
      </c>
      <c r="K17" s="27" t="s">
        <v>6</v>
      </c>
      <c r="L17" s="28" t="s">
        <v>7</v>
      </c>
      <c r="M17" s="28" t="s">
        <v>59</v>
      </c>
      <c r="N17" s="28"/>
      <c r="O17" s="28"/>
      <c r="P17" s="20" t="s">
        <v>63</v>
      </c>
      <c r="Q17" s="21"/>
      <c r="R17" s="1"/>
      <c r="S17" s="1" t="str">
        <f aca="false">IF(E17=F17,"","NOT EQUAL")</f>
        <v/>
      </c>
      <c r="T17" s="1" t="str">
        <f aca="false">IF(ISNA(VLOOKUP(P17,'NEW XEQM.c'!D:D,1,0)),"--",VLOOKUP(P17,'NEW XEQM.c'!D:G,3,0))</f>
        <v>--</v>
      </c>
      <c r="U17" s="1"/>
      <c r="W17" s="0" t="str">
        <f aca="false">SUBSTITUTE(IF(AND(T17="--",FIND("STD",E17),FIND("fn",C17)&gt;0,FIND("ITM_",P17),I17="CAT_FNCT"),E17,""),"""","")</f>
        <v>x STD_NOT_EQUAL  ?</v>
      </c>
    </row>
    <row r="18" customFormat="false" ht="15.75" hidden="false" customHeight="false" outlineLevel="0" collapsed="false">
      <c r="A18" s="23" t="n">
        <f aca="false">IF(B18=INT(B18),ROW(),"")</f>
        <v>18</v>
      </c>
      <c r="B18" s="24" t="n">
        <f aca="false">IF(AND(MID(C18,2,1)&lt;&gt;"/",MID(C18,1,1)="/"),INT(B17)+1,B17+0.01)</f>
        <v>13</v>
      </c>
      <c r="C18" s="32" t="s">
        <v>64</v>
      </c>
      <c r="D18" s="25" t="s">
        <v>65</v>
      </c>
      <c r="E18" s="26" t="s">
        <v>66</v>
      </c>
      <c r="F18" s="26" t="s">
        <v>66</v>
      </c>
      <c r="G18" s="15" t="n">
        <v>0</v>
      </c>
      <c r="H18" s="15" t="n">
        <v>0</v>
      </c>
      <c r="I18" s="30" t="s">
        <v>20</v>
      </c>
      <c r="J18" s="26" t="s">
        <v>21</v>
      </c>
      <c r="K18" s="27" t="s">
        <v>6</v>
      </c>
      <c r="L18" s="28" t="s">
        <v>7</v>
      </c>
      <c r="M18" s="28" t="s">
        <v>8</v>
      </c>
      <c r="N18" s="28"/>
      <c r="O18" s="28"/>
      <c r="P18" s="20" t="s">
        <v>67</v>
      </c>
      <c r="Q18" s="21"/>
      <c r="R18" s="1"/>
      <c r="S18" s="1" t="str">
        <f aca="false">IF(E18=F18,"","NOT EQUAL")</f>
        <v/>
      </c>
      <c r="T18" s="1" t="str">
        <f aca="false">IF(ISNA(VLOOKUP(P18,'NEW XEQM.c'!D:D,1,0)),"--",VLOOKUP(P18,'NEW XEQM.c'!D:G,3,0))</f>
        <v>--</v>
      </c>
      <c r="U18" s="1"/>
      <c r="W18" s="0" t="e">
        <f aca="false">SUBSTITUTE(IF(AND(T18="--",FIND("STD",E18),FIND("fn",C18)&gt;0,FIND("ITM_",P18),I18="CAT_FNCT"),E18,""),"""","")</f>
        <v>#VALUE!</v>
      </c>
    </row>
    <row r="19" customFormat="false" ht="15.75" hidden="false" customHeight="false" outlineLevel="0" collapsed="false">
      <c r="A19" s="23" t="n">
        <f aca="false">IF(B19=INT(B19),ROW(),"")</f>
        <v>19</v>
      </c>
      <c r="B19" s="24" t="n">
        <f aca="false">IF(AND(MID(C19,2,1)&lt;&gt;"/",MID(C19,1,1)="/"),INT(B18)+1,B18+0.01)</f>
        <v>14</v>
      </c>
      <c r="C19" s="32" t="s">
        <v>64</v>
      </c>
      <c r="D19" s="25" t="s">
        <v>68</v>
      </c>
      <c r="E19" s="26" t="s">
        <v>69</v>
      </c>
      <c r="F19" s="26" t="s">
        <v>69</v>
      </c>
      <c r="G19" s="15" t="n">
        <v>0</v>
      </c>
      <c r="H19" s="15" t="n">
        <v>0</v>
      </c>
      <c r="I19" s="30" t="s">
        <v>20</v>
      </c>
      <c r="J19" s="26" t="s">
        <v>21</v>
      </c>
      <c r="K19" s="27" t="s">
        <v>6</v>
      </c>
      <c r="L19" s="28" t="s">
        <v>7</v>
      </c>
      <c r="M19" s="28" t="s">
        <v>8</v>
      </c>
      <c r="N19" s="28"/>
      <c r="O19" s="28"/>
      <c r="P19" s="20" t="s">
        <v>70</v>
      </c>
      <c r="Q19" s="21"/>
      <c r="R19" s="1"/>
      <c r="S19" s="1" t="str">
        <f aca="false">IF(E19=F19,"","NOT EQUAL")</f>
        <v/>
      </c>
      <c r="T19" s="1" t="str">
        <f aca="false">IF(ISNA(VLOOKUP(P19,'NEW XEQM.c'!D:D,1,0)),"--",VLOOKUP(P19,'NEW XEQM.c'!D:G,3,0))</f>
        <v>--</v>
      </c>
      <c r="U19" s="1"/>
      <c r="W19" s="0" t="e">
        <f aca="false">SUBSTITUTE(IF(AND(T19="--",FIND("STD",E19),FIND("fn",C19)&gt;0,FIND("ITM_",P19),I19="CAT_FNCT"),E19,""),"""","")</f>
        <v>#VALUE!</v>
      </c>
    </row>
    <row r="20" customFormat="false" ht="15.75" hidden="false" customHeight="false" outlineLevel="0" collapsed="false">
      <c r="A20" s="23" t="n">
        <f aca="false">IF(B20=INT(B20),ROW(),"")</f>
        <v>20</v>
      </c>
      <c r="B20" s="24" t="n">
        <f aca="false">IF(AND(MID(C20,2,1)&lt;&gt;"/",MID(C20,1,1)="/"),INT(B19)+1,B19+0.01)</f>
        <v>15</v>
      </c>
      <c r="C20" s="31" t="s">
        <v>71</v>
      </c>
      <c r="D20" s="25" t="s">
        <v>57</v>
      </c>
      <c r="E20" s="26" t="s">
        <v>72</v>
      </c>
      <c r="F20" s="26" t="s">
        <v>72</v>
      </c>
      <c r="G20" s="15" t="n">
        <v>0</v>
      </c>
      <c r="H20" s="15" t="n">
        <v>99</v>
      </c>
      <c r="I20" s="30" t="s">
        <v>20</v>
      </c>
      <c r="J20" s="26" t="s">
        <v>21</v>
      </c>
      <c r="K20" s="27" t="s">
        <v>6</v>
      </c>
      <c r="L20" s="28" t="s">
        <v>7</v>
      </c>
      <c r="M20" s="28" t="s">
        <v>59</v>
      </c>
      <c r="N20" s="28"/>
      <c r="O20" s="28"/>
      <c r="P20" s="20" t="s">
        <v>73</v>
      </c>
      <c r="Q20" s="21"/>
      <c r="R20" s="1"/>
      <c r="S20" s="1" t="str">
        <f aca="false">IF(E20=F20,"","NOT EQUAL")</f>
        <v/>
      </c>
      <c r="T20" s="1" t="str">
        <f aca="false">IF(ISNA(VLOOKUP(P20,'NEW XEQM.c'!D:D,1,0)),"--",VLOOKUP(P20,'NEW XEQM.c'!D:G,3,0))</f>
        <v>--</v>
      </c>
      <c r="U20" s="1"/>
      <c r="W20" s="0" t="str">
        <f aca="false">SUBSTITUTE(IF(AND(T20="--",FIND("STD",E20),FIND("fn",C20)&gt;0,FIND("ITM_",P20),I20="CAT_FNCT"),E20,""),"""","")</f>
        <v>x STD_ALMOST_EQUAL  ?</v>
      </c>
    </row>
    <row r="21" customFormat="false" ht="15.75" hidden="false" customHeight="false" outlineLevel="0" collapsed="false">
      <c r="A21" s="23" t="n">
        <f aca="false">IF(B21=INT(B21),ROW(),"")</f>
        <v>21</v>
      </c>
      <c r="B21" s="24" t="n">
        <f aca="false">IF(AND(MID(C21,2,1)&lt;&gt;"/",MID(C21,1,1)="/"),INT(B20)+1,B20+0.01)</f>
        <v>16</v>
      </c>
      <c r="C21" s="31" t="s">
        <v>74</v>
      </c>
      <c r="D21" s="25" t="s">
        <v>57</v>
      </c>
      <c r="E21" s="26" t="s">
        <v>75</v>
      </c>
      <c r="F21" s="26" t="s">
        <v>75</v>
      </c>
      <c r="G21" s="15" t="n">
        <v>0</v>
      </c>
      <c r="H21" s="15" t="n">
        <v>99</v>
      </c>
      <c r="I21" s="30" t="s">
        <v>20</v>
      </c>
      <c r="J21" s="26" t="s">
        <v>21</v>
      </c>
      <c r="K21" s="27" t="s">
        <v>6</v>
      </c>
      <c r="L21" s="28" t="s">
        <v>7</v>
      </c>
      <c r="M21" s="28" t="s">
        <v>59</v>
      </c>
      <c r="N21" s="28"/>
      <c r="O21" s="28"/>
      <c r="P21" s="20" t="s">
        <v>76</v>
      </c>
      <c r="Q21" s="21"/>
      <c r="R21" s="1"/>
      <c r="S21" s="1" t="str">
        <f aca="false">IF(E21=F21,"","NOT EQUAL")</f>
        <v/>
      </c>
      <c r="T21" s="1" t="str">
        <f aca="false">IF(ISNA(VLOOKUP(P21,'NEW XEQM.c'!D:D,1,0)),"--",VLOOKUP(P21,'NEW XEQM.c'!D:G,3,0))</f>
        <v>--</v>
      </c>
      <c r="U21" s="1"/>
      <c r="W21" s="0" t="e">
        <f aca="false">SUBSTITUTE(IF(AND(T21="--",FIND("STD",E21),FIND("fn",C21)&gt;0,FIND("ITM_",P21),I21="CAT_FNCT"),E21,""),"""","")</f>
        <v>#VALUE!</v>
      </c>
    </row>
    <row r="22" customFormat="false" ht="15.75" hidden="false" customHeight="false" outlineLevel="0" collapsed="false">
      <c r="A22" s="23" t="n">
        <f aca="false">IF(B22=INT(B22),ROW(),"")</f>
        <v>22</v>
      </c>
      <c r="B22" s="24" t="n">
        <f aca="false">IF(AND(MID(C22,2,1)&lt;&gt;"/",MID(C22,1,1)="/"),INT(B21)+1,B21+0.01)</f>
        <v>17</v>
      </c>
      <c r="C22" s="31" t="s">
        <v>77</v>
      </c>
      <c r="D22" s="25" t="s">
        <v>57</v>
      </c>
      <c r="E22" s="26" t="s">
        <v>78</v>
      </c>
      <c r="F22" s="26" t="s">
        <v>78</v>
      </c>
      <c r="G22" s="15" t="n">
        <v>0</v>
      </c>
      <c r="H22" s="15" t="n">
        <v>99</v>
      </c>
      <c r="I22" s="30" t="s">
        <v>20</v>
      </c>
      <c r="J22" s="26" t="s">
        <v>21</v>
      </c>
      <c r="K22" s="27" t="s">
        <v>6</v>
      </c>
      <c r="L22" s="28" t="s">
        <v>7</v>
      </c>
      <c r="M22" s="28" t="s">
        <v>59</v>
      </c>
      <c r="N22" s="28"/>
      <c r="O22" s="28"/>
      <c r="P22" s="20" t="s">
        <v>79</v>
      </c>
      <c r="Q22" s="21"/>
      <c r="R22" s="1"/>
      <c r="S22" s="1" t="str">
        <f aca="false">IF(E22=F22,"","NOT EQUAL")</f>
        <v/>
      </c>
      <c r="T22" s="1" t="str">
        <f aca="false">IF(ISNA(VLOOKUP(P22,'NEW XEQM.c'!D:D,1,0)),"--",VLOOKUP(P22,'NEW XEQM.c'!D:G,3,0))</f>
        <v>--</v>
      </c>
      <c r="U22" s="1"/>
      <c r="W22" s="0" t="str">
        <f aca="false">SUBSTITUTE(IF(AND(T22="--",FIND("STD",E22),FIND("fn",C22)&gt;0,FIND("ITM_",P22),I22="CAT_FNCT"),E22,""),"""","")</f>
        <v>x STD_LESS_EQUAL  ?</v>
      </c>
    </row>
    <row r="23" customFormat="false" ht="15.75" hidden="false" customHeight="false" outlineLevel="0" collapsed="false">
      <c r="A23" s="23" t="n">
        <f aca="false">IF(B23=INT(B23),ROW(),"")</f>
        <v>23</v>
      </c>
      <c r="B23" s="24" t="n">
        <f aca="false">IF(AND(MID(C23,2,1)&lt;&gt;"/",MID(C23,1,1)="/"),INT(B22)+1,B22+0.01)</f>
        <v>18</v>
      </c>
      <c r="C23" s="31" t="s">
        <v>80</v>
      </c>
      <c r="D23" s="25" t="s">
        <v>57</v>
      </c>
      <c r="E23" s="26" t="s">
        <v>81</v>
      </c>
      <c r="F23" s="26" t="s">
        <v>81</v>
      </c>
      <c r="G23" s="15" t="n">
        <v>0</v>
      </c>
      <c r="H23" s="15" t="n">
        <v>99</v>
      </c>
      <c r="I23" s="30" t="s">
        <v>20</v>
      </c>
      <c r="J23" s="26" t="s">
        <v>21</v>
      </c>
      <c r="K23" s="27" t="s">
        <v>6</v>
      </c>
      <c r="L23" s="28" t="s">
        <v>7</v>
      </c>
      <c r="M23" s="28" t="s">
        <v>59</v>
      </c>
      <c r="N23" s="28"/>
      <c r="O23" s="28"/>
      <c r="P23" s="20" t="s">
        <v>82</v>
      </c>
      <c r="Q23" s="21"/>
      <c r="R23" s="1"/>
      <c r="S23" s="1" t="str">
        <f aca="false">IF(E23=F23,"","NOT EQUAL")</f>
        <v/>
      </c>
      <c r="T23" s="1" t="str">
        <f aca="false">IF(ISNA(VLOOKUP(P23,'NEW XEQM.c'!D:D,1,0)),"--",VLOOKUP(P23,'NEW XEQM.c'!D:G,3,0))</f>
        <v>--</v>
      </c>
      <c r="U23" s="1"/>
      <c r="W23" s="0" t="str">
        <f aca="false">SUBSTITUTE(IF(AND(T23="--",FIND("STD",E23),FIND("fn",C23)&gt;0,FIND("ITM_",P23),I23="CAT_FNCT"),E23,""),"""","")</f>
        <v>x STD_GREATER_EQUAL  ?</v>
      </c>
    </row>
    <row r="24" customFormat="false" ht="15.75" hidden="false" customHeight="false" outlineLevel="0" collapsed="false">
      <c r="A24" s="23" t="n">
        <f aca="false">IF(B24=INT(B24),ROW(),"")</f>
        <v>24</v>
      </c>
      <c r="B24" s="24" t="n">
        <f aca="false">IF(AND(MID(C24,2,1)&lt;&gt;"/",MID(C24,1,1)="/"),INT(B23)+1,B23+0.01)</f>
        <v>19</v>
      </c>
      <c r="C24" s="31" t="s">
        <v>83</v>
      </c>
      <c r="D24" s="25" t="s">
        <v>57</v>
      </c>
      <c r="E24" s="26" t="s">
        <v>84</v>
      </c>
      <c r="F24" s="26" t="s">
        <v>84</v>
      </c>
      <c r="G24" s="15" t="n">
        <v>0</v>
      </c>
      <c r="H24" s="15" t="n">
        <v>99</v>
      </c>
      <c r="I24" s="30" t="s">
        <v>20</v>
      </c>
      <c r="J24" s="26" t="s">
        <v>21</v>
      </c>
      <c r="K24" s="27" t="s">
        <v>6</v>
      </c>
      <c r="L24" s="28" t="s">
        <v>7</v>
      </c>
      <c r="M24" s="28" t="s">
        <v>59</v>
      </c>
      <c r="N24" s="28"/>
      <c r="O24" s="28"/>
      <c r="P24" s="20" t="s">
        <v>85</v>
      </c>
      <c r="Q24" s="21"/>
      <c r="R24" s="1"/>
      <c r="S24" s="1" t="str">
        <f aca="false">IF(E24=F24,"","NOT EQUAL")</f>
        <v/>
      </c>
      <c r="T24" s="1" t="str">
        <f aca="false">IF(ISNA(VLOOKUP(P24,'NEW XEQM.c'!D:D,1,0)),"--",VLOOKUP(P24,'NEW XEQM.c'!D:G,3,0))</f>
        <v>--</v>
      </c>
      <c r="U24" s="1"/>
      <c r="W24" s="0" t="e">
        <f aca="false">SUBSTITUTE(IF(AND(T24="--",FIND("STD",E24),FIND("fn",C24)&gt;0,FIND("ITM_",P24),I24="CAT_FNCT"),E24,""),"""","")</f>
        <v>#VALUE!</v>
      </c>
    </row>
    <row r="25" customFormat="false" ht="15.75" hidden="false" customHeight="false" outlineLevel="0" collapsed="false">
      <c r="A25" s="23" t="n">
        <f aca="false">IF(B25=INT(B25),ROW(),"")</f>
        <v>25</v>
      </c>
      <c r="B25" s="24" t="n">
        <f aca="false">IF(AND(MID(C25,2,1)&lt;&gt;"/",MID(C25,1,1)="/"),INT(B24)+1,B24+0.01)</f>
        <v>20</v>
      </c>
      <c r="C25" s="25" t="s">
        <v>86</v>
      </c>
      <c r="D25" s="25" t="s">
        <v>87</v>
      </c>
      <c r="E25" s="26" t="s">
        <v>88</v>
      </c>
      <c r="F25" s="26" t="s">
        <v>88</v>
      </c>
      <c r="G25" s="15" t="n">
        <v>0</v>
      </c>
      <c r="H25" s="15" t="n">
        <v>99</v>
      </c>
      <c r="I25" s="30" t="s">
        <v>20</v>
      </c>
      <c r="J25" s="26" t="s">
        <v>21</v>
      </c>
      <c r="K25" s="27" t="s">
        <v>6</v>
      </c>
      <c r="L25" s="28" t="s">
        <v>7</v>
      </c>
      <c r="M25" s="28" t="s">
        <v>89</v>
      </c>
      <c r="N25" s="28"/>
      <c r="O25" s="28"/>
      <c r="P25" s="20" t="s">
        <v>90</v>
      </c>
      <c r="Q25" s="21"/>
      <c r="R25" s="1"/>
      <c r="S25" s="1" t="str">
        <f aca="false">IF(E25=F25,"","NOT EQUAL")</f>
        <v/>
      </c>
      <c r="T25" s="1" t="str">
        <f aca="false">IF(ISNA(VLOOKUP(P25,'NEW XEQM.c'!D:D,1,0)),"--",VLOOKUP(P25,'NEW XEQM.c'!D:G,3,0))</f>
        <v>--</v>
      </c>
      <c r="U25" s="1"/>
      <c r="W25" s="0" t="e">
        <f aca="false">SUBSTITUTE(IF(AND(T25="--",FIND("STD",E25),FIND("fn",C25)&gt;0,FIND("ITM_",P25),I25="CAT_FNCT"),E25,""),"""","")</f>
        <v>#VALUE!</v>
      </c>
    </row>
    <row r="26" customFormat="false" ht="15.75" hidden="false" customHeight="false" outlineLevel="0" collapsed="false">
      <c r="A26" s="23" t="n">
        <f aca="false">IF(B26=INT(B26),ROW(),"")</f>
        <v>26</v>
      </c>
      <c r="B26" s="24" t="n">
        <f aca="false">IF(AND(MID(C26,2,1)&lt;&gt;"/",MID(C26,1,1)="/"),INT(B25)+1,B25+0.01)</f>
        <v>21</v>
      </c>
      <c r="C26" s="25" t="s">
        <v>91</v>
      </c>
      <c r="D26" s="25" t="s">
        <v>87</v>
      </c>
      <c r="E26" s="26" t="s">
        <v>92</v>
      </c>
      <c r="F26" s="26" t="s">
        <v>92</v>
      </c>
      <c r="G26" s="15" t="n">
        <v>0</v>
      </c>
      <c r="H26" s="15" t="n">
        <v>99</v>
      </c>
      <c r="I26" s="30" t="s">
        <v>20</v>
      </c>
      <c r="J26" s="26" t="s">
        <v>21</v>
      </c>
      <c r="K26" s="27" t="s">
        <v>6</v>
      </c>
      <c r="L26" s="28" t="s">
        <v>7</v>
      </c>
      <c r="M26" s="28" t="s">
        <v>89</v>
      </c>
      <c r="N26" s="28"/>
      <c r="O26" s="28"/>
      <c r="P26" s="20" t="s">
        <v>93</v>
      </c>
      <c r="Q26" s="21"/>
      <c r="R26" s="1"/>
      <c r="S26" s="1" t="str">
        <f aca="false">IF(E26=F26,"","NOT EQUAL")</f>
        <v/>
      </c>
      <c r="T26" s="1" t="str">
        <f aca="false">IF(ISNA(VLOOKUP(P26,'NEW XEQM.c'!D:D,1,0)),"--",VLOOKUP(P26,'NEW XEQM.c'!D:G,3,0))</f>
        <v>--</v>
      </c>
      <c r="U26" s="1"/>
      <c r="W26" s="0" t="e">
        <f aca="false">SUBSTITUTE(IF(AND(T26="--",FIND("STD",E26),FIND("fn",C26)&gt;0,FIND("ITM_",P26),I26="CAT_FNCT"),E26,""),"""","")</f>
        <v>#VALUE!</v>
      </c>
    </row>
    <row r="27" customFormat="false" ht="15.75" hidden="false" customHeight="false" outlineLevel="0" collapsed="false">
      <c r="A27" s="23" t="n">
        <f aca="false">IF(B27=INT(B27),ROW(),"")</f>
        <v>27</v>
      </c>
      <c r="B27" s="24" t="n">
        <f aca="false">IF(AND(MID(C27,2,1)&lt;&gt;"/",MID(C27,1,1)="/"),INT(B26)+1,B26+0.01)</f>
        <v>22</v>
      </c>
      <c r="C27" s="25" t="s">
        <v>94</v>
      </c>
      <c r="D27" s="25" t="s">
        <v>95</v>
      </c>
      <c r="E27" s="26" t="s">
        <v>96</v>
      </c>
      <c r="F27" s="26" t="s">
        <v>96</v>
      </c>
      <c r="G27" s="15" t="n">
        <v>0</v>
      </c>
      <c r="H27" s="15" t="n">
        <v>0</v>
      </c>
      <c r="I27" s="30" t="s">
        <v>20</v>
      </c>
      <c r="J27" s="26" t="s">
        <v>21</v>
      </c>
      <c r="K27" s="27" t="s">
        <v>6</v>
      </c>
      <c r="L27" s="28" t="s">
        <v>7</v>
      </c>
      <c r="M27" s="28" t="s">
        <v>8</v>
      </c>
      <c r="N27" s="28"/>
      <c r="O27" s="28"/>
      <c r="P27" s="20" t="s">
        <v>97</v>
      </c>
      <c r="Q27" s="21"/>
      <c r="R27" s="1"/>
      <c r="S27" s="1" t="str">
        <f aca="false">IF(E27=F27,"","NOT EQUAL")</f>
        <v/>
      </c>
      <c r="T27" s="1" t="str">
        <f aca="false">IF(ISNA(VLOOKUP(P27,'NEW XEQM.c'!D:D,1,0)),"--",VLOOKUP(P27,'NEW XEQM.c'!D:G,3,0))</f>
        <v>--</v>
      </c>
      <c r="U27" s="1"/>
      <c r="W27" s="0" t="e">
        <f aca="false">SUBSTITUTE(IF(AND(T27="--",FIND("STD",E27),FIND("fn",C27)&gt;0,FIND("ITM_",P27),I27="CAT_FNCT"),E27,""),"""","")</f>
        <v>#VALUE!</v>
      </c>
    </row>
    <row r="28" customFormat="false" ht="15.75" hidden="false" customHeight="false" outlineLevel="0" collapsed="false">
      <c r="A28" s="23" t="n">
        <f aca="false">IF(B28=INT(B28),ROW(),"")</f>
        <v>28</v>
      </c>
      <c r="B28" s="24" t="n">
        <f aca="false">IF(AND(MID(C28,2,1)&lt;&gt;"/",MID(C28,1,1)="/"),INT(B27)+1,B27+0.01)</f>
        <v>23</v>
      </c>
      <c r="C28" s="25" t="s">
        <v>94</v>
      </c>
      <c r="D28" s="25" t="s">
        <v>98</v>
      </c>
      <c r="E28" s="26" t="s">
        <v>99</v>
      </c>
      <c r="F28" s="26" t="s">
        <v>99</v>
      </c>
      <c r="G28" s="15" t="n">
        <v>0</v>
      </c>
      <c r="H28" s="15" t="n">
        <v>0</v>
      </c>
      <c r="I28" s="30" t="s">
        <v>20</v>
      </c>
      <c r="J28" s="26" t="s">
        <v>21</v>
      </c>
      <c r="K28" s="27" t="s">
        <v>6</v>
      </c>
      <c r="L28" s="28" t="s">
        <v>7</v>
      </c>
      <c r="M28" s="28" t="s">
        <v>8</v>
      </c>
      <c r="N28" s="28"/>
      <c r="O28" s="28"/>
      <c r="P28" s="20" t="s">
        <v>100</v>
      </c>
      <c r="Q28" s="21"/>
      <c r="R28" s="1"/>
      <c r="S28" s="1" t="str">
        <f aca="false">IF(E28=F28,"","NOT EQUAL")</f>
        <v/>
      </c>
      <c r="T28" s="1" t="str">
        <f aca="false">IF(ISNA(VLOOKUP(P28,'NEW XEQM.c'!D:D,1,0)),"--",VLOOKUP(P28,'NEW XEQM.c'!D:G,3,0))</f>
        <v>--</v>
      </c>
      <c r="U28" s="1"/>
      <c r="W28" s="0" t="e">
        <f aca="false">SUBSTITUTE(IF(AND(T28="--",FIND("STD",E28),FIND("fn",C28)&gt;0,FIND("ITM_",P28),I28="CAT_FNCT"),E28,""),"""","")</f>
        <v>#VALUE!</v>
      </c>
    </row>
    <row r="29" customFormat="false" ht="15.75" hidden="false" customHeight="false" outlineLevel="0" collapsed="false">
      <c r="A29" s="23" t="n">
        <f aca="false">IF(B29=INT(B29),ROW(),"")</f>
        <v>29</v>
      </c>
      <c r="B29" s="24" t="n">
        <f aca="false">IF(AND(MID(C29,2,1)&lt;&gt;"/",MID(C29,1,1)="/"),INT(B28)+1,B28+0.01)</f>
        <v>24</v>
      </c>
      <c r="C29" s="25" t="s">
        <v>94</v>
      </c>
      <c r="D29" s="25" t="s">
        <v>101</v>
      </c>
      <c r="E29" s="26" t="s">
        <v>102</v>
      </c>
      <c r="F29" s="26" t="s">
        <v>102</v>
      </c>
      <c r="G29" s="15" t="n">
        <v>0</v>
      </c>
      <c r="H29" s="15" t="n">
        <v>0</v>
      </c>
      <c r="I29" s="30" t="s">
        <v>20</v>
      </c>
      <c r="J29" s="26" t="s">
        <v>21</v>
      </c>
      <c r="K29" s="27" t="s">
        <v>6</v>
      </c>
      <c r="L29" s="28" t="s">
        <v>7</v>
      </c>
      <c r="M29" s="28" t="s">
        <v>8</v>
      </c>
      <c r="N29" s="28"/>
      <c r="O29" s="28"/>
      <c r="P29" s="20" t="s">
        <v>103</v>
      </c>
      <c r="Q29" s="21"/>
      <c r="R29" s="1"/>
      <c r="S29" s="1" t="str">
        <f aca="false">IF(E29=F29,"","NOT EQUAL")</f>
        <v/>
      </c>
      <c r="T29" s="1" t="str">
        <f aca="false">IF(ISNA(VLOOKUP(P29,'NEW XEQM.c'!D:D,1,0)),"--",VLOOKUP(P29,'NEW XEQM.c'!D:G,3,0))</f>
        <v>--</v>
      </c>
      <c r="U29" s="1"/>
      <c r="W29" s="0" t="e">
        <f aca="false">SUBSTITUTE(IF(AND(T29="--",FIND("STD",E29),FIND("fn",C29)&gt;0,FIND("ITM_",P29),I29="CAT_FNCT"),E29,""),"""","")</f>
        <v>#VALUE!</v>
      </c>
    </row>
    <row r="30" customFormat="false" ht="15.75" hidden="false" customHeight="false" outlineLevel="0" collapsed="false">
      <c r="A30" s="23" t="n">
        <f aca="false">IF(B30=INT(B30),ROW(),"")</f>
        <v>30</v>
      </c>
      <c r="B30" s="24" t="n">
        <f aca="false">IF(AND(MID(C30,2,1)&lt;&gt;"/",MID(C30,1,1)="/"),INT(B29)+1,B29+0.01)</f>
        <v>25</v>
      </c>
      <c r="C30" s="25" t="s">
        <v>94</v>
      </c>
      <c r="D30" s="25" t="s">
        <v>104</v>
      </c>
      <c r="E30" s="26" t="s">
        <v>105</v>
      </c>
      <c r="F30" s="26" t="s">
        <v>105</v>
      </c>
      <c r="G30" s="15" t="n">
        <v>0</v>
      </c>
      <c r="H30" s="15" t="n">
        <v>0</v>
      </c>
      <c r="I30" s="30" t="s">
        <v>20</v>
      </c>
      <c r="J30" s="26" t="s">
        <v>21</v>
      </c>
      <c r="K30" s="27" t="s">
        <v>6</v>
      </c>
      <c r="L30" s="28" t="s">
        <v>7</v>
      </c>
      <c r="M30" s="28" t="s">
        <v>8</v>
      </c>
      <c r="N30" s="28"/>
      <c r="O30" s="28"/>
      <c r="P30" s="20" t="s">
        <v>106</v>
      </c>
      <c r="Q30" s="21"/>
      <c r="R30" s="1"/>
      <c r="S30" s="1" t="str">
        <f aca="false">IF(E30=F30,"","NOT EQUAL")</f>
        <v/>
      </c>
      <c r="T30" s="1" t="str">
        <f aca="false">IF(ISNA(VLOOKUP(P30,'NEW XEQM.c'!D:D,1,0)),"--",VLOOKUP(P30,'NEW XEQM.c'!D:G,3,0))</f>
        <v>--</v>
      </c>
      <c r="U30" s="1"/>
      <c r="W30" s="0" t="e">
        <f aca="false">SUBSTITUTE(IF(AND(T30="--",FIND("STD",E30),FIND("fn",C30)&gt;0,FIND("ITM_",P30),I30="CAT_FNCT"),E30,""),"""","")</f>
        <v>#VALUE!</v>
      </c>
    </row>
    <row r="31" customFormat="false" ht="15.75" hidden="false" customHeight="false" outlineLevel="0" collapsed="false">
      <c r="A31" s="23" t="n">
        <f aca="false">IF(B31=INT(B31),ROW(),"")</f>
        <v>31</v>
      </c>
      <c r="B31" s="24" t="n">
        <f aca="false">IF(AND(MID(C31,2,1)&lt;&gt;"/",MID(C31,1,1)="/"),INT(B30)+1,B30+0.01)</f>
        <v>26</v>
      </c>
      <c r="C31" s="32" t="s">
        <v>64</v>
      </c>
      <c r="D31" s="25" t="s">
        <v>107</v>
      </c>
      <c r="E31" s="26" t="s">
        <v>108</v>
      </c>
      <c r="F31" s="26" t="s">
        <v>108</v>
      </c>
      <c r="G31" s="15" t="n">
        <v>0</v>
      </c>
      <c r="H31" s="15" t="n">
        <v>0</v>
      </c>
      <c r="I31" s="30" t="s">
        <v>20</v>
      </c>
      <c r="J31" s="26" t="s">
        <v>21</v>
      </c>
      <c r="K31" s="27" t="s">
        <v>6</v>
      </c>
      <c r="L31" s="28" t="s">
        <v>7</v>
      </c>
      <c r="M31" s="28" t="s">
        <v>8</v>
      </c>
      <c r="N31" s="28"/>
      <c r="O31" s="28"/>
      <c r="P31" s="20" t="s">
        <v>109</v>
      </c>
      <c r="Q31" s="21"/>
      <c r="R31" s="1"/>
      <c r="S31" s="1" t="str">
        <f aca="false">IF(E31=F31,"","NOT EQUAL")</f>
        <v/>
      </c>
      <c r="T31" s="1" t="str">
        <f aca="false">IF(ISNA(VLOOKUP(P31,'NEW XEQM.c'!D:D,1,0)),"--",VLOOKUP(P31,'NEW XEQM.c'!D:G,3,0))</f>
        <v>--</v>
      </c>
      <c r="U31" s="1" t="s">
        <v>110</v>
      </c>
      <c r="W31" s="0" t="e">
        <f aca="false">SUBSTITUTE(IF(AND(T31="--",FIND("STD",E31),FIND("fn",C31)&gt;0,FIND("ITM_",P31),I31="CAT_FNCT"),E31,""),"""","")</f>
        <v>#VALUE!</v>
      </c>
    </row>
    <row r="32" customFormat="false" ht="15.75" hidden="false" customHeight="false" outlineLevel="0" collapsed="false">
      <c r="A32" s="23" t="n">
        <f aca="false">IF(B32=INT(B32),ROW(),"")</f>
        <v>32</v>
      </c>
      <c r="B32" s="24" t="n">
        <f aca="false">IF(AND(MID(C32,2,1)&lt;&gt;"/",MID(C32,1,1)="/"),INT(B31)+1,B31+0.01)</f>
        <v>27</v>
      </c>
      <c r="C32" s="25" t="s">
        <v>64</v>
      </c>
      <c r="D32" s="25" t="s">
        <v>111</v>
      </c>
      <c r="E32" s="26" t="s">
        <v>112</v>
      </c>
      <c r="F32" s="26" t="s">
        <v>112</v>
      </c>
      <c r="G32" s="15" t="n">
        <v>0</v>
      </c>
      <c r="H32" s="15" t="n">
        <v>0</v>
      </c>
      <c r="I32" s="30" t="s">
        <v>20</v>
      </c>
      <c r="J32" s="26" t="s">
        <v>21</v>
      </c>
      <c r="K32" s="27" t="s">
        <v>6</v>
      </c>
      <c r="L32" s="28" t="s">
        <v>7</v>
      </c>
      <c r="M32" s="28" t="s">
        <v>8</v>
      </c>
      <c r="N32" s="28"/>
      <c r="O32" s="28"/>
      <c r="P32" s="20" t="s">
        <v>113</v>
      </c>
      <c r="Q32" s="21"/>
      <c r="R32" s="1"/>
      <c r="S32" s="1" t="str">
        <f aca="false">IF(E32=F32,"","NOT EQUAL")</f>
        <v/>
      </c>
      <c r="T32" s="1" t="str">
        <f aca="false">IF(ISNA(VLOOKUP(P32,'NEW XEQM.c'!D:D,1,0)),"--",VLOOKUP(P32,'NEW XEQM.c'!D:G,3,0))</f>
        <v>--</v>
      </c>
      <c r="U32" s="1"/>
      <c r="W32" s="0" t="e">
        <f aca="false">SUBSTITUTE(IF(AND(T32="--",FIND("STD",E32),FIND("fn",C32)&gt;0,FIND("ITM_",P32),I32="CAT_FNCT"),E32,""),"""","")</f>
        <v>#VALUE!</v>
      </c>
    </row>
    <row r="33" customFormat="false" ht="15.75" hidden="false" customHeight="false" outlineLevel="0" collapsed="false">
      <c r="A33" s="23" t="n">
        <f aca="false">IF(B33=INT(B33),ROW(),"")</f>
        <v>33</v>
      </c>
      <c r="B33" s="24" t="n">
        <f aca="false">IF(AND(MID(C33,2,1)&lt;&gt;"/",MID(C33,1,1)="/"),INT(B32)+1,B32+0.01)</f>
        <v>28</v>
      </c>
      <c r="C33" s="32" t="s">
        <v>64</v>
      </c>
      <c r="D33" s="25" t="s">
        <v>114</v>
      </c>
      <c r="E33" s="26" t="s">
        <v>115</v>
      </c>
      <c r="F33" s="26" t="s">
        <v>115</v>
      </c>
      <c r="G33" s="15" t="n">
        <v>0</v>
      </c>
      <c r="H33" s="15" t="n">
        <v>0</v>
      </c>
      <c r="I33" s="30" t="s">
        <v>20</v>
      </c>
      <c r="J33" s="26" t="s">
        <v>21</v>
      </c>
      <c r="K33" s="27" t="s">
        <v>6</v>
      </c>
      <c r="L33" s="28" t="s">
        <v>7</v>
      </c>
      <c r="M33" s="28" t="s">
        <v>8</v>
      </c>
      <c r="N33" s="28"/>
      <c r="O33" s="28"/>
      <c r="P33" s="20" t="s">
        <v>116</v>
      </c>
      <c r="Q33" s="21"/>
      <c r="R33" s="1"/>
      <c r="S33" s="1" t="str">
        <f aca="false">IF(E33=F33,"","NOT EQUAL")</f>
        <v/>
      </c>
      <c r="T33" s="1" t="str">
        <f aca="false">IF(ISNA(VLOOKUP(P33,'NEW XEQM.c'!D:D,1,0)),"--",VLOOKUP(P33,'NEW XEQM.c'!D:G,3,0))</f>
        <v>--</v>
      </c>
      <c r="U33" s="1"/>
      <c r="W33" s="0" t="e">
        <f aca="false">SUBSTITUTE(IF(AND(T33="--",FIND("STD",E33),FIND("fn",C33)&gt;0,FIND("ITM_",P33),I33="CAT_FNCT"),E33,""),"""","")</f>
        <v>#VALUE!</v>
      </c>
    </row>
    <row r="34" customFormat="false" ht="15.75" hidden="false" customHeight="false" outlineLevel="0" collapsed="false">
      <c r="A34" s="23" t="n">
        <f aca="false">IF(B34=INT(B34),ROW(),"")</f>
        <v>34</v>
      </c>
      <c r="B34" s="24" t="n">
        <f aca="false">IF(AND(MID(C34,2,1)&lt;&gt;"/",MID(C34,1,1)="/"),INT(B33)+1,B33+0.01)</f>
        <v>29</v>
      </c>
      <c r="C34" s="32" t="s">
        <v>64</v>
      </c>
      <c r="D34" s="25" t="s">
        <v>117</v>
      </c>
      <c r="E34" s="26" t="s">
        <v>118</v>
      </c>
      <c r="F34" s="26" t="s">
        <v>118</v>
      </c>
      <c r="G34" s="15" t="n">
        <v>0</v>
      </c>
      <c r="H34" s="15" t="n">
        <v>0</v>
      </c>
      <c r="I34" s="30" t="s">
        <v>20</v>
      </c>
      <c r="J34" s="26" t="s">
        <v>21</v>
      </c>
      <c r="K34" s="27" t="s">
        <v>6</v>
      </c>
      <c r="L34" s="28" t="s">
        <v>7</v>
      </c>
      <c r="M34" s="28" t="s">
        <v>8</v>
      </c>
      <c r="N34" s="28"/>
      <c r="O34" s="28"/>
      <c r="P34" s="20" t="s">
        <v>119</v>
      </c>
      <c r="Q34" s="21"/>
      <c r="R34" s="1"/>
      <c r="S34" s="1" t="str">
        <f aca="false">IF(E34=F34,"","NOT EQUAL")</f>
        <v/>
      </c>
      <c r="T34" s="1" t="str">
        <f aca="false">IF(ISNA(VLOOKUP(P34,'NEW XEQM.c'!D:D,1,0)),"--",VLOOKUP(P34,'NEW XEQM.c'!D:G,3,0))</f>
        <v>--</v>
      </c>
      <c r="U34" s="1" t="s">
        <v>120</v>
      </c>
      <c r="W34" s="0" t="e">
        <f aca="false">SUBSTITUTE(IF(AND(T34="--",FIND("STD",E34),FIND("fn",C34)&gt;0,FIND("ITM_",P34),I34="CAT_FNCT"),E34,""),"""","")</f>
        <v>#VALUE!</v>
      </c>
    </row>
    <row r="35" customFormat="false" ht="15.75" hidden="false" customHeight="false" outlineLevel="0" collapsed="false">
      <c r="A35" s="23" t="n">
        <f aca="false">IF(B35=INT(B35),ROW(),"")</f>
        <v>35</v>
      </c>
      <c r="B35" s="24" t="n">
        <f aca="false">IF(AND(MID(C35,2,1)&lt;&gt;"/",MID(C35,1,1)="/"),INT(B34)+1,B34+0.01)</f>
        <v>30</v>
      </c>
      <c r="C35" s="32" t="s">
        <v>64</v>
      </c>
      <c r="D35" s="25" t="s">
        <v>121</v>
      </c>
      <c r="E35" s="26" t="s">
        <v>122</v>
      </c>
      <c r="F35" s="26" t="s">
        <v>122</v>
      </c>
      <c r="G35" s="15" t="n">
        <v>0</v>
      </c>
      <c r="H35" s="15" t="n">
        <v>0</v>
      </c>
      <c r="I35" s="30" t="s">
        <v>20</v>
      </c>
      <c r="J35" s="26" t="s">
        <v>21</v>
      </c>
      <c r="K35" s="27" t="s">
        <v>6</v>
      </c>
      <c r="L35" s="28" t="s">
        <v>7</v>
      </c>
      <c r="M35" s="28" t="s">
        <v>8</v>
      </c>
      <c r="N35" s="28"/>
      <c r="O35" s="28"/>
      <c r="P35" s="20" t="s">
        <v>123</v>
      </c>
      <c r="Q35" s="21"/>
      <c r="R35" s="1"/>
      <c r="S35" s="1" t="str">
        <f aca="false">IF(E35=F35,"","NOT EQUAL")</f>
        <v/>
      </c>
      <c r="T35" s="1" t="str">
        <f aca="false">IF(ISNA(VLOOKUP(P35,'NEW XEQM.c'!D:D,1,0)),"--",VLOOKUP(P35,'NEW XEQM.c'!D:G,3,0))</f>
        <v>--</v>
      </c>
      <c r="U35" s="1"/>
      <c r="W35" s="0" t="e">
        <f aca="false">SUBSTITUTE(IF(AND(T35="--",FIND("STD",E35),FIND("fn",C35)&gt;0,FIND("ITM_",P35),I35="CAT_FNCT"),E35,""),"""","")</f>
        <v>#VALUE!</v>
      </c>
    </row>
    <row r="36" customFormat="false" ht="15.75" hidden="false" customHeight="false" outlineLevel="0" collapsed="false">
      <c r="A36" s="23" t="n">
        <f aca="false">IF(B36=INT(B36),ROW(),"")</f>
        <v>36</v>
      </c>
      <c r="B36" s="24" t="n">
        <f aca="false">IF(AND(MID(C36,2,1)&lt;&gt;"/",MID(C36,1,1)="/"),INT(B35)+1,B35+0.01)</f>
        <v>31</v>
      </c>
      <c r="C36" s="32" t="s">
        <v>124</v>
      </c>
      <c r="D36" s="25" t="s">
        <v>1</v>
      </c>
      <c r="E36" s="26" t="s">
        <v>125</v>
      </c>
      <c r="F36" s="26" t="s">
        <v>125</v>
      </c>
      <c r="G36" s="15" t="n">
        <v>0</v>
      </c>
      <c r="H36" s="15" t="n">
        <v>0</v>
      </c>
      <c r="I36" s="30" t="s">
        <v>20</v>
      </c>
      <c r="J36" s="26" t="s">
        <v>21</v>
      </c>
      <c r="K36" s="27" t="s">
        <v>6</v>
      </c>
      <c r="L36" s="28" t="s">
        <v>7</v>
      </c>
      <c r="M36" s="28" t="s">
        <v>8</v>
      </c>
      <c r="N36" s="28"/>
      <c r="O36" s="28"/>
      <c r="P36" s="20" t="s">
        <v>126</v>
      </c>
      <c r="Q36" s="21"/>
      <c r="R36" s="1"/>
      <c r="S36" s="1" t="str">
        <f aca="false">IF(E36=F36,"","NOT EQUAL")</f>
        <v/>
      </c>
      <c r="T36" s="1" t="str">
        <f aca="false">IF(ISNA(VLOOKUP(P36,'NEW XEQM.c'!D:D,1,0)),"--",VLOOKUP(P36,'NEW XEQM.c'!D:G,3,0))</f>
        <v>--</v>
      </c>
      <c r="U36" s="1"/>
      <c r="W36" s="0" t="e">
        <f aca="false">SUBSTITUTE(IF(AND(T36="--",FIND("STD",E36),FIND("fn",C36)&gt;0,FIND("ITM_",P36),I36="CAT_FNCT"),E36,""),"""","")</f>
        <v>#VALUE!</v>
      </c>
    </row>
    <row r="37" customFormat="false" ht="15.75" hidden="false" customHeight="false" outlineLevel="0" collapsed="false">
      <c r="A37" s="23" t="n">
        <f aca="false">IF(B37=INT(B37),ROW(),"")</f>
        <v>37</v>
      </c>
      <c r="B37" s="24" t="n">
        <f aca="false">IF(AND(MID(C37,2,1)&lt;&gt;"/",MID(C37,1,1)="/"),INT(B36)+1,B36+0.01)</f>
        <v>32</v>
      </c>
      <c r="C37" s="32" t="s">
        <v>64</v>
      </c>
      <c r="D37" s="25" t="s">
        <v>127</v>
      </c>
      <c r="E37" s="26" t="s">
        <v>128</v>
      </c>
      <c r="F37" s="26" t="s">
        <v>128</v>
      </c>
      <c r="G37" s="33" t="n">
        <v>0</v>
      </c>
      <c r="H37" s="33" t="n">
        <v>0</v>
      </c>
      <c r="I37" s="30" t="s">
        <v>20</v>
      </c>
      <c r="J37" s="26" t="s">
        <v>21</v>
      </c>
      <c r="K37" s="27" t="s">
        <v>22</v>
      </c>
      <c r="L37" s="28" t="s">
        <v>7</v>
      </c>
      <c r="M37" s="28" t="s">
        <v>8</v>
      </c>
      <c r="N37" s="28"/>
      <c r="O37" s="28"/>
      <c r="P37" s="20" t="s">
        <v>129</v>
      </c>
      <c r="Q37" s="21"/>
      <c r="R37" s="1"/>
      <c r="S37" s="1" t="str">
        <f aca="false">IF(E37=F37,"","NOT EQUAL")</f>
        <v/>
      </c>
      <c r="T37" s="1" t="str">
        <f aca="false">IF(ISNA(VLOOKUP(P37,'NEW XEQM.c'!D:D,1,0)),"--",VLOOKUP(P37,'NEW XEQM.c'!D:G,3,0))</f>
        <v>--</v>
      </c>
      <c r="U37" s="1"/>
      <c r="W37" s="0" t="str">
        <f aca="false">SUBSTITUTE(IF(AND(T37="--",FIND("STD",E37),FIND("fn",C37)&gt;0,FIND("ITM_",P37),I37="CAT_FNCT"),E37,""),"""","")</f>
        <v>STD_PLUS_MINUS STD_INFINITY ?</v>
      </c>
    </row>
    <row r="38" customFormat="false" ht="15.75" hidden="false" customHeight="false" outlineLevel="0" collapsed="false">
      <c r="A38" s="23" t="n">
        <f aca="false">IF(B38=INT(B38),ROW(),"")</f>
        <v>38</v>
      </c>
      <c r="B38" s="24" t="n">
        <f aca="false">IF(AND(MID(C38,2,1)&lt;&gt;"/",MID(C38,1,1)="/"),INT(B37)+1,B37+0.01)</f>
        <v>33</v>
      </c>
      <c r="C38" s="25" t="s">
        <v>130</v>
      </c>
      <c r="D38" s="25" t="s">
        <v>1</v>
      </c>
      <c r="E38" s="26" t="s">
        <v>131</v>
      </c>
      <c r="F38" s="26" t="s">
        <v>131</v>
      </c>
      <c r="G38" s="15" t="n">
        <v>0</v>
      </c>
      <c r="H38" s="15" t="n">
        <v>0</v>
      </c>
      <c r="I38" s="30" t="s">
        <v>20</v>
      </c>
      <c r="J38" s="26" t="s">
        <v>21</v>
      </c>
      <c r="K38" s="27" t="s">
        <v>6</v>
      </c>
      <c r="L38" s="28" t="s">
        <v>7</v>
      </c>
      <c r="M38" s="28" t="s">
        <v>8</v>
      </c>
      <c r="N38" s="28"/>
      <c r="O38" s="28"/>
      <c r="P38" s="20" t="s">
        <v>132</v>
      </c>
      <c r="Q38" s="21"/>
      <c r="R38" s="1"/>
      <c r="S38" s="1" t="str">
        <f aca="false">IF(E38=F38,"","NOT EQUAL")</f>
        <v/>
      </c>
      <c r="T38" s="1" t="str">
        <f aca="false">IF(ISNA(VLOOKUP(P38,'NEW XEQM.c'!D:D,1,0)),"--",VLOOKUP(P38,'NEW XEQM.c'!D:G,3,0))</f>
        <v>PRIME?</v>
      </c>
      <c r="U38" s="1" t="s">
        <v>133</v>
      </c>
      <c r="W38" s="0" t="e">
        <f aca="false">SUBSTITUTE(IF(AND(T38="--",FIND("STD",E38),FIND("fn",C38)&gt;0,FIND("ITM_",P38),I38="CAT_FNCT"),E38,""),"""","")</f>
        <v>#VALUE!</v>
      </c>
    </row>
    <row r="39" customFormat="false" ht="15.75" hidden="false" customHeight="false" outlineLevel="0" collapsed="false">
      <c r="A39" s="23" t="n">
        <f aca="false">IF(B39=INT(B39),ROW(),"")</f>
        <v>39</v>
      </c>
      <c r="B39" s="24" t="n">
        <f aca="false">IF(AND(MID(C39,2,1)&lt;&gt;"/",MID(C39,1,1)="/"),INT(B38)+1,B38+0.01)</f>
        <v>34</v>
      </c>
      <c r="C39" s="25" t="s">
        <v>134</v>
      </c>
      <c r="D39" s="25" t="s">
        <v>1</v>
      </c>
      <c r="E39" s="26" t="s">
        <v>135</v>
      </c>
      <c r="F39" s="26" t="s">
        <v>135</v>
      </c>
      <c r="G39" s="15" t="n">
        <v>0</v>
      </c>
      <c r="H39" s="15" t="n">
        <v>0</v>
      </c>
      <c r="I39" s="30" t="s">
        <v>20</v>
      </c>
      <c r="J39" s="26" t="s">
        <v>5</v>
      </c>
      <c r="K39" s="27" t="s">
        <v>6</v>
      </c>
      <c r="L39" s="28" t="s">
        <v>7</v>
      </c>
      <c r="M39" s="28" t="s">
        <v>8</v>
      </c>
      <c r="N39" s="28"/>
      <c r="O39" s="28"/>
      <c r="P39" s="20" t="s">
        <v>136</v>
      </c>
      <c r="Q39" s="21"/>
      <c r="R39" s="1"/>
      <c r="S39" s="1" t="str">
        <f aca="false">IF(E39=F39,"","NOT EQUAL")</f>
        <v/>
      </c>
      <c r="T39" s="1" t="str">
        <f aca="false">IF(ISNA(VLOOKUP(P39,'NEW XEQM.c'!D:D,1,0)),"--",VLOOKUP(P39,'NEW XEQM.c'!D:G,3,0))</f>
        <v>--</v>
      </c>
      <c r="U39" s="1"/>
      <c r="W39" s="0" t="e">
        <f aca="false">SUBSTITUTE(IF(AND(T39="--",FIND("STD",E39),FIND("fn",C39)&gt;0,FIND("ITM_",P39),I39="CAT_FNCT"),E39,""),"""","")</f>
        <v>#VALUE!</v>
      </c>
    </row>
    <row r="40" customFormat="false" ht="15.75" hidden="false" customHeight="false" outlineLevel="0" collapsed="false">
      <c r="A40" s="23" t="n">
        <f aca="false">IF(B40=INT(B40),ROW(),"")</f>
        <v>40</v>
      </c>
      <c r="B40" s="24" t="n">
        <f aca="false">IF(AND(MID(C40,2,1)&lt;&gt;"/",MID(C40,1,1)="/"),INT(B39)+1,B39+0.01)</f>
        <v>35</v>
      </c>
      <c r="C40" s="25" t="s">
        <v>137</v>
      </c>
      <c r="D40" s="34" t="s">
        <v>138</v>
      </c>
      <c r="E40" s="26" t="s">
        <v>139</v>
      </c>
      <c r="F40" s="26" t="s">
        <v>139</v>
      </c>
      <c r="G40" s="15" t="n">
        <v>0</v>
      </c>
      <c r="H40" s="15" t="n">
        <v>0</v>
      </c>
      <c r="I40" s="30" t="s">
        <v>20</v>
      </c>
      <c r="J40" s="26" t="s">
        <v>5</v>
      </c>
      <c r="K40" s="27" t="s">
        <v>22</v>
      </c>
      <c r="L40" s="28" t="s">
        <v>7</v>
      </c>
      <c r="M40" s="28" t="s">
        <v>8</v>
      </c>
      <c r="N40" s="28"/>
      <c r="O40" s="28"/>
      <c r="P40" s="20" t="s">
        <v>140</v>
      </c>
      <c r="Q40" s="21"/>
      <c r="R40" s="1"/>
      <c r="S40" s="1" t="str">
        <f aca="false">IF(E40=F40,"","NOT EQUAL")</f>
        <v/>
      </c>
      <c r="T40" s="1" t="str">
        <f aca="false">IF(ISNA(VLOOKUP(P40,'NEW XEQM.c'!D:D,1,0)),"--",VLOOKUP(P40,'NEW XEQM.c'!D:G,3,0))</f>
        <v>ENTER</v>
      </c>
      <c r="U40" s="1" t="s">
        <v>141</v>
      </c>
      <c r="W40" s="0" t="str">
        <f aca="false">SUBSTITUTE(IF(AND(T40="--",FIND("STD",E40),FIND("fn",C40)&gt;0,FIND("ITM_",P40),I40="CAT_FNCT"),E40,""),"""","")</f>
        <v/>
      </c>
    </row>
    <row r="41" customFormat="false" ht="15.75" hidden="false" customHeight="false" outlineLevel="0" collapsed="false">
      <c r="A41" s="23" t="n">
        <f aca="false">IF(B41=INT(B41),ROW(),"")</f>
        <v>41</v>
      </c>
      <c r="B41" s="24" t="n">
        <f aca="false">IF(AND(MID(C41,2,1)&lt;&gt;"/",MID(C41,1,1)="/"),INT(B40)+1,B40+0.01)</f>
        <v>36</v>
      </c>
      <c r="C41" s="25" t="s">
        <v>142</v>
      </c>
      <c r="D41" s="25" t="s">
        <v>1</v>
      </c>
      <c r="E41" s="26" t="s">
        <v>143</v>
      </c>
      <c r="F41" s="26" t="s">
        <v>143</v>
      </c>
      <c r="G41" s="15" t="n">
        <v>0</v>
      </c>
      <c r="H41" s="15" t="n">
        <v>0</v>
      </c>
      <c r="I41" s="30" t="s">
        <v>20</v>
      </c>
      <c r="J41" s="26" t="s">
        <v>21</v>
      </c>
      <c r="K41" s="27" t="s">
        <v>144</v>
      </c>
      <c r="L41" s="28" t="s">
        <v>7</v>
      </c>
      <c r="M41" s="28" t="s">
        <v>8</v>
      </c>
      <c r="N41" s="28"/>
      <c r="O41" s="28"/>
      <c r="P41" s="20" t="s">
        <v>145</v>
      </c>
      <c r="Q41" s="21"/>
      <c r="R41" s="1"/>
      <c r="S41" s="1" t="str">
        <f aca="false">IF(E41=F41,"","NOT EQUAL")</f>
        <v/>
      </c>
      <c r="T41" s="1" t="str">
        <f aca="false">IF(ISNA(VLOOKUP(P41,'NEW XEQM.c'!D:D,1,0)),"--",VLOOKUP(P41,'NEW XEQM.c'!D:G,3,0))</f>
        <v>X&lt;&gt;Y</v>
      </c>
      <c r="U41" s="1" t="s">
        <v>141</v>
      </c>
      <c r="W41" s="0" t="str">
        <f aca="false">SUBSTITUTE(IF(AND(T41="--",FIND("STD",E41),FIND("fn",C41)&gt;0,FIND("ITM_",P41),I41="CAT_FNCT"),E41,""),"""","")</f>
        <v/>
      </c>
    </row>
    <row r="42" customFormat="false" ht="15.75" hidden="false" customHeight="false" outlineLevel="0" collapsed="false">
      <c r="A42" s="23" t="n">
        <f aca="false">IF(B42=INT(B42),ROW(),"")</f>
        <v>42</v>
      </c>
      <c r="B42" s="24" t="n">
        <f aca="false">IF(AND(MID(C42,2,1)&lt;&gt;"/",MID(C42,1,1)="/"),INT(B41)+1,B41+0.01)</f>
        <v>37</v>
      </c>
      <c r="C42" s="25" t="s">
        <v>146</v>
      </c>
      <c r="D42" s="25" t="s">
        <v>1</v>
      </c>
      <c r="E42" s="26" t="s">
        <v>147</v>
      </c>
      <c r="F42" s="26" t="s">
        <v>147</v>
      </c>
      <c r="G42" s="15" t="n">
        <v>0</v>
      </c>
      <c r="H42" s="15" t="n">
        <v>0</v>
      </c>
      <c r="I42" s="30" t="s">
        <v>20</v>
      </c>
      <c r="J42" s="26" t="s">
        <v>21</v>
      </c>
      <c r="K42" s="27" t="s">
        <v>22</v>
      </c>
      <c r="L42" s="28" t="s">
        <v>7</v>
      </c>
      <c r="M42" s="28" t="s">
        <v>8</v>
      </c>
      <c r="N42" s="28"/>
      <c r="O42" s="28"/>
      <c r="P42" s="20" t="s">
        <v>148</v>
      </c>
      <c r="Q42" s="21"/>
      <c r="R42" s="1"/>
      <c r="S42" s="1" t="str">
        <f aca="false">IF(E42=F42,"","NOT EQUAL")</f>
        <v/>
      </c>
      <c r="T42" s="1" t="str">
        <f aca="false">IF(ISNA(VLOOKUP(P42,'NEW XEQM.c'!D:D,1,0)),"--",VLOOKUP(P42,'NEW XEQM.c'!D:G,3,0))</f>
        <v>DROP</v>
      </c>
      <c r="U42" s="35" t="s">
        <v>141</v>
      </c>
      <c r="W42" s="0" t="e">
        <f aca="false">SUBSTITUTE(IF(AND(T42="--",FIND("STD",E42),FIND("fn",C42)&gt;0,FIND("ITM_",P42),I42="CAT_FNCT"),E42,""),"""","")</f>
        <v>#VALUE!</v>
      </c>
    </row>
    <row r="43" customFormat="false" ht="15.75" hidden="false" customHeight="false" outlineLevel="0" collapsed="false">
      <c r="A43" s="23" t="n">
        <f aca="false">IF(B43=INT(B43),ROW(),"")</f>
        <v>43</v>
      </c>
      <c r="B43" s="24" t="n">
        <f aca="false">IF(AND(MID(C43,2,1)&lt;&gt;"/",MID(C43,1,1)="/"),INT(B42)+1,B42+0.01)</f>
        <v>38</v>
      </c>
      <c r="C43" s="36" t="s">
        <v>149</v>
      </c>
      <c r="D43" s="36" t="s">
        <v>150</v>
      </c>
      <c r="E43" s="37" t="s">
        <v>151</v>
      </c>
      <c r="F43" s="37" t="s">
        <v>151</v>
      </c>
      <c r="G43" s="38" t="n">
        <v>0</v>
      </c>
      <c r="H43" s="38" t="n">
        <v>99</v>
      </c>
      <c r="I43" s="30" t="s">
        <v>20</v>
      </c>
      <c r="J43" s="26" t="s">
        <v>5</v>
      </c>
      <c r="K43" s="39" t="s">
        <v>6</v>
      </c>
      <c r="L43" s="40" t="s">
        <v>7</v>
      </c>
      <c r="M43" s="28" t="s">
        <v>152</v>
      </c>
      <c r="N43" s="28"/>
      <c r="O43" s="41"/>
      <c r="P43" s="20" t="s">
        <v>153</v>
      </c>
      <c r="Q43" s="21"/>
      <c r="R43" s="1"/>
      <c r="S43" s="1" t="str">
        <f aca="false">IF(E43=F43,"","NOT EQUAL")</f>
        <v/>
      </c>
      <c r="T43" s="1" t="str">
        <f aca="false">IF(ISNA(VLOOKUP(P43,'NEW XEQM.c'!D:D,1,0)),"--",VLOOKUP(P43,'NEW XEQM.c'!D:G,3,0))</f>
        <v>--</v>
      </c>
      <c r="U43" s="1"/>
      <c r="W43" s="0" t="e">
        <f aca="false">SUBSTITUTE(IF(AND(T43="--",FIND("STD",E43),FIND("fn",C43)&gt;0,FIND("ITM_",P43),I43="CAT_FNCT"),E43,""),"""","")</f>
        <v>#VALUE!</v>
      </c>
    </row>
    <row r="44" customFormat="false" ht="15.75" hidden="false" customHeight="false" outlineLevel="0" collapsed="false">
      <c r="A44" s="23" t="n">
        <f aca="false">IF(B44=INT(B44),ROW(),"")</f>
        <v>44</v>
      </c>
      <c r="B44" s="24" t="n">
        <f aca="false">IF(AND(MID(C44,2,1)&lt;&gt;"/",MID(C44,1,1)="/"),INT(B43)+1,B43+0.01)</f>
        <v>39</v>
      </c>
      <c r="C44" s="25" t="s">
        <v>154</v>
      </c>
      <c r="D44" s="25" t="s">
        <v>1</v>
      </c>
      <c r="E44" s="26" t="s">
        <v>155</v>
      </c>
      <c r="F44" s="26" t="s">
        <v>155</v>
      </c>
      <c r="G44" s="15" t="n">
        <v>0</v>
      </c>
      <c r="H44" s="15" t="n">
        <v>0</v>
      </c>
      <c r="I44" s="30" t="s">
        <v>20</v>
      </c>
      <c r="J44" s="26" t="s">
        <v>21</v>
      </c>
      <c r="K44" s="27" t="s">
        <v>144</v>
      </c>
      <c r="L44" s="28" t="s">
        <v>7</v>
      </c>
      <c r="M44" s="28" t="s">
        <v>8</v>
      </c>
      <c r="N44" s="28"/>
      <c r="O44" s="28"/>
      <c r="P44" s="20" t="s">
        <v>156</v>
      </c>
      <c r="Q44" s="21"/>
      <c r="R44" s="1"/>
      <c r="S44" s="1" t="str">
        <f aca="false">IF(E44=F44,"","NOT EQUAL")</f>
        <v/>
      </c>
      <c r="T44" s="1" t="str">
        <f aca="false">IF(ISNA(VLOOKUP(P44,'NEW XEQM.c'!D:D,1,0)),"--",VLOOKUP(P44,'NEW XEQM.c'!D:G,3,0))</f>
        <v>--</v>
      </c>
      <c r="U44" s="1"/>
      <c r="W44" s="0" t="str">
        <f aca="false">SUBSTITUTE(IF(AND(T44="--",FIND("STD",E44),FIND("fn",C44)&gt;0,FIND("ITM_",P44),I44="CAT_FNCT"),E44,""),"""","")</f>
        <v>R STD_UP_ARROW</v>
      </c>
    </row>
    <row r="45" customFormat="false" ht="15.75" hidden="false" customHeight="false" outlineLevel="0" collapsed="false">
      <c r="A45" s="23" t="n">
        <f aca="false">IF(B45=INT(B45),ROW(),"")</f>
        <v>45</v>
      </c>
      <c r="B45" s="24" t="n">
        <f aca="false">IF(AND(MID(C45,2,1)&lt;&gt;"/",MID(C45,1,1)="/"),INT(B44)+1,B44+0.01)</f>
        <v>40</v>
      </c>
      <c r="C45" s="25" t="s">
        <v>157</v>
      </c>
      <c r="D45" s="25" t="s">
        <v>1</v>
      </c>
      <c r="E45" s="26" t="s">
        <v>158</v>
      </c>
      <c r="F45" s="26" t="s">
        <v>158</v>
      </c>
      <c r="G45" s="15" t="n">
        <v>0</v>
      </c>
      <c r="H45" s="15" t="n">
        <v>0</v>
      </c>
      <c r="I45" s="30" t="s">
        <v>20</v>
      </c>
      <c r="J45" s="26" t="s">
        <v>21</v>
      </c>
      <c r="K45" s="27" t="s">
        <v>144</v>
      </c>
      <c r="L45" s="28" t="s">
        <v>7</v>
      </c>
      <c r="M45" s="28" t="s">
        <v>8</v>
      </c>
      <c r="N45" s="28"/>
      <c r="O45" s="28"/>
      <c r="P45" s="20" t="s">
        <v>159</v>
      </c>
      <c r="Q45" s="21"/>
      <c r="R45" s="1"/>
      <c r="S45" s="1" t="str">
        <f aca="false">IF(E45=F45,"","NOT EQUAL")</f>
        <v/>
      </c>
      <c r="T45" s="1" t="str">
        <f aca="false">IF(ISNA(VLOOKUP(P45,'NEW XEQM.c'!D:D,1,0)),"--",VLOOKUP(P45,'NEW XEQM.c'!D:G,3,0))</f>
        <v>--</v>
      </c>
      <c r="U45" s="1"/>
      <c r="W45" s="0" t="str">
        <f aca="false">SUBSTITUTE(IF(AND(T45="--",FIND("STD",E45),FIND("fn",C45)&gt;0,FIND("ITM_",P45),I45="CAT_FNCT"),E45,""),"""","")</f>
        <v>R STD_DOWN_ARROW</v>
      </c>
    </row>
    <row r="46" customFormat="false" ht="15.75" hidden="false" customHeight="false" outlineLevel="0" collapsed="false">
      <c r="A46" s="23" t="n">
        <f aca="false">IF(B46=INT(B46),ROW(),"")</f>
        <v>46</v>
      </c>
      <c r="B46" s="24" t="n">
        <f aca="false">IF(AND(MID(C46,2,1)&lt;&gt;"/",MID(C46,1,1)="/"),INT(B45)+1,B45+0.01)</f>
        <v>41</v>
      </c>
      <c r="C46" s="25" t="s">
        <v>160</v>
      </c>
      <c r="D46" s="25" t="s">
        <v>1</v>
      </c>
      <c r="E46" s="26" t="s">
        <v>161</v>
      </c>
      <c r="F46" s="26" t="s">
        <v>161</v>
      </c>
      <c r="G46" s="15" t="n">
        <v>0</v>
      </c>
      <c r="H46" s="15" t="n">
        <v>0</v>
      </c>
      <c r="I46" s="30" t="s">
        <v>20</v>
      </c>
      <c r="J46" s="26" t="s">
        <v>162</v>
      </c>
      <c r="K46" s="27" t="s">
        <v>144</v>
      </c>
      <c r="L46" s="28" t="s">
        <v>7</v>
      </c>
      <c r="M46" s="28" t="s">
        <v>8</v>
      </c>
      <c r="N46" s="28"/>
      <c r="O46" s="28"/>
      <c r="P46" s="20" t="s">
        <v>163</v>
      </c>
      <c r="Q46" s="21"/>
      <c r="R46" s="1"/>
      <c r="S46" s="1" t="str">
        <f aca="false">IF(E46=F46,"","NOT EQUAL")</f>
        <v/>
      </c>
      <c r="T46" s="1" t="str">
        <f aca="false">IF(ISNA(VLOOKUP(P46,'NEW XEQM.c'!D:D,1,0)),"--",VLOOKUP(P46,'NEW XEQM.c'!D:G,3,0))</f>
        <v>CLX</v>
      </c>
      <c r="U46" s="1" t="s">
        <v>164</v>
      </c>
      <c r="W46" s="0" t="e">
        <f aca="false">SUBSTITUTE(IF(AND(T46="--",FIND("STD",E46),FIND("fn",C46)&gt;0,FIND("ITM_",P46),I46="CAT_FNCT"),E46,""),"""","")</f>
        <v>#VALUE!</v>
      </c>
    </row>
    <row r="47" customFormat="false" ht="15.75" hidden="false" customHeight="false" outlineLevel="0" collapsed="false">
      <c r="A47" s="23" t="n">
        <f aca="false">IF(B47=INT(B47),ROW(),"")</f>
        <v>47</v>
      </c>
      <c r="B47" s="24" t="n">
        <f aca="false">IF(AND(MID(C47,2,1)&lt;&gt;"/",MID(C47,1,1)="/"),INT(B46)+1,B46+0.01)</f>
        <v>42</v>
      </c>
      <c r="C47" s="25" t="s">
        <v>165</v>
      </c>
      <c r="D47" s="25" t="s">
        <v>1</v>
      </c>
      <c r="E47" s="26" t="s">
        <v>166</v>
      </c>
      <c r="F47" s="26" t="s">
        <v>166</v>
      </c>
      <c r="G47" s="15" t="n">
        <v>0</v>
      </c>
      <c r="H47" s="15" t="n">
        <v>0</v>
      </c>
      <c r="I47" s="30" t="s">
        <v>20</v>
      </c>
      <c r="J47" s="26" t="s">
        <v>21</v>
      </c>
      <c r="K47" s="27" t="s">
        <v>22</v>
      </c>
      <c r="L47" s="28" t="s">
        <v>7</v>
      </c>
      <c r="M47" s="28" t="s">
        <v>8</v>
      </c>
      <c r="N47" s="28"/>
      <c r="O47" s="28"/>
      <c r="P47" s="20" t="s">
        <v>167</v>
      </c>
      <c r="Q47" s="21"/>
      <c r="R47" s="1"/>
      <c r="S47" s="1" t="str">
        <f aca="false">IF(E47=F47,"","NOT EQUAL")</f>
        <v/>
      </c>
      <c r="T47" s="1" t="str">
        <f aca="false">IF(ISNA(VLOOKUP(P47,'NEW XEQM.c'!D:D,1,0)),"--",VLOOKUP(P47,'NEW XEQM.c'!D:G,3,0))</f>
        <v>FILL</v>
      </c>
      <c r="U47" s="1" t="s">
        <v>141</v>
      </c>
      <c r="W47" s="0" t="e">
        <f aca="false">SUBSTITUTE(IF(AND(T47="--",FIND("STD",E47),FIND("fn",C47)&gt;0,FIND("ITM_",P47),I47="CAT_FNCT"),E47,""),"""","")</f>
        <v>#VALUE!</v>
      </c>
    </row>
    <row r="48" customFormat="false" ht="15.75" hidden="false" customHeight="false" outlineLevel="0" collapsed="false">
      <c r="A48" s="23" t="n">
        <f aca="false">IF(B48=INT(B48),ROW(),"")</f>
        <v>48</v>
      </c>
      <c r="B48" s="24" t="n">
        <f aca="false">IF(AND(MID(C48,2,1)&lt;&gt;"/",MID(C48,1,1)="/"),INT(B47)+1,B47+0.01)</f>
        <v>43</v>
      </c>
      <c r="C48" s="25" t="s">
        <v>168</v>
      </c>
      <c r="D48" s="25" t="s">
        <v>37</v>
      </c>
      <c r="E48" s="26" t="s">
        <v>169</v>
      </c>
      <c r="F48" s="26" t="s">
        <v>169</v>
      </c>
      <c r="G48" s="15" t="n">
        <v>0</v>
      </c>
      <c r="H48" s="15" t="n">
        <v>99</v>
      </c>
      <c r="I48" s="30" t="s">
        <v>20</v>
      </c>
      <c r="J48" s="26" t="s">
        <v>21</v>
      </c>
      <c r="K48" s="27" t="s">
        <v>170</v>
      </c>
      <c r="L48" s="28" t="s">
        <v>7</v>
      </c>
      <c r="M48" s="28" t="s">
        <v>39</v>
      </c>
      <c r="N48" s="28"/>
      <c r="O48" s="28"/>
      <c r="P48" s="20" t="s">
        <v>171</v>
      </c>
      <c r="Q48" s="21"/>
      <c r="R48" s="1"/>
      <c r="S48" s="1" t="str">
        <f aca="false">IF(E48=F48,"","NOT EQUAL")</f>
        <v/>
      </c>
      <c r="T48" s="1" t="str">
        <f aca="false">IF(ISNA(VLOOKUP(P48,'NEW XEQM.c'!D:D,1,0)),"--",VLOOKUP(P48,'NEW XEQM.c'!D:G,3,0))</f>
        <v>--</v>
      </c>
      <c r="U48" s="1"/>
      <c r="W48" s="0" t="e">
        <f aca="false">SUBSTITUTE(IF(AND(T48="--",FIND("STD",E48),FIND("fn",C48)&gt;0,FIND("ITM_",P48),I48="CAT_FNCT"),E48,""),"""","")</f>
        <v>#VALUE!</v>
      </c>
    </row>
    <row r="49" customFormat="false" ht="15.75" hidden="false" customHeight="false" outlineLevel="0" collapsed="false">
      <c r="A49" s="23" t="n">
        <f aca="false">IF(B49=INT(B49),ROW(),"")</f>
        <v>49</v>
      </c>
      <c r="B49" s="24" t="n">
        <f aca="false">IF(AND(MID(C49,2,1)&lt;&gt;"/",MID(C49,1,1)="/"),INT(B48)+1,B48+0.01)</f>
        <v>44</v>
      </c>
      <c r="C49" s="25" t="s">
        <v>172</v>
      </c>
      <c r="D49" s="25" t="s">
        <v>173</v>
      </c>
      <c r="E49" s="26" t="s">
        <v>174</v>
      </c>
      <c r="F49" s="26" t="s">
        <v>174</v>
      </c>
      <c r="G49" s="15" t="n">
        <v>0</v>
      </c>
      <c r="H49" s="15" t="n">
        <v>99</v>
      </c>
      <c r="I49" s="30" t="s">
        <v>20</v>
      </c>
      <c r="J49" s="26" t="s">
        <v>21</v>
      </c>
      <c r="K49" s="27" t="s">
        <v>22</v>
      </c>
      <c r="L49" s="28" t="s">
        <v>7</v>
      </c>
      <c r="M49" s="28" t="s">
        <v>39</v>
      </c>
      <c r="N49" s="28"/>
      <c r="O49" s="28"/>
      <c r="P49" s="20" t="s">
        <v>175</v>
      </c>
      <c r="Q49" s="21"/>
      <c r="R49" s="1"/>
      <c r="S49" s="1" t="str">
        <f aca="false">IF(E49=F49,"","NOT EQUAL")</f>
        <v/>
      </c>
      <c r="T49" s="1" t="str">
        <f aca="false">IF(ISNA(VLOOKUP(P49,'NEW XEQM.c'!D:D,1,0)),"--",VLOOKUP(P49,'NEW XEQM.c'!D:G,3,0))</f>
        <v>STO</v>
      </c>
      <c r="U49" s="35" t="s">
        <v>141</v>
      </c>
      <c r="W49" s="0" t="e">
        <f aca="false">SUBSTITUTE(IF(AND(T49="--",FIND("STD",E49),FIND("fn",C49)&gt;0,FIND("ITM_",P49),I49="CAT_FNCT"),E49,""),"""","")</f>
        <v>#VALUE!</v>
      </c>
    </row>
    <row r="50" customFormat="false" ht="15.75" hidden="false" customHeight="false" outlineLevel="0" collapsed="false">
      <c r="A50" s="23" t="n">
        <f aca="false">IF(B50=INT(B50),ROW(),"")</f>
        <v>50</v>
      </c>
      <c r="B50" s="24" t="n">
        <f aca="false">IF(AND(MID(C50,2,1)&lt;&gt;"/",MID(C50,1,1)="/"),INT(B49)+1,B49+0.01)</f>
        <v>45</v>
      </c>
      <c r="C50" s="25" t="s">
        <v>176</v>
      </c>
      <c r="D50" s="25" t="s">
        <v>1</v>
      </c>
      <c r="E50" s="26" t="s">
        <v>177</v>
      </c>
      <c r="F50" s="26" t="s">
        <v>177</v>
      </c>
      <c r="G50" s="15" t="n">
        <v>0</v>
      </c>
      <c r="H50" s="15" t="n">
        <v>99</v>
      </c>
      <c r="I50" s="30" t="s">
        <v>20</v>
      </c>
      <c r="J50" s="26" t="s">
        <v>21</v>
      </c>
      <c r="K50" s="27" t="s">
        <v>22</v>
      </c>
      <c r="L50" s="28" t="s">
        <v>7</v>
      </c>
      <c r="M50" s="28" t="s">
        <v>39</v>
      </c>
      <c r="N50" s="28"/>
      <c r="O50" s="28"/>
      <c r="P50" s="20" t="s">
        <v>178</v>
      </c>
      <c r="Q50" s="21"/>
      <c r="R50" s="1"/>
      <c r="S50" s="1" t="str">
        <f aca="false">IF(E50=F50,"","NOT EQUAL")</f>
        <v/>
      </c>
      <c r="T50" s="1" t="str">
        <f aca="false">IF(ISNA(VLOOKUP(P50,'NEW XEQM.c'!D:D,1,0)),"--",VLOOKUP(P50,'NEW XEQM.c'!D:G,3,0))</f>
        <v>--</v>
      </c>
      <c r="U50" s="35" t="s">
        <v>141</v>
      </c>
      <c r="W50" s="0" t="e">
        <f aca="false">SUBSTITUTE(IF(AND(T50="--",FIND("STD",E50),FIND("fn",C50)&gt;0,FIND("ITM_",P50),I50="CAT_FNCT"),E50,""),"""","")</f>
        <v>#VALUE!</v>
      </c>
    </row>
    <row r="51" customFormat="false" ht="15.75" hidden="false" customHeight="false" outlineLevel="0" collapsed="false">
      <c r="A51" s="23" t="n">
        <f aca="false">IF(B51=INT(B51),ROW(),"")</f>
        <v>51</v>
      </c>
      <c r="B51" s="24" t="n">
        <f aca="false">IF(AND(MID(C51,2,1)&lt;&gt;"/",MID(C51,1,1)="/"),INT(B50)+1,B50+0.01)</f>
        <v>46</v>
      </c>
      <c r="C51" s="25" t="s">
        <v>179</v>
      </c>
      <c r="D51" s="25" t="s">
        <v>1</v>
      </c>
      <c r="E51" s="26" t="s">
        <v>180</v>
      </c>
      <c r="F51" s="26" t="s">
        <v>180</v>
      </c>
      <c r="G51" s="15" t="n">
        <v>0</v>
      </c>
      <c r="H51" s="15" t="n">
        <v>99</v>
      </c>
      <c r="I51" s="30" t="s">
        <v>20</v>
      </c>
      <c r="J51" s="26" t="s">
        <v>21</v>
      </c>
      <c r="K51" s="27" t="s">
        <v>22</v>
      </c>
      <c r="L51" s="28" t="s">
        <v>7</v>
      </c>
      <c r="M51" s="28" t="s">
        <v>39</v>
      </c>
      <c r="N51" s="28"/>
      <c r="O51" s="28"/>
      <c r="P51" s="20" t="s">
        <v>181</v>
      </c>
      <c r="Q51" s="21"/>
      <c r="R51" s="1"/>
      <c r="S51" s="1" t="str">
        <f aca="false">IF(E51=F51,"","NOT EQUAL")</f>
        <v/>
      </c>
      <c r="T51" s="1" t="str">
        <f aca="false">IF(ISNA(VLOOKUP(P51,'NEW XEQM.c'!D:D,1,0)),"--",VLOOKUP(P51,'NEW XEQM.c'!D:G,3,0))</f>
        <v>--</v>
      </c>
      <c r="U51" s="35" t="s">
        <v>141</v>
      </c>
      <c r="W51" s="0" t="e">
        <f aca="false">SUBSTITUTE(IF(AND(T51="--",FIND("STD",E51),FIND("fn",C51)&gt;0,FIND("ITM_",P51),I51="CAT_FNCT"),E51,""),"""","")</f>
        <v>#VALUE!</v>
      </c>
    </row>
    <row r="52" customFormat="false" ht="15.75" hidden="false" customHeight="false" outlineLevel="0" collapsed="false">
      <c r="A52" s="23" t="n">
        <f aca="false">IF(B52=INT(B52),ROW(),"")</f>
        <v>52</v>
      </c>
      <c r="B52" s="24" t="n">
        <f aca="false">IF(AND(MID(C52,2,1)&lt;&gt;"/",MID(C52,1,1)="/"),INT(B51)+1,B51+0.01)</f>
        <v>47</v>
      </c>
      <c r="C52" s="25" t="s">
        <v>182</v>
      </c>
      <c r="D52" s="25" t="s">
        <v>1</v>
      </c>
      <c r="E52" s="26" t="s">
        <v>183</v>
      </c>
      <c r="F52" s="26" t="s">
        <v>183</v>
      </c>
      <c r="G52" s="15" t="n">
        <v>0</v>
      </c>
      <c r="H52" s="15" t="n">
        <v>99</v>
      </c>
      <c r="I52" s="30" t="s">
        <v>20</v>
      </c>
      <c r="J52" s="26" t="s">
        <v>21</v>
      </c>
      <c r="K52" s="27" t="s">
        <v>22</v>
      </c>
      <c r="L52" s="28" t="s">
        <v>7</v>
      </c>
      <c r="M52" s="28" t="s">
        <v>39</v>
      </c>
      <c r="N52" s="28"/>
      <c r="O52" s="28"/>
      <c r="P52" s="20" t="s">
        <v>184</v>
      </c>
      <c r="Q52" s="21"/>
      <c r="R52" s="1"/>
      <c r="S52" s="1" t="str">
        <f aca="false">IF(E52=F52,"","NOT EQUAL")</f>
        <v/>
      </c>
      <c r="T52" s="1" t="str">
        <f aca="false">IF(ISNA(VLOOKUP(P52,'NEW XEQM.c'!D:D,1,0)),"--",VLOOKUP(P52,'NEW XEQM.c'!D:G,3,0))</f>
        <v>--</v>
      </c>
      <c r="U52" s="35" t="s">
        <v>141</v>
      </c>
      <c r="W52" s="0" t="str">
        <f aca="false">SUBSTITUTE(IF(AND(T52="--",FIND("STD",E52),FIND("fn",C52)&gt;0,FIND("ITM_",P52),I52="CAT_FNCT"),E52,""),"""","")</f>
        <v>STO STD_CROSS</v>
      </c>
    </row>
    <row r="53" customFormat="false" ht="15.75" hidden="false" customHeight="false" outlineLevel="0" collapsed="false">
      <c r="A53" s="23" t="n">
        <f aca="false">IF(B53=INT(B53),ROW(),"")</f>
        <v>53</v>
      </c>
      <c r="B53" s="24" t="n">
        <f aca="false">IF(AND(MID(C53,2,1)&lt;&gt;"/",MID(C53,1,1)="/"),INT(B52)+1,B52+0.01)</f>
        <v>48</v>
      </c>
      <c r="C53" s="25" t="s">
        <v>185</v>
      </c>
      <c r="D53" s="25" t="s">
        <v>1</v>
      </c>
      <c r="E53" s="26" t="s">
        <v>186</v>
      </c>
      <c r="F53" s="26" t="s">
        <v>186</v>
      </c>
      <c r="G53" s="15" t="n">
        <v>0</v>
      </c>
      <c r="H53" s="15" t="n">
        <v>99</v>
      </c>
      <c r="I53" s="30" t="s">
        <v>20</v>
      </c>
      <c r="J53" s="26" t="s">
        <v>21</v>
      </c>
      <c r="K53" s="27" t="s">
        <v>22</v>
      </c>
      <c r="L53" s="28" t="s">
        <v>7</v>
      </c>
      <c r="M53" s="28" t="s">
        <v>39</v>
      </c>
      <c r="N53" s="28"/>
      <c r="O53" s="28"/>
      <c r="P53" s="20" t="s">
        <v>187</v>
      </c>
      <c r="Q53" s="21"/>
      <c r="R53" s="1"/>
      <c r="S53" s="1" t="str">
        <f aca="false">IF(E53=F53,"","NOT EQUAL")</f>
        <v/>
      </c>
      <c r="T53" s="1" t="str">
        <f aca="false">IF(ISNA(VLOOKUP(P53,'NEW XEQM.c'!D:D,1,0)),"--",VLOOKUP(P53,'NEW XEQM.c'!D:G,3,0))</f>
        <v>--</v>
      </c>
      <c r="U53" s="35" t="s">
        <v>141</v>
      </c>
      <c r="W53" s="0" t="e">
        <f aca="false">SUBSTITUTE(IF(AND(T53="--",FIND("STD",E53),FIND("fn",C53)&gt;0,FIND("ITM_",P53),I53="CAT_FNCT"),E53,""),"""","")</f>
        <v>#VALUE!</v>
      </c>
    </row>
    <row r="54" customFormat="false" ht="15.75" hidden="false" customHeight="false" outlineLevel="0" collapsed="false">
      <c r="A54" s="23" t="n">
        <f aca="false">IF(B54=INT(B54),ROW(),"")</f>
        <v>54</v>
      </c>
      <c r="B54" s="24" t="n">
        <f aca="false">IF(AND(MID(C54,2,1)&lt;&gt;"/",MID(C54,1,1)="/"),INT(B53)+1,B53+0.01)</f>
        <v>49</v>
      </c>
      <c r="C54" s="36" t="s">
        <v>188</v>
      </c>
      <c r="D54" s="36" t="s">
        <v>1</v>
      </c>
      <c r="E54" s="37" t="s">
        <v>189</v>
      </c>
      <c r="F54" s="37" t="s">
        <v>190</v>
      </c>
      <c r="G54" s="38" t="n">
        <v>0</v>
      </c>
      <c r="H54" s="38" t="n">
        <v>0</v>
      </c>
      <c r="I54" s="30" t="s">
        <v>20</v>
      </c>
      <c r="J54" s="37" t="s">
        <v>21</v>
      </c>
      <c r="K54" s="39" t="s">
        <v>22</v>
      </c>
      <c r="L54" s="28" t="s">
        <v>191</v>
      </c>
      <c r="M54" s="28" t="s">
        <v>8</v>
      </c>
      <c r="N54" s="28"/>
      <c r="O54" s="41"/>
      <c r="P54" s="20" t="s">
        <v>192</v>
      </c>
      <c r="Q54" s="21"/>
      <c r="R54" s="1"/>
      <c r="S54" s="1" t="str">
        <f aca="false">IF(E54=F54,"","NOT EQUAL")</f>
        <v>NOT EQUAL</v>
      </c>
      <c r="T54" s="1" t="str">
        <f aca="false">IF(ISNA(VLOOKUP(P54,'NEW XEQM.c'!D:D,1,0)),"--",VLOOKUP(P54,'NEW XEQM.c'!D:G,3,0))</f>
        <v>COMB</v>
      </c>
      <c r="U54" s="1"/>
      <c r="W54" s="0" t="e">
        <f aca="false">SUBSTITUTE(IF(AND(T54="--",FIND("STD",E54),FIND("fn",C54)&gt;0,FIND("ITM_",P54),I54="CAT_FNCT"),E54,""),"""","")</f>
        <v>#VALUE!</v>
      </c>
    </row>
    <row r="55" customFormat="false" ht="15.75" hidden="false" customHeight="false" outlineLevel="0" collapsed="false">
      <c r="A55" s="23" t="n">
        <f aca="false">IF(B55=INT(B55),ROW(),"")</f>
        <v>55</v>
      </c>
      <c r="B55" s="24" t="n">
        <f aca="false">IF(AND(MID(C55,2,1)&lt;&gt;"/",MID(C55,1,1)="/"),INT(B54)+1,B54+0.01)</f>
        <v>50</v>
      </c>
      <c r="C55" s="36" t="s">
        <v>193</v>
      </c>
      <c r="D55" s="36" t="s">
        <v>1</v>
      </c>
      <c r="E55" s="37" t="s">
        <v>194</v>
      </c>
      <c r="F55" s="37" t="s">
        <v>195</v>
      </c>
      <c r="G55" s="38" t="n">
        <v>0</v>
      </c>
      <c r="H55" s="38" t="n">
        <v>0</v>
      </c>
      <c r="I55" s="30" t="s">
        <v>20</v>
      </c>
      <c r="J55" s="37" t="s">
        <v>21</v>
      </c>
      <c r="K55" s="39" t="s">
        <v>22</v>
      </c>
      <c r="L55" s="28" t="s">
        <v>191</v>
      </c>
      <c r="M55" s="28" t="s">
        <v>8</v>
      </c>
      <c r="N55" s="28"/>
      <c r="O55" s="41"/>
      <c r="P55" s="20" t="s">
        <v>196</v>
      </c>
      <c r="Q55" s="21"/>
      <c r="R55" s="1"/>
      <c r="S55" s="1" t="str">
        <f aca="false">IF(E55=F55,"","NOT EQUAL")</f>
        <v>NOT EQUAL</v>
      </c>
      <c r="T55" s="1" t="str">
        <f aca="false">IF(ISNA(VLOOKUP(P55,'NEW XEQM.c'!D:D,1,0)),"--",VLOOKUP(P55,'NEW XEQM.c'!D:G,3,0))</f>
        <v>PERM</v>
      </c>
      <c r="U55" s="1" t="s">
        <v>133</v>
      </c>
      <c r="W55" s="0" t="e">
        <f aca="false">SUBSTITUTE(IF(AND(T55="--",FIND("STD",E55),FIND("fn",C55)&gt;0,FIND("ITM_",P55),I55="CAT_FNCT"),E55,""),"""","")</f>
        <v>#VALUE!</v>
      </c>
    </row>
    <row r="56" customFormat="false" ht="15.75" hidden="false" customHeight="false" outlineLevel="0" collapsed="false">
      <c r="A56" s="23" t="n">
        <f aca="false">IF(B56=INT(B56),ROW(),"")</f>
        <v>56</v>
      </c>
      <c r="B56" s="24" t="n">
        <f aca="false">IF(AND(MID(C56,2,1)&lt;&gt;"/",MID(C56,1,1)="/"),INT(B55)+1,B55+0.01)</f>
        <v>51</v>
      </c>
      <c r="C56" s="25" t="s">
        <v>197</v>
      </c>
      <c r="D56" s="25" t="s">
        <v>173</v>
      </c>
      <c r="E56" s="26" t="s">
        <v>198</v>
      </c>
      <c r="F56" s="26" t="s">
        <v>198</v>
      </c>
      <c r="G56" s="15" t="n">
        <v>0</v>
      </c>
      <c r="H56" s="15" t="n">
        <v>99</v>
      </c>
      <c r="I56" s="30" t="s">
        <v>20</v>
      </c>
      <c r="J56" s="26" t="s">
        <v>21</v>
      </c>
      <c r="K56" s="27" t="s">
        <v>22</v>
      </c>
      <c r="L56" s="28" t="s">
        <v>7</v>
      </c>
      <c r="M56" s="28" t="s">
        <v>39</v>
      </c>
      <c r="N56" s="28"/>
      <c r="O56" s="28"/>
      <c r="P56" s="20" t="s">
        <v>199</v>
      </c>
      <c r="Q56" s="21"/>
      <c r="R56" s="1"/>
      <c r="S56" s="1" t="str">
        <f aca="false">IF(E56=F56,"","NOT EQUAL")</f>
        <v/>
      </c>
      <c r="T56" s="1" t="str">
        <f aca="false">IF(ISNA(VLOOKUP(P56,'NEW XEQM.c'!D:D,1,0)),"--",VLOOKUP(P56,'NEW XEQM.c'!D:G,3,0))</f>
        <v>RCL</v>
      </c>
      <c r="U56" s="1" t="s">
        <v>141</v>
      </c>
      <c r="W56" s="0" t="e">
        <f aca="false">SUBSTITUTE(IF(AND(T56="--",FIND("STD",E56),FIND("fn",C56)&gt;0,FIND("ITM_",P56),I56="CAT_FNCT"),E56,""),"""","")</f>
        <v>#VALUE!</v>
      </c>
    </row>
    <row r="57" customFormat="false" ht="15.75" hidden="false" customHeight="false" outlineLevel="0" collapsed="false">
      <c r="A57" s="23" t="n">
        <f aca="false">IF(B57=INT(B57),ROW(),"")</f>
        <v>57</v>
      </c>
      <c r="B57" s="24" t="n">
        <f aca="false">IF(AND(MID(C57,2,1)&lt;&gt;"/",MID(C57,1,1)="/"),INT(B56)+1,B56+0.01)</f>
        <v>52</v>
      </c>
      <c r="C57" s="25" t="s">
        <v>200</v>
      </c>
      <c r="D57" s="25" t="s">
        <v>1</v>
      </c>
      <c r="E57" s="26" t="s">
        <v>201</v>
      </c>
      <c r="F57" s="26" t="s">
        <v>201</v>
      </c>
      <c r="G57" s="15" t="n">
        <v>0</v>
      </c>
      <c r="H57" s="15" t="n">
        <v>99</v>
      </c>
      <c r="I57" s="30" t="s">
        <v>20</v>
      </c>
      <c r="J57" s="26" t="s">
        <v>21</v>
      </c>
      <c r="K57" s="27" t="s">
        <v>22</v>
      </c>
      <c r="L57" s="28" t="s">
        <v>7</v>
      </c>
      <c r="M57" s="28" t="s">
        <v>39</v>
      </c>
      <c r="N57" s="28"/>
      <c r="O57" s="28"/>
      <c r="P57" s="20" t="s">
        <v>202</v>
      </c>
      <c r="Q57" s="21"/>
      <c r="R57" s="1"/>
      <c r="S57" s="1" t="str">
        <f aca="false">IF(E57=F57,"","NOT EQUAL")</f>
        <v/>
      </c>
      <c r="T57" s="1" t="str">
        <f aca="false">IF(ISNA(VLOOKUP(P57,'NEW XEQM.c'!D:D,1,0)),"--",VLOOKUP(P57,'NEW XEQM.c'!D:G,3,0))</f>
        <v>--</v>
      </c>
      <c r="U57" s="1" t="s">
        <v>141</v>
      </c>
      <c r="W57" s="0" t="e">
        <f aca="false">SUBSTITUTE(IF(AND(T57="--",FIND("STD",E57),FIND("fn",C57)&gt;0,FIND("ITM_",P57),I57="CAT_FNCT"),E57,""),"""","")</f>
        <v>#VALUE!</v>
      </c>
    </row>
    <row r="58" customFormat="false" ht="15.75" hidden="false" customHeight="false" outlineLevel="0" collapsed="false">
      <c r="A58" s="23" t="n">
        <f aca="false">IF(B58=INT(B58),ROW(),"")</f>
        <v>58</v>
      </c>
      <c r="B58" s="24" t="n">
        <f aca="false">IF(AND(MID(C58,2,1)&lt;&gt;"/",MID(C58,1,1)="/"),INT(B57)+1,B57+0.01)</f>
        <v>53</v>
      </c>
      <c r="C58" s="25" t="s">
        <v>203</v>
      </c>
      <c r="D58" s="25" t="s">
        <v>1</v>
      </c>
      <c r="E58" s="26" t="s">
        <v>204</v>
      </c>
      <c r="F58" s="26" t="s">
        <v>204</v>
      </c>
      <c r="G58" s="15" t="n">
        <v>0</v>
      </c>
      <c r="H58" s="15" t="n">
        <v>99</v>
      </c>
      <c r="I58" s="30" t="s">
        <v>20</v>
      </c>
      <c r="J58" s="26" t="s">
        <v>21</v>
      </c>
      <c r="K58" s="27" t="s">
        <v>22</v>
      </c>
      <c r="L58" s="28" t="s">
        <v>7</v>
      </c>
      <c r="M58" s="28" t="s">
        <v>39</v>
      </c>
      <c r="N58" s="28"/>
      <c r="O58" s="28"/>
      <c r="P58" s="20" t="s">
        <v>205</v>
      </c>
      <c r="Q58" s="21"/>
      <c r="R58" s="1"/>
      <c r="S58" s="1" t="str">
        <f aca="false">IF(E58=F58,"","NOT EQUAL")</f>
        <v/>
      </c>
      <c r="T58" s="1" t="str">
        <f aca="false">IF(ISNA(VLOOKUP(P58,'NEW XEQM.c'!D:D,1,0)),"--",VLOOKUP(P58,'NEW XEQM.c'!D:G,3,0))</f>
        <v>--</v>
      </c>
      <c r="U58" s="1" t="s">
        <v>141</v>
      </c>
      <c r="W58" s="0" t="e">
        <f aca="false">SUBSTITUTE(IF(AND(T58="--",FIND("STD",E58),FIND("fn",C58)&gt;0,FIND("ITM_",P58),I58="CAT_FNCT"),E58,""),"""","")</f>
        <v>#VALUE!</v>
      </c>
    </row>
    <row r="59" customFormat="false" ht="15.75" hidden="false" customHeight="false" outlineLevel="0" collapsed="false">
      <c r="A59" s="23" t="n">
        <f aca="false">IF(B59=INT(B59),ROW(),"")</f>
        <v>59</v>
      </c>
      <c r="B59" s="24" t="n">
        <f aca="false">IF(AND(MID(C59,2,1)&lt;&gt;"/",MID(C59,1,1)="/"),INT(B58)+1,B58+0.01)</f>
        <v>54</v>
      </c>
      <c r="C59" s="25" t="s">
        <v>206</v>
      </c>
      <c r="D59" s="25" t="s">
        <v>1</v>
      </c>
      <c r="E59" s="26" t="s">
        <v>207</v>
      </c>
      <c r="F59" s="26" t="s">
        <v>207</v>
      </c>
      <c r="G59" s="15" t="n">
        <v>0</v>
      </c>
      <c r="H59" s="15" t="n">
        <v>99</v>
      </c>
      <c r="I59" s="30" t="s">
        <v>20</v>
      </c>
      <c r="J59" s="26" t="s">
        <v>21</v>
      </c>
      <c r="K59" s="27" t="s">
        <v>22</v>
      </c>
      <c r="L59" s="28" t="s">
        <v>7</v>
      </c>
      <c r="M59" s="28" t="s">
        <v>39</v>
      </c>
      <c r="N59" s="28"/>
      <c r="O59" s="28"/>
      <c r="P59" s="20" t="s">
        <v>208</v>
      </c>
      <c r="Q59" s="21"/>
      <c r="R59" s="1"/>
      <c r="S59" s="1" t="str">
        <f aca="false">IF(E59=F59,"","NOT EQUAL")</f>
        <v/>
      </c>
      <c r="T59" s="1" t="str">
        <f aca="false">IF(ISNA(VLOOKUP(P59,'NEW XEQM.c'!D:D,1,0)),"--",VLOOKUP(P59,'NEW XEQM.c'!D:G,3,0))</f>
        <v>--</v>
      </c>
      <c r="U59" s="1" t="s">
        <v>141</v>
      </c>
      <c r="W59" s="0" t="str">
        <f aca="false">SUBSTITUTE(IF(AND(T59="--",FIND("STD",E59),FIND("fn",C59)&gt;0,FIND("ITM_",P59),I59="CAT_FNCT"),E59,""),"""","")</f>
        <v>RCL STD_CROSS</v>
      </c>
    </row>
    <row r="60" customFormat="false" ht="15.75" hidden="false" customHeight="false" outlineLevel="0" collapsed="false">
      <c r="A60" s="23" t="n">
        <f aca="false">IF(B60=INT(B60),ROW(),"")</f>
        <v>60</v>
      </c>
      <c r="B60" s="24" t="n">
        <f aca="false">IF(AND(MID(C60,2,1)&lt;&gt;"/",MID(C60,1,1)="/"),INT(B59)+1,B59+0.01)</f>
        <v>55</v>
      </c>
      <c r="C60" s="25" t="s">
        <v>209</v>
      </c>
      <c r="D60" s="25" t="s">
        <v>1</v>
      </c>
      <c r="E60" s="26" t="s">
        <v>210</v>
      </c>
      <c r="F60" s="26" t="s">
        <v>210</v>
      </c>
      <c r="G60" s="15" t="n">
        <v>0</v>
      </c>
      <c r="H60" s="15" t="n">
        <v>99</v>
      </c>
      <c r="I60" s="30" t="s">
        <v>20</v>
      </c>
      <c r="J60" s="26" t="s">
        <v>21</v>
      </c>
      <c r="K60" s="27" t="s">
        <v>22</v>
      </c>
      <c r="L60" s="28" t="s">
        <v>7</v>
      </c>
      <c r="M60" s="28" t="s">
        <v>39</v>
      </c>
      <c r="N60" s="28"/>
      <c r="O60" s="28"/>
      <c r="P60" s="20" t="s">
        <v>211</v>
      </c>
      <c r="Q60" s="21"/>
      <c r="R60" s="1"/>
      <c r="S60" s="1" t="str">
        <f aca="false">IF(E60=F60,"","NOT EQUAL")</f>
        <v/>
      </c>
      <c r="T60" s="1" t="str">
        <f aca="false">IF(ISNA(VLOOKUP(P60,'NEW XEQM.c'!D:D,1,0)),"--",VLOOKUP(P60,'NEW XEQM.c'!D:G,3,0))</f>
        <v>--</v>
      </c>
      <c r="U60" s="1" t="s">
        <v>141</v>
      </c>
      <c r="W60" s="0" t="e">
        <f aca="false">SUBSTITUTE(IF(AND(T60="--",FIND("STD",E60),FIND("fn",C60)&gt;0,FIND("ITM_",P60),I60="CAT_FNCT"),E60,""),"""","")</f>
        <v>#VALUE!</v>
      </c>
    </row>
    <row r="61" customFormat="false" ht="15.75" hidden="false" customHeight="false" outlineLevel="0" collapsed="false">
      <c r="A61" s="23" t="n">
        <f aca="false">IF(B61=INT(B61),ROW(),"")</f>
        <v>61</v>
      </c>
      <c r="B61" s="24" t="n">
        <f aca="false">IF(AND(MID(C61,2,1)&lt;&gt;"/",MID(C61,1,1)="/"),INT(B60)+1,B60+0.01)</f>
        <v>56</v>
      </c>
      <c r="C61" s="36" t="s">
        <v>212</v>
      </c>
      <c r="D61" s="36" t="s">
        <v>150</v>
      </c>
      <c r="E61" s="37" t="s">
        <v>213</v>
      </c>
      <c r="F61" s="37" t="s">
        <v>213</v>
      </c>
      <c r="G61" s="38" t="n">
        <v>0</v>
      </c>
      <c r="H61" s="38" t="n">
        <v>7</v>
      </c>
      <c r="I61" s="30" t="s">
        <v>20</v>
      </c>
      <c r="J61" s="26" t="s">
        <v>21</v>
      </c>
      <c r="K61" s="27" t="s">
        <v>6</v>
      </c>
      <c r="L61" s="28" t="s">
        <v>7</v>
      </c>
      <c r="M61" s="28" t="s">
        <v>39</v>
      </c>
      <c r="N61" s="28"/>
      <c r="O61" s="41"/>
      <c r="P61" s="20" t="s">
        <v>214</v>
      </c>
      <c r="Q61" s="21"/>
      <c r="R61" s="1"/>
      <c r="S61" s="1" t="str">
        <f aca="false">IF(E61=F61,"","NOT EQUAL")</f>
        <v/>
      </c>
      <c r="T61" s="1" t="str">
        <f aca="false">IF(ISNA(VLOOKUP(P61,'NEW XEQM.c'!D:D,1,0)),"--",VLOOKUP(P61,'NEW XEQM.c'!D:G,3,0))</f>
        <v>--</v>
      </c>
      <c r="U61" s="1"/>
      <c r="W61" s="0" t="e">
        <f aca="false">SUBSTITUTE(IF(AND(T61="--",FIND("STD",E61),FIND("fn",C61)&gt;0,FIND("ITM_",P61),I61="CAT_FNCT"),E61,""),"""","")</f>
        <v>#VALUE!</v>
      </c>
    </row>
    <row r="62" customFormat="false" ht="15.75" hidden="false" customHeight="false" outlineLevel="0" collapsed="false">
      <c r="A62" s="23" t="n">
        <f aca="false">IF(B62=INT(B62),ROW(),"")</f>
        <v>62</v>
      </c>
      <c r="B62" s="24" t="n">
        <f aca="false">IF(AND(MID(C62,2,1)&lt;&gt;"/",MID(C62,1,1)="/"),INT(B61)+1,B61+0.01)</f>
        <v>57</v>
      </c>
      <c r="C62" s="36" t="s">
        <v>215</v>
      </c>
      <c r="D62" s="36" t="s">
        <v>1</v>
      </c>
      <c r="E62" s="37" t="s">
        <v>216</v>
      </c>
      <c r="F62" s="37" t="s">
        <v>216</v>
      </c>
      <c r="G62" s="42" t="n">
        <v>0</v>
      </c>
      <c r="H62" s="42" t="n">
        <v>0</v>
      </c>
      <c r="I62" s="30" t="s">
        <v>20</v>
      </c>
      <c r="J62" s="26" t="s">
        <v>5</v>
      </c>
      <c r="K62" s="39" t="s">
        <v>6</v>
      </c>
      <c r="L62" s="40" t="s">
        <v>7</v>
      </c>
      <c r="M62" s="28" t="s">
        <v>8</v>
      </c>
      <c r="N62" s="28"/>
      <c r="O62" s="41"/>
      <c r="P62" s="20" t="s">
        <v>217</v>
      </c>
      <c r="Q62" s="21"/>
      <c r="R62" s="1"/>
      <c r="S62" s="1" t="str">
        <f aca="false">IF(E62=F62,"","NOT EQUAL")</f>
        <v/>
      </c>
      <c r="T62" s="1" t="str">
        <f aca="false">IF(ISNA(VLOOKUP(P62,'NEW XEQM.c'!D:D,1,0)),"--",VLOOKUP(P62,'NEW XEQM.c'!D:G,3,0))</f>
        <v>--</v>
      </c>
      <c r="U62" s="1" t="s">
        <v>120</v>
      </c>
      <c r="W62" s="0" t="e">
        <f aca="false">SUBSTITUTE(IF(AND(T62="--",FIND("STD",E62),FIND("fn",C62)&gt;0,FIND("ITM_",P62),I62="CAT_FNCT"),E62,""),"""","")</f>
        <v>#VALUE!</v>
      </c>
    </row>
    <row r="63" customFormat="false" ht="15.75" hidden="false" customHeight="false" outlineLevel="0" collapsed="false">
      <c r="A63" s="23" t="n">
        <f aca="false">IF(B63=INT(B63),ROW(),"")</f>
        <v>63</v>
      </c>
      <c r="B63" s="24" t="n">
        <f aca="false">IF(AND(MID(C63,2,1)&lt;&gt;"/",MID(C63,1,1)="/"),INT(B62)+1,B62+0.01)</f>
        <v>58</v>
      </c>
      <c r="C63" s="25" t="s">
        <v>218</v>
      </c>
      <c r="D63" s="25" t="s">
        <v>1</v>
      </c>
      <c r="E63" s="26" t="s">
        <v>219</v>
      </c>
      <c r="F63" s="26" t="s">
        <v>219</v>
      </c>
      <c r="G63" s="15" t="n">
        <v>0</v>
      </c>
      <c r="H63" s="15" t="n">
        <v>0</v>
      </c>
      <c r="I63" s="30" t="s">
        <v>20</v>
      </c>
      <c r="J63" s="26" t="s">
        <v>21</v>
      </c>
      <c r="K63" s="27" t="s">
        <v>22</v>
      </c>
      <c r="L63" s="28" t="s">
        <v>7</v>
      </c>
      <c r="M63" s="28" t="s">
        <v>8</v>
      </c>
      <c r="N63" s="28"/>
      <c r="O63" s="28"/>
      <c r="P63" s="20" t="s">
        <v>220</v>
      </c>
      <c r="Q63" s="21"/>
      <c r="R63" s="1"/>
      <c r="S63" s="1" t="str">
        <f aca="false">IF(E63=F63,"","NOT EQUAL")</f>
        <v/>
      </c>
      <c r="T63" s="1" t="str">
        <f aca="false">IF(ISNA(VLOOKUP(P63,'NEW XEQM.c'!D:D,1,0)),"--",VLOOKUP(P63,'NEW XEQM.c'!D:G,3,0))</f>
        <v>X^2</v>
      </c>
      <c r="U63" s="1" t="s">
        <v>133</v>
      </c>
      <c r="W63" s="0" t="str">
        <f aca="false">SUBSTITUTE(IF(AND(T63="--",FIND("STD",E63),FIND("fn",C63)&gt;0,FIND("ITM_",P63),I63="CAT_FNCT"),E63,""),"""","")</f>
        <v/>
      </c>
    </row>
    <row r="64" customFormat="false" ht="15.75" hidden="false" customHeight="false" outlineLevel="0" collapsed="false">
      <c r="A64" s="23" t="n">
        <f aca="false">IF(B64=INT(B64),ROW(),"")</f>
        <v>64</v>
      </c>
      <c r="B64" s="24" t="n">
        <f aca="false">IF(AND(MID(C64,2,1)&lt;&gt;"/",MID(C64,1,1)="/"),INT(B63)+1,B63+0.01)</f>
        <v>59</v>
      </c>
      <c r="C64" s="25" t="s">
        <v>221</v>
      </c>
      <c r="D64" s="25" t="s">
        <v>1</v>
      </c>
      <c r="E64" s="26" t="s">
        <v>222</v>
      </c>
      <c r="F64" s="26" t="s">
        <v>222</v>
      </c>
      <c r="G64" s="15" t="n">
        <v>0</v>
      </c>
      <c r="H64" s="15" t="n">
        <v>0</v>
      </c>
      <c r="I64" s="30" t="s">
        <v>20</v>
      </c>
      <c r="J64" s="26" t="s">
        <v>21</v>
      </c>
      <c r="K64" s="27" t="s">
        <v>22</v>
      </c>
      <c r="L64" s="28" t="s">
        <v>7</v>
      </c>
      <c r="M64" s="28" t="s">
        <v>8</v>
      </c>
      <c r="N64" s="28"/>
      <c r="O64" s="28"/>
      <c r="P64" s="20" t="s">
        <v>223</v>
      </c>
      <c r="Q64" s="21"/>
      <c r="R64" s="1"/>
      <c r="S64" s="1" t="str">
        <f aca="false">IF(E64=F64,"","NOT EQUAL")</f>
        <v/>
      </c>
      <c r="T64" s="1" t="str">
        <f aca="false">IF(ISNA(VLOOKUP(P64,'NEW XEQM.c'!D:D,1,0)),"--",VLOOKUP(P64,'NEW XEQM.c'!D:G,3,0))</f>
        <v>X^3</v>
      </c>
      <c r="U64" s="1" t="s">
        <v>133</v>
      </c>
      <c r="W64" s="0" t="str">
        <f aca="false">SUBSTITUTE(IF(AND(T64="--",FIND("STD",E64),FIND("fn",C64)&gt;0,FIND("ITM_",P64),I64="CAT_FNCT"),E64,""),"""","")</f>
        <v/>
      </c>
    </row>
    <row r="65" customFormat="false" ht="15.75" hidden="false" customHeight="false" outlineLevel="0" collapsed="false">
      <c r="A65" s="23" t="n">
        <f aca="false">IF(B65=INT(B65),ROW(),"")</f>
        <v>65</v>
      </c>
      <c r="B65" s="24" t="n">
        <f aca="false">IF(AND(MID(C65,2,1)&lt;&gt;"/",MID(C65,1,1)="/"),INT(B64)+1,B64+0.01)</f>
        <v>60</v>
      </c>
      <c r="C65" s="25" t="s">
        <v>224</v>
      </c>
      <c r="D65" s="25" t="s">
        <v>1</v>
      </c>
      <c r="E65" s="26" t="s">
        <v>225</v>
      </c>
      <c r="F65" s="26" t="s">
        <v>225</v>
      </c>
      <c r="G65" s="15" t="n">
        <v>0</v>
      </c>
      <c r="H65" s="15" t="n">
        <v>0</v>
      </c>
      <c r="I65" s="30" t="s">
        <v>20</v>
      </c>
      <c r="J65" s="26" t="s">
        <v>21</v>
      </c>
      <c r="K65" s="27" t="s">
        <v>22</v>
      </c>
      <c r="L65" s="28" t="s">
        <v>7</v>
      </c>
      <c r="M65" s="28" t="s">
        <v>8</v>
      </c>
      <c r="N65" s="28"/>
      <c r="O65" s="28"/>
      <c r="P65" s="20" t="s">
        <v>226</v>
      </c>
      <c r="Q65" s="21"/>
      <c r="R65" s="1"/>
      <c r="S65" s="1" t="str">
        <f aca="false">IF(E65=F65,"","NOT EQUAL")</f>
        <v/>
      </c>
      <c r="T65" s="1" t="str">
        <f aca="false">IF(ISNA(VLOOKUP(P65,'NEW XEQM.c'!D:D,1,0)),"--",VLOOKUP(P65,'NEW XEQM.c'!D:G,3,0))</f>
        <v>Y^X</v>
      </c>
      <c r="U65" s="1" t="s">
        <v>133</v>
      </c>
      <c r="W65" s="0" t="str">
        <f aca="false">SUBSTITUTE(IF(AND(T65="--",FIND("STD",E65),FIND("fn",C65)&gt;0,FIND("ITM_",P65),I65="CAT_FNCT"),E65,""),"""","")</f>
        <v/>
      </c>
    </row>
    <row r="66" customFormat="false" ht="15.75" hidden="false" customHeight="false" outlineLevel="0" collapsed="false">
      <c r="A66" s="23" t="n">
        <f aca="false">IF(B66=INT(B66),ROW(),"")</f>
        <v>66</v>
      </c>
      <c r="B66" s="24" t="n">
        <f aca="false">IF(AND(MID(C66,2,1)&lt;&gt;"/",MID(C66,1,1)="/"),INT(B65)+1,B65+0.01)</f>
        <v>61</v>
      </c>
      <c r="C66" s="25" t="s">
        <v>227</v>
      </c>
      <c r="D66" s="25" t="s">
        <v>1</v>
      </c>
      <c r="E66" s="26" t="s">
        <v>228</v>
      </c>
      <c r="F66" s="26" t="s">
        <v>228</v>
      </c>
      <c r="G66" s="15" t="n">
        <v>0</v>
      </c>
      <c r="H66" s="15" t="n">
        <v>0</v>
      </c>
      <c r="I66" s="30" t="s">
        <v>20</v>
      </c>
      <c r="J66" s="26" t="s">
        <v>21</v>
      </c>
      <c r="K66" s="27" t="s">
        <v>22</v>
      </c>
      <c r="L66" s="28" t="s">
        <v>191</v>
      </c>
      <c r="M66" s="28" t="s">
        <v>8</v>
      </c>
      <c r="N66" s="28" t="s">
        <v>229</v>
      </c>
      <c r="O66" s="28"/>
      <c r="P66" s="20" t="s">
        <v>230</v>
      </c>
      <c r="Q66" s="21"/>
      <c r="R66" s="1"/>
      <c r="S66" s="1" t="str">
        <f aca="false">IF(E66=F66,"","NOT EQUAL")</f>
        <v/>
      </c>
      <c r="T66" s="1" t="str">
        <f aca="false">IF(ISNA(VLOOKUP(P66,'NEW XEQM.c'!D:D,1,0)),"--",VLOOKUP(P66,'NEW XEQM.c'!D:G,3,0))</f>
        <v>SQRT</v>
      </c>
      <c r="U66" s="1" t="s">
        <v>133</v>
      </c>
      <c r="W66" s="0" t="str">
        <f aca="false">SUBSTITUTE(IF(AND(T66="--",FIND("STD",E66),FIND("fn",C66)&gt;0,FIND("ITM_",P66),I66="CAT_FNCT"),E66,""),"""","")</f>
        <v/>
      </c>
    </row>
    <row r="67" customFormat="false" ht="15.75" hidden="false" customHeight="false" outlineLevel="0" collapsed="false">
      <c r="A67" s="23" t="n">
        <f aca="false">IF(B67=INT(B67),ROW(),"")</f>
        <v>67</v>
      </c>
      <c r="B67" s="24" t="n">
        <f aca="false">IF(AND(MID(C67,2,1)&lt;&gt;"/",MID(C67,1,1)="/"),INT(B66)+1,B66+0.01)</f>
        <v>62</v>
      </c>
      <c r="C67" s="25" t="s">
        <v>231</v>
      </c>
      <c r="D67" s="25" t="s">
        <v>1</v>
      </c>
      <c r="E67" s="26" t="s">
        <v>232</v>
      </c>
      <c r="F67" s="26" t="s">
        <v>232</v>
      </c>
      <c r="G67" s="15" t="n">
        <v>0</v>
      </c>
      <c r="H67" s="15" t="n">
        <v>0</v>
      </c>
      <c r="I67" s="30" t="s">
        <v>20</v>
      </c>
      <c r="J67" s="26" t="s">
        <v>21</v>
      </c>
      <c r="K67" s="27" t="s">
        <v>22</v>
      </c>
      <c r="L67" s="28" t="s">
        <v>7</v>
      </c>
      <c r="M67" s="28" t="s">
        <v>8</v>
      </c>
      <c r="N67" s="28"/>
      <c r="O67" s="28"/>
      <c r="P67" s="20" t="s">
        <v>233</v>
      </c>
      <c r="Q67" s="21"/>
      <c r="R67" s="1"/>
      <c r="S67" s="1" t="str">
        <f aca="false">IF(E67=F67,"","NOT EQUAL")</f>
        <v/>
      </c>
      <c r="T67" s="1" t="str">
        <f aca="false">IF(ISNA(VLOOKUP(P67,'NEW XEQM.c'!D:D,1,0)),"--",VLOOKUP(P67,'NEW XEQM.c'!D:G,3,0))</f>
        <v>CUBRT</v>
      </c>
      <c r="U67" s="1" t="s">
        <v>133</v>
      </c>
      <c r="W67" s="0" t="str">
        <f aca="false">SUBSTITUTE(IF(AND(T67="--",FIND("STD",E67),FIND("fn",C67)&gt;0,FIND("ITM_",P67),I67="CAT_FNCT"),E67,""),"""","")</f>
        <v/>
      </c>
    </row>
    <row r="68" customFormat="false" ht="15.75" hidden="false" customHeight="false" outlineLevel="0" collapsed="false">
      <c r="A68" s="23" t="n">
        <f aca="false">IF(B68=INT(B68),ROW(),"")</f>
        <v>68</v>
      </c>
      <c r="B68" s="24" t="n">
        <f aca="false">IF(AND(MID(C68,2,1)&lt;&gt;"/",MID(C68,1,1)="/"),INT(B67)+1,B67+0.01)</f>
        <v>63</v>
      </c>
      <c r="C68" s="25" t="s">
        <v>234</v>
      </c>
      <c r="D68" s="25" t="s">
        <v>1</v>
      </c>
      <c r="E68" s="26" t="s">
        <v>235</v>
      </c>
      <c r="F68" s="26" t="s">
        <v>235</v>
      </c>
      <c r="G68" s="15" t="n">
        <v>0</v>
      </c>
      <c r="H68" s="15" t="n">
        <v>0</v>
      </c>
      <c r="I68" s="30" t="s">
        <v>20</v>
      </c>
      <c r="J68" s="26" t="s">
        <v>21</v>
      </c>
      <c r="K68" s="27" t="s">
        <v>22</v>
      </c>
      <c r="L68" s="28" t="s">
        <v>7</v>
      </c>
      <c r="M68" s="28" t="s">
        <v>8</v>
      </c>
      <c r="N68" s="28"/>
      <c r="O68" s="28"/>
      <c r="P68" s="20" t="s">
        <v>236</v>
      </c>
      <c r="Q68" s="21"/>
      <c r="R68" s="1"/>
      <c r="S68" s="1" t="str">
        <f aca="false">IF(E68=F68,"","NOT EQUAL")</f>
        <v/>
      </c>
      <c r="T68" s="1" t="str">
        <f aca="false">IF(ISNA(VLOOKUP(P68,'NEW XEQM.c'!D:D,1,0)),"--",VLOOKUP(P68,'NEW XEQM.c'!D:G,3,0))</f>
        <v>XRTY</v>
      </c>
      <c r="U68" s="1" t="s">
        <v>133</v>
      </c>
      <c r="W68" s="0" t="str">
        <f aca="false">SUBSTITUTE(IF(AND(T68="--",FIND("STD",E68),FIND("fn",C68)&gt;0,FIND("ITM_",P68),I68="CAT_FNCT"),E68,""),"""","")</f>
        <v/>
      </c>
    </row>
    <row r="69" customFormat="false" ht="15.75" hidden="false" customHeight="false" outlineLevel="0" collapsed="false">
      <c r="A69" s="23" t="n">
        <f aca="false">IF(B69=INT(B69),ROW(),"")</f>
        <v>69</v>
      </c>
      <c r="B69" s="24" t="n">
        <f aca="false">IF(AND(MID(C69,2,1)&lt;&gt;"/",MID(C69,1,1)="/"),INT(B68)+1,B68+0.01)</f>
        <v>64</v>
      </c>
      <c r="C69" s="25" t="s">
        <v>237</v>
      </c>
      <c r="D69" s="25" t="s">
        <v>1</v>
      </c>
      <c r="E69" s="26" t="s">
        <v>238</v>
      </c>
      <c r="F69" s="26" t="s">
        <v>238</v>
      </c>
      <c r="G69" s="15" t="n">
        <v>0</v>
      </c>
      <c r="H69" s="15" t="n">
        <v>0</v>
      </c>
      <c r="I69" s="30" t="s">
        <v>20</v>
      </c>
      <c r="J69" s="26" t="s">
        <v>21</v>
      </c>
      <c r="K69" s="27" t="s">
        <v>22</v>
      </c>
      <c r="L69" s="28" t="s">
        <v>7</v>
      </c>
      <c r="M69" s="28" t="s">
        <v>8</v>
      </c>
      <c r="N69" s="28"/>
      <c r="O69" s="28"/>
      <c r="P69" s="20" t="s">
        <v>239</v>
      </c>
      <c r="Q69" s="21"/>
      <c r="R69" s="1"/>
      <c r="S69" s="1" t="str">
        <f aca="false">IF(E69=F69,"","NOT EQUAL")</f>
        <v/>
      </c>
      <c r="T69" s="1" t="str">
        <f aca="false">IF(ISNA(VLOOKUP(P69,'NEW XEQM.c'!D:D,1,0)),"--",VLOOKUP(P69,'NEW XEQM.c'!D:G,3,0))</f>
        <v>2^X</v>
      </c>
      <c r="U69" s="1" t="s">
        <v>133</v>
      </c>
      <c r="W69" s="0" t="str">
        <f aca="false">SUBSTITUTE(IF(AND(T69="--",FIND("STD",E69),FIND("fn",C69)&gt;0,FIND("ITM_",P69),I69="CAT_FNCT"),E69,""),"""","")</f>
        <v/>
      </c>
    </row>
    <row r="70" customFormat="false" ht="15.75" hidden="false" customHeight="false" outlineLevel="0" collapsed="false">
      <c r="A70" s="23" t="n">
        <f aca="false">IF(B70=INT(B70),ROW(),"")</f>
        <v>70</v>
      </c>
      <c r="B70" s="24" t="n">
        <f aca="false">IF(AND(MID(C70,2,1)&lt;&gt;"/",MID(C70,1,1)="/"),INT(B69)+1,B69+0.01)</f>
        <v>65</v>
      </c>
      <c r="C70" s="25" t="s">
        <v>240</v>
      </c>
      <c r="D70" s="25" t="s">
        <v>1</v>
      </c>
      <c r="E70" s="26" t="s">
        <v>241</v>
      </c>
      <c r="F70" s="26" t="s">
        <v>241</v>
      </c>
      <c r="G70" s="15" t="n">
        <v>0</v>
      </c>
      <c r="H70" s="15" t="n">
        <v>0</v>
      </c>
      <c r="I70" s="30" t="s">
        <v>20</v>
      </c>
      <c r="J70" s="26" t="s">
        <v>21</v>
      </c>
      <c r="K70" s="27" t="s">
        <v>22</v>
      </c>
      <c r="L70" s="28" t="s">
        <v>191</v>
      </c>
      <c r="M70" s="28" t="s">
        <v>8</v>
      </c>
      <c r="N70" s="28"/>
      <c r="O70" s="28"/>
      <c r="P70" s="20" t="s">
        <v>242</v>
      </c>
      <c r="Q70" s="21"/>
      <c r="R70" s="1"/>
      <c r="S70" s="1" t="str">
        <f aca="false">IF(E70=F70,"","NOT EQUAL")</f>
        <v/>
      </c>
      <c r="T70" s="1" t="str">
        <f aca="false">IF(ISNA(VLOOKUP(P70,'NEW XEQM.c'!D:D,1,0)),"--",VLOOKUP(P70,'NEW XEQM.c'!D:G,3,0))</f>
        <v>e^X</v>
      </c>
      <c r="U70" s="1" t="s">
        <v>133</v>
      </c>
      <c r="W70" s="0" t="str">
        <f aca="false">SUBSTITUTE(IF(AND(T70="--",FIND("STD",E70),FIND("fn",C70)&gt;0,FIND("ITM_",P70),I70="CAT_FNCT"),E70,""),"""","")</f>
        <v/>
      </c>
    </row>
    <row r="71" customFormat="false" ht="15.75" hidden="false" customHeight="false" outlineLevel="0" collapsed="false">
      <c r="A71" s="1" t="n">
        <f aca="false">IF(B71=INT(B71),ROW(),"")</f>
        <v>71</v>
      </c>
      <c r="B71" s="24" t="n">
        <f aca="false">IF(AND(MID(C71,2,1)&lt;&gt;"/",MID(C71,1,1)="/"),INT(B70)+1,B70+0.01)</f>
        <v>66</v>
      </c>
      <c r="C71" s="43" t="s">
        <v>0</v>
      </c>
      <c r="D71" s="43" t="s">
        <v>1</v>
      </c>
      <c r="E71" s="44" t="str">
        <f aca="false">CHAR(34)&amp;IF(B71&lt;10,"000",IF(B71&lt;100,"00",IF(B71&lt;1000,"0","")))&amp;$B71&amp;CHAR(34)</f>
        <v>"0066"</v>
      </c>
      <c r="F71" s="44" t="str">
        <f aca="false">E71</f>
        <v>"0066"</v>
      </c>
      <c r="G71" s="45" t="n">
        <v>0</v>
      </c>
      <c r="H71" s="45" t="n">
        <v>0</v>
      </c>
      <c r="I71" s="44" t="s">
        <v>243</v>
      </c>
      <c r="J71" s="16" t="s">
        <v>5</v>
      </c>
      <c r="K71" s="46" t="s">
        <v>6</v>
      </c>
      <c r="L71" s="0" t="s">
        <v>7</v>
      </c>
      <c r="M71" s="0" t="s">
        <v>244</v>
      </c>
      <c r="P71" s="20" t="str">
        <f aca="false">"MNU_"&amp;IF(B71&lt;10,"000",IF(B71&lt;100,"00",IF(B71&lt;1000,"0","")))&amp;$B71</f>
        <v>MNU_0066</v>
      </c>
      <c r="Q71" s="21"/>
      <c r="R71" s="1"/>
      <c r="S71" s="1" t="str">
        <f aca="false">IF(E71=F71,"","NOT EQUAL")</f>
        <v/>
      </c>
      <c r="T71" s="1" t="str">
        <f aca="false">IF(ISNA(VLOOKUP(P71,'NEW XEQM.c'!D:D,1,0)),"--",VLOOKUP(P71,'NEW XEQM.c'!D:G,3,0))</f>
        <v>--</v>
      </c>
      <c r="U71" s="1"/>
      <c r="W71" s="0" t="e">
        <f aca="false">SUBSTITUTE(IF(AND(T71="--",FIND("STD",E71),FIND("fn",C71)&gt;0,FIND("ITM_",P71),I71="CAT_FNCT"),E71,""),"""","")</f>
        <v>#VALUE!</v>
      </c>
    </row>
    <row r="72" customFormat="false" ht="15.75" hidden="false" customHeight="false" outlineLevel="0" collapsed="false">
      <c r="A72" s="23" t="n">
        <f aca="false">IF(B72=INT(B72),ROW(),"")</f>
        <v>72</v>
      </c>
      <c r="B72" s="24" t="n">
        <f aca="false">IF(AND(MID(C72,2,1)&lt;&gt;"/",MID(C72,1,1)="/"),INT(B71)+1,B71+0.01)</f>
        <v>67</v>
      </c>
      <c r="C72" s="25" t="s">
        <v>245</v>
      </c>
      <c r="D72" s="25" t="s">
        <v>1</v>
      </c>
      <c r="E72" s="26" t="s">
        <v>246</v>
      </c>
      <c r="F72" s="26" t="s">
        <v>246</v>
      </c>
      <c r="G72" s="15" t="n">
        <v>0</v>
      </c>
      <c r="H72" s="15" t="n">
        <v>0</v>
      </c>
      <c r="I72" s="30" t="s">
        <v>20</v>
      </c>
      <c r="J72" s="26" t="s">
        <v>21</v>
      </c>
      <c r="K72" s="27" t="s">
        <v>22</v>
      </c>
      <c r="L72" s="28" t="s">
        <v>7</v>
      </c>
      <c r="M72" s="28" t="s">
        <v>8</v>
      </c>
      <c r="N72" s="28"/>
      <c r="O72" s="28"/>
      <c r="P72" s="20" t="s">
        <v>247</v>
      </c>
      <c r="Q72" s="21"/>
      <c r="R72" s="1"/>
      <c r="S72" s="1" t="str">
        <f aca="false">IF(E72=F72,"","NOT EQUAL")</f>
        <v/>
      </c>
      <c r="T72" s="1" t="str">
        <f aca="false">IF(ISNA(VLOOKUP(P72,'NEW XEQM.c'!D:D,1,0)),"--",VLOOKUP(P72,'NEW XEQM.c'!D:G,3,0))</f>
        <v>10^X</v>
      </c>
      <c r="U72" s="1" t="s">
        <v>133</v>
      </c>
      <c r="W72" s="0" t="str">
        <f aca="false">SUBSTITUTE(IF(AND(T72="--",FIND("STD",E72),FIND("fn",C72)&gt;0,FIND("ITM_",P72),I72="CAT_FNCT"),E72,""),"""","")</f>
        <v/>
      </c>
    </row>
    <row r="73" customFormat="false" ht="15.75" hidden="false" customHeight="false" outlineLevel="0" collapsed="false">
      <c r="A73" s="23" t="n">
        <f aca="false">IF(B73=INT(B73),ROW(),"")</f>
        <v>73</v>
      </c>
      <c r="B73" s="24" t="n">
        <f aca="false">IF(AND(MID(C73,2,1)&lt;&gt;"/",MID(C73,1,1)="/"),INT(B72)+1,B72+0.01)</f>
        <v>68</v>
      </c>
      <c r="C73" s="25" t="s">
        <v>248</v>
      </c>
      <c r="D73" s="34" t="s">
        <v>138</v>
      </c>
      <c r="E73" s="26" t="s">
        <v>249</v>
      </c>
      <c r="F73" s="26" t="s">
        <v>249</v>
      </c>
      <c r="G73" s="15" t="n">
        <v>0</v>
      </c>
      <c r="H73" s="15" t="n">
        <v>0</v>
      </c>
      <c r="I73" s="30" t="s">
        <v>20</v>
      </c>
      <c r="J73" s="26" t="s">
        <v>21</v>
      </c>
      <c r="K73" s="27" t="s">
        <v>22</v>
      </c>
      <c r="L73" s="28" t="s">
        <v>191</v>
      </c>
      <c r="M73" s="28" t="s">
        <v>8</v>
      </c>
      <c r="N73" s="28"/>
      <c r="O73" s="28"/>
      <c r="P73" s="20" t="s">
        <v>250</v>
      </c>
      <c r="Q73" s="21"/>
      <c r="R73" s="1"/>
      <c r="S73" s="1" t="str">
        <f aca="false">IF(E73=F73,"","NOT EQUAL")</f>
        <v/>
      </c>
      <c r="T73" s="1" t="str">
        <f aca="false">IF(ISNA(VLOOKUP(P73,'NEW XEQM.c'!D:D,1,0)),"--",VLOOKUP(P73,'NEW XEQM.c'!D:G,3,0))</f>
        <v>LOG2</v>
      </c>
      <c r="U73" s="1" t="s">
        <v>133</v>
      </c>
      <c r="W73" s="0" t="e">
        <f aca="false">SUBSTITUTE(IF(AND(T73="--",FIND("STD",E73),FIND("fn",C73)&gt;0,FIND("ITM_",P73),I73="CAT_FNCT"),E73,""),"""","")</f>
        <v>#VALUE!</v>
      </c>
    </row>
    <row r="74" customFormat="false" ht="15.75" hidden="false" customHeight="false" outlineLevel="0" collapsed="false">
      <c r="A74" s="23" t="n">
        <f aca="false">IF(B74=INT(B74),ROW(),"")</f>
        <v>74</v>
      </c>
      <c r="B74" s="24" t="n">
        <f aca="false">IF(AND(MID(C74,2,1)&lt;&gt;"/",MID(C74,1,1)="/"),INT(B73)+1,B73+0.01)</f>
        <v>69</v>
      </c>
      <c r="C74" s="25" t="s">
        <v>251</v>
      </c>
      <c r="D74" s="34" t="s">
        <v>138</v>
      </c>
      <c r="E74" s="26" t="s">
        <v>252</v>
      </c>
      <c r="F74" s="26" t="s">
        <v>252</v>
      </c>
      <c r="G74" s="15" t="n">
        <v>0</v>
      </c>
      <c r="H74" s="15" t="n">
        <v>0</v>
      </c>
      <c r="I74" s="30" t="s">
        <v>20</v>
      </c>
      <c r="J74" s="26" t="s">
        <v>21</v>
      </c>
      <c r="K74" s="27" t="s">
        <v>22</v>
      </c>
      <c r="L74" s="28" t="s">
        <v>191</v>
      </c>
      <c r="M74" s="28" t="s">
        <v>8</v>
      </c>
      <c r="N74" s="28"/>
      <c r="O74" s="25" t="s">
        <v>253</v>
      </c>
      <c r="P74" s="20" t="s">
        <v>254</v>
      </c>
      <c r="Q74" s="21"/>
      <c r="R74" s="1"/>
      <c r="S74" s="1" t="str">
        <f aca="false">IF(E74=F74,"","NOT EQUAL")</f>
        <v/>
      </c>
      <c r="T74" s="1" t="str">
        <f aca="false">IF(ISNA(VLOOKUP(P74,'NEW XEQM.c'!D:D,1,0)),"--",VLOOKUP(P74,'NEW XEQM.c'!D:G,3,0))</f>
        <v>LN</v>
      </c>
      <c r="U74" s="1" t="s">
        <v>133</v>
      </c>
      <c r="W74" s="0" t="e">
        <f aca="false">SUBSTITUTE(IF(AND(T74="--",FIND("STD",E74),FIND("fn",C74)&gt;0,FIND("ITM_",P74),I74="CAT_FNCT"),E74,""),"""","")</f>
        <v>#VALUE!</v>
      </c>
    </row>
    <row r="75" customFormat="false" ht="15.75" hidden="false" customHeight="false" outlineLevel="0" collapsed="false">
      <c r="A75" s="23" t="n">
        <f aca="false">IF(B75=INT(B75),ROW(),"")</f>
        <v>75</v>
      </c>
      <c r="B75" s="24" t="n">
        <f aca="false">IF(AND(MID(C75,2,1)&lt;&gt;"/",MID(C75,1,1)="/"),INT(B74)+1,B74+0.01)</f>
        <v>70</v>
      </c>
      <c r="C75" s="36" t="s">
        <v>255</v>
      </c>
      <c r="D75" s="36" t="s">
        <v>1</v>
      </c>
      <c r="E75" s="37" t="s">
        <v>256</v>
      </c>
      <c r="F75" s="37" t="s">
        <v>257</v>
      </c>
      <c r="G75" s="38" t="n">
        <v>0</v>
      </c>
      <c r="H75" s="38" t="n">
        <v>0</v>
      </c>
      <c r="I75" s="30" t="s">
        <v>20</v>
      </c>
      <c r="J75" s="26" t="s">
        <v>5</v>
      </c>
      <c r="K75" s="27" t="s">
        <v>6</v>
      </c>
      <c r="L75" s="28" t="s">
        <v>7</v>
      </c>
      <c r="M75" s="28" t="s">
        <v>8</v>
      </c>
      <c r="N75" s="28"/>
      <c r="O75" s="41"/>
      <c r="P75" s="20" t="s">
        <v>258</v>
      </c>
      <c r="Q75" s="21"/>
      <c r="R75" s="1"/>
      <c r="S75" s="1" t="str">
        <f aca="false">IF(E75=F75,"","NOT EQUAL")</f>
        <v>NOT EQUAL</v>
      </c>
      <c r="T75" s="1" t="str">
        <f aca="false">IF(ISNA(VLOOKUP(P75,'NEW XEQM.c'!D:D,1,0)),"--",VLOOKUP(P75,'NEW XEQM.c'!D:G,3,0))</f>
        <v>--</v>
      </c>
      <c r="U75" s="35"/>
      <c r="W75" s="0" t="e">
        <f aca="false">SUBSTITUTE(IF(AND(T75="--",FIND("STD",E75),FIND("fn",C75)&gt;0,FIND("ITM_",P75),I75="CAT_FNCT"),E75,""),"""","")</f>
        <v>#VALUE!</v>
      </c>
    </row>
    <row r="76" customFormat="false" ht="15.75" hidden="false" customHeight="false" outlineLevel="0" collapsed="false">
      <c r="A76" s="23" t="n">
        <f aca="false">IF(B76=INT(B76),ROW(),"")</f>
        <v>76</v>
      </c>
      <c r="B76" s="24" t="n">
        <f aca="false">IF(AND(MID(C76,2,1)&lt;&gt;"/",MID(C76,1,1)="/"),INT(B75)+1,B75+0.01)</f>
        <v>71</v>
      </c>
      <c r="C76" s="25" t="s">
        <v>259</v>
      </c>
      <c r="D76" s="34" t="s">
        <v>138</v>
      </c>
      <c r="E76" s="26" t="s">
        <v>260</v>
      </c>
      <c r="F76" s="26" t="s">
        <v>260</v>
      </c>
      <c r="G76" s="15" t="n">
        <v>0</v>
      </c>
      <c r="H76" s="15" t="n">
        <v>0</v>
      </c>
      <c r="I76" s="30" t="s">
        <v>20</v>
      </c>
      <c r="J76" s="26" t="s">
        <v>21</v>
      </c>
      <c r="K76" s="27" t="s">
        <v>22</v>
      </c>
      <c r="L76" s="28" t="s">
        <v>191</v>
      </c>
      <c r="M76" s="28" t="s">
        <v>8</v>
      </c>
      <c r="N76" s="28"/>
      <c r="O76" s="25" t="s">
        <v>261</v>
      </c>
      <c r="P76" s="20" t="s">
        <v>262</v>
      </c>
      <c r="Q76" s="21"/>
      <c r="R76" s="1"/>
      <c r="S76" s="1" t="str">
        <f aca="false">IF(E76=F76,"","NOT EQUAL")</f>
        <v/>
      </c>
      <c r="T76" s="1" t="str">
        <f aca="false">IF(ISNA(VLOOKUP(P76,'NEW XEQM.c'!D:D,1,0)),"--",VLOOKUP(P76,'NEW XEQM.c'!D:G,3,0))</f>
        <v>LOG10</v>
      </c>
      <c r="U76" s="1" t="s">
        <v>133</v>
      </c>
      <c r="W76" s="0" t="e">
        <f aca="false">SUBSTITUTE(IF(AND(T76="--",FIND("STD",E76),FIND("fn",C76)&gt;0,FIND("ITM_",P76),I76="CAT_FNCT"),E76,""),"""","")</f>
        <v>#VALUE!</v>
      </c>
    </row>
    <row r="77" customFormat="false" ht="15.75" hidden="false" customHeight="false" outlineLevel="0" collapsed="false">
      <c r="A77" s="23" t="n">
        <f aca="false">IF(B77=INT(B77),ROW(),"")</f>
        <v>77</v>
      </c>
      <c r="B77" s="24" t="n">
        <f aca="false">IF(AND(MID(C77,2,1)&lt;&gt;"/",MID(C77,1,1)="/"),INT(B76)+1,B76+0.01)</f>
        <v>72</v>
      </c>
      <c r="C77" s="25" t="s">
        <v>263</v>
      </c>
      <c r="D77" s="34" t="s">
        <v>138</v>
      </c>
      <c r="E77" s="26" t="s">
        <v>264</v>
      </c>
      <c r="F77" s="26" t="s">
        <v>264</v>
      </c>
      <c r="G77" s="15" t="n">
        <v>0</v>
      </c>
      <c r="H77" s="15" t="n">
        <v>0</v>
      </c>
      <c r="I77" s="30" t="s">
        <v>20</v>
      </c>
      <c r="J77" s="26" t="s">
        <v>21</v>
      </c>
      <c r="K77" s="27" t="s">
        <v>22</v>
      </c>
      <c r="L77" s="28" t="s">
        <v>191</v>
      </c>
      <c r="M77" s="28" t="s">
        <v>8</v>
      </c>
      <c r="N77" s="28"/>
      <c r="O77" s="28"/>
      <c r="P77" s="20" t="s">
        <v>265</v>
      </c>
      <c r="Q77" s="21"/>
      <c r="R77" s="1"/>
      <c r="S77" s="1" t="str">
        <f aca="false">IF(E77=F77,"","NOT EQUAL")</f>
        <v/>
      </c>
      <c r="T77" s="1" t="str">
        <f aca="false">IF(ISNA(VLOOKUP(P77,'NEW XEQM.c'!D:D,1,0)),"--",VLOOKUP(P77,'NEW XEQM.c'!D:G,3,0))</f>
        <v>LOGXY</v>
      </c>
      <c r="U77" s="1" t="s">
        <v>133</v>
      </c>
      <c r="W77" s="0" t="str">
        <f aca="false">SUBSTITUTE(IF(AND(T77="--",FIND("STD",E77),FIND("fn",C77)&gt;0,FIND("ITM_",P77),I77="CAT_FNCT"),E77,""),"""","")</f>
        <v/>
      </c>
    </row>
    <row r="78" customFormat="false" ht="15.75" hidden="false" customHeight="false" outlineLevel="0" collapsed="false">
      <c r="A78" s="23" t="n">
        <f aca="false">IF(B78=INT(B78),ROW(),"")</f>
        <v>78</v>
      </c>
      <c r="B78" s="24" t="n">
        <f aca="false">IF(AND(MID(C78,2,1)&lt;&gt;"/",MID(C78,1,1)="/"),INT(B77)+1,B77+0.01)</f>
        <v>73</v>
      </c>
      <c r="C78" s="25" t="s">
        <v>266</v>
      </c>
      <c r="D78" s="25" t="s">
        <v>1</v>
      </c>
      <c r="E78" s="26" t="s">
        <v>267</v>
      </c>
      <c r="F78" s="26" t="s">
        <v>267</v>
      </c>
      <c r="G78" s="15" t="n">
        <v>0</v>
      </c>
      <c r="H78" s="15" t="n">
        <v>0</v>
      </c>
      <c r="I78" s="30" t="s">
        <v>20</v>
      </c>
      <c r="J78" s="26" t="s">
        <v>21</v>
      </c>
      <c r="K78" s="27" t="s">
        <v>22</v>
      </c>
      <c r="L78" s="28" t="s">
        <v>7</v>
      </c>
      <c r="M78" s="28" t="s">
        <v>8</v>
      </c>
      <c r="N78" s="28"/>
      <c r="O78" s="28"/>
      <c r="P78" s="20" t="s">
        <v>268</v>
      </c>
      <c r="Q78" s="21"/>
      <c r="R78" s="1"/>
      <c r="S78" s="1" t="str">
        <f aca="false">IF(E78=F78,"","NOT EQUAL")</f>
        <v/>
      </c>
      <c r="T78" s="1" t="str">
        <f aca="false">IF(ISNA(VLOOKUP(P78,'NEW XEQM.c'!D:D,1,0)),"--",VLOOKUP(P78,'NEW XEQM.c'!D:G,3,0))</f>
        <v>1/X</v>
      </c>
      <c r="U78" s="1" t="s">
        <v>133</v>
      </c>
      <c r="W78" s="0" t="e">
        <f aca="false">SUBSTITUTE(IF(AND(T78="--",FIND("STD",E78),FIND("fn",C78)&gt;0,FIND("ITM_",P78),I78="CAT_FNCT"),E78,""),"""","")</f>
        <v>#VALUE!</v>
      </c>
    </row>
    <row r="79" customFormat="false" ht="15.75" hidden="false" customHeight="false" outlineLevel="0" collapsed="false">
      <c r="A79" s="23" t="n">
        <f aca="false">IF(B79=INT(B79),ROW(),"")</f>
        <v>79</v>
      </c>
      <c r="B79" s="24" t="n">
        <f aca="false">IF(AND(MID(C79,2,1)&lt;&gt;"/",MID(C79,1,1)="/"),INT(B78)+1,B78+0.01)</f>
        <v>74</v>
      </c>
      <c r="C79" s="25" t="s">
        <v>269</v>
      </c>
      <c r="D79" s="34" t="s">
        <v>138</v>
      </c>
      <c r="E79" s="26" t="s">
        <v>270</v>
      </c>
      <c r="F79" s="26" t="s">
        <v>270</v>
      </c>
      <c r="G79" s="15" t="n">
        <v>0</v>
      </c>
      <c r="H79" s="15" t="n">
        <v>0</v>
      </c>
      <c r="I79" s="30" t="s">
        <v>20</v>
      </c>
      <c r="J79" s="26" t="s">
        <v>21</v>
      </c>
      <c r="K79" s="27" t="s">
        <v>22</v>
      </c>
      <c r="L79" s="28" t="s">
        <v>191</v>
      </c>
      <c r="M79" s="28" t="s">
        <v>8</v>
      </c>
      <c r="N79" s="28"/>
      <c r="O79" s="25" t="s">
        <v>271</v>
      </c>
      <c r="P79" s="20" t="s">
        <v>272</v>
      </c>
      <c r="Q79" s="21"/>
      <c r="R79" s="1"/>
      <c r="S79" s="1" t="str">
        <f aca="false">IF(E79=F79,"","NOT EQUAL")</f>
        <v/>
      </c>
      <c r="T79" s="1" t="str">
        <f aca="false">IF(ISNA(VLOOKUP(P79,'NEW XEQM.c'!D:D,1,0)),"--",VLOOKUP(P79,'NEW XEQM.c'!D:G,3,0))</f>
        <v>COS</v>
      </c>
      <c r="U79" s="1" t="s">
        <v>273</v>
      </c>
      <c r="W79" s="0" t="e">
        <f aca="false">SUBSTITUTE(IF(AND(T79="--",FIND("STD",E79),FIND("fn",C79)&gt;0,FIND("ITM_",P79),I79="CAT_FNCT"),E79,""),"""","")</f>
        <v>#VALUE!</v>
      </c>
    </row>
    <row r="80" customFormat="false" ht="15.75" hidden="false" customHeight="false" outlineLevel="0" collapsed="false">
      <c r="A80" s="23" t="n">
        <f aca="false">IF(B80=INT(B80),ROW(),"")</f>
        <v>80</v>
      </c>
      <c r="B80" s="24" t="n">
        <f aca="false">IF(AND(MID(C80,2,1)&lt;&gt;"/",MID(C80,1,1)="/"),INT(B79)+1,B79+0.01)</f>
        <v>75</v>
      </c>
      <c r="C80" s="25" t="s">
        <v>274</v>
      </c>
      <c r="D80" s="25" t="s">
        <v>1</v>
      </c>
      <c r="E80" s="26" t="s">
        <v>275</v>
      </c>
      <c r="F80" s="26" t="s">
        <v>275</v>
      </c>
      <c r="G80" s="15" t="n">
        <v>0</v>
      </c>
      <c r="H80" s="15" t="n">
        <v>0</v>
      </c>
      <c r="I80" s="30" t="s">
        <v>20</v>
      </c>
      <c r="J80" s="26" t="s">
        <v>21</v>
      </c>
      <c r="K80" s="27" t="s">
        <v>22</v>
      </c>
      <c r="L80" s="28" t="s">
        <v>191</v>
      </c>
      <c r="M80" s="28" t="s">
        <v>8</v>
      </c>
      <c r="N80" s="28"/>
      <c r="O80" s="28"/>
      <c r="P80" s="20" t="s">
        <v>276</v>
      </c>
      <c r="Q80" s="21"/>
      <c r="R80" s="1"/>
      <c r="S80" s="1" t="str">
        <f aca="false">IF(E80=F80,"","NOT EQUAL")</f>
        <v/>
      </c>
      <c r="T80" s="1" t="str">
        <f aca="false">IF(ISNA(VLOOKUP(P80,'NEW XEQM.c'!D:D,1,0)),"--",VLOOKUP(P80,'NEW XEQM.c'!D:G,3,0))</f>
        <v>COSH</v>
      </c>
      <c r="U80" s="1" t="s">
        <v>273</v>
      </c>
      <c r="W80" s="0" t="e">
        <f aca="false">SUBSTITUTE(IF(AND(T80="--",FIND("STD",E80),FIND("fn",C80)&gt;0,FIND("ITM_",P80),I80="CAT_FNCT"),E80,""),"""","")</f>
        <v>#VALUE!</v>
      </c>
    </row>
    <row r="81" customFormat="false" ht="15.75" hidden="false" customHeight="false" outlineLevel="0" collapsed="false">
      <c r="A81" s="23" t="n">
        <f aca="false">IF(B81=INT(B81),ROW(),"")</f>
        <v>81</v>
      </c>
      <c r="B81" s="24" t="n">
        <f aca="false">IF(AND(MID(C81,2,1)&lt;&gt;"/",MID(C81,1,1)="/"),INT(B80)+1,B80+0.01)</f>
        <v>76</v>
      </c>
      <c r="C81" s="25" t="s">
        <v>277</v>
      </c>
      <c r="D81" s="34" t="s">
        <v>138</v>
      </c>
      <c r="E81" s="26" t="s">
        <v>278</v>
      </c>
      <c r="F81" s="26" t="s">
        <v>278</v>
      </c>
      <c r="G81" s="47" t="n">
        <v>0</v>
      </c>
      <c r="H81" s="47" t="n">
        <v>0</v>
      </c>
      <c r="I81" s="30" t="s">
        <v>20</v>
      </c>
      <c r="J81" s="26" t="s">
        <v>21</v>
      </c>
      <c r="K81" s="27" t="s">
        <v>22</v>
      </c>
      <c r="L81" s="28" t="s">
        <v>191</v>
      </c>
      <c r="M81" s="28" t="s">
        <v>8</v>
      </c>
      <c r="N81" s="28"/>
      <c r="O81" s="25" t="s">
        <v>279</v>
      </c>
      <c r="P81" s="20" t="s">
        <v>280</v>
      </c>
      <c r="Q81" s="21"/>
      <c r="R81" s="1"/>
      <c r="S81" s="1" t="str">
        <f aca="false">IF(E81=F81,"","NOT EQUAL")</f>
        <v/>
      </c>
      <c r="T81" s="1" t="str">
        <f aca="false">IF(ISNA(VLOOKUP(P81,'NEW XEQM.c'!D:D,1,0)),"--",VLOOKUP(P81,'NEW XEQM.c'!D:G,3,0))</f>
        <v>SIN</v>
      </c>
      <c r="U81" s="1" t="s">
        <v>273</v>
      </c>
      <c r="W81" s="0" t="e">
        <f aca="false">SUBSTITUTE(IF(AND(T81="--",FIND("STD",E81),FIND("fn",C81)&gt;0,FIND("ITM_",P81),I81="CAT_FNCT"),E81,""),"""","")</f>
        <v>#VALUE!</v>
      </c>
    </row>
    <row r="82" customFormat="false" ht="15.75" hidden="false" customHeight="false" outlineLevel="0" collapsed="false">
      <c r="A82" s="23" t="n">
        <f aca="false">IF(B82=INT(B82),ROW(),"")</f>
        <v>82</v>
      </c>
      <c r="B82" s="24" t="n">
        <f aca="false">IF(AND(MID(C82,2,1)&lt;&gt;"/",MID(C82,1,1)="/"),INT(B81)+1,B81+0.01)</f>
        <v>77</v>
      </c>
      <c r="C82" s="36" t="s">
        <v>281</v>
      </c>
      <c r="D82" s="36" t="s">
        <v>37</v>
      </c>
      <c r="E82" s="37" t="s">
        <v>282</v>
      </c>
      <c r="F82" s="37" t="s">
        <v>282</v>
      </c>
      <c r="G82" s="38" t="n">
        <v>0</v>
      </c>
      <c r="H82" s="38" t="n">
        <v>99</v>
      </c>
      <c r="I82" s="30" t="s">
        <v>20</v>
      </c>
      <c r="J82" s="26" t="s">
        <v>5</v>
      </c>
      <c r="K82" s="39" t="s">
        <v>22</v>
      </c>
      <c r="L82" s="40" t="s">
        <v>7</v>
      </c>
      <c r="M82" s="28" t="s">
        <v>39</v>
      </c>
      <c r="N82" s="28"/>
      <c r="O82" s="41"/>
      <c r="P82" s="20" t="s">
        <v>283</v>
      </c>
      <c r="Q82" s="21"/>
      <c r="R82" s="1"/>
      <c r="S82" s="1" t="str">
        <f aca="false">IF(E82=F82,"","NOT EQUAL")</f>
        <v/>
      </c>
      <c r="T82" s="1" t="str">
        <f aca="false">IF(ISNA(VLOOKUP(P82,'NEW XEQM.c'!D:D,1,0)),"--",VLOOKUP(P82,'NEW XEQM.c'!D:G,3,0))</f>
        <v>--</v>
      </c>
      <c r="U82" s="1"/>
      <c r="W82" s="0" t="e">
        <f aca="false">SUBSTITUTE(IF(AND(T82="--",FIND("STD",E82),FIND("fn",C82)&gt;0,FIND("ITM_",P82),I82="CAT_FNCT"),E82,""),"""","")</f>
        <v>#VALUE!</v>
      </c>
    </row>
    <row r="83" customFormat="false" ht="15.75" hidden="false" customHeight="false" outlineLevel="0" collapsed="false">
      <c r="A83" s="23" t="n">
        <f aca="false">IF(B83=INT(B83),ROW(),"")</f>
        <v>83</v>
      </c>
      <c r="B83" s="24" t="n">
        <f aca="false">IF(AND(MID(C83,2,1)&lt;&gt;"/",MID(C83,1,1)="/"),INT(B82)+1,B82+0.01)</f>
        <v>78</v>
      </c>
      <c r="C83" s="25" t="s">
        <v>284</v>
      </c>
      <c r="D83" s="25" t="s">
        <v>1</v>
      </c>
      <c r="E83" s="26" t="s">
        <v>285</v>
      </c>
      <c r="F83" s="26" t="s">
        <v>285</v>
      </c>
      <c r="G83" s="15" t="n">
        <v>0</v>
      </c>
      <c r="H83" s="15" t="n">
        <v>0</v>
      </c>
      <c r="I83" s="30" t="s">
        <v>20</v>
      </c>
      <c r="J83" s="26" t="s">
        <v>21</v>
      </c>
      <c r="K83" s="27" t="s">
        <v>22</v>
      </c>
      <c r="L83" s="28" t="s">
        <v>191</v>
      </c>
      <c r="M83" s="28" t="s">
        <v>8</v>
      </c>
      <c r="N83" s="28"/>
      <c r="O83" s="28"/>
      <c r="P83" s="20" t="s">
        <v>286</v>
      </c>
      <c r="Q83" s="21"/>
      <c r="R83" s="1"/>
      <c r="S83" s="1" t="str">
        <f aca="false">IF(E83=F83,"","NOT EQUAL")</f>
        <v/>
      </c>
      <c r="T83" s="1" t="str">
        <f aca="false">IF(ISNA(VLOOKUP(P83,'NEW XEQM.c'!D:D,1,0)),"--",VLOOKUP(P83,'NEW XEQM.c'!D:G,3,0))</f>
        <v>SINH</v>
      </c>
      <c r="U83" s="1" t="s">
        <v>133</v>
      </c>
      <c r="W83" s="0" t="e">
        <f aca="false">SUBSTITUTE(IF(AND(T83="--",FIND("STD",E83),FIND("fn",C83)&gt;0,FIND("ITM_",P83),I83="CAT_FNCT"),E83,""),"""","")</f>
        <v>#VALUE!</v>
      </c>
    </row>
    <row r="84" customFormat="false" ht="15.75" hidden="false" customHeight="false" outlineLevel="0" collapsed="false">
      <c r="A84" s="23" t="n">
        <f aca="false">IF(B84=INT(B84),ROW(),"")</f>
        <v>84</v>
      </c>
      <c r="B84" s="24" t="n">
        <f aca="false">IF(AND(MID(C84,2,1)&lt;&gt;"/",MID(C84,1,1)="/"),INT(B83)+1,B83+0.01)</f>
        <v>79</v>
      </c>
      <c r="C84" s="25" t="s">
        <v>287</v>
      </c>
      <c r="D84" s="34" t="s">
        <v>138</v>
      </c>
      <c r="E84" s="26" t="s">
        <v>288</v>
      </c>
      <c r="F84" s="26" t="s">
        <v>288</v>
      </c>
      <c r="G84" s="15" t="n">
        <v>0</v>
      </c>
      <c r="H84" s="15" t="n">
        <v>0</v>
      </c>
      <c r="I84" s="30" t="s">
        <v>20</v>
      </c>
      <c r="J84" s="26" t="s">
        <v>21</v>
      </c>
      <c r="K84" s="27" t="s">
        <v>22</v>
      </c>
      <c r="L84" s="28" t="s">
        <v>191</v>
      </c>
      <c r="M84" s="28" t="s">
        <v>8</v>
      </c>
      <c r="N84" s="28"/>
      <c r="O84" s="25" t="s">
        <v>279</v>
      </c>
      <c r="P84" s="20" t="s">
        <v>289</v>
      </c>
      <c r="Q84" s="21"/>
      <c r="R84" s="1"/>
      <c r="S84" s="1" t="str">
        <f aca="false">IF(E84=F84,"","NOT EQUAL")</f>
        <v/>
      </c>
      <c r="T84" s="1" t="str">
        <f aca="false">IF(ISNA(VLOOKUP(P84,'NEW XEQM.c'!D:D,1,0)),"--",VLOOKUP(P84,'NEW XEQM.c'!D:G,3,0))</f>
        <v>TAN</v>
      </c>
      <c r="U84" s="1" t="s">
        <v>273</v>
      </c>
      <c r="W84" s="0" t="e">
        <f aca="false">SUBSTITUTE(IF(AND(T84="--",FIND("STD",E84),FIND("fn",C84)&gt;0,FIND("ITM_",P84),I84="CAT_FNCT"),E84,""),"""","")</f>
        <v>#VALUE!</v>
      </c>
    </row>
    <row r="85" customFormat="false" ht="15.75" hidden="false" customHeight="false" outlineLevel="0" collapsed="false">
      <c r="A85" s="23" t="n">
        <f aca="false">IF(B85=INT(B85),ROW(),"")</f>
        <v>85</v>
      </c>
      <c r="B85" s="24" t="n">
        <f aca="false">IF(AND(MID(C85,2,1)&lt;&gt;"/",MID(C85,1,1)="/"),INT(B84)+1,B84+0.01)</f>
        <v>80</v>
      </c>
      <c r="C85" s="25" t="s">
        <v>290</v>
      </c>
      <c r="D85" s="25" t="s">
        <v>1</v>
      </c>
      <c r="E85" s="26" t="s">
        <v>291</v>
      </c>
      <c r="F85" s="26" t="s">
        <v>291</v>
      </c>
      <c r="G85" s="15" t="n">
        <v>0</v>
      </c>
      <c r="H85" s="15" t="n">
        <v>0</v>
      </c>
      <c r="I85" s="30" t="s">
        <v>20</v>
      </c>
      <c r="J85" s="26" t="s">
        <v>21</v>
      </c>
      <c r="K85" s="27" t="s">
        <v>22</v>
      </c>
      <c r="L85" s="28" t="s">
        <v>191</v>
      </c>
      <c r="M85" s="28" t="s">
        <v>8</v>
      </c>
      <c r="N85" s="28"/>
      <c r="O85" s="28"/>
      <c r="P85" s="20" t="s">
        <v>292</v>
      </c>
      <c r="Q85" s="21"/>
      <c r="R85" s="1"/>
      <c r="S85" s="1" t="str">
        <f aca="false">IF(E85=F85,"","NOT EQUAL")</f>
        <v/>
      </c>
      <c r="T85" s="1" t="str">
        <f aca="false">IF(ISNA(VLOOKUP(P85,'NEW XEQM.c'!D:D,1,0)),"--",VLOOKUP(P85,'NEW XEQM.c'!D:G,3,0))</f>
        <v>TANH</v>
      </c>
      <c r="U85" s="1" t="s">
        <v>273</v>
      </c>
      <c r="W85" s="0" t="e">
        <f aca="false">SUBSTITUTE(IF(AND(T85="--",FIND("STD",E85),FIND("fn",C85)&gt;0,FIND("ITM_",P85),I85="CAT_FNCT"),E85,""),"""","")</f>
        <v>#VALUE!</v>
      </c>
    </row>
    <row r="86" customFormat="false" ht="15.75" hidden="false" customHeight="false" outlineLevel="0" collapsed="false">
      <c r="A86" s="23" t="n">
        <f aca="false">IF(B86=INT(B86),ROW(),"")</f>
        <v>86</v>
      </c>
      <c r="B86" s="24" t="n">
        <f aca="false">IF(AND(MID(C86,2,1)&lt;&gt;"/",MID(C86,1,1)="/"),INT(B85)+1,B85+0.01)</f>
        <v>81</v>
      </c>
      <c r="C86" s="25" t="s">
        <v>293</v>
      </c>
      <c r="D86" s="34" t="s">
        <v>138</v>
      </c>
      <c r="E86" s="26" t="s">
        <v>294</v>
      </c>
      <c r="F86" s="26" t="s">
        <v>295</v>
      </c>
      <c r="G86" s="15" t="n">
        <v>0</v>
      </c>
      <c r="H86" s="15" t="n">
        <v>0</v>
      </c>
      <c r="I86" s="30" t="s">
        <v>20</v>
      </c>
      <c r="J86" s="26" t="s">
        <v>21</v>
      </c>
      <c r="K86" s="27" t="s">
        <v>22</v>
      </c>
      <c r="L86" s="28" t="s">
        <v>191</v>
      </c>
      <c r="M86" s="28" t="s">
        <v>8</v>
      </c>
      <c r="N86" s="28" t="s">
        <v>229</v>
      </c>
      <c r="O86" s="25" t="s">
        <v>271</v>
      </c>
      <c r="P86" s="20" t="s">
        <v>296</v>
      </c>
      <c r="Q86" s="21"/>
      <c r="R86" s="1"/>
      <c r="S86" s="1" t="str">
        <f aca="false">IF(E86=F86,"","NOT EQUAL")</f>
        <v>NOT EQUAL</v>
      </c>
      <c r="T86" s="1" t="str">
        <f aca="false">IF(ISNA(VLOOKUP(P86,'NEW XEQM.c'!D:D,1,0)),"--",VLOOKUP(P86,'NEW XEQM.c'!D:G,3,0))</f>
        <v>ACOS</v>
      </c>
      <c r="U86" s="1" t="s">
        <v>273</v>
      </c>
      <c r="W86" s="0" t="e">
        <f aca="false">SUBSTITUTE(IF(AND(T86="--",FIND("STD",E86),FIND("fn",C86)&gt;0,FIND("ITM_",P86),I86="CAT_FNCT"),E86,""),"""","")</f>
        <v>#VALUE!</v>
      </c>
    </row>
    <row r="87" customFormat="false" ht="15.75" hidden="false" customHeight="false" outlineLevel="0" collapsed="false">
      <c r="A87" s="23" t="n">
        <f aca="false">IF(B87=INT(B87),ROW(),"")</f>
        <v>87</v>
      </c>
      <c r="B87" s="24" t="n">
        <f aca="false">IF(AND(MID(C87,2,1)&lt;&gt;"/",MID(C87,1,1)="/"),INT(B86)+1,B86+0.01)</f>
        <v>82</v>
      </c>
      <c r="C87" s="25" t="s">
        <v>297</v>
      </c>
      <c r="D87" s="25" t="s">
        <v>1</v>
      </c>
      <c r="E87" s="26" t="s">
        <v>298</v>
      </c>
      <c r="F87" s="26" t="s">
        <v>298</v>
      </c>
      <c r="G87" s="15" t="n">
        <v>0</v>
      </c>
      <c r="H87" s="15" t="n">
        <v>0</v>
      </c>
      <c r="I87" s="30" t="s">
        <v>20</v>
      </c>
      <c r="J87" s="26" t="s">
        <v>21</v>
      </c>
      <c r="K87" s="27" t="s">
        <v>22</v>
      </c>
      <c r="L87" s="28" t="s">
        <v>191</v>
      </c>
      <c r="M87" s="28" t="s">
        <v>8</v>
      </c>
      <c r="N87" s="28"/>
      <c r="O87" s="28"/>
      <c r="P87" s="20" t="s">
        <v>299</v>
      </c>
      <c r="Q87" s="21"/>
      <c r="R87" s="1"/>
      <c r="S87" s="1" t="str">
        <f aca="false">IF(E87=F87,"","NOT EQUAL")</f>
        <v/>
      </c>
      <c r="T87" s="1" t="str">
        <f aca="false">IF(ISNA(VLOOKUP(P87,'NEW XEQM.c'!D:D,1,0)),"--",VLOOKUP(P87,'NEW XEQM.c'!D:G,3,0))</f>
        <v>ARCOSH</v>
      </c>
      <c r="U87" s="1" t="s">
        <v>273</v>
      </c>
      <c r="W87" s="0" t="e">
        <f aca="false">SUBSTITUTE(IF(AND(T87="--",FIND("STD",E87),FIND("fn",C87)&gt;0,FIND("ITM_",P87),I87="CAT_FNCT"),E87,""),"""","")</f>
        <v>#VALUE!</v>
      </c>
    </row>
    <row r="88" customFormat="false" ht="15.75" hidden="false" customHeight="false" outlineLevel="0" collapsed="false">
      <c r="A88" s="23" t="n">
        <f aca="false">IF(B88=INT(B88),ROW(),"")</f>
        <v>88</v>
      </c>
      <c r="B88" s="24" t="n">
        <f aca="false">IF(AND(MID(C88,2,1)&lt;&gt;"/",MID(C88,1,1)="/"),INT(B87)+1,B87+0.01)</f>
        <v>83</v>
      </c>
      <c r="C88" s="25" t="s">
        <v>300</v>
      </c>
      <c r="D88" s="34" t="s">
        <v>138</v>
      </c>
      <c r="E88" s="26" t="s">
        <v>301</v>
      </c>
      <c r="F88" s="26" t="s">
        <v>302</v>
      </c>
      <c r="G88" s="15" t="n">
        <v>0</v>
      </c>
      <c r="H88" s="15" t="n">
        <v>0</v>
      </c>
      <c r="I88" s="30" t="s">
        <v>20</v>
      </c>
      <c r="J88" s="26" t="s">
        <v>21</v>
      </c>
      <c r="K88" s="27" t="s">
        <v>22</v>
      </c>
      <c r="L88" s="28" t="s">
        <v>191</v>
      </c>
      <c r="M88" s="28" t="s">
        <v>8</v>
      </c>
      <c r="N88" s="28" t="s">
        <v>229</v>
      </c>
      <c r="O88" s="25" t="s">
        <v>271</v>
      </c>
      <c r="P88" s="20" t="s">
        <v>303</v>
      </c>
      <c r="Q88" s="21"/>
      <c r="R88" s="1"/>
      <c r="S88" s="1" t="str">
        <f aca="false">IF(E88=F88,"","NOT EQUAL")</f>
        <v>NOT EQUAL</v>
      </c>
      <c r="T88" s="1" t="str">
        <f aca="false">IF(ISNA(VLOOKUP(P88,'NEW XEQM.c'!D:D,1,0)),"--",VLOOKUP(P88,'NEW XEQM.c'!D:G,3,0))</f>
        <v>ASIN</v>
      </c>
      <c r="U88" s="1" t="s">
        <v>273</v>
      </c>
      <c r="W88" s="0" t="e">
        <f aca="false">SUBSTITUTE(IF(AND(T88="--",FIND("STD",E88),FIND("fn",C88)&gt;0,FIND("ITM_",P88),I88="CAT_FNCT"),E88,""),"""","")</f>
        <v>#VALUE!</v>
      </c>
    </row>
    <row r="89" customFormat="false" ht="15.75" hidden="false" customHeight="false" outlineLevel="0" collapsed="false">
      <c r="A89" s="23" t="n">
        <f aca="false">IF(B89=INT(B89),ROW(),"")</f>
        <v>89</v>
      </c>
      <c r="B89" s="24" t="n">
        <f aca="false">IF(AND(MID(C89,2,1)&lt;&gt;"/",MID(C89,1,1)="/"),INT(B88)+1,B88+0.01)</f>
        <v>84</v>
      </c>
      <c r="C89" s="25" t="s">
        <v>304</v>
      </c>
      <c r="D89" s="25" t="s">
        <v>1</v>
      </c>
      <c r="E89" s="26" t="s">
        <v>305</v>
      </c>
      <c r="F89" s="26" t="s">
        <v>305</v>
      </c>
      <c r="G89" s="15" t="n">
        <v>0</v>
      </c>
      <c r="H89" s="15" t="n">
        <v>0</v>
      </c>
      <c r="I89" s="30" t="s">
        <v>20</v>
      </c>
      <c r="J89" s="26" t="s">
        <v>21</v>
      </c>
      <c r="K89" s="27" t="s">
        <v>22</v>
      </c>
      <c r="L89" s="28" t="s">
        <v>191</v>
      </c>
      <c r="M89" s="28" t="s">
        <v>8</v>
      </c>
      <c r="N89" s="28"/>
      <c r="O89" s="28"/>
      <c r="P89" s="20" t="s">
        <v>306</v>
      </c>
      <c r="Q89" s="21"/>
      <c r="R89" s="1"/>
      <c r="S89" s="1" t="str">
        <f aca="false">IF(E89=F89,"","NOT EQUAL")</f>
        <v/>
      </c>
      <c r="T89" s="1" t="str">
        <f aca="false">IF(ISNA(VLOOKUP(P89,'NEW XEQM.c'!D:D,1,0)),"--",VLOOKUP(P89,'NEW XEQM.c'!D:G,3,0))</f>
        <v>ARSINH</v>
      </c>
      <c r="U89" s="1" t="s">
        <v>273</v>
      </c>
      <c r="W89" s="0" t="e">
        <f aca="false">SUBSTITUTE(IF(AND(T89="--",FIND("STD",E89),FIND("fn",C89)&gt;0,FIND("ITM_",P89),I89="CAT_FNCT"),E89,""),"""","")</f>
        <v>#VALUE!</v>
      </c>
    </row>
    <row r="90" customFormat="false" ht="15.75" hidden="false" customHeight="false" outlineLevel="0" collapsed="false">
      <c r="A90" s="23" t="n">
        <f aca="false">IF(B90=INT(B90),ROW(),"")</f>
        <v>90</v>
      </c>
      <c r="B90" s="24" t="n">
        <f aca="false">IF(AND(MID(C90,2,1)&lt;&gt;"/",MID(C90,1,1)="/"),INT(B89)+1,B89+0.01)</f>
        <v>85</v>
      </c>
      <c r="C90" s="25" t="s">
        <v>307</v>
      </c>
      <c r="D90" s="34" t="s">
        <v>138</v>
      </c>
      <c r="E90" s="26" t="s">
        <v>308</v>
      </c>
      <c r="F90" s="26" t="s">
        <v>309</v>
      </c>
      <c r="G90" s="15" t="n">
        <v>0</v>
      </c>
      <c r="H90" s="15" t="n">
        <v>0</v>
      </c>
      <c r="I90" s="30" t="s">
        <v>20</v>
      </c>
      <c r="J90" s="26" t="s">
        <v>21</v>
      </c>
      <c r="K90" s="27" t="s">
        <v>22</v>
      </c>
      <c r="L90" s="28" t="s">
        <v>191</v>
      </c>
      <c r="M90" s="28" t="s">
        <v>8</v>
      </c>
      <c r="N90" s="28" t="s">
        <v>229</v>
      </c>
      <c r="O90" s="25" t="s">
        <v>271</v>
      </c>
      <c r="P90" s="20" t="s">
        <v>310</v>
      </c>
      <c r="Q90" s="21"/>
      <c r="R90" s="1"/>
      <c r="S90" s="1" t="str">
        <f aca="false">IF(E90=F90,"","NOT EQUAL")</f>
        <v>NOT EQUAL</v>
      </c>
      <c r="T90" s="1" t="str">
        <f aca="false">IF(ISNA(VLOOKUP(P90,'NEW XEQM.c'!D:D,1,0)),"--",VLOOKUP(P90,'NEW XEQM.c'!D:G,3,0))</f>
        <v>ATAN</v>
      </c>
      <c r="U90" s="1" t="s">
        <v>273</v>
      </c>
      <c r="W90" s="0" t="e">
        <f aca="false">SUBSTITUTE(IF(AND(T90="--",FIND("STD",E90),FIND("fn",C90)&gt;0,FIND("ITM_",P90),I90="CAT_FNCT"),E90,""),"""","")</f>
        <v>#VALUE!</v>
      </c>
    </row>
    <row r="91" customFormat="false" ht="15.75" hidden="false" customHeight="false" outlineLevel="0" collapsed="false">
      <c r="A91" s="23" t="n">
        <f aca="false">IF(B91=INT(B91),ROW(),"")</f>
        <v>91</v>
      </c>
      <c r="B91" s="24" t="n">
        <f aca="false">IF(AND(MID(C91,2,1)&lt;&gt;"/",MID(C91,1,1)="/"),INT(B90)+1,B90+0.01)</f>
        <v>86</v>
      </c>
      <c r="C91" s="25" t="s">
        <v>311</v>
      </c>
      <c r="D91" s="25" t="s">
        <v>1</v>
      </c>
      <c r="E91" s="26" t="s">
        <v>312</v>
      </c>
      <c r="F91" s="26" t="s">
        <v>312</v>
      </c>
      <c r="G91" s="15" t="n">
        <v>0</v>
      </c>
      <c r="H91" s="15" t="n">
        <v>0</v>
      </c>
      <c r="I91" s="30" t="s">
        <v>20</v>
      </c>
      <c r="J91" s="26" t="s">
        <v>21</v>
      </c>
      <c r="K91" s="27" t="s">
        <v>22</v>
      </c>
      <c r="L91" s="48" t="s">
        <v>191</v>
      </c>
      <c r="M91" s="28" t="s">
        <v>8</v>
      </c>
      <c r="N91" s="28"/>
      <c r="O91" s="49"/>
      <c r="P91" s="20" t="s">
        <v>313</v>
      </c>
      <c r="Q91" s="21"/>
      <c r="R91" s="1"/>
      <c r="S91" s="1" t="str">
        <f aca="false">IF(E91=F91,"","NOT EQUAL")</f>
        <v/>
      </c>
      <c r="T91" s="1" t="str">
        <f aca="false">IF(ISNA(VLOOKUP(P91,'NEW XEQM.c'!D:D,1,0)),"--",VLOOKUP(P91,'NEW XEQM.c'!D:G,3,0))</f>
        <v>ARTANH</v>
      </c>
      <c r="U91" s="1" t="s">
        <v>273</v>
      </c>
      <c r="W91" s="0" t="e">
        <f aca="false">SUBSTITUTE(IF(AND(T91="--",FIND("STD",E91),FIND("fn",C91)&gt;0,FIND("ITM_",P91),I91="CAT_FNCT"),E91,""),"""","")</f>
        <v>#VALUE!</v>
      </c>
    </row>
    <row r="92" customFormat="false" ht="15.75" hidden="false" customHeight="false" outlineLevel="0" collapsed="false">
      <c r="A92" s="23" t="n">
        <f aca="false">IF(B92=INT(B92),ROW(),"")</f>
        <v>92</v>
      </c>
      <c r="B92" s="24" t="n">
        <f aca="false">IF(AND(MID(C92,2,1)&lt;&gt;"/",MID(C92,1,1)="/"),INT(B91)+1,B91+0.01)</f>
        <v>87</v>
      </c>
      <c r="C92" s="25" t="s">
        <v>314</v>
      </c>
      <c r="D92" s="25" t="s">
        <v>1</v>
      </c>
      <c r="E92" s="26" t="s">
        <v>315</v>
      </c>
      <c r="F92" s="26" t="s">
        <v>315</v>
      </c>
      <c r="G92" s="15" t="n">
        <v>0</v>
      </c>
      <c r="H92" s="15" t="n">
        <v>0</v>
      </c>
      <c r="I92" s="30" t="s">
        <v>20</v>
      </c>
      <c r="J92" s="26" t="s">
        <v>21</v>
      </c>
      <c r="K92" s="27" t="s">
        <v>22</v>
      </c>
      <c r="L92" s="28" t="s">
        <v>191</v>
      </c>
      <c r="M92" s="28" t="s">
        <v>8</v>
      </c>
      <c r="N92" s="28"/>
      <c r="O92" s="28"/>
      <c r="P92" s="20" t="s">
        <v>316</v>
      </c>
      <c r="Q92" s="21"/>
      <c r="R92" s="1"/>
      <c r="S92" s="1" t="str">
        <f aca="false">IF(E92=F92,"","NOT EQUAL")</f>
        <v/>
      </c>
      <c r="T92" s="1" t="str">
        <f aca="false">IF(ISNA(VLOOKUP(P92,'NEW XEQM.c'!D:D,1,0)),"--",VLOOKUP(P92,'NEW XEQM.c'!D:G,3,0))</f>
        <v>CEIL</v>
      </c>
      <c r="U92" s="1" t="s">
        <v>133</v>
      </c>
      <c r="W92" s="0" t="e">
        <f aca="false">SUBSTITUTE(IF(AND(T92="--",FIND("STD",E92),FIND("fn",C92)&gt;0,FIND("ITM_",P92),I92="CAT_FNCT"),E92,""),"""","")</f>
        <v>#VALUE!</v>
      </c>
    </row>
    <row r="93" customFormat="false" ht="15.75" hidden="false" customHeight="false" outlineLevel="0" collapsed="false">
      <c r="A93" s="23" t="n">
        <f aca="false">IF(B93=INT(B93),ROW(),"")</f>
        <v>93</v>
      </c>
      <c r="B93" s="24" t="n">
        <f aca="false">IF(AND(MID(C93,2,1)&lt;&gt;"/",MID(C93,1,1)="/"),INT(B92)+1,B92+0.01)</f>
        <v>88</v>
      </c>
      <c r="C93" s="25" t="s">
        <v>317</v>
      </c>
      <c r="D93" s="25" t="s">
        <v>1</v>
      </c>
      <c r="E93" s="26" t="s">
        <v>318</v>
      </c>
      <c r="F93" s="26" t="s">
        <v>318</v>
      </c>
      <c r="G93" s="15" t="n">
        <v>0</v>
      </c>
      <c r="H93" s="15" t="n">
        <v>0</v>
      </c>
      <c r="I93" s="30" t="s">
        <v>20</v>
      </c>
      <c r="J93" s="26" t="s">
        <v>21</v>
      </c>
      <c r="K93" s="27" t="s">
        <v>22</v>
      </c>
      <c r="L93" s="28" t="s">
        <v>191</v>
      </c>
      <c r="M93" s="28" t="s">
        <v>8</v>
      </c>
      <c r="N93" s="28"/>
      <c r="O93" s="28"/>
      <c r="P93" s="20" t="s">
        <v>319</v>
      </c>
      <c r="Q93" s="21"/>
      <c r="R93" s="1"/>
      <c r="S93" s="1" t="str">
        <f aca="false">IF(E93=F93,"","NOT EQUAL")</f>
        <v/>
      </c>
      <c r="T93" s="1" t="str">
        <f aca="false">IF(ISNA(VLOOKUP(P93,'NEW XEQM.c'!D:D,1,0)),"--",VLOOKUP(P93,'NEW XEQM.c'!D:G,3,0))</f>
        <v>FLOOR</v>
      </c>
      <c r="U93" s="1" t="s">
        <v>133</v>
      </c>
      <c r="W93" s="0" t="e">
        <f aca="false">SUBSTITUTE(IF(AND(T93="--",FIND("STD",E93),FIND("fn",C93)&gt;0,FIND("ITM_",P93),I93="CAT_FNCT"),E93,""),"""","")</f>
        <v>#VALUE!</v>
      </c>
    </row>
    <row r="94" customFormat="false" ht="15.75" hidden="false" customHeight="false" outlineLevel="0" collapsed="false">
      <c r="A94" s="23" t="n">
        <f aca="false">IF(B94=INT(B94),ROW(),"")</f>
        <v>94</v>
      </c>
      <c r="B94" s="24" t="n">
        <f aca="false">IF(AND(MID(C94,2,1)&lt;&gt;"/",MID(C94,1,1)="/"),INT(B93)+1,B93+0.01)</f>
        <v>89</v>
      </c>
      <c r="C94" s="25" t="s">
        <v>320</v>
      </c>
      <c r="D94" s="25" t="s">
        <v>1</v>
      </c>
      <c r="E94" s="26" t="s">
        <v>321</v>
      </c>
      <c r="F94" s="26" t="s">
        <v>321</v>
      </c>
      <c r="G94" s="15" t="n">
        <v>0</v>
      </c>
      <c r="H94" s="15" t="n">
        <v>0</v>
      </c>
      <c r="I94" s="30" t="s">
        <v>20</v>
      </c>
      <c r="J94" s="26" t="s">
        <v>21</v>
      </c>
      <c r="K94" s="27" t="s">
        <v>22</v>
      </c>
      <c r="L94" s="48" t="s">
        <v>7</v>
      </c>
      <c r="M94" s="28" t="s">
        <v>8</v>
      </c>
      <c r="N94" s="28"/>
      <c r="O94" s="49"/>
      <c r="P94" s="20" t="s">
        <v>322</v>
      </c>
      <c r="Q94" s="21"/>
      <c r="R94" s="1"/>
      <c r="S94" s="1" t="str">
        <f aca="false">IF(E94=F94,"","NOT EQUAL")</f>
        <v/>
      </c>
      <c r="T94" s="1" t="str">
        <f aca="false">IF(ISNA(VLOOKUP(P94,'NEW XEQM.c'!D:D,1,0)),"--",VLOOKUP(P94,'NEW XEQM.c'!D:G,3,0))</f>
        <v>GCD</v>
      </c>
      <c r="U94" s="1" t="s">
        <v>133</v>
      </c>
      <c r="W94" s="0" t="e">
        <f aca="false">SUBSTITUTE(IF(AND(T94="--",FIND("STD",E94),FIND("fn",C94)&gt;0,FIND("ITM_",P94),I94="CAT_FNCT"),E94,""),"""","")</f>
        <v>#VALUE!</v>
      </c>
    </row>
    <row r="95" customFormat="false" ht="15.75" hidden="false" customHeight="false" outlineLevel="0" collapsed="false">
      <c r="A95" s="23" t="n">
        <f aca="false">IF(B95=INT(B95),ROW(),"")</f>
        <v>95</v>
      </c>
      <c r="B95" s="24" t="n">
        <f aca="false">IF(AND(MID(C95,2,1)&lt;&gt;"/",MID(C95,1,1)="/"),INT(B94)+1,B94+0.01)</f>
        <v>90</v>
      </c>
      <c r="C95" s="25" t="s">
        <v>323</v>
      </c>
      <c r="D95" s="25" t="s">
        <v>1</v>
      </c>
      <c r="E95" s="26" t="s">
        <v>324</v>
      </c>
      <c r="F95" s="26" t="s">
        <v>324</v>
      </c>
      <c r="G95" s="15" t="n">
        <v>0</v>
      </c>
      <c r="H95" s="15" t="n">
        <v>0</v>
      </c>
      <c r="I95" s="30" t="s">
        <v>20</v>
      </c>
      <c r="J95" s="26" t="s">
        <v>21</v>
      </c>
      <c r="K95" s="27" t="s">
        <v>22</v>
      </c>
      <c r="L95" s="28" t="s">
        <v>7</v>
      </c>
      <c r="M95" s="28" t="s">
        <v>8</v>
      </c>
      <c r="N95" s="28"/>
      <c r="O95" s="28"/>
      <c r="P95" s="20" t="s">
        <v>325</v>
      </c>
      <c r="Q95" s="21"/>
      <c r="R95" s="1"/>
      <c r="S95" s="1" t="str">
        <f aca="false">IF(E95=F95,"","NOT EQUAL")</f>
        <v/>
      </c>
      <c r="T95" s="1" t="str">
        <f aca="false">IF(ISNA(VLOOKUP(P95,'NEW XEQM.c'!D:D,1,0)),"--",VLOOKUP(P95,'NEW XEQM.c'!D:G,3,0))</f>
        <v>LCM</v>
      </c>
      <c r="U95" s="1" t="s">
        <v>133</v>
      </c>
      <c r="W95" s="0" t="e">
        <f aca="false">SUBSTITUTE(IF(AND(T95="--",FIND("STD",E95),FIND("fn",C95)&gt;0,FIND("ITM_",P95),I95="CAT_FNCT"),E95,""),"""","")</f>
        <v>#VALUE!</v>
      </c>
    </row>
    <row r="96" customFormat="false" ht="15.75" hidden="false" customHeight="false" outlineLevel="0" collapsed="false">
      <c r="A96" s="23" t="n">
        <f aca="false">IF(B96=INT(B96),ROW(),"")</f>
        <v>96</v>
      </c>
      <c r="B96" s="24" t="n">
        <f aca="false">IF(AND(MID(C96,2,1)&lt;&gt;"/",MID(C96,1,1)="/"),INT(B95)+1,B95+0.01)</f>
        <v>91</v>
      </c>
      <c r="C96" s="25" t="s">
        <v>326</v>
      </c>
      <c r="D96" s="25" t="s">
        <v>37</v>
      </c>
      <c r="E96" s="26" t="s">
        <v>327</v>
      </c>
      <c r="F96" s="26" t="s">
        <v>327</v>
      </c>
      <c r="G96" s="15" t="n">
        <v>0</v>
      </c>
      <c r="H96" s="15" t="n">
        <v>99</v>
      </c>
      <c r="I96" s="30" t="s">
        <v>20</v>
      </c>
      <c r="J96" s="26" t="s">
        <v>21</v>
      </c>
      <c r="K96" s="27" t="s">
        <v>22</v>
      </c>
      <c r="L96" s="28" t="s">
        <v>7</v>
      </c>
      <c r="M96" s="28" t="s">
        <v>39</v>
      </c>
      <c r="N96" s="28"/>
      <c r="O96" s="28"/>
      <c r="P96" s="20" t="s">
        <v>328</v>
      </c>
      <c r="Q96" s="21"/>
      <c r="R96" s="1"/>
      <c r="S96" s="1" t="str">
        <f aca="false">IF(E96=F96,"","NOT EQUAL")</f>
        <v/>
      </c>
      <c r="T96" s="1" t="str">
        <f aca="false">IF(ISNA(VLOOKUP(P96,'NEW XEQM.c'!D:D,1,0)),"--",VLOOKUP(P96,'NEW XEQM.c'!D:G,3,0))</f>
        <v>DECR</v>
      </c>
      <c r="U96" s="1" t="s">
        <v>133</v>
      </c>
      <c r="W96" s="0" t="e">
        <f aca="false">SUBSTITUTE(IF(AND(T96="--",FIND("STD",E96),FIND("fn",C96)&gt;0,FIND("ITM_",P96),I96="CAT_FNCT"),E96,""),"""","")</f>
        <v>#VALUE!</v>
      </c>
    </row>
    <row r="97" customFormat="false" ht="15.75" hidden="false" customHeight="false" outlineLevel="0" collapsed="false">
      <c r="A97" s="23" t="n">
        <f aca="false">IF(B97=INT(B97),ROW(),"")</f>
        <v>97</v>
      </c>
      <c r="B97" s="24" t="n">
        <f aca="false">IF(AND(MID(C97,2,1)&lt;&gt;"/",MID(C97,1,1)="/"),INT(B96)+1,B96+0.01)</f>
        <v>92</v>
      </c>
      <c r="C97" s="25" t="s">
        <v>329</v>
      </c>
      <c r="D97" s="25" t="s">
        <v>37</v>
      </c>
      <c r="E97" s="26" t="s">
        <v>330</v>
      </c>
      <c r="F97" s="26" t="s">
        <v>330</v>
      </c>
      <c r="G97" s="15" t="n">
        <v>0</v>
      </c>
      <c r="H97" s="15" t="n">
        <v>99</v>
      </c>
      <c r="I97" s="30" t="s">
        <v>20</v>
      </c>
      <c r="J97" s="26" t="s">
        <v>21</v>
      </c>
      <c r="K97" s="27" t="s">
        <v>22</v>
      </c>
      <c r="L97" s="28" t="s">
        <v>7</v>
      </c>
      <c r="M97" s="28" t="s">
        <v>39</v>
      </c>
      <c r="N97" s="28"/>
      <c r="O97" s="28"/>
      <c r="P97" s="20" t="s">
        <v>331</v>
      </c>
      <c r="Q97" s="21"/>
      <c r="R97" s="1"/>
      <c r="S97" s="1" t="str">
        <f aca="false">IF(E97=F97,"","NOT EQUAL")</f>
        <v/>
      </c>
      <c r="T97" s="1" t="str">
        <f aca="false">IF(ISNA(VLOOKUP(P97,'NEW XEQM.c'!D:D,1,0)),"--",VLOOKUP(P97,'NEW XEQM.c'!D:G,3,0))</f>
        <v>INC</v>
      </c>
      <c r="U97" s="1" t="s">
        <v>133</v>
      </c>
      <c r="W97" s="0" t="e">
        <f aca="false">SUBSTITUTE(IF(AND(T97="--",FIND("STD",E97),FIND("fn",C97)&gt;0,FIND("ITM_",P97),I97="CAT_FNCT"),E97,""),"""","")</f>
        <v>#VALUE!</v>
      </c>
    </row>
    <row r="98" customFormat="false" ht="15.75" hidden="false" customHeight="false" outlineLevel="0" collapsed="false">
      <c r="A98" s="23" t="n">
        <f aca="false">IF(B98=INT(B98),ROW(),"")</f>
        <v>98</v>
      </c>
      <c r="B98" s="24" t="n">
        <f aca="false">IF(AND(MID(C98,2,1)&lt;&gt;"/",MID(C98,1,1)="/"),INT(B97)+1,B97+0.01)</f>
        <v>93</v>
      </c>
      <c r="C98" s="25" t="s">
        <v>332</v>
      </c>
      <c r="D98" s="25" t="s">
        <v>1</v>
      </c>
      <c r="E98" s="26" t="s">
        <v>333</v>
      </c>
      <c r="F98" s="26" t="s">
        <v>333</v>
      </c>
      <c r="G98" s="15" t="n">
        <v>0</v>
      </c>
      <c r="H98" s="15" t="n">
        <v>0</v>
      </c>
      <c r="I98" s="30" t="s">
        <v>20</v>
      </c>
      <c r="J98" s="26" t="s">
        <v>21</v>
      </c>
      <c r="K98" s="27" t="s">
        <v>22</v>
      </c>
      <c r="L98" s="28" t="s">
        <v>7</v>
      </c>
      <c r="M98" s="28" t="s">
        <v>8</v>
      </c>
      <c r="N98" s="28"/>
      <c r="O98" s="28"/>
      <c r="P98" s="20" t="s">
        <v>334</v>
      </c>
      <c r="Q98" s="21"/>
      <c r="R98" s="1"/>
      <c r="S98" s="1" t="str">
        <f aca="false">IF(E98=F98,"","NOT EQUAL")</f>
        <v/>
      </c>
      <c r="T98" s="1" t="str">
        <f aca="false">IF(ISNA(VLOOKUP(P98,'NEW XEQM.c'!D:D,1,0)),"--",VLOOKUP(P98,'NEW XEQM.c'!D:G,3,0))</f>
        <v>IP</v>
      </c>
      <c r="U98" s="1" t="s">
        <v>133</v>
      </c>
      <c r="W98" s="0" t="e">
        <f aca="false">SUBSTITUTE(IF(AND(T98="--",FIND("STD",E98),FIND("fn",C98)&gt;0,FIND("ITM_",P98),I98="CAT_FNCT"),E98,""),"""","")</f>
        <v>#VALUE!</v>
      </c>
    </row>
    <row r="99" customFormat="false" ht="15.75" hidden="false" customHeight="false" outlineLevel="0" collapsed="false">
      <c r="A99" s="23" t="n">
        <f aca="false">IF(B99=INT(B99),ROW(),"")</f>
        <v>99</v>
      </c>
      <c r="B99" s="24" t="n">
        <f aca="false">IF(AND(MID(C99,2,1)&lt;&gt;"/",MID(C99,1,1)="/"),INT(B98)+1,B98+0.01)</f>
        <v>94</v>
      </c>
      <c r="C99" s="25" t="s">
        <v>335</v>
      </c>
      <c r="D99" s="25" t="s">
        <v>1</v>
      </c>
      <c r="E99" s="26" t="s">
        <v>336</v>
      </c>
      <c r="F99" s="26" t="s">
        <v>336</v>
      </c>
      <c r="G99" s="15" t="n">
        <v>0</v>
      </c>
      <c r="H99" s="15" t="n">
        <v>0</v>
      </c>
      <c r="I99" s="30" t="s">
        <v>20</v>
      </c>
      <c r="J99" s="26" t="s">
        <v>21</v>
      </c>
      <c r="K99" s="27" t="s">
        <v>22</v>
      </c>
      <c r="L99" s="28" t="s">
        <v>7</v>
      </c>
      <c r="M99" s="28" t="s">
        <v>8</v>
      </c>
      <c r="N99" s="28"/>
      <c r="O99" s="28"/>
      <c r="P99" s="20" t="s">
        <v>337</v>
      </c>
      <c r="Q99" s="21"/>
      <c r="R99" s="1"/>
      <c r="S99" s="1" t="str">
        <f aca="false">IF(E99=F99,"","NOT EQUAL")</f>
        <v/>
      </c>
      <c r="T99" s="1" t="str">
        <f aca="false">IF(ISNA(VLOOKUP(P99,'NEW XEQM.c'!D:D,1,0)),"--",VLOOKUP(P99,'NEW XEQM.c'!D:G,3,0))</f>
        <v>FP</v>
      </c>
      <c r="U99" s="1" t="s">
        <v>133</v>
      </c>
      <c r="W99" s="0" t="e">
        <f aca="false">SUBSTITUTE(IF(AND(T99="--",FIND("STD",E99),FIND("fn",C99)&gt;0,FIND("ITM_",P99),I99="CAT_FNCT"),E99,""),"""","")</f>
        <v>#VALUE!</v>
      </c>
    </row>
    <row r="100" customFormat="false" ht="15.75" hidden="false" customHeight="false" outlineLevel="0" collapsed="false">
      <c r="A100" s="23" t="n">
        <f aca="false">IF(B100=INT(B100),ROW(),"")</f>
        <v>100</v>
      </c>
      <c r="B100" s="24" t="n">
        <f aca="false">IF(AND(MID(C100,2,1)&lt;&gt;"/",MID(C100,1,1)="/"),INT(B99)+1,B99+0.01)</f>
        <v>95</v>
      </c>
      <c r="C100" s="25" t="s">
        <v>338</v>
      </c>
      <c r="D100" s="25" t="s">
        <v>339</v>
      </c>
      <c r="E100" s="26" t="s">
        <v>340</v>
      </c>
      <c r="F100" s="26" t="s">
        <v>340</v>
      </c>
      <c r="G100" s="33" t="n">
        <v>0</v>
      </c>
      <c r="H100" s="33" t="n">
        <v>0</v>
      </c>
      <c r="I100" s="30" t="s">
        <v>20</v>
      </c>
      <c r="J100" s="26" t="s">
        <v>21</v>
      </c>
      <c r="K100" s="27" t="s">
        <v>22</v>
      </c>
      <c r="L100" s="28" t="s">
        <v>7</v>
      </c>
      <c r="M100" s="28" t="s">
        <v>8</v>
      </c>
      <c r="N100" s="28"/>
      <c r="O100" s="28"/>
      <c r="P100" s="20" t="s">
        <v>339</v>
      </c>
      <c r="Q100" s="21"/>
      <c r="R100" s="1"/>
      <c r="S100" s="1" t="str">
        <f aca="false">IF(E100=F100,"","NOT EQUAL")</f>
        <v/>
      </c>
      <c r="T100" s="1" t="str">
        <f aca="false">IF(ISNA(VLOOKUP(P100,'NEW XEQM.c'!D:D,1,0)),"--",VLOOKUP(P100,'NEW XEQM.c'!D:G,3,0))</f>
        <v>+</v>
      </c>
      <c r="U100" s="1" t="s">
        <v>133</v>
      </c>
      <c r="W100" s="0" t="e">
        <f aca="false">SUBSTITUTE(IF(AND(T100="--",FIND("STD",E100),FIND("fn",C100)&gt;0,FIND("ITM_",P100),I100="CAT_FNCT"),E100,""),"""","")</f>
        <v>#VALUE!</v>
      </c>
    </row>
    <row r="101" customFormat="false" ht="15.75" hidden="false" customHeight="false" outlineLevel="0" collapsed="false">
      <c r="A101" s="23" t="n">
        <f aca="false">IF(B101=INT(B101),ROW(),"")</f>
        <v>101</v>
      </c>
      <c r="B101" s="24" t="n">
        <f aca="false">IF(AND(MID(C101,2,1)&lt;&gt;"/",MID(C101,1,1)="/"),INT(B100)+1,B100+0.01)</f>
        <v>96</v>
      </c>
      <c r="C101" s="25" t="s">
        <v>341</v>
      </c>
      <c r="D101" s="25" t="s">
        <v>342</v>
      </c>
      <c r="E101" s="26" t="s">
        <v>343</v>
      </c>
      <c r="F101" s="26" t="s">
        <v>343</v>
      </c>
      <c r="G101" s="33" t="n">
        <v>0</v>
      </c>
      <c r="H101" s="33" t="n">
        <v>0</v>
      </c>
      <c r="I101" s="30" t="s">
        <v>20</v>
      </c>
      <c r="J101" s="26" t="s">
        <v>21</v>
      </c>
      <c r="K101" s="27" t="s">
        <v>22</v>
      </c>
      <c r="L101" s="28" t="s">
        <v>7</v>
      </c>
      <c r="M101" s="28" t="s">
        <v>8</v>
      </c>
      <c r="N101" s="28"/>
      <c r="O101" s="28"/>
      <c r="P101" s="20" t="s">
        <v>342</v>
      </c>
      <c r="Q101" s="21"/>
      <c r="R101" s="1"/>
      <c r="S101" s="1" t="str">
        <f aca="false">IF(E101=F101,"","NOT EQUAL")</f>
        <v/>
      </c>
      <c r="T101" s="1" t="str">
        <f aca="false">IF(ISNA(VLOOKUP(P101,'NEW XEQM.c'!D:D,1,0)),"--",VLOOKUP(P101,'NEW XEQM.c'!D:G,3,0))</f>
        <v>-</v>
      </c>
      <c r="U101" s="1" t="s">
        <v>133</v>
      </c>
      <c r="W101" s="0" t="e">
        <f aca="false">SUBSTITUTE(IF(AND(T101="--",FIND("STD",E101),FIND("fn",C101)&gt;0,FIND("ITM_",P101),I101="CAT_FNCT"),E101,""),"""","")</f>
        <v>#VALUE!</v>
      </c>
    </row>
    <row r="102" customFormat="false" ht="15.75" hidden="false" customHeight="false" outlineLevel="0" collapsed="false">
      <c r="A102" s="23" t="n">
        <f aca="false">IF(B102=INT(B102),ROW(),"")</f>
        <v>102</v>
      </c>
      <c r="B102" s="24" t="n">
        <f aca="false">IF(AND(MID(C102,2,1)&lt;&gt;"/",MID(C102,1,1)="/"),INT(B101)+1,B101+0.01)</f>
        <v>97</v>
      </c>
      <c r="C102" s="25" t="s">
        <v>344</v>
      </c>
      <c r="D102" s="34" t="s">
        <v>345</v>
      </c>
      <c r="E102" s="26" t="s">
        <v>346</v>
      </c>
      <c r="F102" s="26" t="s">
        <v>346</v>
      </c>
      <c r="G102" s="33" t="n">
        <v>0</v>
      </c>
      <c r="H102" s="33" t="n">
        <v>0</v>
      </c>
      <c r="I102" s="30" t="s">
        <v>20</v>
      </c>
      <c r="J102" s="26" t="s">
        <v>21</v>
      </c>
      <c r="K102" s="27" t="s">
        <v>22</v>
      </c>
      <c r="L102" s="28" t="s">
        <v>7</v>
      </c>
      <c r="M102" s="28" t="s">
        <v>8</v>
      </c>
      <c r="N102" s="28"/>
      <c r="O102" s="25" t="s">
        <v>347</v>
      </c>
      <c r="P102" s="20" t="s">
        <v>348</v>
      </c>
      <c r="Q102" s="21"/>
      <c r="R102" s="1"/>
      <c r="S102" s="1" t="str">
        <f aca="false">IF(E102=F102,"","NOT EQUAL")</f>
        <v/>
      </c>
      <c r="T102" s="1" t="str">
        <f aca="false">IF(ISNA(VLOOKUP(P102,'NEW XEQM.c'!D:D,1,0)),"--",VLOOKUP(P102,'NEW XEQM.c'!D:G,3,0))</f>
        <v>CHS</v>
      </c>
      <c r="U102" s="1" t="s">
        <v>133</v>
      </c>
      <c r="W102" s="0" t="e">
        <f aca="false">SUBSTITUTE(IF(AND(T102="--",FIND("STD",E102),FIND("fn",C102)&gt;0,FIND("ITM_",P102),I102="CAT_FNCT"),E102,""),"""","")</f>
        <v>#VALUE!</v>
      </c>
    </row>
    <row r="103" customFormat="false" ht="15.75" hidden="false" customHeight="false" outlineLevel="0" collapsed="false">
      <c r="A103" s="23" t="n">
        <f aca="false">IF(B103=INT(B103),ROW(),"")</f>
        <v>103</v>
      </c>
      <c r="B103" s="24" t="n">
        <f aca="false">IF(AND(MID(C103,2,1)&lt;&gt;"/",MID(C103,1,1)="/"),INT(B102)+1,B102+0.01)</f>
        <v>98</v>
      </c>
      <c r="C103" s="25" t="s">
        <v>349</v>
      </c>
      <c r="D103" s="25" t="s">
        <v>350</v>
      </c>
      <c r="E103" s="26" t="s">
        <v>351</v>
      </c>
      <c r="F103" s="26" t="s">
        <v>351</v>
      </c>
      <c r="G103" s="50" t="n">
        <v>0</v>
      </c>
      <c r="H103" s="50" t="n">
        <v>0</v>
      </c>
      <c r="I103" s="30" t="s">
        <v>20</v>
      </c>
      <c r="J103" s="26" t="s">
        <v>21</v>
      </c>
      <c r="K103" s="27" t="s">
        <v>22</v>
      </c>
      <c r="L103" s="28" t="s">
        <v>7</v>
      </c>
      <c r="M103" s="28" t="s">
        <v>8</v>
      </c>
      <c r="N103" s="28"/>
      <c r="O103" s="28"/>
      <c r="P103" s="20" t="s">
        <v>350</v>
      </c>
      <c r="Q103" s="21"/>
      <c r="R103" s="1"/>
      <c r="S103" s="1" t="str">
        <f aca="false">IF(E103=F103,"","NOT EQUAL")</f>
        <v/>
      </c>
      <c r="T103" s="1" t="str">
        <f aca="false">IF(ISNA(VLOOKUP(P103,'NEW XEQM.c'!D:D,1,0)),"--",VLOOKUP(P103,'NEW XEQM.c'!D:G,3,0))</f>
        <v>*</v>
      </c>
      <c r="U103" s="1" t="s">
        <v>133</v>
      </c>
      <c r="W103" s="0" t="str">
        <f aca="false">SUBSTITUTE(IF(AND(T103="--",FIND("STD",E103),FIND("fn",C103)&gt;0,FIND("ITM_",P103),I103="CAT_FNCT"),E103,""),"""","")</f>
        <v/>
      </c>
    </row>
    <row r="104" customFormat="false" ht="15.75" hidden="false" customHeight="false" outlineLevel="0" collapsed="false">
      <c r="A104" s="23" t="n">
        <f aca="false">IF(B104=INT(B104),ROW(),"")</f>
        <v>104</v>
      </c>
      <c r="B104" s="24" t="n">
        <f aca="false">IF(AND(MID(C104,2,1)&lt;&gt;"/",MID(C104,1,1)="/"),INT(B103)+1,B103+0.01)</f>
        <v>99</v>
      </c>
      <c r="C104" s="25" t="s">
        <v>352</v>
      </c>
      <c r="D104" s="34" t="s">
        <v>353</v>
      </c>
      <c r="E104" s="26" t="s">
        <v>354</v>
      </c>
      <c r="F104" s="26" t="s">
        <v>354</v>
      </c>
      <c r="G104" s="33" t="n">
        <v>0</v>
      </c>
      <c r="H104" s="33" t="n">
        <v>0</v>
      </c>
      <c r="I104" s="30" t="s">
        <v>20</v>
      </c>
      <c r="J104" s="26" t="s">
        <v>21</v>
      </c>
      <c r="K104" s="27" t="s">
        <v>22</v>
      </c>
      <c r="L104" s="28" t="s">
        <v>7</v>
      </c>
      <c r="M104" s="28" t="s">
        <v>8</v>
      </c>
      <c r="N104" s="28"/>
      <c r="O104" s="28"/>
      <c r="P104" s="20" t="s">
        <v>355</v>
      </c>
      <c r="Q104" s="21"/>
      <c r="R104" s="1"/>
      <c r="S104" s="1" t="str">
        <f aca="false">IF(E104=F104,"","NOT EQUAL")</f>
        <v/>
      </c>
      <c r="T104" s="1" t="str">
        <f aca="false">IF(ISNA(VLOOKUP(P104,'NEW XEQM.c'!D:D,1,0)),"--",VLOOKUP(P104,'NEW XEQM.c'!D:G,3,0))</f>
        <v>/</v>
      </c>
      <c r="U104" s="1" t="s">
        <v>133</v>
      </c>
      <c r="W104" s="0" t="str">
        <f aca="false">SUBSTITUTE(IF(AND(T104="--",FIND("STD",E104),FIND("fn",C104)&gt;0,FIND("ITM_",P104),I104="CAT_FNCT"),E104,""),"""","")</f>
        <v/>
      </c>
    </row>
    <row r="105" customFormat="false" ht="15.75" hidden="false" customHeight="false" outlineLevel="0" collapsed="false">
      <c r="A105" s="23" t="n">
        <f aca="false">IF(B105=INT(B105),ROW(),"")</f>
        <v>105</v>
      </c>
      <c r="B105" s="24" t="n">
        <f aca="false">IF(AND(MID(C105,2,1)&lt;&gt;"/",MID(C105,1,1)="/"),INT(B104)+1,B104+0.01)</f>
        <v>100</v>
      </c>
      <c r="C105" s="25" t="s">
        <v>356</v>
      </c>
      <c r="D105" s="25" t="s">
        <v>1</v>
      </c>
      <c r="E105" s="26" t="s">
        <v>357</v>
      </c>
      <c r="F105" s="26" t="s">
        <v>357</v>
      </c>
      <c r="G105" s="15" t="n">
        <v>0</v>
      </c>
      <c r="H105" s="15" t="n">
        <v>0</v>
      </c>
      <c r="I105" s="30" t="s">
        <v>20</v>
      </c>
      <c r="J105" s="26" t="s">
        <v>21</v>
      </c>
      <c r="K105" s="27" t="s">
        <v>22</v>
      </c>
      <c r="L105" s="28" t="s">
        <v>191</v>
      </c>
      <c r="M105" s="28" t="s">
        <v>8</v>
      </c>
      <c r="N105" s="28"/>
      <c r="O105" s="28"/>
      <c r="P105" s="20" t="s">
        <v>358</v>
      </c>
      <c r="Q105" s="21"/>
      <c r="R105" s="1"/>
      <c r="S105" s="1" t="str">
        <f aca="false">IF(E105=F105,"","NOT EQUAL")</f>
        <v/>
      </c>
      <c r="T105" s="1" t="str">
        <f aca="false">IF(ISNA(VLOOKUP(P105,'NEW XEQM.c'!D:D,1,0)),"--",VLOOKUP(P105,'NEW XEQM.c'!D:G,3,0))</f>
        <v>IDIV</v>
      </c>
      <c r="U105" s="1" t="s">
        <v>133</v>
      </c>
      <c r="W105" s="0" t="e">
        <f aca="false">SUBSTITUTE(IF(AND(T105="--",FIND("STD",E105),FIND("fn",C105)&gt;0,FIND("ITM_",P105),I105="CAT_FNCT"),E105,""),"""","")</f>
        <v>#VALUE!</v>
      </c>
    </row>
    <row r="106" customFormat="false" ht="15.75" hidden="false" customHeight="false" outlineLevel="0" collapsed="false">
      <c r="A106" s="23" t="n">
        <f aca="false">IF(B106=INT(B106),ROW(),"")</f>
        <v>106</v>
      </c>
      <c r="B106" s="24" t="n">
        <f aca="false">IF(AND(MID(C106,2,1)&lt;&gt;"/",MID(C106,1,1)="/"),INT(B105)+1,B105+0.01)</f>
        <v>101</v>
      </c>
      <c r="C106" s="25" t="s">
        <v>359</v>
      </c>
      <c r="D106" s="25" t="s">
        <v>360</v>
      </c>
      <c r="E106" s="26" t="s">
        <v>361</v>
      </c>
      <c r="F106" s="26" t="s">
        <v>361</v>
      </c>
      <c r="G106" s="47" t="n">
        <v>0</v>
      </c>
      <c r="H106" s="47" t="n">
        <v>99</v>
      </c>
      <c r="I106" s="30" t="s">
        <v>20</v>
      </c>
      <c r="J106" s="26" t="s">
        <v>5</v>
      </c>
      <c r="K106" s="27" t="s">
        <v>6</v>
      </c>
      <c r="L106" s="28" t="s">
        <v>7</v>
      </c>
      <c r="M106" s="28" t="s">
        <v>39</v>
      </c>
      <c r="N106" s="28"/>
      <c r="O106" s="28"/>
      <c r="P106" s="20" t="s">
        <v>362</v>
      </c>
      <c r="Q106" s="21"/>
      <c r="R106" s="1"/>
      <c r="S106" s="1" t="str">
        <f aca="false">IF(E106=F106,"","NOT EQUAL")</f>
        <v/>
      </c>
      <c r="T106" s="1" t="str">
        <f aca="false">IF(ISNA(VLOOKUP(P106,'NEW XEQM.c'!D:D,1,0)),"--",VLOOKUP(P106,'NEW XEQM.c'!D:G,3,0))</f>
        <v>VIEW</v>
      </c>
      <c r="U106" s="1"/>
      <c r="W106" s="0" t="e">
        <f aca="false">SUBSTITUTE(IF(AND(T106="--",FIND("STD",E106),FIND("fn",C106)&gt;0,FIND("ITM_",P106),I106="CAT_FNCT"),E106,""),"""","")</f>
        <v>#VALUE!</v>
      </c>
    </row>
    <row r="107" customFormat="false" ht="15.75" hidden="false" customHeight="false" outlineLevel="0" collapsed="false">
      <c r="A107" s="23" t="n">
        <f aca="false">IF(B107=INT(B107),ROW(),"")</f>
        <v>107</v>
      </c>
      <c r="B107" s="24" t="n">
        <f aca="false">IF(AND(MID(C107,2,1)&lt;&gt;"/",MID(C107,1,1)="/"),INT(B106)+1,B106+0.01)</f>
        <v>102</v>
      </c>
      <c r="C107" s="25" t="s">
        <v>363</v>
      </c>
      <c r="D107" s="25" t="s">
        <v>1</v>
      </c>
      <c r="E107" s="26" t="s">
        <v>364</v>
      </c>
      <c r="F107" s="26" t="s">
        <v>364</v>
      </c>
      <c r="G107" s="15" t="n">
        <v>0</v>
      </c>
      <c r="H107" s="15" t="n">
        <v>0</v>
      </c>
      <c r="I107" s="30" t="s">
        <v>20</v>
      </c>
      <c r="J107" s="26" t="s">
        <v>21</v>
      </c>
      <c r="K107" s="27" t="s">
        <v>22</v>
      </c>
      <c r="L107" s="28" t="s">
        <v>191</v>
      </c>
      <c r="M107" s="28" t="s">
        <v>8</v>
      </c>
      <c r="N107" s="28"/>
      <c r="O107" s="28"/>
      <c r="P107" s="20" t="s">
        <v>365</v>
      </c>
      <c r="Q107" s="21"/>
      <c r="R107" s="1"/>
      <c r="S107" s="1" t="str">
        <f aca="false">IF(E107=F107,"","NOT EQUAL")</f>
        <v/>
      </c>
      <c r="T107" s="1" t="str">
        <f aca="false">IF(ISNA(VLOOKUP(P107,'NEW XEQM.c'!D:D,1,0)),"--",VLOOKUP(P107,'NEW XEQM.c'!D:G,3,0))</f>
        <v>MOD</v>
      </c>
      <c r="U107" s="1" t="s">
        <v>133</v>
      </c>
      <c r="W107" s="0" t="e">
        <f aca="false">SUBSTITUTE(IF(AND(T107="--",FIND("STD",E107),FIND("fn",C107)&gt;0,FIND("ITM_",P107),I107="CAT_FNCT"),E107,""),"""","")</f>
        <v>#VALUE!</v>
      </c>
    </row>
    <row r="108" customFormat="false" ht="15.75" hidden="false" customHeight="false" outlineLevel="0" collapsed="false">
      <c r="A108" s="23" t="n">
        <f aca="false">IF(B108=INT(B108),ROW(),"")</f>
        <v>108</v>
      </c>
      <c r="B108" s="24" t="n">
        <f aca="false">IF(AND(MID(C108,2,1)&lt;&gt;"/",MID(C108,1,1)="/"),INT(B107)+1,B107+0.01)</f>
        <v>103</v>
      </c>
      <c r="C108" s="25" t="s">
        <v>366</v>
      </c>
      <c r="D108" s="25" t="s">
        <v>1</v>
      </c>
      <c r="E108" s="26" t="s">
        <v>367</v>
      </c>
      <c r="F108" s="26" t="s">
        <v>367</v>
      </c>
      <c r="G108" s="15" t="n">
        <v>0</v>
      </c>
      <c r="H108" s="15" t="n">
        <v>0</v>
      </c>
      <c r="I108" s="30" t="s">
        <v>20</v>
      </c>
      <c r="J108" s="26" t="s">
        <v>21</v>
      </c>
      <c r="K108" s="27" t="s">
        <v>22</v>
      </c>
      <c r="L108" s="28" t="s">
        <v>191</v>
      </c>
      <c r="M108" s="28" t="s">
        <v>8</v>
      </c>
      <c r="N108" s="28"/>
      <c r="O108" s="28"/>
      <c r="P108" s="20" t="s">
        <v>368</v>
      </c>
      <c r="Q108" s="21"/>
      <c r="R108" s="1"/>
      <c r="S108" s="1" t="str">
        <f aca="false">IF(E108=F108,"","NOT EQUAL")</f>
        <v/>
      </c>
      <c r="T108" s="1" t="str">
        <f aca="false">IF(ISNA(VLOOKUP(P108,'NEW XEQM.c'!D:D,1,0)),"--",VLOOKUP(P108,'NEW XEQM.c'!D:G,3,0))</f>
        <v>MAX</v>
      </c>
      <c r="U108" s="1" t="s">
        <v>133</v>
      </c>
      <c r="W108" s="0" t="e">
        <f aca="false">SUBSTITUTE(IF(AND(T108="--",FIND("STD",E108),FIND("fn",C108)&gt;0,FIND("ITM_",P108),I108="CAT_FNCT"),E108,""),"""","")</f>
        <v>#VALUE!</v>
      </c>
    </row>
    <row r="109" customFormat="false" ht="15.75" hidden="false" customHeight="false" outlineLevel="0" collapsed="false">
      <c r="A109" s="23" t="n">
        <f aca="false">IF(B109=INT(B109),ROW(),"")</f>
        <v>109</v>
      </c>
      <c r="B109" s="24" t="n">
        <f aca="false">IF(AND(MID(C109,2,1)&lt;&gt;"/",MID(C109,1,1)="/"),INT(B108)+1,B108+0.01)</f>
        <v>104</v>
      </c>
      <c r="C109" s="25" t="s">
        <v>369</v>
      </c>
      <c r="D109" s="25" t="s">
        <v>1</v>
      </c>
      <c r="E109" s="26" t="s">
        <v>370</v>
      </c>
      <c r="F109" s="26" t="s">
        <v>370</v>
      </c>
      <c r="G109" s="15" t="n">
        <v>0</v>
      </c>
      <c r="H109" s="15" t="n">
        <v>0</v>
      </c>
      <c r="I109" s="30" t="s">
        <v>20</v>
      </c>
      <c r="J109" s="26" t="s">
        <v>21</v>
      </c>
      <c r="K109" s="27" t="s">
        <v>22</v>
      </c>
      <c r="L109" s="28" t="s">
        <v>191</v>
      </c>
      <c r="M109" s="28" t="s">
        <v>8</v>
      </c>
      <c r="N109" s="28"/>
      <c r="O109" s="28"/>
      <c r="P109" s="20" t="s">
        <v>371</v>
      </c>
      <c r="Q109" s="21"/>
      <c r="R109" s="1"/>
      <c r="S109" s="1" t="str">
        <f aca="false">IF(E109=F109,"","NOT EQUAL")</f>
        <v/>
      </c>
      <c r="T109" s="1" t="str">
        <f aca="false">IF(ISNA(VLOOKUP(P109,'NEW XEQM.c'!D:D,1,0)),"--",VLOOKUP(P109,'NEW XEQM.c'!D:G,3,0))</f>
        <v>MIN</v>
      </c>
      <c r="U109" s="1" t="s">
        <v>133</v>
      </c>
      <c r="W109" s="0" t="e">
        <f aca="false">SUBSTITUTE(IF(AND(T109="--",FIND("STD",E109),FIND("fn",C109)&gt;0,FIND("ITM_",P109),I109="CAT_FNCT"),E109,""),"""","")</f>
        <v>#VALUE!</v>
      </c>
    </row>
    <row r="110" customFormat="false" ht="15.75" hidden="false" customHeight="false" outlineLevel="0" collapsed="false">
      <c r="A110" s="23" t="n">
        <f aca="false">IF(B110=INT(B110),ROW(),"")</f>
        <v>110</v>
      </c>
      <c r="B110" s="24" t="n">
        <f aca="false">IF(AND(MID(C110,2,1)&lt;&gt;"/",MID(C110,1,1)="/"),INT(B109)+1,B109+0.01)</f>
        <v>105</v>
      </c>
      <c r="C110" s="25" t="s">
        <v>372</v>
      </c>
      <c r="D110" s="25" t="s">
        <v>1</v>
      </c>
      <c r="E110" s="26" t="s">
        <v>373</v>
      </c>
      <c r="F110" s="26" t="s">
        <v>373</v>
      </c>
      <c r="G110" s="15" t="n">
        <v>0</v>
      </c>
      <c r="H110" s="15" t="n">
        <v>0</v>
      </c>
      <c r="I110" s="30" t="s">
        <v>20</v>
      </c>
      <c r="J110" s="26" t="s">
        <v>21</v>
      </c>
      <c r="K110" s="27" t="s">
        <v>22</v>
      </c>
      <c r="L110" s="28" t="s">
        <v>191</v>
      </c>
      <c r="M110" s="28" t="s">
        <v>8</v>
      </c>
      <c r="N110" s="28" t="s">
        <v>229</v>
      </c>
      <c r="O110" s="28"/>
      <c r="P110" s="20" t="s">
        <v>374</v>
      </c>
      <c r="Q110" s="21"/>
      <c r="R110" s="1"/>
      <c r="S110" s="1" t="str">
        <f aca="false">IF(E110=F110,"","NOT EQUAL")</f>
        <v/>
      </c>
      <c r="T110" s="1" t="str">
        <f aca="false">IF(ISNA(VLOOKUP(P110,'NEW XEQM.c'!D:D,1,0)),"--",VLOOKUP(P110,'NEW XEQM.c'!D:G,3,0))</f>
        <v>MAGN</v>
      </c>
      <c r="U110" s="1" t="s">
        <v>133</v>
      </c>
      <c r="W110" s="0" t="e">
        <f aca="false">SUBSTITUTE(IF(AND(T110="--",FIND("STD",E110),FIND("fn",C110)&gt;0,FIND("ITM_",P110),I110="CAT_FNCT"),E110,""),"""","")</f>
        <v>#VALUE!</v>
      </c>
    </row>
    <row r="111" customFormat="false" ht="15.75" hidden="false" customHeight="false" outlineLevel="0" collapsed="false">
      <c r="A111" s="23" t="n">
        <f aca="false">IF(B111=INT(B111),ROW(),"")</f>
        <v>111</v>
      </c>
      <c r="B111" s="24" t="n">
        <f aca="false">IF(AND(MID(C111,2,1)&lt;&gt;"/",MID(C111,1,1)="/"),INT(B110)+1,B110+0.01)</f>
        <v>106</v>
      </c>
      <c r="C111" s="25" t="s">
        <v>375</v>
      </c>
      <c r="D111" s="25" t="s">
        <v>1</v>
      </c>
      <c r="E111" s="26" t="s">
        <v>376</v>
      </c>
      <c r="F111" s="26" t="s">
        <v>376</v>
      </c>
      <c r="G111" s="15" t="n">
        <v>0</v>
      </c>
      <c r="H111" s="15" t="n">
        <v>0</v>
      </c>
      <c r="I111" s="30" t="s">
        <v>20</v>
      </c>
      <c r="J111" s="26" t="s">
        <v>21</v>
      </c>
      <c r="K111" s="27" t="s">
        <v>22</v>
      </c>
      <c r="L111" s="28" t="s">
        <v>7</v>
      </c>
      <c r="M111" s="28" t="s">
        <v>8</v>
      </c>
      <c r="N111" s="28"/>
      <c r="O111" s="28"/>
      <c r="P111" s="20" t="s">
        <v>377</v>
      </c>
      <c r="Q111" s="21"/>
      <c r="R111" s="1"/>
      <c r="S111" s="1" t="str">
        <f aca="false">IF(E111=F111,"","NOT EQUAL")</f>
        <v/>
      </c>
      <c r="T111" s="1" t="str">
        <f aca="false">IF(ISNA(VLOOKUP(P111,'NEW XEQM.c'!D:D,1,0)),"--",VLOOKUP(P111,'NEW XEQM.c'!D:G,3,0))</f>
        <v>--</v>
      </c>
      <c r="U111" s="1" t="s">
        <v>120</v>
      </c>
      <c r="W111" s="0" t="e">
        <f aca="false">SUBSTITUTE(IF(AND(T111="--",FIND("STD",E111),FIND("fn",C111)&gt;0,FIND("ITM_",P111),I111="CAT_FNCT"),E111,""),"""","")</f>
        <v>#VALUE!</v>
      </c>
    </row>
    <row r="112" customFormat="false" ht="15.75" hidden="false" customHeight="false" outlineLevel="0" collapsed="false">
      <c r="A112" s="23" t="n">
        <f aca="false">IF(B112=INT(B112),ROW(),"")</f>
        <v>112</v>
      </c>
      <c r="B112" s="24" t="n">
        <f aca="false">IF(AND(MID(C112,2,1)&lt;&gt;"/",MID(C112,1,1)="/"),INT(B111)+1,B111+0.01)</f>
        <v>107</v>
      </c>
      <c r="C112" s="25" t="s">
        <v>378</v>
      </c>
      <c r="D112" s="25" t="s">
        <v>1</v>
      </c>
      <c r="E112" s="26" t="s">
        <v>379</v>
      </c>
      <c r="F112" s="26" t="s">
        <v>379</v>
      </c>
      <c r="G112" s="15" t="n">
        <v>0</v>
      </c>
      <c r="H112" s="15" t="n">
        <v>0</v>
      </c>
      <c r="I112" s="30" t="s">
        <v>20</v>
      </c>
      <c r="J112" s="26" t="s">
        <v>21</v>
      </c>
      <c r="K112" s="27" t="s">
        <v>22</v>
      </c>
      <c r="L112" s="28" t="s">
        <v>7</v>
      </c>
      <c r="M112" s="28" t="s">
        <v>8</v>
      </c>
      <c r="N112" s="28"/>
      <c r="O112" s="28"/>
      <c r="P112" s="20" t="s">
        <v>380</v>
      </c>
      <c r="Q112" s="21"/>
      <c r="R112" s="1"/>
      <c r="S112" s="1" t="str">
        <f aca="false">IF(E112=F112,"","NOT EQUAL")</f>
        <v/>
      </c>
      <c r="T112" s="1" t="str">
        <f aca="false">IF(ISNA(VLOOKUP(P112,'NEW XEQM.c'!D:D,1,0)),"--",VLOOKUP(P112,'NEW XEQM.c'!D:G,3,0))</f>
        <v>NEXTP</v>
      </c>
      <c r="U112" s="1" t="s">
        <v>133</v>
      </c>
      <c r="W112" s="0" t="e">
        <f aca="false">SUBSTITUTE(IF(AND(T112="--",FIND("STD",E112),FIND("fn",C112)&gt;0,FIND("ITM_",P112),I112="CAT_FNCT"),E112,""),"""","")</f>
        <v>#VALUE!</v>
      </c>
    </row>
    <row r="113" customFormat="false" ht="15.75" hidden="false" customHeight="false" outlineLevel="0" collapsed="false">
      <c r="A113" s="23" t="n">
        <f aca="false">IF(B113=INT(B113),ROW(),"")</f>
        <v>113</v>
      </c>
      <c r="B113" s="24" t="n">
        <f aca="false">IF(AND(MID(C113,2,1)&lt;&gt;"/",MID(C113,1,1)="/"),INT(B112)+1,B112+0.01)</f>
        <v>108</v>
      </c>
      <c r="C113" s="25" t="s">
        <v>381</v>
      </c>
      <c r="D113" s="25" t="s">
        <v>1</v>
      </c>
      <c r="E113" s="26" t="s">
        <v>382</v>
      </c>
      <c r="F113" s="26" t="s">
        <v>382</v>
      </c>
      <c r="G113" s="15" t="n">
        <v>0</v>
      </c>
      <c r="H113" s="15" t="n">
        <v>0</v>
      </c>
      <c r="I113" s="30" t="s">
        <v>20</v>
      </c>
      <c r="J113" s="26" t="s">
        <v>21</v>
      </c>
      <c r="K113" s="27" t="s">
        <v>22</v>
      </c>
      <c r="L113" s="28" t="s">
        <v>191</v>
      </c>
      <c r="M113" s="28" t="s">
        <v>8</v>
      </c>
      <c r="N113" s="28"/>
      <c r="O113" s="28"/>
      <c r="P113" s="20" t="s">
        <v>383</v>
      </c>
      <c r="Q113" s="21"/>
      <c r="R113" s="1"/>
      <c r="S113" s="1" t="str">
        <f aca="false">IF(E113=F113,"","NOT EQUAL")</f>
        <v/>
      </c>
      <c r="T113" s="1" t="str">
        <f aca="false">IF(ISNA(VLOOKUP(P113,'NEW XEQM.c'!D:D,1,0)),"--",VLOOKUP(P113,'NEW XEQM.c'!D:G,3,0))</f>
        <v>X!</v>
      </c>
      <c r="U113" s="1" t="s">
        <v>133</v>
      </c>
      <c r="W113" s="0" t="e">
        <f aca="false">SUBSTITUTE(IF(AND(T113="--",FIND("STD",E113),FIND("fn",C113)&gt;0,FIND("ITM_",P113),I113="CAT_FNCT"),E113,""),"""","")</f>
        <v>#VALUE!</v>
      </c>
    </row>
    <row r="114" customFormat="false" ht="15.75" hidden="false" customHeight="false" outlineLevel="0" collapsed="false">
      <c r="A114" s="23" t="n">
        <f aca="false">IF(B114=INT(B114),ROW(),"")</f>
        <v>114</v>
      </c>
      <c r="B114" s="24" t="n">
        <f aca="false">IF(AND(MID(C114,2,1)&lt;&gt;"/",MID(C114,1,1)="/"),INT(B113)+1,B113+0.01)</f>
        <v>109</v>
      </c>
      <c r="C114" s="25" t="s">
        <v>384</v>
      </c>
      <c r="D114" s="25" t="s">
        <v>1</v>
      </c>
      <c r="E114" s="26" t="s">
        <v>385</v>
      </c>
      <c r="F114" s="26" t="s">
        <v>385</v>
      </c>
      <c r="G114" s="47" t="n">
        <v>0</v>
      </c>
      <c r="H114" s="47" t="n">
        <v>0</v>
      </c>
      <c r="I114" s="26" t="s">
        <v>4</v>
      </c>
      <c r="J114" s="26" t="s">
        <v>21</v>
      </c>
      <c r="K114" s="27" t="s">
        <v>22</v>
      </c>
      <c r="L114" s="28" t="s">
        <v>7</v>
      </c>
      <c r="M114" s="28" t="s">
        <v>8</v>
      </c>
      <c r="N114" s="28"/>
      <c r="O114" s="28"/>
      <c r="P114" s="20" t="s">
        <v>386</v>
      </c>
      <c r="Q114" s="21"/>
      <c r="R114" s="1"/>
      <c r="S114" s="1" t="str">
        <f aca="false">IF(E114=F114,"","NOT EQUAL")</f>
        <v/>
      </c>
      <c r="T114" s="1" t="str">
        <f aca="false">IF(ISNA(VLOOKUP(P114,'NEW XEQM.c'!D:D,1,0)),"--",VLOOKUP(P114,'NEW XEQM.c'!D:G,3,0))</f>
        <v>PI</v>
      </c>
      <c r="U114" s="1" t="s">
        <v>387</v>
      </c>
      <c r="W114" s="0" t="str">
        <f aca="false">SUBSTITUTE(IF(AND(T114="--",FIND("STD",E114),FIND("fn",C114)&gt;0,FIND("ITM_",P114),I114="CAT_FNCT"),E114,""),"""","")</f>
        <v/>
      </c>
    </row>
    <row r="115" customFormat="false" ht="15.75" hidden="false" customHeight="false" outlineLevel="0" collapsed="false">
      <c r="A115" s="23" t="n">
        <f aca="false">IF(B115=INT(B115),ROW(),"")</f>
        <v>115</v>
      </c>
      <c r="B115" s="24" t="n">
        <f aca="false">IF(AND(MID(C115,2,1)&lt;&gt;"/",MID(C115,1,1)="/"),INT(B114)+1,B114+0.01)</f>
        <v>110</v>
      </c>
      <c r="C115" s="25" t="s">
        <v>388</v>
      </c>
      <c r="D115" s="25" t="s">
        <v>389</v>
      </c>
      <c r="E115" s="26" t="s">
        <v>390</v>
      </c>
      <c r="F115" s="26" t="s">
        <v>390</v>
      </c>
      <c r="G115" s="15" t="n">
        <v>0</v>
      </c>
      <c r="H115" s="15" t="n">
        <v>99</v>
      </c>
      <c r="I115" s="30" t="s">
        <v>20</v>
      </c>
      <c r="J115" s="26" t="s">
        <v>21</v>
      </c>
      <c r="K115" s="27" t="s">
        <v>22</v>
      </c>
      <c r="L115" s="28" t="s">
        <v>7</v>
      </c>
      <c r="M115" s="28" t="s">
        <v>89</v>
      </c>
      <c r="N115" s="28"/>
      <c r="O115" s="28"/>
      <c r="P115" s="20" t="s">
        <v>391</v>
      </c>
      <c r="Q115" s="21"/>
      <c r="R115" s="1"/>
      <c r="S115" s="1" t="str">
        <f aca="false">IF(E115=F115,"","NOT EQUAL")</f>
        <v/>
      </c>
      <c r="T115" s="1" t="str">
        <f aca="false">IF(ISNA(VLOOKUP(P115,'NEW XEQM.c'!D:D,1,0)),"--",VLOOKUP(P115,'NEW XEQM.c'!D:G,3,0))</f>
        <v>CF</v>
      </c>
      <c r="U115" s="1"/>
      <c r="W115" s="0" t="e">
        <f aca="false">SUBSTITUTE(IF(AND(T115="--",FIND("STD",E115),FIND("fn",C115)&gt;0,FIND("ITM_",P115),I115="CAT_FNCT"),E115,""),"""","")</f>
        <v>#VALUE!</v>
      </c>
    </row>
    <row r="116" customFormat="false" ht="15.75" hidden="false" customHeight="false" outlineLevel="0" collapsed="false">
      <c r="A116" s="23" t="n">
        <f aca="false">IF(B116=INT(B116),ROW(),"")</f>
        <v>116</v>
      </c>
      <c r="B116" s="24" t="n">
        <f aca="false">IF(AND(MID(C116,2,1)&lt;&gt;"/",MID(C116,1,1)="/"),INT(B115)+1,B115+0.01)</f>
        <v>111</v>
      </c>
      <c r="C116" s="25" t="s">
        <v>392</v>
      </c>
      <c r="D116" s="25" t="s">
        <v>389</v>
      </c>
      <c r="E116" s="26" t="s">
        <v>393</v>
      </c>
      <c r="F116" s="26" t="s">
        <v>393</v>
      </c>
      <c r="G116" s="15" t="n">
        <v>0</v>
      </c>
      <c r="H116" s="15" t="n">
        <v>99</v>
      </c>
      <c r="I116" s="30" t="s">
        <v>20</v>
      </c>
      <c r="J116" s="26" t="s">
        <v>21</v>
      </c>
      <c r="K116" s="27" t="s">
        <v>22</v>
      </c>
      <c r="L116" s="28" t="s">
        <v>7</v>
      </c>
      <c r="M116" s="28" t="s">
        <v>89</v>
      </c>
      <c r="N116" s="28"/>
      <c r="O116" s="28"/>
      <c r="P116" s="20" t="s">
        <v>394</v>
      </c>
      <c r="Q116" s="21"/>
      <c r="R116" s="1"/>
      <c r="S116" s="1" t="str">
        <f aca="false">IF(E116=F116,"","NOT EQUAL")</f>
        <v/>
      </c>
      <c r="T116" s="1" t="str">
        <f aca="false">IF(ISNA(VLOOKUP(P116,'NEW XEQM.c'!D:D,1,0)),"--",VLOOKUP(P116,'NEW XEQM.c'!D:G,3,0))</f>
        <v>SF</v>
      </c>
      <c r="U116" s="1"/>
      <c r="W116" s="0" t="e">
        <f aca="false">SUBSTITUTE(IF(AND(T116="--",FIND("STD",E116),FIND("fn",C116)&gt;0,FIND("ITM_",P116),I116="CAT_FNCT"),E116,""),"""","")</f>
        <v>#VALUE!</v>
      </c>
    </row>
    <row r="117" customFormat="false" ht="15.75" hidden="false" customHeight="false" outlineLevel="0" collapsed="false">
      <c r="A117" s="23" t="n">
        <f aca="false">IF(B117=INT(B117),ROW(),"")</f>
        <v>117</v>
      </c>
      <c r="B117" s="24" t="n">
        <f aca="false">IF(AND(MID(C117,2,1)&lt;&gt;"/",MID(C117,1,1)="/"),INT(B116)+1,B116+0.01)</f>
        <v>112</v>
      </c>
      <c r="C117" s="25" t="s">
        <v>395</v>
      </c>
      <c r="D117" s="25" t="s">
        <v>389</v>
      </c>
      <c r="E117" s="26" t="s">
        <v>396</v>
      </c>
      <c r="F117" s="26" t="s">
        <v>396</v>
      </c>
      <c r="G117" s="15" t="n">
        <v>0</v>
      </c>
      <c r="H117" s="15" t="n">
        <v>99</v>
      </c>
      <c r="I117" s="30" t="s">
        <v>20</v>
      </c>
      <c r="J117" s="26" t="s">
        <v>21</v>
      </c>
      <c r="K117" s="27" t="s">
        <v>22</v>
      </c>
      <c r="L117" s="28" t="s">
        <v>7</v>
      </c>
      <c r="M117" s="28" t="s">
        <v>89</v>
      </c>
      <c r="N117" s="28"/>
      <c r="O117" s="28"/>
      <c r="P117" s="20" t="s">
        <v>397</v>
      </c>
      <c r="Q117" s="21"/>
      <c r="R117" s="1"/>
      <c r="S117" s="1" t="str">
        <f aca="false">IF(E117=F117,"","NOT EQUAL")</f>
        <v/>
      </c>
      <c r="T117" s="1" t="str">
        <f aca="false">IF(ISNA(VLOOKUP(P117,'NEW XEQM.c'!D:D,1,0)),"--",VLOOKUP(P117,'NEW XEQM.c'!D:G,3,0))</f>
        <v>--</v>
      </c>
      <c r="U117" s="1"/>
      <c r="W117" s="0" t="e">
        <f aca="false">SUBSTITUTE(IF(AND(T117="--",FIND("STD",E117),FIND("fn",C117)&gt;0,FIND("ITM_",P117),I117="CAT_FNCT"),E117,""),"""","")</f>
        <v>#VALUE!</v>
      </c>
    </row>
    <row r="118" customFormat="false" ht="15.75" hidden="false" customHeight="false" outlineLevel="0" collapsed="false">
      <c r="A118" s="23" t="n">
        <f aca="false">IF(B118=INT(B118),ROW(),"")</f>
        <v>118</v>
      </c>
      <c r="B118" s="24" t="n">
        <f aca="false">IF(AND(MID(C118,2,1)&lt;&gt;"/",MID(C118,1,1)="/"),INT(B117)+1,B117+0.01)</f>
        <v>113</v>
      </c>
      <c r="C118" s="36" t="s">
        <v>64</v>
      </c>
      <c r="D118" s="36" t="s">
        <v>398</v>
      </c>
      <c r="E118" s="37" t="s">
        <v>399</v>
      </c>
      <c r="F118" s="37" t="s">
        <v>399</v>
      </c>
      <c r="G118" s="38" t="n">
        <v>0</v>
      </c>
      <c r="H118" s="38" t="n">
        <v>0</v>
      </c>
      <c r="I118" s="30" t="s">
        <v>20</v>
      </c>
      <c r="J118" s="26" t="s">
        <v>21</v>
      </c>
      <c r="K118" s="27" t="s">
        <v>6</v>
      </c>
      <c r="L118" s="28" t="s">
        <v>7</v>
      </c>
      <c r="M118" s="28" t="s">
        <v>8</v>
      </c>
      <c r="N118" s="28"/>
      <c r="O118" s="41"/>
      <c r="P118" s="20" t="s">
        <v>400</v>
      </c>
      <c r="Q118" s="21"/>
      <c r="R118" s="1"/>
      <c r="S118" s="1" t="str">
        <f aca="false">IF(E118=F118,"","NOT EQUAL")</f>
        <v/>
      </c>
      <c r="T118" s="1" t="str">
        <f aca="false">IF(ISNA(VLOOKUP(P118,'NEW XEQM.c'!D:D,1,0)),"--",VLOOKUP(P118,'NEW XEQM.c'!D:G,3,0))</f>
        <v>--</v>
      </c>
      <c r="U118" s="1"/>
      <c r="W118" s="0" t="e">
        <f aca="false">SUBSTITUTE(IF(AND(T118="--",FIND("STD",E118),FIND("fn",C118)&gt;0,FIND("ITM_",P118),I118="CAT_FNCT"),E118,""),"""","")</f>
        <v>#VALUE!</v>
      </c>
    </row>
    <row r="119" customFormat="false" ht="15.75" hidden="false" customHeight="false" outlineLevel="0" collapsed="false">
      <c r="A119" s="23" t="n">
        <f aca="false">IF(B119=INT(B119),ROW(),"")</f>
        <v>119</v>
      </c>
      <c r="B119" s="24" t="n">
        <f aca="false">IF(AND(MID(C119,2,1)&lt;&gt;"/",MID(C119,1,1)="/"),INT(B118)+1,B118+0.01)</f>
        <v>114</v>
      </c>
      <c r="C119" s="25" t="s">
        <v>0</v>
      </c>
      <c r="D119" s="25" t="s">
        <v>1</v>
      </c>
      <c r="E119" s="51" t="s">
        <v>401</v>
      </c>
      <c r="F119" s="51" t="s">
        <v>401</v>
      </c>
      <c r="G119" s="52" t="n">
        <v>0</v>
      </c>
      <c r="H119" s="52" t="n">
        <v>0</v>
      </c>
      <c r="I119" s="26" t="s">
        <v>4</v>
      </c>
      <c r="J119" s="26" t="s">
        <v>21</v>
      </c>
      <c r="K119" s="27" t="s">
        <v>6</v>
      </c>
      <c r="L119" s="28" t="s">
        <v>7</v>
      </c>
      <c r="M119" s="28" t="s">
        <v>402</v>
      </c>
      <c r="N119" s="28"/>
      <c r="O119" s="28" t="s">
        <v>403</v>
      </c>
      <c r="P119" s="20" t="s">
        <v>404</v>
      </c>
      <c r="Q119" s="21"/>
      <c r="R119" s="1"/>
      <c r="S119" s="1" t="str">
        <f aca="false">IF(E119=F119,"","NOT EQUAL")</f>
        <v/>
      </c>
      <c r="T119" s="1" t="str">
        <f aca="false">IF(ISNA(VLOOKUP(P119,'NEW XEQM.c'!D:D,1,0)),"--",VLOOKUP(P119,'NEW XEQM.c'!D:G,3,0))</f>
        <v>--</v>
      </c>
      <c r="U119" s="1"/>
      <c r="W119" s="0" t="e">
        <f aca="false">SUBSTITUTE(IF(AND(T119="--",FIND("STD",E119),FIND("fn",C119)&gt;0,FIND("ITM_",P119),I119="CAT_FNCT"),E119,""),"""","")</f>
        <v>#VALUE!</v>
      </c>
    </row>
    <row r="120" customFormat="false" ht="15.75" hidden="false" customHeight="false" outlineLevel="0" collapsed="false">
      <c r="A120" s="23" t="n">
        <f aca="false">IF(B120=INT(B120),ROW(),"")</f>
        <v>120</v>
      </c>
      <c r="B120" s="24" t="n">
        <f aca="false">IF(AND(MID(C120,2,1)&lt;&gt;"/",MID(C120,1,1)="/"),INT(B119)+1,B119+0.01)</f>
        <v>115</v>
      </c>
      <c r="C120" s="53" t="s">
        <v>405</v>
      </c>
      <c r="D120" s="53" t="s">
        <v>406</v>
      </c>
      <c r="E120" s="54" t="s">
        <v>407</v>
      </c>
      <c r="F120" s="54" t="s">
        <v>407</v>
      </c>
      <c r="G120" s="55" t="n">
        <v>0</v>
      </c>
      <c r="H120" s="55" t="n">
        <v>0</v>
      </c>
      <c r="I120" s="56" t="s">
        <v>20</v>
      </c>
      <c r="J120" s="54" t="s">
        <v>21</v>
      </c>
      <c r="K120" s="57" t="s">
        <v>22</v>
      </c>
      <c r="L120" s="58" t="s">
        <v>7</v>
      </c>
      <c r="M120" s="58" t="s">
        <v>8</v>
      </c>
      <c r="N120" s="28"/>
      <c r="O120" s="53"/>
      <c r="P120" s="59" t="s">
        <v>408</v>
      </c>
      <c r="Q120" s="21"/>
      <c r="R120" s="1"/>
      <c r="S120" s="1" t="str">
        <f aca="false">IF(E120=F120,"","NOT EQUAL")</f>
        <v/>
      </c>
      <c r="T120" s="1" t="str">
        <f aca="false">IF(ISNA(VLOOKUP(P120,'NEW XEQM.c'!D:D,1,0)),"--",VLOOKUP(P120,'NEW XEQM.c'!D:G,3,0))</f>
        <v>&gt;&gt;DEG</v>
      </c>
      <c r="U120" s="1" t="s">
        <v>273</v>
      </c>
      <c r="W120" s="0" t="str">
        <f aca="false">SUBSTITUTE(IF(AND(T120="--",FIND("STD",E120),FIND("fn",C120)&gt;0,FIND("ITM_",P120),I120="CAT_FNCT"),E120,""),"""","")</f>
        <v/>
      </c>
    </row>
    <row r="121" customFormat="false" ht="15.75" hidden="false" customHeight="false" outlineLevel="0" collapsed="false">
      <c r="A121" s="23" t="n">
        <f aca="false">IF(B121=INT(B121),ROW(),"")</f>
        <v>121</v>
      </c>
      <c r="B121" s="24" t="n">
        <f aca="false">IF(AND(MID(C121,2,1)&lt;&gt;"/",MID(C121,1,1)="/"),INT(B120)+1,B120+0.01)</f>
        <v>116</v>
      </c>
      <c r="C121" s="53" t="s">
        <v>405</v>
      </c>
      <c r="D121" s="53" t="s">
        <v>409</v>
      </c>
      <c r="E121" s="54" t="s">
        <v>410</v>
      </c>
      <c r="F121" s="60" t="s">
        <v>410</v>
      </c>
      <c r="G121" s="55" t="n">
        <v>0</v>
      </c>
      <c r="H121" s="55" t="n">
        <v>0</v>
      </c>
      <c r="I121" s="56" t="s">
        <v>20</v>
      </c>
      <c r="J121" s="54" t="s">
        <v>21</v>
      </c>
      <c r="K121" s="57" t="s">
        <v>22</v>
      </c>
      <c r="L121" s="58" t="s">
        <v>7</v>
      </c>
      <c r="M121" s="58" t="s">
        <v>8</v>
      </c>
      <c r="N121" s="28"/>
      <c r="O121" s="53"/>
      <c r="P121" s="59" t="s">
        <v>411</v>
      </c>
      <c r="Q121" s="21"/>
      <c r="R121" s="1"/>
      <c r="S121" s="1" t="str">
        <f aca="false">IF(E121=F121,"","NOT EQUAL")</f>
        <v/>
      </c>
      <c r="T121" s="1" t="str">
        <f aca="false">IF(ISNA(VLOOKUP(P121,'NEW XEQM.c'!D:D,1,0)),"--",VLOOKUP(P121,'NEW XEQM.c'!D:G,3,0))</f>
        <v>--</v>
      </c>
      <c r="U121" s="1" t="s">
        <v>273</v>
      </c>
      <c r="W121" s="0" t="str">
        <f aca="false">SUBSTITUTE(IF(AND(T121="--",FIND("STD",E121),FIND("fn",C121)&gt;0,FIND("ITM_",P121),I121="CAT_FNCT"),E121,""),"""","")</f>
        <v>STD_RIGHT_DOUBLE_ARROW D.MS</v>
      </c>
    </row>
    <row r="122" customFormat="false" ht="15.75" hidden="false" customHeight="false" outlineLevel="0" collapsed="false">
      <c r="A122" s="23" t="n">
        <f aca="false">IF(B122=INT(B122),ROW(),"")</f>
        <v>122</v>
      </c>
      <c r="B122" s="24" t="n">
        <f aca="false">IF(AND(MID(C122,2,1)&lt;&gt;"/",MID(C122,1,1)="/"),INT(B121)+1,B121+0.01)</f>
        <v>117</v>
      </c>
      <c r="C122" s="53" t="s">
        <v>405</v>
      </c>
      <c r="D122" s="53" t="s">
        <v>412</v>
      </c>
      <c r="E122" s="54" t="s">
        <v>413</v>
      </c>
      <c r="F122" s="54" t="s">
        <v>413</v>
      </c>
      <c r="G122" s="55" t="n">
        <v>0</v>
      </c>
      <c r="H122" s="55" t="n">
        <v>0</v>
      </c>
      <c r="I122" s="56" t="s">
        <v>20</v>
      </c>
      <c r="J122" s="54" t="s">
        <v>21</v>
      </c>
      <c r="K122" s="57" t="s">
        <v>22</v>
      </c>
      <c r="L122" s="58" t="s">
        <v>7</v>
      </c>
      <c r="M122" s="58" t="s">
        <v>8</v>
      </c>
      <c r="N122" s="28"/>
      <c r="O122" s="53"/>
      <c r="P122" s="59" t="s">
        <v>414</v>
      </c>
      <c r="Q122" s="21"/>
      <c r="R122" s="1"/>
      <c r="S122" s="1" t="str">
        <f aca="false">IF(E122=F122,"","NOT EQUAL")</f>
        <v/>
      </c>
      <c r="T122" s="1" t="str">
        <f aca="false">IF(ISNA(VLOOKUP(P122,'NEW XEQM.c'!D:D,1,0)),"--",VLOOKUP(P122,'NEW XEQM.c'!D:G,3,0))</f>
        <v>&gt;&gt;GRAD</v>
      </c>
      <c r="U122" s="1" t="s">
        <v>273</v>
      </c>
      <c r="W122" s="0" t="str">
        <f aca="false">SUBSTITUTE(IF(AND(T122="--",FIND("STD",E122),FIND("fn",C122)&gt;0,FIND("ITM_",P122),I122="CAT_FNCT"),E122,""),"""","")</f>
        <v/>
      </c>
    </row>
    <row r="123" customFormat="false" ht="15.75" hidden="false" customHeight="false" outlineLevel="0" collapsed="false">
      <c r="A123" s="23" t="n">
        <f aca="false">IF(B123=INT(B123),ROW(),"")</f>
        <v>123</v>
      </c>
      <c r="B123" s="24" t="n">
        <f aca="false">IF(AND(MID(C123,2,1)&lt;&gt;"/",MID(C123,1,1)="/"),INT(B122)+1,B122+0.01)</f>
        <v>118</v>
      </c>
      <c r="C123" s="53" t="s">
        <v>405</v>
      </c>
      <c r="D123" s="53" t="s">
        <v>415</v>
      </c>
      <c r="E123" s="54" t="s">
        <v>416</v>
      </c>
      <c r="F123" s="54" t="s">
        <v>416</v>
      </c>
      <c r="G123" s="55" t="n">
        <v>0</v>
      </c>
      <c r="H123" s="55" t="n">
        <v>0</v>
      </c>
      <c r="I123" s="56" t="s">
        <v>20</v>
      </c>
      <c r="J123" s="54" t="s">
        <v>21</v>
      </c>
      <c r="K123" s="57" t="s">
        <v>22</v>
      </c>
      <c r="L123" s="58" t="s">
        <v>7</v>
      </c>
      <c r="M123" s="58" t="s">
        <v>8</v>
      </c>
      <c r="N123" s="28"/>
      <c r="O123" s="53"/>
      <c r="P123" s="59" t="s">
        <v>417</v>
      </c>
      <c r="Q123" s="21"/>
      <c r="R123" s="1"/>
      <c r="S123" s="1" t="str">
        <f aca="false">IF(E123=F123,"","NOT EQUAL")</f>
        <v/>
      </c>
      <c r="T123" s="1" t="str">
        <f aca="false">IF(ISNA(VLOOKUP(P123,'NEW XEQM.c'!D:D,1,0)),"--",VLOOKUP(P123,'NEW XEQM.c'!D:G,3,0))</f>
        <v>--</v>
      </c>
      <c r="U123" s="1" t="s">
        <v>273</v>
      </c>
      <c r="W123" s="0" t="str">
        <f aca="false">SUBSTITUTE(IF(AND(T123="--",FIND("STD",E123),FIND("fn",C123)&gt;0,FIND("ITM_",P123),I123="CAT_FNCT"),E123,""),"""","")</f>
        <v>STD_RIGHT_DOUBLE_ARROW MUL STD_pi</v>
      </c>
    </row>
    <row r="124" customFormat="false" ht="15.75" hidden="false" customHeight="false" outlineLevel="0" collapsed="false">
      <c r="A124" s="23" t="n">
        <f aca="false">IF(B124=INT(B124),ROW(),"")</f>
        <v>124</v>
      </c>
      <c r="B124" s="24" t="n">
        <f aca="false">IF(AND(MID(C124,2,1)&lt;&gt;"/",MID(C124,1,1)="/"),INT(B123)+1,B123+0.01)</f>
        <v>119</v>
      </c>
      <c r="C124" s="53" t="s">
        <v>405</v>
      </c>
      <c r="D124" s="53" t="s">
        <v>418</v>
      </c>
      <c r="E124" s="54" t="s">
        <v>419</v>
      </c>
      <c r="F124" s="54" t="s">
        <v>419</v>
      </c>
      <c r="G124" s="55" t="n">
        <v>0</v>
      </c>
      <c r="H124" s="55" t="n">
        <v>0</v>
      </c>
      <c r="I124" s="56" t="s">
        <v>20</v>
      </c>
      <c r="J124" s="54" t="s">
        <v>21</v>
      </c>
      <c r="K124" s="57" t="s">
        <v>22</v>
      </c>
      <c r="L124" s="58" t="s">
        <v>7</v>
      </c>
      <c r="M124" s="58" t="s">
        <v>8</v>
      </c>
      <c r="N124" s="28"/>
      <c r="O124" s="53"/>
      <c r="P124" s="59" t="s">
        <v>420</v>
      </c>
      <c r="Q124" s="21"/>
      <c r="R124" s="1"/>
      <c r="S124" s="1" t="str">
        <f aca="false">IF(E124=F124,"","NOT EQUAL")</f>
        <v/>
      </c>
      <c r="T124" s="1" t="str">
        <f aca="false">IF(ISNA(VLOOKUP(P124,'NEW XEQM.c'!D:D,1,0)),"--",VLOOKUP(P124,'NEW XEQM.c'!D:G,3,0))</f>
        <v>&gt;&gt;RAD</v>
      </c>
      <c r="U124" s="1" t="s">
        <v>273</v>
      </c>
      <c r="W124" s="0" t="str">
        <f aca="false">SUBSTITUTE(IF(AND(T124="--",FIND("STD",E124),FIND("fn",C124)&gt;0,FIND("ITM_",P124),I124="CAT_FNCT"),E124,""),"""","")</f>
        <v/>
      </c>
    </row>
    <row r="125" customFormat="false" ht="15.75" hidden="false" customHeight="false" outlineLevel="0" collapsed="false">
      <c r="A125" s="23" t="n">
        <f aca="false">IF(B125=INT(B125),ROW(),"")</f>
        <v>125</v>
      </c>
      <c r="B125" s="24" t="n">
        <f aca="false">IF(AND(MID(C125,2,1)&lt;&gt;"/",MID(C125,1,1)="/"),INT(B124)+1,B124+0.01)</f>
        <v>120</v>
      </c>
      <c r="C125" s="25" t="s">
        <v>421</v>
      </c>
      <c r="D125" s="25" t="s">
        <v>1</v>
      </c>
      <c r="E125" s="26" t="s">
        <v>422</v>
      </c>
      <c r="F125" s="26" t="s">
        <v>422</v>
      </c>
      <c r="G125" s="15" t="n">
        <v>0</v>
      </c>
      <c r="H125" s="15" t="n">
        <v>0</v>
      </c>
      <c r="I125" s="30" t="s">
        <v>20</v>
      </c>
      <c r="J125" s="26" t="s">
        <v>21</v>
      </c>
      <c r="K125" s="27" t="s">
        <v>22</v>
      </c>
      <c r="L125" s="28" t="s">
        <v>7</v>
      </c>
      <c r="M125" s="28" t="s">
        <v>8</v>
      </c>
      <c r="N125" s="28"/>
      <c r="O125" s="28"/>
      <c r="P125" s="20" t="s">
        <v>423</v>
      </c>
      <c r="Q125" s="21"/>
      <c r="R125" s="1"/>
      <c r="S125" s="1" t="str">
        <f aca="false">IF(E125=F125,"","NOT EQUAL")</f>
        <v/>
      </c>
      <c r="T125" s="1" t="s">
        <v>424</v>
      </c>
      <c r="U125" s="1" t="s">
        <v>133</v>
      </c>
      <c r="W125" s="0" t="e">
        <f aca="false">SUBSTITUTE(IF(AND(T125="--",FIND("STD",E125),FIND("fn",C125)&gt;0,FIND("ITM_",P125),I125="CAT_FNCT"),E125,""),"""","")</f>
        <v>#VALUE!</v>
      </c>
    </row>
    <row r="126" customFormat="false" ht="15.75" hidden="false" customHeight="false" outlineLevel="0" collapsed="false">
      <c r="A126" s="23" t="n">
        <f aca="false">IF(B126=INT(B126),ROW(),"")</f>
        <v>126</v>
      </c>
      <c r="B126" s="24" t="n">
        <f aca="false">IF(AND(MID(C126,2,1)&lt;&gt;"/",MID(C126,1,1)="/"),INT(B125)+1,B125+0.01)</f>
        <v>121</v>
      </c>
      <c r="C126" s="53" t="s">
        <v>425</v>
      </c>
      <c r="D126" s="53" t="s">
        <v>150</v>
      </c>
      <c r="E126" s="26" t="s">
        <v>426</v>
      </c>
      <c r="F126" s="26" t="s">
        <v>426</v>
      </c>
      <c r="G126" s="47" t="n">
        <v>0</v>
      </c>
      <c r="H126" s="61" t="n">
        <v>6</v>
      </c>
      <c r="I126" s="44" t="s">
        <v>20</v>
      </c>
      <c r="J126" s="26" t="s">
        <v>21</v>
      </c>
      <c r="K126" s="27" t="s">
        <v>22</v>
      </c>
      <c r="L126" s="28" t="s">
        <v>7</v>
      </c>
      <c r="M126" s="28" t="s">
        <v>152</v>
      </c>
      <c r="N126" s="28"/>
      <c r="O126" s="28"/>
      <c r="P126" s="20" t="s">
        <v>427</v>
      </c>
      <c r="Q126" s="21"/>
      <c r="R126" s="1"/>
      <c r="S126" s="1" t="str">
        <f aca="false">IF(E126=F126,"","NOT EQUAL")</f>
        <v/>
      </c>
      <c r="T126" s="1" t="str">
        <f aca="false">IF(ISNA(VLOOKUP(P126,'NEW XEQM.c'!D:D,1,0)),"--",VLOOKUP(P126,'NEW XEQM.c'!D:G,3,0))</f>
        <v>--</v>
      </c>
      <c r="U126" s="1"/>
      <c r="W126" s="0" t="e">
        <f aca="false">SUBSTITUTE(IF(AND(T126="--",FIND("STD",E126),FIND("fn",C126)&gt;0,FIND("ITM_",P126),I126="CAT_FNCT"),E126,""),"""","")</f>
        <v>#VALUE!</v>
      </c>
    </row>
    <row r="127" customFormat="false" ht="15.75" hidden="false" customHeight="false" outlineLevel="0" collapsed="false">
      <c r="A127" s="23" t="n">
        <f aca="false">IF(B127=INT(B127),ROW(),"")</f>
        <v>127</v>
      </c>
      <c r="B127" s="24" t="n">
        <f aca="false">IF(AND(MID(C127,2,1)&lt;&gt;"/",MID(C127,1,1)="/"),INT(B126)+1,B126+0.01)</f>
        <v>122</v>
      </c>
      <c r="C127" s="36" t="s">
        <v>428</v>
      </c>
      <c r="D127" s="62" t="s">
        <v>1</v>
      </c>
      <c r="E127" s="63" t="s">
        <v>429</v>
      </c>
      <c r="F127" s="63" t="s">
        <v>429</v>
      </c>
      <c r="G127" s="38" t="n">
        <v>0</v>
      </c>
      <c r="H127" s="38" t="n">
        <v>0</v>
      </c>
      <c r="I127" s="30" t="s">
        <v>20</v>
      </c>
      <c r="J127" s="37" t="s">
        <v>21</v>
      </c>
      <c r="K127" s="39" t="s">
        <v>22</v>
      </c>
      <c r="L127" s="40" t="s">
        <v>191</v>
      </c>
      <c r="M127" s="28" t="s">
        <v>8</v>
      </c>
      <c r="N127" s="28"/>
      <c r="O127" s="41"/>
      <c r="P127" s="20" t="s">
        <v>430</v>
      </c>
      <c r="Q127" s="21"/>
      <c r="R127" s="1"/>
      <c r="S127" s="1" t="str">
        <f aca="false">IF(E127=F127,"","NOT EQUAL")</f>
        <v/>
      </c>
      <c r="T127" s="1" t="str">
        <f aca="false">IF(ISNA(VLOOKUP(P127,'NEW XEQM.c'!D:D,1,0)),"--",VLOOKUP(P127,'NEW XEQM.c'!D:G,3,0))</f>
        <v>RMD</v>
      </c>
      <c r="U127" s="1" t="s">
        <v>133</v>
      </c>
      <c r="W127" s="0" t="e">
        <f aca="false">SUBSTITUTE(IF(AND(T127="--",FIND("STD",E127),FIND("fn",C127)&gt;0,FIND("ITM_",P127),I127="CAT_FNCT"),E127,""),"""","")</f>
        <v>#VALUE!</v>
      </c>
    </row>
    <row r="128" customFormat="false" ht="15.75" hidden="false" customHeight="false" outlineLevel="0" collapsed="false">
      <c r="A128" s="23" t="n">
        <f aca="false">IF(B128=INT(B128),ROW(),"")</f>
        <v>128</v>
      </c>
      <c r="B128" s="24" t="n">
        <f aca="false">IF(AND(MID(C128,2,1)&lt;&gt;"/",MID(C128,1,1)="/"),INT(B127)+1,B127+0.01)</f>
        <v>123</v>
      </c>
      <c r="C128" s="36" t="s">
        <v>431</v>
      </c>
      <c r="D128" s="36" t="s">
        <v>1</v>
      </c>
      <c r="E128" s="37" t="s">
        <v>432</v>
      </c>
      <c r="F128" s="37" t="s">
        <v>432</v>
      </c>
      <c r="G128" s="42" t="n">
        <v>0</v>
      </c>
      <c r="H128" s="42" t="n">
        <v>0</v>
      </c>
      <c r="I128" s="30" t="s">
        <v>20</v>
      </c>
      <c r="J128" s="37" t="s">
        <v>21</v>
      </c>
      <c r="K128" s="39" t="s">
        <v>22</v>
      </c>
      <c r="L128" s="40" t="s">
        <v>7</v>
      </c>
      <c r="M128" s="28" t="s">
        <v>8</v>
      </c>
      <c r="N128" s="28"/>
      <c r="O128" s="41"/>
      <c r="P128" s="20" t="s">
        <v>433</v>
      </c>
      <c r="Q128" s="21"/>
      <c r="R128" s="1"/>
      <c r="S128" s="1" t="str">
        <f aca="false">IF(E128=F128,"","NOT EQUAL")</f>
        <v/>
      </c>
      <c r="T128" s="1" t="str">
        <f aca="false">IF(ISNA(VLOOKUP(P128,'NEW XEQM.c'!D:D,1,0)),"--",VLOOKUP(P128,'NEW XEQM.c'!D:G,3,0))</f>
        <v>--</v>
      </c>
      <c r="U128" s="1" t="s">
        <v>434</v>
      </c>
      <c r="W128" s="0" t="e">
        <f aca="false">SUBSTITUTE(IF(AND(T128="--",FIND("STD",E128),FIND("fn",C128)&gt;0,FIND("ITM_",P128),I128="CAT_FNCT"),E128,""),"""","")</f>
        <v>#VALUE!</v>
      </c>
    </row>
    <row r="129" customFormat="false" ht="15.75" hidden="false" customHeight="false" outlineLevel="0" collapsed="false">
      <c r="A129" s="23" t="n">
        <f aca="false">IF(B129=INT(B129),ROW(),"")</f>
        <v>129</v>
      </c>
      <c r="B129" s="24" t="n">
        <f aca="false">IF(AND(MID(C129,2,1)&lt;&gt;"/",MID(C129,1,1)="/"),INT(B128)+1,B128+0.01)</f>
        <v>124</v>
      </c>
      <c r="C129" s="36" t="s">
        <v>435</v>
      </c>
      <c r="D129" s="36" t="s">
        <v>1</v>
      </c>
      <c r="E129" s="37" t="s">
        <v>436</v>
      </c>
      <c r="F129" s="37" t="s">
        <v>436</v>
      </c>
      <c r="G129" s="42" t="n">
        <v>0</v>
      </c>
      <c r="H129" s="42" t="n">
        <v>0</v>
      </c>
      <c r="I129" s="30" t="s">
        <v>20</v>
      </c>
      <c r="J129" s="37" t="s">
        <v>21</v>
      </c>
      <c r="K129" s="39" t="s">
        <v>22</v>
      </c>
      <c r="L129" s="40" t="s">
        <v>7</v>
      </c>
      <c r="M129" s="28" t="s">
        <v>8</v>
      </c>
      <c r="N129" s="28"/>
      <c r="O129" s="41"/>
      <c r="P129" s="20" t="s">
        <v>437</v>
      </c>
      <c r="Q129" s="21"/>
      <c r="R129" s="1"/>
      <c r="S129" s="1" t="str">
        <f aca="false">IF(E129=F129,"","NOT EQUAL")</f>
        <v/>
      </c>
      <c r="T129" s="1" t="str">
        <f aca="false">IF(ISNA(VLOOKUP(P129,'NEW XEQM.c'!D:D,1,0)),"--",VLOOKUP(P129,'NEW XEQM.c'!D:G,3,0))</f>
        <v>--</v>
      </c>
      <c r="U129" s="1" t="s">
        <v>434</v>
      </c>
      <c r="W129" s="0" t="e">
        <f aca="false">SUBSTITUTE(IF(AND(T129="--",FIND("STD",E129),FIND("fn",C129)&gt;0,FIND("ITM_",P129),I129="CAT_FNCT"),E129,""),"""","")</f>
        <v>#VALUE!</v>
      </c>
    </row>
    <row r="130" customFormat="false" ht="15.75" hidden="false" customHeight="false" outlineLevel="0" collapsed="false">
      <c r="A130" s="23" t="n">
        <f aca="false">IF(B130=INT(B130),ROW(),"")</f>
        <v>130</v>
      </c>
      <c r="B130" s="24" t="n">
        <f aca="false">IF(AND(MID(C130,2,1)&lt;&gt;"/",MID(C130,1,1)="/"),INT(B129)+1,B129+0.01)</f>
        <v>125</v>
      </c>
      <c r="C130" s="36" t="s">
        <v>438</v>
      </c>
      <c r="D130" s="36" t="s">
        <v>1</v>
      </c>
      <c r="E130" s="37" t="s">
        <v>439</v>
      </c>
      <c r="F130" s="37" t="s">
        <v>439</v>
      </c>
      <c r="G130" s="42" t="n">
        <v>0</v>
      </c>
      <c r="H130" s="42" t="n">
        <v>0</v>
      </c>
      <c r="I130" s="30" t="s">
        <v>20</v>
      </c>
      <c r="J130" s="37" t="s">
        <v>21</v>
      </c>
      <c r="K130" s="39" t="s">
        <v>22</v>
      </c>
      <c r="L130" s="40" t="s">
        <v>7</v>
      </c>
      <c r="M130" s="28" t="s">
        <v>8</v>
      </c>
      <c r="N130" s="28"/>
      <c r="O130" s="41"/>
      <c r="P130" s="20" t="s">
        <v>440</v>
      </c>
      <c r="Q130" s="21"/>
      <c r="R130" s="1"/>
      <c r="S130" s="1" t="str">
        <f aca="false">IF(E130=F130,"","NOT EQUAL")</f>
        <v/>
      </c>
      <c r="T130" s="1" t="str">
        <f aca="false">IF(ISNA(VLOOKUP(P130,'NEW XEQM.c'!D:D,1,0)),"--",VLOOKUP(P130,'NEW XEQM.c'!D:G,3,0))</f>
        <v>--</v>
      </c>
      <c r="U130" s="1" t="s">
        <v>434</v>
      </c>
      <c r="W130" s="0" t="e">
        <f aca="false">SUBSTITUTE(IF(AND(T130="--",FIND("STD",E130),FIND("fn",C130)&gt;0,FIND("ITM_",P130),I130="CAT_FNCT"),E130,""),"""","")</f>
        <v>#VALUE!</v>
      </c>
    </row>
    <row r="131" customFormat="false" ht="15.75" hidden="false" customHeight="false" outlineLevel="0" collapsed="false">
      <c r="A131" s="23" t="n">
        <f aca="false">IF(B131=INT(B131),ROW(),"")</f>
        <v>131</v>
      </c>
      <c r="B131" s="24" t="n">
        <f aca="false">IF(AND(MID(C131,2,1)&lt;&gt;"/",MID(C131,1,1)="/"),INT(B130)+1,B130+0.01)</f>
        <v>126</v>
      </c>
      <c r="C131" s="36" t="s">
        <v>441</v>
      </c>
      <c r="D131" s="36" t="s">
        <v>1</v>
      </c>
      <c r="E131" s="37" t="s">
        <v>442</v>
      </c>
      <c r="F131" s="37" t="s">
        <v>442</v>
      </c>
      <c r="G131" s="42" t="n">
        <v>0</v>
      </c>
      <c r="H131" s="42" t="n">
        <v>0</v>
      </c>
      <c r="I131" s="30" t="s">
        <v>20</v>
      </c>
      <c r="J131" s="37" t="s">
        <v>21</v>
      </c>
      <c r="K131" s="39" t="s">
        <v>22</v>
      </c>
      <c r="L131" s="40" t="s">
        <v>7</v>
      </c>
      <c r="M131" s="28" t="s">
        <v>8</v>
      </c>
      <c r="N131" s="28"/>
      <c r="O131" s="41"/>
      <c r="P131" s="20" t="s">
        <v>443</v>
      </c>
      <c r="Q131" s="21"/>
      <c r="R131" s="1"/>
      <c r="S131" s="1" t="str">
        <f aca="false">IF(E131=F131,"","NOT EQUAL")</f>
        <v/>
      </c>
      <c r="T131" s="1" t="str">
        <f aca="false">IF(ISNA(VLOOKUP(P131,'NEW XEQM.c'!D:D,1,0)),"--",VLOOKUP(P131,'NEW XEQM.c'!D:G,3,0))</f>
        <v>--</v>
      </c>
      <c r="U131" s="1" t="s">
        <v>434</v>
      </c>
      <c r="W131" s="0" t="e">
        <f aca="false">SUBSTITUTE(IF(AND(T131="--",FIND("STD",E131),FIND("fn",C131)&gt;0,FIND("ITM_",P131),I131="CAT_FNCT"),E131,""),"""","")</f>
        <v>#VALUE!</v>
      </c>
    </row>
    <row r="132" customFormat="false" ht="15.75" hidden="false" customHeight="false" outlineLevel="0" collapsed="false">
      <c r="A132" s="23" t="n">
        <f aca="false">IF(B132=INT(B132),ROW(),"")</f>
        <v>132</v>
      </c>
      <c r="B132" s="24" t="n">
        <f aca="false">IF(AND(MID(C132,2,1)&lt;&gt;"/",MID(C132,1,1)="/"),INT(B131)+1,B131+0.01)</f>
        <v>127</v>
      </c>
      <c r="C132" s="64" t="s">
        <v>444</v>
      </c>
      <c r="D132" s="36" t="s">
        <v>37</v>
      </c>
      <c r="E132" s="37" t="s">
        <v>445</v>
      </c>
      <c r="F132" s="37" t="s">
        <v>445</v>
      </c>
      <c r="G132" s="38" t="n">
        <v>0</v>
      </c>
      <c r="H132" s="38" t="n">
        <v>99</v>
      </c>
      <c r="I132" s="30" t="s">
        <v>20</v>
      </c>
      <c r="J132" s="37" t="s">
        <v>21</v>
      </c>
      <c r="K132" s="39" t="s">
        <v>144</v>
      </c>
      <c r="L132" s="40" t="s">
        <v>7</v>
      </c>
      <c r="M132" s="28" t="s">
        <v>39</v>
      </c>
      <c r="N132" s="28"/>
      <c r="O132" s="41"/>
      <c r="P132" s="20" t="s">
        <v>446</v>
      </c>
      <c r="Q132" s="21"/>
      <c r="R132" s="1"/>
      <c r="S132" s="1" t="str">
        <f aca="false">IF(E132=F132,"","NOT EQUAL")</f>
        <v/>
      </c>
      <c r="T132" s="1" t="str">
        <f aca="false">IF(ISNA(VLOOKUP(P132,'NEW XEQM.c'!D:D,1,0)),"--",VLOOKUP(P132,'NEW XEQM.c'!D:G,3,0))</f>
        <v>--</v>
      </c>
      <c r="U132" s="1" t="s">
        <v>141</v>
      </c>
      <c r="W132" s="0" t="str">
        <f aca="false">SUBSTITUTE(IF(AND(T132="--",FIND("STD",E132),FIND("fn",C132)&gt;0,FIND("ITM_",P132),I132="CAT_FNCT"),E132,""),"""","")</f>
        <v>x STD_RIGHT_OVER_LEFT_ARROW</v>
      </c>
    </row>
    <row r="133" s="29" customFormat="true" ht="15.75" hidden="false" customHeight="false" outlineLevel="0" collapsed="false">
      <c r="A133" s="23" t="str">
        <f aca="false">IF(B133=INT(B133),ROW(),"")</f>
        <v/>
      </c>
      <c r="B133" s="24" t="n">
        <f aca="false">IF(AND(MID(C133,2,1)&lt;&gt;"/",MID(C133,1,1)="/"),INT(B132)+1,B132+0.01)</f>
        <v>127.01</v>
      </c>
      <c r="C133" s="12"/>
      <c r="D133" s="25"/>
      <c r="E133" s="14"/>
      <c r="F133" s="14"/>
      <c r="G133" s="15"/>
      <c r="H133" s="15"/>
      <c r="I133" s="26"/>
      <c r="J133" s="26"/>
      <c r="K133" s="27"/>
      <c r="L133" s="28"/>
      <c r="M133" s="28"/>
      <c r="N133" s="28"/>
      <c r="O133" s="12"/>
      <c r="P133" s="20"/>
      <c r="Q133" s="21"/>
      <c r="R133" s="1"/>
      <c r="S133" s="1"/>
      <c r="T133" s="1" t="str">
        <f aca="false">IF(ISNA(VLOOKUP(P133,'NEW XEQM.c'!D:D,1,0)),"--",VLOOKUP(P133,'NEW XEQM.c'!D:G,3,0))</f>
        <v>--</v>
      </c>
      <c r="U133" s="1"/>
      <c r="W133" s="29" t="e">
        <f aca="false">SUBSTITUTE(IF(AND(T133="--",FIND("STD",E133),FIND("fn",C133)&gt;0,FIND("ITM_",P133),I133="CAT_FNCT"),E133,""),"""","")</f>
        <v>#VALUE!</v>
      </c>
    </row>
    <row r="134" s="29" customFormat="true" ht="15.75" hidden="false" customHeight="false" outlineLevel="0" collapsed="false">
      <c r="A134" s="23" t="str">
        <f aca="false">IF(B134=INT(B134),ROW(),"")</f>
        <v/>
      </c>
      <c r="B134" s="24" t="n">
        <f aca="false">IF(AND(MID(C134,2,1)&lt;&gt;"/",MID(C134,1,1)="/"),INT(B133)+1,B133+0.01)</f>
        <v>127.02</v>
      </c>
      <c r="C134" s="12"/>
      <c r="D134" s="25"/>
      <c r="E134" s="14"/>
      <c r="F134" s="14"/>
      <c r="G134" s="15"/>
      <c r="H134" s="15"/>
      <c r="I134" s="26"/>
      <c r="J134" s="26"/>
      <c r="K134" s="27"/>
      <c r="L134" s="28"/>
      <c r="M134" s="28"/>
      <c r="N134" s="28"/>
      <c r="O134" s="12"/>
      <c r="P134" s="20"/>
      <c r="Q134" s="21"/>
      <c r="R134" s="1"/>
      <c r="S134" s="1"/>
      <c r="T134" s="1" t="str">
        <f aca="false">IF(ISNA(VLOOKUP(P134,'NEW XEQM.c'!D:D,1,0)),"--",VLOOKUP(P134,'NEW XEQM.c'!D:G,3,0))</f>
        <v>--</v>
      </c>
      <c r="U134" s="1"/>
      <c r="W134" s="29" t="e">
        <f aca="false">SUBSTITUTE(IF(AND(T134="--",FIND("STD",E134),FIND("fn",C134)&gt;0,FIND("ITM_",P134),I134="CAT_FNCT"),E134,""),"""","")</f>
        <v>#VALUE!</v>
      </c>
    </row>
    <row r="135" s="29" customFormat="true" ht="15.75" hidden="false" customHeight="false" outlineLevel="0" collapsed="false">
      <c r="A135" s="23" t="str">
        <f aca="false">IF(B135=INT(B135),ROW(),"")</f>
        <v/>
      </c>
      <c r="B135" s="24" t="n">
        <f aca="false">IF(AND(MID(C135,2,1)&lt;&gt;"/",MID(C135,1,1)="/"),INT(B134)+1,B134+0.01)</f>
        <v>127.03</v>
      </c>
      <c r="C135" s="12" t="s">
        <v>447</v>
      </c>
      <c r="D135" s="25"/>
      <c r="E135" s="14"/>
      <c r="F135" s="14"/>
      <c r="G135" s="15"/>
      <c r="H135" s="15"/>
      <c r="I135" s="26"/>
      <c r="J135" s="26"/>
      <c r="K135" s="27"/>
      <c r="L135" s="28"/>
      <c r="M135" s="28"/>
      <c r="N135" s="28"/>
      <c r="O135" s="12"/>
      <c r="P135" s="20" t="str">
        <f aca="false">C135</f>
        <v>// Items from 128 to ... are 2 byte OP codes</v>
      </c>
      <c r="Q135" s="21"/>
      <c r="R135" s="1"/>
      <c r="S135" s="1"/>
      <c r="T135" s="1" t="str">
        <f aca="false">IF(ISNA(VLOOKUP(P135,'NEW XEQM.c'!D:D,1,0)),"--",VLOOKUP(P135,'NEW XEQM.c'!D:G,3,0))</f>
        <v>--</v>
      </c>
      <c r="U135" s="1"/>
      <c r="W135" s="29" t="e">
        <f aca="false">SUBSTITUTE(IF(AND(T135="--",FIND("STD",E135),FIND("fn",C135)&gt;0,FIND("ITM_",P135),I135="CAT_FNCT"),E135,""),"""","")</f>
        <v>#VALUE!</v>
      </c>
    </row>
    <row r="136" s="29" customFormat="true" ht="15.75" hidden="false" customHeight="false" outlineLevel="0" collapsed="false">
      <c r="A136" s="23" t="str">
        <f aca="false">IF(B136=INT(B136),ROW(),"")</f>
        <v/>
      </c>
      <c r="B136" s="24" t="n">
        <f aca="false">IF(AND(MID(C136,2,1)&lt;&gt;"/",MID(C136,1,1)="/"),INT(B135)+1,B135+0.01)</f>
        <v>127.04</v>
      </c>
      <c r="C136" s="12" t="s">
        <v>448</v>
      </c>
      <c r="D136" s="25"/>
      <c r="E136" s="14"/>
      <c r="F136" s="14"/>
      <c r="G136" s="15"/>
      <c r="H136" s="15"/>
      <c r="I136" s="26"/>
      <c r="J136" s="26"/>
      <c r="K136" s="27"/>
      <c r="L136" s="28"/>
      <c r="M136" s="28"/>
      <c r="N136" s="28"/>
      <c r="O136" s="12"/>
      <c r="P136" s="20" t="str">
        <f aca="false">C136</f>
        <v>// Constants</v>
      </c>
      <c r="Q136" s="21"/>
      <c r="R136" s="1"/>
      <c r="S136" s="1"/>
      <c r="T136" s="1" t="str">
        <f aca="false">IF(ISNA(VLOOKUP(P136,'NEW XEQM.c'!D:D,1,0)),"--",VLOOKUP(P136,'NEW XEQM.c'!D:G,3,0))</f>
        <v>--</v>
      </c>
      <c r="U136" s="1"/>
      <c r="W136" s="29" t="e">
        <f aca="false">SUBSTITUTE(IF(AND(T136="--",FIND("STD",E136),FIND("fn",C136)&gt;0,FIND("ITM_",P136),I136="CAT_FNCT"),E136,""),"""","")</f>
        <v>#VALUE!</v>
      </c>
    </row>
    <row r="137" customFormat="false" ht="15.75" hidden="false" customHeight="false" outlineLevel="0" collapsed="false">
      <c r="A137" s="23" t="n">
        <f aca="false">IF(B137=INT(B137),ROW(),"")</f>
        <v>137</v>
      </c>
      <c r="B137" s="24" t="n">
        <f aca="false">IF(AND(MID(C137,2,1)&lt;&gt;"/",MID(C137,1,1)="/"),INT(B136)+1,B136+0.01)</f>
        <v>128</v>
      </c>
      <c r="C137" s="25" t="s">
        <v>449</v>
      </c>
      <c r="D137" s="25" t="n">
        <v>0</v>
      </c>
      <c r="E137" s="26" t="s">
        <v>450</v>
      </c>
      <c r="F137" s="18" t="s">
        <v>451</v>
      </c>
      <c r="G137" s="15" t="n">
        <v>0</v>
      </c>
      <c r="H137" s="15" t="n">
        <v>0</v>
      </c>
      <c r="I137" s="65" t="s">
        <v>452</v>
      </c>
      <c r="J137" s="26" t="s">
        <v>21</v>
      </c>
      <c r="K137" s="27" t="s">
        <v>22</v>
      </c>
      <c r="L137" s="28" t="s">
        <v>7</v>
      </c>
      <c r="M137" s="28" t="s">
        <v>8</v>
      </c>
      <c r="N137" s="28"/>
      <c r="O137" s="28"/>
      <c r="P137" s="20" t="s">
        <v>453</v>
      </c>
      <c r="Q137" s="21"/>
      <c r="R137" s="1"/>
      <c r="S137" s="1" t="str">
        <f aca="false">IF(E137=F137,"","NOT EQUAL")</f>
        <v>NOT EQUAL</v>
      </c>
      <c r="T137" s="1" t="str">
        <f aca="false">IF(ISNA(VLOOKUP(P137,'NEW XEQM.c'!D:D,1,0)),"--",VLOOKUP(P137,'NEW XEQM.c'!D:G,3,0))</f>
        <v>--</v>
      </c>
      <c r="U137" s="1"/>
      <c r="W137" s="0" t="e">
        <f aca="false">SUBSTITUTE(IF(AND(T137="--",FIND("STD",E137),FIND("fn",C137)&gt;0,FIND("ITM_",P137),I137="CAT_FNCT"),E137,""),"""","")</f>
        <v>#VALUE!</v>
      </c>
    </row>
    <row r="138" customFormat="false" ht="15.75" hidden="false" customHeight="false" outlineLevel="0" collapsed="false">
      <c r="A138" s="23" t="n">
        <f aca="false">IF(B138=INT(B138),ROW(),"")</f>
        <v>138</v>
      </c>
      <c r="B138" s="24" t="n">
        <f aca="false">IF(AND(MID(C138,2,1)&lt;&gt;"/",MID(C138,1,1)="/"),INT(B137)+1,B137+0.01)</f>
        <v>129</v>
      </c>
      <c r="C138" s="25" t="s">
        <v>449</v>
      </c>
      <c r="D138" s="25" t="n">
        <v>1</v>
      </c>
      <c r="E138" s="26" t="s">
        <v>454</v>
      </c>
      <c r="F138" s="26" t="s">
        <v>455</v>
      </c>
      <c r="G138" s="15" t="n">
        <v>0</v>
      </c>
      <c r="H138" s="15" t="n">
        <v>0</v>
      </c>
      <c r="I138" s="65" t="s">
        <v>452</v>
      </c>
      <c r="J138" s="26" t="s">
        <v>21</v>
      </c>
      <c r="K138" s="27" t="s">
        <v>22</v>
      </c>
      <c r="L138" s="28" t="s">
        <v>7</v>
      </c>
      <c r="M138" s="28" t="s">
        <v>8</v>
      </c>
      <c r="N138" s="28"/>
      <c r="O138" s="28"/>
      <c r="P138" s="20" t="s">
        <v>456</v>
      </c>
      <c r="Q138" s="21"/>
      <c r="R138" s="1"/>
      <c r="S138" s="1" t="str">
        <f aca="false">IF(E138=F138,"","NOT EQUAL")</f>
        <v>NOT EQUAL</v>
      </c>
      <c r="T138" s="1" t="str">
        <f aca="false">IF(ISNA(VLOOKUP(P138,'NEW XEQM.c'!D:D,1,0)),"--",VLOOKUP(P138,'NEW XEQM.c'!D:G,3,0))</f>
        <v>--</v>
      </c>
      <c r="U138" s="1"/>
      <c r="W138" s="0" t="e">
        <f aca="false">SUBSTITUTE(IF(AND(T138="--",FIND("STD",E138),FIND("fn",C138)&gt;0,FIND("ITM_",P138),I138="CAT_FNCT"),E138,""),"""","")</f>
        <v>#VALUE!</v>
      </c>
    </row>
    <row r="139" customFormat="false" ht="15.75" hidden="false" customHeight="false" outlineLevel="0" collapsed="false">
      <c r="A139" s="23" t="n">
        <f aca="false">IF(B139=INT(B139),ROW(),"")</f>
        <v>139</v>
      </c>
      <c r="B139" s="24" t="n">
        <f aca="false">IF(AND(MID(C139,2,1)&lt;&gt;"/",MID(C139,1,1)="/"),INT(B138)+1,B138+0.01)</f>
        <v>130</v>
      </c>
      <c r="C139" s="25" t="s">
        <v>449</v>
      </c>
      <c r="D139" s="25" t="n">
        <v>2</v>
      </c>
      <c r="E139" s="26" t="s">
        <v>457</v>
      </c>
      <c r="F139" s="26" t="s">
        <v>458</v>
      </c>
      <c r="G139" s="15" t="n">
        <v>0</v>
      </c>
      <c r="H139" s="15" t="n">
        <v>0</v>
      </c>
      <c r="I139" s="65" t="s">
        <v>452</v>
      </c>
      <c r="J139" s="26" t="s">
        <v>21</v>
      </c>
      <c r="K139" s="27" t="s">
        <v>22</v>
      </c>
      <c r="L139" s="28" t="s">
        <v>7</v>
      </c>
      <c r="M139" s="28" t="s">
        <v>8</v>
      </c>
      <c r="N139" s="28"/>
      <c r="O139" s="28"/>
      <c r="P139" s="20" t="s">
        <v>459</v>
      </c>
      <c r="Q139" s="21"/>
      <c r="R139" s="1"/>
      <c r="S139" s="1" t="str">
        <f aca="false">IF(E139=F139,"","NOT EQUAL")</f>
        <v>NOT EQUAL</v>
      </c>
      <c r="T139" s="1" t="str">
        <f aca="false">IF(ISNA(VLOOKUP(P139,'NEW XEQM.c'!D:D,1,0)),"--",VLOOKUP(P139,'NEW XEQM.c'!D:G,3,0))</f>
        <v>--</v>
      </c>
      <c r="U139" s="1"/>
      <c r="W139" s="0" t="e">
        <f aca="false">SUBSTITUTE(IF(AND(T139="--",FIND("STD",E139),FIND("fn",C139)&gt;0,FIND("ITM_",P139),I139="CAT_FNCT"),E139,""),"""","")</f>
        <v>#VALUE!</v>
      </c>
    </row>
    <row r="140" customFormat="false" ht="15.75" hidden="false" customHeight="false" outlineLevel="0" collapsed="false">
      <c r="A140" s="23" t="n">
        <f aca="false">IF(B140=INT(B140),ROW(),"")</f>
        <v>140</v>
      </c>
      <c r="B140" s="24" t="n">
        <f aca="false">IF(AND(MID(C140,2,1)&lt;&gt;"/",MID(C140,1,1)="/"),INT(B139)+1,B139+0.01)</f>
        <v>131</v>
      </c>
      <c r="C140" s="25" t="s">
        <v>449</v>
      </c>
      <c r="D140" s="25" t="n">
        <v>3</v>
      </c>
      <c r="E140" s="26" t="s">
        <v>460</v>
      </c>
      <c r="F140" s="26" t="s">
        <v>461</v>
      </c>
      <c r="G140" s="15" t="n">
        <v>0</v>
      </c>
      <c r="H140" s="15" t="n">
        <v>0</v>
      </c>
      <c r="I140" s="65" t="s">
        <v>452</v>
      </c>
      <c r="J140" s="26" t="s">
        <v>21</v>
      </c>
      <c r="K140" s="27" t="s">
        <v>22</v>
      </c>
      <c r="L140" s="28" t="s">
        <v>7</v>
      </c>
      <c r="M140" s="28" t="s">
        <v>8</v>
      </c>
      <c r="N140" s="28"/>
      <c r="O140" s="28"/>
      <c r="P140" s="20" t="s">
        <v>462</v>
      </c>
      <c r="Q140" s="21"/>
      <c r="R140" s="1"/>
      <c r="S140" s="1" t="str">
        <f aca="false">IF(E140=F140,"","NOT EQUAL")</f>
        <v>NOT EQUAL</v>
      </c>
      <c r="T140" s="1" t="str">
        <f aca="false">IF(ISNA(VLOOKUP(P140,'NEW XEQM.c'!D:D,1,0)),"--",VLOOKUP(P140,'NEW XEQM.c'!D:G,3,0))</f>
        <v>--</v>
      </c>
      <c r="U140" s="1"/>
      <c r="W140" s="0" t="e">
        <f aca="false">SUBSTITUTE(IF(AND(T140="--",FIND("STD",E140),FIND("fn",C140)&gt;0,FIND("ITM_",P140),I140="CAT_FNCT"),E140,""),"""","")</f>
        <v>#VALUE!</v>
      </c>
    </row>
    <row r="141" customFormat="false" ht="15.75" hidden="false" customHeight="false" outlineLevel="0" collapsed="false">
      <c r="A141" s="23" t="n">
        <f aca="false">IF(B141=INT(B141),ROW(),"")</f>
        <v>141</v>
      </c>
      <c r="B141" s="24" t="n">
        <f aca="false">IF(AND(MID(C141,2,1)&lt;&gt;"/",MID(C141,1,1)="/"),INT(B140)+1,B140+0.01)</f>
        <v>132</v>
      </c>
      <c r="C141" s="25" t="s">
        <v>449</v>
      </c>
      <c r="D141" s="25" t="n">
        <v>4</v>
      </c>
      <c r="E141" s="26" t="s">
        <v>463</v>
      </c>
      <c r="F141" s="26" t="s">
        <v>464</v>
      </c>
      <c r="G141" s="15" t="n">
        <v>0</v>
      </c>
      <c r="H141" s="15" t="n">
        <v>0</v>
      </c>
      <c r="I141" s="65" t="s">
        <v>452</v>
      </c>
      <c r="J141" s="26" t="s">
        <v>21</v>
      </c>
      <c r="K141" s="27" t="s">
        <v>22</v>
      </c>
      <c r="L141" s="28" t="s">
        <v>7</v>
      </c>
      <c r="M141" s="28" t="s">
        <v>8</v>
      </c>
      <c r="N141" s="28"/>
      <c r="O141" s="28"/>
      <c r="P141" s="20" t="s">
        <v>465</v>
      </c>
      <c r="Q141" s="21"/>
      <c r="R141" s="1"/>
      <c r="S141" s="1" t="str">
        <f aca="false">IF(E141=F141,"","NOT EQUAL")</f>
        <v>NOT EQUAL</v>
      </c>
      <c r="T141" s="1" t="str">
        <f aca="false">IF(ISNA(VLOOKUP(P141,'NEW XEQM.c'!D:D,1,0)),"--",VLOOKUP(P141,'NEW XEQM.c'!D:G,3,0))</f>
        <v>c</v>
      </c>
      <c r="U141" s="1" t="s">
        <v>387</v>
      </c>
      <c r="W141" s="0" t="e">
        <f aca="false">SUBSTITUTE(IF(AND(T141="--",FIND("STD",E141),FIND("fn",C141)&gt;0,FIND("ITM_",P141),I141="CAT_FNCT"),E141,""),"""","")</f>
        <v>#VALUE!</v>
      </c>
    </row>
    <row r="142" customFormat="false" ht="15.75" hidden="false" customHeight="false" outlineLevel="0" collapsed="false">
      <c r="A142" s="23" t="n">
        <f aca="false">IF(B142=INT(B142),ROW(),"")</f>
        <v>142</v>
      </c>
      <c r="B142" s="24" t="n">
        <f aca="false">IF(AND(MID(C142,2,1)&lt;&gt;"/",MID(C142,1,1)="/"),INT(B141)+1,B141+0.01)</f>
        <v>133</v>
      </c>
      <c r="C142" s="25" t="s">
        <v>449</v>
      </c>
      <c r="D142" s="25" t="n">
        <v>5</v>
      </c>
      <c r="E142" s="26" t="s">
        <v>466</v>
      </c>
      <c r="F142" s="26" t="s">
        <v>467</v>
      </c>
      <c r="G142" s="15" t="n">
        <v>0</v>
      </c>
      <c r="H142" s="15" t="n">
        <v>0</v>
      </c>
      <c r="I142" s="65" t="s">
        <v>452</v>
      </c>
      <c r="J142" s="26" t="s">
        <v>21</v>
      </c>
      <c r="K142" s="27" t="s">
        <v>22</v>
      </c>
      <c r="L142" s="28" t="s">
        <v>7</v>
      </c>
      <c r="M142" s="28" t="s">
        <v>8</v>
      </c>
      <c r="N142" s="28"/>
      <c r="O142" s="28"/>
      <c r="P142" s="20" t="s">
        <v>468</v>
      </c>
      <c r="Q142" s="21"/>
      <c r="R142" s="1"/>
      <c r="S142" s="1" t="str">
        <f aca="false">IF(E142=F142,"","NOT EQUAL")</f>
        <v>NOT EQUAL</v>
      </c>
      <c r="T142" s="1" t="str">
        <f aca="false">IF(ISNA(VLOOKUP(P142,'NEW XEQM.c'!D:D,1,0)),"--",VLOOKUP(P142,'NEW XEQM.c'!D:G,3,0))</f>
        <v>--</v>
      </c>
      <c r="U142" s="1"/>
      <c r="W142" s="0" t="e">
        <f aca="false">SUBSTITUTE(IF(AND(T142="--",FIND("STD",E142),FIND("fn",C142)&gt;0,FIND("ITM_",P142),I142="CAT_FNCT"),E142,""),"""","")</f>
        <v>#VALUE!</v>
      </c>
    </row>
    <row r="143" customFormat="false" ht="15.75" hidden="false" customHeight="false" outlineLevel="0" collapsed="false">
      <c r="A143" s="23" t="n">
        <f aca="false">IF(B143=INT(B143),ROW(),"")</f>
        <v>143</v>
      </c>
      <c r="B143" s="24" t="n">
        <f aca="false">IF(AND(MID(C143,2,1)&lt;&gt;"/",MID(C143,1,1)="/"),INT(B142)+1,B142+0.01)</f>
        <v>134</v>
      </c>
      <c r="C143" s="25" t="s">
        <v>449</v>
      </c>
      <c r="D143" s="25" t="n">
        <v>6</v>
      </c>
      <c r="E143" s="26" t="s">
        <v>469</v>
      </c>
      <c r="F143" s="26" t="s">
        <v>470</v>
      </c>
      <c r="G143" s="15" t="n">
        <v>0</v>
      </c>
      <c r="H143" s="15" t="n">
        <v>0</v>
      </c>
      <c r="I143" s="65" t="s">
        <v>452</v>
      </c>
      <c r="J143" s="26" t="s">
        <v>21</v>
      </c>
      <c r="K143" s="27" t="s">
        <v>22</v>
      </c>
      <c r="L143" s="28" t="s">
        <v>7</v>
      </c>
      <c r="M143" s="28" t="s">
        <v>8</v>
      </c>
      <c r="N143" s="28"/>
      <c r="O143" s="28"/>
      <c r="P143" s="20" t="s">
        <v>471</v>
      </c>
      <c r="Q143" s="21"/>
      <c r="R143" s="1"/>
      <c r="S143" s="1" t="str">
        <f aca="false">IF(E143=F143,"","NOT EQUAL")</f>
        <v>NOT EQUAL</v>
      </c>
      <c r="T143" s="1" t="str">
        <f aca="false">IF(ISNA(VLOOKUP(P143,'NEW XEQM.c'!D:D,1,0)),"--",VLOOKUP(P143,'NEW XEQM.c'!D:G,3,0))</f>
        <v>--</v>
      </c>
      <c r="U143" s="1"/>
      <c r="W143" s="0" t="e">
        <f aca="false">SUBSTITUTE(IF(AND(T143="--",FIND("STD",E143),FIND("fn",C143)&gt;0,FIND("ITM_",P143),I143="CAT_FNCT"),E143,""),"""","")</f>
        <v>#VALUE!</v>
      </c>
    </row>
    <row r="144" customFormat="false" ht="15.75" hidden="false" customHeight="false" outlineLevel="0" collapsed="false">
      <c r="A144" s="23" t="n">
        <f aca="false">IF(B144=INT(B144),ROW(),"")</f>
        <v>144</v>
      </c>
      <c r="B144" s="24" t="n">
        <f aca="false">IF(AND(MID(C144,2,1)&lt;&gt;"/",MID(C144,1,1)="/"),INT(B143)+1,B143+0.01)</f>
        <v>135</v>
      </c>
      <c r="C144" s="25" t="s">
        <v>449</v>
      </c>
      <c r="D144" s="25" t="n">
        <v>7</v>
      </c>
      <c r="E144" s="26" t="s">
        <v>472</v>
      </c>
      <c r="F144" s="26" t="s">
        <v>473</v>
      </c>
      <c r="G144" s="15" t="n">
        <v>0</v>
      </c>
      <c r="H144" s="15" t="n">
        <v>0</v>
      </c>
      <c r="I144" s="65" t="s">
        <v>452</v>
      </c>
      <c r="J144" s="26" t="s">
        <v>21</v>
      </c>
      <c r="K144" s="27" t="s">
        <v>22</v>
      </c>
      <c r="L144" s="28" t="s">
        <v>7</v>
      </c>
      <c r="M144" s="28" t="s">
        <v>8</v>
      </c>
      <c r="N144" s="28"/>
      <c r="O144" s="28"/>
      <c r="P144" s="20" t="s">
        <v>474</v>
      </c>
      <c r="Q144" s="21"/>
      <c r="R144" s="1"/>
      <c r="S144" s="1" t="str">
        <f aca="false">IF(E144=F144,"","NOT EQUAL")</f>
        <v>NOT EQUAL</v>
      </c>
      <c r="T144" s="1" t="str">
        <f aca="false">IF(ISNA(VLOOKUP(P144,'NEW XEQM.c'!D:D,1,0)),"--",VLOOKUP(P144,'NEW XEQM.c'!D:G,3,0))</f>
        <v>--</v>
      </c>
      <c r="U144" s="1" t="s">
        <v>387</v>
      </c>
      <c r="W144" s="0" t="e">
        <f aca="false">SUBSTITUTE(IF(AND(T144="--",FIND("STD",E144),FIND("fn",C144)&gt;0,FIND("ITM_",P144),I144="CAT_FNCT"),E144,""),"""","")</f>
        <v>#VALUE!</v>
      </c>
    </row>
    <row r="145" customFormat="false" ht="15.75" hidden="false" customHeight="false" outlineLevel="0" collapsed="false">
      <c r="A145" s="23" t="n">
        <f aca="false">IF(B145=INT(B145),ROW(),"")</f>
        <v>145</v>
      </c>
      <c r="B145" s="24" t="n">
        <f aca="false">IF(AND(MID(C145,2,1)&lt;&gt;"/",MID(C145,1,1)="/"),INT(B144)+1,B144+0.01)</f>
        <v>136</v>
      </c>
      <c r="C145" s="25" t="s">
        <v>449</v>
      </c>
      <c r="D145" s="25" t="n">
        <v>8</v>
      </c>
      <c r="E145" s="26" t="s">
        <v>475</v>
      </c>
      <c r="F145" s="26" t="s">
        <v>476</v>
      </c>
      <c r="G145" s="15" t="n">
        <v>0</v>
      </c>
      <c r="H145" s="15" t="n">
        <v>0</v>
      </c>
      <c r="I145" s="65" t="s">
        <v>452</v>
      </c>
      <c r="J145" s="26" t="s">
        <v>21</v>
      </c>
      <c r="K145" s="27" t="s">
        <v>22</v>
      </c>
      <c r="L145" s="28" t="s">
        <v>7</v>
      </c>
      <c r="M145" s="28" t="s">
        <v>8</v>
      </c>
      <c r="N145" s="28"/>
      <c r="O145" s="28"/>
      <c r="P145" s="20" t="s">
        <v>477</v>
      </c>
      <c r="Q145" s="21"/>
      <c r="R145" s="1"/>
      <c r="S145" s="1" t="str">
        <f aca="false">IF(E145=F145,"","NOT EQUAL")</f>
        <v>NOT EQUAL</v>
      </c>
      <c r="T145" s="1" t="str">
        <f aca="false">IF(ISNA(VLOOKUP(P145,'NEW XEQM.c'!D:D,1,0)),"--",VLOOKUP(P145,'NEW XEQM.c'!D:G,3,0))</f>
        <v>--</v>
      </c>
      <c r="U145" s="1"/>
      <c r="W145" s="0" t="e">
        <f aca="false">SUBSTITUTE(IF(AND(T145="--",FIND("STD",E145),FIND("fn",C145)&gt;0,FIND("ITM_",P145),I145="CAT_FNCT"),E145,""),"""","")</f>
        <v>#VALUE!</v>
      </c>
    </row>
    <row r="146" customFormat="false" ht="15.75" hidden="false" customHeight="false" outlineLevel="0" collapsed="false">
      <c r="A146" s="23" t="n">
        <f aca="false">IF(B146=INT(B146),ROW(),"")</f>
        <v>146</v>
      </c>
      <c r="B146" s="24" t="n">
        <f aca="false">IF(AND(MID(C146,2,1)&lt;&gt;"/",MID(C146,1,1)="/"),INT(B145)+1,B145+0.01)</f>
        <v>137</v>
      </c>
      <c r="C146" s="25" t="s">
        <v>449</v>
      </c>
      <c r="D146" s="25" t="n">
        <v>9</v>
      </c>
      <c r="E146" s="26" t="s">
        <v>478</v>
      </c>
      <c r="F146" s="26" t="s">
        <v>479</v>
      </c>
      <c r="G146" s="15" t="n">
        <v>0</v>
      </c>
      <c r="H146" s="15" t="n">
        <v>0</v>
      </c>
      <c r="I146" s="65" t="s">
        <v>452</v>
      </c>
      <c r="J146" s="26" t="s">
        <v>21</v>
      </c>
      <c r="K146" s="27" t="s">
        <v>22</v>
      </c>
      <c r="L146" s="28" t="s">
        <v>7</v>
      </c>
      <c r="M146" s="28" t="s">
        <v>8</v>
      </c>
      <c r="N146" s="28"/>
      <c r="O146" s="28"/>
      <c r="P146" s="20" t="s">
        <v>480</v>
      </c>
      <c r="Q146" s="21"/>
      <c r="R146" s="1"/>
      <c r="S146" s="1" t="str">
        <f aca="false">IF(E146=F146,"","NOT EQUAL")</f>
        <v>NOT EQUAL</v>
      </c>
      <c r="T146" s="1" t="str">
        <f aca="false">IF(ISNA(VLOOKUP(P146,'NEW XEQM.c'!D:D,1,0)),"--",VLOOKUP(P146,'NEW XEQM.c'!D:G,3,0))</f>
        <v>--</v>
      </c>
      <c r="U146" s="1"/>
      <c r="W146" s="0" t="e">
        <f aca="false">SUBSTITUTE(IF(AND(T146="--",FIND("STD",E146),FIND("fn",C146)&gt;0,FIND("ITM_",P146),I146="CAT_FNCT"),E146,""),"""","")</f>
        <v>#VALUE!</v>
      </c>
    </row>
    <row r="147" customFormat="false" ht="15.75" hidden="false" customHeight="false" outlineLevel="0" collapsed="false">
      <c r="A147" s="23" t="n">
        <f aca="false">IF(B147=INT(B147),ROW(),"")</f>
        <v>147</v>
      </c>
      <c r="B147" s="24" t="n">
        <f aca="false">IF(AND(MID(C147,2,1)&lt;&gt;"/",MID(C147,1,1)="/"),INT(B146)+1,B146+0.01)</f>
        <v>138</v>
      </c>
      <c r="C147" s="25" t="s">
        <v>449</v>
      </c>
      <c r="D147" s="25" t="n">
        <v>10</v>
      </c>
      <c r="E147" s="26" t="s">
        <v>481</v>
      </c>
      <c r="F147" s="26" t="s">
        <v>482</v>
      </c>
      <c r="G147" s="15" t="n">
        <v>0</v>
      </c>
      <c r="H147" s="15" t="n">
        <v>0</v>
      </c>
      <c r="I147" s="65" t="s">
        <v>452</v>
      </c>
      <c r="J147" s="26" t="s">
        <v>21</v>
      </c>
      <c r="K147" s="27" t="s">
        <v>22</v>
      </c>
      <c r="L147" s="28" t="s">
        <v>7</v>
      </c>
      <c r="M147" s="28" t="s">
        <v>8</v>
      </c>
      <c r="N147" s="28"/>
      <c r="O147" s="28"/>
      <c r="P147" s="20" t="s">
        <v>483</v>
      </c>
      <c r="Q147" s="21"/>
      <c r="R147" s="1"/>
      <c r="S147" s="1" t="str">
        <f aca="false">IF(E147=F147,"","NOT EQUAL")</f>
        <v>NOT EQUAL</v>
      </c>
      <c r="T147" s="1" t="str">
        <f aca="false">IF(ISNA(VLOOKUP(P147,'NEW XEQM.c'!D:D,1,0)),"--",VLOOKUP(P147,'NEW XEQM.c'!D:G,3,0))</f>
        <v>--</v>
      </c>
      <c r="U147" s="1"/>
      <c r="W147" s="0" t="e">
        <f aca="false">SUBSTITUTE(IF(AND(T147="--",FIND("STD",E147),FIND("fn",C147)&gt;0,FIND("ITM_",P147),I147="CAT_FNCT"),E147,""),"""","")</f>
        <v>#VALUE!</v>
      </c>
    </row>
    <row r="148" customFormat="false" ht="15.75" hidden="false" customHeight="false" outlineLevel="0" collapsed="false">
      <c r="A148" s="23" t="n">
        <f aca="false">IF(B148=INT(B148),ROW(),"")</f>
        <v>148</v>
      </c>
      <c r="B148" s="24" t="n">
        <f aca="false">IF(AND(MID(C148,2,1)&lt;&gt;"/",MID(C148,1,1)="/"),INT(B147)+1,B147+0.01)</f>
        <v>139</v>
      </c>
      <c r="C148" s="25" t="s">
        <v>449</v>
      </c>
      <c r="D148" s="25" t="n">
        <v>11</v>
      </c>
      <c r="E148" s="26" t="s">
        <v>484</v>
      </c>
      <c r="F148" s="26" t="s">
        <v>485</v>
      </c>
      <c r="G148" s="15" t="n">
        <v>0</v>
      </c>
      <c r="H148" s="15" t="n">
        <v>0</v>
      </c>
      <c r="I148" s="65" t="s">
        <v>452</v>
      </c>
      <c r="J148" s="26" t="s">
        <v>21</v>
      </c>
      <c r="K148" s="27" t="s">
        <v>22</v>
      </c>
      <c r="L148" s="28" t="s">
        <v>7</v>
      </c>
      <c r="M148" s="28" t="s">
        <v>8</v>
      </c>
      <c r="N148" s="28"/>
      <c r="O148" s="28"/>
      <c r="P148" s="20" t="s">
        <v>486</v>
      </c>
      <c r="Q148" s="21"/>
      <c r="R148" s="1"/>
      <c r="S148" s="1" t="str">
        <f aca="false">IF(E148=F148,"","NOT EQUAL")</f>
        <v>NOT EQUAL</v>
      </c>
      <c r="T148" s="1" t="str">
        <f aca="false">IF(ISNA(VLOOKUP(P148,'NEW XEQM.c'!D:D,1,0)),"--",VLOOKUP(P148,'NEW XEQM.c'!D:G,3,0))</f>
        <v>--</v>
      </c>
      <c r="U148" s="1"/>
      <c r="W148" s="0" t="e">
        <f aca="false">SUBSTITUTE(IF(AND(T148="--",FIND("STD",E148),FIND("fn",C148)&gt;0,FIND("ITM_",P148),I148="CAT_FNCT"),E148,""),"""","")</f>
        <v>#VALUE!</v>
      </c>
    </row>
    <row r="149" customFormat="false" ht="15.75" hidden="false" customHeight="false" outlineLevel="0" collapsed="false">
      <c r="A149" s="23" t="n">
        <f aca="false">IF(B149=INT(B149),ROW(),"")</f>
        <v>149</v>
      </c>
      <c r="B149" s="24" t="n">
        <f aca="false">IF(AND(MID(C149,2,1)&lt;&gt;"/",MID(C149,1,1)="/"),INT(B148)+1,B148+0.01)</f>
        <v>140</v>
      </c>
      <c r="C149" s="25" t="s">
        <v>449</v>
      </c>
      <c r="D149" s="25" t="n">
        <v>12</v>
      </c>
      <c r="E149" s="26" t="s">
        <v>487</v>
      </c>
      <c r="F149" s="26" t="s">
        <v>488</v>
      </c>
      <c r="G149" s="15" t="n">
        <v>0</v>
      </c>
      <c r="H149" s="15" t="n">
        <v>0</v>
      </c>
      <c r="I149" s="65" t="s">
        <v>452</v>
      </c>
      <c r="J149" s="26" t="s">
        <v>21</v>
      </c>
      <c r="K149" s="27" t="s">
        <v>22</v>
      </c>
      <c r="L149" s="28" t="s">
        <v>7</v>
      </c>
      <c r="M149" s="28" t="s">
        <v>8</v>
      </c>
      <c r="N149" s="28"/>
      <c r="O149" s="28"/>
      <c r="P149" s="20" t="s">
        <v>489</v>
      </c>
      <c r="Q149" s="21"/>
      <c r="R149" s="1"/>
      <c r="S149" s="1" t="str">
        <f aca="false">IF(E149=F149,"","NOT EQUAL")</f>
        <v>NOT EQUAL</v>
      </c>
      <c r="T149" s="1" t="str">
        <f aca="false">IF(ISNA(VLOOKUP(P149,'NEW XEQM.c'!D:D,1,0)),"--",VLOOKUP(P149,'NEW XEQM.c'!D:G,3,0))</f>
        <v>--</v>
      </c>
      <c r="U149" s="1"/>
      <c r="W149" s="0" t="e">
        <f aca="false">SUBSTITUTE(IF(AND(T149="--",FIND("STD",E149),FIND("fn",C149)&gt;0,FIND("ITM_",P149),I149="CAT_FNCT"),E149,""),"""","")</f>
        <v>#VALUE!</v>
      </c>
    </row>
    <row r="150" customFormat="false" ht="15.75" hidden="false" customHeight="false" outlineLevel="0" collapsed="false">
      <c r="A150" s="23" t="n">
        <f aca="false">IF(B150=INT(B150),ROW(),"")</f>
        <v>150</v>
      </c>
      <c r="B150" s="24" t="n">
        <f aca="false">IF(AND(MID(C150,2,1)&lt;&gt;"/",MID(C150,1,1)="/"),INT(B149)+1,B149+0.01)</f>
        <v>141</v>
      </c>
      <c r="C150" s="25" t="s">
        <v>449</v>
      </c>
      <c r="D150" s="25" t="n">
        <v>13</v>
      </c>
      <c r="E150" s="26" t="s">
        <v>490</v>
      </c>
      <c r="F150" s="26" t="s">
        <v>491</v>
      </c>
      <c r="G150" s="15" t="n">
        <v>0</v>
      </c>
      <c r="H150" s="15" t="n">
        <v>0</v>
      </c>
      <c r="I150" s="65" t="s">
        <v>452</v>
      </c>
      <c r="J150" s="26" t="s">
        <v>21</v>
      </c>
      <c r="K150" s="27" t="s">
        <v>22</v>
      </c>
      <c r="L150" s="28" t="s">
        <v>7</v>
      </c>
      <c r="M150" s="28" t="s">
        <v>8</v>
      </c>
      <c r="N150" s="28"/>
      <c r="O150" s="28"/>
      <c r="P150" s="20" t="s">
        <v>492</v>
      </c>
      <c r="Q150" s="21"/>
      <c r="R150" s="1"/>
      <c r="S150" s="1" t="str">
        <f aca="false">IF(E150=F150,"","NOT EQUAL")</f>
        <v>NOT EQUAL</v>
      </c>
      <c r="T150" s="1" t="str">
        <f aca="false">IF(ISNA(VLOOKUP(P150,'NEW XEQM.c'!D:D,1,0)),"--",VLOOKUP(P150,'NEW XEQM.c'!D:G,3,0))</f>
        <v>--</v>
      </c>
      <c r="U150" s="1"/>
      <c r="W150" s="0" t="e">
        <f aca="false">SUBSTITUTE(IF(AND(T150="--",FIND("STD",E150),FIND("fn",C150)&gt;0,FIND("ITM_",P150),I150="CAT_FNCT"),E150,""),"""","")</f>
        <v>#VALUE!</v>
      </c>
    </row>
    <row r="151" customFormat="false" ht="15.75" hidden="false" customHeight="false" outlineLevel="0" collapsed="false">
      <c r="A151" s="23" t="n">
        <f aca="false">IF(B151=INT(B151),ROW(),"")</f>
        <v>151</v>
      </c>
      <c r="B151" s="24" t="n">
        <f aca="false">IF(AND(MID(C151,2,1)&lt;&gt;"/",MID(C151,1,1)="/"),INT(B150)+1,B150+0.01)</f>
        <v>142</v>
      </c>
      <c r="C151" s="25" t="s">
        <v>449</v>
      </c>
      <c r="D151" s="25" t="n">
        <v>14</v>
      </c>
      <c r="E151" s="26" t="s">
        <v>493</v>
      </c>
      <c r="F151" s="26" t="s">
        <v>494</v>
      </c>
      <c r="G151" s="15" t="n">
        <v>0</v>
      </c>
      <c r="H151" s="15" t="n">
        <v>0</v>
      </c>
      <c r="I151" s="65" t="s">
        <v>452</v>
      </c>
      <c r="J151" s="26" t="s">
        <v>21</v>
      </c>
      <c r="K151" s="27" t="s">
        <v>22</v>
      </c>
      <c r="L151" s="28" t="s">
        <v>7</v>
      </c>
      <c r="M151" s="28" t="s">
        <v>8</v>
      </c>
      <c r="N151" s="28"/>
      <c r="O151" s="28"/>
      <c r="P151" s="20" t="s">
        <v>495</v>
      </c>
      <c r="Q151" s="21"/>
      <c r="R151" s="1"/>
      <c r="S151" s="1" t="str">
        <f aca="false">IF(E151=F151,"","NOT EQUAL")</f>
        <v>NOT EQUAL</v>
      </c>
      <c r="T151" s="1" t="str">
        <f aca="false">IF(ISNA(VLOOKUP(P151,'NEW XEQM.c'!D:D,1,0)),"--",VLOOKUP(P151,'NEW XEQM.c'!D:G,3,0))</f>
        <v>--</v>
      </c>
      <c r="U151" s="1"/>
      <c r="W151" s="0" t="e">
        <f aca="false">SUBSTITUTE(IF(AND(T151="--",FIND("STD",E151),FIND("fn",C151)&gt;0,FIND("ITM_",P151),I151="CAT_FNCT"),E151,""),"""","")</f>
        <v>#VALUE!</v>
      </c>
    </row>
    <row r="152" customFormat="false" ht="15.75" hidden="false" customHeight="false" outlineLevel="0" collapsed="false">
      <c r="A152" s="23" t="n">
        <f aca="false">IF(B152=INT(B152),ROW(),"")</f>
        <v>152</v>
      </c>
      <c r="B152" s="24" t="n">
        <f aca="false">IF(AND(MID(C152,2,1)&lt;&gt;"/",MID(C152,1,1)="/"),INT(B151)+1,B151+0.01)</f>
        <v>143</v>
      </c>
      <c r="C152" s="25" t="s">
        <v>449</v>
      </c>
      <c r="D152" s="25" t="n">
        <v>15</v>
      </c>
      <c r="E152" s="26" t="s">
        <v>496</v>
      </c>
      <c r="F152" s="26" t="s">
        <v>497</v>
      </c>
      <c r="G152" s="15" t="n">
        <v>0</v>
      </c>
      <c r="H152" s="15" t="n">
        <v>0</v>
      </c>
      <c r="I152" s="65" t="s">
        <v>452</v>
      </c>
      <c r="J152" s="26" t="s">
        <v>21</v>
      </c>
      <c r="K152" s="27" t="s">
        <v>22</v>
      </c>
      <c r="L152" s="28" t="s">
        <v>7</v>
      </c>
      <c r="M152" s="28" t="s">
        <v>8</v>
      </c>
      <c r="N152" s="28"/>
      <c r="O152" s="28"/>
      <c r="P152" s="20" t="s">
        <v>498</v>
      </c>
      <c r="Q152" s="21"/>
      <c r="R152" s="1"/>
      <c r="S152" s="1" t="str">
        <f aca="false">IF(E152=F152,"","NOT EQUAL")</f>
        <v>NOT EQUAL</v>
      </c>
      <c r="T152" s="1" t="str">
        <f aca="false">IF(ISNA(VLOOKUP(P152,'NEW XEQM.c'!D:D,1,0)),"--",VLOOKUP(P152,'NEW XEQM.c'!D:G,3,0))</f>
        <v>--</v>
      </c>
      <c r="U152" s="1" t="s">
        <v>387</v>
      </c>
      <c r="W152" s="0" t="e">
        <f aca="false">SUBSTITUTE(IF(AND(T152="--",FIND("STD",E152),FIND("fn",C152)&gt;0,FIND("ITM_",P152),I152="CAT_FNCT"),E152,""),"""","")</f>
        <v>#VALUE!</v>
      </c>
    </row>
    <row r="153" customFormat="false" ht="15.75" hidden="false" customHeight="false" outlineLevel="0" collapsed="false">
      <c r="A153" s="23" t="n">
        <f aca="false">IF(B153=INT(B153),ROW(),"")</f>
        <v>153</v>
      </c>
      <c r="B153" s="24" t="n">
        <f aca="false">IF(AND(MID(C153,2,1)&lt;&gt;"/",MID(C153,1,1)="/"),INT(B152)+1,B152+0.01)</f>
        <v>144</v>
      </c>
      <c r="C153" s="25" t="s">
        <v>449</v>
      </c>
      <c r="D153" s="25" t="n">
        <v>16</v>
      </c>
      <c r="E153" s="26" t="s">
        <v>499</v>
      </c>
      <c r="F153" s="26" t="s">
        <v>500</v>
      </c>
      <c r="G153" s="15" t="n">
        <v>0</v>
      </c>
      <c r="H153" s="15" t="n">
        <v>0</v>
      </c>
      <c r="I153" s="65" t="s">
        <v>452</v>
      </c>
      <c r="J153" s="26" t="s">
        <v>21</v>
      </c>
      <c r="K153" s="27" t="s">
        <v>22</v>
      </c>
      <c r="L153" s="28" t="s">
        <v>7</v>
      </c>
      <c r="M153" s="28" t="s">
        <v>8</v>
      </c>
      <c r="N153" s="28"/>
      <c r="O153" s="28"/>
      <c r="P153" s="20" t="s">
        <v>501</v>
      </c>
      <c r="Q153" s="21"/>
      <c r="R153" s="1"/>
      <c r="S153" s="1" t="str">
        <f aca="false">IF(E153=F153,"","NOT EQUAL")</f>
        <v>NOT EQUAL</v>
      </c>
      <c r="T153" s="1" t="str">
        <f aca="false">IF(ISNA(VLOOKUP(P153,'NEW XEQM.c'!D:D,1,0)),"--",VLOOKUP(P153,'NEW XEQM.c'!D:G,3,0))</f>
        <v>--</v>
      </c>
      <c r="U153" s="1"/>
      <c r="W153" s="0" t="e">
        <f aca="false">SUBSTITUTE(IF(AND(T153="--",FIND("STD",E153),FIND("fn",C153)&gt;0,FIND("ITM_",P153),I153="CAT_FNCT"),E153,""),"""","")</f>
        <v>#VALUE!</v>
      </c>
    </row>
    <row r="154" customFormat="false" ht="15.75" hidden="false" customHeight="false" outlineLevel="0" collapsed="false">
      <c r="A154" s="23" t="n">
        <f aca="false">IF(B154=INT(B154),ROW(),"")</f>
        <v>154</v>
      </c>
      <c r="B154" s="24" t="n">
        <f aca="false">IF(AND(MID(C154,2,1)&lt;&gt;"/",MID(C154,1,1)="/"),INT(B153)+1,B153+0.01)</f>
        <v>145</v>
      </c>
      <c r="C154" s="25" t="s">
        <v>449</v>
      </c>
      <c r="D154" s="25" t="n">
        <v>17</v>
      </c>
      <c r="E154" s="26" t="s">
        <v>502</v>
      </c>
      <c r="F154" s="26" t="s">
        <v>503</v>
      </c>
      <c r="G154" s="15" t="n">
        <v>0</v>
      </c>
      <c r="H154" s="15" t="n">
        <v>0</v>
      </c>
      <c r="I154" s="65" t="s">
        <v>452</v>
      </c>
      <c r="J154" s="26" t="s">
        <v>21</v>
      </c>
      <c r="K154" s="27" t="s">
        <v>22</v>
      </c>
      <c r="L154" s="28" t="s">
        <v>7</v>
      </c>
      <c r="M154" s="28" t="s">
        <v>8</v>
      </c>
      <c r="N154" s="28"/>
      <c r="O154" s="28"/>
      <c r="P154" s="20" t="s">
        <v>504</v>
      </c>
      <c r="Q154" s="21"/>
      <c r="R154" s="1"/>
      <c r="S154" s="1" t="str">
        <f aca="false">IF(E154=F154,"","NOT EQUAL")</f>
        <v>NOT EQUAL</v>
      </c>
      <c r="T154" s="1" t="str">
        <f aca="false">IF(ISNA(VLOOKUP(P154,'NEW XEQM.c'!D:D,1,0)),"--",VLOOKUP(P154,'NEW XEQM.c'!D:G,3,0))</f>
        <v>--</v>
      </c>
      <c r="U154" s="1" t="s">
        <v>387</v>
      </c>
      <c r="W154" s="0" t="e">
        <f aca="false">SUBSTITUTE(IF(AND(T154="--",FIND("STD",E154),FIND("fn",C154)&gt;0,FIND("ITM_",P154),I154="CAT_FNCT"),E154,""),"""","")</f>
        <v>#VALUE!</v>
      </c>
    </row>
    <row r="155" customFormat="false" ht="15.75" hidden="false" customHeight="false" outlineLevel="0" collapsed="false">
      <c r="A155" s="23" t="n">
        <f aca="false">IF(B155=INT(B155),ROW(),"")</f>
        <v>155</v>
      </c>
      <c r="B155" s="24" t="n">
        <f aca="false">IF(AND(MID(C155,2,1)&lt;&gt;"/",MID(C155,1,1)="/"),INT(B154)+1,B154+0.01)</f>
        <v>146</v>
      </c>
      <c r="C155" s="25" t="s">
        <v>449</v>
      </c>
      <c r="D155" s="25" t="n">
        <v>18</v>
      </c>
      <c r="E155" s="26" t="s">
        <v>505</v>
      </c>
      <c r="F155" s="26" t="s">
        <v>506</v>
      </c>
      <c r="G155" s="47" t="n">
        <v>0</v>
      </c>
      <c r="H155" s="47" t="n">
        <v>0</v>
      </c>
      <c r="I155" s="65" t="s">
        <v>452</v>
      </c>
      <c r="J155" s="26" t="s">
        <v>21</v>
      </c>
      <c r="K155" s="27" t="s">
        <v>22</v>
      </c>
      <c r="L155" s="28" t="s">
        <v>7</v>
      </c>
      <c r="M155" s="28" t="s">
        <v>8</v>
      </c>
      <c r="N155" s="28"/>
      <c r="O155" s="28"/>
      <c r="P155" s="20" t="s">
        <v>507</v>
      </c>
      <c r="Q155" s="21"/>
      <c r="R155" s="1"/>
      <c r="S155" s="1" t="str">
        <f aca="false">IF(E155=F155,"","NOT EQUAL")</f>
        <v>NOT EQUAL</v>
      </c>
      <c r="T155" s="1" t="str">
        <f aca="false">IF(ISNA(VLOOKUP(P155,'NEW XEQM.c'!D:D,1,0)),"--",VLOOKUP(P155,'NEW XEQM.c'!D:G,3,0))</f>
        <v>--</v>
      </c>
      <c r="U155" s="1"/>
      <c r="W155" s="0" t="e">
        <f aca="false">SUBSTITUTE(IF(AND(T155="--",FIND("STD",E155),FIND("fn",C155)&gt;0,FIND("ITM_",P155),I155="CAT_FNCT"),E155,""),"""","")</f>
        <v>#VALUE!</v>
      </c>
    </row>
    <row r="156" customFormat="false" ht="15.75" hidden="false" customHeight="false" outlineLevel="0" collapsed="false">
      <c r="A156" s="23" t="n">
        <f aca="false">IF(B156=INT(B156),ROW(),"")</f>
        <v>156</v>
      </c>
      <c r="B156" s="24" t="n">
        <f aca="false">IF(AND(MID(C156,2,1)&lt;&gt;"/",MID(C156,1,1)="/"),INT(B155)+1,B155+0.01)</f>
        <v>147</v>
      </c>
      <c r="C156" s="25" t="s">
        <v>449</v>
      </c>
      <c r="D156" s="25" t="n">
        <v>19</v>
      </c>
      <c r="E156" s="26" t="s">
        <v>508</v>
      </c>
      <c r="F156" s="26" t="s">
        <v>509</v>
      </c>
      <c r="G156" s="15" t="n">
        <v>0</v>
      </c>
      <c r="H156" s="15" t="n">
        <v>0</v>
      </c>
      <c r="I156" s="65" t="s">
        <v>452</v>
      </c>
      <c r="J156" s="26" t="s">
        <v>21</v>
      </c>
      <c r="K156" s="27" t="s">
        <v>22</v>
      </c>
      <c r="L156" s="28" t="s">
        <v>7</v>
      </c>
      <c r="M156" s="28" t="s">
        <v>8</v>
      </c>
      <c r="N156" s="28"/>
      <c r="O156" s="28"/>
      <c r="P156" s="20" t="s">
        <v>510</v>
      </c>
      <c r="Q156" s="21"/>
      <c r="R156" s="1"/>
      <c r="S156" s="1" t="str">
        <f aca="false">IF(E156=F156,"","NOT EQUAL")</f>
        <v>NOT EQUAL</v>
      </c>
      <c r="T156" s="1" t="str">
        <f aca="false">IF(ISNA(VLOOKUP(P156,'NEW XEQM.c'!D:D,1,0)),"--",VLOOKUP(P156,'NEW XEQM.c'!D:G,3,0))</f>
        <v>--</v>
      </c>
      <c r="U156" s="1"/>
      <c r="W156" s="0" t="e">
        <f aca="false">SUBSTITUTE(IF(AND(T156="--",FIND("STD",E156),FIND("fn",C156)&gt;0,FIND("ITM_",P156),I156="CAT_FNCT"),E156,""),"""","")</f>
        <v>#VALUE!</v>
      </c>
    </row>
    <row r="157" customFormat="false" ht="15.75" hidden="false" customHeight="false" outlineLevel="0" collapsed="false">
      <c r="A157" s="23" t="n">
        <f aca="false">IF(B157=INT(B157),ROW(),"")</f>
        <v>157</v>
      </c>
      <c r="B157" s="24" t="n">
        <f aca="false">IF(AND(MID(C157,2,1)&lt;&gt;"/",MID(C157,1,1)="/"),INT(B156)+1,B156+0.01)</f>
        <v>148</v>
      </c>
      <c r="C157" s="25" t="s">
        <v>449</v>
      </c>
      <c r="D157" s="25" t="n">
        <v>20</v>
      </c>
      <c r="E157" s="26" t="s">
        <v>511</v>
      </c>
      <c r="F157" s="26" t="s">
        <v>512</v>
      </c>
      <c r="G157" s="15" t="n">
        <v>0</v>
      </c>
      <c r="H157" s="15" t="n">
        <v>0</v>
      </c>
      <c r="I157" s="65" t="s">
        <v>452</v>
      </c>
      <c r="J157" s="26" t="s">
        <v>21</v>
      </c>
      <c r="K157" s="27" t="s">
        <v>22</v>
      </c>
      <c r="L157" s="28" t="s">
        <v>7</v>
      </c>
      <c r="M157" s="28" t="s">
        <v>8</v>
      </c>
      <c r="N157" s="28"/>
      <c r="O157" s="28"/>
      <c r="P157" s="20" t="s">
        <v>513</v>
      </c>
      <c r="Q157" s="21"/>
      <c r="R157" s="1"/>
      <c r="S157" s="1" t="str">
        <f aca="false">IF(E157=F157,"","NOT EQUAL")</f>
        <v>NOT EQUAL</v>
      </c>
      <c r="T157" s="1" t="str">
        <f aca="false">IF(ISNA(VLOOKUP(P157,'NEW XEQM.c'!D:D,1,0)),"--",VLOOKUP(P157,'NEW XEQM.c'!D:G,3,0))</f>
        <v>--</v>
      </c>
      <c r="U157" s="1"/>
      <c r="W157" s="0" t="e">
        <f aca="false">SUBSTITUTE(IF(AND(T157="--",FIND("STD",E157),FIND("fn",C157)&gt;0,FIND("ITM_",P157),I157="CAT_FNCT"),E157,""),"""","")</f>
        <v>#VALUE!</v>
      </c>
    </row>
    <row r="158" customFormat="false" ht="15.75" hidden="false" customHeight="false" outlineLevel="0" collapsed="false">
      <c r="A158" s="23" t="n">
        <f aca="false">IF(B158=INT(B158),ROW(),"")</f>
        <v>158</v>
      </c>
      <c r="B158" s="24" t="n">
        <f aca="false">IF(AND(MID(C158,2,1)&lt;&gt;"/",MID(C158,1,1)="/"),INT(B157)+1,B157+0.01)</f>
        <v>149</v>
      </c>
      <c r="C158" s="25" t="s">
        <v>449</v>
      </c>
      <c r="D158" s="25" t="n">
        <v>21</v>
      </c>
      <c r="E158" s="26" t="s">
        <v>514</v>
      </c>
      <c r="F158" s="26" t="s">
        <v>515</v>
      </c>
      <c r="G158" s="15" t="n">
        <v>0</v>
      </c>
      <c r="H158" s="15" t="n">
        <v>0</v>
      </c>
      <c r="I158" s="65" t="s">
        <v>452</v>
      </c>
      <c r="J158" s="26" t="s">
        <v>21</v>
      </c>
      <c r="K158" s="27" t="s">
        <v>22</v>
      </c>
      <c r="L158" s="28" t="s">
        <v>7</v>
      </c>
      <c r="M158" s="28" t="s">
        <v>8</v>
      </c>
      <c r="N158" s="28"/>
      <c r="O158" s="28"/>
      <c r="P158" s="20" t="s">
        <v>516</v>
      </c>
      <c r="Q158" s="21"/>
      <c r="R158" s="1"/>
      <c r="S158" s="1" t="str">
        <f aca="false">IF(E158=F158,"","NOT EQUAL")</f>
        <v>NOT EQUAL</v>
      </c>
      <c r="T158" s="1" t="str">
        <f aca="false">IF(ISNA(VLOOKUP(P158,'NEW XEQM.c'!D:D,1,0)),"--",VLOOKUP(P158,'NEW XEQM.c'!D:G,3,0))</f>
        <v>--</v>
      </c>
      <c r="U158" s="1"/>
      <c r="W158" s="0" t="e">
        <f aca="false">SUBSTITUTE(IF(AND(T158="--",FIND("STD",E158),FIND("fn",C158)&gt;0,FIND("ITM_",P158),I158="CAT_FNCT"),E158,""),"""","")</f>
        <v>#VALUE!</v>
      </c>
    </row>
    <row r="159" customFormat="false" ht="15.75" hidden="false" customHeight="false" outlineLevel="0" collapsed="false">
      <c r="A159" s="23" t="n">
        <f aca="false">IF(B159=INT(B159),ROW(),"")</f>
        <v>159</v>
      </c>
      <c r="B159" s="24" t="n">
        <f aca="false">IF(AND(MID(C159,2,1)&lt;&gt;"/",MID(C159,1,1)="/"),INT(B158)+1,B158+0.01)</f>
        <v>150</v>
      </c>
      <c r="C159" s="25" t="s">
        <v>449</v>
      </c>
      <c r="D159" s="25" t="n">
        <v>22</v>
      </c>
      <c r="E159" s="26" t="s">
        <v>517</v>
      </c>
      <c r="F159" s="26" t="s">
        <v>518</v>
      </c>
      <c r="G159" s="15" t="n">
        <v>0</v>
      </c>
      <c r="H159" s="15" t="n">
        <v>0</v>
      </c>
      <c r="I159" s="65" t="s">
        <v>452</v>
      </c>
      <c r="J159" s="26" t="s">
        <v>21</v>
      </c>
      <c r="K159" s="27" t="s">
        <v>22</v>
      </c>
      <c r="L159" s="28" t="s">
        <v>7</v>
      </c>
      <c r="M159" s="28" t="s">
        <v>8</v>
      </c>
      <c r="N159" s="28"/>
      <c r="O159" s="28"/>
      <c r="P159" s="20" t="s">
        <v>519</v>
      </c>
      <c r="Q159" s="21"/>
      <c r="R159" s="1"/>
      <c r="S159" s="1" t="str">
        <f aca="false">IF(E159=F159,"","NOT EQUAL")</f>
        <v>NOT EQUAL</v>
      </c>
      <c r="T159" s="1" t="str">
        <f aca="false">IF(ISNA(VLOOKUP(P159,'NEW XEQM.c'!D:D,1,0)),"--",VLOOKUP(P159,'NEW XEQM.c'!D:G,3,0))</f>
        <v>--</v>
      </c>
      <c r="U159" s="1"/>
      <c r="W159" s="0" t="e">
        <f aca="false">SUBSTITUTE(IF(AND(T159="--",FIND("STD",E159),FIND("fn",C159)&gt;0,FIND("ITM_",P159),I159="CAT_FNCT"),E159,""),"""","")</f>
        <v>#VALUE!</v>
      </c>
    </row>
    <row r="160" customFormat="false" ht="15.75" hidden="false" customHeight="false" outlineLevel="0" collapsed="false">
      <c r="A160" s="23" t="n">
        <f aca="false">IF(B160=INT(B160),ROW(),"")</f>
        <v>160</v>
      </c>
      <c r="B160" s="24" t="n">
        <f aca="false">IF(AND(MID(C160,2,1)&lt;&gt;"/",MID(C160,1,1)="/"),INT(B159)+1,B159+0.01)</f>
        <v>151</v>
      </c>
      <c r="C160" s="25" t="s">
        <v>449</v>
      </c>
      <c r="D160" s="25" t="n">
        <v>23</v>
      </c>
      <c r="E160" s="26" t="s">
        <v>520</v>
      </c>
      <c r="F160" s="26" t="s">
        <v>521</v>
      </c>
      <c r="G160" s="15" t="n">
        <v>0</v>
      </c>
      <c r="H160" s="15" t="n">
        <v>0</v>
      </c>
      <c r="I160" s="65" t="s">
        <v>452</v>
      </c>
      <c r="J160" s="26" t="s">
        <v>21</v>
      </c>
      <c r="K160" s="27" t="s">
        <v>22</v>
      </c>
      <c r="L160" s="28" t="s">
        <v>7</v>
      </c>
      <c r="M160" s="28" t="s">
        <v>8</v>
      </c>
      <c r="N160" s="28"/>
      <c r="O160" s="28"/>
      <c r="P160" s="20" t="s">
        <v>522</v>
      </c>
      <c r="Q160" s="21"/>
      <c r="R160" s="1"/>
      <c r="S160" s="1" t="str">
        <f aca="false">IF(E160=F160,"","NOT EQUAL")</f>
        <v>NOT EQUAL</v>
      </c>
      <c r="T160" s="1" t="str">
        <f aca="false">IF(ISNA(VLOOKUP(P160,'NEW XEQM.c'!D:D,1,0)),"--",VLOOKUP(P160,'NEW XEQM.c'!D:G,3,0))</f>
        <v>--</v>
      </c>
      <c r="U160" s="1"/>
      <c r="W160" s="0" t="e">
        <f aca="false">SUBSTITUTE(IF(AND(T160="--",FIND("STD",E160),FIND("fn",C160)&gt;0,FIND("ITM_",P160),I160="CAT_FNCT"),E160,""),"""","")</f>
        <v>#VALUE!</v>
      </c>
    </row>
    <row r="161" customFormat="false" ht="15.75" hidden="false" customHeight="false" outlineLevel="0" collapsed="false">
      <c r="A161" s="23" t="n">
        <f aca="false">IF(B161=INT(B161),ROW(),"")</f>
        <v>161</v>
      </c>
      <c r="B161" s="24" t="n">
        <f aca="false">IF(AND(MID(C161,2,1)&lt;&gt;"/",MID(C161,1,1)="/"),INT(B160)+1,B160+0.01)</f>
        <v>152</v>
      </c>
      <c r="C161" s="25" t="s">
        <v>449</v>
      </c>
      <c r="D161" s="25" t="n">
        <v>24</v>
      </c>
      <c r="E161" s="26" t="s">
        <v>523</v>
      </c>
      <c r="F161" s="26" t="s">
        <v>524</v>
      </c>
      <c r="G161" s="15" t="n">
        <v>0</v>
      </c>
      <c r="H161" s="15" t="n">
        <v>0</v>
      </c>
      <c r="I161" s="65" t="s">
        <v>452</v>
      </c>
      <c r="J161" s="26" t="s">
        <v>21</v>
      </c>
      <c r="K161" s="27" t="s">
        <v>22</v>
      </c>
      <c r="L161" s="28" t="s">
        <v>7</v>
      </c>
      <c r="M161" s="28" t="s">
        <v>8</v>
      </c>
      <c r="N161" s="28"/>
      <c r="O161" s="28"/>
      <c r="P161" s="20" t="s">
        <v>525</v>
      </c>
      <c r="Q161" s="21"/>
      <c r="R161" s="1"/>
      <c r="S161" s="1" t="str">
        <f aca="false">IF(E161=F161,"","NOT EQUAL")</f>
        <v>NOT EQUAL</v>
      </c>
      <c r="T161" s="1" t="str">
        <f aca="false">IF(ISNA(VLOOKUP(P161,'NEW XEQM.c'!D:D,1,0)),"--",VLOOKUP(P161,'NEW XEQM.c'!D:G,3,0))</f>
        <v>--</v>
      </c>
      <c r="U161" s="1"/>
      <c r="W161" s="0" t="e">
        <f aca="false">SUBSTITUTE(IF(AND(T161="--",FIND("STD",E161),FIND("fn",C161)&gt;0,FIND("ITM_",P161),I161="CAT_FNCT"),E161,""),"""","")</f>
        <v>#VALUE!</v>
      </c>
    </row>
    <row r="162" customFormat="false" ht="15.75" hidden="false" customHeight="false" outlineLevel="0" collapsed="false">
      <c r="A162" s="23" t="n">
        <f aca="false">IF(B162=INT(B162),ROW(),"")</f>
        <v>162</v>
      </c>
      <c r="B162" s="24" t="n">
        <f aca="false">IF(AND(MID(C162,2,1)&lt;&gt;"/",MID(C162,1,1)="/"),INT(B161)+1,B161+0.01)</f>
        <v>153</v>
      </c>
      <c r="C162" s="25" t="s">
        <v>449</v>
      </c>
      <c r="D162" s="25" t="n">
        <v>25</v>
      </c>
      <c r="E162" s="26" t="s">
        <v>526</v>
      </c>
      <c r="F162" s="26" t="s">
        <v>527</v>
      </c>
      <c r="G162" s="15" t="n">
        <v>0</v>
      </c>
      <c r="H162" s="15" t="n">
        <v>0</v>
      </c>
      <c r="I162" s="65" t="s">
        <v>452</v>
      </c>
      <c r="J162" s="26" t="s">
        <v>21</v>
      </c>
      <c r="K162" s="27" t="s">
        <v>22</v>
      </c>
      <c r="L162" s="28" t="s">
        <v>7</v>
      </c>
      <c r="M162" s="28" t="s">
        <v>8</v>
      </c>
      <c r="N162" s="28"/>
      <c r="O162" s="28"/>
      <c r="P162" s="20" t="s">
        <v>528</v>
      </c>
      <c r="Q162" s="21"/>
      <c r="R162" s="1"/>
      <c r="S162" s="1" t="str">
        <f aca="false">IF(E162=F162,"","NOT EQUAL")</f>
        <v>NOT EQUAL</v>
      </c>
      <c r="T162" s="1" t="str">
        <f aca="false">IF(ISNA(VLOOKUP(P162,'NEW XEQM.c'!D:D,1,0)),"--",VLOOKUP(P162,'NEW XEQM.c'!D:G,3,0))</f>
        <v>--</v>
      </c>
      <c r="U162" s="1"/>
      <c r="W162" s="0" t="e">
        <f aca="false">SUBSTITUTE(IF(AND(T162="--",FIND("STD",E162),FIND("fn",C162)&gt;0,FIND("ITM_",P162),I162="CAT_FNCT"),E162,""),"""","")</f>
        <v>#VALUE!</v>
      </c>
    </row>
    <row r="163" customFormat="false" ht="15.75" hidden="false" customHeight="false" outlineLevel="0" collapsed="false">
      <c r="A163" s="23" t="n">
        <f aca="false">IF(B163=INT(B163),ROW(),"")</f>
        <v>163</v>
      </c>
      <c r="B163" s="24" t="n">
        <f aca="false">IF(AND(MID(C163,2,1)&lt;&gt;"/",MID(C163,1,1)="/"),INT(B162)+1,B162+0.01)</f>
        <v>154</v>
      </c>
      <c r="C163" s="25" t="s">
        <v>449</v>
      </c>
      <c r="D163" s="25" t="n">
        <v>26</v>
      </c>
      <c r="E163" s="26" t="s">
        <v>529</v>
      </c>
      <c r="F163" s="26" t="s">
        <v>530</v>
      </c>
      <c r="G163" s="15" t="n">
        <v>0</v>
      </c>
      <c r="H163" s="15" t="n">
        <v>0</v>
      </c>
      <c r="I163" s="65" t="s">
        <v>452</v>
      </c>
      <c r="J163" s="26" t="s">
        <v>21</v>
      </c>
      <c r="K163" s="27" t="s">
        <v>22</v>
      </c>
      <c r="L163" s="28" t="s">
        <v>7</v>
      </c>
      <c r="M163" s="28" t="s">
        <v>8</v>
      </c>
      <c r="N163" s="28"/>
      <c r="O163" s="28"/>
      <c r="P163" s="20" t="s">
        <v>531</v>
      </c>
      <c r="Q163" s="21"/>
      <c r="R163" s="1"/>
      <c r="S163" s="1" t="str">
        <f aca="false">IF(E163=F163,"","NOT EQUAL")</f>
        <v>NOT EQUAL</v>
      </c>
      <c r="T163" s="1" t="str">
        <f aca="false">IF(ISNA(VLOOKUP(P163,'NEW XEQM.c'!D:D,1,0)),"--",VLOOKUP(P163,'NEW XEQM.c'!D:G,3,0))</f>
        <v>--</v>
      </c>
      <c r="U163" s="1"/>
      <c r="W163" s="0" t="e">
        <f aca="false">SUBSTITUTE(IF(AND(T163="--",FIND("STD",E163),FIND("fn",C163)&gt;0,FIND("ITM_",P163),I163="CAT_FNCT"),E163,""),"""","")</f>
        <v>#VALUE!</v>
      </c>
    </row>
    <row r="164" customFormat="false" ht="15.75" hidden="false" customHeight="false" outlineLevel="0" collapsed="false">
      <c r="A164" s="23" t="n">
        <f aca="false">IF(B164=INT(B164),ROW(),"")</f>
        <v>164</v>
      </c>
      <c r="B164" s="24" t="n">
        <f aca="false">IF(AND(MID(C164,2,1)&lt;&gt;"/",MID(C164,1,1)="/"),INT(B163)+1,B163+0.01)</f>
        <v>155</v>
      </c>
      <c r="C164" s="25" t="s">
        <v>449</v>
      </c>
      <c r="D164" s="25" t="n">
        <v>27</v>
      </c>
      <c r="E164" s="26" t="s">
        <v>532</v>
      </c>
      <c r="F164" s="26" t="s">
        <v>533</v>
      </c>
      <c r="G164" s="15" t="n">
        <v>0</v>
      </c>
      <c r="H164" s="15" t="n">
        <v>0</v>
      </c>
      <c r="I164" s="65" t="s">
        <v>452</v>
      </c>
      <c r="J164" s="26" t="s">
        <v>21</v>
      </c>
      <c r="K164" s="27" t="s">
        <v>22</v>
      </c>
      <c r="L164" s="28" t="s">
        <v>7</v>
      </c>
      <c r="M164" s="28" t="s">
        <v>8</v>
      </c>
      <c r="N164" s="28"/>
      <c r="O164" s="28"/>
      <c r="P164" s="20" t="s">
        <v>534</v>
      </c>
      <c r="Q164" s="21"/>
      <c r="R164" s="1"/>
      <c r="S164" s="1" t="str">
        <f aca="false">IF(E164=F164,"","NOT EQUAL")</f>
        <v>NOT EQUAL</v>
      </c>
      <c r="T164" s="1" t="str">
        <f aca="false">IF(ISNA(VLOOKUP(P164,'NEW XEQM.c'!D:D,1,0)),"--",VLOOKUP(P164,'NEW XEQM.c'!D:G,3,0))</f>
        <v>--</v>
      </c>
      <c r="U164" s="1"/>
      <c r="W164" s="0" t="e">
        <f aca="false">SUBSTITUTE(IF(AND(T164="--",FIND("STD",E164),FIND("fn",C164)&gt;0,FIND("ITM_",P164),I164="CAT_FNCT"),E164,""),"""","")</f>
        <v>#VALUE!</v>
      </c>
    </row>
    <row r="165" customFormat="false" ht="15.75" hidden="false" customHeight="false" outlineLevel="0" collapsed="false">
      <c r="A165" s="23" t="n">
        <f aca="false">IF(B165=INT(B165),ROW(),"")</f>
        <v>165</v>
      </c>
      <c r="B165" s="24" t="n">
        <f aca="false">IF(AND(MID(C165,2,1)&lt;&gt;"/",MID(C165,1,1)="/"),INT(B164)+1,B164+0.01)</f>
        <v>156</v>
      </c>
      <c r="C165" s="25" t="s">
        <v>449</v>
      </c>
      <c r="D165" s="25" t="n">
        <v>28</v>
      </c>
      <c r="E165" s="26" t="s">
        <v>535</v>
      </c>
      <c r="F165" s="26" t="s">
        <v>536</v>
      </c>
      <c r="G165" s="15" t="n">
        <v>0</v>
      </c>
      <c r="H165" s="15" t="n">
        <v>0</v>
      </c>
      <c r="I165" s="65" t="s">
        <v>452</v>
      </c>
      <c r="J165" s="26" t="s">
        <v>21</v>
      </c>
      <c r="K165" s="27" t="s">
        <v>22</v>
      </c>
      <c r="L165" s="28" t="s">
        <v>7</v>
      </c>
      <c r="M165" s="28" t="s">
        <v>8</v>
      </c>
      <c r="N165" s="28"/>
      <c r="O165" s="28"/>
      <c r="P165" s="20" t="s">
        <v>537</v>
      </c>
      <c r="Q165" s="21"/>
      <c r="R165" s="1"/>
      <c r="S165" s="1" t="str">
        <f aca="false">IF(E165=F165,"","NOT EQUAL")</f>
        <v>NOT EQUAL</v>
      </c>
      <c r="T165" s="1" t="str">
        <f aca="false">IF(ISNA(VLOOKUP(P165,'NEW XEQM.c'!D:D,1,0)),"--",VLOOKUP(P165,'NEW XEQM.c'!D:G,3,0))</f>
        <v>--</v>
      </c>
      <c r="U165" s="1"/>
      <c r="W165" s="0" t="e">
        <f aca="false">SUBSTITUTE(IF(AND(T165="--",FIND("STD",E165),FIND("fn",C165)&gt;0,FIND("ITM_",P165),I165="CAT_FNCT"),E165,""),"""","")</f>
        <v>#VALUE!</v>
      </c>
    </row>
    <row r="166" customFormat="false" ht="15.75" hidden="false" customHeight="false" outlineLevel="0" collapsed="false">
      <c r="A166" s="23" t="n">
        <f aca="false">IF(B166=INT(B166),ROW(),"")</f>
        <v>166</v>
      </c>
      <c r="B166" s="24" t="n">
        <f aca="false">IF(AND(MID(C166,2,1)&lt;&gt;"/",MID(C166,1,1)="/"),INT(B165)+1,B165+0.01)</f>
        <v>157</v>
      </c>
      <c r="C166" s="25" t="s">
        <v>449</v>
      </c>
      <c r="D166" s="25" t="n">
        <v>29</v>
      </c>
      <c r="E166" s="26" t="s">
        <v>538</v>
      </c>
      <c r="F166" s="26" t="s">
        <v>539</v>
      </c>
      <c r="G166" s="15" t="n">
        <v>0</v>
      </c>
      <c r="H166" s="15" t="n">
        <v>0</v>
      </c>
      <c r="I166" s="65" t="s">
        <v>452</v>
      </c>
      <c r="J166" s="26" t="s">
        <v>21</v>
      </c>
      <c r="K166" s="27" t="s">
        <v>22</v>
      </c>
      <c r="L166" s="28" t="s">
        <v>7</v>
      </c>
      <c r="M166" s="28" t="s">
        <v>8</v>
      </c>
      <c r="N166" s="28"/>
      <c r="O166" s="28"/>
      <c r="P166" s="20" t="s">
        <v>540</v>
      </c>
      <c r="Q166" s="21"/>
      <c r="R166" s="1"/>
      <c r="S166" s="1" t="str">
        <f aca="false">IF(E166=F166,"","NOT EQUAL")</f>
        <v>NOT EQUAL</v>
      </c>
      <c r="T166" s="1" t="str">
        <f aca="false">IF(ISNA(VLOOKUP(P166,'NEW XEQM.c'!D:D,1,0)),"--",VLOOKUP(P166,'NEW XEQM.c'!D:G,3,0))</f>
        <v>--</v>
      </c>
      <c r="U166" s="1"/>
      <c r="W166" s="0" t="e">
        <f aca="false">SUBSTITUTE(IF(AND(T166="--",FIND("STD",E166),FIND("fn",C166)&gt;0,FIND("ITM_",P166),I166="CAT_FNCT"),E166,""),"""","")</f>
        <v>#VALUE!</v>
      </c>
    </row>
    <row r="167" customFormat="false" ht="15.75" hidden="false" customHeight="false" outlineLevel="0" collapsed="false">
      <c r="A167" s="23" t="n">
        <f aca="false">IF(B167=INT(B167),ROW(),"")</f>
        <v>167</v>
      </c>
      <c r="B167" s="24" t="n">
        <f aca="false">IF(AND(MID(C167,2,1)&lt;&gt;"/",MID(C167,1,1)="/"),INT(B166)+1,B166+0.01)</f>
        <v>158</v>
      </c>
      <c r="C167" s="25" t="s">
        <v>449</v>
      </c>
      <c r="D167" s="25" t="n">
        <v>30</v>
      </c>
      <c r="E167" s="26" t="s">
        <v>541</v>
      </c>
      <c r="F167" s="26" t="s">
        <v>542</v>
      </c>
      <c r="G167" s="15" t="n">
        <v>0</v>
      </c>
      <c r="H167" s="15" t="n">
        <v>0</v>
      </c>
      <c r="I167" s="65" t="s">
        <v>452</v>
      </c>
      <c r="J167" s="26" t="s">
        <v>21</v>
      </c>
      <c r="K167" s="27" t="s">
        <v>22</v>
      </c>
      <c r="L167" s="28" t="s">
        <v>7</v>
      </c>
      <c r="M167" s="28" t="s">
        <v>8</v>
      </c>
      <c r="N167" s="28"/>
      <c r="O167" s="28"/>
      <c r="P167" s="20" t="s">
        <v>543</v>
      </c>
      <c r="Q167" s="21"/>
      <c r="R167" s="1"/>
      <c r="S167" s="1" t="str">
        <f aca="false">IF(E167=F167,"","NOT EQUAL")</f>
        <v>NOT EQUAL</v>
      </c>
      <c r="T167" s="1" t="str">
        <f aca="false">IF(ISNA(VLOOKUP(P167,'NEW XEQM.c'!D:D,1,0)),"--",VLOOKUP(P167,'NEW XEQM.c'!D:G,3,0))</f>
        <v>--</v>
      </c>
      <c r="U167" s="1"/>
      <c r="W167" s="0" t="e">
        <f aca="false">SUBSTITUTE(IF(AND(T167="--",FIND("STD",E167),FIND("fn",C167)&gt;0,FIND("ITM_",P167),I167="CAT_FNCT"),E167,""),"""","")</f>
        <v>#VALUE!</v>
      </c>
    </row>
    <row r="168" customFormat="false" ht="15.75" hidden="false" customHeight="false" outlineLevel="0" collapsed="false">
      <c r="A168" s="23" t="n">
        <f aca="false">IF(B168=INT(B168),ROW(),"")</f>
        <v>168</v>
      </c>
      <c r="B168" s="24" t="n">
        <f aca="false">IF(AND(MID(C168,2,1)&lt;&gt;"/",MID(C168,1,1)="/"),INT(B167)+1,B167+0.01)</f>
        <v>159</v>
      </c>
      <c r="C168" s="25" t="s">
        <v>449</v>
      </c>
      <c r="D168" s="25" t="n">
        <v>31</v>
      </c>
      <c r="E168" s="26" t="s">
        <v>544</v>
      </c>
      <c r="F168" s="26" t="s">
        <v>545</v>
      </c>
      <c r="G168" s="15" t="n">
        <v>0</v>
      </c>
      <c r="H168" s="15" t="n">
        <v>0</v>
      </c>
      <c r="I168" s="65" t="s">
        <v>452</v>
      </c>
      <c r="J168" s="26" t="s">
        <v>21</v>
      </c>
      <c r="K168" s="27" t="s">
        <v>22</v>
      </c>
      <c r="L168" s="28" t="s">
        <v>7</v>
      </c>
      <c r="M168" s="28" t="s">
        <v>8</v>
      </c>
      <c r="N168" s="28"/>
      <c r="O168" s="28"/>
      <c r="P168" s="20" t="s">
        <v>546</v>
      </c>
      <c r="Q168" s="21"/>
      <c r="R168" s="1"/>
      <c r="S168" s="1" t="str">
        <f aca="false">IF(E168=F168,"","NOT EQUAL")</f>
        <v>NOT EQUAL</v>
      </c>
      <c r="T168" s="1" t="str">
        <f aca="false">IF(ISNA(VLOOKUP(P168,'NEW XEQM.c'!D:D,1,0)),"--",VLOOKUP(P168,'NEW XEQM.c'!D:G,3,0))</f>
        <v>--</v>
      </c>
      <c r="U168" s="1"/>
      <c r="W168" s="0" t="e">
        <f aca="false">SUBSTITUTE(IF(AND(T168="--",FIND("STD",E168),FIND("fn",C168)&gt;0,FIND("ITM_",P168),I168="CAT_FNCT"),E168,""),"""","")</f>
        <v>#VALUE!</v>
      </c>
    </row>
    <row r="169" customFormat="false" ht="15.75" hidden="false" customHeight="false" outlineLevel="0" collapsed="false">
      <c r="A169" s="23" t="n">
        <f aca="false">IF(B169=INT(B169),ROW(),"")</f>
        <v>169</v>
      </c>
      <c r="B169" s="24" t="n">
        <f aca="false">IF(AND(MID(C169,2,1)&lt;&gt;"/",MID(C169,1,1)="/"),INT(B168)+1,B168+0.01)</f>
        <v>160</v>
      </c>
      <c r="C169" s="25" t="s">
        <v>449</v>
      </c>
      <c r="D169" s="25" t="n">
        <v>32</v>
      </c>
      <c r="E169" s="26" t="s">
        <v>547</v>
      </c>
      <c r="F169" s="26" t="s">
        <v>548</v>
      </c>
      <c r="G169" s="15" t="n">
        <v>0</v>
      </c>
      <c r="H169" s="15" t="n">
        <v>0</v>
      </c>
      <c r="I169" s="65" t="s">
        <v>452</v>
      </c>
      <c r="J169" s="26" t="s">
        <v>21</v>
      </c>
      <c r="K169" s="27" t="s">
        <v>22</v>
      </c>
      <c r="L169" s="28" t="s">
        <v>7</v>
      </c>
      <c r="M169" s="28" t="s">
        <v>8</v>
      </c>
      <c r="N169" s="28"/>
      <c r="O169" s="28"/>
      <c r="P169" s="20" t="s">
        <v>549</v>
      </c>
      <c r="Q169" s="21"/>
      <c r="R169" s="1"/>
      <c r="S169" s="1" t="str">
        <f aca="false">IF(E169=F169,"","NOT EQUAL")</f>
        <v>NOT EQUAL</v>
      </c>
      <c r="T169" s="1" t="str">
        <f aca="false">IF(ISNA(VLOOKUP(P169,'NEW XEQM.c'!D:D,1,0)),"--",VLOOKUP(P169,'NEW XEQM.c'!D:G,3,0))</f>
        <v>--</v>
      </c>
      <c r="U169" s="1"/>
      <c r="W169" s="0" t="e">
        <f aca="false">SUBSTITUTE(IF(AND(T169="--",FIND("STD",E169),FIND("fn",C169)&gt;0,FIND("ITM_",P169),I169="CAT_FNCT"),E169,""),"""","")</f>
        <v>#VALUE!</v>
      </c>
    </row>
    <row r="170" customFormat="false" ht="15.75" hidden="false" customHeight="false" outlineLevel="0" collapsed="false">
      <c r="A170" s="23" t="n">
        <f aca="false">IF(B170=INT(B170),ROW(),"")</f>
        <v>170</v>
      </c>
      <c r="B170" s="24" t="n">
        <f aca="false">IF(AND(MID(C170,2,1)&lt;&gt;"/",MID(C170,1,1)="/"),INT(B169)+1,B169+0.01)</f>
        <v>161</v>
      </c>
      <c r="C170" s="25" t="s">
        <v>449</v>
      </c>
      <c r="D170" s="25" t="n">
        <v>33</v>
      </c>
      <c r="E170" s="26" t="s">
        <v>550</v>
      </c>
      <c r="F170" s="26" t="s">
        <v>551</v>
      </c>
      <c r="G170" s="15" t="n">
        <v>0</v>
      </c>
      <c r="H170" s="15" t="n">
        <v>0</v>
      </c>
      <c r="I170" s="65" t="s">
        <v>452</v>
      </c>
      <c r="J170" s="26" t="s">
        <v>21</v>
      </c>
      <c r="K170" s="27" t="s">
        <v>22</v>
      </c>
      <c r="L170" s="28" t="s">
        <v>7</v>
      </c>
      <c r="M170" s="28" t="s">
        <v>8</v>
      </c>
      <c r="N170" s="28"/>
      <c r="O170" s="28"/>
      <c r="P170" s="20" t="s">
        <v>552</v>
      </c>
      <c r="Q170" s="21"/>
      <c r="R170" s="1"/>
      <c r="S170" s="1" t="str">
        <f aca="false">IF(E170=F170,"","NOT EQUAL")</f>
        <v>NOT EQUAL</v>
      </c>
      <c r="T170" s="1" t="str">
        <f aca="false">IF(ISNA(VLOOKUP(P170,'NEW XEQM.c'!D:D,1,0)),"--",VLOOKUP(P170,'NEW XEQM.c'!D:G,3,0))</f>
        <v>--</v>
      </c>
      <c r="U170" s="1"/>
      <c r="W170" s="0" t="e">
        <f aca="false">SUBSTITUTE(IF(AND(T170="--",FIND("STD",E170),FIND("fn",C170)&gt;0,FIND("ITM_",P170),I170="CAT_FNCT"),E170,""),"""","")</f>
        <v>#VALUE!</v>
      </c>
    </row>
    <row r="171" customFormat="false" ht="15.75" hidden="false" customHeight="false" outlineLevel="0" collapsed="false">
      <c r="A171" s="23" t="n">
        <f aca="false">IF(B171=INT(B171),ROW(),"")</f>
        <v>171</v>
      </c>
      <c r="B171" s="24" t="n">
        <f aca="false">IF(AND(MID(C171,2,1)&lt;&gt;"/",MID(C171,1,1)="/"),INT(B170)+1,B170+0.01)</f>
        <v>162</v>
      </c>
      <c r="C171" s="25" t="s">
        <v>449</v>
      </c>
      <c r="D171" s="25" t="n">
        <v>34</v>
      </c>
      <c r="E171" s="26" t="s">
        <v>553</v>
      </c>
      <c r="F171" s="26" t="s">
        <v>554</v>
      </c>
      <c r="G171" s="15" t="n">
        <v>0</v>
      </c>
      <c r="H171" s="15" t="n">
        <v>0</v>
      </c>
      <c r="I171" s="65" t="s">
        <v>452</v>
      </c>
      <c r="J171" s="26" t="s">
        <v>21</v>
      </c>
      <c r="K171" s="27" t="s">
        <v>22</v>
      </c>
      <c r="L171" s="28" t="s">
        <v>7</v>
      </c>
      <c r="M171" s="28" t="s">
        <v>8</v>
      </c>
      <c r="N171" s="28"/>
      <c r="O171" s="28"/>
      <c r="P171" s="20" t="s">
        <v>555</v>
      </c>
      <c r="Q171" s="21"/>
      <c r="R171" s="1"/>
      <c r="S171" s="1" t="str">
        <f aca="false">IF(E171=F171,"","NOT EQUAL")</f>
        <v>NOT EQUAL</v>
      </c>
      <c r="T171" s="1" t="str">
        <f aca="false">IF(ISNA(VLOOKUP(P171,'NEW XEQM.c'!D:D,1,0)),"--",VLOOKUP(P171,'NEW XEQM.c'!D:G,3,0))</f>
        <v>--</v>
      </c>
      <c r="U171" s="1"/>
      <c r="W171" s="0" t="e">
        <f aca="false">SUBSTITUTE(IF(AND(T171="--",FIND("STD",E171),FIND("fn",C171)&gt;0,FIND("ITM_",P171),I171="CAT_FNCT"),E171,""),"""","")</f>
        <v>#VALUE!</v>
      </c>
    </row>
    <row r="172" customFormat="false" ht="15.75" hidden="false" customHeight="false" outlineLevel="0" collapsed="false">
      <c r="A172" s="23" t="n">
        <f aca="false">IF(B172=INT(B172),ROW(),"")</f>
        <v>172</v>
      </c>
      <c r="B172" s="24" t="n">
        <f aca="false">IF(AND(MID(C172,2,1)&lt;&gt;"/",MID(C172,1,1)="/"),INT(B171)+1,B171+0.01)</f>
        <v>163</v>
      </c>
      <c r="C172" s="25" t="s">
        <v>449</v>
      </c>
      <c r="D172" s="25" t="n">
        <v>35</v>
      </c>
      <c r="E172" s="26" t="s">
        <v>556</v>
      </c>
      <c r="F172" s="26" t="s">
        <v>557</v>
      </c>
      <c r="G172" s="15" t="n">
        <v>0</v>
      </c>
      <c r="H172" s="15" t="n">
        <v>0</v>
      </c>
      <c r="I172" s="65" t="s">
        <v>452</v>
      </c>
      <c r="J172" s="26" t="s">
        <v>21</v>
      </c>
      <c r="K172" s="27" t="s">
        <v>22</v>
      </c>
      <c r="L172" s="28" t="s">
        <v>7</v>
      </c>
      <c r="M172" s="28" t="s">
        <v>8</v>
      </c>
      <c r="N172" s="28"/>
      <c r="O172" s="28"/>
      <c r="P172" s="20" t="s">
        <v>558</v>
      </c>
      <c r="Q172" s="21"/>
      <c r="R172" s="1"/>
      <c r="S172" s="1" t="str">
        <f aca="false">IF(E172=F172,"","NOT EQUAL")</f>
        <v>NOT EQUAL</v>
      </c>
      <c r="T172" s="1" t="str">
        <f aca="false">IF(ISNA(VLOOKUP(P172,'NEW XEQM.c'!D:D,1,0)),"--",VLOOKUP(P172,'NEW XEQM.c'!D:G,3,0))</f>
        <v>--</v>
      </c>
      <c r="U172" s="1"/>
      <c r="W172" s="0" t="e">
        <f aca="false">SUBSTITUTE(IF(AND(T172="--",FIND("STD",E172),FIND("fn",C172)&gt;0,FIND("ITM_",P172),I172="CAT_FNCT"),E172,""),"""","")</f>
        <v>#VALUE!</v>
      </c>
    </row>
    <row r="173" customFormat="false" ht="15.75" hidden="false" customHeight="false" outlineLevel="0" collapsed="false">
      <c r="A173" s="23" t="n">
        <f aca="false">IF(B173=INT(B173),ROW(),"")</f>
        <v>173</v>
      </c>
      <c r="B173" s="24" t="n">
        <f aca="false">IF(AND(MID(C173,2,1)&lt;&gt;"/",MID(C173,1,1)="/"),INT(B172)+1,B172+0.01)</f>
        <v>164</v>
      </c>
      <c r="C173" s="25" t="s">
        <v>449</v>
      </c>
      <c r="D173" s="25" t="n">
        <v>36</v>
      </c>
      <c r="E173" s="26" t="s">
        <v>559</v>
      </c>
      <c r="F173" s="26" t="s">
        <v>560</v>
      </c>
      <c r="G173" s="15" t="n">
        <v>0</v>
      </c>
      <c r="H173" s="15" t="n">
        <v>0</v>
      </c>
      <c r="I173" s="65" t="s">
        <v>452</v>
      </c>
      <c r="J173" s="26" t="s">
        <v>21</v>
      </c>
      <c r="K173" s="27" t="s">
        <v>22</v>
      </c>
      <c r="L173" s="28" t="s">
        <v>7</v>
      </c>
      <c r="M173" s="28" t="s">
        <v>8</v>
      </c>
      <c r="N173" s="28"/>
      <c r="O173" s="28"/>
      <c r="P173" s="20" t="s">
        <v>561</v>
      </c>
      <c r="Q173" s="21"/>
      <c r="R173" s="1"/>
      <c r="S173" s="1" t="str">
        <f aca="false">IF(E173=F173,"","NOT EQUAL")</f>
        <v>NOT EQUAL</v>
      </c>
      <c r="T173" s="1" t="str">
        <f aca="false">IF(ISNA(VLOOKUP(P173,'NEW XEQM.c'!D:D,1,0)),"--",VLOOKUP(P173,'NEW XEQM.c'!D:G,3,0))</f>
        <v>--</v>
      </c>
      <c r="U173" s="1"/>
      <c r="W173" s="0" t="e">
        <f aca="false">SUBSTITUTE(IF(AND(T173="--",FIND("STD",E173),FIND("fn",C173)&gt;0,FIND("ITM_",P173),I173="CAT_FNCT"),E173,""),"""","")</f>
        <v>#VALUE!</v>
      </c>
    </row>
    <row r="174" customFormat="false" ht="15.75" hidden="false" customHeight="false" outlineLevel="0" collapsed="false">
      <c r="A174" s="23" t="n">
        <f aca="false">IF(B174=INT(B174),ROW(),"")</f>
        <v>174</v>
      </c>
      <c r="B174" s="24" t="n">
        <f aca="false">IF(AND(MID(C174,2,1)&lt;&gt;"/",MID(C174,1,1)="/"),INT(B173)+1,B173+0.01)</f>
        <v>165</v>
      </c>
      <c r="C174" s="25" t="s">
        <v>449</v>
      </c>
      <c r="D174" s="25" t="n">
        <v>37</v>
      </c>
      <c r="E174" s="26" t="s">
        <v>562</v>
      </c>
      <c r="F174" s="26" t="s">
        <v>563</v>
      </c>
      <c r="G174" s="15" t="n">
        <v>0</v>
      </c>
      <c r="H174" s="15" t="n">
        <v>0</v>
      </c>
      <c r="I174" s="65" t="s">
        <v>452</v>
      </c>
      <c r="J174" s="26" t="s">
        <v>21</v>
      </c>
      <c r="K174" s="27" t="s">
        <v>22</v>
      </c>
      <c r="L174" s="28" t="s">
        <v>7</v>
      </c>
      <c r="M174" s="28" t="s">
        <v>8</v>
      </c>
      <c r="N174" s="28"/>
      <c r="O174" s="28"/>
      <c r="P174" s="20" t="s">
        <v>564</v>
      </c>
      <c r="Q174" s="21"/>
      <c r="R174" s="1"/>
      <c r="S174" s="1" t="str">
        <f aca="false">IF(E174=F174,"","NOT EQUAL")</f>
        <v>NOT EQUAL</v>
      </c>
      <c r="T174" s="1" t="str">
        <f aca="false">IF(ISNA(VLOOKUP(P174,'NEW XEQM.c'!D:D,1,0)),"--",VLOOKUP(P174,'NEW XEQM.c'!D:G,3,0))</f>
        <v>--</v>
      </c>
      <c r="U174" s="1"/>
      <c r="W174" s="0" t="e">
        <f aca="false">SUBSTITUTE(IF(AND(T174="--",FIND("STD",E174),FIND("fn",C174)&gt;0,FIND("ITM_",P174),I174="CAT_FNCT"),E174,""),"""","")</f>
        <v>#VALUE!</v>
      </c>
    </row>
    <row r="175" customFormat="false" ht="15.75" hidden="false" customHeight="false" outlineLevel="0" collapsed="false">
      <c r="A175" s="23" t="n">
        <f aca="false">IF(B175=INT(B175),ROW(),"")</f>
        <v>175</v>
      </c>
      <c r="B175" s="24" t="n">
        <f aca="false">IF(AND(MID(C175,2,1)&lt;&gt;"/",MID(C175,1,1)="/"),INT(B174)+1,B174+0.01)</f>
        <v>166</v>
      </c>
      <c r="C175" s="25" t="s">
        <v>449</v>
      </c>
      <c r="D175" s="25" t="n">
        <v>38</v>
      </c>
      <c r="E175" s="26" t="s">
        <v>565</v>
      </c>
      <c r="F175" s="26" t="s">
        <v>566</v>
      </c>
      <c r="G175" s="15" t="n">
        <v>0</v>
      </c>
      <c r="H175" s="15" t="n">
        <v>0</v>
      </c>
      <c r="I175" s="65" t="s">
        <v>452</v>
      </c>
      <c r="J175" s="26" t="s">
        <v>21</v>
      </c>
      <c r="K175" s="27" t="s">
        <v>22</v>
      </c>
      <c r="L175" s="28" t="s">
        <v>7</v>
      </c>
      <c r="M175" s="28" t="s">
        <v>8</v>
      </c>
      <c r="N175" s="28"/>
      <c r="O175" s="28"/>
      <c r="P175" s="20" t="s">
        <v>567</v>
      </c>
      <c r="Q175" s="21"/>
      <c r="R175" s="1"/>
      <c r="S175" s="1" t="str">
        <f aca="false">IF(E175=F175,"","NOT EQUAL")</f>
        <v>NOT EQUAL</v>
      </c>
      <c r="T175" s="1" t="str">
        <f aca="false">IF(ISNA(VLOOKUP(P175,'NEW XEQM.c'!D:D,1,0)),"--",VLOOKUP(P175,'NEW XEQM.c'!D:G,3,0))</f>
        <v>--</v>
      </c>
      <c r="U175" s="1"/>
      <c r="W175" s="0" t="e">
        <f aca="false">SUBSTITUTE(IF(AND(T175="--",FIND("STD",E175),FIND("fn",C175)&gt;0,FIND("ITM_",P175),I175="CAT_FNCT"),E175,""),"""","")</f>
        <v>#VALUE!</v>
      </c>
    </row>
    <row r="176" customFormat="false" ht="15.75" hidden="false" customHeight="false" outlineLevel="0" collapsed="false">
      <c r="A176" s="23" t="n">
        <f aca="false">IF(B176=INT(B176),ROW(),"")</f>
        <v>176</v>
      </c>
      <c r="B176" s="24" t="n">
        <f aca="false">IF(AND(MID(C176,2,1)&lt;&gt;"/",MID(C176,1,1)="/"),INT(B175)+1,B175+0.01)</f>
        <v>167</v>
      </c>
      <c r="C176" s="25" t="s">
        <v>449</v>
      </c>
      <c r="D176" s="25" t="n">
        <v>39</v>
      </c>
      <c r="E176" s="26" t="s">
        <v>568</v>
      </c>
      <c r="F176" s="26" t="s">
        <v>569</v>
      </c>
      <c r="G176" s="15" t="n">
        <v>0</v>
      </c>
      <c r="H176" s="15" t="n">
        <v>0</v>
      </c>
      <c r="I176" s="65" t="s">
        <v>452</v>
      </c>
      <c r="J176" s="26" t="s">
        <v>21</v>
      </c>
      <c r="K176" s="27" t="s">
        <v>22</v>
      </c>
      <c r="L176" s="28" t="s">
        <v>7</v>
      </c>
      <c r="M176" s="28" t="s">
        <v>8</v>
      </c>
      <c r="N176" s="28"/>
      <c r="O176" s="28"/>
      <c r="P176" s="20" t="s">
        <v>570</v>
      </c>
      <c r="Q176" s="21"/>
      <c r="R176" s="1"/>
      <c r="S176" s="1" t="str">
        <f aca="false">IF(E176=F176,"","NOT EQUAL")</f>
        <v>NOT EQUAL</v>
      </c>
      <c r="T176" s="1" t="str">
        <f aca="false">IF(ISNA(VLOOKUP(P176,'NEW XEQM.c'!D:D,1,0)),"--",VLOOKUP(P176,'NEW XEQM.c'!D:G,3,0))</f>
        <v>--</v>
      </c>
      <c r="U176" s="1"/>
      <c r="W176" s="0" t="e">
        <f aca="false">SUBSTITUTE(IF(AND(T176="--",FIND("STD",E176),FIND("fn",C176)&gt;0,FIND("ITM_",P176),I176="CAT_FNCT"),E176,""),"""","")</f>
        <v>#VALUE!</v>
      </c>
    </row>
    <row r="177" customFormat="false" ht="15.75" hidden="false" customHeight="false" outlineLevel="0" collapsed="false">
      <c r="A177" s="23" t="n">
        <f aca="false">IF(B177=INT(B177),ROW(),"")</f>
        <v>177</v>
      </c>
      <c r="B177" s="24" t="n">
        <f aca="false">IF(AND(MID(C177,2,1)&lt;&gt;"/",MID(C177,1,1)="/"),INT(B176)+1,B176+0.01)</f>
        <v>168</v>
      </c>
      <c r="C177" s="25" t="s">
        <v>449</v>
      </c>
      <c r="D177" s="25" t="n">
        <v>40</v>
      </c>
      <c r="E177" s="26" t="s">
        <v>571</v>
      </c>
      <c r="F177" s="26" t="s">
        <v>572</v>
      </c>
      <c r="G177" s="15" t="n">
        <v>0</v>
      </c>
      <c r="H177" s="15" t="n">
        <v>0</v>
      </c>
      <c r="I177" s="65" t="s">
        <v>452</v>
      </c>
      <c r="J177" s="26" t="s">
        <v>21</v>
      </c>
      <c r="K177" s="27" t="s">
        <v>22</v>
      </c>
      <c r="L177" s="28" t="s">
        <v>7</v>
      </c>
      <c r="M177" s="28" t="s">
        <v>8</v>
      </c>
      <c r="N177" s="28"/>
      <c r="O177" s="28"/>
      <c r="P177" s="20" t="s">
        <v>573</v>
      </c>
      <c r="Q177" s="21"/>
      <c r="R177" s="1"/>
      <c r="S177" s="1" t="str">
        <f aca="false">IF(E177=F177,"","NOT EQUAL")</f>
        <v>NOT EQUAL</v>
      </c>
      <c r="T177" s="1" t="str">
        <f aca="false">IF(ISNA(VLOOKUP(P177,'NEW XEQM.c'!D:D,1,0)),"--",VLOOKUP(P177,'NEW XEQM.c'!D:G,3,0))</f>
        <v>--</v>
      </c>
      <c r="U177" s="1"/>
      <c r="W177" s="0" t="e">
        <f aca="false">SUBSTITUTE(IF(AND(T177="--",FIND("STD",E177),FIND("fn",C177)&gt;0,FIND("ITM_",P177),I177="CAT_FNCT"),E177,""),"""","")</f>
        <v>#VALUE!</v>
      </c>
    </row>
    <row r="178" customFormat="false" ht="15.75" hidden="false" customHeight="false" outlineLevel="0" collapsed="false">
      <c r="A178" s="23" t="n">
        <f aca="false">IF(B178=INT(B178),ROW(),"")</f>
        <v>178</v>
      </c>
      <c r="B178" s="24" t="n">
        <f aca="false">IF(AND(MID(C178,2,1)&lt;&gt;"/",MID(C178,1,1)="/"),INT(B177)+1,B177+0.01)</f>
        <v>169</v>
      </c>
      <c r="C178" s="25" t="s">
        <v>449</v>
      </c>
      <c r="D178" s="25" t="n">
        <v>41</v>
      </c>
      <c r="E178" s="26" t="s">
        <v>574</v>
      </c>
      <c r="F178" s="26" t="s">
        <v>575</v>
      </c>
      <c r="G178" s="15" t="n">
        <v>0</v>
      </c>
      <c r="H178" s="15" t="n">
        <v>0</v>
      </c>
      <c r="I178" s="65" t="s">
        <v>452</v>
      </c>
      <c r="J178" s="26" t="s">
        <v>21</v>
      </c>
      <c r="K178" s="27" t="s">
        <v>22</v>
      </c>
      <c r="L178" s="28" t="s">
        <v>7</v>
      </c>
      <c r="M178" s="28" t="s">
        <v>8</v>
      </c>
      <c r="N178" s="28"/>
      <c r="O178" s="28"/>
      <c r="P178" s="20" t="s">
        <v>576</v>
      </c>
      <c r="Q178" s="21"/>
      <c r="R178" s="1"/>
      <c r="S178" s="1" t="str">
        <f aca="false">IF(E178=F178,"","NOT EQUAL")</f>
        <v>NOT EQUAL</v>
      </c>
      <c r="T178" s="1" t="str">
        <f aca="false">IF(ISNA(VLOOKUP(P178,'NEW XEQM.c'!D:D,1,0)),"--",VLOOKUP(P178,'NEW XEQM.c'!D:G,3,0))</f>
        <v>--</v>
      </c>
      <c r="U178" s="1"/>
      <c r="W178" s="0" t="e">
        <f aca="false">SUBSTITUTE(IF(AND(T178="--",FIND("STD",E178),FIND("fn",C178)&gt;0,FIND("ITM_",P178),I178="CAT_FNCT"),E178,""),"""","")</f>
        <v>#VALUE!</v>
      </c>
    </row>
    <row r="179" customFormat="false" ht="15.75" hidden="false" customHeight="false" outlineLevel="0" collapsed="false">
      <c r="A179" s="23" t="n">
        <f aca="false">IF(B179=INT(B179),ROW(),"")</f>
        <v>179</v>
      </c>
      <c r="B179" s="24" t="n">
        <f aca="false">IF(AND(MID(C179,2,1)&lt;&gt;"/",MID(C179,1,1)="/"),INT(B178)+1,B178+0.01)</f>
        <v>170</v>
      </c>
      <c r="C179" s="25" t="s">
        <v>449</v>
      </c>
      <c r="D179" s="25" t="n">
        <v>42</v>
      </c>
      <c r="E179" s="26" t="s">
        <v>577</v>
      </c>
      <c r="F179" s="26" t="s">
        <v>578</v>
      </c>
      <c r="G179" s="15" t="n">
        <v>0</v>
      </c>
      <c r="H179" s="15" t="n">
        <v>0</v>
      </c>
      <c r="I179" s="65" t="s">
        <v>452</v>
      </c>
      <c r="J179" s="26" t="s">
        <v>21</v>
      </c>
      <c r="K179" s="27" t="s">
        <v>22</v>
      </c>
      <c r="L179" s="28" t="s">
        <v>7</v>
      </c>
      <c r="M179" s="28" t="s">
        <v>8</v>
      </c>
      <c r="N179" s="28"/>
      <c r="O179" s="28"/>
      <c r="P179" s="20" t="s">
        <v>579</v>
      </c>
      <c r="Q179" s="21"/>
      <c r="R179" s="1"/>
      <c r="S179" s="1" t="str">
        <f aca="false">IF(E179=F179,"","NOT EQUAL")</f>
        <v>NOT EQUAL</v>
      </c>
      <c r="T179" s="1" t="str">
        <f aca="false">IF(ISNA(VLOOKUP(P179,'NEW XEQM.c'!D:D,1,0)),"--",VLOOKUP(P179,'NEW XEQM.c'!D:G,3,0))</f>
        <v>--</v>
      </c>
      <c r="U179" s="1"/>
      <c r="W179" s="0" t="e">
        <f aca="false">SUBSTITUTE(IF(AND(T179="--",FIND("STD",E179),FIND("fn",C179)&gt;0,FIND("ITM_",P179),I179="CAT_FNCT"),E179,""),"""","")</f>
        <v>#VALUE!</v>
      </c>
    </row>
    <row r="180" customFormat="false" ht="15.75" hidden="false" customHeight="false" outlineLevel="0" collapsed="false">
      <c r="A180" s="23" t="n">
        <f aca="false">IF(B180=INT(B180),ROW(),"")</f>
        <v>180</v>
      </c>
      <c r="B180" s="24" t="n">
        <f aca="false">IF(AND(MID(C180,2,1)&lt;&gt;"/",MID(C180,1,1)="/"),INT(B179)+1,B179+0.01)</f>
        <v>171</v>
      </c>
      <c r="C180" s="25" t="s">
        <v>449</v>
      </c>
      <c r="D180" s="25" t="n">
        <v>43</v>
      </c>
      <c r="E180" s="26" t="s">
        <v>580</v>
      </c>
      <c r="F180" s="26" t="s">
        <v>581</v>
      </c>
      <c r="G180" s="15" t="n">
        <v>0</v>
      </c>
      <c r="H180" s="15" t="n">
        <v>0</v>
      </c>
      <c r="I180" s="65" t="s">
        <v>452</v>
      </c>
      <c r="J180" s="26" t="s">
        <v>21</v>
      </c>
      <c r="K180" s="27" t="s">
        <v>22</v>
      </c>
      <c r="L180" s="28" t="s">
        <v>7</v>
      </c>
      <c r="M180" s="28" t="s">
        <v>8</v>
      </c>
      <c r="N180" s="28"/>
      <c r="O180" s="28"/>
      <c r="P180" s="20" t="s">
        <v>582</v>
      </c>
      <c r="Q180" s="21"/>
      <c r="R180" s="1"/>
      <c r="S180" s="1" t="str">
        <f aca="false">IF(E180=F180,"","NOT EQUAL")</f>
        <v>NOT EQUAL</v>
      </c>
      <c r="T180" s="1" t="str">
        <f aca="false">IF(ISNA(VLOOKUP(P180,'NEW XEQM.c'!D:D,1,0)),"--",VLOOKUP(P180,'NEW XEQM.c'!D:G,3,0))</f>
        <v>--</v>
      </c>
      <c r="U180" s="1"/>
      <c r="W180" s="0" t="e">
        <f aca="false">SUBSTITUTE(IF(AND(T180="--",FIND("STD",E180),FIND("fn",C180)&gt;0,FIND("ITM_",P180),I180="CAT_FNCT"),E180,""),"""","")</f>
        <v>#VALUE!</v>
      </c>
    </row>
    <row r="181" customFormat="false" ht="15.75" hidden="false" customHeight="false" outlineLevel="0" collapsed="false">
      <c r="A181" s="23" t="n">
        <f aca="false">IF(B181=INT(B181),ROW(),"")</f>
        <v>181</v>
      </c>
      <c r="B181" s="24" t="n">
        <f aca="false">IF(AND(MID(C181,2,1)&lt;&gt;"/",MID(C181,1,1)="/"),INT(B180)+1,B180+0.01)</f>
        <v>172</v>
      </c>
      <c r="C181" s="25" t="s">
        <v>449</v>
      </c>
      <c r="D181" s="25" t="n">
        <v>44</v>
      </c>
      <c r="E181" s="26" t="s">
        <v>583</v>
      </c>
      <c r="F181" s="26" t="s">
        <v>584</v>
      </c>
      <c r="G181" s="47" t="n">
        <v>0</v>
      </c>
      <c r="H181" s="47" t="n">
        <v>0</v>
      </c>
      <c r="I181" s="65" t="s">
        <v>452</v>
      </c>
      <c r="J181" s="26" t="s">
        <v>21</v>
      </c>
      <c r="K181" s="27" t="s">
        <v>22</v>
      </c>
      <c r="L181" s="28" t="s">
        <v>7</v>
      </c>
      <c r="M181" s="28" t="s">
        <v>8</v>
      </c>
      <c r="N181" s="28"/>
      <c r="O181" s="28"/>
      <c r="P181" s="20" t="s">
        <v>585</v>
      </c>
      <c r="Q181" s="21"/>
      <c r="R181" s="1"/>
      <c r="S181" s="1" t="str">
        <f aca="false">IF(E181=F181,"","NOT EQUAL")</f>
        <v>NOT EQUAL</v>
      </c>
      <c r="T181" s="1" t="str">
        <f aca="false">IF(ISNA(VLOOKUP(P181,'NEW XEQM.c'!D:D,1,0)),"--",VLOOKUP(P181,'NEW XEQM.c'!D:G,3,0))</f>
        <v>--</v>
      </c>
      <c r="U181" s="1"/>
      <c r="W181" s="0" t="e">
        <f aca="false">SUBSTITUTE(IF(AND(T181="--",FIND("STD",E181),FIND("fn",C181)&gt;0,FIND("ITM_",P181),I181="CAT_FNCT"),E181,""),"""","")</f>
        <v>#VALUE!</v>
      </c>
    </row>
    <row r="182" customFormat="false" ht="15.75" hidden="false" customHeight="false" outlineLevel="0" collapsed="false">
      <c r="A182" s="23" t="n">
        <f aca="false">IF(B182=INT(B182),ROW(),"")</f>
        <v>182</v>
      </c>
      <c r="B182" s="24" t="n">
        <f aca="false">IF(AND(MID(C182,2,1)&lt;&gt;"/",MID(C182,1,1)="/"),INT(B181)+1,B181+0.01)</f>
        <v>173</v>
      </c>
      <c r="C182" s="25" t="s">
        <v>449</v>
      </c>
      <c r="D182" s="25" t="n">
        <v>45</v>
      </c>
      <c r="E182" s="26" t="s">
        <v>586</v>
      </c>
      <c r="F182" s="26" t="s">
        <v>587</v>
      </c>
      <c r="G182" s="15" t="n">
        <v>0</v>
      </c>
      <c r="H182" s="15" t="n">
        <v>0</v>
      </c>
      <c r="I182" s="65" t="s">
        <v>452</v>
      </c>
      <c r="J182" s="26" t="s">
        <v>21</v>
      </c>
      <c r="K182" s="27" t="s">
        <v>22</v>
      </c>
      <c r="L182" s="28" t="s">
        <v>7</v>
      </c>
      <c r="M182" s="28" t="s">
        <v>8</v>
      </c>
      <c r="N182" s="28"/>
      <c r="O182" s="28"/>
      <c r="P182" s="20" t="s">
        <v>588</v>
      </c>
      <c r="Q182" s="21"/>
      <c r="R182" s="1"/>
      <c r="S182" s="1" t="str">
        <f aca="false">IF(E182=F182,"","NOT EQUAL")</f>
        <v>NOT EQUAL</v>
      </c>
      <c r="T182" s="1" t="str">
        <f aca="false">IF(ISNA(VLOOKUP(P182,'NEW XEQM.c'!D:D,1,0)),"--",VLOOKUP(P182,'NEW XEQM.c'!D:G,3,0))</f>
        <v>--</v>
      </c>
      <c r="U182" s="1"/>
      <c r="W182" s="0" t="e">
        <f aca="false">SUBSTITUTE(IF(AND(T182="--",FIND("STD",E182),FIND("fn",C182)&gt;0,FIND("ITM_",P182),I182="CAT_FNCT"),E182,""),"""","")</f>
        <v>#VALUE!</v>
      </c>
    </row>
    <row r="183" customFormat="false" ht="15.75" hidden="false" customHeight="false" outlineLevel="0" collapsed="false">
      <c r="A183" s="23" t="n">
        <f aca="false">IF(B183=INT(B183),ROW(),"")</f>
        <v>183</v>
      </c>
      <c r="B183" s="24" t="n">
        <f aca="false">IF(AND(MID(C183,2,1)&lt;&gt;"/",MID(C183,1,1)="/"),INT(B182)+1,B182+0.01)</f>
        <v>174</v>
      </c>
      <c r="C183" s="25" t="s">
        <v>449</v>
      </c>
      <c r="D183" s="25" t="n">
        <v>46</v>
      </c>
      <c r="E183" s="26" t="s">
        <v>589</v>
      </c>
      <c r="F183" s="26" t="s">
        <v>590</v>
      </c>
      <c r="G183" s="15" t="n">
        <v>0</v>
      </c>
      <c r="H183" s="15" t="n">
        <v>0</v>
      </c>
      <c r="I183" s="65" t="s">
        <v>452</v>
      </c>
      <c r="J183" s="26" t="s">
        <v>21</v>
      </c>
      <c r="K183" s="27" t="s">
        <v>22</v>
      </c>
      <c r="L183" s="28" t="s">
        <v>7</v>
      </c>
      <c r="M183" s="28" t="s">
        <v>8</v>
      </c>
      <c r="N183" s="28"/>
      <c r="O183" s="28"/>
      <c r="P183" s="20" t="s">
        <v>591</v>
      </c>
      <c r="Q183" s="21"/>
      <c r="R183" s="1"/>
      <c r="S183" s="1" t="str">
        <f aca="false">IF(E183=F183,"","NOT EQUAL")</f>
        <v>NOT EQUAL</v>
      </c>
      <c r="T183" s="1" t="str">
        <f aca="false">IF(ISNA(VLOOKUP(P183,'NEW XEQM.c'!D:D,1,0)),"--",VLOOKUP(P183,'NEW XEQM.c'!D:G,3,0))</f>
        <v>--</v>
      </c>
      <c r="U183" s="1"/>
      <c r="W183" s="0" t="e">
        <f aca="false">SUBSTITUTE(IF(AND(T183="--",FIND("STD",E183),FIND("fn",C183)&gt;0,FIND("ITM_",P183),I183="CAT_FNCT"),E183,""),"""","")</f>
        <v>#VALUE!</v>
      </c>
    </row>
    <row r="184" customFormat="false" ht="15.75" hidden="false" customHeight="false" outlineLevel="0" collapsed="false">
      <c r="A184" s="23" t="n">
        <f aca="false">IF(B184=INT(B184),ROW(),"")</f>
        <v>184</v>
      </c>
      <c r="B184" s="24" t="n">
        <f aca="false">IF(AND(MID(C184,2,1)&lt;&gt;"/",MID(C184,1,1)="/"),INT(B183)+1,B183+0.01)</f>
        <v>175</v>
      </c>
      <c r="C184" s="25" t="s">
        <v>449</v>
      </c>
      <c r="D184" s="25" t="n">
        <v>47</v>
      </c>
      <c r="E184" s="26" t="s">
        <v>592</v>
      </c>
      <c r="F184" s="26" t="s">
        <v>593</v>
      </c>
      <c r="G184" s="15" t="n">
        <v>0</v>
      </c>
      <c r="H184" s="15" t="n">
        <v>0</v>
      </c>
      <c r="I184" s="65" t="s">
        <v>452</v>
      </c>
      <c r="J184" s="26" t="s">
        <v>21</v>
      </c>
      <c r="K184" s="27" t="s">
        <v>22</v>
      </c>
      <c r="L184" s="28" t="s">
        <v>7</v>
      </c>
      <c r="M184" s="28" t="s">
        <v>8</v>
      </c>
      <c r="N184" s="28"/>
      <c r="O184" s="28"/>
      <c r="P184" s="20" t="s">
        <v>594</v>
      </c>
      <c r="Q184" s="21"/>
      <c r="R184" s="1"/>
      <c r="S184" s="1" t="str">
        <f aca="false">IF(E184=F184,"","NOT EQUAL")</f>
        <v>NOT EQUAL</v>
      </c>
      <c r="T184" s="1" t="str">
        <f aca="false">IF(ISNA(VLOOKUP(P184,'NEW XEQM.c'!D:D,1,0)),"--",VLOOKUP(P184,'NEW XEQM.c'!D:G,3,0))</f>
        <v>--</v>
      </c>
      <c r="U184" s="1" t="s">
        <v>387</v>
      </c>
      <c r="W184" s="0" t="e">
        <f aca="false">SUBSTITUTE(IF(AND(T184="--",FIND("STD",E184),FIND("fn",C184)&gt;0,FIND("ITM_",P184),I184="CAT_FNCT"),E184,""),"""","")</f>
        <v>#VALUE!</v>
      </c>
    </row>
    <row r="185" customFormat="false" ht="15.75" hidden="false" customHeight="false" outlineLevel="0" collapsed="false">
      <c r="A185" s="23" t="n">
        <f aca="false">IF(B185=INT(B185),ROW(),"")</f>
        <v>185</v>
      </c>
      <c r="B185" s="24" t="n">
        <f aca="false">IF(AND(MID(C185,2,1)&lt;&gt;"/",MID(C185,1,1)="/"),INT(B184)+1,B184+0.01)</f>
        <v>176</v>
      </c>
      <c r="C185" s="25" t="s">
        <v>449</v>
      </c>
      <c r="D185" s="25" t="n">
        <v>48</v>
      </c>
      <c r="E185" s="26" t="s">
        <v>595</v>
      </c>
      <c r="F185" s="26" t="s">
        <v>596</v>
      </c>
      <c r="G185" s="15" t="n">
        <v>0</v>
      </c>
      <c r="H185" s="15" t="n">
        <v>0</v>
      </c>
      <c r="I185" s="65" t="s">
        <v>452</v>
      </c>
      <c r="J185" s="26" t="s">
        <v>21</v>
      </c>
      <c r="K185" s="27" t="s">
        <v>22</v>
      </c>
      <c r="L185" s="28" t="s">
        <v>7</v>
      </c>
      <c r="M185" s="28" t="s">
        <v>8</v>
      </c>
      <c r="N185" s="28"/>
      <c r="O185" s="28"/>
      <c r="P185" s="20" t="s">
        <v>597</v>
      </c>
      <c r="Q185" s="21"/>
      <c r="R185" s="1"/>
      <c r="S185" s="1" t="str">
        <f aca="false">IF(E185=F185,"","NOT EQUAL")</f>
        <v>NOT EQUAL</v>
      </c>
      <c r="T185" s="1" t="str">
        <f aca="false">IF(ISNA(VLOOKUP(P185,'NEW XEQM.c'!D:D,1,0)),"--",VLOOKUP(P185,'NEW XEQM.c'!D:G,3,0))</f>
        <v>--</v>
      </c>
      <c r="U185" s="1"/>
      <c r="W185" s="0" t="e">
        <f aca="false">SUBSTITUTE(IF(AND(T185="--",FIND("STD",E185),FIND("fn",C185)&gt;0,FIND("ITM_",P185),I185="CAT_FNCT"),E185,""),"""","")</f>
        <v>#VALUE!</v>
      </c>
    </row>
    <row r="186" customFormat="false" ht="15.75" hidden="false" customHeight="false" outlineLevel="0" collapsed="false">
      <c r="A186" s="23" t="n">
        <f aca="false">IF(B186=INT(B186),ROW(),"")</f>
        <v>186</v>
      </c>
      <c r="B186" s="24" t="n">
        <f aca="false">IF(AND(MID(C186,2,1)&lt;&gt;"/",MID(C186,1,1)="/"),INT(B185)+1,B185+0.01)</f>
        <v>177</v>
      </c>
      <c r="C186" s="25" t="s">
        <v>449</v>
      </c>
      <c r="D186" s="25" t="n">
        <v>49</v>
      </c>
      <c r="E186" s="26" t="s">
        <v>598</v>
      </c>
      <c r="F186" s="26" t="s">
        <v>599</v>
      </c>
      <c r="G186" s="15" t="n">
        <v>0</v>
      </c>
      <c r="H186" s="15" t="n">
        <v>0</v>
      </c>
      <c r="I186" s="65" t="s">
        <v>452</v>
      </c>
      <c r="J186" s="26" t="s">
        <v>21</v>
      </c>
      <c r="K186" s="27" t="s">
        <v>22</v>
      </c>
      <c r="L186" s="28" t="s">
        <v>7</v>
      </c>
      <c r="M186" s="28" t="s">
        <v>8</v>
      </c>
      <c r="N186" s="28"/>
      <c r="O186" s="28"/>
      <c r="P186" s="20" t="s">
        <v>600</v>
      </c>
      <c r="Q186" s="21"/>
      <c r="R186" s="1"/>
      <c r="S186" s="1" t="str">
        <f aca="false">IF(E186=F186,"","NOT EQUAL")</f>
        <v>NOT EQUAL</v>
      </c>
      <c r="T186" s="1" t="str">
        <f aca="false">IF(ISNA(VLOOKUP(P186,'NEW XEQM.c'!D:D,1,0)),"--",VLOOKUP(P186,'NEW XEQM.c'!D:G,3,0))</f>
        <v>--</v>
      </c>
      <c r="U186" s="1"/>
      <c r="W186" s="0" t="e">
        <f aca="false">SUBSTITUTE(IF(AND(T186="--",FIND("STD",E186),FIND("fn",C186)&gt;0,FIND("ITM_",P186),I186="CAT_FNCT"),E186,""),"""","")</f>
        <v>#VALUE!</v>
      </c>
    </row>
    <row r="187" customFormat="false" ht="15.75" hidden="false" customHeight="false" outlineLevel="0" collapsed="false">
      <c r="A187" s="23" t="n">
        <f aca="false">IF(B187=INT(B187),ROW(),"")</f>
        <v>187</v>
      </c>
      <c r="B187" s="24" t="n">
        <f aca="false">IF(AND(MID(C187,2,1)&lt;&gt;"/",MID(C187,1,1)="/"),INT(B186)+1,B186+0.01)</f>
        <v>178</v>
      </c>
      <c r="C187" s="25" t="s">
        <v>449</v>
      </c>
      <c r="D187" s="25" t="n">
        <v>50</v>
      </c>
      <c r="E187" s="26" t="s">
        <v>601</v>
      </c>
      <c r="F187" s="26" t="s">
        <v>602</v>
      </c>
      <c r="G187" s="15" t="n">
        <v>0</v>
      </c>
      <c r="H187" s="15" t="n">
        <v>0</v>
      </c>
      <c r="I187" s="65" t="s">
        <v>452</v>
      </c>
      <c r="J187" s="26" t="s">
        <v>21</v>
      </c>
      <c r="K187" s="27" t="s">
        <v>22</v>
      </c>
      <c r="L187" s="28" t="s">
        <v>7</v>
      </c>
      <c r="M187" s="28" t="s">
        <v>8</v>
      </c>
      <c r="N187" s="28"/>
      <c r="O187" s="28"/>
      <c r="P187" s="20" t="s">
        <v>603</v>
      </c>
      <c r="Q187" s="21"/>
      <c r="R187" s="1"/>
      <c r="S187" s="1" t="str">
        <f aca="false">IF(E187=F187,"","NOT EQUAL")</f>
        <v>NOT EQUAL</v>
      </c>
      <c r="T187" s="1" t="str">
        <f aca="false">IF(ISNA(VLOOKUP(P187,'NEW XEQM.c'!D:D,1,0)),"--",VLOOKUP(P187,'NEW XEQM.c'!D:G,3,0))</f>
        <v>--</v>
      </c>
      <c r="U187" s="1"/>
      <c r="W187" s="0" t="e">
        <f aca="false">SUBSTITUTE(IF(AND(T187="--",FIND("STD",E187),FIND("fn",C187)&gt;0,FIND("ITM_",P187),I187="CAT_FNCT"),E187,""),"""","")</f>
        <v>#VALUE!</v>
      </c>
    </row>
    <row r="188" customFormat="false" ht="15.75" hidden="false" customHeight="false" outlineLevel="0" collapsed="false">
      <c r="A188" s="23" t="n">
        <f aca="false">IF(B188=INT(B188),ROW(),"")</f>
        <v>188</v>
      </c>
      <c r="B188" s="24" t="n">
        <f aca="false">IF(AND(MID(C188,2,1)&lt;&gt;"/",MID(C188,1,1)="/"),INT(B187)+1,B187+0.01)</f>
        <v>179</v>
      </c>
      <c r="C188" s="25" t="s">
        <v>449</v>
      </c>
      <c r="D188" s="25" t="n">
        <v>51</v>
      </c>
      <c r="E188" s="26" t="s">
        <v>604</v>
      </c>
      <c r="F188" s="26" t="s">
        <v>605</v>
      </c>
      <c r="G188" s="15" t="n">
        <v>0</v>
      </c>
      <c r="H188" s="15" t="n">
        <v>0</v>
      </c>
      <c r="I188" s="65" t="s">
        <v>452</v>
      </c>
      <c r="J188" s="26" t="s">
        <v>21</v>
      </c>
      <c r="K188" s="27" t="s">
        <v>22</v>
      </c>
      <c r="L188" s="28" t="s">
        <v>7</v>
      </c>
      <c r="M188" s="28" t="s">
        <v>8</v>
      </c>
      <c r="N188" s="28"/>
      <c r="O188" s="28"/>
      <c r="P188" s="20" t="s">
        <v>606</v>
      </c>
      <c r="Q188" s="21"/>
      <c r="R188" s="1"/>
      <c r="S188" s="1" t="str">
        <f aca="false">IF(E188=F188,"","NOT EQUAL")</f>
        <v>NOT EQUAL</v>
      </c>
      <c r="T188" s="1" t="str">
        <f aca="false">IF(ISNA(VLOOKUP(P188,'NEW XEQM.c'!D:D,1,0)),"--",VLOOKUP(P188,'NEW XEQM.c'!D:G,3,0))</f>
        <v>--</v>
      </c>
      <c r="U188" s="1"/>
      <c r="W188" s="0" t="e">
        <f aca="false">SUBSTITUTE(IF(AND(T188="--",FIND("STD",E188),FIND("fn",C188)&gt;0,FIND("ITM_",P188),I188="CAT_FNCT"),E188,""),"""","")</f>
        <v>#VALUE!</v>
      </c>
    </row>
    <row r="189" customFormat="false" ht="15.75" hidden="false" customHeight="false" outlineLevel="0" collapsed="false">
      <c r="A189" s="23" t="n">
        <f aca="false">IF(B189=INT(B189),ROW(),"")</f>
        <v>189</v>
      </c>
      <c r="B189" s="24" t="n">
        <f aca="false">IF(AND(MID(C189,2,1)&lt;&gt;"/",MID(C189,1,1)="/"),INT(B188)+1,B188+0.01)</f>
        <v>180</v>
      </c>
      <c r="C189" s="25" t="s">
        <v>449</v>
      </c>
      <c r="D189" s="25" t="n">
        <v>52</v>
      </c>
      <c r="E189" s="26" t="s">
        <v>607</v>
      </c>
      <c r="F189" s="26" t="s">
        <v>608</v>
      </c>
      <c r="G189" s="15" t="n">
        <v>0</v>
      </c>
      <c r="H189" s="15" t="n">
        <v>0</v>
      </c>
      <c r="I189" s="65" t="s">
        <v>452</v>
      </c>
      <c r="J189" s="26" t="s">
        <v>21</v>
      </c>
      <c r="K189" s="27" t="s">
        <v>22</v>
      </c>
      <c r="L189" s="28" t="s">
        <v>7</v>
      </c>
      <c r="M189" s="28" t="s">
        <v>8</v>
      </c>
      <c r="N189" s="28"/>
      <c r="O189" s="28"/>
      <c r="P189" s="20" t="s">
        <v>609</v>
      </c>
      <c r="Q189" s="21"/>
      <c r="R189" s="1"/>
      <c r="S189" s="1" t="str">
        <f aca="false">IF(E189=F189,"","NOT EQUAL")</f>
        <v>NOT EQUAL</v>
      </c>
      <c r="T189" s="1" t="str">
        <f aca="false">IF(ISNA(VLOOKUP(P189,'NEW XEQM.c'!D:D,1,0)),"--",VLOOKUP(P189,'NEW XEQM.c'!D:G,3,0))</f>
        <v>--</v>
      </c>
      <c r="U189" s="1"/>
      <c r="W189" s="0" t="e">
        <f aca="false">SUBSTITUTE(IF(AND(T189="--",FIND("STD",E189),FIND("fn",C189)&gt;0,FIND("ITM_",P189),I189="CAT_FNCT"),E189,""),"""","")</f>
        <v>#VALUE!</v>
      </c>
    </row>
    <row r="190" customFormat="false" ht="15.75" hidden="false" customHeight="false" outlineLevel="0" collapsed="false">
      <c r="A190" s="23" t="n">
        <f aca="false">IF(B190=INT(B190),ROW(),"")</f>
        <v>190</v>
      </c>
      <c r="B190" s="24" t="n">
        <f aca="false">IF(AND(MID(C190,2,1)&lt;&gt;"/",MID(C190,1,1)="/"),INT(B189)+1,B189+0.01)</f>
        <v>181</v>
      </c>
      <c r="C190" s="25" t="s">
        <v>449</v>
      </c>
      <c r="D190" s="25" t="n">
        <v>53</v>
      </c>
      <c r="E190" s="26" t="s">
        <v>610</v>
      </c>
      <c r="F190" s="26" t="s">
        <v>611</v>
      </c>
      <c r="G190" s="15" t="n">
        <v>0</v>
      </c>
      <c r="H190" s="15" t="n">
        <v>0</v>
      </c>
      <c r="I190" s="65" t="s">
        <v>452</v>
      </c>
      <c r="J190" s="26" t="s">
        <v>21</v>
      </c>
      <c r="K190" s="27" t="s">
        <v>22</v>
      </c>
      <c r="L190" s="28" t="s">
        <v>7</v>
      </c>
      <c r="M190" s="28" t="s">
        <v>8</v>
      </c>
      <c r="N190" s="28"/>
      <c r="O190" s="28"/>
      <c r="P190" s="20" t="s">
        <v>612</v>
      </c>
      <c r="Q190" s="21"/>
      <c r="R190" s="1"/>
      <c r="S190" s="1" t="str">
        <f aca="false">IF(E190=F190,"","NOT EQUAL")</f>
        <v>NOT EQUAL</v>
      </c>
      <c r="T190" s="1" t="str">
        <f aca="false">IF(ISNA(VLOOKUP(P190,'NEW XEQM.c'!D:D,1,0)),"--",VLOOKUP(P190,'NEW XEQM.c'!D:G,3,0))</f>
        <v>--</v>
      </c>
      <c r="U190" s="1"/>
      <c r="W190" s="0" t="e">
        <f aca="false">SUBSTITUTE(IF(AND(T190="--",FIND("STD",E190),FIND("fn",C190)&gt;0,FIND("ITM_",P190),I190="CAT_FNCT"),E190,""),"""","")</f>
        <v>#VALUE!</v>
      </c>
    </row>
    <row r="191" customFormat="false" ht="15.75" hidden="false" customHeight="false" outlineLevel="0" collapsed="false">
      <c r="A191" s="23" t="n">
        <f aca="false">IF(B191=INT(B191),ROW(),"")</f>
        <v>191</v>
      </c>
      <c r="B191" s="24" t="n">
        <f aca="false">IF(AND(MID(C191,2,1)&lt;&gt;"/",MID(C191,1,1)="/"),INT(B190)+1,B190+0.01)</f>
        <v>182</v>
      </c>
      <c r="C191" s="25" t="s">
        <v>449</v>
      </c>
      <c r="D191" s="25" t="n">
        <v>54</v>
      </c>
      <c r="E191" s="26" t="s">
        <v>613</v>
      </c>
      <c r="F191" s="26" t="s">
        <v>614</v>
      </c>
      <c r="G191" s="15" t="n">
        <v>0</v>
      </c>
      <c r="H191" s="15" t="n">
        <v>0</v>
      </c>
      <c r="I191" s="65" t="s">
        <v>452</v>
      </c>
      <c r="J191" s="26" t="s">
        <v>21</v>
      </c>
      <c r="K191" s="27" t="s">
        <v>22</v>
      </c>
      <c r="L191" s="28" t="s">
        <v>7</v>
      </c>
      <c r="M191" s="28" t="s">
        <v>8</v>
      </c>
      <c r="N191" s="28"/>
      <c r="O191" s="28"/>
      <c r="P191" s="20" t="s">
        <v>615</v>
      </c>
      <c r="Q191" s="21"/>
      <c r="R191" s="1"/>
      <c r="S191" s="1" t="str">
        <f aca="false">IF(E191=F191,"","NOT EQUAL")</f>
        <v>NOT EQUAL</v>
      </c>
      <c r="T191" s="1" t="str">
        <f aca="false">IF(ISNA(VLOOKUP(P191,'NEW XEQM.c'!D:D,1,0)),"--",VLOOKUP(P191,'NEW XEQM.c'!D:G,3,0))</f>
        <v>--</v>
      </c>
      <c r="U191" s="1"/>
      <c r="W191" s="0" t="e">
        <f aca="false">SUBSTITUTE(IF(AND(T191="--",FIND("STD",E191),FIND("fn",C191)&gt;0,FIND("ITM_",P191),I191="CAT_FNCT"),E191,""),"""","")</f>
        <v>#VALUE!</v>
      </c>
    </row>
    <row r="192" customFormat="false" ht="15.75" hidden="false" customHeight="false" outlineLevel="0" collapsed="false">
      <c r="A192" s="23" t="n">
        <f aca="false">IF(B192=INT(B192),ROW(),"")</f>
        <v>192</v>
      </c>
      <c r="B192" s="24" t="n">
        <f aca="false">IF(AND(MID(C192,2,1)&lt;&gt;"/",MID(C192,1,1)="/"),INT(B191)+1,B191+0.01)</f>
        <v>183</v>
      </c>
      <c r="C192" s="25" t="s">
        <v>449</v>
      </c>
      <c r="D192" s="25" t="n">
        <v>55</v>
      </c>
      <c r="E192" s="26" t="s">
        <v>616</v>
      </c>
      <c r="F192" s="26" t="s">
        <v>617</v>
      </c>
      <c r="G192" s="15" t="n">
        <v>0</v>
      </c>
      <c r="H192" s="15" t="n">
        <v>0</v>
      </c>
      <c r="I192" s="65" t="s">
        <v>452</v>
      </c>
      <c r="J192" s="26" t="s">
        <v>21</v>
      </c>
      <c r="K192" s="27" t="s">
        <v>22</v>
      </c>
      <c r="L192" s="28" t="s">
        <v>7</v>
      </c>
      <c r="M192" s="28" t="s">
        <v>8</v>
      </c>
      <c r="N192" s="28"/>
      <c r="O192" s="28"/>
      <c r="P192" s="20" t="s">
        <v>618</v>
      </c>
      <c r="Q192" s="21"/>
      <c r="R192" s="1"/>
      <c r="S192" s="1" t="str">
        <f aca="false">IF(E192=F192,"","NOT EQUAL")</f>
        <v>NOT EQUAL</v>
      </c>
      <c r="T192" s="1" t="str">
        <f aca="false">IF(ISNA(VLOOKUP(P192,'NEW XEQM.c'!D:D,1,0)),"--",VLOOKUP(P192,'NEW XEQM.c'!D:G,3,0))</f>
        <v>--</v>
      </c>
      <c r="U192" s="1"/>
      <c r="W192" s="0" t="e">
        <f aca="false">SUBSTITUTE(IF(AND(T192="--",FIND("STD",E192),FIND("fn",C192)&gt;0,FIND("ITM_",P192),I192="CAT_FNCT"),E192,""),"""","")</f>
        <v>#VALUE!</v>
      </c>
    </row>
    <row r="193" customFormat="false" ht="15.75" hidden="false" customHeight="false" outlineLevel="0" collapsed="false">
      <c r="A193" s="23" t="n">
        <f aca="false">IF(B193=INT(B193),ROW(),"")</f>
        <v>193</v>
      </c>
      <c r="B193" s="24" t="n">
        <f aca="false">IF(AND(MID(C193,2,1)&lt;&gt;"/",MID(C193,1,1)="/"),INT(B192)+1,B192+0.01)</f>
        <v>184</v>
      </c>
      <c r="C193" s="25" t="s">
        <v>449</v>
      </c>
      <c r="D193" s="25" t="n">
        <v>56</v>
      </c>
      <c r="E193" s="26" t="s">
        <v>619</v>
      </c>
      <c r="F193" s="26" t="s">
        <v>488</v>
      </c>
      <c r="G193" s="15" t="n">
        <v>0</v>
      </c>
      <c r="H193" s="15" t="n">
        <v>0</v>
      </c>
      <c r="I193" s="65" t="s">
        <v>452</v>
      </c>
      <c r="J193" s="26" t="s">
        <v>21</v>
      </c>
      <c r="K193" s="27" t="s">
        <v>22</v>
      </c>
      <c r="L193" s="28" t="s">
        <v>7</v>
      </c>
      <c r="M193" s="28" t="s">
        <v>8</v>
      </c>
      <c r="N193" s="28"/>
      <c r="O193" s="28"/>
      <c r="P193" s="20" t="s">
        <v>620</v>
      </c>
      <c r="Q193" s="21"/>
      <c r="R193" s="1"/>
      <c r="S193" s="1" t="str">
        <f aca="false">IF(E193=F193,"","NOT EQUAL")</f>
        <v>NOT EQUAL</v>
      </c>
      <c r="T193" s="1" t="str">
        <f aca="false">IF(ISNA(VLOOKUP(P193,'NEW XEQM.c'!D:D,1,0)),"--",VLOOKUP(P193,'NEW XEQM.c'!D:G,3,0))</f>
        <v>--</v>
      </c>
      <c r="U193" s="1"/>
      <c r="W193" s="0" t="e">
        <f aca="false">SUBSTITUTE(IF(AND(T193="--",FIND("STD",E193),FIND("fn",C193)&gt;0,FIND("ITM_",P193),I193="CAT_FNCT"),E193,""),"""","")</f>
        <v>#VALUE!</v>
      </c>
    </row>
    <row r="194" customFormat="false" ht="15.75" hidden="false" customHeight="false" outlineLevel="0" collapsed="false">
      <c r="A194" s="23" t="n">
        <f aca="false">IF(B194=INT(B194),ROW(),"")</f>
        <v>194</v>
      </c>
      <c r="B194" s="24" t="n">
        <f aca="false">IF(AND(MID(C194,2,1)&lt;&gt;"/",MID(C194,1,1)="/"),INT(B193)+1,B193+0.01)</f>
        <v>185</v>
      </c>
      <c r="C194" s="25" t="s">
        <v>449</v>
      </c>
      <c r="D194" s="25" t="n">
        <v>57</v>
      </c>
      <c r="E194" s="26" t="s">
        <v>621</v>
      </c>
      <c r="F194" s="26" t="s">
        <v>622</v>
      </c>
      <c r="G194" s="15" t="n">
        <v>0</v>
      </c>
      <c r="H194" s="15" t="n">
        <v>0</v>
      </c>
      <c r="I194" s="65" t="s">
        <v>452</v>
      </c>
      <c r="J194" s="26" t="s">
        <v>21</v>
      </c>
      <c r="K194" s="27" t="s">
        <v>22</v>
      </c>
      <c r="L194" s="28" t="s">
        <v>7</v>
      </c>
      <c r="M194" s="28" t="s">
        <v>8</v>
      </c>
      <c r="N194" s="28"/>
      <c r="O194" s="28"/>
      <c r="P194" s="20" t="s">
        <v>623</v>
      </c>
      <c r="Q194" s="21"/>
      <c r="R194" s="1"/>
      <c r="S194" s="1" t="str">
        <f aca="false">IF(E194=F194,"","NOT EQUAL")</f>
        <v>NOT EQUAL</v>
      </c>
      <c r="T194" s="1" t="str">
        <f aca="false">IF(ISNA(VLOOKUP(P194,'NEW XEQM.c'!D:D,1,0)),"--",VLOOKUP(P194,'NEW XEQM.c'!D:G,3,0))</f>
        <v>--</v>
      </c>
      <c r="U194" s="1"/>
      <c r="W194" s="0" t="e">
        <f aca="false">SUBSTITUTE(IF(AND(T194="--",FIND("STD",E194),FIND("fn",C194)&gt;0,FIND("ITM_",P194),I194="CAT_FNCT"),E194,""),"""","")</f>
        <v>#VALUE!</v>
      </c>
    </row>
    <row r="195" customFormat="false" ht="15.75" hidden="false" customHeight="false" outlineLevel="0" collapsed="false">
      <c r="A195" s="23" t="n">
        <f aca="false">IF(B195=INT(B195),ROW(),"")</f>
        <v>195</v>
      </c>
      <c r="B195" s="24" t="n">
        <f aca="false">IF(AND(MID(C195,2,1)&lt;&gt;"/",MID(C195,1,1)="/"),INT(B194)+1,B194+0.01)</f>
        <v>186</v>
      </c>
      <c r="C195" s="25" t="s">
        <v>449</v>
      </c>
      <c r="D195" s="25" t="n">
        <v>58</v>
      </c>
      <c r="E195" s="26" t="s">
        <v>624</v>
      </c>
      <c r="F195" s="26" t="s">
        <v>625</v>
      </c>
      <c r="G195" s="15" t="n">
        <v>0</v>
      </c>
      <c r="H195" s="15" t="n">
        <v>0</v>
      </c>
      <c r="I195" s="65" t="s">
        <v>452</v>
      </c>
      <c r="J195" s="26" t="s">
        <v>21</v>
      </c>
      <c r="K195" s="27" t="s">
        <v>22</v>
      </c>
      <c r="L195" s="28" t="s">
        <v>7</v>
      </c>
      <c r="M195" s="28" t="s">
        <v>8</v>
      </c>
      <c r="N195" s="28"/>
      <c r="O195" s="28"/>
      <c r="P195" s="20" t="s">
        <v>626</v>
      </c>
      <c r="Q195" s="21"/>
      <c r="R195" s="1"/>
      <c r="S195" s="1" t="str">
        <f aca="false">IF(E195=F195,"","NOT EQUAL")</f>
        <v>NOT EQUAL</v>
      </c>
      <c r="T195" s="1" t="str">
        <f aca="false">IF(ISNA(VLOOKUP(P195,'NEW XEQM.c'!D:D,1,0)),"--",VLOOKUP(P195,'NEW XEQM.c'!D:G,3,0))</f>
        <v>--</v>
      </c>
      <c r="U195" s="1"/>
      <c r="W195" s="0" t="e">
        <f aca="false">SUBSTITUTE(IF(AND(T195="--",FIND("STD",E195),FIND("fn",C195)&gt;0,FIND("ITM_",P195),I195="CAT_FNCT"),E195,""),"""","")</f>
        <v>#VALUE!</v>
      </c>
    </row>
    <row r="196" customFormat="false" ht="15.75" hidden="false" customHeight="false" outlineLevel="0" collapsed="false">
      <c r="A196" s="23" t="n">
        <f aca="false">IF(B196=INT(B196),ROW(),"")</f>
        <v>196</v>
      </c>
      <c r="B196" s="24" t="n">
        <f aca="false">IF(AND(MID(C196,2,1)&lt;&gt;"/",MID(C196,1,1)="/"),INT(B195)+1,B195+0.01)</f>
        <v>187</v>
      </c>
      <c r="C196" s="25" t="s">
        <v>449</v>
      </c>
      <c r="D196" s="25" t="n">
        <v>59</v>
      </c>
      <c r="E196" s="26" t="s">
        <v>627</v>
      </c>
      <c r="F196" s="26" t="s">
        <v>628</v>
      </c>
      <c r="G196" s="15" t="n">
        <v>0</v>
      </c>
      <c r="H196" s="15" t="n">
        <v>0</v>
      </c>
      <c r="I196" s="65" t="s">
        <v>452</v>
      </c>
      <c r="J196" s="26" t="s">
        <v>21</v>
      </c>
      <c r="K196" s="27" t="s">
        <v>22</v>
      </c>
      <c r="L196" s="28" t="s">
        <v>7</v>
      </c>
      <c r="M196" s="28" t="s">
        <v>8</v>
      </c>
      <c r="N196" s="28"/>
      <c r="O196" s="28"/>
      <c r="P196" s="20" t="s">
        <v>629</v>
      </c>
      <c r="Q196" s="21"/>
      <c r="R196" s="1"/>
      <c r="S196" s="1" t="str">
        <f aca="false">IF(E196=F196,"","NOT EQUAL")</f>
        <v>NOT EQUAL</v>
      </c>
      <c r="T196" s="1" t="str">
        <f aca="false">IF(ISNA(VLOOKUP(P196,'NEW XEQM.c'!D:D,1,0)),"--",VLOOKUP(P196,'NEW XEQM.c'!D:G,3,0))</f>
        <v>--</v>
      </c>
      <c r="U196" s="1"/>
      <c r="W196" s="0" t="e">
        <f aca="false">SUBSTITUTE(IF(AND(T196="--",FIND("STD",E196),FIND("fn",C196)&gt;0,FIND("ITM_",P196),I196="CAT_FNCT"),E196,""),"""","")</f>
        <v>#VALUE!</v>
      </c>
    </row>
    <row r="197" customFormat="false" ht="15.75" hidden="false" customHeight="false" outlineLevel="0" collapsed="false">
      <c r="A197" s="23" t="n">
        <f aca="false">IF(B197=INT(B197),ROW(),"")</f>
        <v>197</v>
      </c>
      <c r="B197" s="24" t="n">
        <f aca="false">IF(AND(MID(C197,2,1)&lt;&gt;"/",MID(C197,1,1)="/"),INT(B196)+1,B196+0.01)</f>
        <v>188</v>
      </c>
      <c r="C197" s="25" t="s">
        <v>449</v>
      </c>
      <c r="D197" s="25" t="n">
        <v>60</v>
      </c>
      <c r="E197" s="26" t="s">
        <v>630</v>
      </c>
      <c r="F197" s="26" t="s">
        <v>631</v>
      </c>
      <c r="G197" s="15" t="n">
        <v>0</v>
      </c>
      <c r="H197" s="15" t="n">
        <v>0</v>
      </c>
      <c r="I197" s="65" t="s">
        <v>452</v>
      </c>
      <c r="J197" s="26" t="s">
        <v>21</v>
      </c>
      <c r="K197" s="27" t="s">
        <v>22</v>
      </c>
      <c r="L197" s="28" t="s">
        <v>7</v>
      </c>
      <c r="M197" s="28" t="s">
        <v>8</v>
      </c>
      <c r="N197" s="28"/>
      <c r="O197" s="28"/>
      <c r="P197" s="20" t="s">
        <v>632</v>
      </c>
      <c r="Q197" s="21"/>
      <c r="R197" s="1"/>
      <c r="S197" s="1" t="str">
        <f aca="false">IF(E197=F197,"","NOT EQUAL")</f>
        <v>NOT EQUAL</v>
      </c>
      <c r="T197" s="1" t="str">
        <f aca="false">IF(ISNA(VLOOKUP(P197,'NEW XEQM.c'!D:D,1,0)),"--",VLOOKUP(P197,'NEW XEQM.c'!D:G,3,0))</f>
        <v>--</v>
      </c>
      <c r="U197" s="1"/>
      <c r="W197" s="0" t="e">
        <f aca="false">SUBSTITUTE(IF(AND(T197="--",FIND("STD",E197),FIND("fn",C197)&gt;0,FIND("ITM_",P197),I197="CAT_FNCT"),E197,""),"""","")</f>
        <v>#VALUE!</v>
      </c>
    </row>
    <row r="198" customFormat="false" ht="15.75" hidden="false" customHeight="false" outlineLevel="0" collapsed="false">
      <c r="A198" s="23" t="n">
        <f aca="false">IF(B198=INT(B198),ROW(),"")</f>
        <v>198</v>
      </c>
      <c r="B198" s="24" t="n">
        <f aca="false">IF(AND(MID(C198,2,1)&lt;&gt;"/",MID(C198,1,1)="/"),INT(B197)+1,B197+0.01)</f>
        <v>189</v>
      </c>
      <c r="C198" s="25" t="s">
        <v>449</v>
      </c>
      <c r="D198" s="25" t="n">
        <v>61</v>
      </c>
      <c r="E198" s="26" t="s">
        <v>633</v>
      </c>
      <c r="F198" s="26" t="s">
        <v>634</v>
      </c>
      <c r="G198" s="15" t="n">
        <v>0</v>
      </c>
      <c r="H198" s="15" t="n">
        <v>0</v>
      </c>
      <c r="I198" s="65" t="s">
        <v>452</v>
      </c>
      <c r="J198" s="26" t="s">
        <v>21</v>
      </c>
      <c r="K198" s="27" t="s">
        <v>22</v>
      </c>
      <c r="L198" s="28" t="s">
        <v>7</v>
      </c>
      <c r="M198" s="28" t="s">
        <v>8</v>
      </c>
      <c r="N198" s="28"/>
      <c r="O198" s="28"/>
      <c r="P198" s="20" t="s">
        <v>635</v>
      </c>
      <c r="Q198" s="21"/>
      <c r="R198" s="1"/>
      <c r="S198" s="1" t="str">
        <f aca="false">IF(E198=F198,"","NOT EQUAL")</f>
        <v>NOT EQUAL</v>
      </c>
      <c r="T198" s="1" t="str">
        <f aca="false">IF(ISNA(VLOOKUP(P198,'NEW XEQM.c'!D:D,1,0)),"--",VLOOKUP(P198,'NEW XEQM.c'!D:G,3,0))</f>
        <v>--</v>
      </c>
      <c r="U198" s="1"/>
      <c r="W198" s="0" t="e">
        <f aca="false">SUBSTITUTE(IF(AND(T198="--",FIND("STD",E198),FIND("fn",C198)&gt;0,FIND("ITM_",P198),I198="CAT_FNCT"),E198,""),"""","")</f>
        <v>#VALUE!</v>
      </c>
    </row>
    <row r="199" customFormat="false" ht="15.75" hidden="false" customHeight="false" outlineLevel="0" collapsed="false">
      <c r="A199" s="23" t="n">
        <f aca="false">IF(B199=INT(B199),ROW(),"")</f>
        <v>199</v>
      </c>
      <c r="B199" s="24" t="n">
        <f aca="false">IF(AND(MID(C199,2,1)&lt;&gt;"/",MID(C199,1,1)="/"),INT(B198)+1,B198+0.01)</f>
        <v>190</v>
      </c>
      <c r="C199" s="25" t="s">
        <v>449</v>
      </c>
      <c r="D199" s="25" t="n">
        <v>62</v>
      </c>
      <c r="E199" s="26" t="s">
        <v>636</v>
      </c>
      <c r="F199" s="26" t="s">
        <v>637</v>
      </c>
      <c r="G199" s="15" t="n">
        <v>0</v>
      </c>
      <c r="H199" s="15" t="n">
        <v>0</v>
      </c>
      <c r="I199" s="65" t="s">
        <v>452</v>
      </c>
      <c r="J199" s="26" t="s">
        <v>21</v>
      </c>
      <c r="K199" s="27" t="s">
        <v>22</v>
      </c>
      <c r="L199" s="28" t="s">
        <v>7</v>
      </c>
      <c r="M199" s="28" t="s">
        <v>8</v>
      </c>
      <c r="N199" s="28"/>
      <c r="O199" s="28"/>
      <c r="P199" s="20" t="s">
        <v>638</v>
      </c>
      <c r="Q199" s="21"/>
      <c r="R199" s="1"/>
      <c r="S199" s="1" t="str">
        <f aca="false">IF(E199=F199,"","NOT EQUAL")</f>
        <v>NOT EQUAL</v>
      </c>
      <c r="T199" s="1" t="str">
        <f aca="false">IF(ISNA(VLOOKUP(P199,'NEW XEQM.c'!D:D,1,0)),"--",VLOOKUP(P199,'NEW XEQM.c'!D:G,3,0))</f>
        <v>--</v>
      </c>
      <c r="U199" s="1"/>
      <c r="W199" s="0" t="e">
        <f aca="false">SUBSTITUTE(IF(AND(T199="--",FIND("STD",E199),FIND("fn",C199)&gt;0,FIND("ITM_",P199),I199="CAT_FNCT"),E199,""),"""","")</f>
        <v>#VALUE!</v>
      </c>
    </row>
    <row r="200" customFormat="false" ht="15.75" hidden="false" customHeight="false" outlineLevel="0" collapsed="false">
      <c r="A200" s="23" t="n">
        <f aca="false">IF(B200=INT(B200),ROW(),"")</f>
        <v>200</v>
      </c>
      <c r="B200" s="24" t="n">
        <f aca="false">IF(AND(MID(C200,2,1)&lt;&gt;"/",MID(C200,1,1)="/"),INT(B199)+1,B199+0.01)</f>
        <v>191</v>
      </c>
      <c r="C200" s="25" t="s">
        <v>449</v>
      </c>
      <c r="D200" s="25" t="n">
        <v>63</v>
      </c>
      <c r="E200" s="26" t="s">
        <v>639</v>
      </c>
      <c r="F200" s="26" t="s">
        <v>640</v>
      </c>
      <c r="G200" s="15" t="n">
        <v>0</v>
      </c>
      <c r="H200" s="15" t="n">
        <v>0</v>
      </c>
      <c r="I200" s="65" t="s">
        <v>452</v>
      </c>
      <c r="J200" s="26" t="s">
        <v>21</v>
      </c>
      <c r="K200" s="27" t="s">
        <v>22</v>
      </c>
      <c r="L200" s="28" t="s">
        <v>7</v>
      </c>
      <c r="M200" s="28" t="s">
        <v>8</v>
      </c>
      <c r="N200" s="28"/>
      <c r="O200" s="28"/>
      <c r="P200" s="20" t="s">
        <v>641</v>
      </c>
      <c r="Q200" s="21"/>
      <c r="R200" s="1"/>
      <c r="S200" s="1" t="str">
        <f aca="false">IF(E200=F200,"","NOT EQUAL")</f>
        <v>NOT EQUAL</v>
      </c>
      <c r="T200" s="1" t="str">
        <f aca="false">IF(ISNA(VLOOKUP(P200,'NEW XEQM.c'!D:D,1,0)),"--",VLOOKUP(P200,'NEW XEQM.c'!D:G,3,0))</f>
        <v>--</v>
      </c>
      <c r="U200" s="1"/>
      <c r="W200" s="0" t="e">
        <f aca="false">SUBSTITUTE(IF(AND(T200="--",FIND("STD",E200),FIND("fn",C200)&gt;0,FIND("ITM_",P200),I200="CAT_FNCT"),E200,""),"""","")</f>
        <v>#VALUE!</v>
      </c>
    </row>
    <row r="201" customFormat="false" ht="15.75" hidden="false" customHeight="false" outlineLevel="0" collapsed="false">
      <c r="A201" s="23" t="n">
        <f aca="false">IF(B201=INT(B201),ROW(),"")</f>
        <v>201</v>
      </c>
      <c r="B201" s="24" t="n">
        <f aca="false">IF(AND(MID(C201,2,1)&lt;&gt;"/",MID(C201,1,1)="/"),INT(B200)+1,B200+0.01)</f>
        <v>192</v>
      </c>
      <c r="C201" s="25" t="s">
        <v>449</v>
      </c>
      <c r="D201" s="25" t="n">
        <v>64</v>
      </c>
      <c r="E201" s="26" t="s">
        <v>642</v>
      </c>
      <c r="F201" s="26" t="s">
        <v>643</v>
      </c>
      <c r="G201" s="15" t="n">
        <v>0</v>
      </c>
      <c r="H201" s="15" t="n">
        <v>0</v>
      </c>
      <c r="I201" s="65" t="s">
        <v>452</v>
      </c>
      <c r="J201" s="26" t="s">
        <v>21</v>
      </c>
      <c r="K201" s="27" t="s">
        <v>22</v>
      </c>
      <c r="L201" s="28" t="s">
        <v>7</v>
      </c>
      <c r="M201" s="28" t="s">
        <v>8</v>
      </c>
      <c r="N201" s="28"/>
      <c r="O201" s="28"/>
      <c r="P201" s="20" t="s">
        <v>644</v>
      </c>
      <c r="Q201" s="21"/>
      <c r="R201" s="1"/>
      <c r="S201" s="1" t="str">
        <f aca="false">IF(E201=F201,"","NOT EQUAL")</f>
        <v>NOT EQUAL</v>
      </c>
      <c r="T201" s="1" t="str">
        <f aca="false">IF(ISNA(VLOOKUP(P201,'NEW XEQM.c'!D:D,1,0)),"--",VLOOKUP(P201,'NEW XEQM.c'!D:G,3,0))</f>
        <v>--</v>
      </c>
      <c r="U201" s="1" t="s">
        <v>387</v>
      </c>
      <c r="W201" s="0" t="e">
        <f aca="false">SUBSTITUTE(IF(AND(T201="--",FIND("STD",E201),FIND("fn",C201)&gt;0,FIND("ITM_",P201),I201="CAT_FNCT"),E201,""),"""","")</f>
        <v>#VALUE!</v>
      </c>
    </row>
    <row r="202" customFormat="false" ht="15.75" hidden="false" customHeight="false" outlineLevel="0" collapsed="false">
      <c r="A202" s="23" t="n">
        <f aca="false">IF(B202=INT(B202),ROW(),"")</f>
        <v>202</v>
      </c>
      <c r="B202" s="24" t="n">
        <f aca="false">IF(AND(MID(C202,2,1)&lt;&gt;"/",MID(C202,1,1)="/"),INT(B201)+1,B201+0.01)</f>
        <v>193</v>
      </c>
      <c r="C202" s="25" t="s">
        <v>449</v>
      </c>
      <c r="D202" s="25" t="n">
        <v>65</v>
      </c>
      <c r="E202" s="26" t="s">
        <v>645</v>
      </c>
      <c r="F202" s="26" t="s">
        <v>646</v>
      </c>
      <c r="G202" s="15" t="n">
        <v>0</v>
      </c>
      <c r="H202" s="15" t="n">
        <v>0</v>
      </c>
      <c r="I202" s="65" t="s">
        <v>452</v>
      </c>
      <c r="J202" s="26" t="s">
        <v>21</v>
      </c>
      <c r="K202" s="27" t="s">
        <v>22</v>
      </c>
      <c r="L202" s="28" t="s">
        <v>7</v>
      </c>
      <c r="M202" s="28" t="s">
        <v>8</v>
      </c>
      <c r="N202" s="28"/>
      <c r="O202" s="28"/>
      <c r="P202" s="20" t="s">
        <v>647</v>
      </c>
      <c r="Q202" s="21"/>
      <c r="R202" s="1"/>
      <c r="S202" s="1" t="str">
        <f aca="false">IF(E202=F202,"","NOT EQUAL")</f>
        <v>NOT EQUAL</v>
      </c>
      <c r="T202" s="1" t="str">
        <f aca="false">IF(ISNA(VLOOKUP(P202,'NEW XEQM.c'!D:D,1,0)),"--",VLOOKUP(P202,'NEW XEQM.c'!D:G,3,0))</f>
        <v>--</v>
      </c>
      <c r="U202" s="1"/>
      <c r="W202" s="0" t="e">
        <f aca="false">SUBSTITUTE(IF(AND(T202="--",FIND("STD",E202),FIND("fn",C202)&gt;0,FIND("ITM_",P202),I202="CAT_FNCT"),E202,""),"""","")</f>
        <v>#VALUE!</v>
      </c>
    </row>
    <row r="203" customFormat="false" ht="15.75" hidden="false" customHeight="false" outlineLevel="0" collapsed="false">
      <c r="A203" s="23" t="n">
        <f aca="false">IF(B203=INT(B203),ROW(),"")</f>
        <v>203</v>
      </c>
      <c r="B203" s="24" t="n">
        <f aca="false">IF(AND(MID(C203,2,1)&lt;&gt;"/",MID(C203,1,1)="/"),INT(B202)+1,B202+0.01)</f>
        <v>194</v>
      </c>
      <c r="C203" s="25" t="s">
        <v>449</v>
      </c>
      <c r="D203" s="25" t="n">
        <v>66</v>
      </c>
      <c r="E203" s="26" t="s">
        <v>648</v>
      </c>
      <c r="F203" s="26" t="s">
        <v>649</v>
      </c>
      <c r="G203" s="15" t="n">
        <v>0</v>
      </c>
      <c r="H203" s="15" t="n">
        <v>0</v>
      </c>
      <c r="I203" s="65" t="s">
        <v>452</v>
      </c>
      <c r="J203" s="26" t="s">
        <v>21</v>
      </c>
      <c r="K203" s="27" t="s">
        <v>22</v>
      </c>
      <c r="L203" s="28" t="s">
        <v>7</v>
      </c>
      <c r="M203" s="28" t="s">
        <v>8</v>
      </c>
      <c r="N203" s="28"/>
      <c r="O203" s="28"/>
      <c r="P203" s="20" t="s">
        <v>650</v>
      </c>
      <c r="Q203" s="21"/>
      <c r="R203" s="1"/>
      <c r="S203" s="1" t="str">
        <f aca="false">IF(E203=F203,"","NOT EQUAL")</f>
        <v>NOT EQUAL</v>
      </c>
      <c r="T203" s="1" t="str">
        <f aca="false">IF(ISNA(VLOOKUP(P203,'NEW XEQM.c'!D:D,1,0)),"--",VLOOKUP(P203,'NEW XEQM.c'!D:G,3,0))</f>
        <v>--</v>
      </c>
      <c r="U203" s="1"/>
      <c r="W203" s="0" t="e">
        <f aca="false">SUBSTITUTE(IF(AND(T203="--",FIND("STD",E203),FIND("fn",C203)&gt;0,FIND("ITM_",P203),I203="CAT_FNCT"),E203,""),"""","")</f>
        <v>#VALUE!</v>
      </c>
    </row>
    <row r="204" customFormat="false" ht="15.75" hidden="false" customHeight="false" outlineLevel="0" collapsed="false">
      <c r="A204" s="23" t="n">
        <f aca="false">IF(B204=INT(B204),ROW(),"")</f>
        <v>204</v>
      </c>
      <c r="B204" s="24" t="n">
        <f aca="false">IF(AND(MID(C204,2,1)&lt;&gt;"/",MID(C204,1,1)="/"),INT(B203)+1,B203+0.01)</f>
        <v>195</v>
      </c>
      <c r="C204" s="25" t="s">
        <v>449</v>
      </c>
      <c r="D204" s="25" t="n">
        <v>67</v>
      </c>
      <c r="E204" s="26" t="s">
        <v>651</v>
      </c>
      <c r="F204" s="26" t="s">
        <v>652</v>
      </c>
      <c r="G204" s="15" t="n">
        <v>0</v>
      </c>
      <c r="H204" s="15" t="n">
        <v>0</v>
      </c>
      <c r="I204" s="65" t="s">
        <v>452</v>
      </c>
      <c r="J204" s="26" t="s">
        <v>21</v>
      </c>
      <c r="K204" s="27" t="s">
        <v>22</v>
      </c>
      <c r="L204" s="28" t="s">
        <v>7</v>
      </c>
      <c r="M204" s="28" t="s">
        <v>8</v>
      </c>
      <c r="N204" s="28"/>
      <c r="O204" s="28"/>
      <c r="P204" s="20" t="s">
        <v>653</v>
      </c>
      <c r="Q204" s="21"/>
      <c r="R204" s="1"/>
      <c r="S204" s="1" t="str">
        <f aca="false">IF(E204=F204,"","NOT EQUAL")</f>
        <v>NOT EQUAL</v>
      </c>
      <c r="T204" s="1" t="str">
        <f aca="false">IF(ISNA(VLOOKUP(P204,'NEW XEQM.c'!D:D,1,0)),"--",VLOOKUP(P204,'NEW XEQM.c'!D:G,3,0))</f>
        <v>--</v>
      </c>
      <c r="U204" s="1"/>
      <c r="W204" s="0" t="e">
        <f aca="false">SUBSTITUTE(IF(AND(T204="--",FIND("STD",E204),FIND("fn",C204)&gt;0,FIND("ITM_",P204),I204="CAT_FNCT"),E204,""),"""","")</f>
        <v>#VALUE!</v>
      </c>
    </row>
    <row r="205" customFormat="false" ht="15.75" hidden="false" customHeight="false" outlineLevel="0" collapsed="false">
      <c r="A205" s="23" t="n">
        <f aca="false">IF(B205=INT(B205),ROW(),"")</f>
        <v>205</v>
      </c>
      <c r="B205" s="24" t="n">
        <f aca="false">IF(AND(MID(C205,2,1)&lt;&gt;"/",MID(C205,1,1)="/"),INT(B204)+1,B204+0.01)</f>
        <v>196</v>
      </c>
      <c r="C205" s="25" t="s">
        <v>449</v>
      </c>
      <c r="D205" s="25" t="n">
        <v>68</v>
      </c>
      <c r="E205" s="26" t="s">
        <v>654</v>
      </c>
      <c r="F205" s="26" t="s">
        <v>655</v>
      </c>
      <c r="G205" s="15" t="n">
        <v>0</v>
      </c>
      <c r="H205" s="15" t="n">
        <v>0</v>
      </c>
      <c r="I205" s="65" t="s">
        <v>452</v>
      </c>
      <c r="J205" s="26" t="s">
        <v>21</v>
      </c>
      <c r="K205" s="27" t="s">
        <v>22</v>
      </c>
      <c r="L205" s="28" t="s">
        <v>7</v>
      </c>
      <c r="M205" s="28" t="s">
        <v>8</v>
      </c>
      <c r="N205" s="28"/>
      <c r="O205" s="28"/>
      <c r="P205" s="20" t="s">
        <v>656</v>
      </c>
      <c r="Q205" s="21"/>
      <c r="R205" s="1"/>
      <c r="S205" s="1" t="str">
        <f aca="false">IF(E205=F205,"","NOT EQUAL")</f>
        <v>NOT EQUAL</v>
      </c>
      <c r="T205" s="1" t="str">
        <f aca="false">IF(ISNA(VLOOKUP(P205,'NEW XEQM.c'!D:D,1,0)),"--",VLOOKUP(P205,'NEW XEQM.c'!D:G,3,0))</f>
        <v>--</v>
      </c>
      <c r="U205" s="1"/>
      <c r="W205" s="0" t="e">
        <f aca="false">SUBSTITUTE(IF(AND(T205="--",FIND("STD",E205),FIND("fn",C205)&gt;0,FIND("ITM_",P205),I205="CAT_FNCT"),E205,""),"""","")</f>
        <v>#VALUE!</v>
      </c>
    </row>
    <row r="206" customFormat="false" ht="15.75" hidden="false" customHeight="false" outlineLevel="0" collapsed="false">
      <c r="A206" s="23" t="n">
        <f aca="false">IF(B206=INT(B206),ROW(),"")</f>
        <v>206</v>
      </c>
      <c r="B206" s="24" t="n">
        <f aca="false">IF(AND(MID(C206,2,1)&lt;&gt;"/",MID(C206,1,1)="/"),INT(B205)+1,B205+0.01)</f>
        <v>197</v>
      </c>
      <c r="C206" s="25" t="s">
        <v>449</v>
      </c>
      <c r="D206" s="25" t="n">
        <v>69</v>
      </c>
      <c r="E206" s="26" t="s">
        <v>657</v>
      </c>
      <c r="F206" s="26" t="s">
        <v>658</v>
      </c>
      <c r="G206" s="15" t="n">
        <v>0</v>
      </c>
      <c r="H206" s="15" t="n">
        <v>0</v>
      </c>
      <c r="I206" s="65" t="s">
        <v>452</v>
      </c>
      <c r="J206" s="26" t="s">
        <v>21</v>
      </c>
      <c r="K206" s="27" t="s">
        <v>22</v>
      </c>
      <c r="L206" s="28" t="s">
        <v>7</v>
      </c>
      <c r="M206" s="28" t="s">
        <v>8</v>
      </c>
      <c r="N206" s="28"/>
      <c r="O206" s="28"/>
      <c r="P206" s="20" t="s">
        <v>659</v>
      </c>
      <c r="Q206" s="21"/>
      <c r="R206" s="1"/>
      <c r="S206" s="1" t="str">
        <f aca="false">IF(E206=F206,"","NOT EQUAL")</f>
        <v>NOT EQUAL</v>
      </c>
      <c r="T206" s="1" t="str">
        <f aca="false">IF(ISNA(VLOOKUP(P206,'NEW XEQM.c'!D:D,1,0)),"--",VLOOKUP(P206,'NEW XEQM.c'!D:G,3,0))</f>
        <v>--</v>
      </c>
      <c r="U206" s="1"/>
      <c r="W206" s="0" t="e">
        <f aca="false">SUBSTITUTE(IF(AND(T206="--",FIND("STD",E206),FIND("fn",C206)&gt;0,FIND("ITM_",P206),I206="CAT_FNCT"),E206,""),"""","")</f>
        <v>#VALUE!</v>
      </c>
    </row>
    <row r="207" customFormat="false" ht="15.75" hidden="false" customHeight="false" outlineLevel="0" collapsed="false">
      <c r="A207" s="23" t="n">
        <f aca="false">IF(B207=INT(B207),ROW(),"")</f>
        <v>207</v>
      </c>
      <c r="B207" s="24" t="n">
        <f aca="false">IF(AND(MID(C207,2,1)&lt;&gt;"/",MID(C207,1,1)="/"),INT(B206)+1,B206+0.01)</f>
        <v>198</v>
      </c>
      <c r="C207" s="25" t="s">
        <v>449</v>
      </c>
      <c r="D207" s="25" t="n">
        <v>70</v>
      </c>
      <c r="E207" s="26" t="s">
        <v>660</v>
      </c>
      <c r="F207" s="26" t="s">
        <v>661</v>
      </c>
      <c r="G207" s="15" t="n">
        <v>0</v>
      </c>
      <c r="H207" s="15" t="n">
        <v>0</v>
      </c>
      <c r="I207" s="65" t="s">
        <v>452</v>
      </c>
      <c r="J207" s="26" t="s">
        <v>21</v>
      </c>
      <c r="K207" s="27" t="s">
        <v>22</v>
      </c>
      <c r="L207" s="28" t="s">
        <v>7</v>
      </c>
      <c r="M207" s="28" t="s">
        <v>8</v>
      </c>
      <c r="N207" s="28"/>
      <c r="O207" s="28"/>
      <c r="P207" s="20" t="s">
        <v>662</v>
      </c>
      <c r="Q207" s="21"/>
      <c r="R207" s="1"/>
      <c r="S207" s="1" t="str">
        <f aca="false">IF(E207=F207,"","NOT EQUAL")</f>
        <v>NOT EQUAL</v>
      </c>
      <c r="T207" s="1" t="str">
        <f aca="false">IF(ISNA(VLOOKUP(P207,'NEW XEQM.c'!D:D,1,0)),"--",VLOOKUP(P207,'NEW XEQM.c'!D:G,3,0))</f>
        <v>--</v>
      </c>
      <c r="U207" s="1"/>
      <c r="W207" s="0" t="e">
        <f aca="false">SUBSTITUTE(IF(AND(T207="--",FIND("STD",E207),FIND("fn",C207)&gt;0,FIND("ITM_",P207),I207="CAT_FNCT"),E207,""),"""","")</f>
        <v>#VALUE!</v>
      </c>
    </row>
    <row r="208" customFormat="false" ht="15.75" hidden="false" customHeight="false" outlineLevel="0" collapsed="false">
      <c r="A208" s="23" t="n">
        <f aca="false">IF(B208=INT(B208),ROW(),"")</f>
        <v>208</v>
      </c>
      <c r="B208" s="24" t="n">
        <f aca="false">IF(AND(MID(C208,2,1)&lt;&gt;"/",MID(C208,1,1)="/"),INT(B207)+1,B207+0.01)</f>
        <v>199</v>
      </c>
      <c r="C208" s="25" t="s">
        <v>449</v>
      </c>
      <c r="D208" s="25" t="n">
        <v>71</v>
      </c>
      <c r="E208" s="26" t="s">
        <v>663</v>
      </c>
      <c r="F208" s="26" t="s">
        <v>664</v>
      </c>
      <c r="G208" s="15" t="n">
        <v>0</v>
      </c>
      <c r="H208" s="15" t="n">
        <v>0</v>
      </c>
      <c r="I208" s="65" t="s">
        <v>452</v>
      </c>
      <c r="J208" s="26" t="s">
        <v>21</v>
      </c>
      <c r="K208" s="27" t="s">
        <v>22</v>
      </c>
      <c r="L208" s="28" t="s">
        <v>7</v>
      </c>
      <c r="M208" s="28" t="s">
        <v>8</v>
      </c>
      <c r="N208" s="28"/>
      <c r="O208" s="28"/>
      <c r="P208" s="20" t="s">
        <v>665</v>
      </c>
      <c r="Q208" s="21"/>
      <c r="R208" s="1"/>
      <c r="S208" s="1" t="str">
        <f aca="false">IF(E208=F208,"","NOT EQUAL")</f>
        <v>NOT EQUAL</v>
      </c>
      <c r="T208" s="1" t="str">
        <f aca="false">IF(ISNA(VLOOKUP(P208,'NEW XEQM.c'!D:D,1,0)),"--",VLOOKUP(P208,'NEW XEQM.c'!D:G,3,0))</f>
        <v>--</v>
      </c>
      <c r="U208" s="1"/>
      <c r="W208" s="0" t="e">
        <f aca="false">SUBSTITUTE(IF(AND(T208="--",FIND("STD",E208),FIND("fn",C208)&gt;0,FIND("ITM_",P208),I208="CAT_FNCT"),E208,""),"""","")</f>
        <v>#VALUE!</v>
      </c>
    </row>
    <row r="209" customFormat="false" ht="15.75" hidden="false" customHeight="false" outlineLevel="0" collapsed="false">
      <c r="A209" s="23" t="n">
        <f aca="false">IF(B209=INT(B209),ROW(),"")</f>
        <v>209</v>
      </c>
      <c r="B209" s="24" t="n">
        <f aca="false">IF(AND(MID(C209,2,1)&lt;&gt;"/",MID(C209,1,1)="/"),INT(B208)+1,B208+0.01)</f>
        <v>200</v>
      </c>
      <c r="C209" s="25" t="s">
        <v>449</v>
      </c>
      <c r="D209" s="25" t="n">
        <v>72</v>
      </c>
      <c r="E209" s="26" t="s">
        <v>666</v>
      </c>
      <c r="F209" s="26" t="s">
        <v>667</v>
      </c>
      <c r="G209" s="15" t="n">
        <v>0</v>
      </c>
      <c r="H209" s="15" t="n">
        <v>0</v>
      </c>
      <c r="I209" s="65" t="s">
        <v>452</v>
      </c>
      <c r="J209" s="26" t="s">
        <v>21</v>
      </c>
      <c r="K209" s="27" t="s">
        <v>22</v>
      </c>
      <c r="L209" s="28" t="s">
        <v>7</v>
      </c>
      <c r="M209" s="28" t="s">
        <v>8</v>
      </c>
      <c r="N209" s="28"/>
      <c r="O209" s="28"/>
      <c r="P209" s="20" t="s">
        <v>668</v>
      </c>
      <c r="Q209" s="21"/>
      <c r="R209" s="1"/>
      <c r="S209" s="1" t="str">
        <f aca="false">IF(E209=F209,"","NOT EQUAL")</f>
        <v>NOT EQUAL</v>
      </c>
      <c r="T209" s="1" t="str">
        <f aca="false">IF(ISNA(VLOOKUP(P209,'NEW XEQM.c'!D:D,1,0)),"--",VLOOKUP(P209,'NEW XEQM.c'!D:G,3,0))</f>
        <v>--</v>
      </c>
      <c r="U209" s="1"/>
      <c r="W209" s="0" t="e">
        <f aca="false">SUBSTITUTE(IF(AND(T209="--",FIND("STD",E209),FIND("fn",C209)&gt;0,FIND("ITM_",P209),I209="CAT_FNCT"),E209,""),"""","")</f>
        <v>#VALUE!</v>
      </c>
    </row>
    <row r="210" customFormat="false" ht="15.75" hidden="false" customHeight="false" outlineLevel="0" collapsed="false">
      <c r="A210" s="23" t="n">
        <f aca="false">IF(B210=INT(B210),ROW(),"")</f>
        <v>210</v>
      </c>
      <c r="B210" s="24" t="n">
        <f aca="false">IF(AND(MID(C210,2,1)&lt;&gt;"/",MID(C210,1,1)="/"),INT(B209)+1,B209+0.01)</f>
        <v>201</v>
      </c>
      <c r="C210" s="25" t="s">
        <v>449</v>
      </c>
      <c r="D210" s="25" t="n">
        <v>73</v>
      </c>
      <c r="E210" s="26" t="s">
        <v>669</v>
      </c>
      <c r="F210" s="26" t="s">
        <v>670</v>
      </c>
      <c r="G210" s="15" t="n">
        <v>0</v>
      </c>
      <c r="H210" s="15" t="n">
        <v>0</v>
      </c>
      <c r="I210" s="65" t="s">
        <v>452</v>
      </c>
      <c r="J210" s="26" t="s">
        <v>21</v>
      </c>
      <c r="K210" s="27" t="s">
        <v>22</v>
      </c>
      <c r="L210" s="28" t="s">
        <v>7</v>
      </c>
      <c r="M210" s="28" t="s">
        <v>8</v>
      </c>
      <c r="N210" s="28"/>
      <c r="O210" s="28"/>
      <c r="P210" s="20" t="s">
        <v>671</v>
      </c>
      <c r="Q210" s="21"/>
      <c r="R210" s="1"/>
      <c r="S210" s="1" t="str">
        <f aca="false">IF(E210=F210,"","NOT EQUAL")</f>
        <v>NOT EQUAL</v>
      </c>
      <c r="T210" s="1" t="str">
        <f aca="false">IF(ISNA(VLOOKUP(P210,'NEW XEQM.c'!D:D,1,0)),"--",VLOOKUP(P210,'NEW XEQM.c'!D:G,3,0))</f>
        <v>PHI</v>
      </c>
      <c r="U210" s="1" t="s">
        <v>387</v>
      </c>
      <c r="W210" s="0" t="e">
        <f aca="false">SUBSTITUTE(IF(AND(T210="--",FIND("STD",E210),FIND("fn",C210)&gt;0,FIND("ITM_",P210),I210="CAT_FNCT"),E210,""),"""","")</f>
        <v>#VALUE!</v>
      </c>
    </row>
    <row r="211" customFormat="false" ht="15.75" hidden="false" customHeight="false" outlineLevel="0" collapsed="false">
      <c r="A211" s="23" t="n">
        <f aca="false">IF(B211=INT(B211),ROW(),"")</f>
        <v>211</v>
      </c>
      <c r="B211" s="24" t="n">
        <f aca="false">IF(AND(MID(C211,2,1)&lt;&gt;"/",MID(C211,1,1)="/"),INT(B210)+1,B210+0.01)</f>
        <v>202</v>
      </c>
      <c r="C211" s="25" t="s">
        <v>449</v>
      </c>
      <c r="D211" s="25" t="n">
        <v>74</v>
      </c>
      <c r="E211" s="26" t="s">
        <v>672</v>
      </c>
      <c r="F211" s="26" t="s">
        <v>673</v>
      </c>
      <c r="G211" s="15" t="n">
        <v>0</v>
      </c>
      <c r="H211" s="15" t="n">
        <v>0</v>
      </c>
      <c r="I211" s="65" t="s">
        <v>452</v>
      </c>
      <c r="J211" s="26" t="s">
        <v>21</v>
      </c>
      <c r="K211" s="27" t="s">
        <v>22</v>
      </c>
      <c r="L211" s="28" t="s">
        <v>7</v>
      </c>
      <c r="M211" s="28" t="s">
        <v>8</v>
      </c>
      <c r="N211" s="28"/>
      <c r="O211" s="28"/>
      <c r="P211" s="20" t="s">
        <v>674</v>
      </c>
      <c r="Q211" s="21"/>
      <c r="R211" s="1"/>
      <c r="S211" s="1" t="str">
        <f aca="false">IF(E211=F211,"","NOT EQUAL")</f>
        <v>NOT EQUAL</v>
      </c>
      <c r="T211" s="1" t="str">
        <f aca="false">IF(ISNA(VLOOKUP(P211,'NEW XEQM.c'!D:D,1,0)),"--",VLOOKUP(P211,'NEW XEQM.c'!D:G,3,0))</f>
        <v>--</v>
      </c>
      <c r="U211" s="1"/>
      <c r="W211" s="0" t="e">
        <f aca="false">SUBSTITUTE(IF(AND(T211="--",FIND("STD",E211),FIND("fn",C211)&gt;0,FIND("ITM_",P211),I211="CAT_FNCT"),E211,""),"""","")</f>
        <v>#VALUE!</v>
      </c>
    </row>
    <row r="212" customFormat="false" ht="15.75" hidden="false" customHeight="false" outlineLevel="0" collapsed="false">
      <c r="A212" s="23" t="n">
        <f aca="false">IF(B212=INT(B212),ROW(),"")</f>
        <v>212</v>
      </c>
      <c r="B212" s="24" t="n">
        <f aca="false">IF(AND(MID(C212,2,1)&lt;&gt;"/",MID(C212,1,1)="/"),INT(B211)+1,B211+0.01)</f>
        <v>203</v>
      </c>
      <c r="C212" s="25" t="s">
        <v>449</v>
      </c>
      <c r="D212" s="25" t="n">
        <v>75</v>
      </c>
      <c r="E212" s="26" t="s">
        <v>675</v>
      </c>
      <c r="F212" s="26" t="s">
        <v>676</v>
      </c>
      <c r="G212" s="33" t="n">
        <v>0</v>
      </c>
      <c r="H212" s="33" t="n">
        <v>0</v>
      </c>
      <c r="I212" s="65" t="s">
        <v>452</v>
      </c>
      <c r="J212" s="26" t="s">
        <v>21</v>
      </c>
      <c r="K212" s="27" t="s">
        <v>22</v>
      </c>
      <c r="L212" s="28" t="s">
        <v>7</v>
      </c>
      <c r="M212" s="28" t="s">
        <v>8</v>
      </c>
      <c r="N212" s="28"/>
      <c r="O212" s="28"/>
      <c r="P212" s="20" t="s">
        <v>677</v>
      </c>
      <c r="Q212" s="21"/>
      <c r="R212" s="1"/>
      <c r="S212" s="1" t="str">
        <f aca="false">IF(E212=F212,"","NOT EQUAL")</f>
        <v>NOT EQUAL</v>
      </c>
      <c r="T212" s="1" t="str">
        <f aca="false">IF(ISNA(VLOOKUP(P212,'NEW XEQM.c'!D:D,1,0)),"--",VLOOKUP(P212,'NEW XEQM.c'!D:G,3,0))</f>
        <v>--</v>
      </c>
      <c r="U212" s="1"/>
      <c r="W212" s="0" t="e">
        <f aca="false">SUBSTITUTE(IF(AND(T212="--",FIND("STD",E212),FIND("fn",C212)&gt;0,FIND("ITM_",P212),I212="CAT_FNCT"),E212,""),"""","")</f>
        <v>#VALUE!</v>
      </c>
    </row>
    <row r="213" customFormat="false" ht="15.75" hidden="false" customHeight="false" outlineLevel="0" collapsed="false">
      <c r="A213" s="23" t="n">
        <f aca="false">IF(B213=INT(B213),ROW(),"")</f>
        <v>213</v>
      </c>
      <c r="B213" s="24" t="n">
        <f aca="false">IF(AND(MID(C213,2,1)&lt;&gt;"/",MID(C213,1,1)="/"),INT(B212)+1,B212+0.01)</f>
        <v>204</v>
      </c>
      <c r="C213" s="25" t="s">
        <v>449</v>
      </c>
      <c r="D213" s="25" t="n">
        <v>76</v>
      </c>
      <c r="E213" s="26" t="s">
        <v>678</v>
      </c>
      <c r="F213" s="26" t="s">
        <v>679</v>
      </c>
      <c r="G213" s="33" t="n">
        <v>0</v>
      </c>
      <c r="H213" s="33" t="n">
        <v>0</v>
      </c>
      <c r="I213" s="65" t="s">
        <v>452</v>
      </c>
      <c r="J213" s="26" t="s">
        <v>21</v>
      </c>
      <c r="K213" s="27" t="s">
        <v>22</v>
      </c>
      <c r="L213" s="28" t="s">
        <v>7</v>
      </c>
      <c r="M213" s="28" t="s">
        <v>8</v>
      </c>
      <c r="N213" s="28"/>
      <c r="O213" s="28"/>
      <c r="P213" s="20" t="s">
        <v>680</v>
      </c>
      <c r="Q213" s="21"/>
      <c r="R213" s="1"/>
      <c r="S213" s="1" t="str">
        <f aca="false">IF(E213=F213,"","NOT EQUAL")</f>
        <v>NOT EQUAL</v>
      </c>
      <c r="T213" s="1" t="str">
        <f aca="false">IF(ISNA(VLOOKUP(P213,'NEW XEQM.c'!D:D,1,0)),"--",VLOOKUP(P213,'NEW XEQM.c'!D:G,3,0))</f>
        <v>--</v>
      </c>
      <c r="U213" s="1" t="s">
        <v>387</v>
      </c>
      <c r="W213" s="0" t="e">
        <f aca="false">SUBSTITUTE(IF(AND(T213="--",FIND("STD",E213),FIND("fn",C213)&gt;0,FIND("ITM_",P213),I213="CAT_FNCT"),E213,""),"""","")</f>
        <v>#VALUE!</v>
      </c>
    </row>
    <row r="214" customFormat="false" ht="15.75" hidden="false" customHeight="false" outlineLevel="0" collapsed="false">
      <c r="A214" s="23" t="n">
        <f aca="false">IF(B214=INT(B214),ROW(),"")</f>
        <v>214</v>
      </c>
      <c r="B214" s="24" t="n">
        <f aca="false">IF(AND(MID(C214,2,1)&lt;&gt;"/",MID(C214,1,1)="/"),INT(B213)+1,B213+0.01)</f>
        <v>205</v>
      </c>
      <c r="C214" s="25" t="s">
        <v>449</v>
      </c>
      <c r="D214" s="25" t="n">
        <v>77</v>
      </c>
      <c r="E214" s="26" t="s">
        <v>681</v>
      </c>
      <c r="F214" s="26" t="s">
        <v>682</v>
      </c>
      <c r="G214" s="15" t="n">
        <v>0</v>
      </c>
      <c r="H214" s="15" t="n">
        <v>0</v>
      </c>
      <c r="I214" s="65" t="s">
        <v>452</v>
      </c>
      <c r="J214" s="26" t="s">
        <v>21</v>
      </c>
      <c r="K214" s="27" t="s">
        <v>22</v>
      </c>
      <c r="L214" s="28" t="s">
        <v>7</v>
      </c>
      <c r="M214" s="28" t="s">
        <v>8</v>
      </c>
      <c r="N214" s="28"/>
      <c r="O214" s="28"/>
      <c r="P214" s="20" t="s">
        <v>683</v>
      </c>
      <c r="Q214" s="21"/>
      <c r="R214" s="1"/>
      <c r="S214" s="1" t="str">
        <f aca="false">IF(E214=F214,"","NOT EQUAL")</f>
        <v>NOT EQUAL</v>
      </c>
      <c r="T214" s="1" t="str">
        <f aca="false">IF(ISNA(VLOOKUP(P214,'NEW XEQM.c'!D:D,1,0)),"--",VLOOKUP(P214,'NEW XEQM.c'!D:G,3,0))</f>
        <v>--</v>
      </c>
      <c r="U214" s="35" t="s">
        <v>387</v>
      </c>
      <c r="W214" s="0" t="e">
        <f aca="false">SUBSTITUTE(IF(AND(T214="--",FIND("STD",E214),FIND("fn",C214)&gt;0,FIND("ITM_",P214),I214="CAT_FNCT"),E214,""),"""","")</f>
        <v>#VALUE!</v>
      </c>
    </row>
    <row r="215" customFormat="false" ht="15.75" hidden="false" customHeight="false" outlineLevel="0" collapsed="false">
      <c r="A215" s="23" t="n">
        <f aca="false">IF(B215=INT(B215),ROW(),"")</f>
        <v>215</v>
      </c>
      <c r="B215" s="24" t="n">
        <f aca="false">IF(AND(MID(C215,2,1)&lt;&gt;"/",MID(C215,1,1)="/"),INT(B214)+1,B214+0.01)</f>
        <v>206</v>
      </c>
      <c r="C215" s="25" t="s">
        <v>0</v>
      </c>
      <c r="D215" s="25" t="n">
        <v>78</v>
      </c>
      <c r="E215" s="26" t="s">
        <v>684</v>
      </c>
      <c r="F215" s="26" t="s">
        <v>685</v>
      </c>
      <c r="G215" s="15" t="n">
        <v>0</v>
      </c>
      <c r="H215" s="15" t="n">
        <v>0</v>
      </c>
      <c r="I215" s="26" t="s">
        <v>4</v>
      </c>
      <c r="J215" s="26" t="s">
        <v>21</v>
      </c>
      <c r="K215" s="27" t="s">
        <v>6</v>
      </c>
      <c r="L215" s="28" t="s">
        <v>7</v>
      </c>
      <c r="M215" s="28" t="s">
        <v>8</v>
      </c>
      <c r="N215" s="28"/>
      <c r="O215" s="28"/>
      <c r="P215" s="20" t="s">
        <v>686</v>
      </c>
      <c r="Q215" s="21"/>
      <c r="R215" s="1"/>
      <c r="S215" s="1" t="str">
        <f aca="false">IF(E215=F215,"","NOT EQUAL")</f>
        <v>NOT EQUAL</v>
      </c>
      <c r="T215" s="1" t="str">
        <f aca="false">IF(ISNA(VLOOKUP(P215,'NEW XEQM.c'!D:D,1,0)),"--",VLOOKUP(P215,'NEW XEQM.c'!D:G,3,0))</f>
        <v>--</v>
      </c>
      <c r="U215" s="1"/>
      <c r="W215" s="0" t="e">
        <f aca="false">SUBSTITUTE(IF(AND(T215="--",FIND("STD",E215),FIND("fn",C215)&gt;0,FIND("ITM_",P215),I215="CAT_FNCT"),E215,""),"""","")</f>
        <v>#VALUE!</v>
      </c>
    </row>
    <row r="216" customFormat="false" ht="15.75" hidden="false" customHeight="false" outlineLevel="0" collapsed="false">
      <c r="A216" s="23" t="n">
        <f aca="false">IF(B216=INT(B216),ROW(),"")</f>
        <v>216</v>
      </c>
      <c r="B216" s="24" t="n">
        <f aca="false">IF(AND(MID(C216,2,1)&lt;&gt;"/",MID(C216,1,1)="/"),INT(B215)+1,B215+0.01)</f>
        <v>207</v>
      </c>
      <c r="C216" s="25" t="s">
        <v>449</v>
      </c>
      <c r="D216" s="25" t="s">
        <v>150</v>
      </c>
      <c r="E216" s="26" t="s">
        <v>687</v>
      </c>
      <c r="F216" s="26" t="s">
        <v>687</v>
      </c>
      <c r="G216" s="15" t="n">
        <v>0</v>
      </c>
      <c r="H216" s="15" t="n">
        <v>215</v>
      </c>
      <c r="I216" s="30" t="s">
        <v>20</v>
      </c>
      <c r="J216" s="26" t="s">
        <v>21</v>
      </c>
      <c r="K216" s="27" t="s">
        <v>22</v>
      </c>
      <c r="L216" s="28" t="s">
        <v>7</v>
      </c>
      <c r="M216" s="28" t="s">
        <v>688</v>
      </c>
      <c r="N216" s="28"/>
      <c r="O216" s="25" t="s">
        <v>689</v>
      </c>
      <c r="P216" s="20" t="s">
        <v>690</v>
      </c>
      <c r="Q216" s="21"/>
      <c r="R216" s="1"/>
      <c r="S216" s="1" t="str">
        <f aca="false">IF(E216=F216,"","NOT EQUAL")</f>
        <v/>
      </c>
      <c r="T216" s="1" t="str">
        <f aca="false">IF(ISNA(VLOOKUP(P216,'NEW XEQM.c'!D:D,1,0)),"--",VLOOKUP(P216,'NEW XEQM.c'!D:G,3,0))</f>
        <v>--</v>
      </c>
      <c r="U216" s="1" t="s">
        <v>387</v>
      </c>
      <c r="W216" s="0" t="e">
        <f aca="false">SUBSTITUTE(IF(AND(T216="--",FIND("STD",E216),FIND("fn",C216)&gt;0,FIND("ITM_",P216),I216="CAT_FNCT"),E216,""),"""","")</f>
        <v>#VALUE!</v>
      </c>
    </row>
    <row r="217" customFormat="false" ht="15.75" hidden="false" customHeight="false" outlineLevel="0" collapsed="false">
      <c r="A217" s="23" t="n">
        <f aca="false">IF(B217=INT(B217),ROW(),"")</f>
        <v>217</v>
      </c>
      <c r="B217" s="24" t="n">
        <f aca="false">IF(AND(MID(C217,2,1)&lt;&gt;"/",MID(C217,1,1)="/"),INT(B216)+1,B216+0.01)</f>
        <v>208</v>
      </c>
      <c r="C217" s="25" t="s">
        <v>0</v>
      </c>
      <c r="D217" s="25" t="s">
        <v>1</v>
      </c>
      <c r="E217" s="51" t="s">
        <v>691</v>
      </c>
      <c r="F217" s="51" t="s">
        <v>691</v>
      </c>
      <c r="G217" s="52" t="n">
        <v>0</v>
      </c>
      <c r="H217" s="52" t="n">
        <v>0</v>
      </c>
      <c r="I217" s="66" t="s">
        <v>243</v>
      </c>
      <c r="J217" s="26" t="s">
        <v>21</v>
      </c>
      <c r="K217" s="27" t="s">
        <v>6</v>
      </c>
      <c r="L217" s="28" t="s">
        <v>7</v>
      </c>
      <c r="M217" s="28" t="s">
        <v>244</v>
      </c>
      <c r="N217" s="28"/>
      <c r="O217" s="28"/>
      <c r="P217" s="20" t="s">
        <v>692</v>
      </c>
      <c r="Q217" s="21"/>
      <c r="R217" s="1"/>
      <c r="S217" s="1" t="str">
        <f aca="false">IF(E217=F217,"","NOT EQUAL")</f>
        <v/>
      </c>
      <c r="T217" s="1" t="str">
        <f aca="false">IF(ISNA(VLOOKUP(P217,'NEW XEQM.c'!D:D,1,0)),"--",VLOOKUP(P217,'NEW XEQM.c'!D:G,3,0))</f>
        <v>--</v>
      </c>
      <c r="U217" s="1"/>
      <c r="W217" s="0" t="e">
        <f aca="false">SUBSTITUTE(IF(AND(T217="--",FIND("STD",E217),FIND("fn",C217)&gt;0,FIND("ITM_",P217),I217="CAT_FNCT"),E217,""),"""","")</f>
        <v>#VALUE!</v>
      </c>
    </row>
    <row r="218" customFormat="false" ht="15.75" hidden="false" customHeight="false" outlineLevel="0" collapsed="false">
      <c r="A218" s="23" t="n">
        <f aca="false">IF(B218=INT(B218),ROW(),"")</f>
        <v>218</v>
      </c>
      <c r="B218" s="24" t="n">
        <f aca="false">IF(AND(MID(C218,2,1)&lt;&gt;"/",MID(C218,1,1)="/"),INT(B217)+1,B217+0.01)</f>
        <v>209</v>
      </c>
      <c r="C218" s="25" t="s">
        <v>0</v>
      </c>
      <c r="D218" s="25" t="s">
        <v>1</v>
      </c>
      <c r="E218" s="51" t="s">
        <v>693</v>
      </c>
      <c r="F218" s="51" t="s">
        <v>693</v>
      </c>
      <c r="G218" s="52" t="n">
        <v>0</v>
      </c>
      <c r="H218" s="52" t="n">
        <v>0</v>
      </c>
      <c r="I218" s="66" t="s">
        <v>243</v>
      </c>
      <c r="J218" s="26" t="s">
        <v>21</v>
      </c>
      <c r="K218" s="27" t="s">
        <v>6</v>
      </c>
      <c r="L218" s="28" t="s">
        <v>7</v>
      </c>
      <c r="M218" s="28" t="s">
        <v>244</v>
      </c>
      <c r="N218" s="28"/>
      <c r="O218" s="28"/>
      <c r="P218" s="20" t="s">
        <v>694</v>
      </c>
      <c r="Q218" s="21"/>
      <c r="R218" s="1"/>
      <c r="S218" s="1" t="str">
        <f aca="false">IF(E218=F218,"","NOT EQUAL")</f>
        <v/>
      </c>
      <c r="T218" s="1" t="str">
        <f aca="false">IF(ISNA(VLOOKUP(P218,'NEW XEQM.c'!D:D,1,0)),"--",VLOOKUP(P218,'NEW XEQM.c'!D:G,3,0))</f>
        <v>--</v>
      </c>
      <c r="U218" s="1"/>
      <c r="W218" s="0" t="e">
        <f aca="false">SUBSTITUTE(IF(AND(T218="--",FIND("STD",E218),FIND("fn",C218)&gt;0,FIND("ITM_",P218),I218="CAT_FNCT"),E218,""),"""","")</f>
        <v>#VALUE!</v>
      </c>
    </row>
    <row r="219" customFormat="false" ht="15.75" hidden="false" customHeight="false" outlineLevel="0" collapsed="false">
      <c r="A219" s="23" t="n">
        <f aca="false">IF(B219=INT(B219),ROW(),"")</f>
        <v>219</v>
      </c>
      <c r="B219" s="24" t="n">
        <f aca="false">IF(AND(MID(C219,2,1)&lt;&gt;"/",MID(C219,1,1)="/"),INT(B218)+1,B218+0.01)</f>
        <v>210</v>
      </c>
      <c r="C219" s="25" t="s">
        <v>0</v>
      </c>
      <c r="D219" s="25" t="s">
        <v>1</v>
      </c>
      <c r="E219" s="51" t="s">
        <v>695</v>
      </c>
      <c r="F219" s="51" t="s">
        <v>695</v>
      </c>
      <c r="G219" s="52" t="n">
        <v>0</v>
      </c>
      <c r="H219" s="52" t="n">
        <v>0</v>
      </c>
      <c r="I219" s="66" t="s">
        <v>243</v>
      </c>
      <c r="J219" s="26" t="s">
        <v>21</v>
      </c>
      <c r="K219" s="27" t="s">
        <v>6</v>
      </c>
      <c r="L219" s="28" t="s">
        <v>7</v>
      </c>
      <c r="M219" s="28" t="s">
        <v>244</v>
      </c>
      <c r="N219" s="28"/>
      <c r="O219" s="28"/>
      <c r="P219" s="20" t="s">
        <v>696</v>
      </c>
      <c r="Q219" s="21"/>
      <c r="R219" s="1"/>
      <c r="S219" s="1" t="str">
        <f aca="false">IF(E219=F219,"","NOT EQUAL")</f>
        <v/>
      </c>
      <c r="T219" s="1" t="str">
        <f aca="false">IF(ISNA(VLOOKUP(P219,'NEW XEQM.c'!D:D,1,0)),"--",VLOOKUP(P219,'NEW XEQM.c'!D:G,3,0))</f>
        <v>--</v>
      </c>
      <c r="U219" s="1"/>
      <c r="W219" s="0" t="e">
        <f aca="false">SUBSTITUTE(IF(AND(T219="--",FIND("STD",E219),FIND("fn",C219)&gt;0,FIND("ITM_",P219),I219="CAT_FNCT"),E219,""),"""","")</f>
        <v>#VALUE!</v>
      </c>
    </row>
    <row r="220" customFormat="false" ht="15.75" hidden="false" customHeight="false" outlineLevel="0" collapsed="false">
      <c r="A220" s="23" t="n">
        <f aca="false">IF(B220=INT(B220),ROW(),"")</f>
        <v>220</v>
      </c>
      <c r="B220" s="24" t="n">
        <f aca="false">IF(AND(MID(C220,2,1)&lt;&gt;"/",MID(C220,1,1)="/"),INT(B219)+1,B219+0.01)</f>
        <v>211</v>
      </c>
      <c r="C220" s="25" t="s">
        <v>0</v>
      </c>
      <c r="D220" s="25" t="s">
        <v>1</v>
      </c>
      <c r="E220" s="51" t="s">
        <v>697</v>
      </c>
      <c r="F220" s="51" t="s">
        <v>697</v>
      </c>
      <c r="G220" s="52" t="n">
        <v>0</v>
      </c>
      <c r="H220" s="52" t="n">
        <v>0</v>
      </c>
      <c r="I220" s="66" t="s">
        <v>243</v>
      </c>
      <c r="J220" s="26" t="s">
        <v>21</v>
      </c>
      <c r="K220" s="27" t="s">
        <v>6</v>
      </c>
      <c r="L220" s="28" t="s">
        <v>7</v>
      </c>
      <c r="M220" s="28" t="s">
        <v>244</v>
      </c>
      <c r="N220" s="28"/>
      <c r="O220" s="28"/>
      <c r="P220" s="20" t="s">
        <v>698</v>
      </c>
      <c r="Q220" s="21"/>
      <c r="R220" s="1"/>
      <c r="S220" s="1" t="str">
        <f aca="false">IF(E220=F220,"","NOT EQUAL")</f>
        <v/>
      </c>
      <c r="T220" s="1" t="str">
        <f aca="false">IF(ISNA(VLOOKUP(P220,'NEW XEQM.c'!D:D,1,0)),"--",VLOOKUP(P220,'NEW XEQM.c'!D:G,3,0))</f>
        <v>--</v>
      </c>
      <c r="U220" s="1"/>
      <c r="W220" s="0" t="e">
        <f aca="false">SUBSTITUTE(IF(AND(T220="--",FIND("STD",E220),FIND("fn",C220)&gt;0,FIND("ITM_",P220),I220="CAT_FNCT"),E220,""),"""","")</f>
        <v>#VALUE!</v>
      </c>
    </row>
    <row r="221" customFormat="false" ht="15.75" hidden="false" customHeight="false" outlineLevel="0" collapsed="false">
      <c r="A221" s="23" t="n">
        <f aca="false">IF(B221=INT(B221),ROW(),"")</f>
        <v>221</v>
      </c>
      <c r="B221" s="24" t="n">
        <f aca="false">IF(AND(MID(C221,2,1)&lt;&gt;"/",MID(C221,1,1)="/"),INT(B220)+1,B220+0.01)</f>
        <v>212</v>
      </c>
      <c r="C221" s="25" t="s">
        <v>0</v>
      </c>
      <c r="D221" s="25" t="s">
        <v>1</v>
      </c>
      <c r="E221" s="51" t="s">
        <v>699</v>
      </c>
      <c r="F221" s="51" t="s">
        <v>699</v>
      </c>
      <c r="G221" s="52" t="n">
        <v>0</v>
      </c>
      <c r="H221" s="52" t="n">
        <v>0</v>
      </c>
      <c r="I221" s="66" t="s">
        <v>243</v>
      </c>
      <c r="J221" s="26" t="s">
        <v>21</v>
      </c>
      <c r="K221" s="27" t="s">
        <v>6</v>
      </c>
      <c r="L221" s="28" t="s">
        <v>7</v>
      </c>
      <c r="M221" s="28" t="s">
        <v>244</v>
      </c>
      <c r="N221" s="28"/>
      <c r="O221" s="28"/>
      <c r="P221" s="20" t="s">
        <v>700</v>
      </c>
      <c r="Q221" s="21"/>
      <c r="R221" s="1"/>
      <c r="S221" s="1" t="str">
        <f aca="false">IF(E221=F221,"","NOT EQUAL")</f>
        <v/>
      </c>
      <c r="T221" s="1" t="str">
        <f aca="false">IF(ISNA(VLOOKUP(P221,'NEW XEQM.c'!D:D,1,0)),"--",VLOOKUP(P221,'NEW XEQM.c'!D:G,3,0))</f>
        <v>--</v>
      </c>
      <c r="U221" s="1"/>
      <c r="W221" s="0" t="e">
        <f aca="false">SUBSTITUTE(IF(AND(T221="--",FIND("STD",E221),FIND("fn",C221)&gt;0,FIND("ITM_",P221),I221="CAT_FNCT"),E221,""),"""","")</f>
        <v>#VALUE!</v>
      </c>
    </row>
    <row r="222" customFormat="false" ht="15.75" hidden="false" customHeight="false" outlineLevel="0" collapsed="false">
      <c r="A222" s="23" t="n">
        <f aca="false">IF(B222=INT(B222),ROW(),"")</f>
        <v>222</v>
      </c>
      <c r="B222" s="24" t="n">
        <f aca="false">IF(AND(MID(C222,2,1)&lt;&gt;"/",MID(C222,1,1)="/"),INT(B221)+1,B221+0.01)</f>
        <v>213</v>
      </c>
      <c r="C222" s="25" t="s">
        <v>0</v>
      </c>
      <c r="D222" s="25" t="s">
        <v>1</v>
      </c>
      <c r="E222" s="51" t="s">
        <v>701</v>
      </c>
      <c r="F222" s="51" t="s">
        <v>701</v>
      </c>
      <c r="G222" s="52" t="n">
        <v>0</v>
      </c>
      <c r="H222" s="52" t="n">
        <v>0</v>
      </c>
      <c r="I222" s="66" t="s">
        <v>243</v>
      </c>
      <c r="J222" s="26" t="s">
        <v>21</v>
      </c>
      <c r="K222" s="27" t="s">
        <v>6</v>
      </c>
      <c r="L222" s="28" t="s">
        <v>7</v>
      </c>
      <c r="M222" s="28" t="s">
        <v>244</v>
      </c>
      <c r="N222" s="28"/>
      <c r="O222" s="28"/>
      <c r="P222" s="20" t="s">
        <v>702</v>
      </c>
      <c r="Q222" s="21"/>
      <c r="R222" s="1"/>
      <c r="S222" s="1" t="str">
        <f aca="false">IF(E222=F222,"","NOT EQUAL")</f>
        <v/>
      </c>
      <c r="T222" s="1" t="str">
        <f aca="false">IF(ISNA(VLOOKUP(P222,'NEW XEQM.c'!D:D,1,0)),"--",VLOOKUP(P222,'NEW XEQM.c'!D:G,3,0))</f>
        <v>--</v>
      </c>
      <c r="U222" s="1"/>
      <c r="W222" s="0" t="e">
        <f aca="false">SUBSTITUTE(IF(AND(T222="--",FIND("STD",E222),FIND("fn",C222)&gt;0,FIND("ITM_",P222),I222="CAT_FNCT"),E222,""),"""","")</f>
        <v>#VALUE!</v>
      </c>
    </row>
    <row r="223" customFormat="false" ht="15.75" hidden="false" customHeight="false" outlineLevel="0" collapsed="false">
      <c r="A223" s="23" t="n">
        <f aca="false">IF(B223=INT(B223),ROW(),"")</f>
        <v>223</v>
      </c>
      <c r="B223" s="24" t="n">
        <f aca="false">IF(AND(MID(C223,2,1)&lt;&gt;"/",MID(C223,1,1)="/"),INT(B222)+1,B222+0.01)</f>
        <v>214</v>
      </c>
      <c r="C223" s="25" t="s">
        <v>0</v>
      </c>
      <c r="D223" s="25" t="s">
        <v>1</v>
      </c>
      <c r="E223" s="51" t="s">
        <v>703</v>
      </c>
      <c r="F223" s="51" t="s">
        <v>703</v>
      </c>
      <c r="G223" s="52" t="n">
        <v>0</v>
      </c>
      <c r="H223" s="52" t="n">
        <v>0</v>
      </c>
      <c r="I223" s="66" t="s">
        <v>243</v>
      </c>
      <c r="J223" s="26" t="s">
        <v>21</v>
      </c>
      <c r="K223" s="27" t="s">
        <v>6</v>
      </c>
      <c r="L223" s="28" t="s">
        <v>7</v>
      </c>
      <c r="M223" s="28" t="s">
        <v>244</v>
      </c>
      <c r="N223" s="28"/>
      <c r="O223" s="28"/>
      <c r="P223" s="20" t="s">
        <v>704</v>
      </c>
      <c r="Q223" s="21"/>
      <c r="R223" s="1"/>
      <c r="S223" s="1" t="str">
        <f aca="false">IF(E223=F223,"","NOT EQUAL")</f>
        <v/>
      </c>
      <c r="T223" s="1" t="str">
        <f aca="false">IF(ISNA(VLOOKUP(P223,'NEW XEQM.c'!D:D,1,0)),"--",VLOOKUP(P223,'NEW XEQM.c'!D:G,3,0))</f>
        <v>--</v>
      </c>
      <c r="U223" s="1"/>
      <c r="W223" s="0" t="e">
        <f aca="false">SUBSTITUTE(IF(AND(T223="--",FIND("STD",E223),FIND("fn",C223)&gt;0,FIND("ITM_",P223),I223="CAT_FNCT"),E223,""),"""","")</f>
        <v>#VALUE!</v>
      </c>
    </row>
    <row r="224" customFormat="false" ht="15.75" hidden="false" customHeight="false" outlineLevel="0" collapsed="false">
      <c r="A224" s="23" t="n">
        <f aca="false">IF(B224=INT(B224),ROW(),"")</f>
        <v>224</v>
      </c>
      <c r="B224" s="24" t="n">
        <f aca="false">IF(AND(MID(C224,2,1)&lt;&gt;"/",MID(C224,1,1)="/"),INT(B223)+1,B223+0.01)</f>
        <v>215</v>
      </c>
      <c r="C224" s="25" t="s">
        <v>0</v>
      </c>
      <c r="D224" s="25" t="s">
        <v>1</v>
      </c>
      <c r="E224" s="51" t="s">
        <v>705</v>
      </c>
      <c r="F224" s="51" t="s">
        <v>705</v>
      </c>
      <c r="G224" s="52" t="n">
        <v>0</v>
      </c>
      <c r="H224" s="52" t="n">
        <v>0</v>
      </c>
      <c r="I224" s="66" t="s">
        <v>243</v>
      </c>
      <c r="J224" s="26" t="s">
        <v>21</v>
      </c>
      <c r="K224" s="27" t="s">
        <v>6</v>
      </c>
      <c r="L224" s="28" t="s">
        <v>7</v>
      </c>
      <c r="M224" s="28" t="s">
        <v>244</v>
      </c>
      <c r="N224" s="28"/>
      <c r="O224" s="28"/>
      <c r="P224" s="20" t="s">
        <v>706</v>
      </c>
      <c r="Q224" s="21"/>
      <c r="R224" s="1"/>
      <c r="S224" s="1" t="str">
        <f aca="false">IF(E224=F224,"","NOT EQUAL")</f>
        <v/>
      </c>
      <c r="T224" s="1" t="str">
        <f aca="false">IF(ISNA(VLOOKUP(P224,'NEW XEQM.c'!D:D,1,0)),"--",VLOOKUP(P224,'NEW XEQM.c'!D:G,3,0))</f>
        <v>--</v>
      </c>
      <c r="U224" s="1"/>
      <c r="W224" s="0" t="e">
        <f aca="false">SUBSTITUTE(IF(AND(T224="--",FIND("STD",E224),FIND("fn",C224)&gt;0,FIND("ITM_",P224),I224="CAT_FNCT"),E224,""),"""","")</f>
        <v>#VALUE!</v>
      </c>
    </row>
    <row r="225" customFormat="false" ht="15.75" hidden="false" customHeight="false" outlineLevel="0" collapsed="false">
      <c r="A225" s="23" t="n">
        <f aca="false">IF(B225=INT(B225),ROW(),"")</f>
        <v>225</v>
      </c>
      <c r="B225" s="24" t="n">
        <f aca="false">IF(AND(MID(C225,2,1)&lt;&gt;"/",MID(C225,1,1)="/"),INT(B224)+1,B224+0.01)</f>
        <v>216</v>
      </c>
      <c r="C225" s="25" t="s">
        <v>0</v>
      </c>
      <c r="D225" s="25" t="s">
        <v>1</v>
      </c>
      <c r="E225" s="51" t="s">
        <v>707</v>
      </c>
      <c r="F225" s="51" t="s">
        <v>707</v>
      </c>
      <c r="G225" s="52" t="n">
        <v>0</v>
      </c>
      <c r="H225" s="52" t="n">
        <v>0</v>
      </c>
      <c r="I225" s="66" t="s">
        <v>243</v>
      </c>
      <c r="J225" s="26" t="s">
        <v>21</v>
      </c>
      <c r="K225" s="27" t="s">
        <v>6</v>
      </c>
      <c r="L225" s="28" t="s">
        <v>7</v>
      </c>
      <c r="M225" s="28" t="s">
        <v>244</v>
      </c>
      <c r="N225" s="28"/>
      <c r="O225" s="28"/>
      <c r="P225" s="20" t="s">
        <v>708</v>
      </c>
      <c r="Q225" s="21"/>
      <c r="R225" s="1"/>
      <c r="S225" s="1" t="str">
        <f aca="false">IF(E225=F225,"","NOT EQUAL")</f>
        <v/>
      </c>
      <c r="T225" s="1" t="str">
        <f aca="false">IF(ISNA(VLOOKUP(P225,'NEW XEQM.c'!D:D,1,0)),"--",VLOOKUP(P225,'NEW XEQM.c'!D:G,3,0))</f>
        <v>--</v>
      </c>
      <c r="U225" s="1"/>
      <c r="W225" s="0" t="e">
        <f aca="false">SUBSTITUTE(IF(AND(T225="--",FIND("STD",E225),FIND("fn",C225)&gt;0,FIND("ITM_",P225),I225="CAT_FNCT"),E225,""),"""","")</f>
        <v>#VALUE!</v>
      </c>
    </row>
    <row r="226" customFormat="false" ht="15.75" hidden="false" customHeight="false" outlineLevel="0" collapsed="false">
      <c r="A226" s="23" t="n">
        <f aca="false">IF(B226=INT(B226),ROW(),"")</f>
        <v>226</v>
      </c>
      <c r="B226" s="24" t="n">
        <f aca="false">IF(AND(MID(C226,2,1)&lt;&gt;"/",MID(C226,1,1)="/"),INT(B225)+1,B225+0.01)</f>
        <v>217</v>
      </c>
      <c r="C226" s="25" t="s">
        <v>0</v>
      </c>
      <c r="D226" s="25" t="s">
        <v>1</v>
      </c>
      <c r="E226" s="51" t="s">
        <v>709</v>
      </c>
      <c r="F226" s="51" t="s">
        <v>709</v>
      </c>
      <c r="G226" s="52" t="n">
        <v>0</v>
      </c>
      <c r="H226" s="52" t="n">
        <v>0</v>
      </c>
      <c r="I226" s="66" t="s">
        <v>243</v>
      </c>
      <c r="J226" s="26" t="s">
        <v>21</v>
      </c>
      <c r="K226" s="27" t="s">
        <v>6</v>
      </c>
      <c r="L226" s="28" t="s">
        <v>7</v>
      </c>
      <c r="M226" s="28" t="s">
        <v>244</v>
      </c>
      <c r="N226" s="28"/>
      <c r="O226" s="28"/>
      <c r="P226" s="20" t="s">
        <v>710</v>
      </c>
      <c r="Q226" s="21"/>
      <c r="R226" s="1"/>
      <c r="S226" s="1" t="str">
        <f aca="false">IF(E226=F226,"","NOT EQUAL")</f>
        <v/>
      </c>
      <c r="T226" s="1" t="str">
        <f aca="false">IF(ISNA(VLOOKUP(P226,'NEW XEQM.c'!D:D,1,0)),"--",VLOOKUP(P226,'NEW XEQM.c'!D:G,3,0))</f>
        <v>--</v>
      </c>
      <c r="U226" s="1"/>
      <c r="W226" s="0" t="e">
        <f aca="false">SUBSTITUTE(IF(AND(T226="--",FIND("STD",E226),FIND("fn",C226)&gt;0,FIND("ITM_",P226),I226="CAT_FNCT"),E226,""),"""","")</f>
        <v>#VALUE!</v>
      </c>
    </row>
    <row r="227" customFormat="false" ht="15.75" hidden="false" customHeight="false" outlineLevel="0" collapsed="false">
      <c r="A227" s="23" t="n">
        <f aca="false">IF(B227=INT(B227),ROW(),"")</f>
        <v>227</v>
      </c>
      <c r="B227" s="24" t="n">
        <f aca="false">IF(AND(MID(C227,2,1)&lt;&gt;"/",MID(C227,1,1)="/"),INT(B226)+1,B226+0.01)</f>
        <v>218</v>
      </c>
      <c r="C227" s="25" t="s">
        <v>0</v>
      </c>
      <c r="D227" s="25" t="s">
        <v>1</v>
      </c>
      <c r="E227" s="51" t="s">
        <v>711</v>
      </c>
      <c r="F227" s="51" t="s">
        <v>711</v>
      </c>
      <c r="G227" s="52" t="n">
        <v>0</v>
      </c>
      <c r="H227" s="52" t="n">
        <v>0</v>
      </c>
      <c r="I227" s="66" t="s">
        <v>243</v>
      </c>
      <c r="J227" s="26" t="s">
        <v>21</v>
      </c>
      <c r="K227" s="27" t="s">
        <v>6</v>
      </c>
      <c r="L227" s="28" t="s">
        <v>7</v>
      </c>
      <c r="M227" s="28" t="s">
        <v>244</v>
      </c>
      <c r="N227" s="28"/>
      <c r="O227" s="28"/>
      <c r="P227" s="20" t="s">
        <v>712</v>
      </c>
      <c r="Q227" s="21"/>
      <c r="R227" s="1"/>
      <c r="S227" s="1" t="str">
        <f aca="false">IF(E227=F227,"","NOT EQUAL")</f>
        <v/>
      </c>
      <c r="T227" s="1" t="str">
        <f aca="false">IF(ISNA(VLOOKUP(P227,'NEW XEQM.c'!D:D,1,0)),"--",VLOOKUP(P227,'NEW XEQM.c'!D:G,3,0))</f>
        <v>--</v>
      </c>
      <c r="U227" s="1"/>
      <c r="W227" s="0" t="e">
        <f aca="false">SUBSTITUTE(IF(AND(T227="--",FIND("STD",E227),FIND("fn",C227)&gt;0,FIND("ITM_",P227),I227="CAT_FNCT"),E227,""),"""","")</f>
        <v>#VALUE!</v>
      </c>
    </row>
    <row r="228" customFormat="false" ht="15.75" hidden="false" customHeight="false" outlineLevel="0" collapsed="false">
      <c r="A228" s="23" t="n">
        <f aca="false">IF(B228=INT(B228),ROW(),"")</f>
        <v>228</v>
      </c>
      <c r="B228" s="24" t="n">
        <f aca="false">IF(AND(MID(C228,2,1)&lt;&gt;"/",MID(C228,1,1)="/"),INT(B227)+1,B227+0.01)</f>
        <v>219</v>
      </c>
      <c r="C228" s="25" t="s">
        <v>0</v>
      </c>
      <c r="D228" s="25" t="s">
        <v>1</v>
      </c>
      <c r="E228" s="51" t="s">
        <v>713</v>
      </c>
      <c r="F228" s="51" t="s">
        <v>713</v>
      </c>
      <c r="G228" s="52" t="n">
        <v>0</v>
      </c>
      <c r="H228" s="52" t="n">
        <v>0</v>
      </c>
      <c r="I228" s="66" t="s">
        <v>243</v>
      </c>
      <c r="J228" s="26" t="s">
        <v>21</v>
      </c>
      <c r="K228" s="27" t="s">
        <v>6</v>
      </c>
      <c r="L228" s="28" t="s">
        <v>7</v>
      </c>
      <c r="M228" s="28" t="s">
        <v>244</v>
      </c>
      <c r="N228" s="28"/>
      <c r="O228" s="28"/>
      <c r="P228" s="20" t="s">
        <v>714</v>
      </c>
      <c r="Q228" s="21"/>
      <c r="R228" s="1"/>
      <c r="S228" s="1" t="str">
        <f aca="false">IF(E228=F228,"","NOT EQUAL")</f>
        <v/>
      </c>
      <c r="T228" s="1" t="str">
        <f aca="false">IF(ISNA(VLOOKUP(P228,'NEW XEQM.c'!D:D,1,0)),"--",VLOOKUP(P228,'NEW XEQM.c'!D:G,3,0))</f>
        <v>--</v>
      </c>
      <c r="U228" s="1"/>
      <c r="W228" s="0" t="e">
        <f aca="false">SUBSTITUTE(IF(AND(T228="--",FIND("STD",E228),FIND("fn",C228)&gt;0,FIND("ITM_",P228),I228="CAT_FNCT"),E228,""),"""","")</f>
        <v>#VALUE!</v>
      </c>
    </row>
    <row r="229" s="29" customFormat="true" ht="15.75" hidden="false" customHeight="false" outlineLevel="0" collapsed="false">
      <c r="A229" s="23" t="str">
        <f aca="false">IF(B229=INT(B229),ROW(),"")</f>
        <v/>
      </c>
      <c r="B229" s="24" t="n">
        <f aca="false">IF(AND(MID(C229,2,1)&lt;&gt;"/",MID(C229,1,1)="/"),INT(B228)+1,B228+0.01)</f>
        <v>219.01</v>
      </c>
      <c r="C229" s="12"/>
      <c r="D229" s="25"/>
      <c r="E229" s="14"/>
      <c r="F229" s="14"/>
      <c r="G229" s="15"/>
      <c r="H229" s="15"/>
      <c r="I229" s="26"/>
      <c r="J229" s="26"/>
      <c r="K229" s="27"/>
      <c r="L229" s="28"/>
      <c r="M229" s="28"/>
      <c r="N229" s="28"/>
      <c r="O229" s="12"/>
      <c r="P229" s="20"/>
      <c r="Q229" s="21"/>
      <c r="R229" s="1"/>
      <c r="S229" s="1"/>
      <c r="T229" s="1" t="str">
        <f aca="false">IF(ISNA(VLOOKUP(P229,'NEW XEQM.c'!D:D,1,0)),"--",VLOOKUP(P229,'NEW XEQM.c'!D:G,3,0))</f>
        <v>--</v>
      </c>
      <c r="U229" s="1"/>
      <c r="W229" s="29" t="e">
        <f aca="false">SUBSTITUTE(IF(AND(T229="--",FIND("STD",E229),FIND("fn",C229)&gt;0,FIND("ITM_",P229),I229="CAT_FNCT"),E229,""),"""","")</f>
        <v>#VALUE!</v>
      </c>
    </row>
    <row r="230" s="29" customFormat="true" ht="15.75" hidden="false" customHeight="false" outlineLevel="0" collapsed="false">
      <c r="A230" s="23" t="str">
        <f aca="false">IF(B230=INT(B230),ROW(),"")</f>
        <v/>
      </c>
      <c r="B230" s="24" t="n">
        <f aca="false">IF(AND(MID(C230,2,1)&lt;&gt;"/",MID(C230,1,1)="/"),INT(B229)+1,B229+0.01)</f>
        <v>219.02</v>
      </c>
      <c r="C230" s="12"/>
      <c r="D230" s="25"/>
      <c r="E230" s="14"/>
      <c r="F230" s="14"/>
      <c r="G230" s="15"/>
      <c r="H230" s="15"/>
      <c r="I230" s="26"/>
      <c r="J230" s="26"/>
      <c r="K230" s="27"/>
      <c r="L230" s="28"/>
      <c r="M230" s="28"/>
      <c r="N230" s="28"/>
      <c r="O230" s="12"/>
      <c r="P230" s="20"/>
      <c r="Q230" s="21"/>
      <c r="R230" s="1"/>
      <c r="S230" s="1"/>
      <c r="T230" s="1" t="str">
        <f aca="false">IF(ISNA(VLOOKUP(P230,'NEW XEQM.c'!D:D,1,0)),"--",VLOOKUP(P230,'NEW XEQM.c'!D:G,3,0))</f>
        <v>--</v>
      </c>
      <c r="U230" s="1"/>
      <c r="W230" s="29" t="e">
        <f aca="false">SUBSTITUTE(IF(AND(T230="--",FIND("STD",E230),FIND("fn",C230)&gt;0,FIND("ITM_",P230),I230="CAT_FNCT"),E230,""),"""","")</f>
        <v>#VALUE!</v>
      </c>
    </row>
    <row r="231" s="29" customFormat="true" ht="15.75" hidden="false" customHeight="false" outlineLevel="0" collapsed="false">
      <c r="A231" s="23" t="str">
        <f aca="false">IF(B231=INT(B231),ROW(),"")</f>
        <v/>
      </c>
      <c r="B231" s="24" t="n">
        <f aca="false">IF(AND(MID(C231,2,1)&lt;&gt;"/",MID(C231,1,1)="/"),INT(B230)+1,B230+0.01)</f>
        <v>219.03</v>
      </c>
      <c r="C231" s="12" t="s">
        <v>715</v>
      </c>
      <c r="D231" s="25"/>
      <c r="E231" s="14"/>
      <c r="F231" s="14"/>
      <c r="G231" s="15"/>
      <c r="H231" s="15"/>
      <c r="I231" s="26"/>
      <c r="J231" s="26"/>
      <c r="K231" s="27"/>
      <c r="L231" s="28"/>
      <c r="M231" s="28"/>
      <c r="N231" s="28"/>
      <c r="O231" s="12"/>
      <c r="P231" s="20" t="str">
        <f aca="false">C231</f>
        <v>// Conversions</v>
      </c>
      <c r="Q231" s="21"/>
      <c r="R231" s="1"/>
      <c r="S231" s="1"/>
      <c r="T231" s="1" t="str">
        <f aca="false">IF(ISNA(VLOOKUP(P231,'NEW XEQM.c'!D:D,1,0)),"--",VLOOKUP(P231,'NEW XEQM.c'!D:G,3,0))</f>
        <v>--</v>
      </c>
      <c r="U231" s="1"/>
      <c r="W231" s="29" t="e">
        <f aca="false">SUBSTITUTE(IF(AND(T231="--",FIND("STD",E231),FIND("fn",C231)&gt;0,FIND("ITM_",P231),I231="CAT_FNCT"),E231,""),"""","")</f>
        <v>#VALUE!</v>
      </c>
    </row>
    <row r="232" customFormat="false" ht="15.75" hidden="false" customHeight="false" outlineLevel="0" collapsed="false">
      <c r="A232" s="23" t="n">
        <f aca="false">IF(B232=INT(B232),ROW(),"")</f>
        <v>232</v>
      </c>
      <c r="B232" s="24" t="n">
        <f aca="false">IF(AND(MID(C232,2,1)&lt;&gt;"/",MID(C232,1,1)="/"),INT(B231)+1,B231+0.01)</f>
        <v>220</v>
      </c>
      <c r="C232" s="25" t="s">
        <v>716</v>
      </c>
      <c r="D232" s="25" t="s">
        <v>1</v>
      </c>
      <c r="E232" s="26" t="s">
        <v>717</v>
      </c>
      <c r="F232" s="26" t="s">
        <v>717</v>
      </c>
      <c r="G232" s="15" t="n">
        <v>0</v>
      </c>
      <c r="H232" s="15" t="n">
        <v>0</v>
      </c>
      <c r="I232" s="30" t="s">
        <v>4</v>
      </c>
      <c r="J232" s="26" t="s">
        <v>21</v>
      </c>
      <c r="K232" s="27" t="s">
        <v>22</v>
      </c>
      <c r="L232" s="28" t="s">
        <v>7</v>
      </c>
      <c r="M232" s="28" t="s">
        <v>8</v>
      </c>
      <c r="N232" s="28"/>
      <c r="O232" s="28"/>
      <c r="P232" s="20" t="s">
        <v>718</v>
      </c>
      <c r="Q232" s="21"/>
      <c r="R232" s="1"/>
      <c r="S232" s="1" t="str">
        <f aca="false">IF(E232=F232,"","NOT EQUAL")</f>
        <v/>
      </c>
      <c r="T232" s="1" t="str">
        <f aca="false">IF(ISNA(VLOOKUP(P232,'NEW XEQM.c'!D:D,1,0)),"--",VLOOKUP(P232,'NEW XEQM.c'!D:G,3,0))</f>
        <v>--</v>
      </c>
      <c r="U232" s="1"/>
      <c r="W232" s="0" t="str">
        <f aca="false">SUBSTITUTE(IF(AND(T232="--",FIND("STD",E232),FIND("fn",C232)&gt;0,FIND("ITM_",P232),I232="CAT_FNCT"),E232,""),"""","")</f>
        <v/>
      </c>
    </row>
    <row r="233" customFormat="false" ht="15.75" hidden="false" customHeight="false" outlineLevel="0" collapsed="false">
      <c r="A233" s="23" t="n">
        <f aca="false">IF(B233=INT(B233),ROW(),"")</f>
        <v>233</v>
      </c>
      <c r="B233" s="24" t="n">
        <f aca="false">IF(AND(MID(C233,2,1)&lt;&gt;"/",MID(C233,1,1)="/"),INT(B232)+1,B232+0.01)</f>
        <v>221</v>
      </c>
      <c r="C233" s="25" t="s">
        <v>719</v>
      </c>
      <c r="D233" s="25" t="s">
        <v>1</v>
      </c>
      <c r="E233" s="26" t="s">
        <v>720</v>
      </c>
      <c r="F233" s="26" t="s">
        <v>720</v>
      </c>
      <c r="G233" s="15" t="n">
        <v>0</v>
      </c>
      <c r="H233" s="15" t="n">
        <v>0</v>
      </c>
      <c r="I233" s="30" t="s">
        <v>4</v>
      </c>
      <c r="J233" s="26" t="s">
        <v>21</v>
      </c>
      <c r="K233" s="27" t="s">
        <v>22</v>
      </c>
      <c r="L233" s="28" t="s">
        <v>7</v>
      </c>
      <c r="M233" s="28" t="s">
        <v>8</v>
      </c>
      <c r="N233" s="28"/>
      <c r="O233" s="28"/>
      <c r="P233" s="20" t="s">
        <v>721</v>
      </c>
      <c r="Q233" s="21"/>
      <c r="R233" s="1"/>
      <c r="S233" s="1" t="str">
        <f aca="false">IF(E233=F233,"","NOT EQUAL")</f>
        <v/>
      </c>
      <c r="T233" s="1" t="str">
        <f aca="false">IF(ISNA(VLOOKUP(P233,'NEW XEQM.c'!D:D,1,0)),"--",VLOOKUP(P233,'NEW XEQM.c'!D:G,3,0))</f>
        <v>--</v>
      </c>
      <c r="U233" s="1"/>
      <c r="W233" s="0" t="str">
        <f aca="false">SUBSTITUTE(IF(AND(T233="--",FIND("STD",E233),FIND("fn",C233)&gt;0,FIND("ITM_",P233),I233="CAT_FNCT"),E233,""),"""","")</f>
        <v/>
      </c>
    </row>
    <row r="234" customFormat="false" ht="15.75" hidden="false" customHeight="false" outlineLevel="0" collapsed="false">
      <c r="A234" s="23" t="n">
        <f aca="false">IF(B234=INT(B234),ROW(),"")</f>
        <v>234</v>
      </c>
      <c r="B234" s="24" t="n">
        <f aca="false">IF(AND(MID(C234,2,1)&lt;&gt;"/",MID(C234,1,1)="/"),INT(B233)+1,B233+0.01)</f>
        <v>222</v>
      </c>
      <c r="C234" s="25" t="s">
        <v>722</v>
      </c>
      <c r="D234" s="25" t="n">
        <v>10</v>
      </c>
      <c r="E234" s="26" t="s">
        <v>723</v>
      </c>
      <c r="F234" s="67" t="s">
        <v>724</v>
      </c>
      <c r="G234" s="15" t="n">
        <v>0</v>
      </c>
      <c r="H234" s="15" t="n">
        <v>0</v>
      </c>
      <c r="I234" s="30" t="s">
        <v>4</v>
      </c>
      <c r="J234" s="26" t="s">
        <v>21</v>
      </c>
      <c r="K234" s="27" t="s">
        <v>22</v>
      </c>
      <c r="L234" s="28" t="s">
        <v>7</v>
      </c>
      <c r="M234" s="28" t="s">
        <v>8</v>
      </c>
      <c r="N234" s="28"/>
      <c r="O234" s="28"/>
      <c r="P234" s="20" t="s">
        <v>725</v>
      </c>
      <c r="Q234" s="21"/>
      <c r="R234" s="1"/>
      <c r="S234" s="1" t="str">
        <f aca="false">IF(E234=F234,"","NOT EQUAL")</f>
        <v>NOT EQUAL</v>
      </c>
      <c r="T234" s="1" t="str">
        <f aca="false">IF(ISNA(VLOOKUP(P234,'NEW XEQM.c'!D:D,1,0)),"--",VLOOKUP(P234,'NEW XEQM.c'!D:G,3,0))</f>
        <v>--</v>
      </c>
      <c r="U234" s="1"/>
      <c r="W234" s="0" t="str">
        <f aca="false">SUBSTITUTE(IF(AND(T234="--",FIND("STD",E234),FIND("fn",C234)&gt;0,FIND("ITM_",P234),I234="CAT_FNCT"),E234,""),"""","")</f>
        <v/>
      </c>
    </row>
    <row r="235" customFormat="false" ht="15.75" hidden="false" customHeight="false" outlineLevel="0" collapsed="false">
      <c r="A235" s="23" t="n">
        <f aca="false">IF(B235=INT(B235),ROW(),"")</f>
        <v>235</v>
      </c>
      <c r="B235" s="24" t="n">
        <f aca="false">IF(AND(MID(C235,2,1)&lt;&gt;"/",MID(C235,1,1)="/"),INT(B234)+1,B234+0.01)</f>
        <v>223</v>
      </c>
      <c r="C235" s="68" t="s">
        <v>0</v>
      </c>
      <c r="D235" s="68" t="s">
        <v>1</v>
      </c>
      <c r="E235" s="69" t="str">
        <f aca="false">CHAR(34)&amp;IF(B235&lt;10,"000",IF(B235&lt;100,"00",IF(B235&lt;1000,"0","")))&amp;$B235&amp;CHAR(34)</f>
        <v>"0223"</v>
      </c>
      <c r="F235" s="70" t="str">
        <f aca="false">E235</f>
        <v>"0223"</v>
      </c>
      <c r="G235" s="71" t="n">
        <v>0</v>
      </c>
      <c r="H235" s="71" t="n">
        <v>0</v>
      </c>
      <c r="I235" s="66" t="s">
        <v>243</v>
      </c>
      <c r="J235" s="26" t="s">
        <v>21</v>
      </c>
      <c r="K235" s="72" t="s">
        <v>6</v>
      </c>
      <c r="L235" s="73" t="s">
        <v>7</v>
      </c>
      <c r="M235" s="28" t="s">
        <v>244</v>
      </c>
      <c r="N235" s="28"/>
      <c r="O235" s="74"/>
      <c r="P235" s="20" t="str">
        <f aca="false">"ITM_"&amp;IF(B235&lt;10,"000",IF(B235&lt;100,"00",IF(B235&lt;1000,"0","")))&amp;$B235</f>
        <v>ITM_0223</v>
      </c>
      <c r="Q235" s="21"/>
      <c r="R235" s="1"/>
      <c r="S235" s="1" t="str">
        <f aca="false">IF(E235=F235,"","NOT EQUAL")</f>
        <v/>
      </c>
      <c r="T235" s="1" t="str">
        <f aca="false">IF(ISNA(VLOOKUP(P235,'NEW XEQM.c'!D:D,1,0)),"--",VLOOKUP(P235,'NEW XEQM.c'!D:G,3,0))</f>
        <v>--</v>
      </c>
      <c r="U235" s="1"/>
      <c r="W235" s="0" t="e">
        <f aca="false">SUBSTITUTE(IF(AND(T235="--",FIND("STD",E235),FIND("fn",C235)&gt;0,FIND("ITM_",P235),I235="CAT_FNCT"),E235,""),"""","")</f>
        <v>#VALUE!</v>
      </c>
    </row>
    <row r="236" customFormat="false" ht="15.75" hidden="false" customHeight="false" outlineLevel="0" collapsed="false">
      <c r="A236" s="23" t="n">
        <f aca="false">IF(B236=INT(B236),ROW(),"")</f>
        <v>236</v>
      </c>
      <c r="B236" s="24" t="n">
        <f aca="false">IF(AND(MID(C236,2,1)&lt;&gt;"/",MID(C236,1,1)="/"),INT(B235)+1,B235+0.01)</f>
        <v>224</v>
      </c>
      <c r="C236" s="68" t="s">
        <v>0</v>
      </c>
      <c r="D236" s="68" t="s">
        <v>1</v>
      </c>
      <c r="E236" s="69" t="str">
        <f aca="false">CHAR(34)&amp;IF(B236&lt;10,"000",IF(B236&lt;100,"00",IF(B236&lt;1000,"0","")))&amp;$B236&amp;CHAR(34)</f>
        <v>"0224"</v>
      </c>
      <c r="F236" s="70" t="str">
        <f aca="false">E236</f>
        <v>"0224"</v>
      </c>
      <c r="G236" s="71" t="n">
        <v>0</v>
      </c>
      <c r="H236" s="71" t="n">
        <v>0</v>
      </c>
      <c r="I236" s="66" t="s">
        <v>243</v>
      </c>
      <c r="J236" s="26" t="s">
        <v>21</v>
      </c>
      <c r="K236" s="72" t="s">
        <v>6</v>
      </c>
      <c r="L236" s="73" t="s">
        <v>7</v>
      </c>
      <c r="M236" s="28" t="s">
        <v>244</v>
      </c>
      <c r="N236" s="28"/>
      <c r="O236" s="74"/>
      <c r="P236" s="20" t="str">
        <f aca="false">"ITM_"&amp;IF(B236&lt;10,"000",IF(B236&lt;100,"00",IF(B236&lt;1000,"0","")))&amp;$B236</f>
        <v>ITM_0224</v>
      </c>
      <c r="Q236" s="21"/>
      <c r="R236" s="1"/>
      <c r="S236" s="1" t="str">
        <f aca="false">IF(E236=F236,"","NOT EQUAL")</f>
        <v/>
      </c>
      <c r="T236" s="1" t="str">
        <f aca="false">IF(ISNA(VLOOKUP(P236,'NEW XEQM.c'!D:D,1,0)),"--",VLOOKUP(P236,'NEW XEQM.c'!D:G,3,0))</f>
        <v>--</v>
      </c>
      <c r="U236" s="1"/>
      <c r="W236" s="0" t="e">
        <f aca="false">SUBSTITUTE(IF(AND(T236="--",FIND("STD",E236),FIND("fn",C236)&gt;0,FIND("ITM_",P236),I236="CAT_FNCT"),E236,""),"""","")</f>
        <v>#VALUE!</v>
      </c>
    </row>
    <row r="237" customFormat="false" ht="15.75" hidden="false" customHeight="false" outlineLevel="0" collapsed="false">
      <c r="A237" s="23" t="n">
        <f aca="false">IF(B237=INT(B237),ROW(),"")</f>
        <v>237</v>
      </c>
      <c r="B237" s="24" t="n">
        <f aca="false">IF(AND(MID(C237,2,1)&lt;&gt;"/",MID(C237,1,1)="/"),INT(B236)+1,B236+0.01)</f>
        <v>225</v>
      </c>
      <c r="C237" s="25" t="s">
        <v>722</v>
      </c>
      <c r="D237" s="25" t="n">
        <v>20</v>
      </c>
      <c r="E237" s="26" t="s">
        <v>726</v>
      </c>
      <c r="F237" s="75" t="s">
        <v>724</v>
      </c>
      <c r="G237" s="15" t="n">
        <v>0</v>
      </c>
      <c r="H237" s="15" t="n">
        <v>0</v>
      </c>
      <c r="I237" s="30" t="s">
        <v>4</v>
      </c>
      <c r="J237" s="26" t="s">
        <v>21</v>
      </c>
      <c r="K237" s="27" t="s">
        <v>22</v>
      </c>
      <c r="L237" s="28" t="s">
        <v>7</v>
      </c>
      <c r="M237" s="28" t="s">
        <v>8</v>
      </c>
      <c r="N237" s="28"/>
      <c r="O237" s="28"/>
      <c r="P237" s="20" t="s">
        <v>727</v>
      </c>
      <c r="Q237" s="21"/>
      <c r="R237" s="1"/>
      <c r="S237" s="1" t="str">
        <f aca="false">IF(E237=F237,"","NOT EQUAL")</f>
        <v>NOT EQUAL</v>
      </c>
      <c r="T237" s="1" t="str">
        <f aca="false">IF(ISNA(VLOOKUP(P237,'NEW XEQM.c'!D:D,1,0)),"--",VLOOKUP(P237,'NEW XEQM.c'!D:G,3,0))</f>
        <v>--</v>
      </c>
      <c r="U237" s="1"/>
      <c r="W237" s="0" t="str">
        <f aca="false">SUBSTITUTE(IF(AND(T237="--",FIND("STD",E237),FIND("fn",C237)&gt;0,FIND("ITM_",P237),I237="CAT_FNCT"),E237,""),"""","")</f>
        <v/>
      </c>
    </row>
    <row r="238" customFormat="false" ht="15.75" hidden="false" customHeight="false" outlineLevel="0" collapsed="false">
      <c r="A238" s="23" t="n">
        <f aca="false">IF(B238=INT(B238),ROW(),"")</f>
        <v>238</v>
      </c>
      <c r="B238" s="24" t="n">
        <f aca="false">IF(AND(MID(C238,2,1)&lt;&gt;"/",MID(C238,1,1)="/"),INT(B237)+1,B237+0.01)</f>
        <v>226</v>
      </c>
      <c r="C238" s="68" t="s">
        <v>0</v>
      </c>
      <c r="D238" s="68" t="s">
        <v>1</v>
      </c>
      <c r="E238" s="69" t="str">
        <f aca="false">CHAR(34)&amp;IF(B238&lt;10,"000",IF(B238&lt;100,"00",IF(B238&lt;1000,"0","")))&amp;$B238&amp;CHAR(34)</f>
        <v>"0226"</v>
      </c>
      <c r="F238" s="70" t="str">
        <f aca="false">E238</f>
        <v>"0226"</v>
      </c>
      <c r="G238" s="71" t="n">
        <v>0</v>
      </c>
      <c r="H238" s="71" t="n">
        <v>0</v>
      </c>
      <c r="I238" s="66" t="s">
        <v>243</v>
      </c>
      <c r="J238" s="26" t="s">
        <v>21</v>
      </c>
      <c r="K238" s="72" t="s">
        <v>6</v>
      </c>
      <c r="L238" s="73" t="s">
        <v>7</v>
      </c>
      <c r="M238" s="28" t="s">
        <v>244</v>
      </c>
      <c r="N238" s="28"/>
      <c r="O238" s="74"/>
      <c r="P238" s="20" t="str">
        <f aca="false">"ITM_"&amp;IF(B238&lt;10,"000",IF(B238&lt;100,"00",IF(B238&lt;1000,"0","")))&amp;$B238</f>
        <v>ITM_0226</v>
      </c>
      <c r="Q238" s="21"/>
      <c r="R238" s="1"/>
      <c r="S238" s="1" t="str">
        <f aca="false">IF(E238=F238,"","NOT EQUAL")</f>
        <v/>
      </c>
      <c r="T238" s="1" t="str">
        <f aca="false">IF(ISNA(VLOOKUP(P238,'NEW XEQM.c'!D:D,1,0)),"--",VLOOKUP(P238,'NEW XEQM.c'!D:G,3,0))</f>
        <v>--</v>
      </c>
      <c r="U238" s="1"/>
      <c r="W238" s="0" t="e">
        <f aca="false">SUBSTITUTE(IF(AND(T238="--",FIND("STD",E238),FIND("fn",C238)&gt;0,FIND("ITM_",P238),I238="CAT_FNCT"),E238,""),"""","")</f>
        <v>#VALUE!</v>
      </c>
    </row>
    <row r="239" customFormat="false" ht="15.75" hidden="false" customHeight="false" outlineLevel="0" collapsed="false">
      <c r="A239" s="23" t="n">
        <f aca="false">IF(B239=INT(B239),ROW(),"")</f>
        <v>239</v>
      </c>
      <c r="B239" s="24" t="n">
        <f aca="false">IF(AND(MID(C239,2,1)&lt;&gt;"/",MID(C239,1,1)="/"),INT(B238)+1,B238+0.01)</f>
        <v>227</v>
      </c>
      <c r="C239" s="68" t="s">
        <v>0</v>
      </c>
      <c r="D239" s="68" t="s">
        <v>1</v>
      </c>
      <c r="E239" s="69" t="str">
        <f aca="false">CHAR(34)&amp;IF(B239&lt;10,"000",IF(B239&lt;100,"00",IF(B239&lt;1000,"0","")))&amp;$B239&amp;CHAR(34)</f>
        <v>"0227"</v>
      </c>
      <c r="F239" s="70" t="str">
        <f aca="false">E239</f>
        <v>"0227"</v>
      </c>
      <c r="G239" s="71" t="n">
        <v>0</v>
      </c>
      <c r="H239" s="71" t="n">
        <v>0</v>
      </c>
      <c r="I239" s="66" t="s">
        <v>243</v>
      </c>
      <c r="J239" s="26" t="s">
        <v>21</v>
      </c>
      <c r="K239" s="72" t="s">
        <v>6</v>
      </c>
      <c r="L239" s="73" t="s">
        <v>7</v>
      </c>
      <c r="M239" s="28" t="s">
        <v>244</v>
      </c>
      <c r="N239" s="28"/>
      <c r="O239" s="74"/>
      <c r="P239" s="20" t="str">
        <f aca="false">"ITM_"&amp;IF(B239&lt;10,"000",IF(B239&lt;100,"00",IF(B239&lt;1000,"0","")))&amp;$B239</f>
        <v>ITM_0227</v>
      </c>
      <c r="Q239" s="21"/>
      <c r="R239" s="1"/>
      <c r="S239" s="1" t="str">
        <f aca="false">IF(E239=F239,"","NOT EQUAL")</f>
        <v/>
      </c>
      <c r="T239" s="1" t="str">
        <f aca="false">IF(ISNA(VLOOKUP(P239,'NEW XEQM.c'!D:D,1,0)),"--",VLOOKUP(P239,'NEW XEQM.c'!D:G,3,0))</f>
        <v>--</v>
      </c>
      <c r="U239" s="1"/>
      <c r="W239" s="0" t="e">
        <f aca="false">SUBSTITUTE(IF(AND(T239="--",FIND("STD",E239),FIND("fn",C239)&gt;0,FIND("ITM_",P239),I239="CAT_FNCT"),E239,""),"""","")</f>
        <v>#VALUE!</v>
      </c>
    </row>
    <row r="240" customFormat="false" ht="15.75" hidden="false" customHeight="false" outlineLevel="0" collapsed="false">
      <c r="A240" s="23" t="n">
        <f aca="false">IF(B240=INT(B240),ROW(),"")</f>
        <v>240</v>
      </c>
      <c r="B240" s="24" t="n">
        <f aca="false">IF(AND(MID(C240,2,1)&lt;&gt;"/",MID(C240,1,1)="/"),INT(B239)+1,B239+0.01)</f>
        <v>228</v>
      </c>
      <c r="C240" s="25" t="s">
        <v>728</v>
      </c>
      <c r="D240" s="25" t="n">
        <v>10</v>
      </c>
      <c r="E240" s="26" t="s">
        <v>729</v>
      </c>
      <c r="F240" s="67" t="s">
        <v>730</v>
      </c>
      <c r="G240" s="15" t="n">
        <v>0</v>
      </c>
      <c r="H240" s="15" t="n">
        <v>0</v>
      </c>
      <c r="I240" s="30" t="s">
        <v>4</v>
      </c>
      <c r="J240" s="26" t="s">
        <v>21</v>
      </c>
      <c r="K240" s="27" t="s">
        <v>22</v>
      </c>
      <c r="L240" s="28" t="s">
        <v>7</v>
      </c>
      <c r="M240" s="28" t="s">
        <v>8</v>
      </c>
      <c r="N240" s="28"/>
      <c r="O240" s="28"/>
      <c r="P240" s="20" t="s">
        <v>731</v>
      </c>
      <c r="Q240" s="21"/>
      <c r="R240" s="1"/>
      <c r="S240" s="1" t="str">
        <f aca="false">IF(E240=F240,"","NOT EQUAL")</f>
        <v>NOT EQUAL</v>
      </c>
      <c r="T240" s="1" t="str">
        <f aca="false">IF(ISNA(VLOOKUP(P240,'NEW XEQM.c'!D:D,1,0)),"--",VLOOKUP(P240,'NEW XEQM.c'!D:G,3,0))</f>
        <v>--</v>
      </c>
      <c r="U240" s="1"/>
      <c r="W240" s="0" t="str">
        <f aca="false">SUBSTITUTE(IF(AND(T240="--",FIND("STD",E240),FIND("fn",C240)&gt;0,FIND("ITM_",P240),I240="CAT_FNCT"),E240,""),"""","")</f>
        <v/>
      </c>
    </row>
    <row r="241" customFormat="false" ht="15.75" hidden="false" customHeight="false" outlineLevel="0" collapsed="false">
      <c r="A241" s="23" t="n">
        <f aca="false">IF(B241=INT(B241),ROW(),"")</f>
        <v>241</v>
      </c>
      <c r="B241" s="24" t="n">
        <f aca="false">IF(AND(MID(C241,2,1)&lt;&gt;"/",MID(C241,1,1)="/"),INT(B240)+1,B240+0.01)</f>
        <v>229</v>
      </c>
      <c r="C241" s="68" t="s">
        <v>0</v>
      </c>
      <c r="D241" s="68" t="s">
        <v>1</v>
      </c>
      <c r="E241" s="69" t="str">
        <f aca="false">CHAR(34)&amp;IF(B241&lt;10,"000",IF(B241&lt;100,"00",IF(B241&lt;1000,"0","")))&amp;$B241&amp;CHAR(34)</f>
        <v>"0229"</v>
      </c>
      <c r="F241" s="70" t="str">
        <f aca="false">E241</f>
        <v>"0229"</v>
      </c>
      <c r="G241" s="71" t="n">
        <v>0</v>
      </c>
      <c r="H241" s="71" t="n">
        <v>0</v>
      </c>
      <c r="I241" s="66" t="s">
        <v>243</v>
      </c>
      <c r="J241" s="26" t="s">
        <v>21</v>
      </c>
      <c r="K241" s="72" t="s">
        <v>6</v>
      </c>
      <c r="L241" s="73" t="s">
        <v>7</v>
      </c>
      <c r="M241" s="28" t="s">
        <v>244</v>
      </c>
      <c r="N241" s="28"/>
      <c r="O241" s="74"/>
      <c r="P241" s="20" t="str">
        <f aca="false">"ITM_"&amp;IF(B241&lt;10,"000",IF(B241&lt;100,"00",IF(B241&lt;1000,"0","")))&amp;$B241</f>
        <v>ITM_0229</v>
      </c>
      <c r="Q241" s="21"/>
      <c r="R241" s="1"/>
      <c r="S241" s="1" t="str">
        <f aca="false">IF(E241=F241,"","NOT EQUAL")</f>
        <v/>
      </c>
      <c r="T241" s="1" t="str">
        <f aca="false">IF(ISNA(VLOOKUP(P241,'NEW XEQM.c'!D:D,1,0)),"--",VLOOKUP(P241,'NEW XEQM.c'!D:G,3,0))</f>
        <v>--</v>
      </c>
      <c r="U241" s="1"/>
      <c r="W241" s="0" t="e">
        <f aca="false">SUBSTITUTE(IF(AND(T241="--",FIND("STD",E241),FIND("fn",C241)&gt;0,FIND("ITM_",P241),I241="CAT_FNCT"),E241,""),"""","")</f>
        <v>#VALUE!</v>
      </c>
    </row>
    <row r="242" customFormat="false" ht="15.75" hidden="false" customHeight="false" outlineLevel="0" collapsed="false">
      <c r="A242" s="23" t="n">
        <f aca="false">IF(B242=INT(B242),ROW(),"")</f>
        <v>242</v>
      </c>
      <c r="B242" s="24" t="n">
        <f aca="false">IF(AND(MID(C242,2,1)&lt;&gt;"/",MID(C242,1,1)="/"),INT(B241)+1,B241+0.01)</f>
        <v>230</v>
      </c>
      <c r="C242" s="68" t="s">
        <v>0</v>
      </c>
      <c r="D242" s="68" t="s">
        <v>1</v>
      </c>
      <c r="E242" s="69" t="str">
        <f aca="false">CHAR(34)&amp;IF(B242&lt;10,"000",IF(B242&lt;100,"00",IF(B242&lt;1000,"0","")))&amp;$B242&amp;CHAR(34)</f>
        <v>"0230"</v>
      </c>
      <c r="F242" s="70" t="str">
        <f aca="false">E242</f>
        <v>"0230"</v>
      </c>
      <c r="G242" s="71" t="n">
        <v>0</v>
      </c>
      <c r="H242" s="71" t="n">
        <v>0</v>
      </c>
      <c r="I242" s="66" t="s">
        <v>243</v>
      </c>
      <c r="J242" s="26" t="s">
        <v>21</v>
      </c>
      <c r="K242" s="72" t="s">
        <v>6</v>
      </c>
      <c r="L242" s="73" t="s">
        <v>7</v>
      </c>
      <c r="M242" s="28" t="s">
        <v>244</v>
      </c>
      <c r="N242" s="28"/>
      <c r="O242" s="74"/>
      <c r="P242" s="20" t="str">
        <f aca="false">"ITM_"&amp;IF(B242&lt;10,"000",IF(B242&lt;100,"00",IF(B242&lt;1000,"0","")))&amp;$B242</f>
        <v>ITM_0230</v>
      </c>
      <c r="Q242" s="21"/>
      <c r="R242" s="1"/>
      <c r="S242" s="1" t="str">
        <f aca="false">IF(E242=F242,"","NOT EQUAL")</f>
        <v/>
      </c>
      <c r="T242" s="1" t="str">
        <f aca="false">IF(ISNA(VLOOKUP(P242,'NEW XEQM.c'!D:D,1,0)),"--",VLOOKUP(P242,'NEW XEQM.c'!D:G,3,0))</f>
        <v>--</v>
      </c>
      <c r="U242" s="1"/>
      <c r="W242" s="0" t="e">
        <f aca="false">SUBSTITUTE(IF(AND(T242="--",FIND("STD",E242),FIND("fn",C242)&gt;0,FIND("ITM_",P242),I242="CAT_FNCT"),E242,""),"""","")</f>
        <v>#VALUE!</v>
      </c>
    </row>
    <row r="243" customFormat="false" ht="15.75" hidden="false" customHeight="false" outlineLevel="0" collapsed="false">
      <c r="A243" s="23" t="n">
        <f aca="false">IF(B243=INT(B243),ROW(),"")</f>
        <v>243</v>
      </c>
      <c r="B243" s="24" t="n">
        <f aca="false">IF(AND(MID(C243,2,1)&lt;&gt;"/",MID(C243,1,1)="/"),INT(B242)+1,B242+0.01)</f>
        <v>231</v>
      </c>
      <c r="C243" s="25" t="s">
        <v>728</v>
      </c>
      <c r="D243" s="25" t="n">
        <v>20</v>
      </c>
      <c r="E243" s="26" t="s">
        <v>732</v>
      </c>
      <c r="F243" s="75" t="s">
        <v>733</v>
      </c>
      <c r="G243" s="15" t="n">
        <v>0</v>
      </c>
      <c r="H243" s="15" t="n">
        <v>0</v>
      </c>
      <c r="I243" s="30" t="s">
        <v>4</v>
      </c>
      <c r="J243" s="26" t="s">
        <v>21</v>
      </c>
      <c r="K243" s="27" t="s">
        <v>22</v>
      </c>
      <c r="L243" s="28" t="s">
        <v>7</v>
      </c>
      <c r="M243" s="28" t="s">
        <v>8</v>
      </c>
      <c r="N243" s="28"/>
      <c r="O243" s="28"/>
      <c r="P243" s="20" t="s">
        <v>734</v>
      </c>
      <c r="Q243" s="21"/>
      <c r="R243" s="1"/>
      <c r="S243" s="1" t="str">
        <f aca="false">IF(E243=F243,"","NOT EQUAL")</f>
        <v>NOT EQUAL</v>
      </c>
      <c r="T243" s="1" t="str">
        <f aca="false">IF(ISNA(VLOOKUP(P243,'NEW XEQM.c'!D:D,1,0)),"--",VLOOKUP(P243,'NEW XEQM.c'!D:G,3,0))</f>
        <v>--</v>
      </c>
      <c r="U243" s="1"/>
      <c r="W243" s="0" t="str">
        <f aca="false">SUBSTITUTE(IF(AND(T243="--",FIND("STD",E243),FIND("fn",C243)&gt;0,FIND("ITM_",P243),I243="CAT_FNCT"),E243,""),"""","")</f>
        <v/>
      </c>
    </row>
    <row r="244" customFormat="false" ht="15.75" hidden="false" customHeight="false" outlineLevel="0" collapsed="false">
      <c r="A244" s="23" t="n">
        <f aca="false">IF(B244=INT(B244),ROW(),"")</f>
        <v>244</v>
      </c>
      <c r="B244" s="24" t="n">
        <f aca="false">IF(AND(MID(C244,2,1)&lt;&gt;"/",MID(C244,1,1)="/"),INT(B243)+1,B243+0.01)</f>
        <v>232</v>
      </c>
      <c r="C244" s="68" t="s">
        <v>0</v>
      </c>
      <c r="D244" s="68" t="s">
        <v>1</v>
      </c>
      <c r="E244" s="69" t="str">
        <f aca="false">CHAR(34)&amp;IF(B244&lt;10,"000",IF(B244&lt;100,"00",IF(B244&lt;1000,"0","")))&amp;$B244&amp;CHAR(34)</f>
        <v>"0232"</v>
      </c>
      <c r="F244" s="70" t="str">
        <f aca="false">E244</f>
        <v>"0232"</v>
      </c>
      <c r="G244" s="71" t="n">
        <v>0</v>
      </c>
      <c r="H244" s="71" t="n">
        <v>0</v>
      </c>
      <c r="I244" s="66" t="s">
        <v>243</v>
      </c>
      <c r="J244" s="26" t="s">
        <v>21</v>
      </c>
      <c r="K244" s="72" t="s">
        <v>6</v>
      </c>
      <c r="L244" s="73" t="s">
        <v>7</v>
      </c>
      <c r="M244" s="28" t="s">
        <v>244</v>
      </c>
      <c r="N244" s="28"/>
      <c r="O244" s="74"/>
      <c r="P244" s="20" t="str">
        <f aca="false">"ITM_"&amp;IF(B244&lt;10,"000",IF(B244&lt;100,"00",IF(B244&lt;1000,"0","")))&amp;$B244</f>
        <v>ITM_0232</v>
      </c>
      <c r="Q244" s="21"/>
      <c r="R244" s="1"/>
      <c r="S244" s="1" t="str">
        <f aca="false">IF(E244=F244,"","NOT EQUAL")</f>
        <v/>
      </c>
      <c r="T244" s="1" t="str">
        <f aca="false">IF(ISNA(VLOOKUP(P244,'NEW XEQM.c'!D:D,1,0)),"--",VLOOKUP(P244,'NEW XEQM.c'!D:G,3,0))</f>
        <v>--</v>
      </c>
      <c r="U244" s="1"/>
      <c r="W244" s="0" t="e">
        <f aca="false">SUBSTITUTE(IF(AND(T244="--",FIND("STD",E244),FIND("fn",C244)&gt;0,FIND("ITM_",P244),I244="CAT_FNCT"),E244,""),"""","")</f>
        <v>#VALUE!</v>
      </c>
    </row>
    <row r="245" customFormat="false" ht="15.75" hidden="false" customHeight="false" outlineLevel="0" collapsed="false">
      <c r="A245" s="23" t="n">
        <f aca="false">IF(B245=INT(B245),ROW(),"")</f>
        <v>245</v>
      </c>
      <c r="B245" s="24" t="n">
        <f aca="false">IF(AND(MID(C245,2,1)&lt;&gt;"/",MID(C245,1,1)="/"),INT(B244)+1,B244+0.01)</f>
        <v>233</v>
      </c>
      <c r="C245" s="68" t="s">
        <v>0</v>
      </c>
      <c r="D245" s="68" t="s">
        <v>1</v>
      </c>
      <c r="E245" s="69" t="str">
        <f aca="false">CHAR(34)&amp;IF(B245&lt;10,"000",IF(B245&lt;100,"00",IF(B245&lt;1000,"0","")))&amp;$B245&amp;CHAR(34)</f>
        <v>"0233"</v>
      </c>
      <c r="F245" s="70" t="str">
        <f aca="false">E245</f>
        <v>"0233"</v>
      </c>
      <c r="G245" s="71" t="n">
        <v>0</v>
      </c>
      <c r="H245" s="71" t="n">
        <v>0</v>
      </c>
      <c r="I245" s="66" t="s">
        <v>243</v>
      </c>
      <c r="J245" s="26" t="s">
        <v>21</v>
      </c>
      <c r="K245" s="72" t="s">
        <v>6</v>
      </c>
      <c r="L245" s="73" t="s">
        <v>7</v>
      </c>
      <c r="M245" s="28" t="s">
        <v>244</v>
      </c>
      <c r="N245" s="28"/>
      <c r="O245" s="74"/>
      <c r="P245" s="20" t="str">
        <f aca="false">"ITM_"&amp;IF(B245&lt;10,"000",IF(B245&lt;100,"00",IF(B245&lt;1000,"0","")))&amp;$B245</f>
        <v>ITM_0233</v>
      </c>
      <c r="Q245" s="21"/>
      <c r="R245" s="1"/>
      <c r="S245" s="1" t="str">
        <f aca="false">IF(E245=F245,"","NOT EQUAL")</f>
        <v/>
      </c>
      <c r="T245" s="1" t="str">
        <f aca="false">IF(ISNA(VLOOKUP(P245,'NEW XEQM.c'!D:D,1,0)),"--",VLOOKUP(P245,'NEW XEQM.c'!D:G,3,0))</f>
        <v>--</v>
      </c>
      <c r="U245" s="1"/>
      <c r="W245" s="0" t="e">
        <f aca="false">SUBSTITUTE(IF(AND(T245="--",FIND("STD",E245),FIND("fn",C245)&gt;0,FIND("ITM_",P245),I245="CAT_FNCT"),E245,""),"""","")</f>
        <v>#VALUE!</v>
      </c>
    </row>
    <row r="246" customFormat="false" ht="15.75" hidden="false" customHeight="false" outlineLevel="0" collapsed="false">
      <c r="A246" s="23" t="n">
        <f aca="false">IF(B246=INT(B246),ROW(),"")</f>
        <v>246</v>
      </c>
      <c r="B246" s="24" t="n">
        <f aca="false">IF(AND(MID(C246,2,1)&lt;&gt;"/",MID(C246,1,1)="/"),INT(B245)+1,B245+0.01)</f>
        <v>234</v>
      </c>
      <c r="C246" s="76" t="s">
        <v>735</v>
      </c>
      <c r="D246" s="0" t="s">
        <v>736</v>
      </c>
      <c r="E246" s="77" t="str">
        <f aca="false">SUBSTITUTE(SUBSTITUTE(MID(F246,1,FIND("STD_RIGHT",F246)-1)&amp;"STD_RIGHT_ARROW " &amp; MID(INDEX($F$3:$F$10007,MATCH(B246+IF(C246=C247,1,IF(C246=C248,2,IF(C246=C249,3,IF(C246=C245,-1,IF(C246=C244,-2,IF(C246=C243,-3,0)))))),$B$3:$B$10007,0)),1,-1+FIND("STD_RIGHT",INDEX($F$3:$F$10007,MATCH(B246+IF(C246=C247,1,IF(C246=C248,2,IF(C246=C249,3,IF(C246=C245,-1,IF(C246=C244,-2,IF(C246=C243,-3,0)))))),$B$3:$B$10007,0)))-1),"100km","hkm"),"kWh","U")</f>
        <v>"acre" STD_RIGHT_ARROW "ha"</v>
      </c>
      <c r="F246" s="78" t="s">
        <v>737</v>
      </c>
      <c r="G246" s="15" t="n">
        <v>0</v>
      </c>
      <c r="H246" s="15" t="n">
        <v>0</v>
      </c>
      <c r="I246" s="30" t="s">
        <v>4</v>
      </c>
      <c r="J246" s="26" t="s">
        <v>21</v>
      </c>
      <c r="K246" s="27" t="s">
        <v>22</v>
      </c>
      <c r="L246" s="28" t="s">
        <v>7</v>
      </c>
      <c r="M246" s="28" t="s">
        <v>8</v>
      </c>
      <c r="N246" s="79" t="str">
        <f aca="false">IF(AND(C246=C245,D246=D245),"CAT_DUPL","CAT_FNCT")</f>
        <v>CAT_FNCT</v>
      </c>
      <c r="O246" s="28"/>
      <c r="P246" s="80" t="s">
        <v>738</v>
      </c>
      <c r="Q246" s="21"/>
      <c r="R246" s="1"/>
      <c r="S246" s="1" t="str">
        <f aca="false">IF(E246=F246,"","NOT EQUAL")</f>
        <v>NOT EQUAL</v>
      </c>
      <c r="T246" s="1" t="str">
        <f aca="false">IF(ISNA(VLOOKUP(P246,'NEW XEQM.c'!D:D,1,0)),"--",VLOOKUP(P246,'NEW XEQM.c'!D:G,3,0))</f>
        <v>--</v>
      </c>
      <c r="U246" s="1"/>
      <c r="W246" s="0" t="str">
        <f aca="false">SUBSTITUTE(IF(AND(T246="--",FIND("STD",E246),FIND("fn",C246)&gt;0,FIND("ITM_",P246),I246="CAT_FNCT"),E246,""),"""","")</f>
        <v/>
      </c>
    </row>
    <row r="247" customFormat="false" ht="15.75" hidden="false" customHeight="false" outlineLevel="0" collapsed="false">
      <c r="A247" s="23" t="n">
        <f aca="false">IF(B247=INT(B247),ROW(),"")</f>
        <v>247</v>
      </c>
      <c r="B247" s="24" t="n">
        <f aca="false">IF(AND(MID(C247,2,1)&lt;&gt;"/",MID(C247,1,1)="/"),INT(B246)+1,B246+0.01)</f>
        <v>235</v>
      </c>
      <c r="C247" s="68" t="s">
        <v>0</v>
      </c>
      <c r="D247" s="68" t="s">
        <v>1</v>
      </c>
      <c r="E247" s="69" t="str">
        <f aca="false">CHAR(34)&amp;IF(B247&lt;10,"000",IF(B247&lt;100,"00",IF(B247&lt;1000,"0","")))&amp;$B247&amp;CHAR(34)</f>
        <v>"0235"</v>
      </c>
      <c r="F247" s="70" t="str">
        <f aca="false">E247</f>
        <v>"0235"</v>
      </c>
      <c r="G247" s="71" t="n">
        <v>0</v>
      </c>
      <c r="H247" s="71" t="n">
        <v>0</v>
      </c>
      <c r="I247" s="66" t="s">
        <v>243</v>
      </c>
      <c r="J247" s="26" t="s">
        <v>21</v>
      </c>
      <c r="K247" s="72" t="s">
        <v>6</v>
      </c>
      <c r="L247" s="73" t="s">
        <v>7</v>
      </c>
      <c r="M247" s="28" t="s">
        <v>244</v>
      </c>
      <c r="N247" s="28"/>
      <c r="O247" s="74"/>
      <c r="P247" s="20" t="str">
        <f aca="false">"ITM_"&amp;IF(B247&lt;10,"000",IF(B247&lt;100,"00",IF(B247&lt;1000,"0","")))&amp;$B247</f>
        <v>ITM_0235</v>
      </c>
      <c r="Q247" s="21"/>
      <c r="R247" s="1"/>
      <c r="S247" s="1" t="str">
        <f aca="false">IF(E247=F247,"","NOT EQUAL")</f>
        <v/>
      </c>
      <c r="T247" s="1" t="str">
        <f aca="false">IF(ISNA(VLOOKUP(P247,'NEW XEQM.c'!D:D,1,0)),"--",VLOOKUP(P247,'NEW XEQM.c'!D:G,3,0))</f>
        <v>--</v>
      </c>
      <c r="U247" s="1"/>
      <c r="W247" s="0" t="e">
        <f aca="false">SUBSTITUTE(IF(AND(T247="--",FIND("STD",E247),FIND("fn",C247)&gt;0,FIND("ITM_",P247),I247="CAT_FNCT"),E247,""),"""","")</f>
        <v>#VALUE!</v>
      </c>
    </row>
    <row r="248" customFormat="false" ht="15.75" hidden="false" customHeight="false" outlineLevel="0" collapsed="false">
      <c r="A248" s="23" t="n">
        <f aca="false">IF(B248=INT(B248),ROW(),"")</f>
        <v>248</v>
      </c>
      <c r="B248" s="24" t="n">
        <f aca="false">IF(AND(MID(C248,2,1)&lt;&gt;"/",MID(C248,1,1)="/"),INT(B247)+1,B247+0.01)</f>
        <v>236</v>
      </c>
      <c r="C248" s="76" t="s">
        <v>735</v>
      </c>
      <c r="D248" s="0" t="s">
        <v>739</v>
      </c>
      <c r="E248" s="77" t="str">
        <f aca="false">SUBSTITUTE(SUBSTITUTE(MID(F248,1,FIND("STD_RIGHT",F248)-1)&amp;"STD_RIGHT_ARROW " &amp; MID(INDEX($F$3:$F$10007,MATCH(B248+IF(C248=C249,1,IF(C248=C250,2,IF(C248=C251,3,IF(C248=C247,-1,IF(C248=C246,-2,IF(C248=C245,-3,0)))))),$B$3:$B$10007,0)),1,-1+FIND("STD_RIGHT",INDEX($F$3:$F$10007,MATCH(B248+IF(C248=C249,1,IF(C248=C250,2,IF(C248=C251,3,IF(C248=C247,-1,IF(C248=C246,-2,IF(C248=C245,-3,0)))))),$B$3:$B$10007,0)))-1),"100km","hkm"),"kWh","U")</f>
        <v>"ha" STD_RIGHT_ARROW "acre"</v>
      </c>
      <c r="F248" s="78" t="s">
        <v>740</v>
      </c>
      <c r="G248" s="15" t="n">
        <v>0</v>
      </c>
      <c r="H248" s="15" t="n">
        <v>0</v>
      </c>
      <c r="I248" s="30" t="s">
        <v>4</v>
      </c>
      <c r="J248" s="26" t="s">
        <v>21</v>
      </c>
      <c r="K248" s="27" t="s">
        <v>22</v>
      </c>
      <c r="L248" s="28" t="s">
        <v>7</v>
      </c>
      <c r="M248" s="28" t="s">
        <v>8</v>
      </c>
      <c r="N248" s="79" t="str">
        <f aca="false">IF(AND(C248=C247,D248=D247),"CAT_DUPL","CAT_FNCT")</f>
        <v>CAT_FNCT</v>
      </c>
      <c r="O248" s="28"/>
      <c r="P248" s="80" t="s">
        <v>741</v>
      </c>
      <c r="Q248" s="21"/>
      <c r="R248" s="1"/>
      <c r="S248" s="1" t="str">
        <f aca="false">IF(E248=F248,"","NOT EQUAL")</f>
        <v>NOT EQUAL</v>
      </c>
      <c r="T248" s="1" t="str">
        <f aca="false">IF(ISNA(VLOOKUP(P248,'NEW XEQM.c'!D:D,1,0)),"--",VLOOKUP(P248,'NEW XEQM.c'!D:G,3,0))</f>
        <v>--</v>
      </c>
      <c r="U248" s="1"/>
      <c r="W248" s="0" t="str">
        <f aca="false">SUBSTITUTE(IF(AND(T248="--",FIND("STD",E248),FIND("fn",C248)&gt;0,FIND("ITM_",P248),I248="CAT_FNCT"),E248,""),"""","")</f>
        <v/>
      </c>
    </row>
    <row r="249" customFormat="false" ht="15.75" hidden="false" customHeight="false" outlineLevel="0" collapsed="false">
      <c r="A249" s="23" t="n">
        <f aca="false">IF(B249=INT(B249),ROW(),"")</f>
        <v>249</v>
      </c>
      <c r="B249" s="24" t="n">
        <f aca="false">IF(AND(MID(C249,2,1)&lt;&gt;"/",MID(C249,1,1)="/"),INT(B248)+1,B248+0.01)</f>
        <v>237</v>
      </c>
      <c r="C249" s="68" t="s">
        <v>0</v>
      </c>
      <c r="D249" s="68" t="s">
        <v>1</v>
      </c>
      <c r="E249" s="69" t="str">
        <f aca="false">CHAR(34)&amp;IF(B249&lt;10,"000",IF(B249&lt;100,"00",IF(B249&lt;1000,"0","")))&amp;$B249&amp;CHAR(34)</f>
        <v>"0237"</v>
      </c>
      <c r="F249" s="70" t="str">
        <f aca="false">E249</f>
        <v>"0237"</v>
      </c>
      <c r="G249" s="71" t="n">
        <v>0</v>
      </c>
      <c r="H249" s="71" t="n">
        <v>0</v>
      </c>
      <c r="I249" s="66" t="s">
        <v>243</v>
      </c>
      <c r="J249" s="26" t="s">
        <v>21</v>
      </c>
      <c r="K249" s="72" t="s">
        <v>6</v>
      </c>
      <c r="L249" s="73" t="s">
        <v>7</v>
      </c>
      <c r="M249" s="28" t="s">
        <v>244</v>
      </c>
      <c r="N249" s="28"/>
      <c r="O249" s="74"/>
      <c r="P249" s="20" t="str">
        <f aca="false">"ITM_"&amp;IF(B249&lt;10,"000",IF(B249&lt;100,"00",IF(B249&lt;1000,"0","")))&amp;$B249</f>
        <v>ITM_0237</v>
      </c>
      <c r="Q249" s="21"/>
      <c r="R249" s="1"/>
      <c r="S249" s="1" t="str">
        <f aca="false">IF(E249=F249,"","NOT EQUAL")</f>
        <v/>
      </c>
      <c r="T249" s="1" t="str">
        <f aca="false">IF(ISNA(VLOOKUP(P249,'NEW XEQM.c'!D:D,1,0)),"--",VLOOKUP(P249,'NEW XEQM.c'!D:G,3,0))</f>
        <v>--</v>
      </c>
      <c r="U249" s="1"/>
      <c r="W249" s="0" t="e">
        <f aca="false">SUBSTITUTE(IF(AND(T249="--",FIND("STD",E249),FIND("fn",C249)&gt;0,FIND("ITM_",P249),I249="CAT_FNCT"),E249,""),"""","")</f>
        <v>#VALUE!</v>
      </c>
    </row>
    <row r="250" customFormat="false" ht="15.75" hidden="false" customHeight="false" outlineLevel="0" collapsed="false">
      <c r="A250" s="23" t="n">
        <f aca="false">IF(B250=INT(B250),ROW(),"")</f>
        <v>250</v>
      </c>
      <c r="B250" s="24" t="n">
        <f aca="false">IF(AND(MID(C250,2,1)&lt;&gt;"/",MID(C250,1,1)="/"),INT(B249)+1,B249+0.01)</f>
        <v>238</v>
      </c>
      <c r="C250" s="76" t="s">
        <v>742</v>
      </c>
      <c r="D250" s="0" t="s">
        <v>736</v>
      </c>
      <c r="E250" s="77" t="str">
        <f aca="false">SUBSTITUTE(SUBSTITUTE(MID(F250,1,FIND("STD_RIGHT",F250)-1)&amp;"STD_RIGHT_ARROW " &amp; MID(INDEX($F$3:$F$10007,MATCH(B250+IF(C250=C251,1,IF(C250=C252,2,IF(C250=C253,3,IF(C250=C249,-1,IF(C250=C248,-2,IF(C250=C247,-3,0)))))),$B$3:$B$10007,0)),1,-1+FIND("STD_RIGHT",INDEX($F$3:$F$10007,MATCH(B250+IF(C250=C251,1,IF(C250=C252,2,IF(C250=C253,3,IF(C250=C249,-1,IF(C250=C248,-2,IF(C250=C247,-3,0)))))),$B$3:$B$10007,0)))-1),"100km","hkm"),"kWh","U")</f>
        <v>"acre" STD_US STD_RIGHT_ARROW "ha"</v>
      </c>
      <c r="F250" s="78" t="s">
        <v>743</v>
      </c>
      <c r="G250" s="15" t="n">
        <v>0</v>
      </c>
      <c r="H250" s="15" t="n">
        <v>0</v>
      </c>
      <c r="I250" s="30" t="s">
        <v>4</v>
      </c>
      <c r="J250" s="26" t="s">
        <v>21</v>
      </c>
      <c r="K250" s="27" t="s">
        <v>22</v>
      </c>
      <c r="L250" s="28" t="s">
        <v>7</v>
      </c>
      <c r="M250" s="28" t="s">
        <v>8</v>
      </c>
      <c r="N250" s="79" t="str">
        <f aca="false">IF(AND(C250=C249,D250=D249),"CAT_DUPL","CAT_FNCT")</f>
        <v>CAT_FNCT</v>
      </c>
      <c r="O250" s="28"/>
      <c r="P250" s="80" t="s">
        <v>744</v>
      </c>
      <c r="Q250" s="21"/>
      <c r="R250" s="1"/>
      <c r="S250" s="1" t="str">
        <f aca="false">IF(E250=F250,"","NOT EQUAL")</f>
        <v>NOT EQUAL</v>
      </c>
      <c r="T250" s="1" t="str">
        <f aca="false">IF(ISNA(VLOOKUP(P250,'NEW XEQM.c'!D:D,1,0)),"--",VLOOKUP(P250,'NEW XEQM.c'!D:G,3,0))</f>
        <v>--</v>
      </c>
      <c r="U250" s="1"/>
      <c r="W250" s="0" t="str">
        <f aca="false">SUBSTITUTE(IF(AND(T250="--",FIND("STD",E250),FIND("fn",C250)&gt;0,FIND("ITM_",P250),I250="CAT_FNCT"),E250,""),"""","")</f>
        <v/>
      </c>
    </row>
    <row r="251" customFormat="false" ht="15.75" hidden="false" customHeight="false" outlineLevel="0" collapsed="false">
      <c r="A251" s="23" t="n">
        <f aca="false">IF(B251=INT(B251),ROW(),"")</f>
        <v>251</v>
      </c>
      <c r="B251" s="24" t="n">
        <f aca="false">IF(AND(MID(C251,2,1)&lt;&gt;"/",MID(C251,1,1)="/"),INT(B250)+1,B250+0.01)</f>
        <v>239</v>
      </c>
      <c r="C251" s="68" t="s">
        <v>0</v>
      </c>
      <c r="D251" s="68" t="s">
        <v>1</v>
      </c>
      <c r="E251" s="69" t="str">
        <f aca="false">CHAR(34)&amp;IF(B251&lt;10,"000",IF(B251&lt;100,"00",IF(B251&lt;1000,"0","")))&amp;$B251&amp;CHAR(34)</f>
        <v>"0239"</v>
      </c>
      <c r="F251" s="70" t="str">
        <f aca="false">E251</f>
        <v>"0239"</v>
      </c>
      <c r="G251" s="71" t="n">
        <v>0</v>
      </c>
      <c r="H251" s="71" t="n">
        <v>0</v>
      </c>
      <c r="I251" s="66" t="s">
        <v>243</v>
      </c>
      <c r="J251" s="26" t="s">
        <v>21</v>
      </c>
      <c r="K251" s="72" t="s">
        <v>6</v>
      </c>
      <c r="L251" s="73" t="s">
        <v>7</v>
      </c>
      <c r="M251" s="28" t="s">
        <v>244</v>
      </c>
      <c r="N251" s="28"/>
      <c r="O251" s="74"/>
      <c r="P251" s="20" t="str">
        <f aca="false">"ITM_"&amp;IF(B251&lt;10,"000",IF(B251&lt;100,"00",IF(B251&lt;1000,"0","")))&amp;$B251</f>
        <v>ITM_0239</v>
      </c>
      <c r="Q251" s="21"/>
      <c r="R251" s="1"/>
      <c r="S251" s="1" t="str">
        <f aca="false">IF(E251=F251,"","NOT EQUAL")</f>
        <v/>
      </c>
      <c r="T251" s="1" t="str">
        <f aca="false">IF(ISNA(VLOOKUP(P251,'NEW XEQM.c'!D:D,1,0)),"--",VLOOKUP(P251,'NEW XEQM.c'!D:G,3,0))</f>
        <v>--</v>
      </c>
      <c r="U251" s="1"/>
      <c r="W251" s="0" t="e">
        <f aca="false">SUBSTITUTE(IF(AND(T251="--",FIND("STD",E251),FIND("fn",C251)&gt;0,FIND("ITM_",P251),I251="CAT_FNCT"),E251,""),"""","")</f>
        <v>#VALUE!</v>
      </c>
    </row>
    <row r="252" customFormat="false" ht="15.75" hidden="false" customHeight="false" outlineLevel="0" collapsed="false">
      <c r="A252" s="23" t="n">
        <f aca="false">IF(B252=INT(B252),ROW(),"")</f>
        <v>252</v>
      </c>
      <c r="B252" s="24" t="n">
        <f aca="false">IF(AND(MID(C252,2,1)&lt;&gt;"/",MID(C252,1,1)="/"),INT(B251)+1,B251+0.01)</f>
        <v>240</v>
      </c>
      <c r="C252" s="76" t="s">
        <v>742</v>
      </c>
      <c r="D252" s="0" t="s">
        <v>739</v>
      </c>
      <c r="E252" s="77" t="str">
        <f aca="false">SUBSTITUTE(SUBSTITUTE(MID(F252,1,FIND("STD_RIGHT",F252)-1)&amp;"STD_RIGHT_ARROW " &amp; MID(INDEX($F$3:$F$10007,MATCH(B252+IF(C252=C253,1,IF(C252=C254,2,IF(C252=C255,3,IF(C252=C251,-1,IF(C252=C250,-2,IF(C252=C249,-3,0)))))),$B$3:$B$10007,0)),1,-1+FIND("STD_RIGHT",INDEX($F$3:$F$10007,MATCH(B252+IF(C252=C253,1,IF(C252=C254,2,IF(C252=C255,3,IF(C252=C251,-1,IF(C252=C250,-2,IF(C252=C249,-3,0)))))),$B$3:$B$10007,0)))-1),"100km","hkm"),"kWh","U")</f>
        <v>"ha" STD_RIGHT_ARROW "acre" STD_US</v>
      </c>
      <c r="F252" s="81" t="s">
        <v>740</v>
      </c>
      <c r="G252" s="15" t="n">
        <v>0</v>
      </c>
      <c r="H252" s="15" t="n">
        <v>0</v>
      </c>
      <c r="I252" s="30" t="s">
        <v>4</v>
      </c>
      <c r="J252" s="26" t="s">
        <v>21</v>
      </c>
      <c r="K252" s="27" t="s">
        <v>22</v>
      </c>
      <c r="L252" s="28" t="s">
        <v>7</v>
      </c>
      <c r="M252" s="28" t="s">
        <v>8</v>
      </c>
      <c r="N252" s="79" t="str">
        <f aca="false">IF(AND(C252=C251,D252=D251),"CAT_DUPL","CAT_FNCT")</f>
        <v>CAT_FNCT</v>
      </c>
      <c r="O252" s="28"/>
      <c r="P252" s="80" t="s">
        <v>745</v>
      </c>
      <c r="Q252" s="21"/>
      <c r="R252" s="1"/>
      <c r="S252" s="1" t="str">
        <f aca="false">IF(E252=F252,"","NOT EQUAL")</f>
        <v>NOT EQUAL</v>
      </c>
      <c r="T252" s="1" t="str">
        <f aca="false">IF(ISNA(VLOOKUP(P252,'NEW XEQM.c'!D:D,1,0)),"--",VLOOKUP(P252,'NEW XEQM.c'!D:G,3,0))</f>
        <v>--</v>
      </c>
      <c r="U252" s="1"/>
      <c r="W252" s="0" t="str">
        <f aca="false">SUBSTITUTE(IF(AND(T252="--",FIND("STD",E252),FIND("fn",C252)&gt;0,FIND("ITM_",P252),I252="CAT_FNCT"),E252,""),"""","")</f>
        <v/>
      </c>
    </row>
    <row r="253" customFormat="false" ht="15.75" hidden="false" customHeight="false" outlineLevel="0" collapsed="false">
      <c r="A253" s="23" t="n">
        <f aca="false">IF(B253=INT(B253),ROW(),"")</f>
        <v>253</v>
      </c>
      <c r="B253" s="24" t="n">
        <f aca="false">IF(AND(MID(C253,2,1)&lt;&gt;"/",MID(C253,1,1)="/"),INT(B252)+1,B252+0.01)</f>
        <v>241</v>
      </c>
      <c r="C253" s="68" t="s">
        <v>0</v>
      </c>
      <c r="D253" s="68" t="s">
        <v>1</v>
      </c>
      <c r="E253" s="69" t="str">
        <f aca="false">CHAR(34)&amp;IF(B253&lt;10,"000",IF(B253&lt;100,"00",IF(B253&lt;1000,"0","")))&amp;$B253&amp;CHAR(34)</f>
        <v>"0241"</v>
      </c>
      <c r="F253" s="70" t="str">
        <f aca="false">E253</f>
        <v>"0241"</v>
      </c>
      <c r="G253" s="71" t="n">
        <v>0</v>
      </c>
      <c r="H253" s="71" t="n">
        <v>0</v>
      </c>
      <c r="I253" s="66" t="s">
        <v>243</v>
      </c>
      <c r="J253" s="26" t="s">
        <v>21</v>
      </c>
      <c r="K253" s="72" t="s">
        <v>6</v>
      </c>
      <c r="L253" s="73" t="s">
        <v>7</v>
      </c>
      <c r="M253" s="28" t="s">
        <v>244</v>
      </c>
      <c r="N253" s="28"/>
      <c r="O253" s="74"/>
      <c r="P253" s="20" t="str">
        <f aca="false">"ITM_"&amp;IF(B253&lt;10,"000",IF(B253&lt;100,"00",IF(B253&lt;1000,"0","")))&amp;$B253</f>
        <v>ITM_0241</v>
      </c>
      <c r="Q253" s="21"/>
      <c r="R253" s="1"/>
      <c r="S253" s="1" t="str">
        <f aca="false">IF(E253=F253,"","NOT EQUAL")</f>
        <v/>
      </c>
      <c r="T253" s="1" t="str">
        <f aca="false">IF(ISNA(VLOOKUP(P253,'NEW XEQM.c'!D:D,1,0)),"--",VLOOKUP(P253,'NEW XEQM.c'!D:G,3,0))</f>
        <v>--</v>
      </c>
      <c r="U253" s="1"/>
      <c r="W253" s="0" t="e">
        <f aca="false">SUBSTITUTE(IF(AND(T253="--",FIND("STD",E253),FIND("fn",C253)&gt;0,FIND("ITM_",P253),I253="CAT_FNCT"),E253,""),"""","")</f>
        <v>#VALUE!</v>
      </c>
    </row>
    <row r="254" customFormat="false" ht="15.75" hidden="false" customHeight="false" outlineLevel="0" collapsed="false">
      <c r="A254" s="23" t="n">
        <f aca="false">IF(B254=INT(B254),ROW(),"")</f>
        <v>254</v>
      </c>
      <c r="B254" s="24" t="n">
        <f aca="false">IF(AND(MID(C254,2,1)&lt;&gt;"/",MID(C254,1,1)="/"),INT(B253)+1,B253+0.01)</f>
        <v>242</v>
      </c>
      <c r="C254" s="25" t="s">
        <v>746</v>
      </c>
      <c r="D254" s="25" t="s">
        <v>739</v>
      </c>
      <c r="E254" s="77" t="str">
        <f aca="false">SUBSTITUTE(SUBSTITUTE(MID(F254,1,FIND("STD_RIGHT",F254)-1)&amp;"STD_RIGHT_ARROW " &amp; MID(INDEX($F$3:$F$10007,MATCH(B254+IF(C254=C255,1,IF(C254=C256,2,IF(C254=C257,3,IF(C254=C253,-1,IF(C254=C252,-2,IF(C254=C251,-3,0)))))),$B$3:$B$10007,0)),1,-1+FIND("STD_RIGHT",INDEX($F$3:$F$10007,MATCH(B254+IF(C254=C255,1,IF(C254=C256,2,IF(C254=C257,3,IF(C254=C253,-1,IF(C254=C252,-2,IF(C254=C251,-3,0)))))),$B$3:$B$10007,0)))-1),"100km","hkm"),"kWh","U")</f>
        <v>"Pa" STD_RIGHT_ARROW "atm"</v>
      </c>
      <c r="F254" s="82" t="s">
        <v>747</v>
      </c>
      <c r="G254" s="15" t="n">
        <v>0</v>
      </c>
      <c r="H254" s="15" t="n">
        <v>0</v>
      </c>
      <c r="I254" s="30" t="s">
        <v>4</v>
      </c>
      <c r="J254" s="26" t="s">
        <v>21</v>
      </c>
      <c r="K254" s="27" t="s">
        <v>22</v>
      </c>
      <c r="L254" s="28" t="s">
        <v>7</v>
      </c>
      <c r="M254" s="28" t="s">
        <v>8</v>
      </c>
      <c r="N254" s="79" t="str">
        <f aca="false">IF(AND(C254=C253,D254=D253),"CAT_DUPL","CAT_FNCT")</f>
        <v>CAT_FNCT</v>
      </c>
      <c r="O254" s="28"/>
      <c r="P254" s="20" t="s">
        <v>748</v>
      </c>
      <c r="Q254" s="21"/>
      <c r="R254" s="1"/>
      <c r="S254" s="1" t="str">
        <f aca="false">IF(E254=F254,"","NOT EQUAL")</f>
        <v/>
      </c>
      <c r="T254" s="1" t="str">
        <f aca="false">IF(ISNA(VLOOKUP(P254,'NEW XEQM.c'!D:D,1,0)),"--",VLOOKUP(P254,'NEW XEQM.c'!D:G,3,0))</f>
        <v>--</v>
      </c>
      <c r="U254" s="1"/>
      <c r="W254" s="0" t="str">
        <f aca="false">SUBSTITUTE(IF(AND(T254="--",FIND("STD",E254),FIND("fn",C254)&gt;0,FIND("ITM_",P254),I254="CAT_FNCT"),E254,""),"""","")</f>
        <v/>
      </c>
    </row>
    <row r="255" customFormat="false" ht="15.75" hidden="false" customHeight="false" outlineLevel="0" collapsed="false">
      <c r="A255" s="23" t="n">
        <f aca="false">IF(B255=INT(B255),ROW(),"")</f>
        <v>255</v>
      </c>
      <c r="B255" s="24" t="n">
        <f aca="false">IF(AND(MID(C255,2,1)&lt;&gt;"/",MID(C255,1,1)="/"),INT(B254)+1,B254+0.01)</f>
        <v>243</v>
      </c>
      <c r="C255" s="25" t="s">
        <v>746</v>
      </c>
      <c r="D255" s="25" t="s">
        <v>736</v>
      </c>
      <c r="E255" s="77" t="str">
        <f aca="false">SUBSTITUTE(SUBSTITUTE(MID(F255,1,FIND("STD_RIGHT",F255)-1)&amp;"STD_RIGHT_ARROW " &amp; MID(INDEX($F$3:$F$10007,MATCH(B255+IF(C255=C256,1,IF(C255=C257,2,IF(C255=C258,3,IF(C255=C254,-1,IF(C255=C253,-2,IF(C255=C252,-3,0)))))),$B$3:$B$10007,0)),1,-1+FIND("STD_RIGHT",INDEX($F$3:$F$10007,MATCH(B255+IF(C255=C256,1,IF(C255=C257,2,IF(C255=C258,3,IF(C255=C254,-1,IF(C255=C253,-2,IF(C255=C252,-3,0)))))),$B$3:$B$10007,0)))-1),"100km","hkm"),"kWh","U")</f>
        <v>"atm" STD_RIGHT_ARROW "Pa"</v>
      </c>
      <c r="F255" s="37" t="s">
        <v>749</v>
      </c>
      <c r="G255" s="15" t="n">
        <v>0</v>
      </c>
      <c r="H255" s="15" t="n">
        <v>0</v>
      </c>
      <c r="I255" s="30" t="s">
        <v>4</v>
      </c>
      <c r="J255" s="26" t="s">
        <v>21</v>
      </c>
      <c r="K255" s="27" t="s">
        <v>22</v>
      </c>
      <c r="L255" s="28" t="s">
        <v>7</v>
      </c>
      <c r="M255" s="28" t="s">
        <v>8</v>
      </c>
      <c r="N255" s="79" t="str">
        <f aca="false">IF(AND(C255=C254,D255=D254),"CAT_DUPL","CAT_FNCT")</f>
        <v>CAT_FNCT</v>
      </c>
      <c r="O255" s="28"/>
      <c r="P255" s="20" t="s">
        <v>750</v>
      </c>
      <c r="Q255" s="21"/>
      <c r="R255" s="1"/>
      <c r="S255" s="1" t="str">
        <f aca="false">IF(E255=F255,"","NOT EQUAL")</f>
        <v/>
      </c>
      <c r="T255" s="1" t="str">
        <f aca="false">IF(ISNA(VLOOKUP(P255,'NEW XEQM.c'!D:D,1,0)),"--",VLOOKUP(P255,'NEW XEQM.c'!D:G,3,0))</f>
        <v>--</v>
      </c>
      <c r="U255" s="1"/>
      <c r="W255" s="0" t="str">
        <f aca="false">SUBSTITUTE(IF(AND(T255="--",FIND("STD",E255),FIND("fn",C255)&gt;0,FIND("ITM_",P255),I255="CAT_FNCT"),E255,""),"""","")</f>
        <v/>
      </c>
    </row>
    <row r="256" customFormat="false" ht="15.75" hidden="false" customHeight="false" outlineLevel="0" collapsed="false">
      <c r="A256" s="23" t="n">
        <f aca="false">IF(B256=INT(B256),ROW(),"")</f>
        <v>256</v>
      </c>
      <c r="B256" s="24" t="n">
        <f aca="false">IF(AND(MID(C256,2,1)&lt;&gt;"/",MID(C256,1,1)="/"),INT(B255)+1,B255+0.01)</f>
        <v>244</v>
      </c>
      <c r="C256" s="25" t="s">
        <v>751</v>
      </c>
      <c r="D256" s="25" t="s">
        <v>736</v>
      </c>
      <c r="E256" s="77" t="str">
        <f aca="false">SUBSTITUTE(SUBSTITUTE(MID(F256,1,FIND("STD_RIGHT",F256)-1)&amp;"STD_RIGHT_ARROW " &amp; MID(INDEX($F$3:$F$10007,MATCH(B256+IF(C256=C257,1,IF(C256=C258,2,IF(C256=C259,3,IF(C256=C255,-1,IF(C256=C254,-2,IF(C256=C253,-3,0)))))),$B$3:$B$10007,0)),1,-1+FIND("STD_RIGHT",INDEX($F$3:$F$10007,MATCH(B256+IF(C256=C257,1,IF(C256=C258,2,IF(C256=C259,3,IF(C256=C255,-1,IF(C256=C254,-2,IF(C256=C253,-3,0)))))),$B$3:$B$10007,0)))-1),"100km","hkm"),"kWh","U")</f>
        <v>"au" STD_RIGHT_ARROW "m"</v>
      </c>
      <c r="F256" s="26" t="s">
        <v>752</v>
      </c>
      <c r="G256" s="15" t="n">
        <v>0</v>
      </c>
      <c r="H256" s="15" t="n">
        <v>0</v>
      </c>
      <c r="I256" s="30" t="s">
        <v>4</v>
      </c>
      <c r="J256" s="26" t="s">
        <v>21</v>
      </c>
      <c r="K256" s="27" t="s">
        <v>22</v>
      </c>
      <c r="L256" s="28" t="s">
        <v>7</v>
      </c>
      <c r="M256" s="28" t="s">
        <v>8</v>
      </c>
      <c r="N256" s="79" t="str">
        <f aca="false">IF(AND(C256=C255,D256=D255),"CAT_DUPL","CAT_FNCT")</f>
        <v>CAT_FNCT</v>
      </c>
      <c r="O256" s="28"/>
      <c r="P256" s="20" t="s">
        <v>753</v>
      </c>
      <c r="Q256" s="21"/>
      <c r="R256" s="1"/>
      <c r="S256" s="1" t="str">
        <f aca="false">IF(E256=F256,"","NOT EQUAL")</f>
        <v/>
      </c>
      <c r="T256" s="1" t="str">
        <f aca="false">IF(ISNA(VLOOKUP(P256,'NEW XEQM.c'!D:D,1,0)),"--",VLOOKUP(P256,'NEW XEQM.c'!D:G,3,0))</f>
        <v>--</v>
      </c>
      <c r="U256" s="1"/>
      <c r="W256" s="0" t="str">
        <f aca="false">SUBSTITUTE(IF(AND(T256="--",FIND("STD",E256),FIND("fn",C256)&gt;0,FIND("ITM_",P256),I256="CAT_FNCT"),E256,""),"""","")</f>
        <v/>
      </c>
    </row>
    <row r="257" customFormat="false" ht="15.75" hidden="false" customHeight="false" outlineLevel="0" collapsed="false">
      <c r="A257" s="23" t="n">
        <f aca="false">IF(B257=INT(B257),ROW(),"")</f>
        <v>257</v>
      </c>
      <c r="B257" s="24" t="n">
        <f aca="false">IF(AND(MID(C257,2,1)&lt;&gt;"/",MID(C257,1,1)="/"),INT(B256)+1,B256+0.01)</f>
        <v>245</v>
      </c>
      <c r="C257" s="25" t="s">
        <v>751</v>
      </c>
      <c r="D257" s="25" t="s">
        <v>739</v>
      </c>
      <c r="E257" s="77" t="str">
        <f aca="false">SUBSTITUTE(SUBSTITUTE(MID(F257,1,FIND("STD_RIGHT",F257)-1)&amp;"STD_RIGHT_ARROW " &amp; MID(INDEX($F$3:$F$10007,MATCH(B257+IF(C257=C258,1,IF(C257=C259,2,IF(C257=C260,3,IF(C257=C256,-1,IF(C257=C255,-2,IF(C257=C254,-3,0)))))),$B$3:$B$10007,0)),1,-1+FIND("STD_RIGHT",INDEX($F$3:$F$10007,MATCH(B257+IF(C257=C258,1,IF(C257=C259,2,IF(C257=C260,3,IF(C257=C256,-1,IF(C257=C255,-2,IF(C257=C254,-3,0)))))),$B$3:$B$10007,0)))-1),"100km","hkm"),"kWh","U")</f>
        <v>"m" STD_RIGHT_ARROW "au"</v>
      </c>
      <c r="F257" s="26" t="s">
        <v>754</v>
      </c>
      <c r="G257" s="15" t="n">
        <v>0</v>
      </c>
      <c r="H257" s="15" t="n">
        <v>0</v>
      </c>
      <c r="I257" s="30" t="s">
        <v>4</v>
      </c>
      <c r="J257" s="26" t="s">
        <v>21</v>
      </c>
      <c r="K257" s="27" t="s">
        <v>22</v>
      </c>
      <c r="L257" s="28" t="s">
        <v>7</v>
      </c>
      <c r="M257" s="28" t="s">
        <v>8</v>
      </c>
      <c r="N257" s="79" t="str">
        <f aca="false">IF(AND(C257=C256,D257=D256),"CAT_DUPL","CAT_FNCT")</f>
        <v>CAT_FNCT</v>
      </c>
      <c r="O257" s="28"/>
      <c r="P257" s="20" t="s">
        <v>755</v>
      </c>
      <c r="Q257" s="21"/>
      <c r="R257" s="1"/>
      <c r="S257" s="1" t="str">
        <f aca="false">IF(E257=F257,"","NOT EQUAL")</f>
        <v/>
      </c>
      <c r="T257" s="1" t="str">
        <f aca="false">IF(ISNA(VLOOKUP(P257,'NEW XEQM.c'!D:D,1,0)),"--",VLOOKUP(P257,'NEW XEQM.c'!D:G,3,0))</f>
        <v>--</v>
      </c>
      <c r="U257" s="1"/>
      <c r="W257" s="0" t="str">
        <f aca="false">SUBSTITUTE(IF(AND(T257="--",FIND("STD",E257),FIND("fn",C257)&gt;0,FIND("ITM_",P257),I257="CAT_FNCT"),E257,""),"""","")</f>
        <v/>
      </c>
    </row>
    <row r="258" customFormat="false" ht="15.75" hidden="false" customHeight="false" outlineLevel="0" collapsed="false">
      <c r="A258" s="23" t="n">
        <f aca="false">IF(B258=INT(B258),ROW(),"")</f>
        <v>258</v>
      </c>
      <c r="B258" s="24" t="n">
        <f aca="false">IF(AND(MID(C258,2,1)&lt;&gt;"/",MID(C258,1,1)="/"),INT(B257)+1,B257+0.01)</f>
        <v>246</v>
      </c>
      <c r="C258" s="83" t="s">
        <v>756</v>
      </c>
      <c r="D258" s="25" t="s">
        <v>736</v>
      </c>
      <c r="E258" s="77" t="str">
        <f aca="false">SUBSTITUTE(SUBSTITUTE(MID(F258,1,FIND("STD_RIGHT",F258)-1)&amp;"STD_RIGHT_ARROW " &amp; MID(INDEX($F$3:$F$10007,MATCH(B258+IF(C258=C259,1,IF(C258=C260,2,IF(C258=C261,3,IF(C258=C257,-1,IF(C258=C256,-2,IF(C258=C255,-3,0)))))),$B$3:$B$10007,0)),1,-1+FIND("STD_RIGHT",INDEX($F$3:$F$10007,MATCH(B258+IF(C258=C259,1,IF(C258=C260,2,IF(C258=C261,3,IF(C258=C257,-1,IF(C258=C256,-2,IF(C258=C255,-3,0)))))),$B$3:$B$10007,0)))-1),"100km","hkm"),"kWh","U")</f>
        <v>"bar" STD_RIGHT_ARROW "Pa"</v>
      </c>
      <c r="F258" s="26" t="s">
        <v>757</v>
      </c>
      <c r="G258" s="15" t="n">
        <v>0</v>
      </c>
      <c r="H258" s="15" t="n">
        <v>0</v>
      </c>
      <c r="I258" s="30" t="s">
        <v>4</v>
      </c>
      <c r="J258" s="26" t="s">
        <v>21</v>
      </c>
      <c r="K258" s="27" t="s">
        <v>22</v>
      </c>
      <c r="L258" s="28" t="s">
        <v>7</v>
      </c>
      <c r="M258" s="28" t="s">
        <v>8</v>
      </c>
      <c r="N258" s="79" t="str">
        <f aca="false">IF(AND(C258=C257,D258=D257),"CAT_DUPL","CAT_FNCT")</f>
        <v>CAT_FNCT</v>
      </c>
      <c r="O258" s="28"/>
      <c r="P258" s="20" t="s">
        <v>758</v>
      </c>
      <c r="Q258" s="21"/>
      <c r="R258" s="1"/>
      <c r="S258" s="1" t="str">
        <f aca="false">IF(E258=F258,"","NOT EQUAL")</f>
        <v/>
      </c>
      <c r="T258" s="1" t="str">
        <f aca="false">IF(ISNA(VLOOKUP(P258,'NEW XEQM.c'!D:D,1,0)),"--",VLOOKUP(P258,'NEW XEQM.c'!D:G,3,0))</f>
        <v>--</v>
      </c>
      <c r="U258" s="1"/>
      <c r="W258" s="0" t="str">
        <f aca="false">SUBSTITUTE(IF(AND(T258="--",FIND("STD",E258),FIND("fn",C258)&gt;0,FIND("ITM_",P258),I258="CAT_FNCT"),E258,""),"""","")</f>
        <v/>
      </c>
    </row>
    <row r="259" customFormat="false" ht="15.75" hidden="false" customHeight="false" outlineLevel="0" collapsed="false">
      <c r="A259" s="23" t="n">
        <f aca="false">IF(B259=INT(B259),ROW(),"")</f>
        <v>259</v>
      </c>
      <c r="B259" s="24" t="n">
        <f aca="false">IF(AND(MID(C259,2,1)&lt;&gt;"/",MID(C259,1,1)="/"),INT(B258)+1,B258+0.01)</f>
        <v>247</v>
      </c>
      <c r="C259" s="83" t="s">
        <v>756</v>
      </c>
      <c r="D259" s="25" t="s">
        <v>739</v>
      </c>
      <c r="E259" s="77" t="str">
        <f aca="false">SUBSTITUTE(SUBSTITUTE(MID(F259,1,FIND("STD_RIGHT",F259)-1)&amp;"STD_RIGHT_ARROW " &amp; MID(INDEX($F$3:$F$10007,MATCH(B259+IF(C259=C260,1,IF(C259=C261,2,IF(C259=C262,3,IF(C259=C258,-1,IF(C259=C257,-2,IF(C259=C256,-3,0)))))),$B$3:$B$10007,0)),1,-1+FIND("STD_RIGHT",INDEX($F$3:$F$10007,MATCH(B259+IF(C259=C260,1,IF(C259=C261,2,IF(C259=C262,3,IF(C259=C258,-1,IF(C259=C257,-2,IF(C259=C256,-3,0)))))),$B$3:$B$10007,0)))-1),"100km","hkm"),"kWh","U")</f>
        <v>"Pa" STD_RIGHT_ARROW "bar"</v>
      </c>
      <c r="F259" s="26" t="s">
        <v>759</v>
      </c>
      <c r="G259" s="15" t="n">
        <v>0</v>
      </c>
      <c r="H259" s="15" t="n">
        <v>0</v>
      </c>
      <c r="I259" s="30" t="s">
        <v>4</v>
      </c>
      <c r="J259" s="26" t="s">
        <v>21</v>
      </c>
      <c r="K259" s="27" t="s">
        <v>22</v>
      </c>
      <c r="L259" s="28" t="s">
        <v>7</v>
      </c>
      <c r="M259" s="28" t="s">
        <v>8</v>
      </c>
      <c r="N259" s="79" t="str">
        <f aca="false">IF(AND(C259=C258,D259=D258),"CAT_DUPL","CAT_FNCT")</f>
        <v>CAT_FNCT</v>
      </c>
      <c r="O259" s="28"/>
      <c r="P259" s="20" t="s">
        <v>760</v>
      </c>
      <c r="Q259" s="21"/>
      <c r="R259" s="1"/>
      <c r="S259" s="1" t="str">
        <f aca="false">IF(E259=F259,"","NOT EQUAL")</f>
        <v/>
      </c>
      <c r="T259" s="1" t="str">
        <f aca="false">IF(ISNA(VLOOKUP(P259,'NEW XEQM.c'!D:D,1,0)),"--",VLOOKUP(P259,'NEW XEQM.c'!D:G,3,0))</f>
        <v>--</v>
      </c>
      <c r="U259" s="1"/>
      <c r="W259" s="0" t="str">
        <f aca="false">SUBSTITUTE(IF(AND(T259="--",FIND("STD",E259),FIND("fn",C259)&gt;0,FIND("ITM_",P259),I259="CAT_FNCT"),E259,""),"""","")</f>
        <v/>
      </c>
    </row>
    <row r="260" customFormat="false" ht="15.75" hidden="false" customHeight="false" outlineLevel="0" collapsed="false">
      <c r="A260" s="23" t="n">
        <f aca="false">IF(B260=INT(B260),ROW(),"")</f>
        <v>260</v>
      </c>
      <c r="B260" s="24" t="n">
        <f aca="false">IF(AND(MID(C260,2,1)&lt;&gt;"/",MID(C260,1,1)="/"),INT(B259)+1,B259+0.01)</f>
        <v>248</v>
      </c>
      <c r="C260" s="25" t="s">
        <v>761</v>
      </c>
      <c r="D260" s="25" t="s">
        <v>736</v>
      </c>
      <c r="E260" s="77" t="str">
        <f aca="false">SUBSTITUTE(SUBSTITUTE(MID(F260,1,FIND("STD_RIGHT",F260)-1)&amp;"STD_RIGHT_ARROW " &amp; MID(INDEX($F$3:$F$10007,MATCH(B260+IF(C260=C261,1,IF(C260=C262,2,IF(C260=C263,3,IF(C260=C259,-1,IF(C260=C258,-2,IF(C260=C257,-3,0)))))),$B$3:$B$10007,0)),1,-1+FIND("STD_RIGHT",INDEX($F$3:$F$10007,MATCH(B260+IF(C260=C261,1,IF(C260=C262,2,IF(C260=C263,3,IF(C260=C259,-1,IF(C260=C258,-2,IF(C260=C257,-3,0)))))),$B$3:$B$10007,0)))-1),"100km","hkm"),"kWh","U")</f>
        <v>"Btu" STD_RIGHT_ARROW "J"</v>
      </c>
      <c r="F260" s="26" t="s">
        <v>762</v>
      </c>
      <c r="G260" s="15" t="n">
        <v>0</v>
      </c>
      <c r="H260" s="15" t="n">
        <v>0</v>
      </c>
      <c r="I260" s="30" t="s">
        <v>4</v>
      </c>
      <c r="J260" s="26" t="s">
        <v>21</v>
      </c>
      <c r="K260" s="27" t="s">
        <v>22</v>
      </c>
      <c r="L260" s="28" t="s">
        <v>7</v>
      </c>
      <c r="M260" s="28" t="s">
        <v>8</v>
      </c>
      <c r="N260" s="79" t="str">
        <f aca="false">IF(AND(C260=C259,D260=D259),"CAT_DUPL","CAT_FNCT")</f>
        <v>CAT_FNCT</v>
      </c>
      <c r="O260" s="28"/>
      <c r="P260" s="20" t="s">
        <v>763</v>
      </c>
      <c r="Q260" s="21"/>
      <c r="R260" s="1"/>
      <c r="S260" s="1" t="str">
        <f aca="false">IF(E260=F260,"","NOT EQUAL")</f>
        <v/>
      </c>
      <c r="T260" s="1" t="str">
        <f aca="false">IF(ISNA(VLOOKUP(P260,'NEW XEQM.c'!D:D,1,0)),"--",VLOOKUP(P260,'NEW XEQM.c'!D:G,3,0))</f>
        <v>--</v>
      </c>
      <c r="U260" s="1"/>
      <c r="W260" s="0" t="str">
        <f aca="false">SUBSTITUTE(IF(AND(T260="--",FIND("STD",E260),FIND("fn",C260)&gt;0,FIND("ITM_",P260),I260="CAT_FNCT"),E260,""),"""","")</f>
        <v/>
      </c>
    </row>
    <row r="261" customFormat="false" ht="15.75" hidden="false" customHeight="false" outlineLevel="0" collapsed="false">
      <c r="A261" s="23" t="n">
        <f aca="false">IF(B261=INT(B261),ROW(),"")</f>
        <v>261</v>
      </c>
      <c r="B261" s="24" t="n">
        <f aca="false">IF(AND(MID(C261,2,1)&lt;&gt;"/",MID(C261,1,1)="/"),INT(B260)+1,B260+0.01)</f>
        <v>249</v>
      </c>
      <c r="C261" s="25" t="s">
        <v>761</v>
      </c>
      <c r="D261" s="25" t="s">
        <v>739</v>
      </c>
      <c r="E261" s="77" t="str">
        <f aca="false">SUBSTITUTE(SUBSTITUTE(MID(F261,1,FIND("STD_RIGHT",F261)-1)&amp;"STD_RIGHT_ARROW " &amp; MID(INDEX($F$3:$F$10007,MATCH(B261+IF(C261=C262,1,IF(C261=C263,2,IF(C261=C264,3,IF(C261=C260,-1,IF(C261=C259,-2,IF(C261=C258,-3,0)))))),$B$3:$B$10007,0)),1,-1+FIND("STD_RIGHT",INDEX($F$3:$F$10007,MATCH(B261+IF(C261=C262,1,IF(C261=C263,2,IF(C261=C264,3,IF(C261=C260,-1,IF(C261=C259,-2,IF(C261=C258,-3,0)))))),$B$3:$B$10007,0)))-1),"100km","hkm"),"kWh","U")</f>
        <v>"J" STD_RIGHT_ARROW "Btu"</v>
      </c>
      <c r="F261" s="26" t="s">
        <v>764</v>
      </c>
      <c r="G261" s="15" t="n">
        <v>0</v>
      </c>
      <c r="H261" s="15" t="n">
        <v>0</v>
      </c>
      <c r="I261" s="30" t="s">
        <v>4</v>
      </c>
      <c r="J261" s="26" t="s">
        <v>21</v>
      </c>
      <c r="K261" s="27" t="s">
        <v>22</v>
      </c>
      <c r="L261" s="28" t="s">
        <v>7</v>
      </c>
      <c r="M261" s="28" t="s">
        <v>8</v>
      </c>
      <c r="N261" s="79" t="str">
        <f aca="false">IF(AND(C261=C260,D261=D260),"CAT_DUPL","CAT_FNCT")</f>
        <v>CAT_FNCT</v>
      </c>
      <c r="O261" s="28"/>
      <c r="P261" s="20" t="s">
        <v>765</v>
      </c>
      <c r="Q261" s="21"/>
      <c r="R261" s="1"/>
      <c r="S261" s="1" t="str">
        <f aca="false">IF(E261=F261,"","NOT EQUAL")</f>
        <v/>
      </c>
      <c r="T261" s="1" t="str">
        <f aca="false">IF(ISNA(VLOOKUP(P261,'NEW XEQM.c'!D:D,1,0)),"--",VLOOKUP(P261,'NEW XEQM.c'!D:G,3,0))</f>
        <v>--</v>
      </c>
      <c r="U261" s="1"/>
      <c r="W261" s="0" t="str">
        <f aca="false">SUBSTITUTE(IF(AND(T261="--",FIND("STD",E261),FIND("fn",C261)&gt;0,FIND("ITM_",P261),I261="CAT_FNCT"),E261,""),"""","")</f>
        <v/>
      </c>
    </row>
    <row r="262" customFormat="false" ht="15.75" hidden="false" customHeight="false" outlineLevel="0" collapsed="false">
      <c r="A262" s="23" t="n">
        <f aca="false">IF(B262=INT(B262),ROW(),"")</f>
        <v>262</v>
      </c>
      <c r="B262" s="24" t="n">
        <f aca="false">IF(AND(MID(C262,2,1)&lt;&gt;"/",MID(C262,1,1)="/"),INT(B261)+1,B261+0.01)</f>
        <v>250</v>
      </c>
      <c r="C262" s="25" t="s">
        <v>766</v>
      </c>
      <c r="D262" s="25" t="s">
        <v>736</v>
      </c>
      <c r="E262" s="77" t="str">
        <f aca="false">SUBSTITUTE(SUBSTITUTE(MID(F262,1,FIND("STD_RIGHT",F262)-1)&amp;"STD_RIGHT_ARROW " &amp; MID(INDEX($F$3:$F$10007,MATCH(B262+IF(C262=C263,1,IF(C262=C264,2,IF(C262=C265,3,IF(C262=C261,-1,IF(C262=C260,-2,IF(C262=C259,-3,0)))))),$B$3:$B$10007,0)),1,-1+FIND("STD_RIGHT",INDEX($F$3:$F$10007,MATCH(B262+IF(C262=C263,1,IF(C262=C264,2,IF(C262=C265,3,IF(C262=C261,-1,IF(C262=C260,-2,IF(C262=C259,-3,0)))))),$B$3:$B$10007,0)))-1),"100km","hkm"),"kWh","U")</f>
        <v>"cal" STD_RIGHT_ARROW "J"</v>
      </c>
      <c r="F262" s="26" t="s">
        <v>767</v>
      </c>
      <c r="G262" s="15" t="n">
        <v>0</v>
      </c>
      <c r="H262" s="15" t="n">
        <v>0</v>
      </c>
      <c r="I262" s="30" t="s">
        <v>4</v>
      </c>
      <c r="J262" s="26" t="s">
        <v>21</v>
      </c>
      <c r="K262" s="27" t="s">
        <v>22</v>
      </c>
      <c r="L262" s="28" t="s">
        <v>7</v>
      </c>
      <c r="M262" s="28" t="s">
        <v>8</v>
      </c>
      <c r="N262" s="79" t="str">
        <f aca="false">IF(AND(C262=C261,D262=D261),"CAT_DUPL","CAT_FNCT")</f>
        <v>CAT_FNCT</v>
      </c>
      <c r="O262" s="28"/>
      <c r="P262" s="20" t="s">
        <v>768</v>
      </c>
      <c r="Q262" s="21"/>
      <c r="R262" s="1"/>
      <c r="S262" s="1" t="str">
        <f aca="false">IF(E262=F262,"","NOT EQUAL")</f>
        <v/>
      </c>
      <c r="T262" s="1" t="str">
        <f aca="false">IF(ISNA(VLOOKUP(P262,'NEW XEQM.c'!D:D,1,0)),"--",VLOOKUP(P262,'NEW XEQM.c'!D:G,3,0))</f>
        <v>--</v>
      </c>
      <c r="U262" s="1"/>
      <c r="W262" s="0" t="str">
        <f aca="false">SUBSTITUTE(IF(AND(T262="--",FIND("STD",E262),FIND("fn",C262)&gt;0,FIND("ITM_",P262),I262="CAT_FNCT"),E262,""),"""","")</f>
        <v/>
      </c>
    </row>
    <row r="263" customFormat="false" ht="15.75" hidden="false" customHeight="false" outlineLevel="0" collapsed="false">
      <c r="A263" s="23" t="n">
        <f aca="false">IF(B263=INT(B263),ROW(),"")</f>
        <v>263</v>
      </c>
      <c r="B263" s="24" t="n">
        <f aca="false">IF(AND(MID(C263,2,1)&lt;&gt;"/",MID(C263,1,1)="/"),INT(B262)+1,B262+0.01)</f>
        <v>251</v>
      </c>
      <c r="C263" s="25" t="s">
        <v>766</v>
      </c>
      <c r="D263" s="25" t="s">
        <v>739</v>
      </c>
      <c r="E263" s="77" t="str">
        <f aca="false">SUBSTITUTE(SUBSTITUTE(MID(F263,1,FIND("STD_RIGHT",F263)-1)&amp;"STD_RIGHT_ARROW " &amp; MID(INDEX($F$3:$F$10007,MATCH(B263+IF(C263=C264,1,IF(C263=C265,2,IF(C263=C266,3,IF(C263=C262,-1,IF(C263=C261,-2,IF(C263=C260,-3,0)))))),$B$3:$B$10007,0)),1,-1+FIND("STD_RIGHT",INDEX($F$3:$F$10007,MATCH(B263+IF(C263=C264,1,IF(C263=C265,2,IF(C263=C266,3,IF(C263=C262,-1,IF(C263=C261,-2,IF(C263=C260,-3,0)))))),$B$3:$B$10007,0)))-1),"100km","hkm"),"kWh","U")</f>
        <v>"J" STD_RIGHT_ARROW "cal"</v>
      </c>
      <c r="F263" s="26" t="s">
        <v>769</v>
      </c>
      <c r="G263" s="47" t="n">
        <v>0</v>
      </c>
      <c r="H263" s="47" t="n">
        <v>0</v>
      </c>
      <c r="I263" s="30" t="s">
        <v>4</v>
      </c>
      <c r="J263" s="26" t="s">
        <v>21</v>
      </c>
      <c r="K263" s="27" t="s">
        <v>22</v>
      </c>
      <c r="L263" s="28" t="s">
        <v>7</v>
      </c>
      <c r="M263" s="28" t="s">
        <v>8</v>
      </c>
      <c r="N263" s="79" t="str">
        <f aca="false">IF(AND(C263=C262,D263=D262),"CAT_DUPL","CAT_FNCT")</f>
        <v>CAT_FNCT</v>
      </c>
      <c r="O263" s="28"/>
      <c r="P263" s="20" t="s">
        <v>770</v>
      </c>
      <c r="Q263" s="21"/>
      <c r="R263" s="1"/>
      <c r="S263" s="1" t="str">
        <f aca="false">IF(E263=F263,"","NOT EQUAL")</f>
        <v/>
      </c>
      <c r="T263" s="1" t="str">
        <f aca="false">IF(ISNA(VLOOKUP(P263,'NEW XEQM.c'!D:D,1,0)),"--",VLOOKUP(P263,'NEW XEQM.c'!D:G,3,0))</f>
        <v>--</v>
      </c>
      <c r="U263" s="1"/>
      <c r="W263" s="0" t="str">
        <f aca="false">SUBSTITUTE(IF(AND(T263="--",FIND("STD",E263),FIND("fn",C263)&gt;0,FIND("ITM_",P263),I263="CAT_FNCT"),E263,""),"""","")</f>
        <v/>
      </c>
    </row>
    <row r="264" customFormat="false" ht="15.75" hidden="false" customHeight="false" outlineLevel="0" collapsed="false">
      <c r="A264" s="23" t="n">
        <f aca="false">IF(B264=INT(B264),ROW(),"")</f>
        <v>264</v>
      </c>
      <c r="B264" s="24" t="n">
        <f aca="false">IF(AND(MID(C264,2,1)&lt;&gt;"/",MID(C264,1,1)="/"),INT(B263)+1,B263+0.01)</f>
        <v>252</v>
      </c>
      <c r="C264" s="25" t="s">
        <v>771</v>
      </c>
      <c r="D264" s="25" t="s">
        <v>736</v>
      </c>
      <c r="E264" s="77" t="str">
        <f aca="false">SUBSTITUTE(SUBSTITUTE(MID(F264,1,FIND("STD_RIGHT",F264)-1)&amp;"STD_RIGHT_ARROW " &amp; MID(INDEX($F$3:$F$10007,MATCH(B264+IF(C264=C265,1,IF(C264=C266,2,IF(C264=C267,3,IF(C264=C263,-1,IF(C264=C262,-2,IF(C264=C261,-3,0)))))),$B$3:$B$10007,0)),1,-1+FIND("STD_RIGHT",INDEX($F$3:$F$10007,MATCH(B264+IF(C264=C265,1,IF(C264=C266,2,IF(C264=C267,3,IF(C264=C263,-1,IF(C264=C262,-2,IF(C264=C261,-3,0)))))),$B$3:$B$10007,0)))-1),"100km","hkm"),"kWh","U")</f>
        <v>"lbf" STD_DOT "ft" STD_RIGHT_ARROW "Nm"</v>
      </c>
      <c r="F264" s="26" t="s">
        <v>772</v>
      </c>
      <c r="G264" s="15" t="n">
        <v>0</v>
      </c>
      <c r="H264" s="15" t="n">
        <v>0</v>
      </c>
      <c r="I264" s="30" t="s">
        <v>4</v>
      </c>
      <c r="J264" s="26" t="s">
        <v>21</v>
      </c>
      <c r="K264" s="27" t="s">
        <v>22</v>
      </c>
      <c r="L264" s="28" t="s">
        <v>7</v>
      </c>
      <c r="M264" s="28" t="s">
        <v>8</v>
      </c>
      <c r="N264" s="79" t="str">
        <f aca="false">IF(AND(C264=C263,D264=D263),"CAT_DUPL","CAT_FNCT")</f>
        <v>CAT_FNCT</v>
      </c>
      <c r="O264" s="28"/>
      <c r="P264" s="20" t="s">
        <v>773</v>
      </c>
      <c r="Q264" s="21"/>
      <c r="R264" s="1"/>
      <c r="S264" s="1" t="str">
        <f aca="false">IF(E264=F264,"","NOT EQUAL")</f>
        <v>NOT EQUAL</v>
      </c>
      <c r="T264" s="1" t="str">
        <f aca="false">IF(ISNA(VLOOKUP(P264,'NEW XEQM.c'!D:D,1,0)),"--",VLOOKUP(P264,'NEW XEQM.c'!D:G,3,0))</f>
        <v>--</v>
      </c>
      <c r="U264" s="1"/>
      <c r="W264" s="0" t="str">
        <f aca="false">SUBSTITUTE(IF(AND(T264="--",FIND("STD",E264),FIND("fn",C264)&gt;0,FIND("ITM_",P264),I264="CAT_FNCT"),E264,""),"""","")</f>
        <v/>
      </c>
    </row>
    <row r="265" customFormat="false" ht="15.75" hidden="false" customHeight="false" outlineLevel="0" collapsed="false">
      <c r="A265" s="23" t="n">
        <f aca="false">IF(B265=INT(B265),ROW(),"")</f>
        <v>265</v>
      </c>
      <c r="B265" s="24" t="n">
        <f aca="false">IF(AND(MID(C265,2,1)&lt;&gt;"/",MID(C265,1,1)="/"),INT(B264)+1,B264+0.01)</f>
        <v>253</v>
      </c>
      <c r="C265" s="68" t="s">
        <v>0</v>
      </c>
      <c r="D265" s="68" t="s">
        <v>1</v>
      </c>
      <c r="E265" s="69" t="str">
        <f aca="false">CHAR(34)&amp;IF(B265&lt;10,"000",IF(B265&lt;100,"00",IF(B265&lt;1000,"0","")))&amp;$B265&amp;CHAR(34)</f>
        <v>"0253"</v>
      </c>
      <c r="F265" s="70" t="str">
        <f aca="false">E265</f>
        <v>"0253"</v>
      </c>
      <c r="G265" s="71" t="n">
        <v>0</v>
      </c>
      <c r="H265" s="71" t="n">
        <v>0</v>
      </c>
      <c r="I265" s="66" t="s">
        <v>243</v>
      </c>
      <c r="J265" s="26" t="s">
        <v>21</v>
      </c>
      <c r="K265" s="72" t="s">
        <v>6</v>
      </c>
      <c r="L265" s="73" t="s">
        <v>7</v>
      </c>
      <c r="M265" s="28" t="s">
        <v>244</v>
      </c>
      <c r="N265" s="28"/>
      <c r="O265" s="74"/>
      <c r="P265" s="20" t="str">
        <f aca="false">"ITM_"&amp;IF(B265&lt;10,"000",IF(B265&lt;100,"00",IF(B265&lt;1000,"0","")))&amp;$B265</f>
        <v>ITM_0253</v>
      </c>
      <c r="Q265" s="21"/>
      <c r="R265" s="1"/>
      <c r="S265" s="1" t="str">
        <f aca="false">IF(E265=F265,"","NOT EQUAL")</f>
        <v/>
      </c>
      <c r="T265" s="1" t="str">
        <f aca="false">IF(ISNA(VLOOKUP(P265,'NEW XEQM.c'!D:D,1,0)),"--",VLOOKUP(P265,'NEW XEQM.c'!D:G,3,0))</f>
        <v>--</v>
      </c>
      <c r="U265" s="1"/>
      <c r="W265" s="0" t="e">
        <f aca="false">SUBSTITUTE(IF(AND(T265="--",FIND("STD",E265),FIND("fn",C265)&gt;0,FIND("ITM_",P265),I265="CAT_FNCT"),E265,""),"""","")</f>
        <v>#VALUE!</v>
      </c>
    </row>
    <row r="266" customFormat="false" ht="15.75" hidden="false" customHeight="false" outlineLevel="0" collapsed="false">
      <c r="A266" s="23" t="n">
        <f aca="false">IF(B266=INT(B266),ROW(),"")</f>
        <v>266</v>
      </c>
      <c r="B266" s="24" t="n">
        <f aca="false">IF(AND(MID(C266,2,1)&lt;&gt;"/",MID(C266,1,1)="/"),INT(B265)+1,B265+0.01)</f>
        <v>254</v>
      </c>
      <c r="C266" s="25" t="s">
        <v>771</v>
      </c>
      <c r="D266" s="25" t="s">
        <v>739</v>
      </c>
      <c r="E266" s="77" t="str">
        <f aca="false">SUBSTITUTE(SUBSTITUTE(MID(F266,1,FIND("STD_RIGHT",F266)-1)&amp;"STD_RIGHT_ARROW " &amp; MID(INDEX($F$3:$F$10007,MATCH(B266+IF(C266=C267,1,IF(C266=C268,2,IF(C266=C269,3,IF(C266=C265,-1,IF(C266=C264,-2,IF(C266=C263,-3,0)))))),$B$3:$B$10007,0)),1,-1+FIND("STD_RIGHT",INDEX($F$3:$F$10007,MATCH(B266+IF(C266=C267,1,IF(C266=C268,2,IF(C266=C269,3,IF(C266=C265,-1,IF(C266=C264,-2,IF(C266=C263,-3,0)))))),$B$3:$B$10007,0)))-1),"100km","hkm"),"kWh","U")</f>
        <v>"Nm" STD_RIGHT_ARROW "lbf" STD_DOT "ft"</v>
      </c>
      <c r="F266" s="75" t="s">
        <v>774</v>
      </c>
      <c r="G266" s="15" t="n">
        <v>0</v>
      </c>
      <c r="H266" s="15" t="n">
        <v>0</v>
      </c>
      <c r="I266" s="30" t="s">
        <v>4</v>
      </c>
      <c r="J266" s="26" t="s">
        <v>21</v>
      </c>
      <c r="K266" s="27" t="s">
        <v>22</v>
      </c>
      <c r="L266" s="28" t="s">
        <v>7</v>
      </c>
      <c r="M266" s="28" t="s">
        <v>8</v>
      </c>
      <c r="N266" s="79" t="str">
        <f aca="false">IF(AND(C266=C265,D266=D265),"CAT_DUPL","CAT_FNCT")</f>
        <v>CAT_FNCT</v>
      </c>
      <c r="O266" s="28"/>
      <c r="P266" s="20" t="s">
        <v>775</v>
      </c>
      <c r="Q266" s="21"/>
      <c r="R266" s="1"/>
      <c r="S266" s="1" t="str">
        <f aca="false">IF(E266=F266,"","NOT EQUAL")</f>
        <v>NOT EQUAL</v>
      </c>
      <c r="T266" s="1" t="str">
        <f aca="false">IF(ISNA(VLOOKUP(P266,'NEW XEQM.c'!D:D,1,0)),"--",VLOOKUP(P266,'NEW XEQM.c'!D:G,3,0))</f>
        <v>--</v>
      </c>
      <c r="U266" s="1"/>
      <c r="W266" s="0" t="str">
        <f aca="false">SUBSTITUTE(IF(AND(T266="--",FIND("STD",E266),FIND("fn",C266)&gt;0,FIND("ITM_",P266),I266="CAT_FNCT"),E266,""),"""","")</f>
        <v/>
      </c>
    </row>
    <row r="267" customFormat="false" ht="15.75" hidden="false" customHeight="false" outlineLevel="0" collapsed="false">
      <c r="A267" s="23" t="n">
        <f aca="false">IF(B267=INT(B267),ROW(),"")</f>
        <v>267</v>
      </c>
      <c r="B267" s="24" t="n">
        <f aca="false">IF(AND(MID(C267,2,1)&lt;&gt;"/",MID(C267,1,1)="/"),INT(B266)+1,B266+0.01)</f>
        <v>255</v>
      </c>
      <c r="C267" s="68" t="s">
        <v>0</v>
      </c>
      <c r="D267" s="68" t="s">
        <v>1</v>
      </c>
      <c r="E267" s="69" t="str">
        <f aca="false">CHAR(34)&amp;IF(B267&lt;10,"000",IF(B267&lt;100,"00",IF(B267&lt;1000,"0","")))&amp;$B267&amp;CHAR(34)</f>
        <v>"0255"</v>
      </c>
      <c r="F267" s="70" t="str">
        <f aca="false">E267</f>
        <v>"0255"</v>
      </c>
      <c r="G267" s="71" t="n">
        <v>0</v>
      </c>
      <c r="H267" s="71" t="n">
        <v>0</v>
      </c>
      <c r="I267" s="66" t="s">
        <v>243</v>
      </c>
      <c r="J267" s="26" t="s">
        <v>21</v>
      </c>
      <c r="K267" s="72" t="s">
        <v>6</v>
      </c>
      <c r="L267" s="73" t="s">
        <v>7</v>
      </c>
      <c r="M267" s="28" t="s">
        <v>244</v>
      </c>
      <c r="N267" s="28"/>
      <c r="O267" s="74"/>
      <c r="P267" s="20" t="str">
        <f aca="false">"ITM_"&amp;IF(B267&lt;10,"000",IF(B267&lt;100,"00",IF(B267&lt;1000,"0","")))&amp;$B267</f>
        <v>ITM_0255</v>
      </c>
      <c r="Q267" s="21"/>
      <c r="R267" s="1"/>
      <c r="S267" s="1" t="str">
        <f aca="false">IF(E267=F267,"","NOT EQUAL")</f>
        <v/>
      </c>
      <c r="T267" s="1" t="str">
        <f aca="false">IF(ISNA(VLOOKUP(P267,'NEW XEQM.c'!D:D,1,0)),"--",VLOOKUP(P267,'NEW XEQM.c'!D:G,3,0))</f>
        <v>--</v>
      </c>
      <c r="U267" s="1"/>
      <c r="W267" s="0" t="e">
        <f aca="false">SUBSTITUTE(IF(AND(T267="--",FIND("STD",E267),FIND("fn",C267)&gt;0,FIND("ITM_",P267),I267="CAT_FNCT"),E267,""),"""","")</f>
        <v>#VALUE!</v>
      </c>
    </row>
    <row r="268" customFormat="false" ht="15.75" hidden="false" customHeight="false" outlineLevel="0" collapsed="false">
      <c r="A268" s="23" t="n">
        <f aca="false">IF(B268=INT(B268),ROW(),"")</f>
        <v>268</v>
      </c>
      <c r="B268" s="24" t="n">
        <f aca="false">IF(AND(MID(C268,2,1)&lt;&gt;"/",MID(C268,1,1)="/"),INT(B267)+1,B267+0.01)</f>
        <v>256</v>
      </c>
      <c r="C268" s="25" t="s">
        <v>776</v>
      </c>
      <c r="D268" s="25" t="s">
        <v>736</v>
      </c>
      <c r="E268" s="77" t="str">
        <f aca="false">SUBSTITUTE(SUBSTITUTE(MID(F268,1,FIND("STD_RIGHT",F268)-1)&amp;"STD_RIGHT_ARROW " &amp; MID(INDEX($F$3:$F$10007,MATCH(B268+IF(C268=C269,1,IF(C268=C270,2,IF(C268=C271,3,IF(C268=C267,-1,IF(C268=C266,-2,IF(C268=C265,-3,0)))))),$B$3:$B$10007,0)),1,-1+FIND("STD_RIGHT",INDEX($F$3:$F$10007,MATCH(B268+IF(C268=C269,1,IF(C268=C270,2,IF(C268=C271,3,IF(C268=C267,-1,IF(C268=C266,-2,IF(C268=C265,-3,0)))))),$B$3:$B$10007,0)))-1),"100km","hkm"),"kWh","U")</f>
        <v>"cwt" STD_RIGHT_ARROW "kg"</v>
      </c>
      <c r="F268" s="26" t="s">
        <v>777</v>
      </c>
      <c r="G268" s="15" t="n">
        <v>0</v>
      </c>
      <c r="H268" s="15" t="n">
        <v>0</v>
      </c>
      <c r="I268" s="30" t="s">
        <v>4</v>
      </c>
      <c r="J268" s="26" t="s">
        <v>21</v>
      </c>
      <c r="K268" s="27" t="s">
        <v>22</v>
      </c>
      <c r="L268" s="28" t="s">
        <v>7</v>
      </c>
      <c r="M268" s="28" t="s">
        <v>8</v>
      </c>
      <c r="N268" s="79" t="str">
        <f aca="false">IF(AND(C268=C267,D268=D267),"CAT_DUPL","CAT_FNCT")</f>
        <v>CAT_FNCT</v>
      </c>
      <c r="O268" s="28"/>
      <c r="P268" s="20" t="s">
        <v>778</v>
      </c>
      <c r="Q268" s="21"/>
      <c r="R268" s="1"/>
      <c r="S268" s="1" t="str">
        <f aca="false">IF(E268=F268,"","NOT EQUAL")</f>
        <v/>
      </c>
      <c r="T268" s="1" t="str">
        <f aca="false">IF(ISNA(VLOOKUP(P268,'NEW XEQM.c'!D:D,1,0)),"--",VLOOKUP(P268,'NEW XEQM.c'!D:G,3,0))</f>
        <v>--</v>
      </c>
      <c r="U268" s="1"/>
      <c r="W268" s="0" t="str">
        <f aca="false">SUBSTITUTE(IF(AND(T268="--",FIND("STD",E268),FIND("fn",C268)&gt;0,FIND("ITM_",P268),I268="CAT_FNCT"),E268,""),"""","")</f>
        <v/>
      </c>
    </row>
    <row r="269" customFormat="false" ht="15.75" hidden="false" customHeight="false" outlineLevel="0" collapsed="false">
      <c r="A269" s="23" t="n">
        <f aca="false">IF(B269=INT(B269),ROW(),"")</f>
        <v>269</v>
      </c>
      <c r="B269" s="24" t="n">
        <f aca="false">IF(AND(MID(C269,2,1)&lt;&gt;"/",MID(C269,1,1)="/"),INT(B268)+1,B268+0.01)</f>
        <v>257</v>
      </c>
      <c r="C269" s="25" t="s">
        <v>776</v>
      </c>
      <c r="D269" s="25" t="s">
        <v>739</v>
      </c>
      <c r="E269" s="77" t="str">
        <f aca="false">SUBSTITUTE(SUBSTITUTE(MID(F269,1,FIND("STD_RIGHT",F269)-1)&amp;"STD_RIGHT_ARROW " &amp; MID(INDEX($F$3:$F$10007,MATCH(B269+IF(C269=C270,1,IF(C269=C271,2,IF(C269=C272,3,IF(C269=C268,-1,IF(C269=C267,-2,IF(C269=C266,-3,0)))))),$B$3:$B$10007,0)),1,-1+FIND("STD_RIGHT",INDEX($F$3:$F$10007,MATCH(B269+IF(C269=C270,1,IF(C269=C271,2,IF(C269=C272,3,IF(C269=C268,-1,IF(C269=C267,-2,IF(C269=C266,-3,0)))))),$B$3:$B$10007,0)))-1),"100km","hkm"),"kWh","U")</f>
        <v>"kg" STD_RIGHT_ARROW "cwt"</v>
      </c>
      <c r="F269" s="26" t="s">
        <v>779</v>
      </c>
      <c r="G269" s="15" t="n">
        <v>0</v>
      </c>
      <c r="H269" s="15" t="n">
        <v>0</v>
      </c>
      <c r="I269" s="30" t="s">
        <v>4</v>
      </c>
      <c r="J269" s="26" t="s">
        <v>21</v>
      </c>
      <c r="K269" s="27" t="s">
        <v>22</v>
      </c>
      <c r="L269" s="28" t="s">
        <v>7</v>
      </c>
      <c r="M269" s="28" t="s">
        <v>8</v>
      </c>
      <c r="N269" s="79" t="str">
        <f aca="false">IF(AND(C269=C268,D269=D268),"CAT_DUPL","CAT_FNCT")</f>
        <v>CAT_FNCT</v>
      </c>
      <c r="O269" s="28"/>
      <c r="P269" s="20" t="s">
        <v>780</v>
      </c>
      <c r="Q269" s="21"/>
      <c r="R269" s="1"/>
      <c r="S269" s="1" t="str">
        <f aca="false">IF(E269=F269,"","NOT EQUAL")</f>
        <v/>
      </c>
      <c r="T269" s="1" t="str">
        <f aca="false">IF(ISNA(VLOOKUP(P269,'NEW XEQM.c'!D:D,1,0)),"--",VLOOKUP(P269,'NEW XEQM.c'!D:G,3,0))</f>
        <v>--</v>
      </c>
      <c r="U269" s="1"/>
      <c r="W269" s="0" t="str">
        <f aca="false">SUBSTITUTE(IF(AND(T269="--",FIND("STD",E269),FIND("fn",C269)&gt;0,FIND("ITM_",P269),I269="CAT_FNCT"),E269,""),"""","")</f>
        <v/>
      </c>
    </row>
    <row r="270" customFormat="false" ht="15.75" hidden="false" customHeight="false" outlineLevel="0" collapsed="false">
      <c r="A270" s="23" t="n">
        <f aca="false">IF(B270=INT(B270),ROW(),"")</f>
        <v>270</v>
      </c>
      <c r="B270" s="24" t="n">
        <f aca="false">IF(AND(MID(C270,2,1)&lt;&gt;"/",MID(C270,1,1)="/"),INT(B269)+1,B269+0.01)</f>
        <v>258</v>
      </c>
      <c r="C270" s="25" t="s">
        <v>781</v>
      </c>
      <c r="D270" s="25" t="s">
        <v>736</v>
      </c>
      <c r="E270" s="77" t="str">
        <f aca="false">SUBSTITUTE(SUBSTITUTE(MID(F270,1,FIND("STD_RIGHT",F270)-1)&amp;"STD_RIGHT_ARROW " &amp; MID(INDEX($F$3:$F$10007,MATCH(B270+IF(C270=C271,1,IF(C270=C272,2,IF(C270=C273,3,IF(C270=C269,-1,IF(C270=C268,-2,IF(C270=C267,-3,0)))))),$B$3:$B$10007,0)),1,-1+FIND("STD_RIGHT",INDEX($F$3:$F$10007,MATCH(B270+IF(C270=C271,1,IF(C270=C272,2,IF(C270=C273,3,IF(C270=C269,-1,IF(C270=C268,-2,IF(C270=C267,-3,0)))))),$B$3:$B$10007,0)))-1),"100km","hkm"),"kWh","U")</f>
        <v>"ft." STD_RIGHT_ARROW "m"</v>
      </c>
      <c r="F270" s="75" t="s">
        <v>782</v>
      </c>
      <c r="G270" s="15" t="n">
        <v>0</v>
      </c>
      <c r="H270" s="15" t="n">
        <v>0</v>
      </c>
      <c r="I270" s="30" t="s">
        <v>4</v>
      </c>
      <c r="J270" s="26" t="s">
        <v>21</v>
      </c>
      <c r="K270" s="27" t="s">
        <v>22</v>
      </c>
      <c r="L270" s="28" t="s">
        <v>7</v>
      </c>
      <c r="M270" s="28" t="s">
        <v>8</v>
      </c>
      <c r="N270" s="79" t="str">
        <f aca="false">IF(AND(C270=C269,D270=D269),"CAT_DUPL","CAT_FNCT")</f>
        <v>CAT_FNCT</v>
      </c>
      <c r="O270" s="28"/>
      <c r="P270" s="20" t="s">
        <v>783</v>
      </c>
      <c r="Q270" s="21"/>
      <c r="R270" s="1"/>
      <c r="S270" s="1" t="str">
        <f aca="false">IF(E270=F270,"","NOT EQUAL")</f>
        <v/>
      </c>
      <c r="T270" s="1" t="str">
        <f aca="false">IF(ISNA(VLOOKUP(P270,'NEW XEQM.c'!D:D,1,0)),"--",VLOOKUP(P270,'NEW XEQM.c'!D:G,3,0))</f>
        <v>--</v>
      </c>
      <c r="U270" s="1"/>
      <c r="W270" s="0" t="str">
        <f aca="false">SUBSTITUTE(IF(AND(T270="--",FIND("STD",E270),FIND("fn",C270)&gt;0,FIND("ITM_",P270),I270="CAT_FNCT"),E270,""),"""","")</f>
        <v/>
      </c>
    </row>
    <row r="271" customFormat="false" ht="15.75" hidden="false" customHeight="false" outlineLevel="0" collapsed="false">
      <c r="A271" s="23" t="n">
        <f aca="false">IF(B271=INT(B271),ROW(),"")</f>
        <v>271</v>
      </c>
      <c r="B271" s="24" t="n">
        <f aca="false">IF(AND(MID(C271,2,1)&lt;&gt;"/",MID(C271,1,1)="/"),INT(B270)+1,B270+0.01)</f>
        <v>259</v>
      </c>
      <c r="C271" s="25" t="s">
        <v>781</v>
      </c>
      <c r="D271" s="25" t="s">
        <v>739</v>
      </c>
      <c r="E271" s="77" t="str">
        <f aca="false">SUBSTITUTE(SUBSTITUTE(MID(F271,1,FIND("STD_RIGHT",F271)-1)&amp;"STD_RIGHT_ARROW " &amp; MID(INDEX($F$3:$F$10007,MATCH(B271+IF(C271=C272,1,IF(C271=C273,2,IF(C271=C274,3,IF(C271=C270,-1,IF(C271=C269,-2,IF(C271=C268,-3,0)))))),$B$3:$B$10007,0)),1,-1+FIND("STD_RIGHT",INDEX($F$3:$F$10007,MATCH(B271+IF(C271=C272,1,IF(C271=C273,2,IF(C271=C274,3,IF(C271=C270,-1,IF(C271=C269,-2,IF(C271=C268,-3,0)))))),$B$3:$B$10007,0)))-1),"100km","hkm"),"kWh","U")</f>
        <v>"m" STD_RIGHT_ARROW "ft."</v>
      </c>
      <c r="F271" s="75" t="s">
        <v>784</v>
      </c>
      <c r="G271" s="15" t="n">
        <v>0</v>
      </c>
      <c r="H271" s="15" t="n">
        <v>0</v>
      </c>
      <c r="I271" s="30" t="s">
        <v>4</v>
      </c>
      <c r="J271" s="26" t="s">
        <v>21</v>
      </c>
      <c r="K271" s="27" t="s">
        <v>22</v>
      </c>
      <c r="L271" s="28" t="s">
        <v>7</v>
      </c>
      <c r="M271" s="28" t="s">
        <v>8</v>
      </c>
      <c r="N271" s="79" t="str">
        <f aca="false">IF(AND(C271=C270,D271=D270),"CAT_DUPL","CAT_FNCT")</f>
        <v>CAT_FNCT</v>
      </c>
      <c r="O271" s="28"/>
      <c r="P271" s="20" t="s">
        <v>785</v>
      </c>
      <c r="Q271" s="21"/>
      <c r="R271" s="1"/>
      <c r="S271" s="1" t="str">
        <f aca="false">IF(E271=F271,"","NOT EQUAL")</f>
        <v/>
      </c>
      <c r="T271" s="1" t="str">
        <f aca="false">IF(ISNA(VLOOKUP(P271,'NEW XEQM.c'!D:D,1,0)),"--",VLOOKUP(P271,'NEW XEQM.c'!D:G,3,0))</f>
        <v>--</v>
      </c>
      <c r="U271" s="1"/>
      <c r="W271" s="0" t="str">
        <f aca="false">SUBSTITUTE(IF(AND(T271="--",FIND("STD",E271),FIND("fn",C271)&gt;0,FIND("ITM_",P271),I271="CAT_FNCT"),E271,""),"""","")</f>
        <v/>
      </c>
    </row>
    <row r="272" customFormat="false" ht="15.75" hidden="false" customHeight="false" outlineLevel="0" collapsed="false">
      <c r="A272" s="23" t="n">
        <f aca="false">IF(B272=INT(B272),ROW(),"")</f>
        <v>272</v>
      </c>
      <c r="B272" s="24" t="n">
        <f aca="false">IF(AND(MID(C272,2,1)&lt;&gt;"/",MID(C272,1,1)="/"),INT(B271)+1,B271+0.01)</f>
        <v>260</v>
      </c>
      <c r="C272" s="25" t="s">
        <v>786</v>
      </c>
      <c r="D272" s="25" t="s">
        <v>736</v>
      </c>
      <c r="E272" s="77" t="str">
        <f aca="false">SUBSTITUTE(SUBSTITUTE(MID(F272,1,FIND("STD_RIGHT",F272)-1)&amp;"STD_RIGHT_ARROW " &amp; MID(INDEX($F$3:$F$10007,MATCH(B272+IF(C272=C273,1,IF(C272=C274,2,IF(C272=C275,3,IF(C272=C271,-1,IF(C272=C270,-2,IF(C272=C269,-3,0)))))),$B$3:$B$10007,0)),1,-1+FIND("STD_RIGHT",INDEX($F$3:$F$10007,MATCH(B272+IF(C272=C273,1,IF(C272=C274,2,IF(C272=C275,3,IF(C272=C271,-1,IF(C272=C270,-2,IF(C272=C269,-3,0)))))),$B$3:$B$10007,0)))-1),"100km","hkm"),"kWh","U")</f>
        <v>"survey ft" STD_US STD_RIGHT_ARROW "m"</v>
      </c>
      <c r="F272" s="75" t="s">
        <v>787</v>
      </c>
      <c r="G272" s="15" t="n">
        <v>0</v>
      </c>
      <c r="H272" s="15" t="n">
        <v>0</v>
      </c>
      <c r="I272" s="30" t="s">
        <v>4</v>
      </c>
      <c r="J272" s="26" t="s">
        <v>21</v>
      </c>
      <c r="K272" s="27" t="s">
        <v>22</v>
      </c>
      <c r="L272" s="28" t="s">
        <v>7</v>
      </c>
      <c r="M272" s="28" t="s">
        <v>8</v>
      </c>
      <c r="N272" s="79" t="str">
        <f aca="false">IF(AND(C272=C271,D272=D271),"CAT_DUPL","CAT_FNCT")</f>
        <v>CAT_FNCT</v>
      </c>
      <c r="O272" s="28"/>
      <c r="P272" s="20" t="s">
        <v>788</v>
      </c>
      <c r="Q272" s="21"/>
      <c r="R272" s="1"/>
      <c r="S272" s="1" t="str">
        <f aca="false">IF(E272=F272,"","NOT EQUAL")</f>
        <v>NOT EQUAL</v>
      </c>
      <c r="T272" s="1" t="str">
        <f aca="false">IF(ISNA(VLOOKUP(P272,'NEW XEQM.c'!D:D,1,0)),"--",VLOOKUP(P272,'NEW XEQM.c'!D:G,3,0))</f>
        <v>--</v>
      </c>
      <c r="U272" s="1"/>
      <c r="W272" s="0" t="str">
        <f aca="false">SUBSTITUTE(IF(AND(T272="--",FIND("STD",E272),FIND("fn",C272)&gt;0,FIND("ITM_",P272),I272="CAT_FNCT"),E272,""),"""","")</f>
        <v/>
      </c>
    </row>
    <row r="273" customFormat="false" ht="15.75" hidden="false" customHeight="false" outlineLevel="0" collapsed="false">
      <c r="A273" s="23" t="n">
        <f aca="false">IF(B273=INT(B273),ROW(),"")</f>
        <v>273</v>
      </c>
      <c r="B273" s="24" t="n">
        <f aca="false">IF(AND(MID(C273,2,1)&lt;&gt;"/",MID(C273,1,1)="/"),INT(B272)+1,B272+0.01)</f>
        <v>261</v>
      </c>
      <c r="C273" s="68" t="s">
        <v>0</v>
      </c>
      <c r="D273" s="68" t="s">
        <v>1</v>
      </c>
      <c r="E273" s="69" t="str">
        <f aca="false">CHAR(34)&amp;IF(B273&lt;10,"000",IF(B273&lt;100,"00",IF(B273&lt;1000,"0","")))&amp;$B273&amp;CHAR(34)</f>
        <v>"0261"</v>
      </c>
      <c r="F273" s="70" t="str">
        <f aca="false">E273</f>
        <v>"0261"</v>
      </c>
      <c r="G273" s="71" t="n">
        <v>0</v>
      </c>
      <c r="H273" s="71" t="n">
        <v>0</v>
      </c>
      <c r="I273" s="66" t="s">
        <v>243</v>
      </c>
      <c r="J273" s="26" t="s">
        <v>21</v>
      </c>
      <c r="K273" s="72" t="s">
        <v>6</v>
      </c>
      <c r="L273" s="73" t="s">
        <v>7</v>
      </c>
      <c r="M273" s="28" t="s">
        <v>244</v>
      </c>
      <c r="N273" s="28"/>
      <c r="O273" s="74"/>
      <c r="P273" s="20" t="str">
        <f aca="false">"ITM_"&amp;IF(B273&lt;10,"000",IF(B273&lt;100,"00",IF(B273&lt;1000,"0","")))&amp;$B273</f>
        <v>ITM_0261</v>
      </c>
      <c r="Q273" s="21"/>
      <c r="R273" s="1"/>
      <c r="S273" s="1" t="str">
        <f aca="false">IF(E273=F273,"","NOT EQUAL")</f>
        <v/>
      </c>
      <c r="T273" s="1" t="str">
        <f aca="false">IF(ISNA(VLOOKUP(P273,'NEW XEQM.c'!D:D,1,0)),"--",VLOOKUP(P273,'NEW XEQM.c'!D:G,3,0))</f>
        <v>--</v>
      </c>
      <c r="U273" s="1"/>
      <c r="W273" s="0" t="e">
        <f aca="false">SUBSTITUTE(IF(AND(T273="--",FIND("STD",E273),FIND("fn",C273)&gt;0,FIND("ITM_",P273),I273="CAT_FNCT"),E273,""),"""","")</f>
        <v>#VALUE!</v>
      </c>
    </row>
    <row r="274" customFormat="false" ht="15.75" hidden="false" customHeight="false" outlineLevel="0" collapsed="false">
      <c r="A274" s="23" t="n">
        <f aca="false">IF(B274=INT(B274),ROW(),"")</f>
        <v>274</v>
      </c>
      <c r="B274" s="24" t="n">
        <f aca="false">IF(AND(MID(C274,2,1)&lt;&gt;"/",MID(C274,1,1)="/"),INT(B273)+1,B273+0.01)</f>
        <v>262</v>
      </c>
      <c r="C274" s="68" t="s">
        <v>0</v>
      </c>
      <c r="D274" s="68" t="s">
        <v>1</v>
      </c>
      <c r="E274" s="69" t="str">
        <f aca="false">CHAR(34)&amp;IF(B274&lt;10,"000",IF(B274&lt;100,"00",IF(B274&lt;1000,"0","")))&amp;$B274&amp;CHAR(34)</f>
        <v>"0262"</v>
      </c>
      <c r="F274" s="70" t="str">
        <f aca="false">E274</f>
        <v>"0262"</v>
      </c>
      <c r="G274" s="71" t="n">
        <v>0</v>
      </c>
      <c r="H274" s="71" t="n">
        <v>0</v>
      </c>
      <c r="I274" s="66" t="s">
        <v>243</v>
      </c>
      <c r="J274" s="26" t="s">
        <v>21</v>
      </c>
      <c r="K274" s="72" t="s">
        <v>6</v>
      </c>
      <c r="L274" s="73" t="s">
        <v>7</v>
      </c>
      <c r="M274" s="28" t="s">
        <v>244</v>
      </c>
      <c r="N274" s="28"/>
      <c r="O274" s="74"/>
      <c r="P274" s="20" t="str">
        <f aca="false">"ITM_"&amp;IF(B274&lt;10,"000",IF(B274&lt;100,"00",IF(B274&lt;1000,"0","")))&amp;$B274</f>
        <v>ITM_0262</v>
      </c>
      <c r="Q274" s="21"/>
      <c r="R274" s="1"/>
      <c r="S274" s="1" t="str">
        <f aca="false">IF(E274=F274,"","NOT EQUAL")</f>
        <v/>
      </c>
      <c r="T274" s="1" t="str">
        <f aca="false">IF(ISNA(VLOOKUP(P274,'NEW XEQM.c'!D:D,1,0)),"--",VLOOKUP(P274,'NEW XEQM.c'!D:G,3,0))</f>
        <v>--</v>
      </c>
      <c r="U274" s="1"/>
      <c r="W274" s="0" t="e">
        <f aca="false">SUBSTITUTE(IF(AND(T274="--",FIND("STD",E274),FIND("fn",C274)&gt;0,FIND("ITM_",P274),I274="CAT_FNCT"),E274,""),"""","")</f>
        <v>#VALUE!</v>
      </c>
    </row>
    <row r="275" customFormat="false" ht="15.75" hidden="false" customHeight="false" outlineLevel="0" collapsed="false">
      <c r="A275" s="23" t="n">
        <f aca="false">IF(B275=INT(B275),ROW(),"")</f>
        <v>275</v>
      </c>
      <c r="B275" s="24" t="n">
        <f aca="false">IF(AND(MID(C275,2,1)&lt;&gt;"/",MID(C275,1,1)="/"),INT(B274)+1,B274+0.01)</f>
        <v>263</v>
      </c>
      <c r="C275" s="25" t="s">
        <v>786</v>
      </c>
      <c r="D275" s="25" t="s">
        <v>739</v>
      </c>
      <c r="E275" s="77" t="str">
        <f aca="false">SUBSTITUTE(SUBSTITUTE(MID(F275,1,FIND("STD_RIGHT",F275)-1)&amp;"STD_RIGHT_ARROW " &amp; MID(INDEX($F$3:$F$10007,MATCH(B275+IF(C275=C276,1,IF(C275=C277,2,IF(C275=C278,3,IF(C275=C274,-1,IF(C275=C273,-2,IF(C275=C272,-3,0)))))),$B$3:$B$10007,0)),1,-1+FIND("STD_RIGHT",INDEX($F$3:$F$10007,MATCH(B275+IF(C275=C276,1,IF(C275=C277,2,IF(C275=C278,3,IF(C275=C274,-1,IF(C275=C273,-2,IF(C275=C272,-3,0)))))),$B$3:$B$10007,0)))-1),"100km","hkm"),"kWh","U")</f>
        <v>"m" STD_RIGHT_ARROW "survey ft" STD_US</v>
      </c>
      <c r="F275" s="75" t="s">
        <v>789</v>
      </c>
      <c r="G275" s="15" t="n">
        <v>0</v>
      </c>
      <c r="H275" s="15" t="n">
        <v>0</v>
      </c>
      <c r="I275" s="30" t="s">
        <v>4</v>
      </c>
      <c r="J275" s="26" t="s">
        <v>21</v>
      </c>
      <c r="K275" s="27" t="s">
        <v>22</v>
      </c>
      <c r="L275" s="28" t="s">
        <v>7</v>
      </c>
      <c r="M275" s="28" t="s">
        <v>8</v>
      </c>
      <c r="N275" s="79" t="str">
        <f aca="false">IF(AND(C275=C274,D275=D274),"CAT_DUPL","CAT_FNCT")</f>
        <v>CAT_FNCT</v>
      </c>
      <c r="O275" s="28"/>
      <c r="P275" s="20" t="s">
        <v>790</v>
      </c>
      <c r="Q275" s="21"/>
      <c r="R275" s="1"/>
      <c r="S275" s="1" t="str">
        <f aca="false">IF(E275=F275,"","NOT EQUAL")</f>
        <v>NOT EQUAL</v>
      </c>
      <c r="T275" s="1" t="str">
        <f aca="false">IF(ISNA(VLOOKUP(P275,'NEW XEQM.c'!D:D,1,0)),"--",VLOOKUP(P275,'NEW XEQM.c'!D:G,3,0))</f>
        <v>--</v>
      </c>
      <c r="U275" s="1"/>
      <c r="W275" s="0" t="str">
        <f aca="false">SUBSTITUTE(IF(AND(T275="--",FIND("STD",E275),FIND("fn",C275)&gt;0,FIND("ITM_",P275),I275="CAT_FNCT"),E275,""),"""","")</f>
        <v/>
      </c>
    </row>
    <row r="276" customFormat="false" ht="15.75" hidden="false" customHeight="false" outlineLevel="0" collapsed="false">
      <c r="A276" s="23" t="n">
        <f aca="false">IF(B276=INT(B276),ROW(),"")</f>
        <v>276</v>
      </c>
      <c r="B276" s="24" t="n">
        <f aca="false">IF(AND(MID(C276,2,1)&lt;&gt;"/",MID(C276,1,1)="/"),INT(B275)+1,B275+0.01)</f>
        <v>264</v>
      </c>
      <c r="C276" s="68" t="s">
        <v>0</v>
      </c>
      <c r="D276" s="68" t="s">
        <v>1</v>
      </c>
      <c r="E276" s="69" t="str">
        <f aca="false">CHAR(34)&amp;IF(B276&lt;10,"000",IF(B276&lt;100,"00",IF(B276&lt;1000,"0","")))&amp;$B276&amp;CHAR(34)</f>
        <v>"0264"</v>
      </c>
      <c r="F276" s="70" t="str">
        <f aca="false">E276</f>
        <v>"0264"</v>
      </c>
      <c r="G276" s="71" t="n">
        <v>0</v>
      </c>
      <c r="H276" s="71" t="n">
        <v>0</v>
      </c>
      <c r="I276" s="66" t="s">
        <v>243</v>
      </c>
      <c r="J276" s="26" t="s">
        <v>21</v>
      </c>
      <c r="K276" s="72" t="s">
        <v>6</v>
      </c>
      <c r="L276" s="73" t="s">
        <v>7</v>
      </c>
      <c r="M276" s="28" t="s">
        <v>244</v>
      </c>
      <c r="N276" s="28"/>
      <c r="O276" s="74"/>
      <c r="P276" s="20" t="str">
        <f aca="false">"ITM_"&amp;IF(B276&lt;10,"000",IF(B276&lt;100,"00",IF(B276&lt;1000,"0","")))&amp;$B276</f>
        <v>ITM_0264</v>
      </c>
      <c r="Q276" s="21"/>
      <c r="R276" s="1"/>
      <c r="S276" s="1" t="str">
        <f aca="false">IF(E276=F276,"","NOT EQUAL")</f>
        <v/>
      </c>
      <c r="T276" s="1" t="str">
        <f aca="false">IF(ISNA(VLOOKUP(P276,'NEW XEQM.c'!D:D,1,0)),"--",VLOOKUP(P276,'NEW XEQM.c'!D:G,3,0))</f>
        <v>--</v>
      </c>
      <c r="U276" s="1"/>
      <c r="W276" s="0" t="e">
        <f aca="false">SUBSTITUTE(IF(AND(T276="--",FIND("STD",E276),FIND("fn",C276)&gt;0,FIND("ITM_",P276),I276="CAT_FNCT"),E276,""),"""","")</f>
        <v>#VALUE!</v>
      </c>
    </row>
    <row r="277" customFormat="false" ht="15.75" hidden="false" customHeight="false" outlineLevel="0" collapsed="false">
      <c r="A277" s="23" t="n">
        <f aca="false">IF(B277=INT(B277),ROW(),"")</f>
        <v>277</v>
      </c>
      <c r="B277" s="24" t="n">
        <f aca="false">IF(AND(MID(C277,2,1)&lt;&gt;"/",MID(C277,1,1)="/"),INT(B276)+1,B276+0.01)</f>
        <v>265</v>
      </c>
      <c r="C277" s="68" t="s">
        <v>0</v>
      </c>
      <c r="D277" s="68" t="s">
        <v>1</v>
      </c>
      <c r="E277" s="69" t="str">
        <f aca="false">CHAR(34)&amp;IF(B277&lt;10,"000",IF(B277&lt;100,"00",IF(B277&lt;1000,"0","")))&amp;$B277&amp;CHAR(34)</f>
        <v>"0265"</v>
      </c>
      <c r="F277" s="70" t="str">
        <f aca="false">E277</f>
        <v>"0265"</v>
      </c>
      <c r="G277" s="71" t="n">
        <v>0</v>
      </c>
      <c r="H277" s="71" t="n">
        <v>0</v>
      </c>
      <c r="I277" s="66" t="s">
        <v>243</v>
      </c>
      <c r="J277" s="26" t="s">
        <v>21</v>
      </c>
      <c r="K277" s="72" t="s">
        <v>6</v>
      </c>
      <c r="L277" s="73" t="s">
        <v>7</v>
      </c>
      <c r="M277" s="28" t="s">
        <v>244</v>
      </c>
      <c r="N277" s="28"/>
      <c r="O277" s="74"/>
      <c r="P277" s="20" t="str">
        <f aca="false">"ITM_"&amp;IF(B277&lt;10,"000",IF(B277&lt;100,"00",IF(B277&lt;1000,"0","")))&amp;$B277</f>
        <v>ITM_0265</v>
      </c>
      <c r="Q277" s="21"/>
      <c r="R277" s="1"/>
      <c r="S277" s="1" t="str">
        <f aca="false">IF(E277=F277,"","NOT EQUAL")</f>
        <v/>
      </c>
      <c r="T277" s="1" t="str">
        <f aca="false">IF(ISNA(VLOOKUP(P277,'NEW XEQM.c'!D:D,1,0)),"--",VLOOKUP(P277,'NEW XEQM.c'!D:G,3,0))</f>
        <v>--</v>
      </c>
      <c r="U277" s="1"/>
      <c r="W277" s="0" t="e">
        <f aca="false">SUBSTITUTE(IF(AND(T277="--",FIND("STD",E277),FIND("fn",C277)&gt;0,FIND("ITM_",P277),I277="CAT_FNCT"),E277,""),"""","")</f>
        <v>#VALUE!</v>
      </c>
    </row>
    <row r="278" customFormat="false" ht="15.75" hidden="false" customHeight="false" outlineLevel="0" collapsed="false">
      <c r="A278" s="23" t="n">
        <f aca="false">IF(B278=INT(B278),ROW(),"")</f>
        <v>278</v>
      </c>
      <c r="B278" s="24" t="n">
        <f aca="false">IF(AND(MID(C278,2,1)&lt;&gt;"/",MID(C278,1,1)="/"),INT(B277)+1,B277+0.01)</f>
        <v>266</v>
      </c>
      <c r="C278" s="0" t="s">
        <v>791</v>
      </c>
      <c r="D278" s="0" t="s">
        <v>736</v>
      </c>
      <c r="E278" s="77" t="str">
        <f aca="false">SUBSTITUTE(SUBSTITUTE(MID(F278,1,FIND("STD_RIGHT",F278)-1)&amp;"STD_RIGHT_ARROW " &amp; MID(INDEX($F$3:$F$10007,MATCH(B278+IF(C278=C279,1,IF(C278=C280,2,IF(C278=C281,3,IF(C278=C277,-1,IF(C278=C276,-2,IF(C278=C275,-3,0)))))),$B$3:$B$10007,0)),1,-1+FIND("STD_RIGHT",INDEX($F$3:$F$10007,MATCH(B278+IF(C278=C279,1,IF(C278=C280,2,IF(C278=C281,3,IF(C278=C277,-1,IF(C278=C276,-2,IF(C278=C275,-3,0)))))),$B$3:$B$10007,0)))-1),"100km","hkm"),"kWh","U")</f>
        <v>"floz" STD_UK STD_RIGHT_ARROW "ml"</v>
      </c>
      <c r="F278" s="2" t="s">
        <v>792</v>
      </c>
      <c r="G278" s="15" t="n">
        <v>0</v>
      </c>
      <c r="H278" s="15" t="n">
        <v>0</v>
      </c>
      <c r="I278" s="30" t="s">
        <v>4</v>
      </c>
      <c r="J278" s="26" t="s">
        <v>21</v>
      </c>
      <c r="K278" s="27" t="s">
        <v>22</v>
      </c>
      <c r="L278" s="28" t="s">
        <v>7</v>
      </c>
      <c r="M278" s="28" t="s">
        <v>8</v>
      </c>
      <c r="N278" s="79" t="str">
        <f aca="false">IF(AND(C278=C277,D278=D277),"CAT_DUPL","CAT_FNCT")</f>
        <v>CAT_FNCT</v>
      </c>
      <c r="O278" s="28"/>
      <c r="P278" s="80" t="s">
        <v>793</v>
      </c>
      <c r="Q278" s="21"/>
      <c r="R278" s="1"/>
      <c r="S278" s="1" t="str">
        <f aca="false">IF(E278=F278,"","NOT EQUAL")</f>
        <v>NOT EQUAL</v>
      </c>
      <c r="T278" s="1" t="str">
        <f aca="false">IF(ISNA(VLOOKUP(P278,'NEW XEQM.c'!D:D,1,0)),"--",VLOOKUP(P278,'NEW XEQM.c'!D:G,3,0))</f>
        <v>--</v>
      </c>
      <c r="U278" s="1"/>
      <c r="W278" s="0" t="str">
        <f aca="false">SUBSTITUTE(IF(AND(T278="--",FIND("STD",E278),FIND("fn",C278)&gt;0,FIND("ITM_",P278),I278="CAT_FNCT"),E278,""),"""","")</f>
        <v/>
      </c>
    </row>
    <row r="279" customFormat="false" ht="15.75" hidden="false" customHeight="false" outlineLevel="0" collapsed="false">
      <c r="A279" s="23" t="n">
        <f aca="false">IF(B279=INT(B279),ROW(),"")</f>
        <v>279</v>
      </c>
      <c r="B279" s="24" t="n">
        <f aca="false">IF(AND(MID(C279,2,1)&lt;&gt;"/",MID(C279,1,1)="/"),INT(B278)+1,B278+0.01)</f>
        <v>267</v>
      </c>
      <c r="C279" s="68" t="s">
        <v>0</v>
      </c>
      <c r="D279" s="68" t="s">
        <v>1</v>
      </c>
      <c r="E279" s="69" t="str">
        <f aca="false">CHAR(34)&amp;IF(B279&lt;10,"000",IF(B279&lt;100,"00",IF(B279&lt;1000,"0","")))&amp;$B279&amp;CHAR(34)</f>
        <v>"0267"</v>
      </c>
      <c r="F279" s="70" t="str">
        <f aca="false">E279</f>
        <v>"0267"</v>
      </c>
      <c r="G279" s="71" t="n">
        <v>0</v>
      </c>
      <c r="H279" s="71" t="n">
        <v>0</v>
      </c>
      <c r="I279" s="66" t="s">
        <v>243</v>
      </c>
      <c r="J279" s="26" t="s">
        <v>21</v>
      </c>
      <c r="K279" s="72" t="s">
        <v>6</v>
      </c>
      <c r="L279" s="73" t="s">
        <v>7</v>
      </c>
      <c r="M279" s="28" t="s">
        <v>244</v>
      </c>
      <c r="N279" s="28"/>
      <c r="O279" s="74"/>
      <c r="P279" s="20" t="str">
        <f aca="false">"ITM_"&amp;IF(B279&lt;10,"000",IF(B279&lt;100,"00",IF(B279&lt;1000,"0","")))&amp;$B279</f>
        <v>ITM_0267</v>
      </c>
      <c r="Q279" s="21"/>
      <c r="R279" s="1"/>
      <c r="S279" s="1" t="str">
        <f aca="false">IF(E279=F279,"","NOT EQUAL")</f>
        <v/>
      </c>
      <c r="T279" s="1" t="str">
        <f aca="false">IF(ISNA(VLOOKUP(P279,'NEW XEQM.c'!D:D,1,0)),"--",VLOOKUP(P279,'NEW XEQM.c'!D:G,3,0))</f>
        <v>--</v>
      </c>
      <c r="U279" s="1"/>
      <c r="W279" s="0" t="e">
        <f aca="false">SUBSTITUTE(IF(AND(T279="--",FIND("STD",E279),FIND("fn",C279)&gt;0,FIND("ITM_",P279),I279="CAT_FNCT"),E279,""),"""","")</f>
        <v>#VALUE!</v>
      </c>
    </row>
    <row r="280" customFormat="false" ht="15.75" hidden="false" customHeight="false" outlineLevel="0" collapsed="false">
      <c r="A280" s="23" t="n">
        <f aca="false">IF(B280=INT(B280),ROW(),"")</f>
        <v>280</v>
      </c>
      <c r="B280" s="24" t="n">
        <f aca="false">IF(AND(MID(C280,2,1)&lt;&gt;"/",MID(C280,1,1)="/"),INT(B279)+1,B279+0.01)</f>
        <v>268</v>
      </c>
      <c r="C280" s="0" t="s">
        <v>791</v>
      </c>
      <c r="D280" s="0" t="s">
        <v>739</v>
      </c>
      <c r="E280" s="77" t="str">
        <f aca="false">SUBSTITUTE(SUBSTITUTE(MID(F280,1,FIND("STD_RIGHT",F280)-1)&amp;"STD_RIGHT_ARROW " &amp; MID(INDEX($F$3:$F$10007,MATCH(B280+IF(C280=C281,1,IF(C280=C282,2,IF(C280=C283,3,IF(C280=C279,-1,IF(C280=C278,-2,IF(C280=C277,-3,0)))))),$B$3:$B$10007,0)),1,-1+FIND("STD_RIGHT",INDEX($F$3:$F$10007,MATCH(B280+IF(C280=C281,1,IF(C280=C282,2,IF(C280=C283,3,IF(C280=C279,-1,IF(C280=C278,-2,IF(C280=C277,-3,0)))))),$B$3:$B$10007,0)))-1),"100km","hkm"),"kWh","U")</f>
        <v>"ml" STD_RIGHT_ARROW "floz" STD_UK</v>
      </c>
      <c r="F280" s="2" t="s">
        <v>794</v>
      </c>
      <c r="G280" s="15" t="n">
        <v>0</v>
      </c>
      <c r="H280" s="15" t="n">
        <v>0</v>
      </c>
      <c r="I280" s="30" t="s">
        <v>4</v>
      </c>
      <c r="J280" s="26" t="s">
        <v>21</v>
      </c>
      <c r="K280" s="27" t="s">
        <v>22</v>
      </c>
      <c r="L280" s="28" t="s">
        <v>7</v>
      </c>
      <c r="M280" s="28" t="s">
        <v>8</v>
      </c>
      <c r="N280" s="79" t="str">
        <f aca="false">IF(AND(C280=C279,D280=D279),"CAT_DUPL","CAT_FNCT")</f>
        <v>CAT_FNCT</v>
      </c>
      <c r="O280" s="28"/>
      <c r="P280" s="80" t="s">
        <v>795</v>
      </c>
      <c r="Q280" s="21"/>
      <c r="R280" s="1"/>
      <c r="S280" s="1" t="str">
        <f aca="false">IF(E280=F280,"","NOT EQUAL")</f>
        <v>NOT EQUAL</v>
      </c>
      <c r="T280" s="1" t="str">
        <f aca="false">IF(ISNA(VLOOKUP(P280,'NEW XEQM.c'!D:D,1,0)),"--",VLOOKUP(P280,'NEW XEQM.c'!D:G,3,0))</f>
        <v>--</v>
      </c>
      <c r="U280" s="1"/>
      <c r="W280" s="0" t="str">
        <f aca="false">SUBSTITUTE(IF(AND(T280="--",FIND("STD",E280),FIND("fn",C280)&gt;0,FIND("ITM_",P280),I280="CAT_FNCT"),E280,""),"""","")</f>
        <v/>
      </c>
    </row>
    <row r="281" customFormat="false" ht="15.75" hidden="false" customHeight="false" outlineLevel="0" collapsed="false">
      <c r="A281" s="23" t="n">
        <f aca="false">IF(B281=INT(B281),ROW(),"")</f>
        <v>281</v>
      </c>
      <c r="B281" s="24" t="n">
        <f aca="false">IF(AND(MID(C281,2,1)&lt;&gt;"/",MID(C281,1,1)="/"),INT(B280)+1,B280+0.01)</f>
        <v>269</v>
      </c>
      <c r="C281" s="68" t="s">
        <v>0</v>
      </c>
      <c r="D281" s="68" t="s">
        <v>1</v>
      </c>
      <c r="E281" s="69" t="str">
        <f aca="false">CHAR(34)&amp;IF(B281&lt;10,"000",IF(B281&lt;100,"00",IF(B281&lt;1000,"0","")))&amp;$B281&amp;CHAR(34)</f>
        <v>"0269"</v>
      </c>
      <c r="F281" s="70" t="str">
        <f aca="false">E281</f>
        <v>"0269"</v>
      </c>
      <c r="G281" s="71" t="n">
        <v>0</v>
      </c>
      <c r="H281" s="71" t="n">
        <v>0</v>
      </c>
      <c r="I281" s="66" t="s">
        <v>243</v>
      </c>
      <c r="J281" s="26" t="s">
        <v>21</v>
      </c>
      <c r="K281" s="72" t="s">
        <v>6</v>
      </c>
      <c r="L281" s="73" t="s">
        <v>7</v>
      </c>
      <c r="M281" s="28" t="s">
        <v>244</v>
      </c>
      <c r="N281" s="28"/>
      <c r="O281" s="74"/>
      <c r="P281" s="20" t="str">
        <f aca="false">"ITM_"&amp;IF(B281&lt;10,"000",IF(B281&lt;100,"00",IF(B281&lt;1000,"0","")))&amp;$B281</f>
        <v>ITM_0269</v>
      </c>
      <c r="Q281" s="21"/>
      <c r="R281" s="1"/>
      <c r="S281" s="1" t="str">
        <f aca="false">IF(E281=F281,"","NOT EQUAL")</f>
        <v/>
      </c>
      <c r="T281" s="1" t="str">
        <f aca="false">IF(ISNA(VLOOKUP(P281,'NEW XEQM.c'!D:D,1,0)),"--",VLOOKUP(P281,'NEW XEQM.c'!D:G,3,0))</f>
        <v>--</v>
      </c>
      <c r="U281" s="1"/>
      <c r="W281" s="0" t="e">
        <f aca="false">SUBSTITUTE(IF(AND(T281="--",FIND("STD",E281),FIND("fn",C281)&gt;0,FIND("ITM_",P281),I281="CAT_FNCT"),E281,""),"""","")</f>
        <v>#VALUE!</v>
      </c>
    </row>
    <row r="282" customFormat="false" ht="15.75" hidden="false" customHeight="false" outlineLevel="0" collapsed="false">
      <c r="A282" s="23" t="n">
        <f aca="false">IF(B282=INT(B282),ROW(),"")</f>
        <v>282</v>
      </c>
      <c r="B282" s="24" t="n">
        <f aca="false">IF(AND(MID(C282,2,1)&lt;&gt;"/",MID(C282,1,1)="/"),INT(B281)+1,B281+0.01)</f>
        <v>270</v>
      </c>
      <c r="C282" s="0" t="s">
        <v>796</v>
      </c>
      <c r="D282" s="0" t="s">
        <v>736</v>
      </c>
      <c r="E282" s="77" t="str">
        <f aca="false">SUBSTITUTE(SUBSTITUTE(MID(F282,1,FIND("STD_RIGHT",F282)-1)&amp;"STD_RIGHT_ARROW " &amp; MID(INDEX($F$3:$F$10007,MATCH(B282+IF(C282=C283,1,IF(C282=C284,2,IF(C282=C285,3,IF(C282=C281,-1,IF(C282=C280,-2,IF(C282=C279,-3,0)))))),$B$3:$B$10007,0)),1,-1+FIND("STD_RIGHT",INDEX($F$3:$F$10007,MATCH(B282+IF(C282=C283,1,IF(C282=C284,2,IF(C282=C285,3,IF(C282=C281,-1,IF(C282=C280,-2,IF(C282=C279,-3,0)))))),$B$3:$B$10007,0)))-1),"100km","hkm"),"kWh","U")</f>
        <v>"floz" STD_US  STD_RIGHT_ARROW "ml"</v>
      </c>
      <c r="F282" s="2" t="s">
        <v>797</v>
      </c>
      <c r="G282" s="15" t="n">
        <v>0</v>
      </c>
      <c r="H282" s="15" t="n">
        <v>0</v>
      </c>
      <c r="I282" s="30" t="s">
        <v>4</v>
      </c>
      <c r="J282" s="26" t="s">
        <v>21</v>
      </c>
      <c r="K282" s="27" t="s">
        <v>22</v>
      </c>
      <c r="L282" s="28" t="s">
        <v>7</v>
      </c>
      <c r="M282" s="28" t="s">
        <v>8</v>
      </c>
      <c r="N282" s="79" t="str">
        <f aca="false">IF(AND(C282=C281,D282=D281),"CAT_DUPL","CAT_FNCT")</f>
        <v>CAT_FNCT</v>
      </c>
      <c r="O282" s="28"/>
      <c r="P282" s="80" t="s">
        <v>798</v>
      </c>
      <c r="Q282" s="21"/>
      <c r="R282" s="1"/>
      <c r="S282" s="1" t="str">
        <f aca="false">IF(E282=F282,"","NOT EQUAL")</f>
        <v>NOT EQUAL</v>
      </c>
      <c r="T282" s="1" t="str">
        <f aca="false">IF(ISNA(VLOOKUP(P282,'NEW XEQM.c'!D:D,1,0)),"--",VLOOKUP(P282,'NEW XEQM.c'!D:G,3,0))</f>
        <v>--</v>
      </c>
      <c r="U282" s="1"/>
      <c r="W282" s="0" t="str">
        <f aca="false">SUBSTITUTE(IF(AND(T282="--",FIND("STD",E282),FIND("fn",C282)&gt;0,FIND("ITM_",P282),I282="CAT_FNCT"),E282,""),"""","")</f>
        <v/>
      </c>
    </row>
    <row r="283" customFormat="false" ht="15.75" hidden="false" customHeight="false" outlineLevel="0" collapsed="false">
      <c r="A283" s="23" t="n">
        <f aca="false">IF(B283=INT(B283),ROW(),"")</f>
        <v>283</v>
      </c>
      <c r="B283" s="24" t="n">
        <f aca="false">IF(AND(MID(C283,2,1)&lt;&gt;"/",MID(C283,1,1)="/"),INT(B282)+1,B282+0.01)</f>
        <v>271</v>
      </c>
      <c r="C283" s="68" t="s">
        <v>0</v>
      </c>
      <c r="D283" s="68" t="s">
        <v>1</v>
      </c>
      <c r="E283" s="69" t="str">
        <f aca="false">CHAR(34)&amp;IF(B283&lt;10,"000",IF(B283&lt;100,"00",IF(B283&lt;1000,"0","")))&amp;$B283&amp;CHAR(34)</f>
        <v>"0271"</v>
      </c>
      <c r="F283" s="70" t="str">
        <f aca="false">E283</f>
        <v>"0271"</v>
      </c>
      <c r="G283" s="71" t="n">
        <v>0</v>
      </c>
      <c r="H283" s="71" t="n">
        <v>0</v>
      </c>
      <c r="I283" s="66" t="s">
        <v>243</v>
      </c>
      <c r="J283" s="26" t="s">
        <v>21</v>
      </c>
      <c r="K283" s="72" t="s">
        <v>6</v>
      </c>
      <c r="L283" s="73" t="s">
        <v>7</v>
      </c>
      <c r="M283" s="28" t="s">
        <v>244</v>
      </c>
      <c r="N283" s="28"/>
      <c r="O283" s="74"/>
      <c r="P283" s="20" t="str">
        <f aca="false">"ITM_"&amp;IF(B283&lt;10,"000",IF(B283&lt;100,"00",IF(B283&lt;1000,"0","")))&amp;$B283</f>
        <v>ITM_0271</v>
      </c>
      <c r="Q283" s="21"/>
      <c r="R283" s="1"/>
      <c r="S283" s="1" t="str">
        <f aca="false">IF(E283=F283,"","NOT EQUAL")</f>
        <v/>
      </c>
      <c r="T283" s="1" t="str">
        <f aca="false">IF(ISNA(VLOOKUP(P283,'NEW XEQM.c'!D:D,1,0)),"--",VLOOKUP(P283,'NEW XEQM.c'!D:G,3,0))</f>
        <v>--</v>
      </c>
      <c r="U283" s="1"/>
      <c r="W283" s="0" t="e">
        <f aca="false">SUBSTITUTE(IF(AND(T283="--",FIND("STD",E283),FIND("fn",C283)&gt;0,FIND("ITM_",P283),I283="CAT_FNCT"),E283,""),"""","")</f>
        <v>#VALUE!</v>
      </c>
    </row>
    <row r="284" customFormat="false" ht="15.75" hidden="false" customHeight="false" outlineLevel="0" collapsed="false">
      <c r="A284" s="23" t="n">
        <f aca="false">IF(B284=INT(B284),ROW(),"")</f>
        <v>284</v>
      </c>
      <c r="B284" s="24" t="n">
        <f aca="false">IF(AND(MID(C284,2,1)&lt;&gt;"/",MID(C284,1,1)="/"),INT(B283)+1,B283+0.01)</f>
        <v>272</v>
      </c>
      <c r="C284" s="0" t="s">
        <v>796</v>
      </c>
      <c r="D284" s="0" t="s">
        <v>739</v>
      </c>
      <c r="E284" s="77" t="str">
        <f aca="false">SUBSTITUTE(SUBSTITUTE(MID(F284,1,FIND("STD_RIGHT",F284)-1)&amp;"STD_RIGHT_ARROW " &amp; MID(INDEX($F$3:$F$10007,MATCH(B284+IF(C284=C285,1,IF(C284=C286,2,IF(C284=C287,3,IF(C284=C283,-1,IF(C284=C282,-2,IF(C284=C281,-3,0)))))),$B$3:$B$10007,0)),1,-1+FIND("STD_RIGHT",INDEX($F$3:$F$10007,MATCH(B284+IF(C284=C285,1,IF(C284=C286,2,IF(C284=C287,3,IF(C284=C283,-1,IF(C284=C282,-2,IF(C284=C281,-3,0)))))),$B$3:$B$10007,0)))-1),"100km","hkm"),"kWh","U")</f>
        <v>"ml" STD_RIGHT_ARROW "floz" STD_US </v>
      </c>
      <c r="F284" s="2" t="s">
        <v>794</v>
      </c>
      <c r="G284" s="15" t="n">
        <v>0</v>
      </c>
      <c r="H284" s="15" t="n">
        <v>0</v>
      </c>
      <c r="I284" s="30" t="s">
        <v>4</v>
      </c>
      <c r="J284" s="26" t="s">
        <v>21</v>
      </c>
      <c r="K284" s="27" t="s">
        <v>22</v>
      </c>
      <c r="L284" s="28" t="s">
        <v>7</v>
      </c>
      <c r="M284" s="28" t="s">
        <v>8</v>
      </c>
      <c r="N284" s="79" t="str">
        <f aca="false">IF(AND(C284=C283,D284=D283),"CAT_DUPL","CAT_FNCT")</f>
        <v>CAT_FNCT</v>
      </c>
      <c r="O284" s="28"/>
      <c r="P284" s="80" t="s">
        <v>799</v>
      </c>
      <c r="Q284" s="21"/>
      <c r="R284" s="1"/>
      <c r="S284" s="1" t="str">
        <f aca="false">IF(E284=F284,"","NOT EQUAL")</f>
        <v>NOT EQUAL</v>
      </c>
      <c r="T284" s="1" t="str">
        <f aca="false">IF(ISNA(VLOOKUP(P284,'NEW XEQM.c'!D:D,1,0)),"--",VLOOKUP(P284,'NEW XEQM.c'!D:G,3,0))</f>
        <v>--</v>
      </c>
      <c r="U284" s="1"/>
      <c r="W284" s="0" t="str">
        <f aca="false">SUBSTITUTE(IF(AND(T284="--",FIND("STD",E284),FIND("fn",C284)&gt;0,FIND("ITM_",P284),I284="CAT_FNCT"),E284,""),"""","")</f>
        <v/>
      </c>
    </row>
    <row r="285" customFormat="false" ht="15.75" hidden="false" customHeight="false" outlineLevel="0" collapsed="false">
      <c r="A285" s="23" t="n">
        <f aca="false">IF(B285=INT(B285),ROW(),"")</f>
        <v>285</v>
      </c>
      <c r="B285" s="24" t="n">
        <f aca="false">IF(AND(MID(C285,2,1)&lt;&gt;"/",MID(C285,1,1)="/"),INT(B284)+1,B284+0.01)</f>
        <v>273</v>
      </c>
      <c r="C285" s="68" t="s">
        <v>0</v>
      </c>
      <c r="D285" s="68" t="s">
        <v>1</v>
      </c>
      <c r="E285" s="69" t="str">
        <f aca="false">CHAR(34)&amp;IF(B285&lt;10,"000",IF(B285&lt;100,"00",IF(B285&lt;1000,"0","")))&amp;$B285&amp;CHAR(34)</f>
        <v>"0273"</v>
      </c>
      <c r="F285" s="70" t="str">
        <f aca="false">E285</f>
        <v>"0273"</v>
      </c>
      <c r="G285" s="71" t="n">
        <v>0</v>
      </c>
      <c r="H285" s="71" t="n">
        <v>0</v>
      </c>
      <c r="I285" s="66" t="s">
        <v>243</v>
      </c>
      <c r="J285" s="26" t="s">
        <v>21</v>
      </c>
      <c r="K285" s="72" t="s">
        <v>6</v>
      </c>
      <c r="L285" s="73" t="s">
        <v>7</v>
      </c>
      <c r="M285" s="28" t="s">
        <v>244</v>
      </c>
      <c r="N285" s="28"/>
      <c r="O285" s="74"/>
      <c r="P285" s="20" t="str">
        <f aca="false">"ITM_"&amp;IF(B285&lt;10,"000",IF(B285&lt;100,"00",IF(B285&lt;1000,"0","")))&amp;$B285</f>
        <v>ITM_0273</v>
      </c>
      <c r="Q285" s="21"/>
      <c r="R285" s="1"/>
      <c r="S285" s="1" t="str">
        <f aca="false">IF(E285=F285,"","NOT EQUAL")</f>
        <v/>
      </c>
      <c r="T285" s="1" t="str">
        <f aca="false">IF(ISNA(VLOOKUP(P285,'NEW XEQM.c'!D:D,1,0)),"--",VLOOKUP(P285,'NEW XEQM.c'!D:G,3,0))</f>
        <v>--</v>
      </c>
      <c r="U285" s="1"/>
      <c r="W285" s="0" t="e">
        <f aca="false">SUBSTITUTE(IF(AND(T285="--",FIND("STD",E285),FIND("fn",C285)&gt;0,FIND("ITM_",P285),I285="CAT_FNCT"),E285,""),"""","")</f>
        <v>#VALUE!</v>
      </c>
    </row>
    <row r="286" customFormat="false" ht="15.75" hidden="false" customHeight="false" outlineLevel="0" collapsed="false">
      <c r="A286" s="23" t="n">
        <f aca="false">IF(B286=INT(B286),ROW(),"")</f>
        <v>286</v>
      </c>
      <c r="B286" s="24" t="n">
        <f aca="false">IF(AND(MID(C286,2,1)&lt;&gt;"/",MID(C286,1,1)="/"),INT(B285)+1,B285+0.01)</f>
        <v>274</v>
      </c>
      <c r="C286" s="0" t="s">
        <v>800</v>
      </c>
      <c r="D286" s="0" t="s">
        <v>736</v>
      </c>
      <c r="E286" s="77" t="str">
        <f aca="false">SUBSTITUTE(SUBSTITUTE(MID(F286,1,FIND("STD_RIGHT",F286)-1)&amp;"STD_RIGHT_ARROW " &amp; MID(INDEX($F$3:$F$10007,MATCH(B286+IF(C286=C287,1,IF(C286=C288,2,IF(C286=C289,3,IF(C286=C285,-1,IF(C286=C284,-2,IF(C286=C283,-3,0)))))),$B$3:$B$10007,0)),1,-1+FIND("STD_RIGHT",INDEX($F$3:$F$10007,MATCH(B286+IF(C286=C287,1,IF(C286=C288,2,IF(C286=C289,3,IF(C286=C285,-1,IF(C286=C284,-2,IF(C286=C283,-3,0)))))),$B$3:$B$10007,0)))-1),"100km","hkm"),"kWh","U")</f>
        <v>"gal" STD_UK STD_RIGHT_ARROW "l"</v>
      </c>
      <c r="F286" s="2" t="s">
        <v>801</v>
      </c>
      <c r="G286" s="15" t="n">
        <v>0</v>
      </c>
      <c r="H286" s="15" t="n">
        <v>0</v>
      </c>
      <c r="I286" s="30" t="s">
        <v>4</v>
      </c>
      <c r="J286" s="26" t="s">
        <v>21</v>
      </c>
      <c r="K286" s="27" t="s">
        <v>22</v>
      </c>
      <c r="L286" s="28" t="s">
        <v>7</v>
      </c>
      <c r="M286" s="28" t="s">
        <v>8</v>
      </c>
      <c r="N286" s="79" t="str">
        <f aca="false">IF(AND(C286=C285,D286=D285),"CAT_DUPL","CAT_FNCT")</f>
        <v>CAT_FNCT</v>
      </c>
      <c r="O286" s="28"/>
      <c r="P286" s="80" t="s">
        <v>802</v>
      </c>
      <c r="Q286" s="21"/>
      <c r="R286" s="1"/>
      <c r="S286" s="1" t="str">
        <f aca="false">IF(E286=F286,"","NOT EQUAL")</f>
        <v/>
      </c>
      <c r="T286" s="1" t="str">
        <f aca="false">IF(ISNA(VLOOKUP(P286,'NEW XEQM.c'!D:D,1,0)),"--",VLOOKUP(P286,'NEW XEQM.c'!D:G,3,0))</f>
        <v>--</v>
      </c>
      <c r="U286" s="1"/>
      <c r="W286" s="0" t="str">
        <f aca="false">SUBSTITUTE(IF(AND(T286="--",FIND("STD",E286),FIND("fn",C286)&gt;0,FIND("ITM_",P286),I286="CAT_FNCT"),E286,""),"""","")</f>
        <v/>
      </c>
    </row>
    <row r="287" customFormat="false" ht="15.75" hidden="false" customHeight="false" outlineLevel="0" collapsed="false">
      <c r="A287" s="23" t="n">
        <f aca="false">IF(B287=INT(B287),ROW(),"")</f>
        <v>287</v>
      </c>
      <c r="B287" s="24" t="n">
        <f aca="false">IF(AND(MID(C287,2,1)&lt;&gt;"/",MID(C287,1,1)="/"),INT(B286)+1,B286+0.01)</f>
        <v>275</v>
      </c>
      <c r="C287" s="0" t="s">
        <v>800</v>
      </c>
      <c r="D287" s="0" t="s">
        <v>739</v>
      </c>
      <c r="E287" s="77" t="str">
        <f aca="false">SUBSTITUTE(SUBSTITUTE(MID(F287,1,FIND("STD_RIGHT",F287)-1)&amp;"STD_RIGHT_ARROW " &amp; MID(INDEX($F$3:$F$10007,MATCH(B287+IF(C287=C288,1,IF(C287=C289,2,IF(C287=C290,3,IF(C287=C286,-1,IF(C287=C285,-2,IF(C287=C284,-3,0)))))),$B$3:$B$10007,0)),1,-1+FIND("STD_RIGHT",INDEX($F$3:$F$10007,MATCH(B287+IF(C287=C288,1,IF(C287=C289,2,IF(C287=C290,3,IF(C287=C286,-1,IF(C287=C285,-2,IF(C287=C284,-3,0)))))),$B$3:$B$10007,0)))-1),"100km","hkm"),"kWh","U")</f>
        <v>"l" STD_RIGHT_ARROW "gal" STD_UK</v>
      </c>
      <c r="F287" s="2" t="s">
        <v>803</v>
      </c>
      <c r="G287" s="15" t="n">
        <v>0</v>
      </c>
      <c r="H287" s="15" t="n">
        <v>0</v>
      </c>
      <c r="I287" s="30" t="s">
        <v>4</v>
      </c>
      <c r="J287" s="26" t="s">
        <v>21</v>
      </c>
      <c r="K287" s="27" t="s">
        <v>22</v>
      </c>
      <c r="L287" s="28" t="s">
        <v>7</v>
      </c>
      <c r="M287" s="28" t="s">
        <v>8</v>
      </c>
      <c r="N287" s="79" t="str">
        <f aca="false">IF(AND(C287=C286,D287=D286),"CAT_DUPL","CAT_FNCT")</f>
        <v>CAT_FNCT</v>
      </c>
      <c r="O287" s="28"/>
      <c r="P287" s="80" t="s">
        <v>804</v>
      </c>
      <c r="Q287" s="21"/>
      <c r="R287" s="1"/>
      <c r="S287" s="1" t="str">
        <f aca="false">IF(E287=F287,"","NOT EQUAL")</f>
        <v/>
      </c>
      <c r="T287" s="1" t="str">
        <f aca="false">IF(ISNA(VLOOKUP(P287,'NEW XEQM.c'!D:D,1,0)),"--",VLOOKUP(P287,'NEW XEQM.c'!D:G,3,0))</f>
        <v>--</v>
      </c>
      <c r="U287" s="1"/>
      <c r="W287" s="0" t="str">
        <f aca="false">SUBSTITUTE(IF(AND(T287="--",FIND("STD",E287),FIND("fn",C287)&gt;0,FIND("ITM_",P287),I287="CAT_FNCT"),E287,""),"""","")</f>
        <v/>
      </c>
    </row>
    <row r="288" customFormat="false" ht="15.75" hidden="false" customHeight="false" outlineLevel="0" collapsed="false">
      <c r="A288" s="23" t="n">
        <f aca="false">IF(B288=INT(B288),ROW(),"")</f>
        <v>288</v>
      </c>
      <c r="B288" s="24" t="n">
        <f aca="false">IF(AND(MID(C288,2,1)&lt;&gt;"/",MID(C288,1,1)="/"),INT(B287)+1,B287+0.01)</f>
        <v>276</v>
      </c>
      <c r="C288" s="0" t="s">
        <v>805</v>
      </c>
      <c r="D288" s="0" t="s">
        <v>736</v>
      </c>
      <c r="E288" s="77" t="str">
        <f aca="false">SUBSTITUTE(SUBSTITUTE(MID(F288,1,FIND("STD_RIGHT",F288)-1)&amp;"STD_RIGHT_ARROW " &amp; MID(INDEX($F$3:$F$10007,MATCH(B288+IF(C288=C289,1,IF(C288=C290,2,IF(C288=C291,3,IF(C288=C287,-1,IF(C288=C286,-2,IF(C288=C285,-3,0)))))),$B$3:$B$10007,0)),1,-1+FIND("STD_RIGHT",INDEX($F$3:$F$10007,MATCH(B288+IF(C288=C289,1,IF(C288=C290,2,IF(C288=C291,3,IF(C288=C287,-1,IF(C288=C286,-2,IF(C288=C285,-3,0)))))),$B$3:$B$10007,0)))-1),"100km","hkm"),"kWh","U")</f>
        <v>"gal" STD_US STD_RIGHT_ARROW "l"</v>
      </c>
      <c r="F288" s="2" t="s">
        <v>806</v>
      </c>
      <c r="G288" s="15" t="n">
        <v>0</v>
      </c>
      <c r="H288" s="15" t="n">
        <v>0</v>
      </c>
      <c r="I288" s="30" t="s">
        <v>4</v>
      </c>
      <c r="J288" s="26" t="s">
        <v>21</v>
      </c>
      <c r="K288" s="27" t="s">
        <v>22</v>
      </c>
      <c r="L288" s="28" t="s">
        <v>7</v>
      </c>
      <c r="M288" s="28" t="s">
        <v>8</v>
      </c>
      <c r="N288" s="79" t="str">
        <f aca="false">IF(AND(C288=C287,D288=D287),"CAT_DUPL","CAT_FNCT")</f>
        <v>CAT_FNCT</v>
      </c>
      <c r="O288" s="28"/>
      <c r="P288" s="80" t="s">
        <v>807</v>
      </c>
      <c r="Q288" s="21"/>
      <c r="R288" s="1"/>
      <c r="S288" s="1" t="str">
        <f aca="false">IF(E288=F288,"","NOT EQUAL")</f>
        <v/>
      </c>
      <c r="T288" s="1" t="str">
        <f aca="false">IF(ISNA(VLOOKUP(P288,'NEW XEQM.c'!D:D,1,0)),"--",VLOOKUP(P288,'NEW XEQM.c'!D:G,3,0))</f>
        <v>--</v>
      </c>
      <c r="U288" s="1"/>
      <c r="W288" s="0" t="str">
        <f aca="false">SUBSTITUTE(IF(AND(T288="--",FIND("STD",E288),FIND("fn",C288)&gt;0,FIND("ITM_",P288),I288="CAT_FNCT"),E288,""),"""","")</f>
        <v/>
      </c>
    </row>
    <row r="289" customFormat="false" ht="15.75" hidden="false" customHeight="false" outlineLevel="0" collapsed="false">
      <c r="A289" s="23" t="n">
        <f aca="false">IF(B289=INT(B289),ROW(),"")</f>
        <v>289</v>
      </c>
      <c r="B289" s="24" t="n">
        <f aca="false">IF(AND(MID(C289,2,1)&lt;&gt;"/",MID(C289,1,1)="/"),INT(B288)+1,B288+0.01)</f>
        <v>277</v>
      </c>
      <c r="C289" s="0" t="s">
        <v>805</v>
      </c>
      <c r="D289" s="0" t="s">
        <v>739</v>
      </c>
      <c r="E289" s="77" t="str">
        <f aca="false">SUBSTITUTE(SUBSTITUTE(MID(F289,1,FIND("STD_RIGHT",F289)-1)&amp;"STD_RIGHT_ARROW " &amp; MID(INDEX($F$3:$F$10007,MATCH(B289+IF(C289=C290,1,IF(C289=C291,2,IF(C289=C292,3,IF(C289=C288,-1,IF(C289=C287,-2,IF(C289=C286,-3,0)))))),$B$3:$B$10007,0)),1,-1+FIND("STD_RIGHT",INDEX($F$3:$F$10007,MATCH(B289+IF(C289=C290,1,IF(C289=C291,2,IF(C289=C292,3,IF(C289=C288,-1,IF(C289=C287,-2,IF(C289=C286,-3,0)))))),$B$3:$B$10007,0)))-1),"100km","hkm"),"kWh","U")</f>
        <v>"l" STD_RIGHT_ARROW "gal" STD_US</v>
      </c>
      <c r="F289" s="2" t="s">
        <v>808</v>
      </c>
      <c r="G289" s="15" t="n">
        <v>0</v>
      </c>
      <c r="H289" s="15" t="n">
        <v>0</v>
      </c>
      <c r="I289" s="30" t="s">
        <v>4</v>
      </c>
      <c r="J289" s="26" t="s">
        <v>21</v>
      </c>
      <c r="K289" s="27" t="s">
        <v>22</v>
      </c>
      <c r="L289" s="28" t="s">
        <v>7</v>
      </c>
      <c r="M289" s="28" t="s">
        <v>8</v>
      </c>
      <c r="N289" s="79" t="str">
        <f aca="false">IF(AND(C289=C288,D289=D288),"CAT_DUPL","CAT_FNCT")</f>
        <v>CAT_FNCT</v>
      </c>
      <c r="O289" s="28"/>
      <c r="P289" s="80" t="s">
        <v>809</v>
      </c>
      <c r="Q289" s="21"/>
      <c r="R289" s="1"/>
      <c r="S289" s="1" t="str">
        <f aca="false">IF(E289=F289,"","NOT EQUAL")</f>
        <v/>
      </c>
      <c r="T289" s="1" t="str">
        <f aca="false">IF(ISNA(VLOOKUP(P289,'NEW XEQM.c'!D:D,1,0)),"--",VLOOKUP(P289,'NEW XEQM.c'!D:G,3,0))</f>
        <v>--</v>
      </c>
      <c r="U289" s="1"/>
      <c r="W289" s="0" t="str">
        <f aca="false">SUBSTITUTE(IF(AND(T289="--",FIND("STD",E289),FIND("fn",C289)&gt;0,FIND("ITM_",P289),I289="CAT_FNCT"),E289,""),"""","")</f>
        <v/>
      </c>
    </row>
    <row r="290" customFormat="false" ht="15.75" hidden="false" customHeight="false" outlineLevel="0" collapsed="false">
      <c r="A290" s="23" t="n">
        <f aca="false">IF(B290=INT(B290),ROW(),"")</f>
        <v>290</v>
      </c>
      <c r="B290" s="24" t="n">
        <f aca="false">IF(AND(MID(C290,2,1)&lt;&gt;"/",MID(C290,1,1)="/"),INT(B289)+1,B289+0.01)</f>
        <v>278</v>
      </c>
      <c r="C290" s="25" t="s">
        <v>810</v>
      </c>
      <c r="D290" s="25" t="s">
        <v>736</v>
      </c>
      <c r="E290" s="77" t="str">
        <f aca="false">SUBSTITUTE(SUBSTITUTE(MID(F290,1,FIND("STD_RIGHT",F290)-1)&amp;"STD_RIGHT_ARROW " &amp; MID(INDEX($F$3:$F$10007,MATCH(B290+IF(C290=C291,1,IF(C290=C292,2,IF(C290=C293,3,IF(C290=C289,-1,IF(C290=C288,-2,IF(C290=C287,-3,0)))))),$B$3:$B$10007,0)),1,-1+FIND("STD_RIGHT",INDEX($F$3:$F$10007,MATCH(B290+IF(C290=C291,1,IF(C290=C292,2,IF(C290=C293,3,IF(C290=C289,-1,IF(C290=C288,-2,IF(C290=C287,-3,0)))))),$B$3:$B$10007,0)))-1),"100km","hkm"),"kWh","U")</f>
        <v>"hp" STD_SUB_E STD_RIGHT_ARROW "W"</v>
      </c>
      <c r="F290" s="26" t="s">
        <v>811</v>
      </c>
      <c r="G290" s="15" t="n">
        <v>0</v>
      </c>
      <c r="H290" s="15" t="n">
        <v>0</v>
      </c>
      <c r="I290" s="30" t="s">
        <v>4</v>
      </c>
      <c r="J290" s="26" t="s">
        <v>21</v>
      </c>
      <c r="K290" s="27" t="s">
        <v>22</v>
      </c>
      <c r="L290" s="28" t="s">
        <v>7</v>
      </c>
      <c r="M290" s="28" t="s">
        <v>8</v>
      </c>
      <c r="N290" s="79" t="str">
        <f aca="false">IF(AND(C290=C289,D290=D289),"CAT_DUPL","CAT_FNCT")</f>
        <v>CAT_FNCT</v>
      </c>
      <c r="O290" s="28"/>
      <c r="P290" s="20" t="s">
        <v>812</v>
      </c>
      <c r="Q290" s="21"/>
      <c r="R290" s="1"/>
      <c r="S290" s="1" t="str">
        <f aca="false">IF(E290=F290,"","NOT EQUAL")</f>
        <v/>
      </c>
      <c r="T290" s="1" t="str">
        <f aca="false">IF(ISNA(VLOOKUP(P290,'NEW XEQM.c'!D:D,1,0)),"--",VLOOKUP(P290,'NEW XEQM.c'!D:G,3,0))</f>
        <v>--</v>
      </c>
      <c r="U290" s="1"/>
      <c r="W290" s="0" t="str">
        <f aca="false">SUBSTITUTE(IF(AND(T290="--",FIND("STD",E290),FIND("fn",C290)&gt;0,FIND("ITM_",P290),I290="CAT_FNCT"),E290,""),"""","")</f>
        <v/>
      </c>
    </row>
    <row r="291" customFormat="false" ht="15.75" hidden="false" customHeight="false" outlineLevel="0" collapsed="false">
      <c r="A291" s="23" t="n">
        <f aca="false">IF(B291=INT(B291),ROW(),"")</f>
        <v>291</v>
      </c>
      <c r="B291" s="24" t="n">
        <f aca="false">IF(AND(MID(C291,2,1)&lt;&gt;"/",MID(C291,1,1)="/"),INT(B290)+1,B290+0.01)</f>
        <v>279</v>
      </c>
      <c r="C291" s="25" t="s">
        <v>810</v>
      </c>
      <c r="D291" s="25" t="s">
        <v>739</v>
      </c>
      <c r="E291" s="77" t="str">
        <f aca="false">SUBSTITUTE(SUBSTITUTE(MID(F291,1,FIND("STD_RIGHT",F291)-1)&amp;"STD_RIGHT_ARROW " &amp; MID(INDEX($F$3:$F$10007,MATCH(B291+IF(C291=C292,1,IF(C291=C293,2,IF(C291=C294,3,IF(C291=C290,-1,IF(C291=C289,-2,IF(C291=C288,-3,0)))))),$B$3:$B$10007,0)),1,-1+FIND("STD_RIGHT",INDEX($F$3:$F$10007,MATCH(B291+IF(C291=C292,1,IF(C291=C293,2,IF(C291=C294,3,IF(C291=C290,-1,IF(C291=C289,-2,IF(C291=C288,-3,0)))))),$B$3:$B$10007,0)))-1),"100km","hkm"),"kWh","U")</f>
        <v>"W" STD_RIGHT_ARROW "hp" STD_SUB_E</v>
      </c>
      <c r="F291" s="26" t="s">
        <v>813</v>
      </c>
      <c r="G291" s="15" t="n">
        <v>0</v>
      </c>
      <c r="H291" s="15" t="n">
        <v>0</v>
      </c>
      <c r="I291" s="30" t="s">
        <v>4</v>
      </c>
      <c r="J291" s="26" t="s">
        <v>21</v>
      </c>
      <c r="K291" s="27" t="s">
        <v>22</v>
      </c>
      <c r="L291" s="28" t="s">
        <v>7</v>
      </c>
      <c r="M291" s="28" t="s">
        <v>8</v>
      </c>
      <c r="N291" s="79" t="str">
        <f aca="false">IF(AND(C291=C290,D291=D290),"CAT_DUPL","CAT_FNCT")</f>
        <v>CAT_FNCT</v>
      </c>
      <c r="O291" s="28"/>
      <c r="P291" s="20" t="s">
        <v>814</v>
      </c>
      <c r="Q291" s="21"/>
      <c r="R291" s="1"/>
      <c r="S291" s="1" t="str">
        <f aca="false">IF(E291=F291,"","NOT EQUAL")</f>
        <v/>
      </c>
      <c r="T291" s="1" t="str">
        <f aca="false">IF(ISNA(VLOOKUP(P291,'NEW XEQM.c'!D:D,1,0)),"--",VLOOKUP(P291,'NEW XEQM.c'!D:G,3,0))</f>
        <v>--</v>
      </c>
      <c r="U291" s="1"/>
      <c r="W291" s="0" t="str">
        <f aca="false">SUBSTITUTE(IF(AND(T291="--",FIND("STD",E291),FIND("fn",C291)&gt;0,FIND("ITM_",P291),I291="CAT_FNCT"),E291,""),"""","")</f>
        <v/>
      </c>
    </row>
    <row r="292" customFormat="false" ht="15.75" hidden="false" customHeight="false" outlineLevel="0" collapsed="false">
      <c r="A292" s="23" t="n">
        <f aca="false">IF(B292=INT(B292),ROW(),"")</f>
        <v>292</v>
      </c>
      <c r="B292" s="24" t="n">
        <f aca="false">IF(AND(MID(C292,2,1)&lt;&gt;"/",MID(C292,1,1)="/"),INT(B291)+1,B291+0.01)</f>
        <v>280</v>
      </c>
      <c r="C292" s="25" t="s">
        <v>815</v>
      </c>
      <c r="D292" s="25" t="s">
        <v>736</v>
      </c>
      <c r="E292" s="77" t="str">
        <f aca="false">SUBSTITUTE(SUBSTITUTE(MID(F292,1,FIND("STD_RIGHT",F292)-1)&amp;"STD_RIGHT_ARROW " &amp; MID(INDEX($F$3:$F$10007,MATCH(B292+IF(C292=C293,1,IF(C292=C294,2,IF(C292=C295,3,IF(C292=C291,-1,IF(C292=C290,-2,IF(C292=C289,-3,0)))))),$B$3:$B$10007,0)),1,-1+FIND("STD_RIGHT",INDEX($F$3:$F$10007,MATCH(B292+IF(C292=C293,1,IF(C292=C294,2,IF(C292=C295,3,IF(C292=C291,-1,IF(C292=C290,-2,IF(C292=C289,-3,0)))))),$B$3:$B$10007,0)))-1),"100km","hkm"),"kWh","U")</f>
        <v>"hp" STD_SUB_M STD_RIGHT_ARROW "W"</v>
      </c>
      <c r="F292" s="26" t="s">
        <v>816</v>
      </c>
      <c r="G292" s="15" t="n">
        <v>0</v>
      </c>
      <c r="H292" s="15" t="n">
        <v>0</v>
      </c>
      <c r="I292" s="30" t="s">
        <v>4</v>
      </c>
      <c r="J292" s="26" t="s">
        <v>21</v>
      </c>
      <c r="K292" s="27" t="s">
        <v>22</v>
      </c>
      <c r="L292" s="28" t="s">
        <v>7</v>
      </c>
      <c r="M292" s="28" t="s">
        <v>8</v>
      </c>
      <c r="N292" s="79" t="str">
        <f aca="false">IF(AND(C292=C291,D292=D291),"CAT_DUPL","CAT_FNCT")</f>
        <v>CAT_FNCT</v>
      </c>
      <c r="O292" s="28"/>
      <c r="P292" s="20" t="s">
        <v>817</v>
      </c>
      <c r="Q292" s="21"/>
      <c r="R292" s="1"/>
      <c r="S292" s="1" t="str">
        <f aca="false">IF(E292=F292,"","NOT EQUAL")</f>
        <v/>
      </c>
      <c r="T292" s="1" t="str">
        <f aca="false">IF(ISNA(VLOOKUP(P292,'NEW XEQM.c'!D:D,1,0)),"--",VLOOKUP(P292,'NEW XEQM.c'!D:G,3,0))</f>
        <v>--</v>
      </c>
      <c r="U292" s="1"/>
      <c r="W292" s="0" t="str">
        <f aca="false">SUBSTITUTE(IF(AND(T292="--",FIND("STD",E292),FIND("fn",C292)&gt;0,FIND("ITM_",P292),I292="CAT_FNCT"),E292,""),"""","")</f>
        <v/>
      </c>
    </row>
    <row r="293" customFormat="false" ht="15.75" hidden="false" customHeight="false" outlineLevel="0" collapsed="false">
      <c r="A293" s="23" t="n">
        <f aca="false">IF(B293=INT(B293),ROW(),"")</f>
        <v>293</v>
      </c>
      <c r="B293" s="24" t="n">
        <f aca="false">IF(AND(MID(C293,2,1)&lt;&gt;"/",MID(C293,1,1)="/"),INT(B292)+1,B292+0.01)</f>
        <v>281</v>
      </c>
      <c r="C293" s="25" t="s">
        <v>815</v>
      </c>
      <c r="D293" s="25" t="s">
        <v>739</v>
      </c>
      <c r="E293" s="77" t="str">
        <f aca="false">SUBSTITUTE(SUBSTITUTE(MID(F293,1,FIND("STD_RIGHT",F293)-1)&amp;"STD_RIGHT_ARROW " &amp; MID(INDEX($F$3:$F$10007,MATCH(B293+IF(C293=C294,1,IF(C293=C295,2,IF(C293=C296,3,IF(C293=C292,-1,IF(C293=C291,-2,IF(C293=C290,-3,0)))))),$B$3:$B$10007,0)),1,-1+FIND("STD_RIGHT",INDEX($F$3:$F$10007,MATCH(B293+IF(C293=C294,1,IF(C293=C295,2,IF(C293=C296,3,IF(C293=C292,-1,IF(C293=C291,-2,IF(C293=C290,-3,0)))))),$B$3:$B$10007,0)))-1),"100km","hkm"),"kWh","U")</f>
        <v>"W" STD_RIGHT_ARROW "hp" STD_SUB_M</v>
      </c>
      <c r="F293" s="26" t="s">
        <v>818</v>
      </c>
      <c r="G293" s="15" t="n">
        <v>0</v>
      </c>
      <c r="H293" s="15" t="n">
        <v>0</v>
      </c>
      <c r="I293" s="30" t="s">
        <v>4</v>
      </c>
      <c r="J293" s="26" t="s">
        <v>21</v>
      </c>
      <c r="K293" s="27" t="s">
        <v>22</v>
      </c>
      <c r="L293" s="28" t="s">
        <v>7</v>
      </c>
      <c r="M293" s="28" t="s">
        <v>8</v>
      </c>
      <c r="N293" s="79" t="str">
        <f aca="false">IF(AND(C293=C292,D293=D292),"CAT_DUPL","CAT_FNCT")</f>
        <v>CAT_FNCT</v>
      </c>
      <c r="O293" s="28"/>
      <c r="P293" s="20" t="s">
        <v>819</v>
      </c>
      <c r="Q293" s="21"/>
      <c r="R293" s="1"/>
      <c r="S293" s="1" t="str">
        <f aca="false">IF(E293=F293,"","NOT EQUAL")</f>
        <v/>
      </c>
      <c r="T293" s="1" t="str">
        <f aca="false">IF(ISNA(VLOOKUP(P293,'NEW XEQM.c'!D:D,1,0)),"--",VLOOKUP(P293,'NEW XEQM.c'!D:G,3,0))</f>
        <v>--</v>
      </c>
      <c r="U293" s="1"/>
      <c r="W293" s="0" t="str">
        <f aca="false">SUBSTITUTE(IF(AND(T293="--",FIND("STD",E293),FIND("fn",C293)&gt;0,FIND("ITM_",P293),I293="CAT_FNCT"),E293,""),"""","")</f>
        <v/>
      </c>
    </row>
    <row r="294" customFormat="false" ht="15.75" hidden="false" customHeight="false" outlineLevel="0" collapsed="false">
      <c r="A294" s="23" t="n">
        <f aca="false">IF(B294=INT(B294),ROW(),"")</f>
        <v>294</v>
      </c>
      <c r="B294" s="24" t="n">
        <f aca="false">IF(AND(MID(C294,2,1)&lt;&gt;"/",MID(C294,1,1)="/"),INT(B293)+1,B293+0.01)</f>
        <v>282</v>
      </c>
      <c r="C294" s="25" t="s">
        <v>820</v>
      </c>
      <c r="D294" s="25" t="s">
        <v>736</v>
      </c>
      <c r="E294" s="77" t="str">
        <f aca="false">SUBSTITUTE(SUBSTITUTE(MID(F294,1,FIND("STD_RIGHT",F294)-1)&amp;"STD_RIGHT_ARROW " &amp; MID(INDEX($F$3:$F$10007,MATCH(B294+IF(C294=C295,1,IF(C294=C296,2,IF(C294=C297,3,IF(C294=C293,-1,IF(C294=C292,-2,IF(C294=C291,-3,0)))))),$B$3:$B$10007,0)),1,-1+FIND("STD_RIGHT",INDEX($F$3:$F$10007,MATCH(B294+IF(C294=C295,1,IF(C294=C296,2,IF(C294=C297,3,IF(C294=C293,-1,IF(C294=C292,-2,IF(C294=C291,-3,0)))))),$B$3:$B$10007,0)))-1),"100km","hkm"),"kWh","U")</f>
        <v>"hp" STD_UK STD_RIGHT_ARROW "W"</v>
      </c>
      <c r="F294" s="26" t="s">
        <v>821</v>
      </c>
      <c r="G294" s="15" t="n">
        <v>0</v>
      </c>
      <c r="H294" s="15" t="n">
        <v>0</v>
      </c>
      <c r="I294" s="30" t="s">
        <v>4</v>
      </c>
      <c r="J294" s="26" t="s">
        <v>21</v>
      </c>
      <c r="K294" s="27" t="s">
        <v>22</v>
      </c>
      <c r="L294" s="28" t="s">
        <v>7</v>
      </c>
      <c r="M294" s="28" t="s">
        <v>8</v>
      </c>
      <c r="N294" s="79" t="str">
        <f aca="false">IF(AND(C294=C293,D294=D293),"CAT_DUPL","CAT_FNCT")</f>
        <v>CAT_FNCT</v>
      </c>
      <c r="O294" s="28"/>
      <c r="P294" s="20" t="s">
        <v>822</v>
      </c>
      <c r="Q294" s="21"/>
      <c r="R294" s="1"/>
      <c r="S294" s="1" t="str">
        <f aca="false">IF(E294=F294,"","NOT EQUAL")</f>
        <v/>
      </c>
      <c r="T294" s="1" t="str">
        <f aca="false">IF(ISNA(VLOOKUP(P294,'NEW XEQM.c'!D:D,1,0)),"--",VLOOKUP(P294,'NEW XEQM.c'!D:G,3,0))</f>
        <v>--</v>
      </c>
      <c r="U294" s="1"/>
      <c r="W294" s="0" t="str">
        <f aca="false">SUBSTITUTE(IF(AND(T294="--",FIND("STD",E294),FIND("fn",C294)&gt;0,FIND("ITM_",P294),I294="CAT_FNCT"),E294,""),"""","")</f>
        <v/>
      </c>
    </row>
    <row r="295" customFormat="false" ht="15.75" hidden="false" customHeight="false" outlineLevel="0" collapsed="false">
      <c r="A295" s="23" t="n">
        <f aca="false">IF(B295=INT(B295),ROW(),"")</f>
        <v>295</v>
      </c>
      <c r="B295" s="24" t="n">
        <f aca="false">IF(AND(MID(C295,2,1)&lt;&gt;"/",MID(C295,1,1)="/"),INT(B294)+1,B294+0.01)</f>
        <v>283</v>
      </c>
      <c r="C295" s="25" t="s">
        <v>820</v>
      </c>
      <c r="D295" s="25" t="s">
        <v>739</v>
      </c>
      <c r="E295" s="77" t="str">
        <f aca="false">SUBSTITUTE(SUBSTITUTE(MID(F295,1,FIND("STD_RIGHT",F295)-1)&amp;"STD_RIGHT_ARROW " &amp; MID(INDEX($F$3:$F$10007,MATCH(B295+IF(C295=C296,1,IF(C295=C297,2,IF(C295=C298,3,IF(C295=C294,-1,IF(C295=C293,-2,IF(C295=C292,-3,0)))))),$B$3:$B$10007,0)),1,-1+FIND("STD_RIGHT",INDEX($F$3:$F$10007,MATCH(B295+IF(C295=C296,1,IF(C295=C297,2,IF(C295=C298,3,IF(C295=C294,-1,IF(C295=C293,-2,IF(C295=C292,-3,0)))))),$B$3:$B$10007,0)))-1),"100km","hkm"),"kWh","U")</f>
        <v>"W" STD_RIGHT_ARROW "hp" STD_UK</v>
      </c>
      <c r="F295" s="26" t="s">
        <v>823</v>
      </c>
      <c r="G295" s="15" t="n">
        <v>0</v>
      </c>
      <c r="H295" s="15" t="n">
        <v>0</v>
      </c>
      <c r="I295" s="30" t="s">
        <v>4</v>
      </c>
      <c r="J295" s="26" t="s">
        <v>21</v>
      </c>
      <c r="K295" s="27" t="s">
        <v>22</v>
      </c>
      <c r="L295" s="28" t="s">
        <v>7</v>
      </c>
      <c r="M295" s="28" t="s">
        <v>8</v>
      </c>
      <c r="N295" s="79" t="str">
        <f aca="false">IF(AND(C295=C294,D295=D294),"CAT_DUPL","CAT_FNCT")</f>
        <v>CAT_FNCT</v>
      </c>
      <c r="O295" s="28"/>
      <c r="P295" s="20" t="s">
        <v>824</v>
      </c>
      <c r="Q295" s="21"/>
      <c r="R295" s="1"/>
      <c r="S295" s="1" t="str">
        <f aca="false">IF(E295=F295,"","NOT EQUAL")</f>
        <v/>
      </c>
      <c r="T295" s="1" t="str">
        <f aca="false">IF(ISNA(VLOOKUP(P295,'NEW XEQM.c'!D:D,1,0)),"--",VLOOKUP(P295,'NEW XEQM.c'!D:G,3,0))</f>
        <v>--</v>
      </c>
      <c r="U295" s="1"/>
      <c r="W295" s="0" t="str">
        <f aca="false">SUBSTITUTE(IF(AND(T295="--",FIND("STD",E295),FIND("fn",C295)&gt;0,FIND("ITM_",P295),I295="CAT_FNCT"),E295,""),"""","")</f>
        <v/>
      </c>
    </row>
    <row r="296" customFormat="false" ht="15.75" hidden="false" customHeight="false" outlineLevel="0" collapsed="false">
      <c r="A296" s="23" t="n">
        <f aca="false">IF(B296=INT(B296),ROW(),"")</f>
        <v>296</v>
      </c>
      <c r="B296" s="24" t="n">
        <f aca="false">IF(AND(MID(C296,2,1)&lt;&gt;"/",MID(C296,1,1)="/"),INT(B295)+1,B295+0.01)</f>
        <v>284</v>
      </c>
      <c r="C296" s="25" t="s">
        <v>825</v>
      </c>
      <c r="D296" s="25" t="s">
        <v>736</v>
      </c>
      <c r="E296" s="77" t="str">
        <f aca="false">SUBSTITUTE(SUBSTITUTE(MID(F296,1,FIND("STD_RIGHT",F296)-1)&amp;"STD_RIGHT_ARROW " &amp; MID(INDEX($F$3:$F$10007,MATCH(B296+IF(C296=C297,1,IF(C296=C298,2,IF(C296=C299,3,IF(C296=C295,-1,IF(C296=C294,-2,IF(C296=C293,-3,0)))))),$B$3:$B$10007,0)),1,-1+FIND("STD_RIGHT",INDEX($F$3:$F$10007,MATCH(B296+IF(C296=C297,1,IF(C296=C298,2,IF(C296=C299,3,IF(C296=C295,-1,IF(C296=C294,-2,IF(C296=C293,-3,0)))))),$B$3:$B$10007,0)))-1),"100km","hkm"),"kWh","U")</f>
        <v>"in.Hg" STD_RIGHT_ARROW "Pa"</v>
      </c>
      <c r="F296" s="26" t="s">
        <v>826</v>
      </c>
      <c r="G296" s="15" t="n">
        <v>0</v>
      </c>
      <c r="H296" s="15" t="n">
        <v>0</v>
      </c>
      <c r="I296" s="30" t="s">
        <v>4</v>
      </c>
      <c r="J296" s="26" t="s">
        <v>21</v>
      </c>
      <c r="K296" s="27" t="s">
        <v>22</v>
      </c>
      <c r="L296" s="28" t="s">
        <v>7</v>
      </c>
      <c r="M296" s="28" t="s">
        <v>8</v>
      </c>
      <c r="N296" s="79" t="str">
        <f aca="false">IF(AND(C296=C295,D296=D295),"CAT_DUPL","CAT_FNCT")</f>
        <v>CAT_FNCT</v>
      </c>
      <c r="O296" s="28"/>
      <c r="P296" s="20" t="s">
        <v>827</v>
      </c>
      <c r="Q296" s="21"/>
      <c r="R296" s="1"/>
      <c r="S296" s="1" t="str">
        <f aca="false">IF(E296=F296,"","NOT EQUAL")</f>
        <v>NOT EQUAL</v>
      </c>
      <c r="T296" s="1" t="str">
        <f aca="false">IF(ISNA(VLOOKUP(P296,'NEW XEQM.c'!D:D,1,0)),"--",VLOOKUP(P296,'NEW XEQM.c'!D:G,3,0))</f>
        <v>--</v>
      </c>
      <c r="U296" s="1"/>
      <c r="W296" s="0" t="str">
        <f aca="false">SUBSTITUTE(IF(AND(T296="--",FIND("STD",E296),FIND("fn",C296)&gt;0,FIND("ITM_",P296),I296="CAT_FNCT"),E296,""),"""","")</f>
        <v/>
      </c>
    </row>
    <row r="297" customFormat="false" ht="15.75" hidden="false" customHeight="false" outlineLevel="0" collapsed="false">
      <c r="A297" s="23" t="n">
        <f aca="false">IF(B297=INT(B297),ROW(),"")</f>
        <v>297</v>
      </c>
      <c r="B297" s="24" t="n">
        <f aca="false">IF(AND(MID(C297,2,1)&lt;&gt;"/",MID(C297,1,1)="/"),INT(B296)+1,B296+0.01)</f>
        <v>285</v>
      </c>
      <c r="C297" s="68" t="s">
        <v>0</v>
      </c>
      <c r="D297" s="68" t="s">
        <v>1</v>
      </c>
      <c r="E297" s="69" t="str">
        <f aca="false">CHAR(34)&amp;IF(B297&lt;10,"000",IF(B297&lt;100,"00",IF(B297&lt;1000,"0","")))&amp;$B297&amp;CHAR(34)</f>
        <v>"0285"</v>
      </c>
      <c r="F297" s="70" t="str">
        <f aca="false">E297</f>
        <v>"0285"</v>
      </c>
      <c r="G297" s="71" t="n">
        <v>0</v>
      </c>
      <c r="H297" s="71" t="n">
        <v>0</v>
      </c>
      <c r="I297" s="66" t="s">
        <v>243</v>
      </c>
      <c r="J297" s="26" t="s">
        <v>21</v>
      </c>
      <c r="K297" s="72" t="s">
        <v>6</v>
      </c>
      <c r="L297" s="73" t="s">
        <v>7</v>
      </c>
      <c r="M297" s="28" t="s">
        <v>244</v>
      </c>
      <c r="N297" s="28"/>
      <c r="O297" s="74"/>
      <c r="P297" s="20" t="str">
        <f aca="false">"ITM_"&amp;IF(B297&lt;10,"000",IF(B297&lt;100,"00",IF(B297&lt;1000,"0","")))&amp;$B297</f>
        <v>ITM_0285</v>
      </c>
      <c r="Q297" s="21"/>
      <c r="R297" s="1"/>
      <c r="S297" s="1" t="str">
        <f aca="false">IF(E297=F297,"","NOT EQUAL")</f>
        <v/>
      </c>
      <c r="T297" s="1" t="str">
        <f aca="false">IF(ISNA(VLOOKUP(P297,'NEW XEQM.c'!D:D,1,0)),"--",VLOOKUP(P297,'NEW XEQM.c'!D:G,3,0))</f>
        <v>--</v>
      </c>
      <c r="U297" s="1"/>
      <c r="W297" s="0" t="e">
        <f aca="false">SUBSTITUTE(IF(AND(T297="--",FIND("STD",E297),FIND("fn",C297)&gt;0,FIND("ITM_",P297),I297="CAT_FNCT"),E297,""),"""","")</f>
        <v>#VALUE!</v>
      </c>
    </row>
    <row r="298" customFormat="false" ht="15.75" hidden="false" customHeight="false" outlineLevel="0" collapsed="false">
      <c r="A298" s="23" t="n">
        <f aca="false">IF(B298=INT(B298),ROW(),"")</f>
        <v>298</v>
      </c>
      <c r="B298" s="24" t="n">
        <f aca="false">IF(AND(MID(C298,2,1)&lt;&gt;"/",MID(C298,1,1)="/"),INT(B297)+1,B297+0.01)</f>
        <v>286</v>
      </c>
      <c r="C298" s="25" t="s">
        <v>825</v>
      </c>
      <c r="D298" s="25" t="s">
        <v>739</v>
      </c>
      <c r="E298" s="77" t="str">
        <f aca="false">SUBSTITUTE(SUBSTITUTE(MID(F298,1,FIND("STD_RIGHT",F298)-1)&amp;"STD_RIGHT_ARROW " &amp; MID(INDEX($F$3:$F$10007,MATCH(B298+IF(C298=C299,1,IF(C298=C300,2,IF(C298=C301,3,IF(C298=C297,-1,IF(C298=C296,-2,IF(C298=C295,-3,0)))))),$B$3:$B$10007,0)),1,-1+FIND("STD_RIGHT",INDEX($F$3:$F$10007,MATCH(B298+IF(C298=C299,1,IF(C298=C300,2,IF(C298=C301,3,IF(C298=C297,-1,IF(C298=C296,-2,IF(C298=C295,-3,0)))))),$B$3:$B$10007,0)))-1),"100km","hkm"),"kWh","U")</f>
        <v>"Pa" STD_RIGHT_ARROW "in.Hg"</v>
      </c>
      <c r="F298" s="26" t="s">
        <v>828</v>
      </c>
      <c r="G298" s="15" t="n">
        <v>0</v>
      </c>
      <c r="H298" s="15" t="n">
        <v>0</v>
      </c>
      <c r="I298" s="30" t="s">
        <v>4</v>
      </c>
      <c r="J298" s="26" t="s">
        <v>21</v>
      </c>
      <c r="K298" s="27" t="s">
        <v>22</v>
      </c>
      <c r="L298" s="28" t="s">
        <v>7</v>
      </c>
      <c r="M298" s="28" t="s">
        <v>8</v>
      </c>
      <c r="N298" s="79" t="str">
        <f aca="false">IF(AND(C298=C297,D298=D297),"CAT_DUPL","CAT_FNCT")</f>
        <v>CAT_FNCT</v>
      </c>
      <c r="O298" s="28"/>
      <c r="P298" s="20" t="s">
        <v>829</v>
      </c>
      <c r="Q298" s="21"/>
      <c r="R298" s="1"/>
      <c r="S298" s="1" t="str">
        <f aca="false">IF(E298=F298,"","NOT EQUAL")</f>
        <v>NOT EQUAL</v>
      </c>
      <c r="T298" s="1" t="str">
        <f aca="false">IF(ISNA(VLOOKUP(P298,'NEW XEQM.c'!D:D,1,0)),"--",VLOOKUP(P298,'NEW XEQM.c'!D:G,3,0))</f>
        <v>--</v>
      </c>
      <c r="U298" s="1"/>
      <c r="W298" s="0" t="str">
        <f aca="false">SUBSTITUTE(IF(AND(T298="--",FIND("STD",E298),FIND("fn",C298)&gt;0,FIND("ITM_",P298),I298="CAT_FNCT"),E298,""),"""","")</f>
        <v/>
      </c>
    </row>
    <row r="299" customFormat="false" ht="15.75" hidden="false" customHeight="false" outlineLevel="0" collapsed="false">
      <c r="A299" s="23" t="n">
        <f aca="false">IF(B299=INT(B299),ROW(),"")</f>
        <v>299</v>
      </c>
      <c r="B299" s="24" t="n">
        <f aca="false">IF(AND(MID(C299,2,1)&lt;&gt;"/",MID(C299,1,1)="/"),INT(B298)+1,B298+0.01)</f>
        <v>287</v>
      </c>
      <c r="C299" s="68" t="s">
        <v>0</v>
      </c>
      <c r="D299" s="68" t="s">
        <v>1</v>
      </c>
      <c r="E299" s="69" t="str">
        <f aca="false">CHAR(34)&amp;IF(B299&lt;10,"000",IF(B299&lt;100,"00",IF(B299&lt;1000,"0","")))&amp;$B299&amp;CHAR(34)</f>
        <v>"0287"</v>
      </c>
      <c r="F299" s="70" t="str">
        <f aca="false">E299</f>
        <v>"0287"</v>
      </c>
      <c r="G299" s="71" t="n">
        <v>0</v>
      </c>
      <c r="H299" s="71" t="n">
        <v>0</v>
      </c>
      <c r="I299" s="66" t="s">
        <v>243</v>
      </c>
      <c r="J299" s="26" t="s">
        <v>21</v>
      </c>
      <c r="K299" s="72" t="s">
        <v>6</v>
      </c>
      <c r="L299" s="73" t="s">
        <v>7</v>
      </c>
      <c r="M299" s="28" t="s">
        <v>244</v>
      </c>
      <c r="N299" s="28"/>
      <c r="O299" s="74"/>
      <c r="P299" s="20" t="str">
        <f aca="false">"ITM_"&amp;IF(B299&lt;10,"000",IF(B299&lt;100,"00",IF(B299&lt;1000,"0","")))&amp;$B299</f>
        <v>ITM_0287</v>
      </c>
      <c r="Q299" s="21"/>
      <c r="R299" s="1"/>
      <c r="S299" s="1" t="str">
        <f aca="false">IF(E299=F299,"","NOT EQUAL")</f>
        <v/>
      </c>
      <c r="T299" s="1" t="str">
        <f aca="false">IF(ISNA(VLOOKUP(P299,'NEW XEQM.c'!D:D,1,0)),"--",VLOOKUP(P299,'NEW XEQM.c'!D:G,3,0))</f>
        <v>--</v>
      </c>
      <c r="U299" s="1"/>
      <c r="W299" s="0" t="e">
        <f aca="false">SUBSTITUTE(IF(AND(T299="--",FIND("STD",E299),FIND("fn",C299)&gt;0,FIND("ITM_",P299),I299="CAT_FNCT"),E299,""),"""","")</f>
        <v>#VALUE!</v>
      </c>
    </row>
    <row r="300" customFormat="false" ht="15.75" hidden="false" customHeight="false" outlineLevel="0" collapsed="false">
      <c r="A300" s="23" t="n">
        <f aca="false">IF(B300=INT(B300),ROW(),"")</f>
        <v>300</v>
      </c>
      <c r="B300" s="24" t="n">
        <f aca="false">IF(AND(MID(C300,2,1)&lt;&gt;"/",MID(C300,1,1)="/"),INT(B299)+1,B299+0.01)</f>
        <v>288</v>
      </c>
      <c r="C300" s="0" t="s">
        <v>830</v>
      </c>
      <c r="D300" s="0" t="s">
        <v>736</v>
      </c>
      <c r="E300" s="77" t="str">
        <f aca="false">SUBSTITUTE(SUBSTITUTE(MID(F300,1,FIND("STD_RIGHT",F300)-1)&amp;"STD_RIGHT_ARROW " &amp; MID(INDEX($F$3:$F$10007,MATCH(B300+IF(C300=C301,1,IF(C300=C302,2,IF(C300=C303,3,IF(C300=C299,-1,IF(C300=C298,-2,IF(C300=C297,-3,0)))))),$B$3:$B$10007,0)),1,-1+FIND("STD_RIGHT",INDEX($F$3:$F$10007,MATCH(B300+IF(C300=C301,1,IF(C300=C302,2,IF(C300=C303,3,IF(C300=C299,-1,IF(C300=C298,-2,IF(C300=C297,-3,0)))))),$B$3:$B$10007,0)))-1),"100km","hkm"),"kWh","U")</f>
        <v>"in." STD_RIGHT_ARROW "mm"</v>
      </c>
      <c r="F300" s="2" t="s">
        <v>831</v>
      </c>
      <c r="G300" s="15" t="n">
        <v>0</v>
      </c>
      <c r="H300" s="15" t="n">
        <v>0</v>
      </c>
      <c r="I300" s="30" t="s">
        <v>4</v>
      </c>
      <c r="J300" s="26" t="s">
        <v>21</v>
      </c>
      <c r="K300" s="27" t="s">
        <v>22</v>
      </c>
      <c r="L300" s="28" t="s">
        <v>7</v>
      </c>
      <c r="M300" s="28" t="s">
        <v>8</v>
      </c>
      <c r="N300" s="79" t="str">
        <f aca="false">IF(AND(C300=C299,D300=D299),"CAT_DUPL","CAT_FNCT")</f>
        <v>CAT_FNCT</v>
      </c>
      <c r="O300" s="28"/>
      <c r="P300" s="80" t="s">
        <v>832</v>
      </c>
      <c r="Q300" s="21"/>
      <c r="R300" s="1"/>
      <c r="S300" s="1" t="str">
        <f aca="false">IF(E300=F300,"","NOT EQUAL")</f>
        <v/>
      </c>
      <c r="T300" s="1" t="str">
        <f aca="false">IF(ISNA(VLOOKUP(P300,'NEW XEQM.c'!D:D,1,0)),"--",VLOOKUP(P300,'NEW XEQM.c'!D:G,3,0))</f>
        <v>--</v>
      </c>
      <c r="U300" s="1"/>
      <c r="W300" s="0" t="str">
        <f aca="false">SUBSTITUTE(IF(AND(T300="--",FIND("STD",E300),FIND("fn",C300)&gt;0,FIND("ITM_",P300),I300="CAT_FNCT"),E300,""),"""","")</f>
        <v/>
      </c>
    </row>
    <row r="301" customFormat="false" ht="15.75" hidden="false" customHeight="false" outlineLevel="0" collapsed="false">
      <c r="A301" s="23" t="n">
        <f aca="false">IF(B301=INT(B301),ROW(),"")</f>
        <v>301</v>
      </c>
      <c r="B301" s="24" t="n">
        <f aca="false">IF(AND(MID(C301,2,1)&lt;&gt;"/",MID(C301,1,1)="/"),INT(B300)+1,B300+0.01)</f>
        <v>289</v>
      </c>
      <c r="C301" s="0" t="s">
        <v>830</v>
      </c>
      <c r="D301" s="0" t="s">
        <v>739</v>
      </c>
      <c r="E301" s="77" t="str">
        <f aca="false">SUBSTITUTE(SUBSTITUTE(MID(F301,1,FIND("STD_RIGHT",F301)-1)&amp;"STD_RIGHT_ARROW " &amp; MID(INDEX($F$3:$F$10007,MATCH(B301+IF(C301=C302,1,IF(C301=C303,2,IF(C301=C304,3,IF(C301=C300,-1,IF(C301=C299,-2,IF(C301=C298,-3,0)))))),$B$3:$B$10007,0)),1,-1+FIND("STD_RIGHT",INDEX($F$3:$F$10007,MATCH(B301+IF(C301=C302,1,IF(C301=C303,2,IF(C301=C304,3,IF(C301=C300,-1,IF(C301=C299,-2,IF(C301=C298,-3,0)))))),$B$3:$B$10007,0)))-1),"100km","hkm"),"kWh","U")</f>
        <v>"mm" STD_RIGHT_ARROW "in."</v>
      </c>
      <c r="F301" s="2" t="s">
        <v>833</v>
      </c>
      <c r="G301" s="15" t="n">
        <v>0</v>
      </c>
      <c r="H301" s="15" t="n">
        <v>0</v>
      </c>
      <c r="I301" s="30" t="s">
        <v>4</v>
      </c>
      <c r="J301" s="26" t="s">
        <v>21</v>
      </c>
      <c r="K301" s="27" t="s">
        <v>22</v>
      </c>
      <c r="L301" s="28" t="s">
        <v>7</v>
      </c>
      <c r="M301" s="28" t="s">
        <v>8</v>
      </c>
      <c r="N301" s="79" t="str">
        <f aca="false">IF(AND(C301=C300,D301=D300),"CAT_DUPL","CAT_FNCT")</f>
        <v>CAT_FNCT</v>
      </c>
      <c r="O301" s="28"/>
      <c r="P301" s="80" t="s">
        <v>834</v>
      </c>
      <c r="Q301" s="21"/>
      <c r="R301" s="1"/>
      <c r="S301" s="1" t="str">
        <f aca="false">IF(E301=F301,"","NOT EQUAL")</f>
        <v/>
      </c>
      <c r="T301" s="1" t="str">
        <f aca="false">IF(ISNA(VLOOKUP(P301,'NEW XEQM.c'!D:D,1,0)),"--",VLOOKUP(P301,'NEW XEQM.c'!D:G,3,0))</f>
        <v>--</v>
      </c>
      <c r="U301" s="1"/>
      <c r="W301" s="0" t="str">
        <f aca="false">SUBSTITUTE(IF(AND(T301="--",FIND("STD",E301),FIND("fn",C301)&gt;0,FIND("ITM_",P301),I301="CAT_FNCT"),E301,""),"""","")</f>
        <v/>
      </c>
    </row>
    <row r="302" customFormat="false" ht="15.75" hidden="false" customHeight="false" outlineLevel="0" collapsed="false">
      <c r="A302" s="23" t="n">
        <f aca="false">IF(B302=INT(B302),ROW(),"")</f>
        <v>302</v>
      </c>
      <c r="B302" s="24" t="n">
        <f aca="false">IF(AND(MID(C302,2,1)&lt;&gt;"/",MID(C302,1,1)="/"),INT(B301)+1,B301+0.01)</f>
        <v>290</v>
      </c>
      <c r="C302" s="0" t="s">
        <v>835</v>
      </c>
      <c r="D302" s="0" t="s">
        <v>736</v>
      </c>
      <c r="E302" s="77" t="str">
        <f aca="false">SUBSTITUTE(SUBSTITUTE(MID(F302,1,FIND("STD_RIGHT",F302)-1)&amp;"STD_RIGHT_ARROW " &amp; MID(INDEX($F$3:$F$10007,MATCH(B302+IF(C302=C303,1,IF(C302=C304,2,IF(C302=C305,3,IF(C302=C301,-1,IF(C302=C300,-2,IF(C302=C299,-3,0)))))),$B$3:$B$10007,0)),1,-1+FIND("STD_RIGHT",INDEX($F$3:$F$10007,MATCH(B302+IF(C302=C303,1,IF(C302=C304,2,IF(C302=C305,3,IF(C302=C301,-1,IF(C302=C300,-2,IF(C302=C299,-3,0)))))),$B$3:$B$10007,0)))-1),"100km","hkm"),"kWh","U")</f>
        <v>"Wh" STD_RIGHT_ARROW "J"</v>
      </c>
      <c r="F302" s="2" t="s">
        <v>836</v>
      </c>
      <c r="G302" s="15" t="n">
        <v>0</v>
      </c>
      <c r="H302" s="15" t="n">
        <v>0</v>
      </c>
      <c r="I302" s="30" t="s">
        <v>4</v>
      </c>
      <c r="J302" s="26" t="s">
        <v>21</v>
      </c>
      <c r="K302" s="27" t="s">
        <v>22</v>
      </c>
      <c r="L302" s="28" t="s">
        <v>7</v>
      </c>
      <c r="M302" s="28" t="s">
        <v>8</v>
      </c>
      <c r="N302" s="79" t="str">
        <f aca="false">IF(AND(C302=C301,D302=D301),"CAT_DUPL","CAT_FNCT")</f>
        <v>CAT_FNCT</v>
      </c>
      <c r="O302" s="28"/>
      <c r="P302" s="20" t="s">
        <v>837</v>
      </c>
      <c r="Q302" s="21"/>
      <c r="R302" s="1"/>
      <c r="S302" s="1" t="str">
        <f aca="false">IF(E302=F302,"","NOT EQUAL")</f>
        <v/>
      </c>
      <c r="T302" s="1" t="str">
        <f aca="false">IF(ISNA(VLOOKUP(P302,'NEW XEQM.c'!D:D,1,0)),"--",VLOOKUP(P302,'NEW XEQM.c'!D:G,3,0))</f>
        <v>--</v>
      </c>
      <c r="U302" s="1"/>
      <c r="W302" s="0" t="str">
        <f aca="false">SUBSTITUTE(IF(AND(T302="--",FIND("STD",E302),FIND("fn",C302)&gt;0,FIND("ITM_",P302),I302="CAT_FNCT"),E302,""),"""","")</f>
        <v/>
      </c>
    </row>
    <row r="303" customFormat="false" ht="15.75" hidden="false" customHeight="false" outlineLevel="0" collapsed="false">
      <c r="A303" s="23" t="n">
        <f aca="false">IF(B303=INT(B303),ROW(),"")</f>
        <v>303</v>
      </c>
      <c r="B303" s="24" t="n">
        <f aca="false">IF(AND(MID(C303,2,1)&lt;&gt;"/",MID(C303,1,1)="/"),INT(B302)+1,B302+0.01)</f>
        <v>291</v>
      </c>
      <c r="C303" s="25" t="s">
        <v>835</v>
      </c>
      <c r="D303" s="25" t="s">
        <v>739</v>
      </c>
      <c r="E303" s="77" t="str">
        <f aca="false">SUBSTITUTE(SUBSTITUTE(MID(F303,1,FIND("STD_RIGHT",F303)-1)&amp;"STD_RIGHT_ARROW " &amp; MID(INDEX($F$3:$F$10007,MATCH(B303+IF(C303=C304,1,IF(C303=C305,2,IF(C303=C306,3,IF(C303=C302,-1,IF(C303=C301,-2,IF(C303=C300,-3,0)))))),$B$3:$B$10007,0)),1,-1+FIND("STD_RIGHT",INDEX($F$3:$F$10007,MATCH(B303+IF(C303=C304,1,IF(C303=C305,2,IF(C303=C306,3,IF(C303=C302,-1,IF(C303=C301,-2,IF(C303=C300,-3,0)))))),$B$3:$B$10007,0)))-1),"100km","hkm"),"kWh","U")</f>
        <v>"J" STD_RIGHT_ARROW "Wh"</v>
      </c>
      <c r="F303" s="26" t="s">
        <v>838</v>
      </c>
      <c r="G303" s="15" t="n">
        <v>0</v>
      </c>
      <c r="H303" s="15" t="n">
        <v>0</v>
      </c>
      <c r="I303" s="30" t="s">
        <v>4</v>
      </c>
      <c r="J303" s="26" t="s">
        <v>21</v>
      </c>
      <c r="K303" s="27" t="s">
        <v>22</v>
      </c>
      <c r="L303" s="28" t="s">
        <v>7</v>
      </c>
      <c r="M303" s="28" t="s">
        <v>8</v>
      </c>
      <c r="N303" s="79" t="str">
        <f aca="false">IF(AND(C303=C302,D303=D302),"CAT_DUPL","CAT_FNCT")</f>
        <v>CAT_FNCT</v>
      </c>
      <c r="O303" s="28"/>
      <c r="P303" s="20" t="s">
        <v>839</v>
      </c>
      <c r="Q303" s="21"/>
      <c r="R303" s="1"/>
      <c r="S303" s="1" t="str">
        <f aca="false">IF(E303=F303,"","NOT EQUAL")</f>
        <v/>
      </c>
      <c r="T303" s="1" t="str">
        <f aca="false">IF(ISNA(VLOOKUP(P303,'NEW XEQM.c'!D:D,1,0)),"--",VLOOKUP(P303,'NEW XEQM.c'!D:G,3,0))</f>
        <v>--</v>
      </c>
      <c r="U303" s="1"/>
      <c r="W303" s="0" t="str">
        <f aca="false">SUBSTITUTE(IF(AND(T303="--",FIND("STD",E303),FIND("fn",C303)&gt;0,FIND("ITM_",P303),I303="CAT_FNCT"),E303,""),"""","")</f>
        <v/>
      </c>
    </row>
    <row r="304" customFormat="false" ht="15.75" hidden="false" customHeight="false" outlineLevel="0" collapsed="false">
      <c r="A304" s="23" t="n">
        <f aca="false">IF(B304=INT(B304),ROW(),"")</f>
        <v>304</v>
      </c>
      <c r="B304" s="24" t="n">
        <f aca="false">IF(AND(MID(C304,2,1)&lt;&gt;"/",MID(C304,1,1)="/"),INT(B303)+1,B303+0.01)</f>
        <v>292</v>
      </c>
      <c r="C304" s="25" t="s">
        <v>840</v>
      </c>
      <c r="D304" s="25" t="s">
        <v>739</v>
      </c>
      <c r="E304" s="77" t="str">
        <f aca="false">SUBSTITUTE(SUBSTITUTE(MID(F304,1,FIND("STD_RIGHT",F304)-1)&amp;"STD_RIGHT_ARROW " &amp; MID(INDEX($F$3:$F$10007,MATCH(B304+IF(C304=C305,1,IF(C304=C306,2,IF(C304=C307,3,IF(C304=C303,-1,IF(C304=C302,-2,IF(C304=C301,-3,0)))))),$B$3:$B$10007,0)),1,-1+FIND("STD_RIGHT",INDEX($F$3:$F$10007,MATCH(B304+IF(C304=C305,1,IF(C304=C306,2,IF(C304=C307,3,IF(C304=C303,-1,IF(C304=C302,-2,IF(C304=C301,-3,0)))))),$B$3:$B$10007,0)))-1),"100km","hkm"),"kWh","U")</f>
        <v>"kg" STD_RIGHT_ARROW "lb."</v>
      </c>
      <c r="F304" s="26" t="s">
        <v>841</v>
      </c>
      <c r="G304" s="15" t="n">
        <v>0</v>
      </c>
      <c r="H304" s="15" t="n">
        <v>0</v>
      </c>
      <c r="I304" s="30" t="s">
        <v>4</v>
      </c>
      <c r="J304" s="26" t="s">
        <v>21</v>
      </c>
      <c r="K304" s="27" t="s">
        <v>22</v>
      </c>
      <c r="L304" s="28" t="s">
        <v>7</v>
      </c>
      <c r="M304" s="28" t="s">
        <v>8</v>
      </c>
      <c r="N304" s="79" t="str">
        <f aca="false">IF(AND(C304=C303,D304=D303),"CAT_DUPL","CAT_FNCT")</f>
        <v>CAT_FNCT</v>
      </c>
      <c r="O304" s="28"/>
      <c r="P304" s="20" t="s">
        <v>842</v>
      </c>
      <c r="Q304" s="21"/>
      <c r="R304" s="1"/>
      <c r="S304" s="1" t="str">
        <f aca="false">IF(E304=F304,"","NOT EQUAL")</f>
        <v/>
      </c>
      <c r="T304" s="1" t="str">
        <f aca="false">IF(ISNA(VLOOKUP(P304,'NEW XEQM.c'!D:D,1,0)),"--",VLOOKUP(P304,'NEW XEQM.c'!D:G,3,0))</f>
        <v>--</v>
      </c>
      <c r="U304" s="1"/>
      <c r="W304" s="0" t="str">
        <f aca="false">SUBSTITUTE(IF(AND(T304="--",FIND("STD",E304),FIND("fn",C304)&gt;0,FIND("ITM_",P304),I304="CAT_FNCT"),E304,""),"""","")</f>
        <v/>
      </c>
    </row>
    <row r="305" customFormat="false" ht="15.75" hidden="false" customHeight="false" outlineLevel="0" collapsed="false">
      <c r="A305" s="23" t="n">
        <f aca="false">IF(B305=INT(B305),ROW(),"")</f>
        <v>305</v>
      </c>
      <c r="B305" s="24" t="n">
        <f aca="false">IF(AND(MID(C305,2,1)&lt;&gt;"/",MID(C305,1,1)="/"),INT(B304)+1,B304+0.01)</f>
        <v>293</v>
      </c>
      <c r="C305" s="25" t="s">
        <v>840</v>
      </c>
      <c r="D305" s="25" t="s">
        <v>736</v>
      </c>
      <c r="E305" s="77" t="str">
        <f aca="false">SUBSTITUTE(SUBSTITUTE(MID(F305,1,FIND("STD_RIGHT",F305)-1)&amp;"STD_RIGHT_ARROW " &amp; MID(INDEX($F$3:$F$10007,MATCH(B305+IF(C305=C306,1,IF(C305=C307,2,IF(C305=C308,3,IF(C305=C304,-1,IF(C305=C303,-2,IF(C305=C302,-3,0)))))),$B$3:$B$10007,0)),1,-1+FIND("STD_RIGHT",INDEX($F$3:$F$10007,MATCH(B305+IF(C305=C306,1,IF(C305=C307,2,IF(C305=C308,3,IF(C305=C304,-1,IF(C305=C303,-2,IF(C305=C302,-3,0)))))),$B$3:$B$10007,0)))-1),"100km","hkm"),"kWh","U")</f>
        <v>"lb." STD_RIGHT_ARROW "kg"</v>
      </c>
      <c r="F305" s="26" t="s">
        <v>843</v>
      </c>
      <c r="G305" s="15" t="n">
        <v>0</v>
      </c>
      <c r="H305" s="15" t="n">
        <v>0</v>
      </c>
      <c r="I305" s="30" t="s">
        <v>4</v>
      </c>
      <c r="J305" s="26" t="s">
        <v>21</v>
      </c>
      <c r="K305" s="27" t="s">
        <v>22</v>
      </c>
      <c r="L305" s="28" t="s">
        <v>7</v>
      </c>
      <c r="M305" s="28" t="s">
        <v>8</v>
      </c>
      <c r="N305" s="79" t="str">
        <f aca="false">IF(AND(C305=C304,D305=D304),"CAT_DUPL","CAT_FNCT")</f>
        <v>CAT_FNCT</v>
      </c>
      <c r="O305" s="28"/>
      <c r="P305" s="20" t="s">
        <v>844</v>
      </c>
      <c r="Q305" s="21"/>
      <c r="R305" s="1"/>
      <c r="S305" s="1" t="str">
        <f aca="false">IF(E305=F305,"","NOT EQUAL")</f>
        <v/>
      </c>
      <c r="T305" s="1" t="str">
        <f aca="false">IF(ISNA(VLOOKUP(P305,'NEW XEQM.c'!D:D,1,0)),"--",VLOOKUP(P305,'NEW XEQM.c'!D:G,3,0))</f>
        <v>--</v>
      </c>
      <c r="U305" s="1"/>
      <c r="W305" s="0" t="str">
        <f aca="false">SUBSTITUTE(IF(AND(T305="--",FIND("STD",E305),FIND("fn",C305)&gt;0,FIND("ITM_",P305),I305="CAT_FNCT"),E305,""),"""","")</f>
        <v/>
      </c>
    </row>
    <row r="306" customFormat="false" ht="15.75" hidden="false" customHeight="false" outlineLevel="0" collapsed="false">
      <c r="A306" s="23" t="n">
        <f aca="false">IF(B306=INT(B306),ROW(),"")</f>
        <v>306</v>
      </c>
      <c r="B306" s="24" t="n">
        <f aca="false">IF(AND(MID(C306,2,1)&lt;&gt;"/",MID(C306,1,1)="/"),INT(B305)+1,B305+0.01)</f>
        <v>294</v>
      </c>
      <c r="C306" s="0" t="s">
        <v>845</v>
      </c>
      <c r="D306" s="0" t="s">
        <v>739</v>
      </c>
      <c r="E306" s="77" t="str">
        <f aca="false">SUBSTITUTE(SUBSTITUTE(MID(F306,1,FIND("STD_RIGHT",F306)-1)&amp;"STD_RIGHT_ARROW " &amp; MID(INDEX($F$3:$F$10007,MATCH(B306+IF(C306=C307,1,IF(C306=C308,2,IF(C306=C309,3,IF(C306=C305,-1,IF(C306=C304,-2,IF(C306=C303,-3,0)))))),$B$3:$B$10007,0)),1,-1+FIND("STD_RIGHT",INDEX($F$3:$F$10007,MATCH(B306+IF(C306=C307,1,IF(C306=C308,2,IF(C306=C309,3,IF(C306=C305,-1,IF(C306=C304,-2,IF(C306=C303,-3,0)))))),$B$3:$B$10007,0)))-1),"100km","hkm"),"kWh","U")</f>
        <v>"g" STD_RIGHT_ARROW "oz"</v>
      </c>
      <c r="F306" s="2" t="s">
        <v>846</v>
      </c>
      <c r="G306" s="15" t="n">
        <v>0</v>
      </c>
      <c r="H306" s="15" t="n">
        <v>0</v>
      </c>
      <c r="I306" s="30" t="s">
        <v>4</v>
      </c>
      <c r="J306" s="26" t="s">
        <v>21</v>
      </c>
      <c r="K306" s="27" t="s">
        <v>22</v>
      </c>
      <c r="L306" s="28" t="s">
        <v>7</v>
      </c>
      <c r="M306" s="28" t="s">
        <v>8</v>
      </c>
      <c r="N306" s="79" t="str">
        <f aca="false">IF(AND(C306=C305,D306=D305),"CAT_DUPL","CAT_FNCT")</f>
        <v>CAT_FNCT</v>
      </c>
      <c r="O306" s="28"/>
      <c r="P306" s="80" t="s">
        <v>847</v>
      </c>
      <c r="Q306" s="21"/>
      <c r="R306" s="1"/>
      <c r="S306" s="1" t="str">
        <f aca="false">IF(E306=F306,"","NOT EQUAL")</f>
        <v/>
      </c>
      <c r="T306" s="1" t="str">
        <f aca="false">IF(ISNA(VLOOKUP(P306,'NEW XEQM.c'!D:D,1,0)),"--",VLOOKUP(P306,'NEW XEQM.c'!D:G,3,0))</f>
        <v>--</v>
      </c>
      <c r="U306" s="1"/>
      <c r="W306" s="0" t="str">
        <f aca="false">SUBSTITUTE(IF(AND(T306="--",FIND("STD",E306),FIND("fn",C306)&gt;0,FIND("ITM_",P306),I306="CAT_FNCT"),E306,""),"""","")</f>
        <v/>
      </c>
    </row>
    <row r="307" customFormat="false" ht="15.75" hidden="false" customHeight="false" outlineLevel="0" collapsed="false">
      <c r="A307" s="23" t="n">
        <f aca="false">IF(B307=INT(B307),ROW(),"")</f>
        <v>307</v>
      </c>
      <c r="B307" s="24" t="n">
        <f aca="false">IF(AND(MID(C307,2,1)&lt;&gt;"/",MID(C307,1,1)="/"),INT(B306)+1,B306+0.01)</f>
        <v>295</v>
      </c>
      <c r="C307" s="0" t="s">
        <v>845</v>
      </c>
      <c r="D307" s="0" t="s">
        <v>736</v>
      </c>
      <c r="E307" s="77" t="str">
        <f aca="false">SUBSTITUTE(SUBSTITUTE(MID(F307,1,FIND("STD_RIGHT",F307)-1)&amp;"STD_RIGHT_ARROW " &amp; MID(INDEX($F$3:$F$10007,MATCH(B307+IF(C307=C308,1,IF(C307=C309,2,IF(C307=C310,3,IF(C307=C306,-1,IF(C307=C305,-2,IF(C307=C304,-3,0)))))),$B$3:$B$10007,0)),1,-1+FIND("STD_RIGHT",INDEX($F$3:$F$10007,MATCH(B307+IF(C307=C308,1,IF(C307=C309,2,IF(C307=C310,3,IF(C307=C306,-1,IF(C307=C305,-2,IF(C307=C304,-3,0)))))),$B$3:$B$10007,0)))-1),"100km","hkm"),"kWh","U")</f>
        <v>"oz" STD_RIGHT_ARROW "g"</v>
      </c>
      <c r="F307" s="2" t="s">
        <v>848</v>
      </c>
      <c r="G307" s="15" t="n">
        <v>0</v>
      </c>
      <c r="H307" s="15" t="n">
        <v>0</v>
      </c>
      <c r="I307" s="30" t="s">
        <v>4</v>
      </c>
      <c r="J307" s="26" t="s">
        <v>21</v>
      </c>
      <c r="K307" s="27" t="s">
        <v>22</v>
      </c>
      <c r="L307" s="28" t="s">
        <v>7</v>
      </c>
      <c r="M307" s="28" t="s">
        <v>8</v>
      </c>
      <c r="N307" s="79" t="str">
        <f aca="false">IF(AND(C307=C306,D307=D306),"CAT_DUPL","CAT_FNCT")</f>
        <v>CAT_FNCT</v>
      </c>
      <c r="O307" s="28"/>
      <c r="P307" s="80" t="s">
        <v>849</v>
      </c>
      <c r="Q307" s="21"/>
      <c r="R307" s="1"/>
      <c r="S307" s="1" t="str">
        <f aca="false">IF(E307=F307,"","NOT EQUAL")</f>
        <v/>
      </c>
      <c r="T307" s="1" t="str">
        <f aca="false">IF(ISNA(VLOOKUP(P307,'NEW XEQM.c'!D:D,1,0)),"--",VLOOKUP(P307,'NEW XEQM.c'!D:G,3,0))</f>
        <v>--</v>
      </c>
      <c r="U307" s="1"/>
      <c r="W307" s="0" t="str">
        <f aca="false">SUBSTITUTE(IF(AND(T307="--",FIND("STD",E307),FIND("fn",C307)&gt;0,FIND("ITM_",P307),I307="CAT_FNCT"),E307,""),"""","")</f>
        <v/>
      </c>
    </row>
    <row r="308" customFormat="false" ht="15.75" hidden="false" customHeight="false" outlineLevel="0" collapsed="false">
      <c r="A308" s="23" t="n">
        <f aca="false">IF(B308=INT(B308),ROW(),"")</f>
        <v>308</v>
      </c>
      <c r="B308" s="24" t="n">
        <f aca="false">IF(AND(MID(C308,2,1)&lt;&gt;"/",MID(C308,1,1)="/"),INT(B307)+1,B307+0.01)</f>
        <v>296</v>
      </c>
      <c r="C308" s="25" t="s">
        <v>850</v>
      </c>
      <c r="D308" s="25" t="s">
        <v>739</v>
      </c>
      <c r="E308" s="77" t="str">
        <f aca="false">SUBSTITUTE(SUBSTITUTE(MID(F308,1,FIND("STD_RIGHT",F308)-1)&amp;"STD_RIGHT_ARROW " &amp; MID(INDEX($F$3:$F$10007,MATCH(B308+IF(C308=C309,1,IF(C308=C310,2,IF(C308=C311,3,IF(C308=C307,-1,IF(C308=C306,-2,IF(C308=C305,-3,0)))))),$B$3:$B$10007,0)),1,-1+FIND("STD_RIGHT",INDEX($F$3:$F$10007,MATCH(B308+IF(C308=C309,1,IF(C308=C310,2,IF(C308=C311,3,IF(C308=C307,-1,IF(C308=C306,-2,IF(C308=C305,-3,0)))))),$B$3:$B$10007,0)))-1),"100km","hkm"),"kWh","U")</f>
        <v>"kg" STD_RIGHT_ARROW "short cwt"</v>
      </c>
      <c r="F308" s="84" t="s">
        <v>851</v>
      </c>
      <c r="G308" s="15" t="n">
        <v>0</v>
      </c>
      <c r="H308" s="15" t="n">
        <v>0</v>
      </c>
      <c r="I308" s="30" t="s">
        <v>4</v>
      </c>
      <c r="J308" s="26" t="s">
        <v>21</v>
      </c>
      <c r="K308" s="27" t="s">
        <v>22</v>
      </c>
      <c r="L308" s="28" t="s">
        <v>7</v>
      </c>
      <c r="M308" s="28" t="s">
        <v>8</v>
      </c>
      <c r="N308" s="79" t="str">
        <f aca="false">IF(AND(C308=C307,D308=D307),"CAT_DUPL","CAT_FNCT")</f>
        <v>CAT_FNCT</v>
      </c>
      <c r="O308" s="28"/>
      <c r="P308" s="20" t="s">
        <v>852</v>
      </c>
      <c r="Q308" s="21"/>
      <c r="R308" s="1"/>
      <c r="S308" s="1" t="str">
        <f aca="false">IF(E308=F308,"","NOT EQUAL")</f>
        <v>NOT EQUAL</v>
      </c>
      <c r="T308" s="1" t="str">
        <f aca="false">IF(ISNA(VLOOKUP(P308,'NEW XEQM.c'!D:D,1,0)),"--",VLOOKUP(P308,'NEW XEQM.c'!D:G,3,0))</f>
        <v>--</v>
      </c>
      <c r="U308" s="1"/>
      <c r="W308" s="0" t="str">
        <f aca="false">SUBSTITUTE(IF(AND(T308="--",FIND("STD",E308),FIND("fn",C308)&gt;0,FIND("ITM_",P308),I308="CAT_FNCT"),E308,""),"""","")</f>
        <v/>
      </c>
    </row>
    <row r="309" customFormat="false" ht="15.75" hidden="false" customHeight="false" outlineLevel="0" collapsed="false">
      <c r="A309" s="23" t="n">
        <f aca="false">IF(B309=INT(B309),ROW(),"")</f>
        <v>309</v>
      </c>
      <c r="B309" s="24" t="n">
        <f aca="false">IF(AND(MID(C309,2,1)&lt;&gt;"/",MID(C309,1,1)="/"),INT(B308)+1,B308+0.01)</f>
        <v>297</v>
      </c>
      <c r="C309" s="68" t="s">
        <v>0</v>
      </c>
      <c r="D309" s="68" t="s">
        <v>1</v>
      </c>
      <c r="E309" s="69" t="str">
        <f aca="false">CHAR(34)&amp;IF(B309&lt;10,"000",IF(B309&lt;100,"00",IF(B309&lt;1000,"0","")))&amp;$B309&amp;CHAR(34)</f>
        <v>"0297"</v>
      </c>
      <c r="F309" s="70" t="str">
        <f aca="false">E309</f>
        <v>"0297"</v>
      </c>
      <c r="G309" s="71" t="n">
        <v>0</v>
      </c>
      <c r="H309" s="71" t="n">
        <v>0</v>
      </c>
      <c r="I309" s="66" t="s">
        <v>243</v>
      </c>
      <c r="J309" s="26" t="s">
        <v>21</v>
      </c>
      <c r="K309" s="72" t="s">
        <v>6</v>
      </c>
      <c r="L309" s="73" t="s">
        <v>7</v>
      </c>
      <c r="M309" s="28" t="s">
        <v>244</v>
      </c>
      <c r="N309" s="28"/>
      <c r="O309" s="74"/>
      <c r="P309" s="20" t="str">
        <f aca="false">"ITM_"&amp;IF(B309&lt;10,"000",IF(B309&lt;100,"00",IF(B309&lt;1000,"0","")))&amp;$B309</f>
        <v>ITM_0297</v>
      </c>
      <c r="Q309" s="21"/>
      <c r="R309" s="1"/>
      <c r="S309" s="1" t="str">
        <f aca="false">IF(E309=F309,"","NOT EQUAL")</f>
        <v/>
      </c>
      <c r="T309" s="1" t="str">
        <f aca="false">IF(ISNA(VLOOKUP(P309,'NEW XEQM.c'!D:D,1,0)),"--",VLOOKUP(P309,'NEW XEQM.c'!D:G,3,0))</f>
        <v>--</v>
      </c>
      <c r="U309" s="1"/>
      <c r="W309" s="0" t="e">
        <f aca="false">SUBSTITUTE(IF(AND(T309="--",FIND("STD",E309),FIND("fn",C309)&gt;0,FIND("ITM_",P309),I309="CAT_FNCT"),E309,""),"""","")</f>
        <v>#VALUE!</v>
      </c>
    </row>
    <row r="310" customFormat="false" ht="15.75" hidden="false" customHeight="false" outlineLevel="0" collapsed="false">
      <c r="A310" s="23" t="n">
        <f aca="false">IF(B310=INT(B310),ROW(),"")</f>
        <v>310</v>
      </c>
      <c r="B310" s="24" t="n">
        <f aca="false">IF(AND(MID(C310,2,1)&lt;&gt;"/",MID(C310,1,1)="/"),INT(B309)+1,B309+0.01)</f>
        <v>298</v>
      </c>
      <c r="C310" s="25" t="s">
        <v>850</v>
      </c>
      <c r="D310" s="25" t="s">
        <v>736</v>
      </c>
      <c r="E310" s="77" t="str">
        <f aca="false">SUBSTITUTE(SUBSTITUTE(MID(F310,1,FIND("STD_RIGHT",F310)-1)&amp;"STD_RIGHT_ARROW " &amp; MID(INDEX($F$3:$F$10007,MATCH(B310+IF(C310=C311,1,IF(C310=C312,2,IF(C310=C313,3,IF(C310=C309,-1,IF(C310=C308,-2,IF(C310=C307,-3,0)))))),$B$3:$B$10007,0)),1,-1+FIND("STD_RIGHT",INDEX($F$3:$F$10007,MATCH(B310+IF(C310=C311,1,IF(C310=C312,2,IF(C310=C313,3,IF(C310=C309,-1,IF(C310=C308,-2,IF(C310=C307,-3,0)))))),$B$3:$B$10007,0)))-1),"100km","hkm"),"kWh","U")</f>
        <v>"short cwt" STD_RIGHT_ARROW "kg"</v>
      </c>
      <c r="F310" s="84" t="s">
        <v>853</v>
      </c>
      <c r="G310" s="15" t="n">
        <v>0</v>
      </c>
      <c r="H310" s="15" t="n">
        <v>0</v>
      </c>
      <c r="I310" s="30" t="s">
        <v>4</v>
      </c>
      <c r="J310" s="26" t="s">
        <v>21</v>
      </c>
      <c r="K310" s="27" t="s">
        <v>22</v>
      </c>
      <c r="L310" s="28" t="s">
        <v>7</v>
      </c>
      <c r="M310" s="28" t="s">
        <v>8</v>
      </c>
      <c r="N310" s="79" t="str">
        <f aca="false">IF(AND(C310=C309,D310=D309),"CAT_DUPL","CAT_FNCT")</f>
        <v>CAT_FNCT</v>
      </c>
      <c r="O310" s="28"/>
      <c r="P310" s="20" t="s">
        <v>854</v>
      </c>
      <c r="Q310" s="21"/>
      <c r="R310" s="1"/>
      <c r="S310" s="1" t="str">
        <f aca="false">IF(E310=F310,"","NOT EQUAL")</f>
        <v>NOT EQUAL</v>
      </c>
      <c r="T310" s="1" t="str">
        <f aca="false">IF(ISNA(VLOOKUP(P310,'NEW XEQM.c'!D:D,1,0)),"--",VLOOKUP(P310,'NEW XEQM.c'!D:G,3,0))</f>
        <v>--</v>
      </c>
      <c r="U310" s="1"/>
      <c r="W310" s="0" t="str">
        <f aca="false">SUBSTITUTE(IF(AND(T310="--",FIND("STD",E310),FIND("fn",C310)&gt;0,FIND("ITM_",P310),I310="CAT_FNCT"),E310,""),"""","")</f>
        <v/>
      </c>
    </row>
    <row r="311" customFormat="false" ht="15.75" hidden="false" customHeight="false" outlineLevel="0" collapsed="false">
      <c r="A311" s="23" t="n">
        <f aca="false">IF(B311=INT(B311),ROW(),"")</f>
        <v>311</v>
      </c>
      <c r="B311" s="24" t="n">
        <f aca="false">IF(AND(MID(C311,2,1)&lt;&gt;"/",MID(C311,1,1)="/"),INT(B310)+1,B310+0.01)</f>
        <v>299</v>
      </c>
      <c r="C311" s="68" t="s">
        <v>0</v>
      </c>
      <c r="D311" s="68" t="s">
        <v>1</v>
      </c>
      <c r="E311" s="69" t="str">
        <f aca="false">CHAR(34)&amp;IF(B311&lt;10,"000",IF(B311&lt;100,"00",IF(B311&lt;1000,"0","")))&amp;$B311&amp;CHAR(34)</f>
        <v>"0299"</v>
      </c>
      <c r="F311" s="70" t="str">
        <f aca="false">E311</f>
        <v>"0299"</v>
      </c>
      <c r="G311" s="71" t="n">
        <v>0</v>
      </c>
      <c r="H311" s="71" t="n">
        <v>0</v>
      </c>
      <c r="I311" s="66" t="s">
        <v>243</v>
      </c>
      <c r="J311" s="26" t="s">
        <v>21</v>
      </c>
      <c r="K311" s="72" t="s">
        <v>6</v>
      </c>
      <c r="L311" s="73" t="s">
        <v>7</v>
      </c>
      <c r="M311" s="28" t="s">
        <v>244</v>
      </c>
      <c r="N311" s="28"/>
      <c r="O311" s="74"/>
      <c r="P311" s="20" t="str">
        <f aca="false">"ITM_"&amp;IF(B311&lt;10,"000",IF(B311&lt;100,"00",IF(B311&lt;1000,"0","")))&amp;$B311</f>
        <v>ITM_0299</v>
      </c>
      <c r="Q311" s="21"/>
      <c r="R311" s="1"/>
      <c r="S311" s="1" t="str">
        <f aca="false">IF(E311=F311,"","NOT EQUAL")</f>
        <v/>
      </c>
      <c r="T311" s="1" t="str">
        <f aca="false">IF(ISNA(VLOOKUP(P311,'NEW XEQM.c'!D:D,1,0)),"--",VLOOKUP(P311,'NEW XEQM.c'!D:G,3,0))</f>
        <v>--</v>
      </c>
      <c r="U311" s="1"/>
      <c r="W311" s="0" t="e">
        <f aca="false">SUBSTITUTE(IF(AND(T311="--",FIND("STD",E311),FIND("fn",C311)&gt;0,FIND("ITM_",P311),I311="CAT_FNCT"),E311,""),"""","")</f>
        <v>#VALUE!</v>
      </c>
    </row>
    <row r="312" customFormat="false" ht="15.75" hidden="false" customHeight="false" outlineLevel="0" collapsed="false">
      <c r="A312" s="23" t="n">
        <f aca="false">IF(B312=INT(B312),ROW(),"")</f>
        <v>312</v>
      </c>
      <c r="B312" s="24" t="n">
        <f aca="false">IF(AND(MID(C312,2,1)&lt;&gt;"/",MID(C312,1,1)="/"),INT(B311)+1,B311+0.01)</f>
        <v>300</v>
      </c>
      <c r="C312" s="25" t="s">
        <v>855</v>
      </c>
      <c r="D312" s="25" t="s">
        <v>739</v>
      </c>
      <c r="E312" s="77" t="str">
        <f aca="false">SUBSTITUTE(SUBSTITUTE(MID(F312,1,FIND("STD_RIGHT",F312)-1)&amp;"STD_RIGHT_ARROW " &amp; MID(INDEX($F$3:$F$10007,MATCH(B312+IF(C312=C313,1,IF(C312=C314,2,IF(C312=C315,3,IF(C312=C311,-1,IF(C312=C310,-2,IF(C312=C309,-3,0)))))),$B$3:$B$10007,0)),1,-1+FIND("STD_RIGHT",INDEX($F$3:$F$10007,MATCH(B312+IF(C312=C313,1,IF(C312=C314,2,IF(C312=C315,3,IF(C312=C311,-1,IF(C312=C310,-2,IF(C312=C309,-3,0)))))),$B$3:$B$10007,0)))-1),"100km","hkm"),"kWh","U")</f>
        <v>"kg" STD_RIGHT_ARROW "stone"</v>
      </c>
      <c r="F312" s="26" t="s">
        <v>851</v>
      </c>
      <c r="G312" s="15" t="n">
        <v>0</v>
      </c>
      <c r="H312" s="15" t="n">
        <v>0</v>
      </c>
      <c r="I312" s="30" t="s">
        <v>4</v>
      </c>
      <c r="J312" s="26" t="s">
        <v>21</v>
      </c>
      <c r="K312" s="27" t="s">
        <v>22</v>
      </c>
      <c r="L312" s="28" t="s">
        <v>7</v>
      </c>
      <c r="M312" s="28" t="s">
        <v>8</v>
      </c>
      <c r="N312" s="79" t="str">
        <f aca="false">IF(AND(C312=C311,D312=D311),"CAT_DUPL","CAT_FNCT")</f>
        <v>CAT_FNCT</v>
      </c>
      <c r="O312" s="28"/>
      <c r="P312" s="20" t="s">
        <v>856</v>
      </c>
      <c r="Q312" s="21"/>
      <c r="R312" s="1"/>
      <c r="S312" s="1" t="str">
        <f aca="false">IF(E312=F312,"","NOT EQUAL")</f>
        <v>NOT EQUAL</v>
      </c>
      <c r="T312" s="1" t="str">
        <f aca="false">IF(ISNA(VLOOKUP(P312,'NEW XEQM.c'!D:D,1,0)),"--",VLOOKUP(P312,'NEW XEQM.c'!D:G,3,0))</f>
        <v>--</v>
      </c>
      <c r="U312" s="1"/>
      <c r="W312" s="0" t="str">
        <f aca="false">SUBSTITUTE(IF(AND(T312="--",FIND("STD",E312),FIND("fn",C312)&gt;0,FIND("ITM_",P312),I312="CAT_FNCT"),E312,""),"""","")</f>
        <v/>
      </c>
    </row>
    <row r="313" customFormat="false" ht="15.75" hidden="false" customHeight="false" outlineLevel="0" collapsed="false">
      <c r="A313" s="23" t="n">
        <f aca="false">IF(B313=INT(B313),ROW(),"")</f>
        <v>313</v>
      </c>
      <c r="B313" s="24" t="n">
        <f aca="false">IF(AND(MID(C313,2,1)&lt;&gt;"/",MID(C313,1,1)="/"),INT(B312)+1,B312+0.01)</f>
        <v>301</v>
      </c>
      <c r="C313" s="68" t="s">
        <v>0</v>
      </c>
      <c r="D313" s="68" t="s">
        <v>1</v>
      </c>
      <c r="E313" s="69" t="str">
        <f aca="false">CHAR(34)&amp;IF(B313&lt;10,"000",IF(B313&lt;100,"00",IF(B313&lt;1000,"0","")))&amp;$B313&amp;CHAR(34)</f>
        <v>"0301"</v>
      </c>
      <c r="F313" s="70" t="str">
        <f aca="false">E313</f>
        <v>"0301"</v>
      </c>
      <c r="G313" s="71" t="n">
        <v>0</v>
      </c>
      <c r="H313" s="71" t="n">
        <v>0</v>
      </c>
      <c r="I313" s="66" t="s">
        <v>243</v>
      </c>
      <c r="J313" s="26" t="s">
        <v>21</v>
      </c>
      <c r="K313" s="72" t="s">
        <v>6</v>
      </c>
      <c r="L313" s="73" t="s">
        <v>7</v>
      </c>
      <c r="M313" s="28" t="s">
        <v>244</v>
      </c>
      <c r="N313" s="28"/>
      <c r="O313" s="74"/>
      <c r="P313" s="20" t="str">
        <f aca="false">"ITM_"&amp;IF(B313&lt;10,"000",IF(B313&lt;100,"00",IF(B313&lt;1000,"0","")))&amp;$B313</f>
        <v>ITM_0301</v>
      </c>
      <c r="Q313" s="21"/>
      <c r="R313" s="1"/>
      <c r="S313" s="1" t="str">
        <f aca="false">IF(E313=F313,"","NOT EQUAL")</f>
        <v/>
      </c>
      <c r="T313" s="1" t="str">
        <f aca="false">IF(ISNA(VLOOKUP(P313,'NEW XEQM.c'!D:D,1,0)),"--",VLOOKUP(P313,'NEW XEQM.c'!D:G,3,0))</f>
        <v>--</v>
      </c>
      <c r="U313" s="1"/>
      <c r="W313" s="0" t="e">
        <f aca="false">SUBSTITUTE(IF(AND(T313="--",FIND("STD",E313),FIND("fn",C313)&gt;0,FIND("ITM_",P313),I313="CAT_FNCT"),E313,""),"""","")</f>
        <v>#VALUE!</v>
      </c>
    </row>
    <row r="314" customFormat="false" ht="15.75" hidden="false" customHeight="false" outlineLevel="0" collapsed="false">
      <c r="A314" s="23" t="n">
        <f aca="false">IF(B314=INT(B314),ROW(),"")</f>
        <v>314</v>
      </c>
      <c r="B314" s="24" t="n">
        <f aca="false">IF(AND(MID(C314,2,1)&lt;&gt;"/",MID(C314,1,1)="/"),INT(B313)+1,B313+0.01)</f>
        <v>302</v>
      </c>
      <c r="C314" s="25" t="s">
        <v>855</v>
      </c>
      <c r="D314" s="25" t="s">
        <v>736</v>
      </c>
      <c r="E314" s="77" t="str">
        <f aca="false">SUBSTITUTE(SUBSTITUTE(MID(F314,1,FIND("STD_RIGHT",F314)-1)&amp;"STD_RIGHT_ARROW " &amp; MID(INDEX($F$3:$F$10007,MATCH(B314+IF(C314=C315,1,IF(C314=C316,2,IF(C314=C317,3,IF(C314=C313,-1,IF(C314=C312,-2,IF(C314=C311,-3,0)))))),$B$3:$B$10007,0)),1,-1+FIND("STD_RIGHT",INDEX($F$3:$F$10007,MATCH(B314+IF(C314=C315,1,IF(C314=C316,2,IF(C314=C317,3,IF(C314=C313,-1,IF(C314=C312,-2,IF(C314=C311,-3,0)))))),$B$3:$B$10007,0)))-1),"100km","hkm"),"kWh","U")</f>
        <v>"stone" STD_RIGHT_ARROW "kg"</v>
      </c>
      <c r="F314" s="26" t="s">
        <v>857</v>
      </c>
      <c r="G314" s="15" t="n">
        <v>0</v>
      </c>
      <c r="H314" s="15" t="n">
        <v>0</v>
      </c>
      <c r="I314" s="30" t="s">
        <v>4</v>
      </c>
      <c r="J314" s="26" t="s">
        <v>21</v>
      </c>
      <c r="K314" s="27" t="s">
        <v>22</v>
      </c>
      <c r="L314" s="28" t="s">
        <v>7</v>
      </c>
      <c r="M314" s="28" t="s">
        <v>8</v>
      </c>
      <c r="N314" s="79" t="str">
        <f aca="false">IF(AND(C314=C313,D314=D313),"CAT_DUPL","CAT_FNCT")</f>
        <v>CAT_FNCT</v>
      </c>
      <c r="O314" s="28"/>
      <c r="P314" s="20" t="s">
        <v>858</v>
      </c>
      <c r="Q314" s="21"/>
      <c r="R314" s="1"/>
      <c r="S314" s="1" t="str">
        <f aca="false">IF(E314=F314,"","NOT EQUAL")</f>
        <v>NOT EQUAL</v>
      </c>
      <c r="T314" s="1" t="str">
        <f aca="false">IF(ISNA(VLOOKUP(P314,'NEW XEQM.c'!D:D,1,0)),"--",VLOOKUP(P314,'NEW XEQM.c'!D:G,3,0))</f>
        <v>--</v>
      </c>
      <c r="U314" s="1"/>
      <c r="W314" s="0" t="str">
        <f aca="false">SUBSTITUTE(IF(AND(T314="--",FIND("STD",E314),FIND("fn",C314)&gt;0,FIND("ITM_",P314),I314="CAT_FNCT"),E314,""),"""","")</f>
        <v/>
      </c>
    </row>
    <row r="315" customFormat="false" ht="15.75" hidden="false" customHeight="false" outlineLevel="0" collapsed="false">
      <c r="A315" s="23" t="n">
        <f aca="false">IF(B315=INT(B315),ROW(),"")</f>
        <v>315</v>
      </c>
      <c r="B315" s="24" t="n">
        <f aca="false">IF(AND(MID(C315,2,1)&lt;&gt;"/",MID(C315,1,1)="/"),INT(B314)+1,B314+0.01)</f>
        <v>303</v>
      </c>
      <c r="C315" s="68" t="s">
        <v>0</v>
      </c>
      <c r="D315" s="68" t="s">
        <v>1</v>
      </c>
      <c r="E315" s="69" t="str">
        <f aca="false">CHAR(34)&amp;IF(B315&lt;10,"000",IF(B315&lt;100,"00",IF(B315&lt;1000,"0","")))&amp;$B315&amp;CHAR(34)</f>
        <v>"0303"</v>
      </c>
      <c r="F315" s="70" t="str">
        <f aca="false">E315</f>
        <v>"0303"</v>
      </c>
      <c r="G315" s="71" t="n">
        <v>0</v>
      </c>
      <c r="H315" s="71" t="n">
        <v>0</v>
      </c>
      <c r="I315" s="66" t="s">
        <v>243</v>
      </c>
      <c r="J315" s="26" t="s">
        <v>21</v>
      </c>
      <c r="K315" s="72" t="s">
        <v>6</v>
      </c>
      <c r="L315" s="73" t="s">
        <v>7</v>
      </c>
      <c r="M315" s="28" t="s">
        <v>244</v>
      </c>
      <c r="N315" s="28"/>
      <c r="O315" s="74"/>
      <c r="P315" s="20" t="str">
        <f aca="false">"ITM_"&amp;IF(B315&lt;10,"000",IF(B315&lt;100,"00",IF(B315&lt;1000,"0","")))&amp;$B315</f>
        <v>ITM_0303</v>
      </c>
      <c r="Q315" s="21"/>
      <c r="R315" s="1"/>
      <c r="S315" s="1" t="str">
        <f aca="false">IF(E315=F315,"","NOT EQUAL")</f>
        <v/>
      </c>
      <c r="T315" s="1" t="str">
        <f aca="false">IF(ISNA(VLOOKUP(P315,'NEW XEQM.c'!D:D,1,0)),"--",VLOOKUP(P315,'NEW XEQM.c'!D:G,3,0))</f>
        <v>--</v>
      </c>
      <c r="U315" s="1"/>
      <c r="W315" s="0" t="e">
        <f aca="false">SUBSTITUTE(IF(AND(T315="--",FIND("STD",E315),FIND("fn",C315)&gt;0,FIND("ITM_",P315),I315="CAT_FNCT"),E315,""),"""","")</f>
        <v>#VALUE!</v>
      </c>
    </row>
    <row r="316" customFormat="false" ht="15.75" hidden="false" customHeight="false" outlineLevel="0" collapsed="false">
      <c r="A316" s="23" t="n">
        <f aca="false">IF(B316=INT(B316),ROW(),"")</f>
        <v>316</v>
      </c>
      <c r="B316" s="24" t="n">
        <f aca="false">IF(AND(MID(C316,2,1)&lt;&gt;"/",MID(C316,1,1)="/"),INT(B315)+1,B315+0.01)</f>
        <v>304</v>
      </c>
      <c r="C316" s="25" t="s">
        <v>859</v>
      </c>
      <c r="D316" s="25" t="s">
        <v>739</v>
      </c>
      <c r="E316" s="77" t="str">
        <f aca="false">SUBSTITUTE(SUBSTITUTE(MID(F316,1,FIND("STD_RIGHT",F316)-1)&amp;"STD_RIGHT_ARROW " &amp; MID(INDEX($F$3:$F$10007,MATCH(B316+IF(C316=C317,1,IF(C316=C318,2,IF(C316=C319,3,IF(C316=C315,-1,IF(C316=C314,-2,IF(C316=C313,-3,0)))))),$B$3:$B$10007,0)),1,-1+FIND("STD_RIGHT",INDEX($F$3:$F$10007,MATCH(B316+IF(C316=C317,1,IF(C316=C318,2,IF(C316=C319,3,IF(C316=C315,-1,IF(C316=C314,-2,IF(C316=C313,-3,0)))))),$B$3:$B$10007,0)))-1),"100km","hkm"),"kWh","U")</f>
        <v>"kg" STD_RIGHT_ARROW "short ton"</v>
      </c>
      <c r="F316" s="84" t="s">
        <v>851</v>
      </c>
      <c r="G316" s="15" t="n">
        <v>0</v>
      </c>
      <c r="H316" s="15" t="n">
        <v>0</v>
      </c>
      <c r="I316" s="30" t="s">
        <v>4</v>
      </c>
      <c r="J316" s="26" t="s">
        <v>21</v>
      </c>
      <c r="K316" s="27" t="s">
        <v>22</v>
      </c>
      <c r="L316" s="28" t="s">
        <v>7</v>
      </c>
      <c r="M316" s="28" t="s">
        <v>8</v>
      </c>
      <c r="N316" s="79" t="str">
        <f aca="false">IF(AND(C316=C315,D316=D315),"CAT_DUPL","CAT_FNCT")</f>
        <v>CAT_FNCT</v>
      </c>
      <c r="O316" s="28"/>
      <c r="P316" s="20" t="s">
        <v>860</v>
      </c>
      <c r="Q316" s="21"/>
      <c r="R316" s="1"/>
      <c r="S316" s="1" t="str">
        <f aca="false">IF(E316=F316,"","NOT EQUAL")</f>
        <v>NOT EQUAL</v>
      </c>
      <c r="T316" s="1" t="str">
        <f aca="false">IF(ISNA(VLOOKUP(P316,'NEW XEQM.c'!D:D,1,0)),"--",VLOOKUP(P316,'NEW XEQM.c'!D:G,3,0))</f>
        <v>--</v>
      </c>
      <c r="U316" s="1"/>
      <c r="W316" s="0" t="str">
        <f aca="false">SUBSTITUTE(IF(AND(T316="--",FIND("STD",E316),FIND("fn",C316)&gt;0,FIND("ITM_",P316),I316="CAT_FNCT"),E316,""),"""","")</f>
        <v/>
      </c>
    </row>
    <row r="317" customFormat="false" ht="15.75" hidden="false" customHeight="false" outlineLevel="0" collapsed="false">
      <c r="A317" s="23" t="n">
        <f aca="false">IF(B317=INT(B317),ROW(),"")</f>
        <v>317</v>
      </c>
      <c r="B317" s="24" t="n">
        <f aca="false">IF(AND(MID(C317,2,1)&lt;&gt;"/",MID(C317,1,1)="/"),INT(B316)+1,B316+0.01)</f>
        <v>305</v>
      </c>
      <c r="C317" s="68" t="s">
        <v>0</v>
      </c>
      <c r="D317" s="68" t="s">
        <v>1</v>
      </c>
      <c r="E317" s="69" t="str">
        <f aca="false">CHAR(34)&amp;IF(B317&lt;10,"000",IF(B317&lt;100,"00",IF(B317&lt;1000,"0","")))&amp;$B317&amp;CHAR(34)</f>
        <v>"0305"</v>
      </c>
      <c r="F317" s="70" t="str">
        <f aca="false">E317</f>
        <v>"0305"</v>
      </c>
      <c r="G317" s="71" t="n">
        <v>0</v>
      </c>
      <c r="H317" s="71" t="n">
        <v>0</v>
      </c>
      <c r="I317" s="66" t="s">
        <v>243</v>
      </c>
      <c r="J317" s="26" t="s">
        <v>21</v>
      </c>
      <c r="K317" s="72" t="s">
        <v>6</v>
      </c>
      <c r="L317" s="73" t="s">
        <v>7</v>
      </c>
      <c r="M317" s="28" t="s">
        <v>244</v>
      </c>
      <c r="N317" s="28"/>
      <c r="O317" s="74"/>
      <c r="P317" s="20" t="str">
        <f aca="false">"ITM_"&amp;IF(B317&lt;10,"000",IF(B317&lt;100,"00",IF(B317&lt;1000,"0","")))&amp;$B317</f>
        <v>ITM_0305</v>
      </c>
      <c r="Q317" s="21"/>
      <c r="R317" s="1"/>
      <c r="S317" s="1" t="str">
        <f aca="false">IF(E317=F317,"","NOT EQUAL")</f>
        <v/>
      </c>
      <c r="T317" s="1" t="str">
        <f aca="false">IF(ISNA(VLOOKUP(P317,'NEW XEQM.c'!D:D,1,0)),"--",VLOOKUP(P317,'NEW XEQM.c'!D:G,3,0))</f>
        <v>--</v>
      </c>
      <c r="U317" s="1"/>
      <c r="W317" s="0" t="e">
        <f aca="false">SUBSTITUTE(IF(AND(T317="--",FIND("STD",E317),FIND("fn",C317)&gt;0,FIND("ITM_",P317),I317="CAT_FNCT"),E317,""),"""","")</f>
        <v>#VALUE!</v>
      </c>
    </row>
    <row r="318" customFormat="false" ht="15.75" hidden="false" customHeight="false" outlineLevel="0" collapsed="false">
      <c r="A318" s="23" t="n">
        <f aca="false">IF(B318=INT(B318),ROW(),"")</f>
        <v>318</v>
      </c>
      <c r="B318" s="24" t="n">
        <f aca="false">IF(AND(MID(C318,2,1)&lt;&gt;"/",MID(C318,1,1)="/"),INT(B317)+1,B317+0.01)</f>
        <v>306</v>
      </c>
      <c r="C318" s="68" t="s">
        <v>0</v>
      </c>
      <c r="D318" s="68" t="s">
        <v>1</v>
      </c>
      <c r="E318" s="69" t="str">
        <f aca="false">CHAR(34)&amp;IF(B318&lt;10,"000",IF(B318&lt;100,"00",IF(B318&lt;1000,"0","")))&amp;$B318&amp;CHAR(34)</f>
        <v>"0306"</v>
      </c>
      <c r="F318" s="70" t="str">
        <f aca="false">E318</f>
        <v>"0306"</v>
      </c>
      <c r="G318" s="71" t="n">
        <v>0</v>
      </c>
      <c r="H318" s="71" t="n">
        <v>0</v>
      </c>
      <c r="I318" s="66" t="s">
        <v>243</v>
      </c>
      <c r="J318" s="26" t="s">
        <v>21</v>
      </c>
      <c r="K318" s="72" t="s">
        <v>6</v>
      </c>
      <c r="L318" s="73" t="s">
        <v>7</v>
      </c>
      <c r="M318" s="28" t="s">
        <v>244</v>
      </c>
      <c r="N318" s="28"/>
      <c r="O318" s="74"/>
      <c r="P318" s="20" t="str">
        <f aca="false">"ITM_"&amp;IF(B318&lt;10,"000",IF(B318&lt;100,"00",IF(B318&lt;1000,"0","")))&amp;$B318</f>
        <v>ITM_0306</v>
      </c>
      <c r="Q318" s="21"/>
      <c r="R318" s="1"/>
      <c r="S318" s="1" t="str">
        <f aca="false">IF(E318=F318,"","NOT EQUAL")</f>
        <v/>
      </c>
      <c r="T318" s="1" t="str">
        <f aca="false">IF(ISNA(VLOOKUP(P318,'NEW XEQM.c'!D:D,1,0)),"--",VLOOKUP(P318,'NEW XEQM.c'!D:G,3,0))</f>
        <v>--</v>
      </c>
      <c r="U318" s="1"/>
      <c r="W318" s="0" t="e">
        <f aca="false">SUBSTITUTE(IF(AND(T318="--",FIND("STD",E318),FIND("fn",C318)&gt;0,FIND("ITM_",P318),I318="CAT_FNCT"),E318,""),"""","")</f>
        <v>#VALUE!</v>
      </c>
    </row>
    <row r="319" customFormat="false" ht="15.75" hidden="false" customHeight="false" outlineLevel="0" collapsed="false">
      <c r="A319" s="23" t="n">
        <f aca="false">IF(B319=INT(B319),ROW(),"")</f>
        <v>319</v>
      </c>
      <c r="B319" s="24" t="n">
        <f aca="false">IF(AND(MID(C319,2,1)&lt;&gt;"/",MID(C319,1,1)="/"),INT(B318)+1,B318+0.01)</f>
        <v>307</v>
      </c>
      <c r="C319" s="25" t="s">
        <v>859</v>
      </c>
      <c r="D319" s="25" t="s">
        <v>736</v>
      </c>
      <c r="E319" s="77" t="str">
        <f aca="false">SUBSTITUTE(SUBSTITUTE(MID(F319,1,FIND("STD_RIGHT",F319)-1)&amp;"STD_RIGHT_ARROW " &amp; MID(INDEX($F$3:$F$10007,MATCH(B319+IF(C319=C320,1,IF(C319=C321,2,IF(C319=C322,3,IF(C319=C318,-1,IF(C319=C317,-2,IF(C319=C316,-3,0)))))),$B$3:$B$10007,0)),1,-1+FIND("STD_RIGHT",INDEX($F$3:$F$10007,MATCH(B319+IF(C319=C320,1,IF(C319=C321,2,IF(C319=C322,3,IF(C319=C318,-1,IF(C319=C317,-2,IF(C319=C316,-3,0)))))),$B$3:$B$10007,0)))-1),"100km","hkm"),"kWh","U")</f>
        <v>"short ton" STD_RIGHT_ARROW "kg"</v>
      </c>
      <c r="F319" s="84" t="s">
        <v>861</v>
      </c>
      <c r="G319" s="15" t="n">
        <v>0</v>
      </c>
      <c r="H319" s="15" t="n">
        <v>0</v>
      </c>
      <c r="I319" s="30" t="s">
        <v>4</v>
      </c>
      <c r="J319" s="26" t="s">
        <v>21</v>
      </c>
      <c r="K319" s="27" t="s">
        <v>22</v>
      </c>
      <c r="L319" s="28" t="s">
        <v>7</v>
      </c>
      <c r="M319" s="28" t="s">
        <v>8</v>
      </c>
      <c r="N319" s="79" t="str">
        <f aca="false">IF(AND(C319=C318,D319=D318),"CAT_DUPL","CAT_FNCT")</f>
        <v>CAT_FNCT</v>
      </c>
      <c r="O319" s="28"/>
      <c r="P319" s="20" t="s">
        <v>862</v>
      </c>
      <c r="Q319" s="21"/>
      <c r="R319" s="1"/>
      <c r="S319" s="1" t="str">
        <f aca="false">IF(E319=F319,"","NOT EQUAL")</f>
        <v>NOT EQUAL</v>
      </c>
      <c r="T319" s="1" t="str">
        <f aca="false">IF(ISNA(VLOOKUP(P319,'NEW XEQM.c'!D:D,1,0)),"--",VLOOKUP(P319,'NEW XEQM.c'!D:G,3,0))</f>
        <v>--</v>
      </c>
      <c r="U319" s="1"/>
      <c r="W319" s="0" t="str">
        <f aca="false">SUBSTITUTE(IF(AND(T319="--",FIND("STD",E319),FIND("fn",C319)&gt;0,FIND("ITM_",P319),I319="CAT_FNCT"),E319,""),"""","")</f>
        <v/>
      </c>
    </row>
    <row r="320" customFormat="false" ht="15.75" hidden="false" customHeight="false" outlineLevel="0" collapsed="false">
      <c r="A320" s="23" t="n">
        <f aca="false">IF(B320=INT(B320),ROW(),"")</f>
        <v>320</v>
      </c>
      <c r="B320" s="24" t="n">
        <f aca="false">IF(AND(MID(C320,2,1)&lt;&gt;"/",MID(C320,1,1)="/"),INT(B319)+1,B319+0.01)</f>
        <v>308</v>
      </c>
      <c r="C320" s="68" t="s">
        <v>0</v>
      </c>
      <c r="D320" s="68" t="s">
        <v>1</v>
      </c>
      <c r="E320" s="69" t="str">
        <f aca="false">CHAR(34)&amp;IF(B320&lt;10,"000",IF(B320&lt;100,"00",IF(B320&lt;1000,"0","")))&amp;$B320&amp;CHAR(34)</f>
        <v>"0308"</v>
      </c>
      <c r="F320" s="70" t="str">
        <f aca="false">E320</f>
        <v>"0308"</v>
      </c>
      <c r="G320" s="71" t="n">
        <v>0</v>
      </c>
      <c r="H320" s="71" t="n">
        <v>0</v>
      </c>
      <c r="I320" s="66" t="s">
        <v>243</v>
      </c>
      <c r="J320" s="26" t="s">
        <v>21</v>
      </c>
      <c r="K320" s="72" t="s">
        <v>6</v>
      </c>
      <c r="L320" s="73" t="s">
        <v>7</v>
      </c>
      <c r="M320" s="28" t="s">
        <v>244</v>
      </c>
      <c r="N320" s="28"/>
      <c r="O320" s="74"/>
      <c r="P320" s="20" t="str">
        <f aca="false">"ITM_"&amp;IF(B320&lt;10,"000",IF(B320&lt;100,"00",IF(B320&lt;1000,"0","")))&amp;$B320</f>
        <v>ITM_0308</v>
      </c>
      <c r="Q320" s="21"/>
      <c r="R320" s="1"/>
      <c r="S320" s="1" t="str">
        <f aca="false">IF(E320=F320,"","NOT EQUAL")</f>
        <v/>
      </c>
      <c r="T320" s="1" t="str">
        <f aca="false">IF(ISNA(VLOOKUP(P320,'NEW XEQM.c'!D:D,1,0)),"--",VLOOKUP(P320,'NEW XEQM.c'!D:G,3,0))</f>
        <v>--</v>
      </c>
      <c r="U320" s="1"/>
      <c r="W320" s="0" t="e">
        <f aca="false">SUBSTITUTE(IF(AND(T320="--",FIND("STD",E320),FIND("fn",C320)&gt;0,FIND("ITM_",P320),I320="CAT_FNCT"),E320,""),"""","")</f>
        <v>#VALUE!</v>
      </c>
    </row>
    <row r="321" customFormat="false" ht="15.75" hidden="false" customHeight="false" outlineLevel="0" collapsed="false">
      <c r="A321" s="23" t="n">
        <f aca="false">IF(B321=INT(B321),ROW(),"")</f>
        <v>321</v>
      </c>
      <c r="B321" s="24" t="n">
        <f aca="false">IF(AND(MID(C321,2,1)&lt;&gt;"/",MID(C321,1,1)="/"),INT(B320)+1,B320+0.01)</f>
        <v>309</v>
      </c>
      <c r="C321" s="68" t="s">
        <v>0</v>
      </c>
      <c r="D321" s="68" t="s">
        <v>1</v>
      </c>
      <c r="E321" s="69" t="str">
        <f aca="false">CHAR(34)&amp;IF(B321&lt;10,"000",IF(B321&lt;100,"00",IF(B321&lt;1000,"0","")))&amp;$B321&amp;CHAR(34)</f>
        <v>"0309"</v>
      </c>
      <c r="F321" s="70" t="str">
        <f aca="false">E321</f>
        <v>"0309"</v>
      </c>
      <c r="G321" s="71" t="n">
        <v>0</v>
      </c>
      <c r="H321" s="71" t="n">
        <v>0</v>
      </c>
      <c r="I321" s="66" t="s">
        <v>243</v>
      </c>
      <c r="J321" s="26" t="s">
        <v>21</v>
      </c>
      <c r="K321" s="72" t="s">
        <v>6</v>
      </c>
      <c r="L321" s="73" t="s">
        <v>7</v>
      </c>
      <c r="M321" s="28" t="s">
        <v>244</v>
      </c>
      <c r="N321" s="28"/>
      <c r="O321" s="74"/>
      <c r="P321" s="20" t="str">
        <f aca="false">"ITM_"&amp;IF(B321&lt;10,"000",IF(B321&lt;100,"00",IF(B321&lt;1000,"0","")))&amp;$B321</f>
        <v>ITM_0309</v>
      </c>
      <c r="Q321" s="21"/>
      <c r="R321" s="1"/>
      <c r="S321" s="1" t="str">
        <f aca="false">IF(E321=F321,"","NOT EQUAL")</f>
        <v/>
      </c>
      <c r="T321" s="1" t="str">
        <f aca="false">IF(ISNA(VLOOKUP(P321,'NEW XEQM.c'!D:D,1,0)),"--",VLOOKUP(P321,'NEW XEQM.c'!D:G,3,0))</f>
        <v>--</v>
      </c>
      <c r="U321" s="1"/>
      <c r="W321" s="0" t="e">
        <f aca="false">SUBSTITUTE(IF(AND(T321="--",FIND("STD",E321),FIND("fn",C321)&gt;0,FIND("ITM_",P321),I321="CAT_FNCT"),E321,""),"""","")</f>
        <v>#VALUE!</v>
      </c>
    </row>
    <row r="322" customFormat="false" ht="15.75" hidden="false" customHeight="false" outlineLevel="0" collapsed="false">
      <c r="A322" s="23" t="n">
        <f aca="false">IF(B322=INT(B322),ROW(),"")</f>
        <v>322</v>
      </c>
      <c r="B322" s="24" t="n">
        <f aca="false">IF(AND(MID(C322,2,1)&lt;&gt;"/",MID(C322,1,1)="/"),INT(B321)+1,B321+0.01)</f>
        <v>310</v>
      </c>
      <c r="C322" s="25" t="s">
        <v>863</v>
      </c>
      <c r="D322" s="25" t="s">
        <v>739</v>
      </c>
      <c r="E322" s="77" t="str">
        <f aca="false">SUBSTITUTE(SUBSTITUTE(MID(F322,1,FIND("STD_RIGHT",F322)-1)&amp;"STD_RIGHT_ARROW " &amp; MID(INDEX($F$3:$F$10007,MATCH(B322+IF(C322=C323,1,IF(C322=C324,2,IF(C322=C325,3,IF(C322=C321,-1,IF(C322=C320,-2,IF(C322=C319,-3,0)))))),$B$3:$B$10007,0)),1,-1+FIND("STD_RIGHT",INDEX($F$3:$F$10007,MATCH(B322+IF(C322=C323,1,IF(C322=C324,2,IF(C322=C325,3,IF(C322=C321,-1,IF(C322=C320,-2,IF(C322=C319,-3,0)))))),$B$3:$B$10007,0)))-1),"100km","hkm"),"kWh","U")</f>
        <v>"kg" STD_RIGHT_ARROW "ton"</v>
      </c>
      <c r="F322" s="26" t="s">
        <v>864</v>
      </c>
      <c r="G322" s="15" t="n">
        <v>0</v>
      </c>
      <c r="H322" s="15" t="n">
        <v>0</v>
      </c>
      <c r="I322" s="30" t="s">
        <v>4</v>
      </c>
      <c r="J322" s="26" t="s">
        <v>21</v>
      </c>
      <c r="K322" s="27" t="s">
        <v>22</v>
      </c>
      <c r="L322" s="28" t="s">
        <v>7</v>
      </c>
      <c r="M322" s="28" t="s">
        <v>8</v>
      </c>
      <c r="N322" s="79" t="str">
        <f aca="false">IF(AND(C322=C321,D322=D321),"CAT_DUPL","CAT_FNCT")</f>
        <v>CAT_FNCT</v>
      </c>
      <c r="O322" s="28"/>
      <c r="P322" s="20" t="s">
        <v>865</v>
      </c>
      <c r="Q322" s="21"/>
      <c r="R322" s="1"/>
      <c r="S322" s="1" t="str">
        <f aca="false">IF(E322=F322,"","NOT EQUAL")</f>
        <v/>
      </c>
      <c r="T322" s="1" t="str">
        <f aca="false">IF(ISNA(VLOOKUP(P322,'NEW XEQM.c'!D:D,1,0)),"--",VLOOKUP(P322,'NEW XEQM.c'!D:G,3,0))</f>
        <v>--</v>
      </c>
      <c r="U322" s="1"/>
      <c r="W322" s="0" t="str">
        <f aca="false">SUBSTITUTE(IF(AND(T322="--",FIND("STD",E322),FIND("fn",C322)&gt;0,FIND("ITM_",P322),I322="CAT_FNCT"),E322,""),"""","")</f>
        <v/>
      </c>
    </row>
    <row r="323" customFormat="false" ht="15.75" hidden="false" customHeight="false" outlineLevel="0" collapsed="false">
      <c r="A323" s="23" t="n">
        <f aca="false">IF(B323=INT(B323),ROW(),"")</f>
        <v>323</v>
      </c>
      <c r="B323" s="24" t="n">
        <f aca="false">IF(AND(MID(C323,2,1)&lt;&gt;"/",MID(C323,1,1)="/"),INT(B322)+1,B322+0.01)</f>
        <v>311</v>
      </c>
      <c r="C323" s="32" t="s">
        <v>866</v>
      </c>
      <c r="D323" s="25" t="s">
        <v>736</v>
      </c>
      <c r="E323" s="77" t="str">
        <f aca="false">SUBSTITUTE(SUBSTITUTE(MID(F323,1,FIND("STD_RIGHT",F323)-1)&amp;"STD_RIGHT_ARROW " &amp; MID(INDEX($F$3:$F$10007,MATCH(B323+IF(C323=C324,1,IF(C323=C325,2,IF(C323=C326,3,IF(C323=C322,-1,IF(C323=C321,-2,IF(C323=C320,-3,0)))))),$B$3:$B$10007,0)),1,-1+FIND("STD_RIGHT",INDEX($F$3:$F$10007,MATCH(B323+IF(C323=C324,1,IF(C323=C325,2,IF(C323=C326,3,IF(C323=C322,-1,IF(C323=C321,-2,IF(C323=C320,-3,0)))))),$B$3:$B$10007,0)))-1),"100km","hkm"),"kWh","U")</f>
        <v>"kg" STD_RIGHT_ARROW "li" STD_a_BREVE "ng"</v>
      </c>
      <c r="F323" s="26" t="s">
        <v>851</v>
      </c>
      <c r="G323" s="33" t="n">
        <v>0</v>
      </c>
      <c r="H323" s="33" t="n">
        <v>0</v>
      </c>
      <c r="I323" s="30" t="s">
        <v>4</v>
      </c>
      <c r="J323" s="26" t="s">
        <v>21</v>
      </c>
      <c r="K323" s="27" t="s">
        <v>22</v>
      </c>
      <c r="L323" s="28" t="s">
        <v>7</v>
      </c>
      <c r="M323" s="28" t="s">
        <v>8</v>
      </c>
      <c r="N323" s="79" t="str">
        <f aca="false">IF(AND(C323=C322,D323=D322),"CAT_DUPL","CAT_FNCT")</f>
        <v>CAT_FNCT</v>
      </c>
      <c r="O323" s="28"/>
      <c r="P323" s="20" t="s">
        <v>867</v>
      </c>
      <c r="Q323" s="21"/>
      <c r="R323" s="1"/>
      <c r="S323" s="1" t="str">
        <f aca="false">IF(E323=F323,"","NOT EQUAL")</f>
        <v>NOT EQUAL</v>
      </c>
      <c r="T323" s="1" t="str">
        <f aca="false">IF(ISNA(VLOOKUP(P323,'NEW XEQM.c'!D:D,1,0)),"--",VLOOKUP(P323,'NEW XEQM.c'!D:G,3,0))</f>
        <v>--</v>
      </c>
      <c r="U323" s="1"/>
      <c r="W323" s="0" t="str">
        <f aca="false">SUBSTITUTE(IF(AND(T323="--",FIND("STD",E323),FIND("fn",C323)&gt;0,FIND("ITM_",P323),I323="CAT_FNCT"),E323,""),"""","")</f>
        <v/>
      </c>
    </row>
    <row r="324" customFormat="false" ht="15.75" hidden="false" customHeight="false" outlineLevel="0" collapsed="false">
      <c r="A324" s="23" t="n">
        <f aca="false">IF(B324=INT(B324),ROW(),"")</f>
        <v>324</v>
      </c>
      <c r="B324" s="24" t="n">
        <f aca="false">IF(AND(MID(C324,2,1)&lt;&gt;"/",MID(C324,1,1)="/"),INT(B323)+1,B323+0.01)</f>
        <v>312</v>
      </c>
      <c r="C324" s="68" t="s">
        <v>0</v>
      </c>
      <c r="D324" s="68" t="s">
        <v>1</v>
      </c>
      <c r="E324" s="69" t="str">
        <f aca="false">CHAR(34)&amp;IF(B324&lt;10,"000",IF(B324&lt;100,"00",IF(B324&lt;1000,"0","")))&amp;$B324&amp;CHAR(34)</f>
        <v>"0312"</v>
      </c>
      <c r="F324" s="70" t="str">
        <f aca="false">E324</f>
        <v>"0312"</v>
      </c>
      <c r="G324" s="71" t="n">
        <v>0</v>
      </c>
      <c r="H324" s="71" t="n">
        <v>0</v>
      </c>
      <c r="I324" s="66" t="s">
        <v>243</v>
      </c>
      <c r="J324" s="26" t="s">
        <v>21</v>
      </c>
      <c r="K324" s="72" t="s">
        <v>6</v>
      </c>
      <c r="L324" s="73" t="s">
        <v>7</v>
      </c>
      <c r="M324" s="28" t="s">
        <v>244</v>
      </c>
      <c r="N324" s="28"/>
      <c r="O324" s="74"/>
      <c r="P324" s="20" t="str">
        <f aca="false">"ITM_"&amp;IF(B324&lt;10,"000",IF(B324&lt;100,"00",IF(B324&lt;1000,"0","")))&amp;$B324</f>
        <v>ITM_0312</v>
      </c>
      <c r="Q324" s="21"/>
      <c r="R324" s="1"/>
      <c r="S324" s="1" t="str">
        <f aca="false">IF(E324=F324,"","NOT EQUAL")</f>
        <v/>
      </c>
      <c r="T324" s="1" t="str">
        <f aca="false">IF(ISNA(VLOOKUP(P324,'NEW XEQM.c'!D:D,1,0)),"--",VLOOKUP(P324,'NEW XEQM.c'!D:G,3,0))</f>
        <v>--</v>
      </c>
      <c r="U324" s="1"/>
      <c r="W324" s="0" t="e">
        <f aca="false">SUBSTITUTE(IF(AND(T324="--",FIND("STD",E324),FIND("fn",C324)&gt;0,FIND("ITM_",P324),I324="CAT_FNCT"),E324,""),"""","")</f>
        <v>#VALUE!</v>
      </c>
    </row>
    <row r="325" customFormat="false" ht="15.75" hidden="false" customHeight="false" outlineLevel="0" collapsed="false">
      <c r="A325" s="23" t="n">
        <f aca="false">IF(B325=INT(B325),ROW(),"")</f>
        <v>325</v>
      </c>
      <c r="B325" s="24" t="n">
        <f aca="false">IF(AND(MID(C325,2,1)&lt;&gt;"/",MID(C325,1,1)="/"),INT(B324)+1,B324+0.01)</f>
        <v>313</v>
      </c>
      <c r="C325" s="25" t="s">
        <v>863</v>
      </c>
      <c r="D325" s="25" t="s">
        <v>736</v>
      </c>
      <c r="E325" s="77" t="str">
        <f aca="false">SUBSTITUTE(SUBSTITUTE(MID(F325,1,FIND("STD_RIGHT",F325)-1)&amp;"STD_RIGHT_ARROW " &amp; MID(INDEX($F$3:$F$10007,MATCH(B325+IF(C325=C326,1,IF(C325=C327,2,IF(C325=C328,3,IF(C325=C324,-1,IF(C325=C323,-2,IF(C325=C322,-3,0)))))),$B$3:$B$10007,0)),1,-1+FIND("STD_RIGHT",INDEX($F$3:$F$10007,MATCH(B325+IF(C325=C326,1,IF(C325=C327,2,IF(C325=C328,3,IF(C325=C324,-1,IF(C325=C323,-2,IF(C325=C322,-3,0)))))),$B$3:$B$10007,0)))-1),"100km","hkm"),"kWh","U")</f>
        <v>"ton" STD_RIGHT_ARROW "kg"</v>
      </c>
      <c r="F325" s="26" t="s">
        <v>868</v>
      </c>
      <c r="G325" s="15" t="n">
        <v>0</v>
      </c>
      <c r="H325" s="15" t="n">
        <v>0</v>
      </c>
      <c r="I325" s="30" t="s">
        <v>4</v>
      </c>
      <c r="J325" s="26" t="s">
        <v>21</v>
      </c>
      <c r="K325" s="27" t="s">
        <v>22</v>
      </c>
      <c r="L325" s="28" t="s">
        <v>7</v>
      </c>
      <c r="M325" s="28" t="s">
        <v>8</v>
      </c>
      <c r="N325" s="79" t="str">
        <f aca="false">IF(AND(C325=C324,D325=D324),"CAT_DUPL","CAT_FNCT")</f>
        <v>CAT_FNCT</v>
      </c>
      <c r="O325" s="28"/>
      <c r="P325" s="20" t="s">
        <v>869</v>
      </c>
      <c r="Q325" s="21"/>
      <c r="R325" s="1"/>
      <c r="S325" s="1" t="str">
        <f aca="false">IF(E325=F325,"","NOT EQUAL")</f>
        <v/>
      </c>
      <c r="T325" s="1" t="str">
        <f aca="false">IF(ISNA(VLOOKUP(P325,'NEW XEQM.c'!D:D,1,0)),"--",VLOOKUP(P325,'NEW XEQM.c'!D:G,3,0))</f>
        <v>--</v>
      </c>
      <c r="U325" s="1"/>
      <c r="W325" s="0" t="str">
        <f aca="false">SUBSTITUTE(IF(AND(T325="--",FIND("STD",E325),FIND("fn",C325)&gt;0,FIND("ITM_",P325),I325="CAT_FNCT"),E325,""),"""","")</f>
        <v/>
      </c>
    </row>
    <row r="326" customFormat="false" ht="15.75" hidden="false" customHeight="false" outlineLevel="0" collapsed="false">
      <c r="A326" s="23" t="n">
        <f aca="false">IF(B326=INT(B326),ROW(),"")</f>
        <v>326</v>
      </c>
      <c r="B326" s="24" t="n">
        <f aca="false">IF(AND(MID(C326,2,1)&lt;&gt;"/",MID(C326,1,1)="/"),INT(B325)+1,B325+0.01)</f>
        <v>314</v>
      </c>
      <c r="C326" s="32" t="s">
        <v>866</v>
      </c>
      <c r="D326" s="25" t="s">
        <v>739</v>
      </c>
      <c r="E326" s="77" t="str">
        <f aca="false">SUBSTITUTE(SUBSTITUTE(MID(F326,1,FIND("STD_RIGHT",F326)-1)&amp;"STD_RIGHT_ARROW " &amp; MID(INDEX($F$3:$F$10007,MATCH(B326+IF(C326=C327,1,IF(C326=C328,2,IF(C326=C329,3,IF(C326=C325,-1,IF(C326=C324,-2,IF(C326=C323,-3,0)))))),$B$3:$B$10007,0)),1,-1+FIND("STD_RIGHT",INDEX($F$3:$F$10007,MATCH(B326+IF(C326=C327,1,IF(C326=C328,2,IF(C326=C329,3,IF(C326=C325,-1,IF(C326=C324,-2,IF(C326=C323,-3,0)))))),$B$3:$B$10007,0)))-1),"100km","hkm"),"kWh","U")</f>
        <v>"li" STD_a_BREVE "ng" STD_RIGHT_ARROW "kg"</v>
      </c>
      <c r="F326" s="26" t="s">
        <v>870</v>
      </c>
      <c r="G326" s="33" t="n">
        <v>0</v>
      </c>
      <c r="H326" s="33" t="n">
        <v>0</v>
      </c>
      <c r="I326" s="30" t="s">
        <v>4</v>
      </c>
      <c r="J326" s="26" t="s">
        <v>21</v>
      </c>
      <c r="K326" s="27" t="s">
        <v>22</v>
      </c>
      <c r="L326" s="28" t="s">
        <v>7</v>
      </c>
      <c r="M326" s="28" t="s">
        <v>8</v>
      </c>
      <c r="N326" s="79" t="str">
        <f aca="false">IF(AND(C326=C325,D326=D325),"CAT_DUPL","CAT_FNCT")</f>
        <v>CAT_FNCT</v>
      </c>
      <c r="O326" s="28"/>
      <c r="P326" s="20" t="s">
        <v>871</v>
      </c>
      <c r="Q326" s="21"/>
      <c r="R326" s="1"/>
      <c r="S326" s="1" t="str">
        <f aca="false">IF(E326=F326,"","NOT EQUAL")</f>
        <v>NOT EQUAL</v>
      </c>
      <c r="T326" s="1" t="str">
        <f aca="false">IF(ISNA(VLOOKUP(P326,'NEW XEQM.c'!D:D,1,0)),"--",VLOOKUP(P326,'NEW XEQM.c'!D:G,3,0))</f>
        <v>--</v>
      </c>
      <c r="U326" s="1"/>
      <c r="W326" s="0" t="str">
        <f aca="false">SUBSTITUTE(IF(AND(T326="--",FIND("STD",E326),FIND("fn",C326)&gt;0,FIND("ITM_",P326),I326="CAT_FNCT"),E326,""),"""","")</f>
        <v/>
      </c>
    </row>
    <row r="327" customFormat="false" ht="15.75" hidden="false" customHeight="false" outlineLevel="0" collapsed="false">
      <c r="A327" s="23" t="n">
        <f aca="false">IF(B327=INT(B327),ROW(),"")</f>
        <v>327</v>
      </c>
      <c r="B327" s="24" t="n">
        <f aca="false">IF(AND(MID(C327,2,1)&lt;&gt;"/",MID(C327,1,1)="/"),INT(B326)+1,B326+0.01)</f>
        <v>315</v>
      </c>
      <c r="C327" s="68" t="s">
        <v>0</v>
      </c>
      <c r="D327" s="68" t="s">
        <v>1</v>
      </c>
      <c r="E327" s="69" t="str">
        <f aca="false">CHAR(34)&amp;IF(B327&lt;10,"000",IF(B327&lt;100,"00",IF(B327&lt;1000,"0","")))&amp;$B327&amp;CHAR(34)</f>
        <v>"0315"</v>
      </c>
      <c r="F327" s="70" t="str">
        <f aca="false">E327</f>
        <v>"0315"</v>
      </c>
      <c r="G327" s="71" t="n">
        <v>0</v>
      </c>
      <c r="H327" s="71" t="n">
        <v>0</v>
      </c>
      <c r="I327" s="66" t="s">
        <v>243</v>
      </c>
      <c r="J327" s="26" t="s">
        <v>21</v>
      </c>
      <c r="K327" s="72" t="s">
        <v>6</v>
      </c>
      <c r="L327" s="73" t="s">
        <v>7</v>
      </c>
      <c r="M327" s="28" t="s">
        <v>244</v>
      </c>
      <c r="N327" s="28"/>
      <c r="O327" s="74"/>
      <c r="P327" s="20" t="str">
        <f aca="false">"ITM_"&amp;IF(B327&lt;10,"000",IF(B327&lt;100,"00",IF(B327&lt;1000,"0","")))&amp;$B327</f>
        <v>ITM_0315</v>
      </c>
      <c r="Q327" s="21"/>
      <c r="R327" s="1"/>
      <c r="S327" s="1" t="str">
        <f aca="false">IF(E327=F327,"","NOT EQUAL")</f>
        <v/>
      </c>
      <c r="T327" s="1" t="str">
        <f aca="false">IF(ISNA(VLOOKUP(P327,'NEW XEQM.c'!D:D,1,0)),"--",VLOOKUP(P327,'NEW XEQM.c'!D:G,3,0))</f>
        <v>--</v>
      </c>
      <c r="U327" s="1"/>
      <c r="W327" s="0" t="e">
        <f aca="false">SUBSTITUTE(IF(AND(T327="--",FIND("STD",E327),FIND("fn",C327)&gt;0,FIND("ITM_",P327),I327="CAT_FNCT"),E327,""),"""","")</f>
        <v>#VALUE!</v>
      </c>
    </row>
    <row r="328" customFormat="false" ht="15.75" hidden="false" customHeight="false" outlineLevel="0" collapsed="false">
      <c r="A328" s="23" t="n">
        <f aca="false">IF(B328=INT(B328),ROW(),"")</f>
        <v>328</v>
      </c>
      <c r="B328" s="24" t="n">
        <f aca="false">IF(AND(MID(C328,2,1)&lt;&gt;"/",MID(C328,1,1)="/"),INT(B327)+1,B327+0.01)</f>
        <v>316</v>
      </c>
      <c r="C328" s="0" t="s">
        <v>872</v>
      </c>
      <c r="D328" s="0" t="s">
        <v>739</v>
      </c>
      <c r="E328" s="77" t="str">
        <f aca="false">SUBSTITUTE(SUBSTITUTE(MID(F328,1,FIND("STD_RIGHT",F328)-1)&amp;"STD_RIGHT_ARROW " &amp; MID(INDEX($F$3:$F$10007,MATCH(B328+IF(C328=C329,1,IF(C328=C330,2,IF(C328=C331,3,IF(C328=C327,-1,IF(C328=C326,-2,IF(C328=C325,-3,0)))))),$B$3:$B$10007,0)),1,-1+FIND("STD_RIGHT",INDEX($F$3:$F$10007,MATCH(B328+IF(C328=C329,1,IF(C328=C330,2,IF(C328=C331,3,IF(C328=C327,-1,IF(C328=C326,-2,IF(C328=C325,-3,0)))))),$B$3:$B$10007,0)))-1),"100km","hkm"),"kWh","U")</f>
        <v>"g" STD_RIGHT_ARROW "tr.oz"</v>
      </c>
      <c r="F328" s="2" t="s">
        <v>873</v>
      </c>
      <c r="G328" s="15" t="n">
        <v>0</v>
      </c>
      <c r="H328" s="15" t="n">
        <v>0</v>
      </c>
      <c r="I328" s="30" t="s">
        <v>4</v>
      </c>
      <c r="J328" s="26" t="s">
        <v>21</v>
      </c>
      <c r="K328" s="27" t="s">
        <v>22</v>
      </c>
      <c r="L328" s="28" t="s">
        <v>7</v>
      </c>
      <c r="M328" s="28" t="s">
        <v>8</v>
      </c>
      <c r="N328" s="79" t="str">
        <f aca="false">IF(AND(C328=C327,D328=D327),"CAT_DUPL","CAT_FNCT")</f>
        <v>CAT_FNCT</v>
      </c>
      <c r="O328" s="28"/>
      <c r="P328" s="80" t="s">
        <v>874</v>
      </c>
      <c r="Q328" s="21"/>
      <c r="R328" s="1"/>
      <c r="S328" s="1" t="str">
        <f aca="false">IF(E328=F328,"","NOT EQUAL")</f>
        <v>NOT EQUAL</v>
      </c>
      <c r="T328" s="1" t="str">
        <f aca="false">IF(ISNA(VLOOKUP(P328,'NEW XEQM.c'!D:D,1,0)),"--",VLOOKUP(P328,'NEW XEQM.c'!D:G,3,0))</f>
        <v>--</v>
      </c>
      <c r="U328" s="1"/>
      <c r="W328" s="0" t="str">
        <f aca="false">SUBSTITUTE(IF(AND(T328="--",FIND("STD",E328),FIND("fn",C328)&gt;0,FIND("ITM_",P328),I328="CAT_FNCT"),E328,""),"""","")</f>
        <v/>
      </c>
    </row>
    <row r="329" customFormat="false" ht="15.75" hidden="false" customHeight="false" outlineLevel="0" collapsed="false">
      <c r="A329" s="23" t="n">
        <f aca="false">IF(B329=INT(B329),ROW(),"")</f>
        <v>329</v>
      </c>
      <c r="B329" s="24" t="n">
        <f aca="false">IF(AND(MID(C329,2,1)&lt;&gt;"/",MID(C329,1,1)="/"),INT(B328)+1,B328+0.01)</f>
        <v>317</v>
      </c>
      <c r="C329" s="68" t="s">
        <v>0</v>
      </c>
      <c r="D329" s="68" t="s">
        <v>1</v>
      </c>
      <c r="E329" s="69" t="str">
        <f aca="false">CHAR(34)&amp;IF(B329&lt;10,"000",IF(B329&lt;100,"00",IF(B329&lt;1000,"0","")))&amp;$B329&amp;CHAR(34)</f>
        <v>"0317"</v>
      </c>
      <c r="F329" s="70" t="str">
        <f aca="false">E329</f>
        <v>"0317"</v>
      </c>
      <c r="G329" s="71" t="n">
        <v>0</v>
      </c>
      <c r="H329" s="71" t="n">
        <v>0</v>
      </c>
      <c r="I329" s="66" t="s">
        <v>243</v>
      </c>
      <c r="J329" s="26" t="s">
        <v>21</v>
      </c>
      <c r="K329" s="72" t="s">
        <v>6</v>
      </c>
      <c r="L329" s="73" t="s">
        <v>7</v>
      </c>
      <c r="M329" s="28" t="s">
        <v>244</v>
      </c>
      <c r="N329" s="28"/>
      <c r="O329" s="74"/>
      <c r="P329" s="20" t="str">
        <f aca="false">"ITM_"&amp;IF(B329&lt;10,"000",IF(B329&lt;100,"00",IF(B329&lt;1000,"0","")))&amp;$B329</f>
        <v>ITM_0317</v>
      </c>
      <c r="Q329" s="21"/>
      <c r="R329" s="1"/>
      <c r="S329" s="1" t="str">
        <f aca="false">IF(E329=F329,"","NOT EQUAL")</f>
        <v/>
      </c>
      <c r="T329" s="1" t="str">
        <f aca="false">IF(ISNA(VLOOKUP(P329,'NEW XEQM.c'!D:D,1,0)),"--",VLOOKUP(P329,'NEW XEQM.c'!D:G,3,0))</f>
        <v>--</v>
      </c>
      <c r="U329" s="1"/>
      <c r="W329" s="0" t="e">
        <f aca="false">SUBSTITUTE(IF(AND(T329="--",FIND("STD",E329),FIND("fn",C329)&gt;0,FIND("ITM_",P329),I329="CAT_FNCT"),E329,""),"""","")</f>
        <v>#VALUE!</v>
      </c>
    </row>
    <row r="330" customFormat="false" ht="15.75" hidden="false" customHeight="false" outlineLevel="0" collapsed="false">
      <c r="A330" s="23" t="n">
        <f aca="false">IF(B330=INT(B330),ROW(),"")</f>
        <v>330</v>
      </c>
      <c r="B330" s="24" t="n">
        <f aca="false">IF(AND(MID(C330,2,1)&lt;&gt;"/",MID(C330,1,1)="/"),INT(B329)+1,B329+0.01)</f>
        <v>318</v>
      </c>
      <c r="C330" s="0" t="s">
        <v>872</v>
      </c>
      <c r="D330" s="0" t="s">
        <v>736</v>
      </c>
      <c r="E330" s="77" t="str">
        <f aca="false">SUBSTITUTE(SUBSTITUTE(MID(F330,1,FIND("STD_RIGHT",F330)-1)&amp;"STD_RIGHT_ARROW " &amp; MID(INDEX($F$3:$F$10007,MATCH(B330+IF(C330=C331,1,IF(C330=C332,2,IF(C330=C333,3,IF(C330=C329,-1,IF(C330=C328,-2,IF(C330=C327,-3,0)))))),$B$3:$B$10007,0)),1,-1+FIND("STD_RIGHT",INDEX($F$3:$F$10007,MATCH(B330+IF(C330=C331,1,IF(C330=C332,2,IF(C330=C333,3,IF(C330=C329,-1,IF(C330=C328,-2,IF(C330=C327,-3,0)))))),$B$3:$B$10007,0)))-1),"100km","hkm"),"kWh","U")</f>
        <v>"tr.oz" STD_RIGHT_ARROW "g"</v>
      </c>
      <c r="F330" s="2" t="s">
        <v>875</v>
      </c>
      <c r="G330" s="15" t="n">
        <v>0</v>
      </c>
      <c r="H330" s="15" t="n">
        <v>0</v>
      </c>
      <c r="I330" s="30" t="s">
        <v>4</v>
      </c>
      <c r="J330" s="26" t="s">
        <v>21</v>
      </c>
      <c r="K330" s="27" t="s">
        <v>22</v>
      </c>
      <c r="L330" s="28" t="s">
        <v>7</v>
      </c>
      <c r="M330" s="28" t="s">
        <v>8</v>
      </c>
      <c r="N330" s="79" t="str">
        <f aca="false">IF(AND(C330=C329,D330=D329),"CAT_DUPL","CAT_FNCT")</f>
        <v>CAT_FNCT</v>
      </c>
      <c r="O330" s="28"/>
      <c r="P330" s="80" t="s">
        <v>876</v>
      </c>
      <c r="Q330" s="21"/>
      <c r="R330" s="1"/>
      <c r="S330" s="1" t="str">
        <f aca="false">IF(E330=F330,"","NOT EQUAL")</f>
        <v>NOT EQUAL</v>
      </c>
      <c r="T330" s="1" t="str">
        <f aca="false">IF(ISNA(VLOOKUP(P330,'NEW XEQM.c'!D:D,1,0)),"--",VLOOKUP(P330,'NEW XEQM.c'!D:G,3,0))</f>
        <v>--</v>
      </c>
      <c r="U330" s="1"/>
      <c r="W330" s="0" t="str">
        <f aca="false">SUBSTITUTE(IF(AND(T330="--",FIND("STD",E330),FIND("fn",C330)&gt;0,FIND("ITM_",P330),I330="CAT_FNCT"),E330,""),"""","")</f>
        <v/>
      </c>
    </row>
    <row r="331" customFormat="false" ht="15.75" hidden="false" customHeight="false" outlineLevel="0" collapsed="false">
      <c r="A331" s="23" t="n">
        <f aca="false">IF(B331=INT(B331),ROW(),"")</f>
        <v>331</v>
      </c>
      <c r="B331" s="24" t="n">
        <f aca="false">IF(AND(MID(C331,2,1)&lt;&gt;"/",MID(C331,1,1)="/"),INT(B330)+1,B330+0.01)</f>
        <v>319</v>
      </c>
      <c r="C331" s="68" t="s">
        <v>0</v>
      </c>
      <c r="D331" s="68" t="s">
        <v>1</v>
      </c>
      <c r="E331" s="69" t="str">
        <f aca="false">CHAR(34)&amp;IF(B331&lt;10,"000",IF(B331&lt;100,"00",IF(B331&lt;1000,"0","")))&amp;$B331&amp;CHAR(34)</f>
        <v>"0319"</v>
      </c>
      <c r="F331" s="70" t="str">
        <f aca="false">E331</f>
        <v>"0319"</v>
      </c>
      <c r="G331" s="71" t="n">
        <v>0</v>
      </c>
      <c r="H331" s="71" t="n">
        <v>0</v>
      </c>
      <c r="I331" s="66" t="s">
        <v>243</v>
      </c>
      <c r="J331" s="26" t="s">
        <v>21</v>
      </c>
      <c r="K331" s="72" t="s">
        <v>6</v>
      </c>
      <c r="L331" s="73" t="s">
        <v>7</v>
      </c>
      <c r="M331" s="28" t="s">
        <v>244</v>
      </c>
      <c r="N331" s="28"/>
      <c r="O331" s="74"/>
      <c r="P331" s="20" t="str">
        <f aca="false">"ITM_"&amp;IF(B331&lt;10,"000",IF(B331&lt;100,"00",IF(B331&lt;1000,"0","")))&amp;$B331</f>
        <v>ITM_0319</v>
      </c>
      <c r="Q331" s="21"/>
      <c r="R331" s="1"/>
      <c r="S331" s="1" t="str">
        <f aca="false">IF(E331=F331,"","NOT EQUAL")</f>
        <v/>
      </c>
      <c r="T331" s="1" t="str">
        <f aca="false">IF(ISNA(VLOOKUP(P331,'NEW XEQM.c'!D:D,1,0)),"--",VLOOKUP(P331,'NEW XEQM.c'!D:G,3,0))</f>
        <v>--</v>
      </c>
      <c r="U331" s="1"/>
      <c r="W331" s="0" t="e">
        <f aca="false">SUBSTITUTE(IF(AND(T331="--",FIND("STD",E331),FIND("fn",C331)&gt;0,FIND("ITM_",P331),I331="CAT_FNCT"),E331,""),"""","")</f>
        <v>#VALUE!</v>
      </c>
    </row>
    <row r="332" customFormat="false" ht="15.75" hidden="false" customHeight="false" outlineLevel="0" collapsed="false">
      <c r="A332" s="23" t="n">
        <f aca="false">IF(B332=INT(B332),ROW(),"")</f>
        <v>332</v>
      </c>
      <c r="B332" s="24" t="n">
        <f aca="false">IF(AND(MID(C332,2,1)&lt;&gt;"/",MID(C332,1,1)="/"),INT(B331)+1,B331+0.01)</f>
        <v>320</v>
      </c>
      <c r="C332" s="25" t="s">
        <v>877</v>
      </c>
      <c r="D332" s="25" t="s">
        <v>736</v>
      </c>
      <c r="E332" s="77" t="str">
        <f aca="false">SUBSTITUTE(SUBSTITUTE(MID(F332,1,FIND("STD_RIGHT",F332)-1)&amp;"STD_RIGHT_ARROW " &amp; MID(INDEX($F$3:$F$10007,MATCH(B332+IF(C332=C333,1,IF(C332=C334,2,IF(C332=C335,3,IF(C332=C331,-1,IF(C332=C330,-2,IF(C332=C329,-3,0)))))),$B$3:$B$10007,0)),1,-1+FIND("STD_RIGHT",INDEX($F$3:$F$10007,MATCH(B332+IF(C332=C333,1,IF(C332=C334,2,IF(C332=C335,3,IF(C332=C331,-1,IF(C332=C330,-2,IF(C332=C329,-3,0)))))),$B$3:$B$10007,0)))-1),"100km","hkm"),"kWh","U")</f>
        <v>"lbf" STD_RIGHT_ARROW "N"</v>
      </c>
      <c r="F332" s="26" t="s">
        <v>878</v>
      </c>
      <c r="G332" s="15" t="n">
        <v>0</v>
      </c>
      <c r="H332" s="15" t="n">
        <v>0</v>
      </c>
      <c r="I332" s="30" t="s">
        <v>4</v>
      </c>
      <c r="J332" s="26" t="s">
        <v>21</v>
      </c>
      <c r="K332" s="27" t="s">
        <v>22</v>
      </c>
      <c r="L332" s="28" t="s">
        <v>7</v>
      </c>
      <c r="M332" s="28" t="s">
        <v>8</v>
      </c>
      <c r="N332" s="79" t="str">
        <f aca="false">IF(AND(C332=C331,D332=D331),"CAT_DUPL","CAT_FNCT")</f>
        <v>CAT_FNCT</v>
      </c>
      <c r="O332" s="28"/>
      <c r="P332" s="20" t="s">
        <v>879</v>
      </c>
      <c r="Q332" s="21"/>
      <c r="R332" s="1"/>
      <c r="S332" s="1" t="str">
        <f aca="false">IF(E332=F332,"","NOT EQUAL")</f>
        <v/>
      </c>
      <c r="T332" s="1" t="str">
        <f aca="false">IF(ISNA(VLOOKUP(P332,'NEW XEQM.c'!D:D,1,0)),"--",VLOOKUP(P332,'NEW XEQM.c'!D:G,3,0))</f>
        <v>--</v>
      </c>
      <c r="U332" s="1"/>
      <c r="W332" s="0" t="str">
        <f aca="false">SUBSTITUTE(IF(AND(T332="--",FIND("STD",E332),FIND("fn",C332)&gt;0,FIND("ITM_",P332),I332="CAT_FNCT"),E332,""),"""","")</f>
        <v/>
      </c>
    </row>
    <row r="333" customFormat="false" ht="15.75" hidden="false" customHeight="false" outlineLevel="0" collapsed="false">
      <c r="A333" s="23" t="n">
        <f aca="false">IF(B333=INT(B333),ROW(),"")</f>
        <v>333</v>
      </c>
      <c r="B333" s="24" t="n">
        <f aca="false">IF(AND(MID(C333,2,1)&lt;&gt;"/",MID(C333,1,1)="/"),INT(B332)+1,B332+0.01)</f>
        <v>321</v>
      </c>
      <c r="C333" s="25" t="s">
        <v>877</v>
      </c>
      <c r="D333" s="25" t="s">
        <v>739</v>
      </c>
      <c r="E333" s="77" t="str">
        <f aca="false">SUBSTITUTE(SUBSTITUTE(MID(F333,1,FIND("STD_RIGHT",F333)-1)&amp;"STD_RIGHT_ARROW " &amp; MID(INDEX($F$3:$F$10007,MATCH(B333+IF(C333=C334,1,IF(C333=C335,2,IF(C333=C336,3,IF(C333=C332,-1,IF(C333=C331,-2,IF(C333=C330,-3,0)))))),$B$3:$B$10007,0)),1,-1+FIND("STD_RIGHT",INDEX($F$3:$F$10007,MATCH(B333+IF(C333=C334,1,IF(C333=C335,2,IF(C333=C336,3,IF(C333=C332,-1,IF(C333=C331,-2,IF(C333=C330,-3,0)))))),$B$3:$B$10007,0)))-1),"100km","hkm"),"kWh","U")</f>
        <v>"N" STD_RIGHT_ARROW "lbf"</v>
      </c>
      <c r="F333" s="26" t="s">
        <v>880</v>
      </c>
      <c r="G333" s="15" t="n">
        <v>0</v>
      </c>
      <c r="H333" s="15" t="n">
        <v>0</v>
      </c>
      <c r="I333" s="30" t="s">
        <v>4</v>
      </c>
      <c r="J333" s="26" t="s">
        <v>21</v>
      </c>
      <c r="K333" s="27" t="s">
        <v>22</v>
      </c>
      <c r="L333" s="28" t="s">
        <v>7</v>
      </c>
      <c r="M333" s="28" t="s">
        <v>8</v>
      </c>
      <c r="N333" s="79" t="str">
        <f aca="false">IF(AND(C333=C332,D333=D332),"CAT_DUPL","CAT_FNCT")</f>
        <v>CAT_FNCT</v>
      </c>
      <c r="O333" s="28"/>
      <c r="P333" s="20" t="s">
        <v>881</v>
      </c>
      <c r="Q333" s="21"/>
      <c r="R333" s="1"/>
      <c r="S333" s="1" t="str">
        <f aca="false">IF(E333=F333,"","NOT EQUAL")</f>
        <v/>
      </c>
      <c r="T333" s="1" t="str">
        <f aca="false">IF(ISNA(VLOOKUP(P333,'NEW XEQM.c'!D:D,1,0)),"--",VLOOKUP(P333,'NEW XEQM.c'!D:G,3,0))</f>
        <v>--</v>
      </c>
      <c r="U333" s="1"/>
      <c r="W333" s="0" t="str">
        <f aca="false">SUBSTITUTE(IF(AND(T333="--",FIND("STD",E333),FIND("fn",C333)&gt;0,FIND("ITM_",P333),I333="CAT_FNCT"),E333,""),"""","")</f>
        <v/>
      </c>
    </row>
    <row r="334" customFormat="false" ht="15.75" hidden="false" customHeight="false" outlineLevel="0" collapsed="false">
      <c r="A334" s="23" t="n">
        <f aca="false">IF(B334=INT(B334),ROW(),"")</f>
        <v>334</v>
      </c>
      <c r="B334" s="24" t="n">
        <f aca="false">IF(AND(MID(C334,2,1)&lt;&gt;"/",MID(C334,1,1)="/"),INT(B333)+1,B333+0.01)</f>
        <v>322</v>
      </c>
      <c r="C334" s="25" t="s">
        <v>882</v>
      </c>
      <c r="D334" s="25" t="s">
        <v>736</v>
      </c>
      <c r="E334" s="77" t="str">
        <f aca="false">SUBSTITUTE(SUBSTITUTE(MID(F334,1,FIND("STD_RIGHT",F334)-1)&amp;"STD_RIGHT_ARROW " &amp; MID(INDEX($F$3:$F$10007,MATCH(B334+IF(C334=C335,1,IF(C334=C336,2,IF(C334=C337,3,IF(C334=C333,-1,IF(C334=C332,-2,IF(C334=C331,-3,0)))))),$B$3:$B$10007,0)),1,-1+FIND("STD_RIGHT",INDEX($F$3:$F$10007,MATCH(B334+IF(C334=C335,1,IF(C334=C336,2,IF(C334=C337,3,IF(C334=C333,-1,IF(C334=C332,-2,IF(C334=C331,-3,0)))))),$B$3:$B$10007,0)))-1),"100km","hkm"),"kWh","U")</f>
        <v>"l.y." STD_RIGHT_ARROW "m"</v>
      </c>
      <c r="F334" s="26" t="s">
        <v>883</v>
      </c>
      <c r="G334" s="15" t="n">
        <v>0</v>
      </c>
      <c r="H334" s="15" t="n">
        <v>0</v>
      </c>
      <c r="I334" s="30" t="s">
        <v>4</v>
      </c>
      <c r="J334" s="26" t="s">
        <v>21</v>
      </c>
      <c r="K334" s="27" t="s">
        <v>22</v>
      </c>
      <c r="L334" s="28" t="s">
        <v>7</v>
      </c>
      <c r="M334" s="28" t="s">
        <v>8</v>
      </c>
      <c r="N334" s="79" t="str">
        <f aca="false">IF(AND(C334=C333,D334=D333),"CAT_DUPL","CAT_FNCT")</f>
        <v>CAT_FNCT</v>
      </c>
      <c r="O334" s="28"/>
      <c r="P334" s="20" t="s">
        <v>884</v>
      </c>
      <c r="Q334" s="21"/>
      <c r="R334" s="1"/>
      <c r="S334" s="1" t="str">
        <f aca="false">IF(E334=F334,"","NOT EQUAL")</f>
        <v/>
      </c>
      <c r="T334" s="1" t="str">
        <f aca="false">IF(ISNA(VLOOKUP(P334,'NEW XEQM.c'!D:D,1,0)),"--",VLOOKUP(P334,'NEW XEQM.c'!D:G,3,0))</f>
        <v>--</v>
      </c>
      <c r="U334" s="1"/>
      <c r="W334" s="0" t="str">
        <f aca="false">SUBSTITUTE(IF(AND(T334="--",FIND("STD",E334),FIND("fn",C334)&gt;0,FIND("ITM_",P334),I334="CAT_FNCT"),E334,""),"""","")</f>
        <v/>
      </c>
    </row>
    <row r="335" customFormat="false" ht="15.75" hidden="false" customHeight="false" outlineLevel="0" collapsed="false">
      <c r="A335" s="23" t="n">
        <f aca="false">IF(B335=INT(B335),ROW(),"")</f>
        <v>335</v>
      </c>
      <c r="B335" s="24" t="n">
        <f aca="false">IF(AND(MID(C335,2,1)&lt;&gt;"/",MID(C335,1,1)="/"),INT(B334)+1,B334+0.01)</f>
        <v>323</v>
      </c>
      <c r="C335" s="25" t="s">
        <v>882</v>
      </c>
      <c r="D335" s="25" t="s">
        <v>739</v>
      </c>
      <c r="E335" s="77" t="str">
        <f aca="false">SUBSTITUTE(SUBSTITUTE(MID(F335,1,FIND("STD_RIGHT",F335)-1)&amp;"STD_RIGHT_ARROW " &amp; MID(INDEX($F$3:$F$10007,MATCH(B335+IF(C335=C336,1,IF(C335=C337,2,IF(C335=C338,3,IF(C335=C334,-1,IF(C335=C333,-2,IF(C335=C332,-3,0)))))),$B$3:$B$10007,0)),1,-1+FIND("STD_RIGHT",INDEX($F$3:$F$10007,MATCH(B335+IF(C335=C336,1,IF(C335=C337,2,IF(C335=C338,3,IF(C335=C334,-1,IF(C335=C333,-2,IF(C335=C332,-3,0)))))),$B$3:$B$10007,0)))-1),"100km","hkm"),"kWh","U")</f>
        <v>"m" STD_RIGHT_ARROW "l.y."</v>
      </c>
      <c r="F335" s="26" t="s">
        <v>885</v>
      </c>
      <c r="G335" s="15" t="n">
        <v>0</v>
      </c>
      <c r="H335" s="15" t="n">
        <v>0</v>
      </c>
      <c r="I335" s="30" t="s">
        <v>4</v>
      </c>
      <c r="J335" s="26" t="s">
        <v>21</v>
      </c>
      <c r="K335" s="27" t="s">
        <v>22</v>
      </c>
      <c r="L335" s="28" t="s">
        <v>7</v>
      </c>
      <c r="M335" s="28" t="s">
        <v>8</v>
      </c>
      <c r="N335" s="79" t="str">
        <f aca="false">IF(AND(C335=C334,D335=D334),"CAT_DUPL","CAT_FNCT")</f>
        <v>CAT_FNCT</v>
      </c>
      <c r="O335" s="28"/>
      <c r="P335" s="20" t="s">
        <v>886</v>
      </c>
      <c r="Q335" s="21"/>
      <c r="R335" s="1"/>
      <c r="S335" s="1" t="str">
        <f aca="false">IF(E335=F335,"","NOT EQUAL")</f>
        <v/>
      </c>
      <c r="T335" s="1" t="str">
        <f aca="false">IF(ISNA(VLOOKUP(P335,'NEW XEQM.c'!D:D,1,0)),"--",VLOOKUP(P335,'NEW XEQM.c'!D:G,3,0))</f>
        <v>--</v>
      </c>
      <c r="U335" s="1"/>
      <c r="W335" s="0" t="str">
        <f aca="false">SUBSTITUTE(IF(AND(T335="--",FIND("STD",E335),FIND("fn",C335)&gt;0,FIND("ITM_",P335),I335="CAT_FNCT"),E335,""),"""","")</f>
        <v/>
      </c>
    </row>
    <row r="336" customFormat="false" ht="15.75" hidden="false" customHeight="false" outlineLevel="0" collapsed="false">
      <c r="A336" s="23" t="n">
        <f aca="false">IF(B336=INT(B336),ROW(),"")</f>
        <v>336</v>
      </c>
      <c r="B336" s="24" t="n">
        <f aca="false">IF(AND(MID(C336,2,1)&lt;&gt;"/",MID(C336,1,1)="/"),INT(B335)+1,B335+0.01)</f>
        <v>324</v>
      </c>
      <c r="C336" s="25" t="s">
        <v>887</v>
      </c>
      <c r="D336" s="25" t="s">
        <v>736</v>
      </c>
      <c r="E336" s="77" t="str">
        <f aca="false">SUBSTITUTE(SUBSTITUTE(MID(F336,1,FIND("STD_RIGHT",F336)-1)&amp;"STD_RIGHT_ARROW " &amp; MID(INDEX($F$3:$F$10007,MATCH(B336+IF(C336=C337,1,IF(C336=C338,2,IF(C336=C339,3,IF(C336=C335,-1,IF(C336=C334,-2,IF(C336=C333,-3,0)))))),$B$3:$B$10007,0)),1,-1+FIND("STD_RIGHT",INDEX($F$3:$F$10007,MATCH(B336+IF(C336=C337,1,IF(C336=C338,2,IF(C336=C339,3,IF(C336=C335,-1,IF(C336=C334,-2,IF(C336=C333,-3,0)))))),$B$3:$B$10007,0)))-1),"100km","hkm"),"kWh","U")</f>
        <v>"mm.Hg" STD_RIGHT_ARROW "Pa"</v>
      </c>
      <c r="F336" s="51" t="s">
        <v>888</v>
      </c>
      <c r="G336" s="52" t="n">
        <v>0</v>
      </c>
      <c r="H336" s="52" t="n">
        <v>0</v>
      </c>
      <c r="I336" s="30" t="s">
        <v>4</v>
      </c>
      <c r="J336" s="26" t="s">
        <v>21</v>
      </c>
      <c r="K336" s="27" t="s">
        <v>22</v>
      </c>
      <c r="L336" s="28" t="s">
        <v>7</v>
      </c>
      <c r="M336" s="28" t="s">
        <v>8</v>
      </c>
      <c r="N336" s="79" t="str">
        <f aca="false">IF(AND(C336=C335,D336=D335),"CAT_DUPL","CAT_FNCT")</f>
        <v>CAT_FNCT</v>
      </c>
      <c r="O336" s="28"/>
      <c r="P336" s="20" t="s">
        <v>889</v>
      </c>
      <c r="Q336" s="21"/>
      <c r="R336" s="1"/>
      <c r="S336" s="1" t="str">
        <f aca="false">IF(E336=F336,"","NOT EQUAL")</f>
        <v>NOT EQUAL</v>
      </c>
      <c r="T336" s="1" t="str">
        <f aca="false">IF(ISNA(VLOOKUP(P336,'NEW XEQM.c'!D:D,1,0)),"--",VLOOKUP(P336,'NEW XEQM.c'!D:G,3,0))</f>
        <v>--</v>
      </c>
      <c r="U336" s="1"/>
      <c r="W336" s="0" t="str">
        <f aca="false">SUBSTITUTE(IF(AND(T336="--",FIND("STD",E336),FIND("fn",C336)&gt;0,FIND("ITM_",P336),I336="CAT_FNCT"),E336,""),"""","")</f>
        <v/>
      </c>
    </row>
    <row r="337" customFormat="false" ht="15.75" hidden="false" customHeight="false" outlineLevel="0" collapsed="false">
      <c r="A337" s="23" t="n">
        <f aca="false">IF(B337=INT(B337),ROW(),"")</f>
        <v>337</v>
      </c>
      <c r="B337" s="24" t="n">
        <f aca="false">IF(AND(MID(C337,2,1)&lt;&gt;"/",MID(C337,1,1)="/"),INT(B336)+1,B336+0.01)</f>
        <v>325</v>
      </c>
      <c r="C337" s="68" t="s">
        <v>0</v>
      </c>
      <c r="D337" s="68" t="s">
        <v>1</v>
      </c>
      <c r="E337" s="69" t="str">
        <f aca="false">CHAR(34)&amp;IF(B337&lt;10,"000",IF(B337&lt;100,"00",IF(B337&lt;1000,"0","")))&amp;$B337&amp;CHAR(34)</f>
        <v>"0325"</v>
      </c>
      <c r="F337" s="70" t="str">
        <f aca="false">E337</f>
        <v>"0325"</v>
      </c>
      <c r="G337" s="71" t="n">
        <v>0</v>
      </c>
      <c r="H337" s="71" t="n">
        <v>0</v>
      </c>
      <c r="I337" s="66" t="s">
        <v>243</v>
      </c>
      <c r="J337" s="26" t="s">
        <v>21</v>
      </c>
      <c r="K337" s="72" t="s">
        <v>6</v>
      </c>
      <c r="L337" s="73" t="s">
        <v>7</v>
      </c>
      <c r="M337" s="28" t="s">
        <v>244</v>
      </c>
      <c r="N337" s="28"/>
      <c r="O337" s="74"/>
      <c r="P337" s="20" t="str">
        <f aca="false">"ITM_"&amp;IF(B337&lt;10,"000",IF(B337&lt;100,"00",IF(B337&lt;1000,"0","")))&amp;$B337</f>
        <v>ITM_0325</v>
      </c>
      <c r="Q337" s="21"/>
      <c r="R337" s="1"/>
      <c r="S337" s="1" t="str">
        <f aca="false">IF(E337=F337,"","NOT EQUAL")</f>
        <v/>
      </c>
      <c r="T337" s="1" t="str">
        <f aca="false">IF(ISNA(VLOOKUP(P337,'NEW XEQM.c'!D:D,1,0)),"--",VLOOKUP(P337,'NEW XEQM.c'!D:G,3,0))</f>
        <v>--</v>
      </c>
      <c r="U337" s="1"/>
      <c r="W337" s="0" t="e">
        <f aca="false">SUBSTITUTE(IF(AND(T337="--",FIND("STD",E337),FIND("fn",C337)&gt;0,FIND("ITM_",P337),I337="CAT_FNCT"),E337,""),"""","")</f>
        <v>#VALUE!</v>
      </c>
    </row>
    <row r="338" customFormat="false" ht="15.75" hidden="false" customHeight="false" outlineLevel="0" collapsed="false">
      <c r="A338" s="23" t="n">
        <f aca="false">IF(B338=INT(B338),ROW(),"")</f>
        <v>338</v>
      </c>
      <c r="B338" s="24" t="n">
        <f aca="false">IF(AND(MID(C338,2,1)&lt;&gt;"/",MID(C338,1,1)="/"),INT(B337)+1,B337+0.01)</f>
        <v>326</v>
      </c>
      <c r="C338" s="25" t="s">
        <v>887</v>
      </c>
      <c r="D338" s="25" t="s">
        <v>739</v>
      </c>
      <c r="E338" s="77" t="str">
        <f aca="false">SUBSTITUTE(SUBSTITUTE(MID(F338,1,FIND("STD_RIGHT",F338)-1)&amp;"STD_RIGHT_ARROW " &amp; MID(INDEX($F$3:$F$10007,MATCH(B338+IF(C338=C339,1,IF(C338=C340,2,IF(C338=C341,3,IF(C338=C337,-1,IF(C338=C336,-2,IF(C338=C335,-3,0)))))),$B$3:$B$10007,0)),1,-1+FIND("STD_RIGHT",INDEX($F$3:$F$10007,MATCH(B338+IF(C338=C339,1,IF(C338=C340,2,IF(C338=C341,3,IF(C338=C337,-1,IF(C338=C336,-2,IF(C338=C335,-3,0)))))),$B$3:$B$10007,0)))-1),"100km","hkm"),"kWh","U")</f>
        <v>"Pa" STD_RIGHT_ARROW "mm.Hg"</v>
      </c>
      <c r="F338" s="85" t="s">
        <v>828</v>
      </c>
      <c r="G338" s="15" t="n">
        <v>0</v>
      </c>
      <c r="H338" s="15" t="n">
        <v>0</v>
      </c>
      <c r="I338" s="30" t="s">
        <v>4</v>
      </c>
      <c r="J338" s="26" t="s">
        <v>21</v>
      </c>
      <c r="K338" s="27" t="s">
        <v>22</v>
      </c>
      <c r="L338" s="28" t="s">
        <v>7</v>
      </c>
      <c r="M338" s="28" t="s">
        <v>8</v>
      </c>
      <c r="N338" s="79" t="str">
        <f aca="false">IF(AND(C338=C337,D338=D337),"CAT_DUPL","CAT_FNCT")</f>
        <v>CAT_FNCT</v>
      </c>
      <c r="O338" s="28"/>
      <c r="P338" s="20" t="s">
        <v>890</v>
      </c>
      <c r="Q338" s="21"/>
      <c r="R338" s="1"/>
      <c r="S338" s="1" t="str">
        <f aca="false">IF(E338=F338,"","NOT EQUAL")</f>
        <v>NOT EQUAL</v>
      </c>
      <c r="T338" s="1" t="str">
        <f aca="false">IF(ISNA(VLOOKUP(P338,'NEW XEQM.c'!D:D,1,0)),"--",VLOOKUP(P338,'NEW XEQM.c'!D:G,3,0))</f>
        <v>--</v>
      </c>
      <c r="U338" s="1"/>
      <c r="W338" s="0" t="str">
        <f aca="false">SUBSTITUTE(IF(AND(T338="--",FIND("STD",E338),FIND("fn",C338)&gt;0,FIND("ITM_",P338),I338="CAT_FNCT"),E338,""),"""","")</f>
        <v/>
      </c>
    </row>
    <row r="339" customFormat="false" ht="15.75" hidden="false" customHeight="false" outlineLevel="0" collapsed="false">
      <c r="A339" s="23" t="n">
        <f aca="false">IF(B339=INT(B339),ROW(),"")</f>
        <v>339</v>
      </c>
      <c r="B339" s="24" t="n">
        <f aca="false">IF(AND(MID(C339,2,1)&lt;&gt;"/",MID(C339,1,1)="/"),INT(B338)+1,B338+0.01)</f>
        <v>327</v>
      </c>
      <c r="C339" s="68" t="s">
        <v>0</v>
      </c>
      <c r="D339" s="68" t="s">
        <v>1</v>
      </c>
      <c r="E339" s="69" t="str">
        <f aca="false">CHAR(34)&amp;IF(B339&lt;10,"000",IF(B339&lt;100,"00",IF(B339&lt;1000,"0","")))&amp;$B339&amp;CHAR(34)</f>
        <v>"0327"</v>
      </c>
      <c r="F339" s="70" t="str">
        <f aca="false">E339</f>
        <v>"0327"</v>
      </c>
      <c r="G339" s="71" t="n">
        <v>0</v>
      </c>
      <c r="H339" s="71" t="n">
        <v>0</v>
      </c>
      <c r="I339" s="66" t="s">
        <v>243</v>
      </c>
      <c r="J339" s="26" t="s">
        <v>21</v>
      </c>
      <c r="K339" s="72" t="s">
        <v>6</v>
      </c>
      <c r="L339" s="73" t="s">
        <v>7</v>
      </c>
      <c r="M339" s="28" t="s">
        <v>244</v>
      </c>
      <c r="N339" s="28"/>
      <c r="O339" s="74"/>
      <c r="P339" s="20" t="str">
        <f aca="false">"ITM_"&amp;IF(B339&lt;10,"000",IF(B339&lt;100,"00",IF(B339&lt;1000,"0","")))&amp;$B339</f>
        <v>ITM_0327</v>
      </c>
      <c r="Q339" s="21"/>
      <c r="R339" s="1"/>
      <c r="S339" s="1" t="str">
        <f aca="false">IF(E339=F339,"","NOT EQUAL")</f>
        <v/>
      </c>
      <c r="T339" s="1" t="str">
        <f aca="false">IF(ISNA(VLOOKUP(P339,'NEW XEQM.c'!D:D,1,0)),"--",VLOOKUP(P339,'NEW XEQM.c'!D:G,3,0))</f>
        <v>--</v>
      </c>
      <c r="U339" s="1"/>
      <c r="W339" s="0" t="e">
        <f aca="false">SUBSTITUTE(IF(AND(T339="--",FIND("STD",E339),FIND("fn",C339)&gt;0,FIND("ITM_",P339),I339="CAT_FNCT"),E339,""),"""","")</f>
        <v>#VALUE!</v>
      </c>
    </row>
    <row r="340" customFormat="false" ht="15.75" hidden="false" customHeight="false" outlineLevel="0" collapsed="false">
      <c r="A340" s="23" t="n">
        <f aca="false">IF(B340=INT(B340),ROW(),"")</f>
        <v>340</v>
      </c>
      <c r="B340" s="24" t="n">
        <f aca="false">IF(AND(MID(C340,2,1)&lt;&gt;"/",MID(C340,1,1)="/"),INT(B339)+1,B339+0.01)</f>
        <v>328</v>
      </c>
      <c r="C340" s="0" t="s">
        <v>891</v>
      </c>
      <c r="D340" s="0" t="s">
        <v>736</v>
      </c>
      <c r="E340" s="77" t="str">
        <f aca="false">SUBSTITUTE(SUBSTITUTE(MID(F340,1,FIND("STD_RIGHT",F340)-1)&amp;"STD_RIGHT_ARROW " &amp; MID(INDEX($F$3:$F$10007,MATCH(B340+IF(C340=C341,1,IF(C340=C342,2,IF(C340=C343,3,IF(C340=C339,-1,IF(C340=C338,-2,IF(C340=C337,-3,0)))))),$B$3:$B$10007,0)),1,-1+FIND("STD_RIGHT",INDEX($F$3:$F$10007,MATCH(B340+IF(C340=C341,1,IF(C340=C342,2,IF(C340=C343,3,IF(C340=C339,-1,IF(C340=C338,-2,IF(C340=C337,-3,0)))))),$B$3:$B$10007,0)))-1),"100km","hkm"),"kWh","U")</f>
        <v>"mi." STD_RIGHT_ARROW "km"</v>
      </c>
      <c r="F340" s="2" t="s">
        <v>892</v>
      </c>
      <c r="G340" s="15" t="n">
        <v>0</v>
      </c>
      <c r="H340" s="15" t="n">
        <v>0</v>
      </c>
      <c r="I340" s="30" t="s">
        <v>4</v>
      </c>
      <c r="J340" s="26" t="s">
        <v>21</v>
      </c>
      <c r="K340" s="27" t="s">
        <v>22</v>
      </c>
      <c r="L340" s="28" t="s">
        <v>7</v>
      </c>
      <c r="M340" s="28" t="s">
        <v>8</v>
      </c>
      <c r="N340" s="79" t="str">
        <f aca="false">IF(AND(C340=C339,D340=D339),"CAT_DUPL","CAT_FNCT")</f>
        <v>CAT_FNCT</v>
      </c>
      <c r="O340" s="28"/>
      <c r="P340" s="80" t="s">
        <v>893</v>
      </c>
      <c r="Q340" s="21"/>
      <c r="R340" s="1"/>
      <c r="S340" s="1" t="str">
        <f aca="false">IF(E340=F340,"","NOT EQUAL")</f>
        <v/>
      </c>
      <c r="T340" s="1" t="str">
        <f aca="false">IF(ISNA(VLOOKUP(P340,'NEW XEQM.c'!D:D,1,0)),"--",VLOOKUP(P340,'NEW XEQM.c'!D:G,3,0))</f>
        <v>--</v>
      </c>
      <c r="U340" s="1"/>
      <c r="W340" s="0" t="str">
        <f aca="false">SUBSTITUTE(IF(AND(T340="--",FIND("STD",E340),FIND("fn",C340)&gt;0,FIND("ITM_",P340),I340="CAT_FNCT"),E340,""),"""","")</f>
        <v/>
      </c>
    </row>
    <row r="341" customFormat="false" ht="15.75" hidden="false" customHeight="false" outlineLevel="0" collapsed="false">
      <c r="A341" s="23" t="n">
        <f aca="false">IF(B341=INT(B341),ROW(),"")</f>
        <v>341</v>
      </c>
      <c r="B341" s="24" t="n">
        <f aca="false">IF(AND(MID(C341,2,1)&lt;&gt;"/",MID(C341,1,1)="/"),INT(B340)+1,B340+0.01)</f>
        <v>329</v>
      </c>
      <c r="C341" s="0" t="s">
        <v>891</v>
      </c>
      <c r="D341" s="0" t="s">
        <v>739</v>
      </c>
      <c r="E341" s="77" t="str">
        <f aca="false">SUBSTITUTE(SUBSTITUTE(MID(F341,1,FIND("STD_RIGHT",F341)-1)&amp;"STD_RIGHT_ARROW " &amp; MID(INDEX($F$3:$F$10007,MATCH(B341+IF(C341=C342,1,IF(C341=C343,2,IF(C341=C344,3,IF(C341=C340,-1,IF(C341=C339,-2,IF(C341=C338,-3,0)))))),$B$3:$B$10007,0)),1,-1+FIND("STD_RIGHT",INDEX($F$3:$F$10007,MATCH(B341+IF(C341=C342,1,IF(C341=C343,2,IF(C341=C344,3,IF(C341=C340,-1,IF(C341=C339,-2,IF(C341=C338,-3,0)))))),$B$3:$B$10007,0)))-1),"100km","hkm"),"kWh","U")</f>
        <v>"km" STD_RIGHT_ARROW "mi."</v>
      </c>
      <c r="F341" s="2" t="s">
        <v>894</v>
      </c>
      <c r="G341" s="15" t="n">
        <v>0</v>
      </c>
      <c r="H341" s="15" t="n">
        <v>0</v>
      </c>
      <c r="I341" s="30" t="s">
        <v>4</v>
      </c>
      <c r="J341" s="26" t="s">
        <v>21</v>
      </c>
      <c r="K341" s="27" t="s">
        <v>22</v>
      </c>
      <c r="L341" s="28" t="s">
        <v>7</v>
      </c>
      <c r="M341" s="28" t="s">
        <v>8</v>
      </c>
      <c r="N341" s="79" t="str">
        <f aca="false">IF(AND(C341=C340,D341=D340),"CAT_DUPL","CAT_FNCT")</f>
        <v>CAT_FNCT</v>
      </c>
      <c r="O341" s="28"/>
      <c r="P341" s="80" t="s">
        <v>895</v>
      </c>
      <c r="Q341" s="21"/>
      <c r="R341" s="1"/>
      <c r="S341" s="1" t="str">
        <f aca="false">IF(E341=F341,"","NOT EQUAL")</f>
        <v/>
      </c>
      <c r="T341" s="1" t="str">
        <f aca="false">IF(ISNA(VLOOKUP(P341,'NEW XEQM.c'!D:D,1,0)),"--",VLOOKUP(P341,'NEW XEQM.c'!D:G,3,0))</f>
        <v>--</v>
      </c>
      <c r="U341" s="1"/>
      <c r="W341" s="0" t="str">
        <f aca="false">SUBSTITUTE(IF(AND(T341="--",FIND("STD",E341),FIND("fn",C341)&gt;0,FIND("ITM_",P341),I341="CAT_FNCT"),E341,""),"""","")</f>
        <v/>
      </c>
    </row>
    <row r="342" customFormat="false" ht="15.75" hidden="false" customHeight="false" outlineLevel="0" collapsed="false">
      <c r="A342" s="23" t="n">
        <f aca="false">IF(B342=INT(B342),ROW(),"")</f>
        <v>342</v>
      </c>
      <c r="B342" s="24" t="n">
        <f aca="false">IF(AND(MID(C342,2,1)&lt;&gt;"/",MID(C342,1,1)="/"),INT(B341)+1,B341+0.01)</f>
        <v>330</v>
      </c>
      <c r="C342" s="0" t="s">
        <v>896</v>
      </c>
      <c r="D342" s="0" t="s">
        <v>739</v>
      </c>
      <c r="E342" s="77" t="str">
        <f aca="false">SUBSTITUTE(SUBSTITUTE(MID(F342,1,FIND("STD_RIGHT",F342)-1)&amp;"STD_RIGHT_ARROW " &amp; MID(INDEX($F$3:$F$10007,MATCH(B342+IF(C342=C343,1,IF(C342=C344,2,IF(C342=C345,3,IF(C342=C341,-1,IF(C342=C340,-2,IF(C342=C339,-3,0)))))),$B$3:$B$10007,0)),1,-1+FIND("STD_RIGHT",INDEX($F$3:$F$10007,MATCH(B342+IF(C342=C343,1,IF(C342=C344,2,IF(C342=C345,3,IF(C342=C341,-1,IF(C342=C340,-2,IF(C342=C339,-3,0)))))),$B$3:$B$10007,0)))-1),"100km","hkm"),"kWh","U")</f>
        <v>"km" STD_RIGHT_ARROW "nmi"</v>
      </c>
      <c r="F342" s="74" t="s">
        <v>897</v>
      </c>
      <c r="G342" s="15" t="n">
        <v>0</v>
      </c>
      <c r="H342" s="15" t="n">
        <v>0</v>
      </c>
      <c r="I342" s="30" t="s">
        <v>4</v>
      </c>
      <c r="J342" s="26" t="s">
        <v>21</v>
      </c>
      <c r="K342" s="27" t="s">
        <v>22</v>
      </c>
      <c r="L342" s="28" t="s">
        <v>7</v>
      </c>
      <c r="M342" s="28" t="s">
        <v>8</v>
      </c>
      <c r="N342" s="79" t="str">
        <f aca="false">IF(AND(C342=C341,D342=D341),"CAT_DUPL","CAT_FNCT")</f>
        <v>CAT_FNCT</v>
      </c>
      <c r="O342" s="28"/>
      <c r="P342" s="80" t="s">
        <v>898</v>
      </c>
      <c r="Q342" s="21"/>
      <c r="R342" s="1"/>
      <c r="S342" s="1" t="str">
        <f aca="false">IF(E342=F342,"","NOT EQUAL")</f>
        <v/>
      </c>
      <c r="T342" s="1" t="str">
        <f aca="false">IF(ISNA(VLOOKUP(P342,'NEW XEQM.c'!D:D,1,0)),"--",VLOOKUP(P342,'NEW XEQM.c'!D:G,3,0))</f>
        <v>--</v>
      </c>
      <c r="U342" s="1"/>
      <c r="W342" s="0" t="str">
        <f aca="false">SUBSTITUTE(IF(AND(T342="--",FIND("STD",E342),FIND("fn",C342)&gt;0,FIND("ITM_",P342),I342="CAT_FNCT"),E342,""),"""","")</f>
        <v/>
      </c>
    </row>
    <row r="343" customFormat="false" ht="15.75" hidden="false" customHeight="false" outlineLevel="0" collapsed="false">
      <c r="A343" s="23" t="n">
        <f aca="false">IF(B343=INT(B343),ROW(),"")</f>
        <v>343</v>
      </c>
      <c r="B343" s="24" t="n">
        <f aca="false">IF(AND(MID(C343,2,1)&lt;&gt;"/",MID(C343,1,1)="/"),INT(B342)+1,B342+0.01)</f>
        <v>331</v>
      </c>
      <c r="C343" s="0" t="s">
        <v>896</v>
      </c>
      <c r="D343" s="0" t="s">
        <v>736</v>
      </c>
      <c r="E343" s="77" t="str">
        <f aca="false">SUBSTITUTE(SUBSTITUTE(MID(F343,1,FIND("STD_RIGHT",F343)-1)&amp;"STD_RIGHT_ARROW " &amp; MID(INDEX($F$3:$F$10007,MATCH(B343+IF(C343=C344,1,IF(C343=C345,2,IF(C343=C346,3,IF(C343=C342,-1,IF(C343=C341,-2,IF(C343=C340,-3,0)))))),$B$3:$B$10007,0)),1,-1+FIND("STD_RIGHT",INDEX($F$3:$F$10007,MATCH(B343+IF(C343=C344,1,IF(C343=C345,2,IF(C343=C346,3,IF(C343=C342,-1,IF(C343=C341,-2,IF(C343=C340,-3,0)))))),$B$3:$B$10007,0)))-1),"100km","hkm"),"kWh","U")</f>
        <v>"nmi" STD_RIGHT_ARROW "km"</v>
      </c>
      <c r="F343" s="74" t="s">
        <v>899</v>
      </c>
      <c r="G343" s="15" t="n">
        <v>0</v>
      </c>
      <c r="H343" s="15" t="n">
        <v>0</v>
      </c>
      <c r="I343" s="30" t="s">
        <v>4</v>
      </c>
      <c r="J343" s="26" t="s">
        <v>21</v>
      </c>
      <c r="K343" s="27" t="s">
        <v>22</v>
      </c>
      <c r="L343" s="28" t="s">
        <v>7</v>
      </c>
      <c r="M343" s="28" t="s">
        <v>8</v>
      </c>
      <c r="N343" s="79" t="str">
        <f aca="false">IF(AND(C343=C342,D343=D342),"CAT_DUPL","CAT_FNCT")</f>
        <v>CAT_FNCT</v>
      </c>
      <c r="O343" s="28"/>
      <c r="P343" s="80" t="s">
        <v>900</v>
      </c>
      <c r="Q343" s="21"/>
      <c r="R343" s="1"/>
      <c r="S343" s="1" t="str">
        <f aca="false">IF(E343=F343,"","NOT EQUAL")</f>
        <v/>
      </c>
      <c r="T343" s="1" t="str">
        <f aca="false">IF(ISNA(VLOOKUP(P343,'NEW XEQM.c'!D:D,1,0)),"--",VLOOKUP(P343,'NEW XEQM.c'!D:G,3,0))</f>
        <v>--</v>
      </c>
      <c r="U343" s="1"/>
      <c r="W343" s="0" t="str">
        <f aca="false">SUBSTITUTE(IF(AND(T343="--",FIND("STD",E343),FIND("fn",C343)&gt;0,FIND("ITM_",P343),I343="CAT_FNCT"),E343,""),"""","")</f>
        <v/>
      </c>
    </row>
    <row r="344" customFormat="false" ht="15.75" hidden="false" customHeight="false" outlineLevel="0" collapsed="false">
      <c r="A344" s="23" t="n">
        <f aca="false">IF(B344=INT(B344),ROW(),"")</f>
        <v>344</v>
      </c>
      <c r="B344" s="24" t="n">
        <f aca="false">IF(AND(MID(C344,2,1)&lt;&gt;"/",MID(C344,1,1)="/"),INT(B343)+1,B343+0.01)</f>
        <v>332</v>
      </c>
      <c r="C344" s="0" t="s">
        <v>901</v>
      </c>
      <c r="D344" s="0" t="s">
        <v>739</v>
      </c>
      <c r="E344" s="77" t="str">
        <f aca="false">SUBSTITUTE(SUBSTITUTE(MID(F344,1,FIND("STD_RIGHT",F344)-1)&amp;"STD_RIGHT_ARROW " &amp; MID(INDEX($F$3:$F$10007,MATCH(B344+IF(C344=C345,1,IF(C344=C346,2,IF(C344=C347,3,IF(C344=C343,-1,IF(C344=C342,-2,IF(C344=C341,-3,0)))))),$B$3:$B$10007,0)),1,-1+FIND("STD_RIGHT",INDEX($F$3:$F$10007,MATCH(B344+IF(C344=C345,1,IF(C344=C346,2,IF(C344=C347,3,IF(C344=C343,-1,IF(C344=C342,-2,IF(C344=C341,-3,0)))))),$B$3:$B$10007,0)))-1),"100km","hkm"),"kWh","U")</f>
        <v>"m" STD_RIGHT_ARROW "pc"</v>
      </c>
      <c r="F344" s="2" t="s">
        <v>902</v>
      </c>
      <c r="G344" s="15" t="n">
        <v>0</v>
      </c>
      <c r="H344" s="15" t="n">
        <v>0</v>
      </c>
      <c r="I344" s="30" t="s">
        <v>4</v>
      </c>
      <c r="J344" s="26" t="s">
        <v>21</v>
      </c>
      <c r="K344" s="27" t="s">
        <v>22</v>
      </c>
      <c r="L344" s="28" t="s">
        <v>7</v>
      </c>
      <c r="M344" s="28" t="s">
        <v>8</v>
      </c>
      <c r="N344" s="79" t="str">
        <f aca="false">IF(AND(C344=C343,D344=D343),"CAT_DUPL","CAT_FNCT")</f>
        <v>CAT_FNCT</v>
      </c>
      <c r="O344" s="28"/>
      <c r="P344" s="20" t="s">
        <v>903</v>
      </c>
      <c r="Q344" s="21"/>
      <c r="R344" s="1"/>
      <c r="S344" s="1" t="str">
        <f aca="false">IF(E344=F344,"","NOT EQUAL")</f>
        <v/>
      </c>
      <c r="T344" s="1" t="str">
        <f aca="false">IF(ISNA(VLOOKUP(P344,'NEW XEQM.c'!D:D,1,0)),"--",VLOOKUP(P344,'NEW XEQM.c'!D:G,3,0))</f>
        <v>--</v>
      </c>
      <c r="U344" s="1"/>
      <c r="W344" s="0" t="str">
        <f aca="false">SUBSTITUTE(IF(AND(T344="--",FIND("STD",E344),FIND("fn",C344)&gt;0,FIND("ITM_",P344),I344="CAT_FNCT"),E344,""),"""","")</f>
        <v/>
      </c>
    </row>
    <row r="345" customFormat="false" ht="15.75" hidden="false" customHeight="false" outlineLevel="0" collapsed="false">
      <c r="A345" s="23" t="n">
        <f aca="false">IF(B345=INT(B345),ROW(),"")</f>
        <v>345</v>
      </c>
      <c r="B345" s="24" t="n">
        <f aca="false">IF(AND(MID(C345,2,1)&lt;&gt;"/",MID(C345,1,1)="/"),INT(B344)+1,B344+0.01)</f>
        <v>333</v>
      </c>
      <c r="C345" s="0" t="s">
        <v>901</v>
      </c>
      <c r="D345" s="0" t="s">
        <v>736</v>
      </c>
      <c r="E345" s="77" t="str">
        <f aca="false">SUBSTITUTE(SUBSTITUTE(MID(F345,1,FIND("STD_RIGHT",F345)-1)&amp;"STD_RIGHT_ARROW " &amp; MID(INDEX($F$3:$F$10007,MATCH(B345+IF(C345=C346,1,IF(C345=C347,2,IF(C345=C348,3,IF(C345=C344,-1,IF(C345=C343,-2,IF(C345=C342,-3,0)))))),$B$3:$B$10007,0)),1,-1+FIND("STD_RIGHT",INDEX($F$3:$F$10007,MATCH(B345+IF(C345=C346,1,IF(C345=C347,2,IF(C345=C348,3,IF(C345=C344,-1,IF(C345=C343,-2,IF(C345=C342,-3,0)))))),$B$3:$B$10007,0)))-1),"100km","hkm"),"kWh","U")</f>
        <v>"pc" STD_RIGHT_ARROW "m"</v>
      </c>
      <c r="F345" s="2" t="s">
        <v>904</v>
      </c>
      <c r="G345" s="15" t="n">
        <v>0</v>
      </c>
      <c r="H345" s="15" t="n">
        <v>0</v>
      </c>
      <c r="I345" s="30" t="s">
        <v>4</v>
      </c>
      <c r="J345" s="26" t="s">
        <v>21</v>
      </c>
      <c r="K345" s="27" t="s">
        <v>22</v>
      </c>
      <c r="L345" s="28" t="s">
        <v>7</v>
      </c>
      <c r="M345" s="28" t="s">
        <v>8</v>
      </c>
      <c r="N345" s="79" t="str">
        <f aca="false">IF(AND(C345=C344,D345=D344),"CAT_DUPL","CAT_FNCT")</f>
        <v>CAT_FNCT</v>
      </c>
      <c r="O345" s="28"/>
      <c r="P345" s="20" t="s">
        <v>905</v>
      </c>
      <c r="Q345" s="21"/>
      <c r="R345" s="1"/>
      <c r="S345" s="1" t="str">
        <f aca="false">IF(E345=F345,"","NOT EQUAL")</f>
        <v/>
      </c>
      <c r="T345" s="1" t="str">
        <f aca="false">IF(ISNA(VLOOKUP(P345,'NEW XEQM.c'!D:D,1,0)),"--",VLOOKUP(P345,'NEW XEQM.c'!D:G,3,0))</f>
        <v>--</v>
      </c>
      <c r="U345" s="1"/>
      <c r="W345" s="0" t="str">
        <f aca="false">SUBSTITUTE(IF(AND(T345="--",FIND("STD",E345),FIND("fn",C345)&gt;0,FIND("ITM_",P345),I345="CAT_FNCT"),E345,""),"""","")</f>
        <v/>
      </c>
    </row>
    <row r="346" customFormat="false" ht="15.75" hidden="false" customHeight="false" outlineLevel="0" collapsed="false">
      <c r="A346" s="23" t="n">
        <f aca="false">IF(B346=INT(B346),ROW(),"")</f>
        <v>346</v>
      </c>
      <c r="B346" s="24" t="n">
        <f aca="false">IF(AND(MID(C346,2,1)&lt;&gt;"/",MID(C346,1,1)="/"),INT(B345)+1,B345+0.01)</f>
        <v>334</v>
      </c>
      <c r="C346" s="0" t="s">
        <v>906</v>
      </c>
      <c r="D346" s="0" t="s">
        <v>739</v>
      </c>
      <c r="E346" s="77" t="str">
        <f aca="false">SUBSTITUTE(SUBSTITUTE(MID(F346,1,FIND("STD_RIGHT",F346)-1)&amp;"STD_RIGHT_ARROW " &amp; MID(INDEX($F$3:$F$10007,MATCH(B346+IF(C346=C347,1,IF(C346=C348,2,IF(C346=C349,3,IF(C346=C345,-1,IF(C346=C344,-2,IF(C346=C343,-3,0)))))),$B$3:$B$10007,0)),1,-1+FIND("STD_RIGHT",INDEX($F$3:$F$10007,MATCH(B346+IF(C346=C347,1,IF(C346=C348,2,IF(C346=C349,3,IF(C346=C345,-1,IF(C346=C344,-2,IF(C346=C343,-3,0)))))),$B$3:$B$10007,0)))-1),"100km","hkm"),"kWh","U")</f>
        <v>"mm" STD_RIGHT_ARROW "point"</v>
      </c>
      <c r="F346" s="2" t="s">
        <v>907</v>
      </c>
      <c r="G346" s="33" t="n">
        <v>0</v>
      </c>
      <c r="H346" s="33" t="n">
        <v>0</v>
      </c>
      <c r="I346" s="30" t="s">
        <v>4</v>
      </c>
      <c r="J346" s="26" t="s">
        <v>21</v>
      </c>
      <c r="K346" s="27" t="s">
        <v>22</v>
      </c>
      <c r="L346" s="28" t="s">
        <v>7</v>
      </c>
      <c r="M346" s="28" t="s">
        <v>8</v>
      </c>
      <c r="N346" s="79" t="str">
        <f aca="false">IF(AND(C346=C345,D346=D345),"CAT_DUPL","CAT_FNCT")</f>
        <v>CAT_FNCT</v>
      </c>
      <c r="O346" s="28"/>
      <c r="P346" s="80" t="s">
        <v>908</v>
      </c>
      <c r="Q346" s="21"/>
      <c r="R346" s="1"/>
      <c r="S346" s="1" t="str">
        <f aca="false">IF(E346=F346,"","NOT EQUAL")</f>
        <v>NOT EQUAL</v>
      </c>
      <c r="T346" s="1" t="str">
        <f aca="false">IF(ISNA(VLOOKUP(P346,'NEW XEQM.c'!D:D,1,0)),"--",VLOOKUP(P346,'NEW XEQM.c'!D:G,3,0))</f>
        <v>--</v>
      </c>
      <c r="U346" s="1"/>
      <c r="W346" s="0" t="str">
        <f aca="false">SUBSTITUTE(IF(AND(T346="--",FIND("STD",E346),FIND("fn",C346)&gt;0,FIND("ITM_",P346),I346="CAT_FNCT"),E346,""),"""","")</f>
        <v/>
      </c>
    </row>
    <row r="347" customFormat="false" ht="15.75" hidden="false" customHeight="false" outlineLevel="0" collapsed="false">
      <c r="A347" s="23" t="n">
        <f aca="false">IF(B347=INT(B347),ROW(),"")</f>
        <v>347</v>
      </c>
      <c r="B347" s="24" t="n">
        <f aca="false">IF(AND(MID(C347,2,1)&lt;&gt;"/",MID(C347,1,1)="/"),INT(B346)+1,B346+0.01)</f>
        <v>335</v>
      </c>
      <c r="C347" s="68" t="s">
        <v>0</v>
      </c>
      <c r="D347" s="68" t="s">
        <v>1</v>
      </c>
      <c r="E347" s="69" t="str">
        <f aca="false">CHAR(34)&amp;IF(B347&lt;10,"000",IF(B347&lt;100,"00",IF(B347&lt;1000,"0","")))&amp;$B347&amp;CHAR(34)</f>
        <v>"0335"</v>
      </c>
      <c r="F347" s="70" t="str">
        <f aca="false">E347</f>
        <v>"0335"</v>
      </c>
      <c r="G347" s="71" t="n">
        <v>0</v>
      </c>
      <c r="H347" s="71" t="n">
        <v>0</v>
      </c>
      <c r="I347" s="66" t="s">
        <v>243</v>
      </c>
      <c r="J347" s="26" t="s">
        <v>21</v>
      </c>
      <c r="K347" s="72" t="s">
        <v>6</v>
      </c>
      <c r="L347" s="73" t="s">
        <v>7</v>
      </c>
      <c r="M347" s="28" t="s">
        <v>244</v>
      </c>
      <c r="N347" s="28"/>
      <c r="O347" s="74"/>
      <c r="P347" s="20" t="str">
        <f aca="false">"ITM_"&amp;IF(B347&lt;10,"000",IF(B347&lt;100,"00",IF(B347&lt;1000,"0","")))&amp;$B347</f>
        <v>ITM_0335</v>
      </c>
      <c r="Q347" s="21"/>
      <c r="R347" s="1"/>
      <c r="S347" s="1" t="str">
        <f aca="false">IF(E347=F347,"","NOT EQUAL")</f>
        <v/>
      </c>
      <c r="T347" s="1" t="str">
        <f aca="false">IF(ISNA(VLOOKUP(P347,'NEW XEQM.c'!D:D,1,0)),"--",VLOOKUP(P347,'NEW XEQM.c'!D:G,3,0))</f>
        <v>--</v>
      </c>
      <c r="U347" s="1"/>
      <c r="W347" s="0" t="e">
        <f aca="false">SUBSTITUTE(IF(AND(T347="--",FIND("STD",E347),FIND("fn",C347)&gt;0,FIND("ITM_",P347),I347="CAT_FNCT"),E347,""),"""","")</f>
        <v>#VALUE!</v>
      </c>
    </row>
    <row r="348" customFormat="false" ht="15.75" hidden="false" customHeight="false" outlineLevel="0" collapsed="false">
      <c r="A348" s="23" t="n">
        <f aca="false">IF(B348=INT(B348),ROW(),"")</f>
        <v>348</v>
      </c>
      <c r="B348" s="24" t="n">
        <f aca="false">IF(AND(MID(C348,2,1)&lt;&gt;"/",MID(C348,1,1)="/"),INT(B347)+1,B347+0.01)</f>
        <v>336</v>
      </c>
      <c r="C348" s="0" t="s">
        <v>909</v>
      </c>
      <c r="D348" s="0" t="s">
        <v>736</v>
      </c>
      <c r="E348" s="77" t="str">
        <f aca="false">SUBSTITUTE(SUBSTITUTE(MID(F348,1,FIND("STD_RIGHT",F348)-1)&amp;"STD_RIGHT_ARROW " &amp; MID(INDEX($F$3:$F$10007,MATCH(B348+IF(C348=C349,1,IF(C348=C350,2,IF(C348=C351,3,IF(C348=C347,-1,IF(C348=C346,-2,IF(C348=C345,-3,0)))))),$B$3:$B$10007,0)),1,-1+FIND("STD_RIGHT",INDEX($F$3:$F$10007,MATCH(B348+IF(C348=C349,1,IF(C348=C350,2,IF(C348=C351,3,IF(C348=C347,-1,IF(C348=C346,-2,IF(C348=C345,-3,0)))))),$B$3:$B$10007,0)))-1),"100km","hkm"),"kWh","U")</f>
        <v>"mi." STD_RIGHT_ARROW "m"</v>
      </c>
      <c r="F348" s="2" t="s">
        <v>910</v>
      </c>
      <c r="G348" s="50" t="n">
        <v>0</v>
      </c>
      <c r="H348" s="50" t="n">
        <v>0</v>
      </c>
      <c r="I348" s="30" t="s">
        <v>4</v>
      </c>
      <c r="J348" s="26" t="s">
        <v>21</v>
      </c>
      <c r="K348" s="27" t="s">
        <v>22</v>
      </c>
      <c r="L348" s="28" t="s">
        <v>7</v>
      </c>
      <c r="M348" s="28" t="s">
        <v>8</v>
      </c>
      <c r="N348" s="79" t="str">
        <f aca="false">IF(AND(C348=C347,D348=D347),"CAT_DUPL","CAT_FNCT")</f>
        <v>CAT_FNCT</v>
      </c>
      <c r="O348" s="28"/>
      <c r="P348" s="80" t="s">
        <v>911</v>
      </c>
      <c r="Q348" s="21"/>
      <c r="R348" s="1"/>
      <c r="S348" s="1" t="str">
        <f aca="false">IF(E348=F348,"","NOT EQUAL")</f>
        <v/>
      </c>
      <c r="T348" s="1" t="str">
        <f aca="false">IF(ISNA(VLOOKUP(P348,'NEW XEQM.c'!D:D,1,0)),"--",VLOOKUP(P348,'NEW XEQM.c'!D:G,3,0))</f>
        <v>--</v>
      </c>
      <c r="U348" s="1"/>
      <c r="W348" s="0" t="str">
        <f aca="false">SUBSTITUTE(IF(AND(T348="--",FIND("STD",E348),FIND("fn",C348)&gt;0,FIND("ITM_",P348),I348="CAT_FNCT"),E348,""),"""","")</f>
        <v/>
      </c>
    </row>
    <row r="349" customFormat="false" ht="15.75" hidden="false" customHeight="false" outlineLevel="0" collapsed="false">
      <c r="A349" s="23" t="n">
        <f aca="false">IF(B349=INT(B349),ROW(),"")</f>
        <v>349</v>
      </c>
      <c r="B349" s="24" t="n">
        <f aca="false">IF(AND(MID(C349,2,1)&lt;&gt;"/",MID(C349,1,1)="/"),INT(B348)+1,B348+0.01)</f>
        <v>337</v>
      </c>
      <c r="C349" s="0" t="s">
        <v>906</v>
      </c>
      <c r="D349" s="0" t="s">
        <v>736</v>
      </c>
      <c r="E349" s="77" t="str">
        <f aca="false">SUBSTITUTE(SUBSTITUTE(MID(F349,1,FIND("STD_RIGHT",F349)-1)&amp;"STD_RIGHT_ARROW " &amp; MID(INDEX($F$3:$F$10007,MATCH(B349+IF(C349=C350,1,IF(C349=C351,2,IF(C349=C352,3,IF(C349=C348,-1,IF(C349=C347,-2,IF(C349=C346,-3,0)))))),$B$3:$B$10007,0)),1,-1+FIND("STD_RIGHT",INDEX($F$3:$F$10007,MATCH(B349+IF(C349=C350,1,IF(C349=C351,2,IF(C349=C352,3,IF(C349=C348,-1,IF(C349=C347,-2,IF(C349=C346,-3,0)))))),$B$3:$B$10007,0)))-1),"100km","hkm"),"kWh","U")</f>
        <v>"point" STD_RIGHT_ARROW "mm"</v>
      </c>
      <c r="F349" s="2" t="s">
        <v>912</v>
      </c>
      <c r="G349" s="15" t="n">
        <v>0</v>
      </c>
      <c r="H349" s="15" t="n">
        <v>0</v>
      </c>
      <c r="I349" s="30" t="s">
        <v>4</v>
      </c>
      <c r="J349" s="26" t="s">
        <v>21</v>
      </c>
      <c r="K349" s="27" t="s">
        <v>22</v>
      </c>
      <c r="L349" s="28" t="s">
        <v>7</v>
      </c>
      <c r="M349" s="28" t="s">
        <v>8</v>
      </c>
      <c r="N349" s="79" t="str">
        <f aca="false">IF(AND(C349=C348,D349=D348),"CAT_DUPL","CAT_FNCT")</f>
        <v>CAT_FNCT</v>
      </c>
      <c r="O349" s="28"/>
      <c r="P349" s="80" t="s">
        <v>913</v>
      </c>
      <c r="Q349" s="21"/>
      <c r="R349" s="1"/>
      <c r="S349" s="1" t="str">
        <f aca="false">IF(E349=F349,"","NOT EQUAL")</f>
        <v>NOT EQUAL</v>
      </c>
      <c r="T349" s="1" t="str">
        <f aca="false">IF(ISNA(VLOOKUP(P349,'NEW XEQM.c'!D:D,1,0)),"--",VLOOKUP(P349,'NEW XEQM.c'!D:G,3,0))</f>
        <v>--</v>
      </c>
      <c r="U349" s="1"/>
      <c r="W349" s="0" t="str">
        <f aca="false">SUBSTITUTE(IF(AND(T349="--",FIND("STD",E349),FIND("fn",C349)&gt;0,FIND("ITM_",P349),I349="CAT_FNCT"),E349,""),"""","")</f>
        <v/>
      </c>
    </row>
    <row r="350" customFormat="false" ht="15.75" hidden="false" customHeight="false" outlineLevel="0" collapsed="false">
      <c r="A350" s="23" t="n">
        <f aca="false">IF(B350=INT(B350),ROW(),"")</f>
        <v>350</v>
      </c>
      <c r="B350" s="24" t="n">
        <f aca="false">IF(AND(MID(C350,2,1)&lt;&gt;"/",MID(C350,1,1)="/"),INT(B349)+1,B349+0.01)</f>
        <v>338</v>
      </c>
      <c r="C350" s="68" t="s">
        <v>0</v>
      </c>
      <c r="D350" s="68" t="s">
        <v>1</v>
      </c>
      <c r="E350" s="69" t="str">
        <f aca="false">CHAR(34)&amp;IF(B350&lt;10,"000",IF(B350&lt;100,"00",IF(B350&lt;1000,"0","")))&amp;$B350&amp;CHAR(34)</f>
        <v>"0338"</v>
      </c>
      <c r="F350" s="70" t="str">
        <f aca="false">E350</f>
        <v>"0338"</v>
      </c>
      <c r="G350" s="71" t="n">
        <v>0</v>
      </c>
      <c r="H350" s="71" t="n">
        <v>0</v>
      </c>
      <c r="I350" s="66" t="s">
        <v>243</v>
      </c>
      <c r="J350" s="26" t="s">
        <v>21</v>
      </c>
      <c r="K350" s="72" t="s">
        <v>6</v>
      </c>
      <c r="L350" s="73" t="s">
        <v>7</v>
      </c>
      <c r="M350" s="28" t="s">
        <v>244</v>
      </c>
      <c r="N350" s="28"/>
      <c r="O350" s="74"/>
      <c r="P350" s="20" t="str">
        <f aca="false">"ITM_"&amp;IF(B350&lt;10,"000",IF(B350&lt;100,"00",IF(B350&lt;1000,"0","")))&amp;$B350</f>
        <v>ITM_0338</v>
      </c>
      <c r="Q350" s="21"/>
      <c r="R350" s="1"/>
      <c r="S350" s="1" t="str">
        <f aca="false">IF(E350=F350,"","NOT EQUAL")</f>
        <v/>
      </c>
      <c r="T350" s="1" t="str">
        <f aca="false">IF(ISNA(VLOOKUP(P350,'NEW XEQM.c'!D:D,1,0)),"--",VLOOKUP(P350,'NEW XEQM.c'!D:G,3,0))</f>
        <v>--</v>
      </c>
      <c r="U350" s="1"/>
      <c r="W350" s="0" t="e">
        <f aca="false">SUBSTITUTE(IF(AND(T350="--",FIND("STD",E350),FIND("fn",C350)&gt;0,FIND("ITM_",P350),I350="CAT_FNCT"),E350,""),"""","")</f>
        <v>#VALUE!</v>
      </c>
    </row>
    <row r="351" customFormat="false" ht="15.75" hidden="false" customHeight="false" outlineLevel="0" collapsed="false">
      <c r="A351" s="23" t="n">
        <f aca="false">IF(B351=INT(B351),ROW(),"")</f>
        <v>351</v>
      </c>
      <c r="B351" s="24" t="n">
        <f aca="false">IF(AND(MID(C351,2,1)&lt;&gt;"/",MID(C351,1,1)="/"),INT(B350)+1,B350+0.01)</f>
        <v>339</v>
      </c>
      <c r="C351" s="0" t="s">
        <v>909</v>
      </c>
      <c r="D351" s="0" t="s">
        <v>739</v>
      </c>
      <c r="E351" s="77" t="str">
        <f aca="false">SUBSTITUTE(SUBSTITUTE(MID(F351,1,FIND("STD_RIGHT",F351)-1)&amp;"STD_RIGHT_ARROW " &amp; MID(INDEX($F$3:$F$10007,MATCH(B351+IF(C351=C352,1,IF(C351=C353,2,IF(C351=C354,3,IF(C351=C350,-1,IF(C351=C349,-2,IF(C351=C348,-3,0)))))),$B$3:$B$10007,0)),1,-1+FIND("STD_RIGHT",INDEX($F$3:$F$10007,MATCH(B351+IF(C351=C352,1,IF(C351=C353,2,IF(C351=C354,3,IF(C351=C350,-1,IF(C351=C349,-2,IF(C351=C348,-3,0)))))),$B$3:$B$10007,0)))-1),"100km","hkm"),"kWh","U")</f>
        <v>"m" STD_RIGHT_ARROW "mi."</v>
      </c>
      <c r="F351" s="2" t="s">
        <v>914</v>
      </c>
      <c r="G351" s="33" t="n">
        <v>0</v>
      </c>
      <c r="H351" s="33" t="n">
        <v>0</v>
      </c>
      <c r="I351" s="30" t="s">
        <v>4</v>
      </c>
      <c r="J351" s="26" t="s">
        <v>21</v>
      </c>
      <c r="K351" s="27" t="s">
        <v>22</v>
      </c>
      <c r="L351" s="28" t="s">
        <v>7</v>
      </c>
      <c r="M351" s="28" t="s">
        <v>8</v>
      </c>
      <c r="N351" s="79" t="str">
        <f aca="false">IF(AND(C351=C350,D351=D350),"CAT_DUPL","CAT_FNCT")</f>
        <v>CAT_FNCT</v>
      </c>
      <c r="O351" s="28"/>
      <c r="P351" s="80" t="s">
        <v>915</v>
      </c>
      <c r="Q351" s="21"/>
      <c r="R351" s="1"/>
      <c r="S351" s="1" t="str">
        <f aca="false">IF(E351=F351,"","NOT EQUAL")</f>
        <v/>
      </c>
      <c r="T351" s="1" t="str">
        <f aca="false">IF(ISNA(VLOOKUP(P351,'NEW XEQM.c'!D:D,1,0)),"--",VLOOKUP(P351,'NEW XEQM.c'!D:G,3,0))</f>
        <v>--</v>
      </c>
      <c r="U351" s="1"/>
      <c r="W351" s="0" t="str">
        <f aca="false">SUBSTITUTE(IF(AND(T351="--",FIND("STD",E351),FIND("fn",C351)&gt;0,FIND("ITM_",P351),I351="CAT_FNCT"),E351,""),"""","")</f>
        <v/>
      </c>
    </row>
    <row r="352" customFormat="false" ht="15.75" hidden="false" customHeight="false" outlineLevel="0" collapsed="false">
      <c r="A352" s="23" t="n">
        <f aca="false">IF(B352=INT(B352),ROW(),"")</f>
        <v>352</v>
      </c>
      <c r="B352" s="24" t="n">
        <f aca="false">IF(AND(MID(C352,2,1)&lt;&gt;"/",MID(C352,1,1)="/"),INT(B351)+1,B351+0.01)</f>
        <v>340</v>
      </c>
      <c r="C352" s="25" t="s">
        <v>916</v>
      </c>
      <c r="D352" s="25" t="s">
        <v>739</v>
      </c>
      <c r="E352" s="77" t="str">
        <f aca="false">SUBSTITUTE(SUBSTITUTE(MID(F352,1,FIND("STD_RIGHT",F352)-1)&amp;"STD_RIGHT_ARROW " &amp; MID(INDEX($F$3:$F$10007,MATCH(B352+IF(C352=C353,1,IF(C352=C354,2,IF(C352=C355,3,IF(C352=C351,-1,IF(C352=C350,-2,IF(C352=C349,-3,0)))))),$B$3:$B$10007,0)),1,-1+FIND("STD_RIGHT",INDEX($F$3:$F$10007,MATCH(B352+IF(C352=C353,1,IF(C352=C354,2,IF(C352=C355,3,IF(C352=C351,-1,IF(C352=C350,-2,IF(C352=C349,-3,0)))))),$B$3:$B$10007,0)))-1),"100km","hkm"),"kWh","U")</f>
        <v>"m" STD_RIGHT_ARROW "yd."</v>
      </c>
      <c r="F352" s="26" t="s">
        <v>917</v>
      </c>
      <c r="G352" s="15" t="n">
        <v>0</v>
      </c>
      <c r="H352" s="15" t="n">
        <v>0</v>
      </c>
      <c r="I352" s="30" t="s">
        <v>4</v>
      </c>
      <c r="J352" s="26" t="s">
        <v>21</v>
      </c>
      <c r="K352" s="27" t="s">
        <v>22</v>
      </c>
      <c r="L352" s="28" t="s">
        <v>7</v>
      </c>
      <c r="M352" s="28" t="s">
        <v>8</v>
      </c>
      <c r="N352" s="79" t="str">
        <f aca="false">IF(AND(C352=C351,D352=D351),"CAT_DUPL","CAT_FNCT")</f>
        <v>CAT_FNCT</v>
      </c>
      <c r="O352" s="28"/>
      <c r="P352" s="20" t="s">
        <v>918</v>
      </c>
      <c r="Q352" s="21"/>
      <c r="R352" s="1"/>
      <c r="S352" s="1" t="str">
        <f aca="false">IF(E352=F352,"","NOT EQUAL")</f>
        <v/>
      </c>
      <c r="T352" s="1" t="str">
        <f aca="false">IF(ISNA(VLOOKUP(P352,'NEW XEQM.c'!D:D,1,0)),"--",VLOOKUP(P352,'NEW XEQM.c'!D:G,3,0))</f>
        <v>--</v>
      </c>
      <c r="U352" s="1"/>
      <c r="W352" s="0" t="str">
        <f aca="false">SUBSTITUTE(IF(AND(T352="--",FIND("STD",E352),FIND("fn",C352)&gt;0,FIND("ITM_",P352),I352="CAT_FNCT"),E352,""),"""","")</f>
        <v/>
      </c>
    </row>
    <row r="353" customFormat="false" ht="15.75" hidden="false" customHeight="false" outlineLevel="0" collapsed="false">
      <c r="A353" s="23" t="n">
        <f aca="false">IF(B353=INT(B353),ROW(),"")</f>
        <v>353</v>
      </c>
      <c r="B353" s="24" t="n">
        <f aca="false">IF(AND(MID(C353,2,1)&lt;&gt;"/",MID(C353,1,1)="/"),INT(B352)+1,B352+0.01)</f>
        <v>341</v>
      </c>
      <c r="C353" s="25" t="s">
        <v>916</v>
      </c>
      <c r="D353" s="25" t="s">
        <v>736</v>
      </c>
      <c r="E353" s="77" t="str">
        <f aca="false">SUBSTITUTE(SUBSTITUTE(MID(F353,1,FIND("STD_RIGHT",F353)-1)&amp;"STD_RIGHT_ARROW " &amp; MID(INDEX($F$3:$F$10007,MATCH(B353+IF(C353=C354,1,IF(C353=C355,2,IF(C353=C356,3,IF(C353=C352,-1,IF(C353=C351,-2,IF(C353=C350,-3,0)))))),$B$3:$B$10007,0)),1,-1+FIND("STD_RIGHT",INDEX($F$3:$F$10007,MATCH(B353+IF(C353=C354,1,IF(C353=C355,2,IF(C353=C356,3,IF(C353=C352,-1,IF(C353=C351,-2,IF(C353=C350,-3,0)))))),$B$3:$B$10007,0)))-1),"100km","hkm"),"kWh","U")</f>
        <v>"yd." STD_RIGHT_ARROW "m"</v>
      </c>
      <c r="F353" s="75" t="s">
        <v>919</v>
      </c>
      <c r="G353" s="15" t="n">
        <v>0</v>
      </c>
      <c r="H353" s="15" t="n">
        <v>0</v>
      </c>
      <c r="I353" s="30" t="s">
        <v>4</v>
      </c>
      <c r="J353" s="26" t="s">
        <v>21</v>
      </c>
      <c r="K353" s="27" t="s">
        <v>22</v>
      </c>
      <c r="L353" s="28" t="s">
        <v>7</v>
      </c>
      <c r="M353" s="28" t="s">
        <v>8</v>
      </c>
      <c r="N353" s="79" t="str">
        <f aca="false">IF(AND(C353=C352,D353=D352),"CAT_DUPL","CAT_FNCT")</f>
        <v>CAT_FNCT</v>
      </c>
      <c r="O353" s="28"/>
      <c r="P353" s="20" t="s">
        <v>920</v>
      </c>
      <c r="Q353" s="21"/>
      <c r="R353" s="1"/>
      <c r="S353" s="1" t="str">
        <f aca="false">IF(E353=F353,"","NOT EQUAL")</f>
        <v/>
      </c>
      <c r="T353" s="1" t="str">
        <f aca="false">IF(ISNA(VLOOKUP(P353,'NEW XEQM.c'!D:D,1,0)),"--",VLOOKUP(P353,'NEW XEQM.c'!D:G,3,0))</f>
        <v>--</v>
      </c>
      <c r="U353" s="1"/>
      <c r="W353" s="0" t="str">
        <f aca="false">SUBSTITUTE(IF(AND(T353="--",FIND("STD",E353),FIND("fn",C353)&gt;0,FIND("ITM_",P353),I353="CAT_FNCT"),E353,""),"""","")</f>
        <v/>
      </c>
    </row>
    <row r="354" customFormat="false" ht="15.75" hidden="false" customHeight="false" outlineLevel="0" collapsed="false">
      <c r="A354" s="23" t="n">
        <f aca="false">IF(B354=INT(B354),ROW(),"")</f>
        <v>354</v>
      </c>
      <c r="B354" s="24" t="n">
        <f aca="false">IF(AND(MID(C354,2,1)&lt;&gt;"/",MID(C354,1,1)="/"),INT(B353)+1,B353+0.01)</f>
        <v>342</v>
      </c>
      <c r="C354" s="25" t="s">
        <v>921</v>
      </c>
      <c r="D354" s="25" t="s">
        <v>736</v>
      </c>
      <c r="E354" s="77" t="str">
        <f aca="false">SUBSTITUTE(SUBSTITUTE(MID(F354,1,FIND("STD_RIGHT",F354)-1)&amp;"STD_RIGHT_ARROW " &amp; MID(INDEX($F$3:$F$10007,MATCH(B354+IF(C354=C355,1,IF(C354=C356,2,IF(C354=C357,3,IF(C354=C353,-1,IF(C354=C352,-2,IF(C354=C351,-3,0)))))),$B$3:$B$10007,0)),1,-1+FIND("STD_RIGHT",INDEX($F$3:$F$10007,MATCH(B354+IF(C354=C355,1,IF(C354=C356,2,IF(C354=C357,3,IF(C354=C353,-1,IF(C354=C352,-2,IF(C354=C351,-3,0)))))),$B$3:$B$10007,0)))-1),"100km","hkm"),"kWh","U")</f>
        <v>"psi" STD_RIGHT_ARROW "Pa"</v>
      </c>
      <c r="F354" s="26" t="s">
        <v>922</v>
      </c>
      <c r="G354" s="15" t="n">
        <v>0</v>
      </c>
      <c r="H354" s="15" t="n">
        <v>0</v>
      </c>
      <c r="I354" s="30" t="s">
        <v>4</v>
      </c>
      <c r="J354" s="26" t="s">
        <v>21</v>
      </c>
      <c r="K354" s="27" t="s">
        <v>22</v>
      </c>
      <c r="L354" s="28" t="s">
        <v>7</v>
      </c>
      <c r="M354" s="28" t="s">
        <v>8</v>
      </c>
      <c r="N354" s="79" t="str">
        <f aca="false">IF(AND(C354=C353,D354=D353),"CAT_DUPL","CAT_FNCT")</f>
        <v>CAT_FNCT</v>
      </c>
      <c r="O354" s="28"/>
      <c r="P354" s="20" t="s">
        <v>923</v>
      </c>
      <c r="Q354" s="21"/>
      <c r="R354" s="1"/>
      <c r="S354" s="1" t="str">
        <f aca="false">IF(E354=F354,"","NOT EQUAL")</f>
        <v/>
      </c>
      <c r="T354" s="1" t="str">
        <f aca="false">IF(ISNA(VLOOKUP(P354,'NEW XEQM.c'!D:D,1,0)),"--",VLOOKUP(P354,'NEW XEQM.c'!D:G,3,0))</f>
        <v>--</v>
      </c>
      <c r="U354" s="1"/>
      <c r="W354" s="0" t="str">
        <f aca="false">SUBSTITUTE(IF(AND(T354="--",FIND("STD",E354),FIND("fn",C354)&gt;0,FIND("ITM_",P354),I354="CAT_FNCT"),E354,""),"""","")</f>
        <v/>
      </c>
    </row>
    <row r="355" customFormat="false" ht="15.75" hidden="false" customHeight="false" outlineLevel="0" collapsed="false">
      <c r="A355" s="23" t="n">
        <f aca="false">IF(B355=INT(B355),ROW(),"")</f>
        <v>355</v>
      </c>
      <c r="B355" s="24" t="n">
        <f aca="false">IF(AND(MID(C355,2,1)&lt;&gt;"/",MID(C355,1,1)="/"),INT(B354)+1,B354+0.01)</f>
        <v>343</v>
      </c>
      <c r="C355" s="25" t="s">
        <v>921</v>
      </c>
      <c r="D355" s="25" t="s">
        <v>739</v>
      </c>
      <c r="E355" s="77" t="str">
        <f aca="false">SUBSTITUTE(SUBSTITUTE(MID(F355,1,FIND("STD_RIGHT",F355)-1)&amp;"STD_RIGHT_ARROW " &amp; MID(INDEX($F$3:$F$10007,MATCH(B355+IF(C355=C356,1,IF(C355=C357,2,IF(C355=C358,3,IF(C355=C354,-1,IF(C355=C353,-2,IF(C355=C352,-3,0)))))),$B$3:$B$10007,0)),1,-1+FIND("STD_RIGHT",INDEX($F$3:$F$10007,MATCH(B355+IF(C355=C356,1,IF(C355=C357,2,IF(C355=C358,3,IF(C355=C354,-1,IF(C355=C353,-2,IF(C355=C352,-3,0)))))),$B$3:$B$10007,0)))-1),"100km","hkm"),"kWh","U")</f>
        <v>"Pa" STD_RIGHT_ARROW "psi"</v>
      </c>
      <c r="F355" s="26" t="s">
        <v>924</v>
      </c>
      <c r="G355" s="15" t="n">
        <v>0</v>
      </c>
      <c r="H355" s="15" t="n">
        <v>0</v>
      </c>
      <c r="I355" s="30" t="s">
        <v>4</v>
      </c>
      <c r="J355" s="26" t="s">
        <v>21</v>
      </c>
      <c r="K355" s="27" t="s">
        <v>22</v>
      </c>
      <c r="L355" s="28" t="s">
        <v>7</v>
      </c>
      <c r="M355" s="28" t="s">
        <v>8</v>
      </c>
      <c r="N355" s="79" t="str">
        <f aca="false">IF(AND(C355=C354,D355=D354),"CAT_DUPL","CAT_FNCT")</f>
        <v>CAT_FNCT</v>
      </c>
      <c r="O355" s="28"/>
      <c r="P355" s="20" t="s">
        <v>925</v>
      </c>
      <c r="Q355" s="21"/>
      <c r="R355" s="1"/>
      <c r="S355" s="1" t="str">
        <f aca="false">IF(E355=F355,"","NOT EQUAL")</f>
        <v/>
      </c>
      <c r="T355" s="1" t="str">
        <f aca="false">IF(ISNA(VLOOKUP(P355,'NEW XEQM.c'!D:D,1,0)),"--",VLOOKUP(P355,'NEW XEQM.c'!D:G,3,0))</f>
        <v>--</v>
      </c>
      <c r="U355" s="1"/>
      <c r="W355" s="0" t="str">
        <f aca="false">SUBSTITUTE(IF(AND(T355="--",FIND("STD",E355),FIND("fn",C355)&gt;0,FIND("ITM_",P355),I355="CAT_FNCT"),E355,""),"""","")</f>
        <v/>
      </c>
    </row>
    <row r="356" customFormat="false" ht="15.75" hidden="false" customHeight="false" outlineLevel="0" collapsed="false">
      <c r="A356" s="23" t="n">
        <f aca="false">IF(B356=INT(B356),ROW(),"")</f>
        <v>356</v>
      </c>
      <c r="B356" s="24" t="n">
        <f aca="false">IF(AND(MID(C356,2,1)&lt;&gt;"/",MID(C356,1,1)="/"),INT(B355)+1,B355+0.01)</f>
        <v>344</v>
      </c>
      <c r="C356" s="25" t="s">
        <v>926</v>
      </c>
      <c r="D356" s="25" t="s">
        <v>739</v>
      </c>
      <c r="E356" s="77" t="str">
        <f aca="false">SUBSTITUTE(SUBSTITUTE(MID(F356,1,FIND("STD_RIGHT",F356)-1)&amp;"STD_RIGHT_ARROW " &amp; MID(INDEX($F$3:$F$10007,MATCH(B356+IF(C356=C357,1,IF(C356=C358,2,IF(C356=C359,3,IF(C356=C355,-1,IF(C356=C354,-2,IF(C356=C353,-3,0)))))),$B$3:$B$10007,0)),1,-1+FIND("STD_RIGHT",INDEX($F$3:$F$10007,MATCH(B356+IF(C356=C357,1,IF(C356=C358,2,IF(C356=C359,3,IF(C356=C355,-1,IF(C356=C354,-2,IF(C356=C353,-3,0)))))),$B$3:$B$10007,0)))-1),"100km","hkm"),"kWh","U")</f>
        <v>"Pa" STD_RIGHT_ARROW "torr"</v>
      </c>
      <c r="F356" s="26" t="s">
        <v>828</v>
      </c>
      <c r="G356" s="15" t="n">
        <v>0</v>
      </c>
      <c r="H356" s="15" t="n">
        <v>0</v>
      </c>
      <c r="I356" s="30" t="s">
        <v>4</v>
      </c>
      <c r="J356" s="26" t="s">
        <v>21</v>
      </c>
      <c r="K356" s="27" t="s">
        <v>22</v>
      </c>
      <c r="L356" s="28" t="s">
        <v>7</v>
      </c>
      <c r="M356" s="28" t="s">
        <v>8</v>
      </c>
      <c r="N356" s="79" t="str">
        <f aca="false">IF(AND(C356=C355,D356=D355),"CAT_DUPL","CAT_FNCT")</f>
        <v>CAT_FNCT</v>
      </c>
      <c r="O356" s="28"/>
      <c r="P356" s="20" t="s">
        <v>927</v>
      </c>
      <c r="Q356" s="21"/>
      <c r="R356" s="1"/>
      <c r="S356" s="1" t="str">
        <f aca="false">IF(E356=F356,"","NOT EQUAL")</f>
        <v>NOT EQUAL</v>
      </c>
      <c r="T356" s="1" t="str">
        <f aca="false">IF(ISNA(VLOOKUP(P356,'NEW XEQM.c'!D:D,1,0)),"--",VLOOKUP(P356,'NEW XEQM.c'!D:G,3,0))</f>
        <v>--</v>
      </c>
      <c r="U356" s="1"/>
      <c r="W356" s="0" t="str">
        <f aca="false">SUBSTITUTE(IF(AND(T356="--",FIND("STD",E356),FIND("fn",C356)&gt;0,FIND("ITM_",P356),I356="CAT_FNCT"),E356,""),"""","")</f>
        <v/>
      </c>
    </row>
    <row r="357" customFormat="false" ht="15.75" hidden="false" customHeight="false" outlineLevel="0" collapsed="false">
      <c r="A357" s="23" t="n">
        <f aca="false">IF(B357=INT(B357),ROW(),"")</f>
        <v>357</v>
      </c>
      <c r="B357" s="24" t="n">
        <f aca="false">IF(AND(MID(C357,2,1)&lt;&gt;"/",MID(C357,1,1)="/"),INT(B356)+1,B356+0.01)</f>
        <v>345</v>
      </c>
      <c r="C357" s="68" t="s">
        <v>0</v>
      </c>
      <c r="D357" s="68" t="s">
        <v>1</v>
      </c>
      <c r="E357" s="69" t="str">
        <f aca="false">CHAR(34)&amp;IF(B357&lt;10,"000",IF(B357&lt;100,"00",IF(B357&lt;1000,"0","")))&amp;$B357&amp;CHAR(34)</f>
        <v>"0345"</v>
      </c>
      <c r="F357" s="70" t="str">
        <f aca="false">E357</f>
        <v>"0345"</v>
      </c>
      <c r="G357" s="71" t="n">
        <v>0</v>
      </c>
      <c r="H357" s="71" t="n">
        <v>0</v>
      </c>
      <c r="I357" s="66" t="s">
        <v>243</v>
      </c>
      <c r="J357" s="26" t="s">
        <v>21</v>
      </c>
      <c r="K357" s="72" t="s">
        <v>6</v>
      </c>
      <c r="L357" s="73" t="s">
        <v>7</v>
      </c>
      <c r="M357" s="28" t="s">
        <v>244</v>
      </c>
      <c r="N357" s="28"/>
      <c r="O357" s="74"/>
      <c r="P357" s="20" t="str">
        <f aca="false">"ITM_"&amp;IF(B357&lt;10,"000",IF(B357&lt;100,"00",IF(B357&lt;1000,"0","")))&amp;$B357</f>
        <v>ITM_0345</v>
      </c>
      <c r="Q357" s="21"/>
      <c r="R357" s="1"/>
      <c r="S357" s="1" t="str">
        <f aca="false">IF(E357=F357,"","NOT EQUAL")</f>
        <v/>
      </c>
      <c r="T357" s="1" t="str">
        <f aca="false">IF(ISNA(VLOOKUP(P357,'NEW XEQM.c'!D:D,1,0)),"--",VLOOKUP(P357,'NEW XEQM.c'!D:G,3,0))</f>
        <v>--</v>
      </c>
      <c r="U357" s="1"/>
      <c r="W357" s="0" t="e">
        <f aca="false">SUBSTITUTE(IF(AND(T357="--",FIND("STD",E357),FIND("fn",C357)&gt;0,FIND("ITM_",P357),I357="CAT_FNCT"),E357,""),"""","")</f>
        <v>#VALUE!</v>
      </c>
    </row>
    <row r="358" customFormat="false" ht="15.75" hidden="false" customHeight="false" outlineLevel="0" collapsed="false">
      <c r="A358" s="23" t="n">
        <f aca="false">IF(B358=INT(B358),ROW(),"")</f>
        <v>358</v>
      </c>
      <c r="B358" s="24" t="n">
        <f aca="false">IF(AND(MID(C358,2,1)&lt;&gt;"/",MID(C358,1,1)="/"),INT(B357)+1,B357+0.01)</f>
        <v>346</v>
      </c>
      <c r="C358" s="25" t="s">
        <v>926</v>
      </c>
      <c r="D358" s="25" t="s">
        <v>736</v>
      </c>
      <c r="E358" s="77" t="str">
        <f aca="false">SUBSTITUTE(SUBSTITUTE(MID(F358,1,FIND("STD_RIGHT",F358)-1)&amp;"STD_RIGHT_ARROW " &amp; MID(INDEX($F$3:$F$10007,MATCH(B358+IF(C358=C359,1,IF(C358=C360,2,IF(C358=C361,3,IF(C358=C357,-1,IF(C358=C356,-2,IF(C358=C355,-3,0)))))),$B$3:$B$10007,0)),1,-1+FIND("STD_RIGHT",INDEX($F$3:$F$10007,MATCH(B358+IF(C358=C359,1,IF(C358=C360,2,IF(C358=C361,3,IF(C358=C357,-1,IF(C358=C356,-2,IF(C358=C355,-3,0)))))),$B$3:$B$10007,0)))-1),"100km","hkm"),"kWh","U")</f>
        <v>"torr" STD_RIGHT_ARROW "Pa"</v>
      </c>
      <c r="F358" s="26" t="s">
        <v>928</v>
      </c>
      <c r="G358" s="15" t="n">
        <v>0</v>
      </c>
      <c r="H358" s="15" t="n">
        <v>0</v>
      </c>
      <c r="I358" s="30" t="s">
        <v>4</v>
      </c>
      <c r="J358" s="26" t="s">
        <v>21</v>
      </c>
      <c r="K358" s="27" t="s">
        <v>22</v>
      </c>
      <c r="L358" s="28" t="s">
        <v>7</v>
      </c>
      <c r="M358" s="28" t="s">
        <v>8</v>
      </c>
      <c r="N358" s="79" t="str">
        <f aca="false">IF(AND(C358=C357,D358=D357),"CAT_DUPL","CAT_FNCT")</f>
        <v>CAT_FNCT</v>
      </c>
      <c r="O358" s="28"/>
      <c r="P358" s="20" t="s">
        <v>929</v>
      </c>
      <c r="Q358" s="21"/>
      <c r="R358" s="1"/>
      <c r="S358" s="1" t="str">
        <f aca="false">IF(E358=F358,"","NOT EQUAL")</f>
        <v>NOT EQUAL</v>
      </c>
      <c r="T358" s="1" t="str">
        <f aca="false">IF(ISNA(VLOOKUP(P358,'NEW XEQM.c'!D:D,1,0)),"--",VLOOKUP(P358,'NEW XEQM.c'!D:G,3,0))</f>
        <v>--</v>
      </c>
      <c r="U358" s="1"/>
      <c r="W358" s="0" t="str">
        <f aca="false">SUBSTITUTE(IF(AND(T358="--",FIND("STD",E358),FIND("fn",C358)&gt;0,FIND("ITM_",P358),I358="CAT_FNCT"),E358,""),"""","")</f>
        <v/>
      </c>
    </row>
    <row r="359" customFormat="false" ht="15.75" hidden="false" customHeight="false" outlineLevel="0" collapsed="false">
      <c r="A359" s="23" t="n">
        <f aca="false">IF(B359=INT(B359),ROW(),"")</f>
        <v>359</v>
      </c>
      <c r="B359" s="24" t="n">
        <f aca="false">IF(AND(MID(C359,2,1)&lt;&gt;"/",MID(C359,1,1)="/"),INT(B358)+1,B358+0.01)</f>
        <v>347</v>
      </c>
      <c r="C359" s="68" t="s">
        <v>0</v>
      </c>
      <c r="D359" s="68" t="s">
        <v>1</v>
      </c>
      <c r="E359" s="69" t="str">
        <f aca="false">CHAR(34)&amp;IF(B359&lt;10,"000",IF(B359&lt;100,"00",IF(B359&lt;1000,"0","")))&amp;$B359&amp;CHAR(34)</f>
        <v>"0347"</v>
      </c>
      <c r="F359" s="70" t="str">
        <f aca="false">E359</f>
        <v>"0347"</v>
      </c>
      <c r="G359" s="71" t="n">
        <v>0</v>
      </c>
      <c r="H359" s="71" t="n">
        <v>0</v>
      </c>
      <c r="I359" s="66" t="s">
        <v>243</v>
      </c>
      <c r="J359" s="26" t="s">
        <v>21</v>
      </c>
      <c r="K359" s="72" t="s">
        <v>6</v>
      </c>
      <c r="L359" s="73" t="s">
        <v>7</v>
      </c>
      <c r="M359" s="28" t="s">
        <v>244</v>
      </c>
      <c r="N359" s="28"/>
      <c r="O359" s="74"/>
      <c r="P359" s="20" t="str">
        <f aca="false">"ITM_"&amp;IF(B359&lt;10,"000",IF(B359&lt;100,"00",IF(B359&lt;1000,"0","")))&amp;$B359</f>
        <v>ITM_0347</v>
      </c>
      <c r="Q359" s="21"/>
      <c r="R359" s="1"/>
      <c r="S359" s="1" t="str">
        <f aca="false">IF(E359=F359,"","NOT EQUAL")</f>
        <v/>
      </c>
      <c r="T359" s="1" t="str">
        <f aca="false">IF(ISNA(VLOOKUP(P359,'NEW XEQM.c'!D:D,1,0)),"--",VLOOKUP(P359,'NEW XEQM.c'!D:G,3,0))</f>
        <v>--</v>
      </c>
      <c r="U359" s="1"/>
      <c r="W359" s="0" t="e">
        <f aca="false">SUBSTITUTE(IF(AND(T359="--",FIND("STD",E359),FIND("fn",C359)&gt;0,FIND("ITM_",P359),I359="CAT_FNCT"),E359,""),"""","")</f>
        <v>#VALUE!</v>
      </c>
    </row>
    <row r="360" customFormat="false" ht="15.75" hidden="false" customHeight="false" outlineLevel="0" collapsed="false">
      <c r="A360" s="23" t="n">
        <f aca="false">IF(B360=INT(B360),ROW(),"")</f>
        <v>360</v>
      </c>
      <c r="B360" s="24" t="n">
        <f aca="false">IF(AND(MID(C360,2,1)&lt;&gt;"/",MID(C360,1,1)="/"),INT(B359)+1,B359+0.01)</f>
        <v>348</v>
      </c>
      <c r="C360" s="25" t="s">
        <v>930</v>
      </c>
      <c r="D360" s="25" t="s">
        <v>739</v>
      </c>
      <c r="E360" s="77" t="str">
        <f aca="false">SUBSTITUTE(SUBSTITUTE(MID(F360,1,FIND("STD_RIGHT",F360)-1)&amp;"STD_RIGHT_ARROW " &amp; MID(INDEX($F$3:$F$10007,MATCH(B360+IF(C360=C361,1,IF(C360=C362,2,IF(C360=C363,3,IF(C360=C359,-1,IF(C360=C358,-2,IF(C360=C357,-3,0)))))),$B$3:$B$10007,0)),1,-1+FIND("STD_RIGHT",INDEX($F$3:$F$10007,MATCH(B360+IF(C360=C361,1,IF(C360=C362,2,IF(C360=C363,3,IF(C360=C359,-1,IF(C360=C358,-2,IF(C360=C357,-3,0)))))),$B$3:$B$10007,0)))-1),"100km","hkm"),"kWh","U")</f>
        <v>"s" STD_RIGHT_ARROW "year"</v>
      </c>
      <c r="F360" s="26" t="s">
        <v>931</v>
      </c>
      <c r="G360" s="15" t="n">
        <v>0</v>
      </c>
      <c r="H360" s="15" t="n">
        <v>0</v>
      </c>
      <c r="I360" s="30" t="s">
        <v>4</v>
      </c>
      <c r="J360" s="26" t="s">
        <v>21</v>
      </c>
      <c r="K360" s="27" t="s">
        <v>22</v>
      </c>
      <c r="L360" s="28" t="s">
        <v>7</v>
      </c>
      <c r="M360" s="28" t="s">
        <v>8</v>
      </c>
      <c r="N360" s="79" t="str">
        <f aca="false">IF(AND(C360=C359,D360=D359),"CAT_DUPL","CAT_FNCT")</f>
        <v>CAT_FNCT</v>
      </c>
      <c r="O360" s="28"/>
      <c r="P360" s="20" t="s">
        <v>932</v>
      </c>
      <c r="Q360" s="21"/>
      <c r="R360" s="1"/>
      <c r="S360" s="1" t="str">
        <f aca="false">IF(E360=F360,"","NOT EQUAL")</f>
        <v/>
      </c>
      <c r="T360" s="1" t="str">
        <f aca="false">IF(ISNA(VLOOKUP(P360,'NEW XEQM.c'!D:D,1,0)),"--",VLOOKUP(P360,'NEW XEQM.c'!D:G,3,0))</f>
        <v>--</v>
      </c>
      <c r="U360" s="1"/>
      <c r="W360" s="0" t="str">
        <f aca="false">SUBSTITUTE(IF(AND(T360="--",FIND("STD",E360),FIND("fn",C360)&gt;0,FIND("ITM_",P360),I360="CAT_FNCT"),E360,""),"""","")</f>
        <v/>
      </c>
    </row>
    <row r="361" customFormat="false" ht="15.75" hidden="false" customHeight="false" outlineLevel="0" collapsed="false">
      <c r="A361" s="23" t="n">
        <f aca="false">IF(B361=INT(B361),ROW(),"")</f>
        <v>361</v>
      </c>
      <c r="B361" s="24" t="n">
        <f aca="false">IF(AND(MID(C361,2,1)&lt;&gt;"/",MID(C361,1,1)="/"),INT(B360)+1,B360+0.01)</f>
        <v>349</v>
      </c>
      <c r="C361" s="25" t="s">
        <v>930</v>
      </c>
      <c r="D361" s="25" t="s">
        <v>736</v>
      </c>
      <c r="E361" s="77" t="str">
        <f aca="false">SUBSTITUTE(SUBSTITUTE(MID(F361,1,FIND("STD_RIGHT",F361)-1)&amp;"STD_RIGHT_ARROW " &amp; MID(INDEX($F$3:$F$10007,MATCH(B361+IF(C361=C362,1,IF(C361=C363,2,IF(C361=C364,3,IF(C361=C360,-1,IF(C361=C359,-2,IF(C361=C358,-3,0)))))),$B$3:$B$10007,0)),1,-1+FIND("STD_RIGHT",INDEX($F$3:$F$10007,MATCH(B361+IF(C361=C362,1,IF(C361=C363,2,IF(C361=C364,3,IF(C361=C360,-1,IF(C361=C359,-2,IF(C361=C358,-3,0)))))),$B$3:$B$10007,0)))-1),"100km","hkm"),"kWh","U")</f>
        <v>"year" STD_RIGHT_ARROW "s"</v>
      </c>
      <c r="F361" s="26" t="s">
        <v>933</v>
      </c>
      <c r="G361" s="15" t="n">
        <v>0</v>
      </c>
      <c r="H361" s="15" t="n">
        <v>0</v>
      </c>
      <c r="I361" s="30" t="s">
        <v>4</v>
      </c>
      <c r="J361" s="26" t="s">
        <v>21</v>
      </c>
      <c r="K361" s="27" t="s">
        <v>22</v>
      </c>
      <c r="L361" s="28" t="s">
        <v>7</v>
      </c>
      <c r="M361" s="28" t="s">
        <v>8</v>
      </c>
      <c r="N361" s="79" t="str">
        <f aca="false">IF(AND(C361=C360,D361=D360),"CAT_DUPL","CAT_FNCT")</f>
        <v>CAT_FNCT</v>
      </c>
      <c r="O361" s="28"/>
      <c r="P361" s="20" t="s">
        <v>934</v>
      </c>
      <c r="Q361" s="21"/>
      <c r="R361" s="1"/>
      <c r="S361" s="1" t="str">
        <f aca="false">IF(E361=F361,"","NOT EQUAL")</f>
        <v/>
      </c>
      <c r="T361" s="1" t="str">
        <f aca="false">IF(ISNA(VLOOKUP(P361,'NEW XEQM.c'!D:D,1,0)),"--",VLOOKUP(P361,'NEW XEQM.c'!D:G,3,0))</f>
        <v>--</v>
      </c>
      <c r="U361" s="1"/>
      <c r="W361" s="0" t="str">
        <f aca="false">SUBSTITUTE(IF(AND(T361="--",FIND("STD",E361),FIND("fn",C361)&gt;0,FIND("ITM_",P361),I361="CAT_FNCT"),E361,""),"""","")</f>
        <v/>
      </c>
    </row>
    <row r="362" customFormat="false" ht="15.75" hidden="false" customHeight="false" outlineLevel="0" collapsed="false">
      <c r="A362" s="23" t="n">
        <f aca="false">IF(B362=INT(B362),ROW(),"")</f>
        <v>362</v>
      </c>
      <c r="B362" s="24" t="n">
        <f aca="false">IF(AND(MID(C362,2,1)&lt;&gt;"/",MID(C362,1,1)="/"),INT(B361)+1,B361+0.01)</f>
        <v>350</v>
      </c>
      <c r="C362" s="0" t="s">
        <v>935</v>
      </c>
      <c r="D362" s="0" t="s">
        <v>736</v>
      </c>
      <c r="E362" s="77" t="str">
        <f aca="false">SUBSTITUTE(SUBSTITUTE(MID(F362,1,FIND("STD_RIGHT",F362)-1)&amp;"STD_RIGHT_ARROW " &amp; MID(INDEX($F$3:$F$10007,MATCH(B362+IF(C362=C363,1,IF(C362=C364,2,IF(C362=C365,3,IF(C362=C361,-1,IF(C362=C360,-2,IF(C362=C359,-3,0)))))),$B$3:$B$10007,0)),1,-1+FIND("STD_RIGHT",INDEX($F$3:$F$10007,MATCH(B362+IF(C362=C363,1,IF(C362=C364,2,IF(C362=C365,3,IF(C362=C361,-1,IF(C362=C360,-2,IF(C362=C359,-3,0)))))),$B$3:$B$10007,0)))-1),"100km","hkm"),"kWh","U")</f>
        <v>"carat" STD_RIGHT_ARROW "g"</v>
      </c>
      <c r="F362" s="2" t="s">
        <v>936</v>
      </c>
      <c r="G362" s="15" t="n">
        <v>0</v>
      </c>
      <c r="H362" s="15" t="n">
        <v>0</v>
      </c>
      <c r="I362" s="30" t="s">
        <v>4</v>
      </c>
      <c r="J362" s="26" t="s">
        <v>21</v>
      </c>
      <c r="K362" s="27" t="s">
        <v>22</v>
      </c>
      <c r="L362" s="28" t="s">
        <v>7</v>
      </c>
      <c r="M362" s="28" t="s">
        <v>8</v>
      </c>
      <c r="N362" s="79" t="str">
        <f aca="false">IF(AND(C362=C361,D362=D361),"CAT_DUPL","CAT_FNCT")</f>
        <v>CAT_FNCT</v>
      </c>
      <c r="O362" s="28"/>
      <c r="P362" s="80" t="s">
        <v>937</v>
      </c>
      <c r="Q362" s="21"/>
      <c r="R362" s="1"/>
      <c r="S362" s="1" t="str">
        <f aca="false">IF(E362=F362,"","NOT EQUAL")</f>
        <v>NOT EQUAL</v>
      </c>
      <c r="T362" s="1" t="str">
        <f aca="false">IF(ISNA(VLOOKUP(P362,'NEW XEQM.c'!D:D,1,0)),"--",VLOOKUP(P362,'NEW XEQM.c'!D:G,3,0))</f>
        <v>--</v>
      </c>
      <c r="U362" s="1"/>
      <c r="W362" s="0" t="str">
        <f aca="false">SUBSTITUTE(IF(AND(T362="--",FIND("STD",E362),FIND("fn",C362)&gt;0,FIND("ITM_",P362),I362="CAT_FNCT"),E362,""),"""","")</f>
        <v/>
      </c>
    </row>
    <row r="363" customFormat="false" ht="15.75" hidden="false" customHeight="false" outlineLevel="0" collapsed="false">
      <c r="A363" s="23" t="n">
        <f aca="false">IF(B363=INT(B363),ROW(),"")</f>
        <v>363</v>
      </c>
      <c r="B363" s="24" t="n">
        <f aca="false">IF(AND(MID(C363,2,1)&lt;&gt;"/",MID(C363,1,1)="/"),INT(B362)+1,B362+0.01)</f>
        <v>351</v>
      </c>
      <c r="C363" s="68" t="s">
        <v>0</v>
      </c>
      <c r="D363" s="68" t="s">
        <v>1</v>
      </c>
      <c r="E363" s="69" t="str">
        <f aca="false">CHAR(34)&amp;IF(B363&lt;10,"000",IF(B363&lt;100,"00",IF(B363&lt;1000,"0","")))&amp;$B363&amp;CHAR(34)</f>
        <v>"0351"</v>
      </c>
      <c r="F363" s="70" t="str">
        <f aca="false">E363</f>
        <v>"0351"</v>
      </c>
      <c r="G363" s="71" t="n">
        <v>0</v>
      </c>
      <c r="H363" s="71" t="n">
        <v>0</v>
      </c>
      <c r="I363" s="66" t="s">
        <v>243</v>
      </c>
      <c r="J363" s="26" t="s">
        <v>21</v>
      </c>
      <c r="K363" s="72" t="s">
        <v>6</v>
      </c>
      <c r="L363" s="73" t="s">
        <v>7</v>
      </c>
      <c r="M363" s="28" t="s">
        <v>244</v>
      </c>
      <c r="N363" s="28"/>
      <c r="O363" s="74"/>
      <c r="P363" s="20" t="str">
        <f aca="false">"ITM_"&amp;IF(B363&lt;10,"000",IF(B363&lt;100,"00",IF(B363&lt;1000,"0","")))&amp;$B363</f>
        <v>ITM_0351</v>
      </c>
      <c r="Q363" s="21"/>
      <c r="R363" s="1"/>
      <c r="S363" s="1" t="str">
        <f aca="false">IF(E363=F363,"","NOT EQUAL")</f>
        <v/>
      </c>
      <c r="T363" s="1" t="str">
        <f aca="false">IF(ISNA(VLOOKUP(P363,'NEW XEQM.c'!D:D,1,0)),"--",VLOOKUP(P363,'NEW XEQM.c'!D:G,3,0))</f>
        <v>--</v>
      </c>
      <c r="U363" s="1"/>
      <c r="W363" s="0" t="e">
        <f aca="false">SUBSTITUTE(IF(AND(T363="--",FIND("STD",E363),FIND("fn",C363)&gt;0,FIND("ITM_",P363),I363="CAT_FNCT"),E363,""),"""","")</f>
        <v>#VALUE!</v>
      </c>
    </row>
    <row r="364" customFormat="false" ht="15.75" hidden="false" customHeight="false" outlineLevel="0" collapsed="false">
      <c r="A364" s="23" t="n">
        <f aca="false">IF(B364=INT(B364),ROW(),"")</f>
        <v>364</v>
      </c>
      <c r="B364" s="24" t="n">
        <f aca="false">IF(AND(MID(C364,2,1)&lt;&gt;"/",MID(C364,1,1)="/"),INT(B363)+1,B363+0.01)</f>
        <v>352</v>
      </c>
      <c r="C364" s="0" t="s">
        <v>938</v>
      </c>
      <c r="D364" s="0" t="s">
        <v>739</v>
      </c>
      <c r="E364" s="77" t="str">
        <f aca="false">SUBSTITUTE(SUBSTITUTE(MID(F364,1,FIND("STD_RIGHT",F364)-1)&amp;"STD_RIGHT_ARROW " &amp; MID(INDEX($F$3:$F$10007,MATCH(B364+IF(C364=C365,1,IF(C364=C366,2,IF(C364=C367,3,IF(C364=C363,-1,IF(C364=C362,-2,IF(C364=C361,-3,0)))))),$B$3:$B$10007,0)),1,-1+FIND("STD_RIGHT",INDEX($F$3:$F$10007,MATCH(B364+IF(C364=C365,1,IF(C364=C366,2,IF(C364=C367,3,IF(C364=C363,-1,IF(C364=C362,-2,IF(C364=C361,-3,0)))))),$B$3:$B$10007,0)))-1),"100km","hkm"),"kWh","U")</f>
        <v>"j" STD_i_MACRON "n" STD_RIGHT_ARROW "kg"</v>
      </c>
      <c r="F364" s="2" t="s">
        <v>939</v>
      </c>
      <c r="G364" s="33" t="n">
        <v>0</v>
      </c>
      <c r="H364" s="33" t="n">
        <v>0</v>
      </c>
      <c r="I364" s="30" t="s">
        <v>4</v>
      </c>
      <c r="J364" s="26" t="s">
        <v>21</v>
      </c>
      <c r="K364" s="27" t="s">
        <v>22</v>
      </c>
      <c r="L364" s="28" t="s">
        <v>7</v>
      </c>
      <c r="M364" s="28" t="s">
        <v>8</v>
      </c>
      <c r="N364" s="79" t="str">
        <f aca="false">IF(AND(C364=C363,D364=D363),"CAT_DUPL","CAT_FNCT")</f>
        <v>CAT_FNCT</v>
      </c>
      <c r="O364" s="28"/>
      <c r="P364" s="80" t="s">
        <v>940</v>
      </c>
      <c r="Q364" s="21"/>
      <c r="R364" s="1"/>
      <c r="S364" s="1" t="str">
        <f aca="false">IF(E364=F364,"","NOT EQUAL")</f>
        <v/>
      </c>
      <c r="T364" s="1" t="str">
        <f aca="false">IF(ISNA(VLOOKUP(P364,'NEW XEQM.c'!D:D,1,0)),"--",VLOOKUP(P364,'NEW XEQM.c'!D:G,3,0))</f>
        <v>--</v>
      </c>
      <c r="U364" s="1"/>
      <c r="W364" s="0" t="str">
        <f aca="false">SUBSTITUTE(IF(AND(T364="--",FIND("STD",E364),FIND("fn",C364)&gt;0,FIND("ITM_",P364),I364="CAT_FNCT"),E364,""),"""","")</f>
        <v/>
      </c>
    </row>
    <row r="365" customFormat="false" ht="15.75" hidden="false" customHeight="false" outlineLevel="0" collapsed="false">
      <c r="A365" s="23" t="n">
        <f aca="false">IF(B365=INT(B365),ROW(),"")</f>
        <v>365</v>
      </c>
      <c r="B365" s="24" t="n">
        <f aca="false">IF(AND(MID(C365,2,1)&lt;&gt;"/",MID(C365,1,1)="/"),INT(B364)+1,B364+0.01)</f>
        <v>353</v>
      </c>
      <c r="C365" s="0" t="s">
        <v>935</v>
      </c>
      <c r="D365" s="0" t="s">
        <v>739</v>
      </c>
      <c r="E365" s="77" t="str">
        <f aca="false">SUBSTITUTE(SUBSTITUTE(MID(F365,1,FIND("STD_RIGHT",F365)-1)&amp;"STD_RIGHT_ARROW " &amp; MID(INDEX($F$3:$F$10007,MATCH(B365+IF(C365=C366,1,IF(C365=C367,2,IF(C365=C368,3,IF(C365=C364,-1,IF(C365=C363,-2,IF(C365=C362,-3,0)))))),$B$3:$B$10007,0)),1,-1+FIND("STD_RIGHT",INDEX($F$3:$F$10007,MATCH(B365+IF(C365=C366,1,IF(C365=C367,2,IF(C365=C368,3,IF(C365=C364,-1,IF(C365=C363,-2,IF(C365=C362,-3,0)))))),$B$3:$B$10007,0)))-1),"100km","hkm"),"kWh","U")</f>
        <v>"g" STD_RIGHT_ARROW "carat"</v>
      </c>
      <c r="F365" s="2" t="s">
        <v>873</v>
      </c>
      <c r="G365" s="15" t="n">
        <v>0</v>
      </c>
      <c r="H365" s="15" t="n">
        <v>0</v>
      </c>
      <c r="I365" s="30" t="s">
        <v>4</v>
      </c>
      <c r="J365" s="26" t="s">
        <v>21</v>
      </c>
      <c r="K365" s="27" t="s">
        <v>22</v>
      </c>
      <c r="L365" s="28" t="s">
        <v>7</v>
      </c>
      <c r="M365" s="28" t="s">
        <v>8</v>
      </c>
      <c r="N365" s="79" t="str">
        <f aca="false">IF(AND(C365=C364,D365=D364),"CAT_DUPL","CAT_FNCT")</f>
        <v>CAT_FNCT</v>
      </c>
      <c r="O365" s="28"/>
      <c r="P365" s="80" t="s">
        <v>941</v>
      </c>
      <c r="Q365" s="21"/>
      <c r="R365" s="1"/>
      <c r="S365" s="1" t="str">
        <f aca="false">IF(E365=F365,"","NOT EQUAL")</f>
        <v>NOT EQUAL</v>
      </c>
      <c r="T365" s="1" t="str">
        <f aca="false">IF(ISNA(VLOOKUP(P365,'NEW XEQM.c'!D:D,1,0)),"--",VLOOKUP(P365,'NEW XEQM.c'!D:G,3,0))</f>
        <v>--</v>
      </c>
      <c r="U365" s="1"/>
      <c r="W365" s="0" t="str">
        <f aca="false">SUBSTITUTE(IF(AND(T365="--",FIND("STD",E365),FIND("fn",C365)&gt;0,FIND("ITM_",P365),I365="CAT_FNCT"),E365,""),"""","")</f>
        <v/>
      </c>
    </row>
    <row r="366" customFormat="false" ht="15.75" hidden="false" customHeight="false" outlineLevel="0" collapsed="false">
      <c r="A366" s="23" t="n">
        <f aca="false">IF(B366=INT(B366),ROW(),"")</f>
        <v>366</v>
      </c>
      <c r="B366" s="24" t="n">
        <f aca="false">IF(AND(MID(C366,2,1)&lt;&gt;"/",MID(C366,1,1)="/"),INT(B365)+1,B365+0.01)</f>
        <v>354</v>
      </c>
      <c r="C366" s="68" t="s">
        <v>0</v>
      </c>
      <c r="D366" s="68" t="s">
        <v>1</v>
      </c>
      <c r="E366" s="69" t="str">
        <f aca="false">CHAR(34)&amp;IF(B366&lt;10,"000",IF(B366&lt;100,"00",IF(B366&lt;1000,"0","")))&amp;$B366&amp;CHAR(34)</f>
        <v>"0354"</v>
      </c>
      <c r="F366" s="70" t="str">
        <f aca="false">E366</f>
        <v>"0354"</v>
      </c>
      <c r="G366" s="71" t="n">
        <v>0</v>
      </c>
      <c r="H366" s="71" t="n">
        <v>0</v>
      </c>
      <c r="I366" s="66" t="s">
        <v>243</v>
      </c>
      <c r="J366" s="26" t="s">
        <v>21</v>
      </c>
      <c r="K366" s="72" t="s">
        <v>6</v>
      </c>
      <c r="L366" s="73" t="s">
        <v>7</v>
      </c>
      <c r="M366" s="28" t="s">
        <v>244</v>
      </c>
      <c r="N366" s="28"/>
      <c r="O366" s="74"/>
      <c r="P366" s="20" t="str">
        <f aca="false">"ITM_"&amp;IF(B366&lt;10,"000",IF(B366&lt;100,"00",IF(B366&lt;1000,"0","")))&amp;$B366</f>
        <v>ITM_0354</v>
      </c>
      <c r="Q366" s="21"/>
      <c r="R366" s="1"/>
      <c r="S366" s="1" t="str">
        <f aca="false">IF(E366=F366,"","NOT EQUAL")</f>
        <v/>
      </c>
      <c r="T366" s="1" t="str">
        <f aca="false">IF(ISNA(VLOOKUP(P366,'NEW XEQM.c'!D:D,1,0)),"--",VLOOKUP(P366,'NEW XEQM.c'!D:G,3,0))</f>
        <v>--</v>
      </c>
      <c r="U366" s="1"/>
      <c r="W366" s="0" t="e">
        <f aca="false">SUBSTITUTE(IF(AND(T366="--",FIND("STD",E366),FIND("fn",C366)&gt;0,FIND("ITM_",P366),I366="CAT_FNCT"),E366,""),"""","")</f>
        <v>#VALUE!</v>
      </c>
    </row>
    <row r="367" customFormat="false" ht="15.75" hidden="false" customHeight="false" outlineLevel="0" collapsed="false">
      <c r="A367" s="23" t="n">
        <f aca="false">IF(B367=INT(B367),ROW(),"")</f>
        <v>367</v>
      </c>
      <c r="B367" s="24" t="n">
        <f aca="false">IF(AND(MID(C367,2,1)&lt;&gt;"/",MID(C367,1,1)="/"),INT(B366)+1,B366+0.01)</f>
        <v>355</v>
      </c>
      <c r="C367" s="0" t="s">
        <v>938</v>
      </c>
      <c r="D367" s="0" t="s">
        <v>736</v>
      </c>
      <c r="E367" s="77" t="str">
        <f aca="false">SUBSTITUTE(SUBSTITUTE(MID(F367,1,FIND("STD_RIGHT",F367)-1)&amp;"STD_RIGHT_ARROW " &amp; MID(INDEX($F$3:$F$10007,MATCH(B367+IF(C367=C368,1,IF(C367=C369,2,IF(C367=C370,3,IF(C367=C366,-1,IF(C367=C365,-2,IF(C367=C364,-3,0)))))),$B$3:$B$10007,0)),1,-1+FIND("STD_RIGHT",INDEX($F$3:$F$10007,MATCH(B367+IF(C367=C368,1,IF(C367=C369,2,IF(C367=C370,3,IF(C367=C366,-1,IF(C367=C365,-2,IF(C367=C364,-3,0)))))),$B$3:$B$10007,0)))-1),"100km","hkm"),"kWh","U")</f>
        <v>"kg" STD_RIGHT_ARROW "j" STD_i_MACRON "n"</v>
      </c>
      <c r="F367" s="2" t="s">
        <v>942</v>
      </c>
      <c r="G367" s="33" t="n">
        <v>0</v>
      </c>
      <c r="H367" s="33" t="n">
        <v>0</v>
      </c>
      <c r="I367" s="30" t="s">
        <v>4</v>
      </c>
      <c r="J367" s="26" t="s">
        <v>21</v>
      </c>
      <c r="K367" s="27" t="s">
        <v>22</v>
      </c>
      <c r="L367" s="28" t="s">
        <v>7</v>
      </c>
      <c r="M367" s="28" t="s">
        <v>8</v>
      </c>
      <c r="N367" s="79" t="str">
        <f aca="false">IF(AND(C367=C366,D367=D366),"CAT_DUPL","CAT_FNCT")</f>
        <v>CAT_FNCT</v>
      </c>
      <c r="O367" s="28"/>
      <c r="P367" s="80" t="s">
        <v>943</v>
      </c>
      <c r="Q367" s="21"/>
      <c r="R367" s="1"/>
      <c r="S367" s="1" t="str">
        <f aca="false">IF(E367=F367,"","NOT EQUAL")</f>
        <v/>
      </c>
      <c r="T367" s="1" t="str">
        <f aca="false">IF(ISNA(VLOOKUP(P367,'NEW XEQM.c'!D:D,1,0)),"--",VLOOKUP(P367,'NEW XEQM.c'!D:G,3,0))</f>
        <v>--</v>
      </c>
      <c r="U367" s="1"/>
      <c r="W367" s="0" t="str">
        <f aca="false">SUBSTITUTE(IF(AND(T367="--",FIND("STD",E367),FIND("fn",C367)&gt;0,FIND("ITM_",P367),I367="CAT_FNCT"),E367,""),"""","")</f>
        <v/>
      </c>
    </row>
    <row r="368" customFormat="false" ht="15.75" hidden="false" customHeight="false" outlineLevel="0" collapsed="false">
      <c r="A368" s="23" t="n">
        <f aca="false">IF(B368=INT(B368),ROW(),"")</f>
        <v>368</v>
      </c>
      <c r="B368" s="24" t="n">
        <f aca="false">IF(AND(MID(C368,2,1)&lt;&gt;"/",MID(C368,1,1)="/"),INT(B367)+1,B367+0.01)</f>
        <v>356</v>
      </c>
      <c r="C368" s="0" t="s">
        <v>944</v>
      </c>
      <c r="D368" s="0" t="s">
        <v>736</v>
      </c>
      <c r="E368" s="77" t="str">
        <f aca="false">SUBSTITUTE(SUBSTITUTE(MID(F368,1,FIND("STD_RIGHT",F368)-1)&amp;"STD_RIGHT_ARROW " &amp; MID(INDEX($F$3:$F$10007,MATCH(B368+IF(C368=C369,1,IF(C368=C370,2,IF(C368=C371,3,IF(C368=C367,-1,IF(C368=C366,-2,IF(C368=C365,-3,0)))))),$B$3:$B$10007,0)),1,-1+FIND("STD_RIGHT",INDEX($F$3:$F$10007,MATCH(B368+IF(C368=C369,1,IF(C368=C370,2,IF(C368=C371,3,IF(C368=C367,-1,IF(C368=C366,-2,IF(C368=C365,-3,0)))))),$B$3:$B$10007,0)))-1),"100km","hkm"),"kWh","U")</f>
        <v>"qt." STD_RIGHT_ARROW "l"</v>
      </c>
      <c r="F368" s="2" t="s">
        <v>945</v>
      </c>
      <c r="G368" s="33" t="n">
        <v>0</v>
      </c>
      <c r="H368" s="33" t="n">
        <v>0</v>
      </c>
      <c r="I368" s="30" t="s">
        <v>4</v>
      </c>
      <c r="J368" s="26" t="s">
        <v>21</v>
      </c>
      <c r="K368" s="27" t="s">
        <v>22</v>
      </c>
      <c r="L368" s="28" t="s">
        <v>7</v>
      </c>
      <c r="M368" s="28" t="s">
        <v>8</v>
      </c>
      <c r="N368" s="79" t="str">
        <f aca="false">IF(AND(C368=C367,D368=D367),"CAT_DUPL","CAT_FNCT")</f>
        <v>CAT_FNCT</v>
      </c>
      <c r="O368" s="28"/>
      <c r="P368" s="80" t="s">
        <v>946</v>
      </c>
      <c r="Q368" s="21"/>
      <c r="R368" s="1"/>
      <c r="S368" s="1" t="str">
        <f aca="false">IF(E368=F368,"","NOT EQUAL")</f>
        <v/>
      </c>
      <c r="T368" s="1" t="str">
        <f aca="false">IF(ISNA(VLOOKUP(P368,'NEW XEQM.c'!D:D,1,0)),"--",VLOOKUP(P368,'NEW XEQM.c'!D:G,3,0))</f>
        <v>--</v>
      </c>
      <c r="U368" s="1"/>
      <c r="W368" s="0" t="str">
        <f aca="false">SUBSTITUTE(IF(AND(T368="--",FIND("STD",E368),FIND("fn",C368)&gt;0,FIND("ITM_",P368),I368="CAT_FNCT"),E368,""),"""","")</f>
        <v/>
      </c>
    </row>
    <row r="369" customFormat="false" ht="15.75" hidden="false" customHeight="false" outlineLevel="0" collapsed="false">
      <c r="A369" s="23" t="n">
        <f aca="false">IF(B369=INT(B369),ROW(),"")</f>
        <v>369</v>
      </c>
      <c r="B369" s="24" t="n">
        <f aca="false">IF(AND(MID(C369,2,1)&lt;&gt;"/",MID(C369,1,1)="/"),INT(B368)+1,B368+0.01)</f>
        <v>357</v>
      </c>
      <c r="C369" s="0" t="s">
        <v>944</v>
      </c>
      <c r="D369" s="0" t="s">
        <v>739</v>
      </c>
      <c r="E369" s="77" t="str">
        <f aca="false">SUBSTITUTE(SUBSTITUTE(MID(F369,1,FIND("STD_RIGHT",F369)-1)&amp;"STD_RIGHT_ARROW " &amp; MID(INDEX($F$3:$F$10007,MATCH(B369+IF(C369=C370,1,IF(C369=C371,2,IF(C369=C372,3,IF(C369=C368,-1,IF(C369=C367,-2,IF(C369=C366,-3,0)))))),$B$3:$B$10007,0)),1,-1+FIND("STD_RIGHT",INDEX($F$3:$F$10007,MATCH(B369+IF(C369=C370,1,IF(C369=C371,2,IF(C369=C372,3,IF(C369=C368,-1,IF(C369=C367,-2,IF(C369=C366,-3,0)))))),$B$3:$B$10007,0)))-1),"100km","hkm"),"kWh","U")</f>
        <v>"l" STD_RIGHT_ARROW "qt."</v>
      </c>
      <c r="F369" s="2" t="s">
        <v>947</v>
      </c>
      <c r="G369" s="33" t="n">
        <v>0</v>
      </c>
      <c r="H369" s="33" t="n">
        <v>0</v>
      </c>
      <c r="I369" s="30" t="s">
        <v>4</v>
      </c>
      <c r="J369" s="26" t="s">
        <v>21</v>
      </c>
      <c r="K369" s="27" t="s">
        <v>22</v>
      </c>
      <c r="L369" s="28" t="s">
        <v>7</v>
      </c>
      <c r="M369" s="28" t="s">
        <v>8</v>
      </c>
      <c r="N369" s="79" t="str">
        <f aca="false">IF(AND(C369=C368,D369=D368),"CAT_DUPL","CAT_FNCT")</f>
        <v>CAT_FNCT</v>
      </c>
      <c r="O369" s="28"/>
      <c r="P369" s="80" t="s">
        <v>948</v>
      </c>
      <c r="Q369" s="21"/>
      <c r="R369" s="1"/>
      <c r="S369" s="1" t="str">
        <f aca="false">IF(E369=F369,"","NOT EQUAL")</f>
        <v/>
      </c>
      <c r="T369" s="1" t="str">
        <f aca="false">IF(ISNA(VLOOKUP(P369,'NEW XEQM.c'!D:D,1,0)),"--",VLOOKUP(P369,'NEW XEQM.c'!D:G,3,0))</f>
        <v>--</v>
      </c>
      <c r="U369" s="1"/>
      <c r="W369" s="0" t="str">
        <f aca="false">SUBSTITUTE(IF(AND(T369="--",FIND("STD",E369),FIND("fn",C369)&gt;0,FIND("ITM_",P369),I369="CAT_FNCT"),E369,""),"""","")</f>
        <v/>
      </c>
    </row>
    <row r="370" customFormat="false" ht="15.75" hidden="false" customHeight="false" outlineLevel="0" collapsed="false">
      <c r="A370" s="23" t="n">
        <f aca="false">IF(B370=INT(B370),ROW(),"")</f>
        <v>370</v>
      </c>
      <c r="B370" s="24" t="n">
        <f aca="false">IF(AND(MID(C370,2,1)&lt;&gt;"/",MID(C370,1,1)="/"),INT(B369)+1,B369+0.01)</f>
        <v>358</v>
      </c>
      <c r="C370" s="25" t="s">
        <v>949</v>
      </c>
      <c r="D370" s="25" t="s">
        <v>736</v>
      </c>
      <c r="E370" s="77" t="str">
        <f aca="false">SUBSTITUTE(SUBSTITUTE(MID(F370,1,FIND("STD_RIGHT",F370)-1)&amp;"STD_RIGHT_ARROW " &amp; MID(INDEX($F$3:$F$10007,MATCH(B370+IF(C370=C371,1,IF(C370=C372,2,IF(C370=C373,3,IF(C370=C369,-1,IF(C370=C368,-2,IF(C370=C367,-3,0)))))),$B$3:$B$10007,0)),1,-1+FIND("STD_RIGHT",INDEX($F$3:$F$10007,MATCH(B370+IF(C370=C371,1,IF(C370=C372,2,IF(C370=C373,3,IF(C370=C369,-1,IF(C370=C368,-2,IF(C370=C367,-3,0)))))),$B$3:$B$10007,0)))-1),"100km","hkm"),"kWh","U")</f>
        <v>"fathom" STD_RIGHT_ARROW "m"</v>
      </c>
      <c r="F370" s="26" t="s">
        <v>950</v>
      </c>
      <c r="G370" s="33" t="n">
        <v>0</v>
      </c>
      <c r="H370" s="33" t="n">
        <v>0</v>
      </c>
      <c r="I370" s="30" t="s">
        <v>4</v>
      </c>
      <c r="J370" s="26" t="s">
        <v>21</v>
      </c>
      <c r="K370" s="27" t="s">
        <v>22</v>
      </c>
      <c r="L370" s="28" t="s">
        <v>7</v>
      </c>
      <c r="M370" s="28" t="s">
        <v>8</v>
      </c>
      <c r="N370" s="79" t="str">
        <f aca="false">IF(AND(C370=C369,D370=D369),"CAT_DUPL","CAT_FNCT")</f>
        <v>CAT_FNCT</v>
      </c>
      <c r="O370" s="28"/>
      <c r="P370" s="20" t="s">
        <v>951</v>
      </c>
      <c r="Q370" s="21"/>
      <c r="R370" s="1"/>
      <c r="S370" s="1" t="str">
        <f aca="false">IF(E370=F370,"","NOT EQUAL")</f>
        <v>NOT EQUAL</v>
      </c>
      <c r="T370" s="1" t="str">
        <f aca="false">IF(ISNA(VLOOKUP(P370,'NEW XEQM.c'!D:D,1,0)),"--",VLOOKUP(P370,'NEW XEQM.c'!D:G,3,0))</f>
        <v>--</v>
      </c>
      <c r="U370" s="1"/>
      <c r="W370" s="0" t="str">
        <f aca="false">SUBSTITUTE(IF(AND(T370="--",FIND("STD",E370),FIND("fn",C370)&gt;0,FIND("ITM_",P370),I370="CAT_FNCT"),E370,""),"""","")</f>
        <v/>
      </c>
    </row>
    <row r="371" customFormat="false" ht="15.75" hidden="false" customHeight="false" outlineLevel="0" collapsed="false">
      <c r="A371" s="23" t="n">
        <f aca="false">IF(B371=INT(B371),ROW(),"")</f>
        <v>371</v>
      </c>
      <c r="B371" s="24" t="n">
        <f aca="false">IF(AND(MID(C371,2,1)&lt;&gt;"/",MID(C371,1,1)="/"),INT(B370)+1,B370+0.01)</f>
        <v>359</v>
      </c>
      <c r="C371" s="68" t="s">
        <v>0</v>
      </c>
      <c r="D371" s="68" t="s">
        <v>1</v>
      </c>
      <c r="E371" s="69" t="str">
        <f aca="false">CHAR(34)&amp;IF(B371&lt;10,"000",IF(B371&lt;100,"00",IF(B371&lt;1000,"0","")))&amp;$B371&amp;CHAR(34)</f>
        <v>"0359"</v>
      </c>
      <c r="F371" s="70" t="str">
        <f aca="false">E371</f>
        <v>"0359"</v>
      </c>
      <c r="G371" s="71" t="n">
        <v>0</v>
      </c>
      <c r="H371" s="71" t="n">
        <v>0</v>
      </c>
      <c r="I371" s="66" t="s">
        <v>243</v>
      </c>
      <c r="J371" s="26" t="s">
        <v>21</v>
      </c>
      <c r="K371" s="72" t="s">
        <v>6</v>
      </c>
      <c r="L371" s="73" t="s">
        <v>7</v>
      </c>
      <c r="M371" s="28" t="s">
        <v>244</v>
      </c>
      <c r="N371" s="28"/>
      <c r="O371" s="74"/>
      <c r="P371" s="20" t="str">
        <f aca="false">"ITM_"&amp;IF(B371&lt;10,"000",IF(B371&lt;100,"00",IF(B371&lt;1000,"0","")))&amp;$B371</f>
        <v>ITM_0359</v>
      </c>
      <c r="Q371" s="21"/>
      <c r="R371" s="1"/>
      <c r="S371" s="1" t="str">
        <f aca="false">IF(E371=F371,"","NOT EQUAL")</f>
        <v/>
      </c>
      <c r="T371" s="1" t="str">
        <f aca="false">IF(ISNA(VLOOKUP(P371,'NEW XEQM.c'!D:D,1,0)),"--",VLOOKUP(P371,'NEW XEQM.c'!D:G,3,0))</f>
        <v>--</v>
      </c>
      <c r="U371" s="1"/>
      <c r="W371" s="0" t="e">
        <f aca="false">SUBSTITUTE(IF(AND(T371="--",FIND("STD",E371),FIND("fn",C371)&gt;0,FIND("ITM_",P371),I371="CAT_FNCT"),E371,""),"""","")</f>
        <v>#VALUE!</v>
      </c>
    </row>
    <row r="372" customFormat="false" ht="15.75" hidden="false" customHeight="false" outlineLevel="0" collapsed="false">
      <c r="A372" s="23" t="n">
        <f aca="false">IF(B372=INT(B372),ROW(),"")</f>
        <v>372</v>
      </c>
      <c r="B372" s="24" t="n">
        <f aca="false">IF(AND(MID(C372,2,1)&lt;&gt;"/",MID(C372,1,1)="/"),INT(B371)+1,B371+0.01)</f>
        <v>360</v>
      </c>
      <c r="C372" s="25" t="s">
        <v>952</v>
      </c>
      <c r="D372" s="25" t="s">
        <v>736</v>
      </c>
      <c r="E372" s="77" t="str">
        <f aca="false">SUBSTITUTE(SUBSTITUTE(MID(F372,1,FIND("STD_RIGHT",F372)-1)&amp;"STD_RIGHT_ARROW " &amp; MID(INDEX($F$3:$F$10007,MATCH(B372+IF(C372=C373,1,IF(C372=C374,2,IF(C372=C375,3,IF(C372=C371,-1,IF(C372=C370,-2,IF(C372=C369,-3,0)))))),$B$3:$B$10007,0)),1,-1+FIND("STD_RIGHT",INDEX($F$3:$F$10007,MATCH(B372+IF(C372=C373,1,IF(C372=C374,2,IF(C372=C375,3,IF(C372=C371,-1,IF(C372=C370,-2,IF(C372=C369,-3,0)))))),$B$3:$B$10007,0)))-1),"100km","hkm"),"kWh","U")</f>
        <v>"nmi" STD_RIGHT_ARROW "m"</v>
      </c>
      <c r="F372" s="26" t="s">
        <v>953</v>
      </c>
      <c r="G372" s="33" t="n">
        <v>0</v>
      </c>
      <c r="H372" s="33" t="n">
        <v>0</v>
      </c>
      <c r="I372" s="30" t="s">
        <v>4</v>
      </c>
      <c r="J372" s="26" t="s">
        <v>21</v>
      </c>
      <c r="K372" s="27" t="s">
        <v>22</v>
      </c>
      <c r="L372" s="28" t="s">
        <v>7</v>
      </c>
      <c r="M372" s="28" t="s">
        <v>8</v>
      </c>
      <c r="N372" s="79" t="str">
        <f aca="false">IF(AND(C372=C371,D372=D371),"CAT_DUPL","CAT_FNCT")</f>
        <v>CAT_FNCT</v>
      </c>
      <c r="O372" s="28"/>
      <c r="P372" s="20" t="s">
        <v>954</v>
      </c>
      <c r="Q372" s="21"/>
      <c r="R372" s="1"/>
      <c r="S372" s="1" t="str">
        <f aca="false">IF(E372=F372,"","NOT EQUAL")</f>
        <v/>
      </c>
      <c r="T372" s="1" t="str">
        <f aca="false">IF(ISNA(VLOOKUP(P372,'NEW XEQM.c'!D:D,1,0)),"--",VLOOKUP(P372,'NEW XEQM.c'!D:G,3,0))</f>
        <v>--</v>
      </c>
      <c r="U372" s="1"/>
      <c r="W372" s="0" t="str">
        <f aca="false">SUBSTITUTE(IF(AND(T372="--",FIND("STD",E372),FIND("fn",C372)&gt;0,FIND("ITM_",P372),I372="CAT_FNCT"),E372,""),"""","")</f>
        <v/>
      </c>
    </row>
    <row r="373" customFormat="false" ht="15.75" hidden="false" customHeight="false" outlineLevel="0" collapsed="false">
      <c r="A373" s="23" t="n">
        <f aca="false">IF(B373=INT(B373),ROW(),"")</f>
        <v>373</v>
      </c>
      <c r="B373" s="24" t="n">
        <f aca="false">IF(AND(MID(C373,2,1)&lt;&gt;"/",MID(C373,1,1)="/"),INT(B372)+1,B372+0.01)</f>
        <v>361</v>
      </c>
      <c r="C373" s="25" t="s">
        <v>949</v>
      </c>
      <c r="D373" s="25" t="s">
        <v>739</v>
      </c>
      <c r="E373" s="77" t="str">
        <f aca="false">SUBSTITUTE(SUBSTITUTE(MID(F373,1,FIND("STD_RIGHT",F373)-1)&amp;"STD_RIGHT_ARROW " &amp; MID(INDEX($F$3:$F$10007,MATCH(B373+IF(C373=C374,1,IF(C373=C375,2,IF(C373=C376,3,IF(C373=C372,-1,IF(C373=C371,-2,IF(C373=C370,-3,0)))))),$B$3:$B$10007,0)),1,-1+FIND("STD_RIGHT",INDEX($F$3:$F$10007,MATCH(B373+IF(C373=C374,1,IF(C373=C375,2,IF(C373=C376,3,IF(C373=C372,-1,IF(C373=C371,-2,IF(C373=C370,-3,0)))))),$B$3:$B$10007,0)))-1),"100km","hkm"),"kWh","U")</f>
        <v>"m" STD_RIGHT_ARROW "fathom"</v>
      </c>
      <c r="F373" s="26" t="s">
        <v>789</v>
      </c>
      <c r="G373" s="33" t="n">
        <v>0</v>
      </c>
      <c r="H373" s="33" t="n">
        <v>0</v>
      </c>
      <c r="I373" s="30" t="s">
        <v>4</v>
      </c>
      <c r="J373" s="26" t="s">
        <v>21</v>
      </c>
      <c r="K373" s="27" t="s">
        <v>22</v>
      </c>
      <c r="L373" s="28" t="s">
        <v>7</v>
      </c>
      <c r="M373" s="28" t="s">
        <v>8</v>
      </c>
      <c r="N373" s="79" t="str">
        <f aca="false">IF(AND(C373=C372,D373=D372),"CAT_DUPL","CAT_FNCT")</f>
        <v>CAT_FNCT</v>
      </c>
      <c r="O373" s="28"/>
      <c r="P373" s="20" t="s">
        <v>955</v>
      </c>
      <c r="Q373" s="21"/>
      <c r="R373" s="1"/>
      <c r="S373" s="1" t="str">
        <f aca="false">IF(E373=F373,"","NOT EQUAL")</f>
        <v>NOT EQUAL</v>
      </c>
      <c r="T373" s="1" t="str">
        <f aca="false">IF(ISNA(VLOOKUP(P373,'NEW XEQM.c'!D:D,1,0)),"--",VLOOKUP(P373,'NEW XEQM.c'!D:G,3,0))</f>
        <v>--</v>
      </c>
      <c r="U373" s="1"/>
      <c r="W373" s="0" t="str">
        <f aca="false">SUBSTITUTE(IF(AND(T373="--",FIND("STD",E373),FIND("fn",C373)&gt;0,FIND("ITM_",P373),I373="CAT_FNCT"),E373,""),"""","")</f>
        <v/>
      </c>
    </row>
    <row r="374" customFormat="false" ht="15.75" hidden="false" customHeight="false" outlineLevel="0" collapsed="false">
      <c r="A374" s="23" t="n">
        <f aca="false">IF(B374=INT(B374),ROW(),"")</f>
        <v>374</v>
      </c>
      <c r="B374" s="24" t="n">
        <f aca="false">IF(AND(MID(C374,2,1)&lt;&gt;"/",MID(C374,1,1)="/"),INT(B373)+1,B373+0.01)</f>
        <v>362</v>
      </c>
      <c r="C374" s="68" t="s">
        <v>0</v>
      </c>
      <c r="D374" s="68" t="s">
        <v>1</v>
      </c>
      <c r="E374" s="69" t="str">
        <f aca="false">CHAR(34)&amp;IF(B374&lt;10,"000",IF(B374&lt;100,"00",IF(B374&lt;1000,"0","")))&amp;$B374&amp;CHAR(34)</f>
        <v>"0362"</v>
      </c>
      <c r="F374" s="70" t="str">
        <f aca="false">E374</f>
        <v>"0362"</v>
      </c>
      <c r="G374" s="71" t="n">
        <v>0</v>
      </c>
      <c r="H374" s="71" t="n">
        <v>0</v>
      </c>
      <c r="I374" s="66" t="s">
        <v>243</v>
      </c>
      <c r="J374" s="26" t="s">
        <v>21</v>
      </c>
      <c r="K374" s="72" t="s">
        <v>6</v>
      </c>
      <c r="L374" s="73" t="s">
        <v>7</v>
      </c>
      <c r="M374" s="28" t="s">
        <v>244</v>
      </c>
      <c r="N374" s="28"/>
      <c r="O374" s="74"/>
      <c r="P374" s="20" t="str">
        <f aca="false">"ITM_"&amp;IF(B374&lt;10,"000",IF(B374&lt;100,"00",IF(B374&lt;1000,"0","")))&amp;$B374</f>
        <v>ITM_0362</v>
      </c>
      <c r="Q374" s="21"/>
      <c r="R374" s="1"/>
      <c r="S374" s="1" t="str">
        <f aca="false">IF(E374=F374,"","NOT EQUAL")</f>
        <v/>
      </c>
      <c r="T374" s="1" t="str">
        <f aca="false">IF(ISNA(VLOOKUP(P374,'NEW XEQM.c'!D:D,1,0)),"--",VLOOKUP(P374,'NEW XEQM.c'!D:G,3,0))</f>
        <v>--</v>
      </c>
      <c r="U374" s="1"/>
      <c r="W374" s="0" t="e">
        <f aca="false">SUBSTITUTE(IF(AND(T374="--",FIND("STD",E374),FIND("fn",C374)&gt;0,FIND("ITM_",P374),I374="CAT_FNCT"),E374,""),"""","")</f>
        <v>#VALUE!</v>
      </c>
    </row>
    <row r="375" customFormat="false" ht="15.75" hidden="false" customHeight="false" outlineLevel="0" collapsed="false">
      <c r="A375" s="23" t="n">
        <f aca="false">IF(B375=INT(B375),ROW(),"")</f>
        <v>375</v>
      </c>
      <c r="B375" s="24" t="n">
        <f aca="false">IF(AND(MID(C375,2,1)&lt;&gt;"/",MID(C375,1,1)="/"),INT(B374)+1,B374+0.01)</f>
        <v>363</v>
      </c>
      <c r="C375" s="25" t="s">
        <v>952</v>
      </c>
      <c r="D375" s="25" t="s">
        <v>739</v>
      </c>
      <c r="E375" s="77" t="str">
        <f aca="false">SUBSTITUTE(SUBSTITUTE(MID(F375,1,FIND("STD_RIGHT",F375)-1)&amp;"STD_RIGHT_ARROW " &amp; MID(INDEX($F$3:$F$10007,MATCH(B375+IF(C375=C376,1,IF(C375=C377,2,IF(C375=C378,3,IF(C375=C374,-1,IF(C375=C373,-2,IF(C375=C372,-3,0)))))),$B$3:$B$10007,0)),1,-1+FIND("STD_RIGHT",INDEX($F$3:$F$10007,MATCH(B375+IF(C375=C376,1,IF(C375=C377,2,IF(C375=C378,3,IF(C375=C374,-1,IF(C375=C373,-2,IF(C375=C372,-3,0)))))),$B$3:$B$10007,0)))-1),"100km","hkm"),"kWh","U")</f>
        <v>"m" STD_RIGHT_ARROW "nmi"</v>
      </c>
      <c r="F375" s="26" t="s">
        <v>956</v>
      </c>
      <c r="G375" s="33" t="n">
        <v>0</v>
      </c>
      <c r="H375" s="33" t="n">
        <v>0</v>
      </c>
      <c r="I375" s="30" t="s">
        <v>4</v>
      </c>
      <c r="J375" s="26" t="s">
        <v>21</v>
      </c>
      <c r="K375" s="27" t="s">
        <v>22</v>
      </c>
      <c r="L375" s="28" t="s">
        <v>7</v>
      </c>
      <c r="M375" s="28" t="s">
        <v>8</v>
      </c>
      <c r="N375" s="79" t="str">
        <f aca="false">IF(AND(C375=C374,D375=D374),"CAT_DUPL","CAT_FNCT")</f>
        <v>CAT_FNCT</v>
      </c>
      <c r="O375" s="28"/>
      <c r="P375" s="20" t="s">
        <v>957</v>
      </c>
      <c r="Q375" s="21"/>
      <c r="R375" s="1"/>
      <c r="S375" s="1" t="str">
        <f aca="false">IF(E375=F375,"","NOT EQUAL")</f>
        <v/>
      </c>
      <c r="T375" s="1" t="str">
        <f aca="false">IF(ISNA(VLOOKUP(P375,'NEW XEQM.c'!D:D,1,0)),"--",VLOOKUP(P375,'NEW XEQM.c'!D:G,3,0))</f>
        <v>--</v>
      </c>
      <c r="U375" s="1"/>
      <c r="W375" s="0" t="str">
        <f aca="false">SUBSTITUTE(IF(AND(T375="--",FIND("STD",E375),FIND("fn",C375)&gt;0,FIND("ITM_",P375),I375="CAT_FNCT"),E375,""),"""","")</f>
        <v/>
      </c>
    </row>
    <row r="376" customFormat="false" ht="15.75" hidden="false" customHeight="false" outlineLevel="0" collapsed="false">
      <c r="A376" s="23" t="n">
        <f aca="false">IF(B376=INT(B376),ROW(),"")</f>
        <v>376</v>
      </c>
      <c r="B376" s="24" t="n">
        <f aca="false">IF(AND(MID(C376,2,1)&lt;&gt;"/",MID(C376,1,1)="/"),INT(B375)+1,B375+0.01)</f>
        <v>364</v>
      </c>
      <c r="C376" s="25" t="s">
        <v>958</v>
      </c>
      <c r="D376" s="25" t="s">
        <v>736</v>
      </c>
      <c r="E376" s="77" t="str">
        <f aca="false">SUBSTITUTE(SUBSTITUTE(MID(F376,1,FIND("STD_RIGHT",F376)-1)&amp;"STD_RIGHT_ARROW " &amp; MID(INDEX($F$3:$F$10007,MATCH(B376+IF(C376=C377,1,IF(C376=C378,2,IF(C376=C379,3,IF(C376=C375,-1,IF(C376=C374,-2,IF(C376=C373,-3,0)))))),$B$3:$B$10007,0)),1,-1+FIND("STD_RIGHT",INDEX($F$3:$F$10007,MATCH(B376+IF(C376=C377,1,IF(C376=C378,2,IF(C376=C379,3,IF(C376=C375,-1,IF(C376=C374,-2,IF(C376=C373,-3,0)))))),$B$3:$B$10007,0)))-1),"100km","hkm"),"kWh","U")</f>
        <v>"barrel" STD_RIGHT_ARROW "m" STD_SUP_3</v>
      </c>
      <c r="F376" s="86" t="s">
        <v>959</v>
      </c>
      <c r="G376" s="33" t="n">
        <v>0</v>
      </c>
      <c r="H376" s="33" t="n">
        <v>0</v>
      </c>
      <c r="I376" s="30" t="s">
        <v>4</v>
      </c>
      <c r="J376" s="26" t="s">
        <v>21</v>
      </c>
      <c r="K376" s="27" t="s">
        <v>22</v>
      </c>
      <c r="L376" s="28" t="s">
        <v>7</v>
      </c>
      <c r="M376" s="28" t="s">
        <v>8</v>
      </c>
      <c r="N376" s="79" t="str">
        <f aca="false">IF(AND(C376=C375,D376=D375),"CAT_DUPL","CAT_FNCT")</f>
        <v>CAT_FNCT</v>
      </c>
      <c r="O376" s="28"/>
      <c r="P376" s="20" t="s">
        <v>960</v>
      </c>
      <c r="Q376" s="21"/>
      <c r="R376" s="1"/>
      <c r="S376" s="1" t="str">
        <f aca="false">IF(E376=F376,"","NOT EQUAL")</f>
        <v>NOT EQUAL</v>
      </c>
      <c r="T376" s="1" t="str">
        <f aca="false">IF(ISNA(VLOOKUP(P376,'NEW XEQM.c'!D:D,1,0)),"--",VLOOKUP(P376,'NEW XEQM.c'!D:G,3,0))</f>
        <v>--</v>
      </c>
      <c r="U376" s="1"/>
      <c r="W376" s="0" t="str">
        <f aca="false">SUBSTITUTE(IF(AND(T376="--",FIND("STD",E376),FIND("fn",C376)&gt;0,FIND("ITM_",P376),I376="CAT_FNCT"),E376,""),"""","")</f>
        <v/>
      </c>
    </row>
    <row r="377" customFormat="false" ht="15.75" hidden="false" customHeight="false" outlineLevel="0" collapsed="false">
      <c r="A377" s="23" t="n">
        <f aca="false">IF(B377=INT(B377),ROW(),"")</f>
        <v>377</v>
      </c>
      <c r="B377" s="24" t="n">
        <f aca="false">IF(AND(MID(C377,2,1)&lt;&gt;"/",MID(C377,1,1)="/"),INT(B376)+1,B376+0.01)</f>
        <v>365</v>
      </c>
      <c r="C377" s="68" t="s">
        <v>0</v>
      </c>
      <c r="D377" s="68" t="s">
        <v>1</v>
      </c>
      <c r="E377" s="69" t="str">
        <f aca="false">CHAR(34)&amp;IF(B377&lt;10,"000",IF(B377&lt;100,"00",IF(B377&lt;1000,"0","")))&amp;$B377&amp;CHAR(34)</f>
        <v>"0365"</v>
      </c>
      <c r="F377" s="70" t="str">
        <f aca="false">E377</f>
        <v>"0365"</v>
      </c>
      <c r="G377" s="71" t="n">
        <v>0</v>
      </c>
      <c r="H377" s="71" t="n">
        <v>0</v>
      </c>
      <c r="I377" s="66" t="s">
        <v>243</v>
      </c>
      <c r="J377" s="26" t="s">
        <v>21</v>
      </c>
      <c r="K377" s="72" t="s">
        <v>6</v>
      </c>
      <c r="L377" s="73" t="s">
        <v>7</v>
      </c>
      <c r="M377" s="28" t="s">
        <v>244</v>
      </c>
      <c r="N377" s="28"/>
      <c r="O377" s="74"/>
      <c r="P377" s="20" t="str">
        <f aca="false">"ITM_"&amp;IF(B377&lt;10,"000",IF(B377&lt;100,"00",IF(B377&lt;1000,"0","")))&amp;$B377</f>
        <v>ITM_0365</v>
      </c>
      <c r="Q377" s="21"/>
      <c r="R377" s="1"/>
      <c r="S377" s="1" t="str">
        <f aca="false">IF(E377=F377,"","NOT EQUAL")</f>
        <v/>
      </c>
      <c r="T377" s="1" t="str">
        <f aca="false">IF(ISNA(VLOOKUP(P377,'NEW XEQM.c'!D:D,1,0)),"--",VLOOKUP(P377,'NEW XEQM.c'!D:G,3,0))</f>
        <v>--</v>
      </c>
      <c r="U377" s="1"/>
      <c r="W377" s="0" t="e">
        <f aca="false">SUBSTITUTE(IF(AND(T377="--",FIND("STD",E377),FIND("fn",C377)&gt;0,FIND("ITM_",P377),I377="CAT_FNCT"),E377,""),"""","")</f>
        <v>#VALUE!</v>
      </c>
    </row>
    <row r="378" customFormat="false" ht="15.75" hidden="false" customHeight="false" outlineLevel="0" collapsed="false">
      <c r="A378" s="23" t="n">
        <f aca="false">IF(B378=INT(B378),ROW(),"")</f>
        <v>378</v>
      </c>
      <c r="B378" s="24" t="n">
        <f aca="false">IF(AND(MID(C378,2,1)&lt;&gt;"/",MID(C378,1,1)="/"),INT(B377)+1,B377+0.01)</f>
        <v>366</v>
      </c>
      <c r="C378" s="25" t="s">
        <v>958</v>
      </c>
      <c r="D378" s="25" t="s">
        <v>739</v>
      </c>
      <c r="E378" s="77" t="str">
        <f aca="false">SUBSTITUTE(SUBSTITUTE(MID(F378,1,FIND("STD_RIGHT",F378)-1)&amp;"STD_RIGHT_ARROW " &amp; MID(INDEX($F$3:$F$10007,MATCH(B378+IF(C378=C379,1,IF(C378=C380,2,IF(C378=C381,3,IF(C378=C377,-1,IF(C378=C376,-2,IF(C378=C375,-3,0)))))),$B$3:$B$10007,0)),1,-1+FIND("STD_RIGHT",INDEX($F$3:$F$10007,MATCH(B378+IF(C378=C379,1,IF(C378=C380,2,IF(C378=C381,3,IF(C378=C377,-1,IF(C378=C376,-2,IF(C378=C375,-3,0)))))),$B$3:$B$10007,0)))-1),"100km","hkm"),"kWh","U")</f>
        <v>"m" STD_SUP_3 STD_RIGHT_ARROW "barrel"</v>
      </c>
      <c r="F378" s="87" t="s">
        <v>961</v>
      </c>
      <c r="G378" s="33" t="n">
        <v>0</v>
      </c>
      <c r="H378" s="33" t="n">
        <v>0</v>
      </c>
      <c r="I378" s="30" t="s">
        <v>4</v>
      </c>
      <c r="J378" s="26" t="s">
        <v>21</v>
      </c>
      <c r="K378" s="27" t="s">
        <v>22</v>
      </c>
      <c r="L378" s="28" t="s">
        <v>7</v>
      </c>
      <c r="M378" s="28" t="s">
        <v>8</v>
      </c>
      <c r="N378" s="79" t="str">
        <f aca="false">IF(AND(C378=C377,D378=D377),"CAT_DUPL","CAT_FNCT")</f>
        <v>CAT_FNCT</v>
      </c>
      <c r="O378" s="28"/>
      <c r="P378" s="20" t="s">
        <v>962</v>
      </c>
      <c r="Q378" s="21"/>
      <c r="R378" s="1"/>
      <c r="S378" s="1" t="str">
        <f aca="false">IF(E378=F378,"","NOT EQUAL")</f>
        <v>NOT EQUAL</v>
      </c>
      <c r="T378" s="1" t="str">
        <f aca="false">IF(ISNA(VLOOKUP(P378,'NEW XEQM.c'!D:D,1,0)),"--",VLOOKUP(P378,'NEW XEQM.c'!D:G,3,0))</f>
        <v>--</v>
      </c>
      <c r="U378" s="1"/>
      <c r="W378" s="0" t="str">
        <f aca="false">SUBSTITUTE(IF(AND(T378="--",FIND("STD",E378),FIND("fn",C378)&gt;0,FIND("ITM_",P378),I378="CAT_FNCT"),E378,""),"""","")</f>
        <v/>
      </c>
    </row>
    <row r="379" customFormat="false" ht="15.75" hidden="false" customHeight="false" outlineLevel="0" collapsed="false">
      <c r="A379" s="23" t="n">
        <f aca="false">IF(B379=INT(B379),ROW(),"")</f>
        <v>379</v>
      </c>
      <c r="B379" s="24" t="n">
        <f aca="false">IF(AND(MID(C379,2,1)&lt;&gt;"/",MID(C379,1,1)="/"),INT(B378)+1,B378+0.01)</f>
        <v>367</v>
      </c>
      <c r="C379" s="68" t="s">
        <v>0</v>
      </c>
      <c r="D379" s="68" t="s">
        <v>1</v>
      </c>
      <c r="E379" s="69" t="str">
        <f aca="false">CHAR(34)&amp;IF(B379&lt;10,"000",IF(B379&lt;100,"00",IF(B379&lt;1000,"0","")))&amp;$B379&amp;CHAR(34)</f>
        <v>"0367"</v>
      </c>
      <c r="F379" s="70" t="str">
        <f aca="false">E379</f>
        <v>"0367"</v>
      </c>
      <c r="G379" s="71" t="n">
        <v>0</v>
      </c>
      <c r="H379" s="71" t="n">
        <v>0</v>
      </c>
      <c r="I379" s="66" t="s">
        <v>243</v>
      </c>
      <c r="J379" s="26" t="s">
        <v>21</v>
      </c>
      <c r="K379" s="72" t="s">
        <v>6</v>
      </c>
      <c r="L379" s="73" t="s">
        <v>7</v>
      </c>
      <c r="M379" s="28" t="s">
        <v>244</v>
      </c>
      <c r="N379" s="28"/>
      <c r="O379" s="74"/>
      <c r="P379" s="20" t="str">
        <f aca="false">"ITM_"&amp;IF(B379&lt;10,"000",IF(B379&lt;100,"00",IF(B379&lt;1000,"0","")))&amp;$B379</f>
        <v>ITM_0367</v>
      </c>
      <c r="Q379" s="21"/>
      <c r="R379" s="1"/>
      <c r="S379" s="1" t="str">
        <f aca="false">IF(E379=F379,"","NOT EQUAL")</f>
        <v/>
      </c>
      <c r="T379" s="1" t="str">
        <f aca="false">IF(ISNA(VLOOKUP(P379,'NEW XEQM.c'!D:D,1,0)),"--",VLOOKUP(P379,'NEW XEQM.c'!D:G,3,0))</f>
        <v>--</v>
      </c>
      <c r="U379" s="1"/>
      <c r="W379" s="0" t="e">
        <f aca="false">SUBSTITUTE(IF(AND(T379="--",FIND("STD",E379),FIND("fn",C379)&gt;0,FIND("ITM_",P379),I379="CAT_FNCT"),E379,""),"""","")</f>
        <v>#VALUE!</v>
      </c>
    </row>
    <row r="380" customFormat="false" ht="15.75" hidden="false" customHeight="false" outlineLevel="0" collapsed="false">
      <c r="A380" s="23" t="n">
        <f aca="false">IF(B380=INT(B380),ROW(),"")</f>
        <v>380</v>
      </c>
      <c r="B380" s="24" t="n">
        <f aca="false">IF(AND(MID(C380,2,1)&lt;&gt;"/",MID(C380,1,1)="/"),INT(B379)+1,B379+0.01)</f>
        <v>368</v>
      </c>
      <c r="C380" s="68" t="s">
        <v>0</v>
      </c>
      <c r="D380" s="68" t="s">
        <v>1</v>
      </c>
      <c r="E380" s="69" t="str">
        <f aca="false">CHAR(34)&amp;IF(B380&lt;10,"000",IF(B380&lt;100,"00",IF(B380&lt;1000,"0","")))&amp;$B380&amp;CHAR(34)</f>
        <v>"0368"</v>
      </c>
      <c r="F380" s="70" t="str">
        <f aca="false">E380</f>
        <v>"0368"</v>
      </c>
      <c r="G380" s="71" t="n">
        <v>0</v>
      </c>
      <c r="H380" s="71" t="n">
        <v>0</v>
      </c>
      <c r="I380" s="66" t="s">
        <v>243</v>
      </c>
      <c r="J380" s="26" t="s">
        <v>21</v>
      </c>
      <c r="K380" s="72" t="s">
        <v>6</v>
      </c>
      <c r="L380" s="73" t="s">
        <v>7</v>
      </c>
      <c r="M380" s="28" t="s">
        <v>244</v>
      </c>
      <c r="N380" s="28"/>
      <c r="O380" s="74"/>
      <c r="P380" s="20" t="str">
        <f aca="false">"ITM_"&amp;IF(B380&lt;10,"000",IF(B380&lt;100,"00",IF(B380&lt;1000,"0","")))&amp;$B380</f>
        <v>ITM_0368</v>
      </c>
      <c r="Q380" s="21"/>
      <c r="R380" s="1"/>
      <c r="S380" s="1" t="str">
        <f aca="false">IF(E380=F380,"","NOT EQUAL")</f>
        <v/>
      </c>
      <c r="T380" s="1" t="str">
        <f aca="false">IF(ISNA(VLOOKUP(P380,'NEW XEQM.c'!D:D,1,0)),"--",VLOOKUP(P380,'NEW XEQM.c'!D:G,3,0))</f>
        <v>--</v>
      </c>
      <c r="U380" s="1"/>
      <c r="W380" s="0" t="e">
        <f aca="false">SUBSTITUTE(IF(AND(T380="--",FIND("STD",E380),FIND("fn",C380)&gt;0,FIND("ITM_",P380),I380="CAT_FNCT"),E380,""),"""","")</f>
        <v>#VALUE!</v>
      </c>
    </row>
    <row r="381" customFormat="false" ht="15.75" hidden="false" customHeight="false" outlineLevel="0" collapsed="false">
      <c r="A381" s="23" t="n">
        <f aca="false">IF(B381=INT(B381),ROW(),"")</f>
        <v>381</v>
      </c>
      <c r="B381" s="24" t="n">
        <f aca="false">IF(AND(MID(C381,2,1)&lt;&gt;"/",MID(C381,1,1)="/"),INT(B380)+1,B380+0.01)</f>
        <v>369</v>
      </c>
      <c r="C381" s="68" t="s">
        <v>0</v>
      </c>
      <c r="D381" s="68" t="s">
        <v>1</v>
      </c>
      <c r="E381" s="69" t="str">
        <f aca="false">CHAR(34)&amp;IF(B381&lt;10,"000",IF(B381&lt;100,"00",IF(B381&lt;1000,"0","")))&amp;$B381&amp;CHAR(34)</f>
        <v>"0369"</v>
      </c>
      <c r="F381" s="70" t="str">
        <f aca="false">E381</f>
        <v>"0369"</v>
      </c>
      <c r="G381" s="71" t="n">
        <v>0</v>
      </c>
      <c r="H381" s="71" t="n">
        <v>0</v>
      </c>
      <c r="I381" s="66" t="s">
        <v>243</v>
      </c>
      <c r="J381" s="26" t="s">
        <v>21</v>
      </c>
      <c r="K381" s="72" t="s">
        <v>6</v>
      </c>
      <c r="L381" s="73" t="s">
        <v>7</v>
      </c>
      <c r="M381" s="28" t="s">
        <v>244</v>
      </c>
      <c r="N381" s="28"/>
      <c r="O381" s="74"/>
      <c r="P381" s="20" t="str">
        <f aca="false">"ITM_"&amp;IF(B381&lt;10,"000",IF(B381&lt;100,"00",IF(B381&lt;1000,"0","")))&amp;$B381</f>
        <v>ITM_0369</v>
      </c>
      <c r="Q381" s="21"/>
      <c r="R381" s="1"/>
      <c r="S381" s="1" t="str">
        <f aca="false">IF(E381=F381,"","NOT EQUAL")</f>
        <v/>
      </c>
      <c r="T381" s="1" t="str">
        <f aca="false">IF(ISNA(VLOOKUP(P381,'NEW XEQM.c'!D:D,1,0)),"--",VLOOKUP(P381,'NEW XEQM.c'!D:G,3,0))</f>
        <v>--</v>
      </c>
      <c r="U381" s="1"/>
      <c r="W381" s="0" t="e">
        <f aca="false">SUBSTITUTE(IF(AND(T381="--",FIND("STD",E381),FIND("fn",C381)&gt;0,FIND("ITM_",P381),I381="CAT_FNCT"),E381,""),"""","")</f>
        <v>#VALUE!</v>
      </c>
    </row>
    <row r="382" customFormat="false" ht="15.75" hidden="false" customHeight="false" outlineLevel="0" collapsed="false">
      <c r="A382" s="23" t="n">
        <f aca="false">IF(B382=INT(B382),ROW(),"")</f>
        <v>382</v>
      </c>
      <c r="B382" s="24" t="n">
        <f aca="false">IF(AND(MID(C382,2,1)&lt;&gt;"/",MID(C382,1,1)="/"),INT(B381)+1,B381+0.01)</f>
        <v>370</v>
      </c>
      <c r="C382" s="25" t="s">
        <v>963</v>
      </c>
      <c r="D382" s="25" t="s">
        <v>736</v>
      </c>
      <c r="E382" s="77" t="str">
        <f aca="false">SUBSTITUTE(SUBSTITUTE(MID(F382,1,FIND("STD_RIGHT",F382)-1)&amp;"STD_RIGHT_ARROW " &amp; MID(INDEX($F$3:$F$10007,MATCH(B382+IF(C382=C383,1,IF(C382=C384,2,IF(C382=C385,3,IF(C382=C381,-1,IF(C382=C380,-2,IF(C382=C379,-3,0)))))),$B$3:$B$10007,0)),1,-1+FIND("STD_RIGHT",INDEX($F$3:$F$10007,MATCH(B382+IF(C382=C383,1,IF(C382=C384,2,IF(C382=C385,3,IF(C382=C381,-1,IF(C382=C380,-2,IF(C382=C379,-3,0)))))),$B$3:$B$10007,0)))-1),"100km","hkm"),"kWh","U")</f>
        <v>"ha" STD_RIGHT_ARROW "m" STD_SUP_2</v>
      </c>
      <c r="F382" s="26" t="s">
        <v>964</v>
      </c>
      <c r="G382" s="33" t="n">
        <v>0</v>
      </c>
      <c r="H382" s="33" t="n">
        <v>0</v>
      </c>
      <c r="I382" s="30" t="s">
        <v>4</v>
      </c>
      <c r="J382" s="26" t="s">
        <v>21</v>
      </c>
      <c r="K382" s="27" t="s">
        <v>22</v>
      </c>
      <c r="L382" s="28" t="s">
        <v>7</v>
      </c>
      <c r="M382" s="28" t="s">
        <v>8</v>
      </c>
      <c r="N382" s="79" t="str">
        <f aca="false">IF(AND(C382=C381,D382=D381),"CAT_DUPL","CAT_FNCT")</f>
        <v>CAT_FNCT</v>
      </c>
      <c r="O382" s="28"/>
      <c r="P382" s="20" t="s">
        <v>965</v>
      </c>
      <c r="Q382" s="21"/>
      <c r="R382" s="1"/>
      <c r="S382" s="1" t="str">
        <f aca="false">IF(E382=F382,"","NOT EQUAL")</f>
        <v/>
      </c>
      <c r="T382" s="1" t="str">
        <f aca="false">IF(ISNA(VLOOKUP(P382,'NEW XEQM.c'!D:D,1,0)),"--",VLOOKUP(P382,'NEW XEQM.c'!D:G,3,0))</f>
        <v>--</v>
      </c>
      <c r="U382" s="1"/>
      <c r="W382" s="0" t="str">
        <f aca="false">SUBSTITUTE(IF(AND(T382="--",FIND("STD",E382),FIND("fn",C382)&gt;0,FIND("ITM_",P382),I382="CAT_FNCT"),E382,""),"""","")</f>
        <v/>
      </c>
    </row>
    <row r="383" customFormat="false" ht="15.75" hidden="false" customHeight="false" outlineLevel="0" collapsed="false">
      <c r="A383" s="23" t="n">
        <f aca="false">IF(B383=INT(B383),ROW(),"")</f>
        <v>383</v>
      </c>
      <c r="B383" s="24" t="n">
        <f aca="false">IF(AND(MID(C383,2,1)&lt;&gt;"/",MID(C383,1,1)="/"),INT(B382)+1,B382+0.01)</f>
        <v>371</v>
      </c>
      <c r="C383" s="25" t="s">
        <v>963</v>
      </c>
      <c r="D383" s="25" t="s">
        <v>739</v>
      </c>
      <c r="E383" s="77" t="str">
        <f aca="false">SUBSTITUTE(SUBSTITUTE(MID(F383,1,FIND("STD_RIGHT",F383)-1)&amp;"STD_RIGHT_ARROW " &amp; MID(INDEX($F$3:$F$10007,MATCH(B383+IF(C383=C384,1,IF(C383=C385,2,IF(C383=C386,3,IF(C383=C382,-1,IF(C383=C381,-2,IF(C383=C380,-3,0)))))),$B$3:$B$10007,0)),1,-1+FIND("STD_RIGHT",INDEX($F$3:$F$10007,MATCH(B383+IF(C383=C384,1,IF(C383=C385,2,IF(C383=C386,3,IF(C383=C382,-1,IF(C383=C381,-2,IF(C383=C380,-3,0)))))),$B$3:$B$10007,0)))-1),"100km","hkm"),"kWh","U")</f>
        <v>"m" STD_SUP_2 STD_RIGHT_ARROW "ha"</v>
      </c>
      <c r="F383" s="26" t="s">
        <v>966</v>
      </c>
      <c r="G383" s="33" t="n">
        <v>0</v>
      </c>
      <c r="H383" s="33" t="n">
        <v>0</v>
      </c>
      <c r="I383" s="30" t="s">
        <v>4</v>
      </c>
      <c r="J383" s="26" t="s">
        <v>21</v>
      </c>
      <c r="K383" s="27" t="s">
        <v>22</v>
      </c>
      <c r="L383" s="28" t="s">
        <v>7</v>
      </c>
      <c r="M383" s="28" t="s">
        <v>8</v>
      </c>
      <c r="N383" s="79" t="str">
        <f aca="false">IF(AND(C383=C382,D383=D382),"CAT_DUPL","CAT_FNCT")</f>
        <v>CAT_FNCT</v>
      </c>
      <c r="O383" s="28"/>
      <c r="P383" s="20" t="s">
        <v>967</v>
      </c>
      <c r="Q383" s="21"/>
      <c r="R383" s="1"/>
      <c r="S383" s="1" t="str">
        <f aca="false">IF(E383=F383,"","NOT EQUAL")</f>
        <v/>
      </c>
      <c r="T383" s="1" t="str">
        <f aca="false">IF(ISNA(VLOOKUP(P383,'NEW XEQM.c'!D:D,1,0)),"--",VLOOKUP(P383,'NEW XEQM.c'!D:G,3,0))</f>
        <v>--</v>
      </c>
      <c r="U383" s="1"/>
      <c r="W383" s="0" t="str">
        <f aca="false">SUBSTITUTE(IF(AND(T383="--",FIND("STD",E383),FIND("fn",C383)&gt;0,FIND("ITM_",P383),I383="CAT_FNCT"),E383,""),"""","")</f>
        <v/>
      </c>
    </row>
    <row r="384" customFormat="false" ht="15.75" hidden="false" customHeight="false" outlineLevel="0" collapsed="false">
      <c r="A384" s="23" t="n">
        <f aca="false">IF(B384=INT(B384),ROW(),"")</f>
        <v>384</v>
      </c>
      <c r="B384" s="24" t="n">
        <f aca="false">IF(AND(MID(C384,2,1)&lt;&gt;"/",MID(C384,1,1)="/"),INT(B383)+1,B383+0.01)</f>
        <v>372</v>
      </c>
      <c r="C384" s="0" t="s">
        <v>968</v>
      </c>
      <c r="D384" s="0" t="s">
        <v>739</v>
      </c>
      <c r="E384" s="77" t="str">
        <f aca="false">SUBSTITUTE(SUBSTITUTE(MID(F384,1,FIND("STD_RIGHT",F384)-1)&amp;"STD_RIGHT_ARROW " &amp; MID(INDEX($F$3:$F$10007,MATCH(B384+IF(C384=C385,1,IF(C384=C386,2,IF(C384=C387,3,IF(C384=C383,-1,IF(C384=C382,-2,IF(C384=C381,-3,0)))))),$B$3:$B$10007,0)),1,-1+FIND("STD_RIGHT",INDEX($F$3:$F$10007,MATCH(B384+IF(C384=C385,1,IF(C384=C386,2,IF(C384=C387,3,IF(C384=C383,-1,IF(C384=C382,-2,IF(C384=C381,-3,0)))))),$B$3:$B$10007,0)))-1),"100km","hkm"),"kWh","U")</f>
        <v>"m" STD_u_BREVE STD_RIGHT_ARROW "m" STD_SUP_2</v>
      </c>
      <c r="F384" s="2" t="s">
        <v>969</v>
      </c>
      <c r="G384" s="33" t="n">
        <v>0</v>
      </c>
      <c r="H384" s="33" t="n">
        <v>0</v>
      </c>
      <c r="I384" s="30" t="s">
        <v>4</v>
      </c>
      <c r="J384" s="26" t="s">
        <v>21</v>
      </c>
      <c r="K384" s="27" t="s">
        <v>22</v>
      </c>
      <c r="L384" s="28" t="s">
        <v>7</v>
      </c>
      <c r="M384" s="28" t="s">
        <v>8</v>
      </c>
      <c r="N384" s="79" t="str">
        <f aca="false">IF(AND(C384=C383,D384=D383),"CAT_DUPL","CAT_FNCT")</f>
        <v>CAT_FNCT</v>
      </c>
      <c r="O384" s="28"/>
      <c r="P384" s="80" t="s">
        <v>970</v>
      </c>
      <c r="Q384" s="21"/>
      <c r="R384" s="1"/>
      <c r="S384" s="1" t="str">
        <f aca="false">IF(E384=F384,"","NOT EQUAL")</f>
        <v/>
      </c>
      <c r="T384" s="1" t="str">
        <f aca="false">IF(ISNA(VLOOKUP(P384,'NEW XEQM.c'!D:D,1,0)),"--",VLOOKUP(P384,'NEW XEQM.c'!D:G,3,0))</f>
        <v>--</v>
      </c>
      <c r="U384" s="1"/>
      <c r="W384" s="0" t="str">
        <f aca="false">SUBSTITUTE(IF(AND(T384="--",FIND("STD",E384),FIND("fn",C384)&gt;0,FIND("ITM_",P384),I384="CAT_FNCT"),E384,""),"""","")</f>
        <v/>
      </c>
    </row>
    <row r="385" customFormat="false" ht="15.75" hidden="false" customHeight="false" outlineLevel="0" collapsed="false">
      <c r="A385" s="23" t="n">
        <f aca="false">IF(B385=INT(B385),ROW(),"")</f>
        <v>385</v>
      </c>
      <c r="B385" s="24" t="n">
        <f aca="false">IF(AND(MID(C385,2,1)&lt;&gt;"/",MID(C385,1,1)="/"),INT(B384)+1,B384+0.01)</f>
        <v>373</v>
      </c>
      <c r="C385" s="0" t="s">
        <v>968</v>
      </c>
      <c r="D385" s="0" t="s">
        <v>736</v>
      </c>
      <c r="E385" s="77" t="str">
        <f aca="false">SUBSTITUTE(SUBSTITUTE(MID(F385,1,FIND("STD_RIGHT",F385)-1)&amp;"STD_RIGHT_ARROW " &amp; MID(INDEX($F$3:$F$10007,MATCH(B385+IF(C385=C386,1,IF(C385=C387,2,IF(C385=C388,3,IF(C385=C384,-1,IF(C385=C383,-2,IF(C385=C382,-3,0)))))),$B$3:$B$10007,0)),1,-1+FIND("STD_RIGHT",INDEX($F$3:$F$10007,MATCH(B385+IF(C385=C386,1,IF(C385=C387,2,IF(C385=C388,3,IF(C385=C384,-1,IF(C385=C383,-2,IF(C385=C382,-3,0)))))),$B$3:$B$10007,0)))-1),"100km","hkm"),"kWh","U")</f>
        <v>"m" STD_SUP_2 STD_RIGHT_ARROW "m" STD_u_BREVE</v>
      </c>
      <c r="F385" s="2" t="s">
        <v>971</v>
      </c>
      <c r="G385" s="33" t="n">
        <v>0</v>
      </c>
      <c r="H385" s="33" t="n">
        <v>0</v>
      </c>
      <c r="I385" s="30" t="s">
        <v>4</v>
      </c>
      <c r="J385" s="26" t="s">
        <v>21</v>
      </c>
      <c r="K385" s="27" t="s">
        <v>22</v>
      </c>
      <c r="L385" s="28" t="s">
        <v>7</v>
      </c>
      <c r="M385" s="28" t="s">
        <v>8</v>
      </c>
      <c r="N385" s="79" t="str">
        <f aca="false">IF(AND(C385=C384,D385=D384),"CAT_DUPL","CAT_FNCT")</f>
        <v>CAT_FNCT</v>
      </c>
      <c r="O385" s="28"/>
      <c r="P385" s="80" t="s">
        <v>972</v>
      </c>
      <c r="Q385" s="21"/>
      <c r="R385" s="1"/>
      <c r="S385" s="1" t="str">
        <f aca="false">IF(E385=F385,"","NOT EQUAL")</f>
        <v/>
      </c>
      <c r="T385" s="1" t="str">
        <f aca="false">IF(ISNA(VLOOKUP(P385,'NEW XEQM.c'!D:D,1,0)),"--",VLOOKUP(P385,'NEW XEQM.c'!D:G,3,0))</f>
        <v>--</v>
      </c>
      <c r="U385" s="1"/>
      <c r="W385" s="0" t="str">
        <f aca="false">SUBSTITUTE(IF(AND(T385="--",FIND("STD",E385),FIND("fn",C385)&gt;0,FIND("ITM_",P385),I385="CAT_FNCT"),E385,""),"""","")</f>
        <v/>
      </c>
    </row>
    <row r="386" customFormat="false" ht="15.75" hidden="false" customHeight="false" outlineLevel="0" collapsed="false">
      <c r="A386" s="23" t="n">
        <f aca="false">IF(B386=INT(B386),ROW(),"")</f>
        <v>386</v>
      </c>
      <c r="B386" s="24" t="n">
        <f aca="false">IF(AND(MID(C386,2,1)&lt;&gt;"/",MID(C386,1,1)="/"),INT(B385)+1,B385+0.01)</f>
        <v>374</v>
      </c>
      <c r="C386" s="0" t="s">
        <v>973</v>
      </c>
      <c r="D386" s="0" t="s">
        <v>736</v>
      </c>
      <c r="E386" s="77" t="str">
        <f aca="false">SUBSTITUTE(SUBSTITUTE(MID(F386,1,FIND("STD_RIGHT",F386)-1)&amp;"STD_RIGHT_ARROW " &amp; MID(INDEX($F$3:$F$10007,MATCH(B386+IF(C386=C387,1,IF(C386=C388,2,IF(C386=C389,3,IF(C386=C385,-1,IF(C386=C384,-2,IF(C386=C383,-3,0)))))),$B$3:$B$10007,0)),1,-1+FIND("STD_RIGHT",INDEX($F$3:$F$10007,MATCH(B386+IF(C386=C387,1,IF(C386=C388,2,IF(C386=C389,3,IF(C386=C385,-1,IF(C386=C384,-2,IF(C386=C383,-3,0)))))),$B$3:$B$10007,0)))-1),"100km","hkm"),"kWh","U")</f>
        <v>"l" STD_i_BREVE STD_RIGHT_ARROW "m"</v>
      </c>
      <c r="F386" s="2" t="s">
        <v>974</v>
      </c>
      <c r="G386" s="33" t="n">
        <v>0</v>
      </c>
      <c r="H386" s="33" t="n">
        <v>0</v>
      </c>
      <c r="I386" s="30" t="s">
        <v>4</v>
      </c>
      <c r="J386" s="26" t="s">
        <v>21</v>
      </c>
      <c r="K386" s="27" t="s">
        <v>22</v>
      </c>
      <c r="L386" s="28" t="s">
        <v>7</v>
      </c>
      <c r="M386" s="28" t="s">
        <v>8</v>
      </c>
      <c r="N386" s="79" t="str">
        <f aca="false">IF(AND(C386=C385,D386=D385),"CAT_DUPL","CAT_FNCT")</f>
        <v>CAT_FNCT</v>
      </c>
      <c r="O386" s="28"/>
      <c r="P386" s="80" t="s">
        <v>975</v>
      </c>
      <c r="Q386" s="21"/>
      <c r="R386" s="1"/>
      <c r="S386" s="1" t="str">
        <f aca="false">IF(E386=F386,"","NOT EQUAL")</f>
        <v/>
      </c>
      <c r="T386" s="1" t="str">
        <f aca="false">IF(ISNA(VLOOKUP(P386,'NEW XEQM.c'!D:D,1,0)),"--",VLOOKUP(P386,'NEW XEQM.c'!D:G,3,0))</f>
        <v>--</v>
      </c>
      <c r="U386" s="1"/>
      <c r="W386" s="0" t="str">
        <f aca="false">SUBSTITUTE(IF(AND(T386="--",FIND("STD",E386),FIND("fn",C386)&gt;0,FIND("ITM_",P386),I386="CAT_FNCT"),E386,""),"""","")</f>
        <v/>
      </c>
    </row>
    <row r="387" customFormat="false" ht="15.75" hidden="false" customHeight="false" outlineLevel="0" collapsed="false">
      <c r="A387" s="23" t="n">
        <f aca="false">IF(B387=INT(B387),ROW(),"")</f>
        <v>387</v>
      </c>
      <c r="B387" s="24" t="n">
        <f aca="false">IF(AND(MID(C387,2,1)&lt;&gt;"/",MID(C387,1,1)="/"),INT(B386)+1,B386+0.01)</f>
        <v>375</v>
      </c>
      <c r="C387" s="0" t="s">
        <v>973</v>
      </c>
      <c r="D387" s="0" t="s">
        <v>739</v>
      </c>
      <c r="E387" s="77" t="str">
        <f aca="false">SUBSTITUTE(SUBSTITUTE(MID(F387,1,FIND("STD_RIGHT",F387)-1)&amp;"STD_RIGHT_ARROW " &amp; MID(INDEX($F$3:$F$10007,MATCH(B387+IF(C387=C388,1,IF(C387=C389,2,IF(C387=C390,3,IF(C387=C386,-1,IF(C387=C385,-2,IF(C387=C384,-3,0)))))),$B$3:$B$10007,0)),1,-1+FIND("STD_RIGHT",INDEX($F$3:$F$10007,MATCH(B387+IF(C387=C388,1,IF(C387=C389,2,IF(C387=C390,3,IF(C387=C386,-1,IF(C387=C385,-2,IF(C387=C384,-3,0)))))),$B$3:$B$10007,0)))-1),"100km","hkm"),"kWh","U")</f>
        <v>"m" STD_RIGHT_ARROW "l" STD_i_BREVE</v>
      </c>
      <c r="F387" s="2" t="s">
        <v>976</v>
      </c>
      <c r="G387" s="33" t="n">
        <v>0</v>
      </c>
      <c r="H387" s="33" t="n">
        <v>0</v>
      </c>
      <c r="I387" s="30" t="s">
        <v>4</v>
      </c>
      <c r="J387" s="26" t="s">
        <v>21</v>
      </c>
      <c r="K387" s="27" t="s">
        <v>22</v>
      </c>
      <c r="L387" s="28" t="s">
        <v>7</v>
      </c>
      <c r="M387" s="28" t="s">
        <v>8</v>
      </c>
      <c r="N387" s="79" t="str">
        <f aca="false">IF(AND(C387=C386,D387=D386),"CAT_DUPL","CAT_FNCT")</f>
        <v>CAT_FNCT</v>
      </c>
      <c r="O387" s="28"/>
      <c r="P387" s="80" t="s">
        <v>977</v>
      </c>
      <c r="Q387" s="21"/>
      <c r="R387" s="1"/>
      <c r="S387" s="1" t="str">
        <f aca="false">IF(E387=F387,"","NOT EQUAL")</f>
        <v/>
      </c>
      <c r="T387" s="1" t="str">
        <f aca="false">IF(ISNA(VLOOKUP(P387,'NEW XEQM.c'!D:D,1,0)),"--",VLOOKUP(P387,'NEW XEQM.c'!D:G,3,0))</f>
        <v>--</v>
      </c>
      <c r="U387" s="1"/>
      <c r="W387" s="0" t="str">
        <f aca="false">SUBSTITUTE(IF(AND(T387="--",FIND("STD",E387),FIND("fn",C387)&gt;0,FIND("ITM_",P387),I387="CAT_FNCT"),E387,""),"""","")</f>
        <v/>
      </c>
    </row>
    <row r="388" customFormat="false" ht="15.75" hidden="false" customHeight="false" outlineLevel="0" collapsed="false">
      <c r="A388" s="23" t="n">
        <f aca="false">IF(B388=INT(B388),ROW(),"")</f>
        <v>388</v>
      </c>
      <c r="B388" s="24" t="n">
        <f aca="false">IF(AND(MID(C388,2,1)&lt;&gt;"/",MID(C388,1,1)="/"),INT(B387)+1,B387+0.01)</f>
        <v>376</v>
      </c>
      <c r="C388" s="0" t="s">
        <v>978</v>
      </c>
      <c r="D388" s="0" t="s">
        <v>739</v>
      </c>
      <c r="E388" s="77" t="str">
        <f aca="false">SUBSTITUTE(SUBSTITUTE(MID(F388,1,FIND("STD_RIGHT",F388)-1)&amp;"STD_RIGHT_ARROW " &amp; MID(INDEX($F$3:$F$10007,MATCH(B388+IF(C388=C389,1,IF(C388=C390,2,IF(C388=C391,3,IF(C388=C387,-1,IF(C388=C386,-2,IF(C388=C385,-3,0)))))),$B$3:$B$10007,0)),1,-1+FIND("STD_RIGHT",INDEX($F$3:$F$10007,MATCH(B388+IF(C388=C389,1,IF(C388=C390,2,IF(C388=C391,3,IF(C388=C387,-1,IF(C388=C386,-2,IF(C388=C385,-3,0)))))),$B$3:$B$10007,0)))-1),"100km","hkm"),"kWh","U")</f>
        <v>"ch" STD_i_BREVE STD_RIGHT_ARROW "m"</v>
      </c>
      <c r="F388" s="2" t="s">
        <v>979</v>
      </c>
      <c r="G388" s="33" t="n">
        <v>0</v>
      </c>
      <c r="H388" s="33" t="n">
        <v>0</v>
      </c>
      <c r="I388" s="30" t="s">
        <v>4</v>
      </c>
      <c r="J388" s="26" t="s">
        <v>21</v>
      </c>
      <c r="K388" s="27" t="s">
        <v>22</v>
      </c>
      <c r="L388" s="28" t="s">
        <v>7</v>
      </c>
      <c r="M388" s="28" t="s">
        <v>8</v>
      </c>
      <c r="N388" s="79" t="str">
        <f aca="false">IF(AND(C388=C387,D388=D387),"CAT_DUPL","CAT_FNCT")</f>
        <v>CAT_FNCT</v>
      </c>
      <c r="O388" s="28"/>
      <c r="P388" s="80" t="s">
        <v>980</v>
      </c>
      <c r="Q388" s="21"/>
      <c r="R388" s="1"/>
      <c r="S388" s="1" t="str">
        <f aca="false">IF(E388=F388,"","NOT EQUAL")</f>
        <v/>
      </c>
      <c r="T388" s="1" t="str">
        <f aca="false">IF(ISNA(VLOOKUP(P388,'NEW XEQM.c'!D:D,1,0)),"--",VLOOKUP(P388,'NEW XEQM.c'!D:G,3,0))</f>
        <v>--</v>
      </c>
      <c r="U388" s="1"/>
      <c r="W388" s="0" t="str">
        <f aca="false">SUBSTITUTE(IF(AND(T388="--",FIND("STD",E388),FIND("fn",C388)&gt;0,FIND("ITM_",P388),I388="CAT_FNCT"),E388,""),"""","")</f>
        <v/>
      </c>
    </row>
    <row r="389" customFormat="false" ht="15.75" hidden="false" customHeight="false" outlineLevel="0" collapsed="false">
      <c r="A389" s="23" t="n">
        <f aca="false">IF(B389=INT(B389),ROW(),"")</f>
        <v>389</v>
      </c>
      <c r="B389" s="24" t="n">
        <f aca="false">IF(AND(MID(C389,2,1)&lt;&gt;"/",MID(C389,1,1)="/"),INT(B388)+1,B388+0.01)</f>
        <v>377</v>
      </c>
      <c r="C389" s="0" t="s">
        <v>978</v>
      </c>
      <c r="D389" s="0" t="s">
        <v>736</v>
      </c>
      <c r="E389" s="77" t="str">
        <f aca="false">SUBSTITUTE(SUBSTITUTE(MID(F389,1,FIND("STD_RIGHT",F389)-1)&amp;"STD_RIGHT_ARROW " &amp; MID(INDEX($F$3:$F$10007,MATCH(B389+IF(C389=C390,1,IF(C389=C391,2,IF(C389=C392,3,IF(C389=C388,-1,IF(C389=C387,-2,IF(C389=C386,-3,0)))))),$B$3:$B$10007,0)),1,-1+FIND("STD_RIGHT",INDEX($F$3:$F$10007,MATCH(B389+IF(C389=C390,1,IF(C389=C391,2,IF(C389=C392,3,IF(C389=C388,-1,IF(C389=C387,-2,IF(C389=C386,-3,0)))))),$B$3:$B$10007,0)))-1),"100km","hkm"),"kWh","U")</f>
        <v>"m" STD_RIGHT_ARROW "ch" STD_i_BREVE</v>
      </c>
      <c r="F389" s="2" t="s">
        <v>981</v>
      </c>
      <c r="G389" s="33" t="n">
        <v>0</v>
      </c>
      <c r="H389" s="33" t="n">
        <v>0</v>
      </c>
      <c r="I389" s="30" t="s">
        <v>4</v>
      </c>
      <c r="J389" s="26" t="s">
        <v>21</v>
      </c>
      <c r="K389" s="27" t="s">
        <v>22</v>
      </c>
      <c r="L389" s="28" t="s">
        <v>7</v>
      </c>
      <c r="M389" s="28" t="s">
        <v>8</v>
      </c>
      <c r="N389" s="79" t="str">
        <f aca="false">IF(AND(C389=C388,D389=D388),"CAT_DUPL","CAT_FNCT")</f>
        <v>CAT_FNCT</v>
      </c>
      <c r="O389" s="28"/>
      <c r="P389" s="80" t="s">
        <v>982</v>
      </c>
      <c r="Q389" s="21"/>
      <c r="R389" s="1"/>
      <c r="S389" s="1" t="str">
        <f aca="false">IF(E389=F389,"","NOT EQUAL")</f>
        <v/>
      </c>
      <c r="T389" s="1" t="str">
        <f aca="false">IF(ISNA(VLOOKUP(P389,'NEW XEQM.c'!D:D,1,0)),"--",VLOOKUP(P389,'NEW XEQM.c'!D:G,3,0))</f>
        <v>--</v>
      </c>
      <c r="U389" s="1"/>
      <c r="W389" s="0" t="str">
        <f aca="false">SUBSTITUTE(IF(AND(T389="--",FIND("STD",E389),FIND("fn",C389)&gt;0,FIND("ITM_",P389),I389="CAT_FNCT"),E389,""),"""","")</f>
        <v/>
      </c>
    </row>
    <row r="390" customFormat="false" ht="15.75" hidden="false" customHeight="false" outlineLevel="0" collapsed="false">
      <c r="A390" s="23" t="n">
        <f aca="false">IF(B390=INT(B390),ROW(),"")</f>
        <v>390</v>
      </c>
      <c r="B390" s="24" t="n">
        <f aca="false">IF(AND(MID(C390,2,1)&lt;&gt;"/",MID(C390,1,1)="/"),INT(B389)+1,B389+0.01)</f>
        <v>378</v>
      </c>
      <c r="C390" s="0" t="s">
        <v>983</v>
      </c>
      <c r="D390" s="0" t="s">
        <v>739</v>
      </c>
      <c r="E390" s="77" t="str">
        <f aca="false">SUBSTITUTE(SUBSTITUTE(MID(F390,1,FIND("STD_RIGHT",F390)-1)&amp;"STD_RIGHT_ARROW " &amp; MID(INDEX($F$3:$F$10007,MATCH(B390+IF(C390=C391,1,IF(C390=C392,2,IF(C390=C393,3,IF(C390=C389,-1,IF(C390=C388,-2,IF(C390=C387,-3,0)))))),$B$3:$B$10007,0)),1,-1+FIND("STD_RIGHT",INDEX($F$3:$F$10007,MATCH(B390+IF(C390=C391,1,IF(C390=C392,2,IF(C390=C393,3,IF(C390=C389,-1,IF(C390=C388,-2,IF(C390=C387,-3,0)))))),$B$3:$B$10007,0)))-1),"100km","hkm"),"kWh","U")</f>
        <v>"y" STD_i_BREVE "n" STD_RIGHT_ARROW "m"</v>
      </c>
      <c r="F390" s="2" t="s">
        <v>984</v>
      </c>
      <c r="G390" s="33" t="n">
        <v>0</v>
      </c>
      <c r="H390" s="33" t="n">
        <v>0</v>
      </c>
      <c r="I390" s="30" t="s">
        <v>4</v>
      </c>
      <c r="J390" s="26" t="s">
        <v>21</v>
      </c>
      <c r="K390" s="27" t="s">
        <v>22</v>
      </c>
      <c r="L390" s="28" t="s">
        <v>7</v>
      </c>
      <c r="M390" s="28" t="s">
        <v>8</v>
      </c>
      <c r="N390" s="79" t="str">
        <f aca="false">IF(AND(C390=C389,D390=D389),"CAT_DUPL","CAT_FNCT")</f>
        <v>CAT_FNCT</v>
      </c>
      <c r="O390" s="28"/>
      <c r="P390" s="80" t="s">
        <v>985</v>
      </c>
      <c r="Q390" s="21"/>
      <c r="R390" s="1"/>
      <c r="S390" s="1" t="str">
        <f aca="false">IF(E390=F390,"","NOT EQUAL")</f>
        <v/>
      </c>
      <c r="T390" s="1" t="str">
        <f aca="false">IF(ISNA(VLOOKUP(P390,'NEW XEQM.c'!D:D,1,0)),"--",VLOOKUP(P390,'NEW XEQM.c'!D:G,3,0))</f>
        <v>--</v>
      </c>
      <c r="U390" s="1"/>
      <c r="W390" s="0" t="str">
        <f aca="false">SUBSTITUTE(IF(AND(T390="--",FIND("STD",E390),FIND("fn",C390)&gt;0,FIND("ITM_",P390),I390="CAT_FNCT"),E390,""),"""","")</f>
        <v/>
      </c>
    </row>
    <row r="391" customFormat="false" ht="15.75" hidden="false" customHeight="false" outlineLevel="0" collapsed="false">
      <c r="A391" s="23" t="n">
        <f aca="false">IF(B391=INT(B391),ROW(),"")</f>
        <v>391</v>
      </c>
      <c r="B391" s="24" t="n">
        <f aca="false">IF(AND(MID(C391,2,1)&lt;&gt;"/",MID(C391,1,1)="/"),INT(B390)+1,B390+0.01)</f>
        <v>379</v>
      </c>
      <c r="C391" s="0" t="s">
        <v>983</v>
      </c>
      <c r="D391" s="0" t="s">
        <v>736</v>
      </c>
      <c r="E391" s="77" t="str">
        <f aca="false">SUBSTITUTE(SUBSTITUTE(MID(F391,1,FIND("STD_RIGHT",F391)-1)&amp;"STD_RIGHT_ARROW " &amp; MID(INDEX($F$3:$F$10007,MATCH(B391+IF(C391=C392,1,IF(C391=C393,2,IF(C391=C394,3,IF(C391=C390,-1,IF(C391=C389,-2,IF(C391=C388,-3,0)))))),$B$3:$B$10007,0)),1,-1+FIND("STD_RIGHT",INDEX($F$3:$F$10007,MATCH(B391+IF(C391=C392,1,IF(C391=C393,2,IF(C391=C394,3,IF(C391=C390,-1,IF(C391=C389,-2,IF(C391=C388,-3,0)))))),$B$3:$B$10007,0)))-1),"100km","hkm"),"kWh","U")</f>
        <v>"m" STD_RIGHT_ARROW "y" STD_i_BREVE "n"</v>
      </c>
      <c r="F391" s="2" t="s">
        <v>986</v>
      </c>
      <c r="G391" s="33" t="n">
        <v>0</v>
      </c>
      <c r="H391" s="33" t="n">
        <v>0</v>
      </c>
      <c r="I391" s="30" t="s">
        <v>4</v>
      </c>
      <c r="J391" s="26" t="s">
        <v>21</v>
      </c>
      <c r="K391" s="27" t="s">
        <v>22</v>
      </c>
      <c r="L391" s="28" t="s">
        <v>7</v>
      </c>
      <c r="M391" s="28" t="s">
        <v>8</v>
      </c>
      <c r="N391" s="79" t="str">
        <f aca="false">IF(AND(C391=C390,D391=D390),"CAT_DUPL","CAT_FNCT")</f>
        <v>CAT_FNCT</v>
      </c>
      <c r="O391" s="28"/>
      <c r="P391" s="80" t="s">
        <v>987</v>
      </c>
      <c r="Q391" s="21"/>
      <c r="R391" s="1"/>
      <c r="S391" s="1" t="str">
        <f aca="false">IF(E391=F391,"","NOT EQUAL")</f>
        <v/>
      </c>
      <c r="T391" s="1" t="str">
        <f aca="false">IF(ISNA(VLOOKUP(P391,'NEW XEQM.c'!D:D,1,0)),"--",VLOOKUP(P391,'NEW XEQM.c'!D:G,3,0))</f>
        <v>--</v>
      </c>
      <c r="U391" s="1"/>
      <c r="W391" s="0" t="str">
        <f aca="false">SUBSTITUTE(IF(AND(T391="--",FIND("STD",E391),FIND("fn",C391)&gt;0,FIND("ITM_",P391),I391="CAT_FNCT"),E391,""),"""","")</f>
        <v/>
      </c>
    </row>
    <row r="392" customFormat="false" ht="15.75" hidden="false" customHeight="false" outlineLevel="0" collapsed="false">
      <c r="A392" s="23" t="n">
        <f aca="false">IF(B392=INT(B392),ROW(),"")</f>
        <v>392</v>
      </c>
      <c r="B392" s="24" t="n">
        <f aca="false">IF(AND(MID(C392,2,1)&lt;&gt;"/",MID(C392,1,1)="/"),INT(B391)+1,B391+0.01)</f>
        <v>380</v>
      </c>
      <c r="C392" s="0" t="s">
        <v>988</v>
      </c>
      <c r="D392" s="0" t="s">
        <v>739</v>
      </c>
      <c r="E392" s="77" t="str">
        <f aca="false">SUBSTITUTE(SUBSTITUTE(MID(F392,1,FIND("STD_RIGHT",F392)-1)&amp;"STD_RIGHT_ARROW " &amp; MID(INDEX($F$3:$F$10007,MATCH(B392+IF(C392=C393,1,IF(C392=C394,2,IF(C392=C395,3,IF(C392=C391,-1,IF(C392=C390,-2,IF(C392=C389,-3,0)))))),$B$3:$B$10007,0)),1,-1+FIND("STD_RIGHT",INDEX($F$3:$F$10007,MATCH(B392+IF(C392=C393,1,IF(C392=C394,2,IF(C392=C395,3,IF(C392=C391,-1,IF(C392=C390,-2,IF(C392=C389,-3,0)))))),$B$3:$B$10007,0)))-1),"100km","hkm"),"kWh","U")</f>
        <v>"c" STD_u_GRAVE "n" STD_RIGHT_ARROW "m"</v>
      </c>
      <c r="F392" s="2" t="s">
        <v>989</v>
      </c>
      <c r="G392" s="33" t="n">
        <v>0</v>
      </c>
      <c r="H392" s="33" t="n">
        <v>0</v>
      </c>
      <c r="I392" s="30" t="s">
        <v>4</v>
      </c>
      <c r="J392" s="26" t="s">
        <v>21</v>
      </c>
      <c r="K392" s="27" t="s">
        <v>22</v>
      </c>
      <c r="L392" s="28" t="s">
        <v>7</v>
      </c>
      <c r="M392" s="28" t="s">
        <v>8</v>
      </c>
      <c r="N392" s="79" t="str">
        <f aca="false">IF(AND(C392=C391,D392=D391),"CAT_DUPL","CAT_FNCT")</f>
        <v>CAT_FNCT</v>
      </c>
      <c r="O392" s="28"/>
      <c r="P392" s="80" t="s">
        <v>990</v>
      </c>
      <c r="Q392" s="21"/>
      <c r="R392" s="1"/>
      <c r="S392" s="1" t="str">
        <f aca="false">IF(E392=F392,"","NOT EQUAL")</f>
        <v/>
      </c>
      <c r="T392" s="1" t="str">
        <f aca="false">IF(ISNA(VLOOKUP(P392,'NEW XEQM.c'!D:D,1,0)),"--",VLOOKUP(P392,'NEW XEQM.c'!D:G,3,0))</f>
        <v>--</v>
      </c>
      <c r="U392" s="1"/>
      <c r="W392" s="0" t="str">
        <f aca="false">SUBSTITUTE(IF(AND(T392="--",FIND("STD",E392),FIND("fn",C392)&gt;0,FIND("ITM_",P392),I392="CAT_FNCT"),E392,""),"""","")</f>
        <v/>
      </c>
    </row>
    <row r="393" customFormat="false" ht="15.75" hidden="false" customHeight="false" outlineLevel="0" collapsed="false">
      <c r="A393" s="23" t="n">
        <f aca="false">IF(B393=INT(B393),ROW(),"")</f>
        <v>393</v>
      </c>
      <c r="B393" s="24" t="n">
        <f aca="false">IF(AND(MID(C393,2,1)&lt;&gt;"/",MID(C393,1,1)="/"),INT(B392)+1,B392+0.01)</f>
        <v>381</v>
      </c>
      <c r="C393" s="0" t="s">
        <v>988</v>
      </c>
      <c r="D393" s="0" t="s">
        <v>736</v>
      </c>
      <c r="E393" s="77" t="str">
        <f aca="false">SUBSTITUTE(SUBSTITUTE(MID(F393,1,FIND("STD_RIGHT",F393)-1)&amp;"STD_RIGHT_ARROW " &amp; MID(INDEX($F$3:$F$10007,MATCH(B393+IF(C393=C394,1,IF(C393=C395,2,IF(C393=C396,3,IF(C393=C392,-1,IF(C393=C391,-2,IF(C393=C390,-3,0)))))),$B$3:$B$10007,0)),1,-1+FIND("STD_RIGHT",INDEX($F$3:$F$10007,MATCH(B393+IF(C393=C394,1,IF(C393=C395,2,IF(C393=C396,3,IF(C393=C392,-1,IF(C393=C391,-2,IF(C393=C390,-3,0)))))),$B$3:$B$10007,0)))-1),"100km","hkm"),"kWh","U")</f>
        <v>"m" STD_RIGHT_ARROW "c" STD_u_GRAVE "n"</v>
      </c>
      <c r="F393" s="2" t="s">
        <v>991</v>
      </c>
      <c r="G393" s="33" t="n">
        <v>0</v>
      </c>
      <c r="H393" s="33" t="n">
        <v>0</v>
      </c>
      <c r="I393" s="30" t="s">
        <v>4</v>
      </c>
      <c r="J393" s="26" t="s">
        <v>21</v>
      </c>
      <c r="K393" s="27" t="s">
        <v>22</v>
      </c>
      <c r="L393" s="28" t="s">
        <v>7</v>
      </c>
      <c r="M393" s="28" t="s">
        <v>8</v>
      </c>
      <c r="N393" s="79" t="str">
        <f aca="false">IF(AND(C393=C392,D393=D392),"CAT_DUPL","CAT_FNCT")</f>
        <v>CAT_FNCT</v>
      </c>
      <c r="O393" s="28"/>
      <c r="P393" s="80" t="s">
        <v>992</v>
      </c>
      <c r="Q393" s="21"/>
      <c r="R393" s="1"/>
      <c r="S393" s="1" t="str">
        <f aca="false">IF(E393=F393,"","NOT EQUAL")</f>
        <v/>
      </c>
      <c r="T393" s="1" t="str">
        <f aca="false">IF(ISNA(VLOOKUP(P393,'NEW XEQM.c'!D:D,1,0)),"--",VLOOKUP(P393,'NEW XEQM.c'!D:G,3,0))</f>
        <v>--</v>
      </c>
      <c r="U393" s="1"/>
      <c r="W393" s="0" t="str">
        <f aca="false">SUBSTITUTE(IF(AND(T393="--",FIND("STD",E393),FIND("fn",C393)&gt;0,FIND("ITM_",P393),I393="CAT_FNCT"),E393,""),"""","")</f>
        <v/>
      </c>
    </row>
    <row r="394" customFormat="false" ht="15.75" hidden="false" customHeight="false" outlineLevel="0" collapsed="false">
      <c r="A394" s="23" t="n">
        <f aca="false">IF(B394=INT(B394),ROW(),"")</f>
        <v>394</v>
      </c>
      <c r="B394" s="24" t="n">
        <f aca="false">IF(AND(MID(C394,2,1)&lt;&gt;"/",MID(C394,1,1)="/"),INT(B393)+1,B393+0.01)</f>
        <v>382</v>
      </c>
      <c r="C394" s="43" t="s">
        <v>993</v>
      </c>
      <c r="D394" s="0" t="s">
        <v>739</v>
      </c>
      <c r="E394" s="77" t="str">
        <f aca="false">SUBSTITUTE(SUBSTITUTE(MID(F394,1,FIND("STD_RIGHT",F394)-1)&amp;"STD_RIGHT_ARROW " &amp; MID(INDEX($F$3:$F$10007,MATCH(B394+IF(C394=C395,1,IF(C394=C396,2,IF(C394=C397,3,IF(C394=C393,-1,IF(C394=C392,-2,IF(C394=C391,-3,0)))))),$B$3:$B$10007,0)),1,-1+FIND("STD_RIGHT",INDEX($F$3:$F$10007,MATCH(B394+IF(C394=C395,1,IF(C394=C396,2,IF(C394=C397,3,IF(C394=C393,-1,IF(C394=C392,-2,IF(C394=C391,-3,0)))))),$B$3:$B$10007,0)))-1),"100km","hkm"),"kWh","U")</f>
        <v>"zh" STD_a_GRAVE "ng" STD_RIGHT_ARROW "m"</v>
      </c>
      <c r="F394" s="74" t="s">
        <v>994</v>
      </c>
      <c r="G394" s="33" t="n">
        <v>0</v>
      </c>
      <c r="H394" s="33" t="n">
        <v>0</v>
      </c>
      <c r="I394" s="30" t="s">
        <v>4</v>
      </c>
      <c r="J394" s="26" t="s">
        <v>21</v>
      </c>
      <c r="K394" s="27" t="s">
        <v>22</v>
      </c>
      <c r="L394" s="28" t="s">
        <v>7</v>
      </c>
      <c r="M394" s="28" t="s">
        <v>8</v>
      </c>
      <c r="N394" s="79" t="str">
        <f aca="false">IF(AND(C394=C393,D394=D393),"CAT_DUPL","CAT_FNCT")</f>
        <v>CAT_FNCT</v>
      </c>
      <c r="O394" s="28"/>
      <c r="P394" s="80" t="s">
        <v>995</v>
      </c>
      <c r="Q394" s="21"/>
      <c r="R394" s="1"/>
      <c r="S394" s="1" t="str">
        <f aca="false">IF(E394=F394,"","NOT EQUAL")</f>
        <v>NOT EQUAL</v>
      </c>
      <c r="T394" s="1" t="str">
        <f aca="false">IF(ISNA(VLOOKUP(P394,'NEW XEQM.c'!D:D,1,0)),"--",VLOOKUP(P394,'NEW XEQM.c'!D:G,3,0))</f>
        <v>--</v>
      </c>
      <c r="U394" s="1"/>
      <c r="W394" s="0" t="str">
        <f aca="false">SUBSTITUTE(IF(AND(T394="--",FIND("STD",E394),FIND("fn",C394)&gt;0,FIND("ITM_",P394),I394="CAT_FNCT"),E394,""),"""","")</f>
        <v/>
      </c>
    </row>
    <row r="395" customFormat="false" ht="15.75" hidden="false" customHeight="false" outlineLevel="0" collapsed="false">
      <c r="A395" s="23" t="n">
        <f aca="false">IF(B395=INT(B395),ROW(),"")</f>
        <v>395</v>
      </c>
      <c r="B395" s="24" t="n">
        <f aca="false">IF(AND(MID(C395,2,1)&lt;&gt;"/",MID(C395,1,1)="/"),INT(B394)+1,B394+0.01)</f>
        <v>383</v>
      </c>
      <c r="C395" s="68" t="s">
        <v>0</v>
      </c>
      <c r="D395" s="68" t="s">
        <v>1</v>
      </c>
      <c r="E395" s="69" t="str">
        <f aca="false">CHAR(34)&amp;IF(B395&lt;10,"000",IF(B395&lt;100,"00",IF(B395&lt;1000,"0","")))&amp;$B395&amp;CHAR(34)</f>
        <v>"0383"</v>
      </c>
      <c r="F395" s="70" t="str">
        <f aca="false">E395</f>
        <v>"0383"</v>
      </c>
      <c r="G395" s="71" t="n">
        <v>0</v>
      </c>
      <c r="H395" s="71" t="n">
        <v>0</v>
      </c>
      <c r="I395" s="66" t="s">
        <v>243</v>
      </c>
      <c r="J395" s="26" t="s">
        <v>21</v>
      </c>
      <c r="K395" s="72" t="s">
        <v>6</v>
      </c>
      <c r="L395" s="73" t="s">
        <v>7</v>
      </c>
      <c r="M395" s="28" t="s">
        <v>244</v>
      </c>
      <c r="N395" s="28"/>
      <c r="O395" s="74"/>
      <c r="P395" s="20" t="str">
        <f aca="false">"ITM_"&amp;IF(B395&lt;10,"000",IF(B395&lt;100,"00",IF(B395&lt;1000,"0","")))&amp;$B395</f>
        <v>ITM_0383</v>
      </c>
      <c r="Q395" s="21"/>
      <c r="R395" s="1"/>
      <c r="S395" s="1" t="str">
        <f aca="false">IF(E395=F395,"","NOT EQUAL")</f>
        <v/>
      </c>
      <c r="T395" s="1" t="str">
        <f aca="false">IF(ISNA(VLOOKUP(P395,'NEW XEQM.c'!D:D,1,0)),"--",VLOOKUP(P395,'NEW XEQM.c'!D:G,3,0))</f>
        <v>--</v>
      </c>
      <c r="U395" s="1"/>
      <c r="W395" s="0" t="e">
        <f aca="false">SUBSTITUTE(IF(AND(T395="--",FIND("STD",E395),FIND("fn",C395)&gt;0,FIND("ITM_",P395),I395="CAT_FNCT"),E395,""),"""","")</f>
        <v>#VALUE!</v>
      </c>
    </row>
    <row r="396" customFormat="false" ht="15.75" hidden="false" customHeight="false" outlineLevel="0" collapsed="false">
      <c r="A396" s="23" t="n">
        <f aca="false">IF(B396=INT(B396),ROW(),"")</f>
        <v>396</v>
      </c>
      <c r="B396" s="24" t="n">
        <f aca="false">IF(AND(MID(C396,2,1)&lt;&gt;"/",MID(C396,1,1)="/"),INT(B395)+1,B395+0.01)</f>
        <v>384</v>
      </c>
      <c r="C396" s="0" t="s">
        <v>993</v>
      </c>
      <c r="D396" s="0" t="s">
        <v>736</v>
      </c>
      <c r="E396" s="77" t="str">
        <f aca="false">SUBSTITUTE(SUBSTITUTE(MID(F396,1,FIND("STD_RIGHT",F396)-1)&amp;"STD_RIGHT_ARROW " &amp; MID(INDEX($F$3:$F$10007,MATCH(B396+IF(C396=C397,1,IF(C396=C398,2,IF(C396=C399,3,IF(C396=C395,-1,IF(C396=C394,-2,IF(C396=C393,-3,0)))))),$B$3:$B$10007,0)),1,-1+FIND("STD_RIGHT",INDEX($F$3:$F$10007,MATCH(B396+IF(C396=C397,1,IF(C396=C398,2,IF(C396=C399,3,IF(C396=C395,-1,IF(C396=C394,-2,IF(C396=C393,-3,0)))))),$B$3:$B$10007,0)))-1),"100km","hkm"),"kWh","U")</f>
        <v>"m" STD_RIGHT_ARROW "zh" STD_a_GRAVE "ng"</v>
      </c>
      <c r="F396" s="88" t="s">
        <v>789</v>
      </c>
      <c r="G396" s="33" t="n">
        <v>0</v>
      </c>
      <c r="H396" s="33" t="n">
        <v>0</v>
      </c>
      <c r="I396" s="30" t="s">
        <v>4</v>
      </c>
      <c r="J396" s="26" t="s">
        <v>21</v>
      </c>
      <c r="K396" s="27" t="s">
        <v>22</v>
      </c>
      <c r="L396" s="28" t="s">
        <v>7</v>
      </c>
      <c r="M396" s="28" t="s">
        <v>8</v>
      </c>
      <c r="N396" s="79" t="str">
        <f aca="false">IF(AND(C396=C395,D396=D395),"CAT_DUPL","CAT_FNCT")</f>
        <v>CAT_FNCT</v>
      </c>
      <c r="O396" s="28"/>
      <c r="P396" s="80" t="s">
        <v>996</v>
      </c>
      <c r="Q396" s="21"/>
      <c r="R396" s="1"/>
      <c r="S396" s="1" t="str">
        <f aca="false">IF(E396=F396,"","NOT EQUAL")</f>
        <v>NOT EQUAL</v>
      </c>
      <c r="T396" s="1" t="str">
        <f aca="false">IF(ISNA(VLOOKUP(P396,'NEW XEQM.c'!D:D,1,0)),"--",VLOOKUP(P396,'NEW XEQM.c'!D:G,3,0))</f>
        <v>--</v>
      </c>
      <c r="U396" s="1"/>
      <c r="W396" s="0" t="str">
        <f aca="false">SUBSTITUTE(IF(AND(T396="--",FIND("STD",E396),FIND("fn",C396)&gt;0,FIND("ITM_",P396),I396="CAT_FNCT"),E396,""),"""","")</f>
        <v/>
      </c>
    </row>
    <row r="397" customFormat="false" ht="15.75" hidden="false" customHeight="false" outlineLevel="0" collapsed="false">
      <c r="A397" s="23" t="n">
        <f aca="false">IF(B397=INT(B397),ROW(),"")</f>
        <v>397</v>
      </c>
      <c r="B397" s="24" t="n">
        <f aca="false">IF(AND(MID(C397,2,1)&lt;&gt;"/",MID(C397,1,1)="/"),INT(B396)+1,B396+0.01)</f>
        <v>385</v>
      </c>
      <c r="C397" s="68" t="s">
        <v>0</v>
      </c>
      <c r="D397" s="68" t="s">
        <v>1</v>
      </c>
      <c r="E397" s="69" t="str">
        <f aca="false">CHAR(34)&amp;IF(B397&lt;10,"000",IF(B397&lt;100,"00",IF(B397&lt;1000,"0","")))&amp;$B397&amp;CHAR(34)</f>
        <v>"0385"</v>
      </c>
      <c r="F397" s="70" t="str">
        <f aca="false">E397</f>
        <v>"0385"</v>
      </c>
      <c r="G397" s="71" t="n">
        <v>0</v>
      </c>
      <c r="H397" s="71" t="n">
        <v>0</v>
      </c>
      <c r="I397" s="66" t="s">
        <v>243</v>
      </c>
      <c r="J397" s="26" t="s">
        <v>21</v>
      </c>
      <c r="K397" s="72" t="s">
        <v>6</v>
      </c>
      <c r="L397" s="73" t="s">
        <v>7</v>
      </c>
      <c r="M397" s="28" t="s">
        <v>244</v>
      </c>
      <c r="N397" s="28"/>
      <c r="O397" s="74"/>
      <c r="P397" s="20" t="str">
        <f aca="false">"ITM_"&amp;IF(B397&lt;10,"000",IF(B397&lt;100,"00",IF(B397&lt;1000,"0","")))&amp;$B397</f>
        <v>ITM_0385</v>
      </c>
      <c r="Q397" s="21"/>
      <c r="R397" s="1"/>
      <c r="S397" s="1" t="str">
        <f aca="false">IF(E397=F397,"","NOT EQUAL")</f>
        <v/>
      </c>
      <c r="T397" s="1" t="str">
        <f aca="false">IF(ISNA(VLOOKUP(P397,'NEW XEQM.c'!D:D,1,0)),"--",VLOOKUP(P397,'NEW XEQM.c'!D:G,3,0))</f>
        <v>--</v>
      </c>
      <c r="U397" s="1"/>
      <c r="W397" s="0" t="e">
        <f aca="false">SUBSTITUTE(IF(AND(T397="--",FIND("STD",E397),FIND("fn",C397)&gt;0,FIND("ITM_",P397),I397="CAT_FNCT"),E397,""),"""","")</f>
        <v>#VALUE!</v>
      </c>
    </row>
    <row r="398" customFormat="false" ht="15.75" hidden="false" customHeight="false" outlineLevel="0" collapsed="false">
      <c r="A398" s="23" t="n">
        <f aca="false">IF(B398=INT(B398),ROW(),"")</f>
        <v>398</v>
      </c>
      <c r="B398" s="24" t="n">
        <f aca="false">IF(AND(MID(C398,2,1)&lt;&gt;"/",MID(C398,1,1)="/"),INT(B397)+1,B397+0.01)</f>
        <v>386</v>
      </c>
      <c r="C398" s="0" t="s">
        <v>997</v>
      </c>
      <c r="D398" s="0" t="s">
        <v>739</v>
      </c>
      <c r="E398" s="77" t="str">
        <f aca="false">SUBSTITUTE(SUBSTITUTE(MID(F398,1,FIND("STD_RIGHT",F398)-1)&amp;"STD_RIGHT_ARROW " &amp; MID(INDEX($F$3:$F$10007,MATCH(B398+IF(C398=C399,1,IF(C398=C400,2,IF(C398=C401,3,IF(C398=C397,-1,IF(C398=C396,-2,IF(C398=C395,-3,0)))))),$B$3:$B$10007,0)),1,-1+FIND("STD_RIGHT",INDEX($F$3:$F$10007,MATCH(B398+IF(C398=C399,1,IF(C398=C400,2,IF(C398=C401,3,IF(C398=C397,-1,IF(C398=C396,-2,IF(C398=C395,-3,0)))))),$B$3:$B$10007,0)))-1),"100km","hkm"),"kWh","U")</f>
        <v>"f" STD_e_MACRON "n" STD_RIGHT_ARROW "m"</v>
      </c>
      <c r="F398" s="2" t="s">
        <v>998</v>
      </c>
      <c r="G398" s="33" t="n">
        <v>0</v>
      </c>
      <c r="H398" s="33" t="n">
        <v>0</v>
      </c>
      <c r="I398" s="30" t="s">
        <v>4</v>
      </c>
      <c r="J398" s="26" t="s">
        <v>21</v>
      </c>
      <c r="K398" s="27" t="s">
        <v>22</v>
      </c>
      <c r="L398" s="28" t="s">
        <v>7</v>
      </c>
      <c r="M398" s="28" t="s">
        <v>8</v>
      </c>
      <c r="N398" s="79" t="str">
        <f aca="false">IF(AND(C398=C397,D398=D397),"CAT_DUPL","CAT_FNCT")</f>
        <v>CAT_FNCT</v>
      </c>
      <c r="O398" s="28"/>
      <c r="P398" s="80" t="s">
        <v>999</v>
      </c>
      <c r="Q398" s="21"/>
      <c r="R398" s="1"/>
      <c r="S398" s="1" t="str">
        <f aca="false">IF(E398=F398,"","NOT EQUAL")</f>
        <v/>
      </c>
      <c r="T398" s="1" t="str">
        <f aca="false">IF(ISNA(VLOOKUP(P398,'NEW XEQM.c'!D:D,1,0)),"--",VLOOKUP(P398,'NEW XEQM.c'!D:G,3,0))</f>
        <v>--</v>
      </c>
      <c r="U398" s="1"/>
      <c r="W398" s="0" t="str">
        <f aca="false">SUBSTITUTE(IF(AND(T398="--",FIND("STD",E398),FIND("fn",C398)&gt;0,FIND("ITM_",P398),I398="CAT_FNCT"),E398,""),"""","")</f>
        <v/>
      </c>
    </row>
    <row r="399" customFormat="false" ht="15.75" hidden="false" customHeight="false" outlineLevel="0" collapsed="false">
      <c r="A399" s="23" t="n">
        <f aca="false">IF(B399=INT(B399),ROW(),"")</f>
        <v>399</v>
      </c>
      <c r="B399" s="24" t="n">
        <f aca="false">IF(AND(MID(C399,2,1)&lt;&gt;"/",MID(C399,1,1)="/"),INT(B398)+1,B398+0.01)</f>
        <v>387</v>
      </c>
      <c r="C399" s="0" t="s">
        <v>997</v>
      </c>
      <c r="D399" s="0" t="s">
        <v>736</v>
      </c>
      <c r="E399" s="77" t="str">
        <f aca="false">SUBSTITUTE(SUBSTITUTE(MID(F399,1,FIND("STD_RIGHT",F399)-1)&amp;"STD_RIGHT_ARROW " &amp; MID(INDEX($F$3:$F$10007,MATCH(B399+IF(C399=C400,1,IF(C399=C401,2,IF(C399=C402,3,IF(C399=C398,-1,IF(C399=C397,-2,IF(C399=C396,-3,0)))))),$B$3:$B$10007,0)),1,-1+FIND("STD_RIGHT",INDEX($F$3:$F$10007,MATCH(B399+IF(C399=C400,1,IF(C399=C401,2,IF(C399=C402,3,IF(C399=C398,-1,IF(C399=C397,-2,IF(C399=C396,-3,0)))))),$B$3:$B$10007,0)))-1),"100km","hkm"),"kWh","U")</f>
        <v>"m" STD_RIGHT_ARROW "f" STD_e_MACRON "n"</v>
      </c>
      <c r="F399" s="2" t="s">
        <v>1000</v>
      </c>
      <c r="G399" s="33" t="n">
        <v>0</v>
      </c>
      <c r="H399" s="33" t="n">
        <v>0</v>
      </c>
      <c r="I399" s="30" t="s">
        <v>4</v>
      </c>
      <c r="J399" s="26" t="s">
        <v>21</v>
      </c>
      <c r="K399" s="27" t="s">
        <v>22</v>
      </c>
      <c r="L399" s="28" t="s">
        <v>7</v>
      </c>
      <c r="M399" s="28" t="s">
        <v>8</v>
      </c>
      <c r="N399" s="79" t="str">
        <f aca="false">IF(AND(C399=C398,D399=D398),"CAT_DUPL","CAT_FNCT")</f>
        <v>CAT_FNCT</v>
      </c>
      <c r="O399" s="28"/>
      <c r="P399" s="80" t="s">
        <v>1001</v>
      </c>
      <c r="Q399" s="21"/>
      <c r="R399" s="1"/>
      <c r="S399" s="1" t="str">
        <f aca="false">IF(E399=F399,"","NOT EQUAL")</f>
        <v/>
      </c>
      <c r="T399" s="1" t="str">
        <f aca="false">IF(ISNA(VLOOKUP(P399,'NEW XEQM.c'!D:D,1,0)),"--",VLOOKUP(P399,'NEW XEQM.c'!D:G,3,0))</f>
        <v>--</v>
      </c>
      <c r="U399" s="1"/>
      <c r="W399" s="0" t="str">
        <f aca="false">SUBSTITUTE(IF(AND(T399="--",FIND("STD",E399),FIND("fn",C399)&gt;0,FIND("ITM_",P399),I399="CAT_FNCT"),E399,""),"""","")</f>
        <v/>
      </c>
    </row>
    <row r="400" customFormat="false" ht="15.75" hidden="false" customHeight="false" outlineLevel="0" collapsed="false">
      <c r="A400" s="23" t="n">
        <f aca="false">IF(B400=INT(B400),ROW(),"")</f>
        <v>400</v>
      </c>
      <c r="B400" s="24" t="n">
        <f aca="false">IF(AND(MID(C400,2,1)&lt;&gt;"/",MID(C400,1,1)="/"),INT(B399)+1,B399+0.01)</f>
        <v>388</v>
      </c>
      <c r="C400" s="25" t="s">
        <v>1002</v>
      </c>
      <c r="D400" s="25" t="s">
        <v>736</v>
      </c>
      <c r="E400" s="77" t="str">
        <f aca="false">SUBSTITUTE(SUBSTITUTE(MID(F400,1,FIND("STD_RIGHT",F400)-1)&amp;"STD_RIGHT_ARROW " &amp; MID(INDEX($F$3:$F$10007,MATCH(B400+IF(C400=C401,1,IF(C400=C402,2,IF(C400=C403,3,IF(C400=C399,-1,IF(C400=C398,-2,IF(C400=C397,-3,0)))))),$B$3:$B$10007,0)),1,-1+FIND("STD_RIGHT",INDEX($F$3:$F$10007,MATCH(B400+IF(C400=C401,1,IF(C400=C402,2,IF(C400=C403,3,IF(C400=C399,-1,IF(C400=C398,-2,IF(C400=C397,-3,0)))))),$B$3:$B$10007,0)))-1),"100km","hkm"),"kWh","U")</f>
        <v>"mi" STD_SUP_2 STD_RIGHT_ARROW "km" STD_SUP_2</v>
      </c>
      <c r="F400" s="26" t="s">
        <v>1003</v>
      </c>
      <c r="G400" s="33" t="n">
        <v>0</v>
      </c>
      <c r="H400" s="33" t="n">
        <v>0</v>
      </c>
      <c r="I400" s="30" t="s">
        <v>4</v>
      </c>
      <c r="J400" s="26" t="s">
        <v>21</v>
      </c>
      <c r="K400" s="27" t="s">
        <v>22</v>
      </c>
      <c r="L400" s="28" t="s">
        <v>7</v>
      </c>
      <c r="M400" s="28" t="s">
        <v>8</v>
      </c>
      <c r="N400" s="79" t="str">
        <f aca="false">IF(AND(C400=C399,D400=D399),"CAT_DUPL","CAT_FNCT")</f>
        <v>CAT_FNCT</v>
      </c>
      <c r="O400" s="28"/>
      <c r="P400" s="20" t="s">
        <v>1004</v>
      </c>
      <c r="Q400" s="21"/>
      <c r="R400" s="1"/>
      <c r="S400" s="1" t="str">
        <f aca="false">IF(E400=F400,"","NOT EQUAL")</f>
        <v/>
      </c>
      <c r="T400" s="1" t="str">
        <f aca="false">IF(ISNA(VLOOKUP(P400,'NEW XEQM.c'!D:D,1,0)),"--",VLOOKUP(P400,'NEW XEQM.c'!D:G,3,0))</f>
        <v>--</v>
      </c>
      <c r="U400" s="1"/>
      <c r="W400" s="0" t="str">
        <f aca="false">SUBSTITUTE(IF(AND(T400="--",FIND("STD",E400),FIND("fn",C400)&gt;0,FIND("ITM_",P400),I400="CAT_FNCT"),E400,""),"""","")</f>
        <v/>
      </c>
    </row>
    <row r="401" customFormat="false" ht="15.75" hidden="false" customHeight="false" outlineLevel="0" collapsed="false">
      <c r="A401" s="23" t="n">
        <f aca="false">IF(B401=INT(B401),ROW(),"")</f>
        <v>401</v>
      </c>
      <c r="B401" s="24" t="n">
        <f aca="false">IF(AND(MID(C401,2,1)&lt;&gt;"/",MID(C401,1,1)="/"),INT(B400)+1,B400+0.01)</f>
        <v>389</v>
      </c>
      <c r="C401" s="25" t="s">
        <v>1002</v>
      </c>
      <c r="D401" s="25" t="s">
        <v>739</v>
      </c>
      <c r="E401" s="77" t="str">
        <f aca="false">SUBSTITUTE(SUBSTITUTE(MID(F401,1,FIND("STD_RIGHT",F401)-1)&amp;"STD_RIGHT_ARROW " &amp; MID(INDEX($F$3:$F$10007,MATCH(B401+IF(C401=C402,1,IF(C401=C403,2,IF(C401=C404,3,IF(C401=C400,-1,IF(C401=C399,-2,IF(C401=C398,-3,0)))))),$B$3:$B$10007,0)),1,-1+FIND("STD_RIGHT",INDEX($F$3:$F$10007,MATCH(B401+IF(C401=C402,1,IF(C401=C403,2,IF(C401=C404,3,IF(C401=C400,-1,IF(C401=C399,-2,IF(C401=C398,-3,0)))))),$B$3:$B$10007,0)))-1),"100km","hkm"),"kWh","U")</f>
        <v>"km" STD_SUP_2 STD_RIGHT_ARROW "mi" STD_SUP_2</v>
      </c>
      <c r="F401" s="26" t="s">
        <v>1005</v>
      </c>
      <c r="G401" s="33" t="n">
        <v>0</v>
      </c>
      <c r="H401" s="33" t="n">
        <v>0</v>
      </c>
      <c r="I401" s="30" t="s">
        <v>4</v>
      </c>
      <c r="J401" s="26" t="s">
        <v>21</v>
      </c>
      <c r="K401" s="27" t="s">
        <v>22</v>
      </c>
      <c r="L401" s="28" t="s">
        <v>7</v>
      </c>
      <c r="M401" s="28" t="s">
        <v>8</v>
      </c>
      <c r="N401" s="79" t="str">
        <f aca="false">IF(AND(C401=C400,D401=D400),"CAT_DUPL","CAT_FNCT")</f>
        <v>CAT_FNCT</v>
      </c>
      <c r="O401" s="28"/>
      <c r="P401" s="20" t="s">
        <v>1006</v>
      </c>
      <c r="Q401" s="21"/>
      <c r="R401" s="1"/>
      <c r="S401" s="1" t="str">
        <f aca="false">IF(E401=F401,"","NOT EQUAL")</f>
        <v/>
      </c>
      <c r="T401" s="1" t="str">
        <f aca="false">IF(ISNA(VLOOKUP(P401,'NEW XEQM.c'!D:D,1,0)),"--",VLOOKUP(P401,'NEW XEQM.c'!D:G,3,0))</f>
        <v>--</v>
      </c>
      <c r="U401" s="1"/>
      <c r="W401" s="0" t="str">
        <f aca="false">SUBSTITUTE(IF(AND(T401="--",FIND("STD",E401),FIND("fn",C401)&gt;0,FIND("ITM_",P401),I401="CAT_FNCT"),E401,""),"""","")</f>
        <v/>
      </c>
    </row>
    <row r="402" customFormat="false" ht="15.75" hidden="false" customHeight="false" outlineLevel="0" collapsed="false">
      <c r="A402" s="23" t="n">
        <f aca="false">IF(B402=INT(B402),ROW(),"")</f>
        <v>402</v>
      </c>
      <c r="B402" s="24" t="n">
        <f aca="false">IF(AND(MID(C402,2,1)&lt;&gt;"/",MID(C402,1,1)="/"),INT(B401)+1,B401+0.01)</f>
        <v>390</v>
      </c>
      <c r="C402" s="25" t="s">
        <v>1007</v>
      </c>
      <c r="D402" s="25" t="s">
        <v>736</v>
      </c>
      <c r="E402" s="77" t="str">
        <f aca="false">SUBSTITUTE(SUBSTITUTE(MID(F402,1,FIND("STD_RIGHT",F402)-1)&amp;"STD_RIGHT_ARROW " &amp; MID(INDEX($F$3:$F$10007,MATCH(B402+IF(C402=C403,1,IF(C402=C404,2,IF(C402=C405,3,IF(C402=C401,-1,IF(C402=C400,-2,IF(C402=C399,-3,0)))))),$B$3:$B$10007,0)),1,-1+FIND("STD_RIGHT",INDEX($F$3:$F$10007,MATCH(B402+IF(C402=C403,1,IF(C402=C404,2,IF(C402=C405,3,IF(C402=C401,-1,IF(C402=C400,-2,IF(C402=C399,-3,0)))))),$B$3:$B$10007,0)))-1),"100km","hkm"),"kWh","U")</f>
        <v>"nmi" STD_SUP_2 STD_RIGHT_ARROW "km" STD_SUP_2</v>
      </c>
      <c r="F402" s="26" t="s">
        <v>1008</v>
      </c>
      <c r="G402" s="33" t="n">
        <v>0</v>
      </c>
      <c r="H402" s="33" t="n">
        <v>0</v>
      </c>
      <c r="I402" s="30" t="s">
        <v>4</v>
      </c>
      <c r="J402" s="26" t="s">
        <v>21</v>
      </c>
      <c r="K402" s="27" t="s">
        <v>22</v>
      </c>
      <c r="L402" s="28" t="s">
        <v>7</v>
      </c>
      <c r="M402" s="28" t="s">
        <v>8</v>
      </c>
      <c r="N402" s="79" t="str">
        <f aca="false">IF(AND(C402=C401,D402=D401),"CAT_DUPL","CAT_FNCT")</f>
        <v>CAT_FNCT</v>
      </c>
      <c r="O402" s="28"/>
      <c r="P402" s="20" t="s">
        <v>1009</v>
      </c>
      <c r="Q402" s="21"/>
      <c r="R402" s="1"/>
      <c r="S402" s="1" t="str">
        <f aca="false">IF(E402=F402,"","NOT EQUAL")</f>
        <v/>
      </c>
      <c r="T402" s="1" t="str">
        <f aca="false">IF(ISNA(VLOOKUP(P402,'NEW XEQM.c'!D:D,1,0)),"--",VLOOKUP(P402,'NEW XEQM.c'!D:G,3,0))</f>
        <v>--</v>
      </c>
      <c r="U402" s="1"/>
      <c r="W402" s="0" t="str">
        <f aca="false">SUBSTITUTE(IF(AND(T402="--",FIND("STD",E402),FIND("fn",C402)&gt;0,FIND("ITM_",P402),I402="CAT_FNCT"),E402,""),"""","")</f>
        <v/>
      </c>
    </row>
    <row r="403" customFormat="false" ht="15.75" hidden="false" customHeight="false" outlineLevel="0" collapsed="false">
      <c r="A403" s="23" t="n">
        <f aca="false">IF(B403=INT(B403),ROW(),"")</f>
        <v>403</v>
      </c>
      <c r="B403" s="24" t="n">
        <f aca="false">IF(AND(MID(C403,2,1)&lt;&gt;"/",MID(C403,1,1)="/"),INT(B402)+1,B402+0.01)</f>
        <v>391</v>
      </c>
      <c r="C403" s="25" t="s">
        <v>1007</v>
      </c>
      <c r="D403" s="25" t="s">
        <v>739</v>
      </c>
      <c r="E403" s="77" t="str">
        <f aca="false">SUBSTITUTE(SUBSTITUTE(MID(F403,1,FIND("STD_RIGHT",F403)-1)&amp;"STD_RIGHT_ARROW " &amp; MID(INDEX($F$3:$F$10007,MATCH(B403+IF(C403=C404,1,IF(C403=C405,2,IF(C403=C406,3,IF(C403=C402,-1,IF(C403=C401,-2,IF(C403=C400,-3,0)))))),$B$3:$B$10007,0)),1,-1+FIND("STD_RIGHT",INDEX($F$3:$F$10007,MATCH(B403+IF(C403=C404,1,IF(C403=C405,2,IF(C403=C406,3,IF(C403=C402,-1,IF(C403=C401,-2,IF(C403=C400,-3,0)))))),$B$3:$B$10007,0)))-1),"100km","hkm"),"kWh","U")</f>
        <v>"km" STD_SUP_2 STD_RIGHT_ARROW "nmi" STD_SUP_2</v>
      </c>
      <c r="F403" s="26" t="s">
        <v>1010</v>
      </c>
      <c r="G403" s="33" t="n">
        <v>0</v>
      </c>
      <c r="H403" s="33" t="n">
        <v>0</v>
      </c>
      <c r="I403" s="30" t="s">
        <v>4</v>
      </c>
      <c r="J403" s="26" t="s">
        <v>21</v>
      </c>
      <c r="K403" s="27" t="s">
        <v>22</v>
      </c>
      <c r="L403" s="28" t="s">
        <v>7</v>
      </c>
      <c r="M403" s="28" t="s">
        <v>8</v>
      </c>
      <c r="N403" s="79" t="str">
        <f aca="false">IF(AND(C403=C402,D403=D402),"CAT_DUPL","CAT_FNCT")</f>
        <v>CAT_FNCT</v>
      </c>
      <c r="O403" s="28"/>
      <c r="P403" s="20" t="s">
        <v>1011</v>
      </c>
      <c r="Q403" s="21"/>
      <c r="R403" s="1"/>
      <c r="S403" s="1" t="str">
        <f aca="false">IF(E403=F403,"","NOT EQUAL")</f>
        <v/>
      </c>
      <c r="T403" s="1" t="str">
        <f aca="false">IF(ISNA(VLOOKUP(P403,'NEW XEQM.c'!D:D,1,0)),"--",VLOOKUP(P403,'NEW XEQM.c'!D:G,3,0))</f>
        <v>--</v>
      </c>
      <c r="U403" s="1"/>
      <c r="W403" s="0" t="str">
        <f aca="false">SUBSTITUTE(IF(AND(T403="--",FIND("STD",E403),FIND("fn",C403)&gt;0,FIND("ITM_",P403),I403="CAT_FNCT"),E403,""),"""","")</f>
        <v/>
      </c>
    </row>
    <row r="404" customFormat="false" ht="15.75" hidden="false" customHeight="false" outlineLevel="0" collapsed="false">
      <c r="A404" s="23" t="n">
        <f aca="false">IF(B404=INT(B404),ROW(),"")</f>
        <v>404</v>
      </c>
      <c r="B404" s="24" t="n">
        <f aca="false">IF(AND(MID(C404,2,1)&lt;&gt;"/",MID(C404,1,1)="/"),INT(B403)+1,B403+0.01)</f>
        <v>392</v>
      </c>
      <c r="C404" s="68" t="s">
        <v>0</v>
      </c>
      <c r="D404" s="68" t="s">
        <v>1</v>
      </c>
      <c r="E404" s="69" t="str">
        <f aca="false">CHAR(34)&amp;IF(B404&lt;10,"000",IF(B404&lt;100,"00",IF(B404&lt;1000,"0","")))&amp;$B404&amp;CHAR(34)</f>
        <v>"0392"</v>
      </c>
      <c r="F404" s="70" t="str">
        <f aca="false">E404</f>
        <v>"0392"</v>
      </c>
      <c r="G404" s="71" t="n">
        <v>0</v>
      </c>
      <c r="H404" s="71" t="n">
        <v>0</v>
      </c>
      <c r="I404" s="66" t="s">
        <v>243</v>
      </c>
      <c r="J404" s="26" t="s">
        <v>21</v>
      </c>
      <c r="K404" s="72" t="s">
        <v>6</v>
      </c>
      <c r="L404" s="73" t="s">
        <v>7</v>
      </c>
      <c r="M404" s="28" t="s">
        <v>244</v>
      </c>
      <c r="N404" s="28"/>
      <c r="O404" s="74"/>
      <c r="P404" s="20" t="str">
        <f aca="false">"ITM_"&amp;IF(B404&lt;10,"000",IF(B404&lt;100,"00",IF(B404&lt;1000,"0","")))&amp;$B404</f>
        <v>ITM_0392</v>
      </c>
      <c r="Q404" s="21"/>
      <c r="R404" s="1"/>
      <c r="S404" s="1" t="str">
        <f aca="false">IF(E404=F404,"","NOT EQUAL")</f>
        <v/>
      </c>
      <c r="T404" s="1" t="str">
        <f aca="false">IF(ISNA(VLOOKUP(P404,'NEW XEQM.c'!D:D,1,0)),"--",VLOOKUP(P404,'NEW XEQM.c'!D:G,3,0))</f>
        <v>--</v>
      </c>
      <c r="U404" s="1"/>
      <c r="W404" s="0" t="e">
        <f aca="false">SUBSTITUTE(IF(AND(T404="--",FIND("STD",E404),FIND("fn",C404)&gt;0,FIND("ITM_",P404),I404="CAT_FNCT"),E404,""),"""","")</f>
        <v>#VALUE!</v>
      </c>
    </row>
    <row r="405" customFormat="false" ht="15.75" hidden="false" customHeight="false" outlineLevel="0" collapsed="false">
      <c r="A405" s="23" t="n">
        <f aca="false">IF(B405=INT(B405),ROW(),"")</f>
        <v>405</v>
      </c>
      <c r="B405" s="24" t="n">
        <f aca="false">IF(AND(MID(C405,2,1)&lt;&gt;"/",MID(C405,1,1)="/"),INT(B404)+1,B404+0.01)</f>
        <v>393</v>
      </c>
      <c r="C405" s="68" t="s">
        <v>0</v>
      </c>
      <c r="D405" s="68" t="s">
        <v>1</v>
      </c>
      <c r="E405" s="69" t="str">
        <f aca="false">CHAR(34)&amp;IF(B405&lt;10,"000",IF(B405&lt;100,"00",IF(B405&lt;1000,"0","")))&amp;$B405&amp;CHAR(34)</f>
        <v>"0393"</v>
      </c>
      <c r="F405" s="70" t="str">
        <f aca="false">E405</f>
        <v>"0393"</v>
      </c>
      <c r="G405" s="71" t="n">
        <v>0</v>
      </c>
      <c r="H405" s="71" t="n">
        <v>0</v>
      </c>
      <c r="I405" s="66" t="s">
        <v>243</v>
      </c>
      <c r="J405" s="26" t="s">
        <v>21</v>
      </c>
      <c r="K405" s="72" t="s">
        <v>6</v>
      </c>
      <c r="L405" s="73" t="s">
        <v>7</v>
      </c>
      <c r="M405" s="28" t="s">
        <v>244</v>
      </c>
      <c r="N405" s="28"/>
      <c r="O405" s="74"/>
      <c r="P405" s="20" t="str">
        <f aca="false">"ITM_"&amp;IF(B405&lt;10,"000",IF(B405&lt;100,"00",IF(B405&lt;1000,"0","")))&amp;$B405</f>
        <v>ITM_0393</v>
      </c>
      <c r="Q405" s="21"/>
      <c r="R405" s="1"/>
      <c r="S405" s="1" t="str">
        <f aca="false">IF(E405=F405,"","NOT EQUAL")</f>
        <v/>
      </c>
      <c r="T405" s="1" t="str">
        <f aca="false">IF(ISNA(VLOOKUP(P405,'NEW XEQM.c'!D:D,1,0)),"--",VLOOKUP(P405,'NEW XEQM.c'!D:G,3,0))</f>
        <v>--</v>
      </c>
      <c r="U405" s="1"/>
      <c r="W405" s="0" t="e">
        <f aca="false">SUBSTITUTE(IF(AND(T405="--",FIND("STD",E405),FIND("fn",C405)&gt;0,FIND("ITM_",P405),I405="CAT_FNCT"),E405,""),"""","")</f>
        <v>#VALUE!</v>
      </c>
    </row>
    <row r="406" customFormat="false" ht="15.75" hidden="false" customHeight="false" outlineLevel="0" collapsed="false">
      <c r="A406" s="23" t="n">
        <f aca="false">IF(B406=INT(B406),ROW(),"")</f>
        <v>406</v>
      </c>
      <c r="B406" s="24" t="n">
        <f aca="false">IF(AND(MID(C406,2,1)&lt;&gt;"/",MID(C406,1,1)="/"),INT(B405)+1,B405+0.01)</f>
        <v>394</v>
      </c>
      <c r="C406" s="68" t="s">
        <v>0</v>
      </c>
      <c r="D406" s="68" t="s">
        <v>1</v>
      </c>
      <c r="E406" s="69" t="str">
        <f aca="false">CHAR(34)&amp;IF(B406&lt;10,"000",IF(B406&lt;100,"00",IF(B406&lt;1000,"0","")))&amp;$B406&amp;CHAR(34)</f>
        <v>"0394"</v>
      </c>
      <c r="F406" s="70" t="str">
        <f aca="false">E406</f>
        <v>"0394"</v>
      </c>
      <c r="G406" s="71" t="n">
        <v>0</v>
      </c>
      <c r="H406" s="71" t="n">
        <v>0</v>
      </c>
      <c r="I406" s="66" t="s">
        <v>243</v>
      </c>
      <c r="J406" s="26" t="s">
        <v>21</v>
      </c>
      <c r="K406" s="72" t="s">
        <v>6</v>
      </c>
      <c r="L406" s="73" t="s">
        <v>7</v>
      </c>
      <c r="M406" s="28" t="s">
        <v>244</v>
      </c>
      <c r="N406" s="28"/>
      <c r="O406" s="74"/>
      <c r="P406" s="20" t="str">
        <f aca="false">"ITM_"&amp;IF(B406&lt;10,"000",IF(B406&lt;100,"00",IF(B406&lt;1000,"0","")))&amp;$B406</f>
        <v>ITM_0394</v>
      </c>
      <c r="Q406" s="21"/>
      <c r="R406" s="1"/>
      <c r="S406" s="1" t="str">
        <f aca="false">IF(E406=F406,"","NOT EQUAL")</f>
        <v/>
      </c>
      <c r="T406" s="1" t="str">
        <f aca="false">IF(ISNA(VLOOKUP(P406,'NEW XEQM.c'!D:D,1,0)),"--",VLOOKUP(P406,'NEW XEQM.c'!D:G,3,0))</f>
        <v>--</v>
      </c>
      <c r="U406" s="1"/>
      <c r="W406" s="0" t="e">
        <f aca="false">SUBSTITUTE(IF(AND(T406="--",FIND("STD",E406),FIND("fn",C406)&gt;0,FIND("ITM_",P406),I406="CAT_FNCT"),E406,""),"""","")</f>
        <v>#VALUE!</v>
      </c>
    </row>
    <row r="407" customFormat="false" ht="15.75" hidden="false" customHeight="false" outlineLevel="0" collapsed="false">
      <c r="A407" s="23" t="n">
        <f aca="false">IF(B407=INT(B407),ROW(),"")</f>
        <v>407</v>
      </c>
      <c r="B407" s="24" t="n">
        <f aca="false">IF(AND(MID(C407,2,1)&lt;&gt;"/",MID(C407,1,1)="/"),INT(B406)+1,B406+0.01)</f>
        <v>395</v>
      </c>
      <c r="C407" s="68" t="s">
        <v>0</v>
      </c>
      <c r="D407" s="68" t="s">
        <v>1</v>
      </c>
      <c r="E407" s="69" t="str">
        <f aca="false">CHAR(34)&amp;IF(B407&lt;10,"000",IF(B407&lt;100,"00",IF(B407&lt;1000,"0","")))&amp;$B407&amp;CHAR(34)</f>
        <v>"0395"</v>
      </c>
      <c r="F407" s="70" t="str">
        <f aca="false">E407</f>
        <v>"0395"</v>
      </c>
      <c r="G407" s="71" t="n">
        <v>0</v>
      </c>
      <c r="H407" s="71" t="n">
        <v>0</v>
      </c>
      <c r="I407" s="66" t="s">
        <v>243</v>
      </c>
      <c r="J407" s="26" t="s">
        <v>21</v>
      </c>
      <c r="K407" s="72" t="s">
        <v>6</v>
      </c>
      <c r="L407" s="73" t="s">
        <v>7</v>
      </c>
      <c r="M407" s="28" t="s">
        <v>244</v>
      </c>
      <c r="N407" s="28"/>
      <c r="O407" s="74"/>
      <c r="P407" s="20" t="str">
        <f aca="false">"ITM_"&amp;IF(B407&lt;10,"000",IF(B407&lt;100,"00",IF(B407&lt;1000,"0","")))&amp;$B407</f>
        <v>ITM_0395</v>
      </c>
      <c r="Q407" s="21"/>
      <c r="R407" s="1"/>
      <c r="S407" s="1" t="str">
        <f aca="false">IF(E407=F407,"","NOT EQUAL")</f>
        <v/>
      </c>
      <c r="T407" s="1" t="str">
        <f aca="false">IF(ISNA(VLOOKUP(P407,'NEW XEQM.c'!D:D,1,0)),"--",VLOOKUP(P407,'NEW XEQM.c'!D:G,3,0))</f>
        <v>--</v>
      </c>
      <c r="U407" s="1"/>
      <c r="W407" s="0" t="e">
        <f aca="false">SUBSTITUTE(IF(AND(T407="--",FIND("STD",E407),FIND("fn",C407)&gt;0,FIND("ITM_",P407),I407="CAT_FNCT"),E407,""),"""","")</f>
        <v>#VALUE!</v>
      </c>
    </row>
    <row r="408" s="29" customFormat="true" ht="15.75" hidden="false" customHeight="false" outlineLevel="0" collapsed="false">
      <c r="A408" s="23" t="str">
        <f aca="false">IF(B408=INT(B408),ROW(),"")</f>
        <v/>
      </c>
      <c r="B408" s="24" t="n">
        <f aca="false">IF(AND(MID(C408,2,1)&lt;&gt;"/",MID(C408,1,1)="/"),INT(B407)+1,B407+0.01)</f>
        <v>395.01</v>
      </c>
      <c r="C408" s="12"/>
      <c r="D408" s="25"/>
      <c r="E408" s="14"/>
      <c r="F408" s="14"/>
      <c r="G408" s="15"/>
      <c r="H408" s="15"/>
      <c r="I408" s="26"/>
      <c r="J408" s="26"/>
      <c r="K408" s="27"/>
      <c r="L408" s="28"/>
      <c r="M408" s="28"/>
      <c r="N408" s="28"/>
      <c r="O408" s="12"/>
      <c r="P408" s="20"/>
      <c r="Q408" s="21"/>
      <c r="R408" s="1"/>
      <c r="S408" s="1"/>
      <c r="T408" s="1" t="str">
        <f aca="false">IF(ISNA(VLOOKUP(P408,'NEW XEQM.c'!D:D,1,0)),"--",VLOOKUP(P408,'NEW XEQM.c'!D:G,3,0))</f>
        <v>--</v>
      </c>
      <c r="U408" s="1"/>
      <c r="W408" s="29" t="e">
        <f aca="false">SUBSTITUTE(IF(AND(T408="--",FIND("STD",E408),FIND("fn",C408)&gt;0,FIND("ITM_",P408),I408="CAT_FNCT"),E408,""),"""","")</f>
        <v>#VALUE!</v>
      </c>
    </row>
    <row r="409" s="29" customFormat="true" ht="15.75" hidden="false" customHeight="false" outlineLevel="0" collapsed="false">
      <c r="A409" s="23" t="str">
        <f aca="false">IF(B409=INT(B409),ROW(),"")</f>
        <v/>
      </c>
      <c r="B409" s="24" t="n">
        <f aca="false">IF(AND(MID(C409,2,1)&lt;&gt;"/",MID(C409,1,1)="/"),INT(B408)+1,B408+0.01)</f>
        <v>395.02</v>
      </c>
      <c r="C409" s="12"/>
      <c r="D409" s="25"/>
      <c r="E409" s="14"/>
      <c r="F409" s="14"/>
      <c r="G409" s="15"/>
      <c r="H409" s="15"/>
      <c r="I409" s="26"/>
      <c r="J409" s="26"/>
      <c r="K409" s="27"/>
      <c r="L409" s="28"/>
      <c r="M409" s="28"/>
      <c r="N409" s="28"/>
      <c r="O409" s="12"/>
      <c r="P409" s="20"/>
      <c r="Q409" s="21"/>
      <c r="R409" s="1"/>
      <c r="S409" s="1"/>
      <c r="T409" s="1" t="str">
        <f aca="false">IF(ISNA(VLOOKUP(P409,'NEW XEQM.c'!D:D,1,0)),"--",VLOOKUP(P409,'NEW XEQM.c'!D:G,3,0))</f>
        <v>--</v>
      </c>
      <c r="U409" s="1"/>
      <c r="W409" s="29" t="e">
        <f aca="false">SUBSTITUTE(IF(AND(T409="--",FIND("STD",E409),FIND("fn",C409)&gt;0,FIND("ITM_",P409),I409="CAT_FNCT"),E409,""),"""","")</f>
        <v>#VALUE!</v>
      </c>
    </row>
    <row r="410" s="29" customFormat="true" ht="15.75" hidden="false" customHeight="false" outlineLevel="0" collapsed="false">
      <c r="A410" s="23" t="str">
        <f aca="false">IF(B410=INT(B410),ROW(),"")</f>
        <v/>
      </c>
      <c r="B410" s="24" t="n">
        <f aca="false">IF(AND(MID(C410,2,1)&lt;&gt;"/",MID(C410,1,1)="/"),INT(B409)+1,B409+0.01)</f>
        <v>395.03</v>
      </c>
      <c r="C410" s="12" t="s">
        <v>1012</v>
      </c>
      <c r="D410" s="25" t="s">
        <v>1013</v>
      </c>
      <c r="E410" s="14"/>
      <c r="F410" s="14"/>
      <c r="G410" s="15"/>
      <c r="H410" s="15"/>
      <c r="I410" s="26"/>
      <c r="J410" s="26"/>
      <c r="K410" s="27"/>
      <c r="L410" s="28"/>
      <c r="M410" s="28"/>
      <c r="N410" s="28"/>
      <c r="O410" s="12"/>
      <c r="P410" s="20" t="str">
        <f aca="false">C410</f>
        <v>// Flag, bit, rotation, and logical OPs</v>
      </c>
      <c r="Q410" s="21"/>
      <c r="R410" s="1"/>
      <c r="S410" s="1"/>
      <c r="T410" s="1" t="str">
        <f aca="false">IF(ISNA(VLOOKUP(P410,'NEW XEQM.c'!D:D,1,0)),"--",VLOOKUP(P410,'NEW XEQM.c'!D:G,3,0))</f>
        <v>--</v>
      </c>
      <c r="U410" s="1"/>
      <c r="W410" s="29" t="e">
        <f aca="false">SUBSTITUTE(IF(AND(T410="--",FIND("STD",E410),FIND("fn",C410)&gt;0,FIND("ITM_",P410),I410="CAT_FNCT"),E410,""),"""","")</f>
        <v>#VALUE!</v>
      </c>
    </row>
    <row r="411" customFormat="false" ht="15.75" hidden="false" customHeight="false" outlineLevel="0" collapsed="false">
      <c r="A411" s="23" t="n">
        <f aca="false">IF(B411=INT(B411),ROW(),"")</f>
        <v>411</v>
      </c>
      <c r="B411" s="24" t="n">
        <f aca="false">IF(AND(MID(C411,2,1)&lt;&gt;"/",MID(C411,1,1)="/"),INT(B410)+1,B410+0.01)</f>
        <v>396</v>
      </c>
      <c r="C411" s="25" t="s">
        <v>1014</v>
      </c>
      <c r="D411" s="25" t="s">
        <v>389</v>
      </c>
      <c r="E411" s="26" t="s">
        <v>1015</v>
      </c>
      <c r="F411" s="26" t="s">
        <v>1015</v>
      </c>
      <c r="G411" s="15" t="n">
        <v>0</v>
      </c>
      <c r="H411" s="15" t="n">
        <v>99</v>
      </c>
      <c r="I411" s="30" t="s">
        <v>20</v>
      </c>
      <c r="J411" s="26" t="s">
        <v>21</v>
      </c>
      <c r="K411" s="27" t="s">
        <v>22</v>
      </c>
      <c r="L411" s="28" t="s">
        <v>7</v>
      </c>
      <c r="M411" s="28" t="s">
        <v>89</v>
      </c>
      <c r="N411" s="28"/>
      <c r="O411" s="28"/>
      <c r="P411" s="20" t="s">
        <v>1016</v>
      </c>
      <c r="Q411" s="21"/>
      <c r="R411" s="1"/>
      <c r="S411" s="1" t="str">
        <f aca="false">IF(E411=F411,"","NOT EQUAL")</f>
        <v/>
      </c>
      <c r="T411" s="1" t="str">
        <f aca="false">IF(ISNA(VLOOKUP(P411,'NEW XEQM.c'!D:D,1,0)),"--",VLOOKUP(P411,'NEW XEQM.c'!D:G,3,0))</f>
        <v>--</v>
      </c>
      <c r="U411" s="1"/>
      <c r="W411" s="0" t="e">
        <f aca="false">SUBSTITUTE(IF(AND(T411="--",FIND("STD",E411),FIND("fn",C411)&gt;0,FIND("ITM_",P411),I411="CAT_FNCT"),E411,""),"""","")</f>
        <v>#VALUE!</v>
      </c>
    </row>
    <row r="412" customFormat="false" ht="15.75" hidden="false" customHeight="false" outlineLevel="0" collapsed="false">
      <c r="A412" s="23" t="n">
        <f aca="false">IF(B412=INT(B412),ROW(),"")</f>
        <v>412</v>
      </c>
      <c r="B412" s="24" t="n">
        <f aca="false">IF(AND(MID(C412,2,1)&lt;&gt;"/",MID(C412,1,1)="/"),INT(B411)+1,B411+0.01)</f>
        <v>397</v>
      </c>
      <c r="C412" s="25" t="s">
        <v>1017</v>
      </c>
      <c r="D412" s="25" t="s">
        <v>389</v>
      </c>
      <c r="E412" s="26" t="s">
        <v>1018</v>
      </c>
      <c r="F412" s="26" t="s">
        <v>1018</v>
      </c>
      <c r="G412" s="15" t="n">
        <v>0</v>
      </c>
      <c r="H412" s="15" t="n">
        <v>99</v>
      </c>
      <c r="I412" s="30" t="s">
        <v>20</v>
      </c>
      <c r="J412" s="26" t="s">
        <v>21</v>
      </c>
      <c r="K412" s="27" t="s">
        <v>22</v>
      </c>
      <c r="L412" s="28" t="s">
        <v>7</v>
      </c>
      <c r="M412" s="28" t="s">
        <v>89</v>
      </c>
      <c r="N412" s="28"/>
      <c r="O412" s="28"/>
      <c r="P412" s="20" t="s">
        <v>1019</v>
      </c>
      <c r="Q412" s="21"/>
      <c r="R412" s="1"/>
      <c r="S412" s="1" t="str">
        <f aca="false">IF(E412=F412,"","NOT EQUAL")</f>
        <v/>
      </c>
      <c r="T412" s="1" t="str">
        <f aca="false">IF(ISNA(VLOOKUP(P412,'NEW XEQM.c'!D:D,1,0)),"--",VLOOKUP(P412,'NEW XEQM.c'!D:G,3,0))</f>
        <v>--</v>
      </c>
      <c r="U412" s="1"/>
      <c r="W412" s="0" t="e">
        <f aca="false">SUBSTITUTE(IF(AND(T412="--",FIND("STD",E412),FIND("fn",C412)&gt;0,FIND("ITM_",P412),I412="CAT_FNCT"),E412,""),"""","")</f>
        <v>#VALUE!</v>
      </c>
    </row>
    <row r="413" customFormat="false" ht="15.75" hidden="false" customHeight="false" outlineLevel="0" collapsed="false">
      <c r="A413" s="23" t="n">
        <f aca="false">IF(B413=INT(B413),ROW(),"")</f>
        <v>413</v>
      </c>
      <c r="B413" s="24" t="n">
        <f aca="false">IF(AND(MID(C413,2,1)&lt;&gt;"/",MID(C413,1,1)="/"),INT(B412)+1,B412+0.01)</f>
        <v>398</v>
      </c>
      <c r="C413" s="25" t="s">
        <v>1020</v>
      </c>
      <c r="D413" s="25" t="s">
        <v>389</v>
      </c>
      <c r="E413" s="26" t="s">
        <v>1021</v>
      </c>
      <c r="F413" s="26" t="s">
        <v>1021</v>
      </c>
      <c r="G413" s="15" t="n">
        <v>0</v>
      </c>
      <c r="H413" s="15" t="n">
        <v>99</v>
      </c>
      <c r="I413" s="30" t="s">
        <v>20</v>
      </c>
      <c r="J413" s="26" t="s">
        <v>21</v>
      </c>
      <c r="K413" s="27" t="s">
        <v>22</v>
      </c>
      <c r="L413" s="28" t="s">
        <v>7</v>
      </c>
      <c r="M413" s="28" t="s">
        <v>89</v>
      </c>
      <c r="N413" s="28"/>
      <c r="O413" s="28"/>
      <c r="P413" s="20" t="s">
        <v>1022</v>
      </c>
      <c r="Q413" s="21"/>
      <c r="R413" s="1"/>
      <c r="S413" s="1" t="str">
        <f aca="false">IF(E413=F413,"","NOT EQUAL")</f>
        <v/>
      </c>
      <c r="T413" s="1" t="str">
        <f aca="false">IF(ISNA(VLOOKUP(P413,'NEW XEQM.c'!D:D,1,0)),"--",VLOOKUP(P413,'NEW XEQM.c'!D:G,3,0))</f>
        <v>--</v>
      </c>
      <c r="U413" s="1"/>
      <c r="W413" s="0" t="e">
        <f aca="false">SUBSTITUTE(IF(AND(T413="--",FIND("STD",E413),FIND("fn",C413)&gt;0,FIND("ITM_",P413),I413="CAT_FNCT"),E413,""),"""","")</f>
        <v>#VALUE!</v>
      </c>
    </row>
    <row r="414" customFormat="false" ht="15.75" hidden="false" customHeight="false" outlineLevel="0" collapsed="false">
      <c r="A414" s="23" t="n">
        <f aca="false">IF(B414=INT(B414),ROW(),"")</f>
        <v>414</v>
      </c>
      <c r="B414" s="24" t="n">
        <f aca="false">IF(AND(MID(C414,2,1)&lt;&gt;"/",MID(C414,1,1)="/"),INT(B413)+1,B413+0.01)</f>
        <v>399</v>
      </c>
      <c r="C414" s="25" t="s">
        <v>1023</v>
      </c>
      <c r="D414" s="25" t="s">
        <v>389</v>
      </c>
      <c r="E414" s="26" t="s">
        <v>1024</v>
      </c>
      <c r="F414" s="26" t="s">
        <v>1024</v>
      </c>
      <c r="G414" s="15" t="n">
        <v>0</v>
      </c>
      <c r="H414" s="15" t="n">
        <v>99</v>
      </c>
      <c r="I414" s="30" t="s">
        <v>20</v>
      </c>
      <c r="J414" s="26" t="s">
        <v>21</v>
      </c>
      <c r="K414" s="27" t="s">
        <v>22</v>
      </c>
      <c r="L414" s="28" t="s">
        <v>7</v>
      </c>
      <c r="M414" s="28" t="s">
        <v>89</v>
      </c>
      <c r="N414" s="28"/>
      <c r="O414" s="28"/>
      <c r="P414" s="20" t="s">
        <v>1025</v>
      </c>
      <c r="Q414" s="21"/>
      <c r="R414" s="1"/>
      <c r="S414" s="1" t="str">
        <f aca="false">IF(E414=F414,"","NOT EQUAL")</f>
        <v/>
      </c>
      <c r="T414" s="1" t="str">
        <f aca="false">IF(ISNA(VLOOKUP(P414,'NEW XEQM.c'!D:D,1,0)),"--",VLOOKUP(P414,'NEW XEQM.c'!D:G,3,0))</f>
        <v>--</v>
      </c>
      <c r="U414" s="1"/>
      <c r="W414" s="0" t="e">
        <f aca="false">SUBSTITUTE(IF(AND(T414="--",FIND("STD",E414),FIND("fn",C414)&gt;0,FIND("ITM_",P414),I414="CAT_FNCT"),E414,""),"""","")</f>
        <v>#VALUE!</v>
      </c>
    </row>
    <row r="415" customFormat="false" ht="15.75" hidden="false" customHeight="false" outlineLevel="0" collapsed="false">
      <c r="A415" s="23" t="n">
        <f aca="false">IF(B415=INT(B415),ROW(),"")</f>
        <v>415</v>
      </c>
      <c r="B415" s="24" t="n">
        <f aca="false">IF(AND(MID(C415,2,1)&lt;&gt;"/",MID(C415,1,1)="/"),INT(B414)+1,B414+0.01)</f>
        <v>400</v>
      </c>
      <c r="C415" s="25" t="s">
        <v>1026</v>
      </c>
      <c r="D415" s="25" t="s">
        <v>389</v>
      </c>
      <c r="E415" s="26" t="s">
        <v>1027</v>
      </c>
      <c r="F415" s="26" t="s">
        <v>1027</v>
      </c>
      <c r="G415" s="15" t="n">
        <v>0</v>
      </c>
      <c r="H415" s="15" t="n">
        <v>99</v>
      </c>
      <c r="I415" s="30" t="s">
        <v>20</v>
      </c>
      <c r="J415" s="26" t="s">
        <v>21</v>
      </c>
      <c r="K415" s="27" t="s">
        <v>22</v>
      </c>
      <c r="L415" s="28" t="s">
        <v>7</v>
      </c>
      <c r="M415" s="28" t="s">
        <v>89</v>
      </c>
      <c r="N415" s="28"/>
      <c r="O415" s="28"/>
      <c r="P415" s="20" t="s">
        <v>1028</v>
      </c>
      <c r="Q415" s="21"/>
      <c r="R415" s="1"/>
      <c r="S415" s="1" t="str">
        <f aca="false">IF(E415=F415,"","NOT EQUAL")</f>
        <v/>
      </c>
      <c r="T415" s="1" t="str">
        <f aca="false">IF(ISNA(VLOOKUP(P415,'NEW XEQM.c'!D:D,1,0)),"--",VLOOKUP(P415,'NEW XEQM.c'!D:G,3,0))</f>
        <v>--</v>
      </c>
      <c r="U415" s="1"/>
      <c r="W415" s="0" t="e">
        <f aca="false">SUBSTITUTE(IF(AND(T415="--",FIND("STD",E415),FIND("fn",C415)&gt;0,FIND("ITM_",P415),I415="CAT_FNCT"),E415,""),"""","")</f>
        <v>#VALUE!</v>
      </c>
    </row>
    <row r="416" customFormat="false" ht="15.75" hidden="false" customHeight="false" outlineLevel="0" collapsed="false">
      <c r="A416" s="23" t="n">
        <f aca="false">IF(B416=INT(B416),ROW(),"")</f>
        <v>416</v>
      </c>
      <c r="B416" s="24" t="n">
        <f aca="false">IF(AND(MID(C416,2,1)&lt;&gt;"/",MID(C416,1,1)="/"),INT(B415)+1,B415+0.01)</f>
        <v>401</v>
      </c>
      <c r="C416" s="25" t="s">
        <v>1029</v>
      </c>
      <c r="D416" s="25" t="s">
        <v>389</v>
      </c>
      <c r="E416" s="26" t="s">
        <v>1030</v>
      </c>
      <c r="F416" s="26" t="s">
        <v>1030</v>
      </c>
      <c r="G416" s="15" t="n">
        <v>0</v>
      </c>
      <c r="H416" s="15" t="n">
        <v>99</v>
      </c>
      <c r="I416" s="30" t="s">
        <v>20</v>
      </c>
      <c r="J416" s="26" t="s">
        <v>21</v>
      </c>
      <c r="K416" s="27" t="s">
        <v>22</v>
      </c>
      <c r="L416" s="28" t="s">
        <v>7</v>
      </c>
      <c r="M416" s="28" t="s">
        <v>89</v>
      </c>
      <c r="N416" s="28"/>
      <c r="O416" s="28"/>
      <c r="P416" s="20" t="s">
        <v>1031</v>
      </c>
      <c r="Q416" s="21"/>
      <c r="R416" s="1"/>
      <c r="S416" s="1" t="str">
        <f aca="false">IF(E416=F416,"","NOT EQUAL")</f>
        <v/>
      </c>
      <c r="T416" s="1" t="str">
        <f aca="false">IF(ISNA(VLOOKUP(P416,'NEW XEQM.c'!D:D,1,0)),"--",VLOOKUP(P416,'NEW XEQM.c'!D:G,3,0))</f>
        <v>--</v>
      </c>
      <c r="U416" s="1"/>
      <c r="W416" s="0" t="e">
        <f aca="false">SUBSTITUTE(IF(AND(T416="--",FIND("STD",E416),FIND("fn",C416)&gt;0,FIND("ITM_",P416),I416="CAT_FNCT"),E416,""),"""","")</f>
        <v>#VALUE!</v>
      </c>
    </row>
    <row r="417" customFormat="false" ht="15.75" hidden="false" customHeight="false" outlineLevel="0" collapsed="false">
      <c r="A417" s="23" t="n">
        <f aca="false">IF(B417=INT(B417),ROW(),"")</f>
        <v>417</v>
      </c>
      <c r="B417" s="24" t="n">
        <f aca="false">IF(AND(MID(C417,2,1)&lt;&gt;"/",MID(C417,1,1)="/"),INT(B416)+1,B416+0.01)</f>
        <v>402</v>
      </c>
      <c r="C417" s="25" t="s">
        <v>1032</v>
      </c>
      <c r="D417" s="25" t="s">
        <v>1</v>
      </c>
      <c r="E417" s="26" t="s">
        <v>1033</v>
      </c>
      <c r="F417" s="26" t="s">
        <v>1033</v>
      </c>
      <c r="G417" s="47" t="n">
        <v>0</v>
      </c>
      <c r="H417" s="47" t="n">
        <v>0</v>
      </c>
      <c r="I417" s="30" t="s">
        <v>20</v>
      </c>
      <c r="J417" s="26" t="s">
        <v>21</v>
      </c>
      <c r="K417" s="27" t="s">
        <v>22</v>
      </c>
      <c r="L417" s="28" t="s">
        <v>7</v>
      </c>
      <c r="M417" s="28" t="s">
        <v>8</v>
      </c>
      <c r="N417" s="28"/>
      <c r="O417" s="28"/>
      <c r="P417" s="20" t="s">
        <v>1034</v>
      </c>
      <c r="Q417" s="21"/>
      <c r="R417" s="1"/>
      <c r="S417" s="1" t="str">
        <f aca="false">IF(E417=F417,"","NOT EQUAL")</f>
        <v/>
      </c>
      <c r="T417" s="1" t="str">
        <f aca="false">IF(ISNA(VLOOKUP(P417,'NEW XEQM.c'!D:D,1,0)),"--",VLOOKUP(P417,'NEW XEQM.c'!D:G,3,0))</f>
        <v>--</v>
      </c>
      <c r="U417" s="1" t="s">
        <v>434</v>
      </c>
      <c r="W417" s="0" t="e">
        <f aca="false">SUBSTITUTE(IF(AND(T417="--",FIND("STD",E417),FIND("fn",C417)&gt;0,FIND("ITM_",P417),I417="CAT_FNCT"),E417,""),"""","")</f>
        <v>#VALUE!</v>
      </c>
    </row>
    <row r="418" customFormat="false" ht="15.75" hidden="false" customHeight="false" outlineLevel="0" collapsed="false">
      <c r="A418" s="23" t="n">
        <f aca="false">IF(B418=INT(B418),ROW(),"")</f>
        <v>418</v>
      </c>
      <c r="B418" s="24" t="n">
        <f aca="false">IF(AND(MID(C418,2,1)&lt;&gt;"/",MID(C418,1,1)="/"),INT(B417)+1,B417+0.01)</f>
        <v>403</v>
      </c>
      <c r="C418" s="25" t="s">
        <v>1035</v>
      </c>
      <c r="D418" s="25" t="s">
        <v>1</v>
      </c>
      <c r="E418" s="26" t="s">
        <v>1036</v>
      </c>
      <c r="F418" s="26" t="s">
        <v>1036</v>
      </c>
      <c r="G418" s="15" t="n">
        <v>0</v>
      </c>
      <c r="H418" s="15" t="n">
        <v>0</v>
      </c>
      <c r="I418" s="30" t="s">
        <v>20</v>
      </c>
      <c r="J418" s="26" t="s">
        <v>21</v>
      </c>
      <c r="K418" s="27" t="s">
        <v>22</v>
      </c>
      <c r="L418" s="28" t="s">
        <v>7</v>
      </c>
      <c r="M418" s="28" t="s">
        <v>8</v>
      </c>
      <c r="N418" s="28"/>
      <c r="O418" s="28"/>
      <c r="P418" s="20" t="s">
        <v>1037</v>
      </c>
      <c r="Q418" s="21"/>
      <c r="R418" s="1"/>
      <c r="S418" s="1" t="str">
        <f aca="false">IF(E418=F418,"","NOT EQUAL")</f>
        <v/>
      </c>
      <c r="T418" s="1" t="str">
        <f aca="false">IF(ISNA(VLOOKUP(P418,'NEW XEQM.c'!D:D,1,0)),"--",VLOOKUP(P418,'NEW XEQM.c'!D:G,3,0))</f>
        <v>--</v>
      </c>
      <c r="U418" s="1" t="s">
        <v>434</v>
      </c>
      <c r="W418" s="0" t="e">
        <f aca="false">SUBSTITUTE(IF(AND(T418="--",FIND("STD",E418),FIND("fn",C418)&gt;0,FIND("ITM_",P418),I418="CAT_FNCT"),E418,""),"""","")</f>
        <v>#VALUE!</v>
      </c>
    </row>
    <row r="419" customFormat="false" ht="15.75" hidden="false" customHeight="false" outlineLevel="0" collapsed="false">
      <c r="A419" s="23" t="n">
        <f aca="false">IF(B419=INT(B419),ROW(),"")</f>
        <v>419</v>
      </c>
      <c r="B419" s="24" t="n">
        <f aca="false">IF(AND(MID(C419,2,1)&lt;&gt;"/",MID(C419,1,1)="/"),INT(B418)+1,B418+0.01)</f>
        <v>404</v>
      </c>
      <c r="C419" s="25" t="s">
        <v>1038</v>
      </c>
      <c r="D419" s="25" t="s">
        <v>1</v>
      </c>
      <c r="E419" s="26" t="s">
        <v>1039</v>
      </c>
      <c r="F419" s="26" t="s">
        <v>1039</v>
      </c>
      <c r="G419" s="15" t="n">
        <v>0</v>
      </c>
      <c r="H419" s="15" t="n">
        <v>0</v>
      </c>
      <c r="I419" s="30" t="s">
        <v>20</v>
      </c>
      <c r="J419" s="26" t="s">
        <v>21</v>
      </c>
      <c r="K419" s="27" t="s">
        <v>22</v>
      </c>
      <c r="L419" s="28" t="s">
        <v>7</v>
      </c>
      <c r="M419" s="28" t="s">
        <v>8</v>
      </c>
      <c r="N419" s="28"/>
      <c r="O419" s="28"/>
      <c r="P419" s="20" t="s">
        <v>1040</v>
      </c>
      <c r="Q419" s="21"/>
      <c r="R419" s="1"/>
      <c r="S419" s="1" t="str">
        <f aca="false">IF(E419=F419,"","NOT EQUAL")</f>
        <v/>
      </c>
      <c r="T419" s="1" t="str">
        <f aca="false">IF(ISNA(VLOOKUP(P419,'NEW XEQM.c'!D:D,1,0)),"--",VLOOKUP(P419,'NEW XEQM.c'!D:G,3,0))</f>
        <v>--</v>
      </c>
      <c r="U419" s="1" t="s">
        <v>434</v>
      </c>
      <c r="W419" s="0" t="e">
        <f aca="false">SUBSTITUTE(IF(AND(T419="--",FIND("STD",E419),FIND("fn",C419)&gt;0,FIND("ITM_",P419),I419="CAT_FNCT"),E419,""),"""","")</f>
        <v>#VALUE!</v>
      </c>
    </row>
    <row r="420" customFormat="false" ht="15.75" hidden="false" customHeight="false" outlineLevel="0" collapsed="false">
      <c r="A420" s="23" t="n">
        <f aca="false">IF(B420=INT(B420),ROW(),"")</f>
        <v>420</v>
      </c>
      <c r="B420" s="24" t="n">
        <f aca="false">IF(AND(MID(C420,2,1)&lt;&gt;"/",MID(C420,1,1)="/"),INT(B419)+1,B419+0.01)</f>
        <v>405</v>
      </c>
      <c r="C420" s="25" t="s">
        <v>1041</v>
      </c>
      <c r="D420" s="25" t="s">
        <v>150</v>
      </c>
      <c r="E420" s="26" t="s">
        <v>1042</v>
      </c>
      <c r="F420" s="26" t="s">
        <v>1042</v>
      </c>
      <c r="G420" s="15" t="n">
        <v>0</v>
      </c>
      <c r="H420" s="15" t="n">
        <v>63</v>
      </c>
      <c r="I420" s="30" t="s">
        <v>20</v>
      </c>
      <c r="J420" s="26" t="s">
        <v>21</v>
      </c>
      <c r="K420" s="27" t="s">
        <v>22</v>
      </c>
      <c r="L420" s="28" t="s">
        <v>7</v>
      </c>
      <c r="M420" s="28" t="s">
        <v>152</v>
      </c>
      <c r="N420" s="28"/>
      <c r="O420" s="28"/>
      <c r="P420" s="20" t="s">
        <v>1043</v>
      </c>
      <c r="Q420" s="21"/>
      <c r="R420" s="1"/>
      <c r="S420" s="1" t="str">
        <f aca="false">IF(E420=F420,"","NOT EQUAL")</f>
        <v/>
      </c>
      <c r="T420" s="1" t="str">
        <f aca="false">IF(ISNA(VLOOKUP(P420,'NEW XEQM.c'!D:D,1,0)),"--",VLOOKUP(P420,'NEW XEQM.c'!D:G,3,0))</f>
        <v>--</v>
      </c>
      <c r="U420" s="1"/>
      <c r="W420" s="0" t="e">
        <f aca="false">SUBSTITUTE(IF(AND(T420="--",FIND("STD",E420),FIND("fn",C420)&gt;0,FIND("ITM_",P420),I420="CAT_FNCT"),E420,""),"""","")</f>
        <v>#VALUE!</v>
      </c>
    </row>
    <row r="421" customFormat="false" ht="15.75" hidden="false" customHeight="false" outlineLevel="0" collapsed="false">
      <c r="A421" s="23" t="n">
        <f aca="false">IF(B421=INT(B421),ROW(),"")</f>
        <v>421</v>
      </c>
      <c r="B421" s="24" t="n">
        <f aca="false">IF(AND(MID(C421,2,1)&lt;&gt;"/",MID(C421,1,1)="/"),INT(B420)+1,B420+0.01)</f>
        <v>406</v>
      </c>
      <c r="C421" s="25" t="s">
        <v>1044</v>
      </c>
      <c r="D421" s="25" t="s">
        <v>150</v>
      </c>
      <c r="E421" s="26" t="s">
        <v>1045</v>
      </c>
      <c r="F421" s="26" t="s">
        <v>1045</v>
      </c>
      <c r="G421" s="15" t="n">
        <v>0</v>
      </c>
      <c r="H421" s="15" t="n">
        <v>63</v>
      </c>
      <c r="I421" s="30" t="s">
        <v>20</v>
      </c>
      <c r="J421" s="26" t="s">
        <v>21</v>
      </c>
      <c r="K421" s="27" t="s">
        <v>22</v>
      </c>
      <c r="L421" s="28" t="s">
        <v>7</v>
      </c>
      <c r="M421" s="28" t="s">
        <v>152</v>
      </c>
      <c r="N421" s="28"/>
      <c r="O421" s="28"/>
      <c r="P421" s="20" t="s">
        <v>1046</v>
      </c>
      <c r="Q421" s="21"/>
      <c r="R421" s="1"/>
      <c r="S421" s="1" t="str">
        <f aca="false">IF(E421=F421,"","NOT EQUAL")</f>
        <v/>
      </c>
      <c r="T421" s="1" t="str">
        <f aca="false">IF(ISNA(VLOOKUP(P421,'NEW XEQM.c'!D:D,1,0)),"--",VLOOKUP(P421,'NEW XEQM.c'!D:G,3,0))</f>
        <v>--</v>
      </c>
      <c r="U421" s="1"/>
      <c r="W421" s="0" t="e">
        <f aca="false">SUBSTITUTE(IF(AND(T421="--",FIND("STD",E421),FIND("fn",C421)&gt;0,FIND("ITM_",P421),I421="CAT_FNCT"),E421,""),"""","")</f>
        <v>#VALUE!</v>
      </c>
    </row>
    <row r="422" customFormat="false" ht="15.75" hidden="false" customHeight="false" outlineLevel="0" collapsed="false">
      <c r="A422" s="23" t="n">
        <f aca="false">IF(B422=INT(B422),ROW(),"")</f>
        <v>422</v>
      </c>
      <c r="B422" s="24" t="n">
        <f aca="false">IF(AND(MID(C422,2,1)&lt;&gt;"/",MID(C422,1,1)="/"),INT(B421)+1,B421+0.01)</f>
        <v>407</v>
      </c>
      <c r="C422" s="25" t="s">
        <v>1047</v>
      </c>
      <c r="D422" s="25" t="s">
        <v>150</v>
      </c>
      <c r="E422" s="26" t="s">
        <v>1048</v>
      </c>
      <c r="F422" s="26" t="s">
        <v>1048</v>
      </c>
      <c r="G422" s="15" t="n">
        <v>0</v>
      </c>
      <c r="H422" s="15" t="n">
        <v>63</v>
      </c>
      <c r="I422" s="30" t="s">
        <v>20</v>
      </c>
      <c r="J422" s="26" t="s">
        <v>21</v>
      </c>
      <c r="K422" s="27" t="s">
        <v>22</v>
      </c>
      <c r="L422" s="28" t="s">
        <v>7</v>
      </c>
      <c r="M422" s="28" t="s">
        <v>152</v>
      </c>
      <c r="N422" s="28"/>
      <c r="O422" s="28"/>
      <c r="P422" s="20" t="s">
        <v>1049</v>
      </c>
      <c r="Q422" s="21"/>
      <c r="R422" s="1"/>
      <c r="S422" s="1" t="str">
        <f aca="false">IF(E422=F422,"","NOT EQUAL")</f>
        <v/>
      </c>
      <c r="T422" s="1" t="str">
        <f aca="false">IF(ISNA(VLOOKUP(P422,'NEW XEQM.c'!D:D,1,0)),"--",VLOOKUP(P422,'NEW XEQM.c'!D:G,3,0))</f>
        <v>--</v>
      </c>
      <c r="U422" s="1"/>
      <c r="W422" s="0" t="e">
        <f aca="false">SUBSTITUTE(IF(AND(T422="--",FIND("STD",E422),FIND("fn",C422)&gt;0,FIND("ITM_",P422),I422="CAT_FNCT"),E422,""),"""","")</f>
        <v>#VALUE!</v>
      </c>
    </row>
    <row r="423" customFormat="false" ht="15.75" hidden="false" customHeight="false" outlineLevel="0" collapsed="false">
      <c r="A423" s="23" t="n">
        <f aca="false">IF(B423=INT(B423),ROW(),"")</f>
        <v>423</v>
      </c>
      <c r="B423" s="24" t="n">
        <f aca="false">IF(AND(MID(C423,2,1)&lt;&gt;"/",MID(C423,1,1)="/"),INT(B422)+1,B422+0.01)</f>
        <v>408</v>
      </c>
      <c r="C423" s="25" t="s">
        <v>1050</v>
      </c>
      <c r="D423" s="25" t="s">
        <v>150</v>
      </c>
      <c r="E423" s="26" t="s">
        <v>1051</v>
      </c>
      <c r="F423" s="26" t="s">
        <v>1051</v>
      </c>
      <c r="G423" s="15" t="n">
        <v>0</v>
      </c>
      <c r="H423" s="15" t="n">
        <v>63</v>
      </c>
      <c r="I423" s="30" t="s">
        <v>20</v>
      </c>
      <c r="J423" s="26" t="s">
        <v>21</v>
      </c>
      <c r="K423" s="27" t="s">
        <v>22</v>
      </c>
      <c r="L423" s="28" t="s">
        <v>7</v>
      </c>
      <c r="M423" s="28" t="s">
        <v>152</v>
      </c>
      <c r="N423" s="28"/>
      <c r="O423" s="28"/>
      <c r="P423" s="20" t="s">
        <v>1052</v>
      </c>
      <c r="Q423" s="21"/>
      <c r="R423" s="1"/>
      <c r="S423" s="1" t="str">
        <f aca="false">IF(E423=F423,"","NOT EQUAL")</f>
        <v/>
      </c>
      <c r="T423" s="1" t="str">
        <f aca="false">IF(ISNA(VLOOKUP(P423,'NEW XEQM.c'!D:D,1,0)),"--",VLOOKUP(P423,'NEW XEQM.c'!D:G,3,0))</f>
        <v>--</v>
      </c>
      <c r="U423" s="1"/>
      <c r="W423" s="0" t="e">
        <f aca="false">SUBSTITUTE(IF(AND(T423="--",FIND("STD",E423),FIND("fn",C423)&gt;0,FIND("ITM_",P423),I423="CAT_FNCT"),E423,""),"""","")</f>
        <v>#VALUE!</v>
      </c>
    </row>
    <row r="424" customFormat="false" ht="15.75" hidden="false" customHeight="false" outlineLevel="0" collapsed="false">
      <c r="A424" s="23" t="n">
        <f aca="false">IF(B424=INT(B424),ROW(),"")</f>
        <v>424</v>
      </c>
      <c r="B424" s="24" t="n">
        <f aca="false">IF(AND(MID(C424,2,1)&lt;&gt;"/",MID(C424,1,1)="/"),INT(B423)+1,B423+0.01)</f>
        <v>409</v>
      </c>
      <c r="C424" s="25" t="s">
        <v>1053</v>
      </c>
      <c r="D424" s="25" t="s">
        <v>150</v>
      </c>
      <c r="E424" s="26" t="s">
        <v>1054</v>
      </c>
      <c r="F424" s="26" t="s">
        <v>1054</v>
      </c>
      <c r="G424" s="15" t="n">
        <v>0</v>
      </c>
      <c r="H424" s="15" t="n">
        <v>63</v>
      </c>
      <c r="I424" s="30" t="s">
        <v>20</v>
      </c>
      <c r="J424" s="26" t="s">
        <v>21</v>
      </c>
      <c r="K424" s="27" t="s">
        <v>22</v>
      </c>
      <c r="L424" s="28" t="s">
        <v>7</v>
      </c>
      <c r="M424" s="28" t="s">
        <v>152</v>
      </c>
      <c r="N424" s="28"/>
      <c r="O424" s="28"/>
      <c r="P424" s="20" t="s">
        <v>1055</v>
      </c>
      <c r="Q424" s="21"/>
      <c r="R424" s="1"/>
      <c r="S424" s="1" t="str">
        <f aca="false">IF(E424=F424,"","NOT EQUAL")</f>
        <v/>
      </c>
      <c r="T424" s="1" t="str">
        <f aca="false">IF(ISNA(VLOOKUP(P424,'NEW XEQM.c'!D:D,1,0)),"--",VLOOKUP(P424,'NEW XEQM.c'!D:G,3,0))</f>
        <v>--</v>
      </c>
      <c r="U424" s="1"/>
      <c r="W424" s="0" t="e">
        <f aca="false">SUBSTITUTE(IF(AND(T424="--",FIND("STD",E424),FIND("fn",C424)&gt;0,FIND("ITM_",P424),I424="CAT_FNCT"),E424,""),"""","")</f>
        <v>#VALUE!</v>
      </c>
    </row>
    <row r="425" customFormat="false" ht="15.75" hidden="false" customHeight="false" outlineLevel="0" collapsed="false">
      <c r="A425" s="23" t="n">
        <f aca="false">IF(B425=INT(B425),ROW(),"")</f>
        <v>425</v>
      </c>
      <c r="B425" s="24" t="n">
        <f aca="false">IF(AND(MID(C425,2,1)&lt;&gt;"/",MID(C425,1,1)="/"),INT(B424)+1,B424+0.01)</f>
        <v>410</v>
      </c>
      <c r="C425" s="25" t="s">
        <v>1056</v>
      </c>
      <c r="D425" s="25" t="s">
        <v>150</v>
      </c>
      <c r="E425" s="26" t="s">
        <v>1057</v>
      </c>
      <c r="F425" s="26" t="s">
        <v>1057</v>
      </c>
      <c r="G425" s="15" t="n">
        <v>0</v>
      </c>
      <c r="H425" s="15" t="n">
        <v>63</v>
      </c>
      <c r="I425" s="30" t="s">
        <v>20</v>
      </c>
      <c r="J425" s="26" t="s">
        <v>21</v>
      </c>
      <c r="K425" s="27" t="s">
        <v>22</v>
      </c>
      <c r="L425" s="28" t="s">
        <v>7</v>
      </c>
      <c r="M425" s="28" t="s">
        <v>152</v>
      </c>
      <c r="N425" s="28"/>
      <c r="O425" s="28"/>
      <c r="P425" s="20" t="s">
        <v>1058</v>
      </c>
      <c r="Q425" s="21"/>
      <c r="R425" s="1"/>
      <c r="S425" s="1" t="str">
        <f aca="false">IF(E425=F425,"","NOT EQUAL")</f>
        <v/>
      </c>
      <c r="T425" s="1" t="str">
        <f aca="false">IF(ISNA(VLOOKUP(P425,'NEW XEQM.c'!D:D,1,0)),"--",VLOOKUP(P425,'NEW XEQM.c'!D:G,3,0))</f>
        <v>--</v>
      </c>
      <c r="U425" s="1" t="s">
        <v>434</v>
      </c>
      <c r="W425" s="0" t="e">
        <f aca="false">SUBSTITUTE(IF(AND(T425="--",FIND("STD",E425),FIND("fn",C425)&gt;0,FIND("ITM_",P425),I425="CAT_FNCT"),E425,""),"""","")</f>
        <v>#VALUE!</v>
      </c>
    </row>
    <row r="426" customFormat="false" ht="15.75" hidden="false" customHeight="false" outlineLevel="0" collapsed="false">
      <c r="A426" s="23" t="n">
        <f aca="false">IF(B426=INT(B426),ROW(),"")</f>
        <v>426</v>
      </c>
      <c r="B426" s="24" t="n">
        <f aca="false">IF(AND(MID(C426,2,1)&lt;&gt;"/",MID(C426,1,1)="/"),INT(B425)+1,B425+0.01)</f>
        <v>411</v>
      </c>
      <c r="C426" s="25" t="s">
        <v>1059</v>
      </c>
      <c r="D426" s="25" t="s">
        <v>150</v>
      </c>
      <c r="E426" s="26" t="s">
        <v>1060</v>
      </c>
      <c r="F426" s="26" t="s">
        <v>1060</v>
      </c>
      <c r="G426" s="15" t="n">
        <v>0</v>
      </c>
      <c r="H426" s="15" t="n">
        <v>63</v>
      </c>
      <c r="I426" s="30" t="s">
        <v>20</v>
      </c>
      <c r="J426" s="26" t="s">
        <v>21</v>
      </c>
      <c r="K426" s="27" t="s">
        <v>22</v>
      </c>
      <c r="L426" s="28" t="s">
        <v>7</v>
      </c>
      <c r="M426" s="28" t="s">
        <v>152</v>
      </c>
      <c r="N426" s="28"/>
      <c r="O426" s="28"/>
      <c r="P426" s="20" t="s">
        <v>1061</v>
      </c>
      <c r="Q426" s="21"/>
      <c r="R426" s="1"/>
      <c r="S426" s="1" t="str">
        <f aca="false">IF(E426=F426,"","NOT EQUAL")</f>
        <v/>
      </c>
      <c r="T426" s="1" t="str">
        <f aca="false">IF(ISNA(VLOOKUP(P426,'NEW XEQM.c'!D:D,1,0)),"--",VLOOKUP(P426,'NEW XEQM.c'!D:G,3,0))</f>
        <v>--</v>
      </c>
      <c r="U426" s="1" t="s">
        <v>434</v>
      </c>
      <c r="W426" s="0" t="e">
        <f aca="false">SUBSTITUTE(IF(AND(T426="--",FIND("STD",E426),FIND("fn",C426)&gt;0,FIND("ITM_",P426),I426="CAT_FNCT"),E426,""),"""","")</f>
        <v>#VALUE!</v>
      </c>
    </row>
    <row r="427" customFormat="false" ht="15.75" hidden="false" customHeight="false" outlineLevel="0" collapsed="false">
      <c r="A427" s="23" t="n">
        <f aca="false">IF(B427=INT(B427),ROW(),"")</f>
        <v>427</v>
      </c>
      <c r="B427" s="24" t="n">
        <f aca="false">IF(AND(MID(C427,2,1)&lt;&gt;"/",MID(C427,1,1)="/"),INT(B426)+1,B426+0.01)</f>
        <v>412</v>
      </c>
      <c r="C427" s="25" t="s">
        <v>1062</v>
      </c>
      <c r="D427" s="25" t="s">
        <v>150</v>
      </c>
      <c r="E427" s="26" t="s">
        <v>1063</v>
      </c>
      <c r="F427" s="26" t="s">
        <v>1063</v>
      </c>
      <c r="G427" s="15" t="n">
        <v>0</v>
      </c>
      <c r="H427" s="15" t="n">
        <v>63</v>
      </c>
      <c r="I427" s="30" t="s">
        <v>20</v>
      </c>
      <c r="J427" s="26" t="s">
        <v>21</v>
      </c>
      <c r="K427" s="27" t="s">
        <v>22</v>
      </c>
      <c r="L427" s="28" t="s">
        <v>7</v>
      </c>
      <c r="M427" s="28" t="s">
        <v>152</v>
      </c>
      <c r="N427" s="28"/>
      <c r="O427" s="28"/>
      <c r="P427" s="20" t="s">
        <v>1064</v>
      </c>
      <c r="Q427" s="21"/>
      <c r="R427" s="1"/>
      <c r="S427" s="1" t="str">
        <f aca="false">IF(E427=F427,"","NOT EQUAL")</f>
        <v/>
      </c>
      <c r="T427" s="1" t="str">
        <f aca="false">IF(ISNA(VLOOKUP(P427,'NEW XEQM.c'!D:D,1,0)),"--",VLOOKUP(P427,'NEW XEQM.c'!D:G,3,0))</f>
        <v>--</v>
      </c>
      <c r="U427" s="1" t="s">
        <v>434</v>
      </c>
      <c r="W427" s="0" t="e">
        <f aca="false">SUBSTITUTE(IF(AND(T427="--",FIND("STD",E427),FIND("fn",C427)&gt;0,FIND("ITM_",P427),I427="CAT_FNCT"),E427,""),"""","")</f>
        <v>#VALUE!</v>
      </c>
    </row>
    <row r="428" customFormat="false" ht="15.75" hidden="false" customHeight="false" outlineLevel="0" collapsed="false">
      <c r="A428" s="23" t="n">
        <f aca="false">IF(B428=INT(B428),ROW(),"")</f>
        <v>428</v>
      </c>
      <c r="B428" s="24" t="n">
        <f aca="false">IF(AND(MID(C428,2,1)&lt;&gt;"/",MID(C428,1,1)="/"),INT(B427)+1,B427+0.01)</f>
        <v>413</v>
      </c>
      <c r="C428" s="25" t="s">
        <v>1065</v>
      </c>
      <c r="D428" s="25" t="s">
        <v>150</v>
      </c>
      <c r="E428" s="26" t="s">
        <v>1066</v>
      </c>
      <c r="F428" s="26" t="s">
        <v>1066</v>
      </c>
      <c r="G428" s="15" t="n">
        <v>0</v>
      </c>
      <c r="H428" s="15" t="n">
        <v>63</v>
      </c>
      <c r="I428" s="30" t="s">
        <v>20</v>
      </c>
      <c r="J428" s="26" t="s">
        <v>21</v>
      </c>
      <c r="K428" s="27" t="s">
        <v>22</v>
      </c>
      <c r="L428" s="28" t="s">
        <v>7</v>
      </c>
      <c r="M428" s="28" t="s">
        <v>152</v>
      </c>
      <c r="N428" s="28"/>
      <c r="O428" s="28"/>
      <c r="P428" s="20" t="s">
        <v>1067</v>
      </c>
      <c r="Q428" s="21"/>
      <c r="R428" s="1"/>
      <c r="S428" s="1" t="str">
        <f aca="false">IF(E428=F428,"","NOT EQUAL")</f>
        <v/>
      </c>
      <c r="T428" s="1" t="str">
        <f aca="false">IF(ISNA(VLOOKUP(P428,'NEW XEQM.c'!D:D,1,0)),"--",VLOOKUP(P428,'NEW XEQM.c'!D:G,3,0))</f>
        <v>--</v>
      </c>
      <c r="U428" s="1" t="s">
        <v>434</v>
      </c>
      <c r="W428" s="0" t="e">
        <f aca="false">SUBSTITUTE(IF(AND(T428="--",FIND("STD",E428),FIND("fn",C428)&gt;0,FIND("ITM_",P428),I428="CAT_FNCT"),E428,""),"""","")</f>
        <v>#VALUE!</v>
      </c>
    </row>
    <row r="429" customFormat="false" ht="15.75" hidden="false" customHeight="false" outlineLevel="0" collapsed="false">
      <c r="A429" s="23" t="n">
        <f aca="false">IF(B429=INT(B429),ROW(),"")</f>
        <v>429</v>
      </c>
      <c r="B429" s="24" t="n">
        <f aca="false">IF(AND(MID(C429,2,1)&lt;&gt;"/",MID(C429,1,1)="/"),INT(B428)+1,B428+0.01)</f>
        <v>414</v>
      </c>
      <c r="C429" s="25" t="s">
        <v>1068</v>
      </c>
      <c r="D429" s="25" t="s">
        <v>150</v>
      </c>
      <c r="E429" s="26" t="s">
        <v>1069</v>
      </c>
      <c r="F429" s="26" t="s">
        <v>1069</v>
      </c>
      <c r="G429" s="15" t="n">
        <v>0</v>
      </c>
      <c r="H429" s="15" t="n">
        <v>63</v>
      </c>
      <c r="I429" s="30" t="s">
        <v>20</v>
      </c>
      <c r="J429" s="26" t="s">
        <v>21</v>
      </c>
      <c r="K429" s="27" t="s">
        <v>22</v>
      </c>
      <c r="L429" s="28" t="s">
        <v>7</v>
      </c>
      <c r="M429" s="28" t="s">
        <v>152</v>
      </c>
      <c r="N429" s="28"/>
      <c r="O429" s="28"/>
      <c r="P429" s="20" t="s">
        <v>1070</v>
      </c>
      <c r="Q429" s="21"/>
      <c r="R429" s="1"/>
      <c r="S429" s="1" t="str">
        <f aca="false">IF(E429=F429,"","NOT EQUAL")</f>
        <v/>
      </c>
      <c r="T429" s="1" t="str">
        <f aca="false">IF(ISNA(VLOOKUP(P429,'NEW XEQM.c'!D:D,1,0)),"--",VLOOKUP(P429,'NEW XEQM.c'!D:G,3,0))</f>
        <v>--</v>
      </c>
      <c r="U429" s="1" t="s">
        <v>434</v>
      </c>
      <c r="W429" s="0" t="e">
        <f aca="false">SUBSTITUTE(IF(AND(T429="--",FIND("STD",E429),FIND("fn",C429)&gt;0,FIND("ITM_",P429),I429="CAT_FNCT"),E429,""),"""","")</f>
        <v>#VALUE!</v>
      </c>
    </row>
    <row r="430" customFormat="false" ht="15.75" hidden="false" customHeight="false" outlineLevel="0" collapsed="false">
      <c r="A430" s="23" t="n">
        <f aca="false">IF(B430=INT(B430),ROW(),"")</f>
        <v>430</v>
      </c>
      <c r="B430" s="24" t="n">
        <f aca="false">IF(AND(MID(C430,2,1)&lt;&gt;"/",MID(C430,1,1)="/"),INT(B429)+1,B429+0.01)</f>
        <v>415</v>
      </c>
      <c r="C430" s="25" t="s">
        <v>1071</v>
      </c>
      <c r="D430" s="25" t="s">
        <v>150</v>
      </c>
      <c r="E430" s="26" t="s">
        <v>1072</v>
      </c>
      <c r="F430" s="26" t="s">
        <v>1072</v>
      </c>
      <c r="G430" s="15" t="n">
        <v>0</v>
      </c>
      <c r="H430" s="15" t="n">
        <v>63</v>
      </c>
      <c r="I430" s="30" t="s">
        <v>20</v>
      </c>
      <c r="J430" s="26" t="s">
        <v>21</v>
      </c>
      <c r="K430" s="27" t="s">
        <v>22</v>
      </c>
      <c r="L430" s="28" t="s">
        <v>7</v>
      </c>
      <c r="M430" s="28" t="s">
        <v>152</v>
      </c>
      <c r="N430" s="28"/>
      <c r="O430" s="28"/>
      <c r="P430" s="20" t="s">
        <v>1073</v>
      </c>
      <c r="Q430" s="21"/>
      <c r="R430" s="1"/>
      <c r="S430" s="1" t="str">
        <f aca="false">IF(E430=F430,"","NOT EQUAL")</f>
        <v/>
      </c>
      <c r="T430" s="1" t="str">
        <f aca="false">IF(ISNA(VLOOKUP(P430,'NEW XEQM.c'!D:D,1,0)),"--",VLOOKUP(P430,'NEW XEQM.c'!D:G,3,0))</f>
        <v>--</v>
      </c>
      <c r="U430" s="1" t="s">
        <v>434</v>
      </c>
      <c r="W430" s="0" t="e">
        <f aca="false">SUBSTITUTE(IF(AND(T430="--",FIND("STD",E430),FIND("fn",C430)&gt;0,FIND("ITM_",P430),I430="CAT_FNCT"),E430,""),"""","")</f>
        <v>#VALUE!</v>
      </c>
    </row>
    <row r="431" customFormat="false" ht="15.75" hidden="false" customHeight="false" outlineLevel="0" collapsed="false">
      <c r="A431" s="23" t="n">
        <f aca="false">IF(B431=INT(B431),ROW(),"")</f>
        <v>431</v>
      </c>
      <c r="B431" s="24" t="n">
        <f aca="false">IF(AND(MID(C431,2,1)&lt;&gt;"/",MID(C431,1,1)="/"),INT(B430)+1,B430+0.01)</f>
        <v>416</v>
      </c>
      <c r="C431" s="25" t="s">
        <v>1074</v>
      </c>
      <c r="D431" s="25" t="s">
        <v>150</v>
      </c>
      <c r="E431" s="26" t="s">
        <v>1075</v>
      </c>
      <c r="F431" s="26" t="s">
        <v>1075</v>
      </c>
      <c r="G431" s="15" t="n">
        <v>0</v>
      </c>
      <c r="H431" s="15" t="n">
        <v>63</v>
      </c>
      <c r="I431" s="30" t="s">
        <v>20</v>
      </c>
      <c r="J431" s="26" t="s">
        <v>21</v>
      </c>
      <c r="K431" s="27" t="s">
        <v>22</v>
      </c>
      <c r="L431" s="28" t="s">
        <v>7</v>
      </c>
      <c r="M431" s="28" t="s">
        <v>152</v>
      </c>
      <c r="N431" s="28"/>
      <c r="O431" s="28"/>
      <c r="P431" s="20" t="s">
        <v>1076</v>
      </c>
      <c r="Q431" s="21"/>
      <c r="R431" s="1"/>
      <c r="S431" s="1" t="str">
        <f aca="false">IF(E431=F431,"","NOT EQUAL")</f>
        <v/>
      </c>
      <c r="T431" s="1" t="str">
        <f aca="false">IF(ISNA(VLOOKUP(P431,'NEW XEQM.c'!D:D,1,0)),"--",VLOOKUP(P431,'NEW XEQM.c'!D:G,3,0))</f>
        <v>--</v>
      </c>
      <c r="U431" s="1"/>
      <c r="W431" s="0" t="e">
        <f aca="false">SUBSTITUTE(IF(AND(T431="--",FIND("STD",E431),FIND("fn",C431)&gt;0,FIND("ITM_",P431),I431="CAT_FNCT"),E431,""),"""","")</f>
        <v>#VALUE!</v>
      </c>
    </row>
    <row r="432" customFormat="false" ht="15.75" hidden="false" customHeight="false" outlineLevel="0" collapsed="false">
      <c r="A432" s="23" t="n">
        <f aca="false">IF(B432=INT(B432),ROW(),"")</f>
        <v>432</v>
      </c>
      <c r="B432" s="24" t="n">
        <f aca="false">IF(AND(MID(C432,2,1)&lt;&gt;"/",MID(C432,1,1)="/"),INT(B431)+1,B431+0.01)</f>
        <v>417</v>
      </c>
      <c r="C432" s="25" t="s">
        <v>1077</v>
      </c>
      <c r="D432" s="25" t="s">
        <v>1</v>
      </c>
      <c r="E432" s="26" t="s">
        <v>1078</v>
      </c>
      <c r="F432" s="26" t="s">
        <v>1078</v>
      </c>
      <c r="G432" s="15" t="n">
        <v>0</v>
      </c>
      <c r="H432" s="15" t="n">
        <v>0</v>
      </c>
      <c r="I432" s="30" t="s">
        <v>20</v>
      </c>
      <c r="J432" s="26" t="s">
        <v>21</v>
      </c>
      <c r="K432" s="27" t="s">
        <v>22</v>
      </c>
      <c r="L432" s="28" t="s">
        <v>7</v>
      </c>
      <c r="M432" s="28" t="s">
        <v>8</v>
      </c>
      <c r="N432" s="28"/>
      <c r="O432" s="28"/>
      <c r="P432" s="20" t="s">
        <v>1079</v>
      </c>
      <c r="Q432" s="21"/>
      <c r="R432" s="1"/>
      <c r="S432" s="1" t="str">
        <f aca="false">IF(E432=F432,"","NOT EQUAL")</f>
        <v/>
      </c>
      <c r="T432" s="1" t="str">
        <f aca="false">IF(ISNA(VLOOKUP(P432,'NEW XEQM.c'!D:D,1,0)),"--",VLOOKUP(P432,'NEW XEQM.c'!D:G,3,0))</f>
        <v>--</v>
      </c>
      <c r="U432" s="1"/>
      <c r="W432" s="0" t="e">
        <f aca="false">SUBSTITUTE(IF(AND(T432="--",FIND("STD",E432),FIND("fn",C432)&gt;0,FIND("ITM_",P432),I432="CAT_FNCT"),E432,""),"""","")</f>
        <v>#VALUE!</v>
      </c>
    </row>
    <row r="433" customFormat="false" ht="15.75" hidden="false" customHeight="false" outlineLevel="0" collapsed="false">
      <c r="A433" s="23" t="n">
        <f aca="false">IF(B433=INT(B433),ROW(),"")</f>
        <v>433</v>
      </c>
      <c r="B433" s="24" t="n">
        <f aca="false">IF(AND(MID(C433,2,1)&lt;&gt;"/",MID(C433,1,1)="/"),INT(B432)+1,B432+0.01)</f>
        <v>418</v>
      </c>
      <c r="C433" s="25" t="s">
        <v>1080</v>
      </c>
      <c r="D433" s="25" t="s">
        <v>1</v>
      </c>
      <c r="E433" s="26" t="s">
        <v>1081</v>
      </c>
      <c r="F433" s="26" t="s">
        <v>1081</v>
      </c>
      <c r="G433" s="15" t="n">
        <v>0</v>
      </c>
      <c r="H433" s="15" t="n">
        <v>0</v>
      </c>
      <c r="I433" s="30" t="s">
        <v>20</v>
      </c>
      <c r="J433" s="26" t="s">
        <v>21</v>
      </c>
      <c r="K433" s="27" t="s">
        <v>22</v>
      </c>
      <c r="L433" s="28" t="s">
        <v>7</v>
      </c>
      <c r="M433" s="28" t="s">
        <v>8</v>
      </c>
      <c r="N433" s="28"/>
      <c r="O433" s="28"/>
      <c r="P433" s="20" t="s">
        <v>1082</v>
      </c>
      <c r="Q433" s="21"/>
      <c r="R433" s="1"/>
      <c r="S433" s="1" t="str">
        <f aca="false">IF(E433=F433,"","NOT EQUAL")</f>
        <v/>
      </c>
      <c r="T433" s="1" t="str">
        <f aca="false">IF(ISNA(VLOOKUP(P433,'NEW XEQM.c'!D:D,1,0)),"--",VLOOKUP(P433,'NEW XEQM.c'!D:G,3,0))</f>
        <v>--</v>
      </c>
      <c r="U433" s="1"/>
      <c r="W433" s="0" t="e">
        <f aca="false">SUBSTITUTE(IF(AND(T433="--",FIND("STD",E433),FIND("fn",C433)&gt;0,FIND("ITM_",P433),I433="CAT_FNCT"),E433,""),"""","")</f>
        <v>#VALUE!</v>
      </c>
    </row>
    <row r="434" customFormat="false" ht="15.75" hidden="false" customHeight="false" outlineLevel="0" collapsed="false">
      <c r="A434" s="23" t="n">
        <f aca="false">IF(B434=INT(B434),ROW(),"")</f>
        <v>434</v>
      </c>
      <c r="B434" s="24" t="n">
        <f aca="false">IF(AND(MID(C434,2,1)&lt;&gt;"/",MID(C434,1,1)="/"),INT(B433)+1,B433+0.01)</f>
        <v>419</v>
      </c>
      <c r="C434" s="25" t="s">
        <v>1083</v>
      </c>
      <c r="D434" s="25" t="s">
        <v>150</v>
      </c>
      <c r="E434" s="26" t="s">
        <v>1084</v>
      </c>
      <c r="F434" s="26" t="s">
        <v>1084</v>
      </c>
      <c r="G434" s="15" t="n">
        <v>0</v>
      </c>
      <c r="H434" s="15" t="n">
        <v>64</v>
      </c>
      <c r="I434" s="30" t="s">
        <v>20</v>
      </c>
      <c r="J434" s="26" t="s">
        <v>21</v>
      </c>
      <c r="K434" s="27" t="s">
        <v>22</v>
      </c>
      <c r="L434" s="28" t="s">
        <v>7</v>
      </c>
      <c r="M434" s="28" t="s">
        <v>152</v>
      </c>
      <c r="N434" s="28"/>
      <c r="O434" s="28"/>
      <c r="P434" s="20" t="s">
        <v>1085</v>
      </c>
      <c r="Q434" s="21"/>
      <c r="R434" s="1"/>
      <c r="S434" s="1" t="str">
        <f aca="false">IF(E434=F434,"","NOT EQUAL")</f>
        <v/>
      </c>
      <c r="T434" s="1" t="str">
        <f aca="false">IF(ISNA(VLOOKUP(P434,'NEW XEQM.c'!D:D,1,0)),"--",VLOOKUP(P434,'NEW XEQM.c'!D:G,3,0))</f>
        <v>--</v>
      </c>
      <c r="U434" s="1"/>
      <c r="W434" s="0" t="e">
        <f aca="false">SUBSTITUTE(IF(AND(T434="--",FIND("STD",E434),FIND("fn",C434)&gt;0,FIND("ITM_",P434),I434="CAT_FNCT"),E434,""),"""","")</f>
        <v>#VALUE!</v>
      </c>
    </row>
    <row r="435" customFormat="false" ht="15.75" hidden="false" customHeight="false" outlineLevel="0" collapsed="false">
      <c r="A435" s="23" t="n">
        <f aca="false">IF(B435=INT(B435),ROW(),"")</f>
        <v>435</v>
      </c>
      <c r="B435" s="24" t="n">
        <f aca="false">IF(AND(MID(C435,2,1)&lt;&gt;"/",MID(C435,1,1)="/"),INT(B434)+1,B434+0.01)</f>
        <v>420</v>
      </c>
      <c r="C435" s="25" t="s">
        <v>1086</v>
      </c>
      <c r="D435" s="25" t="s">
        <v>150</v>
      </c>
      <c r="E435" s="26" t="s">
        <v>1087</v>
      </c>
      <c r="F435" s="26" t="s">
        <v>1087</v>
      </c>
      <c r="G435" s="15" t="n">
        <v>0</v>
      </c>
      <c r="H435" s="15" t="n">
        <v>64</v>
      </c>
      <c r="I435" s="30" t="s">
        <v>20</v>
      </c>
      <c r="J435" s="26" t="s">
        <v>21</v>
      </c>
      <c r="K435" s="27" t="s">
        <v>22</v>
      </c>
      <c r="L435" s="28" t="s">
        <v>7</v>
      </c>
      <c r="M435" s="28" t="s">
        <v>152</v>
      </c>
      <c r="N435" s="28"/>
      <c r="O435" s="28"/>
      <c r="P435" s="20" t="s">
        <v>1088</v>
      </c>
      <c r="Q435" s="21"/>
      <c r="R435" s="1"/>
      <c r="S435" s="1" t="str">
        <f aca="false">IF(E435=F435,"","NOT EQUAL")</f>
        <v/>
      </c>
      <c r="T435" s="1" t="str">
        <f aca="false">IF(ISNA(VLOOKUP(P435,'NEW XEQM.c'!D:D,1,0)),"--",VLOOKUP(P435,'NEW XEQM.c'!D:G,3,0))</f>
        <v>--</v>
      </c>
      <c r="U435" s="1"/>
      <c r="W435" s="0" t="e">
        <f aca="false">SUBSTITUTE(IF(AND(T435="--",FIND("STD",E435),FIND("fn",C435)&gt;0,FIND("ITM_",P435),I435="CAT_FNCT"),E435,""),"""","")</f>
        <v>#VALUE!</v>
      </c>
    </row>
    <row r="436" customFormat="false" ht="15.75" hidden="false" customHeight="false" outlineLevel="0" collapsed="false">
      <c r="A436" s="23" t="n">
        <f aca="false">IF(B436=INT(B436),ROW(),"")</f>
        <v>436</v>
      </c>
      <c r="B436" s="24" t="n">
        <f aca="false">IF(AND(MID(C436,2,1)&lt;&gt;"/",MID(C436,1,1)="/"),INT(B435)+1,B435+0.01)</f>
        <v>421</v>
      </c>
      <c r="C436" s="25" t="s">
        <v>1089</v>
      </c>
      <c r="D436" s="25" t="s">
        <v>1</v>
      </c>
      <c r="E436" s="26" t="s">
        <v>1090</v>
      </c>
      <c r="F436" s="26" t="s">
        <v>1090</v>
      </c>
      <c r="G436" s="15" t="n">
        <v>0</v>
      </c>
      <c r="H436" s="15" t="n">
        <v>0</v>
      </c>
      <c r="I436" s="30" t="s">
        <v>20</v>
      </c>
      <c r="J436" s="26" t="s">
        <v>21</v>
      </c>
      <c r="K436" s="27" t="s">
        <v>22</v>
      </c>
      <c r="L436" s="28" t="s">
        <v>7</v>
      </c>
      <c r="M436" s="28" t="s">
        <v>8</v>
      </c>
      <c r="N436" s="28"/>
      <c r="O436" s="28"/>
      <c r="P436" s="20" t="s">
        <v>1091</v>
      </c>
      <c r="Q436" s="21"/>
      <c r="R436" s="1"/>
      <c r="S436" s="1" t="str">
        <f aca="false">IF(E436=F436,"","NOT EQUAL")</f>
        <v/>
      </c>
      <c r="T436" s="1" t="str">
        <f aca="false">IF(ISNA(VLOOKUP(P436,'NEW XEQM.c'!D:D,1,0)),"--",VLOOKUP(P436,'NEW XEQM.c'!D:G,3,0))</f>
        <v>--</v>
      </c>
      <c r="U436" s="1"/>
      <c r="W436" s="0" t="e">
        <f aca="false">SUBSTITUTE(IF(AND(T436="--",FIND("STD",E436),FIND("fn",C436)&gt;0,FIND("ITM_",P436),I436="CAT_FNCT"),E436,""),"""","")</f>
        <v>#VALUE!</v>
      </c>
    </row>
    <row r="437" customFormat="false" ht="15.75" hidden="false" customHeight="false" outlineLevel="0" collapsed="false">
      <c r="A437" s="23" t="n">
        <f aca="false">IF(B437=INT(B437),ROW(),"")</f>
        <v>437</v>
      </c>
      <c r="B437" s="24" t="n">
        <f aca="false">IF(AND(MID(C437,2,1)&lt;&gt;"/",MID(C437,1,1)="/"),INT(B436)+1,B436+0.01)</f>
        <v>422</v>
      </c>
      <c r="C437" s="25" t="s">
        <v>1092</v>
      </c>
      <c r="D437" s="25" t="s">
        <v>1</v>
      </c>
      <c r="E437" s="26" t="s">
        <v>1093</v>
      </c>
      <c r="F437" s="85" t="s">
        <v>1093</v>
      </c>
      <c r="G437" s="15" t="n">
        <v>0</v>
      </c>
      <c r="H437" s="15" t="n">
        <v>0</v>
      </c>
      <c r="I437" s="30" t="s">
        <v>20</v>
      </c>
      <c r="J437" s="26" t="s">
        <v>21</v>
      </c>
      <c r="K437" s="27" t="s">
        <v>22</v>
      </c>
      <c r="L437" s="28" t="s">
        <v>7</v>
      </c>
      <c r="M437" s="28" t="s">
        <v>8</v>
      </c>
      <c r="N437" s="28"/>
      <c r="O437" s="28"/>
      <c r="P437" s="20" t="s">
        <v>1094</v>
      </c>
      <c r="Q437" s="21"/>
      <c r="R437" s="1"/>
      <c r="S437" s="1" t="str">
        <f aca="false">IF(E437=F437,"","NOT EQUAL")</f>
        <v/>
      </c>
      <c r="T437" s="1" t="str">
        <f aca="false">IF(ISNA(VLOOKUP(P437,'NEW XEQM.c'!D:D,1,0)),"--",VLOOKUP(P437,'NEW XEQM.c'!D:G,3,0))</f>
        <v>--</v>
      </c>
      <c r="U437" s="1" t="s">
        <v>434</v>
      </c>
      <c r="W437" s="0" t="e">
        <f aca="false">SUBSTITUTE(IF(AND(T437="--",FIND("STD",E437),FIND("fn",C437)&gt;0,FIND("ITM_",P437),I437="CAT_FNCT"),E437,""),"""","")</f>
        <v>#VALUE!</v>
      </c>
    </row>
    <row r="438" customFormat="false" ht="15.75" hidden="false" customHeight="false" outlineLevel="0" collapsed="false">
      <c r="A438" s="23" t="n">
        <f aca="false">IF(B438=INT(B438),ROW(),"")</f>
        <v>438</v>
      </c>
      <c r="B438" s="24" t="n">
        <f aca="false">IF(AND(MID(C438,2,1)&lt;&gt;"/",MID(C438,1,1)="/"),INT(B437)+1,B437+0.01)</f>
        <v>423</v>
      </c>
      <c r="C438" s="25" t="s">
        <v>1095</v>
      </c>
      <c r="D438" s="25" t="s">
        <v>150</v>
      </c>
      <c r="E438" s="89" t="s">
        <v>1096</v>
      </c>
      <c r="F438" s="90" t="s">
        <v>1096</v>
      </c>
      <c r="G438" s="15" t="n">
        <v>0</v>
      </c>
      <c r="H438" s="15" t="n">
        <v>99</v>
      </c>
      <c r="I438" s="30" t="s">
        <v>20</v>
      </c>
      <c r="J438" s="26" t="s">
        <v>21</v>
      </c>
      <c r="K438" s="27" t="s">
        <v>22</v>
      </c>
      <c r="L438" s="28" t="s">
        <v>7</v>
      </c>
      <c r="M438" s="28" t="s">
        <v>152</v>
      </c>
      <c r="N438" s="28"/>
      <c r="O438" s="28"/>
      <c r="P438" s="20" t="s">
        <v>1097</v>
      </c>
      <c r="Q438" s="21"/>
      <c r="R438" s="1"/>
      <c r="S438" s="1" t="str">
        <f aca="false">IF(E438=F438,"","NOT EQUAL")</f>
        <v/>
      </c>
      <c r="T438" s="1" t="str">
        <f aca="false">IF(ISNA(VLOOKUP(P438,'NEW XEQM.c'!D:D,1,0)),"--",VLOOKUP(P438,'NEW XEQM.c'!D:G,3,0))</f>
        <v>SDL</v>
      </c>
      <c r="U438" s="1" t="s">
        <v>133</v>
      </c>
      <c r="W438" s="0" t="e">
        <f aca="false">SUBSTITUTE(IF(AND(T438="--",FIND("STD",E438),FIND("fn",C438)&gt;0,FIND("ITM_",P438),I438="CAT_FNCT"),E438,""),"""","")</f>
        <v>#VALUE!</v>
      </c>
    </row>
    <row r="439" customFormat="false" ht="15.75" hidden="false" customHeight="false" outlineLevel="0" collapsed="false">
      <c r="A439" s="23" t="n">
        <f aca="false">IF(B439=INT(B439),ROW(),"")</f>
        <v>439</v>
      </c>
      <c r="B439" s="24" t="n">
        <f aca="false">IF(AND(MID(C439,2,1)&lt;&gt;"/",MID(C439,1,1)="/"),INT(B438)+1,B438+0.01)</f>
        <v>424</v>
      </c>
      <c r="C439" s="25" t="s">
        <v>1098</v>
      </c>
      <c r="D439" s="25" t="s">
        <v>150</v>
      </c>
      <c r="E439" s="89" t="s">
        <v>1099</v>
      </c>
      <c r="F439" s="90" t="s">
        <v>1099</v>
      </c>
      <c r="G439" s="15" t="n">
        <v>0</v>
      </c>
      <c r="H439" s="15" t="n">
        <v>99</v>
      </c>
      <c r="I439" s="30" t="s">
        <v>20</v>
      </c>
      <c r="J439" s="26" t="s">
        <v>21</v>
      </c>
      <c r="K439" s="27" t="s">
        <v>22</v>
      </c>
      <c r="L439" s="28" t="s">
        <v>7</v>
      </c>
      <c r="M439" s="28" t="s">
        <v>152</v>
      </c>
      <c r="N439" s="28"/>
      <c r="O439" s="28"/>
      <c r="P439" s="20" t="s">
        <v>1100</v>
      </c>
      <c r="Q439" s="21"/>
      <c r="R439" s="1"/>
      <c r="S439" s="1" t="str">
        <f aca="false">IF(E439=F439,"","NOT EQUAL")</f>
        <v/>
      </c>
      <c r="T439" s="1" t="str">
        <f aca="false">IF(ISNA(VLOOKUP(P439,'NEW XEQM.c'!D:D,1,0)),"--",VLOOKUP(P439,'NEW XEQM.c'!D:G,3,0))</f>
        <v>SDR</v>
      </c>
      <c r="U439" s="1" t="s">
        <v>133</v>
      </c>
      <c r="W439" s="0" t="e">
        <f aca="false">SUBSTITUTE(IF(AND(T439="--",FIND("STD",E439),FIND("fn",C439)&gt;0,FIND("ITM_",P439),I439="CAT_FNCT"),E439,""),"""","")</f>
        <v>#VALUE!</v>
      </c>
    </row>
    <row r="440" customFormat="false" ht="15.75" hidden="false" customHeight="false" outlineLevel="0" collapsed="false">
      <c r="A440" s="23" t="n">
        <f aca="false">IF(B440=INT(B440),ROW(),"")</f>
        <v>440</v>
      </c>
      <c r="B440" s="24" t="n">
        <f aca="false">IF(AND(MID(C440,2,1)&lt;&gt;"/",MID(C440,1,1)="/"),INT(B439)+1,B439+0.01)</f>
        <v>425</v>
      </c>
      <c r="C440" s="68" t="s">
        <v>0</v>
      </c>
      <c r="D440" s="68" t="s">
        <v>1</v>
      </c>
      <c r="E440" s="69" t="str">
        <f aca="false">CHAR(34)&amp;IF(B440&lt;10,"000",IF(B440&lt;100,"00",IF(B440&lt;1000,"0","")))&amp;$B440&amp;CHAR(34)</f>
        <v>"0425"</v>
      </c>
      <c r="F440" s="70" t="str">
        <f aca="false">E440</f>
        <v>"0425"</v>
      </c>
      <c r="G440" s="71" t="n">
        <v>0</v>
      </c>
      <c r="H440" s="71" t="n">
        <v>0</v>
      </c>
      <c r="I440" s="66" t="s">
        <v>243</v>
      </c>
      <c r="J440" s="26" t="s">
        <v>21</v>
      </c>
      <c r="K440" s="72" t="s">
        <v>6</v>
      </c>
      <c r="L440" s="73" t="s">
        <v>7</v>
      </c>
      <c r="M440" s="28" t="s">
        <v>244</v>
      </c>
      <c r="N440" s="28"/>
      <c r="O440" s="74"/>
      <c r="P440" s="20" t="str">
        <f aca="false">"ITM_"&amp;IF(B440&lt;10,"000",IF(B440&lt;100,"00",IF(B440&lt;1000,"0","")))&amp;$B440</f>
        <v>ITM_0425</v>
      </c>
      <c r="Q440" s="21"/>
      <c r="R440" s="1"/>
      <c r="S440" s="1" t="str">
        <f aca="false">IF(E440=F440,"","NOT EQUAL")</f>
        <v/>
      </c>
      <c r="T440" s="1" t="str">
        <f aca="false">IF(ISNA(VLOOKUP(P440,'NEW XEQM.c'!D:D,1,0)),"--",VLOOKUP(P440,'NEW XEQM.c'!D:G,3,0))</f>
        <v>--</v>
      </c>
      <c r="U440" s="1"/>
      <c r="W440" s="0" t="e">
        <f aca="false">SUBSTITUTE(IF(AND(T440="--",FIND("STD",E440),FIND("fn",C440)&gt;0,FIND("ITM_",P440),I440="CAT_FNCT"),E440,""),"""","")</f>
        <v>#VALUE!</v>
      </c>
    </row>
    <row r="441" customFormat="false" ht="15.75" hidden="false" customHeight="false" outlineLevel="0" collapsed="false">
      <c r="A441" s="23" t="n">
        <f aca="false">IF(B441=INT(B441),ROW(),"")</f>
        <v>441</v>
      </c>
      <c r="B441" s="24" t="n">
        <f aca="false">IF(AND(MID(C441,2,1)&lt;&gt;"/",MID(C441,1,1)="/"),INT(B440)+1,B440+0.01)</f>
        <v>426</v>
      </c>
      <c r="C441" s="68" t="s">
        <v>0</v>
      </c>
      <c r="D441" s="68" t="s">
        <v>1</v>
      </c>
      <c r="E441" s="69" t="str">
        <f aca="false">CHAR(34)&amp;IF(B441&lt;10,"000",IF(B441&lt;100,"00",IF(B441&lt;1000,"0","")))&amp;$B441&amp;CHAR(34)</f>
        <v>"0426"</v>
      </c>
      <c r="F441" s="70" t="str">
        <f aca="false">E441</f>
        <v>"0426"</v>
      </c>
      <c r="G441" s="71" t="n">
        <v>0</v>
      </c>
      <c r="H441" s="71" t="n">
        <v>0</v>
      </c>
      <c r="I441" s="66" t="s">
        <v>243</v>
      </c>
      <c r="J441" s="26" t="s">
        <v>21</v>
      </c>
      <c r="K441" s="72" t="s">
        <v>6</v>
      </c>
      <c r="L441" s="73" t="s">
        <v>7</v>
      </c>
      <c r="M441" s="28" t="s">
        <v>244</v>
      </c>
      <c r="N441" s="28"/>
      <c r="O441" s="74"/>
      <c r="P441" s="20" t="str">
        <f aca="false">"ITM_"&amp;IF(B441&lt;10,"000",IF(B441&lt;100,"00",IF(B441&lt;1000,"0","")))&amp;$B441</f>
        <v>ITM_0426</v>
      </c>
      <c r="Q441" s="21"/>
      <c r="R441" s="1"/>
      <c r="S441" s="1" t="str">
        <f aca="false">IF(E441=F441,"","NOT EQUAL")</f>
        <v/>
      </c>
      <c r="T441" s="1" t="str">
        <f aca="false">IF(ISNA(VLOOKUP(P441,'NEW XEQM.c'!D:D,1,0)),"--",VLOOKUP(P441,'NEW XEQM.c'!D:G,3,0))</f>
        <v>--</v>
      </c>
      <c r="U441" s="1"/>
      <c r="W441" s="0" t="e">
        <f aca="false">SUBSTITUTE(IF(AND(T441="--",FIND("STD",E441),FIND("fn",C441)&gt;0,FIND("ITM_",P441),I441="CAT_FNCT"),E441,""),"""","")</f>
        <v>#VALUE!</v>
      </c>
    </row>
    <row r="442" customFormat="false" ht="15.75" hidden="false" customHeight="false" outlineLevel="0" collapsed="false">
      <c r="A442" s="23" t="n">
        <f aca="false">IF(B442=INT(B442),ROW(),"")</f>
        <v>442</v>
      </c>
      <c r="B442" s="24" t="n">
        <f aca="false">IF(AND(MID(C442,2,1)&lt;&gt;"/",MID(C442,1,1)="/"),INT(B441)+1,B441+0.01)</f>
        <v>427</v>
      </c>
      <c r="C442" s="68" t="s">
        <v>0</v>
      </c>
      <c r="D442" s="68" t="s">
        <v>1</v>
      </c>
      <c r="E442" s="69" t="str">
        <f aca="false">CHAR(34)&amp;IF(B442&lt;10,"000",IF(B442&lt;100,"00",IF(B442&lt;1000,"0","")))&amp;$B442&amp;CHAR(34)</f>
        <v>"0427"</v>
      </c>
      <c r="F442" s="70" t="str">
        <f aca="false">E442</f>
        <v>"0427"</v>
      </c>
      <c r="G442" s="71" t="n">
        <v>0</v>
      </c>
      <c r="H442" s="71" t="n">
        <v>0</v>
      </c>
      <c r="I442" s="66" t="s">
        <v>243</v>
      </c>
      <c r="J442" s="26" t="s">
        <v>21</v>
      </c>
      <c r="K442" s="72" t="s">
        <v>6</v>
      </c>
      <c r="L442" s="73" t="s">
        <v>7</v>
      </c>
      <c r="M442" s="28" t="s">
        <v>244</v>
      </c>
      <c r="N442" s="28"/>
      <c r="O442" s="74"/>
      <c r="P442" s="20" t="str">
        <f aca="false">"ITM_"&amp;IF(B442&lt;10,"000",IF(B442&lt;100,"00",IF(B442&lt;1000,"0","")))&amp;$B442</f>
        <v>ITM_0427</v>
      </c>
      <c r="Q442" s="21"/>
      <c r="R442" s="1"/>
      <c r="S442" s="1" t="str">
        <f aca="false">IF(E442=F442,"","NOT EQUAL")</f>
        <v/>
      </c>
      <c r="T442" s="1" t="str">
        <f aca="false">IF(ISNA(VLOOKUP(P442,'NEW XEQM.c'!D:D,1,0)),"--",VLOOKUP(P442,'NEW XEQM.c'!D:G,3,0))</f>
        <v>--</v>
      </c>
      <c r="U442" s="1"/>
      <c r="W442" s="0" t="e">
        <f aca="false">SUBSTITUTE(IF(AND(T442="--",FIND("STD",E442),FIND("fn",C442)&gt;0,FIND("ITM_",P442),I442="CAT_FNCT"),E442,""),"""","")</f>
        <v>#VALUE!</v>
      </c>
    </row>
    <row r="443" customFormat="false" ht="15.75" hidden="false" customHeight="false" outlineLevel="0" collapsed="false">
      <c r="A443" s="23" t="n">
        <f aca="false">IF(B443=INT(B443),ROW(),"")</f>
        <v>443</v>
      </c>
      <c r="B443" s="24" t="n">
        <f aca="false">IF(AND(MID(C443,2,1)&lt;&gt;"/",MID(C443,1,1)="/"),INT(B442)+1,B442+0.01)</f>
        <v>428</v>
      </c>
      <c r="C443" s="68" t="s">
        <v>0</v>
      </c>
      <c r="D443" s="68" t="s">
        <v>1</v>
      </c>
      <c r="E443" s="69" t="str">
        <f aca="false">CHAR(34)&amp;IF(B443&lt;10,"000",IF(B443&lt;100,"00",IF(B443&lt;1000,"0","")))&amp;$B443&amp;CHAR(34)</f>
        <v>"0428"</v>
      </c>
      <c r="F443" s="70" t="str">
        <f aca="false">E443</f>
        <v>"0428"</v>
      </c>
      <c r="G443" s="71" t="n">
        <v>0</v>
      </c>
      <c r="H443" s="71" t="n">
        <v>0</v>
      </c>
      <c r="I443" s="66" t="s">
        <v>243</v>
      </c>
      <c r="J443" s="26" t="s">
        <v>21</v>
      </c>
      <c r="K443" s="72" t="s">
        <v>6</v>
      </c>
      <c r="L443" s="73" t="s">
        <v>7</v>
      </c>
      <c r="M443" s="28" t="s">
        <v>244</v>
      </c>
      <c r="N443" s="28"/>
      <c r="O443" s="74"/>
      <c r="P443" s="20" t="str">
        <f aca="false">"ITM_"&amp;IF(B443&lt;10,"000",IF(B443&lt;100,"00",IF(B443&lt;1000,"0","")))&amp;$B443</f>
        <v>ITM_0428</v>
      </c>
      <c r="Q443" s="21"/>
      <c r="R443" s="1"/>
      <c r="S443" s="1" t="str">
        <f aca="false">IF(E443=F443,"","NOT EQUAL")</f>
        <v/>
      </c>
      <c r="T443" s="1" t="str">
        <f aca="false">IF(ISNA(VLOOKUP(P443,'NEW XEQM.c'!D:D,1,0)),"--",VLOOKUP(P443,'NEW XEQM.c'!D:G,3,0))</f>
        <v>--</v>
      </c>
      <c r="U443" s="1"/>
      <c r="W443" s="0" t="e">
        <f aca="false">SUBSTITUTE(IF(AND(T443="--",FIND("STD",E443),FIND("fn",C443)&gt;0,FIND("ITM_",P443),I443="CAT_FNCT"),E443,""),"""","")</f>
        <v>#VALUE!</v>
      </c>
    </row>
    <row r="444" customFormat="false" ht="15.75" hidden="false" customHeight="false" outlineLevel="0" collapsed="false">
      <c r="A444" s="23" t="n">
        <f aca="false">IF(B444=INT(B444),ROW(),"")</f>
        <v>444</v>
      </c>
      <c r="B444" s="24" t="n">
        <f aca="false">IF(AND(MID(C444,2,1)&lt;&gt;"/",MID(C444,1,1)="/"),INT(B443)+1,B443+0.01)</f>
        <v>429</v>
      </c>
      <c r="C444" s="68" t="s">
        <v>0</v>
      </c>
      <c r="D444" s="68" t="s">
        <v>1</v>
      </c>
      <c r="E444" s="69" t="str">
        <f aca="false">CHAR(34)&amp;IF(B444&lt;10,"000",IF(B444&lt;100,"00",IF(B444&lt;1000,"0","")))&amp;$B444&amp;CHAR(34)</f>
        <v>"0429"</v>
      </c>
      <c r="F444" s="70" t="str">
        <f aca="false">E444</f>
        <v>"0429"</v>
      </c>
      <c r="G444" s="71" t="n">
        <v>0</v>
      </c>
      <c r="H444" s="71" t="n">
        <v>0</v>
      </c>
      <c r="I444" s="66" t="s">
        <v>243</v>
      </c>
      <c r="J444" s="26" t="s">
        <v>21</v>
      </c>
      <c r="K444" s="72" t="s">
        <v>6</v>
      </c>
      <c r="L444" s="73" t="s">
        <v>7</v>
      </c>
      <c r="M444" s="28" t="s">
        <v>244</v>
      </c>
      <c r="N444" s="28"/>
      <c r="O444" s="74"/>
      <c r="P444" s="20" t="str">
        <f aca="false">"ITM_"&amp;IF(B444&lt;10,"000",IF(B444&lt;100,"00",IF(B444&lt;1000,"0","")))&amp;$B444</f>
        <v>ITM_0429</v>
      </c>
      <c r="Q444" s="21"/>
      <c r="R444" s="1"/>
      <c r="S444" s="1" t="str">
        <f aca="false">IF(E444=F444,"","NOT EQUAL")</f>
        <v/>
      </c>
      <c r="T444" s="1" t="str">
        <f aca="false">IF(ISNA(VLOOKUP(P444,'NEW XEQM.c'!D:D,1,0)),"--",VLOOKUP(P444,'NEW XEQM.c'!D:G,3,0))</f>
        <v>--</v>
      </c>
      <c r="U444" s="1"/>
      <c r="W444" s="0" t="e">
        <f aca="false">SUBSTITUTE(IF(AND(T444="--",FIND("STD",E444),FIND("fn",C444)&gt;0,FIND("ITM_",P444),I444="CAT_FNCT"),E444,""),"""","")</f>
        <v>#VALUE!</v>
      </c>
    </row>
    <row r="445" customFormat="false" ht="15.75" hidden="false" customHeight="false" outlineLevel="0" collapsed="false">
      <c r="A445" s="23" t="n">
        <f aca="false">IF(B445=INT(B445),ROW(),"")</f>
        <v>445</v>
      </c>
      <c r="B445" s="24" t="n">
        <f aca="false">IF(AND(MID(C445,2,1)&lt;&gt;"/",MID(C445,1,1)="/"),INT(B444)+1,B444+0.01)</f>
        <v>430</v>
      </c>
      <c r="C445" s="68" t="s">
        <v>0</v>
      </c>
      <c r="D445" s="68" t="s">
        <v>1</v>
      </c>
      <c r="E445" s="69" t="str">
        <f aca="false">CHAR(34)&amp;IF(B445&lt;10,"000",IF(B445&lt;100,"00",IF(B445&lt;1000,"0","")))&amp;$B445&amp;CHAR(34)</f>
        <v>"0430"</v>
      </c>
      <c r="F445" s="70" t="str">
        <f aca="false">E445</f>
        <v>"0430"</v>
      </c>
      <c r="G445" s="71" t="n">
        <v>0</v>
      </c>
      <c r="H445" s="71" t="n">
        <v>0</v>
      </c>
      <c r="I445" s="66" t="s">
        <v>243</v>
      </c>
      <c r="J445" s="26" t="s">
        <v>21</v>
      </c>
      <c r="K445" s="72" t="s">
        <v>6</v>
      </c>
      <c r="L445" s="73" t="s">
        <v>7</v>
      </c>
      <c r="M445" s="28" t="s">
        <v>244</v>
      </c>
      <c r="N445" s="28"/>
      <c r="O445" s="74"/>
      <c r="P445" s="20" t="str">
        <f aca="false">"ITM_"&amp;IF(B445&lt;10,"000",IF(B445&lt;100,"00",IF(B445&lt;1000,"0","")))&amp;$B445</f>
        <v>ITM_0430</v>
      </c>
      <c r="Q445" s="21"/>
      <c r="R445" s="1"/>
      <c r="S445" s="1" t="str">
        <f aca="false">IF(E445=F445,"","NOT EQUAL")</f>
        <v/>
      </c>
      <c r="T445" s="1" t="str">
        <f aca="false">IF(ISNA(VLOOKUP(P445,'NEW XEQM.c'!D:D,1,0)),"--",VLOOKUP(P445,'NEW XEQM.c'!D:G,3,0))</f>
        <v>--</v>
      </c>
      <c r="U445" s="1"/>
      <c r="W445" s="0" t="e">
        <f aca="false">SUBSTITUTE(IF(AND(T445="--",FIND("STD",E445),FIND("fn",C445)&gt;0,FIND("ITM_",P445),I445="CAT_FNCT"),E445,""),"""","")</f>
        <v>#VALUE!</v>
      </c>
    </row>
    <row r="446" customFormat="false" ht="15.75" hidden="false" customHeight="false" outlineLevel="0" collapsed="false">
      <c r="A446" s="23" t="n">
        <f aca="false">IF(B446=INT(B446),ROW(),"")</f>
        <v>446</v>
      </c>
      <c r="B446" s="24" t="n">
        <f aca="false">IF(AND(MID(C446,2,1)&lt;&gt;"/",MID(C446,1,1)="/"),INT(B445)+1,B445+0.01)</f>
        <v>431</v>
      </c>
      <c r="C446" s="68" t="s">
        <v>0</v>
      </c>
      <c r="D446" s="68" t="s">
        <v>1</v>
      </c>
      <c r="E446" s="69" t="str">
        <f aca="false">CHAR(34)&amp;IF(B446&lt;10,"000",IF(B446&lt;100,"00",IF(B446&lt;1000,"0","")))&amp;$B446&amp;CHAR(34)</f>
        <v>"0431"</v>
      </c>
      <c r="F446" s="70" t="str">
        <f aca="false">E446</f>
        <v>"0431"</v>
      </c>
      <c r="G446" s="71" t="n">
        <v>0</v>
      </c>
      <c r="H446" s="71" t="n">
        <v>0</v>
      </c>
      <c r="I446" s="66" t="s">
        <v>243</v>
      </c>
      <c r="J446" s="26" t="s">
        <v>21</v>
      </c>
      <c r="K446" s="72" t="s">
        <v>6</v>
      </c>
      <c r="L446" s="73" t="s">
        <v>7</v>
      </c>
      <c r="M446" s="28" t="s">
        <v>244</v>
      </c>
      <c r="N446" s="28"/>
      <c r="O446" s="74"/>
      <c r="P446" s="20" t="str">
        <f aca="false">"ITM_"&amp;IF(B446&lt;10,"000",IF(B446&lt;100,"00",IF(B446&lt;1000,"0","")))&amp;$B446</f>
        <v>ITM_0431</v>
      </c>
      <c r="Q446" s="21"/>
      <c r="R446" s="1"/>
      <c r="S446" s="1" t="str">
        <f aca="false">IF(E446=F446,"","NOT EQUAL")</f>
        <v/>
      </c>
      <c r="T446" s="1" t="str">
        <f aca="false">IF(ISNA(VLOOKUP(P446,'NEW XEQM.c'!D:D,1,0)),"--",VLOOKUP(P446,'NEW XEQM.c'!D:G,3,0))</f>
        <v>--</v>
      </c>
      <c r="U446" s="1"/>
      <c r="W446" s="0" t="e">
        <f aca="false">SUBSTITUTE(IF(AND(T446="--",FIND("STD",E446),FIND("fn",C446)&gt;0,FIND("ITM_",P446),I446="CAT_FNCT"),E446,""),"""","")</f>
        <v>#VALUE!</v>
      </c>
    </row>
    <row r="447" customFormat="false" ht="15.75" hidden="false" customHeight="false" outlineLevel="0" collapsed="false">
      <c r="A447" s="23" t="n">
        <f aca="false">IF(B447=INT(B447),ROW(),"")</f>
        <v>447</v>
      </c>
      <c r="B447" s="24" t="n">
        <f aca="false">IF(AND(MID(C447,2,1)&lt;&gt;"/",MID(C447,1,1)="/"),INT(B446)+1,B446+0.01)</f>
        <v>432</v>
      </c>
      <c r="C447" s="68" t="s">
        <v>0</v>
      </c>
      <c r="D447" s="68" t="s">
        <v>1</v>
      </c>
      <c r="E447" s="69" t="str">
        <f aca="false">CHAR(34)&amp;IF(B447&lt;10,"000",IF(B447&lt;100,"00",IF(B447&lt;1000,"0","")))&amp;$B447&amp;CHAR(34)</f>
        <v>"0432"</v>
      </c>
      <c r="F447" s="70" t="str">
        <f aca="false">E447</f>
        <v>"0432"</v>
      </c>
      <c r="G447" s="71" t="n">
        <v>0</v>
      </c>
      <c r="H447" s="71" t="n">
        <v>0</v>
      </c>
      <c r="I447" s="66" t="s">
        <v>243</v>
      </c>
      <c r="J447" s="26" t="s">
        <v>21</v>
      </c>
      <c r="K447" s="72" t="s">
        <v>6</v>
      </c>
      <c r="L447" s="73" t="s">
        <v>7</v>
      </c>
      <c r="M447" s="28" t="s">
        <v>244</v>
      </c>
      <c r="N447" s="28"/>
      <c r="O447" s="74"/>
      <c r="P447" s="20" t="str">
        <f aca="false">"ITM_"&amp;IF(B447&lt;10,"000",IF(B447&lt;100,"00",IF(B447&lt;1000,"0","")))&amp;$B447</f>
        <v>ITM_0432</v>
      </c>
      <c r="Q447" s="21"/>
      <c r="R447" s="1"/>
      <c r="S447" s="1" t="str">
        <f aca="false">IF(E447=F447,"","NOT EQUAL")</f>
        <v/>
      </c>
      <c r="T447" s="1" t="str">
        <f aca="false">IF(ISNA(VLOOKUP(P447,'NEW XEQM.c'!D:D,1,0)),"--",VLOOKUP(P447,'NEW XEQM.c'!D:G,3,0))</f>
        <v>--</v>
      </c>
      <c r="U447" s="1"/>
      <c r="W447" s="0" t="e">
        <f aca="false">SUBSTITUTE(IF(AND(T447="--",FIND("STD",E447),FIND("fn",C447)&gt;0,FIND("ITM_",P447),I447="CAT_FNCT"),E447,""),"""","")</f>
        <v>#VALUE!</v>
      </c>
    </row>
    <row r="448" s="29" customFormat="true" ht="15.75" hidden="false" customHeight="false" outlineLevel="0" collapsed="false">
      <c r="A448" s="23" t="str">
        <f aca="false">IF(B448=INT(B448),ROW(),"")</f>
        <v/>
      </c>
      <c r="B448" s="24" t="n">
        <f aca="false">IF(AND(MID(C448,2,1)&lt;&gt;"/",MID(C448,1,1)="/"),INT(B447)+1,B447+0.01)</f>
        <v>432.01</v>
      </c>
      <c r="C448" s="12"/>
      <c r="D448" s="25"/>
      <c r="E448" s="14"/>
      <c r="F448" s="14"/>
      <c r="G448" s="15"/>
      <c r="H448" s="15"/>
      <c r="I448" s="26"/>
      <c r="J448" s="26"/>
      <c r="K448" s="27"/>
      <c r="L448" s="28"/>
      <c r="M448" s="28"/>
      <c r="N448" s="28"/>
      <c r="O448" s="12"/>
      <c r="P448" s="20"/>
      <c r="Q448" s="21"/>
      <c r="R448" s="1"/>
      <c r="S448" s="1"/>
      <c r="T448" s="1" t="str">
        <f aca="false">IF(ISNA(VLOOKUP(P448,'NEW XEQM.c'!D:D,1,0)),"--",VLOOKUP(P448,'NEW XEQM.c'!D:G,3,0))</f>
        <v>--</v>
      </c>
      <c r="U448" s="1"/>
      <c r="W448" s="29" t="e">
        <f aca="false">SUBSTITUTE(IF(AND(T448="--",FIND("STD",E448),FIND("fn",C448)&gt;0,FIND("ITM_",P448),I448="CAT_FNCT"),E448,""),"""","")</f>
        <v>#VALUE!</v>
      </c>
    </row>
    <row r="449" s="29" customFormat="true" ht="15.75" hidden="false" customHeight="false" outlineLevel="0" collapsed="false">
      <c r="A449" s="23" t="str">
        <f aca="false">IF(B449=INT(B449),ROW(),"")</f>
        <v/>
      </c>
      <c r="B449" s="24" t="n">
        <f aca="false">IF(AND(MID(C449,2,1)&lt;&gt;"/",MID(C449,1,1)="/"),INT(B448)+1,B448+0.01)</f>
        <v>432.02</v>
      </c>
      <c r="C449" s="12"/>
      <c r="D449" s="25"/>
      <c r="E449" s="14"/>
      <c r="F449" s="14"/>
      <c r="G449" s="15"/>
      <c r="H449" s="15"/>
      <c r="I449" s="26"/>
      <c r="J449" s="26"/>
      <c r="K449" s="27"/>
      <c r="L449" s="28"/>
      <c r="M449" s="28"/>
      <c r="N449" s="28"/>
      <c r="O449" s="12"/>
      <c r="P449" s="20"/>
      <c r="Q449" s="21"/>
      <c r="R449" s="1"/>
      <c r="S449" s="1"/>
      <c r="T449" s="1" t="str">
        <f aca="false">IF(ISNA(VLOOKUP(P449,'NEW XEQM.c'!D:D,1,0)),"--",VLOOKUP(P449,'NEW XEQM.c'!D:G,3,0))</f>
        <v>--</v>
      </c>
      <c r="U449" s="1"/>
      <c r="W449" s="29" t="e">
        <f aca="false">SUBSTITUTE(IF(AND(T449="--",FIND("STD",E449),FIND("fn",C449)&gt;0,FIND("ITM_",P449),I449="CAT_FNCT"),E449,""),"""","")</f>
        <v>#VALUE!</v>
      </c>
    </row>
    <row r="450" s="29" customFormat="true" ht="15.75" hidden="false" customHeight="false" outlineLevel="0" collapsed="false">
      <c r="A450" s="23" t="str">
        <f aca="false">IF(B450=INT(B450),ROW(),"")</f>
        <v/>
      </c>
      <c r="B450" s="24" t="n">
        <f aca="false">IF(AND(MID(C450,2,1)&lt;&gt;"/",MID(C450,1,1)="/"),INT(B449)+1,B449+0.01)</f>
        <v>432.03</v>
      </c>
      <c r="C450" s="12" t="s">
        <v>1101</v>
      </c>
      <c r="D450" s="25"/>
      <c r="E450" s="14"/>
      <c r="F450" s="14"/>
      <c r="G450" s="15"/>
      <c r="H450" s="15"/>
      <c r="I450" s="26"/>
      <c r="J450" s="26"/>
      <c r="K450" s="27"/>
      <c r="L450" s="28"/>
      <c r="M450" s="28"/>
      <c r="N450" s="28"/>
      <c r="O450" s="12"/>
      <c r="P450" s="20"/>
      <c r="Q450" s="21"/>
      <c r="R450" s="1"/>
      <c r="S450" s="1"/>
      <c r="T450" s="1" t="str">
        <f aca="false">IF(ISNA(VLOOKUP(P450,'NEW XEQM.c'!D:D,1,0)),"--",VLOOKUP(P450,'NEW XEQM.c'!D:G,3,0))</f>
        <v>--</v>
      </c>
      <c r="U450" s="1"/>
      <c r="W450" s="29" t="e">
        <f aca="false">SUBSTITUTE(IF(AND(T450="--",FIND("STD",E450),FIND("fn",C450)&gt;0,FIND("ITM_",P450),I450="CAT_FNCT"),E450,""),"""","")</f>
        <v>#VALUE!</v>
      </c>
    </row>
    <row r="451" customFormat="false" ht="15.75" hidden="false" customHeight="false" outlineLevel="0" collapsed="false">
      <c r="A451" s="23" t="n">
        <f aca="false">IF(B451=INT(B451),ROW(),"")</f>
        <v>451</v>
      </c>
      <c r="B451" s="24" t="n">
        <f aca="false">IF(AND(MID(C451,2,1)&lt;&gt;"/",MID(C451,1,1)="/"),INT(B450)+1,B450+0.01)</f>
        <v>433</v>
      </c>
      <c r="C451" s="25" t="s">
        <v>1102</v>
      </c>
      <c r="D451" s="25" t="n">
        <v>1</v>
      </c>
      <c r="E451" s="65" t="s">
        <v>1103</v>
      </c>
      <c r="F451" s="65" t="s">
        <v>1103</v>
      </c>
      <c r="G451" s="15" t="n">
        <v>0</v>
      </c>
      <c r="H451" s="15" t="n">
        <v>0</v>
      </c>
      <c r="I451" s="30" t="s">
        <v>20</v>
      </c>
      <c r="J451" s="26" t="s">
        <v>162</v>
      </c>
      <c r="K451" s="27" t="s">
        <v>22</v>
      </c>
      <c r="L451" s="28" t="s">
        <v>7</v>
      </c>
      <c r="M451" s="28" t="s">
        <v>8</v>
      </c>
      <c r="N451" s="28"/>
      <c r="O451" s="28"/>
      <c r="P451" s="20" t="s">
        <v>1104</v>
      </c>
      <c r="Q451" s="21"/>
      <c r="R451" s="1"/>
      <c r="S451" s="1" t="str">
        <f aca="false">IF(E451=F451,"","NOT EQUAL")</f>
        <v/>
      </c>
      <c r="T451" s="1" t="str">
        <f aca="false">IF(ISNA(VLOOKUP(P451,'NEW XEQM.c'!D:D,1,0)),"--",VLOOKUP(P451,'NEW XEQM.c'!D:G,3,0))</f>
        <v>SUM+</v>
      </c>
      <c r="U451" s="1" t="s">
        <v>1105</v>
      </c>
      <c r="W451" s="0" t="str">
        <f aca="false">SUBSTITUTE(IF(AND(T451="--",FIND("STD",E451),FIND("fn",C451)&gt;0,FIND("ITM_",P451),I451="CAT_FNCT"),E451,""),"""","")</f>
        <v/>
      </c>
    </row>
    <row r="452" customFormat="false" ht="15.75" hidden="false" customHeight="false" outlineLevel="0" collapsed="false">
      <c r="A452" s="23" t="n">
        <f aca="false">IF(B452=INT(B452),ROW(),"")</f>
        <v>452</v>
      </c>
      <c r="B452" s="24" t="n">
        <f aca="false">IF(AND(MID(C452,2,1)&lt;&gt;"/",MID(C452,1,1)="/"),INT(B451)+1,B451+0.01)</f>
        <v>434</v>
      </c>
      <c r="C452" s="25" t="s">
        <v>1102</v>
      </c>
      <c r="D452" s="25" t="n">
        <v>2</v>
      </c>
      <c r="E452" s="65" t="s">
        <v>1106</v>
      </c>
      <c r="F452" s="65" t="s">
        <v>1106</v>
      </c>
      <c r="G452" s="15" t="n">
        <v>0</v>
      </c>
      <c r="H452" s="15" t="n">
        <v>0</v>
      </c>
      <c r="I452" s="30" t="s">
        <v>20</v>
      </c>
      <c r="J452" s="26" t="s">
        <v>162</v>
      </c>
      <c r="K452" s="27" t="s">
        <v>22</v>
      </c>
      <c r="L452" s="28" t="s">
        <v>7</v>
      </c>
      <c r="M452" s="28" t="s">
        <v>8</v>
      </c>
      <c r="N452" s="28"/>
      <c r="O452" s="28"/>
      <c r="P452" s="20" t="s">
        <v>1107</v>
      </c>
      <c r="Q452" s="21"/>
      <c r="R452" s="1"/>
      <c r="S452" s="1" t="str">
        <f aca="false">IF(E452=F452,"","NOT EQUAL")</f>
        <v/>
      </c>
      <c r="T452" s="1" t="str">
        <f aca="false">IF(ISNA(VLOOKUP(P452,'NEW XEQM.c'!D:D,1,0)),"--",VLOOKUP(P452,'NEW XEQM.c'!D:G,3,0))</f>
        <v>--</v>
      </c>
      <c r="U452" s="1"/>
      <c r="W452" s="0" t="str">
        <f aca="false">SUBSTITUTE(IF(AND(T452="--",FIND("STD",E452),FIND("fn",C452)&gt;0,FIND("ITM_",P452),I452="CAT_FNCT"),E452,""),"""","")</f>
        <v>STD_SIGMA -</v>
      </c>
    </row>
    <row r="453" customFormat="false" ht="15.75" hidden="false" customHeight="false" outlineLevel="0" collapsed="false">
      <c r="A453" s="23" t="n">
        <f aca="false">IF(B453=INT(B453),ROW(),"")</f>
        <v>453</v>
      </c>
      <c r="B453" s="24" t="n">
        <f aca="false">IF(AND(MID(C453,2,1)&lt;&gt;"/",MID(C453,1,1)="/"),INT(B452)+1,B452+0.01)</f>
        <v>435</v>
      </c>
      <c r="C453" s="25" t="s">
        <v>1108</v>
      </c>
      <c r="D453" s="25" t="n">
        <v>0</v>
      </c>
      <c r="E453" s="65" t="s">
        <v>1109</v>
      </c>
      <c r="F453" s="65" t="s">
        <v>1110</v>
      </c>
      <c r="G453" s="15" t="n">
        <v>0</v>
      </c>
      <c r="H453" s="15" t="n">
        <v>0</v>
      </c>
      <c r="I453" s="30" t="s">
        <v>20</v>
      </c>
      <c r="J453" s="26" t="s">
        <v>21</v>
      </c>
      <c r="K453" s="27" t="s">
        <v>22</v>
      </c>
      <c r="L453" s="28" t="s">
        <v>7</v>
      </c>
      <c r="M453" s="28" t="s">
        <v>8</v>
      </c>
      <c r="N453" s="28"/>
      <c r="O453" s="28"/>
      <c r="P453" s="20" t="s">
        <v>1111</v>
      </c>
      <c r="Q453" s="21"/>
      <c r="R453" s="1"/>
      <c r="S453" s="1" t="str">
        <f aca="false">IF(E453=F453,"","NOT EQUAL")</f>
        <v>NOT EQUAL</v>
      </c>
      <c r="T453" s="1" t="str">
        <f aca="false">IF(ISNA(VLOOKUP(P453,'NEW XEQM.c'!D:D,1,0)),"--",VLOOKUP(P453,'NEW XEQM.c'!D:G,3,0))</f>
        <v>NSUM</v>
      </c>
      <c r="U453" s="1" t="s">
        <v>1105</v>
      </c>
      <c r="W453" s="0" t="str">
        <f aca="false">SUBSTITUTE(IF(AND(T453="--",FIND("STD",E453),FIND("fn",C453)&gt;0,FIND("ITM_",P453),I453="CAT_FNCT"),E453,""),"""","")</f>
        <v/>
      </c>
    </row>
    <row r="454" customFormat="false" ht="15.75" hidden="false" customHeight="false" outlineLevel="0" collapsed="false">
      <c r="A454" s="23" t="n">
        <f aca="false">IF(B454=INT(B454),ROW(),"")</f>
        <v>454</v>
      </c>
      <c r="B454" s="24" t="n">
        <f aca="false">IF(AND(MID(C454,2,1)&lt;&gt;"/",MID(C454,1,1)="/"),INT(B453)+1,B453+0.01)</f>
        <v>436</v>
      </c>
      <c r="C454" s="25" t="s">
        <v>1108</v>
      </c>
      <c r="D454" s="91" t="s">
        <v>1112</v>
      </c>
      <c r="E454" s="65" t="s">
        <v>1113</v>
      </c>
      <c r="F454" s="65" t="s">
        <v>1113</v>
      </c>
      <c r="G454" s="15" t="n">
        <v>0</v>
      </c>
      <c r="H454" s="15" t="n">
        <v>0</v>
      </c>
      <c r="I454" s="30" t="s">
        <v>20</v>
      </c>
      <c r="J454" s="26" t="s">
        <v>21</v>
      </c>
      <c r="K454" s="27" t="s">
        <v>22</v>
      </c>
      <c r="L454" s="28" t="s">
        <v>7</v>
      </c>
      <c r="M454" s="28" t="s">
        <v>8</v>
      </c>
      <c r="N454" s="28"/>
      <c r="O454" s="28"/>
      <c r="P454" s="20" t="s">
        <v>1114</v>
      </c>
      <c r="Q454" s="21"/>
      <c r="R454" s="1"/>
      <c r="S454" s="1" t="str">
        <f aca="false">IF(E454=F454,"","NOT EQUAL")</f>
        <v/>
      </c>
      <c r="T454" s="1" t="str">
        <f aca="false">IF(ISNA(VLOOKUP(P454,'NEW XEQM.c'!D:D,1,0)),"--",VLOOKUP(P454,'NEW XEQM.c'!D:G,3,0))</f>
        <v>SUMX</v>
      </c>
      <c r="U454" s="1" t="s">
        <v>1105</v>
      </c>
      <c r="W454" s="0" t="str">
        <f aca="false">SUBSTITUTE(IF(AND(T454="--",FIND("STD",E454),FIND("fn",C454)&gt;0,FIND("ITM_",P454),I454="CAT_FNCT"),E454,""),"""","")</f>
        <v/>
      </c>
    </row>
    <row r="455" customFormat="false" ht="15.75" hidden="false" customHeight="false" outlineLevel="0" collapsed="false">
      <c r="A455" s="23" t="n">
        <f aca="false">IF(B455=INT(B455),ROW(),"")</f>
        <v>455</v>
      </c>
      <c r="B455" s="24" t="n">
        <f aca="false">IF(AND(MID(C455,2,1)&lt;&gt;"/",MID(C455,1,1)="/"),INT(B454)+1,B454+0.01)</f>
        <v>437</v>
      </c>
      <c r="C455" s="25" t="s">
        <v>1108</v>
      </c>
      <c r="D455" s="91" t="s">
        <v>1115</v>
      </c>
      <c r="E455" s="65" t="s">
        <v>1116</v>
      </c>
      <c r="F455" s="65" t="s">
        <v>1116</v>
      </c>
      <c r="G455" s="15" t="n">
        <v>0</v>
      </c>
      <c r="H455" s="15" t="n">
        <v>0</v>
      </c>
      <c r="I455" s="30" t="s">
        <v>20</v>
      </c>
      <c r="J455" s="26" t="s">
        <v>21</v>
      </c>
      <c r="K455" s="27" t="s">
        <v>22</v>
      </c>
      <c r="L455" s="28" t="s">
        <v>7</v>
      </c>
      <c r="M455" s="28" t="s">
        <v>8</v>
      </c>
      <c r="N455" s="28"/>
      <c r="O455" s="28"/>
      <c r="P455" s="20" t="s">
        <v>1117</v>
      </c>
      <c r="Q455" s="21"/>
      <c r="R455" s="1"/>
      <c r="S455" s="1" t="str">
        <f aca="false">IF(E455=F455,"","NOT EQUAL")</f>
        <v/>
      </c>
      <c r="T455" s="1" t="str">
        <f aca="false">IF(ISNA(VLOOKUP(P455,'NEW XEQM.c'!D:D,1,0)),"--",VLOOKUP(P455,'NEW XEQM.c'!D:G,3,0))</f>
        <v>SUMY</v>
      </c>
      <c r="U455" s="1" t="s">
        <v>1105</v>
      </c>
      <c r="W455" s="0" t="str">
        <f aca="false">SUBSTITUTE(IF(AND(T455="--",FIND("STD",E455),FIND("fn",C455)&gt;0,FIND("ITM_",P455),I455="CAT_FNCT"),E455,""),"""","")</f>
        <v/>
      </c>
    </row>
    <row r="456" customFormat="false" ht="15.75" hidden="false" customHeight="false" outlineLevel="0" collapsed="false">
      <c r="A456" s="23" t="n">
        <f aca="false">IF(B456=INT(B456),ROW(),"")</f>
        <v>456</v>
      </c>
      <c r="B456" s="24" t="n">
        <f aca="false">IF(AND(MID(C456,2,1)&lt;&gt;"/",MID(C456,1,1)="/"),INT(B455)+1,B455+0.01)</f>
        <v>438</v>
      </c>
      <c r="C456" s="25" t="s">
        <v>1108</v>
      </c>
      <c r="D456" s="91" t="s">
        <v>1118</v>
      </c>
      <c r="E456" s="65" t="s">
        <v>1119</v>
      </c>
      <c r="F456" s="65" t="s">
        <v>1119</v>
      </c>
      <c r="G456" s="15" t="n">
        <v>0</v>
      </c>
      <c r="H456" s="15" t="n">
        <v>0</v>
      </c>
      <c r="I456" s="30" t="s">
        <v>20</v>
      </c>
      <c r="J456" s="26" t="s">
        <v>21</v>
      </c>
      <c r="K456" s="27" t="s">
        <v>22</v>
      </c>
      <c r="L456" s="28" t="s">
        <v>7</v>
      </c>
      <c r="M456" s="28" t="s">
        <v>8</v>
      </c>
      <c r="N456" s="28"/>
      <c r="O456" s="28"/>
      <c r="P456" s="20" t="s">
        <v>1120</v>
      </c>
      <c r="Q456" s="21"/>
      <c r="R456" s="1"/>
      <c r="S456" s="1" t="str">
        <f aca="false">IF(E456=F456,"","NOT EQUAL")</f>
        <v/>
      </c>
      <c r="T456" s="1" t="str">
        <f aca="false">IF(ISNA(VLOOKUP(P456,'NEW XEQM.c'!D:D,1,0)),"--",VLOOKUP(P456,'NEW XEQM.c'!D:G,3,0))</f>
        <v>--</v>
      </c>
      <c r="U456" s="1" t="s">
        <v>1105</v>
      </c>
      <c r="W456" s="0" t="str">
        <f aca="false">SUBSTITUTE(IF(AND(T456="--",FIND("STD",E456),FIND("fn",C456)&gt;0,FIND("ITM_",P456),I456="CAT_FNCT"),E456,""),"""","")</f>
        <v>STD_SIGMA x STD_SUP_2</v>
      </c>
    </row>
    <row r="457" customFormat="false" ht="15.75" hidden="false" customHeight="false" outlineLevel="0" collapsed="false">
      <c r="A457" s="23" t="n">
        <f aca="false">IF(B457=INT(B457),ROW(),"")</f>
        <v>457</v>
      </c>
      <c r="B457" s="24" t="n">
        <f aca="false">IF(AND(MID(C457,2,1)&lt;&gt;"/",MID(C457,1,1)="/"),INT(B456)+1,B456+0.01)</f>
        <v>439</v>
      </c>
      <c r="C457" s="25" t="s">
        <v>1108</v>
      </c>
      <c r="D457" s="91" t="s">
        <v>1121</v>
      </c>
      <c r="E457" s="65" t="s">
        <v>1122</v>
      </c>
      <c r="F457" s="65" t="s">
        <v>1122</v>
      </c>
      <c r="G457" s="15" t="n">
        <v>0</v>
      </c>
      <c r="H457" s="15" t="n">
        <v>0</v>
      </c>
      <c r="I457" s="30" t="s">
        <v>20</v>
      </c>
      <c r="J457" s="26" t="s">
        <v>21</v>
      </c>
      <c r="K457" s="27" t="s">
        <v>22</v>
      </c>
      <c r="L457" s="28" t="s">
        <v>7</v>
      </c>
      <c r="M457" s="28" t="s">
        <v>8</v>
      </c>
      <c r="N457" s="28"/>
      <c r="O457" s="28"/>
      <c r="P457" s="20" t="s">
        <v>1123</v>
      </c>
      <c r="Q457" s="21"/>
      <c r="R457" s="1"/>
      <c r="S457" s="1" t="str">
        <f aca="false">IF(E457=F457,"","NOT EQUAL")</f>
        <v/>
      </c>
      <c r="T457" s="1" t="str">
        <f aca="false">IF(ISNA(VLOOKUP(P457,'NEW XEQM.c'!D:D,1,0)),"--",VLOOKUP(P457,'NEW XEQM.c'!D:G,3,0))</f>
        <v>--</v>
      </c>
      <c r="U457" s="1" t="s">
        <v>1105</v>
      </c>
      <c r="W457" s="0" t="str">
        <f aca="false">SUBSTITUTE(IF(AND(T457="--",FIND("STD",E457),FIND("fn",C457)&gt;0,FIND("ITM_",P457),I457="CAT_FNCT"),E457,""),"""","")</f>
        <v>STD_SIGMA x STD_SUP_2 y</v>
      </c>
    </row>
    <row r="458" customFormat="false" ht="15.75" hidden="false" customHeight="false" outlineLevel="0" collapsed="false">
      <c r="A458" s="23" t="n">
        <f aca="false">IF(B458=INT(B458),ROW(),"")</f>
        <v>458</v>
      </c>
      <c r="B458" s="24" t="n">
        <f aca="false">IF(AND(MID(C458,2,1)&lt;&gt;"/",MID(C458,1,1)="/"),INT(B457)+1,B457+0.01)</f>
        <v>440</v>
      </c>
      <c r="C458" s="25" t="s">
        <v>1108</v>
      </c>
      <c r="D458" s="91" t="s">
        <v>1124</v>
      </c>
      <c r="E458" s="65" t="s">
        <v>1125</v>
      </c>
      <c r="F458" s="92" t="s">
        <v>1125</v>
      </c>
      <c r="G458" s="15" t="n">
        <v>0</v>
      </c>
      <c r="H458" s="15" t="n">
        <v>0</v>
      </c>
      <c r="I458" s="30" t="s">
        <v>20</v>
      </c>
      <c r="J458" s="26" t="s">
        <v>21</v>
      </c>
      <c r="K458" s="27" t="s">
        <v>22</v>
      </c>
      <c r="L458" s="28" t="s">
        <v>7</v>
      </c>
      <c r="M458" s="28" t="s">
        <v>8</v>
      </c>
      <c r="N458" s="28"/>
      <c r="O458" s="28"/>
      <c r="P458" s="20" t="s">
        <v>1126</v>
      </c>
      <c r="Q458" s="21"/>
      <c r="R458" s="1"/>
      <c r="S458" s="1" t="str">
        <f aca="false">IF(E458=F458,"","NOT EQUAL")</f>
        <v/>
      </c>
      <c r="T458" s="1" t="str">
        <f aca="false">IF(ISNA(VLOOKUP(P458,'NEW XEQM.c'!D:D,1,0)),"--",VLOOKUP(P458,'NEW XEQM.c'!D:G,3,0))</f>
        <v>--</v>
      </c>
      <c r="U458" s="1" t="s">
        <v>1105</v>
      </c>
      <c r="W458" s="0" t="str">
        <f aca="false">SUBSTITUTE(IF(AND(T458="--",FIND("STD",E458),FIND("fn",C458)&gt;0,FIND("ITM_",P458),I458="CAT_FNCT"),E458,""),"""","")</f>
        <v>STD_SIGMA y STD_SUP_2</v>
      </c>
    </row>
    <row r="459" customFormat="false" ht="15.75" hidden="false" customHeight="false" outlineLevel="0" collapsed="false">
      <c r="A459" s="23" t="n">
        <f aca="false">IF(B459=INT(B459),ROW(),"")</f>
        <v>459</v>
      </c>
      <c r="B459" s="24" t="n">
        <f aca="false">IF(AND(MID(C459,2,1)&lt;&gt;"/",MID(C459,1,1)="/"),INT(B458)+1,B458+0.01)</f>
        <v>441</v>
      </c>
      <c r="C459" s="25" t="s">
        <v>1108</v>
      </c>
      <c r="D459" s="91" t="s">
        <v>1127</v>
      </c>
      <c r="E459" s="93" t="s">
        <v>1128</v>
      </c>
      <c r="F459" s="94" t="s">
        <v>1128</v>
      </c>
      <c r="G459" s="15" t="n">
        <v>0</v>
      </c>
      <c r="H459" s="15" t="n">
        <v>0</v>
      </c>
      <c r="I459" s="30" t="s">
        <v>20</v>
      </c>
      <c r="J459" s="26" t="s">
        <v>21</v>
      </c>
      <c r="K459" s="27" t="s">
        <v>22</v>
      </c>
      <c r="L459" s="28" t="s">
        <v>7</v>
      </c>
      <c r="M459" s="28" t="s">
        <v>8</v>
      </c>
      <c r="N459" s="28"/>
      <c r="O459" s="28"/>
      <c r="P459" s="20" t="s">
        <v>1129</v>
      </c>
      <c r="Q459" s="21"/>
      <c r="R459" s="1"/>
      <c r="S459" s="1" t="str">
        <f aca="false">IF(E459=F459,"","NOT EQUAL")</f>
        <v/>
      </c>
      <c r="T459" s="1" t="str">
        <f aca="false">IF(ISNA(VLOOKUP(P459,'NEW XEQM.c'!D:D,1,0)),"--",VLOOKUP(P459,'NEW XEQM.c'!D:G,3,0))</f>
        <v>--</v>
      </c>
      <c r="U459" s="1" t="s">
        <v>1105</v>
      </c>
      <c r="W459" s="0" t="str">
        <f aca="false">SUBSTITUTE(IF(AND(T459="--",FIND("STD",E459),FIND("fn",C459)&gt;0,FIND("ITM_",P459),I459="CAT_FNCT"),E459,""),"""","")</f>
        <v>STD_SIGMA xy</v>
      </c>
    </row>
    <row r="460" customFormat="false" ht="15.75" hidden="false" customHeight="false" outlineLevel="0" collapsed="false">
      <c r="A460" s="23" t="n">
        <f aca="false">IF(B460=INT(B460),ROW(),"")</f>
        <v>460</v>
      </c>
      <c r="B460" s="24" t="n">
        <f aca="false">IF(AND(MID(C460,2,1)&lt;&gt;"/",MID(C460,1,1)="/"),INT(B459)+1,B459+0.01)</f>
        <v>442</v>
      </c>
      <c r="C460" s="25" t="s">
        <v>1108</v>
      </c>
      <c r="D460" s="91" t="s">
        <v>1130</v>
      </c>
      <c r="E460" s="95" t="s">
        <v>1131</v>
      </c>
      <c r="F460" s="95" t="s">
        <v>1131</v>
      </c>
      <c r="G460" s="15" t="n">
        <v>0</v>
      </c>
      <c r="H460" s="15" t="n">
        <v>0</v>
      </c>
      <c r="I460" s="30" t="s">
        <v>20</v>
      </c>
      <c r="J460" s="26" t="s">
        <v>21</v>
      </c>
      <c r="K460" s="27" t="s">
        <v>22</v>
      </c>
      <c r="L460" s="28" t="s">
        <v>7</v>
      </c>
      <c r="M460" s="28" t="s">
        <v>8</v>
      </c>
      <c r="N460" s="28"/>
      <c r="O460" s="28"/>
      <c r="P460" s="20" t="s">
        <v>1132</v>
      </c>
      <c r="Q460" s="21"/>
      <c r="R460" s="1"/>
      <c r="S460" s="1" t="str">
        <f aca="false">IF(E460=F460,"","NOT EQUAL")</f>
        <v/>
      </c>
      <c r="T460" s="1" t="str">
        <f aca="false">IF(ISNA(VLOOKUP(P460,'NEW XEQM.c'!D:D,1,0)),"--",VLOOKUP(P460,'NEW XEQM.c'!D:G,3,0))</f>
        <v>--</v>
      </c>
      <c r="U460" s="1" t="s">
        <v>1105</v>
      </c>
      <c r="W460" s="0" t="str">
        <f aca="false">SUBSTITUTE(IF(AND(T460="--",FIND("STD",E460),FIND("fn",C460)&gt;0,FIND("ITM_",P460),I460="CAT_FNCT"),E460,""),"""","")</f>
        <v>STD_SIGMA lnx STD_DOT STD_SPACE_6_PER_EM lny</v>
      </c>
    </row>
    <row r="461" customFormat="false" ht="15.75" hidden="false" customHeight="false" outlineLevel="0" collapsed="false">
      <c r="A461" s="23" t="n">
        <f aca="false">IF(B461=INT(B461),ROW(),"")</f>
        <v>461</v>
      </c>
      <c r="B461" s="24" t="n">
        <f aca="false">IF(AND(MID(C461,2,1)&lt;&gt;"/",MID(C461,1,1)="/"),INT(B460)+1,B460+0.01)</f>
        <v>443</v>
      </c>
      <c r="C461" s="25" t="s">
        <v>1108</v>
      </c>
      <c r="D461" s="91" t="s">
        <v>1133</v>
      </c>
      <c r="E461" s="65" t="s">
        <v>1134</v>
      </c>
      <c r="F461" s="65" t="s">
        <v>1134</v>
      </c>
      <c r="G461" s="15" t="n">
        <v>0</v>
      </c>
      <c r="H461" s="15" t="n">
        <v>0</v>
      </c>
      <c r="I461" s="30" t="s">
        <v>20</v>
      </c>
      <c r="J461" s="26" t="s">
        <v>21</v>
      </c>
      <c r="K461" s="27" t="s">
        <v>22</v>
      </c>
      <c r="L461" s="28" t="s">
        <v>7</v>
      </c>
      <c r="M461" s="28" t="s">
        <v>8</v>
      </c>
      <c r="N461" s="28"/>
      <c r="O461" s="28"/>
      <c r="P461" s="20" t="s">
        <v>1135</v>
      </c>
      <c r="Q461" s="21"/>
      <c r="R461" s="1"/>
      <c r="S461" s="1" t="str">
        <f aca="false">IF(E461=F461,"","NOT EQUAL")</f>
        <v/>
      </c>
      <c r="T461" s="1" t="str">
        <f aca="false">IF(ISNA(VLOOKUP(P461,'NEW XEQM.c'!D:D,1,0)),"--",VLOOKUP(P461,'NEW XEQM.c'!D:G,3,0))</f>
        <v>--</v>
      </c>
      <c r="U461" s="1" t="s">
        <v>1105</v>
      </c>
      <c r="W461" s="0" t="str">
        <f aca="false">SUBSTITUTE(IF(AND(T461="--",FIND("STD",E461),FIND("fn",C461)&gt;0,FIND("ITM_",P461),I461="CAT_FNCT"),E461,""),"""","")</f>
        <v>STD_SIGMA lnx</v>
      </c>
    </row>
    <row r="462" customFormat="false" ht="15.75" hidden="false" customHeight="false" outlineLevel="0" collapsed="false">
      <c r="A462" s="23" t="n">
        <f aca="false">IF(B462=INT(B462),ROW(),"")</f>
        <v>462</v>
      </c>
      <c r="B462" s="24" t="n">
        <f aca="false">IF(AND(MID(C462,2,1)&lt;&gt;"/",MID(C462,1,1)="/"),INT(B461)+1,B461+0.01)</f>
        <v>444</v>
      </c>
      <c r="C462" s="25" t="s">
        <v>1108</v>
      </c>
      <c r="D462" s="91" t="s">
        <v>1136</v>
      </c>
      <c r="E462" s="65" t="s">
        <v>1137</v>
      </c>
      <c r="F462" s="65" t="s">
        <v>1137</v>
      </c>
      <c r="G462" s="15" t="n">
        <v>0</v>
      </c>
      <c r="H462" s="15" t="n">
        <v>0</v>
      </c>
      <c r="I462" s="30" t="s">
        <v>20</v>
      </c>
      <c r="J462" s="26" t="s">
        <v>21</v>
      </c>
      <c r="K462" s="27" t="s">
        <v>22</v>
      </c>
      <c r="L462" s="28" t="s">
        <v>7</v>
      </c>
      <c r="M462" s="28" t="s">
        <v>8</v>
      </c>
      <c r="N462" s="28"/>
      <c r="O462" s="28"/>
      <c r="P462" s="20" t="s">
        <v>1138</v>
      </c>
      <c r="Q462" s="21"/>
      <c r="R462" s="1"/>
      <c r="S462" s="1" t="str">
        <f aca="false">IF(E462=F462,"","NOT EQUAL")</f>
        <v/>
      </c>
      <c r="T462" s="1" t="str">
        <f aca="false">IF(ISNA(VLOOKUP(P462,'NEW XEQM.c'!D:D,1,0)),"--",VLOOKUP(P462,'NEW XEQM.c'!D:G,3,0))</f>
        <v>--</v>
      </c>
      <c r="U462" s="1" t="s">
        <v>1105</v>
      </c>
      <c r="W462" s="0" t="str">
        <f aca="false">SUBSTITUTE(IF(AND(T462="--",FIND("STD",E462),FIND("fn",C462)&gt;0,FIND("ITM_",P462),I462="CAT_FNCT"),E462,""),"""","")</f>
        <v>STD_SIGMA ln STD_SUP_2 x</v>
      </c>
    </row>
    <row r="463" customFormat="false" ht="15.75" hidden="false" customHeight="false" outlineLevel="0" collapsed="false">
      <c r="A463" s="23" t="n">
        <f aca="false">IF(B463=INT(B463),ROW(),"")</f>
        <v>463</v>
      </c>
      <c r="B463" s="24" t="n">
        <f aca="false">IF(AND(MID(C463,2,1)&lt;&gt;"/",MID(C463,1,1)="/"),INT(B462)+1,B462+0.01)</f>
        <v>445</v>
      </c>
      <c r="C463" s="25" t="s">
        <v>1108</v>
      </c>
      <c r="D463" s="91" t="s">
        <v>1139</v>
      </c>
      <c r="E463" s="96" t="s">
        <v>1140</v>
      </c>
      <c r="F463" s="96" t="s">
        <v>1140</v>
      </c>
      <c r="G463" s="15" t="n">
        <v>0</v>
      </c>
      <c r="H463" s="15" t="n">
        <v>0</v>
      </c>
      <c r="I463" s="30" t="s">
        <v>20</v>
      </c>
      <c r="J463" s="26" t="s">
        <v>21</v>
      </c>
      <c r="K463" s="27" t="s">
        <v>22</v>
      </c>
      <c r="L463" s="28" t="s">
        <v>7</v>
      </c>
      <c r="M463" s="28" t="s">
        <v>8</v>
      </c>
      <c r="N463" s="28"/>
      <c r="O463" s="28"/>
      <c r="P463" s="20" t="s">
        <v>1141</v>
      </c>
      <c r="Q463" s="21"/>
      <c r="R463" s="1"/>
      <c r="S463" s="1" t="str">
        <f aca="false">IF(E463=F463,"","NOT EQUAL")</f>
        <v/>
      </c>
      <c r="T463" s="1" t="str">
        <f aca="false">IF(ISNA(VLOOKUP(P463,'NEW XEQM.c'!D:D,1,0)),"--",VLOOKUP(P463,'NEW XEQM.c'!D:G,3,0))</f>
        <v>--</v>
      </c>
      <c r="U463" s="1" t="s">
        <v>1105</v>
      </c>
      <c r="W463" s="0" t="str">
        <f aca="false">SUBSTITUTE(IF(AND(T463="--",FIND("STD",E463),FIND("fn",C463)&gt;0,FIND("ITM_",P463),I463="CAT_FNCT"),E463,""),"""","")</f>
        <v>STD_SIGMA y STD_DOT STD_SPACE_6_PER_EM lnx</v>
      </c>
    </row>
    <row r="464" customFormat="false" ht="15.75" hidden="false" customHeight="false" outlineLevel="0" collapsed="false">
      <c r="A464" s="23" t="n">
        <f aca="false">IF(B464=INT(B464),ROW(),"")</f>
        <v>464</v>
      </c>
      <c r="B464" s="24" t="n">
        <f aca="false">IF(AND(MID(C464,2,1)&lt;&gt;"/",MID(C464,1,1)="/"),INT(B463)+1,B463+0.01)</f>
        <v>446</v>
      </c>
      <c r="C464" s="25" t="s">
        <v>1108</v>
      </c>
      <c r="D464" s="91" t="s">
        <v>1142</v>
      </c>
      <c r="E464" s="65" t="s">
        <v>1143</v>
      </c>
      <c r="F464" s="65" t="s">
        <v>1143</v>
      </c>
      <c r="G464" s="15" t="n">
        <v>0</v>
      </c>
      <c r="H464" s="15" t="n">
        <v>0</v>
      </c>
      <c r="I464" s="30" t="s">
        <v>20</v>
      </c>
      <c r="J464" s="26" t="s">
        <v>21</v>
      </c>
      <c r="K464" s="27" t="s">
        <v>22</v>
      </c>
      <c r="L464" s="28" t="s">
        <v>7</v>
      </c>
      <c r="M464" s="28" t="s">
        <v>8</v>
      </c>
      <c r="N464" s="28"/>
      <c r="O464" s="28"/>
      <c r="P464" s="20" t="s">
        <v>1144</v>
      </c>
      <c r="Q464" s="21"/>
      <c r="R464" s="1"/>
      <c r="S464" s="1" t="str">
        <f aca="false">IF(E464=F464,"","NOT EQUAL")</f>
        <v/>
      </c>
      <c r="T464" s="1" t="str">
        <f aca="false">IF(ISNA(VLOOKUP(P464,'NEW XEQM.c'!D:D,1,0)),"--",VLOOKUP(P464,'NEW XEQM.c'!D:G,3,0))</f>
        <v>--</v>
      </c>
      <c r="U464" s="1" t="s">
        <v>1105</v>
      </c>
      <c r="W464" s="0" t="str">
        <f aca="false">SUBSTITUTE(IF(AND(T464="--",FIND("STD",E464),FIND("fn",C464)&gt;0,FIND("ITM_",P464),I464="CAT_FNCT"),E464,""),"""","")</f>
        <v>STD_SIGMA lny</v>
      </c>
    </row>
    <row r="465" customFormat="false" ht="15.75" hidden="false" customHeight="false" outlineLevel="0" collapsed="false">
      <c r="A465" s="23" t="n">
        <f aca="false">IF(B465=INT(B465),ROW(),"")</f>
        <v>465</v>
      </c>
      <c r="B465" s="24" t="n">
        <f aca="false">IF(AND(MID(C465,2,1)&lt;&gt;"/",MID(C465,1,1)="/"),INT(B464)+1,B464+0.01)</f>
        <v>447</v>
      </c>
      <c r="C465" s="25" t="s">
        <v>1108</v>
      </c>
      <c r="D465" s="91" t="s">
        <v>1145</v>
      </c>
      <c r="E465" s="65" t="s">
        <v>1146</v>
      </c>
      <c r="F465" s="65" t="s">
        <v>1146</v>
      </c>
      <c r="G465" s="15" t="n">
        <v>0</v>
      </c>
      <c r="H465" s="15" t="n">
        <v>0</v>
      </c>
      <c r="I465" s="30" t="s">
        <v>20</v>
      </c>
      <c r="J465" s="26" t="s">
        <v>21</v>
      </c>
      <c r="K465" s="27" t="s">
        <v>22</v>
      </c>
      <c r="L465" s="28" t="s">
        <v>7</v>
      </c>
      <c r="M465" s="28" t="s">
        <v>8</v>
      </c>
      <c r="N465" s="28"/>
      <c r="O465" s="28"/>
      <c r="P465" s="20" t="s">
        <v>1147</v>
      </c>
      <c r="Q465" s="21"/>
      <c r="R465" s="1"/>
      <c r="S465" s="1" t="str">
        <f aca="false">IF(E465=F465,"","NOT EQUAL")</f>
        <v/>
      </c>
      <c r="T465" s="1" t="str">
        <f aca="false">IF(ISNA(VLOOKUP(P465,'NEW XEQM.c'!D:D,1,0)),"--",VLOOKUP(P465,'NEW XEQM.c'!D:G,3,0))</f>
        <v>--</v>
      </c>
      <c r="U465" s="1" t="s">
        <v>1105</v>
      </c>
      <c r="W465" s="0" t="str">
        <f aca="false">SUBSTITUTE(IF(AND(T465="--",FIND("STD",E465),FIND("fn",C465)&gt;0,FIND("ITM_",P465),I465="CAT_FNCT"),E465,""),"""","")</f>
        <v>STD_SIGMA ln STD_SUP_2 y</v>
      </c>
    </row>
    <row r="466" customFormat="false" ht="15.75" hidden="false" customHeight="false" outlineLevel="0" collapsed="false">
      <c r="A466" s="23" t="n">
        <f aca="false">IF(B466=INT(B466),ROW(),"")</f>
        <v>466</v>
      </c>
      <c r="B466" s="24" t="n">
        <f aca="false">IF(AND(MID(C466,2,1)&lt;&gt;"/",MID(C466,1,1)="/"),INT(B465)+1,B465+0.01)</f>
        <v>448</v>
      </c>
      <c r="C466" s="25" t="s">
        <v>1108</v>
      </c>
      <c r="D466" s="91" t="s">
        <v>1148</v>
      </c>
      <c r="E466" s="96" t="s">
        <v>1149</v>
      </c>
      <c r="F466" s="96" t="s">
        <v>1149</v>
      </c>
      <c r="G466" s="15" t="n">
        <v>0</v>
      </c>
      <c r="H466" s="15" t="n">
        <v>0</v>
      </c>
      <c r="I466" s="30" t="s">
        <v>20</v>
      </c>
      <c r="J466" s="26" t="s">
        <v>21</v>
      </c>
      <c r="K466" s="27" t="s">
        <v>22</v>
      </c>
      <c r="L466" s="28" t="s">
        <v>7</v>
      </c>
      <c r="M466" s="28" t="s">
        <v>8</v>
      </c>
      <c r="N466" s="28"/>
      <c r="O466" s="28"/>
      <c r="P466" s="20" t="s">
        <v>1150</v>
      </c>
      <c r="Q466" s="21"/>
      <c r="R466" s="1"/>
      <c r="S466" s="1" t="str">
        <f aca="false">IF(E466=F466,"","NOT EQUAL")</f>
        <v/>
      </c>
      <c r="T466" s="1" t="str">
        <f aca="false">IF(ISNA(VLOOKUP(P466,'NEW XEQM.c'!D:D,1,0)),"--",VLOOKUP(P466,'NEW XEQM.c'!D:G,3,0))</f>
        <v>--</v>
      </c>
      <c r="U466" s="1" t="s">
        <v>1105</v>
      </c>
      <c r="W466" s="0" t="str">
        <f aca="false">SUBSTITUTE(IF(AND(T466="--",FIND("STD",E466),FIND("fn",C466)&gt;0,FIND("ITM_",P466),I466="CAT_FNCT"),E466,""),"""","")</f>
        <v>STD_SIGMA x STD_DOT STD_SPACE_6_PER_EM lny</v>
      </c>
    </row>
    <row r="467" customFormat="false" ht="15.75" hidden="false" customHeight="false" outlineLevel="0" collapsed="false">
      <c r="A467" s="23" t="n">
        <f aca="false">IF(B467=INT(B467),ROW(),"")</f>
        <v>467</v>
      </c>
      <c r="B467" s="24" t="n">
        <f aca="false">IF(AND(MID(C467,2,1)&lt;&gt;"/",MID(C467,1,1)="/"),INT(B466)+1,B466+0.01)</f>
        <v>449</v>
      </c>
      <c r="C467" s="25" t="s">
        <v>1108</v>
      </c>
      <c r="D467" s="97" t="s">
        <v>1151</v>
      </c>
      <c r="E467" s="96" t="s">
        <v>1152</v>
      </c>
      <c r="F467" s="96" t="s">
        <v>1152</v>
      </c>
      <c r="G467" s="33" t="n">
        <v>0</v>
      </c>
      <c r="H467" s="33" t="n">
        <v>0</v>
      </c>
      <c r="I467" s="30" t="s">
        <v>20</v>
      </c>
      <c r="J467" s="26" t="s">
        <v>21</v>
      </c>
      <c r="K467" s="27" t="s">
        <v>22</v>
      </c>
      <c r="L467" s="28" t="s">
        <v>7</v>
      </c>
      <c r="M467" s="28" t="s">
        <v>8</v>
      </c>
      <c r="N467" s="28"/>
      <c r="O467" s="28"/>
      <c r="P467" s="98" t="s">
        <v>1153</v>
      </c>
      <c r="Q467" s="21"/>
      <c r="R467" s="1"/>
      <c r="S467" s="1" t="str">
        <f aca="false">IF(E467=F467,"","NOT EQUAL")</f>
        <v/>
      </c>
      <c r="T467" s="1" t="str">
        <f aca="false">IF(ISNA(VLOOKUP(P467,'NEW XEQM.c'!D:D,1,0)),"--",VLOOKUP(P467,'NEW XEQM.c'!D:G,3,0))</f>
        <v>--</v>
      </c>
      <c r="U467" s="1" t="s">
        <v>1105</v>
      </c>
      <c r="W467" s="0" t="str">
        <f aca="false">SUBSTITUTE(IF(AND(T467="--",FIND("STD",E467),FIND("fn",C467)&gt;0,FIND("ITM_",P467),I467="CAT_FNCT"),E467,""),"""","")</f>
        <v>STD_SIGMA x STD_SUP_2 STD_DOT STD_SPACE_6_PER_EM lny</v>
      </c>
    </row>
    <row r="468" customFormat="false" ht="15.75" hidden="false" customHeight="false" outlineLevel="0" collapsed="false">
      <c r="A468" s="23" t="n">
        <f aca="false">IF(B468=INT(B468),ROW(),"")</f>
        <v>468</v>
      </c>
      <c r="B468" s="24" t="n">
        <f aca="false">IF(AND(MID(C468,2,1)&lt;&gt;"/",MID(C468,1,1)="/"),INT(B467)+1,B467+0.01)</f>
        <v>450</v>
      </c>
      <c r="C468" s="25" t="s">
        <v>1108</v>
      </c>
      <c r="D468" s="91" t="s">
        <v>1154</v>
      </c>
      <c r="E468" s="99" t="s">
        <v>1155</v>
      </c>
      <c r="F468" s="99" t="s">
        <v>1155</v>
      </c>
      <c r="G468" s="33" t="n">
        <v>0</v>
      </c>
      <c r="H468" s="33" t="n">
        <v>0</v>
      </c>
      <c r="I468" s="30" t="s">
        <v>20</v>
      </c>
      <c r="J468" s="26" t="s">
        <v>21</v>
      </c>
      <c r="K468" s="27" t="s">
        <v>22</v>
      </c>
      <c r="L468" s="28" t="s">
        <v>7</v>
      </c>
      <c r="M468" s="28" t="s">
        <v>8</v>
      </c>
      <c r="N468" s="28"/>
      <c r="O468" s="28"/>
      <c r="P468" s="20" t="s">
        <v>1156</v>
      </c>
      <c r="Q468" s="21"/>
      <c r="R468" s="1"/>
      <c r="S468" s="1" t="str">
        <f aca="false">IF(E468=F468,"","NOT EQUAL")</f>
        <v/>
      </c>
      <c r="T468" s="1" t="str">
        <f aca="false">IF(ISNA(VLOOKUP(P468,'NEW XEQM.c'!D:D,1,0)),"--",VLOOKUP(P468,'NEW XEQM.c'!D:G,3,0))</f>
        <v>--</v>
      </c>
      <c r="U468" s="1" t="s">
        <v>1105</v>
      </c>
      <c r="W468" s="0" t="str">
        <f aca="false">SUBSTITUTE(IF(AND(T468="--",FIND("STD",E468),FIND("fn",C468)&gt;0,FIND("ITM_",P468),I468="CAT_FNCT"),E468,""),"""","")</f>
        <v>STD_SIGMA x STD_SUP_MINUS STD_SUP_1 STD_DOT STD_SPACE_6_PER_EM lny</v>
      </c>
    </row>
    <row r="469" customFormat="false" ht="15.75" hidden="false" customHeight="false" outlineLevel="0" collapsed="false">
      <c r="A469" s="23" t="n">
        <f aca="false">IF(B469=INT(B469),ROW(),"")</f>
        <v>469</v>
      </c>
      <c r="B469" s="24" t="n">
        <f aca="false">IF(AND(MID(C469,2,1)&lt;&gt;"/",MID(C469,1,1)="/"),INT(B468)+1,B468+0.01)</f>
        <v>451</v>
      </c>
      <c r="C469" s="25" t="s">
        <v>1108</v>
      </c>
      <c r="D469" s="91" t="s">
        <v>1157</v>
      </c>
      <c r="E469" s="65" t="s">
        <v>1158</v>
      </c>
      <c r="F469" s="65" t="s">
        <v>1158</v>
      </c>
      <c r="G469" s="33" t="n">
        <v>0</v>
      </c>
      <c r="H469" s="33" t="n">
        <v>0</v>
      </c>
      <c r="I469" s="30" t="s">
        <v>20</v>
      </c>
      <c r="J469" s="26" t="s">
        <v>21</v>
      </c>
      <c r="K469" s="27" t="s">
        <v>22</v>
      </c>
      <c r="L469" s="28" t="s">
        <v>7</v>
      </c>
      <c r="M469" s="28" t="s">
        <v>8</v>
      </c>
      <c r="N469" s="28"/>
      <c r="O469" s="28"/>
      <c r="P469" s="20" t="s">
        <v>1159</v>
      </c>
      <c r="Q469" s="21"/>
      <c r="R469" s="1"/>
      <c r="S469" s="1" t="str">
        <f aca="false">IF(E469=F469,"","NOT EQUAL")</f>
        <v/>
      </c>
      <c r="T469" s="1" t="str">
        <f aca="false">IF(ISNA(VLOOKUP(P469,'NEW XEQM.c'!D:D,1,0)),"--",VLOOKUP(P469,'NEW XEQM.c'!D:G,3,0))</f>
        <v>--</v>
      </c>
      <c r="U469" s="1" t="s">
        <v>1105</v>
      </c>
      <c r="W469" s="0" t="str">
        <f aca="false">SUBSTITUTE(IF(AND(T469="--",FIND("STD",E469),FIND("fn",C469)&gt;0,FIND("ITM_",P469),I469="CAT_FNCT"),E469,""),"""","")</f>
        <v>STD_SIGMA x STD_SUP_2 y STD_SUP_MINUS STD_SUP_1</v>
      </c>
    </row>
    <row r="470" customFormat="false" ht="15.75" hidden="false" customHeight="false" outlineLevel="0" collapsed="false">
      <c r="A470" s="23" t="n">
        <f aca="false">IF(B470=INT(B470),ROW(),"")</f>
        <v>470</v>
      </c>
      <c r="B470" s="24" t="n">
        <f aca="false">IF(AND(MID(C470,2,1)&lt;&gt;"/",MID(C470,1,1)="/"),INT(B469)+1,B469+0.01)</f>
        <v>452</v>
      </c>
      <c r="C470" s="25" t="s">
        <v>1108</v>
      </c>
      <c r="D470" s="91" t="s">
        <v>1160</v>
      </c>
      <c r="E470" s="65" t="s">
        <v>1161</v>
      </c>
      <c r="F470" s="65" t="s">
        <v>1161</v>
      </c>
      <c r="G470" s="33" t="n">
        <v>0</v>
      </c>
      <c r="H470" s="33" t="n">
        <v>0</v>
      </c>
      <c r="I470" s="30" t="s">
        <v>20</v>
      </c>
      <c r="J470" s="26" t="s">
        <v>21</v>
      </c>
      <c r="K470" s="27" t="s">
        <v>22</v>
      </c>
      <c r="L470" s="28" t="s">
        <v>7</v>
      </c>
      <c r="M470" s="28" t="s">
        <v>8</v>
      </c>
      <c r="N470" s="28"/>
      <c r="O470" s="28"/>
      <c r="P470" s="20" t="s">
        <v>1162</v>
      </c>
      <c r="Q470" s="21"/>
      <c r="R470" s="1"/>
      <c r="S470" s="1" t="str">
        <f aca="false">IF(E470=F470,"","NOT EQUAL")</f>
        <v/>
      </c>
      <c r="T470" s="1" t="str">
        <f aca="false">IF(ISNA(VLOOKUP(P470,'NEW XEQM.c'!D:D,1,0)),"--",VLOOKUP(P470,'NEW XEQM.c'!D:G,3,0))</f>
        <v>--</v>
      </c>
      <c r="U470" s="1" t="s">
        <v>1105</v>
      </c>
      <c r="W470" s="0" t="str">
        <f aca="false">SUBSTITUTE(IF(AND(T470="--",FIND("STD",E470),FIND("fn",C470)&gt;0,FIND("ITM_",P470),I470="CAT_FNCT"),E470,""),"""","")</f>
        <v>STD_SIGMA x STD_SUP_MINUS STD_SUP_1</v>
      </c>
    </row>
    <row r="471" customFormat="false" ht="15.75" hidden="false" customHeight="false" outlineLevel="0" collapsed="false">
      <c r="A471" s="23" t="n">
        <f aca="false">IF(B471=INT(B471),ROW(),"")</f>
        <v>471</v>
      </c>
      <c r="B471" s="24" t="n">
        <f aca="false">IF(AND(MID(C471,2,1)&lt;&gt;"/",MID(C471,1,1)="/"),INT(B470)+1,B470+0.01)</f>
        <v>453</v>
      </c>
      <c r="C471" s="25" t="s">
        <v>1108</v>
      </c>
      <c r="D471" s="91" t="s">
        <v>1163</v>
      </c>
      <c r="E471" s="65" t="s">
        <v>1164</v>
      </c>
      <c r="F471" s="65" t="s">
        <v>1164</v>
      </c>
      <c r="G471" s="33" t="n">
        <v>0</v>
      </c>
      <c r="H471" s="33" t="n">
        <v>0</v>
      </c>
      <c r="I471" s="30" t="s">
        <v>20</v>
      </c>
      <c r="J471" s="26" t="s">
        <v>21</v>
      </c>
      <c r="K471" s="27" t="s">
        <v>22</v>
      </c>
      <c r="L471" s="28" t="s">
        <v>7</v>
      </c>
      <c r="M471" s="28" t="s">
        <v>8</v>
      </c>
      <c r="N471" s="28"/>
      <c r="O471" s="28"/>
      <c r="P471" s="20" t="s">
        <v>1165</v>
      </c>
      <c r="Q471" s="21"/>
      <c r="R471" s="1"/>
      <c r="S471" s="1" t="str">
        <f aca="false">IF(E471=F471,"","NOT EQUAL")</f>
        <v/>
      </c>
      <c r="T471" s="1" t="str">
        <f aca="false">IF(ISNA(VLOOKUP(P471,'NEW XEQM.c'!D:D,1,0)),"--",VLOOKUP(P471,'NEW XEQM.c'!D:G,3,0))</f>
        <v>--</v>
      </c>
      <c r="U471" s="1" t="s">
        <v>1105</v>
      </c>
      <c r="W471" s="0" t="str">
        <f aca="false">SUBSTITUTE(IF(AND(T471="--",FIND("STD",E471),FIND("fn",C471)&gt;0,FIND("ITM_",P471),I471="CAT_FNCT"),E471,""),"""","")</f>
        <v>STD_SIGMA x STD_SUP_MINUS STD_SUP_2</v>
      </c>
    </row>
    <row r="472" customFormat="false" ht="15.75" hidden="false" customHeight="false" outlineLevel="0" collapsed="false">
      <c r="A472" s="23" t="n">
        <f aca="false">IF(B472=INT(B472),ROW(),"")</f>
        <v>472</v>
      </c>
      <c r="B472" s="24" t="n">
        <f aca="false">IF(AND(MID(C472,2,1)&lt;&gt;"/",MID(C472,1,1)="/"),INT(B471)+1,B471+0.01)</f>
        <v>454</v>
      </c>
      <c r="C472" s="25" t="s">
        <v>1108</v>
      </c>
      <c r="D472" s="91" t="s">
        <v>1166</v>
      </c>
      <c r="E472" s="65" t="s">
        <v>1167</v>
      </c>
      <c r="F472" s="65" t="s">
        <v>1167</v>
      </c>
      <c r="G472" s="33" t="n">
        <v>0</v>
      </c>
      <c r="H472" s="33" t="n">
        <v>0</v>
      </c>
      <c r="I472" s="30" t="s">
        <v>20</v>
      </c>
      <c r="J472" s="26" t="s">
        <v>21</v>
      </c>
      <c r="K472" s="27" t="s">
        <v>22</v>
      </c>
      <c r="L472" s="28" t="s">
        <v>7</v>
      </c>
      <c r="M472" s="28" t="s">
        <v>8</v>
      </c>
      <c r="N472" s="28"/>
      <c r="O472" s="28"/>
      <c r="P472" s="20" t="s">
        <v>1168</v>
      </c>
      <c r="Q472" s="21"/>
      <c r="R472" s="1"/>
      <c r="S472" s="1" t="str">
        <f aca="false">IF(E472=F472,"","NOT EQUAL")</f>
        <v/>
      </c>
      <c r="T472" s="1" t="str">
        <f aca="false">IF(ISNA(VLOOKUP(P472,'NEW XEQM.c'!D:D,1,0)),"--",VLOOKUP(P472,'NEW XEQM.c'!D:G,3,0))</f>
        <v>--</v>
      </c>
      <c r="U472" s="1" t="s">
        <v>1105</v>
      </c>
      <c r="W472" s="0" t="str">
        <f aca="false">SUBSTITUTE(IF(AND(T472="--",FIND("STD",E472),FIND("fn",C472)&gt;0,FIND("ITM_",P472),I472="CAT_FNCT"),E472,""),"""","")</f>
        <v>STD_SIGMA xy STD_SUP_MINUS STD_SUP_1</v>
      </c>
    </row>
    <row r="473" customFormat="false" ht="15.75" hidden="false" customHeight="false" outlineLevel="0" collapsed="false">
      <c r="A473" s="23" t="n">
        <f aca="false">IF(B473=INT(B473),ROW(),"")</f>
        <v>473</v>
      </c>
      <c r="B473" s="24" t="n">
        <f aca="false">IF(AND(MID(C473,2,1)&lt;&gt;"/",MID(C473,1,1)="/"),INT(B472)+1,B472+0.01)</f>
        <v>455</v>
      </c>
      <c r="C473" s="25" t="s">
        <v>1108</v>
      </c>
      <c r="D473" s="91" t="s">
        <v>1169</v>
      </c>
      <c r="E473" s="65" t="s">
        <v>1170</v>
      </c>
      <c r="F473" s="65" t="s">
        <v>1170</v>
      </c>
      <c r="G473" s="33" t="n">
        <v>0</v>
      </c>
      <c r="H473" s="33" t="n">
        <v>0</v>
      </c>
      <c r="I473" s="30" t="s">
        <v>20</v>
      </c>
      <c r="J473" s="26" t="s">
        <v>21</v>
      </c>
      <c r="K473" s="27" t="s">
        <v>22</v>
      </c>
      <c r="L473" s="28" t="s">
        <v>7</v>
      </c>
      <c r="M473" s="28" t="s">
        <v>8</v>
      </c>
      <c r="N473" s="28"/>
      <c r="O473" s="28"/>
      <c r="P473" s="20" t="s">
        <v>1171</v>
      </c>
      <c r="Q473" s="21"/>
      <c r="R473" s="1"/>
      <c r="S473" s="1" t="str">
        <f aca="false">IF(E473=F473,"","NOT EQUAL")</f>
        <v/>
      </c>
      <c r="T473" s="1" t="str">
        <f aca="false">IF(ISNA(VLOOKUP(P473,'NEW XEQM.c'!D:D,1,0)),"--",VLOOKUP(P473,'NEW XEQM.c'!D:G,3,0))</f>
        <v>--</v>
      </c>
      <c r="U473" s="1" t="s">
        <v>1105</v>
      </c>
      <c r="W473" s="0" t="str">
        <f aca="false">SUBSTITUTE(IF(AND(T473="--",FIND("STD",E473),FIND("fn",C473)&gt;0,FIND("ITM_",P473),I473="CAT_FNCT"),E473,""),"""","")</f>
        <v>STD_SIGMA y STD_SUP_MINUS STD_SUP_1</v>
      </c>
    </row>
    <row r="474" customFormat="false" ht="15.75" hidden="false" customHeight="false" outlineLevel="0" collapsed="false">
      <c r="A474" s="23" t="n">
        <f aca="false">IF(B474=INT(B474),ROW(),"")</f>
        <v>474</v>
      </c>
      <c r="B474" s="24" t="n">
        <f aca="false">IF(AND(MID(C474,2,1)&lt;&gt;"/",MID(C474,1,1)="/"),INT(B473)+1,B473+0.01)</f>
        <v>456</v>
      </c>
      <c r="C474" s="25" t="s">
        <v>1108</v>
      </c>
      <c r="D474" s="91" t="s">
        <v>1172</v>
      </c>
      <c r="E474" s="65" t="s">
        <v>1173</v>
      </c>
      <c r="F474" s="65" t="s">
        <v>1173</v>
      </c>
      <c r="G474" s="33" t="n">
        <v>0</v>
      </c>
      <c r="H474" s="33" t="n">
        <v>0</v>
      </c>
      <c r="I474" s="30" t="s">
        <v>20</v>
      </c>
      <c r="J474" s="26" t="s">
        <v>21</v>
      </c>
      <c r="K474" s="27" t="s">
        <v>22</v>
      </c>
      <c r="L474" s="28" t="s">
        <v>7</v>
      </c>
      <c r="M474" s="28" t="s">
        <v>8</v>
      </c>
      <c r="N474" s="28"/>
      <c r="O474" s="28"/>
      <c r="P474" s="20" t="s">
        <v>1174</v>
      </c>
      <c r="Q474" s="21"/>
      <c r="R474" s="1"/>
      <c r="S474" s="1" t="str">
        <f aca="false">IF(E474=F474,"","NOT EQUAL")</f>
        <v/>
      </c>
      <c r="T474" s="1" t="str">
        <f aca="false">IF(ISNA(VLOOKUP(P474,'NEW XEQM.c'!D:D,1,0)),"--",VLOOKUP(P474,'NEW XEQM.c'!D:G,3,0))</f>
        <v>--</v>
      </c>
      <c r="U474" s="1" t="s">
        <v>1105</v>
      </c>
      <c r="W474" s="0" t="str">
        <f aca="false">SUBSTITUTE(IF(AND(T474="--",FIND("STD",E474),FIND("fn",C474)&gt;0,FIND("ITM_",P474),I474="CAT_FNCT"),E474,""),"""","")</f>
        <v>STD_SIGMA y STD_SUP_MINUS STD_SUP_2</v>
      </c>
    </row>
    <row r="475" customFormat="false" ht="15.75" hidden="false" customHeight="false" outlineLevel="0" collapsed="false">
      <c r="A475" s="23" t="n">
        <f aca="false">IF(B475=INT(B475),ROW(),"")</f>
        <v>475</v>
      </c>
      <c r="B475" s="24" t="n">
        <f aca="false">IF(AND(MID(C475,2,1)&lt;&gt;"/",MID(C475,1,1)="/"),INT(B474)+1,B474+0.01)</f>
        <v>457</v>
      </c>
      <c r="C475" s="25" t="s">
        <v>1108</v>
      </c>
      <c r="D475" s="91" t="s">
        <v>1175</v>
      </c>
      <c r="E475" s="65" t="s">
        <v>1176</v>
      </c>
      <c r="F475" s="65" t="s">
        <v>1176</v>
      </c>
      <c r="G475" s="33" t="n">
        <v>0</v>
      </c>
      <c r="H475" s="33" t="n">
        <v>0</v>
      </c>
      <c r="I475" s="30" t="s">
        <v>20</v>
      </c>
      <c r="J475" s="26" t="s">
        <v>21</v>
      </c>
      <c r="K475" s="27" t="s">
        <v>22</v>
      </c>
      <c r="L475" s="28" t="s">
        <v>7</v>
      </c>
      <c r="M475" s="28" t="s">
        <v>8</v>
      </c>
      <c r="N475" s="28"/>
      <c r="O475" s="28"/>
      <c r="P475" s="20" t="s">
        <v>1177</v>
      </c>
      <c r="Q475" s="21"/>
      <c r="R475" s="1"/>
      <c r="S475" s="1" t="str">
        <f aca="false">IF(E475=F475,"","NOT EQUAL")</f>
        <v/>
      </c>
      <c r="T475" s="1" t="str">
        <f aca="false">IF(ISNA(VLOOKUP(P475,'NEW XEQM.c'!D:D,1,0)),"--",VLOOKUP(P475,'NEW XEQM.c'!D:G,3,0))</f>
        <v>--</v>
      </c>
      <c r="U475" s="1" t="s">
        <v>1105</v>
      </c>
      <c r="W475" s="0" t="str">
        <f aca="false">SUBSTITUTE(IF(AND(T475="--",FIND("STD",E475),FIND("fn",C475)&gt;0,FIND("ITM_",P475),I475="CAT_FNCT"),E475,""),"""","")</f>
        <v>STD_SIGMA x STD_SUP_3</v>
      </c>
    </row>
    <row r="476" customFormat="false" ht="15.75" hidden="false" customHeight="false" outlineLevel="0" collapsed="false">
      <c r="A476" s="23" t="n">
        <f aca="false">IF(B476=INT(B476),ROW(),"")</f>
        <v>476</v>
      </c>
      <c r="B476" s="24" t="n">
        <f aca="false">IF(AND(MID(C476,2,1)&lt;&gt;"/",MID(C476,1,1)="/"),INT(B475)+1,B475+0.01)</f>
        <v>458</v>
      </c>
      <c r="C476" s="25" t="s">
        <v>1108</v>
      </c>
      <c r="D476" s="91" t="s">
        <v>1178</v>
      </c>
      <c r="E476" s="65" t="s">
        <v>1179</v>
      </c>
      <c r="F476" s="65" t="s">
        <v>1179</v>
      </c>
      <c r="G476" s="33" t="n">
        <v>0</v>
      </c>
      <c r="H476" s="33" t="n">
        <v>0</v>
      </c>
      <c r="I476" s="30" t="s">
        <v>20</v>
      </c>
      <c r="J476" s="26" t="s">
        <v>21</v>
      </c>
      <c r="K476" s="27" t="s">
        <v>22</v>
      </c>
      <c r="L476" s="28" t="s">
        <v>7</v>
      </c>
      <c r="M476" s="28" t="s">
        <v>8</v>
      </c>
      <c r="N476" s="28"/>
      <c r="O476" s="28"/>
      <c r="P476" s="20" t="s">
        <v>1180</v>
      </c>
      <c r="Q476" s="21"/>
      <c r="R476" s="1"/>
      <c r="S476" s="1" t="str">
        <f aca="false">IF(E476=F476,"","NOT EQUAL")</f>
        <v/>
      </c>
      <c r="T476" s="1" t="str">
        <f aca="false">IF(ISNA(VLOOKUP(P476,'NEW XEQM.c'!D:D,1,0)),"--",VLOOKUP(P476,'NEW XEQM.c'!D:G,3,0))</f>
        <v>--</v>
      </c>
      <c r="U476" s="1" t="s">
        <v>1105</v>
      </c>
      <c r="W476" s="0" t="str">
        <f aca="false">SUBSTITUTE(IF(AND(T476="--",FIND("STD",E476),FIND("fn",C476)&gt;0,FIND("ITM_",P476),I476="CAT_FNCT"),E476,""),"""","")</f>
        <v>STD_SIGMA x STD_SUP_4</v>
      </c>
    </row>
    <row r="477" customFormat="false" ht="15.75" hidden="false" customHeight="false" outlineLevel="0" collapsed="false">
      <c r="A477" s="23" t="n">
        <f aca="false">IF(B477=INT(B477),ROW(),"")</f>
        <v>477</v>
      </c>
      <c r="B477" s="24" t="n">
        <f aca="false">IF(AND(MID(C477,2,1)&lt;&gt;"/",MID(C477,1,1)="/"),INT(B476)+1,B476+0.01)</f>
        <v>459</v>
      </c>
      <c r="C477" s="68" t="s">
        <v>0</v>
      </c>
      <c r="D477" s="68" t="s">
        <v>1</v>
      </c>
      <c r="E477" s="69" t="str">
        <f aca="false">CHAR(34)&amp;IF(B477&lt;10,"000",IF(B477&lt;100,"00",IF(B477&lt;1000,"0","")))&amp;$B477&amp;CHAR(34)</f>
        <v>"0459"</v>
      </c>
      <c r="F477" s="70" t="str">
        <f aca="false">E477</f>
        <v>"0459"</v>
      </c>
      <c r="G477" s="71" t="n">
        <v>0</v>
      </c>
      <c r="H477" s="71" t="n">
        <v>0</v>
      </c>
      <c r="I477" s="66" t="s">
        <v>243</v>
      </c>
      <c r="J477" s="26" t="s">
        <v>21</v>
      </c>
      <c r="K477" s="72" t="s">
        <v>6</v>
      </c>
      <c r="L477" s="73" t="s">
        <v>7</v>
      </c>
      <c r="M477" s="28" t="s">
        <v>244</v>
      </c>
      <c r="N477" s="28"/>
      <c r="O477" s="74"/>
      <c r="P477" s="20" t="str">
        <f aca="false">"ITM_"&amp;IF(B477&lt;10,"000",IF(B477&lt;100,"00",IF(B477&lt;1000,"0","")))&amp;$B477</f>
        <v>ITM_0459</v>
      </c>
      <c r="Q477" s="21"/>
      <c r="R477" s="1"/>
      <c r="S477" s="1" t="str">
        <f aca="false">IF(E477=F477,"","NOT EQUAL")</f>
        <v/>
      </c>
      <c r="T477" s="1" t="str">
        <f aca="false">IF(ISNA(VLOOKUP(P477,'NEW XEQM.c'!D:D,1,0)),"--",VLOOKUP(P477,'NEW XEQM.c'!D:G,3,0))</f>
        <v>--</v>
      </c>
      <c r="U477" s="1"/>
      <c r="W477" s="0" t="e">
        <f aca="false">SUBSTITUTE(IF(AND(T477="--",FIND("STD",E477),FIND("fn",C477)&gt;0,FIND("ITM_",P477),I477="CAT_FNCT"),E477,""),"""","")</f>
        <v>#VALUE!</v>
      </c>
    </row>
    <row r="478" customFormat="false" ht="15.75" hidden="false" customHeight="false" outlineLevel="0" collapsed="false">
      <c r="A478" s="23" t="n">
        <f aca="false">IF(B478=INT(B478),ROW(),"")</f>
        <v>478</v>
      </c>
      <c r="B478" s="24" t="n">
        <f aca="false">IF(AND(MID(C478,2,1)&lt;&gt;"/",MID(C478,1,1)="/"),INT(B477)+1,B477+0.01)</f>
        <v>460</v>
      </c>
      <c r="C478" s="68" t="s">
        <v>0</v>
      </c>
      <c r="D478" s="68" t="s">
        <v>1</v>
      </c>
      <c r="E478" s="69" t="str">
        <f aca="false">CHAR(34)&amp;IF(B478&lt;10,"000",IF(B478&lt;100,"00",IF(B478&lt;1000,"0","")))&amp;$B478&amp;CHAR(34)</f>
        <v>"0460"</v>
      </c>
      <c r="F478" s="70" t="str">
        <f aca="false">E478</f>
        <v>"0460"</v>
      </c>
      <c r="G478" s="71" t="n">
        <v>0</v>
      </c>
      <c r="H478" s="71" t="n">
        <v>0</v>
      </c>
      <c r="I478" s="66" t="s">
        <v>243</v>
      </c>
      <c r="J478" s="26" t="s">
        <v>21</v>
      </c>
      <c r="K478" s="72" t="s">
        <v>6</v>
      </c>
      <c r="L478" s="73" t="s">
        <v>7</v>
      </c>
      <c r="M478" s="28" t="s">
        <v>244</v>
      </c>
      <c r="N478" s="28"/>
      <c r="O478" s="74"/>
      <c r="P478" s="20" t="str">
        <f aca="false">"ITM_"&amp;IF(B478&lt;10,"000",IF(B478&lt;100,"00",IF(B478&lt;1000,"0","")))&amp;$B478</f>
        <v>ITM_0460</v>
      </c>
      <c r="Q478" s="21"/>
      <c r="R478" s="1"/>
      <c r="S478" s="1" t="str">
        <f aca="false">IF(E478=F478,"","NOT EQUAL")</f>
        <v/>
      </c>
      <c r="T478" s="1" t="str">
        <f aca="false">IF(ISNA(VLOOKUP(P478,'NEW XEQM.c'!D:D,1,0)),"--",VLOOKUP(P478,'NEW XEQM.c'!D:G,3,0))</f>
        <v>--</v>
      </c>
      <c r="U478" s="1"/>
      <c r="W478" s="0" t="e">
        <f aca="false">SUBSTITUTE(IF(AND(T478="--",FIND("STD",E478),FIND("fn",C478)&gt;0,FIND("ITM_",P478),I478="CAT_FNCT"),E478,""),"""","")</f>
        <v>#VALUE!</v>
      </c>
    </row>
    <row r="479" customFormat="false" ht="15.75" hidden="false" customHeight="false" outlineLevel="0" collapsed="false">
      <c r="A479" s="23" t="n">
        <f aca="false">IF(B479=INT(B479),ROW(),"")</f>
        <v>479</v>
      </c>
      <c r="B479" s="24" t="n">
        <f aca="false">IF(AND(MID(C479,2,1)&lt;&gt;"/",MID(C479,1,1)="/"),INT(B478)+1,B478+0.01)</f>
        <v>461</v>
      </c>
      <c r="C479" s="68" t="s">
        <v>0</v>
      </c>
      <c r="D479" s="68" t="s">
        <v>1</v>
      </c>
      <c r="E479" s="69" t="str">
        <f aca="false">CHAR(34)&amp;IF(B479&lt;10,"000",IF(B479&lt;100,"00",IF(B479&lt;1000,"0","")))&amp;$B479&amp;CHAR(34)</f>
        <v>"0461"</v>
      </c>
      <c r="F479" s="70" t="str">
        <f aca="false">E479</f>
        <v>"0461"</v>
      </c>
      <c r="G479" s="71" t="n">
        <v>0</v>
      </c>
      <c r="H479" s="71" t="n">
        <v>0</v>
      </c>
      <c r="I479" s="66" t="s">
        <v>243</v>
      </c>
      <c r="J479" s="26" t="s">
        <v>21</v>
      </c>
      <c r="K479" s="72" t="s">
        <v>6</v>
      </c>
      <c r="L479" s="73" t="s">
        <v>7</v>
      </c>
      <c r="M479" s="28" t="s">
        <v>244</v>
      </c>
      <c r="N479" s="28"/>
      <c r="O479" s="74"/>
      <c r="P479" s="20" t="str">
        <f aca="false">"ITM_"&amp;IF(B479&lt;10,"000",IF(B479&lt;100,"00",IF(B479&lt;1000,"0","")))&amp;$B479</f>
        <v>ITM_0461</v>
      </c>
      <c r="Q479" s="21"/>
      <c r="R479" s="1"/>
      <c r="S479" s="1" t="str">
        <f aca="false">IF(E479=F479,"","NOT EQUAL")</f>
        <v/>
      </c>
      <c r="T479" s="1" t="str">
        <f aca="false">IF(ISNA(VLOOKUP(P479,'NEW XEQM.c'!D:D,1,0)),"--",VLOOKUP(P479,'NEW XEQM.c'!D:G,3,0))</f>
        <v>--</v>
      </c>
      <c r="U479" s="1"/>
      <c r="W479" s="0" t="e">
        <f aca="false">SUBSTITUTE(IF(AND(T479="--",FIND("STD",E479),FIND("fn",C479)&gt;0,FIND("ITM_",P479),I479="CAT_FNCT"),E479,""),"""","")</f>
        <v>#VALUE!</v>
      </c>
    </row>
    <row r="480" customFormat="false" ht="15.75" hidden="false" customHeight="false" outlineLevel="0" collapsed="false">
      <c r="A480" s="23" t="n">
        <f aca="false">IF(B480=INT(B480),ROW(),"")</f>
        <v>480</v>
      </c>
      <c r="B480" s="24" t="n">
        <f aca="false">IF(AND(MID(C480,2,1)&lt;&gt;"/",MID(C480,1,1)="/"),INT(B479)+1,B479+0.01)</f>
        <v>462</v>
      </c>
      <c r="C480" s="68" t="s">
        <v>0</v>
      </c>
      <c r="D480" s="68" t="s">
        <v>1</v>
      </c>
      <c r="E480" s="69" t="str">
        <f aca="false">CHAR(34)&amp;IF(B480&lt;10,"000",IF(B480&lt;100,"00",IF(B480&lt;1000,"0","")))&amp;$B480&amp;CHAR(34)</f>
        <v>"0462"</v>
      </c>
      <c r="F480" s="70" t="str">
        <f aca="false">E480</f>
        <v>"0462"</v>
      </c>
      <c r="G480" s="71" t="n">
        <v>0</v>
      </c>
      <c r="H480" s="71" t="n">
        <v>0</v>
      </c>
      <c r="I480" s="66" t="s">
        <v>243</v>
      </c>
      <c r="J480" s="26" t="s">
        <v>21</v>
      </c>
      <c r="K480" s="72" t="s">
        <v>6</v>
      </c>
      <c r="L480" s="73" t="s">
        <v>7</v>
      </c>
      <c r="M480" s="28" t="s">
        <v>244</v>
      </c>
      <c r="N480" s="28"/>
      <c r="O480" s="74"/>
      <c r="P480" s="20" t="str">
        <f aca="false">"ITM_"&amp;IF(B480&lt;10,"000",IF(B480&lt;100,"00",IF(B480&lt;1000,"0","")))&amp;$B480</f>
        <v>ITM_0462</v>
      </c>
      <c r="Q480" s="21"/>
      <c r="R480" s="1"/>
      <c r="S480" s="1" t="str">
        <f aca="false">IF(E480=F480,"","NOT EQUAL")</f>
        <v/>
      </c>
      <c r="T480" s="1" t="str">
        <f aca="false">IF(ISNA(VLOOKUP(P480,'NEW XEQM.c'!D:D,1,0)),"--",VLOOKUP(P480,'NEW XEQM.c'!D:G,3,0))</f>
        <v>--</v>
      </c>
      <c r="U480" s="1"/>
      <c r="W480" s="0" t="e">
        <f aca="false">SUBSTITUTE(IF(AND(T480="--",FIND("STD",E480),FIND("fn",C480)&gt;0,FIND("ITM_",P480),I480="CAT_FNCT"),E480,""),"""","")</f>
        <v>#VALUE!</v>
      </c>
    </row>
    <row r="481" s="29" customFormat="true" ht="15.75" hidden="false" customHeight="false" outlineLevel="0" collapsed="false">
      <c r="A481" s="23" t="str">
        <f aca="false">IF(B481=INT(B481),ROW(),"")</f>
        <v/>
      </c>
      <c r="B481" s="24" t="n">
        <f aca="false">IF(AND(MID(C481,2,1)&lt;&gt;"/",MID(C481,1,1)="/"),INT(B480)+1,B480+0.01)</f>
        <v>462.01</v>
      </c>
      <c r="C481" s="12"/>
      <c r="D481" s="25"/>
      <c r="E481" s="14"/>
      <c r="F481" s="14"/>
      <c r="G481" s="15"/>
      <c r="H481" s="15"/>
      <c r="I481" s="26"/>
      <c r="J481" s="26"/>
      <c r="K481" s="27"/>
      <c r="L481" s="28"/>
      <c r="M481" s="28"/>
      <c r="N481" s="28"/>
      <c r="O481" s="12"/>
      <c r="P481" s="20"/>
      <c r="Q481" s="21"/>
      <c r="R481" s="1"/>
      <c r="S481" s="1"/>
      <c r="T481" s="1" t="str">
        <f aca="false">IF(ISNA(VLOOKUP(P481,'NEW XEQM.c'!D:D,1,0)),"--",VLOOKUP(P481,'NEW XEQM.c'!D:G,3,0))</f>
        <v>--</v>
      </c>
      <c r="U481" s="1"/>
      <c r="W481" s="29" t="e">
        <f aca="false">SUBSTITUTE(IF(AND(T481="--",FIND("STD",E481),FIND("fn",C481)&gt;0,FIND("ITM_",P481),I481="CAT_FNCT"),E481,""),"""","")</f>
        <v>#VALUE!</v>
      </c>
    </row>
    <row r="482" s="29" customFormat="true" ht="15.75" hidden="false" customHeight="false" outlineLevel="0" collapsed="false">
      <c r="A482" s="23" t="str">
        <f aca="false">IF(B482=INT(B482),ROW(),"")</f>
        <v/>
      </c>
      <c r="B482" s="24" t="n">
        <f aca="false">IF(AND(MID(C482,2,1)&lt;&gt;"/",MID(C482,1,1)="/"),INT(B481)+1,B481+0.01)</f>
        <v>462.02</v>
      </c>
      <c r="C482" s="12"/>
      <c r="D482" s="25"/>
      <c r="E482" s="14"/>
      <c r="F482" s="14"/>
      <c r="G482" s="15"/>
      <c r="H482" s="15"/>
      <c r="I482" s="26"/>
      <c r="J482" s="26"/>
      <c r="K482" s="27"/>
      <c r="L482" s="28"/>
      <c r="M482" s="28"/>
      <c r="N482" s="28"/>
      <c r="O482" s="12"/>
      <c r="P482" s="20"/>
      <c r="Q482" s="21"/>
      <c r="R482" s="1"/>
      <c r="S482" s="1"/>
      <c r="T482" s="1" t="str">
        <f aca="false">IF(ISNA(VLOOKUP(P482,'NEW XEQM.c'!D:D,1,0)),"--",VLOOKUP(P482,'NEW XEQM.c'!D:G,3,0))</f>
        <v>--</v>
      </c>
      <c r="U482" s="1"/>
      <c r="W482" s="29" t="e">
        <f aca="false">SUBSTITUTE(IF(AND(T482="--",FIND("STD",E482),FIND("fn",C482)&gt;0,FIND("ITM_",P482),I482="CAT_FNCT"),E482,""),"""","")</f>
        <v>#VALUE!</v>
      </c>
    </row>
    <row r="483" s="29" customFormat="true" ht="15.75" hidden="false" customHeight="false" outlineLevel="0" collapsed="false">
      <c r="A483" s="23" t="str">
        <f aca="false">IF(B483=INT(B483),ROW(),"")</f>
        <v/>
      </c>
      <c r="B483" s="24" t="n">
        <f aca="false">IF(AND(MID(C483,2,1)&lt;&gt;"/",MID(C483,1,1)="/"),INT(B482)+1,B482+0.01)</f>
        <v>462.03</v>
      </c>
      <c r="C483" s="12" t="s">
        <v>1181</v>
      </c>
      <c r="D483" s="25"/>
      <c r="E483" s="14"/>
      <c r="F483" s="14"/>
      <c r="G483" s="15"/>
      <c r="H483" s="15"/>
      <c r="I483" s="26"/>
      <c r="J483" s="26"/>
      <c r="K483" s="27"/>
      <c r="L483" s="28"/>
      <c r="M483" s="28"/>
      <c r="N483" s="28"/>
      <c r="O483" s="12"/>
      <c r="P483" s="20"/>
      <c r="Q483" s="21"/>
      <c r="R483" s="1"/>
      <c r="S483" s="1"/>
      <c r="T483" s="1" t="str">
        <f aca="false">IF(ISNA(VLOOKUP(P483,'NEW XEQM.c'!D:D,1,0)),"--",VLOOKUP(P483,'NEW XEQM.c'!D:G,3,0))</f>
        <v>--</v>
      </c>
      <c r="U483" s="1"/>
      <c r="W483" s="29" t="e">
        <f aca="false">SUBSTITUTE(IF(AND(T483="--",FIND("STD",E483),FIND("fn",C483)&gt;0,FIND("ITM_",P483),I483="CAT_FNCT"),E483,""),"""","")</f>
        <v>#VALUE!</v>
      </c>
    </row>
    <row r="484" customFormat="false" ht="15.75" hidden="false" customHeight="false" outlineLevel="0" collapsed="false">
      <c r="A484" s="23" t="n">
        <f aca="false">IF(B484=INT(B484),ROW(),"")</f>
        <v>484</v>
      </c>
      <c r="B484" s="24" t="n">
        <f aca="false">IF(AND(MID(C484,2,1)&lt;&gt;"/",MID(C484,1,1)="/"),INT(B483)+1,B483+0.01)</f>
        <v>463</v>
      </c>
      <c r="C484" s="25" t="s">
        <v>1182</v>
      </c>
      <c r="D484" s="25" t="s">
        <v>1183</v>
      </c>
      <c r="E484" s="51" t="s">
        <v>1184</v>
      </c>
      <c r="F484" s="51" t="s">
        <v>1184</v>
      </c>
      <c r="G484" s="52" t="n">
        <v>0</v>
      </c>
      <c r="H484" s="52" t="n">
        <v>0</v>
      </c>
      <c r="I484" s="26" t="s">
        <v>1185</v>
      </c>
      <c r="J484" s="26" t="s">
        <v>21</v>
      </c>
      <c r="K484" s="27" t="s">
        <v>6</v>
      </c>
      <c r="L484" s="28" t="s">
        <v>7</v>
      </c>
      <c r="M484" s="28" t="s">
        <v>244</v>
      </c>
      <c r="N484" s="28"/>
      <c r="O484" s="32" t="s">
        <v>1186</v>
      </c>
      <c r="P484" s="20" t="s">
        <v>1187</v>
      </c>
      <c r="Q484" s="21"/>
      <c r="R484" s="1"/>
      <c r="S484" s="1" t="str">
        <f aca="false">IF(E484=F484,"","NOT EQUAL")</f>
        <v/>
      </c>
      <c r="T484" s="1" t="str">
        <f aca="false">IF(ISNA(VLOOKUP(P484,'NEW XEQM.c'!D:D,1,0)),"--",VLOOKUP(P484,'NEW XEQM.c'!D:G,3,0))</f>
        <v>--</v>
      </c>
      <c r="U484" s="1"/>
      <c r="W484" s="0" t="e">
        <f aca="false">SUBSTITUTE(IF(AND(T484="--",FIND("STD",E484),FIND("fn",C484)&gt;0,FIND("ITM_",P484),I484="CAT_FNCT"),E484,""),"""","")</f>
        <v>#VALUE!</v>
      </c>
    </row>
    <row r="485" customFormat="false" ht="15.75" hidden="false" customHeight="false" outlineLevel="0" collapsed="false">
      <c r="A485" s="23" t="n">
        <f aca="false">IF(B485=INT(B485),ROW(),"")</f>
        <v>485</v>
      </c>
      <c r="B485" s="24" t="n">
        <f aca="false">IF(AND(MID(C485,2,1)&lt;&gt;"/",MID(C485,1,1)="/"),INT(B484)+1,B484+0.01)</f>
        <v>464</v>
      </c>
      <c r="C485" s="25" t="s">
        <v>1182</v>
      </c>
      <c r="D485" s="25" t="s">
        <v>1188</v>
      </c>
      <c r="E485" s="51" t="s">
        <v>1189</v>
      </c>
      <c r="F485" s="51" t="s">
        <v>1189</v>
      </c>
      <c r="G485" s="52" t="n">
        <v>0</v>
      </c>
      <c r="H485" s="52" t="n">
        <v>0</v>
      </c>
      <c r="I485" s="26" t="s">
        <v>1185</v>
      </c>
      <c r="J485" s="26" t="s">
        <v>21</v>
      </c>
      <c r="K485" s="27" t="s">
        <v>6</v>
      </c>
      <c r="L485" s="28" t="s">
        <v>7</v>
      </c>
      <c r="M485" s="28" t="s">
        <v>244</v>
      </c>
      <c r="N485" s="28"/>
      <c r="O485" s="32" t="s">
        <v>1190</v>
      </c>
      <c r="P485" s="20" t="s">
        <v>1191</v>
      </c>
      <c r="Q485" s="21"/>
      <c r="R485" s="1"/>
      <c r="S485" s="1" t="str">
        <f aca="false">IF(E485=F485,"","NOT EQUAL")</f>
        <v/>
      </c>
      <c r="T485" s="1" t="str">
        <f aca="false">IF(ISNA(VLOOKUP(P485,'NEW XEQM.c'!D:D,1,0)),"--",VLOOKUP(P485,'NEW XEQM.c'!D:G,3,0))</f>
        <v>--</v>
      </c>
      <c r="U485" s="1"/>
      <c r="W485" s="0" t="e">
        <f aca="false">SUBSTITUTE(IF(AND(T485="--",FIND("STD",E485),FIND("fn",C485)&gt;0,FIND("ITM_",P485),I485="CAT_FNCT"),E485,""),"""","")</f>
        <v>#VALUE!</v>
      </c>
    </row>
    <row r="486" customFormat="false" ht="15.75" hidden="false" customHeight="false" outlineLevel="0" collapsed="false">
      <c r="A486" s="23" t="n">
        <f aca="false">IF(B486=INT(B486),ROW(),"")</f>
        <v>486</v>
      </c>
      <c r="B486" s="24" t="n">
        <f aca="false">IF(AND(MID(C486,2,1)&lt;&gt;"/",MID(C486,1,1)="/"),INT(B485)+1,B485+0.01)</f>
        <v>465</v>
      </c>
      <c r="C486" s="25" t="s">
        <v>1182</v>
      </c>
      <c r="D486" s="25" t="s">
        <v>1192</v>
      </c>
      <c r="E486" s="51" t="s">
        <v>1193</v>
      </c>
      <c r="F486" s="51" t="s">
        <v>1193</v>
      </c>
      <c r="G486" s="52" t="n">
        <v>0</v>
      </c>
      <c r="H486" s="52" t="n">
        <v>0</v>
      </c>
      <c r="I486" s="26" t="s">
        <v>1185</v>
      </c>
      <c r="J486" s="26" t="s">
        <v>21</v>
      </c>
      <c r="K486" s="27" t="s">
        <v>6</v>
      </c>
      <c r="L486" s="28" t="s">
        <v>7</v>
      </c>
      <c r="M486" s="28" t="s">
        <v>244</v>
      </c>
      <c r="N486" s="28"/>
      <c r="O486" s="32" t="s">
        <v>1194</v>
      </c>
      <c r="P486" s="20" t="s">
        <v>1195</v>
      </c>
      <c r="Q486" s="21"/>
      <c r="R486" s="1"/>
      <c r="S486" s="1" t="str">
        <f aca="false">IF(E486=F486,"","NOT EQUAL")</f>
        <v/>
      </c>
      <c r="T486" s="1" t="str">
        <f aca="false">IF(ISNA(VLOOKUP(P486,'NEW XEQM.c'!D:D,1,0)),"--",VLOOKUP(P486,'NEW XEQM.c'!D:G,3,0))</f>
        <v>--</v>
      </c>
      <c r="U486" s="1"/>
      <c r="W486" s="0" t="e">
        <f aca="false">SUBSTITUTE(IF(AND(T486="--",FIND("STD",E486),FIND("fn",C486)&gt;0,FIND("ITM_",P486),I486="CAT_FNCT"),E486,""),"""","")</f>
        <v>#VALUE!</v>
      </c>
    </row>
    <row r="487" customFormat="false" ht="15.75" hidden="false" customHeight="false" outlineLevel="0" collapsed="false">
      <c r="A487" s="23" t="n">
        <f aca="false">IF(B487=INT(B487),ROW(),"")</f>
        <v>487</v>
      </c>
      <c r="B487" s="24" t="n">
        <f aca="false">IF(AND(MID(C487,2,1)&lt;&gt;"/",MID(C487,1,1)="/"),INT(B486)+1,B486+0.01)</f>
        <v>466</v>
      </c>
      <c r="C487" s="25" t="s">
        <v>1182</v>
      </c>
      <c r="D487" s="25" t="s">
        <v>1196</v>
      </c>
      <c r="E487" s="51" t="s">
        <v>1197</v>
      </c>
      <c r="F487" s="51" t="s">
        <v>1197</v>
      </c>
      <c r="G487" s="52" t="n">
        <v>0</v>
      </c>
      <c r="H487" s="52" t="n">
        <v>0</v>
      </c>
      <c r="I487" s="26" t="s">
        <v>1185</v>
      </c>
      <c r="J487" s="26" t="s">
        <v>21</v>
      </c>
      <c r="K487" s="27" t="s">
        <v>6</v>
      </c>
      <c r="L487" s="28" t="s">
        <v>7</v>
      </c>
      <c r="M487" s="28" t="s">
        <v>244</v>
      </c>
      <c r="N487" s="28"/>
      <c r="O487" s="32" t="s">
        <v>1198</v>
      </c>
      <c r="P487" s="20" t="s">
        <v>1199</v>
      </c>
      <c r="Q487" s="21"/>
      <c r="R487" s="1"/>
      <c r="S487" s="1" t="str">
        <f aca="false">IF(E487=F487,"","NOT EQUAL")</f>
        <v/>
      </c>
      <c r="T487" s="1" t="str">
        <f aca="false">IF(ISNA(VLOOKUP(P487,'NEW XEQM.c'!D:D,1,0)),"--",VLOOKUP(P487,'NEW XEQM.c'!D:G,3,0))</f>
        <v>--</v>
      </c>
      <c r="U487" s="1"/>
      <c r="W487" s="0" t="e">
        <f aca="false">SUBSTITUTE(IF(AND(T487="--",FIND("STD",E487),FIND("fn",C487)&gt;0,FIND("ITM_",P487),I487="CAT_FNCT"),E487,""),"""","")</f>
        <v>#VALUE!</v>
      </c>
    </row>
    <row r="488" customFormat="false" ht="15.75" hidden="false" customHeight="false" outlineLevel="0" collapsed="false">
      <c r="A488" s="23" t="n">
        <f aca="false">IF(B488=INT(B488),ROW(),"")</f>
        <v>488</v>
      </c>
      <c r="B488" s="24" t="n">
        <f aca="false">IF(AND(MID(C488,2,1)&lt;&gt;"/",MID(C488,1,1)="/"),INT(B487)+1,B487+0.01)</f>
        <v>467</v>
      </c>
      <c r="C488" s="25" t="s">
        <v>1182</v>
      </c>
      <c r="D488" s="25" t="s">
        <v>1200</v>
      </c>
      <c r="E488" s="51" t="s">
        <v>1201</v>
      </c>
      <c r="F488" s="51" t="s">
        <v>1201</v>
      </c>
      <c r="G488" s="52" t="n">
        <v>0</v>
      </c>
      <c r="H488" s="52" t="n">
        <v>0</v>
      </c>
      <c r="I488" s="26" t="s">
        <v>1185</v>
      </c>
      <c r="J488" s="26" t="s">
        <v>21</v>
      </c>
      <c r="K488" s="27" t="s">
        <v>6</v>
      </c>
      <c r="L488" s="28" t="s">
        <v>7</v>
      </c>
      <c r="M488" s="28" t="s">
        <v>244</v>
      </c>
      <c r="N488" s="28"/>
      <c r="O488" s="32" t="s">
        <v>1202</v>
      </c>
      <c r="P488" s="20" t="s">
        <v>1203</v>
      </c>
      <c r="Q488" s="21"/>
      <c r="R488" s="1"/>
      <c r="S488" s="1" t="str">
        <f aca="false">IF(E488=F488,"","NOT EQUAL")</f>
        <v/>
      </c>
      <c r="T488" s="1" t="str">
        <f aca="false">IF(ISNA(VLOOKUP(P488,'NEW XEQM.c'!D:D,1,0)),"--",VLOOKUP(P488,'NEW XEQM.c'!D:G,3,0))</f>
        <v>--</v>
      </c>
      <c r="U488" s="1"/>
      <c r="W488" s="0" t="e">
        <f aca="false">SUBSTITUTE(IF(AND(T488="--",FIND("STD",E488),FIND("fn",C488)&gt;0,FIND("ITM_",P488),I488="CAT_FNCT"),E488,""),"""","")</f>
        <v>#VALUE!</v>
      </c>
    </row>
    <row r="489" customFormat="false" ht="15.75" hidden="false" customHeight="false" outlineLevel="0" collapsed="false">
      <c r="A489" s="23" t="n">
        <f aca="false">IF(B489=INT(B489),ROW(),"")</f>
        <v>489</v>
      </c>
      <c r="B489" s="24" t="n">
        <f aca="false">IF(AND(MID(C489,2,1)&lt;&gt;"/",MID(C489,1,1)="/"),INT(B488)+1,B488+0.01)</f>
        <v>468</v>
      </c>
      <c r="C489" s="25" t="s">
        <v>1182</v>
      </c>
      <c r="D489" s="25" t="s">
        <v>1204</v>
      </c>
      <c r="E489" s="100" t="s">
        <v>1205</v>
      </c>
      <c r="F489" s="100" t="s">
        <v>1205</v>
      </c>
      <c r="G489" s="52" t="n">
        <v>0</v>
      </c>
      <c r="H489" s="52" t="n">
        <v>0</v>
      </c>
      <c r="I489" s="26" t="s">
        <v>1185</v>
      </c>
      <c r="J489" s="26" t="s">
        <v>21</v>
      </c>
      <c r="K489" s="27" t="s">
        <v>6</v>
      </c>
      <c r="L489" s="28" t="s">
        <v>7</v>
      </c>
      <c r="M489" s="28" t="s">
        <v>244</v>
      </c>
      <c r="N489" s="28"/>
      <c r="O489" s="32" t="s">
        <v>1206</v>
      </c>
      <c r="P489" s="20" t="s">
        <v>1207</v>
      </c>
      <c r="Q489" s="21"/>
      <c r="R489" s="1"/>
      <c r="S489" s="1" t="str">
        <f aca="false">IF(E489=F489,"","NOT EQUAL")</f>
        <v/>
      </c>
      <c r="T489" s="1" t="str">
        <f aca="false">IF(ISNA(VLOOKUP(P489,'NEW XEQM.c'!D:D,1,0)),"--",VLOOKUP(P489,'NEW XEQM.c'!D:G,3,0))</f>
        <v>--</v>
      </c>
      <c r="U489" s="1"/>
      <c r="W489" s="0" t="e">
        <f aca="false">SUBSTITUTE(IF(AND(T489="--",FIND("STD",E489),FIND("fn",C489)&gt;0,FIND("ITM_",P489),I489="CAT_FNCT"),E489,""),"""","")</f>
        <v>#VALUE!</v>
      </c>
    </row>
    <row r="490" customFormat="false" ht="15.75" hidden="false" customHeight="false" outlineLevel="0" collapsed="false">
      <c r="A490" s="23" t="n">
        <f aca="false">IF(B490=INT(B490),ROW(),"")</f>
        <v>490</v>
      </c>
      <c r="B490" s="24" t="n">
        <f aca="false">IF(AND(MID(C490,2,1)&lt;&gt;"/",MID(C490,1,1)="/"),INT(B489)+1,B489+0.01)</f>
        <v>469</v>
      </c>
      <c r="C490" s="25" t="s">
        <v>1182</v>
      </c>
      <c r="D490" s="25" t="s">
        <v>1208</v>
      </c>
      <c r="E490" s="51" t="s">
        <v>1209</v>
      </c>
      <c r="F490" s="51" t="s">
        <v>1209</v>
      </c>
      <c r="G490" s="52" t="n">
        <v>0</v>
      </c>
      <c r="H490" s="52" t="n">
        <v>0</v>
      </c>
      <c r="I490" s="26" t="s">
        <v>1185</v>
      </c>
      <c r="J490" s="26" t="s">
        <v>21</v>
      </c>
      <c r="K490" s="27" t="s">
        <v>6</v>
      </c>
      <c r="L490" s="28" t="s">
        <v>7</v>
      </c>
      <c r="M490" s="28" t="s">
        <v>244</v>
      </c>
      <c r="N490" s="28"/>
      <c r="O490" s="32"/>
      <c r="P490" s="20" t="s">
        <v>1210</v>
      </c>
      <c r="Q490" s="21"/>
      <c r="R490" s="1"/>
      <c r="S490" s="1" t="str">
        <f aca="false">IF(E490=F490,"","NOT EQUAL")</f>
        <v/>
      </c>
      <c r="T490" s="1" t="str">
        <f aca="false">IF(ISNA(VLOOKUP(P490,'NEW XEQM.c'!D:D,1,0)),"--",VLOOKUP(P490,'NEW XEQM.c'!D:G,3,0))</f>
        <v>--</v>
      </c>
      <c r="U490" s="1"/>
      <c r="W490" s="0" t="e">
        <f aca="false">SUBSTITUTE(IF(AND(T490="--",FIND("STD",E490),FIND("fn",C490)&gt;0,FIND("ITM_",P490),I490="CAT_FNCT"),E490,""),"""","")</f>
        <v>#VALUE!</v>
      </c>
    </row>
    <row r="491" customFormat="false" ht="15.75" hidden="false" customHeight="false" outlineLevel="0" collapsed="false">
      <c r="A491" s="23" t="n">
        <f aca="false">IF(B491=INT(B491),ROW(),"")</f>
        <v>491</v>
      </c>
      <c r="B491" s="24" t="n">
        <f aca="false">IF(AND(MID(C491,2,1)&lt;&gt;"/",MID(C491,1,1)="/"),INT(B490)+1,B490+0.01)</f>
        <v>470</v>
      </c>
      <c r="C491" s="25" t="s">
        <v>1182</v>
      </c>
      <c r="D491" s="25" t="s">
        <v>1211</v>
      </c>
      <c r="E491" s="51" t="s">
        <v>1212</v>
      </c>
      <c r="F491" s="51" t="s">
        <v>1212</v>
      </c>
      <c r="G491" s="52" t="n">
        <v>0</v>
      </c>
      <c r="H491" s="52" t="n">
        <v>0</v>
      </c>
      <c r="I491" s="26" t="s">
        <v>1185</v>
      </c>
      <c r="J491" s="26" t="s">
        <v>21</v>
      </c>
      <c r="K491" s="27" t="s">
        <v>6</v>
      </c>
      <c r="L491" s="28" t="s">
        <v>7</v>
      </c>
      <c r="M491" s="28" t="s">
        <v>244</v>
      </c>
      <c r="N491" s="28"/>
      <c r="O491" s="32" t="s">
        <v>1213</v>
      </c>
      <c r="P491" s="20" t="s">
        <v>1214</v>
      </c>
      <c r="Q491" s="21"/>
      <c r="R491" s="1"/>
      <c r="S491" s="1" t="str">
        <f aca="false">IF(E491=F491,"","NOT EQUAL")</f>
        <v/>
      </c>
      <c r="T491" s="1" t="str">
        <f aca="false">IF(ISNA(VLOOKUP(P491,'NEW XEQM.c'!D:D,1,0)),"--",VLOOKUP(P491,'NEW XEQM.c'!D:G,3,0))</f>
        <v>--</v>
      </c>
      <c r="U491" s="1"/>
      <c r="W491" s="0" t="e">
        <f aca="false">SUBSTITUTE(IF(AND(T491="--",FIND("STD",E491),FIND("fn",C491)&gt;0,FIND("ITM_",P491),I491="CAT_FNCT"),E491,""),"""","")</f>
        <v>#VALUE!</v>
      </c>
    </row>
    <row r="492" customFormat="false" ht="15.75" hidden="false" customHeight="false" outlineLevel="0" collapsed="false">
      <c r="A492" s="23" t="n">
        <f aca="false">IF(B492=INT(B492),ROW(),"")</f>
        <v>492</v>
      </c>
      <c r="B492" s="24" t="n">
        <f aca="false">IF(AND(MID(C492,2,1)&lt;&gt;"/",MID(C492,1,1)="/"),INT(B491)+1,B491+0.01)</f>
        <v>471</v>
      </c>
      <c r="C492" s="25" t="s">
        <v>1182</v>
      </c>
      <c r="D492" s="25" t="s">
        <v>1215</v>
      </c>
      <c r="E492" s="51" t="s">
        <v>1216</v>
      </c>
      <c r="F492" s="51" t="s">
        <v>1216</v>
      </c>
      <c r="G492" s="52" t="n">
        <v>0</v>
      </c>
      <c r="H492" s="52" t="n">
        <v>0</v>
      </c>
      <c r="I492" s="26" t="s">
        <v>1185</v>
      </c>
      <c r="J492" s="26" t="s">
        <v>21</v>
      </c>
      <c r="K492" s="27" t="s">
        <v>6</v>
      </c>
      <c r="L492" s="28" t="s">
        <v>7</v>
      </c>
      <c r="M492" s="28" t="s">
        <v>244</v>
      </c>
      <c r="N492" s="28"/>
      <c r="O492" s="32" t="s">
        <v>1217</v>
      </c>
      <c r="P492" s="20" t="s">
        <v>1218</v>
      </c>
      <c r="Q492" s="21"/>
      <c r="R492" s="1"/>
      <c r="S492" s="1" t="str">
        <f aca="false">IF(E492=F492,"","NOT EQUAL")</f>
        <v/>
      </c>
      <c r="T492" s="1" t="str">
        <f aca="false">IF(ISNA(VLOOKUP(P492,'NEW XEQM.c'!D:D,1,0)),"--",VLOOKUP(P492,'NEW XEQM.c'!D:G,3,0))</f>
        <v>--</v>
      </c>
      <c r="U492" s="1"/>
      <c r="W492" s="0" t="e">
        <f aca="false">SUBSTITUTE(IF(AND(T492="--",FIND("STD",E492),FIND("fn",C492)&gt;0,FIND("ITM_",P492),I492="CAT_FNCT"),E492,""),"""","")</f>
        <v>#VALUE!</v>
      </c>
    </row>
    <row r="493" customFormat="false" ht="15.75" hidden="false" customHeight="false" outlineLevel="0" collapsed="false">
      <c r="A493" s="23" t="n">
        <f aca="false">IF(B493=INT(B493),ROW(),"")</f>
        <v>493</v>
      </c>
      <c r="B493" s="24" t="n">
        <f aca="false">IF(AND(MID(C493,2,1)&lt;&gt;"/",MID(C493,1,1)="/"),INT(B492)+1,B492+0.01)</f>
        <v>472</v>
      </c>
      <c r="C493" s="25" t="s">
        <v>1182</v>
      </c>
      <c r="D493" s="25" t="s">
        <v>1219</v>
      </c>
      <c r="E493" s="51" t="s">
        <v>1220</v>
      </c>
      <c r="F493" s="51" t="s">
        <v>1220</v>
      </c>
      <c r="G493" s="52" t="n">
        <v>0</v>
      </c>
      <c r="H493" s="52" t="n">
        <v>0</v>
      </c>
      <c r="I493" s="26" t="s">
        <v>1185</v>
      </c>
      <c r="J493" s="26" t="s">
        <v>21</v>
      </c>
      <c r="K493" s="27" t="s">
        <v>6</v>
      </c>
      <c r="L493" s="28" t="s">
        <v>7</v>
      </c>
      <c r="M493" s="28" t="s">
        <v>244</v>
      </c>
      <c r="N493" s="28"/>
      <c r="O493" s="32"/>
      <c r="P493" s="20" t="s">
        <v>1221</v>
      </c>
      <c r="Q493" s="21"/>
      <c r="R493" s="1"/>
      <c r="S493" s="1" t="str">
        <f aca="false">IF(E493=F493,"","NOT EQUAL")</f>
        <v/>
      </c>
      <c r="T493" s="1" t="str">
        <f aca="false">IF(ISNA(VLOOKUP(P493,'NEW XEQM.c'!D:D,1,0)),"--",VLOOKUP(P493,'NEW XEQM.c'!D:G,3,0))</f>
        <v>--</v>
      </c>
      <c r="U493" s="1"/>
      <c r="W493" s="0" t="e">
        <f aca="false">SUBSTITUTE(IF(AND(T493="--",FIND("STD",E493),FIND("fn",C493)&gt;0,FIND("ITM_",P493),I493="CAT_FNCT"),E493,""),"""","")</f>
        <v>#VALUE!</v>
      </c>
    </row>
    <row r="494" customFormat="false" ht="15.75" hidden="false" customHeight="false" outlineLevel="0" collapsed="false">
      <c r="A494" s="23" t="n">
        <f aca="false">IF(B494=INT(B494),ROW(),"")</f>
        <v>494</v>
      </c>
      <c r="B494" s="24" t="n">
        <f aca="false">IF(AND(MID(C494,2,1)&lt;&gt;"/",MID(C494,1,1)="/"),INT(B493)+1,B493+0.01)</f>
        <v>473</v>
      </c>
      <c r="C494" s="25" t="s">
        <v>1182</v>
      </c>
      <c r="D494" s="25" t="s">
        <v>1222</v>
      </c>
      <c r="E494" s="51" t="s">
        <v>1223</v>
      </c>
      <c r="F494" s="51" t="s">
        <v>1223</v>
      </c>
      <c r="G494" s="52" t="n">
        <v>0</v>
      </c>
      <c r="H494" s="52" t="n">
        <v>0</v>
      </c>
      <c r="I494" s="26" t="s">
        <v>1185</v>
      </c>
      <c r="J494" s="26" t="s">
        <v>21</v>
      </c>
      <c r="K494" s="27" t="s">
        <v>6</v>
      </c>
      <c r="L494" s="28" t="s">
        <v>7</v>
      </c>
      <c r="M494" s="28" t="s">
        <v>244</v>
      </c>
      <c r="N494" s="28"/>
      <c r="O494" s="32"/>
      <c r="P494" s="20" t="s">
        <v>1224</v>
      </c>
      <c r="Q494" s="21"/>
      <c r="R494" s="1"/>
      <c r="S494" s="1" t="str">
        <f aca="false">IF(E494=F494,"","NOT EQUAL")</f>
        <v/>
      </c>
      <c r="T494" s="1" t="str">
        <f aca="false">IF(ISNA(VLOOKUP(P494,'NEW XEQM.c'!D:D,1,0)),"--",VLOOKUP(P494,'NEW XEQM.c'!D:G,3,0))</f>
        <v>--</v>
      </c>
      <c r="U494" s="1"/>
      <c r="W494" s="0" t="e">
        <f aca="false">SUBSTITUTE(IF(AND(T494="--",FIND("STD",E494),FIND("fn",C494)&gt;0,FIND("ITM_",P494),I494="CAT_FNCT"),E494,""),"""","")</f>
        <v>#VALUE!</v>
      </c>
    </row>
    <row r="495" customFormat="false" ht="15.75" hidden="false" customHeight="false" outlineLevel="0" collapsed="false">
      <c r="A495" s="23" t="n">
        <f aca="false">IF(B495=INT(B495),ROW(),"")</f>
        <v>495</v>
      </c>
      <c r="B495" s="24" t="n">
        <f aca="false">IF(AND(MID(C495,2,1)&lt;&gt;"/",MID(C495,1,1)="/"),INT(B494)+1,B494+0.01)</f>
        <v>474</v>
      </c>
      <c r="C495" s="25" t="s">
        <v>1182</v>
      </c>
      <c r="D495" s="25" t="s">
        <v>1225</v>
      </c>
      <c r="E495" s="51" t="s">
        <v>1226</v>
      </c>
      <c r="F495" s="51" t="s">
        <v>1226</v>
      </c>
      <c r="G495" s="52" t="n">
        <v>0</v>
      </c>
      <c r="H495" s="52" t="n">
        <v>0</v>
      </c>
      <c r="I495" s="26" t="s">
        <v>1185</v>
      </c>
      <c r="J495" s="26" t="s">
        <v>21</v>
      </c>
      <c r="K495" s="27" t="s">
        <v>6</v>
      </c>
      <c r="L495" s="28" t="s">
        <v>7</v>
      </c>
      <c r="M495" s="28" t="s">
        <v>244</v>
      </c>
      <c r="N495" s="28"/>
      <c r="O495" s="32"/>
      <c r="P495" s="20" t="s">
        <v>1227</v>
      </c>
      <c r="Q495" s="21"/>
      <c r="R495" s="1"/>
      <c r="S495" s="1" t="str">
        <f aca="false">IF(E495=F495,"","NOT EQUAL")</f>
        <v/>
      </c>
      <c r="T495" s="1" t="str">
        <f aca="false">IF(ISNA(VLOOKUP(P495,'NEW XEQM.c'!D:D,1,0)),"--",VLOOKUP(P495,'NEW XEQM.c'!D:G,3,0))</f>
        <v>--</v>
      </c>
      <c r="U495" s="1"/>
      <c r="W495" s="0" t="e">
        <f aca="false">SUBSTITUTE(IF(AND(T495="--",FIND("STD",E495),FIND("fn",C495)&gt;0,FIND("ITM_",P495),I495="CAT_FNCT"),E495,""),"""","")</f>
        <v>#VALUE!</v>
      </c>
    </row>
    <row r="496" customFormat="false" ht="15.75" hidden="false" customHeight="false" outlineLevel="0" collapsed="false">
      <c r="A496" s="23" t="n">
        <f aca="false">IF(B496=INT(B496),ROW(),"")</f>
        <v>496</v>
      </c>
      <c r="B496" s="24" t="n">
        <f aca="false">IF(AND(MID(C496,2,1)&lt;&gt;"/",MID(C496,1,1)="/"),INT(B495)+1,B495+0.01)</f>
        <v>475</v>
      </c>
      <c r="C496" s="25" t="s">
        <v>1182</v>
      </c>
      <c r="D496" s="25" t="s">
        <v>1228</v>
      </c>
      <c r="E496" s="51" t="s">
        <v>1229</v>
      </c>
      <c r="F496" s="51" t="s">
        <v>1229</v>
      </c>
      <c r="G496" s="52" t="n">
        <v>0</v>
      </c>
      <c r="H496" s="52" t="n">
        <v>0</v>
      </c>
      <c r="I496" s="26" t="s">
        <v>1185</v>
      </c>
      <c r="J496" s="26" t="s">
        <v>21</v>
      </c>
      <c r="K496" s="27" t="s">
        <v>6</v>
      </c>
      <c r="L496" s="28" t="s">
        <v>7</v>
      </c>
      <c r="M496" s="28" t="s">
        <v>244</v>
      </c>
      <c r="N496" s="28"/>
      <c r="O496" s="32"/>
      <c r="P496" s="20" t="s">
        <v>1230</v>
      </c>
      <c r="Q496" s="21"/>
      <c r="R496" s="1"/>
      <c r="S496" s="1" t="str">
        <f aca="false">IF(E496=F496,"","NOT EQUAL")</f>
        <v/>
      </c>
      <c r="T496" s="1" t="str">
        <f aca="false">IF(ISNA(VLOOKUP(P496,'NEW XEQM.c'!D:D,1,0)),"--",VLOOKUP(P496,'NEW XEQM.c'!D:G,3,0))</f>
        <v>--</v>
      </c>
      <c r="U496" s="1"/>
      <c r="W496" s="0" t="e">
        <f aca="false">SUBSTITUTE(IF(AND(T496="--",FIND("STD",E496),FIND("fn",C496)&gt;0,FIND("ITM_",P496),I496="CAT_FNCT"),E496,""),"""","")</f>
        <v>#VALUE!</v>
      </c>
    </row>
    <row r="497" customFormat="false" ht="15.75" hidden="false" customHeight="false" outlineLevel="0" collapsed="false">
      <c r="A497" s="23" t="n">
        <f aca="false">IF(B497=INT(B497),ROW(),"")</f>
        <v>497</v>
      </c>
      <c r="B497" s="24" t="n">
        <f aca="false">IF(AND(MID(C497,2,1)&lt;&gt;"/",MID(C497,1,1)="/"),INT(B496)+1,B496+0.01)</f>
        <v>476</v>
      </c>
      <c r="C497" s="25" t="s">
        <v>1182</v>
      </c>
      <c r="D497" s="25" t="s">
        <v>1231</v>
      </c>
      <c r="E497" s="51" t="s">
        <v>1232</v>
      </c>
      <c r="F497" s="51" t="s">
        <v>1232</v>
      </c>
      <c r="G497" s="52" t="n">
        <v>0</v>
      </c>
      <c r="H497" s="52" t="n">
        <v>0</v>
      </c>
      <c r="I497" s="26" t="s">
        <v>1185</v>
      </c>
      <c r="J497" s="26" t="s">
        <v>21</v>
      </c>
      <c r="K497" s="27" t="s">
        <v>6</v>
      </c>
      <c r="L497" s="28" t="s">
        <v>7</v>
      </c>
      <c r="M497" s="28" t="s">
        <v>244</v>
      </c>
      <c r="N497" s="28"/>
      <c r="O497" s="32"/>
      <c r="P497" s="20" t="s">
        <v>1233</v>
      </c>
      <c r="Q497" s="21"/>
      <c r="R497" s="1"/>
      <c r="S497" s="1" t="str">
        <f aca="false">IF(E497=F497,"","NOT EQUAL")</f>
        <v/>
      </c>
      <c r="T497" s="1" t="str">
        <f aca="false">IF(ISNA(VLOOKUP(P497,'NEW XEQM.c'!D:D,1,0)),"--",VLOOKUP(P497,'NEW XEQM.c'!D:G,3,0))</f>
        <v>--</v>
      </c>
      <c r="U497" s="1"/>
      <c r="W497" s="0" t="e">
        <f aca="false">SUBSTITUTE(IF(AND(T497="--",FIND("STD",E497),FIND("fn",C497)&gt;0,FIND("ITM_",P497),I497="CAT_FNCT"),E497,""),"""","")</f>
        <v>#VALUE!</v>
      </c>
    </row>
    <row r="498" customFormat="false" ht="15.75" hidden="false" customHeight="false" outlineLevel="0" collapsed="false">
      <c r="A498" s="23" t="n">
        <f aca="false">IF(B498=INT(B498),ROW(),"")</f>
        <v>498</v>
      </c>
      <c r="B498" s="24" t="n">
        <f aca="false">IF(AND(MID(C498,2,1)&lt;&gt;"/",MID(C498,1,1)="/"),INT(B497)+1,B497+0.01)</f>
        <v>477</v>
      </c>
      <c r="C498" s="25" t="s">
        <v>1182</v>
      </c>
      <c r="D498" s="25" t="s">
        <v>1234</v>
      </c>
      <c r="E498" s="51" t="s">
        <v>1235</v>
      </c>
      <c r="F498" s="51" t="s">
        <v>1235</v>
      </c>
      <c r="G498" s="52" t="n">
        <v>0</v>
      </c>
      <c r="H498" s="52" t="n">
        <v>0</v>
      </c>
      <c r="I498" s="26" t="s">
        <v>1185</v>
      </c>
      <c r="J498" s="26" t="s">
        <v>21</v>
      </c>
      <c r="K498" s="27" t="s">
        <v>6</v>
      </c>
      <c r="L498" s="28" t="s">
        <v>7</v>
      </c>
      <c r="M498" s="28" t="s">
        <v>244</v>
      </c>
      <c r="N498" s="28"/>
      <c r="O498" s="32"/>
      <c r="P498" s="20" t="s">
        <v>1236</v>
      </c>
      <c r="Q498" s="21"/>
      <c r="R498" s="1"/>
      <c r="S498" s="1" t="str">
        <f aca="false">IF(E498=F498,"","NOT EQUAL")</f>
        <v/>
      </c>
      <c r="T498" s="1" t="str">
        <f aca="false">IF(ISNA(VLOOKUP(P498,'NEW XEQM.c'!D:D,1,0)),"--",VLOOKUP(P498,'NEW XEQM.c'!D:G,3,0))</f>
        <v>--</v>
      </c>
      <c r="U498" s="1"/>
      <c r="W498" s="0" t="e">
        <f aca="false">SUBSTITUTE(IF(AND(T498="--",FIND("STD",E498),FIND("fn",C498)&gt;0,FIND("ITM_",P498),I498="CAT_FNCT"),E498,""),"""","")</f>
        <v>#VALUE!</v>
      </c>
    </row>
    <row r="499" customFormat="false" ht="15.75" hidden="false" customHeight="false" outlineLevel="0" collapsed="false">
      <c r="A499" s="23" t="n">
        <f aca="false">IF(B499=INT(B499),ROW(),"")</f>
        <v>499</v>
      </c>
      <c r="B499" s="24" t="n">
        <f aca="false">IF(AND(MID(C499,2,1)&lt;&gt;"/",MID(C499,1,1)="/"),INT(B498)+1,B498+0.01)</f>
        <v>478</v>
      </c>
      <c r="C499" s="25" t="s">
        <v>1182</v>
      </c>
      <c r="D499" s="25" t="s">
        <v>1237</v>
      </c>
      <c r="E499" s="51" t="s">
        <v>1238</v>
      </c>
      <c r="F499" s="101" t="s">
        <v>1238</v>
      </c>
      <c r="G499" s="52" t="n">
        <v>0</v>
      </c>
      <c r="H499" s="52" t="n">
        <v>0</v>
      </c>
      <c r="I499" s="26" t="s">
        <v>1185</v>
      </c>
      <c r="J499" s="26" t="s">
        <v>21</v>
      </c>
      <c r="K499" s="27" t="s">
        <v>6</v>
      </c>
      <c r="L499" s="28" t="s">
        <v>7</v>
      </c>
      <c r="M499" s="28" t="s">
        <v>244</v>
      </c>
      <c r="N499" s="28"/>
      <c r="O499" s="32"/>
      <c r="P499" s="20" t="s">
        <v>1239</v>
      </c>
      <c r="Q499" s="21"/>
      <c r="R499" s="1"/>
      <c r="S499" s="1" t="str">
        <f aca="false">IF(E499=F499,"","NOT EQUAL")</f>
        <v/>
      </c>
      <c r="T499" s="1" t="str">
        <f aca="false">IF(ISNA(VLOOKUP(P499,'NEW XEQM.c'!D:D,1,0)),"--",VLOOKUP(P499,'NEW XEQM.c'!D:G,3,0))</f>
        <v>--</v>
      </c>
      <c r="U499" s="1"/>
      <c r="W499" s="0" t="e">
        <f aca="false">SUBSTITUTE(IF(AND(T499="--",FIND("STD",E499),FIND("fn",C499)&gt;0,FIND("ITM_",P499),I499="CAT_FNCT"),E499,""),"""","")</f>
        <v>#VALUE!</v>
      </c>
    </row>
    <row r="500" customFormat="false" ht="15.75" hidden="false" customHeight="false" outlineLevel="0" collapsed="false">
      <c r="A500" s="23" t="n">
        <f aca="false">IF(B500=INT(B500),ROW(),"")</f>
        <v>500</v>
      </c>
      <c r="B500" s="24" t="n">
        <f aca="false">IF(AND(MID(C500,2,1)&lt;&gt;"/",MID(C500,1,1)="/"),INT(B499)+1,B499+0.01)</f>
        <v>479</v>
      </c>
      <c r="C500" s="25" t="s">
        <v>1182</v>
      </c>
      <c r="D500" s="25" t="s">
        <v>1240</v>
      </c>
      <c r="E500" s="102" t="s">
        <v>1241</v>
      </c>
      <c r="F500" s="103" t="s">
        <v>1241</v>
      </c>
      <c r="G500" s="52" t="n">
        <v>0</v>
      </c>
      <c r="H500" s="52" t="n">
        <v>0</v>
      </c>
      <c r="I500" s="26" t="s">
        <v>1185</v>
      </c>
      <c r="J500" s="26" t="s">
        <v>21</v>
      </c>
      <c r="K500" s="27" t="s">
        <v>6</v>
      </c>
      <c r="L500" s="28" t="s">
        <v>7</v>
      </c>
      <c r="M500" s="28" t="s">
        <v>244</v>
      </c>
      <c r="N500" s="28"/>
      <c r="O500" s="32"/>
      <c r="P500" s="20" t="s">
        <v>1242</v>
      </c>
      <c r="Q500" s="21"/>
      <c r="R500" s="1"/>
      <c r="S500" s="1" t="str">
        <f aca="false">IF(E500=F500,"","NOT EQUAL")</f>
        <v/>
      </c>
      <c r="T500" s="1" t="str">
        <f aca="false">IF(ISNA(VLOOKUP(P500,'NEW XEQM.c'!D:D,1,0)),"--",VLOOKUP(P500,'NEW XEQM.c'!D:G,3,0))</f>
        <v>--</v>
      </c>
      <c r="U500" s="1"/>
      <c r="W500" s="0" t="e">
        <f aca="false">SUBSTITUTE(IF(AND(T500="--",FIND("STD",E500),FIND("fn",C500)&gt;0,FIND("ITM_",P500),I500="CAT_FNCT"),E500,""),"""","")</f>
        <v>#VALUE!</v>
      </c>
    </row>
    <row r="501" customFormat="false" ht="15.75" hidden="false" customHeight="false" outlineLevel="0" collapsed="false">
      <c r="A501" s="23" t="n">
        <f aca="false">IF(B501=INT(B501),ROW(),"")</f>
        <v>501</v>
      </c>
      <c r="B501" s="24" t="n">
        <f aca="false">IF(AND(MID(C501,2,1)&lt;&gt;"/",MID(C501,1,1)="/"),INT(B500)+1,B500+0.01)</f>
        <v>480</v>
      </c>
      <c r="C501" s="25" t="s">
        <v>1182</v>
      </c>
      <c r="D501" s="25" t="s">
        <v>1243</v>
      </c>
      <c r="E501" s="102" t="s">
        <v>1244</v>
      </c>
      <c r="F501" s="103" t="s">
        <v>1244</v>
      </c>
      <c r="G501" s="52" t="n">
        <v>0</v>
      </c>
      <c r="H501" s="52" t="n">
        <v>0</v>
      </c>
      <c r="I501" s="26" t="s">
        <v>1185</v>
      </c>
      <c r="J501" s="26" t="s">
        <v>21</v>
      </c>
      <c r="K501" s="27" t="s">
        <v>6</v>
      </c>
      <c r="L501" s="28" t="s">
        <v>7</v>
      </c>
      <c r="M501" s="28" t="s">
        <v>244</v>
      </c>
      <c r="N501" s="28"/>
      <c r="O501" s="32"/>
      <c r="P501" s="20" t="s">
        <v>1245</v>
      </c>
      <c r="Q501" s="21"/>
      <c r="R501" s="1"/>
      <c r="S501" s="1" t="str">
        <f aca="false">IF(E501=F501,"","NOT EQUAL")</f>
        <v/>
      </c>
      <c r="T501" s="1" t="str">
        <f aca="false">IF(ISNA(VLOOKUP(P501,'NEW XEQM.c'!D:D,1,0)),"--",VLOOKUP(P501,'NEW XEQM.c'!D:G,3,0))</f>
        <v>--</v>
      </c>
      <c r="U501" s="1"/>
      <c r="W501" s="0" t="e">
        <f aca="false">SUBSTITUTE(IF(AND(T501="--",FIND("STD",E501),FIND("fn",C501)&gt;0,FIND("ITM_",P501),I501="CAT_FNCT"),E501,""),"""","")</f>
        <v>#VALUE!</v>
      </c>
    </row>
    <row r="502" customFormat="false" ht="15.75" hidden="false" customHeight="false" outlineLevel="0" collapsed="false">
      <c r="A502" s="23" t="n">
        <f aca="false">IF(B502=INT(B502),ROW(),"")</f>
        <v>502</v>
      </c>
      <c r="B502" s="24" t="n">
        <f aca="false">IF(AND(MID(C502,2,1)&lt;&gt;"/",MID(C502,1,1)="/"),INT(B501)+1,B501+0.01)</f>
        <v>481</v>
      </c>
      <c r="C502" s="25" t="s">
        <v>1182</v>
      </c>
      <c r="D502" s="25" t="s">
        <v>1246</v>
      </c>
      <c r="E502" s="51" t="s">
        <v>1247</v>
      </c>
      <c r="F502" s="51" t="s">
        <v>1247</v>
      </c>
      <c r="G502" s="52" t="n">
        <v>0</v>
      </c>
      <c r="H502" s="52" t="n">
        <v>0</v>
      </c>
      <c r="I502" s="26" t="s">
        <v>1185</v>
      </c>
      <c r="J502" s="26" t="s">
        <v>21</v>
      </c>
      <c r="K502" s="27" t="s">
        <v>6</v>
      </c>
      <c r="L502" s="28" t="s">
        <v>7</v>
      </c>
      <c r="M502" s="28" t="s">
        <v>244</v>
      </c>
      <c r="N502" s="28"/>
      <c r="O502" s="32"/>
      <c r="P502" s="20" t="s">
        <v>1248</v>
      </c>
      <c r="Q502" s="21"/>
      <c r="R502" s="1"/>
      <c r="S502" s="1" t="str">
        <f aca="false">IF(E502=F502,"","NOT EQUAL")</f>
        <v/>
      </c>
      <c r="T502" s="1" t="str">
        <f aca="false">IF(ISNA(VLOOKUP(P502,'NEW XEQM.c'!D:D,1,0)),"--",VLOOKUP(P502,'NEW XEQM.c'!D:G,3,0))</f>
        <v>--</v>
      </c>
      <c r="U502" s="1"/>
      <c r="W502" s="0" t="e">
        <f aca="false">SUBSTITUTE(IF(AND(T502="--",FIND("STD",E502),FIND("fn",C502)&gt;0,FIND("ITM_",P502),I502="CAT_FNCT"),E502,""),"""","")</f>
        <v>#VALUE!</v>
      </c>
    </row>
    <row r="503" customFormat="false" ht="15.75" hidden="false" customHeight="false" outlineLevel="0" collapsed="false">
      <c r="A503" s="23" t="n">
        <f aca="false">IF(B503=INT(B503),ROW(),"")</f>
        <v>503</v>
      </c>
      <c r="B503" s="24" t="n">
        <f aca="false">IF(AND(MID(C503,2,1)&lt;&gt;"/",MID(C503,1,1)="/"),INT(B502)+1,B502+0.01)</f>
        <v>482</v>
      </c>
      <c r="C503" s="25" t="s">
        <v>1182</v>
      </c>
      <c r="D503" s="25" t="s">
        <v>1249</v>
      </c>
      <c r="E503" s="51" t="s">
        <v>1250</v>
      </c>
      <c r="F503" s="51" t="s">
        <v>1250</v>
      </c>
      <c r="G503" s="52" t="n">
        <v>0</v>
      </c>
      <c r="H503" s="52" t="n">
        <v>0</v>
      </c>
      <c r="I503" s="26" t="s">
        <v>1185</v>
      </c>
      <c r="J503" s="26" t="s">
        <v>21</v>
      </c>
      <c r="K503" s="27" t="s">
        <v>6</v>
      </c>
      <c r="L503" s="28" t="s">
        <v>7</v>
      </c>
      <c r="M503" s="28" t="s">
        <v>244</v>
      </c>
      <c r="N503" s="28"/>
      <c r="O503" s="32"/>
      <c r="P503" s="20" t="s">
        <v>1251</v>
      </c>
      <c r="Q503" s="21"/>
      <c r="R503" s="1"/>
      <c r="S503" s="1" t="str">
        <f aca="false">IF(E503=F503,"","NOT EQUAL")</f>
        <v/>
      </c>
      <c r="T503" s="1" t="str">
        <f aca="false">IF(ISNA(VLOOKUP(P503,'NEW XEQM.c'!D:D,1,0)),"--",VLOOKUP(P503,'NEW XEQM.c'!D:G,3,0))</f>
        <v>--</v>
      </c>
      <c r="U503" s="1"/>
      <c r="W503" s="0" t="e">
        <f aca="false">SUBSTITUTE(IF(AND(T503="--",FIND("STD",E503),FIND("fn",C503)&gt;0,FIND("ITM_",P503),I503="CAT_FNCT"),E503,""),"""","")</f>
        <v>#VALUE!</v>
      </c>
    </row>
    <row r="504" customFormat="false" ht="15.75" hidden="false" customHeight="false" outlineLevel="0" collapsed="false">
      <c r="A504" s="23" t="n">
        <f aca="false">IF(B504=INT(B504),ROW(),"")</f>
        <v>504</v>
      </c>
      <c r="B504" s="24" t="n">
        <f aca="false">IF(AND(MID(C504,2,1)&lt;&gt;"/",MID(C504,1,1)="/"),INT(B503)+1,B503+0.01)</f>
        <v>483</v>
      </c>
      <c r="C504" s="25" t="s">
        <v>1182</v>
      </c>
      <c r="D504" s="25" t="s">
        <v>1252</v>
      </c>
      <c r="E504" s="51" t="s">
        <v>1253</v>
      </c>
      <c r="F504" s="51" t="s">
        <v>1253</v>
      </c>
      <c r="G504" s="104" t="n">
        <v>0</v>
      </c>
      <c r="H504" s="104" t="n">
        <v>0</v>
      </c>
      <c r="I504" s="26" t="s">
        <v>1185</v>
      </c>
      <c r="J504" s="26" t="s">
        <v>21</v>
      </c>
      <c r="K504" s="27" t="s">
        <v>6</v>
      </c>
      <c r="L504" s="28" t="s">
        <v>7</v>
      </c>
      <c r="M504" s="28" t="s">
        <v>244</v>
      </c>
      <c r="N504" s="28"/>
      <c r="O504" s="32"/>
      <c r="P504" s="20" t="s">
        <v>1254</v>
      </c>
      <c r="Q504" s="21"/>
      <c r="R504" s="1"/>
      <c r="S504" s="1" t="str">
        <f aca="false">IF(E504=F504,"","NOT EQUAL")</f>
        <v/>
      </c>
      <c r="T504" s="1" t="str">
        <f aca="false">IF(ISNA(VLOOKUP(P504,'NEW XEQM.c'!D:D,1,0)),"--",VLOOKUP(P504,'NEW XEQM.c'!D:G,3,0))</f>
        <v>--</v>
      </c>
      <c r="U504" s="1"/>
      <c r="W504" s="0" t="e">
        <f aca="false">SUBSTITUTE(IF(AND(T504="--",FIND("STD",E504),FIND("fn",C504)&gt;0,FIND("ITM_",P504),I504="CAT_FNCT"),E504,""),"""","")</f>
        <v>#VALUE!</v>
      </c>
    </row>
    <row r="505" customFormat="false" ht="15.75" hidden="false" customHeight="false" outlineLevel="0" collapsed="false">
      <c r="A505" s="23" t="n">
        <f aca="false">IF(B505=INT(B505),ROW(),"")</f>
        <v>505</v>
      </c>
      <c r="B505" s="24" t="n">
        <f aca="false">IF(AND(MID(C505,2,1)&lt;&gt;"/",MID(C505,1,1)="/"),INT(B504)+1,B504+0.01)</f>
        <v>484</v>
      </c>
      <c r="C505" s="25" t="s">
        <v>1182</v>
      </c>
      <c r="D505" s="25" t="s">
        <v>1255</v>
      </c>
      <c r="E505" s="51" t="s">
        <v>1256</v>
      </c>
      <c r="F505" s="51" t="s">
        <v>1256</v>
      </c>
      <c r="G505" s="52" t="n">
        <v>0</v>
      </c>
      <c r="H505" s="52" t="n">
        <v>0</v>
      </c>
      <c r="I505" s="26" t="s">
        <v>1185</v>
      </c>
      <c r="J505" s="26" t="s">
        <v>21</v>
      </c>
      <c r="K505" s="27" t="s">
        <v>6</v>
      </c>
      <c r="L505" s="28" t="s">
        <v>7</v>
      </c>
      <c r="M505" s="28" t="s">
        <v>244</v>
      </c>
      <c r="N505" s="28"/>
      <c r="O505" s="32"/>
      <c r="P505" s="20" t="s">
        <v>1257</v>
      </c>
      <c r="Q505" s="21"/>
      <c r="R505" s="1"/>
      <c r="S505" s="1" t="str">
        <f aca="false">IF(E505=F505,"","NOT EQUAL")</f>
        <v/>
      </c>
      <c r="T505" s="1" t="str">
        <f aca="false">IF(ISNA(VLOOKUP(P505,'NEW XEQM.c'!D:D,1,0)),"--",VLOOKUP(P505,'NEW XEQM.c'!D:G,3,0))</f>
        <v>--</v>
      </c>
      <c r="U505" s="1"/>
      <c r="W505" s="0" t="e">
        <f aca="false">SUBSTITUTE(IF(AND(T505="--",FIND("STD",E505),FIND("fn",C505)&gt;0,FIND("ITM_",P505),I505="CAT_FNCT"),E505,""),"""","")</f>
        <v>#VALUE!</v>
      </c>
    </row>
    <row r="506" customFormat="false" ht="15.75" hidden="false" customHeight="false" outlineLevel="0" collapsed="false">
      <c r="A506" s="23" t="n">
        <f aca="false">IF(B506=INT(B506),ROW(),"")</f>
        <v>506</v>
      </c>
      <c r="B506" s="24" t="n">
        <f aca="false">IF(AND(MID(C506,2,1)&lt;&gt;"/",MID(C506,1,1)="/"),INT(B505)+1,B505+0.01)</f>
        <v>485</v>
      </c>
      <c r="C506" s="25" t="s">
        <v>1182</v>
      </c>
      <c r="D506" s="25" t="s">
        <v>1258</v>
      </c>
      <c r="E506" s="51" t="s">
        <v>1259</v>
      </c>
      <c r="F506" s="51" t="s">
        <v>1259</v>
      </c>
      <c r="G506" s="52" t="n">
        <v>0</v>
      </c>
      <c r="H506" s="52" t="n">
        <v>0</v>
      </c>
      <c r="I506" s="26" t="s">
        <v>1185</v>
      </c>
      <c r="J506" s="26" t="s">
        <v>21</v>
      </c>
      <c r="K506" s="27" t="s">
        <v>6</v>
      </c>
      <c r="L506" s="28" t="s">
        <v>7</v>
      </c>
      <c r="M506" s="28" t="s">
        <v>244</v>
      </c>
      <c r="N506" s="28"/>
      <c r="O506" s="32"/>
      <c r="P506" s="20" t="s">
        <v>1260</v>
      </c>
      <c r="Q506" s="21"/>
      <c r="R506" s="1"/>
      <c r="S506" s="1" t="str">
        <f aca="false">IF(E506=F506,"","NOT EQUAL")</f>
        <v/>
      </c>
      <c r="T506" s="1" t="str">
        <f aca="false">IF(ISNA(VLOOKUP(P506,'NEW XEQM.c'!D:D,1,0)),"--",VLOOKUP(P506,'NEW XEQM.c'!D:G,3,0))</f>
        <v>--</v>
      </c>
      <c r="U506" s="1"/>
      <c r="W506" s="0" t="e">
        <f aca="false">SUBSTITUTE(IF(AND(T506="--",FIND("STD",E506),FIND("fn",C506)&gt;0,FIND("ITM_",P506),I506="CAT_FNCT"),E506,""),"""","")</f>
        <v>#VALUE!</v>
      </c>
    </row>
    <row r="507" customFormat="false" ht="15.75" hidden="false" customHeight="false" outlineLevel="0" collapsed="false">
      <c r="A507" s="23" t="n">
        <f aca="false">IF(B507=INT(B507),ROW(),"")</f>
        <v>507</v>
      </c>
      <c r="B507" s="24" t="n">
        <f aca="false">IF(AND(MID(C507,2,1)&lt;&gt;"/",MID(C507,1,1)="/"),INT(B506)+1,B506+0.01)</f>
        <v>486</v>
      </c>
      <c r="C507" s="25" t="s">
        <v>1182</v>
      </c>
      <c r="D507" s="25" t="s">
        <v>1261</v>
      </c>
      <c r="E507" s="51" t="s">
        <v>1262</v>
      </c>
      <c r="F507" s="51" t="s">
        <v>1262</v>
      </c>
      <c r="G507" s="52" t="n">
        <v>0</v>
      </c>
      <c r="H507" s="52" t="n">
        <v>0</v>
      </c>
      <c r="I507" s="26" t="s">
        <v>1185</v>
      </c>
      <c r="J507" s="26" t="s">
        <v>21</v>
      </c>
      <c r="K507" s="27" t="s">
        <v>6</v>
      </c>
      <c r="L507" s="28" t="s">
        <v>7</v>
      </c>
      <c r="M507" s="28" t="s">
        <v>244</v>
      </c>
      <c r="N507" s="28"/>
      <c r="O507" s="32"/>
      <c r="P507" s="20" t="s">
        <v>1263</v>
      </c>
      <c r="Q507" s="21"/>
      <c r="R507" s="1"/>
      <c r="S507" s="1" t="str">
        <f aca="false">IF(E507=F507,"","NOT EQUAL")</f>
        <v/>
      </c>
      <c r="T507" s="1" t="str">
        <f aca="false">IF(ISNA(VLOOKUP(P507,'NEW XEQM.c'!D:D,1,0)),"--",VLOOKUP(P507,'NEW XEQM.c'!D:G,3,0))</f>
        <v>--</v>
      </c>
      <c r="U507" s="1"/>
      <c r="W507" s="0" t="e">
        <f aca="false">SUBSTITUTE(IF(AND(T507="--",FIND("STD",E507),FIND("fn",C507)&gt;0,FIND("ITM_",P507),I507="CAT_FNCT"),E507,""),"""","")</f>
        <v>#VALUE!</v>
      </c>
    </row>
    <row r="508" customFormat="false" ht="15.75" hidden="false" customHeight="false" outlineLevel="0" collapsed="false">
      <c r="A508" s="23" t="n">
        <f aca="false">IF(B508=INT(B508),ROW(),"")</f>
        <v>508</v>
      </c>
      <c r="B508" s="24" t="n">
        <f aca="false">IF(AND(MID(C508,2,1)&lt;&gt;"/",MID(C508,1,1)="/"),INT(B507)+1,B507+0.01)</f>
        <v>487</v>
      </c>
      <c r="C508" s="25" t="s">
        <v>1182</v>
      </c>
      <c r="D508" s="25" t="s">
        <v>1264</v>
      </c>
      <c r="E508" s="51" t="s">
        <v>1265</v>
      </c>
      <c r="F508" s="51" t="s">
        <v>1265</v>
      </c>
      <c r="G508" s="52" t="n">
        <v>0</v>
      </c>
      <c r="H508" s="52" t="n">
        <v>0</v>
      </c>
      <c r="I508" s="26" t="s">
        <v>1185</v>
      </c>
      <c r="J508" s="26" t="s">
        <v>21</v>
      </c>
      <c r="K508" s="27" t="s">
        <v>6</v>
      </c>
      <c r="L508" s="28" t="s">
        <v>7</v>
      </c>
      <c r="M508" s="28" t="s">
        <v>244</v>
      </c>
      <c r="N508" s="28"/>
      <c r="O508" s="32"/>
      <c r="P508" s="20" t="s">
        <v>1266</v>
      </c>
      <c r="Q508" s="21"/>
      <c r="R508" s="1"/>
      <c r="S508" s="1" t="str">
        <f aca="false">IF(E508=F508,"","NOT EQUAL")</f>
        <v/>
      </c>
      <c r="T508" s="1" t="str">
        <f aca="false">IF(ISNA(VLOOKUP(P508,'NEW XEQM.c'!D:D,1,0)),"--",VLOOKUP(P508,'NEW XEQM.c'!D:G,3,0))</f>
        <v>--</v>
      </c>
      <c r="U508" s="1"/>
      <c r="W508" s="0" t="e">
        <f aca="false">SUBSTITUTE(IF(AND(T508="--",FIND("STD",E508),FIND("fn",C508)&gt;0,FIND("ITM_",P508),I508="CAT_FNCT"),E508,""),"""","")</f>
        <v>#VALUE!</v>
      </c>
    </row>
    <row r="509" customFormat="false" ht="15.75" hidden="false" customHeight="false" outlineLevel="0" collapsed="false">
      <c r="A509" s="23" t="n">
        <f aca="false">IF(B509=INT(B509),ROW(),"")</f>
        <v>509</v>
      </c>
      <c r="B509" s="24" t="n">
        <f aca="false">IF(AND(MID(C509,2,1)&lt;&gt;"/",MID(C509,1,1)="/"),INT(B508)+1,B508+0.01)</f>
        <v>488</v>
      </c>
      <c r="C509" s="25" t="s">
        <v>1182</v>
      </c>
      <c r="D509" s="25" t="s">
        <v>1267</v>
      </c>
      <c r="E509" s="51" t="s">
        <v>1268</v>
      </c>
      <c r="F509" s="51" t="s">
        <v>1268</v>
      </c>
      <c r="G509" s="52" t="n">
        <v>0</v>
      </c>
      <c r="H509" s="52" t="n">
        <v>0</v>
      </c>
      <c r="I509" s="26" t="s">
        <v>1185</v>
      </c>
      <c r="J509" s="26" t="s">
        <v>21</v>
      </c>
      <c r="K509" s="27" t="s">
        <v>6</v>
      </c>
      <c r="L509" s="28" t="s">
        <v>7</v>
      </c>
      <c r="M509" s="28" t="s">
        <v>244</v>
      </c>
      <c r="N509" s="28"/>
      <c r="O509" s="32"/>
      <c r="P509" s="20" t="s">
        <v>1269</v>
      </c>
      <c r="Q509" s="21"/>
      <c r="R509" s="1"/>
      <c r="S509" s="1" t="str">
        <f aca="false">IF(E509=F509,"","NOT EQUAL")</f>
        <v/>
      </c>
      <c r="T509" s="1" t="str">
        <f aca="false">IF(ISNA(VLOOKUP(P509,'NEW XEQM.c'!D:D,1,0)),"--",VLOOKUP(P509,'NEW XEQM.c'!D:G,3,0))</f>
        <v>--</v>
      </c>
      <c r="U509" s="1"/>
      <c r="W509" s="0" t="e">
        <f aca="false">SUBSTITUTE(IF(AND(T509="--",FIND("STD",E509),FIND("fn",C509)&gt;0,FIND("ITM_",P509),I509="CAT_FNCT"),E509,""),"""","")</f>
        <v>#VALUE!</v>
      </c>
    </row>
    <row r="510" customFormat="false" ht="15.75" hidden="false" customHeight="false" outlineLevel="0" collapsed="false">
      <c r="A510" s="23" t="n">
        <f aca="false">IF(B510=INT(B510),ROW(),"")</f>
        <v>510</v>
      </c>
      <c r="B510" s="24" t="n">
        <f aca="false">IF(AND(MID(C510,2,1)&lt;&gt;"/",MID(C510,1,1)="/"),INT(B509)+1,B509+0.01)</f>
        <v>489</v>
      </c>
      <c r="C510" s="68" t="s">
        <v>0</v>
      </c>
      <c r="D510" s="68" t="s">
        <v>1</v>
      </c>
      <c r="E510" s="69" t="str">
        <f aca="false">CHAR(34)&amp;IF(B510&lt;10,"000",IF(B510&lt;100,"00",IF(B510&lt;1000,"0","")))&amp;$B510&amp;CHAR(34)</f>
        <v>"0489"</v>
      </c>
      <c r="F510" s="70" t="str">
        <f aca="false">E510</f>
        <v>"0489"</v>
      </c>
      <c r="G510" s="71" t="n">
        <v>0</v>
      </c>
      <c r="H510" s="71" t="n">
        <v>0</v>
      </c>
      <c r="I510" s="66" t="s">
        <v>243</v>
      </c>
      <c r="J510" s="26" t="s">
        <v>21</v>
      </c>
      <c r="K510" s="72" t="s">
        <v>6</v>
      </c>
      <c r="L510" s="73" t="s">
        <v>7</v>
      </c>
      <c r="M510" s="28" t="s">
        <v>244</v>
      </c>
      <c r="N510" s="28"/>
      <c r="O510" s="74"/>
      <c r="P510" s="20" t="str">
        <f aca="false">"ITM_"&amp;IF(B510&lt;10,"000",IF(B510&lt;100,"00",IF(B510&lt;1000,"0","")))&amp;$B510</f>
        <v>ITM_0489</v>
      </c>
      <c r="Q510" s="21"/>
      <c r="R510" s="1"/>
      <c r="S510" s="1" t="str">
        <f aca="false">IF(E510=F510,"","NOT EQUAL")</f>
        <v/>
      </c>
      <c r="T510" s="1" t="str">
        <f aca="false">IF(ISNA(VLOOKUP(P510,'NEW XEQM.c'!D:D,1,0)),"--",VLOOKUP(P510,'NEW XEQM.c'!D:G,3,0))</f>
        <v>--</v>
      </c>
      <c r="U510" s="1"/>
      <c r="W510" s="0" t="e">
        <f aca="false">SUBSTITUTE(IF(AND(T510="--",FIND("STD",E510),FIND("fn",C510)&gt;0,FIND("ITM_",P510),I510="CAT_FNCT"),E510,""),"""","")</f>
        <v>#VALUE!</v>
      </c>
    </row>
    <row r="511" customFormat="false" ht="15.75" hidden="false" customHeight="false" outlineLevel="0" collapsed="false">
      <c r="A511" s="23" t="n">
        <f aca="false">IF(B511=INT(B511),ROW(),"")</f>
        <v>511</v>
      </c>
      <c r="B511" s="24" t="n">
        <f aca="false">IF(AND(MID(C511,2,1)&lt;&gt;"/",MID(C511,1,1)="/"),INT(B510)+1,B510+0.01)</f>
        <v>490</v>
      </c>
      <c r="C511" s="25" t="s">
        <v>1182</v>
      </c>
      <c r="D511" s="25" t="s">
        <v>1270</v>
      </c>
      <c r="E511" s="51" t="s">
        <v>1271</v>
      </c>
      <c r="F511" s="51" t="s">
        <v>1271</v>
      </c>
      <c r="G511" s="104" t="n">
        <v>0</v>
      </c>
      <c r="H511" s="104" t="n">
        <v>0</v>
      </c>
      <c r="I511" s="26" t="s">
        <v>1185</v>
      </c>
      <c r="J511" s="26" t="s">
        <v>21</v>
      </c>
      <c r="K511" s="27" t="s">
        <v>6</v>
      </c>
      <c r="L511" s="28" t="s">
        <v>7</v>
      </c>
      <c r="M511" s="28" t="s">
        <v>244</v>
      </c>
      <c r="N511" s="28"/>
      <c r="O511" s="32"/>
      <c r="P511" s="20" t="s">
        <v>1272</v>
      </c>
      <c r="Q511" s="21"/>
      <c r="R511" s="1"/>
      <c r="S511" s="1" t="str">
        <f aca="false">IF(E511=F511,"","NOT EQUAL")</f>
        <v/>
      </c>
      <c r="T511" s="1" t="str">
        <f aca="false">IF(ISNA(VLOOKUP(P511,'NEW XEQM.c'!D:D,1,0)),"--",VLOOKUP(P511,'NEW XEQM.c'!D:G,3,0))</f>
        <v>--</v>
      </c>
      <c r="U511" s="1"/>
      <c r="W511" s="0" t="e">
        <f aca="false">SUBSTITUTE(IF(AND(T511="--",FIND("STD",E511),FIND("fn",C511)&gt;0,FIND("ITM_",P511),I511="CAT_FNCT"),E511,""),"""","")</f>
        <v>#VALUE!</v>
      </c>
    </row>
    <row r="512" customFormat="false" ht="15.75" hidden="false" customHeight="false" outlineLevel="0" collapsed="false">
      <c r="A512" s="23" t="n">
        <f aca="false">IF(B512=INT(B512),ROW(),"")</f>
        <v>512</v>
      </c>
      <c r="B512" s="24" t="n">
        <f aca="false">IF(AND(MID(C512,2,1)&lt;&gt;"/",MID(C512,1,1)="/"),INT(B511)+1,B511+0.01)</f>
        <v>491</v>
      </c>
      <c r="C512" s="25" t="s">
        <v>1182</v>
      </c>
      <c r="D512" s="25" t="s">
        <v>1273</v>
      </c>
      <c r="E512" s="51" t="s">
        <v>1274</v>
      </c>
      <c r="F512" s="51" t="s">
        <v>1274</v>
      </c>
      <c r="G512" s="52" t="n">
        <v>0</v>
      </c>
      <c r="H512" s="52" t="n">
        <v>0</v>
      </c>
      <c r="I512" s="26" t="s">
        <v>1185</v>
      </c>
      <c r="J512" s="26" t="s">
        <v>21</v>
      </c>
      <c r="K512" s="27" t="s">
        <v>6</v>
      </c>
      <c r="L512" s="28" t="s">
        <v>7</v>
      </c>
      <c r="M512" s="28" t="s">
        <v>244</v>
      </c>
      <c r="N512" s="28"/>
      <c r="O512" s="32"/>
      <c r="P512" s="20" t="s">
        <v>1275</v>
      </c>
      <c r="Q512" s="21"/>
      <c r="R512" s="1"/>
      <c r="S512" s="1" t="str">
        <f aca="false">IF(E512=F512,"","NOT EQUAL")</f>
        <v/>
      </c>
      <c r="T512" s="1" t="str">
        <f aca="false">IF(ISNA(VLOOKUP(P512,'NEW XEQM.c'!D:D,1,0)),"--",VLOOKUP(P512,'NEW XEQM.c'!D:G,3,0))</f>
        <v>--</v>
      </c>
      <c r="U512" s="1"/>
      <c r="W512" s="0" t="e">
        <f aca="false">SUBSTITUTE(IF(AND(T512="--",FIND("STD",E512),FIND("fn",C512)&gt;0,FIND("ITM_",P512),I512="CAT_FNCT"),E512,""),"""","")</f>
        <v>#VALUE!</v>
      </c>
    </row>
    <row r="513" customFormat="false" ht="15.75" hidden="false" customHeight="false" outlineLevel="0" collapsed="false">
      <c r="A513" s="23" t="n">
        <f aca="false">IF(B513=INT(B513),ROW(),"")</f>
        <v>513</v>
      </c>
      <c r="B513" s="24" t="n">
        <f aca="false">IF(AND(MID(C513,2,1)&lt;&gt;"/",MID(C513,1,1)="/"),INT(B512)+1,B512+0.01)</f>
        <v>492</v>
      </c>
      <c r="C513" s="25" t="s">
        <v>1182</v>
      </c>
      <c r="D513" s="25" t="s">
        <v>1276</v>
      </c>
      <c r="E513" s="51" t="s">
        <v>1277</v>
      </c>
      <c r="F513" s="51" t="s">
        <v>1277</v>
      </c>
      <c r="G513" s="52" t="n">
        <v>0</v>
      </c>
      <c r="H513" s="52" t="n">
        <v>0</v>
      </c>
      <c r="I513" s="26" t="s">
        <v>1185</v>
      </c>
      <c r="J513" s="26" t="s">
        <v>21</v>
      </c>
      <c r="K513" s="27" t="s">
        <v>6</v>
      </c>
      <c r="L513" s="28" t="s">
        <v>7</v>
      </c>
      <c r="M513" s="28" t="s">
        <v>244</v>
      </c>
      <c r="N513" s="28"/>
      <c r="O513" s="32"/>
      <c r="P513" s="20" t="s">
        <v>1278</v>
      </c>
      <c r="Q513" s="21"/>
      <c r="R513" s="1"/>
      <c r="S513" s="1" t="str">
        <f aca="false">IF(E513=F513,"","NOT EQUAL")</f>
        <v/>
      </c>
      <c r="T513" s="1" t="str">
        <f aca="false">IF(ISNA(VLOOKUP(P513,'NEW XEQM.c'!D:D,1,0)),"--",VLOOKUP(P513,'NEW XEQM.c'!D:G,3,0))</f>
        <v>--</v>
      </c>
      <c r="U513" s="1"/>
      <c r="W513" s="0" t="e">
        <f aca="false">SUBSTITUTE(IF(AND(T513="--",FIND("STD",E513),FIND("fn",C513)&gt;0,FIND("ITM_",P513),I513="CAT_FNCT"),E513,""),"""","")</f>
        <v>#VALUE!</v>
      </c>
    </row>
    <row r="514" customFormat="false" ht="15.75" hidden="false" customHeight="false" outlineLevel="0" collapsed="false">
      <c r="A514" s="23" t="n">
        <f aca="false">IF(B514=INT(B514),ROW(),"")</f>
        <v>514</v>
      </c>
      <c r="B514" s="24" t="n">
        <f aca="false">IF(AND(MID(C514,2,1)&lt;&gt;"/",MID(C514,1,1)="/"),INT(B513)+1,B513+0.01)</f>
        <v>493</v>
      </c>
      <c r="C514" s="25" t="s">
        <v>1182</v>
      </c>
      <c r="D514" s="25" t="s">
        <v>1279</v>
      </c>
      <c r="E514" s="51" t="s">
        <v>1280</v>
      </c>
      <c r="F514" s="51" t="s">
        <v>1280</v>
      </c>
      <c r="G514" s="52" t="n">
        <v>0</v>
      </c>
      <c r="H514" s="52" t="n">
        <v>0</v>
      </c>
      <c r="I514" s="26" t="s">
        <v>1185</v>
      </c>
      <c r="J514" s="26" t="s">
        <v>21</v>
      </c>
      <c r="K514" s="27" t="s">
        <v>6</v>
      </c>
      <c r="L514" s="28" t="s">
        <v>7</v>
      </c>
      <c r="M514" s="28" t="s">
        <v>244</v>
      </c>
      <c r="N514" s="28"/>
      <c r="O514" s="32"/>
      <c r="P514" s="20" t="s">
        <v>1281</v>
      </c>
      <c r="Q514" s="21"/>
      <c r="R514" s="1"/>
      <c r="S514" s="1" t="str">
        <f aca="false">IF(E514=F514,"","NOT EQUAL")</f>
        <v/>
      </c>
      <c r="T514" s="1" t="str">
        <f aca="false">IF(ISNA(VLOOKUP(P514,'NEW XEQM.c'!D:D,1,0)),"--",VLOOKUP(P514,'NEW XEQM.c'!D:G,3,0))</f>
        <v>--</v>
      </c>
      <c r="U514" s="1"/>
      <c r="W514" s="0" t="e">
        <f aca="false">SUBSTITUTE(IF(AND(T514="--",FIND("STD",E514),FIND("fn",C514)&gt;0,FIND("ITM_",P514),I514="CAT_FNCT"),E514,""),"""","")</f>
        <v>#VALUE!</v>
      </c>
    </row>
    <row r="515" customFormat="false" ht="15.75" hidden="false" customHeight="false" outlineLevel="0" collapsed="false">
      <c r="A515" s="23" t="n">
        <f aca="false">IF(B515=INT(B515),ROW(),"")</f>
        <v>515</v>
      </c>
      <c r="B515" s="24" t="n">
        <f aca="false">IF(AND(MID(C515,2,1)&lt;&gt;"/",MID(C515,1,1)="/"),INT(B514)+1,B514+0.01)</f>
        <v>494</v>
      </c>
      <c r="C515" s="25" t="s">
        <v>1182</v>
      </c>
      <c r="D515" s="25" t="s">
        <v>1282</v>
      </c>
      <c r="E515" s="51" t="s">
        <v>1283</v>
      </c>
      <c r="F515" s="51" t="s">
        <v>1283</v>
      </c>
      <c r="G515" s="52" t="n">
        <v>0</v>
      </c>
      <c r="H515" s="52" t="n">
        <v>0</v>
      </c>
      <c r="I515" s="26" t="s">
        <v>1185</v>
      </c>
      <c r="J515" s="26" t="s">
        <v>21</v>
      </c>
      <c r="K515" s="27" t="s">
        <v>6</v>
      </c>
      <c r="L515" s="28" t="s">
        <v>7</v>
      </c>
      <c r="M515" s="28" t="s">
        <v>244</v>
      </c>
      <c r="N515" s="28"/>
      <c r="O515" s="32"/>
      <c r="P515" s="20" t="s">
        <v>1284</v>
      </c>
      <c r="Q515" s="21"/>
      <c r="R515" s="1"/>
      <c r="S515" s="1" t="str">
        <f aca="false">IF(E515=F515,"","NOT EQUAL")</f>
        <v/>
      </c>
      <c r="T515" s="1" t="str">
        <f aca="false">IF(ISNA(VLOOKUP(P515,'NEW XEQM.c'!D:D,1,0)),"--",VLOOKUP(P515,'NEW XEQM.c'!D:G,3,0))</f>
        <v>--</v>
      </c>
      <c r="U515" s="1"/>
      <c r="W515" s="0" t="e">
        <f aca="false">SUBSTITUTE(IF(AND(T515="--",FIND("STD",E515),FIND("fn",C515)&gt;0,FIND("ITM_",P515),I515="CAT_FNCT"),E515,""),"""","")</f>
        <v>#VALUE!</v>
      </c>
    </row>
    <row r="516" customFormat="false" ht="15.75" hidden="false" customHeight="false" outlineLevel="0" collapsed="false">
      <c r="A516" s="23" t="n">
        <f aca="false">IF(B516=INT(B516),ROW(),"")</f>
        <v>516</v>
      </c>
      <c r="B516" s="24" t="n">
        <f aca="false">IF(AND(MID(C516,2,1)&lt;&gt;"/",MID(C516,1,1)="/"),INT(B515)+1,B515+0.01)</f>
        <v>495</v>
      </c>
      <c r="C516" s="25" t="s">
        <v>1182</v>
      </c>
      <c r="D516" s="25" t="s">
        <v>1285</v>
      </c>
      <c r="E516" s="51" t="s">
        <v>1286</v>
      </c>
      <c r="F516" s="51" t="s">
        <v>1286</v>
      </c>
      <c r="G516" s="52" t="n">
        <v>0</v>
      </c>
      <c r="H516" s="52" t="n">
        <v>0</v>
      </c>
      <c r="I516" s="26" t="s">
        <v>1185</v>
      </c>
      <c r="J516" s="26" t="s">
        <v>21</v>
      </c>
      <c r="K516" s="27" t="s">
        <v>6</v>
      </c>
      <c r="L516" s="28" t="s">
        <v>7</v>
      </c>
      <c r="M516" s="28" t="s">
        <v>244</v>
      </c>
      <c r="N516" s="28"/>
      <c r="O516" s="32"/>
      <c r="P516" s="20" t="s">
        <v>1287</v>
      </c>
      <c r="Q516" s="21"/>
      <c r="R516" s="1"/>
      <c r="S516" s="1" t="str">
        <f aca="false">IF(E516=F516,"","NOT EQUAL")</f>
        <v/>
      </c>
      <c r="T516" s="1" t="str">
        <f aca="false">IF(ISNA(VLOOKUP(P516,'NEW XEQM.c'!D:D,1,0)),"--",VLOOKUP(P516,'NEW XEQM.c'!D:G,3,0))</f>
        <v>--</v>
      </c>
      <c r="U516" s="1"/>
      <c r="W516" s="0" t="e">
        <f aca="false">SUBSTITUTE(IF(AND(T516="--",FIND("STD",E516),FIND("fn",C516)&gt;0,FIND("ITM_",P516),I516="CAT_FNCT"),E516,""),"""","")</f>
        <v>#VALUE!</v>
      </c>
    </row>
    <row r="517" customFormat="false" ht="15.75" hidden="false" customHeight="false" outlineLevel="0" collapsed="false">
      <c r="A517" s="23" t="n">
        <f aca="false">IF(B517=INT(B517),ROW(),"")</f>
        <v>517</v>
      </c>
      <c r="B517" s="24" t="n">
        <f aca="false">IF(AND(MID(C517,2,1)&lt;&gt;"/",MID(C517,1,1)="/"),INT(B516)+1,B516+0.01)</f>
        <v>496</v>
      </c>
      <c r="C517" s="25" t="s">
        <v>1182</v>
      </c>
      <c r="D517" s="25" t="s">
        <v>1288</v>
      </c>
      <c r="E517" s="51" t="s">
        <v>1289</v>
      </c>
      <c r="F517" s="51" t="s">
        <v>1289</v>
      </c>
      <c r="G517" s="52" t="n">
        <v>0</v>
      </c>
      <c r="H517" s="52" t="n">
        <v>0</v>
      </c>
      <c r="I517" s="26" t="s">
        <v>1185</v>
      </c>
      <c r="J517" s="26" t="s">
        <v>21</v>
      </c>
      <c r="K517" s="27" t="s">
        <v>6</v>
      </c>
      <c r="L517" s="28" t="s">
        <v>7</v>
      </c>
      <c r="M517" s="28" t="s">
        <v>244</v>
      </c>
      <c r="N517" s="28"/>
      <c r="O517" s="32"/>
      <c r="P517" s="20" t="s">
        <v>1290</v>
      </c>
      <c r="Q517" s="21"/>
      <c r="R517" s="1"/>
      <c r="S517" s="1" t="str">
        <f aca="false">IF(E517=F517,"","NOT EQUAL")</f>
        <v/>
      </c>
      <c r="T517" s="1" t="str">
        <f aca="false">IF(ISNA(VLOOKUP(P517,'NEW XEQM.c'!D:D,1,0)),"--",VLOOKUP(P517,'NEW XEQM.c'!D:G,3,0))</f>
        <v>--</v>
      </c>
      <c r="U517" s="1"/>
      <c r="W517" s="0" t="e">
        <f aca="false">SUBSTITUTE(IF(AND(T517="--",FIND("STD",E517),FIND("fn",C517)&gt;0,FIND("ITM_",P517),I517="CAT_FNCT"),E517,""),"""","")</f>
        <v>#VALUE!</v>
      </c>
    </row>
    <row r="518" customFormat="false" ht="15.75" hidden="false" customHeight="false" outlineLevel="0" collapsed="false">
      <c r="A518" s="23" t="n">
        <f aca="false">IF(B518=INT(B518),ROW(),"")</f>
        <v>518</v>
      </c>
      <c r="B518" s="24" t="n">
        <f aca="false">IF(AND(MID(C518,2,1)&lt;&gt;"/",MID(C518,1,1)="/"),INT(B517)+1,B517+0.01)</f>
        <v>497</v>
      </c>
      <c r="C518" s="25" t="s">
        <v>1182</v>
      </c>
      <c r="D518" s="25" t="s">
        <v>1291</v>
      </c>
      <c r="E518" s="51" t="s">
        <v>1292</v>
      </c>
      <c r="F518" s="51" t="s">
        <v>1292</v>
      </c>
      <c r="G518" s="52" t="n">
        <v>0</v>
      </c>
      <c r="H518" s="52" t="n">
        <v>0</v>
      </c>
      <c r="I518" s="26" t="s">
        <v>1185</v>
      </c>
      <c r="J518" s="26" t="s">
        <v>21</v>
      </c>
      <c r="K518" s="27" t="s">
        <v>6</v>
      </c>
      <c r="L518" s="28" t="s">
        <v>7</v>
      </c>
      <c r="M518" s="28" t="s">
        <v>244</v>
      </c>
      <c r="N518" s="28"/>
      <c r="O518" s="32"/>
      <c r="P518" s="20" t="s">
        <v>1293</v>
      </c>
      <c r="Q518" s="21"/>
      <c r="R518" s="1"/>
      <c r="S518" s="1" t="str">
        <f aca="false">IF(E518=F518,"","NOT EQUAL")</f>
        <v/>
      </c>
      <c r="T518" s="1" t="str">
        <f aca="false">IF(ISNA(VLOOKUP(P518,'NEW XEQM.c'!D:D,1,0)),"--",VLOOKUP(P518,'NEW XEQM.c'!D:G,3,0))</f>
        <v>--</v>
      </c>
      <c r="U518" s="1"/>
      <c r="W518" s="0" t="e">
        <f aca="false">SUBSTITUTE(IF(AND(T518="--",FIND("STD",E518),FIND("fn",C518)&gt;0,FIND("ITM_",P518),I518="CAT_FNCT"),E518,""),"""","")</f>
        <v>#VALUE!</v>
      </c>
    </row>
    <row r="519" customFormat="false" ht="15.75" hidden="false" customHeight="false" outlineLevel="0" collapsed="false">
      <c r="A519" s="23" t="n">
        <f aca="false">IF(B519=INT(B519),ROW(),"")</f>
        <v>519</v>
      </c>
      <c r="B519" s="24" t="n">
        <f aca="false">IF(AND(MID(C519,2,1)&lt;&gt;"/",MID(C519,1,1)="/"),INT(B518)+1,B518+0.01)</f>
        <v>498</v>
      </c>
      <c r="C519" s="25" t="s">
        <v>1182</v>
      </c>
      <c r="D519" s="25" t="s">
        <v>1294</v>
      </c>
      <c r="E519" s="51" t="s">
        <v>1295</v>
      </c>
      <c r="F519" s="51" t="s">
        <v>1295</v>
      </c>
      <c r="G519" s="52" t="n">
        <v>0</v>
      </c>
      <c r="H519" s="52" t="n">
        <v>0</v>
      </c>
      <c r="I519" s="26" t="s">
        <v>1185</v>
      </c>
      <c r="J519" s="26" t="s">
        <v>21</v>
      </c>
      <c r="K519" s="27" t="s">
        <v>6</v>
      </c>
      <c r="L519" s="28" t="s">
        <v>7</v>
      </c>
      <c r="M519" s="28" t="s">
        <v>244</v>
      </c>
      <c r="N519" s="28"/>
      <c r="O519" s="32"/>
      <c r="P519" s="20" t="s">
        <v>1296</v>
      </c>
      <c r="Q519" s="21"/>
      <c r="R519" s="1"/>
      <c r="S519" s="1" t="str">
        <f aca="false">IF(E519=F519,"","NOT EQUAL")</f>
        <v/>
      </c>
      <c r="T519" s="1" t="str">
        <f aca="false">IF(ISNA(VLOOKUP(P519,'NEW XEQM.c'!D:D,1,0)),"--",VLOOKUP(P519,'NEW XEQM.c'!D:G,3,0))</f>
        <v>--</v>
      </c>
      <c r="U519" s="1"/>
      <c r="W519" s="0" t="e">
        <f aca="false">SUBSTITUTE(IF(AND(T519="--",FIND("STD",E519),FIND("fn",C519)&gt;0,FIND("ITM_",P519),I519="CAT_FNCT"),E519,""),"""","")</f>
        <v>#VALUE!</v>
      </c>
    </row>
    <row r="520" customFormat="false" ht="15.75" hidden="false" customHeight="false" outlineLevel="0" collapsed="false">
      <c r="A520" s="23" t="n">
        <f aca="false">IF(B520=INT(B520),ROW(),"")</f>
        <v>520</v>
      </c>
      <c r="B520" s="24" t="n">
        <f aca="false">IF(AND(MID(C520,2,1)&lt;&gt;"/",MID(C520,1,1)="/"),INT(B519)+1,B519+0.01)</f>
        <v>499</v>
      </c>
      <c r="C520" s="25" t="s">
        <v>1182</v>
      </c>
      <c r="D520" s="25" t="s">
        <v>1297</v>
      </c>
      <c r="E520" s="51" t="s">
        <v>1298</v>
      </c>
      <c r="F520" s="51" t="s">
        <v>1298</v>
      </c>
      <c r="G520" s="52" t="n">
        <v>0</v>
      </c>
      <c r="H520" s="52" t="n">
        <v>0</v>
      </c>
      <c r="I520" s="26" t="s">
        <v>1185</v>
      </c>
      <c r="J520" s="26" t="s">
        <v>21</v>
      </c>
      <c r="K520" s="27" t="s">
        <v>6</v>
      </c>
      <c r="L520" s="28" t="s">
        <v>7</v>
      </c>
      <c r="M520" s="28" t="s">
        <v>244</v>
      </c>
      <c r="N520" s="28"/>
      <c r="O520" s="32"/>
      <c r="P520" s="20" t="s">
        <v>1299</v>
      </c>
      <c r="Q520" s="21"/>
      <c r="R520" s="1"/>
      <c r="S520" s="1" t="str">
        <f aca="false">IF(E520=F520,"","NOT EQUAL")</f>
        <v/>
      </c>
      <c r="T520" s="1" t="str">
        <f aca="false">IF(ISNA(VLOOKUP(P520,'NEW XEQM.c'!D:D,1,0)),"--",VLOOKUP(P520,'NEW XEQM.c'!D:G,3,0))</f>
        <v>--</v>
      </c>
      <c r="U520" s="1"/>
      <c r="W520" s="0" t="e">
        <f aca="false">SUBSTITUTE(IF(AND(T520="--",FIND("STD",E520),FIND("fn",C520)&gt;0,FIND("ITM_",P520),I520="CAT_FNCT"),E520,""),"""","")</f>
        <v>#VALUE!</v>
      </c>
    </row>
    <row r="521" customFormat="false" ht="15.75" hidden="false" customHeight="false" outlineLevel="0" collapsed="false">
      <c r="A521" s="23" t="n">
        <f aca="false">IF(B521=INT(B521),ROW(),"")</f>
        <v>521</v>
      </c>
      <c r="B521" s="24" t="n">
        <f aca="false">IF(AND(MID(C521,2,1)&lt;&gt;"/",MID(C521,1,1)="/"),INT(B520)+1,B520+0.01)</f>
        <v>500</v>
      </c>
      <c r="C521" s="25" t="s">
        <v>1182</v>
      </c>
      <c r="D521" s="25" t="s">
        <v>1300</v>
      </c>
      <c r="E521" s="51" t="s">
        <v>1301</v>
      </c>
      <c r="F521" s="51" t="s">
        <v>1301</v>
      </c>
      <c r="G521" s="104" t="n">
        <v>0</v>
      </c>
      <c r="H521" s="104" t="n">
        <v>0</v>
      </c>
      <c r="I521" s="26" t="s">
        <v>1185</v>
      </c>
      <c r="J521" s="26" t="s">
        <v>21</v>
      </c>
      <c r="K521" s="27" t="s">
        <v>6</v>
      </c>
      <c r="L521" s="28" t="s">
        <v>7</v>
      </c>
      <c r="M521" s="28" t="s">
        <v>244</v>
      </c>
      <c r="N521" s="28"/>
      <c r="O521" s="32"/>
      <c r="P521" s="20" t="s">
        <v>1302</v>
      </c>
      <c r="Q521" s="21"/>
      <c r="R521" s="1"/>
      <c r="S521" s="1" t="str">
        <f aca="false">IF(E521=F521,"","NOT EQUAL")</f>
        <v/>
      </c>
      <c r="T521" s="1" t="str">
        <f aca="false">IF(ISNA(VLOOKUP(P521,'NEW XEQM.c'!D:D,1,0)),"--",VLOOKUP(P521,'NEW XEQM.c'!D:G,3,0))</f>
        <v>--</v>
      </c>
      <c r="U521" s="1"/>
      <c r="W521" s="0" t="e">
        <f aca="false">SUBSTITUTE(IF(AND(T521="--",FIND("STD",E521),FIND("fn",C521)&gt;0,FIND("ITM_",P521),I521="CAT_FNCT"),E521,""),"""","")</f>
        <v>#VALUE!</v>
      </c>
    </row>
    <row r="522" customFormat="false" ht="15.75" hidden="false" customHeight="false" outlineLevel="0" collapsed="false">
      <c r="A522" s="23" t="n">
        <f aca="false">IF(B522=INT(B522),ROW(),"")</f>
        <v>522</v>
      </c>
      <c r="B522" s="24" t="n">
        <f aca="false">IF(AND(MID(C522,2,1)&lt;&gt;"/",MID(C522,1,1)="/"),INT(B521)+1,B521+0.01)</f>
        <v>501</v>
      </c>
      <c r="C522" s="25" t="s">
        <v>1182</v>
      </c>
      <c r="D522" s="25" t="s">
        <v>1303</v>
      </c>
      <c r="E522" s="51" t="s">
        <v>1304</v>
      </c>
      <c r="F522" s="51" t="s">
        <v>1304</v>
      </c>
      <c r="G522" s="52" t="n">
        <v>0</v>
      </c>
      <c r="H522" s="52" t="n">
        <v>0</v>
      </c>
      <c r="I522" s="26" t="s">
        <v>1185</v>
      </c>
      <c r="J522" s="26" t="s">
        <v>21</v>
      </c>
      <c r="K522" s="27" t="s">
        <v>6</v>
      </c>
      <c r="L522" s="28" t="s">
        <v>7</v>
      </c>
      <c r="M522" s="28" t="s">
        <v>244</v>
      </c>
      <c r="N522" s="28"/>
      <c r="O522" s="32"/>
      <c r="P522" s="20" t="s">
        <v>1305</v>
      </c>
      <c r="Q522" s="21"/>
      <c r="R522" s="1"/>
      <c r="S522" s="1" t="str">
        <f aca="false">IF(E522=F522,"","NOT EQUAL")</f>
        <v/>
      </c>
      <c r="T522" s="1" t="str">
        <f aca="false">IF(ISNA(VLOOKUP(P522,'NEW XEQM.c'!D:D,1,0)),"--",VLOOKUP(P522,'NEW XEQM.c'!D:G,3,0))</f>
        <v>--</v>
      </c>
      <c r="U522" s="1"/>
      <c r="W522" s="0" t="e">
        <f aca="false">SUBSTITUTE(IF(AND(T522="--",FIND("STD",E522),FIND("fn",C522)&gt;0,FIND("ITM_",P522),I522="CAT_FNCT"),E522,""),"""","")</f>
        <v>#VALUE!</v>
      </c>
    </row>
    <row r="523" customFormat="false" ht="15.75" hidden="false" customHeight="false" outlineLevel="0" collapsed="false">
      <c r="A523" s="23" t="n">
        <f aca="false">IF(B523=INT(B523),ROW(),"")</f>
        <v>523</v>
      </c>
      <c r="B523" s="24" t="n">
        <f aca="false">IF(AND(MID(C523,2,1)&lt;&gt;"/",MID(C523,1,1)="/"),INT(B522)+1,B522+0.01)</f>
        <v>502</v>
      </c>
      <c r="C523" s="25" t="s">
        <v>1182</v>
      </c>
      <c r="D523" s="25" t="s">
        <v>1306</v>
      </c>
      <c r="E523" s="51" t="s">
        <v>1307</v>
      </c>
      <c r="F523" s="51" t="s">
        <v>1307</v>
      </c>
      <c r="G523" s="52" t="n">
        <v>0</v>
      </c>
      <c r="H523" s="52" t="n">
        <v>0</v>
      </c>
      <c r="I523" s="26" t="s">
        <v>1185</v>
      </c>
      <c r="J523" s="26" t="s">
        <v>21</v>
      </c>
      <c r="K523" s="27" t="s">
        <v>6</v>
      </c>
      <c r="L523" s="28" t="s">
        <v>7</v>
      </c>
      <c r="M523" s="28" t="s">
        <v>244</v>
      </c>
      <c r="N523" s="28"/>
      <c r="O523" s="32"/>
      <c r="P523" s="20" t="s">
        <v>1308</v>
      </c>
      <c r="Q523" s="21"/>
      <c r="R523" s="1"/>
      <c r="S523" s="1" t="str">
        <f aca="false">IF(E523=F523,"","NOT EQUAL")</f>
        <v/>
      </c>
      <c r="T523" s="1" t="str">
        <f aca="false">IF(ISNA(VLOOKUP(P523,'NEW XEQM.c'!D:D,1,0)),"--",VLOOKUP(P523,'NEW XEQM.c'!D:G,3,0))</f>
        <v>--</v>
      </c>
      <c r="U523" s="1"/>
      <c r="W523" s="0" t="e">
        <f aca="false">SUBSTITUTE(IF(AND(T523="--",FIND("STD",E523),FIND("fn",C523)&gt;0,FIND("ITM_",P523),I523="CAT_FNCT"),E523,""),"""","")</f>
        <v>#VALUE!</v>
      </c>
    </row>
    <row r="524" customFormat="false" ht="15.75" hidden="false" customHeight="false" outlineLevel="0" collapsed="false">
      <c r="A524" s="23" t="n">
        <f aca="false">IF(B524=INT(B524),ROW(),"")</f>
        <v>524</v>
      </c>
      <c r="B524" s="24" t="n">
        <f aca="false">IF(AND(MID(C524,2,1)&lt;&gt;"/",MID(C524,1,1)="/"),INT(B523)+1,B523+0.01)</f>
        <v>503</v>
      </c>
      <c r="C524" s="25" t="s">
        <v>1182</v>
      </c>
      <c r="D524" s="25" t="s">
        <v>1309</v>
      </c>
      <c r="E524" s="51" t="s">
        <v>1310</v>
      </c>
      <c r="F524" s="51" t="s">
        <v>1310</v>
      </c>
      <c r="G524" s="52" t="n">
        <v>0</v>
      </c>
      <c r="H524" s="52" t="n">
        <v>0</v>
      </c>
      <c r="I524" s="26" t="s">
        <v>1185</v>
      </c>
      <c r="J524" s="26" t="s">
        <v>21</v>
      </c>
      <c r="K524" s="27" t="s">
        <v>6</v>
      </c>
      <c r="L524" s="28" t="s">
        <v>7</v>
      </c>
      <c r="M524" s="28" t="s">
        <v>244</v>
      </c>
      <c r="N524" s="28"/>
      <c r="O524" s="32"/>
      <c r="P524" s="20" t="s">
        <v>1311</v>
      </c>
      <c r="Q524" s="21"/>
      <c r="R524" s="1"/>
      <c r="S524" s="1" t="str">
        <f aca="false">IF(E524=F524,"","NOT EQUAL")</f>
        <v/>
      </c>
      <c r="T524" s="1" t="str">
        <f aca="false">IF(ISNA(VLOOKUP(P524,'NEW XEQM.c'!D:D,1,0)),"--",VLOOKUP(P524,'NEW XEQM.c'!D:G,3,0))</f>
        <v>--</v>
      </c>
      <c r="U524" s="1"/>
      <c r="W524" s="0" t="e">
        <f aca="false">SUBSTITUTE(IF(AND(T524="--",FIND("STD",E524),FIND("fn",C524)&gt;0,FIND("ITM_",P524),I524="CAT_FNCT"),E524,""),"""","")</f>
        <v>#VALUE!</v>
      </c>
    </row>
    <row r="525" customFormat="false" ht="15.75" hidden="false" customHeight="false" outlineLevel="0" collapsed="false">
      <c r="A525" s="23" t="n">
        <f aca="false">IF(B525=INT(B525),ROW(),"")</f>
        <v>525</v>
      </c>
      <c r="B525" s="24" t="n">
        <f aca="false">IF(AND(MID(C525,2,1)&lt;&gt;"/",MID(C525,1,1)="/"),INT(B524)+1,B524+0.01)</f>
        <v>504</v>
      </c>
      <c r="C525" s="25" t="s">
        <v>1182</v>
      </c>
      <c r="D525" s="25" t="s">
        <v>1312</v>
      </c>
      <c r="E525" s="51" t="s">
        <v>1313</v>
      </c>
      <c r="F525" s="51" t="s">
        <v>1313</v>
      </c>
      <c r="G525" s="52" t="n">
        <v>0</v>
      </c>
      <c r="H525" s="52" t="n">
        <v>0</v>
      </c>
      <c r="I525" s="26" t="s">
        <v>1185</v>
      </c>
      <c r="J525" s="26" t="s">
        <v>21</v>
      </c>
      <c r="K525" s="27" t="s">
        <v>6</v>
      </c>
      <c r="L525" s="28" t="s">
        <v>7</v>
      </c>
      <c r="M525" s="28" t="s">
        <v>244</v>
      </c>
      <c r="N525" s="28"/>
      <c r="O525" s="32"/>
      <c r="P525" s="20" t="s">
        <v>1314</v>
      </c>
      <c r="Q525" s="21"/>
      <c r="R525" s="1"/>
      <c r="S525" s="1" t="str">
        <f aca="false">IF(E525=F525,"","NOT EQUAL")</f>
        <v/>
      </c>
      <c r="T525" s="1" t="str">
        <f aca="false">IF(ISNA(VLOOKUP(P525,'NEW XEQM.c'!D:D,1,0)),"--",VLOOKUP(P525,'NEW XEQM.c'!D:G,3,0))</f>
        <v>--</v>
      </c>
      <c r="U525" s="1"/>
      <c r="W525" s="0" t="e">
        <f aca="false">SUBSTITUTE(IF(AND(T525="--",FIND("STD",E525),FIND("fn",C525)&gt;0,FIND("ITM_",P525),I525="CAT_FNCT"),E525,""),"""","")</f>
        <v>#VALUE!</v>
      </c>
    </row>
    <row r="526" customFormat="false" ht="15.75" hidden="false" customHeight="false" outlineLevel="0" collapsed="false">
      <c r="A526" s="23" t="n">
        <f aca="false">IF(B526=INT(B526),ROW(),"")</f>
        <v>526</v>
      </c>
      <c r="B526" s="24" t="n">
        <f aca="false">IF(AND(MID(C526,2,1)&lt;&gt;"/",MID(C526,1,1)="/"),INT(B525)+1,B525+0.01)</f>
        <v>505</v>
      </c>
      <c r="C526" s="25" t="s">
        <v>1182</v>
      </c>
      <c r="D526" s="25" t="s">
        <v>1315</v>
      </c>
      <c r="E526" s="51" t="s">
        <v>1316</v>
      </c>
      <c r="F526" s="51" t="s">
        <v>1316</v>
      </c>
      <c r="G526" s="52" t="n">
        <v>0</v>
      </c>
      <c r="H526" s="52" t="n">
        <v>0</v>
      </c>
      <c r="I526" s="26" t="s">
        <v>1185</v>
      </c>
      <c r="J526" s="26" t="s">
        <v>21</v>
      </c>
      <c r="K526" s="27" t="s">
        <v>6</v>
      </c>
      <c r="L526" s="28" t="s">
        <v>7</v>
      </c>
      <c r="M526" s="28" t="s">
        <v>244</v>
      </c>
      <c r="N526" s="28"/>
      <c r="O526" s="32"/>
      <c r="P526" s="20" t="s">
        <v>1317</v>
      </c>
      <c r="Q526" s="21"/>
      <c r="R526" s="1"/>
      <c r="S526" s="1" t="str">
        <f aca="false">IF(E526=F526,"","NOT EQUAL")</f>
        <v/>
      </c>
      <c r="T526" s="1" t="str">
        <f aca="false">IF(ISNA(VLOOKUP(P526,'NEW XEQM.c'!D:D,1,0)),"--",VLOOKUP(P526,'NEW XEQM.c'!D:G,3,0))</f>
        <v>--</v>
      </c>
      <c r="U526" s="1"/>
      <c r="W526" s="0" t="e">
        <f aca="false">SUBSTITUTE(IF(AND(T526="--",FIND("STD",E526),FIND("fn",C526)&gt;0,FIND("ITM_",P526),I526="CAT_FNCT"),E526,""),"""","")</f>
        <v>#VALUE!</v>
      </c>
    </row>
    <row r="527" customFormat="false" ht="15.75" hidden="false" customHeight="false" outlineLevel="0" collapsed="false">
      <c r="A527" s="23" t="n">
        <f aca="false">IF(B527=INT(B527),ROW(),"")</f>
        <v>527</v>
      </c>
      <c r="B527" s="24" t="n">
        <f aca="false">IF(AND(MID(C527,2,1)&lt;&gt;"/",MID(C527,1,1)="/"),INT(B526)+1,B526+0.01)</f>
        <v>506</v>
      </c>
      <c r="C527" s="25" t="s">
        <v>1182</v>
      </c>
      <c r="D527" s="25" t="s">
        <v>1318</v>
      </c>
      <c r="E527" s="51" t="s">
        <v>1319</v>
      </c>
      <c r="F527" s="51" t="s">
        <v>1319</v>
      </c>
      <c r="G527" s="52" t="n">
        <v>0</v>
      </c>
      <c r="H527" s="52" t="n">
        <v>0</v>
      </c>
      <c r="I527" s="26" t="s">
        <v>1185</v>
      </c>
      <c r="J527" s="26" t="s">
        <v>21</v>
      </c>
      <c r="K527" s="27" t="s">
        <v>6</v>
      </c>
      <c r="L527" s="28" t="s">
        <v>7</v>
      </c>
      <c r="M527" s="28" t="s">
        <v>244</v>
      </c>
      <c r="N527" s="28"/>
      <c r="O527" s="32"/>
      <c r="P527" s="20" t="s">
        <v>1320</v>
      </c>
      <c r="Q527" s="21"/>
      <c r="R527" s="1"/>
      <c r="S527" s="1" t="str">
        <f aca="false">IF(E527=F527,"","NOT EQUAL")</f>
        <v/>
      </c>
      <c r="T527" s="1" t="str">
        <f aca="false">IF(ISNA(VLOOKUP(P527,'NEW XEQM.c'!D:D,1,0)),"--",VLOOKUP(P527,'NEW XEQM.c'!D:G,3,0))</f>
        <v>--</v>
      </c>
      <c r="U527" s="1"/>
      <c r="W527" s="0" t="e">
        <f aca="false">SUBSTITUTE(IF(AND(T527="--",FIND("STD",E527),FIND("fn",C527)&gt;0,FIND("ITM_",P527),I527="CAT_FNCT"),E527,""),"""","")</f>
        <v>#VALUE!</v>
      </c>
    </row>
    <row r="528" customFormat="false" ht="15.75" hidden="false" customHeight="false" outlineLevel="0" collapsed="false">
      <c r="A528" s="23" t="n">
        <f aca="false">IF(B528=INT(B528),ROW(),"")</f>
        <v>528</v>
      </c>
      <c r="B528" s="24" t="n">
        <f aca="false">IF(AND(MID(C528,2,1)&lt;&gt;"/",MID(C528,1,1)="/"),INT(B527)+1,B527+0.01)</f>
        <v>507</v>
      </c>
      <c r="C528" s="25" t="s">
        <v>1182</v>
      </c>
      <c r="D528" s="68" t="s">
        <v>1321</v>
      </c>
      <c r="E528" s="69" t="s">
        <v>1322</v>
      </c>
      <c r="F528" s="69" t="s">
        <v>1322</v>
      </c>
      <c r="G528" s="71" t="n">
        <v>0</v>
      </c>
      <c r="H528" s="71" t="n">
        <v>0</v>
      </c>
      <c r="I528" s="26" t="s">
        <v>1185</v>
      </c>
      <c r="J528" s="26" t="s">
        <v>21</v>
      </c>
      <c r="K528" s="27" t="s">
        <v>6</v>
      </c>
      <c r="L528" s="28" t="s">
        <v>7</v>
      </c>
      <c r="M528" s="28" t="s">
        <v>244</v>
      </c>
      <c r="N528" s="28"/>
      <c r="O528" s="74"/>
      <c r="P528" s="20" t="s">
        <v>1323</v>
      </c>
      <c r="Q528" s="21"/>
      <c r="R528" s="1"/>
      <c r="S528" s="1" t="str">
        <f aca="false">IF(E528=F528,"","NOT EQUAL")</f>
        <v/>
      </c>
      <c r="T528" s="1" t="str">
        <f aca="false">IF(ISNA(VLOOKUP(P528,'NEW XEQM.c'!D:D,1,0)),"--",VLOOKUP(P528,'NEW XEQM.c'!D:G,3,0))</f>
        <v>--</v>
      </c>
      <c r="U528" s="1"/>
      <c r="W528" s="0" t="e">
        <f aca="false">SUBSTITUTE(IF(AND(T528="--",FIND("STD",E528),FIND("fn",C528)&gt;0,FIND("ITM_",P528),I528="CAT_FNCT"),E528,""),"""","")</f>
        <v>#VALUE!</v>
      </c>
    </row>
    <row r="529" customFormat="false" ht="15.75" hidden="false" customHeight="false" outlineLevel="0" collapsed="false">
      <c r="A529" s="23" t="n">
        <f aca="false">IF(B529=INT(B529),ROW(),"")</f>
        <v>529</v>
      </c>
      <c r="B529" s="24" t="n">
        <f aca="false">IF(AND(MID(C529,2,1)&lt;&gt;"/",MID(C529,1,1)="/"),INT(B528)+1,B528+0.01)</f>
        <v>508</v>
      </c>
      <c r="C529" s="25" t="s">
        <v>1182</v>
      </c>
      <c r="D529" s="68" t="s">
        <v>1324</v>
      </c>
      <c r="E529" s="69" t="s">
        <v>1325</v>
      </c>
      <c r="F529" s="69" t="s">
        <v>1325</v>
      </c>
      <c r="G529" s="71" t="n">
        <v>0</v>
      </c>
      <c r="H529" s="71" t="n">
        <v>0</v>
      </c>
      <c r="I529" s="26" t="s">
        <v>1185</v>
      </c>
      <c r="J529" s="26" t="s">
        <v>21</v>
      </c>
      <c r="K529" s="27" t="s">
        <v>6</v>
      </c>
      <c r="L529" s="28" t="s">
        <v>7</v>
      </c>
      <c r="M529" s="28" t="s">
        <v>244</v>
      </c>
      <c r="N529" s="28"/>
      <c r="O529" s="74"/>
      <c r="P529" s="20" t="s">
        <v>1326</v>
      </c>
      <c r="Q529" s="21"/>
      <c r="R529" s="1"/>
      <c r="S529" s="1" t="str">
        <f aca="false">IF(E529=F529,"","NOT EQUAL")</f>
        <v/>
      </c>
      <c r="T529" s="1" t="str">
        <f aca="false">IF(ISNA(VLOOKUP(P529,'NEW XEQM.c'!D:D,1,0)),"--",VLOOKUP(P529,'NEW XEQM.c'!D:G,3,0))</f>
        <v>--</v>
      </c>
      <c r="U529" s="1"/>
      <c r="W529" s="0" t="e">
        <f aca="false">SUBSTITUTE(IF(AND(T529="--",FIND("STD",E529),FIND("fn",C529)&gt;0,FIND("ITM_",P529),I529="CAT_FNCT"),E529,""),"""","")</f>
        <v>#VALUE!</v>
      </c>
    </row>
    <row r="530" customFormat="false" ht="15.75" hidden="false" customHeight="false" outlineLevel="0" collapsed="false">
      <c r="A530" s="23" t="n">
        <f aca="false">IF(B530=INT(B530),ROW(),"")</f>
        <v>530</v>
      </c>
      <c r="B530" s="24" t="n">
        <f aca="false">IF(AND(MID(C530,2,1)&lt;&gt;"/",MID(C530,1,1)="/"),INT(B529)+1,B529+0.01)</f>
        <v>509</v>
      </c>
      <c r="C530" s="25" t="s">
        <v>1182</v>
      </c>
      <c r="D530" s="68" t="s">
        <v>1327</v>
      </c>
      <c r="E530" s="69" t="s">
        <v>1328</v>
      </c>
      <c r="F530" s="69" t="s">
        <v>1328</v>
      </c>
      <c r="G530" s="71" t="n">
        <v>0</v>
      </c>
      <c r="H530" s="71" t="n">
        <v>0</v>
      </c>
      <c r="I530" s="26" t="s">
        <v>1185</v>
      </c>
      <c r="J530" s="26" t="s">
        <v>21</v>
      </c>
      <c r="K530" s="27" t="s">
        <v>6</v>
      </c>
      <c r="L530" s="28" t="s">
        <v>7</v>
      </c>
      <c r="M530" s="28" t="s">
        <v>244</v>
      </c>
      <c r="N530" s="28"/>
      <c r="O530" s="74"/>
      <c r="P530" s="20" t="s">
        <v>1329</v>
      </c>
      <c r="Q530" s="21"/>
      <c r="R530" s="1"/>
      <c r="S530" s="1" t="str">
        <f aca="false">IF(E530=F530,"","NOT EQUAL")</f>
        <v/>
      </c>
      <c r="T530" s="1" t="str">
        <f aca="false">IF(ISNA(VLOOKUP(P530,'NEW XEQM.c'!D:D,1,0)),"--",VLOOKUP(P530,'NEW XEQM.c'!D:G,3,0))</f>
        <v>--</v>
      </c>
      <c r="U530" s="1"/>
      <c r="W530" s="0" t="e">
        <f aca="false">SUBSTITUTE(IF(AND(T530="--",FIND("STD",E530),FIND("fn",C530)&gt;0,FIND("ITM_",P530),I530="CAT_FNCT"),E530,""),"""","")</f>
        <v>#VALUE!</v>
      </c>
    </row>
    <row r="531" customFormat="false" ht="15.75" hidden="false" customHeight="false" outlineLevel="0" collapsed="false">
      <c r="A531" s="23" t="n">
        <f aca="false">IF(B531=INT(B531),ROW(),"")</f>
        <v>531</v>
      </c>
      <c r="B531" s="24" t="n">
        <f aca="false">IF(AND(MID(C531,2,1)&lt;&gt;"/",MID(C531,1,1)="/"),INT(B530)+1,B530+0.01)</f>
        <v>510</v>
      </c>
      <c r="C531" s="25" t="s">
        <v>1182</v>
      </c>
      <c r="D531" s="68" t="s">
        <v>1330</v>
      </c>
      <c r="E531" s="69" t="s">
        <v>1331</v>
      </c>
      <c r="F531" s="69" t="s">
        <v>1331</v>
      </c>
      <c r="G531" s="71" t="n">
        <v>0</v>
      </c>
      <c r="H531" s="71" t="n">
        <v>0</v>
      </c>
      <c r="I531" s="26" t="s">
        <v>1185</v>
      </c>
      <c r="J531" s="26" t="s">
        <v>21</v>
      </c>
      <c r="K531" s="27" t="s">
        <v>6</v>
      </c>
      <c r="L531" s="28" t="s">
        <v>7</v>
      </c>
      <c r="M531" s="28" t="s">
        <v>244</v>
      </c>
      <c r="N531" s="28"/>
      <c r="O531" s="74"/>
      <c r="P531" s="20" t="s">
        <v>1332</v>
      </c>
      <c r="Q531" s="21"/>
      <c r="R531" s="1"/>
      <c r="S531" s="1" t="str">
        <f aca="false">IF(E531=F531,"","NOT EQUAL")</f>
        <v/>
      </c>
      <c r="T531" s="1" t="str">
        <f aca="false">IF(ISNA(VLOOKUP(P531,'NEW XEQM.c'!D:D,1,0)),"--",VLOOKUP(P531,'NEW XEQM.c'!D:G,3,0))</f>
        <v>--</v>
      </c>
      <c r="U531" s="1"/>
      <c r="W531" s="0" t="e">
        <f aca="false">SUBSTITUTE(IF(AND(T531="--",FIND("STD",E531),FIND("fn",C531)&gt;0,FIND("ITM_",P531),I531="CAT_FNCT"),E531,""),"""","")</f>
        <v>#VALUE!</v>
      </c>
    </row>
    <row r="532" customFormat="false" ht="15.75" hidden="false" customHeight="false" outlineLevel="0" collapsed="false">
      <c r="A532" s="23" t="n">
        <f aca="false">IF(B532=INT(B532),ROW(),"")</f>
        <v>532</v>
      </c>
      <c r="B532" s="24" t="n">
        <f aca="false">IF(AND(MID(C532,2,1)&lt;&gt;"/",MID(C532,1,1)="/"),INT(B531)+1,B531+0.01)</f>
        <v>511</v>
      </c>
      <c r="C532" s="25" t="s">
        <v>1182</v>
      </c>
      <c r="D532" s="68" t="s">
        <v>1333</v>
      </c>
      <c r="E532" s="69" t="s">
        <v>1334</v>
      </c>
      <c r="F532" s="69" t="s">
        <v>1334</v>
      </c>
      <c r="G532" s="71" t="n">
        <v>0</v>
      </c>
      <c r="H532" s="71" t="n">
        <v>0</v>
      </c>
      <c r="I532" s="26" t="s">
        <v>1185</v>
      </c>
      <c r="J532" s="26" t="s">
        <v>21</v>
      </c>
      <c r="K532" s="27" t="s">
        <v>6</v>
      </c>
      <c r="L532" s="28" t="s">
        <v>7</v>
      </c>
      <c r="M532" s="28" t="s">
        <v>244</v>
      </c>
      <c r="N532" s="28"/>
      <c r="O532" s="74"/>
      <c r="P532" s="20" t="s">
        <v>1335</v>
      </c>
      <c r="Q532" s="21"/>
      <c r="R532" s="1"/>
      <c r="S532" s="1" t="str">
        <f aca="false">IF(E532=F532,"","NOT EQUAL")</f>
        <v/>
      </c>
      <c r="T532" s="1" t="str">
        <f aca="false">IF(ISNA(VLOOKUP(P532,'NEW XEQM.c'!D:D,1,0)),"--",VLOOKUP(P532,'NEW XEQM.c'!D:G,3,0))</f>
        <v>--</v>
      </c>
      <c r="U532" s="1"/>
      <c r="W532" s="0" t="e">
        <f aca="false">SUBSTITUTE(IF(AND(T532="--",FIND("STD",E532),FIND("fn",C532)&gt;0,FIND("ITM_",P532),I532="CAT_FNCT"),E532,""),"""","")</f>
        <v>#VALUE!</v>
      </c>
    </row>
    <row r="533" customFormat="false" ht="15.75" hidden="false" customHeight="false" outlineLevel="0" collapsed="false">
      <c r="A533" s="23" t="n">
        <f aca="false">IF(B533=INT(B533),ROW(),"")</f>
        <v>533</v>
      </c>
      <c r="B533" s="24" t="n">
        <f aca="false">IF(AND(MID(C533,2,1)&lt;&gt;"/",MID(C533,1,1)="/"),INT(B532)+1,B532+0.01)</f>
        <v>512</v>
      </c>
      <c r="C533" s="25" t="s">
        <v>1182</v>
      </c>
      <c r="D533" s="68" t="s">
        <v>1336</v>
      </c>
      <c r="E533" s="69" t="s">
        <v>1337</v>
      </c>
      <c r="F533" s="69" t="s">
        <v>1337</v>
      </c>
      <c r="G533" s="71" t="n">
        <v>0</v>
      </c>
      <c r="H533" s="71" t="n">
        <v>0</v>
      </c>
      <c r="I533" s="26" t="s">
        <v>1185</v>
      </c>
      <c r="J533" s="26" t="s">
        <v>21</v>
      </c>
      <c r="K533" s="27" t="s">
        <v>6</v>
      </c>
      <c r="L533" s="28" t="s">
        <v>7</v>
      </c>
      <c r="M533" s="28" t="s">
        <v>244</v>
      </c>
      <c r="N533" s="28"/>
      <c r="O533" s="74"/>
      <c r="P533" s="20" t="s">
        <v>1338</v>
      </c>
      <c r="Q533" s="21"/>
      <c r="R533" s="1"/>
      <c r="S533" s="1" t="str">
        <f aca="false">IF(E533=F533,"","NOT EQUAL")</f>
        <v/>
      </c>
      <c r="T533" s="1" t="str">
        <f aca="false">IF(ISNA(VLOOKUP(P533,'NEW XEQM.c'!D:D,1,0)),"--",VLOOKUP(P533,'NEW XEQM.c'!D:G,3,0))</f>
        <v>--</v>
      </c>
      <c r="U533" s="1"/>
      <c r="W533" s="0" t="e">
        <f aca="false">SUBSTITUTE(IF(AND(T533="--",FIND("STD",E533),FIND("fn",C533)&gt;0,FIND("ITM_",P533),I533="CAT_FNCT"),E533,""),"""","")</f>
        <v>#VALUE!</v>
      </c>
    </row>
    <row r="534" customFormat="false" ht="15.75" hidden="false" customHeight="false" outlineLevel="0" collapsed="false">
      <c r="A534" s="23" t="n">
        <f aca="false">IF(B534=INT(B534),ROW(),"")</f>
        <v>534</v>
      </c>
      <c r="B534" s="24" t="n">
        <f aca="false">IF(AND(MID(C534,2,1)&lt;&gt;"/",MID(C534,1,1)="/"),INT(B533)+1,B533+0.01)</f>
        <v>513</v>
      </c>
      <c r="C534" s="25" t="s">
        <v>1182</v>
      </c>
      <c r="D534" s="68" t="s">
        <v>1339</v>
      </c>
      <c r="E534" s="69" t="s">
        <v>1340</v>
      </c>
      <c r="F534" s="69" t="s">
        <v>1340</v>
      </c>
      <c r="G534" s="71" t="n">
        <v>0</v>
      </c>
      <c r="H534" s="71" t="n">
        <v>0</v>
      </c>
      <c r="I534" s="26" t="s">
        <v>1185</v>
      </c>
      <c r="J534" s="26" t="s">
        <v>21</v>
      </c>
      <c r="K534" s="27" t="s">
        <v>6</v>
      </c>
      <c r="L534" s="28" t="s">
        <v>7</v>
      </c>
      <c r="M534" s="28" t="s">
        <v>244</v>
      </c>
      <c r="N534" s="28"/>
      <c r="O534" s="74"/>
      <c r="P534" s="20" t="s">
        <v>1341</v>
      </c>
      <c r="Q534" s="21"/>
      <c r="R534" s="1"/>
      <c r="S534" s="1" t="str">
        <f aca="false">IF(E534=F534,"","NOT EQUAL")</f>
        <v/>
      </c>
      <c r="T534" s="1" t="str">
        <f aca="false">IF(ISNA(VLOOKUP(P534,'NEW XEQM.c'!D:D,1,0)),"--",VLOOKUP(P534,'NEW XEQM.c'!D:G,3,0))</f>
        <v>--</v>
      </c>
      <c r="U534" s="1"/>
      <c r="W534" s="0" t="e">
        <f aca="false">SUBSTITUTE(IF(AND(T534="--",FIND("STD",E534),FIND("fn",C534)&gt;0,FIND("ITM_",P534),I534="CAT_FNCT"),E534,""),"""","")</f>
        <v>#VALUE!</v>
      </c>
    </row>
    <row r="535" customFormat="false" ht="15.75" hidden="false" customHeight="false" outlineLevel="0" collapsed="false">
      <c r="A535" s="23" t="n">
        <f aca="false">IF(B535=INT(B535),ROW(),"")</f>
        <v>535</v>
      </c>
      <c r="B535" s="24" t="n">
        <f aca="false">IF(AND(MID(C535,2,1)&lt;&gt;"/",MID(C535,1,1)="/"),INT(B534)+1,B534+0.01)</f>
        <v>514</v>
      </c>
      <c r="C535" s="25" t="s">
        <v>1182</v>
      </c>
      <c r="D535" s="68" t="s">
        <v>1342</v>
      </c>
      <c r="E535" s="69" t="s">
        <v>1343</v>
      </c>
      <c r="F535" s="69" t="s">
        <v>1343</v>
      </c>
      <c r="G535" s="71" t="n">
        <v>0</v>
      </c>
      <c r="H535" s="71" t="n">
        <v>0</v>
      </c>
      <c r="I535" s="26" t="s">
        <v>1185</v>
      </c>
      <c r="J535" s="26" t="s">
        <v>21</v>
      </c>
      <c r="K535" s="27" t="s">
        <v>6</v>
      </c>
      <c r="L535" s="28" t="s">
        <v>7</v>
      </c>
      <c r="M535" s="28" t="s">
        <v>244</v>
      </c>
      <c r="N535" s="28"/>
      <c r="O535" s="74"/>
      <c r="P535" s="20" t="s">
        <v>1344</v>
      </c>
      <c r="Q535" s="21"/>
      <c r="R535" s="1"/>
      <c r="S535" s="1" t="str">
        <f aca="false">IF(E535=F535,"","NOT EQUAL")</f>
        <v/>
      </c>
      <c r="T535" s="1" t="str">
        <f aca="false">IF(ISNA(VLOOKUP(P535,'NEW XEQM.c'!D:D,1,0)),"--",VLOOKUP(P535,'NEW XEQM.c'!D:G,3,0))</f>
        <v>--</v>
      </c>
      <c r="U535" s="1"/>
      <c r="W535" s="0" t="e">
        <f aca="false">SUBSTITUTE(IF(AND(T535="--",FIND("STD",E535),FIND("fn",C535)&gt;0,FIND("ITM_",P535),I535="CAT_FNCT"),E535,""),"""","")</f>
        <v>#VALUE!</v>
      </c>
    </row>
    <row r="536" customFormat="false" ht="15.75" hidden="false" customHeight="false" outlineLevel="0" collapsed="false">
      <c r="A536" s="23" t="n">
        <f aca="false">IF(B536=INT(B536),ROW(),"")</f>
        <v>536</v>
      </c>
      <c r="B536" s="24" t="n">
        <f aca="false">IF(AND(MID(C536,2,1)&lt;&gt;"/",MID(C536,1,1)="/"),INT(B535)+1,B535+0.01)</f>
        <v>515</v>
      </c>
      <c r="C536" s="25" t="s">
        <v>1182</v>
      </c>
      <c r="D536" s="68" t="s">
        <v>1345</v>
      </c>
      <c r="E536" s="69" t="s">
        <v>1346</v>
      </c>
      <c r="F536" s="69" t="s">
        <v>1346</v>
      </c>
      <c r="G536" s="71" t="n">
        <v>0</v>
      </c>
      <c r="H536" s="71" t="n">
        <v>0</v>
      </c>
      <c r="I536" s="26" t="s">
        <v>1185</v>
      </c>
      <c r="J536" s="26" t="s">
        <v>21</v>
      </c>
      <c r="K536" s="27" t="s">
        <v>6</v>
      </c>
      <c r="L536" s="28" t="s">
        <v>7</v>
      </c>
      <c r="M536" s="28" t="s">
        <v>244</v>
      </c>
      <c r="N536" s="28"/>
      <c r="O536" s="74"/>
      <c r="P536" s="20" t="s">
        <v>1347</v>
      </c>
      <c r="Q536" s="21"/>
      <c r="R536" s="1"/>
      <c r="S536" s="1" t="str">
        <f aca="false">IF(E536=F536,"","NOT EQUAL")</f>
        <v/>
      </c>
      <c r="T536" s="1" t="str">
        <f aca="false">IF(ISNA(VLOOKUP(P536,'NEW XEQM.c'!D:D,1,0)),"--",VLOOKUP(P536,'NEW XEQM.c'!D:G,3,0))</f>
        <v>--</v>
      </c>
      <c r="U536" s="1"/>
      <c r="W536" s="0" t="e">
        <f aca="false">SUBSTITUTE(IF(AND(T536="--",FIND("STD",E536),FIND("fn",C536)&gt;0,FIND("ITM_",P536),I536="CAT_FNCT"),E536,""),"""","")</f>
        <v>#VALUE!</v>
      </c>
    </row>
    <row r="537" customFormat="false" ht="15.75" hidden="false" customHeight="false" outlineLevel="0" collapsed="false">
      <c r="A537" s="23" t="n">
        <f aca="false">IF(B537=INT(B537),ROW(),"")</f>
        <v>537</v>
      </c>
      <c r="B537" s="24" t="n">
        <f aca="false">IF(AND(MID(C537,2,1)&lt;&gt;"/",MID(C537,1,1)="/"),INT(B536)+1,B536+0.01)</f>
        <v>516</v>
      </c>
      <c r="C537" s="25" t="s">
        <v>1182</v>
      </c>
      <c r="D537" s="68" t="s">
        <v>1348</v>
      </c>
      <c r="E537" s="69" t="s">
        <v>1349</v>
      </c>
      <c r="F537" s="69" t="s">
        <v>1349</v>
      </c>
      <c r="G537" s="71" t="n">
        <v>0</v>
      </c>
      <c r="H537" s="71" t="n">
        <v>0</v>
      </c>
      <c r="I537" s="26" t="s">
        <v>1185</v>
      </c>
      <c r="J537" s="26" t="s">
        <v>21</v>
      </c>
      <c r="K537" s="27" t="s">
        <v>6</v>
      </c>
      <c r="L537" s="28" t="s">
        <v>7</v>
      </c>
      <c r="M537" s="28" t="s">
        <v>244</v>
      </c>
      <c r="N537" s="28"/>
      <c r="O537" s="74"/>
      <c r="P537" s="20" t="s">
        <v>1350</v>
      </c>
      <c r="Q537" s="21"/>
      <c r="R537" s="1"/>
      <c r="S537" s="1" t="str">
        <f aca="false">IF(E537=F537,"","NOT EQUAL")</f>
        <v/>
      </c>
      <c r="T537" s="1" t="str">
        <f aca="false">IF(ISNA(VLOOKUP(P537,'NEW XEQM.c'!D:D,1,0)),"--",VLOOKUP(P537,'NEW XEQM.c'!D:G,3,0))</f>
        <v>--</v>
      </c>
      <c r="U537" s="1"/>
      <c r="W537" s="0" t="e">
        <f aca="false">SUBSTITUTE(IF(AND(T537="--",FIND("STD",E537),FIND("fn",C537)&gt;0,FIND("ITM_",P537),I537="CAT_FNCT"),E537,""),"""","")</f>
        <v>#VALUE!</v>
      </c>
    </row>
    <row r="538" customFormat="false" ht="15.75" hidden="false" customHeight="false" outlineLevel="0" collapsed="false">
      <c r="A538" s="23" t="n">
        <f aca="false">IF(B538=INT(B538),ROW(),"")</f>
        <v>538</v>
      </c>
      <c r="B538" s="24" t="n">
        <f aca="false">IF(AND(MID(C538,2,1)&lt;&gt;"/",MID(C538,1,1)="/"),INT(B537)+1,B537+0.01)</f>
        <v>517</v>
      </c>
      <c r="C538" s="25" t="s">
        <v>1182</v>
      </c>
      <c r="D538" s="68" t="s">
        <v>1351</v>
      </c>
      <c r="E538" s="69" t="s">
        <v>1352</v>
      </c>
      <c r="F538" s="69" t="s">
        <v>1352</v>
      </c>
      <c r="G538" s="71" t="n">
        <v>0</v>
      </c>
      <c r="H538" s="71" t="n">
        <v>0</v>
      </c>
      <c r="I538" s="26" t="s">
        <v>1185</v>
      </c>
      <c r="J538" s="26" t="s">
        <v>21</v>
      </c>
      <c r="K538" s="27" t="s">
        <v>6</v>
      </c>
      <c r="L538" s="28" t="s">
        <v>7</v>
      </c>
      <c r="M538" s="28" t="s">
        <v>244</v>
      </c>
      <c r="N538" s="28"/>
      <c r="O538" s="74"/>
      <c r="P538" s="20" t="s">
        <v>1353</v>
      </c>
      <c r="Q538" s="21"/>
      <c r="R538" s="1"/>
      <c r="S538" s="1" t="str">
        <f aca="false">IF(E538=F538,"","NOT EQUAL")</f>
        <v/>
      </c>
      <c r="T538" s="1" t="str">
        <f aca="false">IF(ISNA(VLOOKUP(P538,'NEW XEQM.c'!D:D,1,0)),"--",VLOOKUP(P538,'NEW XEQM.c'!D:G,3,0))</f>
        <v>--</v>
      </c>
      <c r="U538" s="1"/>
      <c r="W538" s="0" t="e">
        <f aca="false">SUBSTITUTE(IF(AND(T538="--",FIND("STD",E538),FIND("fn",C538)&gt;0,FIND("ITM_",P538),I538="CAT_FNCT"),E538,""),"""","")</f>
        <v>#VALUE!</v>
      </c>
    </row>
    <row r="539" customFormat="false" ht="15.75" hidden="false" customHeight="false" outlineLevel="0" collapsed="false">
      <c r="A539" s="23" t="n">
        <f aca="false">IF(B539=INT(B539),ROW(),"")</f>
        <v>539</v>
      </c>
      <c r="B539" s="24" t="n">
        <f aca="false">IF(AND(MID(C539,2,1)&lt;&gt;"/",MID(C539,1,1)="/"),INT(B538)+1,B538+0.01)</f>
        <v>518</v>
      </c>
      <c r="C539" s="25" t="s">
        <v>1182</v>
      </c>
      <c r="D539" s="68" t="s">
        <v>1354</v>
      </c>
      <c r="E539" s="69" t="s">
        <v>1355</v>
      </c>
      <c r="F539" s="69" t="s">
        <v>1355</v>
      </c>
      <c r="G539" s="71" t="n">
        <v>0</v>
      </c>
      <c r="H539" s="71" t="n">
        <v>0</v>
      </c>
      <c r="I539" s="26" t="s">
        <v>1185</v>
      </c>
      <c r="J539" s="26" t="s">
        <v>21</v>
      </c>
      <c r="K539" s="27" t="s">
        <v>6</v>
      </c>
      <c r="L539" s="28" t="s">
        <v>7</v>
      </c>
      <c r="M539" s="28" t="s">
        <v>244</v>
      </c>
      <c r="N539" s="28"/>
      <c r="O539" s="74"/>
      <c r="P539" s="20" t="s">
        <v>1356</v>
      </c>
      <c r="Q539" s="21"/>
      <c r="R539" s="1"/>
      <c r="S539" s="1" t="str">
        <f aca="false">IF(E539=F539,"","NOT EQUAL")</f>
        <v/>
      </c>
      <c r="T539" s="1" t="str">
        <f aca="false">IF(ISNA(VLOOKUP(P539,'NEW XEQM.c'!D:D,1,0)),"--",VLOOKUP(P539,'NEW XEQM.c'!D:G,3,0))</f>
        <v>--</v>
      </c>
      <c r="U539" s="1"/>
      <c r="W539" s="0" t="e">
        <f aca="false">SUBSTITUTE(IF(AND(T539="--",FIND("STD",E539),FIND("fn",C539)&gt;0,FIND("ITM_",P539),I539="CAT_FNCT"),E539,""),"""","")</f>
        <v>#VALUE!</v>
      </c>
    </row>
    <row r="540" customFormat="false" ht="15.75" hidden="false" customHeight="false" outlineLevel="0" collapsed="false">
      <c r="A540" s="23" t="n">
        <f aca="false">IF(B540=INT(B540),ROW(),"")</f>
        <v>540</v>
      </c>
      <c r="B540" s="24" t="n">
        <f aca="false">IF(AND(MID(C540,2,1)&lt;&gt;"/",MID(C540,1,1)="/"),INT(B539)+1,B539+0.01)</f>
        <v>519</v>
      </c>
      <c r="C540" s="25" t="s">
        <v>1182</v>
      </c>
      <c r="D540" s="68" t="s">
        <v>1357</v>
      </c>
      <c r="E540" s="69" t="s">
        <v>1358</v>
      </c>
      <c r="F540" s="69" t="s">
        <v>1358</v>
      </c>
      <c r="G540" s="71" t="n">
        <v>0</v>
      </c>
      <c r="H540" s="71" t="n">
        <v>0</v>
      </c>
      <c r="I540" s="26" t="s">
        <v>1185</v>
      </c>
      <c r="J540" s="26" t="s">
        <v>21</v>
      </c>
      <c r="K540" s="27" t="s">
        <v>6</v>
      </c>
      <c r="L540" s="28" t="s">
        <v>7</v>
      </c>
      <c r="M540" s="28" t="s">
        <v>244</v>
      </c>
      <c r="N540" s="28"/>
      <c r="O540" s="74"/>
      <c r="P540" s="20" t="s">
        <v>1359</v>
      </c>
      <c r="Q540" s="21"/>
      <c r="R540" s="1"/>
      <c r="S540" s="1" t="str">
        <f aca="false">IF(E540=F540,"","NOT EQUAL")</f>
        <v/>
      </c>
      <c r="T540" s="1" t="str">
        <f aca="false">IF(ISNA(VLOOKUP(P540,'NEW XEQM.c'!D:D,1,0)),"--",VLOOKUP(P540,'NEW XEQM.c'!D:G,3,0))</f>
        <v>--</v>
      </c>
      <c r="U540" s="1"/>
      <c r="W540" s="0" t="e">
        <f aca="false">SUBSTITUTE(IF(AND(T540="--",FIND("STD",E540),FIND("fn",C540)&gt;0,FIND("ITM_",P540),I540="CAT_FNCT"),E540,""),"""","")</f>
        <v>#VALUE!</v>
      </c>
    </row>
    <row r="541" customFormat="false" ht="15.75" hidden="false" customHeight="false" outlineLevel="0" collapsed="false">
      <c r="A541" s="23" t="n">
        <f aca="false">IF(B541=INT(B541),ROW(),"")</f>
        <v>541</v>
      </c>
      <c r="B541" s="24" t="n">
        <f aca="false">IF(AND(MID(C541,2,1)&lt;&gt;"/",MID(C541,1,1)="/"),INT(B540)+1,B540+0.01)</f>
        <v>520</v>
      </c>
      <c r="C541" s="25" t="s">
        <v>1182</v>
      </c>
      <c r="D541" s="68" t="s">
        <v>1360</v>
      </c>
      <c r="E541" s="69" t="s">
        <v>1361</v>
      </c>
      <c r="F541" s="69" t="s">
        <v>1361</v>
      </c>
      <c r="G541" s="71" t="n">
        <v>0</v>
      </c>
      <c r="H541" s="71" t="n">
        <v>0</v>
      </c>
      <c r="I541" s="26" t="s">
        <v>1185</v>
      </c>
      <c r="J541" s="26" t="s">
        <v>21</v>
      </c>
      <c r="K541" s="27" t="s">
        <v>6</v>
      </c>
      <c r="L541" s="28" t="s">
        <v>7</v>
      </c>
      <c r="M541" s="28" t="s">
        <v>244</v>
      </c>
      <c r="N541" s="28"/>
      <c r="O541" s="74"/>
      <c r="P541" s="20" t="s">
        <v>1362</v>
      </c>
      <c r="Q541" s="21"/>
      <c r="R541" s="1"/>
      <c r="S541" s="1" t="str">
        <f aca="false">IF(E541=F541,"","NOT EQUAL")</f>
        <v/>
      </c>
      <c r="T541" s="1" t="str">
        <f aca="false">IF(ISNA(VLOOKUP(P541,'NEW XEQM.c'!D:D,1,0)),"--",VLOOKUP(P541,'NEW XEQM.c'!D:G,3,0))</f>
        <v>--</v>
      </c>
      <c r="U541" s="1"/>
      <c r="W541" s="0" t="e">
        <f aca="false">SUBSTITUTE(IF(AND(T541="--",FIND("STD",E541),FIND("fn",C541)&gt;0,FIND("ITM_",P541),I541="CAT_FNCT"),E541,""),"""","")</f>
        <v>#VALUE!</v>
      </c>
    </row>
    <row r="542" customFormat="false" ht="15.75" hidden="false" customHeight="false" outlineLevel="0" collapsed="false">
      <c r="A542" s="23" t="n">
        <f aca="false">IF(B542=INT(B542),ROW(),"")</f>
        <v>542</v>
      </c>
      <c r="B542" s="24" t="n">
        <f aca="false">IF(AND(MID(C542,2,1)&lt;&gt;"/",MID(C542,1,1)="/"),INT(B541)+1,B541+0.01)</f>
        <v>521</v>
      </c>
      <c r="C542" s="25" t="s">
        <v>1182</v>
      </c>
      <c r="D542" s="68" t="s">
        <v>1363</v>
      </c>
      <c r="E542" s="69" t="s">
        <v>1364</v>
      </c>
      <c r="F542" s="69" t="s">
        <v>1364</v>
      </c>
      <c r="G542" s="71" t="n">
        <v>0</v>
      </c>
      <c r="H542" s="71" t="n">
        <v>0</v>
      </c>
      <c r="I542" s="26" t="s">
        <v>1185</v>
      </c>
      <c r="J542" s="26" t="s">
        <v>21</v>
      </c>
      <c r="K542" s="27" t="s">
        <v>6</v>
      </c>
      <c r="L542" s="28" t="s">
        <v>7</v>
      </c>
      <c r="M542" s="28" t="s">
        <v>244</v>
      </c>
      <c r="N542" s="28"/>
      <c r="O542" s="74"/>
      <c r="P542" s="20" t="s">
        <v>1365</v>
      </c>
      <c r="Q542" s="21"/>
      <c r="R542" s="1"/>
      <c r="S542" s="1" t="str">
        <f aca="false">IF(E542=F542,"","NOT EQUAL")</f>
        <v/>
      </c>
      <c r="T542" s="1" t="str">
        <f aca="false">IF(ISNA(VLOOKUP(P542,'NEW XEQM.c'!D:D,1,0)),"--",VLOOKUP(P542,'NEW XEQM.c'!D:G,3,0))</f>
        <v>--</v>
      </c>
      <c r="U542" s="1"/>
      <c r="W542" s="0" t="e">
        <f aca="false">SUBSTITUTE(IF(AND(T542="--",FIND("STD",E542),FIND("fn",C542)&gt;0,FIND("ITM_",P542),I542="CAT_FNCT"),E542,""),"""","")</f>
        <v>#VALUE!</v>
      </c>
    </row>
    <row r="543" customFormat="false" ht="15.75" hidden="false" customHeight="false" outlineLevel="0" collapsed="false">
      <c r="A543" s="23" t="n">
        <f aca="false">IF(B543=INT(B543),ROW(),"")</f>
        <v>543</v>
      </c>
      <c r="B543" s="24" t="n">
        <f aca="false">IF(AND(MID(C543,2,1)&lt;&gt;"/",MID(C543,1,1)="/"),INT(B542)+1,B542+0.01)</f>
        <v>522</v>
      </c>
      <c r="C543" s="25" t="s">
        <v>1182</v>
      </c>
      <c r="D543" s="68" t="s">
        <v>1366</v>
      </c>
      <c r="E543" s="69" t="s">
        <v>1367</v>
      </c>
      <c r="F543" s="69" t="s">
        <v>1367</v>
      </c>
      <c r="G543" s="71" t="n">
        <v>0</v>
      </c>
      <c r="H543" s="71" t="n">
        <v>0</v>
      </c>
      <c r="I543" s="26" t="s">
        <v>1185</v>
      </c>
      <c r="J543" s="26" t="s">
        <v>21</v>
      </c>
      <c r="K543" s="27" t="s">
        <v>6</v>
      </c>
      <c r="L543" s="28" t="s">
        <v>7</v>
      </c>
      <c r="M543" s="28" t="s">
        <v>244</v>
      </c>
      <c r="N543" s="28"/>
      <c r="O543" s="74"/>
      <c r="P543" s="20" t="s">
        <v>1368</v>
      </c>
      <c r="Q543" s="21"/>
      <c r="R543" s="1"/>
      <c r="S543" s="1" t="str">
        <f aca="false">IF(E543=F543,"","NOT EQUAL")</f>
        <v/>
      </c>
      <c r="T543" s="1" t="str">
        <f aca="false">IF(ISNA(VLOOKUP(P543,'NEW XEQM.c'!D:D,1,0)),"--",VLOOKUP(P543,'NEW XEQM.c'!D:G,3,0))</f>
        <v>--</v>
      </c>
      <c r="U543" s="1"/>
      <c r="W543" s="0" t="e">
        <f aca="false">SUBSTITUTE(IF(AND(T543="--",FIND("STD",E543),FIND("fn",C543)&gt;0,FIND("ITM_",P543),I543="CAT_FNCT"),E543,""),"""","")</f>
        <v>#VALUE!</v>
      </c>
    </row>
    <row r="544" customFormat="false" ht="15.75" hidden="false" customHeight="false" outlineLevel="0" collapsed="false">
      <c r="A544" s="23" t="n">
        <f aca="false">IF(B544=INT(B544),ROW(),"")</f>
        <v>544</v>
      </c>
      <c r="B544" s="24" t="n">
        <f aca="false">IF(AND(MID(C544,2,1)&lt;&gt;"/",MID(C544,1,1)="/"),INT(B543)+1,B543+0.01)</f>
        <v>523</v>
      </c>
      <c r="C544" s="25" t="s">
        <v>1182</v>
      </c>
      <c r="D544" s="68" t="s">
        <v>1369</v>
      </c>
      <c r="E544" s="69" t="s">
        <v>1370</v>
      </c>
      <c r="F544" s="69" t="s">
        <v>1370</v>
      </c>
      <c r="G544" s="71" t="n">
        <v>0</v>
      </c>
      <c r="H544" s="71" t="n">
        <v>0</v>
      </c>
      <c r="I544" s="26" t="s">
        <v>1185</v>
      </c>
      <c r="J544" s="26" t="s">
        <v>21</v>
      </c>
      <c r="K544" s="27" t="s">
        <v>6</v>
      </c>
      <c r="L544" s="28" t="s">
        <v>7</v>
      </c>
      <c r="M544" s="28" t="s">
        <v>244</v>
      </c>
      <c r="N544" s="28"/>
      <c r="O544" s="74"/>
      <c r="P544" s="20" t="s">
        <v>1371</v>
      </c>
      <c r="Q544" s="21"/>
      <c r="R544" s="1"/>
      <c r="S544" s="1" t="str">
        <f aca="false">IF(E544=F544,"","NOT EQUAL")</f>
        <v/>
      </c>
      <c r="T544" s="1" t="str">
        <f aca="false">IF(ISNA(VLOOKUP(P544,'NEW XEQM.c'!D:D,1,0)),"--",VLOOKUP(P544,'NEW XEQM.c'!D:G,3,0))</f>
        <v>--</v>
      </c>
      <c r="U544" s="1"/>
      <c r="W544" s="0" t="e">
        <f aca="false">SUBSTITUTE(IF(AND(T544="--",FIND("STD",E544),FIND("fn",C544)&gt;0,FIND("ITM_",P544),I544="CAT_FNCT"),E544,""),"""","")</f>
        <v>#VALUE!</v>
      </c>
    </row>
    <row r="545" customFormat="false" ht="15.75" hidden="false" customHeight="false" outlineLevel="0" collapsed="false">
      <c r="A545" s="23" t="n">
        <f aca="false">IF(B545=INT(B545),ROW(),"")</f>
        <v>545</v>
      </c>
      <c r="B545" s="24" t="n">
        <f aca="false">IF(AND(MID(C545,2,1)&lt;&gt;"/",MID(C545,1,1)="/"),INT(B544)+1,B544+0.01)</f>
        <v>524</v>
      </c>
      <c r="C545" s="25" t="s">
        <v>1182</v>
      </c>
      <c r="D545" s="25" t="s">
        <v>1372</v>
      </c>
      <c r="E545" s="51" t="s">
        <v>1373</v>
      </c>
      <c r="F545" s="51" t="s">
        <v>1373</v>
      </c>
      <c r="G545" s="52" t="n">
        <v>0</v>
      </c>
      <c r="H545" s="52" t="n">
        <v>0</v>
      </c>
      <c r="I545" s="26" t="s">
        <v>1185</v>
      </c>
      <c r="J545" s="26" t="s">
        <v>21</v>
      </c>
      <c r="K545" s="27" t="s">
        <v>6</v>
      </c>
      <c r="L545" s="28" t="s">
        <v>7</v>
      </c>
      <c r="M545" s="28" t="s">
        <v>244</v>
      </c>
      <c r="N545" s="28"/>
      <c r="O545" s="32"/>
      <c r="P545" s="20" t="s">
        <v>1374</v>
      </c>
      <c r="Q545" s="21"/>
      <c r="R545" s="1"/>
      <c r="S545" s="1" t="str">
        <f aca="false">IF(E545=F545,"","NOT EQUAL")</f>
        <v/>
      </c>
      <c r="T545" s="1" t="str">
        <f aca="false">IF(ISNA(VLOOKUP(P545,'NEW XEQM.c'!D:D,1,0)),"--",VLOOKUP(P545,'NEW XEQM.c'!D:G,3,0))</f>
        <v>--</v>
      </c>
      <c r="U545" s="1"/>
      <c r="W545" s="0" t="e">
        <f aca="false">SUBSTITUTE(IF(AND(T545="--",FIND("STD",E545),FIND("fn",C545)&gt;0,FIND("ITM_",P545),I545="CAT_FNCT"),E545,""),"""","")</f>
        <v>#VALUE!</v>
      </c>
    </row>
    <row r="546" customFormat="false" ht="15.75" hidden="false" customHeight="false" outlineLevel="0" collapsed="false">
      <c r="A546" s="23" t="n">
        <f aca="false">IF(B546=INT(B546),ROW(),"")</f>
        <v>546</v>
      </c>
      <c r="B546" s="24" t="n">
        <f aca="false">IF(AND(MID(C546,2,1)&lt;&gt;"/",MID(C546,1,1)="/"),INT(B545)+1,B545+0.01)</f>
        <v>525</v>
      </c>
      <c r="C546" s="68" t="s">
        <v>0</v>
      </c>
      <c r="D546" s="68" t="s">
        <v>1</v>
      </c>
      <c r="E546" s="69" t="str">
        <f aca="false">CHAR(34)&amp;IF(B546&lt;10,"000",IF(B546&lt;100,"00",IF(B546&lt;1000,"0","")))&amp;$B546&amp;CHAR(34)</f>
        <v>"0525"</v>
      </c>
      <c r="F546" s="70" t="str">
        <f aca="false">E546</f>
        <v>"0525"</v>
      </c>
      <c r="G546" s="71" t="n">
        <v>0</v>
      </c>
      <c r="H546" s="71" t="n">
        <v>0</v>
      </c>
      <c r="I546" s="66" t="s">
        <v>243</v>
      </c>
      <c r="J546" s="26" t="s">
        <v>21</v>
      </c>
      <c r="K546" s="72" t="s">
        <v>6</v>
      </c>
      <c r="L546" s="73" t="s">
        <v>7</v>
      </c>
      <c r="M546" s="28" t="s">
        <v>244</v>
      </c>
      <c r="N546" s="28"/>
      <c r="O546" s="74"/>
      <c r="P546" s="20" t="str">
        <f aca="false">"ITM_"&amp;IF(B546&lt;10,"000",IF(B546&lt;100,"00",IF(B546&lt;1000,"0","")))&amp;$B546</f>
        <v>ITM_0525</v>
      </c>
      <c r="Q546" s="21"/>
      <c r="R546" s="1"/>
      <c r="S546" s="1" t="str">
        <f aca="false">IF(E546=F546,"","NOT EQUAL")</f>
        <v/>
      </c>
      <c r="T546" s="1" t="str">
        <f aca="false">IF(ISNA(VLOOKUP(P546,'NEW XEQM.c'!D:D,1,0)),"--",VLOOKUP(P546,'NEW XEQM.c'!D:G,3,0))</f>
        <v>--</v>
      </c>
      <c r="U546" s="1"/>
      <c r="W546" s="0" t="e">
        <f aca="false">SUBSTITUTE(IF(AND(T546="--",FIND("STD",E546),FIND("fn",C546)&gt;0,FIND("ITM_",P546),I546="CAT_FNCT"),E546,""),"""","")</f>
        <v>#VALUE!</v>
      </c>
    </row>
    <row r="547" customFormat="false" ht="15.75" hidden="false" customHeight="false" outlineLevel="0" collapsed="false">
      <c r="A547" s="23" t="n">
        <f aca="false">IF(B547=INT(B547),ROW(),"")</f>
        <v>547</v>
      </c>
      <c r="B547" s="24" t="n">
        <f aca="false">IF(AND(MID(C547,2,1)&lt;&gt;"/",MID(C547,1,1)="/"),INT(B546)+1,B546+0.01)</f>
        <v>526</v>
      </c>
      <c r="C547" s="68" t="s">
        <v>0</v>
      </c>
      <c r="D547" s="68" t="s">
        <v>1</v>
      </c>
      <c r="E547" s="69" t="str">
        <f aca="false">CHAR(34)&amp;IF(B547&lt;10,"000",IF(B547&lt;100,"00",IF(B547&lt;1000,"0","")))&amp;$B547&amp;CHAR(34)</f>
        <v>"0526"</v>
      </c>
      <c r="F547" s="70" t="str">
        <f aca="false">E547</f>
        <v>"0526"</v>
      </c>
      <c r="G547" s="71" t="n">
        <v>0</v>
      </c>
      <c r="H547" s="71" t="n">
        <v>0</v>
      </c>
      <c r="I547" s="66" t="s">
        <v>243</v>
      </c>
      <c r="J547" s="26" t="s">
        <v>21</v>
      </c>
      <c r="K547" s="72" t="s">
        <v>6</v>
      </c>
      <c r="L547" s="73" t="s">
        <v>7</v>
      </c>
      <c r="M547" s="28" t="s">
        <v>244</v>
      </c>
      <c r="N547" s="28"/>
      <c r="O547" s="74"/>
      <c r="P547" s="20" t="str">
        <f aca="false">"ITM_"&amp;IF(B547&lt;10,"000",IF(B547&lt;100,"00",IF(B547&lt;1000,"0","")))&amp;$B547</f>
        <v>ITM_0526</v>
      </c>
      <c r="Q547" s="21"/>
      <c r="R547" s="1"/>
      <c r="S547" s="1" t="str">
        <f aca="false">IF(E547=F547,"","NOT EQUAL")</f>
        <v/>
      </c>
      <c r="T547" s="1" t="str">
        <f aca="false">IF(ISNA(VLOOKUP(P547,'NEW XEQM.c'!D:D,1,0)),"--",VLOOKUP(P547,'NEW XEQM.c'!D:G,3,0))</f>
        <v>--</v>
      </c>
      <c r="U547" s="1"/>
      <c r="W547" s="0" t="e">
        <f aca="false">SUBSTITUTE(IF(AND(T547="--",FIND("STD",E547),FIND("fn",C547)&gt;0,FIND("ITM_",P547),I547="CAT_FNCT"),E547,""),"""","")</f>
        <v>#VALUE!</v>
      </c>
    </row>
    <row r="548" s="29" customFormat="true" ht="15.75" hidden="false" customHeight="false" outlineLevel="0" collapsed="false">
      <c r="A548" s="23" t="str">
        <f aca="false">IF(B548=INT(B548),ROW(),"")</f>
        <v/>
      </c>
      <c r="B548" s="24" t="n">
        <f aca="false">IF(AND(MID(C548,2,1)&lt;&gt;"/",MID(C548,1,1)="/"),INT(B547)+1,B547+0.01)</f>
        <v>526.01</v>
      </c>
      <c r="C548" s="12"/>
      <c r="D548" s="25"/>
      <c r="E548" s="14"/>
      <c r="F548" s="14"/>
      <c r="G548" s="15"/>
      <c r="H548" s="15"/>
      <c r="I548" s="26"/>
      <c r="J548" s="26"/>
      <c r="K548" s="27"/>
      <c r="L548" s="28"/>
      <c r="M548" s="28" t="e">
        <f aca="false">#N/A</f>
        <v>#N/A</v>
      </c>
      <c r="N548" s="28"/>
      <c r="O548" s="12"/>
      <c r="P548" s="20"/>
      <c r="Q548" s="21"/>
      <c r="R548" s="1"/>
      <c r="S548" s="1"/>
      <c r="T548" s="1" t="str">
        <f aca="false">IF(ISNA(VLOOKUP(P548,'NEW XEQM.c'!D:D,1,0)),"--",VLOOKUP(P548,'NEW XEQM.c'!D:G,3,0))</f>
        <v>--</v>
      </c>
      <c r="U548" s="1"/>
      <c r="W548" s="29" t="e">
        <f aca="false">SUBSTITUTE(IF(AND(T548="--",FIND("STD",E548),FIND("fn",C548)&gt;0,FIND("ITM_",P548),I548="CAT_FNCT"),E548,""),"""","")</f>
        <v>#VALUE!</v>
      </c>
    </row>
    <row r="549" s="29" customFormat="true" ht="15.75" hidden="false" customHeight="false" outlineLevel="0" collapsed="false">
      <c r="A549" s="23" t="str">
        <f aca="false">IF(B549=INT(B549),ROW(),"")</f>
        <v/>
      </c>
      <c r="B549" s="24" t="n">
        <f aca="false">IF(AND(MID(C549,2,1)&lt;&gt;"/",MID(C549,1,1)="/"),INT(B548)+1,B548+0.01)</f>
        <v>526.02</v>
      </c>
      <c r="C549" s="12"/>
      <c r="D549" s="25"/>
      <c r="E549" s="14"/>
      <c r="F549" s="14"/>
      <c r="G549" s="15"/>
      <c r="H549" s="15"/>
      <c r="I549" s="26"/>
      <c r="J549" s="26"/>
      <c r="K549" s="27"/>
      <c r="L549" s="28"/>
      <c r="M549" s="28" t="e">
        <f aca="false">#N/A</f>
        <v>#N/A</v>
      </c>
      <c r="N549" s="28"/>
      <c r="O549" s="12"/>
      <c r="P549" s="20"/>
      <c r="Q549" s="21"/>
      <c r="R549" s="1"/>
      <c r="S549" s="1"/>
      <c r="T549" s="1" t="str">
        <f aca="false">IF(ISNA(VLOOKUP(P549,'NEW XEQM.c'!D:D,1,0)),"--",VLOOKUP(P549,'NEW XEQM.c'!D:G,3,0))</f>
        <v>--</v>
      </c>
      <c r="U549" s="1"/>
      <c r="W549" s="29" t="e">
        <f aca="false">SUBSTITUTE(IF(AND(T549="--",FIND("STD",E549),FIND("fn",C549)&gt;0,FIND("ITM_",P549),I549="CAT_FNCT"),E549,""),"""","")</f>
        <v>#VALUE!</v>
      </c>
    </row>
    <row r="550" s="29" customFormat="true" ht="15.75" hidden="false" customHeight="false" outlineLevel="0" collapsed="false">
      <c r="A550" s="23" t="str">
        <f aca="false">IF(B550=INT(B550),ROW(),"")</f>
        <v/>
      </c>
      <c r="B550" s="24" t="n">
        <f aca="false">IF(AND(MID(C550,2,1)&lt;&gt;"/",MID(C550,1,1)="/"),INT(B549)+1,B549+0.01)</f>
        <v>526.03</v>
      </c>
      <c r="C550" s="12" t="s">
        <v>1375</v>
      </c>
      <c r="D550" s="25"/>
      <c r="E550" s="14"/>
      <c r="F550" s="14"/>
      <c r="G550" s="15"/>
      <c r="H550" s="15"/>
      <c r="I550" s="26"/>
      <c r="J550" s="26"/>
      <c r="K550" s="27"/>
      <c r="L550" s="28"/>
      <c r="M550" s="28" t="e">
        <f aca="false">#N/A</f>
        <v>#N/A</v>
      </c>
      <c r="N550" s="28"/>
      <c r="O550" s="12"/>
      <c r="P550" s="20" t="str">
        <f aca="false">C550</f>
        <v>// Bufferized items</v>
      </c>
      <c r="Q550" s="21"/>
      <c r="R550" s="1"/>
      <c r="S550" s="1"/>
      <c r="T550" s="1" t="str">
        <f aca="false">IF(ISNA(VLOOKUP(P550,'NEW XEQM.c'!D:D,1,0)),"--",VLOOKUP(P550,'NEW XEQM.c'!D:G,3,0))</f>
        <v>--</v>
      </c>
      <c r="U550" s="1"/>
      <c r="W550" s="29" t="e">
        <f aca="false">SUBSTITUTE(IF(AND(T550="--",FIND("STD",E550),FIND("fn",C550)&gt;0,FIND("ITM_",P550),I550="CAT_FNCT"),E550,""),"""","")</f>
        <v>#VALUE!</v>
      </c>
    </row>
    <row r="551" customFormat="false" ht="15.75" hidden="false" customHeight="false" outlineLevel="0" collapsed="false">
      <c r="A551" s="23" t="n">
        <f aca="false">IF(B551=INT(B551),ROW(),"")</f>
        <v>551</v>
      </c>
      <c r="B551" s="24" t="n">
        <f aca="false">IF(AND(MID(C551,2,1)&lt;&gt;"/",MID(C551,1,1)="/"),INT(B550)+1,B550+0.01)</f>
        <v>527</v>
      </c>
      <c r="C551" s="105" t="s">
        <v>1376</v>
      </c>
      <c r="D551" s="105" t="s">
        <v>1377</v>
      </c>
      <c r="E551" s="106" t="s">
        <v>1378</v>
      </c>
      <c r="F551" s="106" t="s">
        <v>1378</v>
      </c>
      <c r="G551" s="107" t="n">
        <v>0</v>
      </c>
      <c r="H551" s="107" t="n">
        <v>0</v>
      </c>
      <c r="I551" s="106" t="s">
        <v>1379</v>
      </c>
      <c r="J551" s="106" t="s">
        <v>5</v>
      </c>
      <c r="K551" s="108" t="s">
        <v>6</v>
      </c>
      <c r="L551" s="109" t="s">
        <v>7</v>
      </c>
      <c r="M551" s="109" t="s">
        <v>244</v>
      </c>
      <c r="N551" s="28"/>
      <c r="O551" s="28" t="s">
        <v>1380</v>
      </c>
      <c r="P551" s="20" t="s">
        <v>1381</v>
      </c>
      <c r="Q551" s="21"/>
      <c r="R551" s="1"/>
      <c r="S551" s="1" t="str">
        <f aca="false">IF(E551=F551,"","NOT EQUAL")</f>
        <v/>
      </c>
      <c r="T551" s="1" t="str">
        <f aca="false">IF(ISNA(VLOOKUP(P551,'NEW XEQM.c'!D:D,1,0)),"--",VLOOKUP(P551,'NEW XEQM.c'!D:G,3,0))</f>
        <v>X</v>
      </c>
      <c r="U551" s="1" t="s">
        <v>141</v>
      </c>
      <c r="W551" s="0" t="e">
        <f aca="false">SUBSTITUTE(IF(AND(T551="--",FIND("STD",E551),FIND("fn",C551)&gt;0,FIND("ITM_",P551),I551="CAT_FNCT"),E551,""),"""","")</f>
        <v>#VALUE!</v>
      </c>
    </row>
    <row r="552" customFormat="false" ht="15.75" hidden="false" customHeight="false" outlineLevel="0" collapsed="false">
      <c r="A552" s="23" t="n">
        <f aca="false">IF(B552=INT(B552),ROW(),"")</f>
        <v>552</v>
      </c>
      <c r="B552" s="24" t="n">
        <f aca="false">IF(AND(MID(C552,2,1)&lt;&gt;"/",MID(C552,1,1)="/"),INT(B551)+1,B551+0.01)</f>
        <v>528</v>
      </c>
      <c r="C552" s="105" t="s">
        <v>1376</v>
      </c>
      <c r="D552" s="105" t="s">
        <v>1382</v>
      </c>
      <c r="E552" s="106" t="s">
        <v>1383</v>
      </c>
      <c r="F552" s="106" t="s">
        <v>1383</v>
      </c>
      <c r="G552" s="107" t="n">
        <v>0</v>
      </c>
      <c r="H552" s="107" t="n">
        <v>0</v>
      </c>
      <c r="I552" s="106" t="s">
        <v>1379</v>
      </c>
      <c r="J552" s="106" t="s">
        <v>5</v>
      </c>
      <c r="K552" s="108" t="s">
        <v>6</v>
      </c>
      <c r="L552" s="109" t="s">
        <v>7</v>
      </c>
      <c r="M552" s="109" t="s">
        <v>244</v>
      </c>
      <c r="N552" s="28"/>
      <c r="O552" s="28" t="s">
        <v>1384</v>
      </c>
      <c r="P552" s="20" t="s">
        <v>1385</v>
      </c>
      <c r="Q552" s="21"/>
      <c r="R552" s="1"/>
      <c r="S552" s="1" t="str">
        <f aca="false">IF(E552=F552,"","NOT EQUAL")</f>
        <v/>
      </c>
      <c r="T552" s="1" t="str">
        <f aca="false">IF(ISNA(VLOOKUP(P552,'NEW XEQM.c'!D:D,1,0)),"--",VLOOKUP(P552,'NEW XEQM.c'!D:G,3,0))</f>
        <v>Y</v>
      </c>
      <c r="U552" s="1" t="s">
        <v>141</v>
      </c>
      <c r="W552" s="0" t="e">
        <f aca="false">SUBSTITUTE(IF(AND(T552="--",FIND("STD",E552),FIND("fn",C552)&gt;0,FIND("ITM_",P552),I552="CAT_FNCT"),E552,""),"""","")</f>
        <v>#VALUE!</v>
      </c>
    </row>
    <row r="553" customFormat="false" ht="15.75" hidden="false" customHeight="false" outlineLevel="0" collapsed="false">
      <c r="A553" s="23" t="n">
        <f aca="false">IF(B553=INT(B553),ROW(),"")</f>
        <v>553</v>
      </c>
      <c r="B553" s="24" t="n">
        <f aca="false">IF(AND(MID(C553,2,1)&lt;&gt;"/",MID(C553,1,1)="/"),INT(B552)+1,B552+0.01)</f>
        <v>529</v>
      </c>
      <c r="C553" s="105" t="s">
        <v>1376</v>
      </c>
      <c r="D553" s="105" t="s">
        <v>1386</v>
      </c>
      <c r="E553" s="106" t="s">
        <v>1387</v>
      </c>
      <c r="F553" s="106" t="s">
        <v>1387</v>
      </c>
      <c r="G553" s="107" t="n">
        <v>0</v>
      </c>
      <c r="H553" s="107" t="n">
        <v>0</v>
      </c>
      <c r="I553" s="106" t="s">
        <v>1379</v>
      </c>
      <c r="J553" s="106" t="s">
        <v>5</v>
      </c>
      <c r="K553" s="108" t="s">
        <v>6</v>
      </c>
      <c r="L553" s="109" t="s">
        <v>7</v>
      </c>
      <c r="M553" s="109" t="s">
        <v>244</v>
      </c>
      <c r="N553" s="28"/>
      <c r="O553" s="28" t="s">
        <v>1388</v>
      </c>
      <c r="P553" s="20" t="s">
        <v>1389</v>
      </c>
      <c r="Q553" s="21"/>
      <c r="R553" s="1"/>
      <c r="S553" s="1" t="str">
        <f aca="false">IF(E553=F553,"","NOT EQUAL")</f>
        <v/>
      </c>
      <c r="T553" s="1" t="str">
        <f aca="false">IF(ISNA(VLOOKUP(P553,'NEW XEQM.c'!D:D,1,0)),"--",VLOOKUP(P553,'NEW XEQM.c'!D:G,3,0))</f>
        <v>--</v>
      </c>
      <c r="U553" s="1" t="s">
        <v>141</v>
      </c>
      <c r="W553" s="0" t="e">
        <f aca="false">SUBSTITUTE(IF(AND(T553="--",FIND("STD",E553),FIND("fn",C553)&gt;0,FIND("ITM_",P553),I553="CAT_FNCT"),E553,""),"""","")</f>
        <v>#VALUE!</v>
      </c>
    </row>
    <row r="554" customFormat="false" ht="15.75" hidden="false" customHeight="false" outlineLevel="0" collapsed="false">
      <c r="A554" s="23" t="n">
        <f aca="false">IF(B554=INT(B554),ROW(),"")</f>
        <v>554</v>
      </c>
      <c r="B554" s="24" t="n">
        <f aca="false">IF(AND(MID(C554,2,1)&lt;&gt;"/",MID(C554,1,1)="/"),INT(B553)+1,B553+0.01)</f>
        <v>530</v>
      </c>
      <c r="C554" s="105" t="s">
        <v>1376</v>
      </c>
      <c r="D554" s="105" t="s">
        <v>1390</v>
      </c>
      <c r="E554" s="106" t="s">
        <v>1391</v>
      </c>
      <c r="F554" s="106" t="s">
        <v>1391</v>
      </c>
      <c r="G554" s="107" t="n">
        <v>0</v>
      </c>
      <c r="H554" s="107" t="n">
        <v>0</v>
      </c>
      <c r="I554" s="106" t="s">
        <v>1379</v>
      </c>
      <c r="J554" s="106" t="s">
        <v>5</v>
      </c>
      <c r="K554" s="108" t="s">
        <v>6</v>
      </c>
      <c r="L554" s="109" t="s">
        <v>7</v>
      </c>
      <c r="M554" s="109" t="s">
        <v>244</v>
      </c>
      <c r="N554" s="28"/>
      <c r="O554" s="28" t="s">
        <v>1392</v>
      </c>
      <c r="P554" s="20" t="s">
        <v>1393</v>
      </c>
      <c r="Q554" s="21"/>
      <c r="R554" s="1"/>
      <c r="S554" s="1" t="str">
        <f aca="false">IF(E554=F554,"","NOT EQUAL")</f>
        <v/>
      </c>
      <c r="T554" s="1" t="str">
        <f aca="false">IF(ISNA(VLOOKUP(P554,'NEW XEQM.c'!D:D,1,0)),"--",VLOOKUP(P554,'NEW XEQM.c'!D:G,3,0))</f>
        <v>--</v>
      </c>
      <c r="U554" s="1" t="s">
        <v>141</v>
      </c>
      <c r="W554" s="0" t="e">
        <f aca="false">SUBSTITUTE(IF(AND(T554="--",FIND("STD",E554),FIND("fn",C554)&gt;0,FIND("ITM_",P554),I554="CAT_FNCT"),E554,""),"""","")</f>
        <v>#VALUE!</v>
      </c>
    </row>
    <row r="555" customFormat="false" ht="15.75" hidden="false" customHeight="false" outlineLevel="0" collapsed="false">
      <c r="A555" s="23" t="n">
        <f aca="false">IF(B555=INT(B555),ROW(),"")</f>
        <v>555</v>
      </c>
      <c r="B555" s="24" t="n">
        <f aca="false">IF(AND(MID(C555,2,1)&lt;&gt;"/",MID(C555,1,1)="/"),INT(B554)+1,B554+0.01)</f>
        <v>531</v>
      </c>
      <c r="C555" s="105" t="s">
        <v>1376</v>
      </c>
      <c r="D555" s="105" t="s">
        <v>1394</v>
      </c>
      <c r="E555" s="106" t="s">
        <v>1395</v>
      </c>
      <c r="F555" s="106" t="s">
        <v>1395</v>
      </c>
      <c r="G555" s="107" t="n">
        <v>0</v>
      </c>
      <c r="H555" s="107" t="n">
        <v>0</v>
      </c>
      <c r="I555" s="106" t="s">
        <v>1379</v>
      </c>
      <c r="J555" s="106" t="s">
        <v>5</v>
      </c>
      <c r="K555" s="108" t="s">
        <v>6</v>
      </c>
      <c r="L555" s="109" t="s">
        <v>7</v>
      </c>
      <c r="M555" s="109" t="s">
        <v>244</v>
      </c>
      <c r="N555" s="28"/>
      <c r="O555" s="28" t="s">
        <v>1396</v>
      </c>
      <c r="P555" s="20" t="s">
        <v>1397</v>
      </c>
      <c r="Q555" s="21"/>
      <c r="R555" s="1"/>
      <c r="S555" s="1" t="str">
        <f aca="false">IF(E555=F555,"","NOT EQUAL")</f>
        <v/>
      </c>
      <c r="T555" s="1" t="str">
        <f aca="false">IF(ISNA(VLOOKUP(P555,'NEW XEQM.c'!D:D,1,0)),"--",VLOOKUP(P555,'NEW XEQM.c'!D:G,3,0))</f>
        <v>--</v>
      </c>
      <c r="U555" s="1" t="s">
        <v>141</v>
      </c>
      <c r="W555" s="0" t="e">
        <f aca="false">SUBSTITUTE(IF(AND(T555="--",FIND("STD",E555),FIND("fn",C555)&gt;0,FIND("ITM_",P555),I555="CAT_FNCT"),E555,""),"""","")</f>
        <v>#VALUE!</v>
      </c>
    </row>
    <row r="556" customFormat="false" ht="15.75" hidden="false" customHeight="false" outlineLevel="0" collapsed="false">
      <c r="A556" s="23" t="n">
        <f aca="false">IF(B556=INT(B556),ROW(),"")</f>
        <v>556</v>
      </c>
      <c r="B556" s="24" t="n">
        <f aca="false">IF(AND(MID(C556,2,1)&lt;&gt;"/",MID(C556,1,1)="/"),INT(B555)+1,B555+0.01)</f>
        <v>532</v>
      </c>
      <c r="C556" s="105" t="s">
        <v>1376</v>
      </c>
      <c r="D556" s="105" t="s">
        <v>1398</v>
      </c>
      <c r="E556" s="106" t="s">
        <v>1399</v>
      </c>
      <c r="F556" s="106" t="s">
        <v>1399</v>
      </c>
      <c r="G556" s="107" t="n">
        <v>0</v>
      </c>
      <c r="H556" s="107" t="n">
        <v>0</v>
      </c>
      <c r="I556" s="106" t="s">
        <v>1379</v>
      </c>
      <c r="J556" s="106" t="s">
        <v>5</v>
      </c>
      <c r="K556" s="108" t="s">
        <v>6</v>
      </c>
      <c r="L556" s="109" t="s">
        <v>7</v>
      </c>
      <c r="M556" s="109" t="s">
        <v>244</v>
      </c>
      <c r="N556" s="28"/>
      <c r="O556" s="28" t="s">
        <v>1400</v>
      </c>
      <c r="P556" s="20" t="s">
        <v>1401</v>
      </c>
      <c r="Q556" s="21"/>
      <c r="R556" s="1"/>
      <c r="S556" s="1" t="str">
        <f aca="false">IF(E556=F556,"","NOT EQUAL")</f>
        <v/>
      </c>
      <c r="T556" s="1" t="str">
        <f aca="false">IF(ISNA(VLOOKUP(P556,'NEW XEQM.c'!D:D,1,0)),"--",VLOOKUP(P556,'NEW XEQM.c'!D:G,3,0))</f>
        <v>--</v>
      </c>
      <c r="U556" s="1" t="s">
        <v>141</v>
      </c>
      <c r="W556" s="0" t="e">
        <f aca="false">SUBSTITUTE(IF(AND(T556="--",FIND("STD",E556),FIND("fn",C556)&gt;0,FIND("ITM_",P556),I556="CAT_FNCT"),E556,""),"""","")</f>
        <v>#VALUE!</v>
      </c>
    </row>
    <row r="557" customFormat="false" ht="15.75" hidden="false" customHeight="false" outlineLevel="0" collapsed="false">
      <c r="A557" s="23" t="n">
        <f aca="false">IF(B557=INT(B557),ROW(),"")</f>
        <v>557</v>
      </c>
      <c r="B557" s="24" t="n">
        <f aca="false">IF(AND(MID(C557,2,1)&lt;&gt;"/",MID(C557,1,1)="/"),INT(B556)+1,B556+0.01)</f>
        <v>533</v>
      </c>
      <c r="C557" s="105" t="s">
        <v>1376</v>
      </c>
      <c r="D557" s="105" t="s">
        <v>1402</v>
      </c>
      <c r="E557" s="106" t="s">
        <v>1403</v>
      </c>
      <c r="F557" s="106" t="s">
        <v>1403</v>
      </c>
      <c r="G557" s="107" t="n">
        <v>0</v>
      </c>
      <c r="H557" s="107" t="n">
        <v>0</v>
      </c>
      <c r="I557" s="106" t="s">
        <v>1379</v>
      </c>
      <c r="J557" s="106" t="s">
        <v>5</v>
      </c>
      <c r="K557" s="108" t="s">
        <v>6</v>
      </c>
      <c r="L557" s="109" t="s">
        <v>7</v>
      </c>
      <c r="M557" s="109" t="s">
        <v>244</v>
      </c>
      <c r="N557" s="28"/>
      <c r="O557" s="28" t="s">
        <v>1404</v>
      </c>
      <c r="P557" s="20" t="s">
        <v>1405</v>
      </c>
      <c r="Q557" s="21"/>
      <c r="R557" s="1"/>
      <c r="S557" s="1" t="str">
        <f aca="false">IF(E557=F557,"","NOT EQUAL")</f>
        <v/>
      </c>
      <c r="T557" s="1" t="str">
        <f aca="false">IF(ISNA(VLOOKUP(P557,'NEW XEQM.c'!D:D,1,0)),"--",VLOOKUP(P557,'NEW XEQM.c'!D:G,3,0))</f>
        <v>--</v>
      </c>
      <c r="U557" s="1" t="s">
        <v>141</v>
      </c>
      <c r="W557" s="0" t="e">
        <f aca="false">SUBSTITUTE(IF(AND(T557="--",FIND("STD",E557),FIND("fn",C557)&gt;0,FIND("ITM_",P557),I557="CAT_FNCT"),E557,""),"""","")</f>
        <v>#VALUE!</v>
      </c>
    </row>
    <row r="558" customFormat="false" ht="15.75" hidden="false" customHeight="false" outlineLevel="0" collapsed="false">
      <c r="A558" s="23" t="n">
        <f aca="false">IF(B558=INT(B558),ROW(),"")</f>
        <v>558</v>
      </c>
      <c r="B558" s="24" t="n">
        <f aca="false">IF(AND(MID(C558,2,1)&lt;&gt;"/",MID(C558,1,1)="/"),INT(B557)+1,B557+0.01)</f>
        <v>534</v>
      </c>
      <c r="C558" s="105" t="s">
        <v>1376</v>
      </c>
      <c r="D558" s="105" t="s">
        <v>1406</v>
      </c>
      <c r="E558" s="106" t="s">
        <v>1407</v>
      </c>
      <c r="F558" s="106" t="s">
        <v>1407</v>
      </c>
      <c r="G558" s="107" t="n">
        <v>0</v>
      </c>
      <c r="H558" s="107" t="n">
        <v>0</v>
      </c>
      <c r="I558" s="106" t="s">
        <v>1379</v>
      </c>
      <c r="J558" s="106" t="s">
        <v>5</v>
      </c>
      <c r="K558" s="108" t="s">
        <v>6</v>
      </c>
      <c r="L558" s="109" t="s">
        <v>7</v>
      </c>
      <c r="M558" s="109" t="s">
        <v>244</v>
      </c>
      <c r="N558" s="28"/>
      <c r="O558" s="28" t="s">
        <v>1408</v>
      </c>
      <c r="P558" s="20" t="s">
        <v>1409</v>
      </c>
      <c r="Q558" s="21"/>
      <c r="R558" s="1"/>
      <c r="S558" s="1" t="str">
        <f aca="false">IF(E558=F558,"","NOT EQUAL")</f>
        <v/>
      </c>
      <c r="T558" s="1" t="str">
        <f aca="false">IF(ISNA(VLOOKUP(P558,'NEW XEQM.c'!D:D,1,0)),"--",VLOOKUP(P558,'NEW XEQM.c'!D:G,3,0))</f>
        <v>--</v>
      </c>
      <c r="U558" s="1" t="s">
        <v>141</v>
      </c>
      <c r="W558" s="0" t="e">
        <f aca="false">SUBSTITUTE(IF(AND(T558="--",FIND("STD",E558),FIND("fn",C558)&gt;0,FIND("ITM_",P558),I558="CAT_FNCT"),E558,""),"""","")</f>
        <v>#VALUE!</v>
      </c>
    </row>
    <row r="559" customFormat="false" ht="15.75" hidden="false" customHeight="false" outlineLevel="0" collapsed="false">
      <c r="A559" s="23" t="n">
        <f aca="false">IF(B559=INT(B559),ROW(),"")</f>
        <v>559</v>
      </c>
      <c r="B559" s="24" t="n">
        <f aca="false">IF(AND(MID(C559,2,1)&lt;&gt;"/",MID(C559,1,1)="/"),INT(B558)+1,B558+0.01)</f>
        <v>535</v>
      </c>
      <c r="C559" s="105" t="s">
        <v>1376</v>
      </c>
      <c r="D559" s="105" t="s">
        <v>1410</v>
      </c>
      <c r="E559" s="106" t="s">
        <v>1411</v>
      </c>
      <c r="F559" s="106" t="s">
        <v>1411</v>
      </c>
      <c r="G559" s="110" t="n">
        <v>0</v>
      </c>
      <c r="H559" s="110" t="n">
        <v>0</v>
      </c>
      <c r="I559" s="106" t="s">
        <v>1379</v>
      </c>
      <c r="J559" s="106" t="s">
        <v>5</v>
      </c>
      <c r="K559" s="108" t="s">
        <v>6</v>
      </c>
      <c r="L559" s="109" t="s">
        <v>7</v>
      </c>
      <c r="M559" s="109" t="s">
        <v>244</v>
      </c>
      <c r="N559" s="28"/>
      <c r="O559" s="28" t="s">
        <v>1412</v>
      </c>
      <c r="P559" s="20" t="s">
        <v>1413</v>
      </c>
      <c r="Q559" s="21"/>
      <c r="R559" s="1"/>
      <c r="S559" s="1" t="str">
        <f aca="false">IF(E559=F559,"","NOT EQUAL")</f>
        <v/>
      </c>
      <c r="T559" s="1" t="str">
        <f aca="false">IF(ISNA(VLOOKUP(P559,'NEW XEQM.c'!D:D,1,0)),"--",VLOOKUP(P559,'NEW XEQM.c'!D:G,3,0))</f>
        <v>--</v>
      </c>
      <c r="U559" s="1" t="s">
        <v>141</v>
      </c>
      <c r="W559" s="0" t="e">
        <f aca="false">SUBSTITUTE(IF(AND(T559="--",FIND("STD",E559),FIND("fn",C559)&gt;0,FIND("ITM_",P559),I559="CAT_FNCT"),E559,""),"""","")</f>
        <v>#VALUE!</v>
      </c>
    </row>
    <row r="560" customFormat="false" ht="15.75" hidden="false" customHeight="false" outlineLevel="0" collapsed="false">
      <c r="A560" s="23" t="n">
        <f aca="false">IF(B560=INT(B560),ROW(),"")</f>
        <v>560</v>
      </c>
      <c r="B560" s="24" t="n">
        <f aca="false">IF(AND(MID(C560,2,1)&lt;&gt;"/",MID(C560,1,1)="/"),INT(B559)+1,B559+0.01)</f>
        <v>536</v>
      </c>
      <c r="C560" s="105" t="s">
        <v>1376</v>
      </c>
      <c r="D560" s="105" t="s">
        <v>1414</v>
      </c>
      <c r="E560" s="106" t="s">
        <v>1415</v>
      </c>
      <c r="F560" s="106" t="s">
        <v>1415</v>
      </c>
      <c r="G560" s="110" t="n">
        <v>0</v>
      </c>
      <c r="H560" s="110" t="n">
        <v>0</v>
      </c>
      <c r="I560" s="106" t="s">
        <v>1379</v>
      </c>
      <c r="J560" s="106" t="s">
        <v>5</v>
      </c>
      <c r="K560" s="108" t="s">
        <v>6</v>
      </c>
      <c r="L560" s="109" t="s">
        <v>7</v>
      </c>
      <c r="M560" s="109" t="s">
        <v>244</v>
      </c>
      <c r="N560" s="28"/>
      <c r="O560" s="25" t="s">
        <v>1416</v>
      </c>
      <c r="P560" s="20" t="s">
        <v>1417</v>
      </c>
      <c r="Q560" s="21"/>
      <c r="R560" s="1"/>
      <c r="S560" s="1" t="str">
        <f aca="false">IF(E560=F560,"","NOT EQUAL")</f>
        <v/>
      </c>
      <c r="T560" s="1" t="str">
        <f aca="false">IF(ISNA(VLOOKUP(P560,'NEW XEQM.c'!D:D,1,0)),"--",VLOOKUP(P560,'NEW XEQM.c'!D:G,3,0))</f>
        <v>--</v>
      </c>
      <c r="U560" s="1" t="s">
        <v>141</v>
      </c>
      <c r="W560" s="0" t="e">
        <f aca="false">SUBSTITUTE(IF(AND(T560="--",FIND("STD",E560),FIND("fn",C560)&gt;0,FIND("ITM_",P560),I560="CAT_FNCT"),E560,""),"""","")</f>
        <v>#VALUE!</v>
      </c>
    </row>
    <row r="561" customFormat="false" ht="15.75" hidden="false" customHeight="false" outlineLevel="0" collapsed="false">
      <c r="A561" s="23" t="n">
        <f aca="false">IF(B561=INT(B561),ROW(),"")</f>
        <v>561</v>
      </c>
      <c r="B561" s="24" t="n">
        <f aca="false">IF(AND(MID(C561,2,1)&lt;&gt;"/",MID(C561,1,1)="/"),INT(B560)+1,B560+0.01)</f>
        <v>537</v>
      </c>
      <c r="C561" s="105" t="s">
        <v>1376</v>
      </c>
      <c r="D561" s="105" t="s">
        <v>1418</v>
      </c>
      <c r="E561" s="106" t="s">
        <v>1419</v>
      </c>
      <c r="F561" s="106" t="s">
        <v>1419</v>
      </c>
      <c r="G561" s="110" t="n">
        <v>0</v>
      </c>
      <c r="H561" s="110" t="n">
        <v>0</v>
      </c>
      <c r="I561" s="106" t="s">
        <v>1379</v>
      </c>
      <c r="J561" s="106" t="s">
        <v>5</v>
      </c>
      <c r="K561" s="108" t="s">
        <v>6</v>
      </c>
      <c r="L561" s="109" t="s">
        <v>7</v>
      </c>
      <c r="M561" s="109" t="s">
        <v>244</v>
      </c>
      <c r="N561" s="28"/>
      <c r="O561" s="25" t="s">
        <v>1420</v>
      </c>
      <c r="P561" s="20" t="s">
        <v>1421</v>
      </c>
      <c r="Q561" s="21"/>
      <c r="R561" s="1"/>
      <c r="S561" s="1" t="str">
        <f aca="false">IF(E561=F561,"","NOT EQUAL")</f>
        <v/>
      </c>
      <c r="T561" s="1" t="str">
        <f aca="false">IF(ISNA(VLOOKUP(P561,'NEW XEQM.c'!D:D,1,0)),"--",VLOOKUP(P561,'NEW XEQM.c'!D:G,3,0))</f>
        <v>--</v>
      </c>
      <c r="U561" s="1" t="s">
        <v>141</v>
      </c>
      <c r="W561" s="0" t="e">
        <f aca="false">SUBSTITUTE(IF(AND(T561="--",FIND("STD",E561),FIND("fn",C561)&gt;0,FIND("ITM_",P561),I561="CAT_FNCT"),E561,""),"""","")</f>
        <v>#VALUE!</v>
      </c>
    </row>
    <row r="562" customFormat="false" ht="15.75" hidden="false" customHeight="false" outlineLevel="0" collapsed="false">
      <c r="A562" s="23" t="n">
        <f aca="false">IF(B562=INT(B562),ROW(),"")</f>
        <v>562</v>
      </c>
      <c r="B562" s="24" t="n">
        <f aca="false">IF(AND(MID(C562,2,1)&lt;&gt;"/",MID(C562,1,1)="/"),INT(B561)+1,B561+0.01)</f>
        <v>538</v>
      </c>
      <c r="C562" s="105" t="s">
        <v>1376</v>
      </c>
      <c r="D562" s="105" t="s">
        <v>1422</v>
      </c>
      <c r="E562" s="106" t="s">
        <v>1423</v>
      </c>
      <c r="F562" s="106" t="s">
        <v>1423</v>
      </c>
      <c r="G562" s="110" t="n">
        <v>0</v>
      </c>
      <c r="H562" s="110" t="n">
        <v>0</v>
      </c>
      <c r="I562" s="106" t="s">
        <v>1379</v>
      </c>
      <c r="J562" s="106" t="s">
        <v>5</v>
      </c>
      <c r="K562" s="108" t="s">
        <v>6</v>
      </c>
      <c r="L562" s="109" t="s">
        <v>7</v>
      </c>
      <c r="M562" s="109" t="s">
        <v>244</v>
      </c>
      <c r="N562" s="28"/>
      <c r="O562" s="25" t="s">
        <v>1424</v>
      </c>
      <c r="P562" s="20" t="s">
        <v>1425</v>
      </c>
      <c r="Q562" s="21"/>
      <c r="R562" s="1"/>
      <c r="S562" s="1" t="str">
        <f aca="false">IF(E562=F562,"","NOT EQUAL")</f>
        <v/>
      </c>
      <c r="T562" s="1" t="str">
        <f aca="false">IF(ISNA(VLOOKUP(P562,'NEW XEQM.c'!D:D,1,0)),"--",VLOOKUP(P562,'NEW XEQM.c'!D:G,3,0))</f>
        <v>--</v>
      </c>
      <c r="U562" s="1" t="s">
        <v>141</v>
      </c>
      <c r="W562" s="0" t="e">
        <f aca="false">SUBSTITUTE(IF(AND(T562="--",FIND("STD",E562),FIND("fn",C562)&gt;0,FIND("ITM_",P562),I562="CAT_FNCT"),E562,""),"""","")</f>
        <v>#VALUE!</v>
      </c>
    </row>
    <row r="563" customFormat="false" ht="15.75" hidden="false" customHeight="false" outlineLevel="0" collapsed="false">
      <c r="A563" s="23" t="n">
        <f aca="false">IF(B563=INT(B563),ROW(),"")</f>
        <v>563</v>
      </c>
      <c r="B563" s="24" t="n">
        <f aca="false">IF(AND(MID(C563,2,1)&lt;&gt;"/",MID(C563,1,1)="/"),INT(B562)+1,B562+0.01)</f>
        <v>539</v>
      </c>
      <c r="C563" s="105" t="s">
        <v>1376</v>
      </c>
      <c r="D563" s="105" t="s">
        <v>1426</v>
      </c>
      <c r="E563" s="106" t="s">
        <v>1427</v>
      </c>
      <c r="F563" s="106" t="s">
        <v>1427</v>
      </c>
      <c r="G563" s="110" t="n">
        <v>0</v>
      </c>
      <c r="H563" s="110" t="n">
        <v>0</v>
      </c>
      <c r="I563" s="106" t="s">
        <v>4</v>
      </c>
      <c r="J563" s="106" t="s">
        <v>5</v>
      </c>
      <c r="K563" s="108" t="s">
        <v>6</v>
      </c>
      <c r="L563" s="109" t="s">
        <v>7</v>
      </c>
      <c r="M563" s="109" t="s">
        <v>244</v>
      </c>
      <c r="N563" s="28"/>
      <c r="O563" s="25"/>
      <c r="P563" s="20" t="s">
        <v>1426</v>
      </c>
      <c r="Q563" s="21"/>
      <c r="R563" s="1"/>
      <c r="S563" s="1" t="str">
        <f aca="false">IF(E563=F563,"","NOT EQUAL")</f>
        <v/>
      </c>
      <c r="T563" s="1" t="str">
        <f aca="false">IF(ISNA(VLOOKUP(P563,'NEW XEQM.c'!D:D,1,0)),"--",VLOOKUP(P563,'NEW XEQM.c'!D:G,3,0))</f>
        <v>IND&gt;</v>
      </c>
      <c r="U563" s="1" t="s">
        <v>141</v>
      </c>
      <c r="W563" s="0" t="e">
        <f aca="false">SUBSTITUTE(IF(AND(T563="--",FIND("STD",E563),FIND("fn",C563)&gt;0,FIND("ITM_",P563),I563="CAT_FNCT"),E563,""),"""","")</f>
        <v>#VALUE!</v>
      </c>
    </row>
    <row r="564" customFormat="false" ht="15.75" hidden="false" customHeight="false" outlineLevel="0" collapsed="false">
      <c r="A564" s="23" t="n">
        <f aca="false">IF(B564=INT(B564),ROW(),"")</f>
        <v>564</v>
      </c>
      <c r="B564" s="24" t="n">
        <f aca="false">IF(AND(MID(C564,2,1)&lt;&gt;"/",MID(C564,1,1)="/"),INT(B563)+1,B563+0.01)</f>
        <v>540</v>
      </c>
      <c r="C564" s="105" t="s">
        <v>1376</v>
      </c>
      <c r="D564" s="105" t="s">
        <v>1428</v>
      </c>
      <c r="E564" s="111" t="s">
        <v>2</v>
      </c>
      <c r="F564" s="111" t="s">
        <v>1429</v>
      </c>
      <c r="G564" s="112" t="n">
        <v>0</v>
      </c>
      <c r="H564" s="112" t="n">
        <v>0</v>
      </c>
      <c r="I564" s="106" t="s">
        <v>4</v>
      </c>
      <c r="J564" s="106" t="s">
        <v>5</v>
      </c>
      <c r="K564" s="108" t="s">
        <v>6</v>
      </c>
      <c r="L564" s="109" t="s">
        <v>7</v>
      </c>
      <c r="M564" s="109" t="s">
        <v>244</v>
      </c>
      <c r="N564" s="28"/>
      <c r="O564" s="74"/>
      <c r="P564" s="20" t="s">
        <v>1428</v>
      </c>
      <c r="Q564" s="21"/>
      <c r="R564" s="1"/>
      <c r="S564" s="1" t="str">
        <f aca="false">IF(E564=F564,"","NOT EQUAL")</f>
        <v>NOT EQUAL</v>
      </c>
      <c r="T564" s="1" t="str">
        <f aca="false">IF(ISNA(VLOOKUP(P564,'NEW XEQM.c'!D:D,1,0)),"--",VLOOKUP(P564,'NEW XEQM.c'!D:G,3,0))</f>
        <v>--</v>
      </c>
      <c r="U564" s="1"/>
      <c r="W564" s="0" t="e">
        <f aca="false">SUBSTITUTE(IF(AND(T564="--",FIND("STD",E564),FIND("fn",C564)&gt;0,FIND("ITM_",P564),I564="CAT_FNCT"),E564,""),"""","")</f>
        <v>#VALUE!</v>
      </c>
    </row>
    <row r="565" customFormat="false" ht="15.75" hidden="false" customHeight="false" outlineLevel="0" collapsed="false">
      <c r="A565" s="23" t="n">
        <f aca="false">IF(B565=INT(B565),ROW(),"")</f>
        <v>565</v>
      </c>
      <c r="B565" s="24" t="n">
        <f aca="false">IF(AND(MID(C565,2,1)&lt;&gt;"/",MID(C565,1,1)="/"),INT(B564)+1,B564+0.01)</f>
        <v>541</v>
      </c>
      <c r="C565" s="105" t="s">
        <v>1376</v>
      </c>
      <c r="D565" s="105" t="s">
        <v>1430</v>
      </c>
      <c r="E565" s="111" t="s">
        <v>2</v>
      </c>
      <c r="F565" s="111" t="s">
        <v>1431</v>
      </c>
      <c r="G565" s="112" t="n">
        <v>0</v>
      </c>
      <c r="H565" s="112" t="n">
        <v>0</v>
      </c>
      <c r="I565" s="106" t="s">
        <v>4</v>
      </c>
      <c r="J565" s="106" t="s">
        <v>5</v>
      </c>
      <c r="K565" s="108" t="s">
        <v>6</v>
      </c>
      <c r="L565" s="109" t="s">
        <v>7</v>
      </c>
      <c r="M565" s="109" t="s">
        <v>244</v>
      </c>
      <c r="N565" s="28"/>
      <c r="O565" s="74"/>
      <c r="P565" s="20" t="s">
        <v>1430</v>
      </c>
      <c r="Q565" s="21"/>
      <c r="R565" s="1"/>
      <c r="S565" s="1" t="str">
        <f aca="false">IF(E565=F565,"","NOT EQUAL")</f>
        <v>NOT EQUAL</v>
      </c>
      <c r="T565" s="1" t="str">
        <f aca="false">IF(ISNA(VLOOKUP(P565,'NEW XEQM.c'!D:D,1,0)),"--",VLOOKUP(P565,'NEW XEQM.c'!D:G,3,0))</f>
        <v>--</v>
      </c>
      <c r="U565" s="1"/>
      <c r="W565" s="0" t="e">
        <f aca="false">SUBSTITUTE(IF(AND(T565="--",FIND("STD",E565),FIND("fn",C565)&gt;0,FIND("ITM_",P565),I565="CAT_FNCT"),E565,""),"""","")</f>
        <v>#VALUE!</v>
      </c>
    </row>
    <row r="566" customFormat="false" ht="15.75" hidden="false" customHeight="false" outlineLevel="0" collapsed="false">
      <c r="A566" s="23" t="n">
        <f aca="false">IF(B566=INT(B566),ROW(),"")</f>
        <v>566</v>
      </c>
      <c r="B566" s="24" t="n">
        <f aca="false">IF(AND(MID(C566,2,1)&lt;&gt;"/",MID(C566,1,1)="/"),INT(B565)+1,B565+0.01)</f>
        <v>542</v>
      </c>
      <c r="C566" s="105" t="s">
        <v>1376</v>
      </c>
      <c r="D566" s="105" t="s">
        <v>1432</v>
      </c>
      <c r="E566" s="111" t="s">
        <v>2</v>
      </c>
      <c r="F566" s="111" t="s">
        <v>1433</v>
      </c>
      <c r="G566" s="112" t="n">
        <v>0</v>
      </c>
      <c r="H566" s="112" t="n">
        <v>0</v>
      </c>
      <c r="I566" s="106" t="s">
        <v>4</v>
      </c>
      <c r="J566" s="106" t="s">
        <v>5</v>
      </c>
      <c r="K566" s="108" t="s">
        <v>6</v>
      </c>
      <c r="L566" s="109" t="s">
        <v>7</v>
      </c>
      <c r="M566" s="109" t="s">
        <v>244</v>
      </c>
      <c r="N566" s="28"/>
      <c r="O566" s="74"/>
      <c r="P566" s="20" t="s">
        <v>1432</v>
      </c>
      <c r="Q566" s="21"/>
      <c r="R566" s="1"/>
      <c r="S566" s="1" t="str">
        <f aca="false">IF(E566=F566,"","NOT EQUAL")</f>
        <v>NOT EQUAL</v>
      </c>
      <c r="T566" s="1" t="str">
        <f aca="false">IF(ISNA(VLOOKUP(P566,'NEW XEQM.c'!D:D,1,0)),"--",VLOOKUP(P566,'NEW XEQM.c'!D:G,3,0))</f>
        <v>--</v>
      </c>
      <c r="U566" s="1"/>
      <c r="W566" s="0" t="e">
        <f aca="false">SUBSTITUTE(IF(AND(T566="--",FIND("STD",E566),FIND("fn",C566)&gt;0,FIND("ITM_",P566),I566="CAT_FNCT"),E566,""),"""","")</f>
        <v>#VALUE!</v>
      </c>
    </row>
    <row r="567" customFormat="false" ht="15.75" hidden="false" customHeight="false" outlineLevel="0" collapsed="false">
      <c r="A567" s="23" t="n">
        <f aca="false">IF(B567=INT(B567),ROW(),"")</f>
        <v>567</v>
      </c>
      <c r="B567" s="24" t="n">
        <f aca="false">IF(AND(MID(C567,2,1)&lt;&gt;"/",MID(C567,1,1)="/"),INT(B566)+1,B566+0.01)</f>
        <v>543</v>
      </c>
      <c r="C567" s="105" t="s">
        <v>1376</v>
      </c>
      <c r="D567" s="105" t="s">
        <v>1434</v>
      </c>
      <c r="E567" s="111" t="s">
        <v>2</v>
      </c>
      <c r="F567" s="111" t="s">
        <v>1435</v>
      </c>
      <c r="G567" s="112" t="n">
        <v>0</v>
      </c>
      <c r="H567" s="112" t="n">
        <v>0</v>
      </c>
      <c r="I567" s="106" t="s">
        <v>4</v>
      </c>
      <c r="J567" s="106" t="s">
        <v>5</v>
      </c>
      <c r="K567" s="108" t="s">
        <v>6</v>
      </c>
      <c r="L567" s="109" t="s">
        <v>7</v>
      </c>
      <c r="M567" s="109" t="s">
        <v>244</v>
      </c>
      <c r="N567" s="28"/>
      <c r="O567" s="74"/>
      <c r="P567" s="20" t="s">
        <v>1434</v>
      </c>
      <c r="Q567" s="21"/>
      <c r="R567" s="1"/>
      <c r="S567" s="1" t="str">
        <f aca="false">IF(E567=F567,"","NOT EQUAL")</f>
        <v>NOT EQUAL</v>
      </c>
      <c r="T567" s="1" t="str">
        <f aca="false">IF(ISNA(VLOOKUP(P567,'NEW XEQM.c'!D:D,1,0)),"--",VLOOKUP(P567,'NEW XEQM.c'!D:G,3,0))</f>
        <v>--</v>
      </c>
      <c r="U567" s="1"/>
      <c r="W567" s="0" t="e">
        <f aca="false">SUBSTITUTE(IF(AND(T567="--",FIND("STD",E567),FIND("fn",C567)&gt;0,FIND("ITM_",P567),I567="CAT_FNCT"),E567,""),"""","")</f>
        <v>#VALUE!</v>
      </c>
    </row>
    <row r="568" customFormat="false" ht="15.75" hidden="false" customHeight="false" outlineLevel="0" collapsed="false">
      <c r="A568" s="23" t="n">
        <f aca="false">IF(B568=INT(B568),ROW(),"")</f>
        <v>568</v>
      </c>
      <c r="B568" s="24" t="n">
        <f aca="false">IF(AND(MID(C568,2,1)&lt;&gt;"/",MID(C568,1,1)="/"),INT(B567)+1,B567+0.01)</f>
        <v>544</v>
      </c>
      <c r="C568" s="105" t="s">
        <v>1376</v>
      </c>
      <c r="D568" s="105" t="s">
        <v>1436</v>
      </c>
      <c r="E568" s="111" t="s">
        <v>2</v>
      </c>
      <c r="F568" s="111" t="s">
        <v>1437</v>
      </c>
      <c r="G568" s="112" t="n">
        <v>0</v>
      </c>
      <c r="H568" s="112" t="n">
        <v>0</v>
      </c>
      <c r="I568" s="106" t="s">
        <v>4</v>
      </c>
      <c r="J568" s="106" t="s">
        <v>5</v>
      </c>
      <c r="K568" s="108" t="s">
        <v>6</v>
      </c>
      <c r="L568" s="109" t="s">
        <v>7</v>
      </c>
      <c r="M568" s="109" t="s">
        <v>244</v>
      </c>
      <c r="N568" s="28"/>
      <c r="O568" s="74"/>
      <c r="P568" s="20" t="s">
        <v>1436</v>
      </c>
      <c r="Q568" s="21"/>
      <c r="R568" s="1"/>
      <c r="S568" s="1" t="str">
        <f aca="false">IF(E568=F568,"","NOT EQUAL")</f>
        <v>NOT EQUAL</v>
      </c>
      <c r="T568" s="1" t="str">
        <f aca="false">IF(ISNA(VLOOKUP(P568,'NEW XEQM.c'!D:D,1,0)),"--",VLOOKUP(P568,'NEW XEQM.c'!D:G,3,0))</f>
        <v>--</v>
      </c>
      <c r="U568" s="1"/>
      <c r="W568" s="0" t="e">
        <f aca="false">SUBSTITUTE(IF(AND(T568="--",FIND("STD",E568),FIND("fn",C568)&gt;0,FIND("ITM_",P568),I568="CAT_FNCT"),E568,""),"""","")</f>
        <v>#VALUE!</v>
      </c>
    </row>
    <row r="569" customFormat="false" ht="15.75" hidden="false" customHeight="false" outlineLevel="0" collapsed="false">
      <c r="A569" s="23" t="n">
        <f aca="false">IF(B569=INT(B569),ROW(),"")</f>
        <v>569</v>
      </c>
      <c r="B569" s="24" t="n">
        <f aca="false">IF(AND(MID(C569,2,1)&lt;&gt;"/",MID(C569,1,1)="/"),INT(B568)+1,B568+0.01)</f>
        <v>545</v>
      </c>
      <c r="C569" s="105" t="s">
        <v>1376</v>
      </c>
      <c r="D569" s="105" t="s">
        <v>1438</v>
      </c>
      <c r="E569" s="111" t="s">
        <v>2</v>
      </c>
      <c r="F569" s="111" t="s">
        <v>1439</v>
      </c>
      <c r="G569" s="112" t="n">
        <v>0</v>
      </c>
      <c r="H569" s="112" t="n">
        <v>0</v>
      </c>
      <c r="I569" s="106" t="s">
        <v>4</v>
      </c>
      <c r="J569" s="106" t="s">
        <v>5</v>
      </c>
      <c r="K569" s="108" t="s">
        <v>6</v>
      </c>
      <c r="L569" s="109" t="s">
        <v>7</v>
      </c>
      <c r="M569" s="109" t="s">
        <v>244</v>
      </c>
      <c r="N569" s="28"/>
      <c r="O569" s="74"/>
      <c r="P569" s="20" t="s">
        <v>1438</v>
      </c>
      <c r="Q569" s="21"/>
      <c r="R569" s="1"/>
      <c r="S569" s="1" t="str">
        <f aca="false">IF(E569=F569,"","NOT EQUAL")</f>
        <v>NOT EQUAL</v>
      </c>
      <c r="T569" s="1" t="str">
        <f aca="false">IF(ISNA(VLOOKUP(P569,'NEW XEQM.c'!D:D,1,0)),"--",VLOOKUP(P569,'NEW XEQM.c'!D:G,3,0))</f>
        <v>--</v>
      </c>
      <c r="U569" s="1"/>
      <c r="W569" s="0" t="e">
        <f aca="false">SUBSTITUTE(IF(AND(T569="--",FIND("STD",E569),FIND("fn",C569)&gt;0,FIND("ITM_",P569),I569="CAT_FNCT"),E569,""),"""","")</f>
        <v>#VALUE!</v>
      </c>
    </row>
    <row r="570" customFormat="false" ht="15.75" hidden="false" customHeight="false" outlineLevel="0" collapsed="false">
      <c r="A570" s="23" t="n">
        <f aca="false">IF(B570=INT(B570),ROW(),"")</f>
        <v>570</v>
      </c>
      <c r="B570" s="24" t="n">
        <f aca="false">IF(AND(MID(C570,2,1)&lt;&gt;"/",MID(C570,1,1)="/"),INT(B569)+1,B569+0.01)</f>
        <v>546</v>
      </c>
      <c r="C570" s="105" t="s">
        <v>1376</v>
      </c>
      <c r="D570" s="105" t="s">
        <v>1440</v>
      </c>
      <c r="E570" s="111" t="s">
        <v>2</v>
      </c>
      <c r="F570" s="111" t="s">
        <v>1441</v>
      </c>
      <c r="G570" s="112" t="n">
        <v>0</v>
      </c>
      <c r="H570" s="112" t="n">
        <v>0</v>
      </c>
      <c r="I570" s="106" t="s">
        <v>4</v>
      </c>
      <c r="J570" s="106" t="s">
        <v>5</v>
      </c>
      <c r="K570" s="108" t="s">
        <v>6</v>
      </c>
      <c r="L570" s="109" t="s">
        <v>7</v>
      </c>
      <c r="M570" s="109" t="s">
        <v>244</v>
      </c>
      <c r="N570" s="28"/>
      <c r="O570" s="74"/>
      <c r="P570" s="20" t="s">
        <v>1440</v>
      </c>
      <c r="Q570" s="21"/>
      <c r="R570" s="1"/>
      <c r="S570" s="1" t="str">
        <f aca="false">IF(E570=F570,"","NOT EQUAL")</f>
        <v>NOT EQUAL</v>
      </c>
      <c r="T570" s="1" t="str">
        <f aca="false">IF(ISNA(VLOOKUP(P570,'NEW XEQM.c'!D:D,1,0)),"--",VLOOKUP(P570,'NEW XEQM.c'!D:G,3,0))</f>
        <v>--</v>
      </c>
      <c r="U570" s="1"/>
      <c r="W570" s="0" t="e">
        <f aca="false">SUBSTITUTE(IF(AND(T570="--",FIND("STD",E570),FIND("fn",C570)&gt;0,FIND("ITM_",P570),I570="CAT_FNCT"),E570,""),"""","")</f>
        <v>#VALUE!</v>
      </c>
    </row>
    <row r="571" customFormat="false" ht="15.75" hidden="false" customHeight="false" outlineLevel="0" collapsed="false">
      <c r="A571" s="23" t="n">
        <f aca="false">IF(B571=INT(B571),ROW(),"")</f>
        <v>571</v>
      </c>
      <c r="B571" s="24" t="n">
        <f aca="false">IF(AND(MID(C571,2,1)&lt;&gt;"/",MID(C571,1,1)="/"),INT(B570)+1,B570+0.01)</f>
        <v>547</v>
      </c>
      <c r="C571" s="105" t="s">
        <v>1376</v>
      </c>
      <c r="D571" s="105" t="s">
        <v>1442</v>
      </c>
      <c r="E571" s="111" t="s">
        <v>2</v>
      </c>
      <c r="F571" s="111" t="s">
        <v>1443</v>
      </c>
      <c r="G571" s="112" t="n">
        <v>0</v>
      </c>
      <c r="H571" s="112" t="n">
        <v>0</v>
      </c>
      <c r="I571" s="106" t="s">
        <v>4</v>
      </c>
      <c r="J571" s="106" t="s">
        <v>5</v>
      </c>
      <c r="K571" s="108" t="s">
        <v>6</v>
      </c>
      <c r="L571" s="109" t="s">
        <v>7</v>
      </c>
      <c r="M571" s="109" t="s">
        <v>244</v>
      </c>
      <c r="N571" s="28"/>
      <c r="O571" s="74"/>
      <c r="P571" s="20" t="s">
        <v>1442</v>
      </c>
      <c r="Q571" s="21"/>
      <c r="R571" s="1"/>
      <c r="S571" s="1" t="str">
        <f aca="false">IF(E571=F571,"","NOT EQUAL")</f>
        <v>NOT EQUAL</v>
      </c>
      <c r="T571" s="1" t="str">
        <f aca="false">IF(ISNA(VLOOKUP(P571,'NEW XEQM.c'!D:D,1,0)),"--",VLOOKUP(P571,'NEW XEQM.c'!D:G,3,0))</f>
        <v>--</v>
      </c>
      <c r="U571" s="1"/>
      <c r="W571" s="0" t="e">
        <f aca="false">SUBSTITUTE(IF(AND(T571="--",FIND("STD",E571),FIND("fn",C571)&gt;0,FIND("ITM_",P571),I571="CAT_FNCT"),E571,""),"""","")</f>
        <v>#VALUE!</v>
      </c>
    </row>
    <row r="572" customFormat="false" ht="15.75" hidden="false" customHeight="false" outlineLevel="0" collapsed="false">
      <c r="A572" s="23" t="n">
        <f aca="false">IF(B572=INT(B572),ROW(),"")</f>
        <v>572</v>
      </c>
      <c r="B572" s="24" t="n">
        <f aca="false">IF(AND(MID(C572,2,1)&lt;&gt;"/",MID(C572,1,1)="/"),INT(B571)+1,B571+0.01)</f>
        <v>548</v>
      </c>
      <c r="C572" s="105" t="s">
        <v>1376</v>
      </c>
      <c r="D572" s="105" t="s">
        <v>1444</v>
      </c>
      <c r="E572" s="106" t="s">
        <v>2</v>
      </c>
      <c r="F572" s="106" t="s">
        <v>1445</v>
      </c>
      <c r="G572" s="110" t="n">
        <v>0</v>
      </c>
      <c r="H572" s="110" t="n">
        <v>0</v>
      </c>
      <c r="I572" s="106" t="s">
        <v>4</v>
      </c>
      <c r="J572" s="106" t="s">
        <v>5</v>
      </c>
      <c r="K572" s="108" t="s">
        <v>6</v>
      </c>
      <c r="L572" s="109" t="s">
        <v>7</v>
      </c>
      <c r="M572" s="109" t="s">
        <v>244</v>
      </c>
      <c r="N572" s="28"/>
      <c r="O572" s="28"/>
      <c r="P572" s="20" t="s">
        <v>1444</v>
      </c>
      <c r="Q572" s="21"/>
      <c r="R572" s="1"/>
      <c r="S572" s="1" t="str">
        <f aca="false">IF(E572=F572,"","NOT EQUAL")</f>
        <v>NOT EQUAL</v>
      </c>
      <c r="T572" s="1" t="str">
        <f aca="false">IF(ISNA(VLOOKUP(P572,'NEW XEQM.c'!D:D,1,0)),"--",VLOOKUP(P572,'NEW XEQM.c'!D:G,3,0))</f>
        <v>--</v>
      </c>
      <c r="U572" s="1"/>
      <c r="W572" s="0" t="e">
        <f aca="false">SUBSTITUTE(IF(AND(T572="--",FIND("STD",E572),FIND("fn",C572)&gt;0,FIND("ITM_",P572),I572="CAT_FNCT"),E572,""),"""","")</f>
        <v>#VALUE!</v>
      </c>
    </row>
    <row r="573" customFormat="false" ht="15.75" hidden="false" customHeight="false" outlineLevel="0" collapsed="false">
      <c r="A573" s="23" t="n">
        <f aca="false">IF(B573=INT(B573),ROW(),"")</f>
        <v>573</v>
      </c>
      <c r="B573" s="24" t="n">
        <f aca="false">IF(AND(MID(C573,2,1)&lt;&gt;"/",MID(C573,1,1)="/"),INT(B572)+1,B572+0.01)</f>
        <v>549</v>
      </c>
      <c r="C573" s="105" t="s">
        <v>1376</v>
      </c>
      <c r="D573" s="105" t="s">
        <v>1446</v>
      </c>
      <c r="E573" s="106" t="s">
        <v>2</v>
      </c>
      <c r="F573" s="106" t="s">
        <v>1447</v>
      </c>
      <c r="G573" s="113" t="n">
        <v>0</v>
      </c>
      <c r="H573" s="113" t="n">
        <v>0</v>
      </c>
      <c r="I573" s="106" t="s">
        <v>4</v>
      </c>
      <c r="J573" s="106" t="s">
        <v>5</v>
      </c>
      <c r="K573" s="108" t="s">
        <v>6</v>
      </c>
      <c r="L573" s="109" t="s">
        <v>7</v>
      </c>
      <c r="M573" s="109" t="s">
        <v>244</v>
      </c>
      <c r="N573" s="28"/>
      <c r="O573" s="28"/>
      <c r="P573" s="20" t="s">
        <v>1446</v>
      </c>
      <c r="Q573" s="21"/>
      <c r="R573" s="1"/>
      <c r="S573" s="1" t="str">
        <f aca="false">IF(E573=F573,"","NOT EQUAL")</f>
        <v>NOT EQUAL</v>
      </c>
      <c r="T573" s="1" t="str">
        <f aca="false">IF(ISNA(VLOOKUP(P573,'NEW XEQM.c'!D:D,1,0)),"--",VLOOKUP(P573,'NEW XEQM.c'!D:G,3,0))</f>
        <v>--</v>
      </c>
      <c r="U573" s="1"/>
      <c r="W573" s="0" t="e">
        <f aca="false">SUBSTITUTE(IF(AND(T573="--",FIND("STD",E573),FIND("fn",C573)&gt;0,FIND("ITM_",P573),I573="CAT_FNCT"),E573,""),"""","")</f>
        <v>#VALUE!</v>
      </c>
    </row>
    <row r="574" customFormat="false" ht="15.75" hidden="false" customHeight="false" outlineLevel="0" collapsed="false">
      <c r="A574" s="23" t="n">
        <f aca="false">IF(B574=INT(B574),ROW(),"")</f>
        <v>574</v>
      </c>
      <c r="B574" s="24" t="n">
        <f aca="false">IF(AND(MID(C574,2,1)&lt;&gt;"/",MID(C574,1,1)="/"),INT(B573)+1,B573+0.01)</f>
        <v>550</v>
      </c>
      <c r="C574" s="105" t="s">
        <v>1376</v>
      </c>
      <c r="D574" s="105" t="s">
        <v>1448</v>
      </c>
      <c r="E574" s="106" t="s">
        <v>1395</v>
      </c>
      <c r="F574" s="106" t="s">
        <v>1395</v>
      </c>
      <c r="G574" s="110" t="n">
        <v>0</v>
      </c>
      <c r="H574" s="110" t="n">
        <v>0</v>
      </c>
      <c r="I574" s="106" t="s">
        <v>1449</v>
      </c>
      <c r="J574" s="106" t="s">
        <v>5</v>
      </c>
      <c r="K574" s="108" t="s">
        <v>6</v>
      </c>
      <c r="L574" s="109" t="s">
        <v>7</v>
      </c>
      <c r="M574" s="109" t="s">
        <v>244</v>
      </c>
      <c r="N574" s="28"/>
      <c r="O574" s="28"/>
      <c r="P574" s="20" t="s">
        <v>1448</v>
      </c>
      <c r="Q574" s="21"/>
      <c r="R574" s="1"/>
      <c r="S574" s="1" t="str">
        <f aca="false">IF(E574=F574,"","NOT EQUAL")</f>
        <v/>
      </c>
      <c r="T574" s="1" t="str">
        <f aca="false">IF(ISNA(VLOOKUP(P574,'NEW XEQM.c'!D:D,1,0)),"--",VLOOKUP(P574,'NEW XEQM.c'!D:G,3,0))</f>
        <v>--</v>
      </c>
      <c r="U574" s="1"/>
      <c r="W574" s="0" t="e">
        <f aca="false">SUBSTITUTE(IF(AND(T574="--",FIND("STD",E574),FIND("fn",C574)&gt;0,FIND("ITM_",P574),I574="CAT_FNCT"),E574,""),"""","")</f>
        <v>#VALUE!</v>
      </c>
    </row>
    <row r="575" customFormat="false" ht="15.75" hidden="false" customHeight="false" outlineLevel="0" collapsed="false">
      <c r="A575" s="23" t="n">
        <f aca="false">IF(B575=INT(B575),ROW(),"")</f>
        <v>575</v>
      </c>
      <c r="B575" s="24" t="n">
        <f aca="false">IF(AND(MID(C575,2,1)&lt;&gt;"/",MID(C575,1,1)="/"),INT(B574)+1,B574+0.01)</f>
        <v>551</v>
      </c>
      <c r="C575" s="105" t="s">
        <v>1376</v>
      </c>
      <c r="D575" s="105" t="s">
        <v>1450</v>
      </c>
      <c r="E575" s="106" t="s">
        <v>1399</v>
      </c>
      <c r="F575" s="106" t="s">
        <v>1399</v>
      </c>
      <c r="G575" s="110" t="n">
        <v>0</v>
      </c>
      <c r="H575" s="110" t="n">
        <v>0</v>
      </c>
      <c r="I575" s="106" t="s">
        <v>1449</v>
      </c>
      <c r="J575" s="106" t="s">
        <v>5</v>
      </c>
      <c r="K575" s="108" t="s">
        <v>6</v>
      </c>
      <c r="L575" s="109" t="s">
        <v>7</v>
      </c>
      <c r="M575" s="109" t="s">
        <v>244</v>
      </c>
      <c r="N575" s="28"/>
      <c r="O575" s="28"/>
      <c r="P575" s="20" t="s">
        <v>1450</v>
      </c>
      <c r="Q575" s="21"/>
      <c r="R575" s="1"/>
      <c r="S575" s="1" t="str">
        <f aca="false">IF(E575=F575,"","NOT EQUAL")</f>
        <v/>
      </c>
      <c r="T575" s="1" t="str">
        <f aca="false">IF(ISNA(VLOOKUP(P575,'NEW XEQM.c'!D:D,1,0)),"--",VLOOKUP(P575,'NEW XEQM.c'!D:G,3,0))</f>
        <v>--</v>
      </c>
      <c r="U575" s="1"/>
      <c r="W575" s="0" t="e">
        <f aca="false">SUBSTITUTE(IF(AND(T575="--",FIND("STD",E575),FIND("fn",C575)&gt;0,FIND("ITM_",P575),I575="CAT_FNCT"),E575,""),"""","")</f>
        <v>#VALUE!</v>
      </c>
    </row>
    <row r="576" customFormat="false" ht="15.75" hidden="false" customHeight="false" outlineLevel="0" collapsed="false">
      <c r="A576" s="23" t="n">
        <f aca="false">IF(B576=INT(B576),ROW(),"")</f>
        <v>576</v>
      </c>
      <c r="B576" s="24" t="n">
        <f aca="false">IF(AND(MID(C576,2,1)&lt;&gt;"/",MID(C576,1,1)="/"),INT(B575)+1,B575+0.01)</f>
        <v>552</v>
      </c>
      <c r="C576" s="105" t="s">
        <v>1376</v>
      </c>
      <c r="D576" s="105" t="s">
        <v>1451</v>
      </c>
      <c r="E576" s="106" t="s">
        <v>1403</v>
      </c>
      <c r="F576" s="106" t="s">
        <v>1403</v>
      </c>
      <c r="G576" s="110" t="n">
        <v>0</v>
      </c>
      <c r="H576" s="110" t="n">
        <v>0</v>
      </c>
      <c r="I576" s="106" t="s">
        <v>1449</v>
      </c>
      <c r="J576" s="106" t="s">
        <v>5</v>
      </c>
      <c r="K576" s="108" t="s">
        <v>6</v>
      </c>
      <c r="L576" s="109" t="s">
        <v>7</v>
      </c>
      <c r="M576" s="109" t="s">
        <v>244</v>
      </c>
      <c r="N576" s="28"/>
      <c r="O576" s="28"/>
      <c r="P576" s="20" t="s">
        <v>1451</v>
      </c>
      <c r="Q576" s="21"/>
      <c r="R576" s="1"/>
      <c r="S576" s="1" t="str">
        <f aca="false">IF(E576=F576,"","NOT EQUAL")</f>
        <v/>
      </c>
      <c r="T576" s="1" t="str">
        <f aca="false">IF(ISNA(VLOOKUP(P576,'NEW XEQM.c'!D:D,1,0)),"--",VLOOKUP(P576,'NEW XEQM.c'!D:G,3,0))</f>
        <v>--</v>
      </c>
      <c r="U576" s="1"/>
      <c r="W576" s="0" t="e">
        <f aca="false">SUBSTITUTE(IF(AND(T576="--",FIND("STD",E576),FIND("fn",C576)&gt;0,FIND("ITM_",P576),I576="CAT_FNCT"),E576,""),"""","")</f>
        <v>#VALUE!</v>
      </c>
    </row>
    <row r="577" customFormat="false" ht="15.75" hidden="false" customHeight="false" outlineLevel="0" collapsed="false">
      <c r="A577" s="23" t="n">
        <f aca="false">IF(B577=INT(B577),ROW(),"")</f>
        <v>577</v>
      </c>
      <c r="B577" s="24" t="n">
        <f aca="false">IF(AND(MID(C577,2,1)&lt;&gt;"/",MID(C577,1,1)="/"),INT(B576)+1,B576+0.01)</f>
        <v>553</v>
      </c>
      <c r="C577" s="105" t="s">
        <v>1376</v>
      </c>
      <c r="D577" s="105" t="s">
        <v>1452</v>
      </c>
      <c r="E577" s="106" t="s">
        <v>1407</v>
      </c>
      <c r="F577" s="106" t="s">
        <v>1407</v>
      </c>
      <c r="G577" s="110" t="n">
        <v>0</v>
      </c>
      <c r="H577" s="110" t="n">
        <v>0</v>
      </c>
      <c r="I577" s="106" t="s">
        <v>1449</v>
      </c>
      <c r="J577" s="106" t="s">
        <v>5</v>
      </c>
      <c r="K577" s="108" t="s">
        <v>6</v>
      </c>
      <c r="L577" s="109" t="s">
        <v>7</v>
      </c>
      <c r="M577" s="109" t="s">
        <v>244</v>
      </c>
      <c r="N577" s="28"/>
      <c r="O577" s="28"/>
      <c r="P577" s="20" t="s">
        <v>1452</v>
      </c>
      <c r="Q577" s="21"/>
      <c r="R577" s="1"/>
      <c r="S577" s="1" t="str">
        <f aca="false">IF(E577=F577,"","NOT EQUAL")</f>
        <v/>
      </c>
      <c r="T577" s="1" t="str">
        <f aca="false">IF(ISNA(VLOOKUP(P577,'NEW XEQM.c'!D:D,1,0)),"--",VLOOKUP(P577,'NEW XEQM.c'!D:G,3,0))</f>
        <v>--</v>
      </c>
      <c r="U577" s="1"/>
      <c r="W577" s="0" t="e">
        <f aca="false">SUBSTITUTE(IF(AND(T577="--",FIND("STD",E577),FIND("fn",C577)&gt;0,FIND("ITM_",P577),I577="CAT_FNCT"),E577,""),"""","")</f>
        <v>#VALUE!</v>
      </c>
    </row>
    <row r="578" customFormat="false" ht="15.75" hidden="false" customHeight="false" outlineLevel="0" collapsed="false">
      <c r="A578" s="23" t="n">
        <f aca="false">IF(B578=INT(B578),ROW(),"")</f>
        <v>578</v>
      </c>
      <c r="B578" s="24" t="n">
        <f aca="false">IF(AND(MID(C578,2,1)&lt;&gt;"/",MID(C578,1,1)="/"),INT(B577)+1,B577+0.01)</f>
        <v>554</v>
      </c>
      <c r="C578" s="105" t="s">
        <v>1376</v>
      </c>
      <c r="D578" s="105" t="s">
        <v>1453</v>
      </c>
      <c r="E578" s="106" t="s">
        <v>1454</v>
      </c>
      <c r="F578" s="106" t="s">
        <v>1454</v>
      </c>
      <c r="G578" s="110" t="n">
        <v>0</v>
      </c>
      <c r="H578" s="110" t="n">
        <v>0</v>
      </c>
      <c r="I578" s="106" t="s">
        <v>1449</v>
      </c>
      <c r="J578" s="106" t="s">
        <v>5</v>
      </c>
      <c r="K578" s="108" t="s">
        <v>6</v>
      </c>
      <c r="L578" s="109" t="s">
        <v>7</v>
      </c>
      <c r="M578" s="109" t="s">
        <v>244</v>
      </c>
      <c r="N578" s="28"/>
      <c r="O578" s="28"/>
      <c r="P578" s="20" t="s">
        <v>1453</v>
      </c>
      <c r="Q578" s="21"/>
      <c r="R578" s="1"/>
      <c r="S578" s="1" t="str">
        <f aca="false">IF(E578=F578,"","NOT EQUAL")</f>
        <v/>
      </c>
      <c r="T578" s="1" t="str">
        <f aca="false">IF(ISNA(VLOOKUP(P578,'NEW XEQM.c'!D:D,1,0)),"--",VLOOKUP(P578,'NEW XEQM.c'!D:G,3,0))</f>
        <v>--</v>
      </c>
      <c r="U578" s="1"/>
      <c r="W578" s="0" t="e">
        <f aca="false">SUBSTITUTE(IF(AND(T578="--",FIND("STD",E578),FIND("fn",C578)&gt;0,FIND("ITM_",P578),I578="CAT_FNCT"),E578,""),"""","")</f>
        <v>#VALUE!</v>
      </c>
    </row>
    <row r="579" customFormat="false" ht="15.75" hidden="false" customHeight="false" outlineLevel="0" collapsed="false">
      <c r="A579" s="23" t="n">
        <f aca="false">IF(B579=INT(B579),ROW(),"")</f>
        <v>579</v>
      </c>
      <c r="B579" s="24" t="n">
        <f aca="false">IF(AND(MID(C579,2,1)&lt;&gt;"/",MID(C579,1,1)="/"),INT(B578)+1,B578+0.01)</f>
        <v>555</v>
      </c>
      <c r="C579" s="105" t="s">
        <v>1376</v>
      </c>
      <c r="D579" s="105" t="s">
        <v>1455</v>
      </c>
      <c r="E579" s="106" t="s">
        <v>478</v>
      </c>
      <c r="F579" s="106" t="s">
        <v>478</v>
      </c>
      <c r="G579" s="110" t="n">
        <v>0</v>
      </c>
      <c r="H579" s="110" t="n">
        <v>0</v>
      </c>
      <c r="I579" s="106" t="s">
        <v>1449</v>
      </c>
      <c r="J579" s="106" t="s">
        <v>5</v>
      </c>
      <c r="K579" s="108" t="s">
        <v>6</v>
      </c>
      <c r="L579" s="109" t="s">
        <v>7</v>
      </c>
      <c r="M579" s="109" t="s">
        <v>244</v>
      </c>
      <c r="N579" s="28"/>
      <c r="O579" s="28"/>
      <c r="P579" s="20" t="s">
        <v>1455</v>
      </c>
      <c r="Q579" s="21"/>
      <c r="R579" s="1"/>
      <c r="S579" s="1" t="str">
        <f aca="false">IF(E579=F579,"","NOT EQUAL")</f>
        <v/>
      </c>
      <c r="T579" s="1" t="str">
        <f aca="false">IF(ISNA(VLOOKUP(P579,'NEW XEQM.c'!D:D,1,0)),"--",VLOOKUP(P579,'NEW XEQM.c'!D:G,3,0))</f>
        <v>--</v>
      </c>
      <c r="U579" s="1"/>
      <c r="W579" s="0" t="e">
        <f aca="false">SUBSTITUTE(IF(AND(T579="--",FIND("STD",E579),FIND("fn",C579)&gt;0,FIND("ITM_",P579),I579="CAT_FNCT"),E579,""),"""","")</f>
        <v>#VALUE!</v>
      </c>
    </row>
    <row r="580" customFormat="false" ht="15.75" hidden="false" customHeight="false" outlineLevel="0" collapsed="false">
      <c r="A580" s="23" t="n">
        <f aca="false">IF(B580=INT(B580),ROW(),"")</f>
        <v>580</v>
      </c>
      <c r="B580" s="24" t="n">
        <f aca="false">IF(AND(MID(C580,2,1)&lt;&gt;"/",MID(C580,1,1)="/"),INT(B579)+1,B579+0.01)</f>
        <v>556</v>
      </c>
      <c r="C580" s="105" t="s">
        <v>1376</v>
      </c>
      <c r="D580" s="105" t="s">
        <v>1456</v>
      </c>
      <c r="E580" s="106" t="s">
        <v>487</v>
      </c>
      <c r="F580" s="106" t="s">
        <v>487</v>
      </c>
      <c r="G580" s="110" t="n">
        <v>0</v>
      </c>
      <c r="H580" s="110" t="n">
        <v>0</v>
      </c>
      <c r="I580" s="106" t="s">
        <v>1449</v>
      </c>
      <c r="J580" s="106" t="s">
        <v>5</v>
      </c>
      <c r="K580" s="108" t="s">
        <v>6</v>
      </c>
      <c r="L580" s="109" t="s">
        <v>7</v>
      </c>
      <c r="M580" s="109" t="s">
        <v>244</v>
      </c>
      <c r="N580" s="28"/>
      <c r="O580" s="28"/>
      <c r="P580" s="20" t="s">
        <v>1456</v>
      </c>
      <c r="Q580" s="21"/>
      <c r="R580" s="1"/>
      <c r="S580" s="1" t="str">
        <f aca="false">IF(E580=F580,"","NOT EQUAL")</f>
        <v/>
      </c>
      <c r="T580" s="1" t="str">
        <f aca="false">IF(ISNA(VLOOKUP(P580,'NEW XEQM.c'!D:D,1,0)),"--",VLOOKUP(P580,'NEW XEQM.c'!D:G,3,0))</f>
        <v>--</v>
      </c>
      <c r="U580" s="1"/>
      <c r="W580" s="0" t="e">
        <f aca="false">SUBSTITUTE(IF(AND(T580="--",FIND("STD",E580),FIND("fn",C580)&gt;0,FIND("ITM_",P580),I580="CAT_FNCT"),E580,""),"""","")</f>
        <v>#VALUE!</v>
      </c>
    </row>
    <row r="581" customFormat="false" ht="15.75" hidden="false" customHeight="false" outlineLevel="0" collapsed="false">
      <c r="A581" s="23" t="n">
        <f aca="false">IF(B581=INT(B581),ROW(),"")</f>
        <v>581</v>
      </c>
      <c r="B581" s="24" t="n">
        <f aca="false">IF(AND(MID(C581,2,1)&lt;&gt;"/",MID(C581,1,1)="/"),INT(B580)+1,B580+0.01)</f>
        <v>557</v>
      </c>
      <c r="C581" s="105" t="s">
        <v>1376</v>
      </c>
      <c r="D581" s="105" t="s">
        <v>1457</v>
      </c>
      <c r="E581" s="106" t="s">
        <v>1458</v>
      </c>
      <c r="F581" s="106" t="s">
        <v>1458</v>
      </c>
      <c r="G581" s="110" t="n">
        <v>0</v>
      </c>
      <c r="H581" s="110" t="n">
        <v>0</v>
      </c>
      <c r="I581" s="106" t="s">
        <v>1449</v>
      </c>
      <c r="J581" s="106" t="s">
        <v>5</v>
      </c>
      <c r="K581" s="108" t="s">
        <v>6</v>
      </c>
      <c r="L581" s="109" t="s">
        <v>7</v>
      </c>
      <c r="M581" s="109" t="s">
        <v>244</v>
      </c>
      <c r="N581" s="28"/>
      <c r="O581" s="28"/>
      <c r="P581" s="20" t="s">
        <v>1457</v>
      </c>
      <c r="Q581" s="21"/>
      <c r="R581" s="1"/>
      <c r="S581" s="1" t="str">
        <f aca="false">IF(E581=F581,"","NOT EQUAL")</f>
        <v/>
      </c>
      <c r="T581" s="1" t="str">
        <f aca="false">IF(ISNA(VLOOKUP(P581,'NEW XEQM.c'!D:D,1,0)),"--",VLOOKUP(P581,'NEW XEQM.c'!D:G,3,0))</f>
        <v>--</v>
      </c>
      <c r="U581" s="1"/>
      <c r="W581" s="0" t="e">
        <f aca="false">SUBSTITUTE(IF(AND(T581="--",FIND("STD",E581),FIND("fn",C581)&gt;0,FIND("ITM_",P581),I581="CAT_FNCT"),E581,""),"""","")</f>
        <v>#VALUE!</v>
      </c>
    </row>
    <row r="582" customFormat="false" ht="15.75" hidden="false" customHeight="false" outlineLevel="0" collapsed="false">
      <c r="A582" s="23" t="n">
        <f aca="false">IF(B582=INT(B582),ROW(),"")</f>
        <v>582</v>
      </c>
      <c r="B582" s="24" t="n">
        <f aca="false">IF(AND(MID(C582,2,1)&lt;&gt;"/",MID(C582,1,1)="/"),INT(B581)+1,B581+0.01)</f>
        <v>558</v>
      </c>
      <c r="C582" s="105" t="s">
        <v>1376</v>
      </c>
      <c r="D582" s="105" t="s">
        <v>1459</v>
      </c>
      <c r="E582" s="106" t="s">
        <v>1415</v>
      </c>
      <c r="F582" s="106" t="s">
        <v>1415</v>
      </c>
      <c r="G582" s="110" t="n">
        <v>0</v>
      </c>
      <c r="H582" s="110" t="n">
        <v>0</v>
      </c>
      <c r="I582" s="106" t="s">
        <v>1449</v>
      </c>
      <c r="J582" s="106" t="s">
        <v>5</v>
      </c>
      <c r="K582" s="108" t="s">
        <v>6</v>
      </c>
      <c r="L582" s="109" t="s">
        <v>7</v>
      </c>
      <c r="M582" s="109" t="s">
        <v>244</v>
      </c>
      <c r="N582" s="28"/>
      <c r="O582" s="28"/>
      <c r="P582" s="20" t="s">
        <v>1459</v>
      </c>
      <c r="Q582" s="21"/>
      <c r="R582" s="1"/>
      <c r="S582" s="1" t="str">
        <f aca="false">IF(E582=F582,"","NOT EQUAL")</f>
        <v/>
      </c>
      <c r="T582" s="1" t="str">
        <f aca="false">IF(ISNA(VLOOKUP(P582,'NEW XEQM.c'!D:D,1,0)),"--",VLOOKUP(P582,'NEW XEQM.c'!D:G,3,0))</f>
        <v>--</v>
      </c>
      <c r="U582" s="1"/>
      <c r="W582" s="0" t="e">
        <f aca="false">SUBSTITUTE(IF(AND(T582="--",FIND("STD",E582),FIND("fn",C582)&gt;0,FIND("ITM_",P582),I582="CAT_FNCT"),E582,""),"""","")</f>
        <v>#VALUE!</v>
      </c>
    </row>
    <row r="583" customFormat="false" ht="15.75" hidden="false" customHeight="false" outlineLevel="0" collapsed="false">
      <c r="A583" s="23" t="n">
        <f aca="false">IF(B583=INT(B583),ROW(),"")</f>
        <v>583</v>
      </c>
      <c r="B583" s="24" t="n">
        <f aca="false">IF(AND(MID(C583,2,1)&lt;&gt;"/",MID(C583,1,1)="/"),INT(B582)+1,B582+0.01)</f>
        <v>559</v>
      </c>
      <c r="C583" s="105" t="s">
        <v>1376</v>
      </c>
      <c r="D583" s="105" t="s">
        <v>1460</v>
      </c>
      <c r="E583" s="106" t="s">
        <v>1419</v>
      </c>
      <c r="F583" s="106" t="s">
        <v>1419</v>
      </c>
      <c r="G583" s="110" t="n">
        <v>0</v>
      </c>
      <c r="H583" s="110" t="n">
        <v>0</v>
      </c>
      <c r="I583" s="106" t="s">
        <v>1449</v>
      </c>
      <c r="J583" s="106" t="s">
        <v>5</v>
      </c>
      <c r="K583" s="108" t="s">
        <v>6</v>
      </c>
      <c r="L583" s="109" t="s">
        <v>7</v>
      </c>
      <c r="M583" s="109" t="s">
        <v>244</v>
      </c>
      <c r="N583" s="28"/>
      <c r="O583" s="28"/>
      <c r="P583" s="20" t="s">
        <v>1460</v>
      </c>
      <c r="Q583" s="21"/>
      <c r="R583" s="1"/>
      <c r="S583" s="1" t="str">
        <f aca="false">IF(E583=F583,"","NOT EQUAL")</f>
        <v/>
      </c>
      <c r="T583" s="1" t="str">
        <f aca="false">IF(ISNA(VLOOKUP(P583,'NEW XEQM.c'!D:D,1,0)),"--",VLOOKUP(P583,'NEW XEQM.c'!D:G,3,0))</f>
        <v>--</v>
      </c>
      <c r="U583" s="1"/>
      <c r="W583" s="0" t="e">
        <f aca="false">SUBSTITUTE(IF(AND(T583="--",FIND("STD",E583),FIND("fn",C583)&gt;0,FIND("ITM_",P583),I583="CAT_FNCT"),E583,""),"""","")</f>
        <v>#VALUE!</v>
      </c>
    </row>
    <row r="584" customFormat="false" ht="15.75" hidden="false" customHeight="false" outlineLevel="0" collapsed="false">
      <c r="A584" s="23" t="n">
        <f aca="false">IF(B584=INT(B584),ROW(),"")</f>
        <v>584</v>
      </c>
      <c r="B584" s="24" t="n">
        <f aca="false">IF(AND(MID(C584,2,1)&lt;&gt;"/",MID(C584,1,1)="/"),INT(B583)+1,B583+0.01)</f>
        <v>560</v>
      </c>
      <c r="C584" s="105" t="s">
        <v>1376</v>
      </c>
      <c r="D584" s="105" t="s">
        <v>1461</v>
      </c>
      <c r="E584" s="106" t="s">
        <v>1423</v>
      </c>
      <c r="F584" s="106" t="s">
        <v>1423</v>
      </c>
      <c r="G584" s="110" t="n">
        <v>0</v>
      </c>
      <c r="H584" s="110" t="n">
        <v>0</v>
      </c>
      <c r="I584" s="106" t="s">
        <v>1449</v>
      </c>
      <c r="J584" s="106" t="s">
        <v>5</v>
      </c>
      <c r="K584" s="108" t="s">
        <v>6</v>
      </c>
      <c r="L584" s="109" t="s">
        <v>7</v>
      </c>
      <c r="M584" s="109" t="s">
        <v>244</v>
      </c>
      <c r="N584" s="28"/>
      <c r="O584" s="28"/>
      <c r="P584" s="20" t="s">
        <v>1461</v>
      </c>
      <c r="Q584" s="21"/>
      <c r="R584" s="1"/>
      <c r="S584" s="1" t="str">
        <f aca="false">IF(E584=F584,"","NOT EQUAL")</f>
        <v/>
      </c>
      <c r="T584" s="1" t="str">
        <f aca="false">IF(ISNA(VLOOKUP(P584,'NEW XEQM.c'!D:D,1,0)),"--",VLOOKUP(P584,'NEW XEQM.c'!D:G,3,0))</f>
        <v>--</v>
      </c>
      <c r="U584" s="1"/>
      <c r="W584" s="0" t="e">
        <f aca="false">SUBSTITUTE(IF(AND(T584="--",FIND("STD",E584),FIND("fn",C584)&gt;0,FIND("ITM_",P584),I584="CAT_FNCT"),E584,""),"""","")</f>
        <v>#VALUE!</v>
      </c>
    </row>
    <row r="585" customFormat="false" ht="15.75" hidden="false" customHeight="false" outlineLevel="0" collapsed="false">
      <c r="A585" s="23" t="n">
        <f aca="false">IF(B585=INT(B585),ROW(),"")</f>
        <v>585</v>
      </c>
      <c r="B585" s="24" t="n">
        <f aca="false">IF(AND(MID(C585,2,1)&lt;&gt;"/",MID(C585,1,1)="/"),INT(B584)+1,B584+0.01)</f>
        <v>561</v>
      </c>
      <c r="C585" s="105" t="s">
        <v>1376</v>
      </c>
      <c r="D585" s="105" t="s">
        <v>1462</v>
      </c>
      <c r="E585" s="106" t="s">
        <v>1411</v>
      </c>
      <c r="F585" s="106" t="s">
        <v>1411</v>
      </c>
      <c r="G585" s="110" t="n">
        <v>0</v>
      </c>
      <c r="H585" s="110" t="n">
        <v>0</v>
      </c>
      <c r="I585" s="106" t="s">
        <v>1449</v>
      </c>
      <c r="J585" s="106" t="s">
        <v>5</v>
      </c>
      <c r="K585" s="108" t="s">
        <v>6</v>
      </c>
      <c r="L585" s="109" t="s">
        <v>7</v>
      </c>
      <c r="M585" s="109" t="s">
        <v>244</v>
      </c>
      <c r="N585" s="28"/>
      <c r="O585" s="28"/>
      <c r="P585" s="20" t="s">
        <v>1462</v>
      </c>
      <c r="Q585" s="21"/>
      <c r="R585" s="1"/>
      <c r="S585" s="1" t="str">
        <f aca="false">IF(E585=F585,"","NOT EQUAL")</f>
        <v/>
      </c>
      <c r="T585" s="1" t="str">
        <f aca="false">IF(ISNA(VLOOKUP(P585,'NEW XEQM.c'!D:D,1,0)),"--",VLOOKUP(P585,'NEW XEQM.c'!D:G,3,0))</f>
        <v>--</v>
      </c>
      <c r="U585" s="1"/>
      <c r="W585" s="0" t="e">
        <f aca="false">SUBSTITUTE(IF(AND(T585="--",FIND("STD",E585),FIND("fn",C585)&gt;0,FIND("ITM_",P585),I585="CAT_FNCT"),E585,""),"""","")</f>
        <v>#VALUE!</v>
      </c>
    </row>
    <row r="586" customFormat="false" ht="15.75" hidden="false" customHeight="false" outlineLevel="0" collapsed="false">
      <c r="A586" s="23" t="n">
        <f aca="false">IF(B586=INT(B586),ROW(),"")</f>
        <v>586</v>
      </c>
      <c r="B586" s="24" t="n">
        <f aca="false">IF(AND(MID(C586,2,1)&lt;&gt;"/",MID(C586,1,1)="/"),INT(B585)+1,B585+0.01)</f>
        <v>562</v>
      </c>
      <c r="C586" s="105" t="s">
        <v>1376</v>
      </c>
      <c r="D586" s="105" t="s">
        <v>1463</v>
      </c>
      <c r="E586" s="106" t="s">
        <v>1464</v>
      </c>
      <c r="F586" s="106" t="s">
        <v>1464</v>
      </c>
      <c r="G586" s="110" t="n">
        <v>0</v>
      </c>
      <c r="H586" s="110" t="n">
        <v>0</v>
      </c>
      <c r="I586" s="106" t="s">
        <v>1449</v>
      </c>
      <c r="J586" s="106" t="s">
        <v>5</v>
      </c>
      <c r="K586" s="108" t="s">
        <v>6</v>
      </c>
      <c r="L586" s="109" t="s">
        <v>7</v>
      </c>
      <c r="M586" s="109" t="s">
        <v>244</v>
      </c>
      <c r="N586" s="28"/>
      <c r="O586" s="28"/>
      <c r="P586" s="20" t="s">
        <v>1463</v>
      </c>
      <c r="Q586" s="21"/>
      <c r="R586" s="1"/>
      <c r="S586" s="1" t="str">
        <f aca="false">IF(E586=F586,"","NOT EQUAL")</f>
        <v/>
      </c>
      <c r="T586" s="1" t="str">
        <f aca="false">IF(ISNA(VLOOKUP(P586,'NEW XEQM.c'!D:D,1,0)),"--",VLOOKUP(P586,'NEW XEQM.c'!D:G,3,0))</f>
        <v>--</v>
      </c>
      <c r="U586" s="1"/>
      <c r="W586" s="0" t="e">
        <f aca="false">SUBSTITUTE(IF(AND(T586="--",FIND("STD",E586),FIND("fn",C586)&gt;0,FIND("ITM_",P586),I586="CAT_FNCT"),E586,""),"""","")</f>
        <v>#VALUE!</v>
      </c>
    </row>
    <row r="587" customFormat="false" ht="15.75" hidden="false" customHeight="false" outlineLevel="0" collapsed="false">
      <c r="A587" s="23" t="n">
        <f aca="false">IF(B587=INT(B587),ROW(),"")</f>
        <v>587</v>
      </c>
      <c r="B587" s="24" t="n">
        <f aca="false">IF(AND(MID(C587,2,1)&lt;&gt;"/",MID(C587,1,1)="/"),INT(B586)+1,B586+0.01)</f>
        <v>563</v>
      </c>
      <c r="C587" s="105" t="s">
        <v>1376</v>
      </c>
      <c r="D587" s="105" t="s">
        <v>1465</v>
      </c>
      <c r="E587" s="106" t="s">
        <v>1466</v>
      </c>
      <c r="F587" s="106" t="s">
        <v>1466</v>
      </c>
      <c r="G587" s="110" t="n">
        <v>0</v>
      </c>
      <c r="H587" s="110" t="n">
        <v>0</v>
      </c>
      <c r="I587" s="106" t="s">
        <v>1449</v>
      </c>
      <c r="J587" s="106" t="s">
        <v>5</v>
      </c>
      <c r="K587" s="108" t="s">
        <v>6</v>
      </c>
      <c r="L587" s="109" t="s">
        <v>7</v>
      </c>
      <c r="M587" s="109" t="s">
        <v>244</v>
      </c>
      <c r="N587" s="28"/>
      <c r="O587" s="28"/>
      <c r="P587" s="20" t="s">
        <v>1465</v>
      </c>
      <c r="Q587" s="21"/>
      <c r="R587" s="1"/>
      <c r="S587" s="1" t="str">
        <f aca="false">IF(E587=F587,"","NOT EQUAL")</f>
        <v/>
      </c>
      <c r="T587" s="1" t="str">
        <f aca="false">IF(ISNA(VLOOKUP(P587,'NEW XEQM.c'!D:D,1,0)),"--",VLOOKUP(P587,'NEW XEQM.c'!D:G,3,0))</f>
        <v>--</v>
      </c>
      <c r="U587" s="1"/>
      <c r="W587" s="0" t="e">
        <f aca="false">SUBSTITUTE(IF(AND(T587="--",FIND("STD",E587),FIND("fn",C587)&gt;0,FIND("ITM_",P587),I587="CAT_FNCT"),E587,""),"""","")</f>
        <v>#VALUE!</v>
      </c>
    </row>
    <row r="588" customFormat="false" ht="15.75" hidden="false" customHeight="false" outlineLevel="0" collapsed="false">
      <c r="A588" s="23" t="n">
        <f aca="false">IF(B588=INT(B588),ROW(),"")</f>
        <v>588</v>
      </c>
      <c r="B588" s="24" t="n">
        <f aca="false">IF(AND(MID(C588,2,1)&lt;&gt;"/",MID(C588,1,1)="/"),INT(B587)+1,B587+0.01)</f>
        <v>564</v>
      </c>
      <c r="C588" s="105" t="s">
        <v>1376</v>
      </c>
      <c r="D588" s="105" t="s">
        <v>1467</v>
      </c>
      <c r="E588" s="106" t="s">
        <v>1468</v>
      </c>
      <c r="F588" s="106" t="s">
        <v>1468</v>
      </c>
      <c r="G588" s="110" t="n">
        <v>0</v>
      </c>
      <c r="H588" s="110" t="n">
        <v>0</v>
      </c>
      <c r="I588" s="106" t="s">
        <v>1449</v>
      </c>
      <c r="J588" s="106" t="s">
        <v>5</v>
      </c>
      <c r="K588" s="108" t="s">
        <v>6</v>
      </c>
      <c r="L588" s="109" t="s">
        <v>7</v>
      </c>
      <c r="M588" s="109" t="s">
        <v>244</v>
      </c>
      <c r="N588" s="28"/>
      <c r="O588" s="28"/>
      <c r="P588" s="20" t="s">
        <v>1467</v>
      </c>
      <c r="Q588" s="21"/>
      <c r="R588" s="1"/>
      <c r="S588" s="1" t="str">
        <f aca="false">IF(E588=F588,"","NOT EQUAL")</f>
        <v/>
      </c>
      <c r="T588" s="1" t="str">
        <f aca="false">IF(ISNA(VLOOKUP(P588,'NEW XEQM.c'!D:D,1,0)),"--",VLOOKUP(P588,'NEW XEQM.c'!D:G,3,0))</f>
        <v>--</v>
      </c>
      <c r="U588" s="1"/>
      <c r="W588" s="0" t="e">
        <f aca="false">SUBSTITUTE(IF(AND(T588="--",FIND("STD",E588),FIND("fn",C588)&gt;0,FIND("ITM_",P588),I588="CAT_FNCT"),E588,""),"""","")</f>
        <v>#VALUE!</v>
      </c>
    </row>
    <row r="589" customFormat="false" ht="15.75" hidden="false" customHeight="false" outlineLevel="0" collapsed="false">
      <c r="A589" s="23" t="n">
        <f aca="false">IF(B589=INT(B589),ROW(),"")</f>
        <v>589</v>
      </c>
      <c r="B589" s="24" t="n">
        <f aca="false">IF(AND(MID(C589,2,1)&lt;&gt;"/",MID(C589,1,1)="/"),INT(B588)+1,B588+0.01)</f>
        <v>565</v>
      </c>
      <c r="C589" s="105" t="s">
        <v>1376</v>
      </c>
      <c r="D589" s="105" t="s">
        <v>1469</v>
      </c>
      <c r="E589" s="106" t="s">
        <v>1470</v>
      </c>
      <c r="F589" s="106" t="s">
        <v>1470</v>
      </c>
      <c r="G589" s="110" t="n">
        <v>0</v>
      </c>
      <c r="H589" s="110" t="n">
        <v>0</v>
      </c>
      <c r="I589" s="106" t="s">
        <v>1449</v>
      </c>
      <c r="J589" s="106" t="s">
        <v>5</v>
      </c>
      <c r="K589" s="108" t="s">
        <v>6</v>
      </c>
      <c r="L589" s="109" t="s">
        <v>7</v>
      </c>
      <c r="M589" s="109" t="s">
        <v>244</v>
      </c>
      <c r="N589" s="28"/>
      <c r="O589" s="28"/>
      <c r="P589" s="20" t="s">
        <v>1469</v>
      </c>
      <c r="Q589" s="21"/>
      <c r="R589" s="1"/>
      <c r="S589" s="1" t="str">
        <f aca="false">IF(E589=F589,"","NOT EQUAL")</f>
        <v/>
      </c>
      <c r="T589" s="1" t="str">
        <f aca="false">IF(ISNA(VLOOKUP(P589,'NEW XEQM.c'!D:D,1,0)),"--",VLOOKUP(P589,'NEW XEQM.c'!D:G,3,0))</f>
        <v>--</v>
      </c>
      <c r="U589" s="1"/>
      <c r="W589" s="0" t="e">
        <f aca="false">SUBSTITUTE(IF(AND(T589="--",FIND("STD",E589),FIND("fn",C589)&gt;0,FIND("ITM_",P589),I589="CAT_FNCT"),E589,""),"""","")</f>
        <v>#VALUE!</v>
      </c>
    </row>
    <row r="590" customFormat="false" ht="15.75" hidden="false" customHeight="false" outlineLevel="0" collapsed="false">
      <c r="A590" s="23" t="n">
        <f aca="false">IF(B590=INT(B590),ROW(),"")</f>
        <v>590</v>
      </c>
      <c r="B590" s="24" t="n">
        <f aca="false">IF(AND(MID(C590,2,1)&lt;&gt;"/",MID(C590,1,1)="/"),INT(B589)+1,B589+0.01)</f>
        <v>566</v>
      </c>
      <c r="C590" s="105" t="s">
        <v>1376</v>
      </c>
      <c r="D590" s="105" t="s">
        <v>1471</v>
      </c>
      <c r="E590" s="106" t="s">
        <v>1472</v>
      </c>
      <c r="F590" s="106" t="s">
        <v>1472</v>
      </c>
      <c r="G590" s="110" t="n">
        <v>0</v>
      </c>
      <c r="H590" s="110" t="n">
        <v>0</v>
      </c>
      <c r="I590" s="106" t="s">
        <v>1449</v>
      </c>
      <c r="J590" s="106" t="s">
        <v>5</v>
      </c>
      <c r="K590" s="108" t="s">
        <v>6</v>
      </c>
      <c r="L590" s="109" t="s">
        <v>7</v>
      </c>
      <c r="M590" s="109" t="s">
        <v>244</v>
      </c>
      <c r="N590" s="28"/>
      <c r="O590" s="28"/>
      <c r="P590" s="20" t="s">
        <v>1471</v>
      </c>
      <c r="Q590" s="21"/>
      <c r="R590" s="1"/>
      <c r="S590" s="1" t="str">
        <f aca="false">IF(E590=F590,"","NOT EQUAL")</f>
        <v/>
      </c>
      <c r="T590" s="1" t="str">
        <f aca="false">IF(ISNA(VLOOKUP(P590,'NEW XEQM.c'!D:D,1,0)),"--",VLOOKUP(P590,'NEW XEQM.c'!D:G,3,0))</f>
        <v>--</v>
      </c>
      <c r="U590" s="1"/>
      <c r="W590" s="0" t="e">
        <f aca="false">SUBSTITUTE(IF(AND(T590="--",FIND("STD",E590),FIND("fn",C590)&gt;0,FIND("ITM_",P590),I590="CAT_FNCT"),E590,""),"""","")</f>
        <v>#VALUE!</v>
      </c>
    </row>
    <row r="591" customFormat="false" ht="15.75" hidden="false" customHeight="false" outlineLevel="0" collapsed="false">
      <c r="A591" s="23" t="n">
        <f aca="false">IF(B591=INT(B591),ROW(),"")</f>
        <v>591</v>
      </c>
      <c r="B591" s="24" t="n">
        <f aca="false">IF(AND(MID(C591,2,1)&lt;&gt;"/",MID(C591,1,1)="/"),INT(B590)+1,B590+0.01)</f>
        <v>567</v>
      </c>
      <c r="C591" s="105" t="s">
        <v>1376</v>
      </c>
      <c r="D591" s="105" t="s">
        <v>1473</v>
      </c>
      <c r="E591" s="106" t="s">
        <v>565</v>
      </c>
      <c r="F591" s="106" t="s">
        <v>565</v>
      </c>
      <c r="G591" s="110" t="n">
        <v>0</v>
      </c>
      <c r="H591" s="110" t="n">
        <v>0</v>
      </c>
      <c r="I591" s="106" t="s">
        <v>1449</v>
      </c>
      <c r="J591" s="106" t="s">
        <v>5</v>
      </c>
      <c r="K591" s="108" t="s">
        <v>6</v>
      </c>
      <c r="L591" s="109" t="s">
        <v>7</v>
      </c>
      <c r="M591" s="109" t="s">
        <v>244</v>
      </c>
      <c r="N591" s="28"/>
      <c r="O591" s="28"/>
      <c r="P591" s="20" t="s">
        <v>1473</v>
      </c>
      <c r="Q591" s="21"/>
      <c r="R591" s="1"/>
      <c r="S591" s="1" t="str">
        <f aca="false">IF(E591=F591,"","NOT EQUAL")</f>
        <v/>
      </c>
      <c r="T591" s="1" t="str">
        <f aca="false">IF(ISNA(VLOOKUP(P591,'NEW XEQM.c'!D:D,1,0)),"--",VLOOKUP(P591,'NEW XEQM.c'!D:G,3,0))</f>
        <v>--</v>
      </c>
      <c r="U591" s="1"/>
      <c r="W591" s="0" t="e">
        <f aca="false">SUBSTITUTE(IF(AND(T591="--",FIND("STD",E591),FIND("fn",C591)&gt;0,FIND("ITM_",P591),I591="CAT_FNCT"),E591,""),"""","")</f>
        <v>#VALUE!</v>
      </c>
    </row>
    <row r="592" customFormat="false" ht="15.75" hidden="false" customHeight="false" outlineLevel="0" collapsed="false">
      <c r="A592" s="23" t="n">
        <f aca="false">IF(B592=INT(B592),ROW(),"")</f>
        <v>592</v>
      </c>
      <c r="B592" s="24" t="n">
        <f aca="false">IF(AND(MID(C592,2,1)&lt;&gt;"/",MID(C592,1,1)="/"),INT(B591)+1,B591+0.01)</f>
        <v>568</v>
      </c>
      <c r="C592" s="105" t="s">
        <v>1376</v>
      </c>
      <c r="D592" s="105" t="s">
        <v>1474</v>
      </c>
      <c r="E592" s="106" t="s">
        <v>1475</v>
      </c>
      <c r="F592" s="106" t="s">
        <v>1475</v>
      </c>
      <c r="G592" s="110" t="n">
        <v>0</v>
      </c>
      <c r="H592" s="110" t="n">
        <v>0</v>
      </c>
      <c r="I592" s="106" t="s">
        <v>1449</v>
      </c>
      <c r="J592" s="106" t="s">
        <v>5</v>
      </c>
      <c r="K592" s="108" t="s">
        <v>6</v>
      </c>
      <c r="L592" s="109" t="s">
        <v>7</v>
      </c>
      <c r="M592" s="109" t="s">
        <v>244</v>
      </c>
      <c r="N592" s="28"/>
      <c r="O592" s="28"/>
      <c r="P592" s="20" t="s">
        <v>1474</v>
      </c>
      <c r="Q592" s="21"/>
      <c r="R592" s="1"/>
      <c r="S592" s="1" t="str">
        <f aca="false">IF(E592=F592,"","NOT EQUAL")</f>
        <v/>
      </c>
      <c r="T592" s="1" t="str">
        <f aca="false">IF(ISNA(VLOOKUP(P592,'NEW XEQM.c'!D:D,1,0)),"--",VLOOKUP(P592,'NEW XEQM.c'!D:G,3,0))</f>
        <v>--</v>
      </c>
      <c r="U592" s="1"/>
      <c r="W592" s="0" t="e">
        <f aca="false">SUBSTITUTE(IF(AND(T592="--",FIND("STD",E592),FIND("fn",C592)&gt;0,FIND("ITM_",P592),I592="CAT_FNCT"),E592,""),"""","")</f>
        <v>#VALUE!</v>
      </c>
    </row>
    <row r="593" customFormat="false" ht="15.75" hidden="false" customHeight="false" outlineLevel="0" collapsed="false">
      <c r="A593" s="23" t="n">
        <f aca="false">IF(B593=INT(B593),ROW(),"")</f>
        <v>593</v>
      </c>
      <c r="B593" s="24" t="n">
        <f aca="false">IF(AND(MID(C593,2,1)&lt;&gt;"/",MID(C593,1,1)="/"),INT(B592)+1,B592+0.01)</f>
        <v>569</v>
      </c>
      <c r="C593" s="105" t="s">
        <v>1376</v>
      </c>
      <c r="D593" s="105" t="s">
        <v>1476</v>
      </c>
      <c r="E593" s="106" t="s">
        <v>1391</v>
      </c>
      <c r="F593" s="106" t="s">
        <v>1391</v>
      </c>
      <c r="G593" s="110" t="n">
        <v>0</v>
      </c>
      <c r="H593" s="110" t="n">
        <v>0</v>
      </c>
      <c r="I593" s="106" t="s">
        <v>1449</v>
      </c>
      <c r="J593" s="106" t="s">
        <v>5</v>
      </c>
      <c r="K593" s="108" t="s">
        <v>6</v>
      </c>
      <c r="L593" s="109" t="s">
        <v>7</v>
      </c>
      <c r="M593" s="109" t="s">
        <v>244</v>
      </c>
      <c r="N593" s="28"/>
      <c r="O593" s="28"/>
      <c r="P593" s="20" t="s">
        <v>1476</v>
      </c>
      <c r="Q593" s="21"/>
      <c r="R593" s="1"/>
      <c r="S593" s="1" t="str">
        <f aca="false">IF(E593=F593,"","NOT EQUAL")</f>
        <v/>
      </c>
      <c r="T593" s="1" t="str">
        <f aca="false">IF(ISNA(VLOOKUP(P593,'NEW XEQM.c'!D:D,1,0)),"--",VLOOKUP(P593,'NEW XEQM.c'!D:G,3,0))</f>
        <v>--</v>
      </c>
      <c r="U593" s="1"/>
      <c r="W593" s="0" t="e">
        <f aca="false">SUBSTITUTE(IF(AND(T593="--",FIND("STD",E593),FIND("fn",C593)&gt;0,FIND("ITM_",P593),I593="CAT_FNCT"),E593,""),"""","")</f>
        <v>#VALUE!</v>
      </c>
    </row>
    <row r="594" customFormat="false" ht="15.75" hidden="false" customHeight="false" outlineLevel="0" collapsed="false">
      <c r="A594" s="23" t="n">
        <f aca="false">IF(B594=INT(B594),ROW(),"")</f>
        <v>594</v>
      </c>
      <c r="B594" s="24" t="n">
        <f aca="false">IF(AND(MID(C594,2,1)&lt;&gt;"/",MID(C594,1,1)="/"),INT(B593)+1,B593+0.01)</f>
        <v>570</v>
      </c>
      <c r="C594" s="105" t="s">
        <v>1376</v>
      </c>
      <c r="D594" s="105" t="s">
        <v>1477</v>
      </c>
      <c r="E594" s="106" t="s">
        <v>1478</v>
      </c>
      <c r="F594" s="106" t="s">
        <v>1478</v>
      </c>
      <c r="G594" s="110" t="n">
        <v>0</v>
      </c>
      <c r="H594" s="110" t="n">
        <v>0</v>
      </c>
      <c r="I594" s="106" t="s">
        <v>1449</v>
      </c>
      <c r="J594" s="106" t="s">
        <v>5</v>
      </c>
      <c r="K594" s="108" t="s">
        <v>6</v>
      </c>
      <c r="L594" s="109" t="s">
        <v>7</v>
      </c>
      <c r="M594" s="109" t="s">
        <v>244</v>
      </c>
      <c r="N594" s="28"/>
      <c r="O594" s="28"/>
      <c r="P594" s="20" t="s">
        <v>1477</v>
      </c>
      <c r="Q594" s="21"/>
      <c r="R594" s="1"/>
      <c r="S594" s="1" t="str">
        <f aca="false">IF(E594=F594,"","NOT EQUAL")</f>
        <v/>
      </c>
      <c r="T594" s="1" t="str">
        <f aca="false">IF(ISNA(VLOOKUP(P594,'NEW XEQM.c'!D:D,1,0)),"--",VLOOKUP(P594,'NEW XEQM.c'!D:G,3,0))</f>
        <v>--</v>
      </c>
      <c r="U594" s="1"/>
      <c r="W594" s="0" t="e">
        <f aca="false">SUBSTITUTE(IF(AND(T594="--",FIND("STD",E594),FIND("fn",C594)&gt;0,FIND("ITM_",P594),I594="CAT_FNCT"),E594,""),"""","")</f>
        <v>#VALUE!</v>
      </c>
    </row>
    <row r="595" customFormat="false" ht="15.75" hidden="false" customHeight="false" outlineLevel="0" collapsed="false">
      <c r="A595" s="23" t="n">
        <f aca="false">IF(B595=INT(B595),ROW(),"")</f>
        <v>595</v>
      </c>
      <c r="B595" s="24" t="n">
        <f aca="false">IF(AND(MID(C595,2,1)&lt;&gt;"/",MID(C595,1,1)="/"),INT(B594)+1,B594+0.01)</f>
        <v>571</v>
      </c>
      <c r="C595" s="105" t="s">
        <v>1376</v>
      </c>
      <c r="D595" s="105" t="s">
        <v>1479</v>
      </c>
      <c r="E595" s="106" t="s">
        <v>1480</v>
      </c>
      <c r="F595" s="106" t="s">
        <v>1480</v>
      </c>
      <c r="G595" s="110" t="n">
        <v>0</v>
      </c>
      <c r="H595" s="110" t="n">
        <v>0</v>
      </c>
      <c r="I595" s="106" t="s">
        <v>1449</v>
      </c>
      <c r="J595" s="106" t="s">
        <v>5</v>
      </c>
      <c r="K595" s="108" t="s">
        <v>6</v>
      </c>
      <c r="L595" s="109" t="s">
        <v>7</v>
      </c>
      <c r="M595" s="109" t="s">
        <v>244</v>
      </c>
      <c r="N595" s="28"/>
      <c r="O595" s="28"/>
      <c r="P595" s="20" t="s">
        <v>1479</v>
      </c>
      <c r="Q595" s="21"/>
      <c r="R595" s="1"/>
      <c r="S595" s="1" t="str">
        <f aca="false">IF(E595=F595,"","NOT EQUAL")</f>
        <v/>
      </c>
      <c r="T595" s="1" t="str">
        <f aca="false">IF(ISNA(VLOOKUP(P595,'NEW XEQM.c'!D:D,1,0)),"--",VLOOKUP(P595,'NEW XEQM.c'!D:G,3,0))</f>
        <v>--</v>
      </c>
      <c r="U595" s="1"/>
      <c r="W595" s="0" t="e">
        <f aca="false">SUBSTITUTE(IF(AND(T595="--",FIND("STD",E595),FIND("fn",C595)&gt;0,FIND("ITM_",P595),I595="CAT_FNCT"),E595,""),"""","")</f>
        <v>#VALUE!</v>
      </c>
    </row>
    <row r="596" customFormat="false" ht="15.75" hidden="false" customHeight="false" outlineLevel="0" collapsed="false">
      <c r="A596" s="23" t="n">
        <f aca="false">IF(B596=INT(B596),ROW(),"")</f>
        <v>596</v>
      </c>
      <c r="B596" s="24" t="n">
        <f aca="false">IF(AND(MID(C596,2,1)&lt;&gt;"/",MID(C596,1,1)="/"),INT(B595)+1,B595+0.01)</f>
        <v>572</v>
      </c>
      <c r="C596" s="105" t="s">
        <v>1376</v>
      </c>
      <c r="D596" s="105" t="s">
        <v>1481</v>
      </c>
      <c r="E596" s="106" t="s">
        <v>1482</v>
      </c>
      <c r="F596" s="106" t="s">
        <v>1482</v>
      </c>
      <c r="G596" s="110" t="n">
        <v>0</v>
      </c>
      <c r="H596" s="110" t="n">
        <v>0</v>
      </c>
      <c r="I596" s="106" t="s">
        <v>1449</v>
      </c>
      <c r="J596" s="106" t="s">
        <v>5</v>
      </c>
      <c r="K596" s="108" t="s">
        <v>6</v>
      </c>
      <c r="L596" s="109" t="s">
        <v>7</v>
      </c>
      <c r="M596" s="109" t="s">
        <v>244</v>
      </c>
      <c r="N596" s="28"/>
      <c r="O596" s="28"/>
      <c r="P596" s="20" t="s">
        <v>1481</v>
      </c>
      <c r="Q596" s="21"/>
      <c r="R596" s="1"/>
      <c r="S596" s="1" t="str">
        <f aca="false">IF(E596=F596,"","NOT EQUAL")</f>
        <v/>
      </c>
      <c r="T596" s="1" t="str">
        <f aca="false">IF(ISNA(VLOOKUP(P596,'NEW XEQM.c'!D:D,1,0)),"--",VLOOKUP(P596,'NEW XEQM.c'!D:G,3,0))</f>
        <v>--</v>
      </c>
      <c r="U596" s="1"/>
      <c r="W596" s="0" t="e">
        <f aca="false">SUBSTITUTE(IF(AND(T596="--",FIND("STD",E596),FIND("fn",C596)&gt;0,FIND("ITM_",P596),I596="CAT_FNCT"),E596,""),"""","")</f>
        <v>#VALUE!</v>
      </c>
    </row>
    <row r="597" customFormat="false" ht="15.75" hidden="false" customHeight="false" outlineLevel="0" collapsed="false">
      <c r="A597" s="23" t="n">
        <f aca="false">IF(B597=INT(B597),ROW(),"")</f>
        <v>597</v>
      </c>
      <c r="B597" s="24" t="n">
        <f aca="false">IF(AND(MID(C597,2,1)&lt;&gt;"/",MID(C597,1,1)="/"),INT(B596)+1,B596+0.01)</f>
        <v>573</v>
      </c>
      <c r="C597" s="105" t="s">
        <v>1376</v>
      </c>
      <c r="D597" s="105" t="s">
        <v>1483</v>
      </c>
      <c r="E597" s="106" t="s">
        <v>1378</v>
      </c>
      <c r="F597" s="106" t="s">
        <v>1378</v>
      </c>
      <c r="G597" s="110" t="n">
        <v>0</v>
      </c>
      <c r="H597" s="110" t="n">
        <v>0</v>
      </c>
      <c r="I597" s="106" t="s">
        <v>1449</v>
      </c>
      <c r="J597" s="106" t="s">
        <v>5</v>
      </c>
      <c r="K597" s="108" t="s">
        <v>6</v>
      </c>
      <c r="L597" s="109" t="s">
        <v>7</v>
      </c>
      <c r="M597" s="109" t="s">
        <v>244</v>
      </c>
      <c r="N597" s="28"/>
      <c r="O597" s="28"/>
      <c r="P597" s="20" t="s">
        <v>1483</v>
      </c>
      <c r="Q597" s="21"/>
      <c r="R597" s="1"/>
      <c r="S597" s="1" t="str">
        <f aca="false">IF(E597=F597,"","NOT EQUAL")</f>
        <v/>
      </c>
      <c r="T597" s="1" t="str">
        <f aca="false">IF(ISNA(VLOOKUP(P597,'NEW XEQM.c'!D:D,1,0)),"--",VLOOKUP(P597,'NEW XEQM.c'!D:G,3,0))</f>
        <v>--</v>
      </c>
      <c r="U597" s="1"/>
      <c r="W597" s="0" t="e">
        <f aca="false">SUBSTITUTE(IF(AND(T597="--",FIND("STD",E597),FIND("fn",C597)&gt;0,FIND("ITM_",P597),I597="CAT_FNCT"),E597,""),"""","")</f>
        <v>#VALUE!</v>
      </c>
    </row>
    <row r="598" customFormat="false" ht="15.75" hidden="false" customHeight="false" outlineLevel="0" collapsed="false">
      <c r="A598" s="23" t="n">
        <f aca="false">IF(B598=INT(B598),ROW(),"")</f>
        <v>598</v>
      </c>
      <c r="B598" s="24" t="n">
        <f aca="false">IF(AND(MID(C598,2,1)&lt;&gt;"/",MID(C598,1,1)="/"),INT(B597)+1,B597+0.01)</f>
        <v>574</v>
      </c>
      <c r="C598" s="105" t="s">
        <v>1376</v>
      </c>
      <c r="D598" s="105" t="s">
        <v>1484</v>
      </c>
      <c r="E598" s="106" t="s">
        <v>1383</v>
      </c>
      <c r="F598" s="106" t="s">
        <v>1383</v>
      </c>
      <c r="G598" s="110" t="n">
        <v>0</v>
      </c>
      <c r="H598" s="110" t="n">
        <v>0</v>
      </c>
      <c r="I598" s="106" t="s">
        <v>1449</v>
      </c>
      <c r="J598" s="106" t="s">
        <v>5</v>
      </c>
      <c r="K598" s="108" t="s">
        <v>6</v>
      </c>
      <c r="L598" s="109" t="s">
        <v>7</v>
      </c>
      <c r="M598" s="109" t="s">
        <v>244</v>
      </c>
      <c r="N598" s="28"/>
      <c r="O598" s="28"/>
      <c r="P598" s="20" t="s">
        <v>1484</v>
      </c>
      <c r="Q598" s="21"/>
      <c r="R598" s="1"/>
      <c r="S598" s="1" t="str">
        <f aca="false">IF(E598=F598,"","NOT EQUAL")</f>
        <v/>
      </c>
      <c r="T598" s="1" t="str">
        <f aca="false">IF(ISNA(VLOOKUP(P598,'NEW XEQM.c'!D:D,1,0)),"--",VLOOKUP(P598,'NEW XEQM.c'!D:G,3,0))</f>
        <v>--</v>
      </c>
      <c r="U598" s="1"/>
      <c r="W598" s="0" t="e">
        <f aca="false">SUBSTITUTE(IF(AND(T598="--",FIND("STD",E598),FIND("fn",C598)&gt;0,FIND("ITM_",P598),I598="CAT_FNCT"),E598,""),"""","")</f>
        <v>#VALUE!</v>
      </c>
    </row>
    <row r="599" customFormat="false" ht="15.75" hidden="false" customHeight="false" outlineLevel="0" collapsed="false">
      <c r="A599" s="23" t="n">
        <f aca="false">IF(B599=INT(B599),ROW(),"")</f>
        <v>599</v>
      </c>
      <c r="B599" s="24" t="n">
        <f aca="false">IF(AND(MID(C599,2,1)&lt;&gt;"/",MID(C599,1,1)="/"),INT(B598)+1,B598+0.01)</f>
        <v>575</v>
      </c>
      <c r="C599" s="105" t="s">
        <v>1376</v>
      </c>
      <c r="D599" s="105" t="s">
        <v>1485</v>
      </c>
      <c r="E599" s="106" t="s">
        <v>1387</v>
      </c>
      <c r="F599" s="106" t="s">
        <v>1387</v>
      </c>
      <c r="G599" s="110" t="n">
        <v>0</v>
      </c>
      <c r="H599" s="110" t="n">
        <v>0</v>
      </c>
      <c r="I599" s="106" t="s">
        <v>1449</v>
      </c>
      <c r="J599" s="106" t="s">
        <v>5</v>
      </c>
      <c r="K599" s="108" t="s">
        <v>6</v>
      </c>
      <c r="L599" s="109" t="s">
        <v>7</v>
      </c>
      <c r="M599" s="109" t="s">
        <v>244</v>
      </c>
      <c r="N599" s="28"/>
      <c r="O599" s="28"/>
      <c r="P599" s="20" t="s">
        <v>1485</v>
      </c>
      <c r="Q599" s="21"/>
      <c r="R599" s="1"/>
      <c r="S599" s="1" t="str">
        <f aca="false">IF(E599=F599,"","NOT EQUAL")</f>
        <v/>
      </c>
      <c r="T599" s="1" t="str">
        <f aca="false">IF(ISNA(VLOOKUP(P599,'NEW XEQM.c'!D:D,1,0)),"--",VLOOKUP(P599,'NEW XEQM.c'!D:G,3,0))</f>
        <v>--</v>
      </c>
      <c r="U599" s="1"/>
      <c r="W599" s="0" t="e">
        <f aca="false">SUBSTITUTE(IF(AND(T599="--",FIND("STD",E599),FIND("fn",C599)&gt;0,FIND("ITM_",P599),I599="CAT_FNCT"),E599,""),"""","")</f>
        <v>#VALUE!</v>
      </c>
    </row>
    <row r="600" customFormat="false" ht="15.75" hidden="false" customHeight="false" outlineLevel="0" collapsed="false">
      <c r="A600" s="23" t="n">
        <f aca="false">IF(B600=INT(B600),ROW(),"")</f>
        <v>600</v>
      </c>
      <c r="B600" s="24" t="n">
        <f aca="false">IF(AND(MID(C600,2,1)&lt;&gt;"/",MID(C600,1,1)="/"),INT(B599)+1,B599+0.01)</f>
        <v>576</v>
      </c>
      <c r="C600" s="105" t="s">
        <v>1376</v>
      </c>
      <c r="D600" s="105" t="s">
        <v>1486</v>
      </c>
      <c r="E600" s="106" t="s">
        <v>450</v>
      </c>
      <c r="F600" s="106" t="s">
        <v>450</v>
      </c>
      <c r="G600" s="110" t="n">
        <v>0</v>
      </c>
      <c r="H600" s="110" t="n">
        <v>0</v>
      </c>
      <c r="I600" s="106" t="s">
        <v>1487</v>
      </c>
      <c r="J600" s="106" t="s">
        <v>5</v>
      </c>
      <c r="K600" s="108" t="s">
        <v>6</v>
      </c>
      <c r="L600" s="109" t="s">
        <v>7</v>
      </c>
      <c r="M600" s="109" t="s">
        <v>244</v>
      </c>
      <c r="N600" s="28"/>
      <c r="O600" s="28"/>
      <c r="P600" s="20" t="s">
        <v>1486</v>
      </c>
      <c r="Q600" s="21"/>
      <c r="R600" s="1"/>
      <c r="S600" s="1" t="str">
        <f aca="false">IF(E600=F600,"","NOT EQUAL")</f>
        <v/>
      </c>
      <c r="T600" s="1" t="str">
        <f aca="false">IF(ISNA(VLOOKUP(P600,'NEW XEQM.c'!D:D,1,0)),"--",VLOOKUP(P600,'NEW XEQM.c'!D:G,3,0))</f>
        <v>--</v>
      </c>
      <c r="U600" s="1"/>
      <c r="W600" s="0" t="e">
        <f aca="false">SUBSTITUTE(IF(AND(T600="--",FIND("STD",E600),FIND("fn",C600)&gt;0,FIND("ITM_",P600),I600="CAT_FNCT"),E600,""),"""","")</f>
        <v>#VALUE!</v>
      </c>
    </row>
    <row r="601" customFormat="false" ht="15.75" hidden="false" customHeight="false" outlineLevel="0" collapsed="false">
      <c r="A601" s="23" t="n">
        <f aca="false">IF(B601=INT(B601),ROW(),"")</f>
        <v>601</v>
      </c>
      <c r="B601" s="24" t="n">
        <f aca="false">IF(AND(MID(C601,2,1)&lt;&gt;"/",MID(C601,1,1)="/"),INT(B600)+1,B600+0.01)</f>
        <v>577</v>
      </c>
      <c r="C601" s="105" t="s">
        <v>1376</v>
      </c>
      <c r="D601" s="105" t="s">
        <v>1488</v>
      </c>
      <c r="E601" s="106" t="s">
        <v>1489</v>
      </c>
      <c r="F601" s="106" t="s">
        <v>1489</v>
      </c>
      <c r="G601" s="110" t="n">
        <v>0</v>
      </c>
      <c r="H601" s="110" t="n">
        <v>0</v>
      </c>
      <c r="I601" s="106" t="s">
        <v>1487</v>
      </c>
      <c r="J601" s="106" t="s">
        <v>5</v>
      </c>
      <c r="K601" s="108" t="s">
        <v>6</v>
      </c>
      <c r="L601" s="109" t="s">
        <v>7</v>
      </c>
      <c r="M601" s="109" t="s">
        <v>244</v>
      </c>
      <c r="N601" s="28"/>
      <c r="O601" s="28"/>
      <c r="P601" s="20" t="s">
        <v>1488</v>
      </c>
      <c r="Q601" s="21"/>
      <c r="R601" s="1"/>
      <c r="S601" s="1" t="str">
        <f aca="false">IF(E601=F601,"","NOT EQUAL")</f>
        <v/>
      </c>
      <c r="T601" s="1" t="str">
        <f aca="false">IF(ISNA(VLOOKUP(P601,'NEW XEQM.c'!D:D,1,0)),"--",VLOOKUP(P601,'NEW XEQM.c'!D:G,3,0))</f>
        <v>--</v>
      </c>
      <c r="U601" s="1"/>
      <c r="W601" s="0" t="e">
        <f aca="false">SUBSTITUTE(IF(AND(T601="--",FIND("STD",E601),FIND("fn",C601)&gt;0,FIND("ITM_",P601),I601="CAT_FNCT"),E601,""),"""","")</f>
        <v>#VALUE!</v>
      </c>
    </row>
    <row r="602" customFormat="false" ht="15.75" hidden="false" customHeight="false" outlineLevel="0" collapsed="false">
      <c r="A602" s="23" t="n">
        <f aca="false">IF(B602=INT(B602),ROW(),"")</f>
        <v>602</v>
      </c>
      <c r="B602" s="24" t="n">
        <f aca="false">IF(AND(MID(C602,2,1)&lt;&gt;"/",MID(C602,1,1)="/"),INT(B601)+1,B601+0.01)</f>
        <v>578</v>
      </c>
      <c r="C602" s="105" t="s">
        <v>1376</v>
      </c>
      <c r="D602" s="105" t="s">
        <v>1490</v>
      </c>
      <c r="E602" s="106" t="s">
        <v>463</v>
      </c>
      <c r="F602" s="106" t="s">
        <v>463</v>
      </c>
      <c r="G602" s="110" t="n">
        <v>0</v>
      </c>
      <c r="H602" s="110" t="n">
        <v>0</v>
      </c>
      <c r="I602" s="106" t="s">
        <v>1487</v>
      </c>
      <c r="J602" s="106" t="s">
        <v>5</v>
      </c>
      <c r="K602" s="108" t="s">
        <v>6</v>
      </c>
      <c r="L602" s="109" t="s">
        <v>7</v>
      </c>
      <c r="M602" s="109" t="s">
        <v>244</v>
      </c>
      <c r="N602" s="28"/>
      <c r="O602" s="28"/>
      <c r="P602" s="20" t="s">
        <v>1490</v>
      </c>
      <c r="Q602" s="21"/>
      <c r="R602" s="1"/>
      <c r="S602" s="1" t="str">
        <f aca="false">IF(E602=F602,"","NOT EQUAL")</f>
        <v/>
      </c>
      <c r="T602" s="1" t="str">
        <f aca="false">IF(ISNA(VLOOKUP(P602,'NEW XEQM.c'!D:D,1,0)),"--",VLOOKUP(P602,'NEW XEQM.c'!D:G,3,0))</f>
        <v>--</v>
      </c>
      <c r="U602" s="1"/>
      <c r="W602" s="0" t="e">
        <f aca="false">SUBSTITUTE(IF(AND(T602="--",FIND("STD",E602),FIND("fn",C602)&gt;0,FIND("ITM_",P602),I602="CAT_FNCT"),E602,""),"""","")</f>
        <v>#VALUE!</v>
      </c>
    </row>
    <row r="603" customFormat="false" ht="15.75" hidden="false" customHeight="false" outlineLevel="0" collapsed="false">
      <c r="A603" s="23" t="n">
        <f aca="false">IF(B603=INT(B603),ROW(),"")</f>
        <v>603</v>
      </c>
      <c r="B603" s="24" t="n">
        <f aca="false">IF(AND(MID(C603,2,1)&lt;&gt;"/",MID(C603,1,1)="/"),INT(B602)+1,B602+0.01)</f>
        <v>579</v>
      </c>
      <c r="C603" s="105" t="s">
        <v>1376</v>
      </c>
      <c r="D603" s="105" t="s">
        <v>1491</v>
      </c>
      <c r="E603" s="106" t="s">
        <v>1492</v>
      </c>
      <c r="F603" s="106" t="s">
        <v>1492</v>
      </c>
      <c r="G603" s="110" t="n">
        <v>0</v>
      </c>
      <c r="H603" s="110" t="n">
        <v>0</v>
      </c>
      <c r="I603" s="106" t="s">
        <v>1487</v>
      </c>
      <c r="J603" s="106" t="s">
        <v>5</v>
      </c>
      <c r="K603" s="108" t="s">
        <v>6</v>
      </c>
      <c r="L603" s="109" t="s">
        <v>7</v>
      </c>
      <c r="M603" s="109" t="s">
        <v>244</v>
      </c>
      <c r="N603" s="28"/>
      <c r="O603" s="28"/>
      <c r="P603" s="20" t="s">
        <v>1491</v>
      </c>
      <c r="Q603" s="21"/>
      <c r="R603" s="1"/>
      <c r="S603" s="1" t="str">
        <f aca="false">IF(E603=F603,"","NOT EQUAL")</f>
        <v/>
      </c>
      <c r="T603" s="1" t="str">
        <f aca="false">IF(ISNA(VLOOKUP(P603,'NEW XEQM.c'!D:D,1,0)),"--",VLOOKUP(P603,'NEW XEQM.c'!D:G,3,0))</f>
        <v>--</v>
      </c>
      <c r="U603" s="1"/>
      <c r="W603" s="0" t="e">
        <f aca="false">SUBSTITUTE(IF(AND(T603="--",FIND("STD",E603),FIND("fn",C603)&gt;0,FIND("ITM_",P603),I603="CAT_FNCT"),E603,""),"""","")</f>
        <v>#VALUE!</v>
      </c>
    </row>
    <row r="604" customFormat="false" ht="15.75" hidden="false" customHeight="false" outlineLevel="0" collapsed="false">
      <c r="A604" s="23" t="n">
        <f aca="false">IF(B604=INT(B604),ROW(),"")</f>
        <v>604</v>
      </c>
      <c r="B604" s="24" t="n">
        <f aca="false">IF(AND(MID(C604,2,1)&lt;&gt;"/",MID(C604,1,1)="/"),INT(B603)+1,B603+0.01)</f>
        <v>580</v>
      </c>
      <c r="C604" s="105" t="s">
        <v>1376</v>
      </c>
      <c r="D604" s="105" t="s">
        <v>1493</v>
      </c>
      <c r="E604" s="106" t="s">
        <v>472</v>
      </c>
      <c r="F604" s="106" t="s">
        <v>472</v>
      </c>
      <c r="G604" s="110" t="n">
        <v>0</v>
      </c>
      <c r="H604" s="110" t="n">
        <v>0</v>
      </c>
      <c r="I604" s="106" t="s">
        <v>1487</v>
      </c>
      <c r="J604" s="106" t="s">
        <v>5</v>
      </c>
      <c r="K604" s="108" t="s">
        <v>6</v>
      </c>
      <c r="L604" s="109" t="s">
        <v>7</v>
      </c>
      <c r="M604" s="109" t="s">
        <v>244</v>
      </c>
      <c r="N604" s="28"/>
      <c r="O604" s="28"/>
      <c r="P604" s="20" t="s">
        <v>1493</v>
      </c>
      <c r="Q604" s="21"/>
      <c r="R604" s="1"/>
      <c r="S604" s="1" t="str">
        <f aca="false">IF(E604=F604,"","NOT EQUAL")</f>
        <v/>
      </c>
      <c r="T604" s="1" t="str">
        <f aca="false">IF(ISNA(VLOOKUP(P604,'NEW XEQM.c'!D:D,1,0)),"--",VLOOKUP(P604,'NEW XEQM.c'!D:G,3,0))</f>
        <v>--</v>
      </c>
      <c r="U604" s="1"/>
      <c r="W604" s="0" t="e">
        <f aca="false">SUBSTITUTE(IF(AND(T604="--",FIND("STD",E604),FIND("fn",C604)&gt;0,FIND("ITM_",P604),I604="CAT_FNCT"),E604,""),"""","")</f>
        <v>#VALUE!</v>
      </c>
    </row>
    <row r="605" customFormat="false" ht="15.75" hidden="false" customHeight="false" outlineLevel="0" collapsed="false">
      <c r="A605" s="23" t="n">
        <f aca="false">IF(B605=INT(B605),ROW(),"")</f>
        <v>605</v>
      </c>
      <c r="B605" s="24" t="n">
        <f aca="false">IF(AND(MID(C605,2,1)&lt;&gt;"/",MID(C605,1,1)="/"),INT(B604)+1,B604+0.01)</f>
        <v>581</v>
      </c>
      <c r="C605" s="105" t="s">
        <v>1376</v>
      </c>
      <c r="D605" s="105" t="s">
        <v>1494</v>
      </c>
      <c r="E605" s="106" t="s">
        <v>1495</v>
      </c>
      <c r="F605" s="106" t="s">
        <v>1495</v>
      </c>
      <c r="G605" s="110" t="n">
        <v>0</v>
      </c>
      <c r="H605" s="110" t="n">
        <v>0</v>
      </c>
      <c r="I605" s="106" t="s">
        <v>1487</v>
      </c>
      <c r="J605" s="106" t="s">
        <v>5</v>
      </c>
      <c r="K605" s="108" t="s">
        <v>6</v>
      </c>
      <c r="L605" s="109" t="s">
        <v>7</v>
      </c>
      <c r="M605" s="109" t="s">
        <v>244</v>
      </c>
      <c r="N605" s="28"/>
      <c r="O605" s="28"/>
      <c r="P605" s="20" t="s">
        <v>1494</v>
      </c>
      <c r="Q605" s="21"/>
      <c r="R605" s="1"/>
      <c r="S605" s="1" t="str">
        <f aca="false">IF(E605=F605,"","NOT EQUAL")</f>
        <v/>
      </c>
      <c r="T605" s="1" t="str">
        <f aca="false">IF(ISNA(VLOOKUP(P605,'NEW XEQM.c'!D:D,1,0)),"--",VLOOKUP(P605,'NEW XEQM.c'!D:G,3,0))</f>
        <v>--</v>
      </c>
      <c r="U605" s="1"/>
      <c r="W605" s="0" t="e">
        <f aca="false">SUBSTITUTE(IF(AND(T605="--",FIND("STD",E605),FIND("fn",C605)&gt;0,FIND("ITM_",P605),I605="CAT_FNCT"),E605,""),"""","")</f>
        <v>#VALUE!</v>
      </c>
    </row>
    <row r="606" customFormat="false" ht="15.75" hidden="false" customHeight="false" outlineLevel="0" collapsed="false">
      <c r="A606" s="23" t="n">
        <f aca="false">IF(B606=INT(B606),ROW(),"")</f>
        <v>606</v>
      </c>
      <c r="B606" s="24" t="n">
        <f aca="false">IF(AND(MID(C606,2,1)&lt;&gt;"/",MID(C606,1,1)="/"),INT(B605)+1,B605+0.01)</f>
        <v>582</v>
      </c>
      <c r="C606" s="105" t="s">
        <v>1376</v>
      </c>
      <c r="D606" s="105" t="s">
        <v>1496</v>
      </c>
      <c r="E606" s="106" t="s">
        <v>1497</v>
      </c>
      <c r="F606" s="106" t="s">
        <v>1497</v>
      </c>
      <c r="G606" s="110" t="n">
        <v>0</v>
      </c>
      <c r="H606" s="110" t="n">
        <v>0</v>
      </c>
      <c r="I606" s="106" t="s">
        <v>1487</v>
      </c>
      <c r="J606" s="106" t="s">
        <v>5</v>
      </c>
      <c r="K606" s="108" t="s">
        <v>6</v>
      </c>
      <c r="L606" s="109" t="s">
        <v>7</v>
      </c>
      <c r="M606" s="109" t="s">
        <v>244</v>
      </c>
      <c r="N606" s="28"/>
      <c r="O606" s="28"/>
      <c r="P606" s="20" t="s">
        <v>1496</v>
      </c>
      <c r="Q606" s="21"/>
      <c r="R606" s="1"/>
      <c r="S606" s="1" t="str">
        <f aca="false">IF(E606=F606,"","NOT EQUAL")</f>
        <v/>
      </c>
      <c r="T606" s="1" t="str">
        <f aca="false">IF(ISNA(VLOOKUP(P606,'NEW XEQM.c'!D:D,1,0)),"--",VLOOKUP(P606,'NEW XEQM.c'!D:G,3,0))</f>
        <v>--</v>
      </c>
      <c r="U606" s="1"/>
      <c r="W606" s="0" t="e">
        <f aca="false">SUBSTITUTE(IF(AND(T606="--",FIND("STD",E606),FIND("fn",C606)&gt;0,FIND("ITM_",P606),I606="CAT_FNCT"),E606,""),"""","")</f>
        <v>#VALUE!</v>
      </c>
    </row>
    <row r="607" customFormat="false" ht="15.75" hidden="false" customHeight="false" outlineLevel="0" collapsed="false">
      <c r="A607" s="23" t="n">
        <f aca="false">IF(B607=INT(B607),ROW(),"")</f>
        <v>607</v>
      </c>
      <c r="B607" s="24" t="n">
        <f aca="false">IF(AND(MID(C607,2,1)&lt;&gt;"/",MID(C607,1,1)="/"),INT(B606)+1,B606+0.01)</f>
        <v>583</v>
      </c>
      <c r="C607" s="105" t="s">
        <v>1376</v>
      </c>
      <c r="D607" s="105" t="s">
        <v>1498</v>
      </c>
      <c r="E607" s="106" t="s">
        <v>1499</v>
      </c>
      <c r="F607" s="106" t="s">
        <v>1499</v>
      </c>
      <c r="G607" s="110" t="n">
        <v>0</v>
      </c>
      <c r="H607" s="110" t="n">
        <v>0</v>
      </c>
      <c r="I607" s="106" t="s">
        <v>1487</v>
      </c>
      <c r="J607" s="106" t="s">
        <v>5</v>
      </c>
      <c r="K607" s="108" t="s">
        <v>6</v>
      </c>
      <c r="L607" s="109" t="s">
        <v>7</v>
      </c>
      <c r="M607" s="109" t="s">
        <v>244</v>
      </c>
      <c r="N607" s="28"/>
      <c r="O607" s="28"/>
      <c r="P607" s="20" t="s">
        <v>1498</v>
      </c>
      <c r="Q607" s="21"/>
      <c r="R607" s="1"/>
      <c r="S607" s="1" t="str">
        <f aca="false">IF(E607=F607,"","NOT EQUAL")</f>
        <v/>
      </c>
      <c r="T607" s="1" t="str">
        <f aca="false">IF(ISNA(VLOOKUP(P607,'NEW XEQM.c'!D:D,1,0)),"--",VLOOKUP(P607,'NEW XEQM.c'!D:G,3,0))</f>
        <v>--</v>
      </c>
      <c r="U607" s="1"/>
      <c r="W607" s="0" t="e">
        <f aca="false">SUBSTITUTE(IF(AND(T607="--",FIND("STD",E607),FIND("fn",C607)&gt;0,FIND("ITM_",P607),I607="CAT_FNCT"),E607,""),"""","")</f>
        <v>#VALUE!</v>
      </c>
    </row>
    <row r="608" customFormat="false" ht="15.75" hidden="false" customHeight="false" outlineLevel="0" collapsed="false">
      <c r="A608" s="23" t="n">
        <f aca="false">IF(B608=INT(B608),ROW(),"")</f>
        <v>608</v>
      </c>
      <c r="B608" s="24" t="n">
        <f aca="false">IF(AND(MID(C608,2,1)&lt;&gt;"/",MID(C608,1,1)="/"),INT(B607)+1,B607+0.01)</f>
        <v>584</v>
      </c>
      <c r="C608" s="105" t="s">
        <v>1376</v>
      </c>
      <c r="D608" s="105" t="s">
        <v>1500</v>
      </c>
      <c r="E608" s="106" t="s">
        <v>1501</v>
      </c>
      <c r="F608" s="106" t="s">
        <v>1501</v>
      </c>
      <c r="G608" s="110" t="n">
        <v>0</v>
      </c>
      <c r="H608" s="110" t="n">
        <v>0</v>
      </c>
      <c r="I608" s="106" t="s">
        <v>1487</v>
      </c>
      <c r="J608" s="106" t="s">
        <v>5</v>
      </c>
      <c r="K608" s="108" t="s">
        <v>6</v>
      </c>
      <c r="L608" s="109" t="s">
        <v>7</v>
      </c>
      <c r="M608" s="109" t="s">
        <v>244</v>
      </c>
      <c r="N608" s="28"/>
      <c r="O608" s="28"/>
      <c r="P608" s="20" t="s">
        <v>1500</v>
      </c>
      <c r="Q608" s="21"/>
      <c r="R608" s="1"/>
      <c r="S608" s="1" t="str">
        <f aca="false">IF(E608=F608,"","NOT EQUAL")</f>
        <v/>
      </c>
      <c r="T608" s="1" t="str">
        <f aca="false">IF(ISNA(VLOOKUP(P608,'NEW XEQM.c'!D:D,1,0)),"--",VLOOKUP(P608,'NEW XEQM.c'!D:G,3,0))</f>
        <v>--</v>
      </c>
      <c r="U608" s="1"/>
      <c r="W608" s="0" t="e">
        <f aca="false">SUBSTITUTE(IF(AND(T608="--",FIND("STD",E608),FIND("fn",C608)&gt;0,FIND("ITM_",P608),I608="CAT_FNCT"),E608,""),"""","")</f>
        <v>#VALUE!</v>
      </c>
    </row>
    <row r="609" customFormat="false" ht="15.75" hidden="false" customHeight="false" outlineLevel="0" collapsed="false">
      <c r="A609" s="23" t="n">
        <f aca="false">IF(B609=INT(B609),ROW(),"")</f>
        <v>609</v>
      </c>
      <c r="B609" s="24" t="n">
        <f aca="false">IF(AND(MID(C609,2,1)&lt;&gt;"/",MID(C609,1,1)="/"),INT(B608)+1,B608+0.01)</f>
        <v>585</v>
      </c>
      <c r="C609" s="105" t="s">
        <v>1376</v>
      </c>
      <c r="D609" s="105" t="s">
        <v>1502</v>
      </c>
      <c r="E609" s="106" t="s">
        <v>1503</v>
      </c>
      <c r="F609" s="106" t="s">
        <v>1503</v>
      </c>
      <c r="G609" s="110" t="n">
        <v>0</v>
      </c>
      <c r="H609" s="110" t="n">
        <v>0</v>
      </c>
      <c r="I609" s="106" t="s">
        <v>1487</v>
      </c>
      <c r="J609" s="106" t="s">
        <v>5</v>
      </c>
      <c r="K609" s="108" t="s">
        <v>6</v>
      </c>
      <c r="L609" s="109" t="s">
        <v>7</v>
      </c>
      <c r="M609" s="109" t="s">
        <v>244</v>
      </c>
      <c r="N609" s="28"/>
      <c r="O609" s="28"/>
      <c r="P609" s="20" t="s">
        <v>1502</v>
      </c>
      <c r="Q609" s="21"/>
      <c r="R609" s="1"/>
      <c r="S609" s="1" t="str">
        <f aca="false">IF(E609=F609,"","NOT EQUAL")</f>
        <v/>
      </c>
      <c r="T609" s="1" t="str">
        <f aca="false">IF(ISNA(VLOOKUP(P609,'NEW XEQM.c'!D:D,1,0)),"--",VLOOKUP(P609,'NEW XEQM.c'!D:G,3,0))</f>
        <v>--</v>
      </c>
      <c r="U609" s="1"/>
      <c r="W609" s="0" t="e">
        <f aca="false">SUBSTITUTE(IF(AND(T609="--",FIND("STD",E609),FIND("fn",C609)&gt;0,FIND("ITM_",P609),I609="CAT_FNCT"),E609,""),"""","")</f>
        <v>#VALUE!</v>
      </c>
    </row>
    <row r="610" customFormat="false" ht="15.75" hidden="false" customHeight="false" outlineLevel="0" collapsed="false">
      <c r="A610" s="23" t="n">
        <f aca="false">IF(B610=INT(B610),ROW(),"")</f>
        <v>610</v>
      </c>
      <c r="B610" s="24" t="n">
        <f aca="false">IF(AND(MID(C610,2,1)&lt;&gt;"/",MID(C610,1,1)="/"),INT(B609)+1,B609+0.01)</f>
        <v>586</v>
      </c>
      <c r="C610" s="105" t="s">
        <v>1376</v>
      </c>
      <c r="D610" s="105" t="s">
        <v>1504</v>
      </c>
      <c r="E610" s="106" t="s">
        <v>511</v>
      </c>
      <c r="F610" s="106" t="s">
        <v>511</v>
      </c>
      <c r="G610" s="110" t="n">
        <v>0</v>
      </c>
      <c r="H610" s="110" t="n">
        <v>0</v>
      </c>
      <c r="I610" s="106" t="s">
        <v>1487</v>
      </c>
      <c r="J610" s="106" t="s">
        <v>5</v>
      </c>
      <c r="K610" s="108" t="s">
        <v>6</v>
      </c>
      <c r="L610" s="109" t="s">
        <v>7</v>
      </c>
      <c r="M610" s="109" t="s">
        <v>244</v>
      </c>
      <c r="N610" s="28"/>
      <c r="O610" s="28"/>
      <c r="P610" s="20" t="s">
        <v>1504</v>
      </c>
      <c r="Q610" s="21"/>
      <c r="R610" s="1"/>
      <c r="S610" s="1" t="str">
        <f aca="false">IF(E610=F610,"","NOT EQUAL")</f>
        <v/>
      </c>
      <c r="T610" s="1" t="str">
        <f aca="false">IF(ISNA(VLOOKUP(P610,'NEW XEQM.c'!D:D,1,0)),"--",VLOOKUP(P610,'NEW XEQM.c'!D:G,3,0))</f>
        <v>--</v>
      </c>
      <c r="U610" s="1"/>
      <c r="W610" s="0" t="e">
        <f aca="false">SUBSTITUTE(IF(AND(T610="--",FIND("STD",E610),FIND("fn",C610)&gt;0,FIND("ITM_",P610),I610="CAT_FNCT"),E610,""),"""","")</f>
        <v>#VALUE!</v>
      </c>
    </row>
    <row r="611" customFormat="false" ht="15.75" hidden="false" customHeight="false" outlineLevel="0" collapsed="false">
      <c r="A611" s="23" t="n">
        <f aca="false">IF(B611=INT(B611),ROW(),"")</f>
        <v>611</v>
      </c>
      <c r="B611" s="24" t="n">
        <f aca="false">IF(AND(MID(C611,2,1)&lt;&gt;"/",MID(C611,1,1)="/"),INT(B610)+1,B610+0.01)</f>
        <v>587</v>
      </c>
      <c r="C611" s="105" t="s">
        <v>1376</v>
      </c>
      <c r="D611" s="105" t="s">
        <v>1505</v>
      </c>
      <c r="E611" s="106" t="s">
        <v>1506</v>
      </c>
      <c r="F611" s="106" t="s">
        <v>1506</v>
      </c>
      <c r="G611" s="110" t="n">
        <v>0</v>
      </c>
      <c r="H611" s="110" t="n">
        <v>0</v>
      </c>
      <c r="I611" s="106" t="s">
        <v>1487</v>
      </c>
      <c r="J611" s="106" t="s">
        <v>5</v>
      </c>
      <c r="K611" s="108" t="s">
        <v>6</v>
      </c>
      <c r="L611" s="109" t="s">
        <v>7</v>
      </c>
      <c r="M611" s="109" t="s">
        <v>244</v>
      </c>
      <c r="N611" s="28"/>
      <c r="O611" s="28"/>
      <c r="P611" s="20" t="s">
        <v>1505</v>
      </c>
      <c r="Q611" s="21"/>
      <c r="R611" s="1"/>
      <c r="S611" s="1" t="str">
        <f aca="false">IF(E611=F611,"","NOT EQUAL")</f>
        <v/>
      </c>
      <c r="T611" s="1" t="str">
        <f aca="false">IF(ISNA(VLOOKUP(P611,'NEW XEQM.c'!D:D,1,0)),"--",VLOOKUP(P611,'NEW XEQM.c'!D:G,3,0))</f>
        <v>--</v>
      </c>
      <c r="U611" s="1"/>
      <c r="W611" s="0" t="e">
        <f aca="false">SUBSTITUTE(IF(AND(T611="--",FIND("STD",E611),FIND("fn",C611)&gt;0,FIND("ITM_",P611),I611="CAT_FNCT"),E611,""),"""","")</f>
        <v>#VALUE!</v>
      </c>
    </row>
    <row r="612" customFormat="false" ht="15.75" hidden="false" customHeight="false" outlineLevel="0" collapsed="false">
      <c r="A612" s="23" t="n">
        <f aca="false">IF(B612=INT(B612),ROW(),"")</f>
        <v>612</v>
      </c>
      <c r="B612" s="24" t="n">
        <f aca="false">IF(AND(MID(C612,2,1)&lt;&gt;"/",MID(C612,1,1)="/"),INT(B611)+1,B611+0.01)</f>
        <v>588</v>
      </c>
      <c r="C612" s="105" t="s">
        <v>1376</v>
      </c>
      <c r="D612" s="105" t="s">
        <v>1507</v>
      </c>
      <c r="E612" s="106" t="s">
        <v>1508</v>
      </c>
      <c r="F612" s="106" t="s">
        <v>1508</v>
      </c>
      <c r="G612" s="110" t="n">
        <v>0</v>
      </c>
      <c r="H612" s="110" t="n">
        <v>0</v>
      </c>
      <c r="I612" s="106" t="s">
        <v>1487</v>
      </c>
      <c r="J612" s="106" t="s">
        <v>5</v>
      </c>
      <c r="K612" s="108" t="s">
        <v>6</v>
      </c>
      <c r="L612" s="109" t="s">
        <v>7</v>
      </c>
      <c r="M612" s="109" t="s">
        <v>244</v>
      </c>
      <c r="N612" s="28"/>
      <c r="O612" s="28"/>
      <c r="P612" s="20" t="s">
        <v>1507</v>
      </c>
      <c r="Q612" s="21"/>
      <c r="R612" s="1"/>
      <c r="S612" s="1" t="str">
        <f aca="false">IF(E612=F612,"","NOT EQUAL")</f>
        <v/>
      </c>
      <c r="T612" s="1" t="str">
        <f aca="false">IF(ISNA(VLOOKUP(P612,'NEW XEQM.c'!D:D,1,0)),"--",VLOOKUP(P612,'NEW XEQM.c'!D:G,3,0))</f>
        <v>--</v>
      </c>
      <c r="U612" s="1"/>
      <c r="W612" s="0" t="e">
        <f aca="false">SUBSTITUTE(IF(AND(T612="--",FIND("STD",E612),FIND("fn",C612)&gt;0,FIND("ITM_",P612),I612="CAT_FNCT"),E612,""),"""","")</f>
        <v>#VALUE!</v>
      </c>
    </row>
    <row r="613" customFormat="false" ht="15.75" hidden="false" customHeight="false" outlineLevel="0" collapsed="false">
      <c r="A613" s="23" t="n">
        <f aca="false">IF(B613=INT(B613),ROW(),"")</f>
        <v>613</v>
      </c>
      <c r="B613" s="24" t="n">
        <f aca="false">IF(AND(MID(C613,2,1)&lt;&gt;"/",MID(C613,1,1)="/"),INT(B612)+1,B612+0.01)</f>
        <v>589</v>
      </c>
      <c r="C613" s="105" t="s">
        <v>1376</v>
      </c>
      <c r="D613" s="105" t="s">
        <v>1509</v>
      </c>
      <c r="E613" s="106" t="s">
        <v>1110</v>
      </c>
      <c r="F613" s="106" t="s">
        <v>1110</v>
      </c>
      <c r="G613" s="113" t="n">
        <v>0</v>
      </c>
      <c r="H613" s="113" t="n">
        <v>0</v>
      </c>
      <c r="I613" s="106" t="s">
        <v>1487</v>
      </c>
      <c r="J613" s="106" t="s">
        <v>5</v>
      </c>
      <c r="K613" s="108" t="s">
        <v>6</v>
      </c>
      <c r="L613" s="109" t="s">
        <v>7</v>
      </c>
      <c r="M613" s="109" t="s">
        <v>244</v>
      </c>
      <c r="N613" s="28"/>
      <c r="O613" s="28"/>
      <c r="P613" s="20" t="s">
        <v>1509</v>
      </c>
      <c r="Q613" s="21"/>
      <c r="R613" s="1"/>
      <c r="S613" s="1" t="str">
        <f aca="false">IF(E613=F613,"","NOT EQUAL")</f>
        <v/>
      </c>
      <c r="T613" s="1" t="str">
        <f aca="false">IF(ISNA(VLOOKUP(P613,'NEW XEQM.c'!D:D,1,0)),"--",VLOOKUP(P613,'NEW XEQM.c'!D:G,3,0))</f>
        <v>--</v>
      </c>
      <c r="U613" s="1"/>
      <c r="W613" s="0" t="e">
        <f aca="false">SUBSTITUTE(IF(AND(T613="--",FIND("STD",E613),FIND("fn",C613)&gt;0,FIND("ITM_",P613),I613="CAT_FNCT"),E613,""),"""","")</f>
        <v>#VALUE!</v>
      </c>
    </row>
    <row r="614" customFormat="false" ht="15.75" hidden="false" customHeight="false" outlineLevel="0" collapsed="false">
      <c r="A614" s="23" t="n">
        <f aca="false">IF(B614=INT(B614),ROW(),"")</f>
        <v>614</v>
      </c>
      <c r="B614" s="24" t="n">
        <f aca="false">IF(AND(MID(C614,2,1)&lt;&gt;"/",MID(C614,1,1)="/"),INT(B613)+1,B613+0.01)</f>
        <v>590</v>
      </c>
      <c r="C614" s="105" t="s">
        <v>1376</v>
      </c>
      <c r="D614" s="105" t="s">
        <v>1510</v>
      </c>
      <c r="E614" s="106" t="s">
        <v>1511</v>
      </c>
      <c r="F614" s="106" t="s">
        <v>1511</v>
      </c>
      <c r="G614" s="110" t="n">
        <v>0</v>
      </c>
      <c r="H614" s="110" t="n">
        <v>0</v>
      </c>
      <c r="I614" s="106" t="s">
        <v>1487</v>
      </c>
      <c r="J614" s="106" t="s">
        <v>5</v>
      </c>
      <c r="K614" s="108" t="s">
        <v>6</v>
      </c>
      <c r="L614" s="109" t="s">
        <v>7</v>
      </c>
      <c r="M614" s="109" t="s">
        <v>244</v>
      </c>
      <c r="N614" s="28"/>
      <c r="O614" s="28"/>
      <c r="P614" s="20" t="s">
        <v>1510</v>
      </c>
      <c r="Q614" s="21"/>
      <c r="R614" s="1"/>
      <c r="S614" s="1" t="str">
        <f aca="false">IF(E614=F614,"","NOT EQUAL")</f>
        <v/>
      </c>
      <c r="T614" s="1" t="str">
        <f aca="false">IF(ISNA(VLOOKUP(P614,'NEW XEQM.c'!D:D,1,0)),"--",VLOOKUP(P614,'NEW XEQM.c'!D:G,3,0))</f>
        <v>--</v>
      </c>
      <c r="U614" s="1"/>
      <c r="W614" s="0" t="e">
        <f aca="false">SUBSTITUTE(IF(AND(T614="--",FIND("STD",E614),FIND("fn",C614)&gt;0,FIND("ITM_",P614),I614="CAT_FNCT"),E614,""),"""","")</f>
        <v>#VALUE!</v>
      </c>
    </row>
    <row r="615" customFormat="false" ht="15.75" hidden="false" customHeight="false" outlineLevel="0" collapsed="false">
      <c r="A615" s="23" t="n">
        <f aca="false">IF(B615=INT(B615),ROW(),"")</f>
        <v>615</v>
      </c>
      <c r="B615" s="24" t="n">
        <f aca="false">IF(AND(MID(C615,2,1)&lt;&gt;"/",MID(C615,1,1)="/"),INT(B614)+1,B614+0.01)</f>
        <v>591</v>
      </c>
      <c r="C615" s="105" t="s">
        <v>1376</v>
      </c>
      <c r="D615" s="105" t="s">
        <v>1512</v>
      </c>
      <c r="E615" s="106" t="s">
        <v>1513</v>
      </c>
      <c r="F615" s="106" t="s">
        <v>1513</v>
      </c>
      <c r="G615" s="110" t="n">
        <v>0</v>
      </c>
      <c r="H615" s="110" t="n">
        <v>0</v>
      </c>
      <c r="I615" s="106" t="s">
        <v>1487</v>
      </c>
      <c r="J615" s="106" t="s">
        <v>5</v>
      </c>
      <c r="K615" s="108" t="s">
        <v>6</v>
      </c>
      <c r="L615" s="109" t="s">
        <v>7</v>
      </c>
      <c r="M615" s="109" t="s">
        <v>244</v>
      </c>
      <c r="N615" s="28"/>
      <c r="O615" s="28"/>
      <c r="P615" s="20" t="s">
        <v>1512</v>
      </c>
      <c r="Q615" s="21"/>
      <c r="R615" s="1"/>
      <c r="S615" s="1" t="str">
        <f aca="false">IF(E615=F615,"","NOT EQUAL")</f>
        <v/>
      </c>
      <c r="T615" s="1" t="str">
        <f aca="false">IF(ISNA(VLOOKUP(P615,'NEW XEQM.c'!D:D,1,0)),"--",VLOOKUP(P615,'NEW XEQM.c'!D:G,3,0))</f>
        <v>--</v>
      </c>
      <c r="U615" s="1"/>
      <c r="W615" s="0" t="e">
        <f aca="false">SUBSTITUTE(IF(AND(T615="--",FIND("STD",E615),FIND("fn",C615)&gt;0,FIND("ITM_",P615),I615="CAT_FNCT"),E615,""),"""","")</f>
        <v>#VALUE!</v>
      </c>
    </row>
    <row r="616" customFormat="false" ht="15.75" hidden="false" customHeight="false" outlineLevel="0" collapsed="false">
      <c r="A616" s="23" t="n">
        <f aca="false">IF(B616=INT(B616),ROW(),"")</f>
        <v>616</v>
      </c>
      <c r="B616" s="24" t="n">
        <f aca="false">IF(AND(MID(C616,2,1)&lt;&gt;"/",MID(C616,1,1)="/"),INT(B615)+1,B615+0.01)</f>
        <v>592</v>
      </c>
      <c r="C616" s="105" t="s">
        <v>1376</v>
      </c>
      <c r="D616" s="105" t="s">
        <v>1514</v>
      </c>
      <c r="E616" s="106" t="s">
        <v>1515</v>
      </c>
      <c r="F616" s="106" t="s">
        <v>1515</v>
      </c>
      <c r="G616" s="110" t="n">
        <v>0</v>
      </c>
      <c r="H616" s="110" t="n">
        <v>0</v>
      </c>
      <c r="I616" s="106" t="s">
        <v>1487</v>
      </c>
      <c r="J616" s="106" t="s">
        <v>5</v>
      </c>
      <c r="K616" s="108" t="s">
        <v>6</v>
      </c>
      <c r="L616" s="109" t="s">
        <v>7</v>
      </c>
      <c r="M616" s="109" t="s">
        <v>244</v>
      </c>
      <c r="N616" s="28"/>
      <c r="O616" s="28"/>
      <c r="P616" s="20" t="s">
        <v>1514</v>
      </c>
      <c r="Q616" s="21"/>
      <c r="R616" s="1"/>
      <c r="S616" s="1" t="str">
        <f aca="false">IF(E616=F616,"","NOT EQUAL")</f>
        <v/>
      </c>
      <c r="T616" s="1" t="str">
        <f aca="false">IF(ISNA(VLOOKUP(P616,'NEW XEQM.c'!D:D,1,0)),"--",VLOOKUP(P616,'NEW XEQM.c'!D:G,3,0))</f>
        <v>--</v>
      </c>
      <c r="U616" s="1"/>
      <c r="W616" s="0" t="e">
        <f aca="false">SUBSTITUTE(IF(AND(T616="--",FIND("STD",E616),FIND("fn",C616)&gt;0,FIND("ITM_",P616),I616="CAT_FNCT"),E616,""),"""","")</f>
        <v>#VALUE!</v>
      </c>
    </row>
    <row r="617" customFormat="false" ht="15.75" hidden="false" customHeight="false" outlineLevel="0" collapsed="false">
      <c r="A617" s="23" t="n">
        <f aca="false">IF(B617=INT(B617),ROW(),"")</f>
        <v>617</v>
      </c>
      <c r="B617" s="24" t="n">
        <f aca="false">IF(AND(MID(C617,2,1)&lt;&gt;"/",MID(C617,1,1)="/"),INT(B616)+1,B616+0.01)</f>
        <v>593</v>
      </c>
      <c r="C617" s="105" t="s">
        <v>1376</v>
      </c>
      <c r="D617" s="105" t="s">
        <v>1516</v>
      </c>
      <c r="E617" s="106" t="s">
        <v>1517</v>
      </c>
      <c r="F617" s="106" t="s">
        <v>1517</v>
      </c>
      <c r="G617" s="110" t="n">
        <v>0</v>
      </c>
      <c r="H617" s="110" t="n">
        <v>0</v>
      </c>
      <c r="I617" s="106" t="s">
        <v>1487</v>
      </c>
      <c r="J617" s="106" t="s">
        <v>5</v>
      </c>
      <c r="K617" s="108" t="s">
        <v>6</v>
      </c>
      <c r="L617" s="109" t="s">
        <v>7</v>
      </c>
      <c r="M617" s="109" t="s">
        <v>244</v>
      </c>
      <c r="N617" s="28"/>
      <c r="O617" s="28"/>
      <c r="P617" s="20" t="s">
        <v>1516</v>
      </c>
      <c r="Q617" s="21"/>
      <c r="R617" s="1"/>
      <c r="S617" s="1" t="str">
        <f aca="false">IF(E617=F617,"","NOT EQUAL")</f>
        <v/>
      </c>
      <c r="T617" s="1" t="str">
        <f aca="false">IF(ISNA(VLOOKUP(P617,'NEW XEQM.c'!D:D,1,0)),"--",VLOOKUP(P617,'NEW XEQM.c'!D:G,3,0))</f>
        <v>--</v>
      </c>
      <c r="U617" s="1"/>
      <c r="W617" s="0" t="e">
        <f aca="false">SUBSTITUTE(IF(AND(T617="--",FIND("STD",E617),FIND("fn",C617)&gt;0,FIND("ITM_",P617),I617="CAT_FNCT"),E617,""),"""","")</f>
        <v>#VALUE!</v>
      </c>
    </row>
    <row r="618" customFormat="false" ht="15.75" hidden="false" customHeight="false" outlineLevel="0" collapsed="false">
      <c r="A618" s="23" t="n">
        <f aca="false">IF(B618=INT(B618),ROW(),"")</f>
        <v>618</v>
      </c>
      <c r="B618" s="24" t="n">
        <f aca="false">IF(AND(MID(C618,2,1)&lt;&gt;"/",MID(C618,1,1)="/"),INT(B617)+1,B617+0.01)</f>
        <v>594</v>
      </c>
      <c r="C618" s="105" t="s">
        <v>1376</v>
      </c>
      <c r="D618" s="105" t="s">
        <v>1518</v>
      </c>
      <c r="E618" s="106" t="s">
        <v>1519</v>
      </c>
      <c r="F618" s="106" t="s">
        <v>1519</v>
      </c>
      <c r="G618" s="110" t="n">
        <v>0</v>
      </c>
      <c r="H618" s="110" t="n">
        <v>0</v>
      </c>
      <c r="I618" s="106" t="s">
        <v>1487</v>
      </c>
      <c r="J618" s="106" t="s">
        <v>5</v>
      </c>
      <c r="K618" s="108" t="s">
        <v>6</v>
      </c>
      <c r="L618" s="109" t="s">
        <v>7</v>
      </c>
      <c r="M618" s="109" t="s">
        <v>244</v>
      </c>
      <c r="N618" s="28"/>
      <c r="O618" s="28"/>
      <c r="P618" s="20" t="s">
        <v>1518</v>
      </c>
      <c r="Q618" s="21"/>
      <c r="R618" s="1"/>
      <c r="S618" s="1" t="str">
        <f aca="false">IF(E618=F618,"","NOT EQUAL")</f>
        <v/>
      </c>
      <c r="T618" s="1" t="str">
        <f aca="false">IF(ISNA(VLOOKUP(P618,'NEW XEQM.c'!D:D,1,0)),"--",VLOOKUP(P618,'NEW XEQM.c'!D:G,3,0))</f>
        <v>--</v>
      </c>
      <c r="U618" s="1"/>
      <c r="W618" s="0" t="e">
        <f aca="false">SUBSTITUTE(IF(AND(T618="--",FIND("STD",E618),FIND("fn",C618)&gt;0,FIND("ITM_",P618),I618="CAT_FNCT"),E618,""),"""","")</f>
        <v>#VALUE!</v>
      </c>
    </row>
    <row r="619" customFormat="false" ht="15.75" hidden="false" customHeight="false" outlineLevel="0" collapsed="false">
      <c r="A619" s="23" t="n">
        <f aca="false">IF(B619=INT(B619),ROW(),"")</f>
        <v>619</v>
      </c>
      <c r="B619" s="24" t="n">
        <f aca="false">IF(AND(MID(C619,2,1)&lt;&gt;"/",MID(C619,1,1)="/"),INT(B618)+1,B618+0.01)</f>
        <v>595</v>
      </c>
      <c r="C619" s="105" t="s">
        <v>1376</v>
      </c>
      <c r="D619" s="105" t="s">
        <v>1520</v>
      </c>
      <c r="E619" s="106" t="s">
        <v>1521</v>
      </c>
      <c r="F619" s="106" t="s">
        <v>1521</v>
      </c>
      <c r="G619" s="110" t="n">
        <v>0</v>
      </c>
      <c r="H619" s="110" t="n">
        <v>0</v>
      </c>
      <c r="I619" s="106" t="s">
        <v>1487</v>
      </c>
      <c r="J619" s="106" t="s">
        <v>5</v>
      </c>
      <c r="K619" s="108" t="s">
        <v>6</v>
      </c>
      <c r="L619" s="109" t="s">
        <v>7</v>
      </c>
      <c r="M619" s="109" t="s">
        <v>244</v>
      </c>
      <c r="N619" s="28"/>
      <c r="O619" s="28"/>
      <c r="P619" s="20" t="s">
        <v>1520</v>
      </c>
      <c r="Q619" s="21"/>
      <c r="R619" s="1"/>
      <c r="S619" s="1" t="str">
        <f aca="false">IF(E619=F619,"","NOT EQUAL")</f>
        <v/>
      </c>
      <c r="T619" s="1" t="str">
        <f aca="false">IF(ISNA(VLOOKUP(P619,'NEW XEQM.c'!D:D,1,0)),"--",VLOOKUP(P619,'NEW XEQM.c'!D:G,3,0))</f>
        <v>--</v>
      </c>
      <c r="U619" s="1"/>
      <c r="W619" s="0" t="e">
        <f aca="false">SUBSTITUTE(IF(AND(T619="--",FIND("STD",E619),FIND("fn",C619)&gt;0,FIND("ITM_",P619),I619="CAT_FNCT"),E619,""),"""","")</f>
        <v>#VALUE!</v>
      </c>
    </row>
    <row r="620" customFormat="false" ht="15.75" hidden="false" customHeight="false" outlineLevel="0" collapsed="false">
      <c r="A620" s="23" t="n">
        <f aca="false">IF(B620=INT(B620),ROW(),"")</f>
        <v>620</v>
      </c>
      <c r="B620" s="24" t="n">
        <f aca="false">IF(AND(MID(C620,2,1)&lt;&gt;"/",MID(C620,1,1)="/"),INT(B619)+1,B619+0.01)</f>
        <v>596</v>
      </c>
      <c r="C620" s="105" t="s">
        <v>1376</v>
      </c>
      <c r="D620" s="105" t="s">
        <v>1522</v>
      </c>
      <c r="E620" s="106" t="s">
        <v>1523</v>
      </c>
      <c r="F620" s="106" t="s">
        <v>1523</v>
      </c>
      <c r="G620" s="110" t="n">
        <v>0</v>
      </c>
      <c r="H620" s="110" t="n">
        <v>0</v>
      </c>
      <c r="I620" s="106" t="s">
        <v>1487</v>
      </c>
      <c r="J620" s="106" t="s">
        <v>5</v>
      </c>
      <c r="K620" s="108" t="s">
        <v>6</v>
      </c>
      <c r="L620" s="109" t="s">
        <v>7</v>
      </c>
      <c r="M620" s="109" t="s">
        <v>244</v>
      </c>
      <c r="N620" s="28"/>
      <c r="O620" s="28"/>
      <c r="P620" s="20" t="s">
        <v>1522</v>
      </c>
      <c r="Q620" s="21"/>
      <c r="R620" s="1"/>
      <c r="S620" s="1" t="str">
        <f aca="false">IF(E620=F620,"","NOT EQUAL")</f>
        <v/>
      </c>
      <c r="T620" s="1" t="str">
        <f aca="false">IF(ISNA(VLOOKUP(P620,'NEW XEQM.c'!D:D,1,0)),"--",VLOOKUP(P620,'NEW XEQM.c'!D:G,3,0))</f>
        <v>--</v>
      </c>
      <c r="U620" s="1"/>
      <c r="W620" s="0" t="e">
        <f aca="false">SUBSTITUTE(IF(AND(T620="--",FIND("STD",E620),FIND("fn",C620)&gt;0,FIND("ITM_",P620),I620="CAT_FNCT"),E620,""),"""","")</f>
        <v>#VALUE!</v>
      </c>
    </row>
    <row r="621" customFormat="false" ht="15.75" hidden="false" customHeight="false" outlineLevel="0" collapsed="false">
      <c r="A621" s="23" t="n">
        <f aca="false">IF(B621=INT(B621),ROW(),"")</f>
        <v>621</v>
      </c>
      <c r="B621" s="24" t="n">
        <f aca="false">IF(AND(MID(C621,2,1)&lt;&gt;"/",MID(C621,1,1)="/"),INT(B620)+1,B620+0.01)</f>
        <v>597</v>
      </c>
      <c r="C621" s="105" t="s">
        <v>1376</v>
      </c>
      <c r="D621" s="105" t="s">
        <v>1524</v>
      </c>
      <c r="E621" s="106" t="s">
        <v>1525</v>
      </c>
      <c r="F621" s="106" t="s">
        <v>1525</v>
      </c>
      <c r="G621" s="110" t="n">
        <v>0</v>
      </c>
      <c r="H621" s="110" t="n">
        <v>0</v>
      </c>
      <c r="I621" s="106" t="s">
        <v>1487</v>
      </c>
      <c r="J621" s="106" t="s">
        <v>5</v>
      </c>
      <c r="K621" s="108" t="s">
        <v>6</v>
      </c>
      <c r="L621" s="109" t="s">
        <v>7</v>
      </c>
      <c r="M621" s="109" t="s">
        <v>244</v>
      </c>
      <c r="N621" s="28"/>
      <c r="O621" s="28"/>
      <c r="P621" s="20" t="s">
        <v>1524</v>
      </c>
      <c r="Q621" s="21"/>
      <c r="R621" s="1"/>
      <c r="S621" s="1" t="str">
        <f aca="false">IF(E621=F621,"","NOT EQUAL")</f>
        <v/>
      </c>
      <c r="T621" s="1" t="str">
        <f aca="false">IF(ISNA(VLOOKUP(P621,'NEW XEQM.c'!D:D,1,0)),"--",VLOOKUP(P621,'NEW XEQM.c'!D:G,3,0))</f>
        <v>--</v>
      </c>
      <c r="U621" s="1"/>
      <c r="W621" s="0" t="e">
        <f aca="false">SUBSTITUTE(IF(AND(T621="--",FIND("STD",E621),FIND("fn",C621)&gt;0,FIND("ITM_",P621),I621="CAT_FNCT"),E621,""),"""","")</f>
        <v>#VALUE!</v>
      </c>
    </row>
    <row r="622" customFormat="false" ht="15.75" hidden="false" customHeight="false" outlineLevel="0" collapsed="false">
      <c r="A622" s="23" t="n">
        <f aca="false">IF(B622=INT(B622),ROW(),"")</f>
        <v>622</v>
      </c>
      <c r="B622" s="24" t="n">
        <f aca="false">IF(AND(MID(C622,2,1)&lt;&gt;"/",MID(C622,1,1)="/"),INT(B621)+1,B621+0.01)</f>
        <v>598</v>
      </c>
      <c r="C622" s="105" t="s">
        <v>1376</v>
      </c>
      <c r="D622" s="105" t="s">
        <v>1526</v>
      </c>
      <c r="E622" s="106" t="s">
        <v>1527</v>
      </c>
      <c r="F622" s="106" t="s">
        <v>1527</v>
      </c>
      <c r="G622" s="110" t="n">
        <v>0</v>
      </c>
      <c r="H622" s="110" t="n">
        <v>0</v>
      </c>
      <c r="I622" s="106" t="s">
        <v>1487</v>
      </c>
      <c r="J622" s="106" t="s">
        <v>5</v>
      </c>
      <c r="K622" s="108" t="s">
        <v>6</v>
      </c>
      <c r="L622" s="109" t="s">
        <v>7</v>
      </c>
      <c r="M622" s="109" t="s">
        <v>244</v>
      </c>
      <c r="N622" s="28"/>
      <c r="O622" s="28"/>
      <c r="P622" s="20" t="s">
        <v>1526</v>
      </c>
      <c r="Q622" s="21"/>
      <c r="R622" s="1"/>
      <c r="S622" s="1" t="str">
        <f aca="false">IF(E622=F622,"","NOT EQUAL")</f>
        <v/>
      </c>
      <c r="T622" s="1" t="str">
        <f aca="false">IF(ISNA(VLOOKUP(P622,'NEW XEQM.c'!D:D,1,0)),"--",VLOOKUP(P622,'NEW XEQM.c'!D:G,3,0))</f>
        <v>--</v>
      </c>
      <c r="U622" s="1"/>
      <c r="W622" s="0" t="e">
        <f aca="false">SUBSTITUTE(IF(AND(T622="--",FIND("STD",E622),FIND("fn",C622)&gt;0,FIND("ITM_",P622),I622="CAT_FNCT"),E622,""),"""","")</f>
        <v>#VALUE!</v>
      </c>
    </row>
    <row r="623" customFormat="false" ht="15.75" hidden="false" customHeight="false" outlineLevel="0" collapsed="false">
      <c r="A623" s="23" t="n">
        <f aca="false">IF(B623=INT(B623),ROW(),"")</f>
        <v>623</v>
      </c>
      <c r="B623" s="24" t="n">
        <f aca="false">IF(AND(MID(C623,2,1)&lt;&gt;"/",MID(C623,1,1)="/"),INT(B622)+1,B622+0.01)</f>
        <v>599</v>
      </c>
      <c r="C623" s="105" t="s">
        <v>1376</v>
      </c>
      <c r="D623" s="105" t="s">
        <v>1528</v>
      </c>
      <c r="E623" s="106" t="s">
        <v>1529</v>
      </c>
      <c r="F623" s="106" t="s">
        <v>1529</v>
      </c>
      <c r="G623" s="110" t="n">
        <v>0</v>
      </c>
      <c r="H623" s="110" t="n">
        <v>0</v>
      </c>
      <c r="I623" s="106" t="s">
        <v>1487</v>
      </c>
      <c r="J623" s="106" t="s">
        <v>5</v>
      </c>
      <c r="K623" s="108" t="s">
        <v>6</v>
      </c>
      <c r="L623" s="109" t="s">
        <v>7</v>
      </c>
      <c r="M623" s="109" t="s">
        <v>244</v>
      </c>
      <c r="N623" s="28"/>
      <c r="O623" s="28"/>
      <c r="P623" s="20" t="s">
        <v>1528</v>
      </c>
      <c r="Q623" s="21"/>
      <c r="R623" s="1"/>
      <c r="S623" s="1" t="str">
        <f aca="false">IF(E623=F623,"","NOT EQUAL")</f>
        <v/>
      </c>
      <c r="T623" s="1" t="str">
        <f aca="false">IF(ISNA(VLOOKUP(P623,'NEW XEQM.c'!D:D,1,0)),"--",VLOOKUP(P623,'NEW XEQM.c'!D:G,3,0))</f>
        <v>--</v>
      </c>
      <c r="U623" s="1"/>
      <c r="W623" s="0" t="e">
        <f aca="false">SUBSTITUTE(IF(AND(T623="--",FIND("STD",E623),FIND("fn",C623)&gt;0,FIND("ITM_",P623),I623="CAT_FNCT"),E623,""),"""","")</f>
        <v>#VALUE!</v>
      </c>
    </row>
    <row r="624" customFormat="false" ht="15.75" hidden="false" customHeight="false" outlineLevel="0" collapsed="false">
      <c r="A624" s="23" t="n">
        <f aca="false">IF(B624=INT(B624),ROW(),"")</f>
        <v>624</v>
      </c>
      <c r="B624" s="24" t="n">
        <f aca="false">IF(AND(MID(C624,2,1)&lt;&gt;"/",MID(C624,1,1)="/"),INT(B623)+1,B623+0.01)</f>
        <v>600</v>
      </c>
      <c r="C624" s="105" t="s">
        <v>1376</v>
      </c>
      <c r="D624" s="105" t="s">
        <v>1530</v>
      </c>
      <c r="E624" s="106" t="s">
        <v>1531</v>
      </c>
      <c r="F624" s="106" t="s">
        <v>1531</v>
      </c>
      <c r="G624" s="110" t="n">
        <v>0</v>
      </c>
      <c r="H624" s="110" t="n">
        <v>0</v>
      </c>
      <c r="I624" s="106" t="s">
        <v>1487</v>
      </c>
      <c r="J624" s="106" t="s">
        <v>5</v>
      </c>
      <c r="K624" s="108" t="s">
        <v>6</v>
      </c>
      <c r="L624" s="109" t="s">
        <v>7</v>
      </c>
      <c r="M624" s="109" t="s">
        <v>244</v>
      </c>
      <c r="N624" s="28"/>
      <c r="O624" s="28"/>
      <c r="P624" s="20" t="s">
        <v>1530</v>
      </c>
      <c r="Q624" s="21"/>
      <c r="R624" s="1"/>
      <c r="S624" s="1" t="str">
        <f aca="false">IF(E624=F624,"","NOT EQUAL")</f>
        <v/>
      </c>
      <c r="T624" s="1" t="str">
        <f aca="false">IF(ISNA(VLOOKUP(P624,'NEW XEQM.c'!D:D,1,0)),"--",VLOOKUP(P624,'NEW XEQM.c'!D:G,3,0))</f>
        <v>--</v>
      </c>
      <c r="U624" s="1"/>
      <c r="W624" s="0" t="e">
        <f aca="false">SUBSTITUTE(IF(AND(T624="--",FIND("STD",E624),FIND("fn",C624)&gt;0,FIND("ITM_",P624),I624="CAT_FNCT"),E624,""),"""","")</f>
        <v>#VALUE!</v>
      </c>
    </row>
    <row r="625" customFormat="false" ht="15.75" hidden="false" customHeight="false" outlineLevel="0" collapsed="false">
      <c r="A625" s="23" t="n">
        <f aca="false">IF(B625=INT(B625),ROW(),"")</f>
        <v>625</v>
      </c>
      <c r="B625" s="24" t="n">
        <f aca="false">IF(AND(MID(C625,2,1)&lt;&gt;"/",MID(C625,1,1)="/"),INT(B624)+1,B624+0.01)</f>
        <v>601</v>
      </c>
      <c r="C625" s="105" t="s">
        <v>1376</v>
      </c>
      <c r="D625" s="105" t="s">
        <v>1532</v>
      </c>
      <c r="E625" s="106" t="s">
        <v>1533</v>
      </c>
      <c r="F625" s="106" t="s">
        <v>1533</v>
      </c>
      <c r="G625" s="110" t="n">
        <v>0</v>
      </c>
      <c r="H625" s="110" t="n">
        <v>0</v>
      </c>
      <c r="I625" s="106" t="s">
        <v>1487</v>
      </c>
      <c r="J625" s="106" t="s">
        <v>5</v>
      </c>
      <c r="K625" s="108" t="s">
        <v>6</v>
      </c>
      <c r="L625" s="109" t="s">
        <v>7</v>
      </c>
      <c r="M625" s="109" t="s">
        <v>244</v>
      </c>
      <c r="N625" s="28"/>
      <c r="O625" s="28"/>
      <c r="P625" s="20" t="s">
        <v>1532</v>
      </c>
      <c r="Q625" s="21"/>
      <c r="R625" s="1"/>
      <c r="S625" s="1" t="str">
        <f aca="false">IF(E625=F625,"","NOT EQUAL")</f>
        <v/>
      </c>
      <c r="T625" s="1" t="str">
        <f aca="false">IF(ISNA(VLOOKUP(P625,'NEW XEQM.c'!D:D,1,0)),"--",VLOOKUP(P625,'NEW XEQM.c'!D:G,3,0))</f>
        <v>--</v>
      </c>
      <c r="U625" s="1"/>
      <c r="W625" s="0" t="e">
        <f aca="false">SUBSTITUTE(IF(AND(T625="--",FIND("STD",E625),FIND("fn",C625)&gt;0,FIND("ITM_",P625),I625="CAT_FNCT"),E625,""),"""","")</f>
        <v>#VALUE!</v>
      </c>
    </row>
    <row r="626" customFormat="false" ht="15.75" hidden="false" customHeight="false" outlineLevel="0" collapsed="false">
      <c r="A626" s="23" t="n">
        <f aca="false">IF(B626=INT(B626),ROW(),"")</f>
        <v>626</v>
      </c>
      <c r="B626" s="24" t="n">
        <f aca="false">IF(AND(MID(C626,2,1)&lt;&gt;"/",MID(C626,1,1)="/"),INT(B625)+1,B625+0.01)</f>
        <v>602</v>
      </c>
      <c r="C626" s="105" t="s">
        <v>1376</v>
      </c>
      <c r="D626" s="105" t="s">
        <v>1534</v>
      </c>
      <c r="E626" s="106" t="s">
        <v>2</v>
      </c>
      <c r="F626" s="106" t="s">
        <v>1535</v>
      </c>
      <c r="G626" s="110" t="n">
        <v>0</v>
      </c>
      <c r="H626" s="110" t="n">
        <v>0</v>
      </c>
      <c r="I626" s="106" t="s">
        <v>4</v>
      </c>
      <c r="J626" s="106" t="s">
        <v>5</v>
      </c>
      <c r="K626" s="108" t="s">
        <v>6</v>
      </c>
      <c r="L626" s="109" t="s">
        <v>7</v>
      </c>
      <c r="M626" s="109" t="s">
        <v>244</v>
      </c>
      <c r="N626" s="28"/>
      <c r="O626" s="28"/>
      <c r="P626" s="20" t="s">
        <v>1534</v>
      </c>
      <c r="Q626" s="21"/>
      <c r="R626" s="1"/>
      <c r="S626" s="1" t="str">
        <f aca="false">IF(E626=F626,"","NOT EQUAL")</f>
        <v>NOT EQUAL</v>
      </c>
      <c r="T626" s="1" t="str">
        <f aca="false">IF(ISNA(VLOOKUP(P626,'NEW XEQM.c'!D:D,1,0)),"--",VLOOKUP(P626,'NEW XEQM.c'!D:G,3,0))</f>
        <v>--</v>
      </c>
      <c r="U626" s="1"/>
      <c r="W626" s="0" t="e">
        <f aca="false">SUBSTITUTE(IF(AND(T626="--",FIND("STD",E626),FIND("fn",C626)&gt;0,FIND("ITM_",P626),I626="CAT_FNCT"),E626,""),"""","")</f>
        <v>#VALUE!</v>
      </c>
    </row>
    <row r="627" customFormat="false" ht="15.75" hidden="false" customHeight="false" outlineLevel="0" collapsed="false">
      <c r="A627" s="23" t="n">
        <f aca="false">IF(B627=INT(B627),ROW(),"")</f>
        <v>627</v>
      </c>
      <c r="B627" s="24" t="n">
        <f aca="false">IF(AND(MID(C627,2,1)&lt;&gt;"/",MID(C627,1,1)="/"),INT(B626)+1,B626+0.01)</f>
        <v>603</v>
      </c>
      <c r="C627" s="105" t="s">
        <v>1376</v>
      </c>
      <c r="D627" s="105" t="s">
        <v>1536</v>
      </c>
      <c r="E627" s="106" t="s">
        <v>2</v>
      </c>
      <c r="F627" s="106" t="s">
        <v>1537</v>
      </c>
      <c r="G627" s="110" t="n">
        <v>0</v>
      </c>
      <c r="H627" s="110" t="n">
        <v>0</v>
      </c>
      <c r="I627" s="106" t="s">
        <v>4</v>
      </c>
      <c r="J627" s="106" t="s">
        <v>5</v>
      </c>
      <c r="K627" s="108" t="s">
        <v>6</v>
      </c>
      <c r="L627" s="109" t="s">
        <v>7</v>
      </c>
      <c r="M627" s="109" t="s">
        <v>244</v>
      </c>
      <c r="N627" s="28"/>
      <c r="O627" s="28"/>
      <c r="P627" s="20" t="s">
        <v>1536</v>
      </c>
      <c r="Q627" s="21"/>
      <c r="R627" s="1"/>
      <c r="S627" s="1" t="str">
        <f aca="false">IF(E627=F627,"","NOT EQUAL")</f>
        <v>NOT EQUAL</v>
      </c>
      <c r="T627" s="1" t="str">
        <f aca="false">IF(ISNA(VLOOKUP(P627,'NEW XEQM.c'!D:D,1,0)),"--",VLOOKUP(P627,'NEW XEQM.c'!D:G,3,0))</f>
        <v>--</v>
      </c>
      <c r="U627" s="1"/>
      <c r="W627" s="0" t="e">
        <f aca="false">SUBSTITUTE(IF(AND(T627="--",FIND("STD",E627),FIND("fn",C627)&gt;0,FIND("ITM_",P627),I627="CAT_FNCT"),E627,""),"""","")</f>
        <v>#VALUE!</v>
      </c>
    </row>
    <row r="628" customFormat="false" ht="15.75" hidden="false" customHeight="false" outlineLevel="0" collapsed="false">
      <c r="A628" s="23" t="n">
        <f aca="false">IF(B628=INT(B628),ROW(),"")</f>
        <v>628</v>
      </c>
      <c r="B628" s="24" t="n">
        <f aca="false">IF(AND(MID(C628,2,1)&lt;&gt;"/",MID(C628,1,1)="/"),INT(B627)+1,B627+0.01)</f>
        <v>604</v>
      </c>
      <c r="C628" s="105" t="s">
        <v>1376</v>
      </c>
      <c r="D628" s="105" t="s">
        <v>1538</v>
      </c>
      <c r="E628" s="106" t="s">
        <v>2</v>
      </c>
      <c r="F628" s="106" t="s">
        <v>1539</v>
      </c>
      <c r="G628" s="110" t="n">
        <v>0</v>
      </c>
      <c r="H628" s="110" t="n">
        <v>0</v>
      </c>
      <c r="I628" s="106" t="s">
        <v>4</v>
      </c>
      <c r="J628" s="106" t="s">
        <v>5</v>
      </c>
      <c r="K628" s="108" t="s">
        <v>6</v>
      </c>
      <c r="L628" s="109" t="s">
        <v>7</v>
      </c>
      <c r="M628" s="109" t="s">
        <v>244</v>
      </c>
      <c r="N628" s="28"/>
      <c r="O628" s="28"/>
      <c r="P628" s="20" t="s">
        <v>1538</v>
      </c>
      <c r="Q628" s="21"/>
      <c r="R628" s="1"/>
      <c r="S628" s="1" t="str">
        <f aca="false">IF(E628=F628,"","NOT EQUAL")</f>
        <v>NOT EQUAL</v>
      </c>
      <c r="T628" s="1" t="str">
        <f aca="false">IF(ISNA(VLOOKUP(P628,'NEW XEQM.c'!D:D,1,0)),"--",VLOOKUP(P628,'NEW XEQM.c'!D:G,3,0))</f>
        <v>--</v>
      </c>
      <c r="U628" s="1"/>
      <c r="W628" s="0" t="e">
        <f aca="false">SUBSTITUTE(IF(AND(T628="--",FIND("STD",E628),FIND("fn",C628)&gt;0,FIND("ITM_",P628),I628="CAT_FNCT"),E628,""),"""","")</f>
        <v>#VALUE!</v>
      </c>
    </row>
    <row r="629" customFormat="false" ht="15.75" hidden="false" customHeight="false" outlineLevel="0" collapsed="false">
      <c r="A629" s="23" t="n">
        <f aca="false">IF(B629=INT(B629),ROW(),"")</f>
        <v>629</v>
      </c>
      <c r="B629" s="24" t="n">
        <f aca="false">IF(AND(MID(C629,2,1)&lt;&gt;"/",MID(C629,1,1)="/"),INT(B628)+1,B628+0.01)</f>
        <v>605</v>
      </c>
      <c r="C629" s="105" t="s">
        <v>1376</v>
      </c>
      <c r="D629" s="105" t="s">
        <v>1540</v>
      </c>
      <c r="E629" s="106" t="s">
        <v>2</v>
      </c>
      <c r="F629" s="106" t="s">
        <v>1541</v>
      </c>
      <c r="G629" s="110" t="n">
        <v>0</v>
      </c>
      <c r="H629" s="110" t="n">
        <v>0</v>
      </c>
      <c r="I629" s="106" t="s">
        <v>4</v>
      </c>
      <c r="J629" s="106" t="s">
        <v>5</v>
      </c>
      <c r="K629" s="108" t="s">
        <v>6</v>
      </c>
      <c r="L629" s="109" t="s">
        <v>7</v>
      </c>
      <c r="M629" s="109" t="s">
        <v>244</v>
      </c>
      <c r="N629" s="28"/>
      <c r="O629" s="28"/>
      <c r="P629" s="20" t="s">
        <v>1540</v>
      </c>
      <c r="Q629" s="21"/>
      <c r="R629" s="1"/>
      <c r="S629" s="1" t="str">
        <f aca="false">IF(E629=F629,"","NOT EQUAL")</f>
        <v>NOT EQUAL</v>
      </c>
      <c r="T629" s="1" t="str">
        <f aca="false">IF(ISNA(VLOOKUP(P629,'NEW XEQM.c'!D:D,1,0)),"--",VLOOKUP(P629,'NEW XEQM.c'!D:G,3,0))</f>
        <v>--</v>
      </c>
      <c r="U629" s="1"/>
      <c r="W629" s="0" t="e">
        <f aca="false">SUBSTITUTE(IF(AND(T629="--",FIND("STD",E629),FIND("fn",C629)&gt;0,FIND("ITM_",P629),I629="CAT_FNCT"),E629,""),"""","")</f>
        <v>#VALUE!</v>
      </c>
    </row>
    <row r="630" customFormat="false" ht="15.75" hidden="false" customHeight="false" outlineLevel="0" collapsed="false">
      <c r="A630" s="23" t="n">
        <f aca="false">IF(B630=INT(B630),ROW(),"")</f>
        <v>630</v>
      </c>
      <c r="B630" s="24" t="n">
        <f aca="false">IF(AND(MID(C630,2,1)&lt;&gt;"/",MID(C630,1,1)="/"),INT(B629)+1,B629+0.01)</f>
        <v>606</v>
      </c>
      <c r="C630" s="105" t="s">
        <v>1376</v>
      </c>
      <c r="D630" s="105" t="s">
        <v>1542</v>
      </c>
      <c r="E630" s="106" t="s">
        <v>2</v>
      </c>
      <c r="F630" s="106" t="s">
        <v>1543</v>
      </c>
      <c r="G630" s="110" t="n">
        <v>0</v>
      </c>
      <c r="H630" s="110" t="n">
        <v>0</v>
      </c>
      <c r="I630" s="106" t="s">
        <v>4</v>
      </c>
      <c r="J630" s="106" t="s">
        <v>5</v>
      </c>
      <c r="K630" s="108" t="s">
        <v>6</v>
      </c>
      <c r="L630" s="109" t="s">
        <v>7</v>
      </c>
      <c r="M630" s="109" t="s">
        <v>244</v>
      </c>
      <c r="N630" s="28"/>
      <c r="O630" s="28"/>
      <c r="P630" s="20" t="s">
        <v>1542</v>
      </c>
      <c r="Q630" s="21"/>
      <c r="R630" s="1"/>
      <c r="S630" s="1" t="str">
        <f aca="false">IF(E630=F630,"","NOT EQUAL")</f>
        <v>NOT EQUAL</v>
      </c>
      <c r="T630" s="1" t="str">
        <f aca="false">IF(ISNA(VLOOKUP(P630,'NEW XEQM.c'!D:D,1,0)),"--",VLOOKUP(P630,'NEW XEQM.c'!D:G,3,0))</f>
        <v>--</v>
      </c>
      <c r="U630" s="1"/>
      <c r="W630" s="0" t="e">
        <f aca="false">SUBSTITUTE(IF(AND(T630="--",FIND("STD",E630),FIND("fn",C630)&gt;0,FIND("ITM_",P630),I630="CAT_FNCT"),E630,""),"""","")</f>
        <v>#VALUE!</v>
      </c>
    </row>
    <row r="631" customFormat="false" ht="15.75" hidden="false" customHeight="false" outlineLevel="0" collapsed="false">
      <c r="A631" s="23" t="n">
        <f aca="false">IF(B631=INT(B631),ROW(),"")</f>
        <v>631</v>
      </c>
      <c r="B631" s="24" t="n">
        <f aca="false">IF(AND(MID(C631,2,1)&lt;&gt;"/",MID(C631,1,1)="/"),INT(B630)+1,B630+0.01)</f>
        <v>607</v>
      </c>
      <c r="C631" s="105" t="s">
        <v>1376</v>
      </c>
      <c r="D631" s="105" t="s">
        <v>1544</v>
      </c>
      <c r="E631" s="106" t="s">
        <v>2</v>
      </c>
      <c r="F631" s="106" t="s">
        <v>1545</v>
      </c>
      <c r="G631" s="110" t="n">
        <v>0</v>
      </c>
      <c r="H631" s="110" t="n">
        <v>0</v>
      </c>
      <c r="I631" s="106" t="s">
        <v>4</v>
      </c>
      <c r="J631" s="106" t="s">
        <v>5</v>
      </c>
      <c r="K631" s="108" t="s">
        <v>6</v>
      </c>
      <c r="L631" s="109" t="s">
        <v>7</v>
      </c>
      <c r="M631" s="109" t="s">
        <v>244</v>
      </c>
      <c r="N631" s="28"/>
      <c r="O631" s="28"/>
      <c r="P631" s="20" t="s">
        <v>1544</v>
      </c>
      <c r="Q631" s="21"/>
      <c r="R631" s="1"/>
      <c r="S631" s="1" t="str">
        <f aca="false">IF(E631=F631,"","NOT EQUAL")</f>
        <v>NOT EQUAL</v>
      </c>
      <c r="T631" s="1" t="str">
        <f aca="false">IF(ISNA(VLOOKUP(P631,'NEW XEQM.c'!D:D,1,0)),"--",VLOOKUP(P631,'NEW XEQM.c'!D:G,3,0))</f>
        <v>--</v>
      </c>
      <c r="U631" s="1"/>
      <c r="W631" s="0" t="e">
        <f aca="false">SUBSTITUTE(IF(AND(T631="--",FIND("STD",E631),FIND("fn",C631)&gt;0,FIND("ITM_",P631),I631="CAT_FNCT"),E631,""),"""","")</f>
        <v>#VALUE!</v>
      </c>
    </row>
    <row r="632" customFormat="false" ht="15.75" hidden="false" customHeight="false" outlineLevel="0" collapsed="false">
      <c r="A632" s="23" t="n">
        <f aca="false">IF(B632=INT(B632),ROW(),"")</f>
        <v>632</v>
      </c>
      <c r="B632" s="24" t="n">
        <f aca="false">IF(AND(MID(C632,2,1)&lt;&gt;"/",MID(C632,1,1)="/"),INT(B631)+1,B631+0.01)</f>
        <v>608</v>
      </c>
      <c r="C632" s="105" t="s">
        <v>1376</v>
      </c>
      <c r="D632" s="105" t="s">
        <v>1546</v>
      </c>
      <c r="E632" s="106" t="s">
        <v>2</v>
      </c>
      <c r="F632" s="106" t="s">
        <v>1547</v>
      </c>
      <c r="G632" s="110" t="n">
        <v>0</v>
      </c>
      <c r="H632" s="110" t="n">
        <v>0</v>
      </c>
      <c r="I632" s="106" t="s">
        <v>4</v>
      </c>
      <c r="J632" s="106" t="s">
        <v>5</v>
      </c>
      <c r="K632" s="108" t="s">
        <v>6</v>
      </c>
      <c r="L632" s="109" t="s">
        <v>7</v>
      </c>
      <c r="M632" s="109" t="s">
        <v>244</v>
      </c>
      <c r="N632" s="28"/>
      <c r="O632" s="28"/>
      <c r="P632" s="20" t="s">
        <v>1546</v>
      </c>
      <c r="Q632" s="21"/>
      <c r="R632" s="1"/>
      <c r="S632" s="1" t="str">
        <f aca="false">IF(E632=F632,"","NOT EQUAL")</f>
        <v>NOT EQUAL</v>
      </c>
      <c r="T632" s="1" t="str">
        <f aca="false">IF(ISNA(VLOOKUP(P632,'NEW XEQM.c'!D:D,1,0)),"--",VLOOKUP(P632,'NEW XEQM.c'!D:G,3,0))</f>
        <v>--</v>
      </c>
      <c r="U632" s="1"/>
      <c r="W632" s="0" t="e">
        <f aca="false">SUBSTITUTE(IF(AND(T632="--",FIND("STD",E632),FIND("fn",C632)&gt;0,FIND("ITM_",P632),I632="CAT_FNCT"),E632,""),"""","")</f>
        <v>#VALUE!</v>
      </c>
    </row>
    <row r="633" customFormat="false" ht="15.75" hidden="false" customHeight="false" outlineLevel="0" collapsed="false">
      <c r="A633" s="23" t="n">
        <f aca="false">IF(B633=INT(B633),ROW(),"")</f>
        <v>633</v>
      </c>
      <c r="B633" s="24" t="n">
        <f aca="false">IF(AND(MID(C633,2,1)&lt;&gt;"/",MID(C633,1,1)="/"),INT(B632)+1,B632+0.01)</f>
        <v>609</v>
      </c>
      <c r="C633" s="105" t="s">
        <v>1376</v>
      </c>
      <c r="D633" s="105" t="s">
        <v>1548</v>
      </c>
      <c r="E633" s="106" t="s">
        <v>2</v>
      </c>
      <c r="F633" s="106" t="s">
        <v>1549</v>
      </c>
      <c r="G633" s="110" t="n">
        <v>0</v>
      </c>
      <c r="H633" s="110" t="n">
        <v>0</v>
      </c>
      <c r="I633" s="106" t="s">
        <v>4</v>
      </c>
      <c r="J633" s="106" t="s">
        <v>5</v>
      </c>
      <c r="K633" s="108" t="s">
        <v>6</v>
      </c>
      <c r="L633" s="109" t="s">
        <v>7</v>
      </c>
      <c r="M633" s="109" t="s">
        <v>244</v>
      </c>
      <c r="N633" s="28"/>
      <c r="O633" s="28"/>
      <c r="P633" s="20" t="s">
        <v>1548</v>
      </c>
      <c r="Q633" s="21"/>
      <c r="R633" s="1"/>
      <c r="S633" s="1" t="str">
        <f aca="false">IF(E633=F633,"","NOT EQUAL")</f>
        <v>NOT EQUAL</v>
      </c>
      <c r="T633" s="1" t="str">
        <f aca="false">IF(ISNA(VLOOKUP(P633,'NEW XEQM.c'!D:D,1,0)),"--",VLOOKUP(P633,'NEW XEQM.c'!D:G,3,0))</f>
        <v>--</v>
      </c>
      <c r="U633" s="1"/>
      <c r="W633" s="0" t="e">
        <f aca="false">SUBSTITUTE(IF(AND(T633="--",FIND("STD",E633),FIND("fn",C633)&gt;0,FIND("ITM_",P633),I633="CAT_FNCT"),E633,""),"""","")</f>
        <v>#VALUE!</v>
      </c>
    </row>
    <row r="634" customFormat="false" ht="15.75" hidden="false" customHeight="false" outlineLevel="0" collapsed="false">
      <c r="A634" s="23" t="n">
        <f aca="false">IF(B634=INT(B634),ROW(),"")</f>
        <v>634</v>
      </c>
      <c r="B634" s="24" t="n">
        <f aca="false">IF(AND(MID(C634,2,1)&lt;&gt;"/",MID(C634,1,1)="/"),INT(B633)+1,B633+0.01)</f>
        <v>610</v>
      </c>
      <c r="C634" s="105" t="s">
        <v>1376</v>
      </c>
      <c r="D634" s="105" t="s">
        <v>1550</v>
      </c>
      <c r="E634" s="106" t="s">
        <v>2</v>
      </c>
      <c r="F634" s="106" t="s">
        <v>1551</v>
      </c>
      <c r="G634" s="110" t="n">
        <v>0</v>
      </c>
      <c r="H634" s="110" t="n">
        <v>0</v>
      </c>
      <c r="I634" s="106" t="s">
        <v>4</v>
      </c>
      <c r="J634" s="106" t="s">
        <v>5</v>
      </c>
      <c r="K634" s="108" t="s">
        <v>6</v>
      </c>
      <c r="L634" s="109" t="s">
        <v>7</v>
      </c>
      <c r="M634" s="109" t="s">
        <v>244</v>
      </c>
      <c r="N634" s="28"/>
      <c r="O634" s="28"/>
      <c r="P634" s="20" t="s">
        <v>1550</v>
      </c>
      <c r="Q634" s="21"/>
      <c r="R634" s="1"/>
      <c r="S634" s="1" t="str">
        <f aca="false">IF(E634=F634,"","NOT EQUAL")</f>
        <v>NOT EQUAL</v>
      </c>
      <c r="T634" s="1" t="str">
        <f aca="false">IF(ISNA(VLOOKUP(P634,'NEW XEQM.c'!D:D,1,0)),"--",VLOOKUP(P634,'NEW XEQM.c'!D:G,3,0))</f>
        <v>--</v>
      </c>
      <c r="U634" s="1"/>
      <c r="W634" s="0" t="e">
        <f aca="false">SUBSTITUTE(IF(AND(T634="--",FIND("STD",E634),FIND("fn",C634)&gt;0,FIND("ITM_",P634),I634="CAT_FNCT"),E634,""),"""","")</f>
        <v>#VALUE!</v>
      </c>
    </row>
    <row r="635" customFormat="false" ht="15.75" hidden="false" customHeight="false" outlineLevel="0" collapsed="false">
      <c r="A635" s="23" t="n">
        <f aca="false">IF(B635=INT(B635),ROW(),"")</f>
        <v>635</v>
      </c>
      <c r="B635" s="24" t="n">
        <f aca="false">IF(AND(MID(C635,2,1)&lt;&gt;"/",MID(C635,1,1)="/"),INT(B634)+1,B634+0.01)</f>
        <v>611</v>
      </c>
      <c r="C635" s="105" t="s">
        <v>1376</v>
      </c>
      <c r="D635" s="105" t="s">
        <v>1552</v>
      </c>
      <c r="E635" s="106" t="s">
        <v>2</v>
      </c>
      <c r="F635" s="111" t="s">
        <v>1553</v>
      </c>
      <c r="G635" s="112" t="n">
        <v>0</v>
      </c>
      <c r="H635" s="112" t="n">
        <v>0</v>
      </c>
      <c r="I635" s="106" t="s">
        <v>4</v>
      </c>
      <c r="J635" s="106" t="s">
        <v>5</v>
      </c>
      <c r="K635" s="108" t="s">
        <v>6</v>
      </c>
      <c r="L635" s="109" t="s">
        <v>7</v>
      </c>
      <c r="M635" s="109" t="s">
        <v>244</v>
      </c>
      <c r="N635" s="28"/>
      <c r="O635" s="74"/>
      <c r="P635" s="20" t="s">
        <v>1552</v>
      </c>
      <c r="Q635" s="21"/>
      <c r="R635" s="1"/>
      <c r="S635" s="1" t="str">
        <f aca="false">IF(E635=F635,"","NOT EQUAL")</f>
        <v>NOT EQUAL</v>
      </c>
      <c r="T635" s="1" t="str">
        <f aca="false">IF(ISNA(VLOOKUP(P635,'NEW XEQM.c'!D:D,1,0)),"--",VLOOKUP(P635,'NEW XEQM.c'!D:G,3,0))</f>
        <v>--</v>
      </c>
      <c r="U635" s="1"/>
      <c r="W635" s="0" t="e">
        <f aca="false">SUBSTITUTE(IF(AND(T635="--",FIND("STD",E635),FIND("fn",C635)&gt;0,FIND("ITM_",P635),I635="CAT_FNCT"),E635,""),"""","")</f>
        <v>#VALUE!</v>
      </c>
    </row>
    <row r="636" customFormat="false" ht="15.75" hidden="false" customHeight="false" outlineLevel="0" collapsed="false">
      <c r="A636" s="23" t="n">
        <f aca="false">IF(B636=INT(B636),ROW(),"")</f>
        <v>636</v>
      </c>
      <c r="B636" s="24" t="n">
        <f aca="false">IF(AND(MID(C636,2,1)&lt;&gt;"/",MID(C636,1,1)="/"),INT(B635)+1,B635+0.01)</f>
        <v>612</v>
      </c>
      <c r="C636" s="105" t="s">
        <v>1376</v>
      </c>
      <c r="D636" s="105" t="s">
        <v>1554</v>
      </c>
      <c r="E636" s="106" t="s">
        <v>2</v>
      </c>
      <c r="F636" s="106" t="s">
        <v>1555</v>
      </c>
      <c r="G636" s="110" t="n">
        <v>0</v>
      </c>
      <c r="H636" s="110" t="n">
        <v>0</v>
      </c>
      <c r="I636" s="106" t="s">
        <v>4</v>
      </c>
      <c r="J636" s="106" t="s">
        <v>5</v>
      </c>
      <c r="K636" s="108" t="s">
        <v>6</v>
      </c>
      <c r="L636" s="109" t="s">
        <v>7</v>
      </c>
      <c r="M636" s="109" t="s">
        <v>244</v>
      </c>
      <c r="N636" s="28"/>
      <c r="O636" s="28"/>
      <c r="P636" s="20" t="s">
        <v>1554</v>
      </c>
      <c r="Q636" s="21"/>
      <c r="R636" s="1"/>
      <c r="S636" s="1" t="str">
        <f aca="false">IF(E636=F636,"","NOT EQUAL")</f>
        <v>NOT EQUAL</v>
      </c>
      <c r="T636" s="1" t="str">
        <f aca="false">IF(ISNA(VLOOKUP(P636,'NEW XEQM.c'!D:D,1,0)),"--",VLOOKUP(P636,'NEW XEQM.c'!D:G,3,0))</f>
        <v>--</v>
      </c>
      <c r="U636" s="1"/>
      <c r="W636" s="0" t="e">
        <f aca="false">SUBSTITUTE(IF(AND(T636="--",FIND("STD",E636),FIND("fn",C636)&gt;0,FIND("ITM_",P636),I636="CAT_FNCT"),E636,""),"""","")</f>
        <v>#VALUE!</v>
      </c>
    </row>
    <row r="637" customFormat="false" ht="15.75" hidden="false" customHeight="false" outlineLevel="0" collapsed="false">
      <c r="A637" s="23" t="n">
        <f aca="false">IF(B637=INT(B637),ROW(),"")</f>
        <v>637</v>
      </c>
      <c r="B637" s="24" t="n">
        <f aca="false">IF(AND(MID(C637,2,1)&lt;&gt;"/",MID(C637,1,1)="/"),INT(B636)+1,B636+0.01)</f>
        <v>613</v>
      </c>
      <c r="C637" s="105" t="s">
        <v>1376</v>
      </c>
      <c r="D637" s="105" t="s">
        <v>1556</v>
      </c>
      <c r="E637" s="106" t="s">
        <v>2</v>
      </c>
      <c r="F637" s="106" t="s">
        <v>1557</v>
      </c>
      <c r="G637" s="110" t="n">
        <v>0</v>
      </c>
      <c r="H637" s="110" t="n">
        <v>0</v>
      </c>
      <c r="I637" s="106" t="s">
        <v>4</v>
      </c>
      <c r="J637" s="106" t="s">
        <v>5</v>
      </c>
      <c r="K637" s="108" t="s">
        <v>6</v>
      </c>
      <c r="L637" s="109" t="s">
        <v>7</v>
      </c>
      <c r="M637" s="109" t="s">
        <v>244</v>
      </c>
      <c r="N637" s="28"/>
      <c r="O637" s="28"/>
      <c r="P637" s="20" t="s">
        <v>1556</v>
      </c>
      <c r="Q637" s="21"/>
      <c r="R637" s="1"/>
      <c r="S637" s="1" t="str">
        <f aca="false">IF(E637=F637,"","NOT EQUAL")</f>
        <v>NOT EQUAL</v>
      </c>
      <c r="T637" s="1" t="str">
        <f aca="false">IF(ISNA(VLOOKUP(P637,'NEW XEQM.c'!D:D,1,0)),"--",VLOOKUP(P637,'NEW XEQM.c'!D:G,3,0))</f>
        <v>--</v>
      </c>
      <c r="U637" s="1"/>
      <c r="W637" s="0" t="e">
        <f aca="false">SUBSTITUTE(IF(AND(T637="--",FIND("STD",E637),FIND("fn",C637)&gt;0,FIND("ITM_",P637),I637="CAT_FNCT"),E637,""),"""","")</f>
        <v>#VALUE!</v>
      </c>
    </row>
    <row r="638" customFormat="false" ht="15.75" hidden="false" customHeight="false" outlineLevel="0" collapsed="false">
      <c r="A638" s="23" t="n">
        <f aca="false">IF(B638=INT(B638),ROW(),"")</f>
        <v>638</v>
      </c>
      <c r="B638" s="24" t="n">
        <f aca="false">IF(AND(MID(C638,2,1)&lt;&gt;"/",MID(C638,1,1)="/"),INT(B637)+1,B637+0.01)</f>
        <v>614</v>
      </c>
      <c r="C638" s="105" t="s">
        <v>1376</v>
      </c>
      <c r="D638" s="105" t="s">
        <v>1558</v>
      </c>
      <c r="E638" s="106" t="s">
        <v>2</v>
      </c>
      <c r="F638" s="106" t="s">
        <v>1559</v>
      </c>
      <c r="G638" s="110" t="n">
        <v>0</v>
      </c>
      <c r="H638" s="110" t="n">
        <v>0</v>
      </c>
      <c r="I638" s="106" t="s">
        <v>4</v>
      </c>
      <c r="J638" s="106" t="s">
        <v>5</v>
      </c>
      <c r="K638" s="108" t="s">
        <v>6</v>
      </c>
      <c r="L638" s="109" t="s">
        <v>7</v>
      </c>
      <c r="M638" s="109" t="s">
        <v>244</v>
      </c>
      <c r="N638" s="28"/>
      <c r="O638" s="28"/>
      <c r="P638" s="20" t="s">
        <v>1558</v>
      </c>
      <c r="Q638" s="21"/>
      <c r="R638" s="1"/>
      <c r="S638" s="1" t="str">
        <f aca="false">IF(E638=F638,"","NOT EQUAL")</f>
        <v>NOT EQUAL</v>
      </c>
      <c r="T638" s="1" t="str">
        <f aca="false">IF(ISNA(VLOOKUP(P638,'NEW XEQM.c'!D:D,1,0)),"--",VLOOKUP(P638,'NEW XEQM.c'!D:G,3,0))</f>
        <v>--</v>
      </c>
      <c r="U638" s="1"/>
      <c r="W638" s="0" t="e">
        <f aca="false">SUBSTITUTE(IF(AND(T638="--",FIND("STD",E638),FIND("fn",C638)&gt;0,FIND("ITM_",P638),I638="CAT_FNCT"),E638,""),"""","")</f>
        <v>#VALUE!</v>
      </c>
    </row>
    <row r="639" customFormat="false" ht="15.75" hidden="false" customHeight="false" outlineLevel="0" collapsed="false">
      <c r="A639" s="23" t="n">
        <f aca="false">IF(B639=INT(B639),ROW(),"")</f>
        <v>639</v>
      </c>
      <c r="B639" s="24" t="n">
        <f aca="false">IF(AND(MID(C639,2,1)&lt;&gt;"/",MID(C639,1,1)="/"),INT(B638)+1,B638+0.01)</f>
        <v>615</v>
      </c>
      <c r="C639" s="105" t="s">
        <v>1376</v>
      </c>
      <c r="D639" s="105" t="s">
        <v>1560</v>
      </c>
      <c r="E639" s="106" t="s">
        <v>2</v>
      </c>
      <c r="F639" s="106" t="s">
        <v>1561</v>
      </c>
      <c r="G639" s="110" t="n">
        <v>0</v>
      </c>
      <c r="H639" s="110" t="n">
        <v>0</v>
      </c>
      <c r="I639" s="106" t="s">
        <v>4</v>
      </c>
      <c r="J639" s="106" t="s">
        <v>5</v>
      </c>
      <c r="K639" s="108" t="s">
        <v>6</v>
      </c>
      <c r="L639" s="109" t="s">
        <v>7</v>
      </c>
      <c r="M639" s="109" t="s">
        <v>244</v>
      </c>
      <c r="N639" s="28"/>
      <c r="O639" s="28"/>
      <c r="P639" s="20" t="s">
        <v>1560</v>
      </c>
      <c r="Q639" s="21"/>
      <c r="R639" s="1"/>
      <c r="S639" s="1" t="str">
        <f aca="false">IF(E639=F639,"","NOT EQUAL")</f>
        <v>NOT EQUAL</v>
      </c>
      <c r="T639" s="1" t="str">
        <f aca="false">IF(ISNA(VLOOKUP(P639,'NEW XEQM.c'!D:D,1,0)),"--",VLOOKUP(P639,'NEW XEQM.c'!D:G,3,0))</f>
        <v>--</v>
      </c>
      <c r="U639" s="1"/>
      <c r="W639" s="0" t="e">
        <f aca="false">SUBSTITUTE(IF(AND(T639="--",FIND("STD",E639),FIND("fn",C639)&gt;0,FIND("ITM_",P639),I639="CAT_FNCT"),E639,""),"""","")</f>
        <v>#VALUE!</v>
      </c>
    </row>
    <row r="640" customFormat="false" ht="15.75" hidden="false" customHeight="false" outlineLevel="0" collapsed="false">
      <c r="A640" s="23" t="n">
        <f aca="false">IF(B640=INT(B640),ROW(),"")</f>
        <v>640</v>
      </c>
      <c r="B640" s="24" t="n">
        <f aca="false">IF(AND(MID(C640,2,1)&lt;&gt;"/",MID(C640,1,1)="/"),INT(B639)+1,B639+0.01)</f>
        <v>616</v>
      </c>
      <c r="C640" s="105" t="s">
        <v>1376</v>
      </c>
      <c r="D640" s="105" t="s">
        <v>1562</v>
      </c>
      <c r="E640" s="106" t="s">
        <v>2</v>
      </c>
      <c r="F640" s="111" t="s">
        <v>1563</v>
      </c>
      <c r="G640" s="112" t="n">
        <v>0</v>
      </c>
      <c r="H640" s="112" t="n">
        <v>0</v>
      </c>
      <c r="I640" s="106" t="s">
        <v>4</v>
      </c>
      <c r="J640" s="106" t="s">
        <v>5</v>
      </c>
      <c r="K640" s="108" t="s">
        <v>6</v>
      </c>
      <c r="L640" s="109" t="s">
        <v>7</v>
      </c>
      <c r="M640" s="109" t="s">
        <v>244</v>
      </c>
      <c r="N640" s="28"/>
      <c r="O640" s="74"/>
      <c r="P640" s="20" t="s">
        <v>1562</v>
      </c>
      <c r="Q640" s="21"/>
      <c r="R640" s="1"/>
      <c r="S640" s="1" t="str">
        <f aca="false">IF(E640=F640,"","NOT EQUAL")</f>
        <v>NOT EQUAL</v>
      </c>
      <c r="T640" s="1" t="str">
        <f aca="false">IF(ISNA(VLOOKUP(P640,'NEW XEQM.c'!D:D,1,0)),"--",VLOOKUP(P640,'NEW XEQM.c'!D:G,3,0))</f>
        <v>--</v>
      </c>
      <c r="U640" s="1"/>
      <c r="W640" s="0" t="e">
        <f aca="false">SUBSTITUTE(IF(AND(T640="--",FIND("STD",E640),FIND("fn",C640)&gt;0,FIND("ITM_",P640),I640="CAT_FNCT"),E640,""),"""","")</f>
        <v>#VALUE!</v>
      </c>
    </row>
    <row r="641" customFormat="false" ht="15.75" hidden="false" customHeight="false" outlineLevel="0" collapsed="false">
      <c r="A641" s="23" t="n">
        <f aca="false">IF(B641=INT(B641),ROW(),"")</f>
        <v>641</v>
      </c>
      <c r="B641" s="24" t="n">
        <f aca="false">IF(AND(MID(C641,2,1)&lt;&gt;"/",MID(C641,1,1)="/"),INT(B640)+1,B640+0.01)</f>
        <v>617</v>
      </c>
      <c r="C641" s="105" t="s">
        <v>1376</v>
      </c>
      <c r="D641" s="105" t="s">
        <v>1564</v>
      </c>
      <c r="E641" s="106" t="s">
        <v>2</v>
      </c>
      <c r="F641" s="106" t="s">
        <v>1565</v>
      </c>
      <c r="G641" s="110" t="n">
        <v>0</v>
      </c>
      <c r="H641" s="110" t="n">
        <v>0</v>
      </c>
      <c r="I641" s="106" t="s">
        <v>4</v>
      </c>
      <c r="J641" s="106" t="s">
        <v>5</v>
      </c>
      <c r="K641" s="108" t="s">
        <v>6</v>
      </c>
      <c r="L641" s="109" t="s">
        <v>7</v>
      </c>
      <c r="M641" s="109" t="s">
        <v>244</v>
      </c>
      <c r="N641" s="28"/>
      <c r="O641" s="28"/>
      <c r="P641" s="20" t="s">
        <v>1564</v>
      </c>
      <c r="Q641" s="21"/>
      <c r="R641" s="1"/>
      <c r="S641" s="1" t="str">
        <f aca="false">IF(E641=F641,"","NOT EQUAL")</f>
        <v>NOT EQUAL</v>
      </c>
      <c r="T641" s="1" t="str">
        <f aca="false">IF(ISNA(VLOOKUP(P641,'NEW XEQM.c'!D:D,1,0)),"--",VLOOKUP(P641,'NEW XEQM.c'!D:G,3,0))</f>
        <v>--</v>
      </c>
      <c r="U641" s="1"/>
      <c r="W641" s="0" t="e">
        <f aca="false">SUBSTITUTE(IF(AND(T641="--",FIND("STD",E641),FIND("fn",C641)&gt;0,FIND("ITM_",P641),I641="CAT_FNCT"),E641,""),"""","")</f>
        <v>#VALUE!</v>
      </c>
    </row>
    <row r="642" customFormat="false" ht="15.75" hidden="false" customHeight="false" outlineLevel="0" collapsed="false">
      <c r="A642" s="23" t="n">
        <f aca="false">IF(B642=INT(B642),ROW(),"")</f>
        <v>642</v>
      </c>
      <c r="B642" s="24" t="n">
        <f aca="false">IF(AND(MID(C642,2,1)&lt;&gt;"/",MID(C642,1,1)="/"),INT(B641)+1,B641+0.01)</f>
        <v>618</v>
      </c>
      <c r="C642" s="105" t="s">
        <v>1376</v>
      </c>
      <c r="D642" s="105" t="s">
        <v>1566</v>
      </c>
      <c r="E642" s="106" t="s">
        <v>2</v>
      </c>
      <c r="F642" s="106" t="s">
        <v>1567</v>
      </c>
      <c r="G642" s="113" t="n">
        <v>0</v>
      </c>
      <c r="H642" s="113" t="n">
        <v>0</v>
      </c>
      <c r="I642" s="106" t="s">
        <v>4</v>
      </c>
      <c r="J642" s="106" t="s">
        <v>5</v>
      </c>
      <c r="K642" s="108" t="s">
        <v>6</v>
      </c>
      <c r="L642" s="109" t="s">
        <v>7</v>
      </c>
      <c r="M642" s="109" t="s">
        <v>244</v>
      </c>
      <c r="N642" s="28"/>
      <c r="O642" s="28"/>
      <c r="P642" s="20" t="s">
        <v>1566</v>
      </c>
      <c r="Q642" s="21"/>
      <c r="R642" s="1"/>
      <c r="S642" s="1" t="str">
        <f aca="false">IF(E642=F642,"","NOT EQUAL")</f>
        <v>NOT EQUAL</v>
      </c>
      <c r="T642" s="1" t="str">
        <f aca="false">IF(ISNA(VLOOKUP(P642,'NEW XEQM.c'!D:D,1,0)),"--",VLOOKUP(P642,'NEW XEQM.c'!D:G,3,0))</f>
        <v>--</v>
      </c>
      <c r="U642" s="1"/>
      <c r="W642" s="0" t="e">
        <f aca="false">SUBSTITUTE(IF(AND(T642="--",FIND("STD",E642),FIND("fn",C642)&gt;0,FIND("ITM_",P642),I642="CAT_FNCT"),E642,""),"""","")</f>
        <v>#VALUE!</v>
      </c>
    </row>
    <row r="643" customFormat="false" ht="15.75" hidden="false" customHeight="false" outlineLevel="0" collapsed="false">
      <c r="A643" s="23" t="n">
        <f aca="false">IF(B643=INT(B643),ROW(),"")</f>
        <v>643</v>
      </c>
      <c r="B643" s="24" t="n">
        <f aca="false">IF(AND(MID(C643,2,1)&lt;&gt;"/",MID(C643,1,1)="/"),INT(B642)+1,B642+0.01)</f>
        <v>619</v>
      </c>
      <c r="C643" s="105" t="s">
        <v>1376</v>
      </c>
      <c r="D643" s="105" t="s">
        <v>1568</v>
      </c>
      <c r="E643" s="106" t="s">
        <v>2</v>
      </c>
      <c r="F643" s="111" t="s">
        <v>1569</v>
      </c>
      <c r="G643" s="112" t="n">
        <v>0</v>
      </c>
      <c r="H643" s="112" t="n">
        <v>0</v>
      </c>
      <c r="I643" s="106" t="s">
        <v>4</v>
      </c>
      <c r="J643" s="106" t="s">
        <v>5</v>
      </c>
      <c r="K643" s="108" t="s">
        <v>6</v>
      </c>
      <c r="L643" s="109" t="s">
        <v>7</v>
      </c>
      <c r="M643" s="109" t="s">
        <v>244</v>
      </c>
      <c r="N643" s="28"/>
      <c r="O643" s="74"/>
      <c r="P643" s="20" t="s">
        <v>1568</v>
      </c>
      <c r="Q643" s="21"/>
      <c r="R643" s="1"/>
      <c r="S643" s="1" t="str">
        <f aca="false">IF(E643=F643,"","NOT EQUAL")</f>
        <v>NOT EQUAL</v>
      </c>
      <c r="T643" s="1" t="str">
        <f aca="false">IF(ISNA(VLOOKUP(P643,'NEW XEQM.c'!D:D,1,0)),"--",VLOOKUP(P643,'NEW XEQM.c'!D:G,3,0))</f>
        <v>--</v>
      </c>
      <c r="U643" s="1"/>
      <c r="W643" s="0" t="e">
        <f aca="false">SUBSTITUTE(IF(AND(T643="--",FIND("STD",E643),FIND("fn",C643)&gt;0,FIND("ITM_",P643),I643="CAT_FNCT"),E643,""),"""","")</f>
        <v>#VALUE!</v>
      </c>
    </row>
    <row r="644" customFormat="false" ht="15.75" hidden="false" customHeight="false" outlineLevel="0" collapsed="false">
      <c r="A644" s="23" t="n">
        <f aca="false">IF(B644=INT(B644),ROW(),"")</f>
        <v>644</v>
      </c>
      <c r="B644" s="24" t="n">
        <f aca="false">IF(AND(MID(C644,2,1)&lt;&gt;"/",MID(C644,1,1)="/"),INT(B643)+1,B643+0.01)</f>
        <v>620</v>
      </c>
      <c r="C644" s="105" t="s">
        <v>1376</v>
      </c>
      <c r="D644" s="105" t="s">
        <v>1570</v>
      </c>
      <c r="E644" s="106" t="s">
        <v>2</v>
      </c>
      <c r="F644" s="106" t="s">
        <v>1571</v>
      </c>
      <c r="G644" s="110" t="n">
        <v>0</v>
      </c>
      <c r="H644" s="110" t="n">
        <v>0</v>
      </c>
      <c r="I644" s="106" t="s">
        <v>4</v>
      </c>
      <c r="J644" s="106" t="s">
        <v>5</v>
      </c>
      <c r="K644" s="108" t="s">
        <v>6</v>
      </c>
      <c r="L644" s="109" t="s">
        <v>7</v>
      </c>
      <c r="M644" s="109" t="s">
        <v>244</v>
      </c>
      <c r="N644" s="28"/>
      <c r="O644" s="28"/>
      <c r="P644" s="20" t="s">
        <v>1570</v>
      </c>
      <c r="Q644" s="21"/>
      <c r="R644" s="1"/>
      <c r="S644" s="1" t="str">
        <f aca="false">IF(E644=F644,"","NOT EQUAL")</f>
        <v>NOT EQUAL</v>
      </c>
      <c r="T644" s="1" t="str">
        <f aca="false">IF(ISNA(VLOOKUP(P644,'NEW XEQM.c'!D:D,1,0)),"--",VLOOKUP(P644,'NEW XEQM.c'!D:G,3,0))</f>
        <v>--</v>
      </c>
      <c r="U644" s="1"/>
      <c r="W644" s="0" t="e">
        <f aca="false">SUBSTITUTE(IF(AND(T644="--",FIND("STD",E644),FIND("fn",C644)&gt;0,FIND("ITM_",P644),I644="CAT_FNCT"),E644,""),"""","")</f>
        <v>#VALUE!</v>
      </c>
    </row>
    <row r="645" customFormat="false" ht="15.75" hidden="false" customHeight="false" outlineLevel="0" collapsed="false">
      <c r="A645" s="23" t="n">
        <f aca="false">IF(B645=INT(B645),ROW(),"")</f>
        <v>645</v>
      </c>
      <c r="B645" s="24" t="n">
        <f aca="false">IF(AND(MID(C645,2,1)&lt;&gt;"/",MID(C645,1,1)="/"),INT(B644)+1,B644+0.01)</f>
        <v>621</v>
      </c>
      <c r="C645" s="105" t="s">
        <v>1376</v>
      </c>
      <c r="D645" s="105" t="s">
        <v>1572</v>
      </c>
      <c r="E645" s="106" t="s">
        <v>2</v>
      </c>
      <c r="F645" s="106" t="s">
        <v>1573</v>
      </c>
      <c r="G645" s="110" t="n">
        <v>0</v>
      </c>
      <c r="H645" s="110" t="n">
        <v>0</v>
      </c>
      <c r="I645" s="106" t="s">
        <v>4</v>
      </c>
      <c r="J645" s="106" t="s">
        <v>5</v>
      </c>
      <c r="K645" s="108" t="s">
        <v>6</v>
      </c>
      <c r="L645" s="109" t="s">
        <v>7</v>
      </c>
      <c r="M645" s="109" t="s">
        <v>244</v>
      </c>
      <c r="N645" s="28"/>
      <c r="O645" s="28"/>
      <c r="P645" s="20" t="s">
        <v>1572</v>
      </c>
      <c r="Q645" s="21"/>
      <c r="R645" s="1"/>
      <c r="S645" s="1" t="str">
        <f aca="false">IF(E645=F645,"","NOT EQUAL")</f>
        <v>NOT EQUAL</v>
      </c>
      <c r="T645" s="1" t="str">
        <f aca="false">IF(ISNA(VLOOKUP(P645,'NEW XEQM.c'!D:D,1,0)),"--",VLOOKUP(P645,'NEW XEQM.c'!D:G,3,0))</f>
        <v>--</v>
      </c>
      <c r="U645" s="1"/>
      <c r="W645" s="0" t="e">
        <f aca="false">SUBSTITUTE(IF(AND(T645="--",FIND("STD",E645),FIND("fn",C645)&gt;0,FIND("ITM_",P645),I645="CAT_FNCT"),E645,""),"""","")</f>
        <v>#VALUE!</v>
      </c>
    </row>
    <row r="646" customFormat="false" ht="15.75" hidden="false" customHeight="false" outlineLevel="0" collapsed="false">
      <c r="A646" s="23" t="n">
        <f aca="false">IF(B646=INT(B646),ROW(),"")</f>
        <v>646</v>
      </c>
      <c r="B646" s="24" t="n">
        <f aca="false">IF(AND(MID(C646,2,1)&lt;&gt;"/",MID(C646,1,1)="/"),INT(B645)+1,B645+0.01)</f>
        <v>622</v>
      </c>
      <c r="C646" s="105" t="s">
        <v>1376</v>
      </c>
      <c r="D646" s="105" t="s">
        <v>1574</v>
      </c>
      <c r="E646" s="106" t="s">
        <v>2</v>
      </c>
      <c r="F646" s="111" t="s">
        <v>1575</v>
      </c>
      <c r="G646" s="112" t="n">
        <v>0</v>
      </c>
      <c r="H646" s="112" t="n">
        <v>0</v>
      </c>
      <c r="I646" s="106" t="s">
        <v>4</v>
      </c>
      <c r="J646" s="106" t="s">
        <v>5</v>
      </c>
      <c r="K646" s="108" t="s">
        <v>6</v>
      </c>
      <c r="L646" s="109" t="s">
        <v>7</v>
      </c>
      <c r="M646" s="109" t="s">
        <v>244</v>
      </c>
      <c r="N646" s="28"/>
      <c r="O646" s="74"/>
      <c r="P646" s="20" t="s">
        <v>1574</v>
      </c>
      <c r="Q646" s="21"/>
      <c r="R646" s="1"/>
      <c r="S646" s="1" t="str">
        <f aca="false">IF(E646=F646,"","NOT EQUAL")</f>
        <v>NOT EQUAL</v>
      </c>
      <c r="T646" s="1" t="str">
        <f aca="false">IF(ISNA(VLOOKUP(P646,'NEW XEQM.c'!D:D,1,0)),"--",VLOOKUP(P646,'NEW XEQM.c'!D:G,3,0))</f>
        <v>--</v>
      </c>
      <c r="U646" s="1"/>
      <c r="W646" s="0" t="e">
        <f aca="false">SUBSTITUTE(IF(AND(T646="--",FIND("STD",E646),FIND("fn",C646)&gt;0,FIND("ITM_",P646),I646="CAT_FNCT"),E646,""),"""","")</f>
        <v>#VALUE!</v>
      </c>
    </row>
    <row r="647" customFormat="false" ht="15.75" hidden="false" customHeight="false" outlineLevel="0" collapsed="false">
      <c r="A647" s="23" t="n">
        <f aca="false">IF(B647=INT(B647),ROW(),"")</f>
        <v>647</v>
      </c>
      <c r="B647" s="24" t="n">
        <f aca="false">IF(AND(MID(C647,2,1)&lt;&gt;"/",MID(C647,1,1)="/"),INT(B646)+1,B646+0.01)</f>
        <v>623</v>
      </c>
      <c r="C647" s="105" t="s">
        <v>1376</v>
      </c>
      <c r="D647" s="105" t="s">
        <v>1576</v>
      </c>
      <c r="E647" s="106" t="s">
        <v>2</v>
      </c>
      <c r="F647" s="111" t="s">
        <v>1577</v>
      </c>
      <c r="G647" s="112" t="n">
        <v>0</v>
      </c>
      <c r="H647" s="112" t="n">
        <v>0</v>
      </c>
      <c r="I647" s="106" t="s">
        <v>4</v>
      </c>
      <c r="J647" s="106" t="s">
        <v>5</v>
      </c>
      <c r="K647" s="108" t="s">
        <v>6</v>
      </c>
      <c r="L647" s="109" t="s">
        <v>7</v>
      </c>
      <c r="M647" s="109" t="s">
        <v>244</v>
      </c>
      <c r="N647" s="28"/>
      <c r="O647" s="74"/>
      <c r="P647" s="20" t="s">
        <v>1576</v>
      </c>
      <c r="Q647" s="21"/>
      <c r="R647" s="1"/>
      <c r="S647" s="1" t="str">
        <f aca="false">IF(E647=F647,"","NOT EQUAL")</f>
        <v>NOT EQUAL</v>
      </c>
      <c r="T647" s="1" t="str">
        <f aca="false">IF(ISNA(VLOOKUP(P647,'NEW XEQM.c'!D:D,1,0)),"--",VLOOKUP(P647,'NEW XEQM.c'!D:G,3,0))</f>
        <v>--</v>
      </c>
      <c r="U647" s="1"/>
      <c r="W647" s="0" t="e">
        <f aca="false">SUBSTITUTE(IF(AND(T647="--",FIND("STD",E647),FIND("fn",C647)&gt;0,FIND("ITM_",P647),I647="CAT_FNCT"),E647,""),"""","")</f>
        <v>#VALUE!</v>
      </c>
    </row>
    <row r="648" customFormat="false" ht="15.75" hidden="false" customHeight="false" outlineLevel="0" collapsed="false">
      <c r="A648" s="23" t="n">
        <f aca="false">IF(B648=INT(B648),ROW(),"")</f>
        <v>648</v>
      </c>
      <c r="B648" s="24" t="n">
        <f aca="false">IF(AND(MID(C648,2,1)&lt;&gt;"/",MID(C648,1,1)="/"),INT(B647)+1,B647+0.01)</f>
        <v>624</v>
      </c>
      <c r="C648" s="105" t="s">
        <v>1376</v>
      </c>
      <c r="D648" s="105" t="s">
        <v>1578</v>
      </c>
      <c r="E648" s="106" t="s">
        <v>2</v>
      </c>
      <c r="F648" s="106" t="s">
        <v>1579</v>
      </c>
      <c r="G648" s="110" t="n">
        <v>0</v>
      </c>
      <c r="H648" s="110" t="n">
        <v>0</v>
      </c>
      <c r="I648" s="106" t="s">
        <v>4</v>
      </c>
      <c r="J648" s="106" t="s">
        <v>5</v>
      </c>
      <c r="K648" s="108" t="s">
        <v>6</v>
      </c>
      <c r="L648" s="109" t="s">
        <v>7</v>
      </c>
      <c r="M648" s="109" t="s">
        <v>244</v>
      </c>
      <c r="N648" s="28"/>
      <c r="O648" s="28"/>
      <c r="P648" s="20" t="s">
        <v>1578</v>
      </c>
      <c r="Q648" s="21"/>
      <c r="R648" s="1"/>
      <c r="S648" s="1" t="str">
        <f aca="false">IF(E648=F648,"","NOT EQUAL")</f>
        <v>NOT EQUAL</v>
      </c>
      <c r="T648" s="1" t="str">
        <f aca="false">IF(ISNA(VLOOKUP(P648,'NEW XEQM.c'!D:D,1,0)),"--",VLOOKUP(P648,'NEW XEQM.c'!D:G,3,0))</f>
        <v>--</v>
      </c>
      <c r="U648" s="1"/>
      <c r="W648" s="0" t="e">
        <f aca="false">SUBSTITUTE(IF(AND(T648="--",FIND("STD",E648),FIND("fn",C648)&gt;0,FIND("ITM_",P648),I648="CAT_FNCT"),E648,""),"""","")</f>
        <v>#VALUE!</v>
      </c>
    </row>
    <row r="649" customFormat="false" ht="15.75" hidden="false" customHeight="false" outlineLevel="0" collapsed="false">
      <c r="A649" s="23" t="n">
        <f aca="false">IF(B649=INT(B649),ROW(),"")</f>
        <v>649</v>
      </c>
      <c r="B649" s="24" t="n">
        <f aca="false">IF(AND(MID(C649,2,1)&lt;&gt;"/",MID(C649,1,1)="/"),INT(B648)+1,B648+0.01)</f>
        <v>625</v>
      </c>
      <c r="C649" s="105" t="s">
        <v>1376</v>
      </c>
      <c r="D649" s="105" t="s">
        <v>1580</v>
      </c>
      <c r="E649" s="106" t="s">
        <v>2</v>
      </c>
      <c r="F649" s="106" t="s">
        <v>1581</v>
      </c>
      <c r="G649" s="110" t="n">
        <v>0</v>
      </c>
      <c r="H649" s="110" t="n">
        <v>0</v>
      </c>
      <c r="I649" s="106" t="s">
        <v>4</v>
      </c>
      <c r="J649" s="106" t="s">
        <v>5</v>
      </c>
      <c r="K649" s="108" t="s">
        <v>6</v>
      </c>
      <c r="L649" s="109" t="s">
        <v>7</v>
      </c>
      <c r="M649" s="109" t="s">
        <v>244</v>
      </c>
      <c r="N649" s="28"/>
      <c r="O649" s="28"/>
      <c r="P649" s="20" t="s">
        <v>1580</v>
      </c>
      <c r="Q649" s="21"/>
      <c r="R649" s="1"/>
      <c r="S649" s="1" t="str">
        <f aca="false">IF(E649=F649,"","NOT EQUAL")</f>
        <v>NOT EQUAL</v>
      </c>
      <c r="T649" s="1" t="str">
        <f aca="false">IF(ISNA(VLOOKUP(P649,'NEW XEQM.c'!D:D,1,0)),"--",VLOOKUP(P649,'NEW XEQM.c'!D:G,3,0))</f>
        <v>--</v>
      </c>
      <c r="U649" s="1"/>
      <c r="W649" s="0" t="e">
        <f aca="false">SUBSTITUTE(IF(AND(T649="--",FIND("STD",E649),FIND("fn",C649)&gt;0,FIND("ITM_",P649),I649="CAT_FNCT"),E649,""),"""","")</f>
        <v>#VALUE!</v>
      </c>
    </row>
    <row r="650" customFormat="false" ht="15.75" hidden="false" customHeight="false" outlineLevel="0" collapsed="false">
      <c r="A650" s="23" t="n">
        <f aca="false">IF(B650=INT(B650),ROW(),"")</f>
        <v>650</v>
      </c>
      <c r="B650" s="24" t="n">
        <f aca="false">IF(AND(MID(C650,2,1)&lt;&gt;"/",MID(C650,1,1)="/"),INT(B649)+1,B649+0.01)</f>
        <v>626</v>
      </c>
      <c r="C650" s="105" t="s">
        <v>1376</v>
      </c>
      <c r="D650" s="105" t="s">
        <v>1582</v>
      </c>
      <c r="E650" s="106" t="s">
        <v>2</v>
      </c>
      <c r="F650" s="106" t="s">
        <v>1583</v>
      </c>
      <c r="G650" s="110" t="n">
        <v>0</v>
      </c>
      <c r="H650" s="110" t="n">
        <v>0</v>
      </c>
      <c r="I650" s="106" t="s">
        <v>4</v>
      </c>
      <c r="J650" s="106" t="s">
        <v>5</v>
      </c>
      <c r="K650" s="108" t="s">
        <v>6</v>
      </c>
      <c r="L650" s="109" t="s">
        <v>7</v>
      </c>
      <c r="M650" s="109" t="s">
        <v>244</v>
      </c>
      <c r="N650" s="28"/>
      <c r="O650" s="28"/>
      <c r="P650" s="20" t="s">
        <v>1582</v>
      </c>
      <c r="Q650" s="21"/>
      <c r="R650" s="1"/>
      <c r="S650" s="1" t="str">
        <f aca="false">IF(E650=F650,"","NOT EQUAL")</f>
        <v>NOT EQUAL</v>
      </c>
      <c r="T650" s="1" t="str">
        <f aca="false">IF(ISNA(VLOOKUP(P650,'NEW XEQM.c'!D:D,1,0)),"--",VLOOKUP(P650,'NEW XEQM.c'!D:G,3,0))</f>
        <v>--</v>
      </c>
      <c r="U650" s="1"/>
      <c r="W650" s="0" t="e">
        <f aca="false">SUBSTITUTE(IF(AND(T650="--",FIND("STD",E650),FIND("fn",C650)&gt;0,FIND("ITM_",P650),I650="CAT_FNCT"),E650,""),"""","")</f>
        <v>#VALUE!</v>
      </c>
    </row>
    <row r="651" customFormat="false" ht="15.75" hidden="false" customHeight="false" outlineLevel="0" collapsed="false">
      <c r="A651" s="23" t="n">
        <f aca="false">IF(B651=INT(B651),ROW(),"")</f>
        <v>651</v>
      </c>
      <c r="B651" s="24" t="n">
        <f aca="false">IF(AND(MID(C651,2,1)&lt;&gt;"/",MID(C651,1,1)="/"),INT(B650)+1,B650+0.01)</f>
        <v>627</v>
      </c>
      <c r="C651" s="105" t="s">
        <v>1376</v>
      </c>
      <c r="D651" s="105" t="s">
        <v>1584</v>
      </c>
      <c r="E651" s="106" t="s">
        <v>2</v>
      </c>
      <c r="F651" s="106" t="s">
        <v>1585</v>
      </c>
      <c r="G651" s="110" t="n">
        <v>0</v>
      </c>
      <c r="H651" s="110" t="n">
        <v>0</v>
      </c>
      <c r="I651" s="106" t="s">
        <v>4</v>
      </c>
      <c r="J651" s="106" t="s">
        <v>5</v>
      </c>
      <c r="K651" s="108" t="s">
        <v>6</v>
      </c>
      <c r="L651" s="109" t="s">
        <v>7</v>
      </c>
      <c r="M651" s="109" t="s">
        <v>244</v>
      </c>
      <c r="N651" s="28"/>
      <c r="O651" s="28"/>
      <c r="P651" s="20" t="s">
        <v>1584</v>
      </c>
      <c r="Q651" s="21"/>
      <c r="R651" s="1"/>
      <c r="S651" s="1" t="str">
        <f aca="false">IF(E651=F651,"","NOT EQUAL")</f>
        <v>NOT EQUAL</v>
      </c>
      <c r="T651" s="1" t="str">
        <f aca="false">IF(ISNA(VLOOKUP(P651,'NEW XEQM.c'!D:D,1,0)),"--",VLOOKUP(P651,'NEW XEQM.c'!D:G,3,0))</f>
        <v>--</v>
      </c>
      <c r="U651" s="1"/>
      <c r="W651" s="0" t="e">
        <f aca="false">SUBSTITUTE(IF(AND(T651="--",FIND("STD",E651),FIND("fn",C651)&gt;0,FIND("ITM_",P651),I651="CAT_FNCT"),E651,""),"""","")</f>
        <v>#VALUE!</v>
      </c>
    </row>
    <row r="652" customFormat="false" ht="15.75" hidden="false" customHeight="false" outlineLevel="0" collapsed="false">
      <c r="A652" s="23" t="n">
        <f aca="false">IF(B652=INT(B652),ROW(),"")</f>
        <v>652</v>
      </c>
      <c r="B652" s="24" t="n">
        <f aca="false">IF(AND(MID(C652,2,1)&lt;&gt;"/",MID(C652,1,1)="/"),INT(B651)+1,B651+0.01)</f>
        <v>628</v>
      </c>
      <c r="C652" s="105" t="s">
        <v>1376</v>
      </c>
      <c r="D652" s="105" t="s">
        <v>1586</v>
      </c>
      <c r="E652" s="106" t="s">
        <v>2</v>
      </c>
      <c r="F652" s="106" t="s">
        <v>616</v>
      </c>
      <c r="G652" s="110" t="n">
        <v>0</v>
      </c>
      <c r="H652" s="110" t="n">
        <v>0</v>
      </c>
      <c r="I652" s="106" t="s">
        <v>4</v>
      </c>
      <c r="J652" s="106" t="s">
        <v>5</v>
      </c>
      <c r="K652" s="108" t="s">
        <v>6</v>
      </c>
      <c r="L652" s="109" t="s">
        <v>7</v>
      </c>
      <c r="M652" s="109" t="s">
        <v>244</v>
      </c>
      <c r="N652" s="28"/>
      <c r="O652" s="28"/>
      <c r="P652" s="20" t="s">
        <v>1586</v>
      </c>
      <c r="Q652" s="21"/>
      <c r="R652" s="1"/>
      <c r="S652" s="1" t="str">
        <f aca="false">IF(E652=F652,"","NOT EQUAL")</f>
        <v>NOT EQUAL</v>
      </c>
      <c r="T652" s="1" t="str">
        <f aca="false">IF(ISNA(VLOOKUP(P652,'NEW XEQM.c'!D:D,1,0)),"--",VLOOKUP(P652,'NEW XEQM.c'!D:G,3,0))</f>
        <v>--</v>
      </c>
      <c r="U652" s="1"/>
      <c r="W652" s="0" t="e">
        <f aca="false">SUBSTITUTE(IF(AND(T652="--",FIND("STD",E652),FIND("fn",C652)&gt;0,FIND("ITM_",P652),I652="CAT_FNCT"),E652,""),"""","")</f>
        <v>#VALUE!</v>
      </c>
    </row>
    <row r="653" customFormat="false" ht="15.75" hidden="false" customHeight="false" outlineLevel="0" collapsed="false">
      <c r="A653" s="23" t="n">
        <f aca="false">IF(B653=INT(B653),ROW(),"")</f>
        <v>653</v>
      </c>
      <c r="B653" s="24" t="n">
        <f aca="false">IF(AND(MID(C653,2,1)&lt;&gt;"/",MID(C653,1,1)="/"),INT(B652)+1,B652+0.01)</f>
        <v>629</v>
      </c>
      <c r="C653" s="105" t="s">
        <v>1376</v>
      </c>
      <c r="D653" s="105" t="s">
        <v>1587</v>
      </c>
      <c r="E653" s="106" t="s">
        <v>2</v>
      </c>
      <c r="F653" s="106" t="s">
        <v>1588</v>
      </c>
      <c r="G653" s="113" t="n">
        <v>0</v>
      </c>
      <c r="H653" s="113" t="n">
        <v>0</v>
      </c>
      <c r="I653" s="106" t="s">
        <v>4</v>
      </c>
      <c r="J653" s="106" t="s">
        <v>5</v>
      </c>
      <c r="K653" s="108" t="s">
        <v>6</v>
      </c>
      <c r="L653" s="109" t="s">
        <v>7</v>
      </c>
      <c r="M653" s="109" t="s">
        <v>244</v>
      </c>
      <c r="N653" s="28"/>
      <c r="O653" s="28"/>
      <c r="P653" s="20" t="s">
        <v>1587</v>
      </c>
      <c r="Q653" s="21"/>
      <c r="R653" s="1"/>
      <c r="S653" s="1" t="str">
        <f aca="false">IF(E653=F653,"","NOT EQUAL")</f>
        <v>NOT EQUAL</v>
      </c>
      <c r="T653" s="1" t="str">
        <f aca="false">IF(ISNA(VLOOKUP(P653,'NEW XEQM.c'!D:D,1,0)),"--",VLOOKUP(P653,'NEW XEQM.c'!D:G,3,0))</f>
        <v>--</v>
      </c>
      <c r="U653" s="1"/>
      <c r="W653" s="0" t="e">
        <f aca="false">SUBSTITUTE(IF(AND(T653="--",FIND("STD",E653),FIND("fn",C653)&gt;0,FIND("ITM_",P653),I653="CAT_FNCT"),E653,""),"""","")</f>
        <v>#VALUE!</v>
      </c>
    </row>
    <row r="654" customFormat="false" ht="15.75" hidden="false" customHeight="false" outlineLevel="0" collapsed="false">
      <c r="A654" s="23" t="n">
        <f aca="false">IF(B654=INT(B654),ROW(),"")</f>
        <v>654</v>
      </c>
      <c r="B654" s="24" t="n">
        <f aca="false">IF(AND(MID(C654,2,1)&lt;&gt;"/",MID(C654,1,1)="/"),INT(B653)+1,B653+0.01)</f>
        <v>630</v>
      </c>
      <c r="C654" s="105" t="s">
        <v>1376</v>
      </c>
      <c r="D654" s="105" t="s">
        <v>1589</v>
      </c>
      <c r="E654" s="106" t="s">
        <v>2</v>
      </c>
      <c r="F654" s="111" t="s">
        <v>619</v>
      </c>
      <c r="G654" s="112" t="n">
        <v>0</v>
      </c>
      <c r="H654" s="112" t="n">
        <v>0</v>
      </c>
      <c r="I654" s="106" t="s">
        <v>4</v>
      </c>
      <c r="J654" s="106" t="s">
        <v>5</v>
      </c>
      <c r="K654" s="108" t="s">
        <v>6</v>
      </c>
      <c r="L654" s="109" t="s">
        <v>7</v>
      </c>
      <c r="M654" s="109" t="s">
        <v>244</v>
      </c>
      <c r="N654" s="28"/>
      <c r="O654" s="74"/>
      <c r="P654" s="20" t="s">
        <v>1589</v>
      </c>
      <c r="Q654" s="21"/>
      <c r="R654" s="1"/>
      <c r="S654" s="1" t="str">
        <f aca="false">IF(E654=F654,"","NOT EQUAL")</f>
        <v>NOT EQUAL</v>
      </c>
      <c r="T654" s="1" t="str">
        <f aca="false">IF(ISNA(VLOOKUP(P654,'NEW XEQM.c'!D:D,1,0)),"--",VLOOKUP(P654,'NEW XEQM.c'!D:G,3,0))</f>
        <v>--</v>
      </c>
      <c r="U654" s="1"/>
      <c r="W654" s="0" t="e">
        <f aca="false">SUBSTITUTE(IF(AND(T654="--",FIND("STD",E654),FIND("fn",C654)&gt;0,FIND("ITM_",P654),I654="CAT_FNCT"),E654,""),"""","")</f>
        <v>#VALUE!</v>
      </c>
    </row>
    <row r="655" customFormat="false" ht="15.75" hidden="false" customHeight="false" outlineLevel="0" collapsed="false">
      <c r="A655" s="23" t="n">
        <f aca="false">IF(B655=INT(B655),ROW(),"")</f>
        <v>655</v>
      </c>
      <c r="B655" s="24" t="n">
        <f aca="false">IF(AND(MID(C655,2,1)&lt;&gt;"/",MID(C655,1,1)="/"),INT(B654)+1,B654+0.01)</f>
        <v>631</v>
      </c>
      <c r="C655" s="105" t="s">
        <v>1376</v>
      </c>
      <c r="D655" s="105" t="s">
        <v>1590</v>
      </c>
      <c r="E655" s="106" t="s">
        <v>2</v>
      </c>
      <c r="F655" s="106" t="s">
        <v>1591</v>
      </c>
      <c r="G655" s="110" t="n">
        <v>0</v>
      </c>
      <c r="H655" s="110" t="n">
        <v>0</v>
      </c>
      <c r="I655" s="106" t="s">
        <v>4</v>
      </c>
      <c r="J655" s="106" t="s">
        <v>5</v>
      </c>
      <c r="K655" s="108" t="s">
        <v>6</v>
      </c>
      <c r="L655" s="109" t="s">
        <v>7</v>
      </c>
      <c r="M655" s="109" t="s">
        <v>244</v>
      </c>
      <c r="N655" s="28"/>
      <c r="O655" s="28"/>
      <c r="P655" s="20" t="s">
        <v>1590</v>
      </c>
      <c r="Q655" s="21"/>
      <c r="R655" s="1"/>
      <c r="S655" s="1" t="str">
        <f aca="false">IF(E655=F655,"","NOT EQUAL")</f>
        <v>NOT EQUAL</v>
      </c>
      <c r="T655" s="1" t="str">
        <f aca="false">IF(ISNA(VLOOKUP(P655,'NEW XEQM.c'!D:D,1,0)),"--",VLOOKUP(P655,'NEW XEQM.c'!D:G,3,0))</f>
        <v>--</v>
      </c>
      <c r="U655" s="1"/>
      <c r="W655" s="0" t="e">
        <f aca="false">SUBSTITUTE(IF(AND(T655="--",FIND("STD",E655),FIND("fn",C655)&gt;0,FIND("ITM_",P655),I655="CAT_FNCT"),E655,""),"""","")</f>
        <v>#VALUE!</v>
      </c>
    </row>
    <row r="656" customFormat="false" ht="15.75" hidden="false" customHeight="false" outlineLevel="0" collapsed="false">
      <c r="A656" s="23" t="n">
        <f aca="false">IF(B656=INT(B656),ROW(),"")</f>
        <v>656</v>
      </c>
      <c r="B656" s="24" t="n">
        <f aca="false">IF(AND(MID(C656,2,1)&lt;&gt;"/",MID(C656,1,1)="/"),INT(B655)+1,B655+0.01)</f>
        <v>632</v>
      </c>
      <c r="C656" s="105" t="s">
        <v>1376</v>
      </c>
      <c r="D656" s="105" t="s">
        <v>1592</v>
      </c>
      <c r="E656" s="106" t="s">
        <v>2</v>
      </c>
      <c r="F656" s="106" t="s">
        <v>1593</v>
      </c>
      <c r="G656" s="110" t="n">
        <v>0</v>
      </c>
      <c r="H656" s="110" t="n">
        <v>0</v>
      </c>
      <c r="I656" s="106" t="s">
        <v>4</v>
      </c>
      <c r="J656" s="106" t="s">
        <v>5</v>
      </c>
      <c r="K656" s="108" t="s">
        <v>6</v>
      </c>
      <c r="L656" s="109" t="s">
        <v>7</v>
      </c>
      <c r="M656" s="109" t="s">
        <v>244</v>
      </c>
      <c r="N656" s="28"/>
      <c r="O656" s="28"/>
      <c r="P656" s="20" t="s">
        <v>1592</v>
      </c>
      <c r="Q656" s="21"/>
      <c r="R656" s="1"/>
      <c r="S656" s="1" t="str">
        <f aca="false">IF(E656=F656,"","NOT EQUAL")</f>
        <v>NOT EQUAL</v>
      </c>
      <c r="T656" s="1" t="str">
        <f aca="false">IF(ISNA(VLOOKUP(P656,'NEW XEQM.c'!D:D,1,0)),"--",VLOOKUP(P656,'NEW XEQM.c'!D:G,3,0))</f>
        <v>--</v>
      </c>
      <c r="U656" s="1"/>
      <c r="W656" s="0" t="e">
        <f aca="false">SUBSTITUTE(IF(AND(T656="--",FIND("STD",E656),FIND("fn",C656)&gt;0,FIND("ITM_",P656),I656="CAT_FNCT"),E656,""),"""","")</f>
        <v>#VALUE!</v>
      </c>
    </row>
    <row r="657" customFormat="false" ht="15.75" hidden="false" customHeight="false" outlineLevel="0" collapsed="false">
      <c r="A657" s="23" t="n">
        <f aca="false">IF(B657=INT(B657),ROW(),"")</f>
        <v>657</v>
      </c>
      <c r="B657" s="24" t="n">
        <f aca="false">IF(AND(MID(C657,2,1)&lt;&gt;"/",MID(C657,1,1)="/"),INT(B656)+1,B656+0.01)</f>
        <v>633</v>
      </c>
      <c r="C657" s="105" t="s">
        <v>1376</v>
      </c>
      <c r="D657" s="105" t="s">
        <v>1594</v>
      </c>
      <c r="E657" s="106" t="s">
        <v>2</v>
      </c>
      <c r="F657" s="111" t="s">
        <v>1595</v>
      </c>
      <c r="G657" s="112" t="n">
        <v>0</v>
      </c>
      <c r="H657" s="112" t="n">
        <v>0</v>
      </c>
      <c r="I657" s="106" t="s">
        <v>4</v>
      </c>
      <c r="J657" s="106" t="s">
        <v>5</v>
      </c>
      <c r="K657" s="108" t="s">
        <v>6</v>
      </c>
      <c r="L657" s="109" t="s">
        <v>7</v>
      </c>
      <c r="M657" s="109" t="s">
        <v>244</v>
      </c>
      <c r="N657" s="28"/>
      <c r="O657" s="74"/>
      <c r="P657" s="20" t="s">
        <v>1594</v>
      </c>
      <c r="Q657" s="21"/>
      <c r="R657" s="1"/>
      <c r="S657" s="1" t="str">
        <f aca="false">IF(E657=F657,"","NOT EQUAL")</f>
        <v>NOT EQUAL</v>
      </c>
      <c r="T657" s="1" t="str">
        <f aca="false">IF(ISNA(VLOOKUP(P657,'NEW XEQM.c'!D:D,1,0)),"--",VLOOKUP(P657,'NEW XEQM.c'!D:G,3,0))</f>
        <v>--</v>
      </c>
      <c r="U657" s="1"/>
      <c r="W657" s="0" t="e">
        <f aca="false">SUBSTITUTE(IF(AND(T657="--",FIND("STD",E657),FIND("fn",C657)&gt;0,FIND("ITM_",P657),I657="CAT_FNCT"),E657,""),"""","")</f>
        <v>#VALUE!</v>
      </c>
    </row>
    <row r="658" customFormat="false" ht="15.75" hidden="false" customHeight="false" outlineLevel="0" collapsed="false">
      <c r="A658" s="23" t="n">
        <f aca="false">IF(B658=INT(B658),ROW(),"")</f>
        <v>658</v>
      </c>
      <c r="B658" s="24" t="n">
        <f aca="false">IF(AND(MID(C658,2,1)&lt;&gt;"/",MID(C658,1,1)="/"),INT(B657)+1,B657+0.01)</f>
        <v>634</v>
      </c>
      <c r="C658" s="105" t="s">
        <v>1376</v>
      </c>
      <c r="D658" s="105" t="s">
        <v>1596</v>
      </c>
      <c r="E658" s="106" t="s">
        <v>2</v>
      </c>
      <c r="F658" s="106" t="s">
        <v>1597</v>
      </c>
      <c r="G658" s="110" t="n">
        <v>0</v>
      </c>
      <c r="H658" s="110" t="n">
        <v>0</v>
      </c>
      <c r="I658" s="106" t="s">
        <v>4</v>
      </c>
      <c r="J658" s="106" t="s">
        <v>5</v>
      </c>
      <c r="K658" s="108" t="s">
        <v>6</v>
      </c>
      <c r="L658" s="109" t="s">
        <v>7</v>
      </c>
      <c r="M658" s="109" t="s">
        <v>244</v>
      </c>
      <c r="N658" s="28"/>
      <c r="O658" s="28"/>
      <c r="P658" s="20" t="s">
        <v>1596</v>
      </c>
      <c r="Q658" s="21"/>
      <c r="R658" s="1"/>
      <c r="S658" s="1" t="str">
        <f aca="false">IF(E658=F658,"","NOT EQUAL")</f>
        <v>NOT EQUAL</v>
      </c>
      <c r="T658" s="1" t="str">
        <f aca="false">IF(ISNA(VLOOKUP(P658,'NEW XEQM.c'!D:D,1,0)),"--",VLOOKUP(P658,'NEW XEQM.c'!D:G,3,0))</f>
        <v>--</v>
      </c>
      <c r="U658" s="1"/>
      <c r="W658" s="0" t="e">
        <f aca="false">SUBSTITUTE(IF(AND(T658="--",FIND("STD",E658),FIND("fn",C658)&gt;0,FIND("ITM_",P658),I658="CAT_FNCT"),E658,""),"""","")</f>
        <v>#VALUE!</v>
      </c>
    </row>
    <row r="659" customFormat="false" ht="15.75" hidden="false" customHeight="false" outlineLevel="0" collapsed="false">
      <c r="A659" s="23" t="n">
        <f aca="false">IF(B659=INT(B659),ROW(),"")</f>
        <v>659</v>
      </c>
      <c r="B659" s="24" t="n">
        <f aca="false">IF(AND(MID(C659,2,1)&lt;&gt;"/",MID(C659,1,1)="/"),INT(B658)+1,B658+0.01)</f>
        <v>635</v>
      </c>
      <c r="C659" s="105" t="s">
        <v>1376</v>
      </c>
      <c r="D659" s="105" t="s">
        <v>1598</v>
      </c>
      <c r="E659" s="106" t="s">
        <v>2</v>
      </c>
      <c r="F659" s="111" t="s">
        <v>1599</v>
      </c>
      <c r="G659" s="112" t="n">
        <v>0</v>
      </c>
      <c r="H659" s="112" t="n">
        <v>0</v>
      </c>
      <c r="I659" s="106" t="s">
        <v>4</v>
      </c>
      <c r="J659" s="106" t="s">
        <v>5</v>
      </c>
      <c r="K659" s="108" t="s">
        <v>6</v>
      </c>
      <c r="L659" s="109" t="s">
        <v>7</v>
      </c>
      <c r="M659" s="109" t="s">
        <v>244</v>
      </c>
      <c r="N659" s="28"/>
      <c r="O659" s="74"/>
      <c r="P659" s="20" t="s">
        <v>1598</v>
      </c>
      <c r="Q659" s="21"/>
      <c r="R659" s="1"/>
      <c r="S659" s="1" t="str">
        <f aca="false">IF(E659=F659,"","NOT EQUAL")</f>
        <v>NOT EQUAL</v>
      </c>
      <c r="T659" s="1" t="str">
        <f aca="false">IF(ISNA(VLOOKUP(P659,'NEW XEQM.c'!D:D,1,0)),"--",VLOOKUP(P659,'NEW XEQM.c'!D:G,3,0))</f>
        <v>--</v>
      </c>
      <c r="U659" s="1"/>
      <c r="W659" s="0" t="e">
        <f aca="false">SUBSTITUTE(IF(AND(T659="--",FIND("STD",E659),FIND("fn",C659)&gt;0,FIND("ITM_",P659),I659="CAT_FNCT"),E659,""),"""","")</f>
        <v>#VALUE!</v>
      </c>
    </row>
    <row r="660" customFormat="false" ht="15.75" hidden="false" customHeight="false" outlineLevel="0" collapsed="false">
      <c r="A660" s="23" t="n">
        <f aca="false">IF(B660=INT(B660),ROW(),"")</f>
        <v>660</v>
      </c>
      <c r="B660" s="24" t="n">
        <f aca="false">IF(AND(MID(C660,2,1)&lt;&gt;"/",MID(C660,1,1)="/"),INT(B659)+1,B659+0.01)</f>
        <v>636</v>
      </c>
      <c r="C660" s="105" t="s">
        <v>1376</v>
      </c>
      <c r="D660" s="105" t="s">
        <v>1600</v>
      </c>
      <c r="E660" s="106" t="s">
        <v>2</v>
      </c>
      <c r="F660" s="106" t="s">
        <v>1601</v>
      </c>
      <c r="G660" s="110" t="n">
        <v>0</v>
      </c>
      <c r="H660" s="110" t="n">
        <v>0</v>
      </c>
      <c r="I660" s="106" t="s">
        <v>4</v>
      </c>
      <c r="J660" s="106" t="s">
        <v>5</v>
      </c>
      <c r="K660" s="108" t="s">
        <v>6</v>
      </c>
      <c r="L660" s="109" t="s">
        <v>7</v>
      </c>
      <c r="M660" s="109" t="s">
        <v>244</v>
      </c>
      <c r="N660" s="28"/>
      <c r="O660" s="28"/>
      <c r="P660" s="20" t="s">
        <v>1600</v>
      </c>
      <c r="Q660" s="21"/>
      <c r="R660" s="1"/>
      <c r="S660" s="1" t="str">
        <f aca="false">IF(E660=F660,"","NOT EQUAL")</f>
        <v>NOT EQUAL</v>
      </c>
      <c r="T660" s="1" t="str">
        <f aca="false">IF(ISNA(VLOOKUP(P660,'NEW XEQM.c'!D:D,1,0)),"--",VLOOKUP(P660,'NEW XEQM.c'!D:G,3,0))</f>
        <v>--</v>
      </c>
      <c r="U660" s="1"/>
      <c r="W660" s="0" t="e">
        <f aca="false">SUBSTITUTE(IF(AND(T660="--",FIND("STD",E660),FIND("fn",C660)&gt;0,FIND("ITM_",P660),I660="CAT_FNCT"),E660,""),"""","")</f>
        <v>#VALUE!</v>
      </c>
    </row>
    <row r="661" customFormat="false" ht="15.75" hidden="false" customHeight="false" outlineLevel="0" collapsed="false">
      <c r="A661" s="23" t="n">
        <f aca="false">IF(B661=INT(B661),ROW(),"")</f>
        <v>661</v>
      </c>
      <c r="B661" s="24" t="n">
        <f aca="false">IF(AND(MID(C661,2,1)&lt;&gt;"/",MID(C661,1,1)="/"),INT(B660)+1,B660+0.01)</f>
        <v>637</v>
      </c>
      <c r="C661" s="105" t="s">
        <v>1376</v>
      </c>
      <c r="D661" s="105" t="s">
        <v>1602</v>
      </c>
      <c r="E661" s="106" t="s">
        <v>2</v>
      </c>
      <c r="F661" s="106" t="s">
        <v>1603</v>
      </c>
      <c r="G661" s="110" t="n">
        <v>0</v>
      </c>
      <c r="H661" s="110" t="n">
        <v>0</v>
      </c>
      <c r="I661" s="106" t="s">
        <v>4</v>
      </c>
      <c r="J661" s="106" t="s">
        <v>5</v>
      </c>
      <c r="K661" s="108" t="s">
        <v>6</v>
      </c>
      <c r="L661" s="109" t="s">
        <v>7</v>
      </c>
      <c r="M661" s="109" t="s">
        <v>244</v>
      </c>
      <c r="N661" s="28"/>
      <c r="O661" s="28"/>
      <c r="P661" s="20" t="s">
        <v>1602</v>
      </c>
      <c r="Q661" s="21"/>
      <c r="R661" s="1"/>
      <c r="S661" s="1" t="str">
        <f aca="false">IF(E661=F661,"","NOT EQUAL")</f>
        <v>NOT EQUAL</v>
      </c>
      <c r="T661" s="1" t="str">
        <f aca="false">IF(ISNA(VLOOKUP(P661,'NEW XEQM.c'!D:D,1,0)),"--",VLOOKUP(P661,'NEW XEQM.c'!D:G,3,0))</f>
        <v>--</v>
      </c>
      <c r="U661" s="1"/>
      <c r="W661" s="0" t="e">
        <f aca="false">SUBSTITUTE(IF(AND(T661="--",FIND("STD",E661),FIND("fn",C661)&gt;0,FIND("ITM_",P661),I661="CAT_FNCT"),E661,""),"""","")</f>
        <v>#VALUE!</v>
      </c>
    </row>
    <row r="662" customFormat="false" ht="15.75" hidden="false" customHeight="false" outlineLevel="0" collapsed="false">
      <c r="A662" s="23" t="n">
        <f aca="false">IF(B662=INT(B662),ROW(),"")</f>
        <v>662</v>
      </c>
      <c r="B662" s="24" t="n">
        <f aca="false">IF(AND(MID(C662,2,1)&lt;&gt;"/",MID(C662,1,1)="/"),INT(B661)+1,B661+0.01)</f>
        <v>638</v>
      </c>
      <c r="C662" s="105" t="s">
        <v>1376</v>
      </c>
      <c r="D662" s="105" t="s">
        <v>1604</v>
      </c>
      <c r="E662" s="106" t="s">
        <v>2</v>
      </c>
      <c r="F662" s="106" t="s">
        <v>1605</v>
      </c>
      <c r="G662" s="110" t="n">
        <v>0</v>
      </c>
      <c r="H662" s="110" t="n">
        <v>0</v>
      </c>
      <c r="I662" s="106" t="s">
        <v>4</v>
      </c>
      <c r="J662" s="106" t="s">
        <v>5</v>
      </c>
      <c r="K662" s="108" t="s">
        <v>6</v>
      </c>
      <c r="L662" s="109" t="s">
        <v>7</v>
      </c>
      <c r="M662" s="109" t="s">
        <v>244</v>
      </c>
      <c r="N662" s="28"/>
      <c r="O662" s="28"/>
      <c r="P662" s="20" t="s">
        <v>1604</v>
      </c>
      <c r="Q662" s="21"/>
      <c r="R662" s="1"/>
      <c r="S662" s="1" t="str">
        <f aca="false">IF(E662=F662,"","NOT EQUAL")</f>
        <v>NOT EQUAL</v>
      </c>
      <c r="T662" s="1" t="str">
        <f aca="false">IF(ISNA(VLOOKUP(P662,'NEW XEQM.c'!D:D,1,0)),"--",VLOOKUP(P662,'NEW XEQM.c'!D:G,3,0))</f>
        <v>--</v>
      </c>
      <c r="U662" s="1"/>
      <c r="W662" s="0" t="e">
        <f aca="false">SUBSTITUTE(IF(AND(T662="--",FIND("STD",E662),FIND("fn",C662)&gt;0,FIND("ITM_",P662),I662="CAT_FNCT"),E662,""),"""","")</f>
        <v>#VALUE!</v>
      </c>
    </row>
    <row r="663" customFormat="false" ht="15.75" hidden="false" customHeight="false" outlineLevel="0" collapsed="false">
      <c r="A663" s="23" t="n">
        <f aca="false">IF(B663=INT(B663),ROW(),"")</f>
        <v>663</v>
      </c>
      <c r="B663" s="24" t="n">
        <f aca="false">IF(AND(MID(C663,2,1)&lt;&gt;"/",MID(C663,1,1)="/"),INT(B662)+1,B662+0.01)</f>
        <v>639</v>
      </c>
      <c r="C663" s="105" t="s">
        <v>1376</v>
      </c>
      <c r="D663" s="105" t="s">
        <v>1606</v>
      </c>
      <c r="E663" s="106" t="s">
        <v>2</v>
      </c>
      <c r="F663" s="106" t="s">
        <v>1607</v>
      </c>
      <c r="G663" s="110" t="n">
        <v>0</v>
      </c>
      <c r="H663" s="110" t="n">
        <v>0</v>
      </c>
      <c r="I663" s="106" t="s">
        <v>4</v>
      </c>
      <c r="J663" s="106" t="s">
        <v>5</v>
      </c>
      <c r="K663" s="108" t="s">
        <v>6</v>
      </c>
      <c r="L663" s="109" t="s">
        <v>7</v>
      </c>
      <c r="M663" s="109" t="s">
        <v>244</v>
      </c>
      <c r="N663" s="28"/>
      <c r="O663" s="28"/>
      <c r="P663" s="20" t="s">
        <v>1606</v>
      </c>
      <c r="Q663" s="21"/>
      <c r="R663" s="1"/>
      <c r="S663" s="1" t="str">
        <f aca="false">IF(E663=F663,"","NOT EQUAL")</f>
        <v>NOT EQUAL</v>
      </c>
      <c r="T663" s="1" t="str">
        <f aca="false">IF(ISNA(VLOOKUP(P663,'NEW XEQM.c'!D:D,1,0)),"--",VLOOKUP(P663,'NEW XEQM.c'!D:G,3,0))</f>
        <v>--</v>
      </c>
      <c r="U663" s="1"/>
      <c r="W663" s="0" t="e">
        <f aca="false">SUBSTITUTE(IF(AND(T663="--",FIND("STD",E663),FIND("fn",C663)&gt;0,FIND("ITM_",P663),I663="CAT_FNCT"),E663,""),"""","")</f>
        <v>#VALUE!</v>
      </c>
    </row>
    <row r="664" customFormat="false" ht="15.75" hidden="false" customHeight="false" outlineLevel="0" collapsed="false">
      <c r="A664" s="23" t="n">
        <f aca="false">IF(B664=INT(B664),ROW(),"")</f>
        <v>664</v>
      </c>
      <c r="B664" s="24" t="n">
        <f aca="false">IF(AND(MID(C664,2,1)&lt;&gt;"/",MID(C664,1,1)="/"),INT(B663)+1,B663+0.01)</f>
        <v>640</v>
      </c>
      <c r="C664" s="105" t="s">
        <v>1376</v>
      </c>
      <c r="D664" s="105" t="s">
        <v>1608</v>
      </c>
      <c r="E664" s="106" t="s">
        <v>2</v>
      </c>
      <c r="F664" s="111" t="s">
        <v>1609</v>
      </c>
      <c r="G664" s="112" t="n">
        <v>0</v>
      </c>
      <c r="H664" s="112" t="n">
        <v>0</v>
      </c>
      <c r="I664" s="106" t="s">
        <v>4</v>
      </c>
      <c r="J664" s="106" t="s">
        <v>5</v>
      </c>
      <c r="K664" s="108" t="s">
        <v>6</v>
      </c>
      <c r="L664" s="109" t="s">
        <v>7</v>
      </c>
      <c r="M664" s="109" t="s">
        <v>244</v>
      </c>
      <c r="N664" s="28"/>
      <c r="O664" s="74"/>
      <c r="P664" s="20" t="s">
        <v>1608</v>
      </c>
      <c r="Q664" s="21"/>
      <c r="R664" s="1"/>
      <c r="S664" s="1" t="str">
        <f aca="false">IF(E664=F664,"","NOT EQUAL")</f>
        <v>NOT EQUAL</v>
      </c>
      <c r="T664" s="1" t="str">
        <f aca="false">IF(ISNA(VLOOKUP(P664,'NEW XEQM.c'!D:D,1,0)),"--",VLOOKUP(P664,'NEW XEQM.c'!D:G,3,0))</f>
        <v>--</v>
      </c>
      <c r="U664" s="1"/>
      <c r="W664" s="0" t="e">
        <f aca="false">SUBSTITUTE(IF(AND(T664="--",FIND("STD",E664),FIND("fn",C664)&gt;0,FIND("ITM_",P664),I664="CAT_FNCT"),E664,""),"""","")</f>
        <v>#VALUE!</v>
      </c>
    </row>
    <row r="665" customFormat="false" ht="15.75" hidden="false" customHeight="false" outlineLevel="0" collapsed="false">
      <c r="A665" s="23" t="n">
        <f aca="false">IF(B665=INT(B665),ROW(),"")</f>
        <v>665</v>
      </c>
      <c r="B665" s="24" t="n">
        <f aca="false">IF(AND(MID(C665,2,1)&lt;&gt;"/",MID(C665,1,1)="/"),INT(B664)+1,B664+0.01)</f>
        <v>641</v>
      </c>
      <c r="C665" s="105" t="s">
        <v>1376</v>
      </c>
      <c r="D665" s="105" t="s">
        <v>1610</v>
      </c>
      <c r="E665" s="106" t="s">
        <v>2</v>
      </c>
      <c r="F665" s="106" t="s">
        <v>1611</v>
      </c>
      <c r="G665" s="110" t="n">
        <v>0</v>
      </c>
      <c r="H665" s="110" t="n">
        <v>0</v>
      </c>
      <c r="I665" s="106" t="s">
        <v>4</v>
      </c>
      <c r="J665" s="106" t="s">
        <v>5</v>
      </c>
      <c r="K665" s="108" t="s">
        <v>6</v>
      </c>
      <c r="L665" s="109" t="s">
        <v>7</v>
      </c>
      <c r="M665" s="109" t="s">
        <v>244</v>
      </c>
      <c r="N665" s="28"/>
      <c r="O665" s="28"/>
      <c r="P665" s="20" t="s">
        <v>1610</v>
      </c>
      <c r="Q665" s="21"/>
      <c r="R665" s="1"/>
      <c r="S665" s="1" t="str">
        <f aca="false">IF(E665=F665,"","NOT EQUAL")</f>
        <v>NOT EQUAL</v>
      </c>
      <c r="T665" s="1" t="str">
        <f aca="false">IF(ISNA(VLOOKUP(P665,'NEW XEQM.c'!D:D,1,0)),"--",VLOOKUP(P665,'NEW XEQM.c'!D:G,3,0))</f>
        <v>--</v>
      </c>
      <c r="U665" s="1"/>
      <c r="W665" s="0" t="e">
        <f aca="false">SUBSTITUTE(IF(AND(T665="--",FIND("STD",E665),FIND("fn",C665)&gt;0,FIND("ITM_",P665),I665="CAT_FNCT"),E665,""),"""","")</f>
        <v>#VALUE!</v>
      </c>
    </row>
    <row r="666" customFormat="false" ht="15.75" hidden="false" customHeight="false" outlineLevel="0" collapsed="false">
      <c r="A666" s="23" t="n">
        <f aca="false">IF(B666=INT(B666),ROW(),"")</f>
        <v>666</v>
      </c>
      <c r="B666" s="24" t="n">
        <f aca="false">IF(AND(MID(C666,2,1)&lt;&gt;"/",MID(C666,1,1)="/"),INT(B665)+1,B665+0.01)</f>
        <v>642</v>
      </c>
      <c r="C666" s="105" t="s">
        <v>1376</v>
      </c>
      <c r="D666" s="105" t="s">
        <v>1612</v>
      </c>
      <c r="E666" s="106" t="s">
        <v>2</v>
      </c>
      <c r="F666" s="106" t="s">
        <v>1613</v>
      </c>
      <c r="G666" s="110" t="n">
        <v>0</v>
      </c>
      <c r="H666" s="110" t="n">
        <v>0</v>
      </c>
      <c r="I666" s="106" t="s">
        <v>4</v>
      </c>
      <c r="J666" s="106" t="s">
        <v>5</v>
      </c>
      <c r="K666" s="108" t="s">
        <v>6</v>
      </c>
      <c r="L666" s="109" t="s">
        <v>7</v>
      </c>
      <c r="M666" s="109" t="s">
        <v>244</v>
      </c>
      <c r="N666" s="28"/>
      <c r="O666" s="28"/>
      <c r="P666" s="20" t="s">
        <v>1612</v>
      </c>
      <c r="Q666" s="21"/>
      <c r="R666" s="1"/>
      <c r="S666" s="1" t="str">
        <f aca="false">IF(E666=F666,"","NOT EQUAL")</f>
        <v>NOT EQUAL</v>
      </c>
      <c r="T666" s="1" t="str">
        <f aca="false">IF(ISNA(VLOOKUP(P666,'NEW XEQM.c'!D:D,1,0)),"--",VLOOKUP(P666,'NEW XEQM.c'!D:G,3,0))</f>
        <v>--</v>
      </c>
      <c r="U666" s="1"/>
      <c r="W666" s="0" t="e">
        <f aca="false">SUBSTITUTE(IF(AND(T666="--",FIND("STD",E666),FIND("fn",C666)&gt;0,FIND("ITM_",P666),I666="CAT_FNCT"),E666,""),"""","")</f>
        <v>#VALUE!</v>
      </c>
    </row>
    <row r="667" customFormat="false" ht="15.75" hidden="false" customHeight="false" outlineLevel="0" collapsed="false">
      <c r="A667" s="23" t="n">
        <f aca="false">IF(B667=INT(B667),ROW(),"")</f>
        <v>667</v>
      </c>
      <c r="B667" s="24" t="n">
        <f aca="false">IF(AND(MID(C667,2,1)&lt;&gt;"/",MID(C667,1,1)="/"),INT(B666)+1,B666+0.01)</f>
        <v>643</v>
      </c>
      <c r="C667" s="105" t="s">
        <v>1376</v>
      </c>
      <c r="D667" s="105" t="s">
        <v>1614</v>
      </c>
      <c r="E667" s="106" t="s">
        <v>2</v>
      </c>
      <c r="F667" s="106" t="s">
        <v>1615</v>
      </c>
      <c r="G667" s="110" t="n">
        <v>0</v>
      </c>
      <c r="H667" s="110" t="n">
        <v>0</v>
      </c>
      <c r="I667" s="106" t="s">
        <v>4</v>
      </c>
      <c r="J667" s="106" t="s">
        <v>5</v>
      </c>
      <c r="K667" s="108" t="s">
        <v>6</v>
      </c>
      <c r="L667" s="109" t="s">
        <v>7</v>
      </c>
      <c r="M667" s="109" t="s">
        <v>244</v>
      </c>
      <c r="N667" s="28"/>
      <c r="O667" s="28"/>
      <c r="P667" s="20" t="s">
        <v>1614</v>
      </c>
      <c r="Q667" s="21"/>
      <c r="R667" s="1"/>
      <c r="S667" s="1" t="str">
        <f aca="false">IF(E667=F667,"","NOT EQUAL")</f>
        <v>NOT EQUAL</v>
      </c>
      <c r="T667" s="1" t="str">
        <f aca="false">IF(ISNA(VLOOKUP(P667,'NEW XEQM.c'!D:D,1,0)),"--",VLOOKUP(P667,'NEW XEQM.c'!D:G,3,0))</f>
        <v>--</v>
      </c>
      <c r="U667" s="1"/>
      <c r="W667" s="0" t="e">
        <f aca="false">SUBSTITUTE(IF(AND(T667="--",FIND("STD",E667),FIND("fn",C667)&gt;0,FIND("ITM_",P667),I667="CAT_FNCT"),E667,""),"""","")</f>
        <v>#VALUE!</v>
      </c>
    </row>
    <row r="668" customFormat="false" ht="15.75" hidden="false" customHeight="false" outlineLevel="0" collapsed="false">
      <c r="A668" s="23" t="n">
        <f aca="false">IF(B668=INT(B668),ROW(),"")</f>
        <v>668</v>
      </c>
      <c r="B668" s="24" t="n">
        <f aca="false">IF(AND(MID(C668,2,1)&lt;&gt;"/",MID(C668,1,1)="/"),INT(B667)+1,B667+0.01)</f>
        <v>644</v>
      </c>
      <c r="C668" s="105" t="s">
        <v>1376</v>
      </c>
      <c r="D668" s="105" t="s">
        <v>1616</v>
      </c>
      <c r="E668" s="106" t="s">
        <v>2</v>
      </c>
      <c r="F668" s="106" t="s">
        <v>385</v>
      </c>
      <c r="G668" s="110" t="n">
        <v>0</v>
      </c>
      <c r="H668" s="110" t="n">
        <v>0</v>
      </c>
      <c r="I668" s="106" t="s">
        <v>4</v>
      </c>
      <c r="J668" s="106" t="s">
        <v>5</v>
      </c>
      <c r="K668" s="108" t="s">
        <v>6</v>
      </c>
      <c r="L668" s="109" t="s">
        <v>7</v>
      </c>
      <c r="M668" s="109" t="s">
        <v>244</v>
      </c>
      <c r="N668" s="28"/>
      <c r="O668" s="28"/>
      <c r="P668" s="20" t="s">
        <v>1616</v>
      </c>
      <c r="Q668" s="21"/>
      <c r="R668" s="1"/>
      <c r="S668" s="1" t="str">
        <f aca="false">IF(E668=F668,"","NOT EQUAL")</f>
        <v>NOT EQUAL</v>
      </c>
      <c r="T668" s="1" t="str">
        <f aca="false">IF(ISNA(VLOOKUP(P668,'NEW XEQM.c'!D:D,1,0)),"--",VLOOKUP(P668,'NEW XEQM.c'!D:G,3,0))</f>
        <v>--</v>
      </c>
      <c r="U668" s="1"/>
      <c r="W668" s="0" t="e">
        <f aca="false">SUBSTITUTE(IF(AND(T668="--",FIND("STD",E668),FIND("fn",C668)&gt;0,FIND("ITM_",P668),I668="CAT_FNCT"),E668,""),"""","")</f>
        <v>#VALUE!</v>
      </c>
    </row>
    <row r="669" customFormat="false" ht="15.75" hidden="false" customHeight="false" outlineLevel="0" collapsed="false">
      <c r="A669" s="23" t="n">
        <f aca="false">IF(B669=INT(B669),ROW(),"")</f>
        <v>669</v>
      </c>
      <c r="B669" s="24" t="n">
        <f aca="false">IF(AND(MID(C669,2,1)&lt;&gt;"/",MID(C669,1,1)="/"),INT(B668)+1,B668+0.01)</f>
        <v>645</v>
      </c>
      <c r="C669" s="105" t="s">
        <v>1376</v>
      </c>
      <c r="D669" s="105" t="s">
        <v>1617</v>
      </c>
      <c r="E669" s="106" t="s">
        <v>2</v>
      </c>
      <c r="F669" s="106" t="s">
        <v>1618</v>
      </c>
      <c r="G669" s="110" t="n">
        <v>0</v>
      </c>
      <c r="H669" s="110" t="n">
        <v>0</v>
      </c>
      <c r="I669" s="106" t="s">
        <v>4</v>
      </c>
      <c r="J669" s="106" t="s">
        <v>5</v>
      </c>
      <c r="K669" s="108" t="s">
        <v>6</v>
      </c>
      <c r="L669" s="109" t="s">
        <v>7</v>
      </c>
      <c r="M669" s="109" t="s">
        <v>244</v>
      </c>
      <c r="N669" s="28"/>
      <c r="O669" s="28"/>
      <c r="P669" s="20" t="s">
        <v>1617</v>
      </c>
      <c r="Q669" s="21"/>
      <c r="R669" s="1"/>
      <c r="S669" s="1" t="str">
        <f aca="false">IF(E669=F669,"","NOT EQUAL")</f>
        <v>NOT EQUAL</v>
      </c>
      <c r="T669" s="1" t="str">
        <f aca="false">IF(ISNA(VLOOKUP(P669,'NEW XEQM.c'!D:D,1,0)),"--",VLOOKUP(P669,'NEW XEQM.c'!D:G,3,0))</f>
        <v>--</v>
      </c>
      <c r="U669" s="1"/>
      <c r="W669" s="0" t="e">
        <f aca="false">SUBSTITUTE(IF(AND(T669="--",FIND("STD",E669),FIND("fn",C669)&gt;0,FIND("ITM_",P669),I669="CAT_FNCT"),E669,""),"""","")</f>
        <v>#VALUE!</v>
      </c>
    </row>
    <row r="670" customFormat="false" ht="15.75" hidden="false" customHeight="false" outlineLevel="0" collapsed="false">
      <c r="A670" s="23" t="n">
        <f aca="false">IF(B670=INT(B670),ROW(),"")</f>
        <v>670</v>
      </c>
      <c r="B670" s="24" t="n">
        <f aca="false">IF(AND(MID(C670,2,1)&lt;&gt;"/",MID(C670,1,1)="/"),INT(B669)+1,B669+0.01)</f>
        <v>646</v>
      </c>
      <c r="C670" s="105" t="s">
        <v>1376</v>
      </c>
      <c r="D670" s="105" t="s">
        <v>1619</v>
      </c>
      <c r="E670" s="106" t="s">
        <v>2</v>
      </c>
      <c r="F670" s="106" t="s">
        <v>1620</v>
      </c>
      <c r="G670" s="110" t="n">
        <v>0</v>
      </c>
      <c r="H670" s="110" t="n">
        <v>0</v>
      </c>
      <c r="I670" s="106" t="s">
        <v>4</v>
      </c>
      <c r="J670" s="106" t="s">
        <v>5</v>
      </c>
      <c r="K670" s="108" t="s">
        <v>6</v>
      </c>
      <c r="L670" s="109" t="s">
        <v>7</v>
      </c>
      <c r="M670" s="109" t="s">
        <v>244</v>
      </c>
      <c r="N670" s="28"/>
      <c r="O670" s="28"/>
      <c r="P670" s="20" t="s">
        <v>1619</v>
      </c>
      <c r="Q670" s="21"/>
      <c r="R670" s="1"/>
      <c r="S670" s="1" t="str">
        <f aca="false">IF(E670=F670,"","NOT EQUAL")</f>
        <v>NOT EQUAL</v>
      </c>
      <c r="T670" s="1" t="str">
        <f aca="false">IF(ISNA(VLOOKUP(P670,'NEW XEQM.c'!D:D,1,0)),"--",VLOOKUP(P670,'NEW XEQM.c'!D:G,3,0))</f>
        <v>--</v>
      </c>
      <c r="U670" s="1"/>
      <c r="W670" s="0" t="e">
        <f aca="false">SUBSTITUTE(IF(AND(T670="--",FIND("STD",E670),FIND("fn",C670)&gt;0,FIND("ITM_",P670),I670="CAT_FNCT"),E670,""),"""","")</f>
        <v>#VALUE!</v>
      </c>
    </row>
    <row r="671" customFormat="false" ht="15.75" hidden="false" customHeight="false" outlineLevel="0" collapsed="false">
      <c r="A671" s="23" t="n">
        <f aca="false">IF(B671=INT(B671),ROW(),"")</f>
        <v>671</v>
      </c>
      <c r="B671" s="24" t="n">
        <f aca="false">IF(AND(MID(C671,2,1)&lt;&gt;"/",MID(C671,1,1)="/"),INT(B670)+1,B670+0.01)</f>
        <v>647</v>
      </c>
      <c r="C671" s="105" t="s">
        <v>1376</v>
      </c>
      <c r="D671" s="105" t="s">
        <v>1621</v>
      </c>
      <c r="E671" s="106" t="s">
        <v>2</v>
      </c>
      <c r="F671" s="106" t="s">
        <v>1622</v>
      </c>
      <c r="G671" s="110" t="n">
        <v>0</v>
      </c>
      <c r="H671" s="110" t="n">
        <v>0</v>
      </c>
      <c r="I671" s="106" t="s">
        <v>4</v>
      </c>
      <c r="J671" s="106" t="s">
        <v>5</v>
      </c>
      <c r="K671" s="108" t="s">
        <v>6</v>
      </c>
      <c r="L671" s="109" t="s">
        <v>7</v>
      </c>
      <c r="M671" s="109" t="s">
        <v>244</v>
      </c>
      <c r="N671" s="28"/>
      <c r="O671" s="28"/>
      <c r="P671" s="20" t="s">
        <v>1621</v>
      </c>
      <c r="Q671" s="21"/>
      <c r="R671" s="1"/>
      <c r="S671" s="1" t="str">
        <f aca="false">IF(E671=F671,"","NOT EQUAL")</f>
        <v>NOT EQUAL</v>
      </c>
      <c r="T671" s="1" t="str">
        <f aca="false">IF(ISNA(VLOOKUP(P671,'NEW XEQM.c'!D:D,1,0)),"--",VLOOKUP(P671,'NEW XEQM.c'!D:G,3,0))</f>
        <v>--</v>
      </c>
      <c r="U671" s="1"/>
      <c r="W671" s="0" t="e">
        <f aca="false">SUBSTITUTE(IF(AND(T671="--",FIND("STD",E671),FIND("fn",C671)&gt;0,FIND("ITM_",P671),I671="CAT_FNCT"),E671,""),"""","")</f>
        <v>#VALUE!</v>
      </c>
    </row>
    <row r="672" customFormat="false" ht="15.75" hidden="false" customHeight="false" outlineLevel="0" collapsed="false">
      <c r="A672" s="23" t="n">
        <f aca="false">IF(B672=INT(B672),ROW(),"")</f>
        <v>672</v>
      </c>
      <c r="B672" s="24" t="n">
        <f aca="false">IF(AND(MID(C672,2,1)&lt;&gt;"/",MID(C672,1,1)="/"),INT(B671)+1,B671+0.01)</f>
        <v>648</v>
      </c>
      <c r="C672" s="105" t="s">
        <v>1376</v>
      </c>
      <c r="D672" s="105" t="s">
        <v>1623</v>
      </c>
      <c r="E672" s="106" t="s">
        <v>2</v>
      </c>
      <c r="F672" s="106" t="s">
        <v>1624</v>
      </c>
      <c r="G672" s="110" t="n">
        <v>0</v>
      </c>
      <c r="H672" s="110" t="n">
        <v>0</v>
      </c>
      <c r="I672" s="106" t="s">
        <v>4</v>
      </c>
      <c r="J672" s="106" t="s">
        <v>5</v>
      </c>
      <c r="K672" s="108" t="s">
        <v>6</v>
      </c>
      <c r="L672" s="109" t="s">
        <v>7</v>
      </c>
      <c r="M672" s="109" t="s">
        <v>244</v>
      </c>
      <c r="N672" s="28"/>
      <c r="O672" s="28"/>
      <c r="P672" s="20" t="s">
        <v>1623</v>
      </c>
      <c r="Q672" s="21"/>
      <c r="R672" s="1"/>
      <c r="S672" s="1" t="str">
        <f aca="false">IF(E672=F672,"","NOT EQUAL")</f>
        <v>NOT EQUAL</v>
      </c>
      <c r="T672" s="1" t="str">
        <f aca="false">IF(ISNA(VLOOKUP(P672,'NEW XEQM.c'!D:D,1,0)),"--",VLOOKUP(P672,'NEW XEQM.c'!D:G,3,0))</f>
        <v>--</v>
      </c>
      <c r="U672" s="1"/>
      <c r="W672" s="0" t="e">
        <f aca="false">SUBSTITUTE(IF(AND(T672="--",FIND("STD",E672),FIND("fn",C672)&gt;0,FIND("ITM_",P672),I672="CAT_FNCT"),E672,""),"""","")</f>
        <v>#VALUE!</v>
      </c>
    </row>
    <row r="673" customFormat="false" ht="15.75" hidden="false" customHeight="false" outlineLevel="0" collapsed="false">
      <c r="A673" s="23" t="n">
        <f aca="false">IF(B673=INT(B673),ROW(),"")</f>
        <v>673</v>
      </c>
      <c r="B673" s="24" t="n">
        <f aca="false">IF(AND(MID(C673,2,1)&lt;&gt;"/",MID(C673,1,1)="/"),INT(B672)+1,B672+0.01)</f>
        <v>649</v>
      </c>
      <c r="C673" s="105" t="s">
        <v>1376</v>
      </c>
      <c r="D673" s="105" t="s">
        <v>1625</v>
      </c>
      <c r="E673" s="106" t="s">
        <v>2</v>
      </c>
      <c r="F673" s="106" t="s">
        <v>1626</v>
      </c>
      <c r="G673" s="110" t="n">
        <v>0</v>
      </c>
      <c r="H673" s="110" t="n">
        <v>0</v>
      </c>
      <c r="I673" s="106" t="s">
        <v>4</v>
      </c>
      <c r="J673" s="106" t="s">
        <v>5</v>
      </c>
      <c r="K673" s="108" t="s">
        <v>6</v>
      </c>
      <c r="L673" s="109" t="s">
        <v>7</v>
      </c>
      <c r="M673" s="109" t="s">
        <v>244</v>
      </c>
      <c r="N673" s="28"/>
      <c r="O673" s="28"/>
      <c r="P673" s="20" t="s">
        <v>1625</v>
      </c>
      <c r="Q673" s="21"/>
      <c r="R673" s="1"/>
      <c r="S673" s="1" t="str">
        <f aca="false">IF(E673=F673,"","NOT EQUAL")</f>
        <v>NOT EQUAL</v>
      </c>
      <c r="T673" s="1" t="str">
        <f aca="false">IF(ISNA(VLOOKUP(P673,'NEW XEQM.c'!D:D,1,0)),"--",VLOOKUP(P673,'NEW XEQM.c'!D:G,3,0))</f>
        <v>--</v>
      </c>
      <c r="U673" s="1"/>
      <c r="W673" s="0" t="e">
        <f aca="false">SUBSTITUTE(IF(AND(T673="--",FIND("STD",E673),FIND("fn",C673)&gt;0,FIND("ITM_",P673),I673="CAT_FNCT"),E673,""),"""","")</f>
        <v>#VALUE!</v>
      </c>
    </row>
    <row r="674" customFormat="false" ht="15.75" hidden="false" customHeight="false" outlineLevel="0" collapsed="false">
      <c r="A674" s="23" t="n">
        <f aca="false">IF(B674=INT(B674),ROW(),"")</f>
        <v>674</v>
      </c>
      <c r="B674" s="24" t="n">
        <f aca="false">IF(AND(MID(C674,2,1)&lt;&gt;"/",MID(C674,1,1)="/"),INT(B673)+1,B673+0.01)</f>
        <v>650</v>
      </c>
      <c r="C674" s="105" t="s">
        <v>1376</v>
      </c>
      <c r="D674" s="105" t="s">
        <v>1627</v>
      </c>
      <c r="E674" s="106" t="s">
        <v>2</v>
      </c>
      <c r="F674" s="106" t="s">
        <v>669</v>
      </c>
      <c r="G674" s="110" t="n">
        <v>0</v>
      </c>
      <c r="H674" s="110" t="n">
        <v>0</v>
      </c>
      <c r="I674" s="106" t="s">
        <v>4</v>
      </c>
      <c r="J674" s="106" t="s">
        <v>5</v>
      </c>
      <c r="K674" s="108" t="s">
        <v>6</v>
      </c>
      <c r="L674" s="109" t="s">
        <v>7</v>
      </c>
      <c r="M674" s="109" t="s">
        <v>244</v>
      </c>
      <c r="N674" s="28"/>
      <c r="O674" s="28"/>
      <c r="P674" s="20" t="s">
        <v>1627</v>
      </c>
      <c r="Q674" s="21"/>
      <c r="R674" s="1"/>
      <c r="S674" s="1" t="str">
        <f aca="false">IF(E674=F674,"","NOT EQUAL")</f>
        <v>NOT EQUAL</v>
      </c>
      <c r="T674" s="1" t="str">
        <f aca="false">IF(ISNA(VLOOKUP(P674,'NEW XEQM.c'!D:D,1,0)),"--",VLOOKUP(P674,'NEW XEQM.c'!D:G,3,0))</f>
        <v>--</v>
      </c>
      <c r="U674" s="1"/>
      <c r="W674" s="0" t="e">
        <f aca="false">SUBSTITUTE(IF(AND(T674="--",FIND("STD",E674),FIND("fn",C674)&gt;0,FIND("ITM_",P674),I674="CAT_FNCT"),E674,""),"""","")</f>
        <v>#VALUE!</v>
      </c>
    </row>
    <row r="675" customFormat="false" ht="15.75" hidden="false" customHeight="false" outlineLevel="0" collapsed="false">
      <c r="A675" s="23" t="n">
        <f aca="false">IF(B675=INT(B675),ROW(),"")</f>
        <v>675</v>
      </c>
      <c r="B675" s="24" t="n">
        <f aca="false">IF(AND(MID(C675,2,1)&lt;&gt;"/",MID(C675,1,1)="/"),INT(B674)+1,B674+0.01)</f>
        <v>651</v>
      </c>
      <c r="C675" s="105" t="s">
        <v>1376</v>
      </c>
      <c r="D675" s="105" t="s">
        <v>1628</v>
      </c>
      <c r="E675" s="106" t="s">
        <v>2</v>
      </c>
      <c r="F675" s="106" t="s">
        <v>1629</v>
      </c>
      <c r="G675" s="110" t="n">
        <v>0</v>
      </c>
      <c r="H675" s="110" t="n">
        <v>0</v>
      </c>
      <c r="I675" s="106" t="s">
        <v>4</v>
      </c>
      <c r="J675" s="106" t="s">
        <v>5</v>
      </c>
      <c r="K675" s="108" t="s">
        <v>6</v>
      </c>
      <c r="L675" s="109" t="s">
        <v>7</v>
      </c>
      <c r="M675" s="109" t="s">
        <v>244</v>
      </c>
      <c r="N675" s="28"/>
      <c r="O675" s="28"/>
      <c r="P675" s="20" t="s">
        <v>1628</v>
      </c>
      <c r="Q675" s="21"/>
      <c r="R675" s="1"/>
      <c r="S675" s="1" t="str">
        <f aca="false">IF(E675=F675,"","NOT EQUAL")</f>
        <v>NOT EQUAL</v>
      </c>
      <c r="T675" s="1" t="str">
        <f aca="false">IF(ISNA(VLOOKUP(P675,'NEW XEQM.c'!D:D,1,0)),"--",VLOOKUP(P675,'NEW XEQM.c'!D:G,3,0))</f>
        <v>--</v>
      </c>
      <c r="U675" s="1"/>
      <c r="W675" s="0" t="e">
        <f aca="false">SUBSTITUTE(IF(AND(T675="--",FIND("STD",E675),FIND("fn",C675)&gt;0,FIND("ITM_",P675),I675="CAT_FNCT"),E675,""),"""","")</f>
        <v>#VALUE!</v>
      </c>
    </row>
    <row r="676" customFormat="false" ht="15.75" hidden="false" customHeight="false" outlineLevel="0" collapsed="false">
      <c r="A676" s="23" t="n">
        <f aca="false">IF(B676=INT(B676),ROW(),"")</f>
        <v>676</v>
      </c>
      <c r="B676" s="24" t="n">
        <f aca="false">IF(AND(MID(C676,2,1)&lt;&gt;"/",MID(C676,1,1)="/"),INT(B675)+1,B675+0.01)</f>
        <v>652</v>
      </c>
      <c r="C676" s="105" t="s">
        <v>1376</v>
      </c>
      <c r="D676" s="105" t="s">
        <v>1630</v>
      </c>
      <c r="E676" s="106" t="s">
        <v>2</v>
      </c>
      <c r="F676" s="106" t="s">
        <v>1631</v>
      </c>
      <c r="G676" s="110" t="n">
        <v>0</v>
      </c>
      <c r="H676" s="110" t="n">
        <v>0</v>
      </c>
      <c r="I676" s="106" t="s">
        <v>4</v>
      </c>
      <c r="J676" s="106" t="s">
        <v>5</v>
      </c>
      <c r="K676" s="108" t="s">
        <v>6</v>
      </c>
      <c r="L676" s="109" t="s">
        <v>7</v>
      </c>
      <c r="M676" s="109" t="s">
        <v>244</v>
      </c>
      <c r="N676" s="28"/>
      <c r="O676" s="28"/>
      <c r="P676" s="20" t="s">
        <v>1630</v>
      </c>
      <c r="Q676" s="21"/>
      <c r="R676" s="1"/>
      <c r="S676" s="1" t="str">
        <f aca="false">IF(E676=F676,"","NOT EQUAL")</f>
        <v>NOT EQUAL</v>
      </c>
      <c r="T676" s="1" t="str">
        <f aca="false">IF(ISNA(VLOOKUP(P676,'NEW XEQM.c'!D:D,1,0)),"--",VLOOKUP(P676,'NEW XEQM.c'!D:G,3,0))</f>
        <v>--</v>
      </c>
      <c r="U676" s="1"/>
      <c r="W676" s="0" t="e">
        <f aca="false">SUBSTITUTE(IF(AND(T676="--",FIND("STD",E676),FIND("fn",C676)&gt;0,FIND("ITM_",P676),I676="CAT_FNCT"),E676,""),"""","")</f>
        <v>#VALUE!</v>
      </c>
    </row>
    <row r="677" customFormat="false" ht="15.75" hidden="false" customHeight="false" outlineLevel="0" collapsed="false">
      <c r="A677" s="23" t="n">
        <f aca="false">IF(B677=INT(B677),ROW(),"")</f>
        <v>677</v>
      </c>
      <c r="B677" s="24" t="n">
        <f aca="false">IF(AND(MID(C677,2,1)&lt;&gt;"/",MID(C677,1,1)="/"),INT(B676)+1,B676+0.01)</f>
        <v>653</v>
      </c>
      <c r="C677" s="105" t="s">
        <v>1376</v>
      </c>
      <c r="D677" s="105" t="s">
        <v>1632</v>
      </c>
      <c r="E677" s="106" t="s">
        <v>2</v>
      </c>
      <c r="F677" s="106" t="s">
        <v>675</v>
      </c>
      <c r="G677" s="110" t="n">
        <v>0</v>
      </c>
      <c r="H677" s="110" t="n">
        <v>0</v>
      </c>
      <c r="I677" s="106" t="s">
        <v>4</v>
      </c>
      <c r="J677" s="106" t="s">
        <v>5</v>
      </c>
      <c r="K677" s="108" t="s">
        <v>6</v>
      </c>
      <c r="L677" s="109" t="s">
        <v>7</v>
      </c>
      <c r="M677" s="109" t="s">
        <v>244</v>
      </c>
      <c r="N677" s="28"/>
      <c r="O677" s="28"/>
      <c r="P677" s="20" t="s">
        <v>1632</v>
      </c>
      <c r="Q677" s="21"/>
      <c r="R677" s="1"/>
      <c r="S677" s="1" t="str">
        <f aca="false">IF(E677=F677,"","NOT EQUAL")</f>
        <v>NOT EQUAL</v>
      </c>
      <c r="T677" s="1" t="str">
        <f aca="false">IF(ISNA(VLOOKUP(P677,'NEW XEQM.c'!D:D,1,0)),"--",VLOOKUP(P677,'NEW XEQM.c'!D:G,3,0))</f>
        <v>--</v>
      </c>
      <c r="U677" s="1"/>
      <c r="W677" s="0" t="e">
        <f aca="false">SUBSTITUTE(IF(AND(T677="--",FIND("STD",E677),FIND("fn",C677)&gt;0,FIND("ITM_",P677),I677="CAT_FNCT"),E677,""),"""","")</f>
        <v>#VALUE!</v>
      </c>
    </row>
    <row r="678" s="123" customFormat="true" ht="15.75" hidden="false" customHeight="false" outlineLevel="0" collapsed="false">
      <c r="A678" s="114" t="n">
        <f aca="false">IF(B678=INT(B678),ROW(),"")</f>
        <v>678</v>
      </c>
      <c r="B678" s="24" t="n">
        <f aca="false">IF(AND(MID(C678,2,1)&lt;&gt;"/",MID(C678,1,1)="/"),INT(B677)+1,B677+0.01)</f>
        <v>654</v>
      </c>
      <c r="C678" s="115" t="s">
        <v>1376</v>
      </c>
      <c r="D678" s="115" t="s">
        <v>1633</v>
      </c>
      <c r="E678" s="116" t="s">
        <v>2</v>
      </c>
      <c r="F678" s="116" t="s">
        <v>1634</v>
      </c>
      <c r="G678" s="117" t="n">
        <v>0</v>
      </c>
      <c r="H678" s="117" t="n">
        <v>0</v>
      </c>
      <c r="I678" s="116" t="s">
        <v>4</v>
      </c>
      <c r="J678" s="116" t="s">
        <v>5</v>
      </c>
      <c r="K678" s="118" t="s">
        <v>6</v>
      </c>
      <c r="L678" s="119" t="s">
        <v>7</v>
      </c>
      <c r="M678" s="119" t="s">
        <v>244</v>
      </c>
      <c r="N678" s="28"/>
      <c r="O678" s="120"/>
      <c r="P678" s="121" t="s">
        <v>1633</v>
      </c>
      <c r="Q678" s="21"/>
      <c r="R678" s="1"/>
      <c r="S678" s="1" t="str">
        <f aca="false">IF(E678=F678,"","NOT EQUAL")</f>
        <v>NOT EQUAL</v>
      </c>
      <c r="T678" s="1" t="str">
        <f aca="false">IF(ISNA(VLOOKUP(P678,'NEW XEQM.c'!D:D,1,0)),"--",VLOOKUP(P678,'NEW XEQM.c'!D:G,3,0))</f>
        <v>--</v>
      </c>
      <c r="U678" s="122"/>
      <c r="W678" s="123" t="e">
        <f aca="false">SUBSTITUTE(IF(AND(T678="--",FIND("STD",E678),FIND("fn",C678)&gt;0,FIND("ITM_",P678),I678="CAT_FNCT"),E678,""),"""","")</f>
        <v>#VALUE!</v>
      </c>
    </row>
    <row r="679" s="76" customFormat="true" ht="15.75" hidden="false" customHeight="false" outlineLevel="0" collapsed="false">
      <c r="A679" s="124" t="n">
        <f aca="false">IF(B679=INT(B679),ROW(),"")</f>
        <v>679</v>
      </c>
      <c r="B679" s="24" t="n">
        <f aca="false">IF(AND(MID(C679,2,1)&lt;&gt;"/",MID(C679,1,1)="/"),INT(B678)+1,B678+0.01)</f>
        <v>655</v>
      </c>
      <c r="C679" s="125" t="s">
        <v>1376</v>
      </c>
      <c r="D679" s="125" t="s">
        <v>1635</v>
      </c>
      <c r="E679" s="126" t="s">
        <v>2</v>
      </c>
      <c r="F679" s="126" t="s">
        <v>1636</v>
      </c>
      <c r="G679" s="127" t="n">
        <v>0</v>
      </c>
      <c r="H679" s="127" t="n">
        <v>0</v>
      </c>
      <c r="I679" s="126" t="s">
        <v>4</v>
      </c>
      <c r="J679" s="126" t="s">
        <v>5</v>
      </c>
      <c r="K679" s="128" t="s">
        <v>6</v>
      </c>
      <c r="L679" s="129" t="s">
        <v>7</v>
      </c>
      <c r="M679" s="129" t="s">
        <v>244</v>
      </c>
      <c r="N679" s="28"/>
      <c r="O679" s="130"/>
      <c r="P679" s="98" t="s">
        <v>1635</v>
      </c>
      <c r="Q679" s="21"/>
      <c r="R679" s="1"/>
      <c r="S679" s="1" t="str">
        <f aca="false">IF(E679=F679,"","NOT EQUAL")</f>
        <v>NOT EQUAL</v>
      </c>
      <c r="T679" s="1" t="str">
        <f aca="false">IF(ISNA(VLOOKUP(P679,'NEW XEQM.c'!D:D,1,0)),"--",VLOOKUP(P679,'NEW XEQM.c'!D:G,3,0))</f>
        <v>--</v>
      </c>
      <c r="U679" s="131"/>
      <c r="W679" s="76" t="e">
        <f aca="false">SUBSTITUTE(IF(AND(T679="--",FIND("STD",E679),FIND("fn",C679)&gt;0,FIND("ITM_",P679),I679="CAT_FNCT"),E679,""),"""","")</f>
        <v>#VALUE!</v>
      </c>
    </row>
    <row r="680" s="76" customFormat="true" ht="15.75" hidden="false" customHeight="false" outlineLevel="0" collapsed="false">
      <c r="A680" s="124" t="n">
        <f aca="false">IF(B680=INT(B680),ROW(),"")</f>
        <v>680</v>
      </c>
      <c r="B680" s="24" t="n">
        <f aca="false">IF(AND(MID(C680,2,1)&lt;&gt;"/",MID(C680,1,1)="/"),INT(B679)+1,B679+0.01)</f>
        <v>656</v>
      </c>
      <c r="C680" s="125" t="s">
        <v>1376</v>
      </c>
      <c r="D680" s="125" t="s">
        <v>1637</v>
      </c>
      <c r="E680" s="126" t="s">
        <v>2</v>
      </c>
      <c r="F680" s="126" t="s">
        <v>1638</v>
      </c>
      <c r="G680" s="127" t="n">
        <v>0</v>
      </c>
      <c r="H680" s="127" t="n">
        <v>0</v>
      </c>
      <c r="I680" s="126" t="s">
        <v>4</v>
      </c>
      <c r="J680" s="126" t="s">
        <v>5</v>
      </c>
      <c r="K680" s="128" t="s">
        <v>6</v>
      </c>
      <c r="L680" s="129" t="s">
        <v>7</v>
      </c>
      <c r="M680" s="129" t="s">
        <v>244</v>
      </c>
      <c r="N680" s="28"/>
      <c r="O680" s="130"/>
      <c r="P680" s="98" t="s">
        <v>1637</v>
      </c>
      <c r="Q680" s="21"/>
      <c r="R680" s="1"/>
      <c r="S680" s="1" t="str">
        <f aca="false">IF(E680=F680,"","NOT EQUAL")</f>
        <v>NOT EQUAL</v>
      </c>
      <c r="T680" s="1" t="str">
        <f aca="false">IF(ISNA(VLOOKUP(P680,'NEW XEQM.c'!D:D,1,0)),"--",VLOOKUP(P680,'NEW XEQM.c'!D:G,3,0))</f>
        <v>--</v>
      </c>
      <c r="U680" s="131"/>
      <c r="W680" s="76" t="e">
        <f aca="false">SUBSTITUTE(IF(AND(T680="--",FIND("STD",E680),FIND("fn",C680)&gt;0,FIND("ITM_",P680),I680="CAT_FNCT"),E680,""),"""","")</f>
        <v>#VALUE!</v>
      </c>
    </row>
    <row r="681" s="76" customFormat="true" ht="15.75" hidden="false" customHeight="false" outlineLevel="0" collapsed="false">
      <c r="A681" s="124" t="n">
        <f aca="false">IF(B681=INT(B681),ROW(),"")</f>
        <v>681</v>
      </c>
      <c r="B681" s="24" t="n">
        <f aca="false">IF(AND(MID(C681,2,1)&lt;&gt;"/",MID(C681,1,1)="/"),INT(B680)+1,B680+0.01)</f>
        <v>657</v>
      </c>
      <c r="C681" s="125" t="s">
        <v>1376</v>
      </c>
      <c r="D681" s="125" t="s">
        <v>1639</v>
      </c>
      <c r="E681" s="126" t="s">
        <v>2</v>
      </c>
      <c r="F681" s="128" t="s">
        <v>1640</v>
      </c>
      <c r="G681" s="132" t="n">
        <v>0</v>
      </c>
      <c r="H681" s="132" t="n">
        <v>0</v>
      </c>
      <c r="I681" s="126" t="s">
        <v>4</v>
      </c>
      <c r="J681" s="126" t="s">
        <v>5</v>
      </c>
      <c r="K681" s="128" t="s">
        <v>6</v>
      </c>
      <c r="L681" s="129" t="s">
        <v>7</v>
      </c>
      <c r="M681" s="129" t="s">
        <v>244</v>
      </c>
      <c r="N681" s="28"/>
      <c r="O681" s="133"/>
      <c r="P681" s="98" t="s">
        <v>1639</v>
      </c>
      <c r="Q681" s="21"/>
      <c r="R681" s="1"/>
      <c r="S681" s="1" t="str">
        <f aca="false">IF(E681=F681,"","NOT EQUAL")</f>
        <v>NOT EQUAL</v>
      </c>
      <c r="T681" s="1" t="str">
        <f aca="false">IF(ISNA(VLOOKUP(P681,'NEW XEQM.c'!D:D,1,0)),"--",VLOOKUP(P681,'NEW XEQM.c'!D:G,3,0))</f>
        <v>--</v>
      </c>
      <c r="U681" s="131"/>
      <c r="W681" s="76" t="e">
        <f aca="false">SUBSTITUTE(IF(AND(T681="--",FIND("STD",E681),FIND("fn",C681)&gt;0,FIND("ITM_",P681),I681="CAT_FNCT"),E681,""),"""","")</f>
        <v>#VALUE!</v>
      </c>
    </row>
    <row r="682" s="76" customFormat="true" ht="15.75" hidden="false" customHeight="false" outlineLevel="0" collapsed="false">
      <c r="A682" s="124" t="n">
        <f aca="false">IF(B682=INT(B682),ROW(),"")</f>
        <v>682</v>
      </c>
      <c r="B682" s="24" t="n">
        <f aca="false">IF(AND(MID(C682,2,1)&lt;&gt;"/",MID(C682,1,1)="/"),INT(B681)+1,B681+0.01)</f>
        <v>658</v>
      </c>
      <c r="C682" s="125" t="s">
        <v>1376</v>
      </c>
      <c r="D682" s="125" t="s">
        <v>1641</v>
      </c>
      <c r="E682" s="126" t="s">
        <v>2</v>
      </c>
      <c r="F682" s="126" t="s">
        <v>1642</v>
      </c>
      <c r="G682" s="127" t="n">
        <v>0</v>
      </c>
      <c r="H682" s="127" t="n">
        <v>0</v>
      </c>
      <c r="I682" s="126" t="s">
        <v>4</v>
      </c>
      <c r="J682" s="126" t="s">
        <v>5</v>
      </c>
      <c r="K682" s="128" t="s">
        <v>6</v>
      </c>
      <c r="L682" s="129" t="s">
        <v>7</v>
      </c>
      <c r="M682" s="129" t="s">
        <v>244</v>
      </c>
      <c r="N682" s="28"/>
      <c r="O682" s="130"/>
      <c r="P682" s="98" t="s">
        <v>1641</v>
      </c>
      <c r="Q682" s="21"/>
      <c r="R682" s="1"/>
      <c r="S682" s="1" t="str">
        <f aca="false">IF(E682=F682,"","NOT EQUAL")</f>
        <v>NOT EQUAL</v>
      </c>
      <c r="T682" s="1" t="str">
        <f aca="false">IF(ISNA(VLOOKUP(P682,'NEW XEQM.c'!D:D,1,0)),"--",VLOOKUP(P682,'NEW XEQM.c'!D:G,3,0))</f>
        <v>--</v>
      </c>
      <c r="U682" s="131"/>
      <c r="W682" s="76" t="e">
        <f aca="false">SUBSTITUTE(IF(AND(T682="--",FIND("STD",E682),FIND("fn",C682)&gt;0,FIND("ITM_",P682),I682="CAT_FNCT"),E682,""),"""","")</f>
        <v>#VALUE!</v>
      </c>
    </row>
    <row r="683" s="76" customFormat="true" ht="15.75" hidden="false" customHeight="false" outlineLevel="0" collapsed="false">
      <c r="A683" s="124" t="n">
        <f aca="false">IF(B683=INT(B683),ROW(),"")</f>
        <v>683</v>
      </c>
      <c r="B683" s="24" t="n">
        <f aca="false">IF(AND(MID(C683,2,1)&lt;&gt;"/",MID(C683,1,1)="/"),INT(B682)+1,B682+0.01)</f>
        <v>659</v>
      </c>
      <c r="C683" s="125" t="s">
        <v>1376</v>
      </c>
      <c r="D683" s="125" t="s">
        <v>1643</v>
      </c>
      <c r="E683" s="126" t="s">
        <v>2</v>
      </c>
      <c r="F683" s="126" t="s">
        <v>1644</v>
      </c>
      <c r="G683" s="127" t="n">
        <v>0</v>
      </c>
      <c r="H683" s="127" t="n">
        <v>0</v>
      </c>
      <c r="I683" s="126" t="s">
        <v>4</v>
      </c>
      <c r="J683" s="126" t="s">
        <v>5</v>
      </c>
      <c r="K683" s="128" t="s">
        <v>6</v>
      </c>
      <c r="L683" s="129" t="s">
        <v>7</v>
      </c>
      <c r="M683" s="129" t="s">
        <v>244</v>
      </c>
      <c r="N683" s="28"/>
      <c r="O683" s="130"/>
      <c r="P683" s="98" t="s">
        <v>1643</v>
      </c>
      <c r="Q683" s="21"/>
      <c r="R683" s="1"/>
      <c r="S683" s="1" t="str">
        <f aca="false">IF(E683=F683,"","NOT EQUAL")</f>
        <v>NOT EQUAL</v>
      </c>
      <c r="T683" s="1" t="str">
        <f aca="false">IF(ISNA(VLOOKUP(P683,'NEW XEQM.c'!D:D,1,0)),"--",VLOOKUP(P683,'NEW XEQM.c'!D:G,3,0))</f>
        <v>--</v>
      </c>
      <c r="U683" s="131"/>
      <c r="W683" s="76" t="e">
        <f aca="false">SUBSTITUTE(IF(AND(T683="--",FIND("STD",E683),FIND("fn",C683)&gt;0,FIND("ITM_",P683),I683="CAT_FNCT"),E683,""),"""","")</f>
        <v>#VALUE!</v>
      </c>
    </row>
    <row r="684" s="76" customFormat="true" ht="15.75" hidden="false" customHeight="false" outlineLevel="0" collapsed="false">
      <c r="A684" s="124" t="n">
        <f aca="false">IF(B684=INT(B684),ROW(),"")</f>
        <v>684</v>
      </c>
      <c r="B684" s="24" t="n">
        <f aca="false">IF(AND(MID(C684,2,1)&lt;&gt;"/",MID(C684,1,1)="/"),INT(B683)+1,B683+0.01)</f>
        <v>660</v>
      </c>
      <c r="C684" s="125" t="s">
        <v>1376</v>
      </c>
      <c r="D684" s="125" t="s">
        <v>1645</v>
      </c>
      <c r="E684" s="126" t="s">
        <v>2</v>
      </c>
      <c r="F684" s="126" t="s">
        <v>1646</v>
      </c>
      <c r="G684" s="127" t="n">
        <v>0</v>
      </c>
      <c r="H684" s="127" t="n">
        <v>0</v>
      </c>
      <c r="I684" s="126" t="s">
        <v>4</v>
      </c>
      <c r="J684" s="126" t="s">
        <v>5</v>
      </c>
      <c r="K684" s="128" t="s">
        <v>6</v>
      </c>
      <c r="L684" s="129" t="s">
        <v>7</v>
      </c>
      <c r="M684" s="129" t="s">
        <v>244</v>
      </c>
      <c r="N684" s="28"/>
      <c r="O684" s="130"/>
      <c r="P684" s="98" t="s">
        <v>1645</v>
      </c>
      <c r="Q684" s="21"/>
      <c r="R684" s="1"/>
      <c r="S684" s="1" t="str">
        <f aca="false">IF(E684=F684,"","NOT EQUAL")</f>
        <v>NOT EQUAL</v>
      </c>
      <c r="T684" s="1" t="str">
        <f aca="false">IF(ISNA(VLOOKUP(P684,'NEW XEQM.c'!D:D,1,0)),"--",VLOOKUP(P684,'NEW XEQM.c'!D:G,3,0))</f>
        <v>--</v>
      </c>
      <c r="U684" s="131"/>
      <c r="W684" s="76" t="e">
        <f aca="false">SUBSTITUTE(IF(AND(T684="--",FIND("STD",E684),FIND("fn",C684)&gt;0,FIND("ITM_",P684),I684="CAT_FNCT"),E684,""),"""","")</f>
        <v>#VALUE!</v>
      </c>
    </row>
    <row r="685" s="76" customFormat="true" ht="15.75" hidden="false" customHeight="false" outlineLevel="0" collapsed="false">
      <c r="A685" s="124" t="n">
        <f aca="false">IF(B685=INT(B685),ROW(),"")</f>
        <v>685</v>
      </c>
      <c r="B685" s="24" t="n">
        <f aca="false">IF(AND(MID(C685,2,1)&lt;&gt;"/",MID(C685,1,1)="/"),INT(B684)+1,B684+0.01)</f>
        <v>661</v>
      </c>
      <c r="C685" s="125" t="s">
        <v>1376</v>
      </c>
      <c r="D685" s="125" t="s">
        <v>1647</v>
      </c>
      <c r="E685" s="126" t="s">
        <v>2</v>
      </c>
      <c r="F685" s="126" t="s">
        <v>1648</v>
      </c>
      <c r="G685" s="127" t="n">
        <v>0</v>
      </c>
      <c r="H685" s="127" t="n">
        <v>0</v>
      </c>
      <c r="I685" s="126" t="s">
        <v>4</v>
      </c>
      <c r="J685" s="126" t="s">
        <v>5</v>
      </c>
      <c r="K685" s="128" t="s">
        <v>6</v>
      </c>
      <c r="L685" s="129" t="s">
        <v>7</v>
      </c>
      <c r="M685" s="129" t="s">
        <v>244</v>
      </c>
      <c r="N685" s="28"/>
      <c r="O685" s="130"/>
      <c r="P685" s="98" t="s">
        <v>1647</v>
      </c>
      <c r="Q685" s="21"/>
      <c r="R685" s="1"/>
      <c r="S685" s="1" t="str">
        <f aca="false">IF(E685=F685,"","NOT EQUAL")</f>
        <v>NOT EQUAL</v>
      </c>
      <c r="T685" s="1" t="str">
        <f aca="false">IF(ISNA(VLOOKUP(P685,'NEW XEQM.c'!D:D,1,0)),"--",VLOOKUP(P685,'NEW XEQM.c'!D:G,3,0))</f>
        <v>--</v>
      </c>
      <c r="U685" s="131"/>
      <c r="W685" s="76" t="e">
        <f aca="false">SUBSTITUTE(IF(AND(T685="--",FIND("STD",E685),FIND("fn",C685)&gt;0,FIND("ITM_",P685),I685="CAT_FNCT"),E685,""),"""","")</f>
        <v>#VALUE!</v>
      </c>
    </row>
    <row r="686" s="76" customFormat="true" ht="15.75" hidden="false" customHeight="false" outlineLevel="0" collapsed="false">
      <c r="A686" s="124" t="n">
        <f aca="false">IF(B686=INT(B686),ROW(),"")</f>
        <v>686</v>
      </c>
      <c r="B686" s="24" t="n">
        <f aca="false">IF(AND(MID(C686,2,1)&lt;&gt;"/",MID(C686,1,1)="/"),INT(B685)+1,B685+0.01)</f>
        <v>662</v>
      </c>
      <c r="C686" s="125" t="s">
        <v>1376</v>
      </c>
      <c r="D686" s="125" t="s">
        <v>1649</v>
      </c>
      <c r="E686" s="126" t="s">
        <v>2</v>
      </c>
      <c r="F686" s="126" t="s">
        <v>1650</v>
      </c>
      <c r="G686" s="127" t="n">
        <v>0</v>
      </c>
      <c r="H686" s="127" t="n">
        <v>0</v>
      </c>
      <c r="I686" s="126" t="s">
        <v>4</v>
      </c>
      <c r="J686" s="126" t="s">
        <v>5</v>
      </c>
      <c r="K686" s="128" t="s">
        <v>6</v>
      </c>
      <c r="L686" s="129" t="s">
        <v>7</v>
      </c>
      <c r="M686" s="129" t="s">
        <v>244</v>
      </c>
      <c r="N686" s="28"/>
      <c r="O686" s="130"/>
      <c r="P686" s="98" t="s">
        <v>1649</v>
      </c>
      <c r="Q686" s="21"/>
      <c r="R686" s="1"/>
      <c r="S686" s="1" t="str">
        <f aca="false">IF(E686=F686,"","NOT EQUAL")</f>
        <v>NOT EQUAL</v>
      </c>
      <c r="T686" s="1" t="str">
        <f aca="false">IF(ISNA(VLOOKUP(P686,'NEW XEQM.c'!D:D,1,0)),"--",VLOOKUP(P686,'NEW XEQM.c'!D:G,3,0))</f>
        <v>--</v>
      </c>
      <c r="U686" s="131"/>
      <c r="W686" s="76" t="e">
        <f aca="false">SUBSTITUTE(IF(AND(T686="--",FIND("STD",E686),FIND("fn",C686)&gt;0,FIND("ITM_",P686),I686="CAT_FNCT"),E686,""),"""","")</f>
        <v>#VALUE!</v>
      </c>
    </row>
    <row r="687" s="76" customFormat="true" ht="15.75" hidden="false" customHeight="false" outlineLevel="0" collapsed="false">
      <c r="A687" s="124" t="n">
        <f aca="false">IF(B687=INT(B687),ROW(),"")</f>
        <v>687</v>
      </c>
      <c r="B687" s="24" t="n">
        <f aca="false">IF(AND(MID(C687,2,1)&lt;&gt;"/",MID(C687,1,1)="/"),INT(B686)+1,B686+0.01)</f>
        <v>663</v>
      </c>
      <c r="C687" s="125" t="s">
        <v>1376</v>
      </c>
      <c r="D687" s="125" t="s">
        <v>1651</v>
      </c>
      <c r="E687" s="126" t="s">
        <v>2</v>
      </c>
      <c r="F687" s="126" t="s">
        <v>1652</v>
      </c>
      <c r="G687" s="127" t="n">
        <v>0</v>
      </c>
      <c r="H687" s="127" t="n">
        <v>0</v>
      </c>
      <c r="I687" s="126" t="s">
        <v>4</v>
      </c>
      <c r="J687" s="126" t="s">
        <v>5</v>
      </c>
      <c r="K687" s="128" t="s">
        <v>6</v>
      </c>
      <c r="L687" s="129" t="s">
        <v>7</v>
      </c>
      <c r="M687" s="129" t="s">
        <v>244</v>
      </c>
      <c r="N687" s="28"/>
      <c r="O687" s="130"/>
      <c r="P687" s="98" t="s">
        <v>1651</v>
      </c>
      <c r="Q687" s="21"/>
      <c r="R687" s="1"/>
      <c r="S687" s="1" t="str">
        <f aca="false">IF(E687=F687,"","NOT EQUAL")</f>
        <v>NOT EQUAL</v>
      </c>
      <c r="T687" s="1" t="str">
        <f aca="false">IF(ISNA(VLOOKUP(P687,'NEW XEQM.c'!D:D,1,0)),"--",VLOOKUP(P687,'NEW XEQM.c'!D:G,3,0))</f>
        <v>--</v>
      </c>
      <c r="U687" s="131"/>
      <c r="W687" s="76" t="e">
        <f aca="false">SUBSTITUTE(IF(AND(T687="--",FIND("STD",E687),FIND("fn",C687)&gt;0,FIND("ITM_",P687),I687="CAT_FNCT"),E687,""),"""","")</f>
        <v>#VALUE!</v>
      </c>
    </row>
    <row r="688" customFormat="false" ht="15.75" hidden="false" customHeight="false" outlineLevel="0" collapsed="false">
      <c r="A688" s="23" t="n">
        <f aca="false">IF(B688=INT(B688),ROW(),"")</f>
        <v>688</v>
      </c>
      <c r="B688" s="24" t="n">
        <f aca="false">IF(AND(MID(C688,2,1)&lt;&gt;"/",MID(C688,1,1)="/"),INT(B687)+1,B687+0.01)</f>
        <v>664</v>
      </c>
      <c r="C688" s="105" t="s">
        <v>1376</v>
      </c>
      <c r="D688" s="105" t="s">
        <v>1653</v>
      </c>
      <c r="E688" s="106" t="s">
        <v>1654</v>
      </c>
      <c r="F688" s="106" t="s">
        <v>1654</v>
      </c>
      <c r="G688" s="110" t="n">
        <v>0</v>
      </c>
      <c r="H688" s="110" t="n">
        <v>0</v>
      </c>
      <c r="I688" s="106" t="s">
        <v>1449</v>
      </c>
      <c r="J688" s="106" t="s">
        <v>5</v>
      </c>
      <c r="K688" s="108" t="s">
        <v>6</v>
      </c>
      <c r="L688" s="109" t="s">
        <v>7</v>
      </c>
      <c r="M688" s="109" t="s">
        <v>244</v>
      </c>
      <c r="N688" s="28"/>
      <c r="O688" s="28"/>
      <c r="P688" s="20" t="s">
        <v>1653</v>
      </c>
      <c r="Q688" s="21"/>
      <c r="R688" s="1"/>
      <c r="S688" s="1" t="str">
        <f aca="false">IF(E688=F688,"","NOT EQUAL")</f>
        <v/>
      </c>
      <c r="T688" s="1" t="str">
        <f aca="false">IF(ISNA(VLOOKUP(P688,'NEW XEQM.c'!D:D,1,0)),"--",VLOOKUP(P688,'NEW XEQM.c'!D:G,3,0))</f>
        <v>--</v>
      </c>
      <c r="U688" s="1"/>
      <c r="W688" s="0" t="e">
        <f aca="false">SUBSTITUTE(IF(AND(T688="--",FIND("STD",E688),FIND("fn",C688)&gt;0,FIND("ITM_",P688),I688="CAT_FNCT"),E688,""),"""","")</f>
        <v>#VALUE!</v>
      </c>
    </row>
    <row r="689" customFormat="false" ht="15.75" hidden="false" customHeight="false" outlineLevel="0" collapsed="false">
      <c r="A689" s="23" t="n">
        <f aca="false">IF(B689=INT(B689),ROW(),"")</f>
        <v>689</v>
      </c>
      <c r="B689" s="24" t="n">
        <f aca="false">IF(AND(MID(C689,2,1)&lt;&gt;"/",MID(C689,1,1)="/"),INT(B688)+1,B688+0.01)</f>
        <v>665</v>
      </c>
      <c r="C689" s="105" t="s">
        <v>1376</v>
      </c>
      <c r="D689" s="105" t="s">
        <v>1655</v>
      </c>
      <c r="E689" s="106" t="s">
        <v>1656</v>
      </c>
      <c r="F689" s="106" t="s">
        <v>1656</v>
      </c>
      <c r="G689" s="110" t="n">
        <v>0</v>
      </c>
      <c r="H689" s="110" t="n">
        <v>0</v>
      </c>
      <c r="I689" s="106" t="s">
        <v>1449</v>
      </c>
      <c r="J689" s="106" t="s">
        <v>5</v>
      </c>
      <c r="K689" s="108" t="s">
        <v>6</v>
      </c>
      <c r="L689" s="109" t="s">
        <v>7</v>
      </c>
      <c r="M689" s="109" t="s">
        <v>244</v>
      </c>
      <c r="N689" s="28"/>
      <c r="O689" s="28"/>
      <c r="P689" s="20" t="s">
        <v>1655</v>
      </c>
      <c r="Q689" s="21"/>
      <c r="R689" s="1"/>
      <c r="S689" s="1" t="str">
        <f aca="false">IF(E689=F689,"","NOT EQUAL")</f>
        <v/>
      </c>
      <c r="T689" s="1" t="str">
        <f aca="false">IF(ISNA(VLOOKUP(P689,'NEW XEQM.c'!D:D,1,0)),"--",VLOOKUP(P689,'NEW XEQM.c'!D:G,3,0))</f>
        <v>--</v>
      </c>
      <c r="U689" s="1"/>
      <c r="W689" s="0" t="e">
        <f aca="false">SUBSTITUTE(IF(AND(T689="--",FIND("STD",E689),FIND("fn",C689)&gt;0,FIND("ITM_",P689),I689="CAT_FNCT"),E689,""),"""","")</f>
        <v>#VALUE!</v>
      </c>
    </row>
    <row r="690" customFormat="false" ht="15.75" hidden="false" customHeight="false" outlineLevel="0" collapsed="false">
      <c r="A690" s="23" t="n">
        <f aca="false">IF(B690=INT(B690),ROW(),"")</f>
        <v>690</v>
      </c>
      <c r="B690" s="24" t="n">
        <f aca="false">IF(AND(MID(C690,2,1)&lt;&gt;"/",MID(C690,1,1)="/"),INT(B689)+1,B689+0.01)</f>
        <v>666</v>
      </c>
      <c r="C690" s="105" t="s">
        <v>1376</v>
      </c>
      <c r="D690" s="105" t="s">
        <v>1657</v>
      </c>
      <c r="E690" s="106" t="s">
        <v>1658</v>
      </c>
      <c r="F690" s="106" t="s">
        <v>1658</v>
      </c>
      <c r="G690" s="110" t="n">
        <v>0</v>
      </c>
      <c r="H690" s="110" t="n">
        <v>0</v>
      </c>
      <c r="I690" s="106" t="s">
        <v>1449</v>
      </c>
      <c r="J690" s="106" t="s">
        <v>5</v>
      </c>
      <c r="K690" s="108" t="s">
        <v>6</v>
      </c>
      <c r="L690" s="109" t="s">
        <v>7</v>
      </c>
      <c r="M690" s="109" t="s">
        <v>244</v>
      </c>
      <c r="N690" s="28"/>
      <c r="O690" s="28"/>
      <c r="P690" s="20" t="s">
        <v>1657</v>
      </c>
      <c r="Q690" s="21"/>
      <c r="R690" s="1"/>
      <c r="S690" s="1" t="str">
        <f aca="false">IF(E690=F690,"","NOT EQUAL")</f>
        <v/>
      </c>
      <c r="T690" s="1" t="str">
        <f aca="false">IF(ISNA(VLOOKUP(P690,'NEW XEQM.c'!D:D,1,0)),"--",VLOOKUP(P690,'NEW XEQM.c'!D:G,3,0))</f>
        <v>--</v>
      </c>
      <c r="U690" s="1"/>
      <c r="W690" s="0" t="e">
        <f aca="false">SUBSTITUTE(IF(AND(T690="--",FIND("STD",E690),FIND("fn",C690)&gt;0,FIND("ITM_",P690),I690="CAT_FNCT"),E690,""),"""","")</f>
        <v>#VALUE!</v>
      </c>
    </row>
    <row r="691" customFormat="false" ht="15.75" hidden="false" customHeight="false" outlineLevel="0" collapsed="false">
      <c r="A691" s="23" t="n">
        <f aca="false">IF(B691=INT(B691),ROW(),"")</f>
        <v>691</v>
      </c>
      <c r="B691" s="24" t="n">
        <f aca="false">IF(AND(MID(C691,2,1)&lt;&gt;"/",MID(C691,1,1)="/"),INT(B690)+1,B690+0.01)</f>
        <v>667</v>
      </c>
      <c r="C691" s="105" t="s">
        <v>1376</v>
      </c>
      <c r="D691" s="105" t="s">
        <v>1659</v>
      </c>
      <c r="E691" s="106" t="s">
        <v>1660</v>
      </c>
      <c r="F691" s="106" t="s">
        <v>1660</v>
      </c>
      <c r="G691" s="110" t="n">
        <v>0</v>
      </c>
      <c r="H691" s="110" t="n">
        <v>0</v>
      </c>
      <c r="I691" s="106" t="s">
        <v>1449</v>
      </c>
      <c r="J691" s="106" t="s">
        <v>5</v>
      </c>
      <c r="K691" s="108" t="s">
        <v>6</v>
      </c>
      <c r="L691" s="109" t="s">
        <v>7</v>
      </c>
      <c r="M691" s="109" t="s">
        <v>244</v>
      </c>
      <c r="N691" s="28"/>
      <c r="O691" s="28"/>
      <c r="P691" s="20" t="s">
        <v>1659</v>
      </c>
      <c r="Q691" s="21"/>
      <c r="R691" s="1"/>
      <c r="S691" s="1" t="str">
        <f aca="false">IF(E691=F691,"","NOT EQUAL")</f>
        <v/>
      </c>
      <c r="T691" s="1" t="str">
        <f aca="false">IF(ISNA(VLOOKUP(P691,'NEW XEQM.c'!D:D,1,0)),"--",VLOOKUP(P691,'NEW XEQM.c'!D:G,3,0))</f>
        <v>--</v>
      </c>
      <c r="U691" s="1"/>
      <c r="W691" s="0" t="e">
        <f aca="false">SUBSTITUTE(IF(AND(T691="--",FIND("STD",E691),FIND("fn",C691)&gt;0,FIND("ITM_",P691),I691="CAT_FNCT"),E691,""),"""","")</f>
        <v>#VALUE!</v>
      </c>
    </row>
    <row r="692" customFormat="false" ht="15.75" hidden="false" customHeight="false" outlineLevel="0" collapsed="false">
      <c r="A692" s="23" t="n">
        <f aca="false">IF(B692=INT(B692),ROW(),"")</f>
        <v>692</v>
      </c>
      <c r="B692" s="24" t="n">
        <f aca="false">IF(AND(MID(C692,2,1)&lt;&gt;"/",MID(C692,1,1)="/"),INT(B691)+1,B691+0.01)</f>
        <v>668</v>
      </c>
      <c r="C692" s="105" t="s">
        <v>1376</v>
      </c>
      <c r="D692" s="105" t="s">
        <v>1661</v>
      </c>
      <c r="E692" s="106" t="s">
        <v>1662</v>
      </c>
      <c r="F692" s="106" t="s">
        <v>1662</v>
      </c>
      <c r="G692" s="110" t="n">
        <v>0</v>
      </c>
      <c r="H692" s="110" t="n">
        <v>0</v>
      </c>
      <c r="I692" s="106" t="s">
        <v>1449</v>
      </c>
      <c r="J692" s="106" t="s">
        <v>5</v>
      </c>
      <c r="K692" s="108" t="s">
        <v>6</v>
      </c>
      <c r="L692" s="109" t="s">
        <v>7</v>
      </c>
      <c r="M692" s="109" t="s">
        <v>244</v>
      </c>
      <c r="N692" s="28"/>
      <c r="O692" s="28"/>
      <c r="P692" s="20" t="s">
        <v>1661</v>
      </c>
      <c r="Q692" s="21"/>
      <c r="R692" s="1"/>
      <c r="S692" s="1" t="str">
        <f aca="false">IF(E692=F692,"","NOT EQUAL")</f>
        <v/>
      </c>
      <c r="T692" s="1" t="str">
        <f aca="false">IF(ISNA(VLOOKUP(P692,'NEW XEQM.c'!D:D,1,0)),"--",VLOOKUP(P692,'NEW XEQM.c'!D:G,3,0))</f>
        <v>--</v>
      </c>
      <c r="U692" s="1"/>
      <c r="W692" s="0" t="e">
        <f aca="false">SUBSTITUTE(IF(AND(T692="--",FIND("STD",E692),FIND("fn",C692)&gt;0,FIND("ITM_",P692),I692="CAT_FNCT"),E692,""),"""","")</f>
        <v>#VALUE!</v>
      </c>
    </row>
    <row r="693" customFormat="false" ht="15.75" hidden="false" customHeight="false" outlineLevel="0" collapsed="false">
      <c r="A693" s="23" t="n">
        <f aca="false">IF(B693=INT(B693),ROW(),"")</f>
        <v>693</v>
      </c>
      <c r="B693" s="24" t="n">
        <f aca="false">IF(AND(MID(C693,2,1)&lt;&gt;"/",MID(C693,1,1)="/"),INT(B692)+1,B692+0.01)</f>
        <v>669</v>
      </c>
      <c r="C693" s="105" t="s">
        <v>1376</v>
      </c>
      <c r="D693" s="105" t="s">
        <v>1663</v>
      </c>
      <c r="E693" s="106" t="s">
        <v>1664</v>
      </c>
      <c r="F693" s="106" t="s">
        <v>1664</v>
      </c>
      <c r="G693" s="110" t="n">
        <v>0</v>
      </c>
      <c r="H693" s="110" t="n">
        <v>0</v>
      </c>
      <c r="I693" s="106" t="s">
        <v>1449</v>
      </c>
      <c r="J693" s="106" t="s">
        <v>5</v>
      </c>
      <c r="K693" s="108" t="s">
        <v>6</v>
      </c>
      <c r="L693" s="109" t="s">
        <v>7</v>
      </c>
      <c r="M693" s="109" t="s">
        <v>244</v>
      </c>
      <c r="N693" s="28"/>
      <c r="O693" s="28"/>
      <c r="P693" s="20" t="s">
        <v>1663</v>
      </c>
      <c r="Q693" s="21"/>
      <c r="R693" s="1"/>
      <c r="S693" s="1" t="str">
        <f aca="false">IF(E693=F693,"","NOT EQUAL")</f>
        <v/>
      </c>
      <c r="T693" s="1" t="str">
        <f aca="false">IF(ISNA(VLOOKUP(P693,'NEW XEQM.c'!D:D,1,0)),"--",VLOOKUP(P693,'NEW XEQM.c'!D:G,3,0))</f>
        <v>--</v>
      </c>
      <c r="U693" s="1"/>
      <c r="W693" s="0" t="e">
        <f aca="false">SUBSTITUTE(IF(AND(T693="--",FIND("STD",E693),FIND("fn",C693)&gt;0,FIND("ITM_",P693),I693="CAT_FNCT"),E693,""),"""","")</f>
        <v>#VALUE!</v>
      </c>
    </row>
    <row r="694" customFormat="false" ht="15.75" hidden="false" customHeight="false" outlineLevel="0" collapsed="false">
      <c r="A694" s="23" t="n">
        <f aca="false">IF(B694=INT(B694),ROW(),"")</f>
        <v>694</v>
      </c>
      <c r="B694" s="24" t="n">
        <f aca="false">IF(AND(MID(C694,2,1)&lt;&gt;"/",MID(C694,1,1)="/"),INT(B693)+1,B693+0.01)</f>
        <v>670</v>
      </c>
      <c r="C694" s="105" t="s">
        <v>1376</v>
      </c>
      <c r="D694" s="105" t="s">
        <v>1665</v>
      </c>
      <c r="E694" s="106" t="s">
        <v>1666</v>
      </c>
      <c r="F694" s="106" t="s">
        <v>1666</v>
      </c>
      <c r="G694" s="110" t="n">
        <v>0</v>
      </c>
      <c r="H694" s="110" t="n">
        <v>0</v>
      </c>
      <c r="I694" s="106" t="s">
        <v>1449</v>
      </c>
      <c r="J694" s="106" t="s">
        <v>5</v>
      </c>
      <c r="K694" s="108" t="s">
        <v>6</v>
      </c>
      <c r="L694" s="109" t="s">
        <v>7</v>
      </c>
      <c r="M694" s="109" t="s">
        <v>244</v>
      </c>
      <c r="N694" s="28"/>
      <c r="O694" s="28"/>
      <c r="P694" s="20" t="s">
        <v>1665</v>
      </c>
      <c r="Q694" s="21"/>
      <c r="R694" s="1"/>
      <c r="S694" s="1" t="str">
        <f aca="false">IF(E694=F694,"","NOT EQUAL")</f>
        <v/>
      </c>
      <c r="T694" s="1" t="str">
        <f aca="false">IF(ISNA(VLOOKUP(P694,'NEW XEQM.c'!D:D,1,0)),"--",VLOOKUP(P694,'NEW XEQM.c'!D:G,3,0))</f>
        <v>--</v>
      </c>
      <c r="U694" s="1"/>
      <c r="W694" s="0" t="e">
        <f aca="false">SUBSTITUTE(IF(AND(T694="--",FIND("STD",E694),FIND("fn",C694)&gt;0,FIND("ITM_",P694),I694="CAT_FNCT"),E694,""),"""","")</f>
        <v>#VALUE!</v>
      </c>
    </row>
    <row r="695" customFormat="false" ht="15.75" hidden="false" customHeight="false" outlineLevel="0" collapsed="false">
      <c r="A695" s="23" t="n">
        <f aca="false">IF(B695=INT(B695),ROW(),"")</f>
        <v>695</v>
      </c>
      <c r="B695" s="24" t="n">
        <f aca="false">IF(AND(MID(C695,2,1)&lt;&gt;"/",MID(C695,1,1)="/"),INT(B694)+1,B694+0.01)</f>
        <v>671</v>
      </c>
      <c r="C695" s="105" t="s">
        <v>1376</v>
      </c>
      <c r="D695" s="105" t="s">
        <v>1667</v>
      </c>
      <c r="E695" s="106" t="s">
        <v>1668</v>
      </c>
      <c r="F695" s="106" t="s">
        <v>1668</v>
      </c>
      <c r="G695" s="110" t="n">
        <v>0</v>
      </c>
      <c r="H695" s="110" t="n">
        <v>0</v>
      </c>
      <c r="I695" s="106" t="s">
        <v>1449</v>
      </c>
      <c r="J695" s="106" t="s">
        <v>5</v>
      </c>
      <c r="K695" s="108" t="s">
        <v>6</v>
      </c>
      <c r="L695" s="109" t="s">
        <v>7</v>
      </c>
      <c r="M695" s="109" t="s">
        <v>244</v>
      </c>
      <c r="N695" s="28"/>
      <c r="O695" s="28"/>
      <c r="P695" s="20" t="s">
        <v>1667</v>
      </c>
      <c r="Q695" s="21"/>
      <c r="R695" s="1"/>
      <c r="S695" s="1" t="str">
        <f aca="false">IF(E695=F695,"","NOT EQUAL")</f>
        <v/>
      </c>
      <c r="T695" s="1" t="str">
        <f aca="false">IF(ISNA(VLOOKUP(P695,'NEW XEQM.c'!D:D,1,0)),"--",VLOOKUP(P695,'NEW XEQM.c'!D:G,3,0))</f>
        <v>--</v>
      </c>
      <c r="U695" s="1"/>
      <c r="W695" s="0" t="e">
        <f aca="false">SUBSTITUTE(IF(AND(T695="--",FIND("STD",E695),FIND("fn",C695)&gt;0,FIND("ITM_",P695),I695="CAT_FNCT"),E695,""),"""","")</f>
        <v>#VALUE!</v>
      </c>
    </row>
    <row r="696" customFormat="false" ht="15.75" hidden="false" customHeight="false" outlineLevel="0" collapsed="false">
      <c r="A696" s="23" t="n">
        <f aca="false">IF(B696=INT(B696),ROW(),"")</f>
        <v>696</v>
      </c>
      <c r="B696" s="24" t="n">
        <f aca="false">IF(AND(MID(C696,2,1)&lt;&gt;"/",MID(C696,1,1)="/"),INT(B695)+1,B695+0.01)</f>
        <v>672</v>
      </c>
      <c r="C696" s="105" t="s">
        <v>1376</v>
      </c>
      <c r="D696" s="105" t="s">
        <v>1669</v>
      </c>
      <c r="E696" s="106" t="s">
        <v>1670</v>
      </c>
      <c r="F696" s="106" t="s">
        <v>1670</v>
      </c>
      <c r="G696" s="110" t="n">
        <v>0</v>
      </c>
      <c r="H696" s="110" t="n">
        <v>0</v>
      </c>
      <c r="I696" s="106" t="s">
        <v>1449</v>
      </c>
      <c r="J696" s="106" t="s">
        <v>5</v>
      </c>
      <c r="K696" s="108" t="s">
        <v>6</v>
      </c>
      <c r="L696" s="109" t="s">
        <v>7</v>
      </c>
      <c r="M696" s="109" t="s">
        <v>244</v>
      </c>
      <c r="N696" s="28"/>
      <c r="O696" s="28"/>
      <c r="P696" s="20" t="s">
        <v>1669</v>
      </c>
      <c r="Q696" s="21"/>
      <c r="R696" s="1"/>
      <c r="S696" s="1" t="str">
        <f aca="false">IF(E696=F696,"","NOT EQUAL")</f>
        <v/>
      </c>
      <c r="T696" s="1" t="str">
        <f aca="false">IF(ISNA(VLOOKUP(P696,'NEW XEQM.c'!D:D,1,0)),"--",VLOOKUP(P696,'NEW XEQM.c'!D:G,3,0))</f>
        <v>--</v>
      </c>
      <c r="U696" s="1"/>
      <c r="W696" s="0" t="e">
        <f aca="false">SUBSTITUTE(IF(AND(T696="--",FIND("STD",E696),FIND("fn",C696)&gt;0,FIND("ITM_",P696),I696="CAT_FNCT"),E696,""),"""","")</f>
        <v>#VALUE!</v>
      </c>
    </row>
    <row r="697" customFormat="false" ht="15.75" hidden="false" customHeight="false" outlineLevel="0" collapsed="false">
      <c r="A697" s="23" t="n">
        <f aca="false">IF(B697=INT(B697),ROW(),"")</f>
        <v>697</v>
      </c>
      <c r="B697" s="24" t="n">
        <f aca="false">IF(AND(MID(C697,2,1)&lt;&gt;"/",MID(C697,1,1)="/"),INT(B696)+1,B696+0.01)</f>
        <v>673</v>
      </c>
      <c r="C697" s="105" t="s">
        <v>1376</v>
      </c>
      <c r="D697" s="105" t="s">
        <v>1671</v>
      </c>
      <c r="E697" s="106" t="s">
        <v>1672</v>
      </c>
      <c r="F697" s="106" t="s">
        <v>1672</v>
      </c>
      <c r="G697" s="110" t="n">
        <v>0</v>
      </c>
      <c r="H697" s="110" t="n">
        <v>0</v>
      </c>
      <c r="I697" s="106" t="s">
        <v>1449</v>
      </c>
      <c r="J697" s="106" t="s">
        <v>5</v>
      </c>
      <c r="K697" s="108" t="s">
        <v>6</v>
      </c>
      <c r="L697" s="109" t="s">
        <v>7</v>
      </c>
      <c r="M697" s="109" t="s">
        <v>244</v>
      </c>
      <c r="N697" s="28"/>
      <c r="O697" s="28"/>
      <c r="P697" s="20" t="s">
        <v>1671</v>
      </c>
      <c r="Q697" s="21"/>
      <c r="R697" s="1"/>
      <c r="S697" s="1" t="str">
        <f aca="false">IF(E697=F697,"","NOT EQUAL")</f>
        <v/>
      </c>
      <c r="T697" s="1" t="str">
        <f aca="false">IF(ISNA(VLOOKUP(P697,'NEW XEQM.c'!D:D,1,0)),"--",VLOOKUP(P697,'NEW XEQM.c'!D:G,3,0))</f>
        <v>--</v>
      </c>
      <c r="U697" s="1"/>
      <c r="W697" s="0" t="e">
        <f aca="false">SUBSTITUTE(IF(AND(T697="--",FIND("STD",E697),FIND("fn",C697)&gt;0,FIND("ITM_",P697),I697="CAT_FNCT"),E697,""),"""","")</f>
        <v>#VALUE!</v>
      </c>
    </row>
    <row r="698" customFormat="false" ht="15.75" hidden="false" customHeight="false" outlineLevel="0" collapsed="false">
      <c r="A698" s="23" t="n">
        <f aca="false">IF(B698=INT(B698),ROW(),"")</f>
        <v>698</v>
      </c>
      <c r="B698" s="24" t="n">
        <f aca="false">IF(AND(MID(C698,2,1)&lt;&gt;"/",MID(C698,1,1)="/"),INT(B697)+1,B697+0.01)</f>
        <v>674</v>
      </c>
      <c r="C698" s="105" t="s">
        <v>1376</v>
      </c>
      <c r="D698" s="105" t="s">
        <v>1673</v>
      </c>
      <c r="E698" s="106" t="s">
        <v>1674</v>
      </c>
      <c r="F698" s="106" t="s">
        <v>1674</v>
      </c>
      <c r="G698" s="110" t="n">
        <v>0</v>
      </c>
      <c r="H698" s="110" t="n">
        <v>0</v>
      </c>
      <c r="I698" s="106" t="s">
        <v>1449</v>
      </c>
      <c r="J698" s="106" t="s">
        <v>5</v>
      </c>
      <c r="K698" s="108" t="s">
        <v>6</v>
      </c>
      <c r="L698" s="109" t="s">
        <v>7</v>
      </c>
      <c r="M698" s="109" t="s">
        <v>244</v>
      </c>
      <c r="N698" s="28"/>
      <c r="O698" s="28"/>
      <c r="P698" s="20" t="s">
        <v>1673</v>
      </c>
      <c r="Q698" s="21"/>
      <c r="R698" s="1"/>
      <c r="S698" s="1" t="str">
        <f aca="false">IF(E698=F698,"","NOT EQUAL")</f>
        <v/>
      </c>
      <c r="T698" s="1" t="str">
        <f aca="false">IF(ISNA(VLOOKUP(P698,'NEW XEQM.c'!D:D,1,0)),"--",VLOOKUP(P698,'NEW XEQM.c'!D:G,3,0))</f>
        <v>--</v>
      </c>
      <c r="U698" s="1"/>
      <c r="W698" s="0" t="e">
        <f aca="false">SUBSTITUTE(IF(AND(T698="--",FIND("STD",E698),FIND("fn",C698)&gt;0,FIND("ITM_",P698),I698="CAT_FNCT"),E698,""),"""","")</f>
        <v>#VALUE!</v>
      </c>
    </row>
    <row r="699" customFormat="false" ht="15.75" hidden="false" customHeight="false" outlineLevel="0" collapsed="false">
      <c r="A699" s="23" t="n">
        <f aca="false">IF(B699=INT(B699),ROW(),"")</f>
        <v>699</v>
      </c>
      <c r="B699" s="24" t="n">
        <f aca="false">IF(AND(MID(C699,2,1)&lt;&gt;"/",MID(C699,1,1)="/"),INT(B698)+1,B698+0.01)</f>
        <v>675</v>
      </c>
      <c r="C699" s="105" t="s">
        <v>1376</v>
      </c>
      <c r="D699" s="105" t="s">
        <v>1675</v>
      </c>
      <c r="E699" s="106" t="s">
        <v>1676</v>
      </c>
      <c r="F699" s="106" t="s">
        <v>1676</v>
      </c>
      <c r="G699" s="110" t="n">
        <v>0</v>
      </c>
      <c r="H699" s="110" t="n">
        <v>0</v>
      </c>
      <c r="I699" s="106" t="s">
        <v>1449</v>
      </c>
      <c r="J699" s="106" t="s">
        <v>5</v>
      </c>
      <c r="K699" s="108" t="s">
        <v>6</v>
      </c>
      <c r="L699" s="109" t="s">
        <v>7</v>
      </c>
      <c r="M699" s="109" t="s">
        <v>244</v>
      </c>
      <c r="N699" s="28"/>
      <c r="O699" s="28"/>
      <c r="P699" s="20" t="s">
        <v>1675</v>
      </c>
      <c r="Q699" s="21"/>
      <c r="R699" s="1"/>
      <c r="S699" s="1" t="str">
        <f aca="false">IF(E699=F699,"","NOT EQUAL")</f>
        <v/>
      </c>
      <c r="T699" s="1" t="str">
        <f aca="false">IF(ISNA(VLOOKUP(P699,'NEW XEQM.c'!D:D,1,0)),"--",VLOOKUP(P699,'NEW XEQM.c'!D:G,3,0))</f>
        <v>--</v>
      </c>
      <c r="U699" s="1"/>
      <c r="W699" s="0" t="e">
        <f aca="false">SUBSTITUTE(IF(AND(T699="--",FIND("STD",E699),FIND("fn",C699)&gt;0,FIND("ITM_",P699),I699="CAT_FNCT"),E699,""),"""","")</f>
        <v>#VALUE!</v>
      </c>
    </row>
    <row r="700" customFormat="false" ht="15.75" hidden="false" customHeight="false" outlineLevel="0" collapsed="false">
      <c r="A700" s="23" t="n">
        <f aca="false">IF(B700=INT(B700),ROW(),"")</f>
        <v>700</v>
      </c>
      <c r="B700" s="24" t="n">
        <f aca="false">IF(AND(MID(C700,2,1)&lt;&gt;"/",MID(C700,1,1)="/"),INT(B699)+1,B699+0.01)</f>
        <v>676</v>
      </c>
      <c r="C700" s="105" t="s">
        <v>1376</v>
      </c>
      <c r="D700" s="105" t="s">
        <v>1677</v>
      </c>
      <c r="E700" s="106" t="s">
        <v>1678</v>
      </c>
      <c r="F700" s="106" t="s">
        <v>1678</v>
      </c>
      <c r="G700" s="110" t="n">
        <v>0</v>
      </c>
      <c r="H700" s="110" t="n">
        <v>0</v>
      </c>
      <c r="I700" s="106" t="s">
        <v>1449</v>
      </c>
      <c r="J700" s="106" t="s">
        <v>5</v>
      </c>
      <c r="K700" s="108" t="s">
        <v>6</v>
      </c>
      <c r="L700" s="109" t="s">
        <v>7</v>
      </c>
      <c r="M700" s="109" t="s">
        <v>244</v>
      </c>
      <c r="N700" s="28"/>
      <c r="O700" s="28"/>
      <c r="P700" s="20" t="s">
        <v>1677</v>
      </c>
      <c r="Q700" s="21"/>
      <c r="R700" s="1"/>
      <c r="S700" s="1" t="str">
        <f aca="false">IF(E700=F700,"","NOT EQUAL")</f>
        <v/>
      </c>
      <c r="T700" s="1" t="str">
        <f aca="false">IF(ISNA(VLOOKUP(P700,'NEW XEQM.c'!D:D,1,0)),"--",VLOOKUP(P700,'NEW XEQM.c'!D:G,3,0))</f>
        <v>--</v>
      </c>
      <c r="U700" s="1"/>
      <c r="W700" s="0" t="e">
        <f aca="false">SUBSTITUTE(IF(AND(T700="--",FIND("STD",E700),FIND("fn",C700)&gt;0,FIND("ITM_",P700),I700="CAT_FNCT"),E700,""),"""","")</f>
        <v>#VALUE!</v>
      </c>
    </row>
    <row r="701" customFormat="false" ht="15.75" hidden="false" customHeight="false" outlineLevel="0" collapsed="false">
      <c r="A701" s="23" t="n">
        <f aca="false">IF(B701=INT(B701),ROW(),"")</f>
        <v>701</v>
      </c>
      <c r="B701" s="24" t="n">
        <f aca="false">IF(AND(MID(C701,2,1)&lt;&gt;"/",MID(C701,1,1)="/"),INT(B700)+1,B700+0.01)</f>
        <v>677</v>
      </c>
      <c r="C701" s="105" t="s">
        <v>1376</v>
      </c>
      <c r="D701" s="105" t="s">
        <v>1679</v>
      </c>
      <c r="E701" s="106" t="s">
        <v>1680</v>
      </c>
      <c r="F701" s="106" t="s">
        <v>1680</v>
      </c>
      <c r="G701" s="110" t="n">
        <v>0</v>
      </c>
      <c r="H701" s="110" t="n">
        <v>0</v>
      </c>
      <c r="I701" s="106" t="s">
        <v>1449</v>
      </c>
      <c r="J701" s="106" t="s">
        <v>5</v>
      </c>
      <c r="K701" s="108" t="s">
        <v>6</v>
      </c>
      <c r="L701" s="109" t="s">
        <v>7</v>
      </c>
      <c r="M701" s="109" t="s">
        <v>244</v>
      </c>
      <c r="N701" s="28"/>
      <c r="O701" s="28"/>
      <c r="P701" s="20" t="s">
        <v>1679</v>
      </c>
      <c r="Q701" s="21"/>
      <c r="R701" s="1"/>
      <c r="S701" s="1" t="str">
        <f aca="false">IF(E701=F701,"","NOT EQUAL")</f>
        <v/>
      </c>
      <c r="T701" s="1" t="str">
        <f aca="false">IF(ISNA(VLOOKUP(P701,'NEW XEQM.c'!D:D,1,0)),"--",VLOOKUP(P701,'NEW XEQM.c'!D:G,3,0))</f>
        <v>--</v>
      </c>
      <c r="U701" s="1"/>
      <c r="W701" s="0" t="e">
        <f aca="false">SUBSTITUTE(IF(AND(T701="--",FIND("STD",E701),FIND("fn",C701)&gt;0,FIND("ITM_",P701),I701="CAT_FNCT"),E701,""),"""","")</f>
        <v>#VALUE!</v>
      </c>
    </row>
    <row r="702" customFormat="false" ht="15.75" hidden="false" customHeight="false" outlineLevel="0" collapsed="false">
      <c r="A702" s="23" t="n">
        <f aca="false">IF(B702=INT(B702),ROW(),"")</f>
        <v>702</v>
      </c>
      <c r="B702" s="24" t="n">
        <f aca="false">IF(AND(MID(C702,2,1)&lt;&gt;"/",MID(C702,1,1)="/"),INT(B701)+1,B701+0.01)</f>
        <v>678</v>
      </c>
      <c r="C702" s="105" t="s">
        <v>1376</v>
      </c>
      <c r="D702" s="105" t="s">
        <v>1681</v>
      </c>
      <c r="E702" s="106" t="s">
        <v>1682</v>
      </c>
      <c r="F702" s="106" t="s">
        <v>1682</v>
      </c>
      <c r="G702" s="110" t="n">
        <v>0</v>
      </c>
      <c r="H702" s="110" t="n">
        <v>0</v>
      </c>
      <c r="I702" s="106" t="s">
        <v>1449</v>
      </c>
      <c r="J702" s="106" t="s">
        <v>5</v>
      </c>
      <c r="K702" s="108" t="s">
        <v>6</v>
      </c>
      <c r="L702" s="109" t="s">
        <v>7</v>
      </c>
      <c r="M702" s="109" t="s">
        <v>244</v>
      </c>
      <c r="N702" s="28"/>
      <c r="O702" s="28"/>
      <c r="P702" s="20" t="s">
        <v>1681</v>
      </c>
      <c r="Q702" s="21"/>
      <c r="R702" s="1"/>
      <c r="S702" s="1" t="str">
        <f aca="false">IF(E702=F702,"","NOT EQUAL")</f>
        <v/>
      </c>
      <c r="T702" s="1" t="str">
        <f aca="false">IF(ISNA(VLOOKUP(P702,'NEW XEQM.c'!D:D,1,0)),"--",VLOOKUP(P702,'NEW XEQM.c'!D:G,3,0))</f>
        <v>--</v>
      </c>
      <c r="U702" s="1"/>
      <c r="W702" s="0" t="e">
        <f aca="false">SUBSTITUTE(IF(AND(T702="--",FIND("STD",E702),FIND("fn",C702)&gt;0,FIND("ITM_",P702),I702="CAT_FNCT"),E702,""),"""","")</f>
        <v>#VALUE!</v>
      </c>
    </row>
    <row r="703" customFormat="false" ht="15.75" hidden="false" customHeight="false" outlineLevel="0" collapsed="false">
      <c r="A703" s="23" t="n">
        <f aca="false">IF(B703=INT(B703),ROW(),"")</f>
        <v>703</v>
      </c>
      <c r="B703" s="24" t="n">
        <f aca="false">IF(AND(MID(C703,2,1)&lt;&gt;"/",MID(C703,1,1)="/"),INT(B702)+1,B702+0.01)</f>
        <v>679</v>
      </c>
      <c r="C703" s="105" t="s">
        <v>1376</v>
      </c>
      <c r="D703" s="105" t="s">
        <v>1683</v>
      </c>
      <c r="E703" s="106" t="s">
        <v>1684</v>
      </c>
      <c r="F703" s="106" t="s">
        <v>1684</v>
      </c>
      <c r="G703" s="110" t="n">
        <v>0</v>
      </c>
      <c r="H703" s="110" t="n">
        <v>0</v>
      </c>
      <c r="I703" s="106" t="s">
        <v>1449</v>
      </c>
      <c r="J703" s="106" t="s">
        <v>5</v>
      </c>
      <c r="K703" s="108" t="s">
        <v>6</v>
      </c>
      <c r="L703" s="109" t="s">
        <v>7</v>
      </c>
      <c r="M703" s="109" t="s">
        <v>244</v>
      </c>
      <c r="N703" s="28"/>
      <c r="O703" s="28"/>
      <c r="P703" s="20" t="s">
        <v>1683</v>
      </c>
      <c r="Q703" s="21"/>
      <c r="R703" s="1"/>
      <c r="S703" s="1" t="str">
        <f aca="false">IF(E703=F703,"","NOT EQUAL")</f>
        <v/>
      </c>
      <c r="T703" s="1" t="str">
        <f aca="false">IF(ISNA(VLOOKUP(P703,'NEW XEQM.c'!D:D,1,0)),"--",VLOOKUP(P703,'NEW XEQM.c'!D:G,3,0))</f>
        <v>--</v>
      </c>
      <c r="U703" s="1"/>
      <c r="W703" s="0" t="e">
        <f aca="false">SUBSTITUTE(IF(AND(T703="--",FIND("STD",E703),FIND("fn",C703)&gt;0,FIND("ITM_",P703),I703="CAT_FNCT"),E703,""),"""","")</f>
        <v>#VALUE!</v>
      </c>
    </row>
    <row r="704" customFormat="false" ht="15.75" hidden="false" customHeight="false" outlineLevel="0" collapsed="false">
      <c r="A704" s="23" t="n">
        <f aca="false">IF(B704=INT(B704),ROW(),"")</f>
        <v>704</v>
      </c>
      <c r="B704" s="24" t="n">
        <f aca="false">IF(AND(MID(C704,2,1)&lt;&gt;"/",MID(C704,1,1)="/"),INT(B703)+1,B703+0.01)</f>
        <v>680</v>
      </c>
      <c r="C704" s="105" t="s">
        <v>1376</v>
      </c>
      <c r="D704" s="105" t="s">
        <v>1685</v>
      </c>
      <c r="E704" s="106" t="s">
        <v>1686</v>
      </c>
      <c r="F704" s="106" t="s">
        <v>1686</v>
      </c>
      <c r="G704" s="110" t="n">
        <v>0</v>
      </c>
      <c r="H704" s="110" t="n">
        <v>0</v>
      </c>
      <c r="I704" s="106" t="s">
        <v>1449</v>
      </c>
      <c r="J704" s="106" t="s">
        <v>5</v>
      </c>
      <c r="K704" s="108" t="s">
        <v>6</v>
      </c>
      <c r="L704" s="109" t="s">
        <v>7</v>
      </c>
      <c r="M704" s="109" t="s">
        <v>244</v>
      </c>
      <c r="N704" s="28"/>
      <c r="O704" s="28"/>
      <c r="P704" s="20" t="s">
        <v>1685</v>
      </c>
      <c r="Q704" s="21"/>
      <c r="R704" s="1"/>
      <c r="S704" s="1" t="str">
        <f aca="false">IF(E704=F704,"","NOT EQUAL")</f>
        <v/>
      </c>
      <c r="T704" s="1" t="str">
        <f aca="false">IF(ISNA(VLOOKUP(P704,'NEW XEQM.c'!D:D,1,0)),"--",VLOOKUP(P704,'NEW XEQM.c'!D:G,3,0))</f>
        <v>--</v>
      </c>
      <c r="U704" s="1"/>
      <c r="W704" s="0" t="e">
        <f aca="false">SUBSTITUTE(IF(AND(T704="--",FIND("STD",E704),FIND("fn",C704)&gt;0,FIND("ITM_",P704),I704="CAT_FNCT"),E704,""),"""","")</f>
        <v>#VALUE!</v>
      </c>
    </row>
    <row r="705" customFormat="false" ht="15.75" hidden="false" customHeight="false" outlineLevel="0" collapsed="false">
      <c r="A705" s="23" t="n">
        <f aca="false">IF(B705=INT(B705),ROW(),"")</f>
        <v>705</v>
      </c>
      <c r="B705" s="24" t="n">
        <f aca="false">IF(AND(MID(C705,2,1)&lt;&gt;"/",MID(C705,1,1)="/"),INT(B704)+1,B704+0.01)</f>
        <v>681</v>
      </c>
      <c r="C705" s="105" t="s">
        <v>1376</v>
      </c>
      <c r="D705" s="105" t="s">
        <v>1687</v>
      </c>
      <c r="E705" s="106" t="s">
        <v>1688</v>
      </c>
      <c r="F705" s="106" t="s">
        <v>1688</v>
      </c>
      <c r="G705" s="110" t="n">
        <v>0</v>
      </c>
      <c r="H705" s="110" t="n">
        <v>0</v>
      </c>
      <c r="I705" s="106" t="s">
        <v>1449</v>
      </c>
      <c r="J705" s="106" t="s">
        <v>5</v>
      </c>
      <c r="K705" s="108" t="s">
        <v>6</v>
      </c>
      <c r="L705" s="109" t="s">
        <v>7</v>
      </c>
      <c r="M705" s="109" t="s">
        <v>244</v>
      </c>
      <c r="N705" s="28"/>
      <c r="O705" s="28"/>
      <c r="P705" s="20" t="s">
        <v>1687</v>
      </c>
      <c r="Q705" s="21"/>
      <c r="R705" s="1"/>
      <c r="S705" s="1" t="str">
        <f aca="false">IF(E705=F705,"","NOT EQUAL")</f>
        <v/>
      </c>
      <c r="T705" s="1" t="str">
        <f aca="false">IF(ISNA(VLOOKUP(P705,'NEW XEQM.c'!D:D,1,0)),"--",VLOOKUP(P705,'NEW XEQM.c'!D:G,3,0))</f>
        <v>--</v>
      </c>
      <c r="U705" s="1"/>
      <c r="W705" s="0" t="e">
        <f aca="false">SUBSTITUTE(IF(AND(T705="--",FIND("STD",E705),FIND("fn",C705)&gt;0,FIND("ITM_",P705),I705="CAT_FNCT"),E705,""),"""","")</f>
        <v>#VALUE!</v>
      </c>
    </row>
    <row r="706" customFormat="false" ht="15.75" hidden="false" customHeight="false" outlineLevel="0" collapsed="false">
      <c r="A706" s="23" t="n">
        <f aca="false">IF(B706=INT(B706),ROW(),"")</f>
        <v>706</v>
      </c>
      <c r="B706" s="24" t="n">
        <f aca="false">IF(AND(MID(C706,2,1)&lt;&gt;"/",MID(C706,1,1)="/"),INT(B705)+1,B705+0.01)</f>
        <v>682</v>
      </c>
      <c r="C706" s="105" t="s">
        <v>1376</v>
      </c>
      <c r="D706" s="105" t="s">
        <v>1689</v>
      </c>
      <c r="E706" s="111" t="s">
        <v>1690</v>
      </c>
      <c r="F706" s="111" t="s">
        <v>1690</v>
      </c>
      <c r="G706" s="112" t="n">
        <v>0</v>
      </c>
      <c r="H706" s="112" t="n">
        <v>0</v>
      </c>
      <c r="I706" s="106" t="s">
        <v>1449</v>
      </c>
      <c r="J706" s="106" t="s">
        <v>5</v>
      </c>
      <c r="K706" s="108" t="s">
        <v>6</v>
      </c>
      <c r="L706" s="109" t="s">
        <v>7</v>
      </c>
      <c r="M706" s="109" t="s">
        <v>244</v>
      </c>
      <c r="N706" s="28"/>
      <c r="O706" s="74"/>
      <c r="P706" s="20" t="s">
        <v>1689</v>
      </c>
      <c r="Q706" s="21"/>
      <c r="R706" s="1"/>
      <c r="S706" s="1" t="str">
        <f aca="false">IF(E706=F706,"","NOT EQUAL")</f>
        <v/>
      </c>
      <c r="T706" s="1" t="str">
        <f aca="false">IF(ISNA(VLOOKUP(P706,'NEW XEQM.c'!D:D,1,0)),"--",VLOOKUP(P706,'NEW XEQM.c'!D:G,3,0))</f>
        <v>--</v>
      </c>
      <c r="U706" s="1"/>
      <c r="W706" s="0" t="e">
        <f aca="false">SUBSTITUTE(IF(AND(T706="--",FIND("STD",E706),FIND("fn",C706)&gt;0,FIND("ITM_",P706),I706="CAT_FNCT"),E706,""),"""","")</f>
        <v>#VALUE!</v>
      </c>
    </row>
    <row r="707" customFormat="false" ht="15.75" hidden="false" customHeight="false" outlineLevel="0" collapsed="false">
      <c r="A707" s="23" t="n">
        <f aca="false">IF(B707=INT(B707),ROW(),"")</f>
        <v>707</v>
      </c>
      <c r="B707" s="24" t="n">
        <f aca="false">IF(AND(MID(C707,2,1)&lt;&gt;"/",MID(C707,1,1)="/"),INT(B706)+1,B706+0.01)</f>
        <v>683</v>
      </c>
      <c r="C707" s="105" t="s">
        <v>1376</v>
      </c>
      <c r="D707" s="105" t="s">
        <v>1691</v>
      </c>
      <c r="E707" s="111" t="s">
        <v>1692</v>
      </c>
      <c r="F707" s="111" t="s">
        <v>1692</v>
      </c>
      <c r="G707" s="112" t="n">
        <v>0</v>
      </c>
      <c r="H707" s="112" t="n">
        <v>0</v>
      </c>
      <c r="I707" s="106" t="s">
        <v>1449</v>
      </c>
      <c r="J707" s="106" t="s">
        <v>5</v>
      </c>
      <c r="K707" s="108" t="s">
        <v>6</v>
      </c>
      <c r="L707" s="109" t="s">
        <v>7</v>
      </c>
      <c r="M707" s="109" t="s">
        <v>244</v>
      </c>
      <c r="N707" s="28"/>
      <c r="O707" s="74"/>
      <c r="P707" s="20" t="s">
        <v>1691</v>
      </c>
      <c r="Q707" s="21"/>
      <c r="R707" s="1"/>
      <c r="S707" s="1" t="str">
        <f aca="false">IF(E707=F707,"","NOT EQUAL")</f>
        <v/>
      </c>
      <c r="T707" s="1" t="str">
        <f aca="false">IF(ISNA(VLOOKUP(P707,'NEW XEQM.c'!D:D,1,0)),"--",VLOOKUP(P707,'NEW XEQM.c'!D:G,3,0))</f>
        <v>--</v>
      </c>
      <c r="U707" s="1"/>
      <c r="W707" s="0" t="e">
        <f aca="false">SUBSTITUTE(IF(AND(T707="--",FIND("STD",E707),FIND("fn",C707)&gt;0,FIND("ITM_",P707),I707="CAT_FNCT"),E707,""),"""","")</f>
        <v>#VALUE!</v>
      </c>
    </row>
    <row r="708" customFormat="false" ht="15.75" hidden="false" customHeight="false" outlineLevel="0" collapsed="false">
      <c r="A708" s="23" t="n">
        <f aca="false">IF(B708=INT(B708),ROW(),"")</f>
        <v>708</v>
      </c>
      <c r="B708" s="24" t="n">
        <f aca="false">IF(AND(MID(C708,2,1)&lt;&gt;"/",MID(C708,1,1)="/"),INT(B707)+1,B707+0.01)</f>
        <v>684</v>
      </c>
      <c r="C708" s="105" t="s">
        <v>1376</v>
      </c>
      <c r="D708" s="105" t="s">
        <v>1693</v>
      </c>
      <c r="E708" s="111" t="s">
        <v>1694</v>
      </c>
      <c r="F708" s="111" t="s">
        <v>1694</v>
      </c>
      <c r="G708" s="112" t="n">
        <v>0</v>
      </c>
      <c r="H708" s="112" t="n">
        <v>0</v>
      </c>
      <c r="I708" s="106" t="s">
        <v>1449</v>
      </c>
      <c r="J708" s="106" t="s">
        <v>5</v>
      </c>
      <c r="K708" s="108" t="s">
        <v>6</v>
      </c>
      <c r="L708" s="109" t="s">
        <v>7</v>
      </c>
      <c r="M708" s="109" t="s">
        <v>244</v>
      </c>
      <c r="N708" s="28"/>
      <c r="O708" s="74"/>
      <c r="P708" s="20" t="s">
        <v>1693</v>
      </c>
      <c r="Q708" s="21"/>
      <c r="R708" s="1"/>
      <c r="S708" s="1" t="str">
        <f aca="false">IF(E708=F708,"","NOT EQUAL")</f>
        <v/>
      </c>
      <c r="T708" s="1" t="str">
        <f aca="false">IF(ISNA(VLOOKUP(P708,'NEW XEQM.c'!D:D,1,0)),"--",VLOOKUP(P708,'NEW XEQM.c'!D:G,3,0))</f>
        <v>--</v>
      </c>
      <c r="U708" s="1"/>
      <c r="W708" s="0" t="e">
        <f aca="false">SUBSTITUTE(IF(AND(T708="--",FIND("STD",E708),FIND("fn",C708)&gt;0,FIND("ITM_",P708),I708="CAT_FNCT"),E708,""),"""","")</f>
        <v>#VALUE!</v>
      </c>
    </row>
    <row r="709" customFormat="false" ht="15.75" hidden="false" customHeight="false" outlineLevel="0" collapsed="false">
      <c r="A709" s="23" t="n">
        <f aca="false">IF(B709=INT(B709),ROW(),"")</f>
        <v>709</v>
      </c>
      <c r="B709" s="24" t="n">
        <f aca="false">IF(AND(MID(C709,2,1)&lt;&gt;"/",MID(C709,1,1)="/"),INT(B708)+1,B708+0.01)</f>
        <v>685</v>
      </c>
      <c r="C709" s="105" t="s">
        <v>1376</v>
      </c>
      <c r="D709" s="105" t="s">
        <v>1695</v>
      </c>
      <c r="E709" s="111" t="s">
        <v>1696</v>
      </c>
      <c r="F709" s="111" t="s">
        <v>1696</v>
      </c>
      <c r="G709" s="112" t="n">
        <v>0</v>
      </c>
      <c r="H709" s="112" t="n">
        <v>0</v>
      </c>
      <c r="I709" s="106" t="s">
        <v>1449</v>
      </c>
      <c r="J709" s="106" t="s">
        <v>5</v>
      </c>
      <c r="K709" s="108" t="s">
        <v>6</v>
      </c>
      <c r="L709" s="109" t="s">
        <v>7</v>
      </c>
      <c r="M709" s="109" t="s">
        <v>244</v>
      </c>
      <c r="N709" s="28"/>
      <c r="O709" s="74"/>
      <c r="P709" s="20" t="s">
        <v>1695</v>
      </c>
      <c r="Q709" s="21"/>
      <c r="R709" s="1"/>
      <c r="S709" s="1" t="str">
        <f aca="false">IF(E709=F709,"","NOT EQUAL")</f>
        <v/>
      </c>
      <c r="T709" s="1" t="str">
        <f aca="false">IF(ISNA(VLOOKUP(P709,'NEW XEQM.c'!D:D,1,0)),"--",VLOOKUP(P709,'NEW XEQM.c'!D:G,3,0))</f>
        <v>--</v>
      </c>
      <c r="U709" s="1"/>
      <c r="W709" s="0" t="e">
        <f aca="false">SUBSTITUTE(IF(AND(T709="--",FIND("STD",E709),FIND("fn",C709)&gt;0,FIND("ITM_",P709),I709="CAT_FNCT"),E709,""),"""","")</f>
        <v>#VALUE!</v>
      </c>
    </row>
    <row r="710" customFormat="false" ht="15.75" hidden="false" customHeight="false" outlineLevel="0" collapsed="false">
      <c r="A710" s="23" t="n">
        <f aca="false">IF(B710=INT(B710),ROW(),"")</f>
        <v>710</v>
      </c>
      <c r="B710" s="24" t="n">
        <f aca="false">IF(AND(MID(C710,2,1)&lt;&gt;"/",MID(C710,1,1)="/"),INT(B709)+1,B709+0.01)</f>
        <v>686</v>
      </c>
      <c r="C710" s="105" t="s">
        <v>1376</v>
      </c>
      <c r="D710" s="105" t="s">
        <v>1697</v>
      </c>
      <c r="E710" s="111" t="s">
        <v>1698</v>
      </c>
      <c r="F710" s="111" t="s">
        <v>1698</v>
      </c>
      <c r="G710" s="112" t="n">
        <v>0</v>
      </c>
      <c r="H710" s="112" t="n">
        <v>0</v>
      </c>
      <c r="I710" s="106" t="s">
        <v>1449</v>
      </c>
      <c r="J710" s="106" t="s">
        <v>5</v>
      </c>
      <c r="K710" s="108" t="s">
        <v>6</v>
      </c>
      <c r="L710" s="109" t="s">
        <v>7</v>
      </c>
      <c r="M710" s="109" t="s">
        <v>244</v>
      </c>
      <c r="N710" s="28"/>
      <c r="O710" s="74"/>
      <c r="P710" s="20" t="s">
        <v>1697</v>
      </c>
      <c r="Q710" s="21"/>
      <c r="R710" s="1"/>
      <c r="S710" s="1" t="str">
        <f aca="false">IF(E710=F710,"","NOT EQUAL")</f>
        <v/>
      </c>
      <c r="T710" s="1" t="str">
        <f aca="false">IF(ISNA(VLOOKUP(P710,'NEW XEQM.c'!D:D,1,0)),"--",VLOOKUP(P710,'NEW XEQM.c'!D:G,3,0))</f>
        <v>--</v>
      </c>
      <c r="U710" s="1"/>
      <c r="W710" s="0" t="e">
        <f aca="false">SUBSTITUTE(IF(AND(T710="--",FIND("STD",E710),FIND("fn",C710)&gt;0,FIND("ITM_",P710),I710="CAT_FNCT"),E710,""),"""","")</f>
        <v>#VALUE!</v>
      </c>
    </row>
    <row r="711" customFormat="false" ht="15.75" hidden="false" customHeight="false" outlineLevel="0" collapsed="false">
      <c r="A711" s="23" t="n">
        <f aca="false">IF(B711=INT(B711),ROW(),"")</f>
        <v>711</v>
      </c>
      <c r="B711" s="24" t="n">
        <f aca="false">IF(AND(MID(C711,2,1)&lt;&gt;"/",MID(C711,1,1)="/"),INT(B710)+1,B710+0.01)</f>
        <v>687</v>
      </c>
      <c r="C711" s="105" t="s">
        <v>1376</v>
      </c>
      <c r="D711" s="105" t="s">
        <v>1699</v>
      </c>
      <c r="E711" s="111" t="s">
        <v>1700</v>
      </c>
      <c r="F711" s="111" t="s">
        <v>1700</v>
      </c>
      <c r="G711" s="112" t="n">
        <v>0</v>
      </c>
      <c r="H711" s="112" t="n">
        <v>0</v>
      </c>
      <c r="I711" s="106" t="s">
        <v>1449</v>
      </c>
      <c r="J711" s="106" t="s">
        <v>5</v>
      </c>
      <c r="K711" s="108" t="s">
        <v>6</v>
      </c>
      <c r="L711" s="109" t="s">
        <v>7</v>
      </c>
      <c r="M711" s="109" t="s">
        <v>244</v>
      </c>
      <c r="N711" s="28"/>
      <c r="O711" s="74"/>
      <c r="P711" s="20" t="s">
        <v>1699</v>
      </c>
      <c r="Q711" s="21"/>
      <c r="R711" s="1"/>
      <c r="S711" s="1" t="str">
        <f aca="false">IF(E711=F711,"","NOT EQUAL")</f>
        <v/>
      </c>
      <c r="T711" s="1" t="str">
        <f aca="false">IF(ISNA(VLOOKUP(P711,'NEW XEQM.c'!D:D,1,0)),"--",VLOOKUP(P711,'NEW XEQM.c'!D:G,3,0))</f>
        <v>--</v>
      </c>
      <c r="U711" s="1"/>
      <c r="W711" s="0" t="e">
        <f aca="false">SUBSTITUTE(IF(AND(T711="--",FIND("STD",E711),FIND("fn",C711)&gt;0,FIND("ITM_",P711),I711="CAT_FNCT"),E711,""),"""","")</f>
        <v>#VALUE!</v>
      </c>
    </row>
    <row r="712" customFormat="false" ht="15.75" hidden="false" customHeight="false" outlineLevel="0" collapsed="false">
      <c r="A712" s="23" t="n">
        <f aca="false">IF(B712=INT(B712),ROW(),"")</f>
        <v>712</v>
      </c>
      <c r="B712" s="24" t="n">
        <f aca="false">IF(AND(MID(C712,2,1)&lt;&gt;"/",MID(C712,1,1)="/"),INT(B711)+1,B711+0.01)</f>
        <v>688</v>
      </c>
      <c r="C712" s="105" t="s">
        <v>1376</v>
      </c>
      <c r="D712" s="105" t="s">
        <v>1701</v>
      </c>
      <c r="E712" s="106" t="s">
        <v>1702</v>
      </c>
      <c r="F712" s="106" t="s">
        <v>1702</v>
      </c>
      <c r="G712" s="110" t="n">
        <v>0</v>
      </c>
      <c r="H712" s="110" t="n">
        <v>0</v>
      </c>
      <c r="I712" s="106" t="s">
        <v>1449</v>
      </c>
      <c r="J712" s="106" t="s">
        <v>5</v>
      </c>
      <c r="K712" s="108" t="s">
        <v>6</v>
      </c>
      <c r="L712" s="109" t="s">
        <v>7</v>
      </c>
      <c r="M712" s="109" t="s">
        <v>244</v>
      </c>
      <c r="N712" s="28"/>
      <c r="O712" s="28"/>
      <c r="P712" s="20" t="s">
        <v>1701</v>
      </c>
      <c r="Q712" s="21"/>
      <c r="R712" s="1"/>
      <c r="S712" s="1" t="str">
        <f aca="false">IF(E712=F712,"","NOT EQUAL")</f>
        <v/>
      </c>
      <c r="T712" s="1" t="str">
        <f aca="false">IF(ISNA(VLOOKUP(P712,'NEW XEQM.c'!D:D,1,0)),"--",VLOOKUP(P712,'NEW XEQM.c'!D:G,3,0))</f>
        <v>--</v>
      </c>
      <c r="U712" s="1"/>
      <c r="W712" s="0" t="e">
        <f aca="false">SUBSTITUTE(IF(AND(T712="--",FIND("STD",E712),FIND("fn",C712)&gt;0,FIND("ITM_",P712),I712="CAT_FNCT"),E712,""),"""","")</f>
        <v>#VALUE!</v>
      </c>
    </row>
    <row r="713" customFormat="false" ht="15.75" hidden="false" customHeight="false" outlineLevel="0" collapsed="false">
      <c r="A713" s="23" t="n">
        <f aca="false">IF(B713=INT(B713),ROW(),"")</f>
        <v>713</v>
      </c>
      <c r="B713" s="24" t="n">
        <f aca="false">IF(AND(MID(C713,2,1)&lt;&gt;"/",MID(C713,1,1)="/"),INT(B712)+1,B712+0.01)</f>
        <v>689</v>
      </c>
      <c r="C713" s="105" t="s">
        <v>1376</v>
      </c>
      <c r="D713" s="105" t="s">
        <v>1703</v>
      </c>
      <c r="E713" s="106" t="s">
        <v>1704</v>
      </c>
      <c r="F713" s="106" t="s">
        <v>1704</v>
      </c>
      <c r="G713" s="110" t="n">
        <v>0</v>
      </c>
      <c r="H713" s="110" t="n">
        <v>0</v>
      </c>
      <c r="I713" s="106" t="s">
        <v>1449</v>
      </c>
      <c r="J713" s="106" t="s">
        <v>5</v>
      </c>
      <c r="K713" s="108" t="s">
        <v>6</v>
      </c>
      <c r="L713" s="109" t="s">
        <v>7</v>
      </c>
      <c r="M713" s="109" t="s">
        <v>244</v>
      </c>
      <c r="N713" s="28"/>
      <c r="O713" s="28"/>
      <c r="P713" s="20" t="s">
        <v>1703</v>
      </c>
      <c r="Q713" s="21"/>
      <c r="R713" s="1"/>
      <c r="S713" s="1" t="str">
        <f aca="false">IF(E713=F713,"","NOT EQUAL")</f>
        <v/>
      </c>
      <c r="T713" s="1" t="str">
        <f aca="false">IF(ISNA(VLOOKUP(P713,'NEW XEQM.c'!D:D,1,0)),"--",VLOOKUP(P713,'NEW XEQM.c'!D:G,3,0))</f>
        <v>--</v>
      </c>
      <c r="U713" s="1"/>
      <c r="W713" s="0" t="e">
        <f aca="false">SUBSTITUTE(IF(AND(T713="--",FIND("STD",E713),FIND("fn",C713)&gt;0,FIND("ITM_",P713),I713="CAT_FNCT"),E713,""),"""","")</f>
        <v>#VALUE!</v>
      </c>
    </row>
    <row r="714" customFormat="false" ht="15.75" hidden="false" customHeight="false" outlineLevel="0" collapsed="false">
      <c r="A714" s="23" t="n">
        <f aca="false">IF(B714=INT(B714),ROW(),"")</f>
        <v>714</v>
      </c>
      <c r="B714" s="24" t="n">
        <f aca="false">IF(AND(MID(C714,2,1)&lt;&gt;"/",MID(C714,1,1)="/"),INT(B713)+1,B713+0.01)</f>
        <v>690</v>
      </c>
      <c r="C714" s="105" t="s">
        <v>1376</v>
      </c>
      <c r="D714" s="105" t="s">
        <v>1705</v>
      </c>
      <c r="E714" s="106" t="s">
        <v>1706</v>
      </c>
      <c r="F714" s="106" t="s">
        <v>1706</v>
      </c>
      <c r="G714" s="110" t="n">
        <v>0</v>
      </c>
      <c r="H714" s="110" t="n">
        <v>0</v>
      </c>
      <c r="I714" s="106" t="s">
        <v>1449</v>
      </c>
      <c r="J714" s="106" t="s">
        <v>5</v>
      </c>
      <c r="K714" s="108" t="s">
        <v>6</v>
      </c>
      <c r="L714" s="109" t="s">
        <v>7</v>
      </c>
      <c r="M714" s="109" t="s">
        <v>244</v>
      </c>
      <c r="N714" s="28"/>
      <c r="O714" s="28"/>
      <c r="P714" s="20" t="s">
        <v>1705</v>
      </c>
      <c r="Q714" s="21"/>
      <c r="R714" s="1"/>
      <c r="S714" s="1" t="str">
        <f aca="false">IF(E714=F714,"","NOT EQUAL")</f>
        <v/>
      </c>
      <c r="T714" s="1" t="str">
        <f aca="false">IF(ISNA(VLOOKUP(P714,'NEW XEQM.c'!D:D,1,0)),"--",VLOOKUP(P714,'NEW XEQM.c'!D:G,3,0))</f>
        <v>--</v>
      </c>
      <c r="U714" s="1"/>
      <c r="W714" s="0" t="e">
        <f aca="false">SUBSTITUTE(IF(AND(T714="--",FIND("STD",E714),FIND("fn",C714)&gt;0,FIND("ITM_",P714),I714="CAT_FNCT"),E714,""),"""","")</f>
        <v>#VALUE!</v>
      </c>
    </row>
    <row r="715" customFormat="false" ht="15.75" hidden="false" customHeight="false" outlineLevel="0" collapsed="false">
      <c r="A715" s="23" t="n">
        <f aca="false">IF(B715=INT(B715),ROW(),"")</f>
        <v>715</v>
      </c>
      <c r="B715" s="24" t="n">
        <f aca="false">IF(AND(MID(C715,2,1)&lt;&gt;"/",MID(C715,1,1)="/"),INT(B714)+1,B714+0.01)</f>
        <v>691</v>
      </c>
      <c r="C715" s="105" t="s">
        <v>1376</v>
      </c>
      <c r="D715" s="105" t="s">
        <v>1707</v>
      </c>
      <c r="E715" s="106" t="s">
        <v>1708</v>
      </c>
      <c r="F715" s="106" t="s">
        <v>1708</v>
      </c>
      <c r="G715" s="110" t="n">
        <v>0</v>
      </c>
      <c r="H715" s="110" t="n">
        <v>0</v>
      </c>
      <c r="I715" s="106" t="s">
        <v>1449</v>
      </c>
      <c r="J715" s="106" t="s">
        <v>5</v>
      </c>
      <c r="K715" s="108" t="s">
        <v>6</v>
      </c>
      <c r="L715" s="109" t="s">
        <v>7</v>
      </c>
      <c r="M715" s="109" t="s">
        <v>244</v>
      </c>
      <c r="N715" s="28"/>
      <c r="O715" s="28"/>
      <c r="P715" s="20" t="s">
        <v>1707</v>
      </c>
      <c r="Q715" s="21"/>
      <c r="R715" s="1"/>
      <c r="S715" s="1" t="str">
        <f aca="false">IF(E715=F715,"","NOT EQUAL")</f>
        <v/>
      </c>
      <c r="T715" s="1" t="str">
        <f aca="false">IF(ISNA(VLOOKUP(P715,'NEW XEQM.c'!D:D,1,0)),"--",VLOOKUP(P715,'NEW XEQM.c'!D:G,3,0))</f>
        <v>--</v>
      </c>
      <c r="U715" s="1"/>
      <c r="W715" s="0" t="e">
        <f aca="false">SUBSTITUTE(IF(AND(T715="--",FIND("STD",E715),FIND("fn",C715)&gt;0,FIND("ITM_",P715),I715="CAT_FNCT"),E715,""),"""","")</f>
        <v>#VALUE!</v>
      </c>
    </row>
    <row r="716" customFormat="false" ht="15.75" hidden="false" customHeight="false" outlineLevel="0" collapsed="false">
      <c r="A716" s="23" t="n">
        <f aca="false">IF(B716=INT(B716),ROW(),"")</f>
        <v>716</v>
      </c>
      <c r="B716" s="24" t="n">
        <f aca="false">IF(AND(MID(C716,2,1)&lt;&gt;"/",MID(C716,1,1)="/"),INT(B715)+1,B715+0.01)</f>
        <v>692</v>
      </c>
      <c r="C716" s="105" t="s">
        <v>1376</v>
      </c>
      <c r="D716" s="105" t="s">
        <v>1709</v>
      </c>
      <c r="E716" s="106" t="s">
        <v>1710</v>
      </c>
      <c r="F716" s="106" t="s">
        <v>1710</v>
      </c>
      <c r="G716" s="110" t="n">
        <v>0</v>
      </c>
      <c r="H716" s="110" t="n">
        <v>0</v>
      </c>
      <c r="I716" s="106" t="s">
        <v>1449</v>
      </c>
      <c r="J716" s="106" t="s">
        <v>5</v>
      </c>
      <c r="K716" s="108" t="s">
        <v>6</v>
      </c>
      <c r="L716" s="109" t="s">
        <v>7</v>
      </c>
      <c r="M716" s="109" t="s">
        <v>244</v>
      </c>
      <c r="N716" s="28"/>
      <c r="O716" s="28"/>
      <c r="P716" s="20" t="s">
        <v>1709</v>
      </c>
      <c r="Q716" s="21"/>
      <c r="R716" s="1"/>
      <c r="S716" s="1" t="str">
        <f aca="false">IF(E716=F716,"","NOT EQUAL")</f>
        <v/>
      </c>
      <c r="T716" s="1" t="str">
        <f aca="false">IF(ISNA(VLOOKUP(P716,'NEW XEQM.c'!D:D,1,0)),"--",VLOOKUP(P716,'NEW XEQM.c'!D:G,3,0))</f>
        <v>--</v>
      </c>
      <c r="U716" s="1"/>
      <c r="W716" s="0" t="e">
        <f aca="false">SUBSTITUTE(IF(AND(T716="--",FIND("STD",E716),FIND("fn",C716)&gt;0,FIND("ITM_",P716),I716="CAT_FNCT"),E716,""),"""","")</f>
        <v>#VALUE!</v>
      </c>
    </row>
    <row r="717" customFormat="false" ht="15.75" hidden="false" customHeight="false" outlineLevel="0" collapsed="false">
      <c r="A717" s="23" t="n">
        <f aca="false">IF(B717=INT(B717),ROW(),"")</f>
        <v>717</v>
      </c>
      <c r="B717" s="24" t="n">
        <f aca="false">IF(AND(MID(C717,2,1)&lt;&gt;"/",MID(C717,1,1)="/"),INT(B716)+1,B716+0.01)</f>
        <v>693</v>
      </c>
      <c r="C717" s="105" t="s">
        <v>1376</v>
      </c>
      <c r="D717" s="105" t="s">
        <v>1711</v>
      </c>
      <c r="E717" s="106" t="s">
        <v>1712</v>
      </c>
      <c r="F717" s="106" t="s">
        <v>1712</v>
      </c>
      <c r="G717" s="110" t="n">
        <v>0</v>
      </c>
      <c r="H717" s="110" t="n">
        <v>0</v>
      </c>
      <c r="I717" s="106" t="s">
        <v>1449</v>
      </c>
      <c r="J717" s="106" t="s">
        <v>5</v>
      </c>
      <c r="K717" s="108" t="s">
        <v>6</v>
      </c>
      <c r="L717" s="109" t="s">
        <v>7</v>
      </c>
      <c r="M717" s="109" t="s">
        <v>244</v>
      </c>
      <c r="N717" s="28"/>
      <c r="O717" s="28"/>
      <c r="P717" s="20" t="s">
        <v>1711</v>
      </c>
      <c r="Q717" s="21"/>
      <c r="R717" s="1"/>
      <c r="S717" s="1" t="str">
        <f aca="false">IF(E717=F717,"","NOT EQUAL")</f>
        <v/>
      </c>
      <c r="T717" s="1" t="str">
        <f aca="false">IF(ISNA(VLOOKUP(P717,'NEW XEQM.c'!D:D,1,0)),"--",VLOOKUP(P717,'NEW XEQM.c'!D:G,3,0))</f>
        <v>--</v>
      </c>
      <c r="U717" s="1"/>
      <c r="W717" s="0" t="e">
        <f aca="false">SUBSTITUTE(IF(AND(T717="--",FIND("STD",E717),FIND("fn",C717)&gt;0,FIND("ITM_",P717),I717="CAT_FNCT"),E717,""),"""","")</f>
        <v>#VALUE!</v>
      </c>
    </row>
    <row r="718" customFormat="false" ht="15.75" hidden="false" customHeight="false" outlineLevel="0" collapsed="false">
      <c r="A718" s="23" t="n">
        <f aca="false">IF(B718=INT(B718),ROW(),"")</f>
        <v>718</v>
      </c>
      <c r="B718" s="24" t="n">
        <f aca="false">IF(AND(MID(C718,2,1)&lt;&gt;"/",MID(C718,1,1)="/"),INT(B717)+1,B717+0.01)</f>
        <v>694</v>
      </c>
      <c r="C718" s="105" t="s">
        <v>1376</v>
      </c>
      <c r="D718" s="105" t="s">
        <v>1713</v>
      </c>
      <c r="E718" s="106" t="s">
        <v>1714</v>
      </c>
      <c r="F718" s="106" t="s">
        <v>1714</v>
      </c>
      <c r="G718" s="110" t="n">
        <v>0</v>
      </c>
      <c r="H718" s="110" t="n">
        <v>0</v>
      </c>
      <c r="I718" s="106" t="s">
        <v>1449</v>
      </c>
      <c r="J718" s="106" t="s">
        <v>5</v>
      </c>
      <c r="K718" s="108" t="s">
        <v>6</v>
      </c>
      <c r="L718" s="109" t="s">
        <v>7</v>
      </c>
      <c r="M718" s="109" t="s">
        <v>244</v>
      </c>
      <c r="N718" s="28"/>
      <c r="O718" s="28"/>
      <c r="P718" s="20" t="s">
        <v>1713</v>
      </c>
      <c r="Q718" s="21"/>
      <c r="R718" s="1"/>
      <c r="S718" s="1" t="str">
        <f aca="false">IF(E718=F718,"","NOT EQUAL")</f>
        <v/>
      </c>
      <c r="T718" s="1" t="str">
        <f aca="false">IF(ISNA(VLOOKUP(P718,'NEW XEQM.c'!D:D,1,0)),"--",VLOOKUP(P718,'NEW XEQM.c'!D:G,3,0))</f>
        <v>--</v>
      </c>
      <c r="U718" s="1"/>
      <c r="W718" s="0" t="e">
        <f aca="false">SUBSTITUTE(IF(AND(T718="--",FIND("STD",E718),FIND("fn",C718)&gt;0,FIND("ITM_",P718),I718="CAT_FNCT"),E718,""),"""","")</f>
        <v>#VALUE!</v>
      </c>
    </row>
    <row r="719" customFormat="false" ht="15.75" hidden="false" customHeight="false" outlineLevel="0" collapsed="false">
      <c r="A719" s="23" t="n">
        <f aca="false">IF(B719=INT(B719),ROW(),"")</f>
        <v>719</v>
      </c>
      <c r="B719" s="24" t="n">
        <f aca="false">IF(AND(MID(C719,2,1)&lt;&gt;"/",MID(C719,1,1)="/"),INT(B718)+1,B718+0.01)</f>
        <v>695</v>
      </c>
      <c r="C719" s="105" t="s">
        <v>1376</v>
      </c>
      <c r="D719" s="105" t="s">
        <v>1715</v>
      </c>
      <c r="E719" s="106" t="s">
        <v>1415</v>
      </c>
      <c r="F719" s="106" t="s">
        <v>1415</v>
      </c>
      <c r="G719" s="110" t="n">
        <v>0</v>
      </c>
      <c r="H719" s="110" t="n">
        <v>0</v>
      </c>
      <c r="I719" s="106" t="s">
        <v>4</v>
      </c>
      <c r="J719" s="106" t="s">
        <v>5</v>
      </c>
      <c r="K719" s="108" t="s">
        <v>6</v>
      </c>
      <c r="L719" s="109" t="s">
        <v>7</v>
      </c>
      <c r="M719" s="109" t="s">
        <v>244</v>
      </c>
      <c r="N719" s="28"/>
      <c r="O719" s="28"/>
      <c r="P719" s="20" t="s">
        <v>1715</v>
      </c>
      <c r="Q719" s="21"/>
      <c r="R719" s="1"/>
      <c r="S719" s="1" t="str">
        <f aca="false">IF(E719=F719,"","NOT EQUAL")</f>
        <v/>
      </c>
      <c r="T719" s="1" t="str">
        <f aca="false">IF(ISNA(VLOOKUP(P719,'NEW XEQM.c'!D:D,1,0)),"--",VLOOKUP(P719,'NEW XEQM.c'!D:G,3,0))</f>
        <v>--</v>
      </c>
      <c r="U719" s="1"/>
      <c r="W719" s="0" t="e">
        <f aca="false">SUBSTITUTE(IF(AND(T719="--",FIND("STD",E719),FIND("fn",C719)&gt;0,FIND("ITM_",P719),I719="CAT_FNCT"),E719,""),"""","")</f>
        <v>#VALUE!</v>
      </c>
    </row>
    <row r="720" customFormat="false" ht="15.75" hidden="false" customHeight="false" outlineLevel="0" collapsed="false">
      <c r="A720" s="23" t="n">
        <f aca="false">IF(B720=INT(B720),ROW(),"")</f>
        <v>720</v>
      </c>
      <c r="B720" s="24" t="n">
        <f aca="false">IF(AND(MID(C720,2,1)&lt;&gt;"/",MID(C720,1,1)="/"),INT(B719)+1,B719+0.01)</f>
        <v>696</v>
      </c>
      <c r="C720" s="105" t="s">
        <v>1376</v>
      </c>
      <c r="D720" s="105" t="s">
        <v>1716</v>
      </c>
      <c r="E720" s="106" t="s">
        <v>1717</v>
      </c>
      <c r="F720" s="106" t="s">
        <v>1717</v>
      </c>
      <c r="G720" s="110" t="n">
        <v>0</v>
      </c>
      <c r="H720" s="110" t="n">
        <v>0</v>
      </c>
      <c r="I720" s="106" t="s">
        <v>1449</v>
      </c>
      <c r="J720" s="106" t="s">
        <v>5</v>
      </c>
      <c r="K720" s="108" t="s">
        <v>6</v>
      </c>
      <c r="L720" s="109" t="s">
        <v>7</v>
      </c>
      <c r="M720" s="109" t="s">
        <v>244</v>
      </c>
      <c r="N720" s="28"/>
      <c r="O720" s="28"/>
      <c r="P720" s="20" t="s">
        <v>1716</v>
      </c>
      <c r="Q720" s="21"/>
      <c r="R720" s="1"/>
      <c r="S720" s="1" t="str">
        <f aca="false">IF(E720=F720,"","NOT EQUAL")</f>
        <v/>
      </c>
      <c r="T720" s="1" t="str">
        <f aca="false">IF(ISNA(VLOOKUP(P720,'NEW XEQM.c'!D:D,1,0)),"--",VLOOKUP(P720,'NEW XEQM.c'!D:G,3,0))</f>
        <v>--</v>
      </c>
      <c r="U720" s="1"/>
      <c r="W720" s="0" t="e">
        <f aca="false">SUBSTITUTE(IF(AND(T720="--",FIND("STD",E720),FIND("fn",C720)&gt;0,FIND("ITM_",P720),I720="CAT_FNCT"),E720,""),"""","")</f>
        <v>#VALUE!</v>
      </c>
    </row>
    <row r="721" customFormat="false" ht="15.75" hidden="false" customHeight="false" outlineLevel="0" collapsed="false">
      <c r="A721" s="23" t="n">
        <f aca="false">IF(B721=INT(B721),ROW(),"")</f>
        <v>721</v>
      </c>
      <c r="B721" s="24" t="n">
        <f aca="false">IF(AND(MID(C721,2,1)&lt;&gt;"/",MID(C721,1,1)="/"),INT(B720)+1,B720+0.01)</f>
        <v>697</v>
      </c>
      <c r="C721" s="105" t="s">
        <v>1376</v>
      </c>
      <c r="D721" s="105" t="s">
        <v>1718</v>
      </c>
      <c r="E721" s="106" t="s">
        <v>1719</v>
      </c>
      <c r="F721" s="106" t="s">
        <v>1719</v>
      </c>
      <c r="G721" s="110" t="n">
        <v>0</v>
      </c>
      <c r="H721" s="110" t="n">
        <v>0</v>
      </c>
      <c r="I721" s="106" t="s">
        <v>1449</v>
      </c>
      <c r="J721" s="106" t="s">
        <v>5</v>
      </c>
      <c r="K721" s="108" t="s">
        <v>6</v>
      </c>
      <c r="L721" s="109" t="s">
        <v>7</v>
      </c>
      <c r="M721" s="109" t="s">
        <v>244</v>
      </c>
      <c r="N721" s="28"/>
      <c r="O721" s="28"/>
      <c r="P721" s="20" t="s">
        <v>1718</v>
      </c>
      <c r="Q721" s="21"/>
      <c r="R721" s="1"/>
      <c r="S721" s="1" t="str">
        <f aca="false">IF(E721=F721,"","NOT EQUAL")</f>
        <v/>
      </c>
      <c r="T721" s="1" t="str">
        <f aca="false">IF(ISNA(VLOOKUP(P721,'NEW XEQM.c'!D:D,1,0)),"--",VLOOKUP(P721,'NEW XEQM.c'!D:G,3,0))</f>
        <v>--</v>
      </c>
      <c r="U721" s="1"/>
      <c r="W721" s="0" t="e">
        <f aca="false">SUBSTITUTE(IF(AND(T721="--",FIND("STD",E721),FIND("fn",C721)&gt;0,FIND("ITM_",P721),I721="CAT_FNCT"),E721,""),"""","")</f>
        <v>#VALUE!</v>
      </c>
    </row>
    <row r="722" customFormat="false" ht="15.75" hidden="false" customHeight="false" outlineLevel="0" collapsed="false">
      <c r="A722" s="23" t="n">
        <f aca="false">IF(B722=INT(B722),ROW(),"")</f>
        <v>722</v>
      </c>
      <c r="B722" s="24" t="n">
        <f aca="false">IF(AND(MID(C722,2,1)&lt;&gt;"/",MID(C722,1,1)="/"),INT(B721)+1,B721+0.01)</f>
        <v>698</v>
      </c>
      <c r="C722" s="105" t="s">
        <v>1376</v>
      </c>
      <c r="D722" s="105" t="s">
        <v>1720</v>
      </c>
      <c r="E722" s="106" t="s">
        <v>1721</v>
      </c>
      <c r="F722" s="106" t="s">
        <v>1721</v>
      </c>
      <c r="G722" s="110" t="n">
        <v>0</v>
      </c>
      <c r="H722" s="110" t="n">
        <v>0</v>
      </c>
      <c r="I722" s="106" t="s">
        <v>1449</v>
      </c>
      <c r="J722" s="106" t="s">
        <v>5</v>
      </c>
      <c r="K722" s="108" t="s">
        <v>6</v>
      </c>
      <c r="L722" s="109" t="s">
        <v>7</v>
      </c>
      <c r="M722" s="109" t="s">
        <v>244</v>
      </c>
      <c r="N722" s="28"/>
      <c r="O722" s="28"/>
      <c r="P722" s="20" t="s">
        <v>1720</v>
      </c>
      <c r="Q722" s="21"/>
      <c r="R722" s="1"/>
      <c r="S722" s="1" t="str">
        <f aca="false">IF(E722=F722,"","NOT EQUAL")</f>
        <v/>
      </c>
      <c r="T722" s="1" t="str">
        <f aca="false">IF(ISNA(VLOOKUP(P722,'NEW XEQM.c'!D:D,1,0)),"--",VLOOKUP(P722,'NEW XEQM.c'!D:G,3,0))</f>
        <v>--</v>
      </c>
      <c r="U722" s="1"/>
      <c r="W722" s="0" t="e">
        <f aca="false">SUBSTITUTE(IF(AND(T722="--",FIND("STD",E722),FIND("fn",C722)&gt;0,FIND("ITM_",P722),I722="CAT_FNCT"),E722,""),"""","")</f>
        <v>#VALUE!</v>
      </c>
    </row>
    <row r="723" customFormat="false" ht="15.75" hidden="false" customHeight="false" outlineLevel="0" collapsed="false">
      <c r="A723" s="23" t="n">
        <f aca="false">IF(B723=INT(B723),ROW(),"")</f>
        <v>723</v>
      </c>
      <c r="B723" s="24" t="n">
        <f aca="false">IF(AND(MID(C723,2,1)&lt;&gt;"/",MID(C723,1,1)="/"),INT(B722)+1,B722+0.01)</f>
        <v>699</v>
      </c>
      <c r="C723" s="105" t="s">
        <v>1376</v>
      </c>
      <c r="D723" s="105" t="s">
        <v>1722</v>
      </c>
      <c r="E723" s="106" t="s">
        <v>1723</v>
      </c>
      <c r="F723" s="106" t="s">
        <v>1723</v>
      </c>
      <c r="G723" s="110" t="n">
        <v>0</v>
      </c>
      <c r="H723" s="110" t="n">
        <v>0</v>
      </c>
      <c r="I723" s="106" t="s">
        <v>1449</v>
      </c>
      <c r="J723" s="106" t="s">
        <v>5</v>
      </c>
      <c r="K723" s="108" t="s">
        <v>6</v>
      </c>
      <c r="L723" s="109" t="s">
        <v>7</v>
      </c>
      <c r="M723" s="109" t="s">
        <v>244</v>
      </c>
      <c r="N723" s="28"/>
      <c r="O723" s="28"/>
      <c r="P723" s="20" t="s">
        <v>1722</v>
      </c>
      <c r="Q723" s="21"/>
      <c r="R723" s="1"/>
      <c r="S723" s="1" t="str">
        <f aca="false">IF(E723=F723,"","NOT EQUAL")</f>
        <v/>
      </c>
      <c r="T723" s="1" t="str">
        <f aca="false">IF(ISNA(VLOOKUP(P723,'NEW XEQM.c'!D:D,1,0)),"--",VLOOKUP(P723,'NEW XEQM.c'!D:G,3,0))</f>
        <v>--</v>
      </c>
      <c r="U723" s="1"/>
      <c r="W723" s="0" t="e">
        <f aca="false">SUBSTITUTE(IF(AND(T723="--",FIND("STD",E723),FIND("fn",C723)&gt;0,FIND("ITM_",P723),I723="CAT_FNCT"),E723,""),"""","")</f>
        <v>#VALUE!</v>
      </c>
    </row>
    <row r="724" customFormat="false" ht="15.75" hidden="false" customHeight="false" outlineLevel="0" collapsed="false">
      <c r="A724" s="23" t="n">
        <f aca="false">IF(B724=INT(B724),ROW(),"")</f>
        <v>724</v>
      </c>
      <c r="B724" s="24" t="n">
        <f aca="false">IF(AND(MID(C724,2,1)&lt;&gt;"/",MID(C724,1,1)="/"),INT(B723)+1,B723+0.01)</f>
        <v>700</v>
      </c>
      <c r="C724" s="105" t="s">
        <v>1376</v>
      </c>
      <c r="D724" s="105" t="s">
        <v>1724</v>
      </c>
      <c r="E724" s="106" t="s">
        <v>1725</v>
      </c>
      <c r="F724" s="106" t="s">
        <v>1725</v>
      </c>
      <c r="G724" s="110" t="n">
        <v>0</v>
      </c>
      <c r="H724" s="110" t="n">
        <v>0</v>
      </c>
      <c r="I724" s="106" t="s">
        <v>1449</v>
      </c>
      <c r="J724" s="106" t="s">
        <v>5</v>
      </c>
      <c r="K724" s="108" t="s">
        <v>6</v>
      </c>
      <c r="L724" s="109" t="s">
        <v>7</v>
      </c>
      <c r="M724" s="109" t="s">
        <v>244</v>
      </c>
      <c r="N724" s="28"/>
      <c r="O724" s="28"/>
      <c r="P724" s="20" t="s">
        <v>1724</v>
      </c>
      <c r="Q724" s="21"/>
      <c r="R724" s="1"/>
      <c r="S724" s="1" t="str">
        <f aca="false">IF(E724=F724,"","NOT EQUAL")</f>
        <v/>
      </c>
      <c r="T724" s="1" t="str">
        <f aca="false">IF(ISNA(VLOOKUP(P724,'NEW XEQM.c'!D:D,1,0)),"--",VLOOKUP(P724,'NEW XEQM.c'!D:G,3,0))</f>
        <v>--</v>
      </c>
      <c r="U724" s="1"/>
      <c r="W724" s="0" t="e">
        <f aca="false">SUBSTITUTE(IF(AND(T724="--",FIND("STD",E724),FIND("fn",C724)&gt;0,FIND("ITM_",P724),I724="CAT_FNCT"),E724,""),"""","")</f>
        <v>#VALUE!</v>
      </c>
    </row>
    <row r="725" customFormat="false" ht="15.75" hidden="false" customHeight="false" outlineLevel="0" collapsed="false">
      <c r="A725" s="23" t="n">
        <f aca="false">IF(B725=INT(B725),ROW(),"")</f>
        <v>725</v>
      </c>
      <c r="B725" s="24" t="n">
        <f aca="false">IF(AND(MID(C725,2,1)&lt;&gt;"/",MID(C725,1,1)="/"),INT(B724)+1,B724+0.01)</f>
        <v>701</v>
      </c>
      <c r="C725" s="105" t="s">
        <v>1376</v>
      </c>
      <c r="D725" s="105" t="s">
        <v>1726</v>
      </c>
      <c r="E725" s="106" t="s">
        <v>1727</v>
      </c>
      <c r="F725" s="106" t="s">
        <v>1727</v>
      </c>
      <c r="G725" s="110" t="n">
        <v>0</v>
      </c>
      <c r="H725" s="110" t="n">
        <v>0</v>
      </c>
      <c r="I725" s="106" t="s">
        <v>1449</v>
      </c>
      <c r="J725" s="106" t="s">
        <v>5</v>
      </c>
      <c r="K725" s="108" t="s">
        <v>6</v>
      </c>
      <c r="L725" s="109" t="s">
        <v>7</v>
      </c>
      <c r="M725" s="109" t="s">
        <v>244</v>
      </c>
      <c r="N725" s="28"/>
      <c r="O725" s="28"/>
      <c r="P725" s="20" t="s">
        <v>1726</v>
      </c>
      <c r="Q725" s="21"/>
      <c r="R725" s="1"/>
      <c r="S725" s="1" t="str">
        <f aca="false">IF(E725=F725,"","NOT EQUAL")</f>
        <v/>
      </c>
      <c r="T725" s="1" t="str">
        <f aca="false">IF(ISNA(VLOOKUP(P725,'NEW XEQM.c'!D:D,1,0)),"--",VLOOKUP(P725,'NEW XEQM.c'!D:G,3,0))</f>
        <v>--</v>
      </c>
      <c r="U725" s="1"/>
      <c r="W725" s="0" t="e">
        <f aca="false">SUBSTITUTE(IF(AND(T725="--",FIND("STD",E725),FIND("fn",C725)&gt;0,FIND("ITM_",P725),I725="CAT_FNCT"),E725,""),"""","")</f>
        <v>#VALUE!</v>
      </c>
    </row>
    <row r="726" customFormat="false" ht="15.75" hidden="false" customHeight="false" outlineLevel="0" collapsed="false">
      <c r="A726" s="23" t="n">
        <f aca="false">IF(B726=INT(B726),ROW(),"")</f>
        <v>726</v>
      </c>
      <c r="B726" s="24" t="n">
        <f aca="false">IF(AND(MID(C726,2,1)&lt;&gt;"/",MID(C726,1,1)="/"),INT(B725)+1,B725+0.01)</f>
        <v>702</v>
      </c>
      <c r="C726" s="105" t="s">
        <v>1376</v>
      </c>
      <c r="D726" s="105" t="s">
        <v>1728</v>
      </c>
      <c r="E726" s="106" t="s">
        <v>1729</v>
      </c>
      <c r="F726" s="106" t="s">
        <v>1729</v>
      </c>
      <c r="G726" s="110" t="n">
        <v>0</v>
      </c>
      <c r="H726" s="110" t="n">
        <v>0</v>
      </c>
      <c r="I726" s="106" t="s">
        <v>1449</v>
      </c>
      <c r="J726" s="106" t="s">
        <v>5</v>
      </c>
      <c r="K726" s="108" t="s">
        <v>6</v>
      </c>
      <c r="L726" s="109" t="s">
        <v>7</v>
      </c>
      <c r="M726" s="109" t="s">
        <v>244</v>
      </c>
      <c r="N726" s="28"/>
      <c r="O726" s="28"/>
      <c r="P726" s="20" t="s">
        <v>1728</v>
      </c>
      <c r="Q726" s="21"/>
      <c r="R726" s="1"/>
      <c r="S726" s="1" t="str">
        <f aca="false">IF(E726=F726,"","NOT EQUAL")</f>
        <v/>
      </c>
      <c r="T726" s="1" t="str">
        <f aca="false">IF(ISNA(VLOOKUP(P726,'NEW XEQM.c'!D:D,1,0)),"--",VLOOKUP(P726,'NEW XEQM.c'!D:G,3,0))</f>
        <v>--</v>
      </c>
      <c r="U726" s="1"/>
      <c r="W726" s="0" t="e">
        <f aca="false">SUBSTITUTE(IF(AND(T726="--",FIND("STD",E726),FIND("fn",C726)&gt;0,FIND("ITM_",P726),I726="CAT_FNCT"),E726,""),"""","")</f>
        <v>#VALUE!</v>
      </c>
    </row>
    <row r="727" customFormat="false" ht="15.75" hidden="false" customHeight="false" outlineLevel="0" collapsed="false">
      <c r="A727" s="23" t="n">
        <f aca="false">IF(B727=INT(B727),ROW(),"")</f>
        <v>727</v>
      </c>
      <c r="B727" s="24" t="n">
        <f aca="false">IF(AND(MID(C727,2,1)&lt;&gt;"/",MID(C727,1,1)="/"),INT(B726)+1,B726+0.01)</f>
        <v>703</v>
      </c>
      <c r="C727" s="105" t="s">
        <v>1376</v>
      </c>
      <c r="D727" s="105" t="s">
        <v>1730</v>
      </c>
      <c r="E727" s="106" t="s">
        <v>1731</v>
      </c>
      <c r="F727" s="106" t="s">
        <v>1731</v>
      </c>
      <c r="G727" s="110" t="n">
        <v>0</v>
      </c>
      <c r="H727" s="110" t="n">
        <v>0</v>
      </c>
      <c r="I727" s="106" t="s">
        <v>1449</v>
      </c>
      <c r="J727" s="106" t="s">
        <v>5</v>
      </c>
      <c r="K727" s="108" t="s">
        <v>6</v>
      </c>
      <c r="L727" s="109" t="s">
        <v>7</v>
      </c>
      <c r="M727" s="109" t="s">
        <v>244</v>
      </c>
      <c r="N727" s="28"/>
      <c r="O727" s="28"/>
      <c r="P727" s="20" t="s">
        <v>1730</v>
      </c>
      <c r="Q727" s="21"/>
      <c r="R727" s="1"/>
      <c r="S727" s="1" t="str">
        <f aca="false">IF(E727=F727,"","NOT EQUAL")</f>
        <v/>
      </c>
      <c r="T727" s="1" t="str">
        <f aca="false">IF(ISNA(VLOOKUP(P727,'NEW XEQM.c'!D:D,1,0)),"--",VLOOKUP(P727,'NEW XEQM.c'!D:G,3,0))</f>
        <v>--</v>
      </c>
      <c r="U727" s="1"/>
      <c r="W727" s="0" t="e">
        <f aca="false">SUBSTITUTE(IF(AND(T727="--",FIND("STD",E727),FIND("fn",C727)&gt;0,FIND("ITM_",P727),I727="CAT_FNCT"),E727,""),"""","")</f>
        <v>#VALUE!</v>
      </c>
    </row>
    <row r="728" customFormat="false" ht="15.75" hidden="false" customHeight="false" outlineLevel="0" collapsed="false">
      <c r="A728" s="23" t="n">
        <f aca="false">IF(B728=INT(B728),ROW(),"")</f>
        <v>728</v>
      </c>
      <c r="B728" s="24" t="n">
        <f aca="false">IF(AND(MID(C728,2,1)&lt;&gt;"/",MID(C728,1,1)="/"),INT(B727)+1,B727+0.01)</f>
        <v>704</v>
      </c>
      <c r="C728" s="105" t="s">
        <v>1376</v>
      </c>
      <c r="D728" s="105" t="s">
        <v>1732</v>
      </c>
      <c r="E728" s="106" t="s">
        <v>1733</v>
      </c>
      <c r="F728" s="106" t="s">
        <v>1733</v>
      </c>
      <c r="G728" s="110" t="n">
        <v>0</v>
      </c>
      <c r="H728" s="110" t="n">
        <v>0</v>
      </c>
      <c r="I728" s="106" t="s">
        <v>1449</v>
      </c>
      <c r="J728" s="106" t="s">
        <v>5</v>
      </c>
      <c r="K728" s="108" t="s">
        <v>6</v>
      </c>
      <c r="L728" s="109" t="s">
        <v>7</v>
      </c>
      <c r="M728" s="109" t="s">
        <v>244</v>
      </c>
      <c r="N728" s="28"/>
      <c r="O728" s="28"/>
      <c r="P728" s="20" t="s">
        <v>1732</v>
      </c>
      <c r="Q728" s="21"/>
      <c r="R728" s="1"/>
      <c r="S728" s="1" t="str">
        <f aca="false">IF(E728=F728,"","NOT EQUAL")</f>
        <v/>
      </c>
      <c r="T728" s="1" t="str">
        <f aca="false">IF(ISNA(VLOOKUP(P728,'NEW XEQM.c'!D:D,1,0)),"--",VLOOKUP(P728,'NEW XEQM.c'!D:G,3,0))</f>
        <v>--</v>
      </c>
      <c r="U728" s="1"/>
      <c r="W728" s="0" t="e">
        <f aca="false">SUBSTITUTE(IF(AND(T728="--",FIND("STD",E728),FIND("fn",C728)&gt;0,FIND("ITM_",P728),I728="CAT_FNCT"),E728,""),"""","")</f>
        <v>#VALUE!</v>
      </c>
    </row>
    <row r="729" customFormat="false" ht="15.75" hidden="false" customHeight="false" outlineLevel="0" collapsed="false">
      <c r="A729" s="23" t="n">
        <f aca="false">IF(B729=INT(B729),ROW(),"")</f>
        <v>729</v>
      </c>
      <c r="B729" s="24" t="n">
        <f aca="false">IF(AND(MID(C729,2,1)&lt;&gt;"/",MID(C729,1,1)="/"),INT(B728)+1,B728+0.01)</f>
        <v>705</v>
      </c>
      <c r="C729" s="105" t="s">
        <v>1376</v>
      </c>
      <c r="D729" s="105" t="s">
        <v>1734</v>
      </c>
      <c r="E729" s="106" t="s">
        <v>1735</v>
      </c>
      <c r="F729" s="106" t="s">
        <v>1735</v>
      </c>
      <c r="G729" s="110" t="n">
        <v>0</v>
      </c>
      <c r="H729" s="110" t="n">
        <v>0</v>
      </c>
      <c r="I729" s="106" t="s">
        <v>1449</v>
      </c>
      <c r="J729" s="106" t="s">
        <v>5</v>
      </c>
      <c r="K729" s="108" t="s">
        <v>6</v>
      </c>
      <c r="L729" s="109" t="s">
        <v>7</v>
      </c>
      <c r="M729" s="109" t="s">
        <v>244</v>
      </c>
      <c r="N729" s="28"/>
      <c r="O729" s="28"/>
      <c r="P729" s="20" t="s">
        <v>1734</v>
      </c>
      <c r="Q729" s="21"/>
      <c r="R729" s="1"/>
      <c r="S729" s="1" t="str">
        <f aca="false">IF(E729=F729,"","NOT EQUAL")</f>
        <v/>
      </c>
      <c r="T729" s="1" t="str">
        <f aca="false">IF(ISNA(VLOOKUP(P729,'NEW XEQM.c'!D:D,1,0)),"--",VLOOKUP(P729,'NEW XEQM.c'!D:G,3,0))</f>
        <v>--</v>
      </c>
      <c r="U729" s="1"/>
      <c r="W729" s="0" t="e">
        <f aca="false">SUBSTITUTE(IF(AND(T729="--",FIND("STD",E729),FIND("fn",C729)&gt;0,FIND("ITM_",P729),I729="CAT_FNCT"),E729,""),"""","")</f>
        <v>#VALUE!</v>
      </c>
    </row>
    <row r="730" customFormat="false" ht="15.75" hidden="false" customHeight="false" outlineLevel="0" collapsed="false">
      <c r="A730" s="23" t="n">
        <f aca="false">IF(B730=INT(B730),ROW(),"")</f>
        <v>730</v>
      </c>
      <c r="B730" s="24" t="n">
        <f aca="false">IF(AND(MID(C730,2,1)&lt;&gt;"/",MID(C730,1,1)="/"),INT(B729)+1,B729+0.01)</f>
        <v>706</v>
      </c>
      <c r="C730" s="105" t="s">
        <v>1376</v>
      </c>
      <c r="D730" s="105" t="s">
        <v>1736</v>
      </c>
      <c r="E730" s="106" t="s">
        <v>1737</v>
      </c>
      <c r="F730" s="106" t="s">
        <v>1737</v>
      </c>
      <c r="G730" s="110" t="n">
        <v>0</v>
      </c>
      <c r="H730" s="110" t="n">
        <v>0</v>
      </c>
      <c r="I730" s="106" t="s">
        <v>1449</v>
      </c>
      <c r="J730" s="106" t="s">
        <v>5</v>
      </c>
      <c r="K730" s="108" t="s">
        <v>6</v>
      </c>
      <c r="L730" s="109" t="s">
        <v>7</v>
      </c>
      <c r="M730" s="109" t="s">
        <v>244</v>
      </c>
      <c r="N730" s="28"/>
      <c r="O730" s="28"/>
      <c r="P730" s="20" t="s">
        <v>1736</v>
      </c>
      <c r="Q730" s="21"/>
      <c r="R730" s="1"/>
      <c r="S730" s="1" t="str">
        <f aca="false">IF(E730=F730,"","NOT EQUAL")</f>
        <v/>
      </c>
      <c r="T730" s="1" t="str">
        <f aca="false">IF(ISNA(VLOOKUP(P730,'NEW XEQM.c'!D:D,1,0)),"--",VLOOKUP(P730,'NEW XEQM.c'!D:G,3,0))</f>
        <v>--</v>
      </c>
      <c r="U730" s="1"/>
      <c r="W730" s="0" t="e">
        <f aca="false">SUBSTITUTE(IF(AND(T730="--",FIND("STD",E730),FIND("fn",C730)&gt;0,FIND("ITM_",P730),I730="CAT_FNCT"),E730,""),"""","")</f>
        <v>#VALUE!</v>
      </c>
    </row>
    <row r="731" customFormat="false" ht="15.75" hidden="false" customHeight="false" outlineLevel="0" collapsed="false">
      <c r="A731" s="23" t="n">
        <f aca="false">IF(B731=INT(B731),ROW(),"")</f>
        <v>731</v>
      </c>
      <c r="B731" s="24" t="n">
        <f aca="false">IF(AND(MID(C731,2,1)&lt;&gt;"/",MID(C731,1,1)="/"),INT(B730)+1,B730+0.01)</f>
        <v>707</v>
      </c>
      <c r="C731" s="105" t="s">
        <v>1376</v>
      </c>
      <c r="D731" s="105" t="s">
        <v>1738</v>
      </c>
      <c r="E731" s="106" t="s">
        <v>1739</v>
      </c>
      <c r="F731" s="106" t="s">
        <v>1739</v>
      </c>
      <c r="G731" s="110" t="n">
        <v>0</v>
      </c>
      <c r="H731" s="110" t="n">
        <v>0</v>
      </c>
      <c r="I731" s="106" t="s">
        <v>1449</v>
      </c>
      <c r="J731" s="106" t="s">
        <v>5</v>
      </c>
      <c r="K731" s="108" t="s">
        <v>6</v>
      </c>
      <c r="L731" s="109" t="s">
        <v>7</v>
      </c>
      <c r="M731" s="109" t="s">
        <v>244</v>
      </c>
      <c r="N731" s="28"/>
      <c r="O731" s="28"/>
      <c r="P731" s="20" t="s">
        <v>1738</v>
      </c>
      <c r="Q731" s="21"/>
      <c r="R731" s="1"/>
      <c r="S731" s="1" t="str">
        <f aca="false">IF(E731=F731,"","NOT EQUAL")</f>
        <v/>
      </c>
      <c r="T731" s="1" t="str">
        <f aca="false">IF(ISNA(VLOOKUP(P731,'NEW XEQM.c'!D:D,1,0)),"--",VLOOKUP(P731,'NEW XEQM.c'!D:G,3,0))</f>
        <v>--</v>
      </c>
      <c r="U731" s="1"/>
      <c r="W731" s="0" t="e">
        <f aca="false">SUBSTITUTE(IF(AND(T731="--",FIND("STD",E731),FIND("fn",C731)&gt;0,FIND("ITM_",P731),I731="CAT_FNCT"),E731,""),"""","")</f>
        <v>#VALUE!</v>
      </c>
    </row>
    <row r="732" customFormat="false" ht="15.75" hidden="false" customHeight="false" outlineLevel="0" collapsed="false">
      <c r="A732" s="23" t="n">
        <f aca="false">IF(B732=INT(B732),ROW(),"")</f>
        <v>732</v>
      </c>
      <c r="B732" s="24" t="n">
        <f aca="false">IF(AND(MID(C732,2,1)&lt;&gt;"/",MID(C732,1,1)="/"),INT(B731)+1,B731+0.01)</f>
        <v>708</v>
      </c>
      <c r="C732" s="105" t="s">
        <v>1376</v>
      </c>
      <c r="D732" s="105" t="s">
        <v>1740</v>
      </c>
      <c r="E732" s="106" t="s">
        <v>1741</v>
      </c>
      <c r="F732" s="106" t="s">
        <v>1741</v>
      </c>
      <c r="G732" s="110" t="n">
        <v>0</v>
      </c>
      <c r="H732" s="110" t="n">
        <v>0</v>
      </c>
      <c r="I732" s="106" t="s">
        <v>1449</v>
      </c>
      <c r="J732" s="106" t="s">
        <v>5</v>
      </c>
      <c r="K732" s="108" t="s">
        <v>6</v>
      </c>
      <c r="L732" s="134" t="s">
        <v>7</v>
      </c>
      <c r="M732" s="109" t="s">
        <v>244</v>
      </c>
      <c r="N732" s="28"/>
      <c r="O732" s="49"/>
      <c r="P732" s="20" t="s">
        <v>1740</v>
      </c>
      <c r="Q732" s="21"/>
      <c r="R732" s="1"/>
      <c r="S732" s="1" t="str">
        <f aca="false">IF(E732=F732,"","NOT EQUAL")</f>
        <v/>
      </c>
      <c r="T732" s="1" t="str">
        <f aca="false">IF(ISNA(VLOOKUP(P732,'NEW XEQM.c'!D:D,1,0)),"--",VLOOKUP(P732,'NEW XEQM.c'!D:G,3,0))</f>
        <v>--</v>
      </c>
      <c r="U732" s="1"/>
      <c r="W732" s="0" t="e">
        <f aca="false">SUBSTITUTE(IF(AND(T732="--",FIND("STD",E732),FIND("fn",C732)&gt;0,FIND("ITM_",P732),I732="CAT_FNCT"),E732,""),"""","")</f>
        <v>#VALUE!</v>
      </c>
    </row>
    <row r="733" customFormat="false" ht="15.75" hidden="false" customHeight="false" outlineLevel="0" collapsed="false">
      <c r="A733" s="23" t="n">
        <f aca="false">IF(B733=INT(B733),ROW(),"")</f>
        <v>733</v>
      </c>
      <c r="B733" s="24" t="n">
        <f aca="false">IF(AND(MID(C733,2,1)&lt;&gt;"/",MID(C733,1,1)="/"),INT(B732)+1,B732+0.01)</f>
        <v>709</v>
      </c>
      <c r="C733" s="105" t="s">
        <v>1376</v>
      </c>
      <c r="D733" s="105" t="s">
        <v>1742</v>
      </c>
      <c r="E733" s="106" t="s">
        <v>1743</v>
      </c>
      <c r="F733" s="106" t="s">
        <v>1743</v>
      </c>
      <c r="G733" s="110" t="n">
        <v>0</v>
      </c>
      <c r="H733" s="110" t="n">
        <v>0</v>
      </c>
      <c r="I733" s="106" t="s">
        <v>1449</v>
      </c>
      <c r="J733" s="106" t="s">
        <v>5</v>
      </c>
      <c r="K733" s="108" t="s">
        <v>6</v>
      </c>
      <c r="L733" s="109" t="s">
        <v>7</v>
      </c>
      <c r="M733" s="109" t="s">
        <v>244</v>
      </c>
      <c r="N733" s="28"/>
      <c r="O733" s="28"/>
      <c r="P733" s="20" t="s">
        <v>1742</v>
      </c>
      <c r="Q733" s="21"/>
      <c r="R733" s="1"/>
      <c r="S733" s="1" t="str">
        <f aca="false">IF(E733=F733,"","NOT EQUAL")</f>
        <v/>
      </c>
      <c r="T733" s="1" t="str">
        <f aca="false">IF(ISNA(VLOOKUP(P733,'NEW XEQM.c'!D:D,1,0)),"--",VLOOKUP(P733,'NEW XEQM.c'!D:G,3,0))</f>
        <v>--</v>
      </c>
      <c r="U733" s="1"/>
      <c r="W733" s="0" t="e">
        <f aca="false">SUBSTITUTE(IF(AND(T733="--",FIND("STD",E733),FIND("fn",C733)&gt;0,FIND("ITM_",P733),I733="CAT_FNCT"),E733,""),"""","")</f>
        <v>#VALUE!</v>
      </c>
    </row>
    <row r="734" customFormat="false" ht="15.75" hidden="false" customHeight="false" outlineLevel="0" collapsed="false">
      <c r="A734" s="23" t="n">
        <f aca="false">IF(B734=INT(B734),ROW(),"")</f>
        <v>734</v>
      </c>
      <c r="B734" s="24" t="n">
        <f aca="false">IF(AND(MID(C734,2,1)&lt;&gt;"/",MID(C734,1,1)="/"),INT(B733)+1,B733+0.01)</f>
        <v>710</v>
      </c>
      <c r="C734" s="105" t="s">
        <v>1376</v>
      </c>
      <c r="D734" s="105" t="s">
        <v>1744</v>
      </c>
      <c r="E734" s="106" t="s">
        <v>1745</v>
      </c>
      <c r="F734" s="106" t="s">
        <v>1745</v>
      </c>
      <c r="G734" s="110" t="n">
        <v>0</v>
      </c>
      <c r="H734" s="110" t="n">
        <v>0</v>
      </c>
      <c r="I734" s="106" t="s">
        <v>1449</v>
      </c>
      <c r="J734" s="106" t="s">
        <v>5</v>
      </c>
      <c r="K734" s="108" t="s">
        <v>6</v>
      </c>
      <c r="L734" s="109" t="s">
        <v>7</v>
      </c>
      <c r="M734" s="109" t="s">
        <v>244</v>
      </c>
      <c r="N734" s="28"/>
      <c r="O734" s="28"/>
      <c r="P734" s="20" t="s">
        <v>1744</v>
      </c>
      <c r="Q734" s="21"/>
      <c r="R734" s="1"/>
      <c r="S734" s="1" t="str">
        <f aca="false">IF(E734=F734,"","NOT EQUAL")</f>
        <v/>
      </c>
      <c r="T734" s="1" t="str">
        <f aca="false">IF(ISNA(VLOOKUP(P734,'NEW XEQM.c'!D:D,1,0)),"--",VLOOKUP(P734,'NEW XEQM.c'!D:G,3,0))</f>
        <v>--</v>
      </c>
      <c r="U734" s="1"/>
      <c r="W734" s="0" t="e">
        <f aca="false">SUBSTITUTE(IF(AND(T734="--",FIND("STD",E734),FIND("fn",C734)&gt;0,FIND("ITM_",P734),I734="CAT_FNCT"),E734,""),"""","")</f>
        <v>#VALUE!</v>
      </c>
    </row>
    <row r="735" customFormat="false" ht="15.75" hidden="false" customHeight="false" outlineLevel="0" collapsed="false">
      <c r="A735" s="23" t="n">
        <f aca="false">IF(B735=INT(B735),ROW(),"")</f>
        <v>735</v>
      </c>
      <c r="B735" s="24" t="n">
        <f aca="false">IF(AND(MID(C735,2,1)&lt;&gt;"/",MID(C735,1,1)="/"),INT(B734)+1,B734+0.01)</f>
        <v>711</v>
      </c>
      <c r="C735" s="105" t="s">
        <v>1376</v>
      </c>
      <c r="D735" s="105" t="s">
        <v>1746</v>
      </c>
      <c r="E735" s="111" t="s">
        <v>1747</v>
      </c>
      <c r="F735" s="111" t="s">
        <v>1747</v>
      </c>
      <c r="G735" s="112" t="n">
        <v>0</v>
      </c>
      <c r="H735" s="112" t="n">
        <v>0</v>
      </c>
      <c r="I735" s="106" t="s">
        <v>1449</v>
      </c>
      <c r="J735" s="106" t="s">
        <v>5</v>
      </c>
      <c r="K735" s="108" t="s">
        <v>6</v>
      </c>
      <c r="L735" s="109" t="s">
        <v>7</v>
      </c>
      <c r="M735" s="109" t="s">
        <v>244</v>
      </c>
      <c r="N735" s="28"/>
      <c r="O735" s="74"/>
      <c r="P735" s="20" t="s">
        <v>1746</v>
      </c>
      <c r="Q735" s="21"/>
      <c r="R735" s="1"/>
      <c r="S735" s="1" t="str">
        <f aca="false">IF(E735=F735,"","NOT EQUAL")</f>
        <v/>
      </c>
      <c r="T735" s="1" t="str">
        <f aca="false">IF(ISNA(VLOOKUP(P735,'NEW XEQM.c'!D:D,1,0)),"--",VLOOKUP(P735,'NEW XEQM.c'!D:G,3,0))</f>
        <v>--</v>
      </c>
      <c r="U735" s="1"/>
      <c r="W735" s="0" t="e">
        <f aca="false">SUBSTITUTE(IF(AND(T735="--",FIND("STD",E735),FIND("fn",C735)&gt;0,FIND("ITM_",P735),I735="CAT_FNCT"),E735,""),"""","")</f>
        <v>#VALUE!</v>
      </c>
    </row>
    <row r="736" customFormat="false" ht="15.75" hidden="false" customHeight="false" outlineLevel="0" collapsed="false">
      <c r="A736" s="23" t="n">
        <f aca="false">IF(B736=INT(B736),ROW(),"")</f>
        <v>736</v>
      </c>
      <c r="B736" s="24" t="n">
        <f aca="false">IF(AND(MID(C736,2,1)&lt;&gt;"/",MID(C736,1,1)="/"),INT(B735)+1,B735+0.01)</f>
        <v>712</v>
      </c>
      <c r="C736" s="105" t="s">
        <v>1376</v>
      </c>
      <c r="D736" s="105" t="s">
        <v>1748</v>
      </c>
      <c r="E736" s="106" t="s">
        <v>1749</v>
      </c>
      <c r="F736" s="106" t="s">
        <v>1749</v>
      </c>
      <c r="G736" s="110" t="n">
        <v>0</v>
      </c>
      <c r="H736" s="110" t="n">
        <v>0</v>
      </c>
      <c r="I736" s="106" t="s">
        <v>1449</v>
      </c>
      <c r="J736" s="106" t="s">
        <v>5</v>
      </c>
      <c r="K736" s="108" t="s">
        <v>6</v>
      </c>
      <c r="L736" s="109" t="s">
        <v>7</v>
      </c>
      <c r="M736" s="109" t="s">
        <v>244</v>
      </c>
      <c r="N736" s="28"/>
      <c r="O736" s="28"/>
      <c r="P736" s="20" t="s">
        <v>1748</v>
      </c>
      <c r="Q736" s="21"/>
      <c r="R736" s="1"/>
      <c r="S736" s="1" t="str">
        <f aca="false">IF(E736=F736,"","NOT EQUAL")</f>
        <v/>
      </c>
      <c r="T736" s="1" t="str">
        <f aca="false">IF(ISNA(VLOOKUP(P736,'NEW XEQM.c'!D:D,1,0)),"--",VLOOKUP(P736,'NEW XEQM.c'!D:G,3,0))</f>
        <v>--</v>
      </c>
      <c r="U736" s="1"/>
      <c r="W736" s="0" t="e">
        <f aca="false">SUBSTITUTE(IF(AND(T736="--",FIND("STD",E736),FIND("fn",C736)&gt;0,FIND("ITM_",P736),I736="CAT_FNCT"),E736,""),"""","")</f>
        <v>#VALUE!</v>
      </c>
    </row>
    <row r="737" customFormat="false" ht="15.75" hidden="false" customHeight="false" outlineLevel="0" collapsed="false">
      <c r="A737" s="23" t="n">
        <f aca="false">IF(B737=INT(B737),ROW(),"")</f>
        <v>737</v>
      </c>
      <c r="B737" s="24" t="n">
        <f aca="false">IF(AND(MID(C737,2,1)&lt;&gt;"/",MID(C737,1,1)="/"),INT(B736)+1,B736+0.01)</f>
        <v>713</v>
      </c>
      <c r="C737" s="105" t="s">
        <v>1376</v>
      </c>
      <c r="D737" s="105" t="s">
        <v>1750</v>
      </c>
      <c r="E737" s="106" t="s">
        <v>1751</v>
      </c>
      <c r="F737" s="135" t="s">
        <v>1751</v>
      </c>
      <c r="G737" s="110" t="n">
        <v>0</v>
      </c>
      <c r="H737" s="110" t="n">
        <v>0</v>
      </c>
      <c r="I737" s="106" t="s">
        <v>1449</v>
      </c>
      <c r="J737" s="106" t="s">
        <v>5</v>
      </c>
      <c r="K737" s="108" t="s">
        <v>6</v>
      </c>
      <c r="L737" s="109" t="s">
        <v>7</v>
      </c>
      <c r="M737" s="109" t="s">
        <v>244</v>
      </c>
      <c r="N737" s="28"/>
      <c r="O737" s="28"/>
      <c r="P737" s="20" t="s">
        <v>1750</v>
      </c>
      <c r="Q737" s="21"/>
      <c r="R737" s="1"/>
      <c r="S737" s="1" t="str">
        <f aca="false">IF(E737=F737,"","NOT EQUAL")</f>
        <v/>
      </c>
      <c r="T737" s="1" t="str">
        <f aca="false">IF(ISNA(VLOOKUP(P737,'NEW XEQM.c'!D:D,1,0)),"--",VLOOKUP(P737,'NEW XEQM.c'!D:G,3,0))</f>
        <v>--</v>
      </c>
      <c r="U737" s="1"/>
      <c r="W737" s="0" t="e">
        <f aca="false">SUBSTITUTE(IF(AND(T737="--",FIND("STD",E737),FIND("fn",C737)&gt;0,FIND("ITM_",P737),I737="CAT_FNCT"),E737,""),"""","")</f>
        <v>#VALUE!</v>
      </c>
    </row>
    <row r="738" customFormat="false" ht="15.75" hidden="false" customHeight="false" outlineLevel="0" collapsed="false">
      <c r="A738" s="23" t="n">
        <f aca="false">IF(B738=INT(B738),ROW(),"")</f>
        <v>738</v>
      </c>
      <c r="B738" s="24" t="n">
        <f aca="false">IF(AND(MID(C738,2,1)&lt;&gt;"/",MID(C738,1,1)="/"),INT(B737)+1,B737+0.01)</f>
        <v>714</v>
      </c>
      <c r="C738" s="105" t="s">
        <v>1376</v>
      </c>
      <c r="D738" s="105" t="s">
        <v>1752</v>
      </c>
      <c r="E738" s="136" t="s">
        <v>1753</v>
      </c>
      <c r="F738" s="137" t="s">
        <v>1753</v>
      </c>
      <c r="G738" s="110" t="n">
        <v>0</v>
      </c>
      <c r="H738" s="110" t="n">
        <v>0</v>
      </c>
      <c r="I738" s="106" t="s">
        <v>1449</v>
      </c>
      <c r="J738" s="106" t="s">
        <v>5</v>
      </c>
      <c r="K738" s="108" t="s">
        <v>6</v>
      </c>
      <c r="L738" s="109" t="s">
        <v>7</v>
      </c>
      <c r="M738" s="109" t="s">
        <v>244</v>
      </c>
      <c r="N738" s="28"/>
      <c r="O738" s="28"/>
      <c r="P738" s="20" t="s">
        <v>1752</v>
      </c>
      <c r="Q738" s="21"/>
      <c r="R738" s="1"/>
      <c r="S738" s="1" t="str">
        <f aca="false">IF(E738=F738,"","NOT EQUAL")</f>
        <v/>
      </c>
      <c r="T738" s="1" t="str">
        <f aca="false">IF(ISNA(VLOOKUP(P738,'NEW XEQM.c'!D:D,1,0)),"--",VLOOKUP(P738,'NEW XEQM.c'!D:G,3,0))</f>
        <v>--</v>
      </c>
      <c r="U738" s="1"/>
      <c r="W738" s="0" t="e">
        <f aca="false">SUBSTITUTE(IF(AND(T738="--",FIND("STD",E738),FIND("fn",C738)&gt;0,FIND("ITM_",P738),I738="CAT_FNCT"),E738,""),"""","")</f>
        <v>#VALUE!</v>
      </c>
    </row>
    <row r="739" customFormat="false" ht="15.75" hidden="false" customHeight="false" outlineLevel="0" collapsed="false">
      <c r="A739" s="23" t="n">
        <f aca="false">IF(B739=INT(B739),ROW(),"")</f>
        <v>739</v>
      </c>
      <c r="B739" s="24" t="n">
        <f aca="false">IF(AND(MID(C739,2,1)&lt;&gt;"/",MID(C739,1,1)="/"),INT(B738)+1,B738+0.01)</f>
        <v>715</v>
      </c>
      <c r="C739" s="105" t="s">
        <v>1376</v>
      </c>
      <c r="D739" s="105" t="s">
        <v>1754</v>
      </c>
      <c r="E739" s="136" t="s">
        <v>1755</v>
      </c>
      <c r="F739" s="137" t="s">
        <v>1755</v>
      </c>
      <c r="G739" s="110" t="n">
        <v>0</v>
      </c>
      <c r="H739" s="110" t="n">
        <v>0</v>
      </c>
      <c r="I739" s="106" t="s">
        <v>1449</v>
      </c>
      <c r="J739" s="106" t="s">
        <v>5</v>
      </c>
      <c r="K739" s="108" t="s">
        <v>6</v>
      </c>
      <c r="L739" s="109" t="s">
        <v>7</v>
      </c>
      <c r="M739" s="109" t="s">
        <v>244</v>
      </c>
      <c r="N739" s="28"/>
      <c r="O739" s="28"/>
      <c r="P739" s="20" t="s">
        <v>1754</v>
      </c>
      <c r="Q739" s="21"/>
      <c r="R739" s="1"/>
      <c r="S739" s="1" t="str">
        <f aca="false">IF(E739=F739,"","NOT EQUAL")</f>
        <v/>
      </c>
      <c r="T739" s="1" t="str">
        <f aca="false">IF(ISNA(VLOOKUP(P739,'NEW XEQM.c'!D:D,1,0)),"--",VLOOKUP(P739,'NEW XEQM.c'!D:G,3,0))</f>
        <v>--</v>
      </c>
      <c r="U739" s="1"/>
      <c r="W739" s="0" t="e">
        <f aca="false">SUBSTITUTE(IF(AND(T739="--",FIND("STD",E739),FIND("fn",C739)&gt;0,FIND("ITM_",P739),I739="CAT_FNCT"),E739,""),"""","")</f>
        <v>#VALUE!</v>
      </c>
    </row>
    <row r="740" customFormat="false" ht="15.75" hidden="false" customHeight="false" outlineLevel="0" collapsed="false">
      <c r="A740" s="23" t="n">
        <f aca="false">IF(B740=INT(B740),ROW(),"")</f>
        <v>740</v>
      </c>
      <c r="B740" s="24" t="n">
        <f aca="false">IF(AND(MID(C740,2,1)&lt;&gt;"/",MID(C740,1,1)="/"),INT(B739)+1,B739+0.01)</f>
        <v>716</v>
      </c>
      <c r="C740" s="105" t="s">
        <v>1376</v>
      </c>
      <c r="D740" s="105" t="s">
        <v>1756</v>
      </c>
      <c r="E740" s="106" t="s">
        <v>1757</v>
      </c>
      <c r="F740" s="106" t="s">
        <v>1757</v>
      </c>
      <c r="G740" s="110" t="n">
        <v>0</v>
      </c>
      <c r="H740" s="110" t="n">
        <v>0</v>
      </c>
      <c r="I740" s="106" t="s">
        <v>1449</v>
      </c>
      <c r="J740" s="106" t="s">
        <v>5</v>
      </c>
      <c r="K740" s="108" t="s">
        <v>6</v>
      </c>
      <c r="L740" s="109" t="s">
        <v>7</v>
      </c>
      <c r="M740" s="109" t="s">
        <v>244</v>
      </c>
      <c r="N740" s="28"/>
      <c r="O740" s="28"/>
      <c r="P740" s="20" t="s">
        <v>1756</v>
      </c>
      <c r="Q740" s="21"/>
      <c r="R740" s="1"/>
      <c r="S740" s="1" t="str">
        <f aca="false">IF(E740=F740,"","NOT EQUAL")</f>
        <v/>
      </c>
      <c r="T740" s="1" t="str">
        <f aca="false">IF(ISNA(VLOOKUP(P740,'NEW XEQM.c'!D:D,1,0)),"--",VLOOKUP(P740,'NEW XEQM.c'!D:G,3,0))</f>
        <v>--</v>
      </c>
      <c r="U740" s="1"/>
      <c r="W740" s="0" t="e">
        <f aca="false">SUBSTITUTE(IF(AND(T740="--",FIND("STD",E740),FIND("fn",C740)&gt;0,FIND("ITM_",P740),I740="CAT_FNCT"),E740,""),"""","")</f>
        <v>#VALUE!</v>
      </c>
    </row>
    <row r="741" customFormat="false" ht="15.75" hidden="false" customHeight="false" outlineLevel="0" collapsed="false">
      <c r="A741" s="23" t="n">
        <f aca="false">IF(B741=INT(B741),ROW(),"")</f>
        <v>741</v>
      </c>
      <c r="B741" s="24" t="n">
        <f aca="false">IF(AND(MID(C741,2,1)&lt;&gt;"/",MID(C741,1,1)="/"),INT(B740)+1,B740+0.01)</f>
        <v>717</v>
      </c>
      <c r="C741" s="105" t="s">
        <v>1376</v>
      </c>
      <c r="D741" s="105" t="s">
        <v>1758</v>
      </c>
      <c r="E741" s="106" t="s">
        <v>1759</v>
      </c>
      <c r="F741" s="106" t="s">
        <v>1759</v>
      </c>
      <c r="G741" s="110" t="n">
        <v>0</v>
      </c>
      <c r="H741" s="110" t="n">
        <v>0</v>
      </c>
      <c r="I741" s="106" t="s">
        <v>1449</v>
      </c>
      <c r="J741" s="106" t="s">
        <v>5</v>
      </c>
      <c r="K741" s="108" t="s">
        <v>6</v>
      </c>
      <c r="L741" s="109" t="s">
        <v>7</v>
      </c>
      <c r="M741" s="109" t="s">
        <v>244</v>
      </c>
      <c r="N741" s="28"/>
      <c r="O741" s="28"/>
      <c r="P741" s="20" t="s">
        <v>1758</v>
      </c>
      <c r="Q741" s="21"/>
      <c r="R741" s="1"/>
      <c r="S741" s="1" t="str">
        <f aca="false">IF(E741=F741,"","NOT EQUAL")</f>
        <v/>
      </c>
      <c r="T741" s="1" t="str">
        <f aca="false">IF(ISNA(VLOOKUP(P741,'NEW XEQM.c'!D:D,1,0)),"--",VLOOKUP(P741,'NEW XEQM.c'!D:G,3,0))</f>
        <v>--</v>
      </c>
      <c r="U741" s="1"/>
      <c r="W741" s="0" t="e">
        <f aca="false">SUBSTITUTE(IF(AND(T741="--",FIND("STD",E741),FIND("fn",C741)&gt;0,FIND("ITM_",P741),I741="CAT_FNCT"),E741,""),"""","")</f>
        <v>#VALUE!</v>
      </c>
    </row>
    <row r="742" customFormat="false" ht="15.75" hidden="false" customHeight="false" outlineLevel="0" collapsed="false">
      <c r="A742" s="23" t="n">
        <f aca="false">IF(B742=INT(B742),ROW(),"")</f>
        <v>742</v>
      </c>
      <c r="B742" s="24" t="n">
        <f aca="false">IF(AND(MID(C742,2,1)&lt;&gt;"/",MID(C742,1,1)="/"),INT(B741)+1,B741+0.01)</f>
        <v>718</v>
      </c>
      <c r="C742" s="105" t="s">
        <v>1376</v>
      </c>
      <c r="D742" s="105" t="s">
        <v>1760</v>
      </c>
      <c r="E742" s="106" t="s">
        <v>1761</v>
      </c>
      <c r="F742" s="106" t="s">
        <v>1761</v>
      </c>
      <c r="G742" s="110" t="n">
        <v>0</v>
      </c>
      <c r="H742" s="110" t="n">
        <v>0</v>
      </c>
      <c r="I742" s="106" t="s">
        <v>1449</v>
      </c>
      <c r="J742" s="106" t="s">
        <v>5</v>
      </c>
      <c r="K742" s="108" t="s">
        <v>6</v>
      </c>
      <c r="L742" s="109" t="s">
        <v>7</v>
      </c>
      <c r="M742" s="109" t="s">
        <v>244</v>
      </c>
      <c r="N742" s="28"/>
      <c r="O742" s="28"/>
      <c r="P742" s="20" t="s">
        <v>1760</v>
      </c>
      <c r="Q742" s="21"/>
      <c r="R742" s="1"/>
      <c r="S742" s="1" t="str">
        <f aca="false">IF(E742=F742,"","NOT EQUAL")</f>
        <v/>
      </c>
      <c r="T742" s="1" t="str">
        <f aca="false">IF(ISNA(VLOOKUP(P742,'NEW XEQM.c'!D:D,1,0)),"--",VLOOKUP(P742,'NEW XEQM.c'!D:G,3,0))</f>
        <v>--</v>
      </c>
      <c r="U742" s="1"/>
      <c r="W742" s="0" t="e">
        <f aca="false">SUBSTITUTE(IF(AND(T742="--",FIND("STD",E742),FIND("fn",C742)&gt;0,FIND("ITM_",P742),I742="CAT_FNCT"),E742,""),"""","")</f>
        <v>#VALUE!</v>
      </c>
    </row>
    <row r="743" customFormat="false" ht="15.75" hidden="false" customHeight="false" outlineLevel="0" collapsed="false">
      <c r="A743" s="23" t="n">
        <f aca="false">IF(B743=INT(B743),ROW(),"")</f>
        <v>743</v>
      </c>
      <c r="B743" s="24" t="n">
        <f aca="false">IF(AND(MID(C743,2,1)&lt;&gt;"/",MID(C743,1,1)="/"),INT(B742)+1,B742+0.01)</f>
        <v>719</v>
      </c>
      <c r="C743" s="105" t="s">
        <v>1376</v>
      </c>
      <c r="D743" s="105" t="s">
        <v>1762</v>
      </c>
      <c r="E743" s="106" t="s">
        <v>1763</v>
      </c>
      <c r="F743" s="106" t="s">
        <v>1763</v>
      </c>
      <c r="G743" s="110" t="n">
        <v>0</v>
      </c>
      <c r="H743" s="110" t="n">
        <v>0</v>
      </c>
      <c r="I743" s="106" t="s">
        <v>1449</v>
      </c>
      <c r="J743" s="106" t="s">
        <v>5</v>
      </c>
      <c r="K743" s="108" t="s">
        <v>6</v>
      </c>
      <c r="L743" s="109" t="s">
        <v>7</v>
      </c>
      <c r="M743" s="109" t="s">
        <v>244</v>
      </c>
      <c r="N743" s="28"/>
      <c r="O743" s="28"/>
      <c r="P743" s="20" t="s">
        <v>1762</v>
      </c>
      <c r="Q743" s="21"/>
      <c r="R743" s="1"/>
      <c r="S743" s="1" t="str">
        <f aca="false">IF(E743=F743,"","NOT EQUAL")</f>
        <v/>
      </c>
      <c r="T743" s="1" t="str">
        <f aca="false">IF(ISNA(VLOOKUP(P743,'NEW XEQM.c'!D:D,1,0)),"--",VLOOKUP(P743,'NEW XEQM.c'!D:G,3,0))</f>
        <v>--</v>
      </c>
      <c r="U743" s="1"/>
      <c r="W743" s="0" t="e">
        <f aca="false">SUBSTITUTE(IF(AND(T743="--",FIND("STD",E743),FIND("fn",C743)&gt;0,FIND("ITM_",P743),I743="CAT_FNCT"),E743,""),"""","")</f>
        <v>#VALUE!</v>
      </c>
    </row>
    <row r="744" customFormat="false" ht="15.75" hidden="false" customHeight="false" outlineLevel="0" collapsed="false">
      <c r="A744" s="23" t="n">
        <f aca="false">IF(B744=INT(B744),ROW(),"")</f>
        <v>744</v>
      </c>
      <c r="B744" s="24" t="n">
        <f aca="false">IF(AND(MID(C744,2,1)&lt;&gt;"/",MID(C744,1,1)="/"),INT(B743)+1,B743+0.01)</f>
        <v>720</v>
      </c>
      <c r="C744" s="105" t="s">
        <v>1376</v>
      </c>
      <c r="D744" s="105" t="s">
        <v>1764</v>
      </c>
      <c r="E744" s="106" t="s">
        <v>1765</v>
      </c>
      <c r="F744" s="106" t="s">
        <v>1765</v>
      </c>
      <c r="G744" s="110" t="n">
        <v>0</v>
      </c>
      <c r="H744" s="110" t="n">
        <v>0</v>
      </c>
      <c r="I744" s="106" t="s">
        <v>1449</v>
      </c>
      <c r="J744" s="106" t="s">
        <v>5</v>
      </c>
      <c r="K744" s="108" t="s">
        <v>6</v>
      </c>
      <c r="L744" s="109" t="s">
        <v>7</v>
      </c>
      <c r="M744" s="109" t="s">
        <v>244</v>
      </c>
      <c r="N744" s="28"/>
      <c r="O744" s="28"/>
      <c r="P744" s="20" t="s">
        <v>1764</v>
      </c>
      <c r="Q744" s="21"/>
      <c r="R744" s="1"/>
      <c r="S744" s="1" t="str">
        <f aca="false">IF(E744=F744,"","NOT EQUAL")</f>
        <v/>
      </c>
      <c r="T744" s="1" t="str">
        <f aca="false">IF(ISNA(VLOOKUP(P744,'NEW XEQM.c'!D:D,1,0)),"--",VLOOKUP(P744,'NEW XEQM.c'!D:G,3,0))</f>
        <v>--</v>
      </c>
      <c r="U744" s="1"/>
      <c r="W744" s="0" t="e">
        <f aca="false">SUBSTITUTE(IF(AND(T744="--",FIND("STD",E744),FIND("fn",C744)&gt;0,FIND("ITM_",P744),I744="CAT_FNCT"),E744,""),"""","")</f>
        <v>#VALUE!</v>
      </c>
    </row>
    <row r="745" customFormat="false" ht="15.75" hidden="false" customHeight="false" outlineLevel="0" collapsed="false">
      <c r="A745" s="23" t="n">
        <f aca="false">IF(B745=INT(B745),ROW(),"")</f>
        <v>745</v>
      </c>
      <c r="B745" s="24" t="n">
        <f aca="false">IF(AND(MID(C745,2,1)&lt;&gt;"/",MID(C745,1,1)="/"),INT(B744)+1,B744+0.01)</f>
        <v>721</v>
      </c>
      <c r="C745" s="105" t="s">
        <v>1376</v>
      </c>
      <c r="D745" s="105" t="s">
        <v>1766</v>
      </c>
      <c r="E745" s="106" t="s">
        <v>1767</v>
      </c>
      <c r="F745" s="106" t="s">
        <v>1767</v>
      </c>
      <c r="G745" s="110" t="n">
        <v>0</v>
      </c>
      <c r="H745" s="110" t="n">
        <v>0</v>
      </c>
      <c r="I745" s="106" t="s">
        <v>1449</v>
      </c>
      <c r="J745" s="106" t="s">
        <v>5</v>
      </c>
      <c r="K745" s="108" t="s">
        <v>6</v>
      </c>
      <c r="L745" s="109" t="s">
        <v>7</v>
      </c>
      <c r="M745" s="109" t="s">
        <v>244</v>
      </c>
      <c r="N745" s="28"/>
      <c r="O745" s="28"/>
      <c r="P745" s="20" t="s">
        <v>1766</v>
      </c>
      <c r="Q745" s="21"/>
      <c r="R745" s="1"/>
      <c r="S745" s="1" t="str">
        <f aca="false">IF(E745=F745,"","NOT EQUAL")</f>
        <v/>
      </c>
      <c r="T745" s="1" t="str">
        <f aca="false">IF(ISNA(VLOOKUP(P745,'NEW XEQM.c'!D:D,1,0)),"--",VLOOKUP(P745,'NEW XEQM.c'!D:G,3,0))</f>
        <v>--</v>
      </c>
      <c r="U745" s="1"/>
      <c r="W745" s="0" t="e">
        <f aca="false">SUBSTITUTE(IF(AND(T745="--",FIND("STD",E745),FIND("fn",C745)&gt;0,FIND("ITM_",P745),I745="CAT_FNCT"),E745,""),"""","")</f>
        <v>#VALUE!</v>
      </c>
    </row>
    <row r="746" customFormat="false" ht="15.75" hidden="false" customHeight="false" outlineLevel="0" collapsed="false">
      <c r="A746" s="23" t="n">
        <f aca="false">IF(B746=INT(B746),ROW(),"")</f>
        <v>746</v>
      </c>
      <c r="B746" s="24" t="n">
        <f aca="false">IF(AND(MID(C746,2,1)&lt;&gt;"/",MID(C746,1,1)="/"),INT(B745)+1,B745+0.01)</f>
        <v>722</v>
      </c>
      <c r="C746" s="105" t="s">
        <v>1376</v>
      </c>
      <c r="D746" s="105" t="s">
        <v>1768</v>
      </c>
      <c r="E746" s="106" t="s">
        <v>1769</v>
      </c>
      <c r="F746" s="106" t="s">
        <v>1769</v>
      </c>
      <c r="G746" s="110" t="n">
        <v>0</v>
      </c>
      <c r="H746" s="110" t="n">
        <v>0</v>
      </c>
      <c r="I746" s="106" t="s">
        <v>1449</v>
      </c>
      <c r="J746" s="106" t="s">
        <v>5</v>
      </c>
      <c r="K746" s="108" t="s">
        <v>6</v>
      </c>
      <c r="L746" s="109" t="s">
        <v>7</v>
      </c>
      <c r="M746" s="109" t="s">
        <v>244</v>
      </c>
      <c r="N746" s="28"/>
      <c r="O746" s="28"/>
      <c r="P746" s="20" t="s">
        <v>1768</v>
      </c>
      <c r="Q746" s="21"/>
      <c r="R746" s="1"/>
      <c r="S746" s="1" t="str">
        <f aca="false">IF(E746=F746,"","NOT EQUAL")</f>
        <v/>
      </c>
      <c r="T746" s="1" t="str">
        <f aca="false">IF(ISNA(VLOOKUP(P746,'NEW XEQM.c'!D:D,1,0)),"--",VLOOKUP(P746,'NEW XEQM.c'!D:G,3,0))</f>
        <v>--</v>
      </c>
      <c r="U746" s="1"/>
      <c r="W746" s="0" t="e">
        <f aca="false">SUBSTITUTE(IF(AND(T746="--",FIND("STD",E746),FIND("fn",C746)&gt;0,FIND("ITM_",P746),I746="CAT_FNCT"),E746,""),"""","")</f>
        <v>#VALUE!</v>
      </c>
    </row>
    <row r="747" customFormat="false" ht="15.75" hidden="false" customHeight="false" outlineLevel="0" collapsed="false">
      <c r="A747" s="23" t="n">
        <f aca="false">IF(B747=INT(B747),ROW(),"")</f>
        <v>747</v>
      </c>
      <c r="B747" s="24" t="n">
        <f aca="false">IF(AND(MID(C747,2,1)&lt;&gt;"/",MID(C747,1,1)="/"),INT(B746)+1,B746+0.01)</f>
        <v>723</v>
      </c>
      <c r="C747" s="105" t="s">
        <v>1376</v>
      </c>
      <c r="D747" s="105" t="s">
        <v>1770</v>
      </c>
      <c r="E747" s="106" t="s">
        <v>1771</v>
      </c>
      <c r="F747" s="106" t="s">
        <v>1771</v>
      </c>
      <c r="G747" s="110" t="n">
        <v>0</v>
      </c>
      <c r="H747" s="110" t="n">
        <v>0</v>
      </c>
      <c r="I747" s="106" t="s">
        <v>1449</v>
      </c>
      <c r="J747" s="106" t="s">
        <v>5</v>
      </c>
      <c r="K747" s="108" t="s">
        <v>6</v>
      </c>
      <c r="L747" s="109" t="s">
        <v>7</v>
      </c>
      <c r="M747" s="109" t="s">
        <v>244</v>
      </c>
      <c r="N747" s="28"/>
      <c r="O747" s="28"/>
      <c r="P747" s="20" t="s">
        <v>1770</v>
      </c>
      <c r="Q747" s="21"/>
      <c r="R747" s="1"/>
      <c r="S747" s="1" t="str">
        <f aca="false">IF(E747=F747,"","NOT EQUAL")</f>
        <v/>
      </c>
      <c r="T747" s="1" t="str">
        <f aca="false">IF(ISNA(VLOOKUP(P747,'NEW XEQM.c'!D:D,1,0)),"--",VLOOKUP(P747,'NEW XEQM.c'!D:G,3,0))</f>
        <v>--</v>
      </c>
      <c r="U747" s="1"/>
      <c r="W747" s="0" t="e">
        <f aca="false">SUBSTITUTE(IF(AND(T747="--",FIND("STD",E747),FIND("fn",C747)&gt;0,FIND("ITM_",P747),I747="CAT_FNCT"),E747,""),"""","")</f>
        <v>#VALUE!</v>
      </c>
    </row>
    <row r="748" customFormat="false" ht="15.75" hidden="false" customHeight="false" outlineLevel="0" collapsed="false">
      <c r="A748" s="23" t="n">
        <f aca="false">IF(B748=INT(B748),ROW(),"")</f>
        <v>748</v>
      </c>
      <c r="B748" s="24" t="n">
        <f aca="false">IF(AND(MID(C748,2,1)&lt;&gt;"/",MID(C748,1,1)="/"),INT(B747)+1,B747+0.01)</f>
        <v>724</v>
      </c>
      <c r="C748" s="105" t="s">
        <v>1376</v>
      </c>
      <c r="D748" s="105" t="s">
        <v>1772</v>
      </c>
      <c r="E748" s="106" t="s">
        <v>1773</v>
      </c>
      <c r="F748" s="106" t="s">
        <v>1773</v>
      </c>
      <c r="G748" s="110" t="n">
        <v>0</v>
      </c>
      <c r="H748" s="110" t="n">
        <v>0</v>
      </c>
      <c r="I748" s="106" t="s">
        <v>1449</v>
      </c>
      <c r="J748" s="106" t="s">
        <v>5</v>
      </c>
      <c r="K748" s="108" t="s">
        <v>6</v>
      </c>
      <c r="L748" s="109" t="s">
        <v>7</v>
      </c>
      <c r="M748" s="109" t="s">
        <v>244</v>
      </c>
      <c r="N748" s="28"/>
      <c r="O748" s="28"/>
      <c r="P748" s="20" t="s">
        <v>1772</v>
      </c>
      <c r="Q748" s="21"/>
      <c r="R748" s="1"/>
      <c r="S748" s="1" t="str">
        <f aca="false">IF(E748=F748,"","NOT EQUAL")</f>
        <v/>
      </c>
      <c r="T748" s="1" t="str">
        <f aca="false">IF(ISNA(VLOOKUP(P748,'NEW XEQM.c'!D:D,1,0)),"--",VLOOKUP(P748,'NEW XEQM.c'!D:G,3,0))</f>
        <v>--</v>
      </c>
      <c r="U748" s="1"/>
      <c r="W748" s="0" t="e">
        <f aca="false">SUBSTITUTE(IF(AND(T748="--",FIND("STD",E748),FIND("fn",C748)&gt;0,FIND("ITM_",P748),I748="CAT_FNCT"),E748,""),"""","")</f>
        <v>#VALUE!</v>
      </c>
    </row>
    <row r="749" customFormat="false" ht="15.75" hidden="false" customHeight="false" outlineLevel="0" collapsed="false">
      <c r="A749" s="23" t="n">
        <f aca="false">IF(B749=INT(B749),ROW(),"")</f>
        <v>749</v>
      </c>
      <c r="B749" s="24" t="n">
        <f aca="false">IF(AND(MID(C749,2,1)&lt;&gt;"/",MID(C749,1,1)="/"),INT(B748)+1,B748+0.01)</f>
        <v>725</v>
      </c>
      <c r="C749" s="105" t="s">
        <v>1376</v>
      </c>
      <c r="D749" s="105" t="s">
        <v>1774</v>
      </c>
      <c r="E749" s="106" t="s">
        <v>1775</v>
      </c>
      <c r="F749" s="106" t="s">
        <v>1775</v>
      </c>
      <c r="G749" s="110" t="n">
        <v>0</v>
      </c>
      <c r="H749" s="110" t="n">
        <v>0</v>
      </c>
      <c r="I749" s="106" t="s">
        <v>1449</v>
      </c>
      <c r="J749" s="106" t="s">
        <v>5</v>
      </c>
      <c r="K749" s="108" t="s">
        <v>6</v>
      </c>
      <c r="L749" s="109" t="s">
        <v>7</v>
      </c>
      <c r="M749" s="109" t="s">
        <v>244</v>
      </c>
      <c r="N749" s="28"/>
      <c r="O749" s="28"/>
      <c r="P749" s="20" t="s">
        <v>1774</v>
      </c>
      <c r="Q749" s="21"/>
      <c r="R749" s="1"/>
      <c r="S749" s="1" t="str">
        <f aca="false">IF(E749=F749,"","NOT EQUAL")</f>
        <v/>
      </c>
      <c r="T749" s="1" t="str">
        <f aca="false">IF(ISNA(VLOOKUP(P749,'NEW XEQM.c'!D:D,1,0)),"--",VLOOKUP(P749,'NEW XEQM.c'!D:G,3,0))</f>
        <v>--</v>
      </c>
      <c r="U749" s="1"/>
      <c r="W749" s="0" t="e">
        <f aca="false">SUBSTITUTE(IF(AND(T749="--",FIND("STD",E749),FIND("fn",C749)&gt;0,FIND("ITM_",P749),I749="CAT_FNCT"),E749,""),"""","")</f>
        <v>#VALUE!</v>
      </c>
    </row>
    <row r="750" customFormat="false" ht="15.75" hidden="false" customHeight="false" outlineLevel="0" collapsed="false">
      <c r="A750" s="23" t="n">
        <f aca="false">IF(B750=INT(B750),ROW(),"")</f>
        <v>750</v>
      </c>
      <c r="B750" s="24" t="n">
        <f aca="false">IF(AND(MID(C750,2,1)&lt;&gt;"/",MID(C750,1,1)="/"),INT(B749)+1,B749+0.01)</f>
        <v>726</v>
      </c>
      <c r="C750" s="105" t="s">
        <v>1376</v>
      </c>
      <c r="D750" s="105" t="s">
        <v>1776</v>
      </c>
      <c r="E750" s="106" t="s">
        <v>1777</v>
      </c>
      <c r="F750" s="106" t="s">
        <v>1777</v>
      </c>
      <c r="G750" s="110" t="n">
        <v>0</v>
      </c>
      <c r="H750" s="110" t="n">
        <v>0</v>
      </c>
      <c r="I750" s="106" t="s">
        <v>1449</v>
      </c>
      <c r="J750" s="106" t="s">
        <v>5</v>
      </c>
      <c r="K750" s="108" t="s">
        <v>6</v>
      </c>
      <c r="L750" s="109" t="s">
        <v>7</v>
      </c>
      <c r="M750" s="109" t="s">
        <v>244</v>
      </c>
      <c r="N750" s="28"/>
      <c r="O750" s="28"/>
      <c r="P750" s="20" t="s">
        <v>1776</v>
      </c>
      <c r="Q750" s="21"/>
      <c r="R750" s="1"/>
      <c r="S750" s="1" t="str">
        <f aca="false">IF(E750=F750,"","NOT EQUAL")</f>
        <v/>
      </c>
      <c r="T750" s="1" t="str">
        <f aca="false">IF(ISNA(VLOOKUP(P750,'NEW XEQM.c'!D:D,1,0)),"--",VLOOKUP(P750,'NEW XEQM.c'!D:G,3,0))</f>
        <v>--</v>
      </c>
      <c r="U750" s="1"/>
      <c r="W750" s="0" t="e">
        <f aca="false">SUBSTITUTE(IF(AND(T750="--",FIND("STD",E750),FIND("fn",C750)&gt;0,FIND("ITM_",P750),I750="CAT_FNCT"),E750,""),"""","")</f>
        <v>#VALUE!</v>
      </c>
    </row>
    <row r="751" customFormat="false" ht="15.75" hidden="false" customHeight="false" outlineLevel="0" collapsed="false">
      <c r="A751" s="23" t="n">
        <f aca="false">IF(B751=INT(B751),ROW(),"")</f>
        <v>751</v>
      </c>
      <c r="B751" s="24" t="n">
        <f aca="false">IF(AND(MID(C751,2,1)&lt;&gt;"/",MID(C751,1,1)="/"),INT(B750)+1,B750+0.01)</f>
        <v>727</v>
      </c>
      <c r="C751" s="105" t="s">
        <v>1376</v>
      </c>
      <c r="D751" s="105" t="s">
        <v>1778</v>
      </c>
      <c r="E751" s="106" t="s">
        <v>1779</v>
      </c>
      <c r="F751" s="106" t="s">
        <v>1779</v>
      </c>
      <c r="G751" s="110" t="n">
        <v>0</v>
      </c>
      <c r="H751" s="110" t="n">
        <v>0</v>
      </c>
      <c r="I751" s="106" t="s">
        <v>1449</v>
      </c>
      <c r="J751" s="106" t="s">
        <v>5</v>
      </c>
      <c r="K751" s="108" t="s">
        <v>6</v>
      </c>
      <c r="L751" s="109" t="s">
        <v>7</v>
      </c>
      <c r="M751" s="109" t="s">
        <v>244</v>
      </c>
      <c r="N751" s="28"/>
      <c r="O751" s="28"/>
      <c r="P751" s="20" t="s">
        <v>1778</v>
      </c>
      <c r="Q751" s="21"/>
      <c r="R751" s="1"/>
      <c r="S751" s="1" t="str">
        <f aca="false">IF(E751=F751,"","NOT EQUAL")</f>
        <v/>
      </c>
      <c r="T751" s="1" t="str">
        <f aca="false">IF(ISNA(VLOOKUP(P751,'NEW XEQM.c'!D:D,1,0)),"--",VLOOKUP(P751,'NEW XEQM.c'!D:G,3,0))</f>
        <v>--</v>
      </c>
      <c r="U751" s="1"/>
      <c r="W751" s="0" t="e">
        <f aca="false">SUBSTITUTE(IF(AND(T751="--",FIND("STD",E751),FIND("fn",C751)&gt;0,FIND("ITM_",P751),I751="CAT_FNCT"),E751,""),"""","")</f>
        <v>#VALUE!</v>
      </c>
    </row>
    <row r="752" customFormat="false" ht="15.75" hidden="false" customHeight="false" outlineLevel="0" collapsed="false">
      <c r="A752" s="23" t="n">
        <f aca="false">IF(B752=INT(B752),ROW(),"")</f>
        <v>752</v>
      </c>
      <c r="B752" s="24" t="n">
        <f aca="false">IF(AND(MID(C752,2,1)&lt;&gt;"/",MID(C752,1,1)="/"),INT(B751)+1,B751+0.01)</f>
        <v>728</v>
      </c>
      <c r="C752" s="105" t="s">
        <v>1376</v>
      </c>
      <c r="D752" s="105" t="s">
        <v>1780</v>
      </c>
      <c r="E752" s="106" t="s">
        <v>1781</v>
      </c>
      <c r="F752" s="106" t="s">
        <v>1781</v>
      </c>
      <c r="G752" s="110" t="n">
        <v>0</v>
      </c>
      <c r="H752" s="110" t="n">
        <v>0</v>
      </c>
      <c r="I752" s="106" t="s">
        <v>1449</v>
      </c>
      <c r="J752" s="106" t="s">
        <v>5</v>
      </c>
      <c r="K752" s="108" t="s">
        <v>6</v>
      </c>
      <c r="L752" s="109" t="s">
        <v>7</v>
      </c>
      <c r="M752" s="109" t="s">
        <v>244</v>
      </c>
      <c r="N752" s="28"/>
      <c r="O752" s="28"/>
      <c r="P752" s="20" t="s">
        <v>1780</v>
      </c>
      <c r="Q752" s="21"/>
      <c r="R752" s="1"/>
      <c r="S752" s="1" t="str">
        <f aca="false">IF(E752=F752,"","NOT EQUAL")</f>
        <v/>
      </c>
      <c r="T752" s="1" t="str">
        <f aca="false">IF(ISNA(VLOOKUP(P752,'NEW XEQM.c'!D:D,1,0)),"--",VLOOKUP(P752,'NEW XEQM.c'!D:G,3,0))</f>
        <v>--</v>
      </c>
      <c r="U752" s="1"/>
      <c r="W752" s="0" t="e">
        <f aca="false">SUBSTITUTE(IF(AND(T752="--",FIND("STD",E752),FIND("fn",C752)&gt;0,FIND("ITM_",P752),I752="CAT_FNCT"),E752,""),"""","")</f>
        <v>#VALUE!</v>
      </c>
    </row>
    <row r="753" customFormat="false" ht="15.75" hidden="false" customHeight="false" outlineLevel="0" collapsed="false">
      <c r="A753" s="23" t="n">
        <f aca="false">IF(B753=INT(B753),ROW(),"")</f>
        <v>753</v>
      </c>
      <c r="B753" s="24" t="n">
        <f aca="false">IF(AND(MID(C753,2,1)&lt;&gt;"/",MID(C753,1,1)="/"),INT(B752)+1,B752+0.01)</f>
        <v>729</v>
      </c>
      <c r="C753" s="105" t="s">
        <v>1376</v>
      </c>
      <c r="D753" s="105" t="s">
        <v>1782</v>
      </c>
      <c r="E753" s="106" t="s">
        <v>1783</v>
      </c>
      <c r="F753" s="106" t="s">
        <v>1783</v>
      </c>
      <c r="G753" s="110" t="n">
        <v>0</v>
      </c>
      <c r="H753" s="110" t="n">
        <v>0</v>
      </c>
      <c r="I753" s="106" t="s">
        <v>1449</v>
      </c>
      <c r="J753" s="106" t="s">
        <v>5</v>
      </c>
      <c r="K753" s="108" t="s">
        <v>6</v>
      </c>
      <c r="L753" s="109" t="s">
        <v>7</v>
      </c>
      <c r="M753" s="109" t="s">
        <v>244</v>
      </c>
      <c r="N753" s="28"/>
      <c r="O753" s="28"/>
      <c r="P753" s="20" t="s">
        <v>1782</v>
      </c>
      <c r="Q753" s="21"/>
      <c r="R753" s="1"/>
      <c r="S753" s="1" t="str">
        <f aca="false">IF(E753=F753,"","NOT EQUAL")</f>
        <v/>
      </c>
      <c r="T753" s="1" t="str">
        <f aca="false">IF(ISNA(VLOOKUP(P753,'NEW XEQM.c'!D:D,1,0)),"--",VLOOKUP(P753,'NEW XEQM.c'!D:G,3,0))</f>
        <v>--</v>
      </c>
      <c r="U753" s="1"/>
      <c r="W753" s="0" t="e">
        <f aca="false">SUBSTITUTE(IF(AND(T753="--",FIND("STD",E753),FIND("fn",C753)&gt;0,FIND("ITM_",P753),I753="CAT_FNCT"),E753,""),"""","")</f>
        <v>#VALUE!</v>
      </c>
    </row>
    <row r="754" customFormat="false" ht="15.75" hidden="false" customHeight="false" outlineLevel="0" collapsed="false">
      <c r="A754" s="23" t="n">
        <f aca="false">IF(B754=INT(B754),ROW(),"")</f>
        <v>754</v>
      </c>
      <c r="B754" s="24" t="n">
        <f aca="false">IF(AND(MID(C754,2,1)&lt;&gt;"/",MID(C754,1,1)="/"),INT(B753)+1,B753+0.01)</f>
        <v>730</v>
      </c>
      <c r="C754" s="105" t="s">
        <v>1376</v>
      </c>
      <c r="D754" s="105" t="s">
        <v>1784</v>
      </c>
      <c r="E754" s="106" t="s">
        <v>1785</v>
      </c>
      <c r="F754" s="106" t="s">
        <v>1785</v>
      </c>
      <c r="G754" s="110" t="n">
        <v>0</v>
      </c>
      <c r="H754" s="110" t="n">
        <v>0</v>
      </c>
      <c r="I754" s="106" t="s">
        <v>1449</v>
      </c>
      <c r="J754" s="106" t="s">
        <v>5</v>
      </c>
      <c r="K754" s="108" t="s">
        <v>6</v>
      </c>
      <c r="L754" s="109" t="s">
        <v>7</v>
      </c>
      <c r="M754" s="109" t="s">
        <v>244</v>
      </c>
      <c r="N754" s="28"/>
      <c r="O754" s="28"/>
      <c r="P754" s="20" t="s">
        <v>1784</v>
      </c>
      <c r="Q754" s="21"/>
      <c r="R754" s="1"/>
      <c r="S754" s="1" t="str">
        <f aca="false">IF(E754=F754,"","NOT EQUAL")</f>
        <v/>
      </c>
      <c r="T754" s="1" t="str">
        <f aca="false">IF(ISNA(VLOOKUP(P754,'NEW XEQM.c'!D:D,1,0)),"--",VLOOKUP(P754,'NEW XEQM.c'!D:G,3,0))</f>
        <v>--</v>
      </c>
      <c r="U754" s="1"/>
      <c r="W754" s="0" t="e">
        <f aca="false">SUBSTITUTE(IF(AND(T754="--",FIND("STD",E754),FIND("fn",C754)&gt;0,FIND("ITM_",P754),I754="CAT_FNCT"),E754,""),"""","")</f>
        <v>#VALUE!</v>
      </c>
    </row>
    <row r="755" customFormat="false" ht="15.75" hidden="false" customHeight="false" outlineLevel="0" collapsed="false">
      <c r="A755" s="23" t="n">
        <f aca="false">IF(B755=INT(B755),ROW(),"")</f>
        <v>755</v>
      </c>
      <c r="B755" s="24" t="n">
        <f aca="false">IF(AND(MID(C755,2,1)&lt;&gt;"/",MID(C755,1,1)="/"),INT(B754)+1,B754+0.01)</f>
        <v>731</v>
      </c>
      <c r="C755" s="105" t="s">
        <v>1376</v>
      </c>
      <c r="D755" s="105" t="s">
        <v>1786</v>
      </c>
      <c r="E755" s="106" t="s">
        <v>1787</v>
      </c>
      <c r="F755" s="106" t="s">
        <v>1787</v>
      </c>
      <c r="G755" s="110" t="n">
        <v>0</v>
      </c>
      <c r="H755" s="110" t="n">
        <v>0</v>
      </c>
      <c r="I755" s="106" t="s">
        <v>1449</v>
      </c>
      <c r="J755" s="106" t="s">
        <v>5</v>
      </c>
      <c r="K755" s="108" t="s">
        <v>6</v>
      </c>
      <c r="L755" s="109" t="s">
        <v>7</v>
      </c>
      <c r="M755" s="109" t="s">
        <v>244</v>
      </c>
      <c r="N755" s="28"/>
      <c r="O755" s="28"/>
      <c r="P755" s="20" t="s">
        <v>1786</v>
      </c>
      <c r="Q755" s="21"/>
      <c r="R755" s="1"/>
      <c r="S755" s="1" t="str">
        <f aca="false">IF(E755=F755,"","NOT EQUAL")</f>
        <v/>
      </c>
      <c r="T755" s="1" t="str">
        <f aca="false">IF(ISNA(VLOOKUP(P755,'NEW XEQM.c'!D:D,1,0)),"--",VLOOKUP(P755,'NEW XEQM.c'!D:G,3,0))</f>
        <v>--</v>
      </c>
      <c r="U755" s="1"/>
      <c r="W755" s="0" t="e">
        <f aca="false">SUBSTITUTE(IF(AND(T755="--",FIND("STD",E755),FIND("fn",C755)&gt;0,FIND("ITM_",P755),I755="CAT_FNCT"),E755,""),"""","")</f>
        <v>#VALUE!</v>
      </c>
    </row>
    <row r="756" customFormat="false" ht="15.75" hidden="false" customHeight="false" outlineLevel="0" collapsed="false">
      <c r="A756" s="23" t="n">
        <f aca="false">IF(B756=INT(B756),ROW(),"")</f>
        <v>756</v>
      </c>
      <c r="B756" s="24" t="n">
        <f aca="false">IF(AND(MID(C756,2,1)&lt;&gt;"/",MID(C756,1,1)="/"),INT(B755)+1,B755+0.01)</f>
        <v>732</v>
      </c>
      <c r="C756" s="105" t="s">
        <v>1376</v>
      </c>
      <c r="D756" s="105" t="s">
        <v>1788</v>
      </c>
      <c r="E756" s="106" t="s">
        <v>1789</v>
      </c>
      <c r="F756" s="106" t="s">
        <v>1789</v>
      </c>
      <c r="G756" s="110" t="n">
        <v>0</v>
      </c>
      <c r="H756" s="110" t="n">
        <v>0</v>
      </c>
      <c r="I756" s="106" t="s">
        <v>1487</v>
      </c>
      <c r="J756" s="106" t="s">
        <v>5</v>
      </c>
      <c r="K756" s="108" t="s">
        <v>6</v>
      </c>
      <c r="L756" s="109" t="s">
        <v>7</v>
      </c>
      <c r="M756" s="109" t="s">
        <v>244</v>
      </c>
      <c r="N756" s="28"/>
      <c r="O756" s="28"/>
      <c r="P756" s="20" t="s">
        <v>1788</v>
      </c>
      <c r="Q756" s="21"/>
      <c r="R756" s="1"/>
      <c r="S756" s="1" t="str">
        <f aca="false">IF(E756=F756,"","NOT EQUAL")</f>
        <v/>
      </c>
      <c r="T756" s="1" t="str">
        <f aca="false">IF(ISNA(VLOOKUP(P756,'NEW XEQM.c'!D:D,1,0)),"--",VLOOKUP(P756,'NEW XEQM.c'!D:G,3,0))</f>
        <v>--</v>
      </c>
      <c r="U756" s="1"/>
      <c r="W756" s="0" t="e">
        <f aca="false">SUBSTITUTE(IF(AND(T756="--",FIND("STD",E756),FIND("fn",C756)&gt;0,FIND("ITM_",P756),I756="CAT_FNCT"),E756,""),"""","")</f>
        <v>#VALUE!</v>
      </c>
    </row>
    <row r="757" customFormat="false" ht="15.75" hidden="false" customHeight="false" outlineLevel="0" collapsed="false">
      <c r="A757" s="23" t="n">
        <f aca="false">IF(B757=INT(B757),ROW(),"")</f>
        <v>757</v>
      </c>
      <c r="B757" s="24" t="n">
        <f aca="false">IF(AND(MID(C757,2,1)&lt;&gt;"/",MID(C757,1,1)="/"),INT(B756)+1,B756+0.01)</f>
        <v>733</v>
      </c>
      <c r="C757" s="105" t="s">
        <v>1376</v>
      </c>
      <c r="D757" s="105" t="s">
        <v>1790</v>
      </c>
      <c r="E757" s="106" t="s">
        <v>1791</v>
      </c>
      <c r="F757" s="106" t="s">
        <v>1791</v>
      </c>
      <c r="G757" s="110" t="n">
        <v>0</v>
      </c>
      <c r="H757" s="110" t="n">
        <v>0</v>
      </c>
      <c r="I757" s="106" t="s">
        <v>1487</v>
      </c>
      <c r="J757" s="106" t="s">
        <v>5</v>
      </c>
      <c r="K757" s="108" t="s">
        <v>6</v>
      </c>
      <c r="L757" s="109" t="s">
        <v>7</v>
      </c>
      <c r="M757" s="109" t="s">
        <v>244</v>
      </c>
      <c r="N757" s="28"/>
      <c r="O757" s="28"/>
      <c r="P757" s="20" t="s">
        <v>1790</v>
      </c>
      <c r="Q757" s="21"/>
      <c r="R757" s="1"/>
      <c r="S757" s="1" t="str">
        <f aca="false">IF(E757=F757,"","NOT EQUAL")</f>
        <v/>
      </c>
      <c r="T757" s="1" t="str">
        <f aca="false">IF(ISNA(VLOOKUP(P757,'NEW XEQM.c'!D:D,1,0)),"--",VLOOKUP(P757,'NEW XEQM.c'!D:G,3,0))</f>
        <v>--</v>
      </c>
      <c r="U757" s="1"/>
      <c r="W757" s="0" t="e">
        <f aca="false">SUBSTITUTE(IF(AND(T757="--",FIND("STD",E757),FIND("fn",C757)&gt;0,FIND("ITM_",P757),I757="CAT_FNCT"),E757,""),"""","")</f>
        <v>#VALUE!</v>
      </c>
    </row>
    <row r="758" customFormat="false" ht="15.75" hidden="false" customHeight="false" outlineLevel="0" collapsed="false">
      <c r="A758" s="23" t="n">
        <f aca="false">IF(B758=INT(B758),ROW(),"")</f>
        <v>758</v>
      </c>
      <c r="B758" s="24" t="n">
        <f aca="false">IF(AND(MID(C758,2,1)&lt;&gt;"/",MID(C758,1,1)="/"),INT(B757)+1,B757+0.01)</f>
        <v>734</v>
      </c>
      <c r="C758" s="105" t="s">
        <v>1376</v>
      </c>
      <c r="D758" s="105" t="s">
        <v>1792</v>
      </c>
      <c r="E758" s="106" t="s">
        <v>1793</v>
      </c>
      <c r="F758" s="106" t="s">
        <v>1793</v>
      </c>
      <c r="G758" s="110" t="n">
        <v>0</v>
      </c>
      <c r="H758" s="110" t="n">
        <v>0</v>
      </c>
      <c r="I758" s="106" t="s">
        <v>1487</v>
      </c>
      <c r="J758" s="106" t="s">
        <v>5</v>
      </c>
      <c r="K758" s="108" t="s">
        <v>6</v>
      </c>
      <c r="L758" s="109" t="s">
        <v>7</v>
      </c>
      <c r="M758" s="109" t="s">
        <v>244</v>
      </c>
      <c r="N758" s="28"/>
      <c r="O758" s="28"/>
      <c r="P758" s="20" t="s">
        <v>1792</v>
      </c>
      <c r="Q758" s="21"/>
      <c r="R758" s="1"/>
      <c r="S758" s="1" t="str">
        <f aca="false">IF(E758=F758,"","NOT EQUAL")</f>
        <v/>
      </c>
      <c r="T758" s="1" t="str">
        <f aca="false">IF(ISNA(VLOOKUP(P758,'NEW XEQM.c'!D:D,1,0)),"--",VLOOKUP(P758,'NEW XEQM.c'!D:G,3,0))</f>
        <v>--</v>
      </c>
      <c r="U758" s="1"/>
      <c r="W758" s="0" t="e">
        <f aca="false">SUBSTITUTE(IF(AND(T758="--",FIND("STD",E758),FIND("fn",C758)&gt;0,FIND("ITM_",P758),I758="CAT_FNCT"),E758,""),"""","")</f>
        <v>#VALUE!</v>
      </c>
    </row>
    <row r="759" customFormat="false" ht="15.75" hidden="false" customHeight="false" outlineLevel="0" collapsed="false">
      <c r="A759" s="23" t="n">
        <f aca="false">IF(B759=INT(B759),ROW(),"")</f>
        <v>759</v>
      </c>
      <c r="B759" s="24" t="n">
        <f aca="false">IF(AND(MID(C759,2,1)&lt;&gt;"/",MID(C759,1,1)="/"),INT(B758)+1,B758+0.01)</f>
        <v>735</v>
      </c>
      <c r="C759" s="105" t="s">
        <v>1376</v>
      </c>
      <c r="D759" s="105" t="s">
        <v>1794</v>
      </c>
      <c r="E759" s="106" t="s">
        <v>1795</v>
      </c>
      <c r="F759" s="106" t="s">
        <v>1795</v>
      </c>
      <c r="G759" s="110" t="n">
        <v>0</v>
      </c>
      <c r="H759" s="110" t="n">
        <v>0</v>
      </c>
      <c r="I759" s="106" t="s">
        <v>1487</v>
      </c>
      <c r="J759" s="106" t="s">
        <v>5</v>
      </c>
      <c r="K759" s="108" t="s">
        <v>6</v>
      </c>
      <c r="L759" s="109" t="s">
        <v>7</v>
      </c>
      <c r="M759" s="109" t="s">
        <v>244</v>
      </c>
      <c r="N759" s="28"/>
      <c r="O759" s="28"/>
      <c r="P759" s="20" t="s">
        <v>1794</v>
      </c>
      <c r="Q759" s="21"/>
      <c r="R759" s="1"/>
      <c r="S759" s="1" t="str">
        <f aca="false">IF(E759=F759,"","NOT EQUAL")</f>
        <v/>
      </c>
      <c r="T759" s="1" t="str">
        <f aca="false">IF(ISNA(VLOOKUP(P759,'NEW XEQM.c'!D:D,1,0)),"--",VLOOKUP(P759,'NEW XEQM.c'!D:G,3,0))</f>
        <v>--</v>
      </c>
      <c r="U759" s="1"/>
      <c r="W759" s="0" t="e">
        <f aca="false">SUBSTITUTE(IF(AND(T759="--",FIND("STD",E759),FIND("fn",C759)&gt;0,FIND("ITM_",P759),I759="CAT_FNCT"),E759,""),"""","")</f>
        <v>#VALUE!</v>
      </c>
    </row>
    <row r="760" customFormat="false" ht="15.75" hidden="false" customHeight="false" outlineLevel="0" collapsed="false">
      <c r="A760" s="23" t="n">
        <f aca="false">IF(B760=INT(B760),ROW(),"")</f>
        <v>760</v>
      </c>
      <c r="B760" s="24" t="n">
        <f aca="false">IF(AND(MID(C760,2,1)&lt;&gt;"/",MID(C760,1,1)="/"),INT(B759)+1,B759+0.01)</f>
        <v>736</v>
      </c>
      <c r="C760" s="105" t="s">
        <v>1376</v>
      </c>
      <c r="D760" s="105" t="s">
        <v>1796</v>
      </c>
      <c r="E760" s="111" t="s">
        <v>1797</v>
      </c>
      <c r="F760" s="111" t="s">
        <v>1797</v>
      </c>
      <c r="G760" s="112" t="n">
        <v>0</v>
      </c>
      <c r="H760" s="112" t="n">
        <v>0</v>
      </c>
      <c r="I760" s="106" t="s">
        <v>1487</v>
      </c>
      <c r="J760" s="106" t="s">
        <v>5</v>
      </c>
      <c r="K760" s="108" t="s">
        <v>6</v>
      </c>
      <c r="L760" s="109" t="s">
        <v>7</v>
      </c>
      <c r="M760" s="109" t="s">
        <v>244</v>
      </c>
      <c r="N760" s="28"/>
      <c r="O760" s="74"/>
      <c r="P760" s="20" t="s">
        <v>1796</v>
      </c>
      <c r="Q760" s="21"/>
      <c r="R760" s="1"/>
      <c r="S760" s="1" t="str">
        <f aca="false">IF(E760=F760,"","NOT EQUAL")</f>
        <v/>
      </c>
      <c r="T760" s="1" t="str">
        <f aca="false">IF(ISNA(VLOOKUP(P760,'NEW XEQM.c'!D:D,1,0)),"--",VLOOKUP(P760,'NEW XEQM.c'!D:G,3,0))</f>
        <v>--</v>
      </c>
      <c r="U760" s="1"/>
      <c r="W760" s="0" t="e">
        <f aca="false">SUBSTITUTE(IF(AND(T760="--",FIND("STD",E760),FIND("fn",C760)&gt;0,FIND("ITM_",P760),I760="CAT_FNCT"),E760,""),"""","")</f>
        <v>#VALUE!</v>
      </c>
    </row>
    <row r="761" customFormat="false" ht="15.75" hidden="false" customHeight="false" outlineLevel="0" collapsed="false">
      <c r="A761" s="23" t="n">
        <f aca="false">IF(B761=INT(B761),ROW(),"")</f>
        <v>761</v>
      </c>
      <c r="B761" s="24" t="n">
        <f aca="false">IF(AND(MID(C761,2,1)&lt;&gt;"/",MID(C761,1,1)="/"),INT(B760)+1,B760+0.01)</f>
        <v>737</v>
      </c>
      <c r="C761" s="105" t="s">
        <v>1376</v>
      </c>
      <c r="D761" s="105" t="s">
        <v>1798</v>
      </c>
      <c r="E761" s="111" t="s">
        <v>1799</v>
      </c>
      <c r="F761" s="111" t="s">
        <v>1799</v>
      </c>
      <c r="G761" s="112" t="n">
        <v>0</v>
      </c>
      <c r="H761" s="112" t="n">
        <v>0</v>
      </c>
      <c r="I761" s="106" t="s">
        <v>1487</v>
      </c>
      <c r="J761" s="106" t="s">
        <v>5</v>
      </c>
      <c r="K761" s="108" t="s">
        <v>6</v>
      </c>
      <c r="L761" s="109" t="s">
        <v>7</v>
      </c>
      <c r="M761" s="109" t="s">
        <v>244</v>
      </c>
      <c r="N761" s="28"/>
      <c r="O761" s="74"/>
      <c r="P761" s="20" t="s">
        <v>1798</v>
      </c>
      <c r="Q761" s="21"/>
      <c r="R761" s="1"/>
      <c r="S761" s="1" t="str">
        <f aca="false">IF(E761=F761,"","NOT EQUAL")</f>
        <v/>
      </c>
      <c r="T761" s="1" t="str">
        <f aca="false">IF(ISNA(VLOOKUP(P761,'NEW XEQM.c'!D:D,1,0)),"--",VLOOKUP(P761,'NEW XEQM.c'!D:G,3,0))</f>
        <v>--</v>
      </c>
      <c r="U761" s="1"/>
      <c r="W761" s="0" t="e">
        <f aca="false">SUBSTITUTE(IF(AND(T761="--",FIND("STD",E761),FIND("fn",C761)&gt;0,FIND("ITM_",P761),I761="CAT_FNCT"),E761,""),"""","")</f>
        <v>#VALUE!</v>
      </c>
    </row>
    <row r="762" customFormat="false" ht="15.75" hidden="false" customHeight="false" outlineLevel="0" collapsed="false">
      <c r="A762" s="23" t="n">
        <f aca="false">IF(B762=INT(B762),ROW(),"")</f>
        <v>762</v>
      </c>
      <c r="B762" s="24" t="n">
        <f aca="false">IF(AND(MID(C762,2,1)&lt;&gt;"/",MID(C762,1,1)="/"),INT(B761)+1,B761+0.01)</f>
        <v>738</v>
      </c>
      <c r="C762" s="105" t="s">
        <v>1376</v>
      </c>
      <c r="D762" s="105" t="s">
        <v>1800</v>
      </c>
      <c r="E762" s="106" t="s">
        <v>1801</v>
      </c>
      <c r="F762" s="106" t="s">
        <v>1801</v>
      </c>
      <c r="G762" s="110" t="n">
        <v>0</v>
      </c>
      <c r="H762" s="110" t="n">
        <v>0</v>
      </c>
      <c r="I762" s="106" t="s">
        <v>1487</v>
      </c>
      <c r="J762" s="106" t="s">
        <v>5</v>
      </c>
      <c r="K762" s="108" t="s">
        <v>6</v>
      </c>
      <c r="L762" s="109" t="s">
        <v>7</v>
      </c>
      <c r="M762" s="109" t="s">
        <v>244</v>
      </c>
      <c r="N762" s="28"/>
      <c r="O762" s="28"/>
      <c r="P762" s="20" t="s">
        <v>1800</v>
      </c>
      <c r="Q762" s="21"/>
      <c r="R762" s="1"/>
      <c r="S762" s="1" t="str">
        <f aca="false">IF(E762=F762,"","NOT EQUAL")</f>
        <v/>
      </c>
      <c r="T762" s="1" t="str">
        <f aca="false">IF(ISNA(VLOOKUP(P762,'NEW XEQM.c'!D:D,1,0)),"--",VLOOKUP(P762,'NEW XEQM.c'!D:G,3,0))</f>
        <v>--</v>
      </c>
      <c r="U762" s="1"/>
      <c r="W762" s="0" t="e">
        <f aca="false">SUBSTITUTE(IF(AND(T762="--",FIND("STD",E762),FIND("fn",C762)&gt;0,FIND("ITM_",P762),I762="CAT_FNCT"),E762,""),"""","")</f>
        <v>#VALUE!</v>
      </c>
    </row>
    <row r="763" customFormat="false" ht="15.75" hidden="false" customHeight="false" outlineLevel="0" collapsed="false">
      <c r="A763" s="23" t="n">
        <f aca="false">IF(B763=INT(B763),ROW(),"")</f>
        <v>763</v>
      </c>
      <c r="B763" s="24" t="n">
        <f aca="false">IF(AND(MID(C763,2,1)&lt;&gt;"/",MID(C763,1,1)="/"),INT(B762)+1,B762+0.01)</f>
        <v>739</v>
      </c>
      <c r="C763" s="105" t="s">
        <v>1376</v>
      </c>
      <c r="D763" s="105" t="s">
        <v>1802</v>
      </c>
      <c r="E763" s="106" t="s">
        <v>1803</v>
      </c>
      <c r="F763" s="106" t="s">
        <v>1803</v>
      </c>
      <c r="G763" s="110" t="n">
        <v>0</v>
      </c>
      <c r="H763" s="110" t="n">
        <v>0</v>
      </c>
      <c r="I763" s="106" t="s">
        <v>1487</v>
      </c>
      <c r="J763" s="106" t="s">
        <v>5</v>
      </c>
      <c r="K763" s="108" t="s">
        <v>6</v>
      </c>
      <c r="L763" s="109" t="s">
        <v>7</v>
      </c>
      <c r="M763" s="109" t="s">
        <v>244</v>
      </c>
      <c r="N763" s="28"/>
      <c r="O763" s="28"/>
      <c r="P763" s="20" t="s">
        <v>1802</v>
      </c>
      <c r="Q763" s="21"/>
      <c r="R763" s="1"/>
      <c r="S763" s="1" t="str">
        <f aca="false">IF(E763=F763,"","NOT EQUAL")</f>
        <v/>
      </c>
      <c r="T763" s="1" t="str">
        <f aca="false">IF(ISNA(VLOOKUP(P763,'NEW XEQM.c'!D:D,1,0)),"--",VLOOKUP(P763,'NEW XEQM.c'!D:G,3,0))</f>
        <v>--</v>
      </c>
      <c r="U763" s="1"/>
      <c r="W763" s="0" t="e">
        <f aca="false">SUBSTITUTE(IF(AND(T763="--",FIND("STD",E763),FIND("fn",C763)&gt;0,FIND("ITM_",P763),I763="CAT_FNCT"),E763,""),"""","")</f>
        <v>#VALUE!</v>
      </c>
    </row>
    <row r="764" customFormat="false" ht="15.75" hidden="false" customHeight="false" outlineLevel="0" collapsed="false">
      <c r="A764" s="23" t="n">
        <f aca="false">IF(B764=INT(B764),ROW(),"")</f>
        <v>764</v>
      </c>
      <c r="B764" s="24" t="n">
        <f aca="false">IF(AND(MID(C764,2,1)&lt;&gt;"/",MID(C764,1,1)="/"),INT(B763)+1,B763+0.01)</f>
        <v>740</v>
      </c>
      <c r="C764" s="105" t="s">
        <v>1376</v>
      </c>
      <c r="D764" s="105" t="s">
        <v>1804</v>
      </c>
      <c r="E764" s="106" t="s">
        <v>1805</v>
      </c>
      <c r="F764" s="106" t="s">
        <v>1805</v>
      </c>
      <c r="G764" s="110" t="n">
        <v>0</v>
      </c>
      <c r="H764" s="110" t="n">
        <v>0</v>
      </c>
      <c r="I764" s="106" t="s">
        <v>1487</v>
      </c>
      <c r="J764" s="106" t="s">
        <v>5</v>
      </c>
      <c r="K764" s="108" t="s">
        <v>6</v>
      </c>
      <c r="L764" s="109" t="s">
        <v>7</v>
      </c>
      <c r="M764" s="109" t="s">
        <v>244</v>
      </c>
      <c r="N764" s="28"/>
      <c r="O764" s="28"/>
      <c r="P764" s="20" t="s">
        <v>1804</v>
      </c>
      <c r="Q764" s="21"/>
      <c r="R764" s="1"/>
      <c r="S764" s="1" t="str">
        <f aca="false">IF(E764=F764,"","NOT EQUAL")</f>
        <v/>
      </c>
      <c r="T764" s="1" t="str">
        <f aca="false">IF(ISNA(VLOOKUP(P764,'NEW XEQM.c'!D:D,1,0)),"--",VLOOKUP(P764,'NEW XEQM.c'!D:G,3,0))</f>
        <v>--</v>
      </c>
      <c r="U764" s="1"/>
      <c r="W764" s="0" t="e">
        <f aca="false">SUBSTITUTE(IF(AND(T764="--",FIND("STD",E764),FIND("fn",C764)&gt;0,FIND("ITM_",P764),I764="CAT_FNCT"),E764,""),"""","")</f>
        <v>#VALUE!</v>
      </c>
    </row>
    <row r="765" customFormat="false" ht="15.75" hidden="false" customHeight="false" outlineLevel="0" collapsed="false">
      <c r="A765" s="23" t="n">
        <f aca="false">IF(B765=INT(B765),ROW(),"")</f>
        <v>765</v>
      </c>
      <c r="B765" s="24" t="n">
        <f aca="false">IF(AND(MID(C765,2,1)&lt;&gt;"/",MID(C765,1,1)="/"),INT(B764)+1,B764+0.01)</f>
        <v>741</v>
      </c>
      <c r="C765" s="105" t="s">
        <v>1376</v>
      </c>
      <c r="D765" s="105" t="s">
        <v>1806</v>
      </c>
      <c r="E765" s="106" t="s">
        <v>1807</v>
      </c>
      <c r="F765" s="106" t="s">
        <v>1807</v>
      </c>
      <c r="G765" s="110" t="n">
        <v>0</v>
      </c>
      <c r="H765" s="110" t="n">
        <v>0</v>
      </c>
      <c r="I765" s="106" t="s">
        <v>1487</v>
      </c>
      <c r="J765" s="106" t="s">
        <v>5</v>
      </c>
      <c r="K765" s="108" t="s">
        <v>6</v>
      </c>
      <c r="L765" s="109" t="s">
        <v>7</v>
      </c>
      <c r="M765" s="109" t="s">
        <v>244</v>
      </c>
      <c r="N765" s="28"/>
      <c r="O765" s="28"/>
      <c r="P765" s="20" t="s">
        <v>1806</v>
      </c>
      <c r="Q765" s="21"/>
      <c r="R765" s="1"/>
      <c r="S765" s="1" t="str">
        <f aca="false">IF(E765=F765,"","NOT EQUAL")</f>
        <v/>
      </c>
      <c r="T765" s="1" t="str">
        <f aca="false">IF(ISNA(VLOOKUP(P765,'NEW XEQM.c'!D:D,1,0)),"--",VLOOKUP(P765,'NEW XEQM.c'!D:G,3,0))</f>
        <v>--</v>
      </c>
      <c r="U765" s="1"/>
      <c r="W765" s="0" t="e">
        <f aca="false">SUBSTITUTE(IF(AND(T765="--",FIND("STD",E765),FIND("fn",C765)&gt;0,FIND("ITM_",P765),I765="CAT_FNCT"),E765,""),"""","")</f>
        <v>#VALUE!</v>
      </c>
    </row>
    <row r="766" customFormat="false" ht="15.75" hidden="false" customHeight="false" outlineLevel="0" collapsed="false">
      <c r="A766" s="23" t="n">
        <f aca="false">IF(B766=INT(B766),ROW(),"")</f>
        <v>766</v>
      </c>
      <c r="B766" s="24" t="n">
        <f aca="false">IF(AND(MID(C766,2,1)&lt;&gt;"/",MID(C766,1,1)="/"),INT(B765)+1,B765+0.01)</f>
        <v>742</v>
      </c>
      <c r="C766" s="105" t="s">
        <v>1376</v>
      </c>
      <c r="D766" s="105" t="s">
        <v>1808</v>
      </c>
      <c r="E766" s="106" t="s">
        <v>1809</v>
      </c>
      <c r="F766" s="106" t="s">
        <v>1809</v>
      </c>
      <c r="G766" s="110" t="n">
        <v>0</v>
      </c>
      <c r="H766" s="110" t="n">
        <v>0</v>
      </c>
      <c r="I766" s="106" t="s">
        <v>1487</v>
      </c>
      <c r="J766" s="106" t="s">
        <v>5</v>
      </c>
      <c r="K766" s="108" t="s">
        <v>6</v>
      </c>
      <c r="L766" s="109" t="s">
        <v>7</v>
      </c>
      <c r="M766" s="109" t="s">
        <v>244</v>
      </c>
      <c r="N766" s="28"/>
      <c r="O766" s="28"/>
      <c r="P766" s="20" t="s">
        <v>1808</v>
      </c>
      <c r="Q766" s="21"/>
      <c r="R766" s="1"/>
      <c r="S766" s="1" t="str">
        <f aca="false">IF(E766=F766,"","NOT EQUAL")</f>
        <v/>
      </c>
      <c r="T766" s="1" t="str">
        <f aca="false">IF(ISNA(VLOOKUP(P766,'NEW XEQM.c'!D:D,1,0)),"--",VLOOKUP(P766,'NEW XEQM.c'!D:G,3,0))</f>
        <v>--</v>
      </c>
      <c r="U766" s="1"/>
      <c r="W766" s="0" t="e">
        <f aca="false">SUBSTITUTE(IF(AND(T766="--",FIND("STD",E766),FIND("fn",C766)&gt;0,FIND("ITM_",P766),I766="CAT_FNCT"),E766,""),"""","")</f>
        <v>#VALUE!</v>
      </c>
    </row>
    <row r="767" customFormat="false" ht="15.75" hidden="false" customHeight="false" outlineLevel="0" collapsed="false">
      <c r="A767" s="23" t="n">
        <f aca="false">IF(B767=INT(B767),ROW(),"")</f>
        <v>767</v>
      </c>
      <c r="B767" s="24" t="n">
        <f aca="false">IF(AND(MID(C767,2,1)&lt;&gt;"/",MID(C767,1,1)="/"),INT(B766)+1,B766+0.01)</f>
        <v>743</v>
      </c>
      <c r="C767" s="105" t="s">
        <v>1376</v>
      </c>
      <c r="D767" s="105" t="s">
        <v>1810</v>
      </c>
      <c r="E767" s="106" t="s">
        <v>1811</v>
      </c>
      <c r="F767" s="106" t="s">
        <v>1811</v>
      </c>
      <c r="G767" s="110" t="n">
        <v>0</v>
      </c>
      <c r="H767" s="110" t="n">
        <v>0</v>
      </c>
      <c r="I767" s="106" t="s">
        <v>1487</v>
      </c>
      <c r="J767" s="106" t="s">
        <v>5</v>
      </c>
      <c r="K767" s="108" t="s">
        <v>6</v>
      </c>
      <c r="L767" s="109" t="s">
        <v>7</v>
      </c>
      <c r="M767" s="109" t="s">
        <v>244</v>
      </c>
      <c r="N767" s="28"/>
      <c r="O767" s="28"/>
      <c r="P767" s="20" t="s">
        <v>1810</v>
      </c>
      <c r="Q767" s="21"/>
      <c r="R767" s="1"/>
      <c r="S767" s="1" t="str">
        <f aca="false">IF(E767=F767,"","NOT EQUAL")</f>
        <v/>
      </c>
      <c r="T767" s="1" t="str">
        <f aca="false">IF(ISNA(VLOOKUP(P767,'NEW XEQM.c'!D:D,1,0)),"--",VLOOKUP(P767,'NEW XEQM.c'!D:G,3,0))</f>
        <v>--</v>
      </c>
      <c r="U767" s="1"/>
      <c r="W767" s="0" t="e">
        <f aca="false">SUBSTITUTE(IF(AND(T767="--",FIND("STD",E767),FIND("fn",C767)&gt;0,FIND("ITM_",P767),I767="CAT_FNCT"),E767,""),"""","")</f>
        <v>#VALUE!</v>
      </c>
    </row>
    <row r="768" customFormat="false" ht="15.75" hidden="false" customHeight="false" outlineLevel="0" collapsed="false">
      <c r="A768" s="23" t="n">
        <f aca="false">IF(B768=INT(B768),ROW(),"")</f>
        <v>768</v>
      </c>
      <c r="B768" s="24" t="n">
        <f aca="false">IF(AND(MID(C768,2,1)&lt;&gt;"/",MID(C768,1,1)="/"),INT(B767)+1,B767+0.01)</f>
        <v>744</v>
      </c>
      <c r="C768" s="105" t="s">
        <v>1376</v>
      </c>
      <c r="D768" s="105" t="s">
        <v>1812</v>
      </c>
      <c r="E768" s="106" t="s">
        <v>1813</v>
      </c>
      <c r="F768" s="106" t="s">
        <v>1813</v>
      </c>
      <c r="G768" s="110" t="n">
        <v>0</v>
      </c>
      <c r="H768" s="110" t="n">
        <v>0</v>
      </c>
      <c r="I768" s="106" t="s">
        <v>1487</v>
      </c>
      <c r="J768" s="106" t="s">
        <v>5</v>
      </c>
      <c r="K768" s="108" t="s">
        <v>6</v>
      </c>
      <c r="L768" s="109" t="s">
        <v>7</v>
      </c>
      <c r="M768" s="109" t="s">
        <v>244</v>
      </c>
      <c r="N768" s="28"/>
      <c r="O768" s="28"/>
      <c r="P768" s="20" t="s">
        <v>1812</v>
      </c>
      <c r="Q768" s="21"/>
      <c r="R768" s="1"/>
      <c r="S768" s="1" t="str">
        <f aca="false">IF(E768=F768,"","NOT EQUAL")</f>
        <v/>
      </c>
      <c r="T768" s="1" t="str">
        <f aca="false">IF(ISNA(VLOOKUP(P768,'NEW XEQM.c'!D:D,1,0)),"--",VLOOKUP(P768,'NEW XEQM.c'!D:G,3,0))</f>
        <v>--</v>
      </c>
      <c r="U768" s="1"/>
      <c r="W768" s="0" t="e">
        <f aca="false">SUBSTITUTE(IF(AND(T768="--",FIND("STD",E768),FIND("fn",C768)&gt;0,FIND("ITM_",P768),I768="CAT_FNCT"),E768,""),"""","")</f>
        <v>#VALUE!</v>
      </c>
    </row>
    <row r="769" customFormat="false" ht="15.75" hidden="false" customHeight="false" outlineLevel="0" collapsed="false">
      <c r="A769" s="23" t="n">
        <f aca="false">IF(B769=INT(B769),ROW(),"")</f>
        <v>769</v>
      </c>
      <c r="B769" s="24" t="n">
        <f aca="false">IF(AND(MID(C769,2,1)&lt;&gt;"/",MID(C769,1,1)="/"),INT(B768)+1,B768+0.01)</f>
        <v>745</v>
      </c>
      <c r="C769" s="105" t="s">
        <v>1376</v>
      </c>
      <c r="D769" s="105" t="s">
        <v>1814</v>
      </c>
      <c r="E769" s="106" t="s">
        <v>1815</v>
      </c>
      <c r="F769" s="106" t="s">
        <v>1815</v>
      </c>
      <c r="G769" s="110" t="n">
        <v>0</v>
      </c>
      <c r="H769" s="110" t="n">
        <v>0</v>
      </c>
      <c r="I769" s="106" t="s">
        <v>1487</v>
      </c>
      <c r="J769" s="106" t="s">
        <v>5</v>
      </c>
      <c r="K769" s="108" t="s">
        <v>6</v>
      </c>
      <c r="L769" s="109" t="s">
        <v>7</v>
      </c>
      <c r="M769" s="109" t="s">
        <v>244</v>
      </c>
      <c r="N769" s="28"/>
      <c r="O769" s="28"/>
      <c r="P769" s="20" t="s">
        <v>1814</v>
      </c>
      <c r="Q769" s="21"/>
      <c r="R769" s="1"/>
      <c r="S769" s="1" t="str">
        <f aca="false">IF(E769=F769,"","NOT EQUAL")</f>
        <v/>
      </c>
      <c r="T769" s="1" t="str">
        <f aca="false">IF(ISNA(VLOOKUP(P769,'NEW XEQM.c'!D:D,1,0)),"--",VLOOKUP(P769,'NEW XEQM.c'!D:G,3,0))</f>
        <v>--</v>
      </c>
      <c r="U769" s="1"/>
      <c r="W769" s="0" t="e">
        <f aca="false">SUBSTITUTE(IF(AND(T769="--",FIND("STD",E769),FIND("fn",C769)&gt;0,FIND("ITM_",P769),I769="CAT_FNCT"),E769,""),"""","")</f>
        <v>#VALUE!</v>
      </c>
    </row>
    <row r="770" customFormat="false" ht="15.75" hidden="false" customHeight="false" outlineLevel="0" collapsed="false">
      <c r="A770" s="23" t="n">
        <f aca="false">IF(B770=INT(B770),ROW(),"")</f>
        <v>770</v>
      </c>
      <c r="B770" s="24" t="n">
        <f aca="false">IF(AND(MID(C770,2,1)&lt;&gt;"/",MID(C770,1,1)="/"),INT(B769)+1,B769+0.01)</f>
        <v>746</v>
      </c>
      <c r="C770" s="105" t="s">
        <v>1376</v>
      </c>
      <c r="D770" s="105" t="s">
        <v>1816</v>
      </c>
      <c r="E770" s="106" t="s">
        <v>1817</v>
      </c>
      <c r="F770" s="106" t="s">
        <v>1817</v>
      </c>
      <c r="G770" s="110" t="n">
        <v>0</v>
      </c>
      <c r="H770" s="110" t="n">
        <v>0</v>
      </c>
      <c r="I770" s="106" t="s">
        <v>1487</v>
      </c>
      <c r="J770" s="106" t="s">
        <v>5</v>
      </c>
      <c r="K770" s="108" t="s">
        <v>6</v>
      </c>
      <c r="L770" s="109" t="s">
        <v>7</v>
      </c>
      <c r="M770" s="109" t="s">
        <v>244</v>
      </c>
      <c r="N770" s="28"/>
      <c r="O770" s="28"/>
      <c r="P770" s="20" t="s">
        <v>1816</v>
      </c>
      <c r="Q770" s="21"/>
      <c r="R770" s="1"/>
      <c r="S770" s="1" t="str">
        <f aca="false">IF(E770=F770,"","NOT EQUAL")</f>
        <v/>
      </c>
      <c r="T770" s="1" t="str">
        <f aca="false">IF(ISNA(VLOOKUP(P770,'NEW XEQM.c'!D:D,1,0)),"--",VLOOKUP(P770,'NEW XEQM.c'!D:G,3,0))</f>
        <v>--</v>
      </c>
      <c r="U770" s="1"/>
      <c r="W770" s="0" t="e">
        <f aca="false">SUBSTITUTE(IF(AND(T770="--",FIND("STD",E770),FIND("fn",C770)&gt;0,FIND("ITM_",P770),I770="CAT_FNCT"),E770,""),"""","")</f>
        <v>#VALUE!</v>
      </c>
    </row>
    <row r="771" customFormat="false" ht="15.75" hidden="false" customHeight="false" outlineLevel="0" collapsed="false">
      <c r="A771" s="23" t="n">
        <f aca="false">IF(B771=INT(B771),ROW(),"")</f>
        <v>771</v>
      </c>
      <c r="B771" s="24" t="n">
        <f aca="false">IF(AND(MID(C771,2,1)&lt;&gt;"/",MID(C771,1,1)="/"),INT(B770)+1,B770+0.01)</f>
        <v>747</v>
      </c>
      <c r="C771" s="105" t="s">
        <v>1376</v>
      </c>
      <c r="D771" s="105" t="s">
        <v>1818</v>
      </c>
      <c r="E771" s="106" t="s">
        <v>1819</v>
      </c>
      <c r="F771" s="106" t="s">
        <v>1819</v>
      </c>
      <c r="G771" s="110" t="n">
        <v>0</v>
      </c>
      <c r="H771" s="110" t="n">
        <v>0</v>
      </c>
      <c r="I771" s="106" t="s">
        <v>1487</v>
      </c>
      <c r="J771" s="106" t="s">
        <v>5</v>
      </c>
      <c r="K771" s="108" t="s">
        <v>6</v>
      </c>
      <c r="L771" s="109" t="s">
        <v>7</v>
      </c>
      <c r="M771" s="109" t="s">
        <v>244</v>
      </c>
      <c r="N771" s="28"/>
      <c r="O771" s="28"/>
      <c r="P771" s="20" t="s">
        <v>1818</v>
      </c>
      <c r="Q771" s="21"/>
      <c r="R771" s="1"/>
      <c r="S771" s="1" t="str">
        <f aca="false">IF(E771=F771,"","NOT EQUAL")</f>
        <v/>
      </c>
      <c r="T771" s="1" t="str">
        <f aca="false">IF(ISNA(VLOOKUP(P771,'NEW XEQM.c'!D:D,1,0)),"--",VLOOKUP(P771,'NEW XEQM.c'!D:G,3,0))</f>
        <v>--</v>
      </c>
      <c r="U771" s="1"/>
      <c r="W771" s="0" t="e">
        <f aca="false">SUBSTITUTE(IF(AND(T771="--",FIND("STD",E771),FIND("fn",C771)&gt;0,FIND("ITM_",P771),I771="CAT_FNCT"),E771,""),"""","")</f>
        <v>#VALUE!</v>
      </c>
    </row>
    <row r="772" customFormat="false" ht="15.75" hidden="false" customHeight="false" outlineLevel="0" collapsed="false">
      <c r="A772" s="23" t="n">
        <f aca="false">IF(B772=INT(B772),ROW(),"")</f>
        <v>772</v>
      </c>
      <c r="B772" s="24" t="n">
        <f aca="false">IF(AND(MID(C772,2,1)&lt;&gt;"/",MID(C772,1,1)="/"),INT(B771)+1,B771+0.01)</f>
        <v>748</v>
      </c>
      <c r="C772" s="105" t="s">
        <v>1376</v>
      </c>
      <c r="D772" s="105" t="s">
        <v>1820</v>
      </c>
      <c r="E772" s="106" t="s">
        <v>1821</v>
      </c>
      <c r="F772" s="106" t="s">
        <v>1821</v>
      </c>
      <c r="G772" s="110" t="n">
        <v>0</v>
      </c>
      <c r="H772" s="110" t="n">
        <v>0</v>
      </c>
      <c r="I772" s="106" t="s">
        <v>1487</v>
      </c>
      <c r="J772" s="106" t="s">
        <v>5</v>
      </c>
      <c r="K772" s="108" t="s">
        <v>6</v>
      </c>
      <c r="L772" s="109" t="s">
        <v>7</v>
      </c>
      <c r="M772" s="109" t="s">
        <v>244</v>
      </c>
      <c r="N772" s="28"/>
      <c r="O772" s="28"/>
      <c r="P772" s="20" t="s">
        <v>1820</v>
      </c>
      <c r="Q772" s="21"/>
      <c r="R772" s="1"/>
      <c r="S772" s="1" t="str">
        <f aca="false">IF(E772=F772,"","NOT EQUAL")</f>
        <v/>
      </c>
      <c r="T772" s="1" t="str">
        <f aca="false">IF(ISNA(VLOOKUP(P772,'NEW XEQM.c'!D:D,1,0)),"--",VLOOKUP(P772,'NEW XEQM.c'!D:G,3,0))</f>
        <v>--</v>
      </c>
      <c r="U772" s="1"/>
      <c r="W772" s="0" t="e">
        <f aca="false">SUBSTITUTE(IF(AND(T772="--",FIND("STD",E772),FIND("fn",C772)&gt;0,FIND("ITM_",P772),I772="CAT_FNCT"),E772,""),"""","")</f>
        <v>#VALUE!</v>
      </c>
    </row>
    <row r="773" customFormat="false" ht="15.75" hidden="false" customHeight="false" outlineLevel="0" collapsed="false">
      <c r="A773" s="23" t="n">
        <f aca="false">IF(B773=INT(B773),ROW(),"")</f>
        <v>773</v>
      </c>
      <c r="B773" s="24" t="n">
        <f aca="false">IF(AND(MID(C773,2,1)&lt;&gt;"/",MID(C773,1,1)="/"),INT(B772)+1,B772+0.01)</f>
        <v>749</v>
      </c>
      <c r="C773" s="105" t="s">
        <v>1376</v>
      </c>
      <c r="D773" s="105" t="s">
        <v>1822</v>
      </c>
      <c r="E773" s="106" t="s">
        <v>1823</v>
      </c>
      <c r="F773" s="106" t="s">
        <v>1823</v>
      </c>
      <c r="G773" s="110" t="n">
        <v>0</v>
      </c>
      <c r="H773" s="110" t="n">
        <v>0</v>
      </c>
      <c r="I773" s="106" t="s">
        <v>1487</v>
      </c>
      <c r="J773" s="106" t="s">
        <v>5</v>
      </c>
      <c r="K773" s="108" t="s">
        <v>6</v>
      </c>
      <c r="L773" s="109" t="s">
        <v>7</v>
      </c>
      <c r="M773" s="109" t="s">
        <v>244</v>
      </c>
      <c r="N773" s="28"/>
      <c r="O773" s="28"/>
      <c r="P773" s="20" t="s">
        <v>1822</v>
      </c>
      <c r="Q773" s="21"/>
      <c r="R773" s="1"/>
      <c r="S773" s="1" t="str">
        <f aca="false">IF(E773=F773,"","NOT EQUAL")</f>
        <v/>
      </c>
      <c r="T773" s="1" t="str">
        <f aca="false">IF(ISNA(VLOOKUP(P773,'NEW XEQM.c'!D:D,1,0)),"--",VLOOKUP(P773,'NEW XEQM.c'!D:G,3,0))</f>
        <v>--</v>
      </c>
      <c r="U773" s="1"/>
      <c r="W773" s="0" t="e">
        <f aca="false">SUBSTITUTE(IF(AND(T773="--",FIND("STD",E773),FIND("fn",C773)&gt;0,FIND("ITM_",P773),I773="CAT_FNCT"),E773,""),"""","")</f>
        <v>#VALUE!</v>
      </c>
    </row>
    <row r="774" customFormat="false" ht="15.75" hidden="false" customHeight="false" outlineLevel="0" collapsed="false">
      <c r="A774" s="23" t="n">
        <f aca="false">IF(B774=INT(B774),ROW(),"")</f>
        <v>774</v>
      </c>
      <c r="B774" s="24" t="n">
        <f aca="false">IF(AND(MID(C774,2,1)&lt;&gt;"/",MID(C774,1,1)="/"),INT(B773)+1,B773+0.01)</f>
        <v>750</v>
      </c>
      <c r="C774" s="105" t="s">
        <v>1376</v>
      </c>
      <c r="D774" s="105" t="s">
        <v>1824</v>
      </c>
      <c r="E774" s="106" t="s">
        <v>1825</v>
      </c>
      <c r="F774" s="106" t="s">
        <v>1825</v>
      </c>
      <c r="G774" s="110" t="n">
        <v>0</v>
      </c>
      <c r="H774" s="110" t="n">
        <v>0</v>
      </c>
      <c r="I774" s="106" t="s">
        <v>1487</v>
      </c>
      <c r="J774" s="106" t="s">
        <v>5</v>
      </c>
      <c r="K774" s="108" t="s">
        <v>6</v>
      </c>
      <c r="L774" s="109" t="s">
        <v>7</v>
      </c>
      <c r="M774" s="109" t="s">
        <v>244</v>
      </c>
      <c r="N774" s="28"/>
      <c r="O774" s="28"/>
      <c r="P774" s="20" t="s">
        <v>1824</v>
      </c>
      <c r="Q774" s="21"/>
      <c r="R774" s="1"/>
      <c r="S774" s="1" t="str">
        <f aca="false">IF(E774=F774,"","NOT EQUAL")</f>
        <v/>
      </c>
      <c r="T774" s="1" t="str">
        <f aca="false">IF(ISNA(VLOOKUP(P774,'NEW XEQM.c'!D:D,1,0)),"--",VLOOKUP(P774,'NEW XEQM.c'!D:G,3,0))</f>
        <v>--</v>
      </c>
      <c r="U774" s="1"/>
      <c r="W774" s="0" t="e">
        <f aca="false">SUBSTITUTE(IF(AND(T774="--",FIND("STD",E774),FIND("fn",C774)&gt;0,FIND("ITM_",P774),I774="CAT_FNCT"),E774,""),"""","")</f>
        <v>#VALUE!</v>
      </c>
    </row>
    <row r="775" customFormat="false" ht="15.75" hidden="false" customHeight="false" outlineLevel="0" collapsed="false">
      <c r="A775" s="23" t="n">
        <f aca="false">IF(B775=INT(B775),ROW(),"")</f>
        <v>775</v>
      </c>
      <c r="B775" s="24" t="n">
        <f aca="false">IF(AND(MID(C775,2,1)&lt;&gt;"/",MID(C775,1,1)="/"),INT(B774)+1,B774+0.01)</f>
        <v>751</v>
      </c>
      <c r="C775" s="105" t="s">
        <v>1376</v>
      </c>
      <c r="D775" s="105" t="s">
        <v>1826</v>
      </c>
      <c r="E775" s="106" t="s">
        <v>1827</v>
      </c>
      <c r="F775" s="106" t="s">
        <v>1827</v>
      </c>
      <c r="G775" s="110" t="n">
        <v>0</v>
      </c>
      <c r="H775" s="110" t="n">
        <v>0</v>
      </c>
      <c r="I775" s="106" t="s">
        <v>1487</v>
      </c>
      <c r="J775" s="106" t="s">
        <v>5</v>
      </c>
      <c r="K775" s="108" t="s">
        <v>6</v>
      </c>
      <c r="L775" s="109" t="s">
        <v>7</v>
      </c>
      <c r="M775" s="109" t="s">
        <v>244</v>
      </c>
      <c r="N775" s="28"/>
      <c r="O775" s="28"/>
      <c r="P775" s="20" t="s">
        <v>1826</v>
      </c>
      <c r="Q775" s="21"/>
      <c r="R775" s="1"/>
      <c r="S775" s="1" t="str">
        <f aca="false">IF(E775=F775,"","NOT EQUAL")</f>
        <v/>
      </c>
      <c r="T775" s="1" t="str">
        <f aca="false">IF(ISNA(VLOOKUP(P775,'NEW XEQM.c'!D:D,1,0)),"--",VLOOKUP(P775,'NEW XEQM.c'!D:G,3,0))</f>
        <v>--</v>
      </c>
      <c r="U775" s="1"/>
      <c r="W775" s="0" t="e">
        <f aca="false">SUBSTITUTE(IF(AND(T775="--",FIND("STD",E775),FIND("fn",C775)&gt;0,FIND("ITM_",P775),I775="CAT_FNCT"),E775,""),"""","")</f>
        <v>#VALUE!</v>
      </c>
    </row>
    <row r="776" customFormat="false" ht="15.75" hidden="false" customHeight="false" outlineLevel="0" collapsed="false">
      <c r="A776" s="23" t="n">
        <f aca="false">IF(B776=INT(B776),ROW(),"")</f>
        <v>776</v>
      </c>
      <c r="B776" s="24" t="n">
        <f aca="false">IF(AND(MID(C776,2,1)&lt;&gt;"/",MID(C776,1,1)="/"),INT(B775)+1,B775+0.01)</f>
        <v>752</v>
      </c>
      <c r="C776" s="105" t="s">
        <v>1376</v>
      </c>
      <c r="D776" s="105" t="s">
        <v>1828</v>
      </c>
      <c r="E776" s="106" t="s">
        <v>1829</v>
      </c>
      <c r="F776" s="106" t="s">
        <v>1829</v>
      </c>
      <c r="G776" s="110" t="n">
        <v>0</v>
      </c>
      <c r="H776" s="110" t="n">
        <v>0</v>
      </c>
      <c r="I776" s="106" t="s">
        <v>1487</v>
      </c>
      <c r="J776" s="106" t="s">
        <v>5</v>
      </c>
      <c r="K776" s="108" t="s">
        <v>6</v>
      </c>
      <c r="L776" s="109" t="s">
        <v>7</v>
      </c>
      <c r="M776" s="109" t="s">
        <v>244</v>
      </c>
      <c r="N776" s="28"/>
      <c r="O776" s="28"/>
      <c r="P776" s="20" t="s">
        <v>1828</v>
      </c>
      <c r="Q776" s="21"/>
      <c r="R776" s="1"/>
      <c r="S776" s="1" t="str">
        <f aca="false">IF(E776=F776,"","NOT EQUAL")</f>
        <v/>
      </c>
      <c r="T776" s="1" t="str">
        <f aca="false">IF(ISNA(VLOOKUP(P776,'NEW XEQM.c'!D:D,1,0)),"--",VLOOKUP(P776,'NEW XEQM.c'!D:G,3,0))</f>
        <v>--</v>
      </c>
      <c r="U776" s="1"/>
      <c r="W776" s="0" t="e">
        <f aca="false">SUBSTITUTE(IF(AND(T776="--",FIND("STD",E776),FIND("fn",C776)&gt;0,FIND("ITM_",P776),I776="CAT_FNCT"),E776,""),"""","")</f>
        <v>#VALUE!</v>
      </c>
    </row>
    <row r="777" customFormat="false" ht="15.75" hidden="false" customHeight="false" outlineLevel="0" collapsed="false">
      <c r="A777" s="23" t="n">
        <f aca="false">IF(B777=INT(B777),ROW(),"")</f>
        <v>777</v>
      </c>
      <c r="B777" s="24" t="n">
        <f aca="false">IF(AND(MID(C777,2,1)&lt;&gt;"/",MID(C777,1,1)="/"),INT(B776)+1,B776+0.01)</f>
        <v>753</v>
      </c>
      <c r="C777" s="105" t="s">
        <v>1376</v>
      </c>
      <c r="D777" s="105" t="s">
        <v>1830</v>
      </c>
      <c r="E777" s="111" t="s">
        <v>1831</v>
      </c>
      <c r="F777" s="111" t="s">
        <v>1831</v>
      </c>
      <c r="G777" s="112" t="n">
        <v>0</v>
      </c>
      <c r="H777" s="112" t="n">
        <v>0</v>
      </c>
      <c r="I777" s="106" t="s">
        <v>1487</v>
      </c>
      <c r="J777" s="106" t="s">
        <v>5</v>
      </c>
      <c r="K777" s="108" t="s">
        <v>6</v>
      </c>
      <c r="L777" s="109" t="s">
        <v>7</v>
      </c>
      <c r="M777" s="109" t="s">
        <v>244</v>
      </c>
      <c r="N777" s="28"/>
      <c r="O777" s="74"/>
      <c r="P777" s="20" t="s">
        <v>1830</v>
      </c>
      <c r="Q777" s="21"/>
      <c r="R777" s="1"/>
      <c r="S777" s="1" t="str">
        <f aca="false">IF(E777=F777,"","NOT EQUAL")</f>
        <v/>
      </c>
      <c r="T777" s="1" t="str">
        <f aca="false">IF(ISNA(VLOOKUP(P777,'NEW XEQM.c'!D:D,1,0)),"--",VLOOKUP(P777,'NEW XEQM.c'!D:G,3,0))</f>
        <v>--</v>
      </c>
      <c r="U777" s="1"/>
      <c r="W777" s="0" t="e">
        <f aca="false">SUBSTITUTE(IF(AND(T777="--",FIND("STD",E777),FIND("fn",C777)&gt;0,FIND("ITM_",P777),I777="CAT_FNCT"),E777,""),"""","")</f>
        <v>#VALUE!</v>
      </c>
    </row>
    <row r="778" customFormat="false" ht="15.75" hidden="false" customHeight="false" outlineLevel="0" collapsed="false">
      <c r="A778" s="23" t="n">
        <f aca="false">IF(B778=INT(B778),ROW(),"")</f>
        <v>778</v>
      </c>
      <c r="B778" s="24" t="n">
        <f aca="false">IF(AND(MID(C778,2,1)&lt;&gt;"/",MID(C778,1,1)="/"),INT(B777)+1,B777+0.01)</f>
        <v>754</v>
      </c>
      <c r="C778" s="105" t="s">
        <v>1376</v>
      </c>
      <c r="D778" s="105" t="s">
        <v>1832</v>
      </c>
      <c r="E778" s="111" t="s">
        <v>1833</v>
      </c>
      <c r="F778" s="111" t="s">
        <v>1833</v>
      </c>
      <c r="G778" s="112" t="n">
        <v>0</v>
      </c>
      <c r="H778" s="112" t="n">
        <v>0</v>
      </c>
      <c r="I778" s="106" t="s">
        <v>1487</v>
      </c>
      <c r="J778" s="106" t="s">
        <v>5</v>
      </c>
      <c r="K778" s="108" t="s">
        <v>6</v>
      </c>
      <c r="L778" s="109" t="s">
        <v>7</v>
      </c>
      <c r="M778" s="109" t="s">
        <v>244</v>
      </c>
      <c r="N778" s="28"/>
      <c r="O778" s="74"/>
      <c r="P778" s="20" t="s">
        <v>1832</v>
      </c>
      <c r="Q778" s="21"/>
      <c r="R778" s="1"/>
      <c r="S778" s="1" t="str">
        <f aca="false">IF(E778=F778,"","NOT EQUAL")</f>
        <v/>
      </c>
      <c r="T778" s="1" t="str">
        <f aca="false">IF(ISNA(VLOOKUP(P778,'NEW XEQM.c'!D:D,1,0)),"--",VLOOKUP(P778,'NEW XEQM.c'!D:G,3,0))</f>
        <v>--</v>
      </c>
      <c r="U778" s="1"/>
      <c r="W778" s="0" t="e">
        <f aca="false">SUBSTITUTE(IF(AND(T778="--",FIND("STD",E778),FIND("fn",C778)&gt;0,FIND("ITM_",P778),I778="CAT_FNCT"),E778,""),"""","")</f>
        <v>#VALUE!</v>
      </c>
    </row>
    <row r="779" customFormat="false" ht="15.75" hidden="false" customHeight="false" outlineLevel="0" collapsed="false">
      <c r="A779" s="23" t="n">
        <f aca="false">IF(B779=INT(B779),ROW(),"")</f>
        <v>779</v>
      </c>
      <c r="B779" s="24" t="n">
        <f aca="false">IF(AND(MID(C779,2,1)&lt;&gt;"/",MID(C779,1,1)="/"),INT(B778)+1,B778+0.01)</f>
        <v>755</v>
      </c>
      <c r="C779" s="105" t="s">
        <v>1376</v>
      </c>
      <c r="D779" s="105" t="s">
        <v>1834</v>
      </c>
      <c r="E779" s="111" t="s">
        <v>2</v>
      </c>
      <c r="F779" s="111" t="s">
        <v>1835</v>
      </c>
      <c r="G779" s="112" t="n">
        <v>0</v>
      </c>
      <c r="H779" s="112" t="n">
        <v>0</v>
      </c>
      <c r="I779" s="106" t="s">
        <v>4</v>
      </c>
      <c r="J779" s="106" t="s">
        <v>5</v>
      </c>
      <c r="K779" s="108" t="s">
        <v>6</v>
      </c>
      <c r="L779" s="109" t="s">
        <v>7</v>
      </c>
      <c r="M779" s="109" t="s">
        <v>244</v>
      </c>
      <c r="N779" s="28"/>
      <c r="O779" s="74"/>
      <c r="P779" s="20" t="s">
        <v>1834</v>
      </c>
      <c r="Q779" s="21"/>
      <c r="R779" s="1"/>
      <c r="S779" s="1" t="str">
        <f aca="false">IF(E779=F779,"","NOT EQUAL")</f>
        <v>NOT EQUAL</v>
      </c>
      <c r="T779" s="1" t="str">
        <f aca="false">IF(ISNA(VLOOKUP(P779,'NEW XEQM.c'!D:D,1,0)),"--",VLOOKUP(P779,'NEW XEQM.c'!D:G,3,0))</f>
        <v>--</v>
      </c>
      <c r="U779" s="1"/>
      <c r="W779" s="0" t="e">
        <f aca="false">SUBSTITUTE(IF(AND(T779="--",FIND("STD",E779),FIND("fn",C779)&gt;0,FIND("ITM_",P779),I779="CAT_FNCT"),E779,""),"""","")</f>
        <v>#VALUE!</v>
      </c>
    </row>
    <row r="780" customFormat="false" ht="15.75" hidden="false" customHeight="false" outlineLevel="0" collapsed="false">
      <c r="A780" s="23" t="n">
        <f aca="false">IF(B780=INT(B780),ROW(),"")</f>
        <v>780</v>
      </c>
      <c r="B780" s="24" t="n">
        <f aca="false">IF(AND(MID(C780,2,1)&lt;&gt;"/",MID(C780,1,1)="/"),INT(B779)+1,B779+0.01)</f>
        <v>756</v>
      </c>
      <c r="C780" s="105" t="s">
        <v>1376</v>
      </c>
      <c r="D780" s="105" t="s">
        <v>1836</v>
      </c>
      <c r="E780" s="106" t="s">
        <v>1837</v>
      </c>
      <c r="F780" s="106" t="s">
        <v>1837</v>
      </c>
      <c r="G780" s="110" t="n">
        <v>0</v>
      </c>
      <c r="H780" s="110" t="n">
        <v>0</v>
      </c>
      <c r="I780" s="106" t="s">
        <v>1487</v>
      </c>
      <c r="J780" s="106" t="s">
        <v>5</v>
      </c>
      <c r="K780" s="108" t="s">
        <v>6</v>
      </c>
      <c r="L780" s="109" t="s">
        <v>7</v>
      </c>
      <c r="M780" s="109" t="s">
        <v>244</v>
      </c>
      <c r="N780" s="28"/>
      <c r="O780" s="28"/>
      <c r="P780" s="20" t="s">
        <v>1836</v>
      </c>
      <c r="Q780" s="21"/>
      <c r="R780" s="1"/>
      <c r="S780" s="1" t="str">
        <f aca="false">IF(E780=F780,"","NOT EQUAL")</f>
        <v/>
      </c>
      <c r="T780" s="1" t="str">
        <f aca="false">IF(ISNA(VLOOKUP(P780,'NEW XEQM.c'!D:D,1,0)),"--",VLOOKUP(P780,'NEW XEQM.c'!D:G,3,0))</f>
        <v>--</v>
      </c>
      <c r="U780" s="1"/>
      <c r="W780" s="0" t="e">
        <f aca="false">SUBSTITUTE(IF(AND(T780="--",FIND("STD",E780),FIND("fn",C780)&gt;0,FIND("ITM_",P780),I780="CAT_FNCT"),E780,""),"""","")</f>
        <v>#VALUE!</v>
      </c>
    </row>
    <row r="781" customFormat="false" ht="15.75" hidden="false" customHeight="false" outlineLevel="0" collapsed="false">
      <c r="A781" s="23" t="n">
        <f aca="false">IF(B781=INT(B781),ROW(),"")</f>
        <v>781</v>
      </c>
      <c r="B781" s="24" t="n">
        <f aca="false">IF(AND(MID(C781,2,1)&lt;&gt;"/",MID(C781,1,1)="/"),INT(B780)+1,B780+0.01)</f>
        <v>757</v>
      </c>
      <c r="C781" s="105" t="s">
        <v>1376</v>
      </c>
      <c r="D781" s="105" t="s">
        <v>1838</v>
      </c>
      <c r="E781" s="106" t="s">
        <v>1839</v>
      </c>
      <c r="F781" s="106" t="s">
        <v>1839</v>
      </c>
      <c r="G781" s="110" t="n">
        <v>0</v>
      </c>
      <c r="H781" s="110" t="n">
        <v>0</v>
      </c>
      <c r="I781" s="106" t="s">
        <v>1487</v>
      </c>
      <c r="J781" s="106" t="s">
        <v>5</v>
      </c>
      <c r="K781" s="108" t="s">
        <v>6</v>
      </c>
      <c r="L781" s="109" t="s">
        <v>7</v>
      </c>
      <c r="M781" s="109" t="s">
        <v>244</v>
      </c>
      <c r="N781" s="28"/>
      <c r="O781" s="28"/>
      <c r="P781" s="20" t="s">
        <v>1838</v>
      </c>
      <c r="Q781" s="21"/>
      <c r="R781" s="1"/>
      <c r="S781" s="1" t="str">
        <f aca="false">IF(E781=F781,"","NOT EQUAL")</f>
        <v/>
      </c>
      <c r="T781" s="1" t="str">
        <f aca="false">IF(ISNA(VLOOKUP(P781,'NEW XEQM.c'!D:D,1,0)),"--",VLOOKUP(P781,'NEW XEQM.c'!D:G,3,0))</f>
        <v>--</v>
      </c>
      <c r="U781" s="1"/>
      <c r="W781" s="0" t="e">
        <f aca="false">SUBSTITUTE(IF(AND(T781="--",FIND("STD",E781),FIND("fn",C781)&gt;0,FIND("ITM_",P781),I781="CAT_FNCT"),E781,""),"""","")</f>
        <v>#VALUE!</v>
      </c>
    </row>
    <row r="782" customFormat="false" ht="15.75" hidden="false" customHeight="false" outlineLevel="0" collapsed="false">
      <c r="A782" s="23" t="n">
        <f aca="false">IF(B782=INT(B782),ROW(),"")</f>
        <v>782</v>
      </c>
      <c r="B782" s="24" t="n">
        <f aca="false">IF(AND(MID(C782,2,1)&lt;&gt;"/",MID(C782,1,1)="/"),INT(B781)+1,B781+0.01)</f>
        <v>758</v>
      </c>
      <c r="C782" s="105" t="s">
        <v>1376</v>
      </c>
      <c r="D782" s="105" t="s">
        <v>1840</v>
      </c>
      <c r="E782" s="106" t="s">
        <v>1841</v>
      </c>
      <c r="F782" s="106" t="s">
        <v>1841</v>
      </c>
      <c r="G782" s="110" t="n">
        <v>0</v>
      </c>
      <c r="H782" s="110" t="n">
        <v>0</v>
      </c>
      <c r="I782" s="106" t="s">
        <v>1487</v>
      </c>
      <c r="J782" s="106" t="s">
        <v>5</v>
      </c>
      <c r="K782" s="108" t="s">
        <v>6</v>
      </c>
      <c r="L782" s="109" t="s">
        <v>7</v>
      </c>
      <c r="M782" s="109" t="s">
        <v>244</v>
      </c>
      <c r="N782" s="28"/>
      <c r="O782" s="28"/>
      <c r="P782" s="20" t="s">
        <v>1840</v>
      </c>
      <c r="Q782" s="21"/>
      <c r="R782" s="1"/>
      <c r="S782" s="1" t="str">
        <f aca="false">IF(E782=F782,"","NOT EQUAL")</f>
        <v/>
      </c>
      <c r="T782" s="1" t="str">
        <f aca="false">IF(ISNA(VLOOKUP(P782,'NEW XEQM.c'!D:D,1,0)),"--",VLOOKUP(P782,'NEW XEQM.c'!D:G,3,0))</f>
        <v>--</v>
      </c>
      <c r="U782" s="1"/>
      <c r="W782" s="0" t="e">
        <f aca="false">SUBSTITUTE(IF(AND(T782="--",FIND("STD",E782),FIND("fn",C782)&gt;0,FIND("ITM_",P782),I782="CAT_FNCT"),E782,""),"""","")</f>
        <v>#VALUE!</v>
      </c>
    </row>
    <row r="783" customFormat="false" ht="15.75" hidden="false" customHeight="false" outlineLevel="0" collapsed="false">
      <c r="A783" s="23" t="n">
        <f aca="false">IF(B783=INT(B783),ROW(),"")</f>
        <v>783</v>
      </c>
      <c r="B783" s="24" t="n">
        <f aca="false">IF(AND(MID(C783,2,1)&lt;&gt;"/",MID(C783,1,1)="/"),INT(B782)+1,B782+0.01)</f>
        <v>759</v>
      </c>
      <c r="C783" s="105" t="s">
        <v>1376</v>
      </c>
      <c r="D783" s="105" t="s">
        <v>1842</v>
      </c>
      <c r="E783" s="106" t="s">
        <v>1843</v>
      </c>
      <c r="F783" s="106" t="s">
        <v>1843</v>
      </c>
      <c r="G783" s="110" t="n">
        <v>0</v>
      </c>
      <c r="H783" s="110" t="n">
        <v>0</v>
      </c>
      <c r="I783" s="106" t="s">
        <v>1487</v>
      </c>
      <c r="J783" s="106" t="s">
        <v>5</v>
      </c>
      <c r="K783" s="108" t="s">
        <v>6</v>
      </c>
      <c r="L783" s="109" t="s">
        <v>7</v>
      </c>
      <c r="M783" s="109" t="s">
        <v>244</v>
      </c>
      <c r="N783" s="28"/>
      <c r="O783" s="28"/>
      <c r="P783" s="20" t="s">
        <v>1842</v>
      </c>
      <c r="Q783" s="21"/>
      <c r="R783" s="1"/>
      <c r="S783" s="1" t="str">
        <f aca="false">IF(E783=F783,"","NOT EQUAL")</f>
        <v/>
      </c>
      <c r="T783" s="1" t="str">
        <f aca="false">IF(ISNA(VLOOKUP(P783,'NEW XEQM.c'!D:D,1,0)),"--",VLOOKUP(P783,'NEW XEQM.c'!D:G,3,0))</f>
        <v>--</v>
      </c>
      <c r="U783" s="1"/>
      <c r="W783" s="0" t="e">
        <f aca="false">SUBSTITUTE(IF(AND(T783="--",FIND("STD",E783),FIND("fn",C783)&gt;0,FIND("ITM_",P783),I783="CAT_FNCT"),E783,""),"""","")</f>
        <v>#VALUE!</v>
      </c>
    </row>
    <row r="784" customFormat="false" ht="15.75" hidden="false" customHeight="false" outlineLevel="0" collapsed="false">
      <c r="A784" s="23" t="n">
        <f aca="false">IF(B784=INT(B784),ROW(),"")</f>
        <v>784</v>
      </c>
      <c r="B784" s="24" t="n">
        <f aca="false">IF(AND(MID(C784,2,1)&lt;&gt;"/",MID(C784,1,1)="/"),INT(B783)+1,B783+0.01)</f>
        <v>760</v>
      </c>
      <c r="C784" s="105" t="s">
        <v>1376</v>
      </c>
      <c r="D784" s="105" t="s">
        <v>1844</v>
      </c>
      <c r="E784" s="106" t="s">
        <v>1845</v>
      </c>
      <c r="F784" s="106" t="s">
        <v>1845</v>
      </c>
      <c r="G784" s="110" t="n">
        <v>0</v>
      </c>
      <c r="H784" s="110" t="n">
        <v>0</v>
      </c>
      <c r="I784" s="106" t="s">
        <v>1487</v>
      </c>
      <c r="J784" s="106" t="s">
        <v>5</v>
      </c>
      <c r="K784" s="108" t="s">
        <v>6</v>
      </c>
      <c r="L784" s="109" t="s">
        <v>7</v>
      </c>
      <c r="M784" s="109" t="s">
        <v>244</v>
      </c>
      <c r="N784" s="28"/>
      <c r="O784" s="28"/>
      <c r="P784" s="20" t="s">
        <v>1844</v>
      </c>
      <c r="Q784" s="21"/>
      <c r="R784" s="1"/>
      <c r="S784" s="1" t="str">
        <f aca="false">IF(E784=F784,"","NOT EQUAL")</f>
        <v/>
      </c>
      <c r="T784" s="1" t="str">
        <f aca="false">IF(ISNA(VLOOKUP(P784,'NEW XEQM.c'!D:D,1,0)),"--",VLOOKUP(P784,'NEW XEQM.c'!D:G,3,0))</f>
        <v>--</v>
      </c>
      <c r="U784" s="1"/>
      <c r="W784" s="0" t="e">
        <f aca="false">SUBSTITUTE(IF(AND(T784="--",FIND("STD",E784),FIND("fn",C784)&gt;0,FIND("ITM_",P784),I784="CAT_FNCT"),E784,""),"""","")</f>
        <v>#VALUE!</v>
      </c>
    </row>
    <row r="785" customFormat="false" ht="15.75" hidden="false" customHeight="false" outlineLevel="0" collapsed="false">
      <c r="A785" s="23" t="n">
        <f aca="false">IF(B785=INT(B785),ROW(),"")</f>
        <v>785</v>
      </c>
      <c r="B785" s="24" t="n">
        <f aca="false">IF(AND(MID(C785,2,1)&lt;&gt;"/",MID(C785,1,1)="/"),INT(B784)+1,B784+0.01)</f>
        <v>761</v>
      </c>
      <c r="C785" s="105" t="s">
        <v>1376</v>
      </c>
      <c r="D785" s="105" t="s">
        <v>1846</v>
      </c>
      <c r="E785" s="106" t="s">
        <v>1847</v>
      </c>
      <c r="F785" s="106" t="s">
        <v>1847</v>
      </c>
      <c r="G785" s="110" t="n">
        <v>0</v>
      </c>
      <c r="H785" s="110" t="n">
        <v>0</v>
      </c>
      <c r="I785" s="106" t="s">
        <v>1487</v>
      </c>
      <c r="J785" s="106" t="s">
        <v>5</v>
      </c>
      <c r="K785" s="108" t="s">
        <v>6</v>
      </c>
      <c r="L785" s="109" t="s">
        <v>7</v>
      </c>
      <c r="M785" s="109" t="s">
        <v>244</v>
      </c>
      <c r="N785" s="28"/>
      <c r="O785" s="28"/>
      <c r="P785" s="20" t="s">
        <v>1846</v>
      </c>
      <c r="Q785" s="21"/>
      <c r="R785" s="1"/>
      <c r="S785" s="1" t="str">
        <f aca="false">IF(E785=F785,"","NOT EQUAL")</f>
        <v/>
      </c>
      <c r="T785" s="1" t="str">
        <f aca="false">IF(ISNA(VLOOKUP(P785,'NEW XEQM.c'!D:D,1,0)),"--",VLOOKUP(P785,'NEW XEQM.c'!D:G,3,0))</f>
        <v>--</v>
      </c>
      <c r="U785" s="1"/>
      <c r="W785" s="0" t="e">
        <f aca="false">SUBSTITUTE(IF(AND(T785="--",FIND("STD",E785),FIND("fn",C785)&gt;0,FIND("ITM_",P785),I785="CAT_FNCT"),E785,""),"""","")</f>
        <v>#VALUE!</v>
      </c>
    </row>
    <row r="786" customFormat="false" ht="15.75" hidden="false" customHeight="false" outlineLevel="0" collapsed="false">
      <c r="A786" s="23" t="n">
        <f aca="false">IF(B786=INT(B786),ROW(),"")</f>
        <v>786</v>
      </c>
      <c r="B786" s="24" t="n">
        <f aca="false">IF(AND(MID(C786,2,1)&lt;&gt;"/",MID(C786,1,1)="/"),INT(B785)+1,B785+0.01)</f>
        <v>762</v>
      </c>
      <c r="C786" s="105" t="s">
        <v>1376</v>
      </c>
      <c r="D786" s="105" t="s">
        <v>1848</v>
      </c>
      <c r="E786" s="111" t="s">
        <v>1849</v>
      </c>
      <c r="F786" s="111" t="s">
        <v>1849</v>
      </c>
      <c r="G786" s="112" t="n">
        <v>0</v>
      </c>
      <c r="H786" s="112" t="n">
        <v>0</v>
      </c>
      <c r="I786" s="106" t="s">
        <v>1487</v>
      </c>
      <c r="J786" s="106" t="s">
        <v>5</v>
      </c>
      <c r="K786" s="108" t="s">
        <v>6</v>
      </c>
      <c r="L786" s="109" t="s">
        <v>7</v>
      </c>
      <c r="M786" s="109" t="s">
        <v>244</v>
      </c>
      <c r="N786" s="28"/>
      <c r="O786" s="74"/>
      <c r="P786" s="20" t="s">
        <v>1848</v>
      </c>
      <c r="Q786" s="21"/>
      <c r="R786" s="1"/>
      <c r="S786" s="1" t="str">
        <f aca="false">IF(E786=F786,"","NOT EQUAL")</f>
        <v/>
      </c>
      <c r="T786" s="1" t="str">
        <f aca="false">IF(ISNA(VLOOKUP(P786,'NEW XEQM.c'!D:D,1,0)),"--",VLOOKUP(P786,'NEW XEQM.c'!D:G,3,0))</f>
        <v>--</v>
      </c>
      <c r="U786" s="1"/>
      <c r="W786" s="0" t="e">
        <f aca="false">SUBSTITUTE(IF(AND(T786="--",FIND("STD",E786),FIND("fn",C786)&gt;0,FIND("ITM_",P786),I786="CAT_FNCT"),E786,""),"""","")</f>
        <v>#VALUE!</v>
      </c>
    </row>
    <row r="787" customFormat="false" ht="15.75" hidden="false" customHeight="false" outlineLevel="0" collapsed="false">
      <c r="A787" s="23" t="n">
        <f aca="false">IF(B787=INT(B787),ROW(),"")</f>
        <v>787</v>
      </c>
      <c r="B787" s="24" t="n">
        <f aca="false">IF(AND(MID(C787,2,1)&lt;&gt;"/",MID(C787,1,1)="/"),INT(B786)+1,B786+0.01)</f>
        <v>763</v>
      </c>
      <c r="C787" s="105" t="s">
        <v>1376</v>
      </c>
      <c r="D787" s="105" t="s">
        <v>1850</v>
      </c>
      <c r="E787" s="111" t="s">
        <v>1501</v>
      </c>
      <c r="F787" s="111" t="s">
        <v>1501</v>
      </c>
      <c r="G787" s="112" t="n">
        <v>0</v>
      </c>
      <c r="H787" s="112" t="n">
        <v>0</v>
      </c>
      <c r="I787" s="106" t="s">
        <v>4</v>
      </c>
      <c r="J787" s="106" t="s">
        <v>5</v>
      </c>
      <c r="K787" s="108" t="s">
        <v>6</v>
      </c>
      <c r="L787" s="109" t="s">
        <v>7</v>
      </c>
      <c r="M787" s="109" t="s">
        <v>244</v>
      </c>
      <c r="N787" s="28"/>
      <c r="O787" s="74"/>
      <c r="P787" s="20" t="s">
        <v>1850</v>
      </c>
      <c r="Q787" s="21"/>
      <c r="R787" s="1"/>
      <c r="S787" s="1" t="str">
        <f aca="false">IF(E787=F787,"","NOT EQUAL")</f>
        <v/>
      </c>
      <c r="T787" s="1" t="str">
        <f aca="false">IF(ISNA(VLOOKUP(P787,'NEW XEQM.c'!D:D,1,0)),"--",VLOOKUP(P787,'NEW XEQM.c'!D:G,3,0))</f>
        <v>--</v>
      </c>
      <c r="U787" s="1"/>
      <c r="W787" s="0" t="e">
        <f aca="false">SUBSTITUTE(IF(AND(T787="--",FIND("STD",E787),FIND("fn",C787)&gt;0,FIND("ITM_",P787),I787="CAT_FNCT"),E787,""),"""","")</f>
        <v>#VALUE!</v>
      </c>
    </row>
    <row r="788" customFormat="false" ht="15.75" hidden="false" customHeight="false" outlineLevel="0" collapsed="false">
      <c r="A788" s="23" t="n">
        <f aca="false">IF(B788=INT(B788),ROW(),"")</f>
        <v>788</v>
      </c>
      <c r="B788" s="24" t="n">
        <f aca="false">IF(AND(MID(C788,2,1)&lt;&gt;"/",MID(C788,1,1)="/"),INT(B787)+1,B787+0.01)</f>
        <v>764</v>
      </c>
      <c r="C788" s="105" t="s">
        <v>1376</v>
      </c>
      <c r="D788" s="105" t="s">
        <v>1851</v>
      </c>
      <c r="E788" s="111" t="s">
        <v>1852</v>
      </c>
      <c r="F788" s="111" t="s">
        <v>1852</v>
      </c>
      <c r="G788" s="112" t="n">
        <v>0</v>
      </c>
      <c r="H788" s="112" t="n">
        <v>0</v>
      </c>
      <c r="I788" s="106" t="s">
        <v>1487</v>
      </c>
      <c r="J788" s="106" t="s">
        <v>5</v>
      </c>
      <c r="K788" s="108" t="s">
        <v>6</v>
      </c>
      <c r="L788" s="109" t="s">
        <v>7</v>
      </c>
      <c r="M788" s="109" t="s">
        <v>244</v>
      </c>
      <c r="N788" s="28"/>
      <c r="O788" s="74"/>
      <c r="P788" s="20" t="s">
        <v>1851</v>
      </c>
      <c r="Q788" s="21"/>
      <c r="R788" s="1"/>
      <c r="S788" s="1" t="str">
        <f aca="false">IF(E788=F788,"","NOT EQUAL")</f>
        <v/>
      </c>
      <c r="T788" s="1" t="str">
        <f aca="false">IF(ISNA(VLOOKUP(P788,'NEW XEQM.c'!D:D,1,0)),"--",VLOOKUP(P788,'NEW XEQM.c'!D:G,3,0))</f>
        <v>--</v>
      </c>
      <c r="U788" s="1"/>
      <c r="W788" s="0" t="e">
        <f aca="false">SUBSTITUTE(IF(AND(T788="--",FIND("STD",E788),FIND("fn",C788)&gt;0,FIND("ITM_",P788),I788="CAT_FNCT"),E788,""),"""","")</f>
        <v>#VALUE!</v>
      </c>
    </row>
    <row r="789" customFormat="false" ht="15.75" hidden="false" customHeight="false" outlineLevel="0" collapsed="false">
      <c r="A789" s="23" t="n">
        <f aca="false">IF(B789=INT(B789),ROW(),"")</f>
        <v>789</v>
      </c>
      <c r="B789" s="24" t="n">
        <f aca="false">IF(AND(MID(C789,2,1)&lt;&gt;"/",MID(C789,1,1)="/"),INT(B788)+1,B788+0.01)</f>
        <v>765</v>
      </c>
      <c r="C789" s="105" t="s">
        <v>1376</v>
      </c>
      <c r="D789" s="105" t="s">
        <v>1853</v>
      </c>
      <c r="E789" s="111" t="s">
        <v>1854</v>
      </c>
      <c r="F789" s="111" t="s">
        <v>1854</v>
      </c>
      <c r="G789" s="112" t="n">
        <v>0</v>
      </c>
      <c r="H789" s="112" t="n">
        <v>0</v>
      </c>
      <c r="I789" s="106" t="s">
        <v>1487</v>
      </c>
      <c r="J789" s="106" t="s">
        <v>5</v>
      </c>
      <c r="K789" s="108" t="s">
        <v>6</v>
      </c>
      <c r="L789" s="109" t="s">
        <v>7</v>
      </c>
      <c r="M789" s="109" t="s">
        <v>244</v>
      </c>
      <c r="N789" s="28"/>
      <c r="O789" s="74"/>
      <c r="P789" s="20" t="s">
        <v>1853</v>
      </c>
      <c r="Q789" s="21"/>
      <c r="R789" s="1"/>
      <c r="S789" s="1" t="str">
        <f aca="false">IF(E789=F789,"","NOT EQUAL")</f>
        <v/>
      </c>
      <c r="T789" s="1" t="str">
        <f aca="false">IF(ISNA(VLOOKUP(P789,'NEW XEQM.c'!D:D,1,0)),"--",VLOOKUP(P789,'NEW XEQM.c'!D:G,3,0))</f>
        <v>--</v>
      </c>
      <c r="U789" s="1"/>
      <c r="W789" s="0" t="e">
        <f aca="false">SUBSTITUTE(IF(AND(T789="--",FIND("STD",E789),FIND("fn",C789)&gt;0,FIND("ITM_",P789),I789="CAT_FNCT"),E789,""),"""","")</f>
        <v>#VALUE!</v>
      </c>
    </row>
    <row r="790" customFormat="false" ht="15.75" hidden="false" customHeight="false" outlineLevel="0" collapsed="false">
      <c r="A790" s="23" t="n">
        <f aca="false">IF(B790=INT(B790),ROW(),"")</f>
        <v>790</v>
      </c>
      <c r="B790" s="24" t="n">
        <f aca="false">IF(AND(MID(C790,2,1)&lt;&gt;"/",MID(C790,1,1)="/"),INT(B789)+1,B789+0.01)</f>
        <v>766</v>
      </c>
      <c r="C790" s="105" t="s">
        <v>1376</v>
      </c>
      <c r="D790" s="105" t="s">
        <v>1855</v>
      </c>
      <c r="E790" s="111" t="s">
        <v>1856</v>
      </c>
      <c r="F790" s="111" t="s">
        <v>1856</v>
      </c>
      <c r="G790" s="112" t="n">
        <v>0</v>
      </c>
      <c r="H790" s="112" t="n">
        <v>0</v>
      </c>
      <c r="I790" s="106" t="s">
        <v>1487</v>
      </c>
      <c r="J790" s="106" t="s">
        <v>5</v>
      </c>
      <c r="K790" s="108" t="s">
        <v>6</v>
      </c>
      <c r="L790" s="109" t="s">
        <v>7</v>
      </c>
      <c r="M790" s="109" t="s">
        <v>244</v>
      </c>
      <c r="N790" s="28"/>
      <c r="O790" s="74"/>
      <c r="P790" s="20" t="s">
        <v>1855</v>
      </c>
      <c r="Q790" s="21"/>
      <c r="R790" s="1"/>
      <c r="S790" s="1" t="str">
        <f aca="false">IF(E790=F790,"","NOT EQUAL")</f>
        <v/>
      </c>
      <c r="T790" s="1" t="str">
        <f aca="false">IF(ISNA(VLOOKUP(P790,'NEW XEQM.c'!D:D,1,0)),"--",VLOOKUP(P790,'NEW XEQM.c'!D:G,3,0))</f>
        <v>--</v>
      </c>
      <c r="U790" s="1"/>
      <c r="W790" s="0" t="e">
        <f aca="false">SUBSTITUTE(IF(AND(T790="--",FIND("STD",E790),FIND("fn",C790)&gt;0,FIND("ITM_",P790),I790="CAT_FNCT"),E790,""),"""","")</f>
        <v>#VALUE!</v>
      </c>
    </row>
    <row r="791" customFormat="false" ht="15.75" hidden="false" customHeight="false" outlineLevel="0" collapsed="false">
      <c r="A791" s="23" t="n">
        <f aca="false">IF(B791=INT(B791),ROW(),"")</f>
        <v>791</v>
      </c>
      <c r="B791" s="24" t="n">
        <f aca="false">IF(AND(MID(C791,2,1)&lt;&gt;"/",MID(C791,1,1)="/"),INT(B790)+1,B790+0.01)</f>
        <v>767</v>
      </c>
      <c r="C791" s="105" t="s">
        <v>1376</v>
      </c>
      <c r="D791" s="105" t="s">
        <v>1857</v>
      </c>
      <c r="E791" s="111" t="s">
        <v>1858</v>
      </c>
      <c r="F791" s="111" t="s">
        <v>1858</v>
      </c>
      <c r="G791" s="112" t="n">
        <v>0</v>
      </c>
      <c r="H791" s="112" t="n">
        <v>0</v>
      </c>
      <c r="I791" s="106" t="s">
        <v>1487</v>
      </c>
      <c r="J791" s="106" t="s">
        <v>5</v>
      </c>
      <c r="K791" s="108" t="s">
        <v>6</v>
      </c>
      <c r="L791" s="109" t="s">
        <v>7</v>
      </c>
      <c r="M791" s="109" t="s">
        <v>244</v>
      </c>
      <c r="N791" s="28"/>
      <c r="O791" s="74"/>
      <c r="P791" s="20" t="s">
        <v>1857</v>
      </c>
      <c r="Q791" s="21"/>
      <c r="R791" s="1"/>
      <c r="S791" s="1" t="str">
        <f aca="false">IF(E791=F791,"","NOT EQUAL")</f>
        <v/>
      </c>
      <c r="T791" s="1" t="str">
        <f aca="false">IF(ISNA(VLOOKUP(P791,'NEW XEQM.c'!D:D,1,0)),"--",VLOOKUP(P791,'NEW XEQM.c'!D:G,3,0))</f>
        <v>--</v>
      </c>
      <c r="U791" s="1"/>
      <c r="W791" s="0" t="e">
        <f aca="false">SUBSTITUTE(IF(AND(T791="--",FIND("STD",E791),FIND("fn",C791)&gt;0,FIND("ITM_",P791),I791="CAT_FNCT"),E791,""),"""","")</f>
        <v>#VALUE!</v>
      </c>
    </row>
    <row r="792" customFormat="false" ht="15.75" hidden="false" customHeight="false" outlineLevel="0" collapsed="false">
      <c r="A792" s="23" t="n">
        <f aca="false">IF(B792=INT(B792),ROW(),"")</f>
        <v>792</v>
      </c>
      <c r="B792" s="24" t="n">
        <f aca="false">IF(AND(MID(C792,2,1)&lt;&gt;"/",MID(C792,1,1)="/"),INT(B791)+1,B791+0.01)</f>
        <v>768</v>
      </c>
      <c r="C792" s="105" t="s">
        <v>1376</v>
      </c>
      <c r="D792" s="105" t="s">
        <v>1859</v>
      </c>
      <c r="E792" s="106" t="s">
        <v>1860</v>
      </c>
      <c r="F792" s="106" t="s">
        <v>1860</v>
      </c>
      <c r="G792" s="110" t="n">
        <v>0</v>
      </c>
      <c r="H792" s="110" t="n">
        <v>0</v>
      </c>
      <c r="I792" s="106" t="s">
        <v>1487</v>
      </c>
      <c r="J792" s="106" t="s">
        <v>5</v>
      </c>
      <c r="K792" s="108" t="s">
        <v>6</v>
      </c>
      <c r="L792" s="109" t="s">
        <v>7</v>
      </c>
      <c r="M792" s="109" t="s">
        <v>244</v>
      </c>
      <c r="N792" s="28"/>
      <c r="O792" s="28"/>
      <c r="P792" s="20" t="s">
        <v>1859</v>
      </c>
      <c r="Q792" s="21"/>
      <c r="R792" s="1"/>
      <c r="S792" s="1" t="str">
        <f aca="false">IF(E792=F792,"","NOT EQUAL")</f>
        <v/>
      </c>
      <c r="T792" s="1" t="str">
        <f aca="false">IF(ISNA(VLOOKUP(P792,'NEW XEQM.c'!D:D,1,0)),"--",VLOOKUP(P792,'NEW XEQM.c'!D:G,3,0))</f>
        <v>--</v>
      </c>
      <c r="U792" s="1"/>
      <c r="W792" s="0" t="e">
        <f aca="false">SUBSTITUTE(IF(AND(T792="--",FIND("STD",E792),FIND("fn",C792)&gt;0,FIND("ITM_",P792),I792="CAT_FNCT"),E792,""),"""","")</f>
        <v>#VALUE!</v>
      </c>
    </row>
    <row r="793" customFormat="false" ht="15.75" hidden="false" customHeight="false" outlineLevel="0" collapsed="false">
      <c r="A793" s="23" t="n">
        <f aca="false">IF(B793=INT(B793),ROW(),"")</f>
        <v>793</v>
      </c>
      <c r="B793" s="24" t="n">
        <f aca="false">IF(AND(MID(C793,2,1)&lt;&gt;"/",MID(C793,1,1)="/"),INT(B792)+1,B792+0.01)</f>
        <v>769</v>
      </c>
      <c r="C793" s="105" t="s">
        <v>1376</v>
      </c>
      <c r="D793" s="105" t="s">
        <v>1861</v>
      </c>
      <c r="E793" s="106" t="s">
        <v>1862</v>
      </c>
      <c r="F793" s="106" t="s">
        <v>1862</v>
      </c>
      <c r="G793" s="110" t="n">
        <v>0</v>
      </c>
      <c r="H793" s="110" t="n">
        <v>0</v>
      </c>
      <c r="I793" s="106" t="s">
        <v>1487</v>
      </c>
      <c r="J793" s="106" t="s">
        <v>5</v>
      </c>
      <c r="K793" s="108" t="s">
        <v>6</v>
      </c>
      <c r="L793" s="109" t="s">
        <v>7</v>
      </c>
      <c r="M793" s="109" t="s">
        <v>244</v>
      </c>
      <c r="N793" s="28"/>
      <c r="O793" s="28"/>
      <c r="P793" s="20" t="s">
        <v>1861</v>
      </c>
      <c r="Q793" s="21"/>
      <c r="R793" s="1"/>
      <c r="S793" s="1" t="str">
        <f aca="false">IF(E793=F793,"","NOT EQUAL")</f>
        <v/>
      </c>
      <c r="T793" s="1" t="str">
        <f aca="false">IF(ISNA(VLOOKUP(P793,'NEW XEQM.c'!D:D,1,0)),"--",VLOOKUP(P793,'NEW XEQM.c'!D:G,3,0))</f>
        <v>--</v>
      </c>
      <c r="U793" s="1"/>
      <c r="W793" s="0" t="e">
        <f aca="false">SUBSTITUTE(IF(AND(T793="--",FIND("STD",E793),FIND("fn",C793)&gt;0,FIND("ITM_",P793),I793="CAT_FNCT"),E793,""),"""","")</f>
        <v>#VALUE!</v>
      </c>
    </row>
    <row r="794" customFormat="false" ht="15.75" hidden="false" customHeight="false" outlineLevel="0" collapsed="false">
      <c r="A794" s="23" t="n">
        <f aca="false">IF(B794=INT(B794),ROW(),"")</f>
        <v>794</v>
      </c>
      <c r="B794" s="24" t="n">
        <f aca="false">IF(AND(MID(C794,2,1)&lt;&gt;"/",MID(C794,1,1)="/"),INT(B793)+1,B793+0.01)</f>
        <v>770</v>
      </c>
      <c r="C794" s="105" t="s">
        <v>1376</v>
      </c>
      <c r="D794" s="105" t="s">
        <v>1863</v>
      </c>
      <c r="E794" s="106" t="s">
        <v>1864</v>
      </c>
      <c r="F794" s="106" t="s">
        <v>1864</v>
      </c>
      <c r="G794" s="110" t="n">
        <v>0</v>
      </c>
      <c r="H794" s="110" t="n">
        <v>0</v>
      </c>
      <c r="I794" s="106" t="s">
        <v>1487</v>
      </c>
      <c r="J794" s="106" t="s">
        <v>5</v>
      </c>
      <c r="K794" s="108" t="s">
        <v>6</v>
      </c>
      <c r="L794" s="109" t="s">
        <v>7</v>
      </c>
      <c r="M794" s="109" t="s">
        <v>244</v>
      </c>
      <c r="N794" s="28"/>
      <c r="O794" s="28"/>
      <c r="P794" s="20" t="s">
        <v>1863</v>
      </c>
      <c r="Q794" s="21"/>
      <c r="R794" s="1"/>
      <c r="S794" s="1" t="str">
        <f aca="false">IF(E794=F794,"","NOT EQUAL")</f>
        <v/>
      </c>
      <c r="T794" s="1" t="str">
        <f aca="false">IF(ISNA(VLOOKUP(P794,'NEW XEQM.c'!D:D,1,0)),"--",VLOOKUP(P794,'NEW XEQM.c'!D:G,3,0))</f>
        <v>--</v>
      </c>
      <c r="U794" s="1"/>
      <c r="W794" s="0" t="e">
        <f aca="false">SUBSTITUTE(IF(AND(T794="--",FIND("STD",E794),FIND("fn",C794)&gt;0,FIND("ITM_",P794),I794="CAT_FNCT"),E794,""),"""","")</f>
        <v>#VALUE!</v>
      </c>
    </row>
    <row r="795" customFormat="false" ht="15.75" hidden="false" customHeight="false" outlineLevel="0" collapsed="false">
      <c r="A795" s="23" t="n">
        <f aca="false">IF(B795=INT(B795),ROW(),"")</f>
        <v>795</v>
      </c>
      <c r="B795" s="24" t="n">
        <f aca="false">IF(AND(MID(C795,2,1)&lt;&gt;"/",MID(C795,1,1)="/"),INT(B794)+1,B794+0.01)</f>
        <v>771</v>
      </c>
      <c r="C795" s="105" t="s">
        <v>1376</v>
      </c>
      <c r="D795" s="105" t="s">
        <v>1865</v>
      </c>
      <c r="E795" s="106" t="s">
        <v>1866</v>
      </c>
      <c r="F795" s="106" t="s">
        <v>1866</v>
      </c>
      <c r="G795" s="110" t="n">
        <v>0</v>
      </c>
      <c r="H795" s="110" t="n">
        <v>0</v>
      </c>
      <c r="I795" s="106" t="s">
        <v>1487</v>
      </c>
      <c r="J795" s="106" t="s">
        <v>5</v>
      </c>
      <c r="K795" s="108" t="s">
        <v>6</v>
      </c>
      <c r="L795" s="109" t="s">
        <v>7</v>
      </c>
      <c r="M795" s="109" t="s">
        <v>244</v>
      </c>
      <c r="N795" s="28"/>
      <c r="O795" s="28"/>
      <c r="P795" s="20" t="s">
        <v>1865</v>
      </c>
      <c r="Q795" s="21"/>
      <c r="R795" s="1"/>
      <c r="S795" s="1" t="str">
        <f aca="false">IF(E795=F795,"","NOT EQUAL")</f>
        <v/>
      </c>
      <c r="T795" s="1" t="str">
        <f aca="false">IF(ISNA(VLOOKUP(P795,'NEW XEQM.c'!D:D,1,0)),"--",VLOOKUP(P795,'NEW XEQM.c'!D:G,3,0))</f>
        <v>--</v>
      </c>
      <c r="U795" s="1"/>
      <c r="W795" s="0" t="e">
        <f aca="false">SUBSTITUTE(IF(AND(T795="--",FIND("STD",E795),FIND("fn",C795)&gt;0,FIND("ITM_",P795),I795="CAT_FNCT"),E795,""),"""","")</f>
        <v>#VALUE!</v>
      </c>
    </row>
    <row r="796" customFormat="false" ht="15.75" hidden="false" customHeight="false" outlineLevel="0" collapsed="false">
      <c r="A796" s="23" t="n">
        <f aca="false">IF(B796=INT(B796),ROW(),"")</f>
        <v>796</v>
      </c>
      <c r="B796" s="24" t="n">
        <f aca="false">IF(AND(MID(C796,2,1)&lt;&gt;"/",MID(C796,1,1)="/"),INT(B795)+1,B795+0.01)</f>
        <v>772</v>
      </c>
      <c r="C796" s="105" t="s">
        <v>1376</v>
      </c>
      <c r="D796" s="105" t="s">
        <v>1867</v>
      </c>
      <c r="E796" s="106" t="s">
        <v>1868</v>
      </c>
      <c r="F796" s="106" t="s">
        <v>1868</v>
      </c>
      <c r="G796" s="110" t="n">
        <v>0</v>
      </c>
      <c r="H796" s="110" t="n">
        <v>0</v>
      </c>
      <c r="I796" s="106" t="s">
        <v>1487</v>
      </c>
      <c r="J796" s="106" t="s">
        <v>5</v>
      </c>
      <c r="K796" s="108" t="s">
        <v>6</v>
      </c>
      <c r="L796" s="109" t="s">
        <v>7</v>
      </c>
      <c r="M796" s="109" t="s">
        <v>244</v>
      </c>
      <c r="N796" s="28"/>
      <c r="O796" s="28"/>
      <c r="P796" s="20" t="s">
        <v>1867</v>
      </c>
      <c r="Q796" s="21"/>
      <c r="R796" s="1"/>
      <c r="S796" s="1" t="str">
        <f aca="false">IF(E796=F796,"","NOT EQUAL")</f>
        <v/>
      </c>
      <c r="T796" s="1" t="str">
        <f aca="false">IF(ISNA(VLOOKUP(P796,'NEW XEQM.c'!D:D,1,0)),"--",VLOOKUP(P796,'NEW XEQM.c'!D:G,3,0))</f>
        <v>--</v>
      </c>
      <c r="U796" s="1"/>
      <c r="W796" s="0" t="e">
        <f aca="false">SUBSTITUTE(IF(AND(T796="--",FIND("STD",E796),FIND("fn",C796)&gt;0,FIND("ITM_",P796),I796="CAT_FNCT"),E796,""),"""","")</f>
        <v>#VALUE!</v>
      </c>
    </row>
    <row r="797" customFormat="false" ht="15.75" hidden="false" customHeight="false" outlineLevel="0" collapsed="false">
      <c r="A797" s="23" t="n">
        <f aca="false">IF(B797=INT(B797),ROW(),"")</f>
        <v>797</v>
      </c>
      <c r="B797" s="24" t="n">
        <f aca="false">IF(AND(MID(C797,2,1)&lt;&gt;"/",MID(C797,1,1)="/"),INT(B796)+1,B796+0.01)</f>
        <v>773</v>
      </c>
      <c r="C797" s="105" t="s">
        <v>1376</v>
      </c>
      <c r="D797" s="105" t="s">
        <v>1869</v>
      </c>
      <c r="E797" s="106" t="s">
        <v>1870</v>
      </c>
      <c r="F797" s="106" t="s">
        <v>1870</v>
      </c>
      <c r="G797" s="110" t="n">
        <v>0</v>
      </c>
      <c r="H797" s="110" t="n">
        <v>0</v>
      </c>
      <c r="I797" s="106" t="s">
        <v>1487</v>
      </c>
      <c r="J797" s="106" t="s">
        <v>5</v>
      </c>
      <c r="K797" s="108" t="s">
        <v>6</v>
      </c>
      <c r="L797" s="109" t="s">
        <v>7</v>
      </c>
      <c r="M797" s="109" t="s">
        <v>244</v>
      </c>
      <c r="N797" s="28"/>
      <c r="O797" s="28"/>
      <c r="P797" s="20" t="s">
        <v>1869</v>
      </c>
      <c r="Q797" s="21"/>
      <c r="R797" s="1"/>
      <c r="S797" s="1" t="str">
        <f aca="false">IF(E797=F797,"","NOT EQUAL")</f>
        <v/>
      </c>
      <c r="T797" s="1" t="str">
        <f aca="false">IF(ISNA(VLOOKUP(P797,'NEW XEQM.c'!D:D,1,0)),"--",VLOOKUP(P797,'NEW XEQM.c'!D:G,3,0))</f>
        <v>--</v>
      </c>
      <c r="U797" s="1"/>
      <c r="W797" s="0" t="e">
        <f aca="false">SUBSTITUTE(IF(AND(T797="--",FIND("STD",E797),FIND("fn",C797)&gt;0,FIND("ITM_",P797),I797="CAT_FNCT"),E797,""),"""","")</f>
        <v>#VALUE!</v>
      </c>
    </row>
    <row r="798" customFormat="false" ht="15.75" hidden="false" customHeight="false" outlineLevel="0" collapsed="false">
      <c r="A798" s="23" t="n">
        <f aca="false">IF(B798=INT(B798),ROW(),"")</f>
        <v>798</v>
      </c>
      <c r="B798" s="24" t="n">
        <f aca="false">IF(AND(MID(C798,2,1)&lt;&gt;"/",MID(C798,1,1)="/"),INT(B797)+1,B797+0.01)</f>
        <v>774</v>
      </c>
      <c r="C798" s="105" t="s">
        <v>1376</v>
      </c>
      <c r="D798" s="105" t="s">
        <v>1871</v>
      </c>
      <c r="E798" s="106" t="s">
        <v>1872</v>
      </c>
      <c r="F798" s="106" t="s">
        <v>1872</v>
      </c>
      <c r="G798" s="110" t="n">
        <v>0</v>
      </c>
      <c r="H798" s="110" t="n">
        <v>0</v>
      </c>
      <c r="I798" s="106" t="s">
        <v>1487</v>
      </c>
      <c r="J798" s="106" t="s">
        <v>5</v>
      </c>
      <c r="K798" s="108" t="s">
        <v>6</v>
      </c>
      <c r="L798" s="109" t="s">
        <v>7</v>
      </c>
      <c r="M798" s="109" t="s">
        <v>244</v>
      </c>
      <c r="N798" s="28"/>
      <c r="O798" s="28"/>
      <c r="P798" s="20" t="s">
        <v>1871</v>
      </c>
      <c r="Q798" s="21"/>
      <c r="R798" s="1"/>
      <c r="S798" s="1" t="str">
        <f aca="false">IF(E798=F798,"","NOT EQUAL")</f>
        <v/>
      </c>
      <c r="T798" s="1" t="str">
        <f aca="false">IF(ISNA(VLOOKUP(P798,'NEW XEQM.c'!D:D,1,0)),"--",VLOOKUP(P798,'NEW XEQM.c'!D:G,3,0))</f>
        <v>--</v>
      </c>
      <c r="U798" s="1"/>
      <c r="W798" s="0" t="e">
        <f aca="false">SUBSTITUTE(IF(AND(T798="--",FIND("STD",E798),FIND("fn",C798)&gt;0,FIND("ITM_",P798),I798="CAT_FNCT"),E798,""),"""","")</f>
        <v>#VALUE!</v>
      </c>
    </row>
    <row r="799" customFormat="false" ht="15.75" hidden="false" customHeight="false" outlineLevel="0" collapsed="false">
      <c r="A799" s="23" t="n">
        <f aca="false">IF(B799=INT(B799),ROW(),"")</f>
        <v>799</v>
      </c>
      <c r="B799" s="24" t="n">
        <f aca="false">IF(AND(MID(C799,2,1)&lt;&gt;"/",MID(C799,1,1)="/"),INT(B798)+1,B798+0.01)</f>
        <v>775</v>
      </c>
      <c r="C799" s="105" t="s">
        <v>1376</v>
      </c>
      <c r="D799" s="105" t="s">
        <v>1873</v>
      </c>
      <c r="E799" s="106" t="s">
        <v>1874</v>
      </c>
      <c r="F799" s="106" t="s">
        <v>1874</v>
      </c>
      <c r="G799" s="110" t="n">
        <v>0</v>
      </c>
      <c r="H799" s="110" t="n">
        <v>0</v>
      </c>
      <c r="I799" s="106" t="s">
        <v>1487</v>
      </c>
      <c r="J799" s="106" t="s">
        <v>5</v>
      </c>
      <c r="K799" s="108" t="s">
        <v>6</v>
      </c>
      <c r="L799" s="109" t="s">
        <v>7</v>
      </c>
      <c r="M799" s="109" t="s">
        <v>244</v>
      </c>
      <c r="N799" s="28"/>
      <c r="O799" s="28"/>
      <c r="P799" s="20" t="s">
        <v>1873</v>
      </c>
      <c r="Q799" s="21"/>
      <c r="R799" s="1"/>
      <c r="S799" s="1" t="str">
        <f aca="false">IF(E799=F799,"","NOT EQUAL")</f>
        <v/>
      </c>
      <c r="T799" s="1" t="str">
        <f aca="false">IF(ISNA(VLOOKUP(P799,'NEW XEQM.c'!D:D,1,0)),"--",VLOOKUP(P799,'NEW XEQM.c'!D:G,3,0))</f>
        <v>--</v>
      </c>
      <c r="U799" s="1"/>
      <c r="W799" s="0" t="e">
        <f aca="false">SUBSTITUTE(IF(AND(T799="--",FIND("STD",E799),FIND("fn",C799)&gt;0,FIND("ITM_",P799),I799="CAT_FNCT"),E799,""),"""","")</f>
        <v>#VALUE!</v>
      </c>
    </row>
    <row r="800" customFormat="false" ht="15.75" hidden="false" customHeight="false" outlineLevel="0" collapsed="false">
      <c r="A800" s="23" t="n">
        <f aca="false">IF(B800=INT(B800),ROW(),"")</f>
        <v>800</v>
      </c>
      <c r="B800" s="24" t="n">
        <f aca="false">IF(AND(MID(C800,2,1)&lt;&gt;"/",MID(C800,1,1)="/"),INT(B799)+1,B799+0.01)</f>
        <v>776</v>
      </c>
      <c r="C800" s="105" t="s">
        <v>1376</v>
      </c>
      <c r="D800" s="105" t="s">
        <v>1875</v>
      </c>
      <c r="E800" s="106" t="s">
        <v>1876</v>
      </c>
      <c r="F800" s="106" t="s">
        <v>1876</v>
      </c>
      <c r="G800" s="110" t="n">
        <v>0</v>
      </c>
      <c r="H800" s="110" t="n">
        <v>0</v>
      </c>
      <c r="I800" s="106" t="s">
        <v>1487</v>
      </c>
      <c r="J800" s="106" t="s">
        <v>5</v>
      </c>
      <c r="K800" s="108" t="s">
        <v>6</v>
      </c>
      <c r="L800" s="109" t="s">
        <v>7</v>
      </c>
      <c r="M800" s="109" t="s">
        <v>244</v>
      </c>
      <c r="N800" s="28"/>
      <c r="O800" s="28"/>
      <c r="P800" s="20" t="s">
        <v>1875</v>
      </c>
      <c r="Q800" s="21"/>
      <c r="R800" s="1"/>
      <c r="S800" s="1" t="str">
        <f aca="false">IF(E800=F800,"","NOT EQUAL")</f>
        <v/>
      </c>
      <c r="T800" s="1" t="str">
        <f aca="false">IF(ISNA(VLOOKUP(P800,'NEW XEQM.c'!D:D,1,0)),"--",VLOOKUP(P800,'NEW XEQM.c'!D:G,3,0))</f>
        <v>--</v>
      </c>
      <c r="U800" s="1"/>
      <c r="W800" s="0" t="e">
        <f aca="false">SUBSTITUTE(IF(AND(T800="--",FIND("STD",E800),FIND("fn",C800)&gt;0,FIND("ITM_",P800),I800="CAT_FNCT"),E800,""),"""","")</f>
        <v>#VALUE!</v>
      </c>
    </row>
    <row r="801" customFormat="false" ht="15.75" hidden="false" customHeight="false" outlineLevel="0" collapsed="false">
      <c r="A801" s="23" t="n">
        <f aca="false">IF(B801=INT(B801),ROW(),"")</f>
        <v>801</v>
      </c>
      <c r="B801" s="24" t="n">
        <f aca="false">IF(AND(MID(C801,2,1)&lt;&gt;"/",MID(C801,1,1)="/"),INT(B800)+1,B800+0.01)</f>
        <v>777</v>
      </c>
      <c r="C801" s="105" t="s">
        <v>1376</v>
      </c>
      <c r="D801" s="105" t="s">
        <v>1877</v>
      </c>
      <c r="E801" s="106" t="s">
        <v>1878</v>
      </c>
      <c r="F801" s="106" t="s">
        <v>1878</v>
      </c>
      <c r="G801" s="110" t="n">
        <v>0</v>
      </c>
      <c r="H801" s="110" t="n">
        <v>0</v>
      </c>
      <c r="I801" s="106" t="s">
        <v>1487</v>
      </c>
      <c r="J801" s="106" t="s">
        <v>5</v>
      </c>
      <c r="K801" s="108" t="s">
        <v>6</v>
      </c>
      <c r="L801" s="109" t="s">
        <v>7</v>
      </c>
      <c r="M801" s="109" t="s">
        <v>244</v>
      </c>
      <c r="N801" s="28"/>
      <c r="O801" s="28"/>
      <c r="P801" s="20" t="s">
        <v>1877</v>
      </c>
      <c r="Q801" s="21"/>
      <c r="R801" s="1"/>
      <c r="S801" s="1" t="str">
        <f aca="false">IF(E801=F801,"","NOT EQUAL")</f>
        <v/>
      </c>
      <c r="T801" s="1" t="str">
        <f aca="false">IF(ISNA(VLOOKUP(P801,'NEW XEQM.c'!D:D,1,0)),"--",VLOOKUP(P801,'NEW XEQM.c'!D:G,3,0))</f>
        <v>--</v>
      </c>
      <c r="U801" s="1"/>
      <c r="W801" s="0" t="e">
        <f aca="false">SUBSTITUTE(IF(AND(T801="--",FIND("STD",E801),FIND("fn",C801)&gt;0,FIND("ITM_",P801),I801="CAT_FNCT"),E801,""),"""","")</f>
        <v>#VALUE!</v>
      </c>
    </row>
    <row r="802" customFormat="false" ht="15.75" hidden="false" customHeight="false" outlineLevel="0" collapsed="false">
      <c r="A802" s="23" t="n">
        <f aca="false">IF(B802=INT(B802),ROW(),"")</f>
        <v>802</v>
      </c>
      <c r="B802" s="24" t="n">
        <f aca="false">IF(AND(MID(C802,2,1)&lt;&gt;"/",MID(C802,1,1)="/"),INT(B801)+1,B801+0.01)</f>
        <v>778</v>
      </c>
      <c r="C802" s="105" t="s">
        <v>1376</v>
      </c>
      <c r="D802" s="105" t="s">
        <v>1879</v>
      </c>
      <c r="E802" s="106" t="s">
        <v>1880</v>
      </c>
      <c r="F802" s="106" t="s">
        <v>1880</v>
      </c>
      <c r="G802" s="113" t="n">
        <v>0</v>
      </c>
      <c r="H802" s="113" t="n">
        <v>0</v>
      </c>
      <c r="I802" s="106" t="s">
        <v>1487</v>
      </c>
      <c r="J802" s="106" t="s">
        <v>5</v>
      </c>
      <c r="K802" s="108" t="s">
        <v>6</v>
      </c>
      <c r="L802" s="109" t="s">
        <v>7</v>
      </c>
      <c r="M802" s="109" t="s">
        <v>244</v>
      </c>
      <c r="N802" s="28"/>
      <c r="O802" s="28"/>
      <c r="P802" s="20" t="s">
        <v>1879</v>
      </c>
      <c r="Q802" s="21"/>
      <c r="R802" s="1"/>
      <c r="S802" s="1" t="str">
        <f aca="false">IF(E802=F802,"","NOT EQUAL")</f>
        <v/>
      </c>
      <c r="T802" s="1" t="str">
        <f aca="false">IF(ISNA(VLOOKUP(P802,'NEW XEQM.c'!D:D,1,0)),"--",VLOOKUP(P802,'NEW XEQM.c'!D:G,3,0))</f>
        <v>--</v>
      </c>
      <c r="U802" s="1"/>
      <c r="W802" s="0" t="e">
        <f aca="false">SUBSTITUTE(IF(AND(T802="--",FIND("STD",E802),FIND("fn",C802)&gt;0,FIND("ITM_",P802),I802="CAT_FNCT"),E802,""),"""","")</f>
        <v>#VALUE!</v>
      </c>
    </row>
    <row r="803" customFormat="false" ht="15.75" hidden="false" customHeight="false" outlineLevel="0" collapsed="false">
      <c r="A803" s="23" t="n">
        <f aca="false">IF(B803=INT(B803),ROW(),"")</f>
        <v>803</v>
      </c>
      <c r="B803" s="24" t="n">
        <f aca="false">IF(AND(MID(C803,2,1)&lt;&gt;"/",MID(C803,1,1)="/"),INT(B802)+1,B802+0.01)</f>
        <v>779</v>
      </c>
      <c r="C803" s="105" t="s">
        <v>1376</v>
      </c>
      <c r="D803" s="105" t="s">
        <v>1881</v>
      </c>
      <c r="E803" s="106" t="s">
        <v>1882</v>
      </c>
      <c r="F803" s="106" t="s">
        <v>1882</v>
      </c>
      <c r="G803" s="113" t="n">
        <v>0</v>
      </c>
      <c r="H803" s="113" t="n">
        <v>0</v>
      </c>
      <c r="I803" s="106" t="s">
        <v>1487</v>
      </c>
      <c r="J803" s="106" t="s">
        <v>5</v>
      </c>
      <c r="K803" s="108" t="s">
        <v>6</v>
      </c>
      <c r="L803" s="109" t="s">
        <v>7</v>
      </c>
      <c r="M803" s="109" t="s">
        <v>244</v>
      </c>
      <c r="N803" s="28"/>
      <c r="O803" s="28"/>
      <c r="P803" s="20" t="s">
        <v>1881</v>
      </c>
      <c r="Q803" s="21"/>
      <c r="R803" s="1"/>
      <c r="S803" s="1" t="str">
        <f aca="false">IF(E803=F803,"","NOT EQUAL")</f>
        <v/>
      </c>
      <c r="T803" s="1" t="str">
        <f aca="false">IF(ISNA(VLOOKUP(P803,'NEW XEQM.c'!D:D,1,0)),"--",VLOOKUP(P803,'NEW XEQM.c'!D:G,3,0))</f>
        <v>--</v>
      </c>
      <c r="U803" s="1"/>
      <c r="W803" s="0" t="e">
        <f aca="false">SUBSTITUTE(IF(AND(T803="--",FIND("STD",E803),FIND("fn",C803)&gt;0,FIND("ITM_",P803),I803="CAT_FNCT"),E803,""),"""","")</f>
        <v>#VALUE!</v>
      </c>
    </row>
    <row r="804" customFormat="false" ht="15.75" hidden="false" customHeight="false" outlineLevel="0" collapsed="false">
      <c r="A804" s="23" t="n">
        <f aca="false">IF(B804=INT(B804),ROW(),"")</f>
        <v>804</v>
      </c>
      <c r="B804" s="24" t="n">
        <f aca="false">IF(AND(MID(C804,2,1)&lt;&gt;"/",MID(C804,1,1)="/"),INT(B803)+1,B803+0.01)</f>
        <v>780</v>
      </c>
      <c r="C804" s="105" t="s">
        <v>1376</v>
      </c>
      <c r="D804" s="105" t="s">
        <v>1883</v>
      </c>
      <c r="E804" s="106" t="s">
        <v>1884</v>
      </c>
      <c r="F804" s="106" t="s">
        <v>1884</v>
      </c>
      <c r="G804" s="110" t="n">
        <v>0</v>
      </c>
      <c r="H804" s="110" t="n">
        <v>0</v>
      </c>
      <c r="I804" s="106" t="s">
        <v>1487</v>
      </c>
      <c r="J804" s="106" t="s">
        <v>5</v>
      </c>
      <c r="K804" s="108" t="s">
        <v>6</v>
      </c>
      <c r="L804" s="109" t="s">
        <v>7</v>
      </c>
      <c r="M804" s="109" t="s">
        <v>244</v>
      </c>
      <c r="N804" s="28"/>
      <c r="O804" s="28"/>
      <c r="P804" s="20" t="s">
        <v>1883</v>
      </c>
      <c r="Q804" s="21"/>
      <c r="R804" s="1"/>
      <c r="S804" s="1" t="str">
        <f aca="false">IF(E804=F804,"","NOT EQUAL")</f>
        <v/>
      </c>
      <c r="T804" s="1" t="str">
        <f aca="false">IF(ISNA(VLOOKUP(P804,'NEW XEQM.c'!D:D,1,0)),"--",VLOOKUP(P804,'NEW XEQM.c'!D:G,3,0))</f>
        <v>--</v>
      </c>
      <c r="U804" s="1"/>
      <c r="W804" s="0" t="e">
        <f aca="false">SUBSTITUTE(IF(AND(T804="--",FIND("STD",E804),FIND("fn",C804)&gt;0,FIND("ITM_",P804),I804="CAT_FNCT"),E804,""),"""","")</f>
        <v>#VALUE!</v>
      </c>
    </row>
    <row r="805" customFormat="false" ht="15.75" hidden="false" customHeight="false" outlineLevel="0" collapsed="false">
      <c r="A805" s="23" t="n">
        <f aca="false">IF(B805=INT(B805),ROW(),"")</f>
        <v>805</v>
      </c>
      <c r="B805" s="24" t="n">
        <f aca="false">IF(AND(MID(C805,2,1)&lt;&gt;"/",MID(C805,1,1)="/"),INT(B804)+1,B804+0.01)</f>
        <v>781</v>
      </c>
      <c r="C805" s="105" t="s">
        <v>1376</v>
      </c>
      <c r="D805" s="105" t="s">
        <v>1885</v>
      </c>
      <c r="E805" s="106" t="s">
        <v>1886</v>
      </c>
      <c r="F805" s="106" t="s">
        <v>1886</v>
      </c>
      <c r="G805" s="110" t="n">
        <v>0</v>
      </c>
      <c r="H805" s="110" t="n">
        <v>0</v>
      </c>
      <c r="I805" s="106" t="s">
        <v>1487</v>
      </c>
      <c r="J805" s="106" t="s">
        <v>5</v>
      </c>
      <c r="K805" s="108" t="s">
        <v>6</v>
      </c>
      <c r="L805" s="109" t="s">
        <v>7</v>
      </c>
      <c r="M805" s="109" t="s">
        <v>244</v>
      </c>
      <c r="N805" s="28"/>
      <c r="O805" s="28"/>
      <c r="P805" s="20" t="s">
        <v>1885</v>
      </c>
      <c r="Q805" s="21"/>
      <c r="R805" s="1"/>
      <c r="S805" s="1" t="str">
        <f aca="false">IF(E805=F805,"","NOT EQUAL")</f>
        <v/>
      </c>
      <c r="T805" s="1" t="str">
        <f aca="false">IF(ISNA(VLOOKUP(P805,'NEW XEQM.c'!D:D,1,0)),"--",VLOOKUP(P805,'NEW XEQM.c'!D:G,3,0))</f>
        <v>--</v>
      </c>
      <c r="U805" s="1"/>
      <c r="W805" s="0" t="e">
        <f aca="false">SUBSTITUTE(IF(AND(T805="--",FIND("STD",E805),FIND("fn",C805)&gt;0,FIND("ITM_",P805),I805="CAT_FNCT"),E805,""),"""","")</f>
        <v>#VALUE!</v>
      </c>
    </row>
    <row r="806" customFormat="false" ht="15.75" hidden="false" customHeight="false" outlineLevel="0" collapsed="false">
      <c r="A806" s="23" t="n">
        <f aca="false">IF(B806=INT(B806),ROW(),"")</f>
        <v>806</v>
      </c>
      <c r="B806" s="24" t="n">
        <f aca="false">IF(AND(MID(C806,2,1)&lt;&gt;"/",MID(C806,1,1)="/"),INT(B805)+1,B805+0.01)</f>
        <v>782</v>
      </c>
      <c r="C806" s="105" t="s">
        <v>1376</v>
      </c>
      <c r="D806" s="105" t="s">
        <v>1887</v>
      </c>
      <c r="E806" s="106" t="s">
        <v>1747</v>
      </c>
      <c r="F806" s="106" t="s">
        <v>1747</v>
      </c>
      <c r="G806" s="110" t="n">
        <v>0</v>
      </c>
      <c r="H806" s="110" t="n">
        <v>0</v>
      </c>
      <c r="I806" s="106" t="s">
        <v>1487</v>
      </c>
      <c r="J806" s="106" t="s">
        <v>5</v>
      </c>
      <c r="K806" s="108" t="s">
        <v>6</v>
      </c>
      <c r="L806" s="109" t="s">
        <v>7</v>
      </c>
      <c r="M806" s="109" t="s">
        <v>244</v>
      </c>
      <c r="N806" s="28"/>
      <c r="O806" s="28"/>
      <c r="P806" s="20" t="s">
        <v>1887</v>
      </c>
      <c r="Q806" s="21"/>
      <c r="R806" s="1"/>
      <c r="S806" s="1" t="str">
        <f aca="false">IF(E806=F806,"","NOT EQUAL")</f>
        <v/>
      </c>
      <c r="T806" s="1" t="str">
        <f aca="false">IF(ISNA(VLOOKUP(P806,'NEW XEQM.c'!D:D,1,0)),"--",VLOOKUP(P806,'NEW XEQM.c'!D:G,3,0))</f>
        <v>--</v>
      </c>
      <c r="U806" s="1"/>
      <c r="W806" s="0" t="e">
        <f aca="false">SUBSTITUTE(IF(AND(T806="--",FIND("STD",E806),FIND("fn",C806)&gt;0,FIND("ITM_",P806),I806="CAT_FNCT"),E806,""),"""","")</f>
        <v>#VALUE!</v>
      </c>
    </row>
    <row r="807" customFormat="false" ht="15.75" hidden="false" customHeight="false" outlineLevel="0" collapsed="false">
      <c r="A807" s="23" t="n">
        <f aca="false">IF(B807=INT(B807),ROW(),"")</f>
        <v>807</v>
      </c>
      <c r="B807" s="24" t="n">
        <f aca="false">IF(AND(MID(C807,2,1)&lt;&gt;"/",MID(C807,1,1)="/"),INT(B806)+1,B806+0.01)</f>
        <v>783</v>
      </c>
      <c r="C807" s="105" t="s">
        <v>1376</v>
      </c>
      <c r="D807" s="105" t="s">
        <v>1888</v>
      </c>
      <c r="E807" s="106" t="s">
        <v>1889</v>
      </c>
      <c r="F807" s="106" t="s">
        <v>1889</v>
      </c>
      <c r="G807" s="110" t="n">
        <v>0</v>
      </c>
      <c r="H807" s="110" t="n">
        <v>0</v>
      </c>
      <c r="I807" s="106" t="s">
        <v>1487</v>
      </c>
      <c r="J807" s="106" t="s">
        <v>5</v>
      </c>
      <c r="K807" s="108" t="s">
        <v>6</v>
      </c>
      <c r="L807" s="109" t="s">
        <v>7</v>
      </c>
      <c r="M807" s="109" t="s">
        <v>244</v>
      </c>
      <c r="N807" s="28"/>
      <c r="O807" s="28"/>
      <c r="P807" s="20" t="s">
        <v>1888</v>
      </c>
      <c r="Q807" s="21"/>
      <c r="R807" s="1"/>
      <c r="S807" s="1" t="str">
        <f aca="false">IF(E807=F807,"","NOT EQUAL")</f>
        <v/>
      </c>
      <c r="T807" s="1" t="str">
        <f aca="false">IF(ISNA(VLOOKUP(P807,'NEW XEQM.c'!D:D,1,0)),"--",VLOOKUP(P807,'NEW XEQM.c'!D:G,3,0))</f>
        <v>--</v>
      </c>
      <c r="U807" s="1"/>
      <c r="W807" s="0" t="e">
        <f aca="false">SUBSTITUTE(IF(AND(T807="--",FIND("STD",E807),FIND("fn",C807)&gt;0,FIND("ITM_",P807),I807="CAT_FNCT"),E807,""),"""","")</f>
        <v>#VALUE!</v>
      </c>
    </row>
    <row r="808" customFormat="false" ht="15.75" hidden="false" customHeight="false" outlineLevel="0" collapsed="false">
      <c r="A808" s="23" t="n">
        <f aca="false">IF(B808=INT(B808),ROW(),"")</f>
        <v>808</v>
      </c>
      <c r="B808" s="24" t="n">
        <f aca="false">IF(AND(MID(C808,2,1)&lt;&gt;"/",MID(C808,1,1)="/"),INT(B807)+1,B807+0.01)</f>
        <v>784</v>
      </c>
      <c r="C808" s="105" t="s">
        <v>1376</v>
      </c>
      <c r="D808" s="105" t="s">
        <v>1890</v>
      </c>
      <c r="E808" s="106" t="s">
        <v>1891</v>
      </c>
      <c r="F808" s="106" t="s">
        <v>1891</v>
      </c>
      <c r="G808" s="110" t="n">
        <v>0</v>
      </c>
      <c r="H808" s="110" t="n">
        <v>0</v>
      </c>
      <c r="I808" s="106" t="s">
        <v>1487</v>
      </c>
      <c r="J808" s="106" t="s">
        <v>5</v>
      </c>
      <c r="K808" s="108" t="s">
        <v>6</v>
      </c>
      <c r="L808" s="109" t="s">
        <v>7</v>
      </c>
      <c r="M808" s="109" t="s">
        <v>244</v>
      </c>
      <c r="N808" s="28"/>
      <c r="O808" s="28"/>
      <c r="P808" s="20" t="s">
        <v>1890</v>
      </c>
      <c r="Q808" s="21"/>
      <c r="R808" s="1"/>
      <c r="S808" s="1" t="str">
        <f aca="false">IF(E808=F808,"","NOT EQUAL")</f>
        <v/>
      </c>
      <c r="T808" s="1" t="str">
        <f aca="false">IF(ISNA(VLOOKUP(P808,'NEW XEQM.c'!D:D,1,0)),"--",VLOOKUP(P808,'NEW XEQM.c'!D:G,3,0))</f>
        <v>--</v>
      </c>
      <c r="U808" s="1"/>
      <c r="W808" s="0" t="e">
        <f aca="false">SUBSTITUTE(IF(AND(T808="--",FIND("STD",E808),FIND("fn",C808)&gt;0,FIND("ITM_",P808),I808="CAT_FNCT"),E808,""),"""","")</f>
        <v>#VALUE!</v>
      </c>
    </row>
    <row r="809" customFormat="false" ht="15.75" hidden="false" customHeight="false" outlineLevel="0" collapsed="false">
      <c r="A809" s="23" t="n">
        <f aca="false">IF(B809=INT(B809),ROW(),"")</f>
        <v>809</v>
      </c>
      <c r="B809" s="24" t="n">
        <f aca="false">IF(AND(MID(C809,2,1)&lt;&gt;"/",MID(C809,1,1)="/"),INT(B808)+1,B808+0.01)</f>
        <v>785</v>
      </c>
      <c r="C809" s="105" t="s">
        <v>1376</v>
      </c>
      <c r="D809" s="105" t="s">
        <v>1892</v>
      </c>
      <c r="E809" s="106" t="s">
        <v>1893</v>
      </c>
      <c r="F809" s="106" t="s">
        <v>1893</v>
      </c>
      <c r="G809" s="110" t="n">
        <v>0</v>
      </c>
      <c r="H809" s="110" t="n">
        <v>0</v>
      </c>
      <c r="I809" s="106" t="s">
        <v>1487</v>
      </c>
      <c r="J809" s="106" t="s">
        <v>5</v>
      </c>
      <c r="K809" s="108" t="s">
        <v>6</v>
      </c>
      <c r="L809" s="109" t="s">
        <v>7</v>
      </c>
      <c r="M809" s="109" t="s">
        <v>244</v>
      </c>
      <c r="N809" s="28"/>
      <c r="O809" s="28"/>
      <c r="P809" s="20" t="s">
        <v>1892</v>
      </c>
      <c r="Q809" s="21"/>
      <c r="R809" s="1"/>
      <c r="S809" s="1" t="str">
        <f aca="false">IF(E809=F809,"","NOT EQUAL")</f>
        <v/>
      </c>
      <c r="T809" s="1" t="str">
        <f aca="false">IF(ISNA(VLOOKUP(P809,'NEW XEQM.c'!D:D,1,0)),"--",VLOOKUP(P809,'NEW XEQM.c'!D:G,3,0))</f>
        <v>--</v>
      </c>
      <c r="U809" s="1"/>
      <c r="W809" s="0" t="e">
        <f aca="false">SUBSTITUTE(IF(AND(T809="--",FIND("STD",E809),FIND("fn",C809)&gt;0,FIND("ITM_",P809),I809="CAT_FNCT"),E809,""),"""","")</f>
        <v>#VALUE!</v>
      </c>
    </row>
    <row r="810" customFormat="false" ht="15.75" hidden="false" customHeight="false" outlineLevel="0" collapsed="false">
      <c r="A810" s="23" t="n">
        <f aca="false">IF(B810=INT(B810),ROW(),"")</f>
        <v>810</v>
      </c>
      <c r="B810" s="24" t="n">
        <f aca="false">IF(AND(MID(C810,2,1)&lt;&gt;"/",MID(C810,1,1)="/"),INT(B809)+1,B809+0.01)</f>
        <v>786</v>
      </c>
      <c r="C810" s="105" t="s">
        <v>1376</v>
      </c>
      <c r="D810" s="105" t="s">
        <v>1894</v>
      </c>
      <c r="E810" s="106" t="s">
        <v>1895</v>
      </c>
      <c r="F810" s="106" t="s">
        <v>1895</v>
      </c>
      <c r="G810" s="110" t="n">
        <v>0</v>
      </c>
      <c r="H810" s="110" t="n">
        <v>0</v>
      </c>
      <c r="I810" s="106" t="s">
        <v>1487</v>
      </c>
      <c r="J810" s="106" t="s">
        <v>5</v>
      </c>
      <c r="K810" s="108" t="s">
        <v>6</v>
      </c>
      <c r="L810" s="109" t="s">
        <v>7</v>
      </c>
      <c r="M810" s="109" t="s">
        <v>244</v>
      </c>
      <c r="N810" s="28"/>
      <c r="O810" s="28"/>
      <c r="P810" s="20" t="s">
        <v>1894</v>
      </c>
      <c r="Q810" s="21"/>
      <c r="R810" s="1"/>
      <c r="S810" s="1" t="str">
        <f aca="false">IF(E810=F810,"","NOT EQUAL")</f>
        <v/>
      </c>
      <c r="T810" s="1" t="str">
        <f aca="false">IF(ISNA(VLOOKUP(P810,'NEW XEQM.c'!D:D,1,0)),"--",VLOOKUP(P810,'NEW XEQM.c'!D:G,3,0))</f>
        <v>--</v>
      </c>
      <c r="U810" s="1"/>
      <c r="W810" s="0" t="e">
        <f aca="false">SUBSTITUTE(IF(AND(T810="--",FIND("STD",E810),FIND("fn",C810)&gt;0,FIND("ITM_",P810),I810="CAT_FNCT"),E810,""),"""","")</f>
        <v>#VALUE!</v>
      </c>
    </row>
    <row r="811" customFormat="false" ht="15.75" hidden="false" customHeight="false" outlineLevel="0" collapsed="false">
      <c r="A811" s="23" t="n">
        <f aca="false">IF(B811=INT(B811),ROW(),"")</f>
        <v>811</v>
      </c>
      <c r="B811" s="24" t="n">
        <f aca="false">IF(AND(MID(C811,2,1)&lt;&gt;"/",MID(C811,1,1)="/"),INT(B810)+1,B810+0.01)</f>
        <v>787</v>
      </c>
      <c r="C811" s="105" t="s">
        <v>1376</v>
      </c>
      <c r="D811" s="105" t="s">
        <v>1896</v>
      </c>
      <c r="E811" s="106" t="s">
        <v>1897</v>
      </c>
      <c r="F811" s="106" t="s">
        <v>1897</v>
      </c>
      <c r="G811" s="110" t="n">
        <v>0</v>
      </c>
      <c r="H811" s="110" t="n">
        <v>0</v>
      </c>
      <c r="I811" s="106" t="s">
        <v>1487</v>
      </c>
      <c r="J811" s="106" t="s">
        <v>5</v>
      </c>
      <c r="K811" s="108" t="s">
        <v>6</v>
      </c>
      <c r="L811" s="109" t="s">
        <v>7</v>
      </c>
      <c r="M811" s="109" t="s">
        <v>244</v>
      </c>
      <c r="N811" s="28"/>
      <c r="O811" s="28"/>
      <c r="P811" s="20" t="s">
        <v>1896</v>
      </c>
      <c r="Q811" s="21"/>
      <c r="R811" s="1"/>
      <c r="S811" s="1" t="str">
        <f aca="false">IF(E811=F811,"","NOT EQUAL")</f>
        <v/>
      </c>
      <c r="T811" s="1" t="str">
        <f aca="false">IF(ISNA(VLOOKUP(P811,'NEW XEQM.c'!D:D,1,0)),"--",VLOOKUP(P811,'NEW XEQM.c'!D:G,3,0))</f>
        <v>--</v>
      </c>
      <c r="U811" s="1"/>
      <c r="W811" s="0" t="e">
        <f aca="false">SUBSTITUTE(IF(AND(T811="--",FIND("STD",E811),FIND("fn",C811)&gt;0,FIND("ITM_",P811),I811="CAT_FNCT"),E811,""),"""","")</f>
        <v>#VALUE!</v>
      </c>
    </row>
    <row r="812" customFormat="false" ht="15.75" hidden="false" customHeight="false" outlineLevel="0" collapsed="false">
      <c r="A812" s="23" t="n">
        <f aca="false">IF(B812=INT(B812),ROW(),"")</f>
        <v>812</v>
      </c>
      <c r="B812" s="24" t="n">
        <f aca="false">IF(AND(MID(C812,2,1)&lt;&gt;"/",MID(C812,1,1)="/"),INT(B811)+1,B811+0.01)</f>
        <v>788</v>
      </c>
      <c r="C812" s="105" t="s">
        <v>1376</v>
      </c>
      <c r="D812" s="105" t="s">
        <v>1898</v>
      </c>
      <c r="E812" s="106" t="s">
        <v>1899</v>
      </c>
      <c r="F812" s="106" t="s">
        <v>1899</v>
      </c>
      <c r="G812" s="110" t="n">
        <v>0</v>
      </c>
      <c r="H812" s="110" t="n">
        <v>0</v>
      </c>
      <c r="I812" s="106" t="s">
        <v>1487</v>
      </c>
      <c r="J812" s="106" t="s">
        <v>5</v>
      </c>
      <c r="K812" s="108" t="s">
        <v>6</v>
      </c>
      <c r="L812" s="109" t="s">
        <v>7</v>
      </c>
      <c r="M812" s="109" t="s">
        <v>244</v>
      </c>
      <c r="N812" s="28"/>
      <c r="O812" s="28"/>
      <c r="P812" s="20" t="s">
        <v>1898</v>
      </c>
      <c r="Q812" s="21"/>
      <c r="R812" s="1"/>
      <c r="S812" s="1" t="str">
        <f aca="false">IF(E812=F812,"","NOT EQUAL")</f>
        <v/>
      </c>
      <c r="T812" s="1" t="str">
        <f aca="false">IF(ISNA(VLOOKUP(P812,'NEW XEQM.c'!D:D,1,0)),"--",VLOOKUP(P812,'NEW XEQM.c'!D:G,3,0))</f>
        <v>--</v>
      </c>
      <c r="U812" s="1"/>
      <c r="W812" s="0" t="e">
        <f aca="false">SUBSTITUTE(IF(AND(T812="--",FIND("STD",E812),FIND("fn",C812)&gt;0,FIND("ITM_",P812),I812="CAT_FNCT"),E812,""),"""","")</f>
        <v>#VALUE!</v>
      </c>
    </row>
    <row r="813" customFormat="false" ht="15.75" hidden="false" customHeight="false" outlineLevel="0" collapsed="false">
      <c r="A813" s="23" t="n">
        <f aca="false">IF(B813=INT(B813),ROW(),"")</f>
        <v>813</v>
      </c>
      <c r="B813" s="24" t="n">
        <f aca="false">IF(AND(MID(C813,2,1)&lt;&gt;"/",MID(C813,1,1)="/"),INT(B812)+1,B812+0.01)</f>
        <v>789</v>
      </c>
      <c r="C813" s="105" t="s">
        <v>1376</v>
      </c>
      <c r="D813" s="105" t="s">
        <v>1900</v>
      </c>
      <c r="E813" s="106" t="s">
        <v>1901</v>
      </c>
      <c r="F813" s="106" t="s">
        <v>1901</v>
      </c>
      <c r="G813" s="110" t="n">
        <v>0</v>
      </c>
      <c r="H813" s="110" t="n">
        <v>0</v>
      </c>
      <c r="I813" s="106" t="s">
        <v>1487</v>
      </c>
      <c r="J813" s="106" t="s">
        <v>5</v>
      </c>
      <c r="K813" s="108" t="s">
        <v>6</v>
      </c>
      <c r="L813" s="109" t="s">
        <v>7</v>
      </c>
      <c r="M813" s="109" t="s">
        <v>244</v>
      </c>
      <c r="N813" s="28"/>
      <c r="O813" s="28"/>
      <c r="P813" s="20" t="s">
        <v>1900</v>
      </c>
      <c r="Q813" s="21"/>
      <c r="R813" s="1"/>
      <c r="S813" s="1" t="str">
        <f aca="false">IF(E813=F813,"","NOT EQUAL")</f>
        <v/>
      </c>
      <c r="T813" s="1" t="str">
        <f aca="false">IF(ISNA(VLOOKUP(P813,'NEW XEQM.c'!D:D,1,0)),"--",VLOOKUP(P813,'NEW XEQM.c'!D:G,3,0))</f>
        <v>--</v>
      </c>
      <c r="U813" s="1"/>
      <c r="W813" s="0" t="e">
        <f aca="false">SUBSTITUTE(IF(AND(T813="--",FIND("STD",E813),FIND("fn",C813)&gt;0,FIND("ITM_",P813),I813="CAT_FNCT"),E813,""),"""","")</f>
        <v>#VALUE!</v>
      </c>
    </row>
    <row r="814" customFormat="false" ht="15.75" hidden="false" customHeight="false" outlineLevel="0" collapsed="false">
      <c r="A814" s="23" t="n">
        <f aca="false">IF(B814=INT(B814),ROW(),"")</f>
        <v>814</v>
      </c>
      <c r="B814" s="24" t="n">
        <f aca="false">IF(AND(MID(C814,2,1)&lt;&gt;"/",MID(C814,1,1)="/"),INT(B813)+1,B813+0.01)</f>
        <v>790</v>
      </c>
      <c r="C814" s="105" t="s">
        <v>1376</v>
      </c>
      <c r="D814" s="105" t="s">
        <v>1902</v>
      </c>
      <c r="E814" s="106" t="s">
        <v>1903</v>
      </c>
      <c r="F814" s="106" t="s">
        <v>1903</v>
      </c>
      <c r="G814" s="110" t="n">
        <v>0</v>
      </c>
      <c r="H814" s="110" t="n">
        <v>0</v>
      </c>
      <c r="I814" s="106" t="s">
        <v>1487</v>
      </c>
      <c r="J814" s="106" t="s">
        <v>5</v>
      </c>
      <c r="K814" s="108" t="s">
        <v>6</v>
      </c>
      <c r="L814" s="109" t="s">
        <v>7</v>
      </c>
      <c r="M814" s="109" t="s">
        <v>244</v>
      </c>
      <c r="N814" s="28"/>
      <c r="O814" s="28"/>
      <c r="P814" s="20" t="s">
        <v>1902</v>
      </c>
      <c r="Q814" s="21"/>
      <c r="R814" s="1"/>
      <c r="S814" s="1" t="str">
        <f aca="false">IF(E814=F814,"","NOT EQUAL")</f>
        <v/>
      </c>
      <c r="T814" s="1" t="str">
        <f aca="false">IF(ISNA(VLOOKUP(P814,'NEW XEQM.c'!D:D,1,0)),"--",VLOOKUP(P814,'NEW XEQM.c'!D:G,3,0))</f>
        <v>--</v>
      </c>
      <c r="U814" s="1"/>
      <c r="W814" s="0" t="e">
        <f aca="false">SUBSTITUTE(IF(AND(T814="--",FIND("STD",E814),FIND("fn",C814)&gt;0,FIND("ITM_",P814),I814="CAT_FNCT"),E814,""),"""","")</f>
        <v>#VALUE!</v>
      </c>
    </row>
    <row r="815" customFormat="false" ht="15.75" hidden="false" customHeight="false" outlineLevel="0" collapsed="false">
      <c r="A815" s="23" t="n">
        <f aca="false">IF(B815=INT(B815),ROW(),"")</f>
        <v>815</v>
      </c>
      <c r="B815" s="24" t="n">
        <f aca="false">IF(AND(MID(C815,2,1)&lt;&gt;"/",MID(C815,1,1)="/"),INT(B814)+1,B814+0.01)</f>
        <v>791</v>
      </c>
      <c r="C815" s="105" t="s">
        <v>1376</v>
      </c>
      <c r="D815" s="105" t="s">
        <v>1904</v>
      </c>
      <c r="E815" s="106" t="s">
        <v>1905</v>
      </c>
      <c r="F815" s="106" t="s">
        <v>1905</v>
      </c>
      <c r="G815" s="110" t="n">
        <v>0</v>
      </c>
      <c r="H815" s="110" t="n">
        <v>0</v>
      </c>
      <c r="I815" s="106" t="s">
        <v>1487</v>
      </c>
      <c r="J815" s="106" t="s">
        <v>5</v>
      </c>
      <c r="K815" s="108" t="s">
        <v>6</v>
      </c>
      <c r="L815" s="109" t="s">
        <v>7</v>
      </c>
      <c r="M815" s="109" t="s">
        <v>244</v>
      </c>
      <c r="N815" s="28"/>
      <c r="O815" s="28"/>
      <c r="P815" s="20" t="s">
        <v>1904</v>
      </c>
      <c r="Q815" s="21"/>
      <c r="R815" s="1"/>
      <c r="S815" s="1" t="str">
        <f aca="false">IF(E815=F815,"","NOT EQUAL")</f>
        <v/>
      </c>
      <c r="T815" s="1" t="str">
        <f aca="false">IF(ISNA(VLOOKUP(P815,'NEW XEQM.c'!D:D,1,0)),"--",VLOOKUP(P815,'NEW XEQM.c'!D:G,3,0))</f>
        <v>--</v>
      </c>
      <c r="U815" s="1"/>
      <c r="W815" s="0" t="e">
        <f aca="false">SUBSTITUTE(IF(AND(T815="--",FIND("STD",E815),FIND("fn",C815)&gt;0,FIND("ITM_",P815),I815="CAT_FNCT"),E815,""),"""","")</f>
        <v>#VALUE!</v>
      </c>
    </row>
    <row r="816" customFormat="false" ht="15.75" hidden="false" customHeight="false" outlineLevel="0" collapsed="false">
      <c r="A816" s="23" t="n">
        <f aca="false">IF(B816=INT(B816),ROW(),"")</f>
        <v>816</v>
      </c>
      <c r="B816" s="24" t="n">
        <f aca="false">IF(AND(MID(C816,2,1)&lt;&gt;"/",MID(C816,1,1)="/"),INT(B815)+1,B815+0.01)</f>
        <v>792</v>
      </c>
      <c r="C816" s="105" t="s">
        <v>1376</v>
      </c>
      <c r="D816" s="105" t="s">
        <v>1906</v>
      </c>
      <c r="E816" s="106" t="s">
        <v>1907</v>
      </c>
      <c r="F816" s="106" t="s">
        <v>1907</v>
      </c>
      <c r="G816" s="110" t="n">
        <v>0</v>
      </c>
      <c r="H816" s="110" t="n">
        <v>0</v>
      </c>
      <c r="I816" s="106" t="s">
        <v>1487</v>
      </c>
      <c r="J816" s="106" t="s">
        <v>5</v>
      </c>
      <c r="K816" s="108" t="s">
        <v>6</v>
      </c>
      <c r="L816" s="109" t="s">
        <v>7</v>
      </c>
      <c r="M816" s="109" t="s">
        <v>244</v>
      </c>
      <c r="N816" s="28"/>
      <c r="O816" s="28"/>
      <c r="P816" s="20" t="s">
        <v>1906</v>
      </c>
      <c r="Q816" s="21"/>
      <c r="R816" s="1"/>
      <c r="S816" s="1" t="str">
        <f aca="false">IF(E816=F816,"","NOT EQUAL")</f>
        <v/>
      </c>
      <c r="T816" s="1" t="str">
        <f aca="false">IF(ISNA(VLOOKUP(P816,'NEW XEQM.c'!D:D,1,0)),"--",VLOOKUP(P816,'NEW XEQM.c'!D:G,3,0))</f>
        <v>--</v>
      </c>
      <c r="U816" s="1"/>
      <c r="W816" s="0" t="e">
        <f aca="false">SUBSTITUTE(IF(AND(T816="--",FIND("STD",E816),FIND("fn",C816)&gt;0,FIND("ITM_",P816),I816="CAT_FNCT"),E816,""),"""","")</f>
        <v>#VALUE!</v>
      </c>
    </row>
    <row r="817" customFormat="false" ht="15.75" hidden="false" customHeight="false" outlineLevel="0" collapsed="false">
      <c r="A817" s="23" t="n">
        <f aca="false">IF(B817=INT(B817),ROW(),"")</f>
        <v>817</v>
      </c>
      <c r="B817" s="24" t="n">
        <f aca="false">IF(AND(MID(C817,2,1)&lt;&gt;"/",MID(C817,1,1)="/"),INT(B816)+1,B816+0.01)</f>
        <v>793</v>
      </c>
      <c r="C817" s="105" t="s">
        <v>1376</v>
      </c>
      <c r="D817" s="105" t="s">
        <v>1908</v>
      </c>
      <c r="E817" s="106" t="s">
        <v>1909</v>
      </c>
      <c r="F817" s="106" t="s">
        <v>1909</v>
      </c>
      <c r="G817" s="110" t="n">
        <v>0</v>
      </c>
      <c r="H817" s="110" t="n">
        <v>0</v>
      </c>
      <c r="I817" s="106" t="s">
        <v>1487</v>
      </c>
      <c r="J817" s="106" t="s">
        <v>5</v>
      </c>
      <c r="K817" s="108" t="s">
        <v>6</v>
      </c>
      <c r="L817" s="109" t="s">
        <v>7</v>
      </c>
      <c r="M817" s="109" t="s">
        <v>244</v>
      </c>
      <c r="N817" s="28"/>
      <c r="O817" s="28"/>
      <c r="P817" s="20" t="s">
        <v>1908</v>
      </c>
      <c r="Q817" s="21"/>
      <c r="R817" s="1"/>
      <c r="S817" s="1" t="str">
        <f aca="false">IF(E817=F817,"","NOT EQUAL")</f>
        <v/>
      </c>
      <c r="T817" s="1" t="str">
        <f aca="false">IF(ISNA(VLOOKUP(P817,'NEW XEQM.c'!D:D,1,0)),"--",VLOOKUP(P817,'NEW XEQM.c'!D:G,3,0))</f>
        <v>--</v>
      </c>
      <c r="U817" s="1"/>
      <c r="W817" s="0" t="e">
        <f aca="false">SUBSTITUTE(IF(AND(T817="--",FIND("STD",E817),FIND("fn",C817)&gt;0,FIND("ITM_",P817),I817="CAT_FNCT"),E817,""),"""","")</f>
        <v>#VALUE!</v>
      </c>
    </row>
    <row r="818" customFormat="false" ht="15.75" hidden="false" customHeight="false" outlineLevel="0" collapsed="false">
      <c r="A818" s="23" t="n">
        <f aca="false">IF(B818=INT(B818),ROW(),"")</f>
        <v>818</v>
      </c>
      <c r="B818" s="24" t="n">
        <f aca="false">IF(AND(MID(C818,2,1)&lt;&gt;"/",MID(C818,1,1)="/"),INT(B817)+1,B817+0.01)</f>
        <v>794</v>
      </c>
      <c r="C818" s="105" t="s">
        <v>1376</v>
      </c>
      <c r="D818" s="105" t="s">
        <v>1910</v>
      </c>
      <c r="E818" s="106" t="s">
        <v>1911</v>
      </c>
      <c r="F818" s="106" t="s">
        <v>1911</v>
      </c>
      <c r="G818" s="110" t="n">
        <v>0</v>
      </c>
      <c r="H818" s="110" t="n">
        <v>0</v>
      </c>
      <c r="I818" s="106" t="s">
        <v>1487</v>
      </c>
      <c r="J818" s="106" t="s">
        <v>5</v>
      </c>
      <c r="K818" s="108" t="s">
        <v>6</v>
      </c>
      <c r="L818" s="109" t="s">
        <v>7</v>
      </c>
      <c r="M818" s="109" t="s">
        <v>244</v>
      </c>
      <c r="N818" s="28"/>
      <c r="O818" s="28"/>
      <c r="P818" s="20" t="s">
        <v>1910</v>
      </c>
      <c r="Q818" s="21"/>
      <c r="R818" s="1"/>
      <c r="S818" s="1" t="str">
        <f aca="false">IF(E818=F818,"","NOT EQUAL")</f>
        <v/>
      </c>
      <c r="T818" s="1" t="str">
        <f aca="false">IF(ISNA(VLOOKUP(P818,'NEW XEQM.c'!D:D,1,0)),"--",VLOOKUP(P818,'NEW XEQM.c'!D:G,3,0))</f>
        <v>--</v>
      </c>
      <c r="U818" s="1"/>
      <c r="W818" s="0" t="e">
        <f aca="false">SUBSTITUTE(IF(AND(T818="--",FIND("STD",E818),FIND("fn",C818)&gt;0,FIND("ITM_",P818),I818="CAT_FNCT"),E818,""),"""","")</f>
        <v>#VALUE!</v>
      </c>
    </row>
    <row r="819" customFormat="false" ht="15.75" hidden="false" customHeight="false" outlineLevel="0" collapsed="false">
      <c r="A819" s="23" t="n">
        <f aca="false">IF(B819=INT(B819),ROW(),"")</f>
        <v>819</v>
      </c>
      <c r="B819" s="24" t="n">
        <f aca="false">IF(AND(MID(C819,2,1)&lt;&gt;"/",MID(C819,1,1)="/"),INT(B818)+1,B818+0.01)</f>
        <v>795</v>
      </c>
      <c r="C819" s="105" t="s">
        <v>1376</v>
      </c>
      <c r="D819" s="105" t="s">
        <v>1912</v>
      </c>
      <c r="E819" s="106" t="s">
        <v>1913</v>
      </c>
      <c r="F819" s="106" t="s">
        <v>1913</v>
      </c>
      <c r="G819" s="110" t="n">
        <v>0</v>
      </c>
      <c r="H819" s="110" t="n">
        <v>0</v>
      </c>
      <c r="I819" s="106" t="s">
        <v>1487</v>
      </c>
      <c r="J819" s="106" t="s">
        <v>5</v>
      </c>
      <c r="K819" s="108" t="s">
        <v>6</v>
      </c>
      <c r="L819" s="109" t="s">
        <v>7</v>
      </c>
      <c r="M819" s="109" t="s">
        <v>244</v>
      </c>
      <c r="N819" s="28"/>
      <c r="O819" s="28"/>
      <c r="P819" s="20" t="s">
        <v>1912</v>
      </c>
      <c r="Q819" s="21"/>
      <c r="R819" s="1"/>
      <c r="S819" s="1" t="str">
        <f aca="false">IF(E819=F819,"","NOT EQUAL")</f>
        <v/>
      </c>
      <c r="T819" s="1" t="str">
        <f aca="false">IF(ISNA(VLOOKUP(P819,'NEW XEQM.c'!D:D,1,0)),"--",VLOOKUP(P819,'NEW XEQM.c'!D:G,3,0))</f>
        <v>--</v>
      </c>
      <c r="U819" s="1"/>
      <c r="W819" s="0" t="e">
        <f aca="false">SUBSTITUTE(IF(AND(T819="--",FIND("STD",E819),FIND("fn",C819)&gt;0,FIND("ITM_",P819),I819="CAT_FNCT"),E819,""),"""","")</f>
        <v>#VALUE!</v>
      </c>
    </row>
    <row r="820" customFormat="false" ht="15.75" hidden="false" customHeight="false" outlineLevel="0" collapsed="false">
      <c r="A820" s="23" t="n">
        <f aca="false">IF(B820=INT(B820),ROW(),"")</f>
        <v>820</v>
      </c>
      <c r="B820" s="24" t="n">
        <f aca="false">IF(AND(MID(C820,2,1)&lt;&gt;"/",MID(C820,1,1)="/"),INT(B819)+1,B819+0.01)</f>
        <v>796</v>
      </c>
      <c r="C820" s="105" t="s">
        <v>1376</v>
      </c>
      <c r="D820" s="105" t="s">
        <v>1914</v>
      </c>
      <c r="E820" s="106" t="s">
        <v>1915</v>
      </c>
      <c r="F820" s="106" t="s">
        <v>1915</v>
      </c>
      <c r="G820" s="110" t="n">
        <v>0</v>
      </c>
      <c r="H820" s="110" t="n">
        <v>0</v>
      </c>
      <c r="I820" s="106" t="s">
        <v>1487</v>
      </c>
      <c r="J820" s="106" t="s">
        <v>5</v>
      </c>
      <c r="K820" s="108" t="s">
        <v>6</v>
      </c>
      <c r="L820" s="109" t="s">
        <v>7</v>
      </c>
      <c r="M820" s="109" t="s">
        <v>244</v>
      </c>
      <c r="N820" s="28"/>
      <c r="O820" s="28"/>
      <c r="P820" s="20" t="s">
        <v>1914</v>
      </c>
      <c r="Q820" s="21"/>
      <c r="R820" s="1"/>
      <c r="S820" s="1" t="str">
        <f aca="false">IF(E820=F820,"","NOT EQUAL")</f>
        <v/>
      </c>
      <c r="T820" s="1" t="str">
        <f aca="false">IF(ISNA(VLOOKUP(P820,'NEW XEQM.c'!D:D,1,0)),"--",VLOOKUP(P820,'NEW XEQM.c'!D:G,3,0))</f>
        <v>--</v>
      </c>
      <c r="U820" s="1"/>
      <c r="W820" s="0" t="e">
        <f aca="false">SUBSTITUTE(IF(AND(T820="--",FIND("STD",E820),FIND("fn",C820)&gt;0,FIND("ITM_",P820),I820="CAT_FNCT"),E820,""),"""","")</f>
        <v>#VALUE!</v>
      </c>
    </row>
    <row r="821" customFormat="false" ht="15.75" hidden="false" customHeight="false" outlineLevel="0" collapsed="false">
      <c r="A821" s="23" t="n">
        <f aca="false">IF(B821=INT(B821),ROW(),"")</f>
        <v>821</v>
      </c>
      <c r="B821" s="24" t="n">
        <f aca="false">IF(AND(MID(C821,2,1)&lt;&gt;"/",MID(C821,1,1)="/"),INT(B820)+1,B820+0.01)</f>
        <v>797</v>
      </c>
      <c r="C821" s="105" t="s">
        <v>1376</v>
      </c>
      <c r="D821" s="105" t="s">
        <v>1916</v>
      </c>
      <c r="E821" s="106" t="s">
        <v>2</v>
      </c>
      <c r="F821" s="106" t="s">
        <v>1917</v>
      </c>
      <c r="G821" s="110" t="n">
        <v>0</v>
      </c>
      <c r="H821" s="110" t="n">
        <v>0</v>
      </c>
      <c r="I821" s="106" t="s">
        <v>4</v>
      </c>
      <c r="J821" s="106" t="s">
        <v>5</v>
      </c>
      <c r="K821" s="108" t="s">
        <v>6</v>
      </c>
      <c r="L821" s="109" t="s">
        <v>7</v>
      </c>
      <c r="M821" s="109" t="s">
        <v>244</v>
      </c>
      <c r="N821" s="28"/>
      <c r="O821" s="28"/>
      <c r="P821" s="20" t="s">
        <v>1916</v>
      </c>
      <c r="Q821" s="21"/>
      <c r="R821" s="1"/>
      <c r="S821" s="1" t="str">
        <f aca="false">IF(E821=F821,"","NOT EQUAL")</f>
        <v>NOT EQUAL</v>
      </c>
      <c r="T821" s="1" t="str">
        <f aca="false">IF(ISNA(VLOOKUP(P821,'NEW XEQM.c'!D:D,1,0)),"--",VLOOKUP(P821,'NEW XEQM.c'!D:G,3,0))</f>
        <v>--</v>
      </c>
      <c r="U821" s="1"/>
      <c r="W821" s="0" t="e">
        <f aca="false">SUBSTITUTE(IF(AND(T821="--",FIND("STD",E821),FIND("fn",C821)&gt;0,FIND("ITM_",P821),I821="CAT_FNCT"),E821,""),"""","")</f>
        <v>#VALUE!</v>
      </c>
    </row>
    <row r="822" customFormat="false" ht="15.75" hidden="false" customHeight="false" outlineLevel="0" collapsed="false">
      <c r="A822" s="23" t="n">
        <f aca="false">IF(B822=INT(B822),ROW(),"")</f>
        <v>822</v>
      </c>
      <c r="B822" s="24" t="n">
        <f aca="false">IF(AND(MID(C822,2,1)&lt;&gt;"/",MID(C822,1,1)="/"),INT(B821)+1,B821+0.01)</f>
        <v>798</v>
      </c>
      <c r="C822" s="105" t="s">
        <v>1376</v>
      </c>
      <c r="D822" s="105" t="s">
        <v>1918</v>
      </c>
      <c r="E822" s="106" t="s">
        <v>2</v>
      </c>
      <c r="F822" s="106" t="s">
        <v>1919</v>
      </c>
      <c r="G822" s="110" t="n">
        <v>0</v>
      </c>
      <c r="H822" s="110" t="n">
        <v>0</v>
      </c>
      <c r="I822" s="106" t="s">
        <v>4</v>
      </c>
      <c r="J822" s="106" t="s">
        <v>5</v>
      </c>
      <c r="K822" s="108" t="s">
        <v>6</v>
      </c>
      <c r="L822" s="109" t="s">
        <v>7</v>
      </c>
      <c r="M822" s="109" t="s">
        <v>244</v>
      </c>
      <c r="N822" s="28"/>
      <c r="O822" s="28"/>
      <c r="P822" s="20" t="s">
        <v>1918</v>
      </c>
      <c r="Q822" s="21"/>
      <c r="R822" s="1"/>
      <c r="S822" s="1" t="str">
        <f aca="false">IF(E822=F822,"","NOT EQUAL")</f>
        <v>NOT EQUAL</v>
      </c>
      <c r="T822" s="1" t="str">
        <f aca="false">IF(ISNA(VLOOKUP(P822,'NEW XEQM.c'!D:D,1,0)),"--",VLOOKUP(P822,'NEW XEQM.c'!D:G,3,0))</f>
        <v>--</v>
      </c>
      <c r="U822" s="1"/>
      <c r="W822" s="0" t="e">
        <f aca="false">SUBSTITUTE(IF(AND(T822="--",FIND("STD",E822),FIND("fn",C822)&gt;0,FIND("ITM_",P822),I822="CAT_FNCT"),E822,""),"""","")</f>
        <v>#VALUE!</v>
      </c>
    </row>
    <row r="823" customFormat="false" ht="15.75" hidden="false" customHeight="false" outlineLevel="0" collapsed="false">
      <c r="A823" s="23" t="n">
        <f aca="false">IF(B823=INT(B823),ROW(),"")</f>
        <v>823</v>
      </c>
      <c r="B823" s="24" t="n">
        <f aca="false">IF(AND(MID(C823,2,1)&lt;&gt;"/",MID(C823,1,1)="/"),INT(B822)+1,B822+0.01)</f>
        <v>799</v>
      </c>
      <c r="C823" s="105" t="s">
        <v>1376</v>
      </c>
      <c r="D823" s="105" t="s">
        <v>1920</v>
      </c>
      <c r="E823" s="106" t="s">
        <v>2</v>
      </c>
      <c r="F823" s="106" t="s">
        <v>1921</v>
      </c>
      <c r="G823" s="110" t="n">
        <v>0</v>
      </c>
      <c r="H823" s="110" t="n">
        <v>0</v>
      </c>
      <c r="I823" s="106" t="s">
        <v>4</v>
      </c>
      <c r="J823" s="106" t="s">
        <v>5</v>
      </c>
      <c r="K823" s="108" t="s">
        <v>6</v>
      </c>
      <c r="L823" s="109" t="s">
        <v>7</v>
      </c>
      <c r="M823" s="109" t="s">
        <v>244</v>
      </c>
      <c r="N823" s="28"/>
      <c r="O823" s="28"/>
      <c r="P823" s="20" t="s">
        <v>1920</v>
      </c>
      <c r="Q823" s="21"/>
      <c r="R823" s="1"/>
      <c r="S823" s="1" t="str">
        <f aca="false">IF(E823=F823,"","NOT EQUAL")</f>
        <v>NOT EQUAL</v>
      </c>
      <c r="T823" s="1" t="str">
        <f aca="false">IF(ISNA(VLOOKUP(P823,'NEW XEQM.c'!D:D,1,0)),"--",VLOOKUP(P823,'NEW XEQM.c'!D:G,3,0))</f>
        <v>--</v>
      </c>
      <c r="U823" s="1"/>
      <c r="W823" s="0" t="e">
        <f aca="false">SUBSTITUTE(IF(AND(T823="--",FIND("STD",E823),FIND("fn",C823)&gt;0,FIND("ITM_",P823),I823="CAT_FNCT"),E823,""),"""","")</f>
        <v>#VALUE!</v>
      </c>
    </row>
    <row r="824" customFormat="false" ht="15.75" hidden="false" customHeight="false" outlineLevel="0" collapsed="false">
      <c r="A824" s="23" t="n">
        <f aca="false">IF(B824=INT(B824),ROW(),"")</f>
        <v>824</v>
      </c>
      <c r="B824" s="24" t="n">
        <f aca="false">IF(AND(MID(C824,2,1)&lt;&gt;"/",MID(C824,1,1)="/"),INT(B823)+1,B823+0.01)</f>
        <v>800</v>
      </c>
      <c r="C824" s="105" t="s">
        <v>1376</v>
      </c>
      <c r="D824" s="105" t="s">
        <v>1922</v>
      </c>
      <c r="E824" s="106" t="s">
        <v>1923</v>
      </c>
      <c r="F824" s="106" t="s">
        <v>1923</v>
      </c>
      <c r="G824" s="110" t="n">
        <v>0</v>
      </c>
      <c r="H824" s="110" t="n">
        <v>0</v>
      </c>
      <c r="I824" s="106" t="s">
        <v>1487</v>
      </c>
      <c r="J824" s="106" t="s">
        <v>5</v>
      </c>
      <c r="K824" s="108" t="s">
        <v>6</v>
      </c>
      <c r="L824" s="109" t="s">
        <v>7</v>
      </c>
      <c r="M824" s="109" t="s">
        <v>244</v>
      </c>
      <c r="N824" s="28"/>
      <c r="O824" s="28"/>
      <c r="P824" s="20" t="s">
        <v>1922</v>
      </c>
      <c r="Q824" s="21"/>
      <c r="R824" s="1"/>
      <c r="S824" s="1" t="str">
        <f aca="false">IF(E824=F824,"","NOT EQUAL")</f>
        <v/>
      </c>
      <c r="T824" s="1" t="str">
        <f aca="false">IF(ISNA(VLOOKUP(P824,'NEW XEQM.c'!D:D,1,0)),"--",VLOOKUP(P824,'NEW XEQM.c'!D:G,3,0))</f>
        <v>--</v>
      </c>
      <c r="U824" s="1"/>
      <c r="W824" s="0" t="e">
        <f aca="false">SUBSTITUTE(IF(AND(T824="--",FIND("STD",E824),FIND("fn",C824)&gt;0,FIND("ITM_",P824),I824="CAT_FNCT"),E824,""),"""","")</f>
        <v>#VALUE!</v>
      </c>
    </row>
    <row r="825" customFormat="false" ht="15.75" hidden="false" customHeight="false" outlineLevel="0" collapsed="false">
      <c r="A825" s="23" t="n">
        <f aca="false">IF(B825=INT(B825),ROW(),"")</f>
        <v>825</v>
      </c>
      <c r="B825" s="24" t="n">
        <f aca="false">IF(AND(MID(C825,2,1)&lt;&gt;"/",MID(C825,1,1)="/"),INT(B824)+1,B824+0.01)</f>
        <v>801</v>
      </c>
      <c r="C825" s="105" t="s">
        <v>1376</v>
      </c>
      <c r="D825" s="105" t="s">
        <v>1924</v>
      </c>
      <c r="E825" s="106" t="s">
        <v>1925</v>
      </c>
      <c r="F825" s="106" t="s">
        <v>1925</v>
      </c>
      <c r="G825" s="110" t="n">
        <v>0</v>
      </c>
      <c r="H825" s="110" t="n">
        <v>0</v>
      </c>
      <c r="I825" s="106" t="s">
        <v>1487</v>
      </c>
      <c r="J825" s="106" t="s">
        <v>5</v>
      </c>
      <c r="K825" s="108" t="s">
        <v>6</v>
      </c>
      <c r="L825" s="109" t="s">
        <v>7</v>
      </c>
      <c r="M825" s="109" t="s">
        <v>244</v>
      </c>
      <c r="N825" s="28"/>
      <c r="O825" s="28"/>
      <c r="P825" s="20" t="s">
        <v>1924</v>
      </c>
      <c r="Q825" s="21"/>
      <c r="R825" s="1"/>
      <c r="S825" s="1" t="str">
        <f aca="false">IF(E825=F825,"","NOT EQUAL")</f>
        <v/>
      </c>
      <c r="T825" s="1" t="str">
        <f aca="false">IF(ISNA(VLOOKUP(P825,'NEW XEQM.c'!D:D,1,0)),"--",VLOOKUP(P825,'NEW XEQM.c'!D:G,3,0))</f>
        <v>--</v>
      </c>
      <c r="U825" s="1"/>
      <c r="W825" s="0" t="e">
        <f aca="false">SUBSTITUTE(IF(AND(T825="--",FIND("STD",E825),FIND("fn",C825)&gt;0,FIND("ITM_",P825),I825="CAT_FNCT"),E825,""),"""","")</f>
        <v>#VALUE!</v>
      </c>
    </row>
    <row r="826" customFormat="false" ht="15.75" hidden="false" customHeight="false" outlineLevel="0" collapsed="false">
      <c r="A826" s="23" t="n">
        <f aca="false">IF(B826=INT(B826),ROW(),"")</f>
        <v>826</v>
      </c>
      <c r="B826" s="24" t="n">
        <f aca="false">IF(AND(MID(C826,2,1)&lt;&gt;"/",MID(C826,1,1)="/"),INT(B825)+1,B825+0.01)</f>
        <v>802</v>
      </c>
      <c r="C826" s="105" t="s">
        <v>1376</v>
      </c>
      <c r="D826" s="105" t="s">
        <v>1926</v>
      </c>
      <c r="E826" s="106" t="s">
        <v>1927</v>
      </c>
      <c r="F826" s="106" t="s">
        <v>1927</v>
      </c>
      <c r="G826" s="110" t="n">
        <v>0</v>
      </c>
      <c r="H826" s="110" t="n">
        <v>0</v>
      </c>
      <c r="I826" s="106" t="s">
        <v>1487</v>
      </c>
      <c r="J826" s="106" t="s">
        <v>5</v>
      </c>
      <c r="K826" s="108" t="s">
        <v>6</v>
      </c>
      <c r="L826" s="109" t="s">
        <v>7</v>
      </c>
      <c r="M826" s="109" t="s">
        <v>244</v>
      </c>
      <c r="N826" s="28"/>
      <c r="O826" s="28"/>
      <c r="P826" s="20" t="s">
        <v>1926</v>
      </c>
      <c r="Q826" s="21"/>
      <c r="R826" s="1"/>
      <c r="S826" s="1" t="str">
        <f aca="false">IF(E826=F826,"","NOT EQUAL")</f>
        <v/>
      </c>
      <c r="T826" s="1" t="str">
        <f aca="false">IF(ISNA(VLOOKUP(P826,'NEW XEQM.c'!D:D,1,0)),"--",VLOOKUP(P826,'NEW XEQM.c'!D:G,3,0))</f>
        <v>--</v>
      </c>
      <c r="U826" s="1"/>
      <c r="W826" s="0" t="e">
        <f aca="false">SUBSTITUTE(IF(AND(T826="--",FIND("STD",E826),FIND("fn",C826)&gt;0,FIND("ITM_",P826),I826="CAT_FNCT"),E826,""),"""","")</f>
        <v>#VALUE!</v>
      </c>
    </row>
    <row r="827" customFormat="false" ht="15.75" hidden="false" customHeight="false" outlineLevel="0" collapsed="false">
      <c r="A827" s="23" t="n">
        <f aca="false">IF(B827=INT(B827),ROW(),"")</f>
        <v>827</v>
      </c>
      <c r="B827" s="24" t="n">
        <f aca="false">IF(AND(MID(C827,2,1)&lt;&gt;"/",MID(C827,1,1)="/"),INT(B826)+1,B826+0.01)</f>
        <v>803</v>
      </c>
      <c r="C827" s="105" t="s">
        <v>1376</v>
      </c>
      <c r="D827" s="105" t="s">
        <v>1928</v>
      </c>
      <c r="E827" s="106" t="s">
        <v>1929</v>
      </c>
      <c r="F827" s="106" t="s">
        <v>1929</v>
      </c>
      <c r="G827" s="110" t="n">
        <v>0</v>
      </c>
      <c r="H827" s="110" t="n">
        <v>0</v>
      </c>
      <c r="I827" s="106" t="s">
        <v>1487</v>
      </c>
      <c r="J827" s="106" t="s">
        <v>5</v>
      </c>
      <c r="K827" s="108" t="s">
        <v>6</v>
      </c>
      <c r="L827" s="109" t="s">
        <v>7</v>
      </c>
      <c r="M827" s="109" t="s">
        <v>244</v>
      </c>
      <c r="N827" s="28"/>
      <c r="O827" s="28"/>
      <c r="P827" s="20" t="s">
        <v>1928</v>
      </c>
      <c r="Q827" s="21"/>
      <c r="R827" s="1"/>
      <c r="S827" s="1" t="str">
        <f aca="false">IF(E827=F827,"","NOT EQUAL")</f>
        <v/>
      </c>
      <c r="T827" s="1" t="str">
        <f aca="false">IF(ISNA(VLOOKUP(P827,'NEW XEQM.c'!D:D,1,0)),"--",VLOOKUP(P827,'NEW XEQM.c'!D:G,3,0))</f>
        <v>--</v>
      </c>
      <c r="U827" s="1"/>
      <c r="W827" s="0" t="e">
        <f aca="false">SUBSTITUTE(IF(AND(T827="--",FIND("STD",E827),FIND("fn",C827)&gt;0,FIND("ITM_",P827),I827="CAT_FNCT"),E827,""),"""","")</f>
        <v>#VALUE!</v>
      </c>
    </row>
    <row r="828" customFormat="false" ht="15.75" hidden="false" customHeight="false" outlineLevel="0" collapsed="false">
      <c r="A828" s="23" t="n">
        <f aca="false">IF(B828=INT(B828),ROW(),"")</f>
        <v>828</v>
      </c>
      <c r="B828" s="24" t="n">
        <f aca="false">IF(AND(MID(C828,2,1)&lt;&gt;"/",MID(C828,1,1)="/"),INT(B827)+1,B827+0.01)</f>
        <v>804</v>
      </c>
      <c r="C828" s="105" t="s">
        <v>1376</v>
      </c>
      <c r="D828" s="105" t="s">
        <v>1930</v>
      </c>
      <c r="E828" s="106" t="s">
        <v>1931</v>
      </c>
      <c r="F828" s="106" t="s">
        <v>1931</v>
      </c>
      <c r="G828" s="110" t="n">
        <v>0</v>
      </c>
      <c r="H828" s="110" t="n">
        <v>0</v>
      </c>
      <c r="I828" s="106" t="s">
        <v>1487</v>
      </c>
      <c r="J828" s="106" t="s">
        <v>5</v>
      </c>
      <c r="K828" s="108" t="s">
        <v>6</v>
      </c>
      <c r="L828" s="109" t="s">
        <v>7</v>
      </c>
      <c r="M828" s="109" t="s">
        <v>244</v>
      </c>
      <c r="N828" s="28"/>
      <c r="O828" s="28"/>
      <c r="P828" s="20" t="s">
        <v>1930</v>
      </c>
      <c r="Q828" s="21"/>
      <c r="R828" s="1"/>
      <c r="S828" s="1" t="str">
        <f aca="false">IF(E828=F828,"","NOT EQUAL")</f>
        <v/>
      </c>
      <c r="T828" s="1" t="str">
        <f aca="false">IF(ISNA(VLOOKUP(P828,'NEW XEQM.c'!D:D,1,0)),"--",VLOOKUP(P828,'NEW XEQM.c'!D:G,3,0))</f>
        <v>--</v>
      </c>
      <c r="U828" s="1"/>
      <c r="W828" s="0" t="e">
        <f aca="false">SUBSTITUTE(IF(AND(T828="--",FIND("STD",E828),FIND("fn",C828)&gt;0,FIND("ITM_",P828),I828="CAT_FNCT"),E828,""),"""","")</f>
        <v>#VALUE!</v>
      </c>
    </row>
    <row r="829" customFormat="false" ht="15.75" hidden="false" customHeight="false" outlineLevel="0" collapsed="false">
      <c r="A829" s="23" t="n">
        <f aca="false">IF(B829=INT(B829),ROW(),"")</f>
        <v>829</v>
      </c>
      <c r="B829" s="24" t="n">
        <f aca="false">IF(AND(MID(C829,2,1)&lt;&gt;"/",MID(C829,1,1)="/"),INT(B828)+1,B828+0.01)</f>
        <v>805</v>
      </c>
      <c r="C829" s="105" t="s">
        <v>1376</v>
      </c>
      <c r="D829" s="105" t="s">
        <v>1932</v>
      </c>
      <c r="E829" s="106" t="s">
        <v>1933</v>
      </c>
      <c r="F829" s="106" t="s">
        <v>1933</v>
      </c>
      <c r="G829" s="110" t="n">
        <v>0</v>
      </c>
      <c r="H829" s="110" t="n">
        <v>0</v>
      </c>
      <c r="I829" s="106" t="s">
        <v>1487</v>
      </c>
      <c r="J829" s="106" t="s">
        <v>5</v>
      </c>
      <c r="K829" s="108" t="s">
        <v>6</v>
      </c>
      <c r="L829" s="109" t="s">
        <v>7</v>
      </c>
      <c r="M829" s="109" t="s">
        <v>244</v>
      </c>
      <c r="N829" s="28"/>
      <c r="O829" s="28"/>
      <c r="P829" s="20" t="s">
        <v>1932</v>
      </c>
      <c r="Q829" s="21"/>
      <c r="R829" s="1"/>
      <c r="S829" s="1" t="str">
        <f aca="false">IF(E829=F829,"","NOT EQUAL")</f>
        <v/>
      </c>
      <c r="T829" s="1" t="str">
        <f aca="false">IF(ISNA(VLOOKUP(P829,'NEW XEQM.c'!D:D,1,0)),"--",VLOOKUP(P829,'NEW XEQM.c'!D:G,3,0))</f>
        <v>--</v>
      </c>
      <c r="U829" s="1"/>
      <c r="W829" s="0" t="e">
        <f aca="false">SUBSTITUTE(IF(AND(T829="--",FIND("STD",E829),FIND("fn",C829)&gt;0,FIND("ITM_",P829),I829="CAT_FNCT"),E829,""),"""","")</f>
        <v>#VALUE!</v>
      </c>
    </row>
    <row r="830" customFormat="false" ht="15.75" hidden="false" customHeight="false" outlineLevel="0" collapsed="false">
      <c r="A830" s="23" t="n">
        <f aca="false">IF(B830=INT(B830),ROW(),"")</f>
        <v>830</v>
      </c>
      <c r="B830" s="24" t="n">
        <f aca="false">IF(AND(MID(C830,2,1)&lt;&gt;"/",MID(C830,1,1)="/"),INT(B829)+1,B829+0.01)</f>
        <v>806</v>
      </c>
      <c r="C830" s="105" t="s">
        <v>1376</v>
      </c>
      <c r="D830" s="105" t="s">
        <v>1934</v>
      </c>
      <c r="E830" s="106" t="s">
        <v>2</v>
      </c>
      <c r="F830" s="106" t="s">
        <v>1935</v>
      </c>
      <c r="G830" s="110" t="n">
        <v>0</v>
      </c>
      <c r="H830" s="110" t="n">
        <v>0</v>
      </c>
      <c r="I830" s="106" t="s">
        <v>4</v>
      </c>
      <c r="J830" s="106" t="s">
        <v>5</v>
      </c>
      <c r="K830" s="108" t="s">
        <v>6</v>
      </c>
      <c r="L830" s="109" t="s">
        <v>7</v>
      </c>
      <c r="M830" s="109" t="s">
        <v>244</v>
      </c>
      <c r="N830" s="28"/>
      <c r="O830" s="28"/>
      <c r="P830" s="20" t="s">
        <v>1934</v>
      </c>
      <c r="Q830" s="21"/>
      <c r="R830" s="1"/>
      <c r="S830" s="1" t="str">
        <f aca="false">IF(E830=F830,"","NOT EQUAL")</f>
        <v>NOT EQUAL</v>
      </c>
      <c r="T830" s="1" t="str">
        <f aca="false">IF(ISNA(VLOOKUP(P830,'NEW XEQM.c'!D:D,1,0)),"--",VLOOKUP(P830,'NEW XEQM.c'!D:G,3,0))</f>
        <v>--</v>
      </c>
      <c r="U830" s="1"/>
      <c r="W830" s="0" t="e">
        <f aca="false">SUBSTITUTE(IF(AND(T830="--",FIND("STD",E830),FIND("fn",C830)&gt;0,FIND("ITM_",P830),I830="CAT_FNCT"),E830,""),"""","")</f>
        <v>#VALUE!</v>
      </c>
    </row>
    <row r="831" customFormat="false" ht="15.75" hidden="false" customHeight="false" outlineLevel="0" collapsed="false">
      <c r="A831" s="23" t="n">
        <f aca="false">IF(B831=INT(B831),ROW(),"")</f>
        <v>831</v>
      </c>
      <c r="B831" s="24" t="n">
        <f aca="false">IF(AND(MID(C831,2,1)&lt;&gt;"/",MID(C831,1,1)="/"),INT(B830)+1,B830+0.01)</f>
        <v>807</v>
      </c>
      <c r="C831" s="105" t="s">
        <v>1376</v>
      </c>
      <c r="D831" s="105" t="s">
        <v>1936</v>
      </c>
      <c r="E831" s="106" t="s">
        <v>2</v>
      </c>
      <c r="F831" s="106" t="s">
        <v>1937</v>
      </c>
      <c r="G831" s="110" t="n">
        <v>0</v>
      </c>
      <c r="H831" s="110" t="n">
        <v>0</v>
      </c>
      <c r="I831" s="106" t="s">
        <v>4</v>
      </c>
      <c r="J831" s="106" t="s">
        <v>5</v>
      </c>
      <c r="K831" s="108" t="s">
        <v>6</v>
      </c>
      <c r="L831" s="109" t="s">
        <v>7</v>
      </c>
      <c r="M831" s="109" t="s">
        <v>244</v>
      </c>
      <c r="N831" s="28"/>
      <c r="O831" s="28"/>
      <c r="P831" s="20" t="s">
        <v>1936</v>
      </c>
      <c r="Q831" s="21"/>
      <c r="R831" s="1"/>
      <c r="S831" s="1" t="str">
        <f aca="false">IF(E831=F831,"","NOT EQUAL")</f>
        <v>NOT EQUAL</v>
      </c>
      <c r="T831" s="1" t="str">
        <f aca="false">IF(ISNA(VLOOKUP(P831,'NEW XEQM.c'!D:D,1,0)),"--",VLOOKUP(P831,'NEW XEQM.c'!D:G,3,0))</f>
        <v>--</v>
      </c>
      <c r="U831" s="1"/>
      <c r="W831" s="0" t="e">
        <f aca="false">SUBSTITUTE(IF(AND(T831="--",FIND("STD",E831),FIND("fn",C831)&gt;0,FIND("ITM_",P831),I831="CAT_FNCT"),E831,""),"""","")</f>
        <v>#VALUE!</v>
      </c>
    </row>
    <row r="832" customFormat="false" ht="15.75" hidden="false" customHeight="false" outlineLevel="0" collapsed="false">
      <c r="A832" s="23" t="n">
        <f aca="false">IF(B832=INT(B832),ROW(),"")</f>
        <v>832</v>
      </c>
      <c r="B832" s="24" t="n">
        <f aca="false">IF(AND(MID(C832,2,1)&lt;&gt;"/",MID(C832,1,1)="/"),INT(B831)+1,B831+0.01)</f>
        <v>808</v>
      </c>
      <c r="C832" s="105" t="s">
        <v>1376</v>
      </c>
      <c r="D832" s="105" t="s">
        <v>1938</v>
      </c>
      <c r="E832" s="106" t="s">
        <v>2</v>
      </c>
      <c r="F832" s="106" t="s">
        <v>1939</v>
      </c>
      <c r="G832" s="110" t="n">
        <v>0</v>
      </c>
      <c r="H832" s="110" t="n">
        <v>0</v>
      </c>
      <c r="I832" s="106" t="s">
        <v>4</v>
      </c>
      <c r="J832" s="106" t="s">
        <v>5</v>
      </c>
      <c r="K832" s="108" t="s">
        <v>6</v>
      </c>
      <c r="L832" s="109" t="s">
        <v>7</v>
      </c>
      <c r="M832" s="109" t="s">
        <v>244</v>
      </c>
      <c r="N832" s="28"/>
      <c r="O832" s="28"/>
      <c r="P832" s="20" t="s">
        <v>1938</v>
      </c>
      <c r="Q832" s="21"/>
      <c r="R832" s="1"/>
      <c r="S832" s="1" t="str">
        <f aca="false">IF(E832=F832,"","NOT EQUAL")</f>
        <v>NOT EQUAL</v>
      </c>
      <c r="T832" s="1" t="str">
        <f aca="false">IF(ISNA(VLOOKUP(P832,'NEW XEQM.c'!D:D,1,0)),"--",VLOOKUP(P832,'NEW XEQM.c'!D:G,3,0))</f>
        <v>--</v>
      </c>
      <c r="U832" s="1"/>
      <c r="W832" s="0" t="e">
        <f aca="false">SUBSTITUTE(IF(AND(T832="--",FIND("STD",E832),FIND("fn",C832)&gt;0,FIND("ITM_",P832),I832="CAT_FNCT"),E832,""),"""","")</f>
        <v>#VALUE!</v>
      </c>
    </row>
    <row r="833" customFormat="false" ht="15.75" hidden="false" customHeight="false" outlineLevel="0" collapsed="false">
      <c r="A833" s="23" t="n">
        <f aca="false">IF(B833=INT(B833),ROW(),"")</f>
        <v>833</v>
      </c>
      <c r="B833" s="24" t="n">
        <f aca="false">IF(AND(MID(C833,2,1)&lt;&gt;"/",MID(C833,1,1)="/"),INT(B832)+1,B832+0.01)</f>
        <v>809</v>
      </c>
      <c r="C833" s="105" t="s">
        <v>1376</v>
      </c>
      <c r="D833" s="105" t="s">
        <v>1940</v>
      </c>
      <c r="E833" s="106" t="s">
        <v>2</v>
      </c>
      <c r="F833" s="106" t="s">
        <v>1941</v>
      </c>
      <c r="G833" s="110" t="n">
        <v>0</v>
      </c>
      <c r="H833" s="110" t="n">
        <v>0</v>
      </c>
      <c r="I833" s="106" t="s">
        <v>4</v>
      </c>
      <c r="J833" s="106" t="s">
        <v>5</v>
      </c>
      <c r="K833" s="108" t="s">
        <v>6</v>
      </c>
      <c r="L833" s="109" t="s">
        <v>7</v>
      </c>
      <c r="M833" s="109" t="s">
        <v>244</v>
      </c>
      <c r="N833" s="28"/>
      <c r="O833" s="28"/>
      <c r="P833" s="20" t="s">
        <v>1940</v>
      </c>
      <c r="Q833" s="21"/>
      <c r="R833" s="1"/>
      <c r="S833" s="1" t="str">
        <f aca="false">IF(E833=F833,"","NOT EQUAL")</f>
        <v>NOT EQUAL</v>
      </c>
      <c r="T833" s="1" t="str">
        <f aca="false">IF(ISNA(VLOOKUP(P833,'NEW XEQM.c'!D:D,1,0)),"--",VLOOKUP(P833,'NEW XEQM.c'!D:G,3,0))</f>
        <v>--</v>
      </c>
      <c r="U833" s="1"/>
      <c r="W833" s="0" t="e">
        <f aca="false">SUBSTITUTE(IF(AND(T833="--",FIND("STD",E833),FIND("fn",C833)&gt;0,FIND("ITM_",P833),I833="CAT_FNCT"),E833,""),"""","")</f>
        <v>#VALUE!</v>
      </c>
    </row>
    <row r="834" customFormat="false" ht="15.75" hidden="false" customHeight="false" outlineLevel="0" collapsed="false">
      <c r="A834" s="23" t="n">
        <f aca="false">IF(B834=INT(B834),ROW(),"")</f>
        <v>834</v>
      </c>
      <c r="B834" s="24" t="n">
        <f aca="false">IF(AND(MID(C834,2,1)&lt;&gt;"/",MID(C834,1,1)="/"),INT(B833)+1,B833+0.01)</f>
        <v>810</v>
      </c>
      <c r="C834" s="105" t="s">
        <v>1376</v>
      </c>
      <c r="D834" s="105" t="s">
        <v>1942</v>
      </c>
      <c r="E834" s="106" t="s">
        <v>2</v>
      </c>
      <c r="F834" s="106" t="s">
        <v>1943</v>
      </c>
      <c r="G834" s="110" t="n">
        <v>0</v>
      </c>
      <c r="H834" s="110" t="n">
        <v>0</v>
      </c>
      <c r="I834" s="106" t="s">
        <v>4</v>
      </c>
      <c r="J834" s="106" t="s">
        <v>5</v>
      </c>
      <c r="K834" s="108" t="s">
        <v>6</v>
      </c>
      <c r="L834" s="109" t="s">
        <v>7</v>
      </c>
      <c r="M834" s="109" t="s">
        <v>244</v>
      </c>
      <c r="N834" s="28"/>
      <c r="O834" s="28"/>
      <c r="P834" s="20" t="s">
        <v>1942</v>
      </c>
      <c r="Q834" s="21"/>
      <c r="R834" s="1"/>
      <c r="S834" s="1" t="str">
        <f aca="false">IF(E834=F834,"","NOT EQUAL")</f>
        <v>NOT EQUAL</v>
      </c>
      <c r="T834" s="1" t="str">
        <f aca="false">IF(ISNA(VLOOKUP(P834,'NEW XEQM.c'!D:D,1,0)),"--",VLOOKUP(P834,'NEW XEQM.c'!D:G,3,0))</f>
        <v>--</v>
      </c>
      <c r="U834" s="1"/>
      <c r="W834" s="0" t="e">
        <f aca="false">SUBSTITUTE(IF(AND(T834="--",FIND("STD",E834),FIND("fn",C834)&gt;0,FIND("ITM_",P834),I834="CAT_FNCT"),E834,""),"""","")</f>
        <v>#VALUE!</v>
      </c>
    </row>
    <row r="835" customFormat="false" ht="15.75" hidden="false" customHeight="false" outlineLevel="0" collapsed="false">
      <c r="A835" s="23" t="n">
        <f aca="false">IF(B835=INT(B835),ROW(),"")</f>
        <v>835</v>
      </c>
      <c r="B835" s="24" t="n">
        <f aca="false">IF(AND(MID(C835,2,1)&lt;&gt;"/",MID(C835,1,1)="/"),INT(B834)+1,B834+0.01)</f>
        <v>811</v>
      </c>
      <c r="C835" s="105" t="s">
        <v>1376</v>
      </c>
      <c r="D835" s="105" t="s">
        <v>1944</v>
      </c>
      <c r="E835" s="106" t="s">
        <v>2</v>
      </c>
      <c r="F835" s="106" t="s">
        <v>1945</v>
      </c>
      <c r="G835" s="110" t="n">
        <v>0</v>
      </c>
      <c r="H835" s="110" t="n">
        <v>0</v>
      </c>
      <c r="I835" s="106" t="s">
        <v>4</v>
      </c>
      <c r="J835" s="106" t="s">
        <v>5</v>
      </c>
      <c r="K835" s="108" t="s">
        <v>6</v>
      </c>
      <c r="L835" s="109" t="s">
        <v>7</v>
      </c>
      <c r="M835" s="109" t="s">
        <v>244</v>
      </c>
      <c r="N835" s="28"/>
      <c r="O835" s="28"/>
      <c r="P835" s="20" t="s">
        <v>1944</v>
      </c>
      <c r="Q835" s="21"/>
      <c r="R835" s="1"/>
      <c r="S835" s="1" t="str">
        <f aca="false">IF(E835=F835,"","NOT EQUAL")</f>
        <v>NOT EQUAL</v>
      </c>
      <c r="T835" s="1" t="str">
        <f aca="false">IF(ISNA(VLOOKUP(P835,'NEW XEQM.c'!D:D,1,0)),"--",VLOOKUP(P835,'NEW XEQM.c'!D:G,3,0))</f>
        <v>--</v>
      </c>
      <c r="U835" s="1"/>
      <c r="W835" s="0" t="e">
        <f aca="false">SUBSTITUTE(IF(AND(T835="--",FIND("STD",E835),FIND("fn",C835)&gt;0,FIND("ITM_",P835),I835="CAT_FNCT"),E835,""),"""","")</f>
        <v>#VALUE!</v>
      </c>
    </row>
    <row r="836" customFormat="false" ht="15.75" hidden="false" customHeight="false" outlineLevel="0" collapsed="false">
      <c r="A836" s="23" t="n">
        <f aca="false">IF(B836=INT(B836),ROW(),"")</f>
        <v>836</v>
      </c>
      <c r="B836" s="24" t="n">
        <f aca="false">IF(AND(MID(C836,2,1)&lt;&gt;"/",MID(C836,1,1)="/"),INT(B835)+1,B835+0.01)</f>
        <v>812</v>
      </c>
      <c r="C836" s="105" t="s">
        <v>1376</v>
      </c>
      <c r="D836" s="105" t="s">
        <v>1946</v>
      </c>
      <c r="E836" s="106" t="s">
        <v>2</v>
      </c>
      <c r="F836" s="106" t="s">
        <v>1947</v>
      </c>
      <c r="G836" s="110" t="n">
        <v>0</v>
      </c>
      <c r="H836" s="110" t="n">
        <v>0</v>
      </c>
      <c r="I836" s="106" t="s">
        <v>4</v>
      </c>
      <c r="J836" s="106" t="s">
        <v>5</v>
      </c>
      <c r="K836" s="108" t="s">
        <v>6</v>
      </c>
      <c r="L836" s="109" t="s">
        <v>7</v>
      </c>
      <c r="M836" s="109" t="s">
        <v>244</v>
      </c>
      <c r="N836" s="28"/>
      <c r="O836" s="28"/>
      <c r="P836" s="20" t="s">
        <v>1946</v>
      </c>
      <c r="Q836" s="21"/>
      <c r="R836" s="1"/>
      <c r="S836" s="1" t="str">
        <f aca="false">IF(E836=F836,"","NOT EQUAL")</f>
        <v>NOT EQUAL</v>
      </c>
      <c r="T836" s="1" t="str">
        <f aca="false">IF(ISNA(VLOOKUP(P836,'NEW XEQM.c'!D:D,1,0)),"--",VLOOKUP(P836,'NEW XEQM.c'!D:G,3,0))</f>
        <v>--</v>
      </c>
      <c r="U836" s="1"/>
      <c r="W836" s="0" t="e">
        <f aca="false">SUBSTITUTE(IF(AND(T836="--",FIND("STD",E836),FIND("fn",C836)&gt;0,FIND("ITM_",P836),I836="CAT_FNCT"),E836,""),"""","")</f>
        <v>#VALUE!</v>
      </c>
    </row>
    <row r="837" customFormat="false" ht="15.75" hidden="false" customHeight="false" outlineLevel="0" collapsed="false">
      <c r="A837" s="23" t="n">
        <f aca="false">IF(B837=INT(B837),ROW(),"")</f>
        <v>837</v>
      </c>
      <c r="B837" s="24" t="n">
        <f aca="false">IF(AND(MID(C837,2,1)&lt;&gt;"/",MID(C837,1,1)="/"),INT(B836)+1,B836+0.01)</f>
        <v>813</v>
      </c>
      <c r="C837" s="105" t="s">
        <v>1376</v>
      </c>
      <c r="D837" s="105" t="s">
        <v>1948</v>
      </c>
      <c r="E837" s="106" t="s">
        <v>2</v>
      </c>
      <c r="F837" s="106" t="s">
        <v>1949</v>
      </c>
      <c r="G837" s="110" t="n">
        <v>0</v>
      </c>
      <c r="H837" s="110" t="n">
        <v>0</v>
      </c>
      <c r="I837" s="106" t="s">
        <v>4</v>
      </c>
      <c r="J837" s="106" t="s">
        <v>5</v>
      </c>
      <c r="K837" s="108" t="s">
        <v>6</v>
      </c>
      <c r="L837" s="109" t="s">
        <v>7</v>
      </c>
      <c r="M837" s="109" t="s">
        <v>244</v>
      </c>
      <c r="N837" s="28"/>
      <c r="O837" s="28"/>
      <c r="P837" s="20" t="s">
        <v>1948</v>
      </c>
      <c r="Q837" s="21"/>
      <c r="R837" s="1"/>
      <c r="S837" s="1" t="str">
        <f aca="false">IF(E837=F837,"","NOT EQUAL")</f>
        <v>NOT EQUAL</v>
      </c>
      <c r="T837" s="1" t="str">
        <f aca="false">IF(ISNA(VLOOKUP(P837,'NEW XEQM.c'!D:D,1,0)),"--",VLOOKUP(P837,'NEW XEQM.c'!D:G,3,0))</f>
        <v>--</v>
      </c>
      <c r="U837" s="1"/>
      <c r="W837" s="0" t="e">
        <f aca="false">SUBSTITUTE(IF(AND(T837="--",FIND("STD",E837),FIND("fn",C837)&gt;0,FIND("ITM_",P837),I837="CAT_FNCT"),E837,""),"""","")</f>
        <v>#VALUE!</v>
      </c>
    </row>
    <row r="838" customFormat="false" ht="15.75" hidden="false" customHeight="false" outlineLevel="0" collapsed="false">
      <c r="A838" s="23" t="n">
        <f aca="false">IF(B838=INT(B838),ROW(),"")</f>
        <v>838</v>
      </c>
      <c r="B838" s="24" t="n">
        <f aca="false">IF(AND(MID(C838,2,1)&lt;&gt;"/",MID(C838,1,1)="/"),INT(B837)+1,B837+0.01)</f>
        <v>814</v>
      </c>
      <c r="C838" s="105" t="s">
        <v>1376</v>
      </c>
      <c r="D838" s="105" t="s">
        <v>1950</v>
      </c>
      <c r="E838" s="106" t="s">
        <v>2</v>
      </c>
      <c r="F838" s="106" t="s">
        <v>1951</v>
      </c>
      <c r="G838" s="110" t="n">
        <v>0</v>
      </c>
      <c r="H838" s="110" t="n">
        <v>0</v>
      </c>
      <c r="I838" s="106" t="s">
        <v>4</v>
      </c>
      <c r="J838" s="106" t="s">
        <v>5</v>
      </c>
      <c r="K838" s="108" t="s">
        <v>6</v>
      </c>
      <c r="L838" s="109" t="s">
        <v>7</v>
      </c>
      <c r="M838" s="109" t="s">
        <v>244</v>
      </c>
      <c r="N838" s="28"/>
      <c r="O838" s="28"/>
      <c r="P838" s="20" t="s">
        <v>1950</v>
      </c>
      <c r="Q838" s="21"/>
      <c r="R838" s="1"/>
      <c r="S838" s="1" t="str">
        <f aca="false">IF(E838=F838,"","NOT EQUAL")</f>
        <v>NOT EQUAL</v>
      </c>
      <c r="T838" s="1" t="str">
        <f aca="false">IF(ISNA(VLOOKUP(P838,'NEW XEQM.c'!D:D,1,0)),"--",VLOOKUP(P838,'NEW XEQM.c'!D:G,3,0))</f>
        <v>--</v>
      </c>
      <c r="U838" s="1"/>
      <c r="W838" s="0" t="e">
        <f aca="false">SUBSTITUTE(IF(AND(T838="--",FIND("STD",E838),FIND("fn",C838)&gt;0,FIND("ITM_",P838),I838="CAT_FNCT"),E838,""),"""","")</f>
        <v>#VALUE!</v>
      </c>
    </row>
    <row r="839" customFormat="false" ht="15.75" hidden="false" customHeight="false" outlineLevel="0" collapsed="false">
      <c r="A839" s="23" t="n">
        <f aca="false">IF(B839=INT(B839),ROW(),"")</f>
        <v>839</v>
      </c>
      <c r="B839" s="24" t="n">
        <f aca="false">IF(AND(MID(C839,2,1)&lt;&gt;"/",MID(C839,1,1)="/"),INT(B838)+1,B838+0.01)</f>
        <v>815</v>
      </c>
      <c r="C839" s="105" t="s">
        <v>1376</v>
      </c>
      <c r="D839" s="105" t="s">
        <v>1952</v>
      </c>
      <c r="E839" s="106" t="s">
        <v>2</v>
      </c>
      <c r="F839" s="106" t="s">
        <v>1953</v>
      </c>
      <c r="G839" s="110" t="n">
        <v>0</v>
      </c>
      <c r="H839" s="110" t="n">
        <v>0</v>
      </c>
      <c r="I839" s="106" t="s">
        <v>4</v>
      </c>
      <c r="J839" s="106" t="s">
        <v>5</v>
      </c>
      <c r="K839" s="108" t="s">
        <v>6</v>
      </c>
      <c r="L839" s="109" t="s">
        <v>7</v>
      </c>
      <c r="M839" s="109" t="s">
        <v>244</v>
      </c>
      <c r="N839" s="28"/>
      <c r="O839" s="28"/>
      <c r="P839" s="20" t="s">
        <v>1952</v>
      </c>
      <c r="Q839" s="21"/>
      <c r="R839" s="1"/>
      <c r="S839" s="1" t="str">
        <f aca="false">IF(E839=F839,"","NOT EQUAL")</f>
        <v>NOT EQUAL</v>
      </c>
      <c r="T839" s="1" t="str">
        <f aca="false">IF(ISNA(VLOOKUP(P839,'NEW XEQM.c'!D:D,1,0)),"--",VLOOKUP(P839,'NEW XEQM.c'!D:G,3,0))</f>
        <v>--</v>
      </c>
      <c r="U839" s="1"/>
      <c r="W839" s="0" t="e">
        <f aca="false">SUBSTITUTE(IF(AND(T839="--",FIND("STD",E839),FIND("fn",C839)&gt;0,FIND("ITM_",P839),I839="CAT_FNCT"),E839,""),"""","")</f>
        <v>#VALUE!</v>
      </c>
    </row>
    <row r="840" customFormat="false" ht="15.75" hidden="false" customHeight="false" outlineLevel="0" collapsed="false">
      <c r="A840" s="23" t="n">
        <f aca="false">IF(B840=INT(B840),ROW(),"")</f>
        <v>840</v>
      </c>
      <c r="B840" s="24" t="n">
        <f aca="false">IF(AND(MID(C840,2,1)&lt;&gt;"/",MID(C840,1,1)="/"),INT(B839)+1,B839+0.01)</f>
        <v>816</v>
      </c>
      <c r="C840" s="105" t="s">
        <v>1376</v>
      </c>
      <c r="D840" s="105" t="s">
        <v>1954</v>
      </c>
      <c r="E840" s="106" t="s">
        <v>2</v>
      </c>
      <c r="F840" s="106" t="s">
        <v>1955</v>
      </c>
      <c r="G840" s="110" t="n">
        <v>0</v>
      </c>
      <c r="H840" s="110" t="n">
        <v>0</v>
      </c>
      <c r="I840" s="106" t="s">
        <v>4</v>
      </c>
      <c r="J840" s="106" t="s">
        <v>5</v>
      </c>
      <c r="K840" s="108" t="s">
        <v>6</v>
      </c>
      <c r="L840" s="109" t="s">
        <v>7</v>
      </c>
      <c r="M840" s="109" t="s">
        <v>244</v>
      </c>
      <c r="N840" s="28"/>
      <c r="O840" s="28"/>
      <c r="P840" s="20" t="s">
        <v>1954</v>
      </c>
      <c r="Q840" s="21"/>
      <c r="R840" s="1"/>
      <c r="S840" s="1" t="str">
        <f aca="false">IF(E840=F840,"","NOT EQUAL")</f>
        <v>NOT EQUAL</v>
      </c>
      <c r="T840" s="1" t="str">
        <f aca="false">IF(ISNA(VLOOKUP(P840,'NEW XEQM.c'!D:D,1,0)),"--",VLOOKUP(P840,'NEW XEQM.c'!D:G,3,0))</f>
        <v>--</v>
      </c>
      <c r="U840" s="1"/>
      <c r="W840" s="0" t="e">
        <f aca="false">SUBSTITUTE(IF(AND(T840="--",FIND("STD",E840),FIND("fn",C840)&gt;0,FIND("ITM_",P840),I840="CAT_FNCT"),E840,""),"""","")</f>
        <v>#VALUE!</v>
      </c>
    </row>
    <row r="841" customFormat="false" ht="15.75" hidden="false" customHeight="false" outlineLevel="0" collapsed="false">
      <c r="A841" s="23" t="n">
        <f aca="false">IF(B841=INT(B841),ROW(),"")</f>
        <v>841</v>
      </c>
      <c r="B841" s="24" t="n">
        <f aca="false">IF(AND(MID(C841,2,1)&lt;&gt;"/",MID(C841,1,1)="/"),INT(B840)+1,B840+0.01)</f>
        <v>817</v>
      </c>
      <c r="C841" s="105" t="s">
        <v>1376</v>
      </c>
      <c r="D841" s="105" t="s">
        <v>1956</v>
      </c>
      <c r="E841" s="106" t="s">
        <v>2</v>
      </c>
      <c r="F841" s="106" t="s">
        <v>1957</v>
      </c>
      <c r="G841" s="110" t="n">
        <v>0</v>
      </c>
      <c r="H841" s="110" t="n">
        <v>0</v>
      </c>
      <c r="I841" s="106" t="s">
        <v>4</v>
      </c>
      <c r="J841" s="106" t="s">
        <v>5</v>
      </c>
      <c r="K841" s="108" t="s">
        <v>6</v>
      </c>
      <c r="L841" s="109" t="s">
        <v>7</v>
      </c>
      <c r="M841" s="109" t="s">
        <v>244</v>
      </c>
      <c r="N841" s="28"/>
      <c r="O841" s="28"/>
      <c r="P841" s="20" t="s">
        <v>1956</v>
      </c>
      <c r="Q841" s="21"/>
      <c r="R841" s="1"/>
      <c r="S841" s="1" t="str">
        <f aca="false">IF(E841=F841,"","NOT EQUAL")</f>
        <v>NOT EQUAL</v>
      </c>
      <c r="T841" s="1" t="str">
        <f aca="false">IF(ISNA(VLOOKUP(P841,'NEW XEQM.c'!D:D,1,0)),"--",VLOOKUP(P841,'NEW XEQM.c'!D:G,3,0))</f>
        <v>--</v>
      </c>
      <c r="U841" s="1"/>
      <c r="W841" s="0" t="e">
        <f aca="false">SUBSTITUTE(IF(AND(T841="--",FIND("STD",E841),FIND("fn",C841)&gt;0,FIND("ITM_",P841),I841="CAT_FNCT"),E841,""),"""","")</f>
        <v>#VALUE!</v>
      </c>
    </row>
    <row r="842" customFormat="false" ht="15.75" hidden="false" customHeight="false" outlineLevel="0" collapsed="false">
      <c r="A842" s="23" t="n">
        <f aca="false">IF(B842=INT(B842),ROW(),"")</f>
        <v>842</v>
      </c>
      <c r="B842" s="24" t="n">
        <f aca="false">IF(AND(MID(C842,2,1)&lt;&gt;"/",MID(C842,1,1)="/"),INT(B841)+1,B841+0.01)</f>
        <v>818</v>
      </c>
      <c r="C842" s="105" t="s">
        <v>1376</v>
      </c>
      <c r="D842" s="105" t="s">
        <v>1958</v>
      </c>
      <c r="E842" s="106" t="s">
        <v>2</v>
      </c>
      <c r="F842" s="106" t="s">
        <v>1959</v>
      </c>
      <c r="G842" s="110" t="n">
        <v>0</v>
      </c>
      <c r="H842" s="110" t="n">
        <v>0</v>
      </c>
      <c r="I842" s="106" t="s">
        <v>4</v>
      </c>
      <c r="J842" s="106" t="s">
        <v>5</v>
      </c>
      <c r="K842" s="108" t="s">
        <v>6</v>
      </c>
      <c r="L842" s="109" t="s">
        <v>7</v>
      </c>
      <c r="M842" s="109" t="s">
        <v>244</v>
      </c>
      <c r="N842" s="28"/>
      <c r="O842" s="28"/>
      <c r="P842" s="20" t="s">
        <v>1958</v>
      </c>
      <c r="Q842" s="21"/>
      <c r="R842" s="1"/>
      <c r="S842" s="1" t="str">
        <f aca="false">IF(E842=F842,"","NOT EQUAL")</f>
        <v>NOT EQUAL</v>
      </c>
      <c r="T842" s="1" t="str">
        <f aca="false">IF(ISNA(VLOOKUP(P842,'NEW XEQM.c'!D:D,1,0)),"--",VLOOKUP(P842,'NEW XEQM.c'!D:G,3,0))</f>
        <v>--</v>
      </c>
      <c r="U842" s="1"/>
      <c r="W842" s="0" t="e">
        <f aca="false">SUBSTITUTE(IF(AND(T842="--",FIND("STD",E842),FIND("fn",C842)&gt;0,FIND("ITM_",P842),I842="CAT_FNCT"),E842,""),"""","")</f>
        <v>#VALUE!</v>
      </c>
    </row>
    <row r="843" customFormat="false" ht="15.75" hidden="false" customHeight="false" outlineLevel="0" collapsed="false">
      <c r="A843" s="23" t="n">
        <f aca="false">IF(B843=INT(B843),ROW(),"")</f>
        <v>843</v>
      </c>
      <c r="B843" s="24" t="n">
        <f aca="false">IF(AND(MID(C843,2,1)&lt;&gt;"/",MID(C843,1,1)="/"),INT(B842)+1,B842+0.01)</f>
        <v>819</v>
      </c>
      <c r="C843" s="105" t="s">
        <v>1376</v>
      </c>
      <c r="D843" s="105" t="s">
        <v>1960</v>
      </c>
      <c r="E843" s="106" t="s">
        <v>2</v>
      </c>
      <c r="F843" s="106" t="s">
        <v>1961</v>
      </c>
      <c r="G843" s="110" t="n">
        <v>0</v>
      </c>
      <c r="H843" s="110" t="n">
        <v>0</v>
      </c>
      <c r="I843" s="106" t="s">
        <v>4</v>
      </c>
      <c r="J843" s="106" t="s">
        <v>5</v>
      </c>
      <c r="K843" s="108" t="s">
        <v>6</v>
      </c>
      <c r="L843" s="109" t="s">
        <v>7</v>
      </c>
      <c r="M843" s="109" t="s">
        <v>244</v>
      </c>
      <c r="N843" s="28"/>
      <c r="O843" s="28"/>
      <c r="P843" s="20" t="s">
        <v>1960</v>
      </c>
      <c r="Q843" s="21"/>
      <c r="R843" s="1"/>
      <c r="S843" s="1" t="str">
        <f aca="false">IF(E843=F843,"","NOT EQUAL")</f>
        <v>NOT EQUAL</v>
      </c>
      <c r="T843" s="1" t="str">
        <f aca="false">IF(ISNA(VLOOKUP(P843,'NEW XEQM.c'!D:D,1,0)),"--",VLOOKUP(P843,'NEW XEQM.c'!D:G,3,0))</f>
        <v>--</v>
      </c>
      <c r="U843" s="1"/>
      <c r="W843" s="0" t="e">
        <f aca="false">SUBSTITUTE(IF(AND(T843="--",FIND("STD",E843),FIND("fn",C843)&gt;0,FIND("ITM_",P843),I843="CAT_FNCT"),E843,""),"""","")</f>
        <v>#VALUE!</v>
      </c>
    </row>
    <row r="844" customFormat="false" ht="15.75" hidden="false" customHeight="false" outlineLevel="0" collapsed="false">
      <c r="A844" s="23" t="n">
        <f aca="false">IF(B844=INT(B844),ROW(),"")</f>
        <v>844</v>
      </c>
      <c r="B844" s="24" t="n">
        <f aca="false">IF(AND(MID(C844,2,1)&lt;&gt;"/",MID(C844,1,1)="/"),INT(B843)+1,B843+0.01)</f>
        <v>820</v>
      </c>
      <c r="C844" s="105" t="s">
        <v>1376</v>
      </c>
      <c r="D844" s="105" t="s">
        <v>1962</v>
      </c>
      <c r="E844" s="106" t="s">
        <v>2</v>
      </c>
      <c r="F844" s="106" t="s">
        <v>1963</v>
      </c>
      <c r="G844" s="110" t="n">
        <v>0</v>
      </c>
      <c r="H844" s="110" t="n">
        <v>0</v>
      </c>
      <c r="I844" s="106" t="s">
        <v>4</v>
      </c>
      <c r="J844" s="106" t="s">
        <v>5</v>
      </c>
      <c r="K844" s="108" t="s">
        <v>6</v>
      </c>
      <c r="L844" s="109" t="s">
        <v>7</v>
      </c>
      <c r="M844" s="109" t="s">
        <v>244</v>
      </c>
      <c r="N844" s="28"/>
      <c r="O844" s="28"/>
      <c r="P844" s="20" t="s">
        <v>1962</v>
      </c>
      <c r="Q844" s="21"/>
      <c r="R844" s="1"/>
      <c r="S844" s="1" t="str">
        <f aca="false">IF(E844=F844,"","NOT EQUAL")</f>
        <v>NOT EQUAL</v>
      </c>
      <c r="T844" s="1" t="str">
        <f aca="false">IF(ISNA(VLOOKUP(P844,'NEW XEQM.c'!D:D,1,0)),"--",VLOOKUP(P844,'NEW XEQM.c'!D:G,3,0))</f>
        <v>--</v>
      </c>
      <c r="U844" s="1"/>
      <c r="W844" s="0" t="e">
        <f aca="false">SUBSTITUTE(IF(AND(T844="--",FIND("STD",E844),FIND("fn",C844)&gt;0,FIND("ITM_",P844),I844="CAT_FNCT"),E844,""),"""","")</f>
        <v>#VALUE!</v>
      </c>
    </row>
    <row r="845" customFormat="false" ht="15.75" hidden="false" customHeight="false" outlineLevel="0" collapsed="false">
      <c r="A845" s="23" t="n">
        <f aca="false">IF(B845=INT(B845),ROW(),"")</f>
        <v>845</v>
      </c>
      <c r="B845" s="24" t="n">
        <f aca="false">IF(AND(MID(C845,2,1)&lt;&gt;"/",MID(C845,1,1)="/"),INT(B844)+1,B844+0.01)</f>
        <v>821</v>
      </c>
      <c r="C845" s="105" t="s">
        <v>1376</v>
      </c>
      <c r="D845" s="105" t="s">
        <v>1964</v>
      </c>
      <c r="E845" s="106" t="s">
        <v>2</v>
      </c>
      <c r="F845" s="106" t="s">
        <v>1965</v>
      </c>
      <c r="G845" s="110" t="n">
        <v>0</v>
      </c>
      <c r="H845" s="110" t="n">
        <v>0</v>
      </c>
      <c r="I845" s="106" t="s">
        <v>4</v>
      </c>
      <c r="J845" s="106" t="s">
        <v>5</v>
      </c>
      <c r="K845" s="108" t="s">
        <v>6</v>
      </c>
      <c r="L845" s="109" t="s">
        <v>7</v>
      </c>
      <c r="M845" s="109" t="s">
        <v>244</v>
      </c>
      <c r="N845" s="28"/>
      <c r="O845" s="28"/>
      <c r="P845" s="20" t="s">
        <v>1964</v>
      </c>
      <c r="Q845" s="21"/>
      <c r="R845" s="1"/>
      <c r="S845" s="1" t="str">
        <f aca="false">IF(E845=F845,"","NOT EQUAL")</f>
        <v>NOT EQUAL</v>
      </c>
      <c r="T845" s="1" t="str">
        <f aca="false">IF(ISNA(VLOOKUP(P845,'NEW XEQM.c'!D:D,1,0)),"--",VLOOKUP(P845,'NEW XEQM.c'!D:G,3,0))</f>
        <v>--</v>
      </c>
      <c r="U845" s="1"/>
      <c r="W845" s="0" t="e">
        <f aca="false">SUBSTITUTE(IF(AND(T845="--",FIND("STD",E845),FIND("fn",C845)&gt;0,FIND("ITM_",P845),I845="CAT_FNCT"),E845,""),"""","")</f>
        <v>#VALUE!</v>
      </c>
    </row>
    <row r="846" customFormat="false" ht="15.75" hidden="false" customHeight="false" outlineLevel="0" collapsed="false">
      <c r="A846" s="23" t="n">
        <f aca="false">IF(B846=INT(B846),ROW(),"")</f>
        <v>846</v>
      </c>
      <c r="B846" s="24" t="n">
        <f aca="false">IF(AND(MID(C846,2,1)&lt;&gt;"/",MID(C846,1,1)="/"),INT(B845)+1,B845+0.01)</f>
        <v>822</v>
      </c>
      <c r="C846" s="105" t="s">
        <v>1376</v>
      </c>
      <c r="D846" s="105" t="s">
        <v>1966</v>
      </c>
      <c r="E846" s="106" t="s">
        <v>2</v>
      </c>
      <c r="F846" s="106" t="s">
        <v>1967</v>
      </c>
      <c r="G846" s="110" t="n">
        <v>0</v>
      </c>
      <c r="H846" s="110" t="n">
        <v>0</v>
      </c>
      <c r="I846" s="106" t="s">
        <v>4</v>
      </c>
      <c r="J846" s="106" t="s">
        <v>5</v>
      </c>
      <c r="K846" s="108" t="s">
        <v>6</v>
      </c>
      <c r="L846" s="109" t="s">
        <v>7</v>
      </c>
      <c r="M846" s="109" t="s">
        <v>244</v>
      </c>
      <c r="N846" s="28"/>
      <c r="O846" s="28"/>
      <c r="P846" s="20" t="s">
        <v>1966</v>
      </c>
      <c r="Q846" s="21"/>
      <c r="R846" s="1"/>
      <c r="S846" s="1" t="str">
        <f aca="false">IF(E846=F846,"","NOT EQUAL")</f>
        <v>NOT EQUAL</v>
      </c>
      <c r="T846" s="1" t="str">
        <f aca="false">IF(ISNA(VLOOKUP(P846,'NEW XEQM.c'!D:D,1,0)),"--",VLOOKUP(P846,'NEW XEQM.c'!D:G,3,0))</f>
        <v>--</v>
      </c>
      <c r="U846" s="1"/>
      <c r="W846" s="0" t="e">
        <f aca="false">SUBSTITUTE(IF(AND(T846="--",FIND("STD",E846),FIND("fn",C846)&gt;0,FIND("ITM_",P846),I846="CAT_FNCT"),E846,""),"""","")</f>
        <v>#VALUE!</v>
      </c>
    </row>
    <row r="847" customFormat="false" ht="15.75" hidden="false" customHeight="false" outlineLevel="0" collapsed="false">
      <c r="A847" s="23" t="n">
        <f aca="false">IF(B847=INT(B847),ROW(),"")</f>
        <v>847</v>
      </c>
      <c r="B847" s="24" t="n">
        <f aca="false">IF(AND(MID(C847,2,1)&lt;&gt;"/",MID(C847,1,1)="/"),INT(B846)+1,B846+0.01)</f>
        <v>823</v>
      </c>
      <c r="C847" s="105" t="s">
        <v>1376</v>
      </c>
      <c r="D847" s="105" t="s">
        <v>1968</v>
      </c>
      <c r="E847" s="106" t="s">
        <v>2</v>
      </c>
      <c r="F847" s="106" t="s">
        <v>1969</v>
      </c>
      <c r="G847" s="110" t="n">
        <v>0</v>
      </c>
      <c r="H847" s="110" t="n">
        <v>0</v>
      </c>
      <c r="I847" s="106" t="s">
        <v>4</v>
      </c>
      <c r="J847" s="106" t="s">
        <v>5</v>
      </c>
      <c r="K847" s="108" t="s">
        <v>6</v>
      </c>
      <c r="L847" s="109" t="s">
        <v>7</v>
      </c>
      <c r="M847" s="109" t="s">
        <v>244</v>
      </c>
      <c r="N847" s="28"/>
      <c r="O847" s="28"/>
      <c r="P847" s="20" t="s">
        <v>1968</v>
      </c>
      <c r="Q847" s="21"/>
      <c r="R847" s="1"/>
      <c r="S847" s="1" t="str">
        <f aca="false">IF(E847=F847,"","NOT EQUAL")</f>
        <v>NOT EQUAL</v>
      </c>
      <c r="T847" s="1" t="str">
        <f aca="false">IF(ISNA(VLOOKUP(P847,'NEW XEQM.c'!D:D,1,0)),"--",VLOOKUP(P847,'NEW XEQM.c'!D:G,3,0))</f>
        <v>--</v>
      </c>
      <c r="U847" s="1"/>
      <c r="W847" s="0" t="e">
        <f aca="false">SUBSTITUTE(IF(AND(T847="--",FIND("STD",E847),FIND("fn",C847)&gt;0,FIND("ITM_",P847),I847="CAT_FNCT"),E847,""),"""","")</f>
        <v>#VALUE!</v>
      </c>
    </row>
    <row r="848" customFormat="false" ht="15.75" hidden="false" customHeight="false" outlineLevel="0" collapsed="false">
      <c r="A848" s="23" t="n">
        <f aca="false">IF(B848=INT(B848),ROW(),"")</f>
        <v>848</v>
      </c>
      <c r="B848" s="24" t="n">
        <f aca="false">IF(AND(MID(C848,2,1)&lt;&gt;"/",MID(C848,1,1)="/"),INT(B847)+1,B847+0.01)</f>
        <v>824</v>
      </c>
      <c r="C848" s="105" t="s">
        <v>1376</v>
      </c>
      <c r="D848" s="105" t="s">
        <v>1970</v>
      </c>
      <c r="E848" s="106" t="s">
        <v>2</v>
      </c>
      <c r="F848" s="106" t="s">
        <v>1971</v>
      </c>
      <c r="G848" s="110" t="n">
        <v>0</v>
      </c>
      <c r="H848" s="110" t="n">
        <v>0</v>
      </c>
      <c r="I848" s="106" t="s">
        <v>4</v>
      </c>
      <c r="J848" s="106" t="s">
        <v>5</v>
      </c>
      <c r="K848" s="108" t="s">
        <v>6</v>
      </c>
      <c r="L848" s="109" t="s">
        <v>7</v>
      </c>
      <c r="M848" s="109" t="s">
        <v>244</v>
      </c>
      <c r="N848" s="28"/>
      <c r="O848" s="28"/>
      <c r="P848" s="20" t="s">
        <v>1970</v>
      </c>
      <c r="Q848" s="21"/>
      <c r="R848" s="1"/>
      <c r="S848" s="1" t="str">
        <f aca="false">IF(E848=F848,"","NOT EQUAL")</f>
        <v>NOT EQUAL</v>
      </c>
      <c r="T848" s="1" t="str">
        <f aca="false">IF(ISNA(VLOOKUP(P848,'NEW XEQM.c'!D:D,1,0)),"--",VLOOKUP(P848,'NEW XEQM.c'!D:G,3,0))</f>
        <v>--</v>
      </c>
      <c r="U848" s="1"/>
      <c r="W848" s="0" t="e">
        <f aca="false">SUBSTITUTE(IF(AND(T848="--",FIND("STD",E848),FIND("fn",C848)&gt;0,FIND("ITM_",P848),I848="CAT_FNCT"),E848,""),"""","")</f>
        <v>#VALUE!</v>
      </c>
    </row>
    <row r="849" customFormat="false" ht="15.75" hidden="false" customHeight="false" outlineLevel="0" collapsed="false">
      <c r="A849" s="23" t="n">
        <f aca="false">IF(B849=INT(B849),ROW(),"")</f>
        <v>849</v>
      </c>
      <c r="B849" s="24" t="n">
        <f aca="false">IF(AND(MID(C849,2,1)&lt;&gt;"/",MID(C849,1,1)="/"),INT(B848)+1,B848+0.01)</f>
        <v>825</v>
      </c>
      <c r="C849" s="105" t="s">
        <v>1376</v>
      </c>
      <c r="D849" s="105" t="s">
        <v>1972</v>
      </c>
      <c r="E849" s="106" t="s">
        <v>2</v>
      </c>
      <c r="F849" s="106" t="s">
        <v>1973</v>
      </c>
      <c r="G849" s="110" t="n">
        <v>0</v>
      </c>
      <c r="H849" s="110" t="n">
        <v>0</v>
      </c>
      <c r="I849" s="106" t="s">
        <v>4</v>
      </c>
      <c r="J849" s="106" t="s">
        <v>5</v>
      </c>
      <c r="K849" s="108" t="s">
        <v>6</v>
      </c>
      <c r="L849" s="109" t="s">
        <v>7</v>
      </c>
      <c r="M849" s="109" t="s">
        <v>244</v>
      </c>
      <c r="N849" s="28"/>
      <c r="O849" s="28"/>
      <c r="P849" s="20" t="s">
        <v>1972</v>
      </c>
      <c r="Q849" s="21"/>
      <c r="R849" s="1"/>
      <c r="S849" s="1" t="str">
        <f aca="false">IF(E849=F849,"","NOT EQUAL")</f>
        <v>NOT EQUAL</v>
      </c>
      <c r="T849" s="1" t="str">
        <f aca="false">IF(ISNA(VLOOKUP(P849,'NEW XEQM.c'!D:D,1,0)),"--",VLOOKUP(P849,'NEW XEQM.c'!D:G,3,0))</f>
        <v>--</v>
      </c>
      <c r="U849" s="1"/>
      <c r="W849" s="0" t="e">
        <f aca="false">SUBSTITUTE(IF(AND(T849="--",FIND("STD",E849),FIND("fn",C849)&gt;0,FIND("ITM_",P849),I849="CAT_FNCT"),E849,""),"""","")</f>
        <v>#VALUE!</v>
      </c>
    </row>
    <row r="850" customFormat="false" ht="15.75" hidden="false" customHeight="false" outlineLevel="0" collapsed="false">
      <c r="A850" s="23" t="n">
        <f aca="false">IF(B850=INT(B850),ROW(),"")</f>
        <v>850</v>
      </c>
      <c r="B850" s="24" t="n">
        <f aca="false">IF(AND(MID(C850,2,1)&lt;&gt;"/",MID(C850,1,1)="/"),INT(B849)+1,B849+0.01)</f>
        <v>826</v>
      </c>
      <c r="C850" s="105" t="s">
        <v>1376</v>
      </c>
      <c r="D850" s="105" t="s">
        <v>1974</v>
      </c>
      <c r="E850" s="106" t="s">
        <v>2</v>
      </c>
      <c r="F850" s="106" t="s">
        <v>1975</v>
      </c>
      <c r="G850" s="110" t="n">
        <v>0</v>
      </c>
      <c r="H850" s="110" t="n">
        <v>0</v>
      </c>
      <c r="I850" s="106" t="s">
        <v>4</v>
      </c>
      <c r="J850" s="106" t="s">
        <v>5</v>
      </c>
      <c r="K850" s="108" t="s">
        <v>6</v>
      </c>
      <c r="L850" s="109" t="s">
        <v>7</v>
      </c>
      <c r="M850" s="109" t="s">
        <v>244</v>
      </c>
      <c r="N850" s="28"/>
      <c r="O850" s="28"/>
      <c r="P850" s="20" t="s">
        <v>1974</v>
      </c>
      <c r="Q850" s="21"/>
      <c r="R850" s="1"/>
      <c r="S850" s="1" t="str">
        <f aca="false">IF(E850=F850,"","NOT EQUAL")</f>
        <v>NOT EQUAL</v>
      </c>
      <c r="T850" s="1" t="str">
        <f aca="false">IF(ISNA(VLOOKUP(P850,'NEW XEQM.c'!D:D,1,0)),"--",VLOOKUP(P850,'NEW XEQM.c'!D:G,3,0))</f>
        <v>--</v>
      </c>
      <c r="U850" s="1"/>
      <c r="W850" s="0" t="e">
        <f aca="false">SUBSTITUTE(IF(AND(T850="--",FIND("STD",E850),FIND("fn",C850)&gt;0,FIND("ITM_",P850),I850="CAT_FNCT"),E850,""),"""","")</f>
        <v>#VALUE!</v>
      </c>
    </row>
    <row r="851" customFormat="false" ht="15.75" hidden="false" customHeight="false" outlineLevel="0" collapsed="false">
      <c r="A851" s="23" t="n">
        <f aca="false">IF(B851=INT(B851),ROW(),"")</f>
        <v>851</v>
      </c>
      <c r="B851" s="24" t="n">
        <f aca="false">IF(AND(MID(C851,2,1)&lt;&gt;"/",MID(C851,1,1)="/"),INT(B850)+1,B850+0.01)</f>
        <v>827</v>
      </c>
      <c r="C851" s="105" t="s">
        <v>1376</v>
      </c>
      <c r="D851" s="105" t="s">
        <v>1976</v>
      </c>
      <c r="E851" s="106" t="s">
        <v>2</v>
      </c>
      <c r="F851" s="106" t="s">
        <v>1977</v>
      </c>
      <c r="G851" s="110" t="n">
        <v>0</v>
      </c>
      <c r="H851" s="110" t="n">
        <v>0</v>
      </c>
      <c r="I851" s="106" t="s">
        <v>4</v>
      </c>
      <c r="J851" s="106" t="s">
        <v>5</v>
      </c>
      <c r="K851" s="108" t="s">
        <v>6</v>
      </c>
      <c r="L851" s="109" t="s">
        <v>7</v>
      </c>
      <c r="M851" s="109" t="s">
        <v>244</v>
      </c>
      <c r="N851" s="28"/>
      <c r="O851" s="28"/>
      <c r="P851" s="20" t="s">
        <v>1976</v>
      </c>
      <c r="Q851" s="21"/>
      <c r="R851" s="1"/>
      <c r="S851" s="1" t="str">
        <f aca="false">IF(E851=F851,"","NOT EQUAL")</f>
        <v>NOT EQUAL</v>
      </c>
      <c r="T851" s="1" t="str">
        <f aca="false">IF(ISNA(VLOOKUP(P851,'NEW XEQM.c'!D:D,1,0)),"--",VLOOKUP(P851,'NEW XEQM.c'!D:G,3,0))</f>
        <v>--</v>
      </c>
      <c r="U851" s="1"/>
      <c r="W851" s="0" t="e">
        <f aca="false">SUBSTITUTE(IF(AND(T851="--",FIND("STD",E851),FIND("fn",C851)&gt;0,FIND("ITM_",P851),I851="CAT_FNCT"),E851,""),"""","")</f>
        <v>#VALUE!</v>
      </c>
    </row>
    <row r="852" customFormat="false" ht="15.75" hidden="false" customHeight="false" outlineLevel="0" collapsed="false">
      <c r="A852" s="23" t="n">
        <f aca="false">IF(B852=INT(B852),ROW(),"")</f>
        <v>852</v>
      </c>
      <c r="B852" s="24" t="n">
        <f aca="false">IF(AND(MID(C852,2,1)&lt;&gt;"/",MID(C852,1,1)="/"),INT(B851)+1,B851+0.01)</f>
        <v>828</v>
      </c>
      <c r="C852" s="105" t="s">
        <v>1376</v>
      </c>
      <c r="D852" s="105" t="s">
        <v>1978</v>
      </c>
      <c r="E852" s="106" t="s">
        <v>2</v>
      </c>
      <c r="F852" s="106" t="s">
        <v>1979</v>
      </c>
      <c r="G852" s="110" t="n">
        <v>0</v>
      </c>
      <c r="H852" s="110" t="n">
        <v>0</v>
      </c>
      <c r="I852" s="106" t="s">
        <v>4</v>
      </c>
      <c r="J852" s="106" t="s">
        <v>5</v>
      </c>
      <c r="K852" s="108" t="s">
        <v>6</v>
      </c>
      <c r="L852" s="109" t="s">
        <v>7</v>
      </c>
      <c r="M852" s="109" t="s">
        <v>244</v>
      </c>
      <c r="N852" s="28"/>
      <c r="O852" s="28"/>
      <c r="P852" s="20" t="s">
        <v>1978</v>
      </c>
      <c r="Q852" s="21"/>
      <c r="R852" s="1"/>
      <c r="S852" s="1" t="str">
        <f aca="false">IF(E852=F852,"","NOT EQUAL")</f>
        <v>NOT EQUAL</v>
      </c>
      <c r="T852" s="1" t="str">
        <f aca="false">IF(ISNA(VLOOKUP(P852,'NEW XEQM.c'!D:D,1,0)),"--",VLOOKUP(P852,'NEW XEQM.c'!D:G,3,0))</f>
        <v>--</v>
      </c>
      <c r="U852" s="1"/>
      <c r="W852" s="0" t="e">
        <f aca="false">SUBSTITUTE(IF(AND(T852="--",FIND("STD",E852),FIND("fn",C852)&gt;0,FIND("ITM_",P852),I852="CAT_FNCT"),E852,""),"""","")</f>
        <v>#VALUE!</v>
      </c>
    </row>
    <row r="853" customFormat="false" ht="15.75" hidden="false" customHeight="false" outlineLevel="0" collapsed="false">
      <c r="A853" s="23" t="n">
        <f aca="false">IF(B853=INT(B853),ROW(),"")</f>
        <v>853</v>
      </c>
      <c r="B853" s="24" t="n">
        <f aca="false">IF(AND(MID(C853,2,1)&lt;&gt;"/",MID(C853,1,1)="/"),INT(B852)+1,B852+0.01)</f>
        <v>829</v>
      </c>
      <c r="C853" s="105" t="s">
        <v>1376</v>
      </c>
      <c r="D853" s="105" t="s">
        <v>1980</v>
      </c>
      <c r="E853" s="106" t="s">
        <v>2</v>
      </c>
      <c r="F853" s="106" t="s">
        <v>1981</v>
      </c>
      <c r="G853" s="110" t="n">
        <v>0</v>
      </c>
      <c r="H853" s="110" t="n">
        <v>0</v>
      </c>
      <c r="I853" s="106" t="s">
        <v>4</v>
      </c>
      <c r="J853" s="106" t="s">
        <v>5</v>
      </c>
      <c r="K853" s="108" t="s">
        <v>6</v>
      </c>
      <c r="L853" s="109" t="s">
        <v>7</v>
      </c>
      <c r="M853" s="109" t="s">
        <v>244</v>
      </c>
      <c r="N853" s="28"/>
      <c r="O853" s="28"/>
      <c r="P853" s="20" t="s">
        <v>1980</v>
      </c>
      <c r="Q853" s="21"/>
      <c r="R853" s="1"/>
      <c r="S853" s="1" t="str">
        <f aca="false">IF(E853=F853,"","NOT EQUAL")</f>
        <v>NOT EQUAL</v>
      </c>
      <c r="T853" s="1" t="str">
        <f aca="false">IF(ISNA(VLOOKUP(P853,'NEW XEQM.c'!D:D,1,0)),"--",VLOOKUP(P853,'NEW XEQM.c'!D:G,3,0))</f>
        <v>--</v>
      </c>
      <c r="U853" s="1"/>
      <c r="W853" s="0" t="e">
        <f aca="false">SUBSTITUTE(IF(AND(T853="--",FIND("STD",E853),FIND("fn",C853)&gt;0,FIND("ITM_",P853),I853="CAT_FNCT"),E853,""),"""","")</f>
        <v>#VALUE!</v>
      </c>
    </row>
    <row r="854" customFormat="false" ht="15.75" hidden="false" customHeight="false" outlineLevel="0" collapsed="false">
      <c r="A854" s="23" t="n">
        <f aca="false">IF(B854=INT(B854),ROW(),"")</f>
        <v>854</v>
      </c>
      <c r="B854" s="24" t="n">
        <f aca="false">IF(AND(MID(C854,2,1)&lt;&gt;"/",MID(C854,1,1)="/"),INT(B853)+1,B853+0.01)</f>
        <v>830</v>
      </c>
      <c r="C854" s="105" t="s">
        <v>1376</v>
      </c>
      <c r="D854" s="105" t="s">
        <v>1982</v>
      </c>
      <c r="E854" s="106" t="s">
        <v>2</v>
      </c>
      <c r="F854" s="106" t="s">
        <v>1983</v>
      </c>
      <c r="G854" s="110" t="n">
        <v>0</v>
      </c>
      <c r="H854" s="110" t="n">
        <v>0</v>
      </c>
      <c r="I854" s="106" t="s">
        <v>4</v>
      </c>
      <c r="J854" s="106" t="s">
        <v>5</v>
      </c>
      <c r="K854" s="108" t="s">
        <v>6</v>
      </c>
      <c r="L854" s="109" t="s">
        <v>7</v>
      </c>
      <c r="M854" s="109" t="s">
        <v>244</v>
      </c>
      <c r="N854" s="28"/>
      <c r="O854" s="28"/>
      <c r="P854" s="20" t="s">
        <v>1982</v>
      </c>
      <c r="Q854" s="21"/>
      <c r="R854" s="1"/>
      <c r="S854" s="1" t="str">
        <f aca="false">IF(E854=F854,"","NOT EQUAL")</f>
        <v>NOT EQUAL</v>
      </c>
      <c r="T854" s="1" t="str">
        <f aca="false">IF(ISNA(VLOOKUP(P854,'NEW XEQM.c'!D:D,1,0)),"--",VLOOKUP(P854,'NEW XEQM.c'!D:G,3,0))</f>
        <v>--</v>
      </c>
      <c r="U854" s="1"/>
      <c r="W854" s="0" t="e">
        <f aca="false">SUBSTITUTE(IF(AND(T854="--",FIND("STD",E854),FIND("fn",C854)&gt;0,FIND("ITM_",P854),I854="CAT_FNCT"),E854,""),"""","")</f>
        <v>#VALUE!</v>
      </c>
    </row>
    <row r="855" customFormat="false" ht="15.75" hidden="false" customHeight="false" outlineLevel="0" collapsed="false">
      <c r="A855" s="23" t="n">
        <f aca="false">IF(B855=INT(B855),ROW(),"")</f>
        <v>855</v>
      </c>
      <c r="B855" s="24" t="n">
        <f aca="false">IF(AND(MID(C855,2,1)&lt;&gt;"/",MID(C855,1,1)="/"),INT(B854)+1,B854+0.01)</f>
        <v>831</v>
      </c>
      <c r="C855" s="105" t="s">
        <v>1376</v>
      </c>
      <c r="D855" s="105" t="s">
        <v>1984</v>
      </c>
      <c r="E855" s="106" t="s">
        <v>2</v>
      </c>
      <c r="F855" s="106" t="s">
        <v>1985</v>
      </c>
      <c r="G855" s="110" t="n">
        <v>0</v>
      </c>
      <c r="H855" s="110" t="n">
        <v>0</v>
      </c>
      <c r="I855" s="106" t="s">
        <v>4</v>
      </c>
      <c r="J855" s="106" t="s">
        <v>5</v>
      </c>
      <c r="K855" s="108" t="s">
        <v>6</v>
      </c>
      <c r="L855" s="109" t="s">
        <v>7</v>
      </c>
      <c r="M855" s="109" t="s">
        <v>244</v>
      </c>
      <c r="N855" s="28"/>
      <c r="O855" s="28"/>
      <c r="P855" s="20" t="s">
        <v>1984</v>
      </c>
      <c r="Q855" s="21"/>
      <c r="R855" s="1"/>
      <c r="S855" s="1" t="str">
        <f aca="false">IF(E855=F855,"","NOT EQUAL")</f>
        <v>NOT EQUAL</v>
      </c>
      <c r="T855" s="1" t="str">
        <f aca="false">IF(ISNA(VLOOKUP(P855,'NEW XEQM.c'!D:D,1,0)),"--",VLOOKUP(P855,'NEW XEQM.c'!D:G,3,0))</f>
        <v>--</v>
      </c>
      <c r="U855" s="1"/>
      <c r="W855" s="0" t="e">
        <f aca="false">SUBSTITUTE(IF(AND(T855="--",FIND("STD",E855),FIND("fn",C855)&gt;0,FIND("ITM_",P855),I855="CAT_FNCT"),E855,""),"""","")</f>
        <v>#VALUE!</v>
      </c>
    </row>
    <row r="856" customFormat="false" ht="15.75" hidden="false" customHeight="false" outlineLevel="0" collapsed="false">
      <c r="A856" s="23" t="n">
        <f aca="false">IF(B856=INT(B856),ROW(),"")</f>
        <v>856</v>
      </c>
      <c r="B856" s="24" t="n">
        <f aca="false">IF(AND(MID(C856,2,1)&lt;&gt;"/",MID(C856,1,1)="/"),INT(B855)+1,B855+0.01)</f>
        <v>832</v>
      </c>
      <c r="C856" s="105" t="s">
        <v>1376</v>
      </c>
      <c r="D856" s="105" t="s">
        <v>1986</v>
      </c>
      <c r="E856" s="106" t="s">
        <v>2</v>
      </c>
      <c r="F856" s="106" t="s">
        <v>1987</v>
      </c>
      <c r="G856" s="110" t="n">
        <v>0</v>
      </c>
      <c r="H856" s="110" t="n">
        <v>0</v>
      </c>
      <c r="I856" s="106" t="s">
        <v>4</v>
      </c>
      <c r="J856" s="106" t="s">
        <v>5</v>
      </c>
      <c r="K856" s="108" t="s">
        <v>6</v>
      </c>
      <c r="L856" s="109" t="s">
        <v>7</v>
      </c>
      <c r="M856" s="109" t="s">
        <v>244</v>
      </c>
      <c r="N856" s="28"/>
      <c r="O856" s="28"/>
      <c r="P856" s="20" t="s">
        <v>1986</v>
      </c>
      <c r="Q856" s="21"/>
      <c r="R856" s="1"/>
      <c r="S856" s="1" t="str">
        <f aca="false">IF(E856=F856,"","NOT EQUAL")</f>
        <v>NOT EQUAL</v>
      </c>
      <c r="T856" s="1" t="str">
        <f aca="false">IF(ISNA(VLOOKUP(P856,'NEW XEQM.c'!D:D,1,0)),"--",VLOOKUP(P856,'NEW XEQM.c'!D:G,3,0))</f>
        <v>--</v>
      </c>
      <c r="U856" s="1"/>
      <c r="W856" s="0" t="e">
        <f aca="false">SUBSTITUTE(IF(AND(T856="--",FIND("STD",E856),FIND("fn",C856)&gt;0,FIND("ITM_",P856),I856="CAT_FNCT"),E856,""),"""","")</f>
        <v>#VALUE!</v>
      </c>
    </row>
    <row r="857" customFormat="false" ht="15.75" hidden="false" customHeight="false" outlineLevel="0" collapsed="false">
      <c r="A857" s="23" t="n">
        <f aca="false">IF(B857=INT(B857),ROW(),"")</f>
        <v>857</v>
      </c>
      <c r="B857" s="24" t="n">
        <f aca="false">IF(AND(MID(C857,2,1)&lt;&gt;"/",MID(C857,1,1)="/"),INT(B856)+1,B856+0.01)</f>
        <v>833</v>
      </c>
      <c r="C857" s="105" t="s">
        <v>1376</v>
      </c>
      <c r="D857" s="105" t="s">
        <v>1988</v>
      </c>
      <c r="E857" s="106" t="s">
        <v>2</v>
      </c>
      <c r="F857" s="106" t="s">
        <v>1989</v>
      </c>
      <c r="G857" s="110" t="n">
        <v>0</v>
      </c>
      <c r="H857" s="110" t="n">
        <v>0</v>
      </c>
      <c r="I857" s="106" t="s">
        <v>4</v>
      </c>
      <c r="J857" s="106" t="s">
        <v>5</v>
      </c>
      <c r="K857" s="108" t="s">
        <v>6</v>
      </c>
      <c r="L857" s="109" t="s">
        <v>7</v>
      </c>
      <c r="M857" s="109" t="s">
        <v>244</v>
      </c>
      <c r="N857" s="28"/>
      <c r="O857" s="28"/>
      <c r="P857" s="20" t="s">
        <v>1988</v>
      </c>
      <c r="Q857" s="21"/>
      <c r="R857" s="1"/>
      <c r="S857" s="1" t="str">
        <f aca="false">IF(E857=F857,"","NOT EQUAL")</f>
        <v>NOT EQUAL</v>
      </c>
      <c r="T857" s="1" t="str">
        <f aca="false">IF(ISNA(VLOOKUP(P857,'NEW XEQM.c'!D:D,1,0)),"--",VLOOKUP(P857,'NEW XEQM.c'!D:G,3,0))</f>
        <v>--</v>
      </c>
      <c r="U857" s="1"/>
      <c r="W857" s="0" t="e">
        <f aca="false">SUBSTITUTE(IF(AND(T857="--",FIND("STD",E857),FIND("fn",C857)&gt;0,FIND("ITM_",P857),I857="CAT_FNCT"),E857,""),"""","")</f>
        <v>#VALUE!</v>
      </c>
    </row>
    <row r="858" customFormat="false" ht="15.75" hidden="false" customHeight="false" outlineLevel="0" collapsed="false">
      <c r="A858" s="23" t="n">
        <f aca="false">IF(B858=INT(B858),ROW(),"")</f>
        <v>858</v>
      </c>
      <c r="B858" s="24" t="n">
        <f aca="false">IF(AND(MID(C858,2,1)&lt;&gt;"/",MID(C858,1,1)="/"),INT(B857)+1,B857+0.01)</f>
        <v>834</v>
      </c>
      <c r="C858" s="105" t="s">
        <v>1376</v>
      </c>
      <c r="D858" s="105" t="s">
        <v>1990</v>
      </c>
      <c r="E858" s="106" t="s">
        <v>2</v>
      </c>
      <c r="F858" s="106" t="s">
        <v>1991</v>
      </c>
      <c r="G858" s="110" t="n">
        <v>0</v>
      </c>
      <c r="H858" s="110" t="n">
        <v>0</v>
      </c>
      <c r="I858" s="106" t="s">
        <v>4</v>
      </c>
      <c r="J858" s="106" t="s">
        <v>5</v>
      </c>
      <c r="K858" s="108" t="s">
        <v>6</v>
      </c>
      <c r="L858" s="109" t="s">
        <v>7</v>
      </c>
      <c r="M858" s="109" t="s">
        <v>244</v>
      </c>
      <c r="N858" s="28"/>
      <c r="O858" s="28"/>
      <c r="P858" s="20" t="s">
        <v>1990</v>
      </c>
      <c r="Q858" s="21"/>
      <c r="R858" s="1"/>
      <c r="S858" s="1" t="str">
        <f aca="false">IF(E858=F858,"","NOT EQUAL")</f>
        <v>NOT EQUAL</v>
      </c>
      <c r="T858" s="1" t="str">
        <f aca="false">IF(ISNA(VLOOKUP(P858,'NEW XEQM.c'!D:D,1,0)),"--",VLOOKUP(P858,'NEW XEQM.c'!D:G,3,0))</f>
        <v>--</v>
      </c>
      <c r="U858" s="1"/>
      <c r="W858" s="0" t="e">
        <f aca="false">SUBSTITUTE(IF(AND(T858="--",FIND("STD",E858),FIND("fn",C858)&gt;0,FIND("ITM_",P858),I858="CAT_FNCT"),E858,""),"""","")</f>
        <v>#VALUE!</v>
      </c>
    </row>
    <row r="859" customFormat="false" ht="15.75" hidden="false" customHeight="false" outlineLevel="0" collapsed="false">
      <c r="A859" s="23" t="n">
        <f aca="false">IF(B859=INT(B859),ROW(),"")</f>
        <v>859</v>
      </c>
      <c r="B859" s="24" t="n">
        <f aca="false">IF(AND(MID(C859,2,1)&lt;&gt;"/",MID(C859,1,1)="/"),INT(B858)+1,B858+0.01)</f>
        <v>835</v>
      </c>
      <c r="C859" s="105" t="s">
        <v>1376</v>
      </c>
      <c r="D859" s="105" t="s">
        <v>1992</v>
      </c>
      <c r="E859" s="106" t="s">
        <v>2</v>
      </c>
      <c r="F859" s="106" t="s">
        <v>1993</v>
      </c>
      <c r="G859" s="110" t="n">
        <v>0</v>
      </c>
      <c r="H859" s="110" t="n">
        <v>0</v>
      </c>
      <c r="I859" s="106" t="s">
        <v>4</v>
      </c>
      <c r="J859" s="106" t="s">
        <v>5</v>
      </c>
      <c r="K859" s="108" t="s">
        <v>6</v>
      </c>
      <c r="L859" s="109" t="s">
        <v>7</v>
      </c>
      <c r="M859" s="109" t="s">
        <v>244</v>
      </c>
      <c r="N859" s="28"/>
      <c r="O859" s="28"/>
      <c r="P859" s="20" t="s">
        <v>1992</v>
      </c>
      <c r="Q859" s="21"/>
      <c r="R859" s="1"/>
      <c r="S859" s="1" t="str">
        <f aca="false">IF(E859=F859,"","NOT EQUAL")</f>
        <v>NOT EQUAL</v>
      </c>
      <c r="T859" s="1" t="str">
        <f aca="false">IF(ISNA(VLOOKUP(P859,'NEW XEQM.c'!D:D,1,0)),"--",VLOOKUP(P859,'NEW XEQM.c'!D:G,3,0))</f>
        <v>--</v>
      </c>
      <c r="U859" s="1"/>
      <c r="W859" s="0" t="e">
        <f aca="false">SUBSTITUTE(IF(AND(T859="--",FIND("STD",E859),FIND("fn",C859)&gt;0,FIND("ITM_",P859),I859="CAT_FNCT"),E859,""),"""","")</f>
        <v>#VALUE!</v>
      </c>
    </row>
    <row r="860" customFormat="false" ht="15.75" hidden="false" customHeight="false" outlineLevel="0" collapsed="false">
      <c r="A860" s="23" t="n">
        <f aca="false">IF(B860=INT(B860),ROW(),"")</f>
        <v>860</v>
      </c>
      <c r="B860" s="24" t="n">
        <f aca="false">IF(AND(MID(C860,2,1)&lt;&gt;"/",MID(C860,1,1)="/"),INT(B859)+1,B859+0.01)</f>
        <v>836</v>
      </c>
      <c r="C860" s="105" t="s">
        <v>1376</v>
      </c>
      <c r="D860" s="105" t="s">
        <v>1994</v>
      </c>
      <c r="E860" s="106" t="s">
        <v>2</v>
      </c>
      <c r="F860" s="106" t="s">
        <v>1995</v>
      </c>
      <c r="G860" s="110" t="n">
        <v>0</v>
      </c>
      <c r="H860" s="110" t="n">
        <v>0</v>
      </c>
      <c r="I860" s="106" t="s">
        <v>4</v>
      </c>
      <c r="J860" s="106" t="s">
        <v>5</v>
      </c>
      <c r="K860" s="108" t="s">
        <v>6</v>
      </c>
      <c r="L860" s="109" t="s">
        <v>7</v>
      </c>
      <c r="M860" s="109" t="s">
        <v>244</v>
      </c>
      <c r="N860" s="28"/>
      <c r="O860" s="28"/>
      <c r="P860" s="20" t="s">
        <v>1994</v>
      </c>
      <c r="Q860" s="21"/>
      <c r="R860" s="1"/>
      <c r="S860" s="1" t="str">
        <f aca="false">IF(E860=F860,"","NOT EQUAL")</f>
        <v>NOT EQUAL</v>
      </c>
      <c r="T860" s="1" t="str">
        <f aca="false">IF(ISNA(VLOOKUP(P860,'NEW XEQM.c'!D:D,1,0)),"--",VLOOKUP(P860,'NEW XEQM.c'!D:G,3,0))</f>
        <v>--</v>
      </c>
      <c r="U860" s="1"/>
      <c r="W860" s="0" t="e">
        <f aca="false">SUBSTITUTE(IF(AND(T860="--",FIND("STD",E860),FIND("fn",C860)&gt;0,FIND("ITM_",P860),I860="CAT_FNCT"),E860,""),"""","")</f>
        <v>#VALUE!</v>
      </c>
    </row>
    <row r="861" customFormat="false" ht="15.75" hidden="false" customHeight="false" outlineLevel="0" collapsed="false">
      <c r="A861" s="23" t="n">
        <f aca="false">IF(B861=INT(B861),ROW(),"")</f>
        <v>861</v>
      </c>
      <c r="B861" s="24" t="n">
        <f aca="false">IF(AND(MID(C861,2,1)&lt;&gt;"/",MID(C861,1,1)="/"),INT(B860)+1,B860+0.01)</f>
        <v>837</v>
      </c>
      <c r="C861" s="105" t="s">
        <v>1376</v>
      </c>
      <c r="D861" s="105" t="s">
        <v>1996</v>
      </c>
      <c r="E861" s="106" t="s">
        <v>2</v>
      </c>
      <c r="F861" s="106" t="s">
        <v>1997</v>
      </c>
      <c r="G861" s="110" t="n">
        <v>0</v>
      </c>
      <c r="H861" s="110" t="n">
        <v>0</v>
      </c>
      <c r="I861" s="106" t="s">
        <v>4</v>
      </c>
      <c r="J861" s="106" t="s">
        <v>5</v>
      </c>
      <c r="K861" s="108" t="s">
        <v>6</v>
      </c>
      <c r="L861" s="109" t="s">
        <v>7</v>
      </c>
      <c r="M861" s="109" t="s">
        <v>244</v>
      </c>
      <c r="N861" s="28"/>
      <c r="O861" s="28"/>
      <c r="P861" s="20" t="s">
        <v>1996</v>
      </c>
      <c r="Q861" s="21"/>
      <c r="R861" s="1"/>
      <c r="S861" s="1" t="str">
        <f aca="false">IF(E861=F861,"","NOT EQUAL")</f>
        <v>NOT EQUAL</v>
      </c>
      <c r="T861" s="1" t="str">
        <f aca="false">IF(ISNA(VLOOKUP(P861,'NEW XEQM.c'!D:D,1,0)),"--",VLOOKUP(P861,'NEW XEQM.c'!D:G,3,0))</f>
        <v>--</v>
      </c>
      <c r="U861" s="1"/>
      <c r="W861" s="0" t="e">
        <f aca="false">SUBSTITUTE(IF(AND(T861="--",FIND("STD",E861),FIND("fn",C861)&gt;0,FIND("ITM_",P861),I861="CAT_FNCT"),E861,""),"""","")</f>
        <v>#VALUE!</v>
      </c>
    </row>
    <row r="862" customFormat="false" ht="15.75" hidden="false" customHeight="false" outlineLevel="0" collapsed="false">
      <c r="A862" s="23" t="n">
        <f aca="false">IF(B862=INT(B862),ROW(),"")</f>
        <v>862</v>
      </c>
      <c r="B862" s="24" t="n">
        <f aca="false">IF(AND(MID(C862,2,1)&lt;&gt;"/",MID(C862,1,1)="/"),INT(B861)+1,B861+0.01)</f>
        <v>838</v>
      </c>
      <c r="C862" s="105" t="s">
        <v>1376</v>
      </c>
      <c r="D862" s="105" t="s">
        <v>1998</v>
      </c>
      <c r="E862" s="106" t="s">
        <v>2</v>
      </c>
      <c r="F862" s="106" t="s">
        <v>1999</v>
      </c>
      <c r="G862" s="110" t="n">
        <v>0</v>
      </c>
      <c r="H862" s="110" t="n">
        <v>0</v>
      </c>
      <c r="I862" s="106" t="s">
        <v>4</v>
      </c>
      <c r="J862" s="106" t="s">
        <v>5</v>
      </c>
      <c r="K862" s="108" t="s">
        <v>6</v>
      </c>
      <c r="L862" s="109" t="s">
        <v>7</v>
      </c>
      <c r="M862" s="109" t="s">
        <v>244</v>
      </c>
      <c r="N862" s="28"/>
      <c r="O862" s="28"/>
      <c r="P862" s="20" t="s">
        <v>1998</v>
      </c>
      <c r="Q862" s="21"/>
      <c r="R862" s="1"/>
      <c r="S862" s="1" t="str">
        <f aca="false">IF(E862=F862,"","NOT EQUAL")</f>
        <v>NOT EQUAL</v>
      </c>
      <c r="T862" s="1" t="str">
        <f aca="false">IF(ISNA(VLOOKUP(P862,'NEW XEQM.c'!D:D,1,0)),"--",VLOOKUP(P862,'NEW XEQM.c'!D:G,3,0))</f>
        <v>--</v>
      </c>
      <c r="U862" s="1"/>
      <c r="W862" s="0" t="e">
        <f aca="false">SUBSTITUTE(IF(AND(T862="--",FIND("STD",E862),FIND("fn",C862)&gt;0,FIND("ITM_",P862),I862="CAT_FNCT"),E862,""),"""","")</f>
        <v>#VALUE!</v>
      </c>
    </row>
    <row r="863" customFormat="false" ht="15.75" hidden="false" customHeight="false" outlineLevel="0" collapsed="false">
      <c r="A863" s="23" t="n">
        <f aca="false">IF(B863=INT(B863),ROW(),"")</f>
        <v>863</v>
      </c>
      <c r="B863" s="24" t="n">
        <f aca="false">IF(AND(MID(C863,2,1)&lt;&gt;"/",MID(C863,1,1)="/"),INT(B862)+1,B862+0.01)</f>
        <v>839</v>
      </c>
      <c r="C863" s="105" t="s">
        <v>0</v>
      </c>
      <c r="D863" s="105" t="s">
        <v>1</v>
      </c>
      <c r="E863" s="106" t="s">
        <v>2</v>
      </c>
      <c r="F863" s="106" t="s">
        <v>2000</v>
      </c>
      <c r="G863" s="110" t="n">
        <v>0</v>
      </c>
      <c r="H863" s="110" t="n">
        <v>0</v>
      </c>
      <c r="I863" s="106" t="s">
        <v>4</v>
      </c>
      <c r="J863" s="106" t="s">
        <v>5</v>
      </c>
      <c r="K863" s="108" t="s">
        <v>6</v>
      </c>
      <c r="L863" s="109" t="s">
        <v>7</v>
      </c>
      <c r="M863" s="109" t="s">
        <v>244</v>
      </c>
      <c r="N863" s="28"/>
      <c r="O863" s="28"/>
      <c r="P863" s="20" t="s">
        <v>2001</v>
      </c>
      <c r="Q863" s="21"/>
      <c r="R863" s="1"/>
      <c r="S863" s="1" t="str">
        <f aca="false">IF(E863=F863,"","NOT EQUAL")</f>
        <v>NOT EQUAL</v>
      </c>
      <c r="T863" s="1" t="str">
        <f aca="false">IF(ISNA(VLOOKUP(P863,'NEW XEQM.c'!D:D,1,0)),"--",VLOOKUP(P863,'NEW XEQM.c'!D:G,3,0))</f>
        <v>--</v>
      </c>
      <c r="U863" s="1"/>
      <c r="W863" s="0" t="e">
        <f aca="false">SUBSTITUTE(IF(AND(T863="--",FIND("STD",E863),FIND("fn",C863)&gt;0,FIND("ITM_",P863),I863="CAT_FNCT"),E863,""),"""","")</f>
        <v>#VALUE!</v>
      </c>
    </row>
    <row r="864" customFormat="false" ht="15.75" hidden="false" customHeight="false" outlineLevel="0" collapsed="false">
      <c r="A864" s="23" t="n">
        <f aca="false">IF(B864=INT(B864),ROW(),"")</f>
        <v>864</v>
      </c>
      <c r="B864" s="24" t="n">
        <f aca="false">IF(AND(MID(C864,2,1)&lt;&gt;"/",MID(C864,1,1)="/"),INT(B863)+1,B863+0.01)</f>
        <v>840</v>
      </c>
      <c r="C864" s="105" t="s">
        <v>1376</v>
      </c>
      <c r="D864" s="105" t="s">
        <v>2002</v>
      </c>
      <c r="E864" s="106" t="s">
        <v>2</v>
      </c>
      <c r="F864" s="106" t="s">
        <v>2003</v>
      </c>
      <c r="G864" s="113" t="n">
        <v>0</v>
      </c>
      <c r="H864" s="113" t="n">
        <v>0</v>
      </c>
      <c r="I864" s="106" t="s">
        <v>4</v>
      </c>
      <c r="J864" s="106" t="s">
        <v>5</v>
      </c>
      <c r="K864" s="108" t="s">
        <v>6</v>
      </c>
      <c r="L864" s="109" t="s">
        <v>7</v>
      </c>
      <c r="M864" s="109" t="s">
        <v>244</v>
      </c>
      <c r="N864" s="28"/>
      <c r="O864" s="28"/>
      <c r="P864" s="20" t="s">
        <v>2002</v>
      </c>
      <c r="Q864" s="21"/>
      <c r="R864" s="1"/>
      <c r="S864" s="1" t="str">
        <f aca="false">IF(E864=F864,"","NOT EQUAL")</f>
        <v>NOT EQUAL</v>
      </c>
      <c r="T864" s="1" t="str">
        <f aca="false">IF(ISNA(VLOOKUP(P864,'NEW XEQM.c'!D:D,1,0)),"--",VLOOKUP(P864,'NEW XEQM.c'!D:G,3,0))</f>
        <v>--</v>
      </c>
      <c r="U864" s="1"/>
      <c r="W864" s="0" t="e">
        <f aca="false">SUBSTITUTE(IF(AND(T864="--",FIND("STD",E864),FIND("fn",C864)&gt;0,FIND("ITM_",P864),I864="CAT_FNCT"),E864,""),"""","")</f>
        <v>#VALUE!</v>
      </c>
    </row>
    <row r="865" customFormat="false" ht="15.75" hidden="false" customHeight="false" outlineLevel="0" collapsed="false">
      <c r="A865" s="23" t="n">
        <f aca="false">IF(B865=INT(B865),ROW(),"")</f>
        <v>865</v>
      </c>
      <c r="B865" s="24" t="n">
        <f aca="false">IF(AND(MID(C865,2,1)&lt;&gt;"/",MID(C865,1,1)="/"),INT(B864)+1,B864+0.01)</f>
        <v>841</v>
      </c>
      <c r="C865" s="105" t="s">
        <v>1376</v>
      </c>
      <c r="D865" s="105" t="s">
        <v>2004</v>
      </c>
      <c r="E865" s="106" t="s">
        <v>2</v>
      </c>
      <c r="F865" s="135" t="s">
        <v>2005</v>
      </c>
      <c r="G865" s="113" t="n">
        <v>0</v>
      </c>
      <c r="H865" s="113" t="n">
        <v>0</v>
      </c>
      <c r="I865" s="106" t="s">
        <v>4</v>
      </c>
      <c r="J865" s="106" t="s">
        <v>5</v>
      </c>
      <c r="K865" s="108" t="s">
        <v>6</v>
      </c>
      <c r="L865" s="109" t="s">
        <v>7</v>
      </c>
      <c r="M865" s="109" t="s">
        <v>244</v>
      </c>
      <c r="N865" s="28"/>
      <c r="O865" s="28"/>
      <c r="P865" s="20" t="s">
        <v>2004</v>
      </c>
      <c r="Q865" s="21"/>
      <c r="R865" s="1"/>
      <c r="S865" s="1" t="str">
        <f aca="false">IF(E865=F865,"","NOT EQUAL")</f>
        <v>NOT EQUAL</v>
      </c>
      <c r="T865" s="1" t="str">
        <f aca="false">IF(ISNA(VLOOKUP(P865,'NEW XEQM.c'!D:D,1,0)),"--",VLOOKUP(P865,'NEW XEQM.c'!D:G,3,0))</f>
        <v>--</v>
      </c>
      <c r="U865" s="1"/>
      <c r="W865" s="0" t="e">
        <f aca="false">SUBSTITUTE(IF(AND(T865="--",FIND("STD",E865),FIND("fn",C865)&gt;0,FIND("ITM_",P865),I865="CAT_FNCT"),E865,""),"""","")</f>
        <v>#VALUE!</v>
      </c>
    </row>
    <row r="866" customFormat="false" ht="15.75" hidden="false" customHeight="false" outlineLevel="0" collapsed="false">
      <c r="A866" s="23" t="n">
        <f aca="false">IF(B866=INT(B866),ROW(),"")</f>
        <v>866</v>
      </c>
      <c r="B866" s="24" t="n">
        <f aca="false">IF(AND(MID(C866,2,1)&lt;&gt;"/",MID(C866,1,1)="/"),INT(B865)+1,B865+0.01)</f>
        <v>842</v>
      </c>
      <c r="C866" s="105" t="s">
        <v>1376</v>
      </c>
      <c r="D866" s="105" t="s">
        <v>2006</v>
      </c>
      <c r="E866" s="106" t="s">
        <v>2</v>
      </c>
      <c r="F866" s="111" t="s">
        <v>2007</v>
      </c>
      <c r="G866" s="112" t="n">
        <v>0</v>
      </c>
      <c r="H866" s="112" t="n">
        <v>0</v>
      </c>
      <c r="I866" s="106" t="s">
        <v>4</v>
      </c>
      <c r="J866" s="106" t="s">
        <v>5</v>
      </c>
      <c r="K866" s="108" t="s">
        <v>6</v>
      </c>
      <c r="L866" s="109" t="s">
        <v>7</v>
      </c>
      <c r="M866" s="109" t="s">
        <v>244</v>
      </c>
      <c r="N866" s="28"/>
      <c r="O866" s="74"/>
      <c r="P866" s="20" t="s">
        <v>2006</v>
      </c>
      <c r="Q866" s="21"/>
      <c r="R866" s="1"/>
      <c r="S866" s="1" t="str">
        <f aca="false">IF(E866=F866,"","NOT EQUAL")</f>
        <v>NOT EQUAL</v>
      </c>
      <c r="T866" s="1" t="str">
        <f aca="false">IF(ISNA(VLOOKUP(P866,'NEW XEQM.c'!D:D,1,0)),"--",VLOOKUP(P866,'NEW XEQM.c'!D:G,3,0))</f>
        <v>--</v>
      </c>
      <c r="U866" s="1"/>
      <c r="W866" s="0" t="e">
        <f aca="false">SUBSTITUTE(IF(AND(T866="--",FIND("STD",E866),FIND("fn",C866)&gt;0,FIND("ITM_",P866),I866="CAT_FNCT"),E866,""),"""","")</f>
        <v>#VALUE!</v>
      </c>
    </row>
    <row r="867" customFormat="false" ht="15.75" hidden="false" customHeight="false" outlineLevel="0" collapsed="false">
      <c r="A867" s="23" t="n">
        <f aca="false">IF(B867=INT(B867),ROW(),"")</f>
        <v>867</v>
      </c>
      <c r="B867" s="24" t="n">
        <f aca="false">IF(AND(MID(C867,2,1)&lt;&gt;"/",MID(C867,1,1)="/"),INT(B866)+1,B866+0.01)</f>
        <v>843</v>
      </c>
      <c r="C867" s="105" t="s">
        <v>0</v>
      </c>
      <c r="D867" s="105" t="s">
        <v>1</v>
      </c>
      <c r="E867" s="106" t="s">
        <v>2</v>
      </c>
      <c r="F867" s="111" t="s">
        <v>2008</v>
      </c>
      <c r="G867" s="112" t="n">
        <v>0</v>
      </c>
      <c r="H867" s="112" t="n">
        <v>0</v>
      </c>
      <c r="I867" s="106" t="s">
        <v>4</v>
      </c>
      <c r="J867" s="106" t="s">
        <v>5</v>
      </c>
      <c r="K867" s="108" t="s">
        <v>6</v>
      </c>
      <c r="L867" s="109" t="s">
        <v>7</v>
      </c>
      <c r="M867" s="109" t="s">
        <v>244</v>
      </c>
      <c r="N867" s="28"/>
      <c r="O867" s="74"/>
      <c r="P867" s="20" t="s">
        <v>2009</v>
      </c>
      <c r="Q867" s="21"/>
      <c r="R867" s="1"/>
      <c r="S867" s="1" t="str">
        <f aca="false">IF(E867=F867,"","NOT EQUAL")</f>
        <v>NOT EQUAL</v>
      </c>
      <c r="T867" s="1" t="str">
        <f aca="false">IF(ISNA(VLOOKUP(P867,'NEW XEQM.c'!D:D,1,0)),"--",VLOOKUP(P867,'NEW XEQM.c'!D:G,3,0))</f>
        <v>--</v>
      </c>
      <c r="U867" s="1"/>
      <c r="W867" s="0" t="e">
        <f aca="false">SUBSTITUTE(IF(AND(T867="--",FIND("STD",E867),FIND("fn",C867)&gt;0,FIND("ITM_",P867),I867="CAT_FNCT"),E867,""),"""","")</f>
        <v>#VALUE!</v>
      </c>
    </row>
    <row r="868" customFormat="false" ht="15.75" hidden="false" customHeight="false" outlineLevel="0" collapsed="false">
      <c r="A868" s="23" t="n">
        <f aca="false">IF(B868=INT(B868),ROW(),"")</f>
        <v>868</v>
      </c>
      <c r="B868" s="24" t="n">
        <f aca="false">IF(AND(MID(C868,2,1)&lt;&gt;"/",MID(C868,1,1)="/"),INT(B867)+1,B867+0.01)</f>
        <v>844</v>
      </c>
      <c r="C868" s="105" t="s">
        <v>1376</v>
      </c>
      <c r="D868" s="105" t="s">
        <v>2010</v>
      </c>
      <c r="E868" s="106" t="s">
        <v>2</v>
      </c>
      <c r="F868" s="111" t="s">
        <v>2011</v>
      </c>
      <c r="G868" s="112" t="n">
        <v>0</v>
      </c>
      <c r="H868" s="112" t="n">
        <v>0</v>
      </c>
      <c r="I868" s="106" t="s">
        <v>4</v>
      </c>
      <c r="J868" s="106" t="s">
        <v>5</v>
      </c>
      <c r="K868" s="108" t="s">
        <v>6</v>
      </c>
      <c r="L868" s="109" t="s">
        <v>7</v>
      </c>
      <c r="M868" s="109" t="s">
        <v>244</v>
      </c>
      <c r="N868" s="28"/>
      <c r="O868" s="74"/>
      <c r="P868" s="20" t="s">
        <v>2010</v>
      </c>
      <c r="Q868" s="21"/>
      <c r="R868" s="1"/>
      <c r="S868" s="1" t="str">
        <f aca="false">IF(E868=F868,"","NOT EQUAL")</f>
        <v>NOT EQUAL</v>
      </c>
      <c r="T868" s="1" t="str">
        <f aca="false">IF(ISNA(VLOOKUP(P868,'NEW XEQM.c'!D:D,1,0)),"--",VLOOKUP(P868,'NEW XEQM.c'!D:G,3,0))</f>
        <v>--</v>
      </c>
      <c r="U868" s="1"/>
      <c r="W868" s="0" t="e">
        <f aca="false">SUBSTITUTE(IF(AND(T868="--",FIND("STD",E868),FIND("fn",C868)&gt;0,FIND("ITM_",P868),I868="CAT_FNCT"),E868,""),"""","")</f>
        <v>#VALUE!</v>
      </c>
    </row>
    <row r="869" customFormat="false" ht="15.75" hidden="false" customHeight="false" outlineLevel="0" collapsed="false">
      <c r="A869" s="23" t="n">
        <f aca="false">IF(B869=INT(B869),ROW(),"")</f>
        <v>869</v>
      </c>
      <c r="B869" s="24" t="n">
        <f aca="false">IF(AND(MID(C869,2,1)&lt;&gt;"/",MID(C869,1,1)="/"),INT(B868)+1,B868+0.01)</f>
        <v>845</v>
      </c>
      <c r="C869" s="105" t="s">
        <v>1376</v>
      </c>
      <c r="D869" s="105" t="s">
        <v>2012</v>
      </c>
      <c r="E869" s="106" t="s">
        <v>2</v>
      </c>
      <c r="F869" s="111" t="s">
        <v>2013</v>
      </c>
      <c r="G869" s="112" t="n">
        <v>0</v>
      </c>
      <c r="H869" s="112" t="n">
        <v>0</v>
      </c>
      <c r="I869" s="106" t="s">
        <v>4</v>
      </c>
      <c r="J869" s="106" t="s">
        <v>5</v>
      </c>
      <c r="K869" s="108" t="s">
        <v>6</v>
      </c>
      <c r="L869" s="109" t="s">
        <v>7</v>
      </c>
      <c r="M869" s="109" t="s">
        <v>244</v>
      </c>
      <c r="N869" s="28"/>
      <c r="O869" s="74"/>
      <c r="P869" s="20" t="s">
        <v>2012</v>
      </c>
      <c r="Q869" s="21"/>
      <c r="R869" s="1"/>
      <c r="S869" s="1" t="str">
        <f aca="false">IF(E869=F869,"","NOT EQUAL")</f>
        <v>NOT EQUAL</v>
      </c>
      <c r="T869" s="1" t="str">
        <f aca="false">IF(ISNA(VLOOKUP(P869,'NEW XEQM.c'!D:D,1,0)),"--",VLOOKUP(P869,'NEW XEQM.c'!D:G,3,0))</f>
        <v>--</v>
      </c>
      <c r="U869" s="1"/>
      <c r="W869" s="0" t="e">
        <f aca="false">SUBSTITUTE(IF(AND(T869="--",FIND("STD",E869),FIND("fn",C869)&gt;0,FIND("ITM_",P869),I869="CAT_FNCT"),E869,""),"""","")</f>
        <v>#VALUE!</v>
      </c>
    </row>
    <row r="870" customFormat="false" ht="15.75" hidden="false" customHeight="false" outlineLevel="0" collapsed="false">
      <c r="A870" s="23" t="n">
        <f aca="false">IF(B870=INT(B870),ROW(),"")</f>
        <v>870</v>
      </c>
      <c r="B870" s="24" t="n">
        <f aca="false">IF(AND(MID(C870,2,1)&lt;&gt;"/",MID(C870,1,1)="/"),INT(B869)+1,B869+0.01)</f>
        <v>846</v>
      </c>
      <c r="C870" s="105" t="s">
        <v>1376</v>
      </c>
      <c r="D870" s="105" t="s">
        <v>2014</v>
      </c>
      <c r="E870" s="106" t="s">
        <v>2</v>
      </c>
      <c r="F870" s="111" t="s">
        <v>2015</v>
      </c>
      <c r="G870" s="112" t="n">
        <v>0</v>
      </c>
      <c r="H870" s="112" t="n">
        <v>0</v>
      </c>
      <c r="I870" s="106" t="s">
        <v>4</v>
      </c>
      <c r="J870" s="106" t="s">
        <v>5</v>
      </c>
      <c r="K870" s="108" t="s">
        <v>6</v>
      </c>
      <c r="L870" s="109" t="s">
        <v>7</v>
      </c>
      <c r="M870" s="109" t="s">
        <v>244</v>
      </c>
      <c r="N870" s="28"/>
      <c r="O870" s="74"/>
      <c r="P870" s="20" t="s">
        <v>2014</v>
      </c>
      <c r="Q870" s="21"/>
      <c r="R870" s="1"/>
      <c r="S870" s="1" t="str">
        <f aca="false">IF(E870=F870,"","NOT EQUAL")</f>
        <v>NOT EQUAL</v>
      </c>
      <c r="T870" s="1" t="str">
        <f aca="false">IF(ISNA(VLOOKUP(P870,'NEW XEQM.c'!D:D,1,0)),"--",VLOOKUP(P870,'NEW XEQM.c'!D:G,3,0))</f>
        <v>--</v>
      </c>
      <c r="U870" s="1"/>
      <c r="W870" s="0" t="e">
        <f aca="false">SUBSTITUTE(IF(AND(T870="--",FIND("STD",E870),FIND("fn",C870)&gt;0,FIND("ITM_",P870),I870="CAT_FNCT"),E870,""),"""","")</f>
        <v>#VALUE!</v>
      </c>
    </row>
    <row r="871" customFormat="false" ht="15.75" hidden="false" customHeight="false" outlineLevel="0" collapsed="false">
      <c r="A871" s="23" t="n">
        <f aca="false">IF(B871=INT(B871),ROW(),"")</f>
        <v>871</v>
      </c>
      <c r="B871" s="24" t="n">
        <f aca="false">IF(AND(MID(C871,2,1)&lt;&gt;"/",MID(C871,1,1)="/"),INT(B870)+1,B870+0.01)</f>
        <v>847</v>
      </c>
      <c r="C871" s="105" t="s">
        <v>1376</v>
      </c>
      <c r="D871" s="105" t="s">
        <v>2016</v>
      </c>
      <c r="E871" s="106" t="s">
        <v>2</v>
      </c>
      <c r="F871" s="111" t="s">
        <v>2017</v>
      </c>
      <c r="G871" s="112" t="n">
        <v>0</v>
      </c>
      <c r="H871" s="112" t="n">
        <v>0</v>
      </c>
      <c r="I871" s="106" t="s">
        <v>4</v>
      </c>
      <c r="J871" s="106" t="s">
        <v>5</v>
      </c>
      <c r="K871" s="108" t="s">
        <v>6</v>
      </c>
      <c r="L871" s="109" t="s">
        <v>7</v>
      </c>
      <c r="M871" s="109" t="s">
        <v>244</v>
      </c>
      <c r="N871" s="28"/>
      <c r="O871" s="74"/>
      <c r="P871" s="20" t="s">
        <v>2016</v>
      </c>
      <c r="Q871" s="21"/>
      <c r="R871" s="1"/>
      <c r="S871" s="1" t="str">
        <f aca="false">IF(E871=F871,"","NOT EQUAL")</f>
        <v>NOT EQUAL</v>
      </c>
      <c r="T871" s="1" t="str">
        <f aca="false">IF(ISNA(VLOOKUP(P871,'NEW XEQM.c'!D:D,1,0)),"--",VLOOKUP(P871,'NEW XEQM.c'!D:G,3,0))</f>
        <v>--</v>
      </c>
      <c r="U871" s="1"/>
      <c r="W871" s="0" t="e">
        <f aca="false">SUBSTITUTE(IF(AND(T871="--",FIND("STD",E871),FIND("fn",C871)&gt;0,FIND("ITM_",P871),I871="CAT_FNCT"),E871,""),"""","")</f>
        <v>#VALUE!</v>
      </c>
    </row>
    <row r="872" customFormat="false" ht="15.75" hidden="false" customHeight="false" outlineLevel="0" collapsed="false">
      <c r="A872" s="23" t="n">
        <f aca="false">IF(B872=INT(B872),ROW(),"")</f>
        <v>872</v>
      </c>
      <c r="B872" s="24" t="n">
        <f aca="false">IF(AND(MID(C872,2,1)&lt;&gt;"/",MID(C872,1,1)="/"),INT(B871)+1,B871+0.01)</f>
        <v>848</v>
      </c>
      <c r="C872" s="105" t="s">
        <v>1376</v>
      </c>
      <c r="D872" s="20" t="s">
        <v>2018</v>
      </c>
      <c r="E872" s="106" t="s">
        <v>2</v>
      </c>
      <c r="F872" s="106" t="s">
        <v>2019</v>
      </c>
      <c r="G872" s="110" t="n">
        <v>0</v>
      </c>
      <c r="H872" s="110" t="n">
        <v>0</v>
      </c>
      <c r="I872" s="106" t="s">
        <v>4</v>
      </c>
      <c r="J872" s="106" t="s">
        <v>5</v>
      </c>
      <c r="K872" s="108" t="s">
        <v>6</v>
      </c>
      <c r="L872" s="109" t="s">
        <v>7</v>
      </c>
      <c r="M872" s="109" t="s">
        <v>244</v>
      </c>
      <c r="N872" s="28"/>
      <c r="O872" s="28"/>
      <c r="P872" s="20" t="s">
        <v>2018</v>
      </c>
      <c r="Q872" s="21"/>
      <c r="R872" s="1"/>
      <c r="S872" s="1" t="str">
        <f aca="false">IF(E872=F872,"","NOT EQUAL")</f>
        <v>NOT EQUAL</v>
      </c>
      <c r="T872" s="1" t="str">
        <f aca="false">IF(ISNA(VLOOKUP(P872,'NEW XEQM.c'!D:D,1,0)),"--",VLOOKUP(P872,'NEW XEQM.c'!D:G,3,0))</f>
        <v>--</v>
      </c>
      <c r="U872" s="1"/>
      <c r="W872" s="0" t="e">
        <f aca="false">SUBSTITUTE(IF(AND(T872="--",FIND("STD",E872),FIND("fn",C872)&gt;0,FIND("ITM_",P872),I872="CAT_FNCT"),E872,""),"""","")</f>
        <v>#VALUE!</v>
      </c>
    </row>
    <row r="873" customFormat="false" ht="15.75" hidden="false" customHeight="false" outlineLevel="0" collapsed="false">
      <c r="A873" s="23" t="n">
        <f aca="false">IF(B873=INT(B873),ROW(),"")</f>
        <v>873</v>
      </c>
      <c r="B873" s="24" t="n">
        <f aca="false">IF(AND(MID(C873,2,1)&lt;&gt;"/",MID(C873,1,1)="/"),INT(B872)+1,B872+0.01)</f>
        <v>849</v>
      </c>
      <c r="C873" s="105" t="s">
        <v>1376</v>
      </c>
      <c r="D873" s="105" t="s">
        <v>2020</v>
      </c>
      <c r="E873" s="106" t="s">
        <v>2</v>
      </c>
      <c r="F873" s="137" t="s">
        <v>2021</v>
      </c>
      <c r="G873" s="113" t="n">
        <v>0</v>
      </c>
      <c r="H873" s="113" t="n">
        <v>0</v>
      </c>
      <c r="I873" s="106" t="s">
        <v>4</v>
      </c>
      <c r="J873" s="106" t="s">
        <v>5</v>
      </c>
      <c r="K873" s="108" t="s">
        <v>6</v>
      </c>
      <c r="L873" s="109" t="s">
        <v>7</v>
      </c>
      <c r="M873" s="109" t="s">
        <v>244</v>
      </c>
      <c r="N873" s="28"/>
      <c r="O873" s="28"/>
      <c r="P873" s="20" t="s">
        <v>2020</v>
      </c>
      <c r="Q873" s="21"/>
      <c r="R873" s="1"/>
      <c r="S873" s="1" t="str">
        <f aca="false">IF(E873=F873,"","NOT EQUAL")</f>
        <v>NOT EQUAL</v>
      </c>
      <c r="T873" s="1" t="str">
        <f aca="false">IF(ISNA(VLOOKUP(P873,'NEW XEQM.c'!D:D,1,0)),"--",VLOOKUP(P873,'NEW XEQM.c'!D:G,3,0))</f>
        <v>--</v>
      </c>
      <c r="U873" s="1"/>
      <c r="W873" s="0" t="e">
        <f aca="false">SUBSTITUTE(IF(AND(T873="--",FIND("STD",E873),FIND("fn",C873)&gt;0,FIND("ITM_",P873),I873="CAT_FNCT"),E873,""),"""","")</f>
        <v>#VALUE!</v>
      </c>
    </row>
    <row r="874" customFormat="false" ht="15.75" hidden="false" customHeight="false" outlineLevel="0" collapsed="false">
      <c r="A874" s="23" t="n">
        <f aca="false">IF(B874=INT(B874),ROW(),"")</f>
        <v>874</v>
      </c>
      <c r="B874" s="24" t="n">
        <f aca="false">IF(AND(MID(C874,2,1)&lt;&gt;"/",MID(C874,1,1)="/"),INT(B873)+1,B873+0.01)</f>
        <v>850</v>
      </c>
      <c r="C874" s="105" t="s">
        <v>1376</v>
      </c>
      <c r="D874" s="105" t="s">
        <v>2022</v>
      </c>
      <c r="E874" s="106" t="s">
        <v>2</v>
      </c>
      <c r="F874" s="106" t="s">
        <v>2023</v>
      </c>
      <c r="G874" s="113" t="n">
        <v>0</v>
      </c>
      <c r="H874" s="113" t="n">
        <v>0</v>
      </c>
      <c r="I874" s="106" t="s">
        <v>4</v>
      </c>
      <c r="J874" s="106" t="s">
        <v>5</v>
      </c>
      <c r="K874" s="108" t="s">
        <v>6</v>
      </c>
      <c r="L874" s="109" t="s">
        <v>7</v>
      </c>
      <c r="M874" s="109" t="s">
        <v>244</v>
      </c>
      <c r="N874" s="28"/>
      <c r="O874" s="28"/>
      <c r="P874" s="20" t="s">
        <v>2022</v>
      </c>
      <c r="Q874" s="21"/>
      <c r="R874" s="1"/>
      <c r="S874" s="1" t="str">
        <f aca="false">IF(E874=F874,"","NOT EQUAL")</f>
        <v>NOT EQUAL</v>
      </c>
      <c r="T874" s="1" t="str">
        <f aca="false">IF(ISNA(VLOOKUP(P874,'NEW XEQM.c'!D:D,1,0)),"--",VLOOKUP(P874,'NEW XEQM.c'!D:G,3,0))</f>
        <v>--</v>
      </c>
      <c r="U874" s="1"/>
      <c r="W874" s="0" t="e">
        <f aca="false">SUBSTITUTE(IF(AND(T874="--",FIND("STD",E874),FIND("fn",C874)&gt;0,FIND("ITM_",P874),I874="CAT_FNCT"),E874,""),"""","")</f>
        <v>#VALUE!</v>
      </c>
    </row>
    <row r="875" customFormat="false" ht="15.75" hidden="false" customHeight="false" outlineLevel="0" collapsed="false">
      <c r="A875" s="23" t="n">
        <f aca="false">IF(B875=INT(B875),ROW(),"")</f>
        <v>875</v>
      </c>
      <c r="B875" s="24" t="n">
        <f aca="false">IF(AND(MID(C875,2,1)&lt;&gt;"/",MID(C875,1,1)="/"),INT(B874)+1,B874+0.01)</f>
        <v>851</v>
      </c>
      <c r="C875" s="105" t="s">
        <v>1376</v>
      </c>
      <c r="D875" s="20" t="s">
        <v>2024</v>
      </c>
      <c r="E875" s="106" t="s">
        <v>2</v>
      </c>
      <c r="F875" s="106" t="s">
        <v>2025</v>
      </c>
      <c r="G875" s="113" t="n">
        <v>0</v>
      </c>
      <c r="H875" s="113" t="n">
        <v>0</v>
      </c>
      <c r="I875" s="106" t="s">
        <v>4</v>
      </c>
      <c r="J875" s="106" t="s">
        <v>5</v>
      </c>
      <c r="K875" s="108" t="s">
        <v>6</v>
      </c>
      <c r="L875" s="109" t="s">
        <v>7</v>
      </c>
      <c r="M875" s="109" t="s">
        <v>244</v>
      </c>
      <c r="N875" s="28"/>
      <c r="O875" s="28"/>
      <c r="P875" s="20" t="s">
        <v>2024</v>
      </c>
      <c r="Q875" s="21"/>
      <c r="R875" s="1"/>
      <c r="S875" s="1" t="str">
        <f aca="false">IF(E875=F875,"","NOT EQUAL")</f>
        <v>NOT EQUAL</v>
      </c>
      <c r="T875" s="1" t="str">
        <f aca="false">IF(ISNA(VLOOKUP(P875,'NEW XEQM.c'!D:D,1,0)),"--",VLOOKUP(P875,'NEW XEQM.c'!D:G,3,0))</f>
        <v>--</v>
      </c>
      <c r="U875" s="1"/>
      <c r="W875" s="0" t="e">
        <f aca="false">SUBSTITUTE(IF(AND(T875="--",FIND("STD",E875),FIND("fn",C875)&gt;0,FIND("ITM_",P875),I875="CAT_FNCT"),E875,""),"""","")</f>
        <v>#VALUE!</v>
      </c>
    </row>
    <row r="876" customFormat="false" ht="15.75" hidden="false" customHeight="false" outlineLevel="0" collapsed="false">
      <c r="A876" s="23" t="n">
        <f aca="false">IF(B876=INT(B876),ROW(),"")</f>
        <v>876</v>
      </c>
      <c r="B876" s="24" t="n">
        <f aca="false">IF(AND(MID(C876,2,1)&lt;&gt;"/",MID(C876,1,1)="/"),INT(B875)+1,B875+0.01)</f>
        <v>852</v>
      </c>
      <c r="C876" s="105" t="s">
        <v>1376</v>
      </c>
      <c r="D876" s="20" t="s">
        <v>2026</v>
      </c>
      <c r="E876" s="106" t="s">
        <v>2</v>
      </c>
      <c r="F876" s="111" t="s">
        <v>2027</v>
      </c>
      <c r="G876" s="112" t="n">
        <v>0</v>
      </c>
      <c r="H876" s="112" t="n">
        <v>0</v>
      </c>
      <c r="I876" s="106" t="s">
        <v>4</v>
      </c>
      <c r="J876" s="106" t="s">
        <v>5</v>
      </c>
      <c r="K876" s="108" t="s">
        <v>6</v>
      </c>
      <c r="L876" s="109" t="s">
        <v>7</v>
      </c>
      <c r="M876" s="109" t="s">
        <v>244</v>
      </c>
      <c r="N876" s="28"/>
      <c r="O876" s="74"/>
      <c r="P876" s="20" t="s">
        <v>2026</v>
      </c>
      <c r="Q876" s="21"/>
      <c r="R876" s="1"/>
      <c r="S876" s="1" t="str">
        <f aca="false">IF(E876=F876,"","NOT EQUAL")</f>
        <v>NOT EQUAL</v>
      </c>
      <c r="T876" s="1" t="str">
        <f aca="false">IF(ISNA(VLOOKUP(P876,'NEW XEQM.c'!D:D,1,0)),"--",VLOOKUP(P876,'NEW XEQM.c'!D:G,3,0))</f>
        <v>--</v>
      </c>
      <c r="U876" s="1"/>
      <c r="W876" s="0" t="e">
        <f aca="false">SUBSTITUTE(IF(AND(T876="--",FIND("STD",E876),FIND("fn",C876)&gt;0,FIND("ITM_",P876),I876="CAT_FNCT"),E876,""),"""","")</f>
        <v>#VALUE!</v>
      </c>
    </row>
    <row r="877" customFormat="false" ht="15.75" hidden="false" customHeight="false" outlineLevel="0" collapsed="false">
      <c r="A877" s="23" t="n">
        <f aca="false">IF(B877=INT(B877),ROW(),"")</f>
        <v>877</v>
      </c>
      <c r="B877" s="24" t="n">
        <f aca="false">IF(AND(MID(C877,2,1)&lt;&gt;"/",MID(C877,1,1)="/"),INT(B876)+1,B876+0.01)</f>
        <v>853</v>
      </c>
      <c r="C877" s="105" t="s">
        <v>1376</v>
      </c>
      <c r="D877" s="105" t="s">
        <v>2028</v>
      </c>
      <c r="E877" s="106" t="s">
        <v>2</v>
      </c>
      <c r="F877" s="106" t="s">
        <v>2029</v>
      </c>
      <c r="G877" s="113" t="n">
        <v>0</v>
      </c>
      <c r="H877" s="113" t="n">
        <v>0</v>
      </c>
      <c r="I877" s="106" t="s">
        <v>4</v>
      </c>
      <c r="J877" s="106" t="s">
        <v>5</v>
      </c>
      <c r="K877" s="108" t="s">
        <v>6</v>
      </c>
      <c r="L877" s="109" t="s">
        <v>7</v>
      </c>
      <c r="M877" s="109" t="s">
        <v>244</v>
      </c>
      <c r="N877" s="28"/>
      <c r="O877" s="28"/>
      <c r="P877" s="20" t="s">
        <v>2028</v>
      </c>
      <c r="Q877" s="21"/>
      <c r="R877" s="1"/>
      <c r="S877" s="1" t="str">
        <f aca="false">IF(E877=F877,"","NOT EQUAL")</f>
        <v>NOT EQUAL</v>
      </c>
      <c r="T877" s="1" t="str">
        <f aca="false">IF(ISNA(VLOOKUP(P877,'NEW XEQM.c'!D:D,1,0)),"--",VLOOKUP(P877,'NEW XEQM.c'!D:G,3,0))</f>
        <v>--</v>
      </c>
      <c r="U877" s="1"/>
      <c r="W877" s="0" t="e">
        <f aca="false">SUBSTITUTE(IF(AND(T877="--",FIND("STD",E877),FIND("fn",C877)&gt;0,FIND("ITM_",P877),I877="CAT_FNCT"),E877,""),"""","")</f>
        <v>#VALUE!</v>
      </c>
    </row>
    <row r="878" customFormat="false" ht="15.75" hidden="false" customHeight="false" outlineLevel="0" collapsed="false">
      <c r="A878" s="23" t="n">
        <f aca="false">IF(B878=INT(B878),ROW(),"")</f>
        <v>878</v>
      </c>
      <c r="B878" s="24" t="n">
        <f aca="false">IF(AND(MID(C878,2,1)&lt;&gt;"/",MID(C878,1,1)="/"),INT(B877)+1,B877+0.01)</f>
        <v>854</v>
      </c>
      <c r="C878" s="105" t="s">
        <v>0</v>
      </c>
      <c r="D878" s="105" t="s">
        <v>1</v>
      </c>
      <c r="E878" s="106" t="s">
        <v>2</v>
      </c>
      <c r="F878" s="111" t="s">
        <v>2030</v>
      </c>
      <c r="G878" s="112" t="n">
        <v>0</v>
      </c>
      <c r="H878" s="112" t="n">
        <v>0</v>
      </c>
      <c r="I878" s="106" t="s">
        <v>4</v>
      </c>
      <c r="J878" s="106" t="s">
        <v>5</v>
      </c>
      <c r="K878" s="108" t="s">
        <v>6</v>
      </c>
      <c r="L878" s="109" t="s">
        <v>7</v>
      </c>
      <c r="M878" s="109" t="s">
        <v>244</v>
      </c>
      <c r="N878" s="28"/>
      <c r="O878" s="74"/>
      <c r="P878" s="20" t="s">
        <v>2031</v>
      </c>
      <c r="Q878" s="21"/>
      <c r="R878" s="1"/>
      <c r="S878" s="1" t="str">
        <f aca="false">IF(E878=F878,"","NOT EQUAL")</f>
        <v>NOT EQUAL</v>
      </c>
      <c r="T878" s="1" t="str">
        <f aca="false">IF(ISNA(VLOOKUP(P878,'NEW XEQM.c'!D:D,1,0)),"--",VLOOKUP(P878,'NEW XEQM.c'!D:G,3,0))</f>
        <v>--</v>
      </c>
      <c r="U878" s="1"/>
      <c r="W878" s="0" t="e">
        <f aca="false">SUBSTITUTE(IF(AND(T878="--",FIND("STD",E878),FIND("fn",C878)&gt;0,FIND("ITM_",P878),I878="CAT_FNCT"),E878,""),"""","")</f>
        <v>#VALUE!</v>
      </c>
    </row>
    <row r="879" customFormat="false" ht="15.75" hidden="false" customHeight="false" outlineLevel="0" collapsed="false">
      <c r="A879" s="23" t="n">
        <f aca="false">IF(B879=INT(B879),ROW(),"")</f>
        <v>879</v>
      </c>
      <c r="B879" s="24" t="n">
        <f aca="false">IF(AND(MID(C879,2,1)&lt;&gt;"/",MID(C879,1,1)="/"),INT(B878)+1,B878+0.01)</f>
        <v>855</v>
      </c>
      <c r="C879" s="105" t="s">
        <v>1376</v>
      </c>
      <c r="D879" s="105" t="s">
        <v>2032</v>
      </c>
      <c r="E879" s="106" t="s">
        <v>2</v>
      </c>
      <c r="F879" s="106" t="s">
        <v>351</v>
      </c>
      <c r="G879" s="113" t="n">
        <v>0</v>
      </c>
      <c r="H879" s="113" t="n">
        <v>0</v>
      </c>
      <c r="I879" s="106" t="s">
        <v>4</v>
      </c>
      <c r="J879" s="106" t="s">
        <v>5</v>
      </c>
      <c r="K879" s="108" t="s">
        <v>6</v>
      </c>
      <c r="L879" s="109" t="s">
        <v>7</v>
      </c>
      <c r="M879" s="109" t="s">
        <v>244</v>
      </c>
      <c r="N879" s="28"/>
      <c r="O879" s="28"/>
      <c r="P879" s="20" t="s">
        <v>2032</v>
      </c>
      <c r="Q879" s="21"/>
      <c r="R879" s="1"/>
      <c r="S879" s="1" t="str">
        <f aca="false">IF(E879=F879,"","NOT EQUAL")</f>
        <v>NOT EQUAL</v>
      </c>
      <c r="T879" s="1" t="str">
        <f aca="false">IF(ISNA(VLOOKUP(P879,'NEW XEQM.c'!D:D,1,0)),"--",VLOOKUP(P879,'NEW XEQM.c'!D:G,3,0))</f>
        <v>--</v>
      </c>
      <c r="U879" s="1"/>
      <c r="W879" s="0" t="e">
        <f aca="false">SUBSTITUTE(IF(AND(T879="--",FIND("STD",E879),FIND("fn",C879)&gt;0,FIND("ITM_",P879),I879="CAT_FNCT"),E879,""),"""","")</f>
        <v>#VALUE!</v>
      </c>
    </row>
    <row r="880" customFormat="false" ht="15.75" hidden="false" customHeight="false" outlineLevel="0" collapsed="false">
      <c r="A880" s="23" t="n">
        <f aca="false">IF(B880=INT(B880),ROW(),"")</f>
        <v>880</v>
      </c>
      <c r="B880" s="24" t="n">
        <f aca="false">IF(AND(MID(C880,2,1)&lt;&gt;"/",MID(C880,1,1)="/"),INT(B879)+1,B879+0.01)</f>
        <v>856</v>
      </c>
      <c r="C880" s="105" t="s">
        <v>0</v>
      </c>
      <c r="D880" s="105" t="s">
        <v>1</v>
      </c>
      <c r="E880" s="106" t="s">
        <v>2</v>
      </c>
      <c r="F880" s="106" t="s">
        <v>2033</v>
      </c>
      <c r="G880" s="113" t="n">
        <v>0</v>
      </c>
      <c r="H880" s="113" t="n">
        <v>0</v>
      </c>
      <c r="I880" s="106" t="s">
        <v>4</v>
      </c>
      <c r="J880" s="106" t="s">
        <v>5</v>
      </c>
      <c r="K880" s="108" t="s">
        <v>6</v>
      </c>
      <c r="L880" s="109" t="s">
        <v>7</v>
      </c>
      <c r="M880" s="109" t="s">
        <v>244</v>
      </c>
      <c r="N880" s="28"/>
      <c r="O880" s="28"/>
      <c r="P880" s="20" t="s">
        <v>2034</v>
      </c>
      <c r="Q880" s="21"/>
      <c r="R880" s="1"/>
      <c r="S880" s="1" t="str">
        <f aca="false">IF(E880=F880,"","NOT EQUAL")</f>
        <v>NOT EQUAL</v>
      </c>
      <c r="T880" s="1" t="str">
        <f aca="false">IF(ISNA(VLOOKUP(P880,'NEW XEQM.c'!D:D,1,0)),"--",VLOOKUP(P880,'NEW XEQM.c'!D:G,3,0))</f>
        <v>--</v>
      </c>
      <c r="U880" s="1"/>
      <c r="W880" s="0" t="e">
        <f aca="false">SUBSTITUTE(IF(AND(T880="--",FIND("STD",E880),FIND("fn",C880)&gt;0,FIND("ITM_",P880),I880="CAT_FNCT"),E880,""),"""","")</f>
        <v>#VALUE!</v>
      </c>
    </row>
    <row r="881" customFormat="false" ht="15.75" hidden="false" customHeight="false" outlineLevel="0" collapsed="false">
      <c r="A881" s="23" t="n">
        <f aca="false">IF(B881=INT(B881),ROW(),"")</f>
        <v>881</v>
      </c>
      <c r="B881" s="24" t="n">
        <f aca="false">IF(AND(MID(C881,2,1)&lt;&gt;"/",MID(C881,1,1)="/"),INT(B880)+1,B880+0.01)</f>
        <v>857</v>
      </c>
      <c r="C881" s="105" t="s">
        <v>1376</v>
      </c>
      <c r="D881" s="105" t="s">
        <v>2035</v>
      </c>
      <c r="E881" s="106" t="s">
        <v>2</v>
      </c>
      <c r="F881" s="106" t="s">
        <v>354</v>
      </c>
      <c r="G881" s="113" t="n">
        <v>0</v>
      </c>
      <c r="H881" s="113" t="n">
        <v>0</v>
      </c>
      <c r="I881" s="106" t="s">
        <v>4</v>
      </c>
      <c r="J881" s="106" t="s">
        <v>5</v>
      </c>
      <c r="K881" s="108" t="s">
        <v>6</v>
      </c>
      <c r="L881" s="109" t="s">
        <v>7</v>
      </c>
      <c r="M881" s="109" t="s">
        <v>244</v>
      </c>
      <c r="N881" s="28"/>
      <c r="O881" s="28"/>
      <c r="P881" s="20" t="s">
        <v>2035</v>
      </c>
      <c r="Q881" s="21"/>
      <c r="R881" s="1"/>
      <c r="S881" s="1" t="str">
        <f aca="false">IF(E881=F881,"","NOT EQUAL")</f>
        <v>NOT EQUAL</v>
      </c>
      <c r="T881" s="1" t="str">
        <f aca="false">IF(ISNA(VLOOKUP(P881,'NEW XEQM.c'!D:D,1,0)),"--",VLOOKUP(P881,'NEW XEQM.c'!D:G,3,0))</f>
        <v>--</v>
      </c>
      <c r="U881" s="1"/>
      <c r="W881" s="0" t="e">
        <f aca="false">SUBSTITUTE(IF(AND(T881="--",FIND("STD",E881),FIND("fn",C881)&gt;0,FIND("ITM_",P881),I881="CAT_FNCT"),E881,""),"""","")</f>
        <v>#VALUE!</v>
      </c>
    </row>
    <row r="882" customFormat="false" ht="15.75" hidden="false" customHeight="false" outlineLevel="0" collapsed="false">
      <c r="A882" s="23" t="n">
        <f aca="false">IF(B882=INT(B882),ROW(),"")</f>
        <v>882</v>
      </c>
      <c r="B882" s="24" t="n">
        <f aca="false">IF(AND(MID(C882,2,1)&lt;&gt;"/",MID(C882,1,1)="/"),INT(B881)+1,B881+0.01)</f>
        <v>858</v>
      </c>
      <c r="C882" s="105" t="s">
        <v>1376</v>
      </c>
      <c r="D882" s="105" t="s">
        <v>2036</v>
      </c>
      <c r="E882" s="106" t="s">
        <v>2037</v>
      </c>
      <c r="F882" s="106" t="s">
        <v>2037</v>
      </c>
      <c r="G882" s="113" t="n">
        <v>0</v>
      </c>
      <c r="H882" s="113" t="n">
        <v>0</v>
      </c>
      <c r="I882" s="106" t="s">
        <v>1449</v>
      </c>
      <c r="J882" s="106" t="s">
        <v>5</v>
      </c>
      <c r="K882" s="108" t="s">
        <v>6</v>
      </c>
      <c r="L882" s="109" t="s">
        <v>7</v>
      </c>
      <c r="M882" s="109" t="s">
        <v>244</v>
      </c>
      <c r="N882" s="28"/>
      <c r="O882" s="28"/>
      <c r="P882" s="20" t="s">
        <v>2036</v>
      </c>
      <c r="Q882" s="21"/>
      <c r="R882" s="1"/>
      <c r="S882" s="1" t="str">
        <f aca="false">IF(E882=F882,"","NOT EQUAL")</f>
        <v/>
      </c>
      <c r="T882" s="1" t="str">
        <f aca="false">IF(ISNA(VLOOKUP(P882,'NEW XEQM.c'!D:D,1,0)),"--",VLOOKUP(P882,'NEW XEQM.c'!D:G,3,0))</f>
        <v>--</v>
      </c>
      <c r="U882" s="1"/>
      <c r="W882" s="0" t="e">
        <f aca="false">SUBSTITUTE(IF(AND(T882="--",FIND("STD",E882),FIND("fn",C882)&gt;0,FIND("ITM_",P882),I882="CAT_FNCT"),E882,""),"""","")</f>
        <v>#VALUE!</v>
      </c>
    </row>
    <row r="883" customFormat="false" ht="15.75" hidden="false" customHeight="false" outlineLevel="0" collapsed="false">
      <c r="A883" s="23" t="n">
        <f aca="false">IF(B883=INT(B883),ROW(),"")</f>
        <v>883</v>
      </c>
      <c r="B883" s="24" t="n">
        <f aca="false">IF(AND(MID(C883,2,1)&lt;&gt;"/",MID(C883,1,1)="/"),INT(B882)+1,B882+0.01)</f>
        <v>859</v>
      </c>
      <c r="C883" s="105" t="s">
        <v>1376</v>
      </c>
      <c r="D883" s="105" t="s">
        <v>2038</v>
      </c>
      <c r="E883" s="106" t="s">
        <v>2039</v>
      </c>
      <c r="F883" s="106" t="s">
        <v>2039</v>
      </c>
      <c r="G883" s="113" t="n">
        <v>0</v>
      </c>
      <c r="H883" s="113" t="n">
        <v>0</v>
      </c>
      <c r="I883" s="106" t="s">
        <v>1487</v>
      </c>
      <c r="J883" s="106" t="s">
        <v>5</v>
      </c>
      <c r="K883" s="108" t="s">
        <v>6</v>
      </c>
      <c r="L883" s="109" t="s">
        <v>7</v>
      </c>
      <c r="M883" s="109" t="s">
        <v>244</v>
      </c>
      <c r="N883" s="28"/>
      <c r="O883" s="28"/>
      <c r="P883" s="20" t="s">
        <v>2038</v>
      </c>
      <c r="Q883" s="21"/>
      <c r="R883" s="1"/>
      <c r="S883" s="1" t="str">
        <f aca="false">IF(E883=F883,"","NOT EQUAL")</f>
        <v/>
      </c>
      <c r="T883" s="1" t="str">
        <f aca="false">IF(ISNA(VLOOKUP(P883,'NEW XEQM.c'!D:D,1,0)),"--",VLOOKUP(P883,'NEW XEQM.c'!D:G,3,0))</f>
        <v>--</v>
      </c>
      <c r="U883" s="1"/>
      <c r="W883" s="0" t="e">
        <f aca="false">SUBSTITUTE(IF(AND(T883="--",FIND("STD",E883),FIND("fn",C883)&gt;0,FIND("ITM_",P883),I883="CAT_FNCT"),E883,""),"""","")</f>
        <v>#VALUE!</v>
      </c>
    </row>
    <row r="884" customFormat="false" ht="15.75" hidden="false" customHeight="false" outlineLevel="0" collapsed="false">
      <c r="A884" s="23" t="n">
        <f aca="false">IF(B884=INT(B884),ROW(),"")</f>
        <v>884</v>
      </c>
      <c r="B884" s="24" t="n">
        <f aca="false">IF(AND(MID(C884,2,1)&lt;&gt;"/",MID(C884,1,1)="/"),INT(B883)+1,B883+0.01)</f>
        <v>860</v>
      </c>
      <c r="C884" s="105" t="s">
        <v>1376</v>
      </c>
      <c r="D884" s="105" t="s">
        <v>2040</v>
      </c>
      <c r="E884" s="106" t="s">
        <v>2041</v>
      </c>
      <c r="F884" s="106" t="s">
        <v>2041</v>
      </c>
      <c r="G884" s="113" t="n">
        <v>0</v>
      </c>
      <c r="H884" s="113" t="n">
        <v>0</v>
      </c>
      <c r="I884" s="106" t="s">
        <v>1449</v>
      </c>
      <c r="J884" s="106" t="s">
        <v>5</v>
      </c>
      <c r="K884" s="108" t="s">
        <v>6</v>
      </c>
      <c r="L884" s="109" t="s">
        <v>7</v>
      </c>
      <c r="M884" s="109" t="s">
        <v>244</v>
      </c>
      <c r="N884" s="28"/>
      <c r="O884" s="28"/>
      <c r="P884" s="20" t="s">
        <v>2040</v>
      </c>
      <c r="Q884" s="21"/>
      <c r="R884" s="1"/>
      <c r="S884" s="1" t="str">
        <f aca="false">IF(E884=F884,"","NOT EQUAL")</f>
        <v/>
      </c>
      <c r="T884" s="1" t="str">
        <f aca="false">IF(ISNA(VLOOKUP(P884,'NEW XEQM.c'!D:D,1,0)),"--",VLOOKUP(P884,'NEW XEQM.c'!D:G,3,0))</f>
        <v>--</v>
      </c>
      <c r="U884" s="1"/>
      <c r="W884" s="0" t="e">
        <f aca="false">SUBSTITUTE(IF(AND(T884="--",FIND("STD",E884),FIND("fn",C884)&gt;0,FIND("ITM_",P884),I884="CAT_FNCT"),E884,""),"""","")</f>
        <v>#VALUE!</v>
      </c>
    </row>
    <row r="885" customFormat="false" ht="15.75" hidden="false" customHeight="false" outlineLevel="0" collapsed="false">
      <c r="A885" s="23" t="n">
        <f aca="false">IF(B885=INT(B885),ROW(),"")</f>
        <v>885</v>
      </c>
      <c r="B885" s="24" t="n">
        <f aca="false">IF(AND(MID(C885,2,1)&lt;&gt;"/",MID(C885,1,1)="/"),INT(B884)+1,B884+0.01)</f>
        <v>861</v>
      </c>
      <c r="C885" s="105" t="s">
        <v>1376</v>
      </c>
      <c r="D885" s="105" t="s">
        <v>2042</v>
      </c>
      <c r="E885" s="106" t="s">
        <v>2043</v>
      </c>
      <c r="F885" s="106" t="s">
        <v>2043</v>
      </c>
      <c r="G885" s="113" t="n">
        <v>0</v>
      </c>
      <c r="H885" s="113" t="n">
        <v>0</v>
      </c>
      <c r="I885" s="106" t="s">
        <v>1487</v>
      </c>
      <c r="J885" s="106" t="s">
        <v>5</v>
      </c>
      <c r="K885" s="108" t="s">
        <v>6</v>
      </c>
      <c r="L885" s="109" t="s">
        <v>7</v>
      </c>
      <c r="M885" s="109" t="s">
        <v>244</v>
      </c>
      <c r="N885" s="28"/>
      <c r="O885" s="28"/>
      <c r="P885" s="20" t="s">
        <v>2042</v>
      </c>
      <c r="Q885" s="21"/>
      <c r="R885" s="1"/>
      <c r="S885" s="1" t="str">
        <f aca="false">IF(E885=F885,"","NOT EQUAL")</f>
        <v/>
      </c>
      <c r="T885" s="1" t="str">
        <f aca="false">IF(ISNA(VLOOKUP(P885,'NEW XEQM.c'!D:D,1,0)),"--",VLOOKUP(P885,'NEW XEQM.c'!D:G,3,0))</f>
        <v>--</v>
      </c>
      <c r="U885" s="1"/>
      <c r="W885" s="0" t="e">
        <f aca="false">SUBSTITUTE(IF(AND(T885="--",FIND("STD",E885),FIND("fn",C885)&gt;0,FIND("ITM_",P885),I885="CAT_FNCT"),E885,""),"""","")</f>
        <v>#VALUE!</v>
      </c>
    </row>
    <row r="886" customFormat="false" ht="15.75" hidden="false" customHeight="false" outlineLevel="0" collapsed="false">
      <c r="A886" s="23" t="n">
        <f aca="false">IF(B886=INT(B886),ROW(),"")</f>
        <v>886</v>
      </c>
      <c r="B886" s="24" t="n">
        <f aca="false">IF(AND(MID(C886,2,1)&lt;&gt;"/",MID(C886,1,1)="/"),INT(B885)+1,B885+0.01)</f>
        <v>862</v>
      </c>
      <c r="C886" s="105" t="s">
        <v>1376</v>
      </c>
      <c r="D886" s="105" t="s">
        <v>2044</v>
      </c>
      <c r="E886" s="106" t="s">
        <v>2045</v>
      </c>
      <c r="F886" s="106" t="s">
        <v>2045</v>
      </c>
      <c r="G886" s="113" t="n">
        <v>0</v>
      </c>
      <c r="H886" s="113" t="n">
        <v>0</v>
      </c>
      <c r="I886" s="106" t="s">
        <v>1449</v>
      </c>
      <c r="J886" s="106" t="s">
        <v>5</v>
      </c>
      <c r="K886" s="108" t="s">
        <v>6</v>
      </c>
      <c r="L886" s="109" t="s">
        <v>7</v>
      </c>
      <c r="M886" s="109" t="s">
        <v>244</v>
      </c>
      <c r="N886" s="28"/>
      <c r="O886" s="28"/>
      <c r="P886" s="20" t="s">
        <v>2044</v>
      </c>
      <c r="Q886" s="21"/>
      <c r="R886" s="1"/>
      <c r="S886" s="1" t="str">
        <f aca="false">IF(E886=F886,"","NOT EQUAL")</f>
        <v/>
      </c>
      <c r="T886" s="1" t="str">
        <f aca="false">IF(ISNA(VLOOKUP(P886,'NEW XEQM.c'!D:D,1,0)),"--",VLOOKUP(P886,'NEW XEQM.c'!D:G,3,0))</f>
        <v>--</v>
      </c>
      <c r="U886" s="1"/>
      <c r="W886" s="0" t="e">
        <f aca="false">SUBSTITUTE(IF(AND(T886="--",FIND("STD",E886),FIND("fn",C886)&gt;0,FIND("ITM_",P886),I886="CAT_FNCT"),E886,""),"""","")</f>
        <v>#VALUE!</v>
      </c>
    </row>
    <row r="887" customFormat="false" ht="15.75" hidden="false" customHeight="false" outlineLevel="0" collapsed="false">
      <c r="A887" s="23" t="n">
        <f aca="false">IF(B887=INT(B887),ROW(),"")</f>
        <v>887</v>
      </c>
      <c r="B887" s="24" t="n">
        <f aca="false">IF(AND(MID(C887,2,1)&lt;&gt;"/",MID(C887,1,1)="/"),INT(B886)+1,B886+0.01)</f>
        <v>863</v>
      </c>
      <c r="C887" s="105" t="s">
        <v>1376</v>
      </c>
      <c r="D887" s="105" t="s">
        <v>2046</v>
      </c>
      <c r="E887" s="106" t="s">
        <v>2047</v>
      </c>
      <c r="F887" s="106" t="s">
        <v>2047</v>
      </c>
      <c r="G887" s="113" t="n">
        <v>0</v>
      </c>
      <c r="H887" s="113" t="n">
        <v>0</v>
      </c>
      <c r="I887" s="106" t="s">
        <v>1449</v>
      </c>
      <c r="J887" s="106" t="s">
        <v>5</v>
      </c>
      <c r="K887" s="108" t="s">
        <v>6</v>
      </c>
      <c r="L887" s="109" t="s">
        <v>7</v>
      </c>
      <c r="M887" s="109" t="s">
        <v>244</v>
      </c>
      <c r="N887" s="28"/>
      <c r="O887" s="28"/>
      <c r="P887" s="20" t="s">
        <v>2046</v>
      </c>
      <c r="Q887" s="21"/>
      <c r="R887" s="1"/>
      <c r="S887" s="1" t="str">
        <f aca="false">IF(E887=F887,"","NOT EQUAL")</f>
        <v/>
      </c>
      <c r="T887" s="1" t="str">
        <f aca="false">IF(ISNA(VLOOKUP(P887,'NEW XEQM.c'!D:D,1,0)),"--",VLOOKUP(P887,'NEW XEQM.c'!D:G,3,0))</f>
        <v>--</v>
      </c>
      <c r="U887" s="1"/>
      <c r="W887" s="0" t="e">
        <f aca="false">SUBSTITUTE(IF(AND(T887="--",FIND("STD",E887),FIND("fn",C887)&gt;0,FIND("ITM_",P887),I887="CAT_FNCT"),E887,""),"""","")</f>
        <v>#VALUE!</v>
      </c>
    </row>
    <row r="888" customFormat="false" ht="15.75" hidden="false" customHeight="false" outlineLevel="0" collapsed="false">
      <c r="A888" s="23" t="n">
        <f aca="false">IF(B888=INT(B888),ROW(),"")</f>
        <v>888</v>
      </c>
      <c r="B888" s="24" t="n">
        <f aca="false">IF(AND(MID(C888,2,1)&lt;&gt;"/",MID(C888,1,1)="/"),INT(B887)+1,B887+0.01)</f>
        <v>864</v>
      </c>
      <c r="C888" s="105" t="s">
        <v>1376</v>
      </c>
      <c r="D888" s="105" t="s">
        <v>2048</v>
      </c>
      <c r="E888" s="106" t="s">
        <v>2049</v>
      </c>
      <c r="F888" s="106" t="s">
        <v>2049</v>
      </c>
      <c r="G888" s="113" t="n">
        <v>0</v>
      </c>
      <c r="H888" s="113" t="n">
        <v>0</v>
      </c>
      <c r="I888" s="106" t="s">
        <v>1449</v>
      </c>
      <c r="J888" s="106" t="s">
        <v>5</v>
      </c>
      <c r="K888" s="108" t="s">
        <v>6</v>
      </c>
      <c r="L888" s="109" t="s">
        <v>7</v>
      </c>
      <c r="M888" s="109" t="s">
        <v>244</v>
      </c>
      <c r="N888" s="28"/>
      <c r="O888" s="28"/>
      <c r="P888" s="20" t="s">
        <v>2048</v>
      </c>
      <c r="Q888" s="21"/>
      <c r="R888" s="1"/>
      <c r="S888" s="1" t="str">
        <f aca="false">IF(E888=F888,"","NOT EQUAL")</f>
        <v/>
      </c>
      <c r="T888" s="1" t="str">
        <f aca="false">IF(ISNA(VLOOKUP(P888,'NEW XEQM.c'!D:D,1,0)),"--",VLOOKUP(P888,'NEW XEQM.c'!D:G,3,0))</f>
        <v>--</v>
      </c>
      <c r="U888" s="1"/>
      <c r="W888" s="0" t="e">
        <f aca="false">SUBSTITUTE(IF(AND(T888="--",FIND("STD",E888),FIND("fn",C888)&gt;0,FIND("ITM_",P888),I888="CAT_FNCT"),E888,""),"""","")</f>
        <v>#VALUE!</v>
      </c>
    </row>
    <row r="889" customFormat="false" ht="15.75" hidden="false" customHeight="false" outlineLevel="0" collapsed="false">
      <c r="A889" s="23" t="n">
        <f aca="false">IF(B889=INT(B889),ROW(),"")</f>
        <v>889</v>
      </c>
      <c r="B889" s="24" t="n">
        <f aca="false">IF(AND(MID(C889,2,1)&lt;&gt;"/",MID(C889,1,1)="/"),INT(B888)+1,B888+0.01)</f>
        <v>865</v>
      </c>
      <c r="C889" s="105" t="s">
        <v>1376</v>
      </c>
      <c r="D889" s="105" t="s">
        <v>2050</v>
      </c>
      <c r="E889" s="106" t="s">
        <v>2051</v>
      </c>
      <c r="F889" s="106" t="s">
        <v>2051</v>
      </c>
      <c r="G889" s="113" t="n">
        <v>0</v>
      </c>
      <c r="H889" s="113" t="n">
        <v>0</v>
      </c>
      <c r="I889" s="106" t="s">
        <v>1487</v>
      </c>
      <c r="J889" s="106" t="s">
        <v>5</v>
      </c>
      <c r="K889" s="108" t="s">
        <v>6</v>
      </c>
      <c r="L889" s="109" t="s">
        <v>7</v>
      </c>
      <c r="M889" s="109" t="s">
        <v>244</v>
      </c>
      <c r="N889" s="28"/>
      <c r="O889" s="28"/>
      <c r="P889" s="20" t="s">
        <v>2050</v>
      </c>
      <c r="Q889" s="21"/>
      <c r="R889" s="1"/>
      <c r="S889" s="1" t="str">
        <f aca="false">IF(E889=F889,"","NOT EQUAL")</f>
        <v/>
      </c>
      <c r="T889" s="1" t="str">
        <f aca="false">IF(ISNA(VLOOKUP(P889,'NEW XEQM.c'!D:D,1,0)),"--",VLOOKUP(P889,'NEW XEQM.c'!D:G,3,0))</f>
        <v>--</v>
      </c>
      <c r="U889" s="1"/>
      <c r="W889" s="0" t="e">
        <f aca="false">SUBSTITUTE(IF(AND(T889="--",FIND("STD",E889),FIND("fn",C889)&gt;0,FIND("ITM_",P889),I889="CAT_FNCT"),E889,""),"""","")</f>
        <v>#VALUE!</v>
      </c>
    </row>
    <row r="890" customFormat="false" ht="15.75" hidden="false" customHeight="false" outlineLevel="0" collapsed="false">
      <c r="A890" s="23" t="n">
        <f aca="false">IF(B890=INT(B890),ROW(),"")</f>
        <v>890</v>
      </c>
      <c r="B890" s="24" t="n">
        <f aca="false">IF(AND(MID(C890,2,1)&lt;&gt;"/",MID(C890,1,1)="/"),INT(B889)+1,B889+0.01)</f>
        <v>866</v>
      </c>
      <c r="C890" s="105" t="s">
        <v>1376</v>
      </c>
      <c r="D890" s="105" t="s">
        <v>2052</v>
      </c>
      <c r="E890" s="106" t="s">
        <v>2</v>
      </c>
      <c r="F890" s="106" t="s">
        <v>2053</v>
      </c>
      <c r="G890" s="113" t="n">
        <v>0</v>
      </c>
      <c r="H890" s="113" t="n">
        <v>0</v>
      </c>
      <c r="I890" s="106" t="s">
        <v>4</v>
      </c>
      <c r="J890" s="106" t="s">
        <v>5</v>
      </c>
      <c r="K890" s="108" t="s">
        <v>6</v>
      </c>
      <c r="L890" s="109" t="s">
        <v>7</v>
      </c>
      <c r="M890" s="109" t="s">
        <v>244</v>
      </c>
      <c r="N890" s="28"/>
      <c r="O890" s="28"/>
      <c r="P890" s="20" t="s">
        <v>2052</v>
      </c>
      <c r="Q890" s="21"/>
      <c r="R890" s="1"/>
      <c r="S890" s="1" t="str">
        <f aca="false">IF(E890=F890,"","NOT EQUAL")</f>
        <v>NOT EQUAL</v>
      </c>
      <c r="T890" s="1" t="str">
        <f aca="false">IF(ISNA(VLOOKUP(P890,'NEW XEQM.c'!D:D,1,0)),"--",VLOOKUP(P890,'NEW XEQM.c'!D:G,3,0))</f>
        <v>--</v>
      </c>
      <c r="U890" s="1"/>
      <c r="W890" s="0" t="e">
        <f aca="false">SUBSTITUTE(IF(AND(T890="--",FIND("STD",E890),FIND("fn",C890)&gt;0,FIND("ITM_",P890),I890="CAT_FNCT"),E890,""),"""","")</f>
        <v>#VALUE!</v>
      </c>
    </row>
    <row r="891" customFormat="false" ht="15.75" hidden="false" customHeight="false" outlineLevel="0" collapsed="false">
      <c r="A891" s="23" t="n">
        <f aca="false">IF(B891=INT(B891),ROW(),"")</f>
        <v>891</v>
      </c>
      <c r="B891" s="24" t="n">
        <f aca="false">IF(AND(MID(C891,2,1)&lt;&gt;"/",MID(C891,1,1)="/"),INT(B890)+1,B890+0.01)</f>
        <v>867</v>
      </c>
      <c r="C891" s="105" t="s">
        <v>1376</v>
      </c>
      <c r="D891" s="105" t="s">
        <v>2054</v>
      </c>
      <c r="E891" s="106" t="s">
        <v>2</v>
      </c>
      <c r="F891" s="106" t="s">
        <v>2055</v>
      </c>
      <c r="G891" s="113" t="n">
        <v>0</v>
      </c>
      <c r="H891" s="113" t="n">
        <v>0</v>
      </c>
      <c r="I891" s="106" t="s">
        <v>4</v>
      </c>
      <c r="J891" s="106" t="s">
        <v>5</v>
      </c>
      <c r="K891" s="108" t="s">
        <v>6</v>
      </c>
      <c r="L891" s="109" t="s">
        <v>7</v>
      </c>
      <c r="M891" s="109" t="s">
        <v>244</v>
      </c>
      <c r="N891" s="28"/>
      <c r="O891" s="28"/>
      <c r="P891" s="20" t="s">
        <v>2054</v>
      </c>
      <c r="Q891" s="21"/>
      <c r="R891" s="1"/>
      <c r="S891" s="1" t="str">
        <f aca="false">IF(E891=F891,"","NOT EQUAL")</f>
        <v>NOT EQUAL</v>
      </c>
      <c r="T891" s="1" t="str">
        <f aca="false">IF(ISNA(VLOOKUP(P891,'NEW XEQM.c'!D:D,1,0)),"--",VLOOKUP(P891,'NEW XEQM.c'!D:G,3,0))</f>
        <v>--</v>
      </c>
      <c r="U891" s="1"/>
      <c r="W891" s="0" t="e">
        <f aca="false">SUBSTITUTE(IF(AND(T891="--",FIND("STD",E891),FIND("fn",C891)&gt;0,FIND("ITM_",P891),I891="CAT_FNCT"),E891,""),"""","")</f>
        <v>#VALUE!</v>
      </c>
    </row>
    <row r="892" customFormat="false" ht="15.75" hidden="false" customHeight="false" outlineLevel="0" collapsed="false">
      <c r="A892" s="23" t="n">
        <f aca="false">IF(B892=INT(B892),ROW(),"")</f>
        <v>892</v>
      </c>
      <c r="B892" s="24" t="n">
        <f aca="false">IF(AND(MID(C892,2,1)&lt;&gt;"/",MID(C892,1,1)="/"),INT(B891)+1,B891+0.01)</f>
        <v>868</v>
      </c>
      <c r="C892" s="105" t="s">
        <v>0</v>
      </c>
      <c r="D892" s="105" t="s">
        <v>1</v>
      </c>
      <c r="E892" s="106" t="s">
        <v>2</v>
      </c>
      <c r="F892" s="106" t="s">
        <v>2056</v>
      </c>
      <c r="G892" s="113" t="n">
        <v>0</v>
      </c>
      <c r="H892" s="113" t="n">
        <v>0</v>
      </c>
      <c r="I892" s="106" t="s">
        <v>4</v>
      </c>
      <c r="J892" s="106" t="s">
        <v>5</v>
      </c>
      <c r="K892" s="108" t="s">
        <v>6</v>
      </c>
      <c r="L892" s="109" t="s">
        <v>7</v>
      </c>
      <c r="M892" s="109" t="s">
        <v>244</v>
      </c>
      <c r="N892" s="28"/>
      <c r="O892" s="28"/>
      <c r="P892" s="20" t="s">
        <v>2057</v>
      </c>
      <c r="Q892" s="21"/>
      <c r="R892" s="1"/>
      <c r="S892" s="1" t="str">
        <f aca="false">IF(E892=F892,"","NOT EQUAL")</f>
        <v>NOT EQUAL</v>
      </c>
      <c r="T892" s="1" t="str">
        <f aca="false">IF(ISNA(VLOOKUP(P892,'NEW XEQM.c'!D:D,1,0)),"--",VLOOKUP(P892,'NEW XEQM.c'!D:G,3,0))</f>
        <v>--</v>
      </c>
      <c r="U892" s="1"/>
      <c r="W892" s="0" t="e">
        <f aca="false">SUBSTITUTE(IF(AND(T892="--",FIND("STD",E892),FIND("fn",C892)&gt;0,FIND("ITM_",P892),I892="CAT_FNCT"),E892,""),"""","")</f>
        <v>#VALUE!</v>
      </c>
    </row>
    <row r="893" customFormat="false" ht="15.75" hidden="false" customHeight="false" outlineLevel="0" collapsed="false">
      <c r="A893" s="23" t="n">
        <f aca="false">IF(B893=INT(B893),ROW(),"")</f>
        <v>893</v>
      </c>
      <c r="B893" s="24" t="n">
        <f aca="false">IF(AND(MID(C893,2,1)&lt;&gt;"/",MID(C893,1,1)="/"),INT(B892)+1,B892+0.01)</f>
        <v>869</v>
      </c>
      <c r="C893" s="105" t="s">
        <v>0</v>
      </c>
      <c r="D893" s="105" t="s">
        <v>1</v>
      </c>
      <c r="E893" s="106" t="s">
        <v>2</v>
      </c>
      <c r="F893" s="106" t="s">
        <v>2058</v>
      </c>
      <c r="G893" s="110" t="n">
        <v>0</v>
      </c>
      <c r="H893" s="110" t="n">
        <v>0</v>
      </c>
      <c r="I893" s="106" t="s">
        <v>4</v>
      </c>
      <c r="J893" s="106" t="s">
        <v>5</v>
      </c>
      <c r="K893" s="108" t="s">
        <v>6</v>
      </c>
      <c r="L893" s="109" t="s">
        <v>7</v>
      </c>
      <c r="M893" s="109" t="s">
        <v>244</v>
      </c>
      <c r="N893" s="28"/>
      <c r="O893" s="28"/>
      <c r="P893" s="20" t="s">
        <v>2059</v>
      </c>
      <c r="Q893" s="21"/>
      <c r="R893" s="1"/>
      <c r="S893" s="1" t="str">
        <f aca="false">IF(E893=F893,"","NOT EQUAL")</f>
        <v>NOT EQUAL</v>
      </c>
      <c r="T893" s="1" t="str">
        <f aca="false">IF(ISNA(VLOOKUP(P893,'NEW XEQM.c'!D:D,1,0)),"--",VLOOKUP(P893,'NEW XEQM.c'!D:G,3,0))</f>
        <v>--</v>
      </c>
      <c r="U893" s="1"/>
      <c r="W893" s="0" t="e">
        <f aca="false">SUBSTITUTE(IF(AND(T893="--",FIND("STD",E893),FIND("fn",C893)&gt;0,FIND("ITM_",P893),I893="CAT_FNCT"),E893,""),"""","")</f>
        <v>#VALUE!</v>
      </c>
    </row>
    <row r="894" customFormat="false" ht="15.75" hidden="false" customHeight="false" outlineLevel="0" collapsed="false">
      <c r="A894" s="23" t="n">
        <f aca="false">IF(B894=INT(B894),ROW(),"")</f>
        <v>894</v>
      </c>
      <c r="B894" s="24" t="n">
        <f aca="false">IF(AND(MID(C894,2,1)&lt;&gt;"/",MID(C894,1,1)="/"),INT(B893)+1,B893+0.01)</f>
        <v>870</v>
      </c>
      <c r="C894" s="105" t="s">
        <v>0</v>
      </c>
      <c r="D894" s="105" t="s">
        <v>1</v>
      </c>
      <c r="E894" s="106" t="s">
        <v>2</v>
      </c>
      <c r="F894" s="106" t="s">
        <v>2060</v>
      </c>
      <c r="G894" s="110" t="n">
        <v>0</v>
      </c>
      <c r="H894" s="110" t="n">
        <v>0</v>
      </c>
      <c r="I894" s="106" t="s">
        <v>4</v>
      </c>
      <c r="J894" s="106" t="s">
        <v>5</v>
      </c>
      <c r="K894" s="108" t="s">
        <v>6</v>
      </c>
      <c r="L894" s="109" t="s">
        <v>7</v>
      </c>
      <c r="M894" s="109" t="s">
        <v>244</v>
      </c>
      <c r="N894" s="28"/>
      <c r="O894" s="28"/>
      <c r="P894" s="20" t="s">
        <v>2061</v>
      </c>
      <c r="Q894" s="21"/>
      <c r="R894" s="1"/>
      <c r="S894" s="1" t="str">
        <f aca="false">IF(E894=F894,"","NOT EQUAL")</f>
        <v>NOT EQUAL</v>
      </c>
      <c r="T894" s="1" t="str">
        <f aca="false">IF(ISNA(VLOOKUP(P894,'NEW XEQM.c'!D:D,1,0)),"--",VLOOKUP(P894,'NEW XEQM.c'!D:G,3,0))</f>
        <v>--</v>
      </c>
      <c r="U894" s="1"/>
      <c r="W894" s="0" t="e">
        <f aca="false">SUBSTITUTE(IF(AND(T894="--",FIND("STD",E894),FIND("fn",C894)&gt;0,FIND("ITM_",P894),I894="CAT_FNCT"),E894,""),"""","")</f>
        <v>#VALUE!</v>
      </c>
    </row>
    <row r="895" customFormat="false" ht="15.75" hidden="false" customHeight="false" outlineLevel="0" collapsed="false">
      <c r="A895" s="23" t="n">
        <f aca="false">IF(B895=INT(B895),ROW(),"")</f>
        <v>895</v>
      </c>
      <c r="B895" s="24" t="n">
        <f aca="false">IF(AND(MID(C895,2,1)&lt;&gt;"/",MID(C895,1,1)="/"),INT(B894)+1,B894+0.01)</f>
        <v>871</v>
      </c>
      <c r="C895" s="105" t="s">
        <v>0</v>
      </c>
      <c r="D895" s="105" t="s">
        <v>1</v>
      </c>
      <c r="E895" s="106" t="s">
        <v>2</v>
      </c>
      <c r="F895" s="106" t="s">
        <v>2062</v>
      </c>
      <c r="G895" s="110" t="n">
        <v>0</v>
      </c>
      <c r="H895" s="110" t="n">
        <v>0</v>
      </c>
      <c r="I895" s="106" t="s">
        <v>4</v>
      </c>
      <c r="J895" s="106" t="s">
        <v>5</v>
      </c>
      <c r="K895" s="108" t="s">
        <v>6</v>
      </c>
      <c r="L895" s="109" t="s">
        <v>7</v>
      </c>
      <c r="M895" s="109" t="s">
        <v>244</v>
      </c>
      <c r="N895" s="28"/>
      <c r="O895" s="28"/>
      <c r="P895" s="20" t="s">
        <v>2063</v>
      </c>
      <c r="Q895" s="21"/>
      <c r="R895" s="1"/>
      <c r="S895" s="1" t="str">
        <f aca="false">IF(E895=F895,"","NOT EQUAL")</f>
        <v>NOT EQUAL</v>
      </c>
      <c r="T895" s="1" t="str">
        <f aca="false">IF(ISNA(VLOOKUP(P895,'NEW XEQM.c'!D:D,1,0)),"--",VLOOKUP(P895,'NEW XEQM.c'!D:G,3,0))</f>
        <v>--</v>
      </c>
      <c r="U895" s="1"/>
      <c r="W895" s="0" t="e">
        <f aca="false">SUBSTITUTE(IF(AND(T895="--",FIND("STD",E895),FIND("fn",C895)&gt;0,FIND("ITM_",P895),I895="CAT_FNCT"),E895,""),"""","")</f>
        <v>#VALUE!</v>
      </c>
    </row>
    <row r="896" customFormat="false" ht="15.75" hidden="false" customHeight="false" outlineLevel="0" collapsed="false">
      <c r="A896" s="23" t="n">
        <f aca="false">IF(B896=INT(B896),ROW(),"")</f>
        <v>896</v>
      </c>
      <c r="B896" s="24" t="n">
        <f aca="false">IF(AND(MID(C896,2,1)&lt;&gt;"/",MID(C896,1,1)="/"),INT(B895)+1,B895+0.01)</f>
        <v>872</v>
      </c>
      <c r="C896" s="105" t="s">
        <v>0</v>
      </c>
      <c r="D896" s="105" t="s">
        <v>1</v>
      </c>
      <c r="E896" s="106" t="s">
        <v>2</v>
      </c>
      <c r="F896" s="106" t="s">
        <v>2064</v>
      </c>
      <c r="G896" s="110" t="n">
        <v>0</v>
      </c>
      <c r="H896" s="110" t="n">
        <v>0</v>
      </c>
      <c r="I896" s="106" t="s">
        <v>4</v>
      </c>
      <c r="J896" s="106" t="s">
        <v>5</v>
      </c>
      <c r="K896" s="108" t="s">
        <v>6</v>
      </c>
      <c r="L896" s="109" t="s">
        <v>7</v>
      </c>
      <c r="M896" s="109" t="s">
        <v>244</v>
      </c>
      <c r="N896" s="28"/>
      <c r="O896" s="28"/>
      <c r="P896" s="20" t="s">
        <v>2065</v>
      </c>
      <c r="Q896" s="21"/>
      <c r="R896" s="1"/>
      <c r="S896" s="1" t="str">
        <f aca="false">IF(E896=F896,"","NOT EQUAL")</f>
        <v>NOT EQUAL</v>
      </c>
      <c r="T896" s="1" t="str">
        <f aca="false">IF(ISNA(VLOOKUP(P896,'NEW XEQM.c'!D:D,1,0)),"--",VLOOKUP(P896,'NEW XEQM.c'!D:G,3,0))</f>
        <v>--</v>
      </c>
      <c r="U896" s="1"/>
      <c r="W896" s="0" t="e">
        <f aca="false">SUBSTITUTE(IF(AND(T896="--",FIND("STD",E896),FIND("fn",C896)&gt;0,FIND("ITM_",P896),I896="CAT_FNCT"),E896,""),"""","")</f>
        <v>#VALUE!</v>
      </c>
    </row>
    <row r="897" customFormat="false" ht="15.75" hidden="false" customHeight="false" outlineLevel="0" collapsed="false">
      <c r="A897" s="23" t="n">
        <f aca="false">IF(B897=INT(B897),ROW(),"")</f>
        <v>897</v>
      </c>
      <c r="B897" s="24" t="n">
        <f aca="false">IF(AND(MID(C897,2,1)&lt;&gt;"/",MID(C897,1,1)="/"),INT(B896)+1,B896+0.01)</f>
        <v>873</v>
      </c>
      <c r="C897" s="105" t="s">
        <v>0</v>
      </c>
      <c r="D897" s="105" t="s">
        <v>1</v>
      </c>
      <c r="E897" s="106" t="s">
        <v>2</v>
      </c>
      <c r="F897" s="106" t="s">
        <v>2066</v>
      </c>
      <c r="G897" s="110" t="n">
        <v>0</v>
      </c>
      <c r="H897" s="110" t="n">
        <v>0</v>
      </c>
      <c r="I897" s="106" t="s">
        <v>4</v>
      </c>
      <c r="J897" s="106" t="s">
        <v>5</v>
      </c>
      <c r="K897" s="108" t="s">
        <v>6</v>
      </c>
      <c r="L897" s="109" t="s">
        <v>7</v>
      </c>
      <c r="M897" s="109" t="s">
        <v>244</v>
      </c>
      <c r="N897" s="28"/>
      <c r="O897" s="28"/>
      <c r="P897" s="20" t="s">
        <v>2067</v>
      </c>
      <c r="Q897" s="21"/>
      <c r="R897" s="1"/>
      <c r="S897" s="1" t="str">
        <f aca="false">IF(E897=F897,"","NOT EQUAL")</f>
        <v>NOT EQUAL</v>
      </c>
      <c r="T897" s="1" t="str">
        <f aca="false">IF(ISNA(VLOOKUP(P897,'NEW XEQM.c'!D:D,1,0)),"--",VLOOKUP(P897,'NEW XEQM.c'!D:G,3,0))</f>
        <v>--</v>
      </c>
      <c r="U897" s="1"/>
      <c r="W897" s="0" t="e">
        <f aca="false">SUBSTITUTE(IF(AND(T897="--",FIND("STD",E897),FIND("fn",C897)&gt;0,FIND("ITM_",P897),I897="CAT_FNCT"),E897,""),"""","")</f>
        <v>#VALUE!</v>
      </c>
    </row>
    <row r="898" customFormat="false" ht="15.75" hidden="false" customHeight="false" outlineLevel="0" collapsed="false">
      <c r="A898" s="23" t="n">
        <f aca="false">IF(B898=INT(B898),ROW(),"")</f>
        <v>898</v>
      </c>
      <c r="B898" s="24" t="n">
        <f aca="false">IF(AND(MID(C898,2,1)&lt;&gt;"/",MID(C898,1,1)="/"),INT(B897)+1,B897+0.01)</f>
        <v>874</v>
      </c>
      <c r="C898" s="105" t="s">
        <v>0</v>
      </c>
      <c r="D898" s="105" t="s">
        <v>1</v>
      </c>
      <c r="E898" s="106" t="s">
        <v>2</v>
      </c>
      <c r="F898" s="106" t="s">
        <v>2068</v>
      </c>
      <c r="G898" s="110" t="n">
        <v>0</v>
      </c>
      <c r="H898" s="110" t="n">
        <v>0</v>
      </c>
      <c r="I898" s="106" t="s">
        <v>4</v>
      </c>
      <c r="J898" s="106" t="s">
        <v>5</v>
      </c>
      <c r="K898" s="108" t="s">
        <v>6</v>
      </c>
      <c r="L898" s="109" t="s">
        <v>7</v>
      </c>
      <c r="M898" s="109" t="s">
        <v>244</v>
      </c>
      <c r="N898" s="28"/>
      <c r="O898" s="28"/>
      <c r="P898" s="20" t="s">
        <v>2069</v>
      </c>
      <c r="Q898" s="21"/>
      <c r="R898" s="1"/>
      <c r="S898" s="1" t="str">
        <f aca="false">IF(E898=F898,"","NOT EQUAL")</f>
        <v>NOT EQUAL</v>
      </c>
      <c r="T898" s="1" t="str">
        <f aca="false">IF(ISNA(VLOOKUP(P898,'NEW XEQM.c'!D:D,1,0)),"--",VLOOKUP(P898,'NEW XEQM.c'!D:G,3,0))</f>
        <v>--</v>
      </c>
      <c r="U898" s="1"/>
      <c r="W898" s="0" t="e">
        <f aca="false">SUBSTITUTE(IF(AND(T898="--",FIND("STD",E898),FIND("fn",C898)&gt;0,FIND("ITM_",P898),I898="CAT_FNCT"),E898,""),"""","")</f>
        <v>#VALUE!</v>
      </c>
    </row>
    <row r="899" customFormat="false" ht="15.75" hidden="false" customHeight="false" outlineLevel="0" collapsed="false">
      <c r="A899" s="23" t="n">
        <f aca="false">IF(B899=INT(B899),ROW(),"")</f>
        <v>899</v>
      </c>
      <c r="B899" s="24" t="n">
        <f aca="false">IF(AND(MID(C899,2,1)&lt;&gt;"/",MID(C899,1,1)="/"),INT(B898)+1,B898+0.01)</f>
        <v>875</v>
      </c>
      <c r="C899" s="105" t="s">
        <v>0</v>
      </c>
      <c r="D899" s="105" t="s">
        <v>1</v>
      </c>
      <c r="E899" s="106" t="s">
        <v>2</v>
      </c>
      <c r="F899" s="106" t="s">
        <v>2070</v>
      </c>
      <c r="G899" s="110" t="n">
        <v>0</v>
      </c>
      <c r="H899" s="110" t="n">
        <v>0</v>
      </c>
      <c r="I899" s="106" t="s">
        <v>4</v>
      </c>
      <c r="J899" s="106" t="s">
        <v>5</v>
      </c>
      <c r="K899" s="108" t="s">
        <v>6</v>
      </c>
      <c r="L899" s="109" t="s">
        <v>7</v>
      </c>
      <c r="M899" s="109" t="s">
        <v>244</v>
      </c>
      <c r="N899" s="28"/>
      <c r="O899" s="28"/>
      <c r="P899" s="20" t="s">
        <v>2071</v>
      </c>
      <c r="Q899" s="21"/>
      <c r="R899" s="1"/>
      <c r="S899" s="1" t="str">
        <f aca="false">IF(E899=F899,"","NOT EQUAL")</f>
        <v>NOT EQUAL</v>
      </c>
      <c r="T899" s="1" t="str">
        <f aca="false">IF(ISNA(VLOOKUP(P899,'NEW XEQM.c'!D:D,1,0)),"--",VLOOKUP(P899,'NEW XEQM.c'!D:G,3,0))</f>
        <v>--</v>
      </c>
      <c r="U899" s="1"/>
      <c r="W899" s="0" t="e">
        <f aca="false">SUBSTITUTE(IF(AND(T899="--",FIND("STD",E899),FIND("fn",C899)&gt;0,FIND("ITM_",P899),I899="CAT_FNCT"),E899,""),"""","")</f>
        <v>#VALUE!</v>
      </c>
    </row>
    <row r="900" customFormat="false" ht="15.75" hidden="false" customHeight="false" outlineLevel="0" collapsed="false">
      <c r="A900" s="23" t="n">
        <f aca="false">IF(B900=INT(B900),ROW(),"")</f>
        <v>900</v>
      </c>
      <c r="B900" s="24" t="n">
        <f aca="false">IF(AND(MID(C900,2,1)&lt;&gt;"/",MID(C900,1,1)="/"),INT(B899)+1,B899+0.01)</f>
        <v>876</v>
      </c>
      <c r="C900" s="105" t="s">
        <v>1376</v>
      </c>
      <c r="D900" s="20" t="s">
        <v>2072</v>
      </c>
      <c r="E900" s="106" t="s">
        <v>2</v>
      </c>
      <c r="F900" s="106" t="s">
        <v>2073</v>
      </c>
      <c r="G900" s="110" t="n">
        <v>0</v>
      </c>
      <c r="H900" s="110" t="n">
        <v>0</v>
      </c>
      <c r="I900" s="106" t="s">
        <v>4</v>
      </c>
      <c r="J900" s="106" t="s">
        <v>5</v>
      </c>
      <c r="K900" s="108" t="s">
        <v>6</v>
      </c>
      <c r="L900" s="109" t="s">
        <v>7</v>
      </c>
      <c r="M900" s="109" t="s">
        <v>244</v>
      </c>
      <c r="N900" s="28"/>
      <c r="O900" s="28"/>
      <c r="P900" s="20" t="s">
        <v>2072</v>
      </c>
      <c r="Q900" s="21"/>
      <c r="R900" s="1"/>
      <c r="S900" s="1" t="str">
        <f aca="false">IF(E900=F900,"","NOT EQUAL")</f>
        <v>NOT EQUAL</v>
      </c>
      <c r="T900" s="1" t="str">
        <f aca="false">IF(ISNA(VLOOKUP(P900,'NEW XEQM.c'!D:D,1,0)),"--",VLOOKUP(P900,'NEW XEQM.c'!D:G,3,0))</f>
        <v>--</v>
      </c>
      <c r="U900" s="1"/>
      <c r="W900" s="0" t="e">
        <f aca="false">SUBSTITUTE(IF(AND(T900="--",FIND("STD",E900),FIND("fn",C900)&gt;0,FIND("ITM_",P900),I900="CAT_FNCT"),E900,""),"""","")</f>
        <v>#VALUE!</v>
      </c>
    </row>
    <row r="901" customFormat="false" ht="15.75" hidden="false" customHeight="false" outlineLevel="0" collapsed="false">
      <c r="A901" s="23" t="n">
        <f aca="false">IF(B901=INT(B901),ROW(),"")</f>
        <v>901</v>
      </c>
      <c r="B901" s="24" t="n">
        <f aca="false">IF(AND(MID(C901,2,1)&lt;&gt;"/",MID(C901,1,1)="/"),INT(B900)+1,B900+0.01)</f>
        <v>877</v>
      </c>
      <c r="C901" s="105" t="s">
        <v>0</v>
      </c>
      <c r="D901" s="105" t="s">
        <v>1</v>
      </c>
      <c r="E901" s="106" t="s">
        <v>2</v>
      </c>
      <c r="F901" s="106" t="s">
        <v>2074</v>
      </c>
      <c r="G901" s="110" t="n">
        <v>0</v>
      </c>
      <c r="H901" s="110" t="n">
        <v>0</v>
      </c>
      <c r="I901" s="106" t="s">
        <v>4</v>
      </c>
      <c r="J901" s="106" t="s">
        <v>5</v>
      </c>
      <c r="K901" s="108" t="s">
        <v>6</v>
      </c>
      <c r="L901" s="109" t="s">
        <v>7</v>
      </c>
      <c r="M901" s="109" t="s">
        <v>244</v>
      </c>
      <c r="N901" s="28"/>
      <c r="O901" s="28"/>
      <c r="P901" s="20" t="s">
        <v>2075</v>
      </c>
      <c r="Q901" s="21"/>
      <c r="R901" s="1"/>
      <c r="S901" s="1" t="str">
        <f aca="false">IF(E901=F901,"","NOT EQUAL")</f>
        <v>NOT EQUAL</v>
      </c>
      <c r="T901" s="1" t="str">
        <f aca="false">IF(ISNA(VLOOKUP(P901,'NEW XEQM.c'!D:D,1,0)),"--",VLOOKUP(P901,'NEW XEQM.c'!D:G,3,0))</f>
        <v>--</v>
      </c>
      <c r="U901" s="1"/>
      <c r="W901" s="0" t="e">
        <f aca="false">SUBSTITUTE(IF(AND(T901="--",FIND("STD",E901),FIND("fn",C901)&gt;0,FIND("ITM_",P901),I901="CAT_FNCT"),E901,""),"""","")</f>
        <v>#VALUE!</v>
      </c>
    </row>
    <row r="902" customFormat="false" ht="15.75" hidden="false" customHeight="false" outlineLevel="0" collapsed="false">
      <c r="A902" s="23" t="n">
        <f aca="false">IF(B902=INT(B902),ROW(),"")</f>
        <v>902</v>
      </c>
      <c r="B902" s="24" t="n">
        <f aca="false">IF(AND(MID(C902,2,1)&lt;&gt;"/",MID(C902,1,1)="/"),INT(B901)+1,B901+0.01)</f>
        <v>878</v>
      </c>
      <c r="C902" s="105" t="s">
        <v>0</v>
      </c>
      <c r="D902" s="105" t="s">
        <v>1</v>
      </c>
      <c r="E902" s="106" t="s">
        <v>2</v>
      </c>
      <c r="F902" s="106" t="s">
        <v>2076</v>
      </c>
      <c r="G902" s="110" t="n">
        <v>0</v>
      </c>
      <c r="H902" s="110" t="n">
        <v>0</v>
      </c>
      <c r="I902" s="106" t="s">
        <v>4</v>
      </c>
      <c r="J902" s="106" t="s">
        <v>5</v>
      </c>
      <c r="K902" s="108" t="s">
        <v>6</v>
      </c>
      <c r="L902" s="109" t="s">
        <v>7</v>
      </c>
      <c r="M902" s="109" t="s">
        <v>244</v>
      </c>
      <c r="N902" s="28"/>
      <c r="O902" s="28"/>
      <c r="P902" s="20" t="s">
        <v>2077</v>
      </c>
      <c r="Q902" s="21"/>
      <c r="R902" s="1"/>
      <c r="S902" s="1" t="str">
        <f aca="false">IF(E902=F902,"","NOT EQUAL")</f>
        <v>NOT EQUAL</v>
      </c>
      <c r="T902" s="1" t="str">
        <f aca="false">IF(ISNA(VLOOKUP(P902,'NEW XEQM.c'!D:D,1,0)),"--",VLOOKUP(P902,'NEW XEQM.c'!D:G,3,0))</f>
        <v>--</v>
      </c>
      <c r="U902" s="1"/>
      <c r="W902" s="0" t="e">
        <f aca="false">SUBSTITUTE(IF(AND(T902="--",FIND("STD",E902),FIND("fn",C902)&gt;0,FIND("ITM_",P902),I902="CAT_FNCT"),E902,""),"""","")</f>
        <v>#VALUE!</v>
      </c>
    </row>
    <row r="903" customFormat="false" ht="15.75" hidden="false" customHeight="false" outlineLevel="0" collapsed="false">
      <c r="A903" s="23" t="n">
        <f aca="false">IF(B903=INT(B903),ROW(),"")</f>
        <v>903</v>
      </c>
      <c r="B903" s="24" t="n">
        <f aca="false">IF(AND(MID(C903,2,1)&lt;&gt;"/",MID(C903,1,1)="/"),INT(B902)+1,B902+0.01)</f>
        <v>879</v>
      </c>
      <c r="C903" s="105" t="s">
        <v>1376</v>
      </c>
      <c r="D903" s="20" t="s">
        <v>2078</v>
      </c>
      <c r="E903" s="106" t="s">
        <v>2</v>
      </c>
      <c r="F903" s="106" t="s">
        <v>2079</v>
      </c>
      <c r="G903" s="110" t="n">
        <v>0</v>
      </c>
      <c r="H903" s="110" t="n">
        <v>0</v>
      </c>
      <c r="I903" s="106" t="s">
        <v>4</v>
      </c>
      <c r="J903" s="106" t="s">
        <v>5</v>
      </c>
      <c r="K903" s="108" t="s">
        <v>6</v>
      </c>
      <c r="L903" s="109" t="s">
        <v>7</v>
      </c>
      <c r="M903" s="109" t="s">
        <v>244</v>
      </c>
      <c r="N903" s="28"/>
      <c r="O903" s="28"/>
      <c r="P903" s="20" t="s">
        <v>2078</v>
      </c>
      <c r="Q903" s="21"/>
      <c r="R903" s="1"/>
      <c r="S903" s="1" t="str">
        <f aca="false">IF(E903=F903,"","NOT EQUAL")</f>
        <v>NOT EQUAL</v>
      </c>
      <c r="T903" s="1" t="str">
        <f aca="false">IF(ISNA(VLOOKUP(P903,'NEW XEQM.c'!D:D,1,0)),"--",VLOOKUP(P903,'NEW XEQM.c'!D:G,3,0))</f>
        <v>--</v>
      </c>
      <c r="U903" s="1"/>
      <c r="W903" s="0" t="e">
        <f aca="false">SUBSTITUTE(IF(AND(T903="--",FIND("STD",E903),FIND("fn",C903)&gt;0,FIND("ITM_",P903),I903="CAT_FNCT"),E903,""),"""","")</f>
        <v>#VALUE!</v>
      </c>
    </row>
    <row r="904" customFormat="false" ht="15.75" hidden="false" customHeight="false" outlineLevel="0" collapsed="false">
      <c r="A904" s="23" t="n">
        <f aca="false">IF(B904=INT(B904),ROW(),"")</f>
        <v>904</v>
      </c>
      <c r="B904" s="24" t="n">
        <f aca="false">IF(AND(MID(C904,2,1)&lt;&gt;"/",MID(C904,1,1)="/"),INT(B903)+1,B903+0.01)</f>
        <v>880</v>
      </c>
      <c r="C904" s="105" t="s">
        <v>1376</v>
      </c>
      <c r="D904" s="105" t="s">
        <v>2080</v>
      </c>
      <c r="E904" s="106" t="s">
        <v>2</v>
      </c>
      <c r="F904" s="106" t="s">
        <v>2081</v>
      </c>
      <c r="G904" s="110" t="n">
        <v>0</v>
      </c>
      <c r="H904" s="110" t="n">
        <v>0</v>
      </c>
      <c r="I904" s="106" t="s">
        <v>4</v>
      </c>
      <c r="J904" s="106" t="s">
        <v>5</v>
      </c>
      <c r="K904" s="108" t="s">
        <v>6</v>
      </c>
      <c r="L904" s="109" t="s">
        <v>7</v>
      </c>
      <c r="M904" s="109" t="s">
        <v>244</v>
      </c>
      <c r="N904" s="28"/>
      <c r="O904" s="28"/>
      <c r="P904" s="20" t="s">
        <v>2080</v>
      </c>
      <c r="Q904" s="21"/>
      <c r="R904" s="1"/>
      <c r="S904" s="1" t="str">
        <f aca="false">IF(E904=F904,"","NOT EQUAL")</f>
        <v>NOT EQUAL</v>
      </c>
      <c r="T904" s="1" t="str">
        <f aca="false">IF(ISNA(VLOOKUP(P904,'NEW XEQM.c'!D:D,1,0)),"--",VLOOKUP(P904,'NEW XEQM.c'!D:G,3,0))</f>
        <v>--</v>
      </c>
      <c r="U904" s="1"/>
      <c r="W904" s="0" t="e">
        <f aca="false">SUBSTITUTE(IF(AND(T904="--",FIND("STD",E904),FIND("fn",C904)&gt;0,FIND("ITM_",P904),I904="CAT_FNCT"),E904,""),"""","")</f>
        <v>#VALUE!</v>
      </c>
    </row>
    <row r="905" customFormat="false" ht="15.75" hidden="false" customHeight="false" outlineLevel="0" collapsed="false">
      <c r="A905" s="23" t="n">
        <f aca="false">IF(B905=INT(B905),ROW(),"")</f>
        <v>905</v>
      </c>
      <c r="B905" s="24" t="n">
        <f aca="false">IF(AND(MID(C905,2,1)&lt;&gt;"/",MID(C905,1,1)="/"),INT(B904)+1,B904+0.01)</f>
        <v>881</v>
      </c>
      <c r="C905" s="105" t="s">
        <v>1376</v>
      </c>
      <c r="D905" s="105" t="s">
        <v>2082</v>
      </c>
      <c r="E905" s="106" t="s">
        <v>2</v>
      </c>
      <c r="F905" s="106" t="s">
        <v>2083</v>
      </c>
      <c r="G905" s="110" t="n">
        <v>0</v>
      </c>
      <c r="H905" s="110" t="n">
        <v>0</v>
      </c>
      <c r="I905" s="106" t="s">
        <v>4</v>
      </c>
      <c r="J905" s="106" t="s">
        <v>5</v>
      </c>
      <c r="K905" s="108" t="s">
        <v>6</v>
      </c>
      <c r="L905" s="109" t="s">
        <v>7</v>
      </c>
      <c r="M905" s="109" t="s">
        <v>244</v>
      </c>
      <c r="N905" s="28"/>
      <c r="O905" s="28"/>
      <c r="P905" s="20" t="s">
        <v>2082</v>
      </c>
      <c r="Q905" s="21"/>
      <c r="R905" s="1"/>
      <c r="S905" s="1" t="str">
        <f aca="false">IF(E905=F905,"","NOT EQUAL")</f>
        <v>NOT EQUAL</v>
      </c>
      <c r="T905" s="1" t="str">
        <f aca="false">IF(ISNA(VLOOKUP(P905,'NEW XEQM.c'!D:D,1,0)),"--",VLOOKUP(P905,'NEW XEQM.c'!D:G,3,0))</f>
        <v>--</v>
      </c>
      <c r="U905" s="1"/>
      <c r="W905" s="0" t="e">
        <f aca="false">SUBSTITUTE(IF(AND(T905="--",FIND("STD",E905),FIND("fn",C905)&gt;0,FIND("ITM_",P905),I905="CAT_FNCT"),E905,""),"""","")</f>
        <v>#VALUE!</v>
      </c>
    </row>
    <row r="906" customFormat="false" ht="15.75" hidden="false" customHeight="false" outlineLevel="0" collapsed="false">
      <c r="A906" s="23" t="n">
        <f aca="false">IF(B906=INT(B906),ROW(),"")</f>
        <v>906</v>
      </c>
      <c r="B906" s="24" t="n">
        <f aca="false">IF(AND(MID(C906,2,1)&lt;&gt;"/",MID(C906,1,1)="/"),INT(B905)+1,B905+0.01)</f>
        <v>882</v>
      </c>
      <c r="C906" s="105" t="s">
        <v>0</v>
      </c>
      <c r="D906" s="105" t="s">
        <v>1</v>
      </c>
      <c r="E906" s="106" t="s">
        <v>2</v>
      </c>
      <c r="F906" s="106" t="s">
        <v>2084</v>
      </c>
      <c r="G906" s="110" t="n">
        <v>0</v>
      </c>
      <c r="H906" s="110" t="n">
        <v>0</v>
      </c>
      <c r="I906" s="106" t="s">
        <v>4</v>
      </c>
      <c r="J906" s="106" t="s">
        <v>5</v>
      </c>
      <c r="K906" s="108" t="s">
        <v>6</v>
      </c>
      <c r="L906" s="109" t="s">
        <v>7</v>
      </c>
      <c r="M906" s="109" t="s">
        <v>244</v>
      </c>
      <c r="N906" s="28"/>
      <c r="O906" s="28"/>
      <c r="P906" s="20" t="s">
        <v>2085</v>
      </c>
      <c r="Q906" s="21"/>
      <c r="R906" s="1"/>
      <c r="S906" s="1" t="str">
        <f aca="false">IF(E906=F906,"","NOT EQUAL")</f>
        <v>NOT EQUAL</v>
      </c>
      <c r="T906" s="1" t="str">
        <f aca="false">IF(ISNA(VLOOKUP(P906,'NEW XEQM.c'!D:D,1,0)),"--",VLOOKUP(P906,'NEW XEQM.c'!D:G,3,0))</f>
        <v>--</v>
      </c>
      <c r="U906" s="1"/>
      <c r="W906" s="0" t="e">
        <f aca="false">SUBSTITUTE(IF(AND(T906="--",FIND("STD",E906),FIND("fn",C906)&gt;0,FIND("ITM_",P906),I906="CAT_FNCT"),E906,""),"""","")</f>
        <v>#VALUE!</v>
      </c>
    </row>
    <row r="907" customFormat="false" ht="15.75" hidden="false" customHeight="false" outlineLevel="0" collapsed="false">
      <c r="A907" s="23" t="n">
        <f aca="false">IF(B907=INT(B907),ROW(),"")</f>
        <v>907</v>
      </c>
      <c r="B907" s="24" t="n">
        <f aca="false">IF(AND(MID(C907,2,1)&lt;&gt;"/",MID(C907,1,1)="/"),INT(B906)+1,B906+0.01)</f>
        <v>883</v>
      </c>
      <c r="C907" s="105" t="s">
        <v>1376</v>
      </c>
      <c r="D907" s="105" t="s">
        <v>2086</v>
      </c>
      <c r="E907" s="106" t="s">
        <v>2</v>
      </c>
      <c r="F907" s="106" t="s">
        <v>2087</v>
      </c>
      <c r="G907" s="110" t="n">
        <v>0</v>
      </c>
      <c r="H907" s="110" t="n">
        <v>0</v>
      </c>
      <c r="I907" s="106" t="s">
        <v>4</v>
      </c>
      <c r="J907" s="106" t="s">
        <v>5</v>
      </c>
      <c r="K907" s="108" t="s">
        <v>6</v>
      </c>
      <c r="L907" s="109" t="s">
        <v>7</v>
      </c>
      <c r="M907" s="109" t="s">
        <v>244</v>
      </c>
      <c r="N907" s="28"/>
      <c r="O907" s="28"/>
      <c r="P907" s="20" t="s">
        <v>2086</v>
      </c>
      <c r="Q907" s="21"/>
      <c r="R907" s="1"/>
      <c r="S907" s="1" t="str">
        <f aca="false">IF(E907=F907,"","NOT EQUAL")</f>
        <v>NOT EQUAL</v>
      </c>
      <c r="T907" s="1" t="str">
        <f aca="false">IF(ISNA(VLOOKUP(P907,'NEW XEQM.c'!D:D,1,0)),"--",VLOOKUP(P907,'NEW XEQM.c'!D:G,3,0))</f>
        <v>--</v>
      </c>
      <c r="U907" s="1"/>
      <c r="W907" s="0" t="e">
        <f aca="false">SUBSTITUTE(IF(AND(T907="--",FIND("STD",E907),FIND("fn",C907)&gt;0,FIND("ITM_",P907),I907="CAT_FNCT"),E907,""),"""","")</f>
        <v>#VALUE!</v>
      </c>
    </row>
    <row r="908" customFormat="false" ht="15.75" hidden="false" customHeight="false" outlineLevel="0" collapsed="false">
      <c r="A908" s="23" t="n">
        <f aca="false">IF(B908=INT(B908),ROW(),"")</f>
        <v>908</v>
      </c>
      <c r="B908" s="24" t="n">
        <f aca="false">IF(AND(MID(C908,2,1)&lt;&gt;"/",MID(C908,1,1)="/"),INT(B907)+1,B907+0.01)</f>
        <v>884</v>
      </c>
      <c r="C908" s="105" t="s">
        <v>0</v>
      </c>
      <c r="D908" s="105" t="s">
        <v>1</v>
      </c>
      <c r="E908" s="106" t="s">
        <v>2</v>
      </c>
      <c r="F908" s="106" t="s">
        <v>2088</v>
      </c>
      <c r="G908" s="110" t="n">
        <v>0</v>
      </c>
      <c r="H908" s="110" t="n">
        <v>0</v>
      </c>
      <c r="I908" s="106" t="s">
        <v>4</v>
      </c>
      <c r="J908" s="106" t="s">
        <v>5</v>
      </c>
      <c r="K908" s="108" t="s">
        <v>6</v>
      </c>
      <c r="L908" s="109" t="s">
        <v>7</v>
      </c>
      <c r="M908" s="109" t="s">
        <v>244</v>
      </c>
      <c r="N908" s="28"/>
      <c r="O908" s="28"/>
      <c r="P908" s="20" t="s">
        <v>2089</v>
      </c>
      <c r="Q908" s="21"/>
      <c r="R908" s="1"/>
      <c r="S908" s="1" t="str">
        <f aca="false">IF(E908=F908,"","NOT EQUAL")</f>
        <v>NOT EQUAL</v>
      </c>
      <c r="T908" s="1" t="str">
        <f aca="false">IF(ISNA(VLOOKUP(P908,'NEW XEQM.c'!D:D,1,0)),"--",VLOOKUP(P908,'NEW XEQM.c'!D:G,3,0))</f>
        <v>--</v>
      </c>
      <c r="U908" s="1"/>
      <c r="W908" s="0" t="e">
        <f aca="false">SUBSTITUTE(IF(AND(T908="--",FIND("STD",E908),FIND("fn",C908)&gt;0,FIND("ITM_",P908),I908="CAT_FNCT"),E908,""),"""","")</f>
        <v>#VALUE!</v>
      </c>
    </row>
    <row r="909" customFormat="false" ht="15.75" hidden="false" customHeight="false" outlineLevel="0" collapsed="false">
      <c r="A909" s="23" t="n">
        <f aca="false">IF(B909=INT(B909),ROW(),"")</f>
        <v>909</v>
      </c>
      <c r="B909" s="24" t="n">
        <f aca="false">IF(AND(MID(C909,2,1)&lt;&gt;"/",MID(C909,1,1)="/"),INT(B908)+1,B908+0.01)</f>
        <v>885</v>
      </c>
      <c r="C909" s="105" t="s">
        <v>1376</v>
      </c>
      <c r="D909" s="105" t="s">
        <v>2090</v>
      </c>
      <c r="E909" s="106" t="s">
        <v>2</v>
      </c>
      <c r="F909" s="106" t="s">
        <v>2091</v>
      </c>
      <c r="G909" s="110" t="n">
        <v>0</v>
      </c>
      <c r="H909" s="110" t="n">
        <v>0</v>
      </c>
      <c r="I909" s="106" t="s">
        <v>4</v>
      </c>
      <c r="J909" s="106" t="s">
        <v>5</v>
      </c>
      <c r="K909" s="108" t="s">
        <v>6</v>
      </c>
      <c r="L909" s="109" t="s">
        <v>7</v>
      </c>
      <c r="M909" s="109" t="s">
        <v>244</v>
      </c>
      <c r="N909" s="28"/>
      <c r="O909" s="28"/>
      <c r="P909" s="20" t="s">
        <v>2090</v>
      </c>
      <c r="Q909" s="21"/>
      <c r="R909" s="1"/>
      <c r="S909" s="1" t="str">
        <f aca="false">IF(E909=F909,"","NOT EQUAL")</f>
        <v>NOT EQUAL</v>
      </c>
      <c r="T909" s="1" t="str">
        <f aca="false">IF(ISNA(VLOOKUP(P909,'NEW XEQM.c'!D:D,1,0)),"--",VLOOKUP(P909,'NEW XEQM.c'!D:G,3,0))</f>
        <v>--</v>
      </c>
      <c r="U909" s="1"/>
      <c r="W909" s="0" t="e">
        <f aca="false">SUBSTITUTE(IF(AND(T909="--",FIND("STD",E909),FIND("fn",C909)&gt;0,FIND("ITM_",P909),I909="CAT_FNCT"),E909,""),"""","")</f>
        <v>#VALUE!</v>
      </c>
    </row>
    <row r="910" customFormat="false" ht="15.75" hidden="false" customHeight="false" outlineLevel="0" collapsed="false">
      <c r="A910" s="23" t="n">
        <f aca="false">IF(B910=INT(B910),ROW(),"")</f>
        <v>910</v>
      </c>
      <c r="B910" s="24" t="n">
        <f aca="false">IF(AND(MID(C910,2,1)&lt;&gt;"/",MID(C910,1,1)="/"),INT(B909)+1,B909+0.01)</f>
        <v>886</v>
      </c>
      <c r="C910" s="105" t="s">
        <v>1376</v>
      </c>
      <c r="D910" s="105" t="s">
        <v>2092</v>
      </c>
      <c r="E910" s="106" t="s">
        <v>2</v>
      </c>
      <c r="F910" s="106" t="s">
        <v>2093</v>
      </c>
      <c r="G910" s="110" t="n">
        <v>0</v>
      </c>
      <c r="H910" s="110" t="n">
        <v>0</v>
      </c>
      <c r="I910" s="106" t="s">
        <v>4</v>
      </c>
      <c r="J910" s="106" t="s">
        <v>5</v>
      </c>
      <c r="K910" s="108" t="s">
        <v>6</v>
      </c>
      <c r="L910" s="109" t="s">
        <v>7</v>
      </c>
      <c r="M910" s="109" t="s">
        <v>244</v>
      </c>
      <c r="N910" s="28"/>
      <c r="O910" s="28"/>
      <c r="P910" s="20" t="s">
        <v>2092</v>
      </c>
      <c r="Q910" s="21"/>
      <c r="R910" s="1"/>
      <c r="S910" s="1" t="str">
        <f aca="false">IF(E910=F910,"","NOT EQUAL")</f>
        <v>NOT EQUAL</v>
      </c>
      <c r="T910" s="1" t="str">
        <f aca="false">IF(ISNA(VLOOKUP(P910,'NEW XEQM.c'!D:D,1,0)),"--",VLOOKUP(P910,'NEW XEQM.c'!D:G,3,0))</f>
        <v>--</v>
      </c>
      <c r="U910" s="1"/>
      <c r="W910" s="0" t="e">
        <f aca="false">SUBSTITUTE(IF(AND(T910="--",FIND("STD",E910),FIND("fn",C910)&gt;0,FIND("ITM_",P910),I910="CAT_FNCT"),E910,""),"""","")</f>
        <v>#VALUE!</v>
      </c>
    </row>
    <row r="911" customFormat="false" ht="15.75" hidden="false" customHeight="false" outlineLevel="0" collapsed="false">
      <c r="A911" s="23" t="n">
        <f aca="false">IF(B911=INT(B911),ROW(),"")</f>
        <v>911</v>
      </c>
      <c r="B911" s="24" t="n">
        <f aca="false">IF(AND(MID(C911,2,1)&lt;&gt;"/",MID(C911,1,1)="/"),INT(B910)+1,B910+0.01)</f>
        <v>887</v>
      </c>
      <c r="C911" s="105" t="s">
        <v>1376</v>
      </c>
      <c r="D911" s="20" t="s">
        <v>2094</v>
      </c>
      <c r="E911" s="106" t="s">
        <v>2</v>
      </c>
      <c r="F911" s="106" t="s">
        <v>505</v>
      </c>
      <c r="G911" s="110" t="n">
        <v>0</v>
      </c>
      <c r="H911" s="110" t="n">
        <v>0</v>
      </c>
      <c r="I911" s="106" t="s">
        <v>4</v>
      </c>
      <c r="J911" s="106" t="s">
        <v>5</v>
      </c>
      <c r="K911" s="108" t="s">
        <v>6</v>
      </c>
      <c r="L911" s="109" t="s">
        <v>7</v>
      </c>
      <c r="M911" s="109" t="s">
        <v>244</v>
      </c>
      <c r="N911" s="28"/>
      <c r="O911" s="28"/>
      <c r="P911" s="20" t="s">
        <v>2094</v>
      </c>
      <c r="Q911" s="21"/>
      <c r="R911" s="1"/>
      <c r="S911" s="1" t="str">
        <f aca="false">IF(E911=F911,"","NOT EQUAL")</f>
        <v>NOT EQUAL</v>
      </c>
      <c r="T911" s="1" t="str">
        <f aca="false">IF(ISNA(VLOOKUP(P911,'NEW XEQM.c'!D:D,1,0)),"--",VLOOKUP(P911,'NEW XEQM.c'!D:G,3,0))</f>
        <v>--</v>
      </c>
      <c r="U911" s="1"/>
      <c r="W911" s="0" t="e">
        <f aca="false">SUBSTITUTE(IF(AND(T911="--",FIND("STD",E911),FIND("fn",C911)&gt;0,FIND("ITM_",P911),I911="CAT_FNCT"),E911,""),"""","")</f>
        <v>#VALUE!</v>
      </c>
    </row>
    <row r="912" customFormat="false" ht="15.75" hidden="false" customHeight="false" outlineLevel="0" collapsed="false">
      <c r="A912" s="23" t="n">
        <f aca="false">IF(B912=INT(B912),ROW(),"")</f>
        <v>912</v>
      </c>
      <c r="B912" s="24" t="n">
        <f aca="false">IF(AND(MID(C912,2,1)&lt;&gt;"/",MID(C912,1,1)="/"),INT(B911)+1,B911+0.01)</f>
        <v>888</v>
      </c>
      <c r="C912" s="105" t="s">
        <v>1376</v>
      </c>
      <c r="D912" s="105" t="s">
        <v>2095</v>
      </c>
      <c r="E912" s="106" t="s">
        <v>2</v>
      </c>
      <c r="F912" s="106" t="s">
        <v>508</v>
      </c>
      <c r="G912" s="110" t="n">
        <v>0</v>
      </c>
      <c r="H912" s="110" t="n">
        <v>0</v>
      </c>
      <c r="I912" s="106" t="s">
        <v>4</v>
      </c>
      <c r="J912" s="106" t="s">
        <v>5</v>
      </c>
      <c r="K912" s="108" t="s">
        <v>6</v>
      </c>
      <c r="L912" s="109" t="s">
        <v>7</v>
      </c>
      <c r="M912" s="109" t="s">
        <v>244</v>
      </c>
      <c r="N912" s="28"/>
      <c r="O912" s="28"/>
      <c r="P912" s="20" t="s">
        <v>2095</v>
      </c>
      <c r="Q912" s="21"/>
      <c r="R912" s="1"/>
      <c r="S912" s="1" t="str">
        <f aca="false">IF(E912=F912,"","NOT EQUAL")</f>
        <v>NOT EQUAL</v>
      </c>
      <c r="T912" s="1" t="str">
        <f aca="false">IF(ISNA(VLOOKUP(P912,'NEW XEQM.c'!D:D,1,0)),"--",VLOOKUP(P912,'NEW XEQM.c'!D:G,3,0))</f>
        <v>--</v>
      </c>
      <c r="U912" s="1"/>
      <c r="W912" s="0" t="e">
        <f aca="false">SUBSTITUTE(IF(AND(T912="--",FIND("STD",E912),FIND("fn",C912)&gt;0,FIND("ITM_",P912),I912="CAT_FNCT"),E912,""),"""","")</f>
        <v>#VALUE!</v>
      </c>
    </row>
    <row r="913" customFormat="false" ht="15.75" hidden="false" customHeight="false" outlineLevel="0" collapsed="false">
      <c r="A913" s="23" t="n">
        <f aca="false">IF(B913=INT(B913),ROW(),"")</f>
        <v>913</v>
      </c>
      <c r="B913" s="24" t="n">
        <f aca="false">IF(AND(MID(C913,2,1)&lt;&gt;"/",MID(C913,1,1)="/"),INT(B912)+1,B912+0.01)</f>
        <v>889</v>
      </c>
      <c r="C913" s="105" t="s">
        <v>1376</v>
      </c>
      <c r="D913" s="20" t="s">
        <v>2096</v>
      </c>
      <c r="E913" s="106" t="s">
        <v>2</v>
      </c>
      <c r="F913" s="106" t="s">
        <v>2097</v>
      </c>
      <c r="G913" s="110" t="n">
        <v>0</v>
      </c>
      <c r="H913" s="110" t="n">
        <v>0</v>
      </c>
      <c r="I913" s="106" t="s">
        <v>4</v>
      </c>
      <c r="J913" s="106" t="s">
        <v>5</v>
      </c>
      <c r="K913" s="108" t="s">
        <v>6</v>
      </c>
      <c r="L913" s="109" t="s">
        <v>7</v>
      </c>
      <c r="M913" s="109" t="s">
        <v>244</v>
      </c>
      <c r="N913" s="28"/>
      <c r="O913" s="28"/>
      <c r="P913" s="20" t="s">
        <v>2096</v>
      </c>
      <c r="Q913" s="21"/>
      <c r="R913" s="1"/>
      <c r="S913" s="1" t="str">
        <f aca="false">IF(E913=F913,"","NOT EQUAL")</f>
        <v>NOT EQUAL</v>
      </c>
      <c r="T913" s="1" t="str">
        <f aca="false">IF(ISNA(VLOOKUP(P913,'NEW XEQM.c'!D:D,1,0)),"--",VLOOKUP(P913,'NEW XEQM.c'!D:G,3,0))</f>
        <v>--</v>
      </c>
      <c r="U913" s="1"/>
      <c r="W913" s="0" t="e">
        <f aca="false">SUBSTITUTE(IF(AND(T913="--",FIND("STD",E913),FIND("fn",C913)&gt;0,FIND("ITM_",P913),I913="CAT_FNCT"),E913,""),"""","")</f>
        <v>#VALUE!</v>
      </c>
    </row>
    <row r="914" customFormat="false" ht="15.75" hidden="false" customHeight="false" outlineLevel="0" collapsed="false">
      <c r="A914" s="23" t="n">
        <f aca="false">IF(B914=INT(B914),ROW(),"")</f>
        <v>914</v>
      </c>
      <c r="B914" s="24" t="n">
        <f aca="false">IF(AND(MID(C914,2,1)&lt;&gt;"/",MID(C914,1,1)="/"),INT(B913)+1,B913+0.01)</f>
        <v>890</v>
      </c>
      <c r="C914" s="105" t="s">
        <v>1376</v>
      </c>
      <c r="D914" s="20" t="s">
        <v>2098</v>
      </c>
      <c r="E914" s="106" t="s">
        <v>2</v>
      </c>
      <c r="F914" s="106" t="s">
        <v>2099</v>
      </c>
      <c r="G914" s="110" t="n">
        <v>0</v>
      </c>
      <c r="H914" s="110" t="n">
        <v>0</v>
      </c>
      <c r="I914" s="106" t="s">
        <v>4</v>
      </c>
      <c r="J914" s="106" t="s">
        <v>5</v>
      </c>
      <c r="K914" s="108" t="s">
        <v>6</v>
      </c>
      <c r="L914" s="109" t="s">
        <v>7</v>
      </c>
      <c r="M914" s="109" t="s">
        <v>244</v>
      </c>
      <c r="N914" s="28"/>
      <c r="O914" s="28"/>
      <c r="P914" s="20" t="s">
        <v>2098</v>
      </c>
      <c r="Q914" s="21"/>
      <c r="R914" s="1"/>
      <c r="S914" s="1" t="str">
        <f aca="false">IF(E914=F914,"","NOT EQUAL")</f>
        <v>NOT EQUAL</v>
      </c>
      <c r="T914" s="1" t="str">
        <f aca="false">IF(ISNA(VLOOKUP(P914,'NEW XEQM.c'!D:D,1,0)),"--",VLOOKUP(P914,'NEW XEQM.c'!D:G,3,0))</f>
        <v>--</v>
      </c>
      <c r="U914" s="1"/>
      <c r="W914" s="0" t="e">
        <f aca="false">SUBSTITUTE(IF(AND(T914="--",FIND("STD",E914),FIND("fn",C914)&gt;0,FIND("ITM_",P914),I914="CAT_FNCT"),E914,""),"""","")</f>
        <v>#VALUE!</v>
      </c>
    </row>
    <row r="915" customFormat="false" ht="15.75" hidden="false" customHeight="false" outlineLevel="0" collapsed="false">
      <c r="A915" s="23" t="n">
        <f aca="false">IF(B915=INT(B915),ROW(),"")</f>
        <v>915</v>
      </c>
      <c r="B915" s="24" t="n">
        <f aca="false">IF(AND(MID(C915,2,1)&lt;&gt;"/",MID(C915,1,1)="/"),INT(B914)+1,B914+0.01)</f>
        <v>891</v>
      </c>
      <c r="C915" s="105" t="s">
        <v>1376</v>
      </c>
      <c r="D915" s="105" t="s">
        <v>2100</v>
      </c>
      <c r="E915" s="106" t="s">
        <v>2</v>
      </c>
      <c r="F915" s="106" t="s">
        <v>2101</v>
      </c>
      <c r="G915" s="110" t="n">
        <v>0</v>
      </c>
      <c r="H915" s="110" t="n">
        <v>0</v>
      </c>
      <c r="I915" s="106" t="s">
        <v>4</v>
      </c>
      <c r="J915" s="106" t="s">
        <v>5</v>
      </c>
      <c r="K915" s="108" t="s">
        <v>6</v>
      </c>
      <c r="L915" s="109" t="s">
        <v>7</v>
      </c>
      <c r="M915" s="109" t="s">
        <v>244</v>
      </c>
      <c r="N915" s="28"/>
      <c r="O915" s="28"/>
      <c r="P915" s="20" t="s">
        <v>2100</v>
      </c>
      <c r="Q915" s="21"/>
      <c r="R915" s="1"/>
      <c r="S915" s="1" t="str">
        <f aca="false">IF(E915=F915,"","NOT EQUAL")</f>
        <v>NOT EQUAL</v>
      </c>
      <c r="T915" s="1" t="str">
        <f aca="false">IF(ISNA(VLOOKUP(P915,'NEW XEQM.c'!D:D,1,0)),"--",VLOOKUP(P915,'NEW XEQM.c'!D:G,3,0))</f>
        <v>--</v>
      </c>
      <c r="U915" s="1"/>
      <c r="W915" s="0" t="e">
        <f aca="false">SUBSTITUTE(IF(AND(T915="--",FIND("STD",E915),FIND("fn",C915)&gt;0,FIND("ITM_",P915),I915="CAT_FNCT"),E915,""),"""","")</f>
        <v>#VALUE!</v>
      </c>
    </row>
    <row r="916" customFormat="false" ht="15.75" hidden="false" customHeight="false" outlineLevel="0" collapsed="false">
      <c r="A916" s="23" t="n">
        <f aca="false">IF(B916=INT(B916),ROW(),"")</f>
        <v>916</v>
      </c>
      <c r="B916" s="24" t="n">
        <f aca="false">IF(AND(MID(C916,2,1)&lt;&gt;"/",MID(C916,1,1)="/"),INT(B915)+1,B915+0.01)</f>
        <v>892</v>
      </c>
      <c r="C916" s="105" t="s">
        <v>1376</v>
      </c>
      <c r="D916" s="105" t="s">
        <v>2102</v>
      </c>
      <c r="E916" s="106" t="s">
        <v>2</v>
      </c>
      <c r="F916" s="106" t="s">
        <v>2103</v>
      </c>
      <c r="G916" s="110" t="n">
        <v>0</v>
      </c>
      <c r="H916" s="110" t="n">
        <v>0</v>
      </c>
      <c r="I916" s="106" t="s">
        <v>4</v>
      </c>
      <c r="J916" s="106" t="s">
        <v>5</v>
      </c>
      <c r="K916" s="108" t="s">
        <v>6</v>
      </c>
      <c r="L916" s="109" t="s">
        <v>7</v>
      </c>
      <c r="M916" s="109" t="s">
        <v>244</v>
      </c>
      <c r="N916" s="28"/>
      <c r="O916" s="28"/>
      <c r="P916" s="20" t="s">
        <v>2102</v>
      </c>
      <c r="Q916" s="21"/>
      <c r="R916" s="1"/>
      <c r="S916" s="1" t="str">
        <f aca="false">IF(E916=F916,"","NOT EQUAL")</f>
        <v>NOT EQUAL</v>
      </c>
      <c r="T916" s="1" t="str">
        <f aca="false">IF(ISNA(VLOOKUP(P916,'NEW XEQM.c'!D:D,1,0)),"--",VLOOKUP(P916,'NEW XEQM.c'!D:G,3,0))</f>
        <v>--</v>
      </c>
      <c r="U916" s="1"/>
      <c r="W916" s="0" t="e">
        <f aca="false">SUBSTITUTE(IF(AND(T916="--",FIND("STD",E916),FIND("fn",C916)&gt;0,FIND("ITM_",P916),I916="CAT_FNCT"),E916,""),"""","")</f>
        <v>#VALUE!</v>
      </c>
    </row>
    <row r="917" customFormat="false" ht="15.75" hidden="false" customHeight="false" outlineLevel="0" collapsed="false">
      <c r="A917" s="23" t="n">
        <f aca="false">IF(B917=INT(B917),ROW(),"")</f>
        <v>917</v>
      </c>
      <c r="B917" s="24" t="n">
        <f aca="false">IF(AND(MID(C917,2,1)&lt;&gt;"/",MID(C917,1,1)="/"),INT(B916)+1,B916+0.01)</f>
        <v>893</v>
      </c>
      <c r="C917" s="105" t="s">
        <v>1376</v>
      </c>
      <c r="D917" s="105" t="s">
        <v>2104</v>
      </c>
      <c r="E917" s="106" t="s">
        <v>2</v>
      </c>
      <c r="F917" s="106" t="s">
        <v>2105</v>
      </c>
      <c r="G917" s="110" t="n">
        <v>0</v>
      </c>
      <c r="H917" s="110" t="n">
        <v>0</v>
      </c>
      <c r="I917" s="106" t="s">
        <v>4</v>
      </c>
      <c r="J917" s="106" t="s">
        <v>5</v>
      </c>
      <c r="K917" s="108" t="s">
        <v>6</v>
      </c>
      <c r="L917" s="109" t="s">
        <v>7</v>
      </c>
      <c r="M917" s="109" t="s">
        <v>244</v>
      </c>
      <c r="N917" s="28"/>
      <c r="O917" s="28"/>
      <c r="P917" s="20" t="s">
        <v>2104</v>
      </c>
      <c r="Q917" s="21"/>
      <c r="R917" s="1"/>
      <c r="S917" s="1" t="str">
        <f aca="false">IF(E917=F917,"","NOT EQUAL")</f>
        <v>NOT EQUAL</v>
      </c>
      <c r="T917" s="1" t="str">
        <f aca="false">IF(ISNA(VLOOKUP(P917,'NEW XEQM.c'!D:D,1,0)),"--",VLOOKUP(P917,'NEW XEQM.c'!D:G,3,0))</f>
        <v>--</v>
      </c>
      <c r="U917" s="1"/>
      <c r="W917" s="0" t="e">
        <f aca="false">SUBSTITUTE(IF(AND(T917="--",FIND("STD",E917),FIND("fn",C917)&gt;0,FIND("ITM_",P917),I917="CAT_FNCT"),E917,""),"""","")</f>
        <v>#VALUE!</v>
      </c>
    </row>
    <row r="918" customFormat="false" ht="15.75" hidden="false" customHeight="false" outlineLevel="0" collapsed="false">
      <c r="A918" s="23" t="n">
        <f aca="false">IF(B918=INT(B918),ROW(),"")</f>
        <v>918</v>
      </c>
      <c r="B918" s="24" t="n">
        <f aca="false">IF(AND(MID(C918,2,1)&lt;&gt;"/",MID(C918,1,1)="/"),INT(B917)+1,B917+0.01)</f>
        <v>894</v>
      </c>
      <c r="C918" s="105" t="s">
        <v>1376</v>
      </c>
      <c r="D918" s="105" t="s">
        <v>2106</v>
      </c>
      <c r="E918" s="106" t="s">
        <v>2</v>
      </c>
      <c r="F918" s="106" t="s">
        <v>1427</v>
      </c>
      <c r="G918" s="110" t="n">
        <v>0</v>
      </c>
      <c r="H918" s="110" t="n">
        <v>0</v>
      </c>
      <c r="I918" s="106" t="s">
        <v>4</v>
      </c>
      <c r="J918" s="106" t="s">
        <v>5</v>
      </c>
      <c r="K918" s="108" t="s">
        <v>6</v>
      </c>
      <c r="L918" s="109" t="s">
        <v>7</v>
      </c>
      <c r="M918" s="109" t="s">
        <v>244</v>
      </c>
      <c r="N918" s="28"/>
      <c r="O918" s="28"/>
      <c r="P918" s="20" t="s">
        <v>2106</v>
      </c>
      <c r="Q918" s="21"/>
      <c r="R918" s="1"/>
      <c r="S918" s="1" t="str">
        <f aca="false">IF(E918=F918,"","NOT EQUAL")</f>
        <v>NOT EQUAL</v>
      </c>
      <c r="T918" s="1" t="str">
        <f aca="false">IF(ISNA(VLOOKUP(P918,'NEW XEQM.c'!D:D,1,0)),"--",VLOOKUP(P918,'NEW XEQM.c'!D:G,3,0))</f>
        <v>--</v>
      </c>
      <c r="U918" s="1"/>
      <c r="W918" s="0" t="e">
        <f aca="false">SUBSTITUTE(IF(AND(T918="--",FIND("STD",E918),FIND("fn",C918)&gt;0,FIND("ITM_",P918),I918="CAT_FNCT"),E918,""),"""","")</f>
        <v>#VALUE!</v>
      </c>
    </row>
    <row r="919" customFormat="false" ht="15.75" hidden="false" customHeight="false" outlineLevel="0" collapsed="false">
      <c r="A919" s="23" t="n">
        <f aca="false">IF(B919=INT(B919),ROW(),"")</f>
        <v>919</v>
      </c>
      <c r="B919" s="24" t="n">
        <f aca="false">IF(AND(MID(C919,2,1)&lt;&gt;"/",MID(C919,1,1)="/"),INT(B918)+1,B918+0.01)</f>
        <v>895</v>
      </c>
      <c r="C919" s="105" t="s">
        <v>1376</v>
      </c>
      <c r="D919" s="105" t="s">
        <v>2107</v>
      </c>
      <c r="E919" s="106" t="s">
        <v>2</v>
      </c>
      <c r="F919" s="106" t="s">
        <v>2108</v>
      </c>
      <c r="G919" s="110" t="n">
        <v>0</v>
      </c>
      <c r="H919" s="110" t="n">
        <v>0</v>
      </c>
      <c r="I919" s="106" t="s">
        <v>4</v>
      </c>
      <c r="J919" s="106" t="s">
        <v>5</v>
      </c>
      <c r="K919" s="108" t="s">
        <v>6</v>
      </c>
      <c r="L919" s="109" t="s">
        <v>7</v>
      </c>
      <c r="M919" s="109" t="s">
        <v>244</v>
      </c>
      <c r="N919" s="28"/>
      <c r="O919" s="28"/>
      <c r="P919" s="20" t="s">
        <v>2107</v>
      </c>
      <c r="Q919" s="21"/>
      <c r="R919" s="1"/>
      <c r="S919" s="1" t="str">
        <f aca="false">IF(E919=F919,"","NOT EQUAL")</f>
        <v>NOT EQUAL</v>
      </c>
      <c r="T919" s="1" t="str">
        <f aca="false">IF(ISNA(VLOOKUP(P919,'NEW XEQM.c'!D:D,1,0)),"--",VLOOKUP(P919,'NEW XEQM.c'!D:G,3,0))</f>
        <v>--</v>
      </c>
      <c r="U919" s="1"/>
      <c r="W919" s="0" t="e">
        <f aca="false">SUBSTITUTE(IF(AND(T919="--",FIND("STD",E919),FIND("fn",C919)&gt;0,FIND("ITM_",P919),I919="CAT_FNCT"),E919,""),"""","")</f>
        <v>#VALUE!</v>
      </c>
    </row>
    <row r="920" customFormat="false" ht="15.75" hidden="false" customHeight="false" outlineLevel="0" collapsed="false">
      <c r="A920" s="23" t="n">
        <f aca="false">IF(B920=INT(B920),ROW(),"")</f>
        <v>920</v>
      </c>
      <c r="B920" s="24" t="n">
        <f aca="false">IF(AND(MID(C920,2,1)&lt;&gt;"/",MID(C920,1,1)="/"),INT(B919)+1,B919+0.01)</f>
        <v>896</v>
      </c>
      <c r="C920" s="105" t="s">
        <v>1376</v>
      </c>
      <c r="D920" s="105" t="s">
        <v>2109</v>
      </c>
      <c r="E920" s="106" t="s">
        <v>2</v>
      </c>
      <c r="F920" s="106" t="s">
        <v>2110</v>
      </c>
      <c r="G920" s="110" t="n">
        <v>0</v>
      </c>
      <c r="H920" s="110" t="n">
        <v>0</v>
      </c>
      <c r="I920" s="106" t="s">
        <v>4</v>
      </c>
      <c r="J920" s="106" t="s">
        <v>5</v>
      </c>
      <c r="K920" s="108" t="s">
        <v>6</v>
      </c>
      <c r="L920" s="109" t="s">
        <v>7</v>
      </c>
      <c r="M920" s="109" t="s">
        <v>244</v>
      </c>
      <c r="N920" s="28"/>
      <c r="O920" s="28"/>
      <c r="P920" s="20" t="s">
        <v>2109</v>
      </c>
      <c r="Q920" s="21"/>
      <c r="R920" s="1"/>
      <c r="S920" s="1" t="str">
        <f aca="false">IF(E920=F920,"","NOT EQUAL")</f>
        <v>NOT EQUAL</v>
      </c>
      <c r="T920" s="1" t="str">
        <f aca="false">IF(ISNA(VLOOKUP(P920,'NEW XEQM.c'!D:D,1,0)),"--",VLOOKUP(P920,'NEW XEQM.c'!D:G,3,0))</f>
        <v>--</v>
      </c>
      <c r="U920" s="1"/>
      <c r="W920" s="0" t="e">
        <f aca="false">SUBSTITUTE(IF(AND(T920="--",FIND("STD",E920),FIND("fn",C920)&gt;0,FIND("ITM_",P920),I920="CAT_FNCT"),E920,""),"""","")</f>
        <v>#VALUE!</v>
      </c>
    </row>
    <row r="921" customFormat="false" ht="15.75" hidden="false" customHeight="false" outlineLevel="0" collapsed="false">
      <c r="A921" s="23" t="n">
        <f aca="false">IF(B921=INT(B921),ROW(),"")</f>
        <v>921</v>
      </c>
      <c r="B921" s="24" t="n">
        <f aca="false">IF(AND(MID(C921,2,1)&lt;&gt;"/",MID(C921,1,1)="/"),INT(B920)+1,B920+0.01)</f>
        <v>897</v>
      </c>
      <c r="C921" s="105" t="s">
        <v>1376</v>
      </c>
      <c r="D921" s="20" t="s">
        <v>2111</v>
      </c>
      <c r="E921" s="106" t="s">
        <v>2</v>
      </c>
      <c r="F921" s="106" t="s">
        <v>2112</v>
      </c>
      <c r="G921" s="110" t="n">
        <v>0</v>
      </c>
      <c r="H921" s="110" t="n">
        <v>0</v>
      </c>
      <c r="I921" s="106" t="s">
        <v>4</v>
      </c>
      <c r="J921" s="106" t="s">
        <v>5</v>
      </c>
      <c r="K921" s="108" t="s">
        <v>6</v>
      </c>
      <c r="L921" s="109" t="s">
        <v>7</v>
      </c>
      <c r="M921" s="109" t="s">
        <v>244</v>
      </c>
      <c r="N921" s="28"/>
      <c r="O921" s="28"/>
      <c r="P921" s="20" t="s">
        <v>2111</v>
      </c>
      <c r="Q921" s="21"/>
      <c r="R921" s="1"/>
      <c r="S921" s="1" t="str">
        <f aca="false">IF(E921=F921,"","NOT EQUAL")</f>
        <v>NOT EQUAL</v>
      </c>
      <c r="T921" s="1" t="str">
        <f aca="false">IF(ISNA(VLOOKUP(P921,'NEW XEQM.c'!D:D,1,0)),"--",VLOOKUP(P921,'NEW XEQM.c'!D:G,3,0))</f>
        <v>--</v>
      </c>
      <c r="U921" s="1"/>
      <c r="W921" s="0" t="e">
        <f aca="false">SUBSTITUTE(IF(AND(T921="--",FIND("STD",E921),FIND("fn",C921)&gt;0,FIND("ITM_",P921),I921="CAT_FNCT"),E921,""),"""","")</f>
        <v>#VALUE!</v>
      </c>
    </row>
    <row r="922" customFormat="false" ht="15.75" hidden="false" customHeight="false" outlineLevel="0" collapsed="false">
      <c r="A922" s="23" t="n">
        <f aca="false">IF(B922=INT(B922),ROW(),"")</f>
        <v>922</v>
      </c>
      <c r="B922" s="24" t="n">
        <f aca="false">IF(AND(MID(C922,2,1)&lt;&gt;"/",MID(C922,1,1)="/"),INT(B921)+1,B921+0.01)</f>
        <v>898</v>
      </c>
      <c r="C922" s="105" t="s">
        <v>1376</v>
      </c>
      <c r="D922" s="105" t="s">
        <v>2113</v>
      </c>
      <c r="E922" s="106" t="s">
        <v>2</v>
      </c>
      <c r="F922" s="106" t="s">
        <v>2114</v>
      </c>
      <c r="G922" s="110" t="n">
        <v>0</v>
      </c>
      <c r="H922" s="110" t="n">
        <v>0</v>
      </c>
      <c r="I922" s="106" t="s">
        <v>4</v>
      </c>
      <c r="J922" s="106" t="s">
        <v>5</v>
      </c>
      <c r="K922" s="108" t="s">
        <v>6</v>
      </c>
      <c r="L922" s="109" t="s">
        <v>7</v>
      </c>
      <c r="M922" s="109" t="s">
        <v>244</v>
      </c>
      <c r="N922" s="28"/>
      <c r="O922" s="28"/>
      <c r="P922" s="20" t="s">
        <v>2113</v>
      </c>
      <c r="Q922" s="21"/>
      <c r="R922" s="1"/>
      <c r="S922" s="1" t="str">
        <f aca="false">IF(E922=F922,"","NOT EQUAL")</f>
        <v>NOT EQUAL</v>
      </c>
      <c r="T922" s="1" t="str">
        <f aca="false">IF(ISNA(VLOOKUP(P922,'NEW XEQM.c'!D:D,1,0)),"--",VLOOKUP(P922,'NEW XEQM.c'!D:G,3,0))</f>
        <v>--</v>
      </c>
      <c r="U922" s="1"/>
      <c r="W922" s="0" t="e">
        <f aca="false">SUBSTITUTE(IF(AND(T922="--",FIND("STD",E922),FIND("fn",C922)&gt;0,FIND("ITM_",P922),I922="CAT_FNCT"),E922,""),"""","")</f>
        <v>#VALUE!</v>
      </c>
    </row>
    <row r="923" customFormat="false" ht="15.75" hidden="false" customHeight="false" outlineLevel="0" collapsed="false">
      <c r="A923" s="23" t="n">
        <f aca="false">IF(B923=INT(B923),ROW(),"")</f>
        <v>923</v>
      </c>
      <c r="B923" s="24" t="n">
        <f aca="false">IF(AND(MID(C923,2,1)&lt;&gt;"/",MID(C923,1,1)="/"),INT(B922)+1,B922+0.01)</f>
        <v>899</v>
      </c>
      <c r="C923" s="105" t="s">
        <v>0</v>
      </c>
      <c r="D923" s="105" t="s">
        <v>1</v>
      </c>
      <c r="E923" s="106" t="s">
        <v>2</v>
      </c>
      <c r="F923" s="106" t="s">
        <v>2115</v>
      </c>
      <c r="G923" s="110" t="n">
        <v>0</v>
      </c>
      <c r="H923" s="110" t="n">
        <v>0</v>
      </c>
      <c r="I923" s="106" t="s">
        <v>4</v>
      </c>
      <c r="J923" s="106" t="s">
        <v>5</v>
      </c>
      <c r="K923" s="108" t="s">
        <v>6</v>
      </c>
      <c r="L923" s="109" t="s">
        <v>7</v>
      </c>
      <c r="M923" s="109" t="s">
        <v>244</v>
      </c>
      <c r="N923" s="28"/>
      <c r="O923" s="28"/>
      <c r="P923" s="20" t="s">
        <v>2116</v>
      </c>
      <c r="Q923" s="21"/>
      <c r="R923" s="1"/>
      <c r="S923" s="1" t="str">
        <f aca="false">IF(E923=F923,"","NOT EQUAL")</f>
        <v>NOT EQUAL</v>
      </c>
      <c r="T923" s="1" t="str">
        <f aca="false">IF(ISNA(VLOOKUP(P923,'NEW XEQM.c'!D:D,1,0)),"--",VLOOKUP(P923,'NEW XEQM.c'!D:G,3,0))</f>
        <v>--</v>
      </c>
      <c r="U923" s="1"/>
      <c r="W923" s="0" t="e">
        <f aca="false">SUBSTITUTE(IF(AND(T923="--",FIND("STD",E923),FIND("fn",C923)&gt;0,FIND("ITM_",P923),I923="CAT_FNCT"),E923,""),"""","")</f>
        <v>#VALUE!</v>
      </c>
    </row>
    <row r="924" customFormat="false" ht="15.75" hidden="false" customHeight="false" outlineLevel="0" collapsed="false">
      <c r="A924" s="23" t="n">
        <f aca="false">IF(B924=INT(B924),ROW(),"")</f>
        <v>924</v>
      </c>
      <c r="B924" s="24" t="n">
        <f aca="false">IF(AND(MID(C924,2,1)&lt;&gt;"/",MID(C924,1,1)="/"),INT(B923)+1,B923+0.01)</f>
        <v>900</v>
      </c>
      <c r="C924" s="105" t="s">
        <v>0</v>
      </c>
      <c r="D924" s="105" t="s">
        <v>1</v>
      </c>
      <c r="E924" s="106" t="s">
        <v>2</v>
      </c>
      <c r="F924" s="106" t="s">
        <v>2117</v>
      </c>
      <c r="G924" s="110" t="n">
        <v>0</v>
      </c>
      <c r="H924" s="110" t="n">
        <v>0</v>
      </c>
      <c r="I924" s="106" t="s">
        <v>4</v>
      </c>
      <c r="J924" s="106" t="s">
        <v>5</v>
      </c>
      <c r="K924" s="108" t="s">
        <v>6</v>
      </c>
      <c r="L924" s="109" t="s">
        <v>7</v>
      </c>
      <c r="M924" s="109" t="s">
        <v>244</v>
      </c>
      <c r="N924" s="28"/>
      <c r="O924" s="28"/>
      <c r="P924" s="20" t="s">
        <v>2118</v>
      </c>
      <c r="Q924" s="21"/>
      <c r="R924" s="1"/>
      <c r="S924" s="1" t="str">
        <f aca="false">IF(E924=F924,"","NOT EQUAL")</f>
        <v>NOT EQUAL</v>
      </c>
      <c r="T924" s="1" t="str">
        <f aca="false">IF(ISNA(VLOOKUP(P924,'NEW XEQM.c'!D:D,1,0)),"--",VLOOKUP(P924,'NEW XEQM.c'!D:G,3,0))</f>
        <v>--</v>
      </c>
      <c r="U924" s="1"/>
      <c r="W924" s="0" t="e">
        <f aca="false">SUBSTITUTE(IF(AND(T924="--",FIND("STD",E924),FIND("fn",C924)&gt;0,FIND("ITM_",P924),I924="CAT_FNCT"),E924,""),"""","")</f>
        <v>#VALUE!</v>
      </c>
    </row>
    <row r="925" customFormat="false" ht="15.75" hidden="false" customHeight="false" outlineLevel="0" collapsed="false">
      <c r="A925" s="23" t="n">
        <f aca="false">IF(B925=INT(B925),ROW(),"")</f>
        <v>925</v>
      </c>
      <c r="B925" s="24" t="n">
        <f aca="false">IF(AND(MID(C925,2,1)&lt;&gt;"/",MID(C925,1,1)="/"),INT(B924)+1,B924+0.01)</f>
        <v>901</v>
      </c>
      <c r="C925" s="105" t="s">
        <v>1376</v>
      </c>
      <c r="D925" s="20" t="s">
        <v>2119</v>
      </c>
      <c r="E925" s="106" t="s">
        <v>2</v>
      </c>
      <c r="F925" s="106" t="s">
        <v>2120</v>
      </c>
      <c r="G925" s="110" t="n">
        <v>0</v>
      </c>
      <c r="H925" s="110" t="n">
        <v>0</v>
      </c>
      <c r="I925" s="106" t="s">
        <v>4</v>
      </c>
      <c r="J925" s="106" t="s">
        <v>5</v>
      </c>
      <c r="K925" s="108" t="s">
        <v>6</v>
      </c>
      <c r="L925" s="109" t="s">
        <v>7</v>
      </c>
      <c r="M925" s="109" t="s">
        <v>244</v>
      </c>
      <c r="N925" s="28"/>
      <c r="O925" s="28"/>
      <c r="P925" s="20" t="s">
        <v>2119</v>
      </c>
      <c r="Q925" s="21"/>
      <c r="R925" s="1"/>
      <c r="S925" s="1" t="str">
        <f aca="false">IF(E925=F925,"","NOT EQUAL")</f>
        <v>NOT EQUAL</v>
      </c>
      <c r="T925" s="1" t="str">
        <f aca="false">IF(ISNA(VLOOKUP(P925,'NEW XEQM.c'!D:D,1,0)),"--",VLOOKUP(P925,'NEW XEQM.c'!D:G,3,0))</f>
        <v>--</v>
      </c>
      <c r="U925" s="1"/>
      <c r="W925" s="0" t="e">
        <f aca="false">SUBSTITUTE(IF(AND(T925="--",FIND("STD",E925),FIND("fn",C925)&gt;0,FIND("ITM_",P925),I925="CAT_FNCT"),E925,""),"""","")</f>
        <v>#VALUE!</v>
      </c>
    </row>
    <row r="926" customFormat="false" ht="15.75" hidden="false" customHeight="false" outlineLevel="0" collapsed="false">
      <c r="A926" s="23" t="n">
        <f aca="false">IF(B926=INT(B926),ROW(),"")</f>
        <v>926</v>
      </c>
      <c r="B926" s="24" t="n">
        <f aca="false">IF(AND(MID(C926,2,1)&lt;&gt;"/",MID(C926,1,1)="/"),INT(B925)+1,B925+0.01)</f>
        <v>902</v>
      </c>
      <c r="C926" s="105" t="s">
        <v>0</v>
      </c>
      <c r="D926" s="105" t="s">
        <v>1</v>
      </c>
      <c r="E926" s="106" t="s">
        <v>2</v>
      </c>
      <c r="F926" s="106" t="s">
        <v>2121</v>
      </c>
      <c r="G926" s="110" t="n">
        <v>0</v>
      </c>
      <c r="H926" s="110" t="n">
        <v>0</v>
      </c>
      <c r="I926" s="106" t="s">
        <v>4</v>
      </c>
      <c r="J926" s="106" t="s">
        <v>5</v>
      </c>
      <c r="K926" s="108" t="s">
        <v>6</v>
      </c>
      <c r="L926" s="109" t="s">
        <v>7</v>
      </c>
      <c r="M926" s="109" t="s">
        <v>244</v>
      </c>
      <c r="N926" s="28"/>
      <c r="O926" s="28"/>
      <c r="P926" s="20" t="s">
        <v>2122</v>
      </c>
      <c r="Q926" s="21"/>
      <c r="R926" s="1"/>
      <c r="S926" s="1" t="str">
        <f aca="false">IF(E926=F926,"","NOT EQUAL")</f>
        <v>NOT EQUAL</v>
      </c>
      <c r="T926" s="1" t="str">
        <f aca="false">IF(ISNA(VLOOKUP(P926,'NEW XEQM.c'!D:D,1,0)),"--",VLOOKUP(P926,'NEW XEQM.c'!D:G,3,0))</f>
        <v>--</v>
      </c>
      <c r="U926" s="1"/>
      <c r="W926" s="0" t="e">
        <f aca="false">SUBSTITUTE(IF(AND(T926="--",FIND("STD",E926),FIND("fn",C926)&gt;0,FIND("ITM_",P926),I926="CAT_FNCT"),E926,""),"""","")</f>
        <v>#VALUE!</v>
      </c>
    </row>
    <row r="927" customFormat="false" ht="15.75" hidden="false" customHeight="false" outlineLevel="0" collapsed="false">
      <c r="A927" s="23" t="n">
        <f aca="false">IF(B927=INT(B927),ROW(),"")</f>
        <v>927</v>
      </c>
      <c r="B927" s="24" t="n">
        <f aca="false">IF(AND(MID(C927,2,1)&lt;&gt;"/",MID(C927,1,1)="/"),INT(B926)+1,B926+0.01)</f>
        <v>903</v>
      </c>
      <c r="C927" s="105" t="s">
        <v>1376</v>
      </c>
      <c r="D927" s="20" t="s">
        <v>2123</v>
      </c>
      <c r="E927" s="106" t="s">
        <v>2</v>
      </c>
      <c r="F927" s="106" t="s">
        <v>2124</v>
      </c>
      <c r="G927" s="110" t="n">
        <v>0</v>
      </c>
      <c r="H927" s="110" t="n">
        <v>0</v>
      </c>
      <c r="I927" s="106" t="s">
        <v>4</v>
      </c>
      <c r="J927" s="106" t="s">
        <v>5</v>
      </c>
      <c r="K927" s="108" t="s">
        <v>6</v>
      </c>
      <c r="L927" s="109" t="s">
        <v>7</v>
      </c>
      <c r="M927" s="109" t="s">
        <v>244</v>
      </c>
      <c r="N927" s="28"/>
      <c r="O927" s="28"/>
      <c r="P927" s="20" t="s">
        <v>2123</v>
      </c>
      <c r="Q927" s="21"/>
      <c r="R927" s="1"/>
      <c r="S927" s="1" t="str">
        <f aca="false">IF(E927=F927,"","NOT EQUAL")</f>
        <v>NOT EQUAL</v>
      </c>
      <c r="T927" s="1" t="str">
        <f aca="false">IF(ISNA(VLOOKUP(P927,'NEW XEQM.c'!D:D,1,0)),"--",VLOOKUP(P927,'NEW XEQM.c'!D:G,3,0))</f>
        <v>--</v>
      </c>
      <c r="U927" s="1"/>
      <c r="W927" s="0" t="e">
        <f aca="false">SUBSTITUTE(IF(AND(T927="--",FIND("STD",E927),FIND("fn",C927)&gt;0,FIND("ITM_",P927),I927="CAT_FNCT"),E927,""),"""","")</f>
        <v>#VALUE!</v>
      </c>
    </row>
    <row r="928" customFormat="false" ht="15.75" hidden="false" customHeight="false" outlineLevel="0" collapsed="false">
      <c r="A928" s="23" t="n">
        <f aca="false">IF(B928=INT(B928),ROW(),"")</f>
        <v>928</v>
      </c>
      <c r="B928" s="24" t="n">
        <f aca="false">IF(AND(MID(C928,2,1)&lt;&gt;"/",MID(C928,1,1)="/"),INT(B927)+1,B927+0.01)</f>
        <v>904</v>
      </c>
      <c r="C928" s="105" t="s">
        <v>1376</v>
      </c>
      <c r="D928" s="20" t="s">
        <v>2125</v>
      </c>
      <c r="E928" s="106" t="s">
        <v>2</v>
      </c>
      <c r="F928" s="106" t="s">
        <v>2126</v>
      </c>
      <c r="G928" s="110" t="n">
        <v>0</v>
      </c>
      <c r="H928" s="110" t="n">
        <v>0</v>
      </c>
      <c r="I928" s="106" t="s">
        <v>4</v>
      </c>
      <c r="J928" s="106" t="s">
        <v>5</v>
      </c>
      <c r="K928" s="108" t="s">
        <v>6</v>
      </c>
      <c r="L928" s="109" t="s">
        <v>7</v>
      </c>
      <c r="M928" s="109" t="s">
        <v>244</v>
      </c>
      <c r="N928" s="28"/>
      <c r="O928" s="28"/>
      <c r="P928" s="20" t="s">
        <v>2125</v>
      </c>
      <c r="Q928" s="21"/>
      <c r="R928" s="1"/>
      <c r="S928" s="1" t="str">
        <f aca="false">IF(E928=F928,"","NOT EQUAL")</f>
        <v>NOT EQUAL</v>
      </c>
      <c r="T928" s="1" t="str">
        <f aca="false">IF(ISNA(VLOOKUP(P928,'NEW XEQM.c'!D:D,1,0)),"--",VLOOKUP(P928,'NEW XEQM.c'!D:G,3,0))</f>
        <v>--</v>
      </c>
      <c r="U928" s="1"/>
      <c r="W928" s="0" t="e">
        <f aca="false">SUBSTITUTE(IF(AND(T928="--",FIND("STD",E928),FIND("fn",C928)&gt;0,FIND("ITM_",P928),I928="CAT_FNCT"),E928,""),"""","")</f>
        <v>#VALUE!</v>
      </c>
    </row>
    <row r="929" customFormat="false" ht="15.75" hidden="false" customHeight="false" outlineLevel="0" collapsed="false">
      <c r="A929" s="23" t="n">
        <f aca="false">IF(B929=INT(B929),ROW(),"")</f>
        <v>929</v>
      </c>
      <c r="B929" s="24" t="n">
        <f aca="false">IF(AND(MID(C929,2,1)&lt;&gt;"/",MID(C929,1,1)="/"),INT(B928)+1,B928+0.01)</f>
        <v>905</v>
      </c>
      <c r="C929" s="105" t="s">
        <v>1376</v>
      </c>
      <c r="D929" s="20" t="s">
        <v>2127</v>
      </c>
      <c r="E929" s="106" t="s">
        <v>2</v>
      </c>
      <c r="F929" s="106" t="s">
        <v>2128</v>
      </c>
      <c r="G929" s="110" t="n">
        <v>0</v>
      </c>
      <c r="H929" s="110" t="n">
        <v>0</v>
      </c>
      <c r="I929" s="106" t="s">
        <v>4</v>
      </c>
      <c r="J929" s="106" t="s">
        <v>5</v>
      </c>
      <c r="K929" s="108" t="s">
        <v>6</v>
      </c>
      <c r="L929" s="109" t="s">
        <v>7</v>
      </c>
      <c r="M929" s="109" t="s">
        <v>244</v>
      </c>
      <c r="N929" s="28"/>
      <c r="O929" s="28"/>
      <c r="P929" s="20" t="s">
        <v>2127</v>
      </c>
      <c r="Q929" s="21"/>
      <c r="R929" s="1"/>
      <c r="S929" s="1" t="str">
        <f aca="false">IF(E929=F929,"","NOT EQUAL")</f>
        <v>NOT EQUAL</v>
      </c>
      <c r="T929" s="1" t="str">
        <f aca="false">IF(ISNA(VLOOKUP(P929,'NEW XEQM.c'!D:D,1,0)),"--",VLOOKUP(P929,'NEW XEQM.c'!D:G,3,0))</f>
        <v>--</v>
      </c>
      <c r="U929" s="1"/>
      <c r="W929" s="0" t="e">
        <f aca="false">SUBSTITUTE(IF(AND(T929="--",FIND("STD",E929),FIND("fn",C929)&gt;0,FIND("ITM_",P929),I929="CAT_FNCT"),E929,""),"""","")</f>
        <v>#VALUE!</v>
      </c>
    </row>
    <row r="930" customFormat="false" ht="15.75" hidden="false" customHeight="false" outlineLevel="0" collapsed="false">
      <c r="A930" s="23" t="n">
        <f aca="false">IF(B930=INT(B930),ROW(),"")</f>
        <v>930</v>
      </c>
      <c r="B930" s="24" t="n">
        <f aca="false">IF(AND(MID(C930,2,1)&lt;&gt;"/",MID(C930,1,1)="/"),INT(B929)+1,B929+0.01)</f>
        <v>906</v>
      </c>
      <c r="C930" s="105" t="s">
        <v>1376</v>
      </c>
      <c r="D930" s="20" t="s">
        <v>2129</v>
      </c>
      <c r="E930" s="106" t="s">
        <v>2</v>
      </c>
      <c r="F930" s="106" t="s">
        <v>2130</v>
      </c>
      <c r="G930" s="110" t="n">
        <v>0</v>
      </c>
      <c r="H930" s="110" t="n">
        <v>0</v>
      </c>
      <c r="I930" s="106" t="s">
        <v>4</v>
      </c>
      <c r="J930" s="106" t="s">
        <v>5</v>
      </c>
      <c r="K930" s="108" t="s">
        <v>6</v>
      </c>
      <c r="L930" s="109" t="s">
        <v>7</v>
      </c>
      <c r="M930" s="109" t="s">
        <v>244</v>
      </c>
      <c r="N930" s="28"/>
      <c r="O930" s="28"/>
      <c r="P930" s="20" t="s">
        <v>2129</v>
      </c>
      <c r="Q930" s="21"/>
      <c r="R930" s="1"/>
      <c r="S930" s="1" t="str">
        <f aca="false">IF(E930=F930,"","NOT EQUAL")</f>
        <v>NOT EQUAL</v>
      </c>
      <c r="T930" s="1" t="str">
        <f aca="false">IF(ISNA(VLOOKUP(P930,'NEW XEQM.c'!D:D,1,0)),"--",VLOOKUP(P930,'NEW XEQM.c'!D:G,3,0))</f>
        <v>--</v>
      </c>
      <c r="U930" s="1"/>
      <c r="W930" s="0" t="e">
        <f aca="false">SUBSTITUTE(IF(AND(T930="--",FIND("STD",E930),FIND("fn",C930)&gt;0,FIND("ITM_",P930),I930="CAT_FNCT"),E930,""),"""","")</f>
        <v>#VALUE!</v>
      </c>
    </row>
    <row r="931" customFormat="false" ht="15.75" hidden="false" customHeight="false" outlineLevel="0" collapsed="false">
      <c r="A931" s="23" t="n">
        <f aca="false">IF(B931=INT(B931),ROW(),"")</f>
        <v>931</v>
      </c>
      <c r="B931" s="24" t="n">
        <f aca="false">IF(AND(MID(C931,2,1)&lt;&gt;"/",MID(C931,1,1)="/"),INT(B930)+1,B930+0.01)</f>
        <v>907</v>
      </c>
      <c r="C931" s="105" t="s">
        <v>1376</v>
      </c>
      <c r="D931" s="20" t="s">
        <v>2131</v>
      </c>
      <c r="E931" s="106" t="s">
        <v>2</v>
      </c>
      <c r="F931" s="106" t="s">
        <v>2132</v>
      </c>
      <c r="G931" s="110" t="n">
        <v>0</v>
      </c>
      <c r="H931" s="110" t="n">
        <v>0</v>
      </c>
      <c r="I931" s="106" t="s">
        <v>4</v>
      </c>
      <c r="J931" s="106" t="s">
        <v>5</v>
      </c>
      <c r="K931" s="108" t="s">
        <v>6</v>
      </c>
      <c r="L931" s="109" t="s">
        <v>7</v>
      </c>
      <c r="M931" s="109" t="s">
        <v>244</v>
      </c>
      <c r="N931" s="28"/>
      <c r="O931" s="28"/>
      <c r="P931" s="20" t="s">
        <v>2131</v>
      </c>
      <c r="Q931" s="21"/>
      <c r="R931" s="1"/>
      <c r="S931" s="1" t="str">
        <f aca="false">IF(E931=F931,"","NOT EQUAL")</f>
        <v>NOT EQUAL</v>
      </c>
      <c r="T931" s="1" t="str">
        <f aca="false">IF(ISNA(VLOOKUP(P931,'NEW XEQM.c'!D:D,1,0)),"--",VLOOKUP(P931,'NEW XEQM.c'!D:G,3,0))</f>
        <v>--</v>
      </c>
      <c r="U931" s="1"/>
      <c r="W931" s="0" t="e">
        <f aca="false">SUBSTITUTE(IF(AND(T931="--",FIND("STD",E931),FIND("fn",C931)&gt;0,FIND("ITM_",P931),I931="CAT_FNCT"),E931,""),"""","")</f>
        <v>#VALUE!</v>
      </c>
    </row>
    <row r="932" customFormat="false" ht="15.75" hidden="false" customHeight="false" outlineLevel="0" collapsed="false">
      <c r="A932" s="23" t="n">
        <f aca="false">IF(B932=INT(B932),ROW(),"")</f>
        <v>932</v>
      </c>
      <c r="B932" s="24" t="n">
        <f aca="false">IF(AND(MID(C932,2,1)&lt;&gt;"/",MID(C932,1,1)="/"),INT(B931)+1,B931+0.01)</f>
        <v>908</v>
      </c>
      <c r="C932" s="105" t="s">
        <v>1376</v>
      </c>
      <c r="D932" s="105" t="s">
        <v>2133</v>
      </c>
      <c r="E932" s="106" t="s">
        <v>2</v>
      </c>
      <c r="F932" s="106" t="s">
        <v>2134</v>
      </c>
      <c r="G932" s="110" t="n">
        <v>0</v>
      </c>
      <c r="H932" s="110" t="n">
        <v>0</v>
      </c>
      <c r="I932" s="106" t="s">
        <v>4</v>
      </c>
      <c r="J932" s="106" t="s">
        <v>5</v>
      </c>
      <c r="K932" s="108" t="s">
        <v>6</v>
      </c>
      <c r="L932" s="109" t="s">
        <v>7</v>
      </c>
      <c r="M932" s="109" t="s">
        <v>244</v>
      </c>
      <c r="N932" s="28"/>
      <c r="O932" s="28"/>
      <c r="P932" s="20" t="s">
        <v>2133</v>
      </c>
      <c r="Q932" s="21"/>
      <c r="R932" s="1"/>
      <c r="S932" s="1" t="str">
        <f aca="false">IF(E932=F932,"","NOT EQUAL")</f>
        <v>NOT EQUAL</v>
      </c>
      <c r="T932" s="1" t="str">
        <f aca="false">IF(ISNA(VLOOKUP(P932,'NEW XEQM.c'!D:D,1,0)),"--",VLOOKUP(P932,'NEW XEQM.c'!D:G,3,0))</f>
        <v>--</v>
      </c>
      <c r="U932" s="1"/>
      <c r="W932" s="0" t="e">
        <f aca="false">SUBSTITUTE(IF(AND(T932="--",FIND("STD",E932),FIND("fn",C932)&gt;0,FIND("ITM_",P932),I932="CAT_FNCT"),E932,""),"""","")</f>
        <v>#VALUE!</v>
      </c>
    </row>
    <row r="933" customFormat="false" ht="15.75" hidden="false" customHeight="false" outlineLevel="0" collapsed="false">
      <c r="A933" s="23" t="n">
        <f aca="false">IF(B933=INT(B933),ROW(),"")</f>
        <v>933</v>
      </c>
      <c r="B933" s="24" t="n">
        <f aca="false">IF(AND(MID(C933,2,1)&lt;&gt;"/",MID(C933,1,1)="/"),INT(B932)+1,B932+0.01)</f>
        <v>909</v>
      </c>
      <c r="C933" s="105" t="s">
        <v>1376</v>
      </c>
      <c r="D933" s="20" t="s">
        <v>2135</v>
      </c>
      <c r="E933" s="106" t="s">
        <v>2</v>
      </c>
      <c r="F933" s="106" t="s">
        <v>2136</v>
      </c>
      <c r="G933" s="110" t="n">
        <v>0</v>
      </c>
      <c r="H933" s="110" t="n">
        <v>0</v>
      </c>
      <c r="I933" s="106" t="s">
        <v>4</v>
      </c>
      <c r="J933" s="106" t="s">
        <v>5</v>
      </c>
      <c r="K933" s="108" t="s">
        <v>6</v>
      </c>
      <c r="L933" s="109" t="s">
        <v>7</v>
      </c>
      <c r="M933" s="109" t="s">
        <v>244</v>
      </c>
      <c r="N933" s="28"/>
      <c r="O933" s="28"/>
      <c r="P933" s="20" t="s">
        <v>2135</v>
      </c>
      <c r="Q933" s="21"/>
      <c r="R933" s="1"/>
      <c r="S933" s="1" t="str">
        <f aca="false">IF(E933=F933,"","NOT EQUAL")</f>
        <v>NOT EQUAL</v>
      </c>
      <c r="T933" s="1" t="str">
        <f aca="false">IF(ISNA(VLOOKUP(P933,'NEW XEQM.c'!D:D,1,0)),"--",VLOOKUP(P933,'NEW XEQM.c'!D:G,3,0))</f>
        <v>--</v>
      </c>
      <c r="U933" s="1"/>
      <c r="W933" s="0" t="e">
        <f aca="false">SUBSTITUTE(IF(AND(T933="--",FIND("STD",E933),FIND("fn",C933)&gt;0,FIND("ITM_",P933),I933="CAT_FNCT"),E933,""),"""","")</f>
        <v>#VALUE!</v>
      </c>
    </row>
    <row r="934" customFormat="false" ht="15.75" hidden="false" customHeight="false" outlineLevel="0" collapsed="false">
      <c r="A934" s="23" t="n">
        <f aca="false">IF(B934=INT(B934),ROW(),"")</f>
        <v>934</v>
      </c>
      <c r="B934" s="24" t="n">
        <f aca="false">IF(AND(MID(C934,2,1)&lt;&gt;"/",MID(C934,1,1)="/"),INT(B933)+1,B933+0.01)</f>
        <v>910</v>
      </c>
      <c r="C934" s="105" t="s">
        <v>1376</v>
      </c>
      <c r="D934" s="20" t="s">
        <v>2137</v>
      </c>
      <c r="E934" s="106" t="s">
        <v>2</v>
      </c>
      <c r="F934" s="106" t="s">
        <v>2138</v>
      </c>
      <c r="G934" s="110" t="n">
        <v>0</v>
      </c>
      <c r="H934" s="110" t="n">
        <v>0</v>
      </c>
      <c r="I934" s="106" t="s">
        <v>4</v>
      </c>
      <c r="J934" s="106" t="s">
        <v>5</v>
      </c>
      <c r="K934" s="108" t="s">
        <v>6</v>
      </c>
      <c r="L934" s="109" t="s">
        <v>7</v>
      </c>
      <c r="M934" s="109" t="s">
        <v>244</v>
      </c>
      <c r="N934" s="28"/>
      <c r="O934" s="28"/>
      <c r="P934" s="20" t="s">
        <v>2137</v>
      </c>
      <c r="Q934" s="21"/>
      <c r="R934" s="1"/>
      <c r="S934" s="1" t="str">
        <f aca="false">IF(E934=F934,"","NOT EQUAL")</f>
        <v>NOT EQUAL</v>
      </c>
      <c r="T934" s="1" t="str">
        <f aca="false">IF(ISNA(VLOOKUP(P934,'NEW XEQM.c'!D:D,1,0)),"--",VLOOKUP(P934,'NEW XEQM.c'!D:G,3,0))</f>
        <v>--</v>
      </c>
      <c r="U934" s="1"/>
      <c r="W934" s="0" t="e">
        <f aca="false">SUBSTITUTE(IF(AND(T934="--",FIND("STD",E934),FIND("fn",C934)&gt;0,FIND("ITM_",P934),I934="CAT_FNCT"),E934,""),"""","")</f>
        <v>#VALUE!</v>
      </c>
    </row>
    <row r="935" customFormat="false" ht="15.75" hidden="false" customHeight="false" outlineLevel="0" collapsed="false">
      <c r="A935" s="23" t="n">
        <f aca="false">IF(B935=INT(B935),ROW(),"")</f>
        <v>935</v>
      </c>
      <c r="B935" s="24" t="n">
        <f aca="false">IF(AND(MID(C935,2,1)&lt;&gt;"/",MID(C935,1,1)="/"),INT(B934)+1,B934+0.01)</f>
        <v>911</v>
      </c>
      <c r="C935" s="105" t="s">
        <v>1376</v>
      </c>
      <c r="D935" s="20" t="s">
        <v>2139</v>
      </c>
      <c r="E935" s="106" t="s">
        <v>2</v>
      </c>
      <c r="F935" s="106" t="s">
        <v>2140</v>
      </c>
      <c r="G935" s="110" t="n">
        <v>0</v>
      </c>
      <c r="H935" s="110" t="n">
        <v>0</v>
      </c>
      <c r="I935" s="106" t="s">
        <v>4</v>
      </c>
      <c r="J935" s="106" t="s">
        <v>5</v>
      </c>
      <c r="K935" s="108" t="s">
        <v>6</v>
      </c>
      <c r="L935" s="109" t="s">
        <v>7</v>
      </c>
      <c r="M935" s="109" t="s">
        <v>244</v>
      </c>
      <c r="N935" s="28"/>
      <c r="O935" s="28"/>
      <c r="P935" s="20" t="s">
        <v>2139</v>
      </c>
      <c r="Q935" s="21"/>
      <c r="R935" s="1"/>
      <c r="S935" s="1" t="str">
        <f aca="false">IF(E935=F935,"","NOT EQUAL")</f>
        <v>NOT EQUAL</v>
      </c>
      <c r="T935" s="1" t="str">
        <f aca="false">IF(ISNA(VLOOKUP(P935,'NEW XEQM.c'!D:D,1,0)),"--",VLOOKUP(P935,'NEW XEQM.c'!D:G,3,0))</f>
        <v>--</v>
      </c>
      <c r="U935" s="1"/>
      <c r="W935" s="0" t="e">
        <f aca="false">SUBSTITUTE(IF(AND(T935="--",FIND("STD",E935),FIND("fn",C935)&gt;0,FIND("ITM_",P935),I935="CAT_FNCT"),E935,""),"""","")</f>
        <v>#VALUE!</v>
      </c>
    </row>
    <row r="936" customFormat="false" ht="15.75" hidden="false" customHeight="false" outlineLevel="0" collapsed="false">
      <c r="A936" s="23" t="n">
        <f aca="false">IF(B936=INT(B936),ROW(),"")</f>
        <v>936</v>
      </c>
      <c r="B936" s="24" t="n">
        <f aca="false">IF(AND(MID(C936,2,1)&lt;&gt;"/",MID(C936,1,1)="/"),INT(B935)+1,B935+0.01)</f>
        <v>912</v>
      </c>
      <c r="C936" s="105" t="s">
        <v>1376</v>
      </c>
      <c r="D936" s="20" t="s">
        <v>2141</v>
      </c>
      <c r="E936" s="106" t="s">
        <v>2</v>
      </c>
      <c r="F936" s="106" t="s">
        <v>2142</v>
      </c>
      <c r="G936" s="110" t="n">
        <v>0</v>
      </c>
      <c r="H936" s="110" t="n">
        <v>0</v>
      </c>
      <c r="I936" s="106" t="s">
        <v>4</v>
      </c>
      <c r="J936" s="106" t="s">
        <v>5</v>
      </c>
      <c r="K936" s="108" t="s">
        <v>6</v>
      </c>
      <c r="L936" s="109" t="s">
        <v>7</v>
      </c>
      <c r="M936" s="109" t="s">
        <v>244</v>
      </c>
      <c r="N936" s="28"/>
      <c r="O936" s="28"/>
      <c r="P936" s="20" t="s">
        <v>2141</v>
      </c>
      <c r="Q936" s="21"/>
      <c r="R936" s="1"/>
      <c r="S936" s="1" t="str">
        <f aca="false">IF(E936=F936,"","NOT EQUAL")</f>
        <v>NOT EQUAL</v>
      </c>
      <c r="T936" s="1" t="str">
        <f aca="false">IF(ISNA(VLOOKUP(P936,'NEW XEQM.c'!D:D,1,0)),"--",VLOOKUP(P936,'NEW XEQM.c'!D:G,3,0))</f>
        <v>--</v>
      </c>
      <c r="U936" s="1"/>
      <c r="W936" s="0" t="e">
        <f aca="false">SUBSTITUTE(IF(AND(T936="--",FIND("STD",E936),FIND("fn",C936)&gt;0,FIND("ITM_",P936),I936="CAT_FNCT"),E936,""),"""","")</f>
        <v>#VALUE!</v>
      </c>
    </row>
    <row r="937" customFormat="false" ht="15.75" hidden="false" customHeight="false" outlineLevel="0" collapsed="false">
      <c r="A937" s="23" t="n">
        <f aca="false">IF(B937=INT(B937),ROW(),"")</f>
        <v>937</v>
      </c>
      <c r="B937" s="24" t="n">
        <f aca="false">IF(AND(MID(C937,2,1)&lt;&gt;"/",MID(C937,1,1)="/"),INT(B936)+1,B936+0.01)</f>
        <v>913</v>
      </c>
      <c r="C937" s="105" t="s">
        <v>1376</v>
      </c>
      <c r="D937" s="20" t="s">
        <v>2143</v>
      </c>
      <c r="E937" s="106" t="s">
        <v>2</v>
      </c>
      <c r="F937" s="106" t="s">
        <v>2144</v>
      </c>
      <c r="G937" s="110" t="n">
        <v>0</v>
      </c>
      <c r="H937" s="110" t="n">
        <v>0</v>
      </c>
      <c r="I937" s="106" t="s">
        <v>4</v>
      </c>
      <c r="J937" s="106" t="s">
        <v>5</v>
      </c>
      <c r="K937" s="108" t="s">
        <v>6</v>
      </c>
      <c r="L937" s="109" t="s">
        <v>7</v>
      </c>
      <c r="M937" s="109" t="s">
        <v>244</v>
      </c>
      <c r="N937" s="28"/>
      <c r="O937" s="28"/>
      <c r="P937" s="20" t="s">
        <v>2143</v>
      </c>
      <c r="Q937" s="21"/>
      <c r="R937" s="1"/>
      <c r="S937" s="1" t="str">
        <f aca="false">IF(E937=F937,"","NOT EQUAL")</f>
        <v>NOT EQUAL</v>
      </c>
      <c r="T937" s="1" t="str">
        <f aca="false">IF(ISNA(VLOOKUP(P937,'NEW XEQM.c'!D:D,1,0)),"--",VLOOKUP(P937,'NEW XEQM.c'!D:G,3,0))</f>
        <v>--</v>
      </c>
      <c r="U937" s="1"/>
      <c r="W937" s="0" t="e">
        <f aca="false">SUBSTITUTE(IF(AND(T937="--",FIND("STD",E937),FIND("fn",C937)&gt;0,FIND("ITM_",P937),I937="CAT_FNCT"),E937,""),"""","")</f>
        <v>#VALUE!</v>
      </c>
    </row>
    <row r="938" customFormat="false" ht="15.75" hidden="false" customHeight="false" outlineLevel="0" collapsed="false">
      <c r="A938" s="23" t="n">
        <f aca="false">IF(B938=INT(B938),ROW(),"")</f>
        <v>938</v>
      </c>
      <c r="B938" s="24" t="n">
        <f aca="false">IF(AND(MID(C938,2,1)&lt;&gt;"/",MID(C938,1,1)="/"),INT(B937)+1,B937+0.01)</f>
        <v>914</v>
      </c>
      <c r="C938" s="105" t="s">
        <v>0</v>
      </c>
      <c r="D938" s="105" t="s">
        <v>1</v>
      </c>
      <c r="E938" s="106" t="s">
        <v>2</v>
      </c>
      <c r="F938" s="106" t="s">
        <v>2145</v>
      </c>
      <c r="G938" s="110" t="n">
        <v>0</v>
      </c>
      <c r="H938" s="110" t="n">
        <v>0</v>
      </c>
      <c r="I938" s="106" t="s">
        <v>4</v>
      </c>
      <c r="J938" s="106" t="s">
        <v>5</v>
      </c>
      <c r="K938" s="108" t="s">
        <v>6</v>
      </c>
      <c r="L938" s="109" t="s">
        <v>7</v>
      </c>
      <c r="M938" s="109" t="s">
        <v>244</v>
      </c>
      <c r="N938" s="28"/>
      <c r="O938" s="28"/>
      <c r="P938" s="20" t="s">
        <v>2146</v>
      </c>
      <c r="Q938" s="21"/>
      <c r="R938" s="1"/>
      <c r="S938" s="1" t="str">
        <f aca="false">IF(E938=F938,"","NOT EQUAL")</f>
        <v>NOT EQUAL</v>
      </c>
      <c r="T938" s="1" t="str">
        <f aca="false">IF(ISNA(VLOOKUP(P938,'NEW XEQM.c'!D:D,1,0)),"--",VLOOKUP(P938,'NEW XEQM.c'!D:G,3,0))</f>
        <v>--</v>
      </c>
      <c r="U938" s="1"/>
      <c r="W938" s="0" t="e">
        <f aca="false">SUBSTITUTE(IF(AND(T938="--",FIND("STD",E938),FIND("fn",C938)&gt;0,FIND("ITM_",P938),I938="CAT_FNCT"),E938,""),"""","")</f>
        <v>#VALUE!</v>
      </c>
    </row>
    <row r="939" customFormat="false" ht="15.75" hidden="false" customHeight="false" outlineLevel="0" collapsed="false">
      <c r="A939" s="23" t="n">
        <f aca="false">IF(B939=INT(B939),ROW(),"")</f>
        <v>939</v>
      </c>
      <c r="B939" s="24" t="n">
        <f aca="false">IF(AND(MID(C939,2,1)&lt;&gt;"/",MID(C939,1,1)="/"),INT(B938)+1,B938+0.01)</f>
        <v>915</v>
      </c>
      <c r="C939" s="105" t="s">
        <v>0</v>
      </c>
      <c r="D939" s="105" t="s">
        <v>1</v>
      </c>
      <c r="E939" s="106" t="s">
        <v>2</v>
      </c>
      <c r="F939" s="106" t="s">
        <v>2147</v>
      </c>
      <c r="G939" s="110" t="n">
        <v>0</v>
      </c>
      <c r="H939" s="110" t="n">
        <v>0</v>
      </c>
      <c r="I939" s="106" t="s">
        <v>4</v>
      </c>
      <c r="J939" s="106" t="s">
        <v>5</v>
      </c>
      <c r="K939" s="108" t="s">
        <v>6</v>
      </c>
      <c r="L939" s="109" t="s">
        <v>7</v>
      </c>
      <c r="M939" s="109" t="s">
        <v>244</v>
      </c>
      <c r="N939" s="28"/>
      <c r="O939" s="28"/>
      <c r="P939" s="20" t="s">
        <v>2148</v>
      </c>
      <c r="Q939" s="21"/>
      <c r="R939" s="1"/>
      <c r="S939" s="1" t="str">
        <f aca="false">IF(E939=F939,"","NOT EQUAL")</f>
        <v>NOT EQUAL</v>
      </c>
      <c r="T939" s="1" t="str">
        <f aca="false">IF(ISNA(VLOOKUP(P939,'NEW XEQM.c'!D:D,1,0)),"--",VLOOKUP(P939,'NEW XEQM.c'!D:G,3,0))</f>
        <v>--</v>
      </c>
      <c r="U939" s="1"/>
      <c r="W939" s="0" t="e">
        <f aca="false">SUBSTITUTE(IF(AND(T939="--",FIND("STD",E939),FIND("fn",C939)&gt;0,FIND("ITM_",P939),I939="CAT_FNCT"),E939,""),"""","")</f>
        <v>#VALUE!</v>
      </c>
    </row>
    <row r="940" customFormat="false" ht="15.75" hidden="false" customHeight="false" outlineLevel="0" collapsed="false">
      <c r="A940" s="23" t="n">
        <f aca="false">IF(B940=INT(B940),ROW(),"")</f>
        <v>940</v>
      </c>
      <c r="B940" s="24" t="n">
        <f aca="false">IF(AND(MID(C940,2,1)&lt;&gt;"/",MID(C940,1,1)="/"),INT(B939)+1,B939+0.01)</f>
        <v>916</v>
      </c>
      <c r="C940" s="105" t="s">
        <v>0</v>
      </c>
      <c r="D940" s="105" t="s">
        <v>1</v>
      </c>
      <c r="E940" s="106" t="s">
        <v>2</v>
      </c>
      <c r="F940" s="106" t="s">
        <v>2149</v>
      </c>
      <c r="G940" s="110" t="n">
        <v>0</v>
      </c>
      <c r="H940" s="110" t="n">
        <v>0</v>
      </c>
      <c r="I940" s="106" t="s">
        <v>4</v>
      </c>
      <c r="J940" s="106" t="s">
        <v>5</v>
      </c>
      <c r="K940" s="108" t="s">
        <v>6</v>
      </c>
      <c r="L940" s="109" t="s">
        <v>7</v>
      </c>
      <c r="M940" s="109" t="s">
        <v>244</v>
      </c>
      <c r="N940" s="28"/>
      <c r="O940" s="28"/>
      <c r="P940" s="20" t="s">
        <v>2150</v>
      </c>
      <c r="Q940" s="21"/>
      <c r="R940" s="1"/>
      <c r="S940" s="1" t="str">
        <f aca="false">IF(E940=F940,"","NOT EQUAL")</f>
        <v>NOT EQUAL</v>
      </c>
      <c r="T940" s="1" t="str">
        <f aca="false">IF(ISNA(VLOOKUP(P940,'NEW XEQM.c'!D:D,1,0)),"--",VLOOKUP(P940,'NEW XEQM.c'!D:G,3,0))</f>
        <v>--</v>
      </c>
      <c r="U940" s="1"/>
      <c r="W940" s="0" t="e">
        <f aca="false">SUBSTITUTE(IF(AND(T940="--",FIND("STD",E940),FIND("fn",C940)&gt;0,FIND("ITM_",P940),I940="CAT_FNCT"),E940,""),"""","")</f>
        <v>#VALUE!</v>
      </c>
    </row>
    <row r="941" customFormat="false" ht="15.75" hidden="false" customHeight="false" outlineLevel="0" collapsed="false">
      <c r="A941" s="23" t="n">
        <f aca="false">IF(B941=INT(B941),ROW(),"")</f>
        <v>941</v>
      </c>
      <c r="B941" s="24" t="n">
        <f aca="false">IF(AND(MID(C941,2,1)&lt;&gt;"/",MID(C941,1,1)="/"),INT(B940)+1,B940+0.01)</f>
        <v>917</v>
      </c>
      <c r="C941" s="105" t="s">
        <v>0</v>
      </c>
      <c r="D941" s="105" t="s">
        <v>1</v>
      </c>
      <c r="E941" s="106" t="s">
        <v>2</v>
      </c>
      <c r="F941" s="106" t="s">
        <v>2151</v>
      </c>
      <c r="G941" s="110" t="n">
        <v>0</v>
      </c>
      <c r="H941" s="110" t="n">
        <v>0</v>
      </c>
      <c r="I941" s="106" t="s">
        <v>4</v>
      </c>
      <c r="J941" s="106" t="s">
        <v>5</v>
      </c>
      <c r="K941" s="108" t="s">
        <v>6</v>
      </c>
      <c r="L941" s="109" t="s">
        <v>7</v>
      </c>
      <c r="M941" s="109" t="s">
        <v>244</v>
      </c>
      <c r="N941" s="28"/>
      <c r="O941" s="28"/>
      <c r="P941" s="20" t="s">
        <v>2152</v>
      </c>
      <c r="Q941" s="21"/>
      <c r="R941" s="1"/>
      <c r="S941" s="1" t="str">
        <f aca="false">IF(E941=F941,"","NOT EQUAL")</f>
        <v>NOT EQUAL</v>
      </c>
      <c r="T941" s="1" t="str">
        <f aca="false">IF(ISNA(VLOOKUP(P941,'NEW XEQM.c'!D:D,1,0)),"--",VLOOKUP(P941,'NEW XEQM.c'!D:G,3,0))</f>
        <v>--</v>
      </c>
      <c r="U941" s="1"/>
      <c r="W941" s="0" t="e">
        <f aca="false">SUBSTITUTE(IF(AND(T941="--",FIND("STD",E941),FIND("fn",C941)&gt;0,FIND("ITM_",P941),I941="CAT_FNCT"),E941,""),"""","")</f>
        <v>#VALUE!</v>
      </c>
    </row>
    <row r="942" customFormat="false" ht="15.75" hidden="false" customHeight="false" outlineLevel="0" collapsed="false">
      <c r="A942" s="23" t="n">
        <f aca="false">IF(B942=INT(B942),ROW(),"")</f>
        <v>942</v>
      </c>
      <c r="B942" s="24" t="n">
        <f aca="false">IF(AND(MID(C942,2,1)&lt;&gt;"/",MID(C942,1,1)="/"),INT(B941)+1,B941+0.01)</f>
        <v>918</v>
      </c>
      <c r="C942" s="105" t="s">
        <v>1376</v>
      </c>
      <c r="D942" s="20" t="s">
        <v>2153</v>
      </c>
      <c r="E942" s="106" t="s">
        <v>2</v>
      </c>
      <c r="F942" s="106" t="s">
        <v>2154</v>
      </c>
      <c r="G942" s="110" t="n">
        <v>0</v>
      </c>
      <c r="H942" s="110" t="n">
        <v>0</v>
      </c>
      <c r="I942" s="106" t="s">
        <v>4</v>
      </c>
      <c r="J942" s="106" t="s">
        <v>5</v>
      </c>
      <c r="K942" s="108" t="s">
        <v>6</v>
      </c>
      <c r="L942" s="109" t="s">
        <v>7</v>
      </c>
      <c r="M942" s="109" t="s">
        <v>244</v>
      </c>
      <c r="N942" s="28"/>
      <c r="O942" s="28"/>
      <c r="P942" s="20" t="s">
        <v>2153</v>
      </c>
      <c r="Q942" s="21"/>
      <c r="R942" s="1"/>
      <c r="S942" s="1" t="str">
        <f aca="false">IF(E942=F942,"","NOT EQUAL")</f>
        <v>NOT EQUAL</v>
      </c>
      <c r="T942" s="1" t="str">
        <f aca="false">IF(ISNA(VLOOKUP(P942,'NEW XEQM.c'!D:D,1,0)),"--",VLOOKUP(P942,'NEW XEQM.c'!D:G,3,0))</f>
        <v>--</v>
      </c>
      <c r="U942" s="1"/>
      <c r="W942" s="0" t="e">
        <f aca="false">SUBSTITUTE(IF(AND(T942="--",FIND("STD",E942),FIND("fn",C942)&gt;0,FIND("ITM_",P942),I942="CAT_FNCT"),E942,""),"""","")</f>
        <v>#VALUE!</v>
      </c>
    </row>
    <row r="943" customFormat="false" ht="15.75" hidden="false" customHeight="false" outlineLevel="0" collapsed="false">
      <c r="A943" s="23" t="n">
        <f aca="false">IF(B943=INT(B943),ROW(),"")</f>
        <v>943</v>
      </c>
      <c r="B943" s="24" t="n">
        <f aca="false">IF(AND(MID(C943,2,1)&lt;&gt;"/",MID(C943,1,1)="/"),INT(B942)+1,B942+0.01)</f>
        <v>919</v>
      </c>
      <c r="C943" s="105" t="s">
        <v>1376</v>
      </c>
      <c r="D943" s="105" t="s">
        <v>2155</v>
      </c>
      <c r="E943" s="106" t="s">
        <v>2</v>
      </c>
      <c r="F943" s="106" t="s">
        <v>2156</v>
      </c>
      <c r="G943" s="110" t="n">
        <v>0</v>
      </c>
      <c r="H943" s="110" t="n">
        <v>0</v>
      </c>
      <c r="I943" s="106" t="s">
        <v>4</v>
      </c>
      <c r="J943" s="106" t="s">
        <v>5</v>
      </c>
      <c r="K943" s="108" t="s">
        <v>6</v>
      </c>
      <c r="L943" s="109" t="s">
        <v>7</v>
      </c>
      <c r="M943" s="109" t="s">
        <v>244</v>
      </c>
      <c r="N943" s="28"/>
      <c r="O943" s="28"/>
      <c r="P943" s="20" t="s">
        <v>2155</v>
      </c>
      <c r="Q943" s="21"/>
      <c r="R943" s="1"/>
      <c r="S943" s="1" t="str">
        <f aca="false">IF(E943=F943,"","NOT EQUAL")</f>
        <v>NOT EQUAL</v>
      </c>
      <c r="T943" s="1" t="str">
        <f aca="false">IF(ISNA(VLOOKUP(P943,'NEW XEQM.c'!D:D,1,0)),"--",VLOOKUP(P943,'NEW XEQM.c'!D:G,3,0))</f>
        <v>--</v>
      </c>
      <c r="U943" s="1"/>
      <c r="W943" s="0" t="e">
        <f aca="false">SUBSTITUTE(IF(AND(T943="--",FIND("STD",E943),FIND("fn",C943)&gt;0,FIND("ITM_",P943),I943="CAT_FNCT"),E943,""),"""","")</f>
        <v>#VALUE!</v>
      </c>
    </row>
    <row r="944" customFormat="false" ht="15.75" hidden="false" customHeight="false" outlineLevel="0" collapsed="false">
      <c r="A944" s="23" t="n">
        <f aca="false">IF(B944=INT(B944),ROW(),"")</f>
        <v>944</v>
      </c>
      <c r="B944" s="24" t="n">
        <f aca="false">IF(AND(MID(C944,2,1)&lt;&gt;"/",MID(C944,1,1)="/"),INT(B943)+1,B943+0.01)</f>
        <v>920</v>
      </c>
      <c r="C944" s="105" t="s">
        <v>1376</v>
      </c>
      <c r="D944" s="105" t="s">
        <v>2157</v>
      </c>
      <c r="E944" s="106" t="s">
        <v>2</v>
      </c>
      <c r="F944" s="106" t="s">
        <v>2158</v>
      </c>
      <c r="G944" s="110" t="n">
        <v>0</v>
      </c>
      <c r="H944" s="110" t="n">
        <v>0</v>
      </c>
      <c r="I944" s="106" t="s">
        <v>4</v>
      </c>
      <c r="J944" s="106" t="s">
        <v>5</v>
      </c>
      <c r="K944" s="108" t="s">
        <v>6</v>
      </c>
      <c r="L944" s="109" t="s">
        <v>7</v>
      </c>
      <c r="M944" s="109" t="s">
        <v>244</v>
      </c>
      <c r="N944" s="28"/>
      <c r="O944" s="28"/>
      <c r="P944" s="20" t="s">
        <v>2157</v>
      </c>
      <c r="Q944" s="21"/>
      <c r="R944" s="1"/>
      <c r="S944" s="1" t="str">
        <f aca="false">IF(E944=F944,"","NOT EQUAL")</f>
        <v>NOT EQUAL</v>
      </c>
      <c r="T944" s="1" t="str">
        <f aca="false">IF(ISNA(VLOOKUP(P944,'NEW XEQM.c'!D:D,1,0)),"--",VLOOKUP(P944,'NEW XEQM.c'!D:G,3,0))</f>
        <v>--</v>
      </c>
      <c r="U944" s="1"/>
      <c r="W944" s="0" t="e">
        <f aca="false">SUBSTITUTE(IF(AND(T944="--",FIND("STD",E944),FIND("fn",C944)&gt;0,FIND("ITM_",P944),I944="CAT_FNCT"),E944,""),"""","")</f>
        <v>#VALUE!</v>
      </c>
    </row>
    <row r="945" customFormat="false" ht="15.75" hidden="false" customHeight="false" outlineLevel="0" collapsed="false">
      <c r="A945" s="23" t="n">
        <f aca="false">IF(B945=INT(B945),ROW(),"")</f>
        <v>945</v>
      </c>
      <c r="B945" s="24" t="n">
        <f aca="false">IF(AND(MID(C945,2,1)&lt;&gt;"/",MID(C945,1,1)="/"),INT(B944)+1,B944+0.01)</f>
        <v>921</v>
      </c>
      <c r="C945" s="105" t="s">
        <v>1376</v>
      </c>
      <c r="D945" s="105" t="s">
        <v>2159</v>
      </c>
      <c r="E945" s="106" t="s">
        <v>2</v>
      </c>
      <c r="F945" s="106" t="s">
        <v>2160</v>
      </c>
      <c r="G945" s="110" t="n">
        <v>0</v>
      </c>
      <c r="H945" s="110" t="n">
        <v>0</v>
      </c>
      <c r="I945" s="106" t="s">
        <v>4</v>
      </c>
      <c r="J945" s="106" t="s">
        <v>5</v>
      </c>
      <c r="K945" s="108" t="s">
        <v>6</v>
      </c>
      <c r="L945" s="109" t="s">
        <v>7</v>
      </c>
      <c r="M945" s="109" t="s">
        <v>244</v>
      </c>
      <c r="N945" s="28"/>
      <c r="O945" s="28"/>
      <c r="P945" s="20" t="s">
        <v>2159</v>
      </c>
      <c r="Q945" s="21"/>
      <c r="R945" s="1"/>
      <c r="S945" s="1" t="str">
        <f aca="false">IF(E945=F945,"","NOT EQUAL")</f>
        <v>NOT EQUAL</v>
      </c>
      <c r="T945" s="1" t="str">
        <f aca="false">IF(ISNA(VLOOKUP(P945,'NEW XEQM.c'!D:D,1,0)),"--",VLOOKUP(P945,'NEW XEQM.c'!D:G,3,0))</f>
        <v>--</v>
      </c>
      <c r="U945" s="1"/>
      <c r="W945" s="0" t="e">
        <f aca="false">SUBSTITUTE(IF(AND(T945="--",FIND("STD",E945),FIND("fn",C945)&gt;0,FIND("ITM_",P945),I945="CAT_FNCT"),E945,""),"""","")</f>
        <v>#VALUE!</v>
      </c>
    </row>
    <row r="946" customFormat="false" ht="15.75" hidden="false" customHeight="false" outlineLevel="0" collapsed="false">
      <c r="A946" s="23" t="n">
        <f aca="false">IF(B946=INT(B946),ROW(),"")</f>
        <v>946</v>
      </c>
      <c r="B946" s="24" t="n">
        <f aca="false">IF(AND(MID(C946,2,1)&lt;&gt;"/",MID(C946,1,1)="/"),INT(B945)+1,B945+0.01)</f>
        <v>922</v>
      </c>
      <c r="C946" s="105" t="s">
        <v>1376</v>
      </c>
      <c r="D946" s="105" t="s">
        <v>2161</v>
      </c>
      <c r="E946" s="106" t="s">
        <v>2</v>
      </c>
      <c r="F946" s="106" t="s">
        <v>2162</v>
      </c>
      <c r="G946" s="110" t="n">
        <v>0</v>
      </c>
      <c r="H946" s="110" t="n">
        <v>0</v>
      </c>
      <c r="I946" s="106" t="s">
        <v>4</v>
      </c>
      <c r="J946" s="106" t="s">
        <v>5</v>
      </c>
      <c r="K946" s="108" t="s">
        <v>6</v>
      </c>
      <c r="L946" s="109" t="s">
        <v>7</v>
      </c>
      <c r="M946" s="109" t="s">
        <v>244</v>
      </c>
      <c r="N946" s="28"/>
      <c r="O946" s="28"/>
      <c r="P946" s="20" t="s">
        <v>2161</v>
      </c>
      <c r="Q946" s="21"/>
      <c r="R946" s="1"/>
      <c r="S946" s="1" t="str">
        <f aca="false">IF(E946=F946,"","NOT EQUAL")</f>
        <v>NOT EQUAL</v>
      </c>
      <c r="T946" s="1" t="str">
        <f aca="false">IF(ISNA(VLOOKUP(P946,'NEW XEQM.c'!D:D,1,0)),"--",VLOOKUP(P946,'NEW XEQM.c'!D:G,3,0))</f>
        <v>--</v>
      </c>
      <c r="U946" s="1"/>
      <c r="W946" s="0" t="e">
        <f aca="false">SUBSTITUTE(IF(AND(T946="--",FIND("STD",E946),FIND("fn",C946)&gt;0,FIND("ITM_",P946),I946="CAT_FNCT"),E946,""),"""","")</f>
        <v>#VALUE!</v>
      </c>
    </row>
    <row r="947" customFormat="false" ht="15.75" hidden="false" customHeight="false" outlineLevel="0" collapsed="false">
      <c r="A947" s="23" t="n">
        <f aca="false">IF(B947=INT(B947),ROW(),"")</f>
        <v>947</v>
      </c>
      <c r="B947" s="24" t="n">
        <f aca="false">IF(AND(MID(C947,2,1)&lt;&gt;"/",MID(C947,1,1)="/"),INT(B946)+1,B946+0.01)</f>
        <v>923</v>
      </c>
      <c r="C947" s="105" t="s">
        <v>1376</v>
      </c>
      <c r="D947" s="20" t="s">
        <v>2163</v>
      </c>
      <c r="E947" s="106" t="s">
        <v>2</v>
      </c>
      <c r="F947" s="106" t="s">
        <v>2164</v>
      </c>
      <c r="G947" s="110" t="n">
        <v>0</v>
      </c>
      <c r="H947" s="110" t="n">
        <v>0</v>
      </c>
      <c r="I947" s="106" t="s">
        <v>4</v>
      </c>
      <c r="J947" s="106" t="s">
        <v>5</v>
      </c>
      <c r="K947" s="108" t="s">
        <v>6</v>
      </c>
      <c r="L947" s="109" t="s">
        <v>7</v>
      </c>
      <c r="M947" s="109" t="s">
        <v>244</v>
      </c>
      <c r="N947" s="28"/>
      <c r="O947" s="28"/>
      <c r="P947" s="20" t="s">
        <v>2163</v>
      </c>
      <c r="Q947" s="21"/>
      <c r="R947" s="1"/>
      <c r="S947" s="1" t="str">
        <f aca="false">IF(E947=F947,"","NOT EQUAL")</f>
        <v>NOT EQUAL</v>
      </c>
      <c r="T947" s="1" t="str">
        <f aca="false">IF(ISNA(VLOOKUP(P947,'NEW XEQM.c'!D:D,1,0)),"--",VLOOKUP(P947,'NEW XEQM.c'!D:G,3,0))</f>
        <v>--</v>
      </c>
      <c r="U947" s="1"/>
      <c r="W947" s="0" t="e">
        <f aca="false">SUBSTITUTE(IF(AND(T947="--",FIND("STD",E947),FIND("fn",C947)&gt;0,FIND("ITM_",P947),I947="CAT_FNCT"),E947,""),"""","")</f>
        <v>#VALUE!</v>
      </c>
    </row>
    <row r="948" customFormat="false" ht="15.75" hidden="false" customHeight="false" outlineLevel="0" collapsed="false">
      <c r="A948" s="23" t="n">
        <f aca="false">IF(B948=INT(B948),ROW(),"")</f>
        <v>948</v>
      </c>
      <c r="B948" s="24" t="n">
        <f aca="false">IF(AND(MID(C948,2,1)&lt;&gt;"/",MID(C948,1,1)="/"),INT(B947)+1,B947+0.01)</f>
        <v>924</v>
      </c>
      <c r="C948" s="105" t="s">
        <v>1376</v>
      </c>
      <c r="D948" s="105" t="s">
        <v>2165</v>
      </c>
      <c r="E948" s="106" t="s">
        <v>2</v>
      </c>
      <c r="F948" s="106" t="s">
        <v>681</v>
      </c>
      <c r="G948" s="110" t="n">
        <v>0</v>
      </c>
      <c r="H948" s="110" t="n">
        <v>0</v>
      </c>
      <c r="I948" s="106" t="s">
        <v>4</v>
      </c>
      <c r="J948" s="106" t="s">
        <v>5</v>
      </c>
      <c r="K948" s="108" t="s">
        <v>6</v>
      </c>
      <c r="L948" s="109" t="s">
        <v>7</v>
      </c>
      <c r="M948" s="109" t="s">
        <v>244</v>
      </c>
      <c r="N948" s="28"/>
      <c r="O948" s="28"/>
      <c r="P948" s="20" t="s">
        <v>2165</v>
      </c>
      <c r="Q948" s="21"/>
      <c r="R948" s="1"/>
      <c r="S948" s="1" t="str">
        <f aca="false">IF(E948=F948,"","NOT EQUAL")</f>
        <v>NOT EQUAL</v>
      </c>
      <c r="T948" s="1" t="str">
        <f aca="false">IF(ISNA(VLOOKUP(P948,'NEW XEQM.c'!D:D,1,0)),"--",VLOOKUP(P948,'NEW XEQM.c'!D:G,3,0))</f>
        <v>--</v>
      </c>
      <c r="U948" s="1"/>
      <c r="W948" s="0" t="e">
        <f aca="false">SUBSTITUTE(IF(AND(T948="--",FIND("STD",E948),FIND("fn",C948)&gt;0,FIND("ITM_",P948),I948="CAT_FNCT"),E948,""),"""","")</f>
        <v>#VALUE!</v>
      </c>
    </row>
    <row r="949" customFormat="false" ht="15.75" hidden="false" customHeight="false" outlineLevel="0" collapsed="false">
      <c r="A949" s="23" t="n">
        <f aca="false">IF(B949=INT(B949),ROW(),"")</f>
        <v>949</v>
      </c>
      <c r="B949" s="24" t="n">
        <f aca="false">IF(AND(MID(C949,2,1)&lt;&gt;"/",MID(C949,1,1)="/"),INT(B948)+1,B948+0.01)</f>
        <v>925</v>
      </c>
      <c r="C949" s="105" t="s">
        <v>1376</v>
      </c>
      <c r="D949" s="105" t="s">
        <v>2166</v>
      </c>
      <c r="E949" s="106" t="s">
        <v>2</v>
      </c>
      <c r="F949" s="106" t="s">
        <v>2167</v>
      </c>
      <c r="G949" s="110" t="n">
        <v>0</v>
      </c>
      <c r="H949" s="110" t="n">
        <v>0</v>
      </c>
      <c r="I949" s="106" t="s">
        <v>4</v>
      </c>
      <c r="J949" s="106" t="s">
        <v>5</v>
      </c>
      <c r="K949" s="108" t="s">
        <v>6</v>
      </c>
      <c r="L949" s="109" t="s">
        <v>7</v>
      </c>
      <c r="M949" s="109" t="s">
        <v>244</v>
      </c>
      <c r="N949" s="28"/>
      <c r="O949" s="28"/>
      <c r="P949" s="20" t="s">
        <v>2166</v>
      </c>
      <c r="Q949" s="21"/>
      <c r="R949" s="1"/>
      <c r="S949" s="1" t="str">
        <f aca="false">IF(E949=F949,"","NOT EQUAL")</f>
        <v>NOT EQUAL</v>
      </c>
      <c r="T949" s="1" t="str">
        <f aca="false">IF(ISNA(VLOOKUP(P949,'NEW XEQM.c'!D:D,1,0)),"--",VLOOKUP(P949,'NEW XEQM.c'!D:G,3,0))</f>
        <v>--</v>
      </c>
      <c r="U949" s="1"/>
      <c r="W949" s="0" t="e">
        <f aca="false">SUBSTITUTE(IF(AND(T949="--",FIND("STD",E949),FIND("fn",C949)&gt;0,FIND("ITM_",P949),I949="CAT_FNCT"),E949,""),"""","")</f>
        <v>#VALUE!</v>
      </c>
    </row>
    <row r="950" customFormat="false" ht="15.75" hidden="false" customHeight="false" outlineLevel="0" collapsed="false">
      <c r="A950" s="23" t="n">
        <f aca="false">IF(B950=INT(B950),ROW(),"")</f>
        <v>950</v>
      </c>
      <c r="B950" s="24" t="n">
        <f aca="false">IF(AND(MID(C950,2,1)&lt;&gt;"/",MID(C950,1,1)="/"),INT(B949)+1,B949+0.01)</f>
        <v>926</v>
      </c>
      <c r="C950" s="105" t="s">
        <v>1376</v>
      </c>
      <c r="D950" s="20" t="s">
        <v>2168</v>
      </c>
      <c r="E950" s="106" t="s">
        <v>2</v>
      </c>
      <c r="F950" s="106" t="s">
        <v>2169</v>
      </c>
      <c r="G950" s="110" t="n">
        <v>0</v>
      </c>
      <c r="H950" s="110" t="n">
        <v>0</v>
      </c>
      <c r="I950" s="106" t="s">
        <v>4</v>
      </c>
      <c r="J950" s="106" t="s">
        <v>5</v>
      </c>
      <c r="K950" s="108" t="s">
        <v>6</v>
      </c>
      <c r="L950" s="109" t="s">
        <v>7</v>
      </c>
      <c r="M950" s="109" t="s">
        <v>244</v>
      </c>
      <c r="N950" s="28"/>
      <c r="O950" s="28"/>
      <c r="P950" s="20" t="s">
        <v>2168</v>
      </c>
      <c r="Q950" s="21"/>
      <c r="R950" s="1"/>
      <c r="S950" s="1" t="str">
        <f aca="false">IF(E950=F950,"","NOT EQUAL")</f>
        <v>NOT EQUAL</v>
      </c>
      <c r="T950" s="1" t="str">
        <f aca="false">IF(ISNA(VLOOKUP(P950,'NEW XEQM.c'!D:D,1,0)),"--",VLOOKUP(P950,'NEW XEQM.c'!D:G,3,0))</f>
        <v>--</v>
      </c>
      <c r="U950" s="1"/>
      <c r="W950" s="0" t="e">
        <f aca="false">SUBSTITUTE(IF(AND(T950="--",FIND("STD",E950),FIND("fn",C950)&gt;0,FIND("ITM_",P950),I950="CAT_FNCT"),E950,""),"""","")</f>
        <v>#VALUE!</v>
      </c>
    </row>
    <row r="951" customFormat="false" ht="15.75" hidden="false" customHeight="false" outlineLevel="0" collapsed="false">
      <c r="A951" s="23" t="n">
        <f aca="false">IF(B951=INT(B951),ROW(),"")</f>
        <v>951</v>
      </c>
      <c r="B951" s="24" t="n">
        <f aca="false">IF(AND(MID(C951,2,1)&lt;&gt;"/",MID(C951,1,1)="/"),INT(B950)+1,B950+0.01)</f>
        <v>927</v>
      </c>
      <c r="C951" s="105" t="s">
        <v>1376</v>
      </c>
      <c r="D951" s="105" t="s">
        <v>2170</v>
      </c>
      <c r="E951" s="106" t="s">
        <v>2</v>
      </c>
      <c r="F951" s="106" t="s">
        <v>2171</v>
      </c>
      <c r="G951" s="110" t="n">
        <v>0</v>
      </c>
      <c r="H951" s="110" t="n">
        <v>0</v>
      </c>
      <c r="I951" s="106" t="s">
        <v>4</v>
      </c>
      <c r="J951" s="106" t="s">
        <v>5</v>
      </c>
      <c r="K951" s="108" t="s">
        <v>6</v>
      </c>
      <c r="L951" s="109" t="s">
        <v>7</v>
      </c>
      <c r="M951" s="109" t="s">
        <v>244</v>
      </c>
      <c r="N951" s="28"/>
      <c r="O951" s="28"/>
      <c r="P951" s="20" t="s">
        <v>2170</v>
      </c>
      <c r="Q951" s="21"/>
      <c r="R951" s="1"/>
      <c r="S951" s="1" t="str">
        <f aca="false">IF(E951=F951,"","NOT EQUAL")</f>
        <v>NOT EQUAL</v>
      </c>
      <c r="T951" s="1" t="str">
        <f aca="false">IF(ISNA(VLOOKUP(P951,'NEW XEQM.c'!D:D,1,0)),"--",VLOOKUP(P951,'NEW XEQM.c'!D:G,3,0))</f>
        <v>--</v>
      </c>
      <c r="U951" s="1"/>
      <c r="W951" s="0" t="e">
        <f aca="false">SUBSTITUTE(IF(AND(T951="--",FIND("STD",E951),FIND("fn",C951)&gt;0,FIND("ITM_",P951),I951="CAT_FNCT"),E951,""),"""","")</f>
        <v>#VALUE!</v>
      </c>
    </row>
    <row r="952" customFormat="false" ht="15.75" hidden="false" customHeight="false" outlineLevel="0" collapsed="false">
      <c r="A952" s="23" t="n">
        <f aca="false">IF(B952=INT(B952),ROW(),"")</f>
        <v>952</v>
      </c>
      <c r="B952" s="24" t="n">
        <f aca="false">IF(AND(MID(C952,2,1)&lt;&gt;"/",MID(C952,1,1)="/"),INT(B951)+1,B951+0.01)</f>
        <v>928</v>
      </c>
      <c r="C952" s="105" t="s">
        <v>0</v>
      </c>
      <c r="D952" s="105" t="s">
        <v>1</v>
      </c>
      <c r="E952" s="106" t="s">
        <v>2</v>
      </c>
      <c r="F952" s="106" t="s">
        <v>2172</v>
      </c>
      <c r="G952" s="110" t="n">
        <v>0</v>
      </c>
      <c r="H952" s="110" t="n">
        <v>0</v>
      </c>
      <c r="I952" s="106" t="s">
        <v>4</v>
      </c>
      <c r="J952" s="106" t="s">
        <v>5</v>
      </c>
      <c r="K952" s="108" t="s">
        <v>6</v>
      </c>
      <c r="L952" s="109" t="s">
        <v>7</v>
      </c>
      <c r="M952" s="109" t="s">
        <v>244</v>
      </c>
      <c r="N952" s="28"/>
      <c r="O952" s="28"/>
      <c r="P952" s="20" t="s">
        <v>2173</v>
      </c>
      <c r="Q952" s="21"/>
      <c r="R952" s="1"/>
      <c r="S952" s="1" t="str">
        <f aca="false">IF(E952=F952,"","NOT EQUAL")</f>
        <v>NOT EQUAL</v>
      </c>
      <c r="T952" s="1" t="str">
        <f aca="false">IF(ISNA(VLOOKUP(P952,'NEW XEQM.c'!D:D,1,0)),"--",VLOOKUP(P952,'NEW XEQM.c'!D:G,3,0))</f>
        <v>--</v>
      </c>
      <c r="U952" s="1"/>
      <c r="W952" s="0" t="e">
        <f aca="false">SUBSTITUTE(IF(AND(T952="--",FIND("STD",E952),FIND("fn",C952)&gt;0,FIND("ITM_",P952),I952="CAT_FNCT"),E952,""),"""","")</f>
        <v>#VALUE!</v>
      </c>
    </row>
    <row r="953" customFormat="false" ht="15.75" hidden="false" customHeight="false" outlineLevel="0" collapsed="false">
      <c r="A953" s="23" t="n">
        <f aca="false">IF(B953=INT(B953),ROW(),"")</f>
        <v>953</v>
      </c>
      <c r="B953" s="24" t="n">
        <f aca="false">IF(AND(MID(C953,2,1)&lt;&gt;"/",MID(C953,1,1)="/"),INT(B952)+1,B952+0.01)</f>
        <v>929</v>
      </c>
      <c r="C953" s="105" t="s">
        <v>0</v>
      </c>
      <c r="D953" s="105" t="s">
        <v>1</v>
      </c>
      <c r="E953" s="106" t="s">
        <v>2</v>
      </c>
      <c r="F953" s="106" t="s">
        <v>2174</v>
      </c>
      <c r="G953" s="110" t="n">
        <v>0</v>
      </c>
      <c r="H953" s="110" t="n">
        <v>0</v>
      </c>
      <c r="I953" s="106" t="s">
        <v>4</v>
      </c>
      <c r="J953" s="106" t="s">
        <v>5</v>
      </c>
      <c r="K953" s="108" t="s">
        <v>6</v>
      </c>
      <c r="L953" s="109" t="s">
        <v>7</v>
      </c>
      <c r="M953" s="109" t="s">
        <v>244</v>
      </c>
      <c r="N953" s="28"/>
      <c r="O953" s="28"/>
      <c r="P953" s="20" t="s">
        <v>2175</v>
      </c>
      <c r="Q953" s="21"/>
      <c r="R953" s="1"/>
      <c r="S953" s="1" t="str">
        <f aca="false">IF(E953=F953,"","NOT EQUAL")</f>
        <v>NOT EQUAL</v>
      </c>
      <c r="T953" s="1" t="str">
        <f aca="false">IF(ISNA(VLOOKUP(P953,'NEW XEQM.c'!D:D,1,0)),"--",VLOOKUP(P953,'NEW XEQM.c'!D:G,3,0))</f>
        <v>--</v>
      </c>
      <c r="U953" s="1"/>
      <c r="W953" s="0" t="e">
        <f aca="false">SUBSTITUTE(IF(AND(T953="--",FIND("STD",E953),FIND("fn",C953)&gt;0,FIND("ITM_",P953),I953="CAT_FNCT"),E953,""),"""","")</f>
        <v>#VALUE!</v>
      </c>
    </row>
    <row r="954" customFormat="false" ht="15.75" hidden="false" customHeight="false" outlineLevel="0" collapsed="false">
      <c r="A954" s="23" t="n">
        <f aca="false">IF(B954=INT(B954),ROW(),"")</f>
        <v>954</v>
      </c>
      <c r="B954" s="24" t="n">
        <f aca="false">IF(AND(MID(C954,2,1)&lt;&gt;"/",MID(C954,1,1)="/"),INT(B953)+1,B953+0.01)</f>
        <v>930</v>
      </c>
      <c r="C954" s="105" t="s">
        <v>1376</v>
      </c>
      <c r="D954" s="20" t="s">
        <v>2176</v>
      </c>
      <c r="E954" s="106" t="s">
        <v>2</v>
      </c>
      <c r="F954" s="106" t="s">
        <v>2177</v>
      </c>
      <c r="G954" s="110" t="n">
        <v>0</v>
      </c>
      <c r="H954" s="110" t="n">
        <v>0</v>
      </c>
      <c r="I954" s="106" t="s">
        <v>4</v>
      </c>
      <c r="J954" s="106" t="s">
        <v>5</v>
      </c>
      <c r="K954" s="108" t="s">
        <v>6</v>
      </c>
      <c r="L954" s="109" t="s">
        <v>7</v>
      </c>
      <c r="M954" s="109" t="s">
        <v>244</v>
      </c>
      <c r="N954" s="28"/>
      <c r="O954" s="28"/>
      <c r="P954" s="20" t="s">
        <v>2176</v>
      </c>
      <c r="Q954" s="21"/>
      <c r="R954" s="1"/>
      <c r="S954" s="1" t="str">
        <f aca="false">IF(E954=F954,"","NOT EQUAL")</f>
        <v>NOT EQUAL</v>
      </c>
      <c r="T954" s="1" t="str">
        <f aca="false">IF(ISNA(VLOOKUP(P954,'NEW XEQM.c'!D:D,1,0)),"--",VLOOKUP(P954,'NEW XEQM.c'!D:G,3,0))</f>
        <v>--</v>
      </c>
      <c r="U954" s="1"/>
      <c r="W954" s="0" t="e">
        <f aca="false">SUBSTITUTE(IF(AND(T954="--",FIND("STD",E954),FIND("fn",C954)&gt;0,FIND("ITM_",P954),I954="CAT_FNCT"),E954,""),"""","")</f>
        <v>#VALUE!</v>
      </c>
    </row>
    <row r="955" customFormat="false" ht="15.75" hidden="false" customHeight="false" outlineLevel="0" collapsed="false">
      <c r="A955" s="23" t="n">
        <f aca="false">IF(B955=INT(B955),ROW(),"")</f>
        <v>955</v>
      </c>
      <c r="B955" s="24" t="n">
        <f aca="false">IF(AND(MID(C955,2,1)&lt;&gt;"/",MID(C955,1,1)="/"),INT(B954)+1,B954+0.01)</f>
        <v>931</v>
      </c>
      <c r="C955" s="105" t="s">
        <v>0</v>
      </c>
      <c r="D955" s="105" t="s">
        <v>1</v>
      </c>
      <c r="E955" s="106" t="s">
        <v>2</v>
      </c>
      <c r="F955" s="106" t="s">
        <v>2178</v>
      </c>
      <c r="G955" s="110" t="n">
        <v>0</v>
      </c>
      <c r="H955" s="110" t="n">
        <v>0</v>
      </c>
      <c r="I955" s="106" t="s">
        <v>4</v>
      </c>
      <c r="J955" s="106" t="s">
        <v>5</v>
      </c>
      <c r="K955" s="108" t="s">
        <v>6</v>
      </c>
      <c r="L955" s="109" t="s">
        <v>7</v>
      </c>
      <c r="M955" s="109" t="s">
        <v>244</v>
      </c>
      <c r="N955" s="28"/>
      <c r="O955" s="28"/>
      <c r="P955" s="20" t="s">
        <v>2179</v>
      </c>
      <c r="Q955" s="21"/>
      <c r="R955" s="1"/>
      <c r="S955" s="1" t="str">
        <f aca="false">IF(E955=F955,"","NOT EQUAL")</f>
        <v>NOT EQUAL</v>
      </c>
      <c r="T955" s="1" t="str">
        <f aca="false">IF(ISNA(VLOOKUP(P955,'NEW XEQM.c'!D:D,1,0)),"--",VLOOKUP(P955,'NEW XEQM.c'!D:G,3,0))</f>
        <v>--</v>
      </c>
      <c r="U955" s="1"/>
      <c r="W955" s="0" t="e">
        <f aca="false">SUBSTITUTE(IF(AND(T955="--",FIND("STD",E955),FIND("fn",C955)&gt;0,FIND("ITM_",P955),I955="CAT_FNCT"),E955,""),"""","")</f>
        <v>#VALUE!</v>
      </c>
    </row>
    <row r="956" customFormat="false" ht="15.75" hidden="false" customHeight="false" outlineLevel="0" collapsed="false">
      <c r="A956" s="23" t="n">
        <f aca="false">IF(B956=INT(B956),ROW(),"")</f>
        <v>956</v>
      </c>
      <c r="B956" s="24" t="n">
        <f aca="false">IF(AND(MID(C956,2,1)&lt;&gt;"/",MID(C956,1,1)="/"),INT(B955)+1,B955+0.01)</f>
        <v>932</v>
      </c>
      <c r="C956" s="105" t="s">
        <v>1376</v>
      </c>
      <c r="D956" s="105" t="s">
        <v>2180</v>
      </c>
      <c r="E956" s="106" t="s">
        <v>2</v>
      </c>
      <c r="F956" s="106" t="s">
        <v>2181</v>
      </c>
      <c r="G956" s="110" t="n">
        <v>0</v>
      </c>
      <c r="H956" s="110" t="n">
        <v>0</v>
      </c>
      <c r="I956" s="106" t="s">
        <v>4</v>
      </c>
      <c r="J956" s="106" t="s">
        <v>5</v>
      </c>
      <c r="K956" s="108" t="s">
        <v>6</v>
      </c>
      <c r="L956" s="109" t="s">
        <v>7</v>
      </c>
      <c r="M956" s="109" t="s">
        <v>244</v>
      </c>
      <c r="N956" s="28"/>
      <c r="O956" s="28"/>
      <c r="P956" s="20" t="s">
        <v>2180</v>
      </c>
      <c r="Q956" s="21"/>
      <c r="R956" s="1"/>
      <c r="S956" s="1" t="str">
        <f aca="false">IF(E956=F956,"","NOT EQUAL")</f>
        <v>NOT EQUAL</v>
      </c>
      <c r="T956" s="1" t="str">
        <f aca="false">IF(ISNA(VLOOKUP(P956,'NEW XEQM.c'!D:D,1,0)),"--",VLOOKUP(P956,'NEW XEQM.c'!D:G,3,0))</f>
        <v>--</v>
      </c>
      <c r="U956" s="1"/>
      <c r="W956" s="0" t="e">
        <f aca="false">SUBSTITUTE(IF(AND(T956="--",FIND("STD",E956),FIND("fn",C956)&gt;0,FIND("ITM_",P956),I956="CAT_FNCT"),E956,""),"""","")</f>
        <v>#VALUE!</v>
      </c>
    </row>
    <row r="957" customFormat="false" ht="15.75" hidden="false" customHeight="false" outlineLevel="0" collapsed="false">
      <c r="A957" s="23" t="n">
        <f aca="false">IF(B957=INT(B957),ROW(),"")</f>
        <v>957</v>
      </c>
      <c r="B957" s="24" t="n">
        <f aca="false">IF(AND(MID(C957,2,1)&lt;&gt;"/",MID(C957,1,1)="/"),INT(B956)+1,B956+0.01)</f>
        <v>933</v>
      </c>
      <c r="C957" s="105" t="s">
        <v>1376</v>
      </c>
      <c r="D957" s="105" t="s">
        <v>2182</v>
      </c>
      <c r="E957" s="106" t="s">
        <v>2</v>
      </c>
      <c r="F957" s="106" t="s">
        <v>2183</v>
      </c>
      <c r="G957" s="110" t="n">
        <v>0</v>
      </c>
      <c r="H957" s="110" t="n">
        <v>0</v>
      </c>
      <c r="I957" s="106" t="s">
        <v>4</v>
      </c>
      <c r="J957" s="106" t="s">
        <v>5</v>
      </c>
      <c r="K957" s="108" t="s">
        <v>6</v>
      </c>
      <c r="L957" s="109" t="s">
        <v>7</v>
      </c>
      <c r="M957" s="109" t="s">
        <v>244</v>
      </c>
      <c r="N957" s="28"/>
      <c r="O957" s="28"/>
      <c r="P957" s="20" t="s">
        <v>2182</v>
      </c>
      <c r="Q957" s="21"/>
      <c r="R957" s="1"/>
      <c r="S957" s="1" t="str">
        <f aca="false">IF(E957=F957,"","NOT EQUAL")</f>
        <v>NOT EQUAL</v>
      </c>
      <c r="T957" s="1" t="str">
        <f aca="false">IF(ISNA(VLOOKUP(P957,'NEW XEQM.c'!D:D,1,0)),"--",VLOOKUP(P957,'NEW XEQM.c'!D:G,3,0))</f>
        <v>--</v>
      </c>
      <c r="U957" s="1"/>
      <c r="W957" s="0" t="e">
        <f aca="false">SUBSTITUTE(IF(AND(T957="--",FIND("STD",E957),FIND("fn",C957)&gt;0,FIND("ITM_",P957),I957="CAT_FNCT"),E957,""),"""","")</f>
        <v>#VALUE!</v>
      </c>
    </row>
    <row r="958" customFormat="false" ht="15.75" hidden="false" customHeight="false" outlineLevel="0" collapsed="false">
      <c r="A958" s="23" t="n">
        <f aca="false">IF(B958=INT(B958),ROW(),"")</f>
        <v>958</v>
      </c>
      <c r="B958" s="24" t="n">
        <f aca="false">IF(AND(MID(C958,2,1)&lt;&gt;"/",MID(C958,1,1)="/"),INT(B957)+1,B957+0.01)</f>
        <v>934</v>
      </c>
      <c r="C958" s="105" t="s">
        <v>1376</v>
      </c>
      <c r="D958" s="20" t="s">
        <v>2184</v>
      </c>
      <c r="E958" s="106" t="s">
        <v>2</v>
      </c>
      <c r="F958" s="106" t="s">
        <v>2185</v>
      </c>
      <c r="G958" s="110" t="n">
        <v>0</v>
      </c>
      <c r="H958" s="110" t="n">
        <v>0</v>
      </c>
      <c r="I958" s="106" t="s">
        <v>4</v>
      </c>
      <c r="J958" s="106" t="s">
        <v>5</v>
      </c>
      <c r="K958" s="108" t="s">
        <v>6</v>
      </c>
      <c r="L958" s="109" t="s">
        <v>7</v>
      </c>
      <c r="M958" s="109" t="s">
        <v>244</v>
      </c>
      <c r="N958" s="28"/>
      <c r="O958" s="28"/>
      <c r="P958" s="20" t="s">
        <v>2184</v>
      </c>
      <c r="Q958" s="21"/>
      <c r="R958" s="1"/>
      <c r="S958" s="1" t="str">
        <f aca="false">IF(E958=F958,"","NOT EQUAL")</f>
        <v>NOT EQUAL</v>
      </c>
      <c r="T958" s="1" t="str">
        <f aca="false">IF(ISNA(VLOOKUP(P958,'NEW XEQM.c'!D:D,1,0)),"--",VLOOKUP(P958,'NEW XEQM.c'!D:G,3,0))</f>
        <v>--</v>
      </c>
      <c r="U958" s="1"/>
      <c r="W958" s="0" t="e">
        <f aca="false">SUBSTITUTE(IF(AND(T958="--",FIND("STD",E958),FIND("fn",C958)&gt;0,FIND("ITM_",P958),I958="CAT_FNCT"),E958,""),"""","")</f>
        <v>#VALUE!</v>
      </c>
    </row>
    <row r="959" customFormat="false" ht="15.75" hidden="false" customHeight="false" outlineLevel="0" collapsed="false">
      <c r="A959" s="23" t="n">
        <f aca="false">IF(B959=INT(B959),ROW(),"")</f>
        <v>959</v>
      </c>
      <c r="B959" s="24" t="n">
        <f aca="false">IF(AND(MID(C959,2,1)&lt;&gt;"/",MID(C959,1,1)="/"),INT(B958)+1,B958+0.01)</f>
        <v>935</v>
      </c>
      <c r="C959" s="105" t="s">
        <v>1376</v>
      </c>
      <c r="D959" s="20" t="s">
        <v>2186</v>
      </c>
      <c r="E959" s="106" t="s">
        <v>2</v>
      </c>
      <c r="F959" s="106" t="s">
        <v>2187</v>
      </c>
      <c r="G959" s="110" t="n">
        <v>0</v>
      </c>
      <c r="H959" s="110" t="n">
        <v>0</v>
      </c>
      <c r="I959" s="106" t="s">
        <v>4</v>
      </c>
      <c r="J959" s="106" t="s">
        <v>5</v>
      </c>
      <c r="K959" s="108" t="s">
        <v>6</v>
      </c>
      <c r="L959" s="109" t="s">
        <v>7</v>
      </c>
      <c r="M959" s="109" t="s">
        <v>244</v>
      </c>
      <c r="N959" s="28"/>
      <c r="O959" s="28"/>
      <c r="P959" s="20" t="s">
        <v>2186</v>
      </c>
      <c r="Q959" s="21"/>
      <c r="R959" s="1"/>
      <c r="S959" s="1" t="str">
        <f aca="false">IF(E959=F959,"","NOT EQUAL")</f>
        <v>NOT EQUAL</v>
      </c>
      <c r="T959" s="1" t="str">
        <f aca="false">IF(ISNA(VLOOKUP(P959,'NEW XEQM.c'!D:D,1,0)),"--",VLOOKUP(P959,'NEW XEQM.c'!D:G,3,0))</f>
        <v>--</v>
      </c>
      <c r="U959" s="1"/>
      <c r="W959" s="0" t="e">
        <f aca="false">SUBSTITUTE(IF(AND(T959="--",FIND("STD",E959),FIND("fn",C959)&gt;0,FIND("ITM_",P959),I959="CAT_FNCT"),E959,""),"""","")</f>
        <v>#VALUE!</v>
      </c>
    </row>
    <row r="960" customFormat="false" ht="15.75" hidden="false" customHeight="false" outlineLevel="0" collapsed="false">
      <c r="A960" s="23" t="n">
        <f aca="false">IF(B960=INT(B960),ROW(),"")</f>
        <v>960</v>
      </c>
      <c r="B960" s="24" t="n">
        <f aca="false">IF(AND(MID(C960,2,1)&lt;&gt;"/",MID(C960,1,1)="/"),INT(B959)+1,B959+0.01)</f>
        <v>936</v>
      </c>
      <c r="C960" s="105" t="s">
        <v>1376</v>
      </c>
      <c r="D960" s="105" t="s">
        <v>2188</v>
      </c>
      <c r="E960" s="106" t="s">
        <v>2</v>
      </c>
      <c r="F960" s="106" t="s">
        <v>2189</v>
      </c>
      <c r="G960" s="110" t="n">
        <v>0</v>
      </c>
      <c r="H960" s="110" t="n">
        <v>0</v>
      </c>
      <c r="I960" s="106" t="s">
        <v>4</v>
      </c>
      <c r="J960" s="106" t="s">
        <v>5</v>
      </c>
      <c r="K960" s="108" t="s">
        <v>6</v>
      </c>
      <c r="L960" s="109" t="s">
        <v>7</v>
      </c>
      <c r="M960" s="109" t="s">
        <v>244</v>
      </c>
      <c r="N960" s="28"/>
      <c r="O960" s="28"/>
      <c r="P960" s="20" t="s">
        <v>2188</v>
      </c>
      <c r="Q960" s="21"/>
      <c r="R960" s="1"/>
      <c r="S960" s="1" t="str">
        <f aca="false">IF(E960=F960,"","NOT EQUAL")</f>
        <v>NOT EQUAL</v>
      </c>
      <c r="T960" s="1" t="str">
        <f aca="false">IF(ISNA(VLOOKUP(P960,'NEW XEQM.c'!D:D,1,0)),"--",VLOOKUP(P960,'NEW XEQM.c'!D:G,3,0))</f>
        <v>--</v>
      </c>
      <c r="U960" s="1"/>
      <c r="W960" s="0" t="e">
        <f aca="false">SUBSTITUTE(IF(AND(T960="--",FIND("STD",E960),FIND("fn",C960)&gt;0,FIND("ITM_",P960),I960="CAT_FNCT"),E960,""),"""","")</f>
        <v>#VALUE!</v>
      </c>
    </row>
    <row r="961" customFormat="false" ht="15.75" hidden="false" customHeight="false" outlineLevel="0" collapsed="false">
      <c r="A961" s="23" t="n">
        <f aca="false">IF(B961=INT(B961),ROW(),"")</f>
        <v>961</v>
      </c>
      <c r="B961" s="24" t="n">
        <f aca="false">IF(AND(MID(C961,2,1)&lt;&gt;"/",MID(C961,1,1)="/"),INT(B960)+1,B960+0.01)</f>
        <v>937</v>
      </c>
      <c r="C961" s="105" t="s">
        <v>1376</v>
      </c>
      <c r="D961" s="20" t="s">
        <v>2190</v>
      </c>
      <c r="E961" s="106" t="s">
        <v>2</v>
      </c>
      <c r="F961" s="106" t="s">
        <v>2191</v>
      </c>
      <c r="G961" s="110" t="n">
        <v>0</v>
      </c>
      <c r="H961" s="110" t="n">
        <v>0</v>
      </c>
      <c r="I961" s="106" t="s">
        <v>4</v>
      </c>
      <c r="J961" s="106" t="s">
        <v>5</v>
      </c>
      <c r="K961" s="108" t="s">
        <v>6</v>
      </c>
      <c r="L961" s="109" t="s">
        <v>7</v>
      </c>
      <c r="M961" s="109" t="s">
        <v>244</v>
      </c>
      <c r="N961" s="28"/>
      <c r="O961" s="28"/>
      <c r="P961" s="20" t="s">
        <v>2190</v>
      </c>
      <c r="Q961" s="21"/>
      <c r="R961" s="1"/>
      <c r="S961" s="1" t="str">
        <f aca="false">IF(E961=F961,"","NOT EQUAL")</f>
        <v>NOT EQUAL</v>
      </c>
      <c r="T961" s="1" t="str">
        <f aca="false">IF(ISNA(VLOOKUP(P961,'NEW XEQM.c'!D:D,1,0)),"--",VLOOKUP(P961,'NEW XEQM.c'!D:G,3,0))</f>
        <v>--</v>
      </c>
      <c r="U961" s="1"/>
      <c r="W961" s="0" t="e">
        <f aca="false">SUBSTITUTE(IF(AND(T961="--",FIND("STD",E961),FIND("fn",C961)&gt;0,FIND("ITM_",P961),I961="CAT_FNCT"),E961,""),"""","")</f>
        <v>#VALUE!</v>
      </c>
    </row>
    <row r="962" customFormat="false" ht="15.75" hidden="false" customHeight="false" outlineLevel="0" collapsed="false">
      <c r="A962" s="23" t="n">
        <f aca="false">IF(B962=INT(B962),ROW(),"")</f>
        <v>962</v>
      </c>
      <c r="B962" s="24" t="n">
        <f aca="false">IF(AND(MID(C962,2,1)&lt;&gt;"/",MID(C962,1,1)="/"),INT(B961)+1,B961+0.01)</f>
        <v>938</v>
      </c>
      <c r="C962" s="105" t="s">
        <v>0</v>
      </c>
      <c r="D962" s="105" t="s">
        <v>1</v>
      </c>
      <c r="E962" s="106" t="s">
        <v>2</v>
      </c>
      <c r="F962" s="106" t="s">
        <v>2192</v>
      </c>
      <c r="G962" s="110" t="n">
        <v>0</v>
      </c>
      <c r="H962" s="110" t="n">
        <v>0</v>
      </c>
      <c r="I962" s="106" t="s">
        <v>4</v>
      </c>
      <c r="J962" s="106" t="s">
        <v>5</v>
      </c>
      <c r="K962" s="108" t="s">
        <v>6</v>
      </c>
      <c r="L962" s="109" t="s">
        <v>7</v>
      </c>
      <c r="M962" s="109" t="s">
        <v>244</v>
      </c>
      <c r="N962" s="28"/>
      <c r="O962" s="28"/>
      <c r="P962" s="20" t="s">
        <v>2193</v>
      </c>
      <c r="Q962" s="21"/>
      <c r="R962" s="1"/>
      <c r="S962" s="1" t="str">
        <f aca="false">IF(E962=F962,"","NOT EQUAL")</f>
        <v>NOT EQUAL</v>
      </c>
      <c r="T962" s="1" t="str">
        <f aca="false">IF(ISNA(VLOOKUP(P962,'NEW XEQM.c'!D:D,1,0)),"--",VLOOKUP(P962,'NEW XEQM.c'!D:G,3,0))</f>
        <v>--</v>
      </c>
      <c r="U962" s="1"/>
      <c r="W962" s="0" t="e">
        <f aca="false">SUBSTITUTE(IF(AND(T962="--",FIND("STD",E962),FIND("fn",C962)&gt;0,FIND("ITM_",P962),I962="CAT_FNCT"),E962,""),"""","")</f>
        <v>#VALUE!</v>
      </c>
    </row>
    <row r="963" customFormat="false" ht="15.75" hidden="false" customHeight="false" outlineLevel="0" collapsed="false">
      <c r="A963" s="23" t="n">
        <f aca="false">IF(B963=INT(B963),ROW(),"")</f>
        <v>963</v>
      </c>
      <c r="B963" s="24" t="n">
        <f aca="false">IF(AND(MID(C963,2,1)&lt;&gt;"/",MID(C963,1,1)="/"),INT(B962)+1,B962+0.01)</f>
        <v>939</v>
      </c>
      <c r="C963" s="105" t="s">
        <v>0</v>
      </c>
      <c r="D963" s="105" t="s">
        <v>1</v>
      </c>
      <c r="E963" s="106" t="s">
        <v>2</v>
      </c>
      <c r="F963" s="106" t="s">
        <v>2194</v>
      </c>
      <c r="G963" s="110" t="n">
        <v>0</v>
      </c>
      <c r="H963" s="110" t="n">
        <v>0</v>
      </c>
      <c r="I963" s="106" t="s">
        <v>4</v>
      </c>
      <c r="J963" s="106" t="s">
        <v>5</v>
      </c>
      <c r="K963" s="108" t="s">
        <v>6</v>
      </c>
      <c r="L963" s="109" t="s">
        <v>7</v>
      </c>
      <c r="M963" s="109" t="s">
        <v>244</v>
      </c>
      <c r="N963" s="28"/>
      <c r="O963" s="28"/>
      <c r="P963" s="20" t="s">
        <v>2195</v>
      </c>
      <c r="Q963" s="21"/>
      <c r="R963" s="1"/>
      <c r="S963" s="1" t="str">
        <f aca="false">IF(E963=F963,"","NOT EQUAL")</f>
        <v>NOT EQUAL</v>
      </c>
      <c r="T963" s="1" t="str">
        <f aca="false">IF(ISNA(VLOOKUP(P963,'NEW XEQM.c'!D:D,1,0)),"--",VLOOKUP(P963,'NEW XEQM.c'!D:G,3,0))</f>
        <v>--</v>
      </c>
      <c r="U963" s="1"/>
      <c r="W963" s="0" t="e">
        <f aca="false">SUBSTITUTE(IF(AND(T963="--",FIND("STD",E963),FIND("fn",C963)&gt;0,FIND("ITM_",P963),I963="CAT_FNCT"),E963,""),"""","")</f>
        <v>#VALUE!</v>
      </c>
    </row>
    <row r="964" customFormat="false" ht="15.75" hidden="false" customHeight="false" outlineLevel="0" collapsed="false">
      <c r="A964" s="23" t="n">
        <f aca="false">IF(B964=INT(B964),ROW(),"")</f>
        <v>964</v>
      </c>
      <c r="B964" s="24" t="n">
        <f aca="false">IF(AND(MID(C964,2,1)&lt;&gt;"/",MID(C964,1,1)="/"),INT(B963)+1,B963+0.01)</f>
        <v>940</v>
      </c>
      <c r="C964" s="105" t="s">
        <v>0</v>
      </c>
      <c r="D964" s="105" t="s">
        <v>1</v>
      </c>
      <c r="E964" s="106" t="s">
        <v>2</v>
      </c>
      <c r="F964" s="106" t="s">
        <v>2196</v>
      </c>
      <c r="G964" s="110" t="n">
        <v>0</v>
      </c>
      <c r="H964" s="110" t="n">
        <v>0</v>
      </c>
      <c r="I964" s="106" t="s">
        <v>4</v>
      </c>
      <c r="J964" s="106" t="s">
        <v>5</v>
      </c>
      <c r="K964" s="108" t="s">
        <v>6</v>
      </c>
      <c r="L964" s="109" t="s">
        <v>7</v>
      </c>
      <c r="M964" s="109" t="s">
        <v>244</v>
      </c>
      <c r="N964" s="28"/>
      <c r="O964" s="28"/>
      <c r="P964" s="20" t="s">
        <v>2197</v>
      </c>
      <c r="Q964" s="21"/>
      <c r="R964" s="1"/>
      <c r="S964" s="1" t="str">
        <f aca="false">IF(E964=F964,"","NOT EQUAL")</f>
        <v>NOT EQUAL</v>
      </c>
      <c r="T964" s="1" t="str">
        <f aca="false">IF(ISNA(VLOOKUP(P964,'NEW XEQM.c'!D:D,1,0)),"--",VLOOKUP(P964,'NEW XEQM.c'!D:G,3,0))</f>
        <v>--</v>
      </c>
      <c r="U964" s="1"/>
      <c r="W964" s="0" t="e">
        <f aca="false">SUBSTITUTE(IF(AND(T964="--",FIND("STD",E964),FIND("fn",C964)&gt;0,FIND("ITM_",P964),I964="CAT_FNCT"),E964,""),"""","")</f>
        <v>#VALUE!</v>
      </c>
    </row>
    <row r="965" customFormat="false" ht="15.75" hidden="false" customHeight="false" outlineLevel="0" collapsed="false">
      <c r="A965" s="23" t="n">
        <f aca="false">IF(B965=INT(B965),ROW(),"")</f>
        <v>965</v>
      </c>
      <c r="B965" s="24" t="n">
        <f aca="false">IF(AND(MID(C965,2,1)&lt;&gt;"/",MID(C965,1,1)="/"),INT(B964)+1,B964+0.01)</f>
        <v>941</v>
      </c>
      <c r="C965" s="105" t="s">
        <v>1376</v>
      </c>
      <c r="D965" s="105" t="s">
        <v>2198</v>
      </c>
      <c r="E965" s="106" t="s">
        <v>2</v>
      </c>
      <c r="F965" s="106" t="s">
        <v>2199</v>
      </c>
      <c r="G965" s="110" t="n">
        <v>0</v>
      </c>
      <c r="H965" s="110" t="n">
        <v>0</v>
      </c>
      <c r="I965" s="106" t="s">
        <v>4</v>
      </c>
      <c r="J965" s="106" t="s">
        <v>5</v>
      </c>
      <c r="K965" s="108" t="s">
        <v>6</v>
      </c>
      <c r="L965" s="109" t="s">
        <v>7</v>
      </c>
      <c r="M965" s="109" t="s">
        <v>244</v>
      </c>
      <c r="N965" s="28"/>
      <c r="O965" s="28"/>
      <c r="P965" s="20" t="s">
        <v>2198</v>
      </c>
      <c r="Q965" s="21"/>
      <c r="R965" s="1"/>
      <c r="S965" s="1" t="str">
        <f aca="false">IF(E965=F965,"","NOT EQUAL")</f>
        <v>NOT EQUAL</v>
      </c>
      <c r="T965" s="1" t="str">
        <f aca="false">IF(ISNA(VLOOKUP(P965,'NEW XEQM.c'!D:D,1,0)),"--",VLOOKUP(P965,'NEW XEQM.c'!D:G,3,0))</f>
        <v>--</v>
      </c>
      <c r="U965" s="1"/>
      <c r="W965" s="0" t="e">
        <f aca="false">SUBSTITUTE(IF(AND(T965="--",FIND("STD",E965),FIND("fn",C965)&gt;0,FIND("ITM_",P965),I965="CAT_FNCT"),E965,""),"""","")</f>
        <v>#VALUE!</v>
      </c>
    </row>
    <row r="966" customFormat="false" ht="15.75" hidden="false" customHeight="false" outlineLevel="0" collapsed="false">
      <c r="A966" s="23" t="n">
        <f aca="false">IF(B966=INT(B966),ROW(),"")</f>
        <v>966</v>
      </c>
      <c r="B966" s="24" t="n">
        <f aca="false">IF(AND(MID(C966,2,1)&lt;&gt;"/",MID(C966,1,1)="/"),INT(B965)+1,B965+0.01)</f>
        <v>942</v>
      </c>
      <c r="C966" s="105" t="s">
        <v>1376</v>
      </c>
      <c r="D966" s="20" t="s">
        <v>2200</v>
      </c>
      <c r="E966" s="106" t="s">
        <v>2</v>
      </c>
      <c r="F966" s="106" t="s">
        <v>2201</v>
      </c>
      <c r="G966" s="110" t="n">
        <v>0</v>
      </c>
      <c r="H966" s="110" t="n">
        <v>0</v>
      </c>
      <c r="I966" s="106" t="s">
        <v>4</v>
      </c>
      <c r="J966" s="106" t="s">
        <v>5</v>
      </c>
      <c r="K966" s="108" t="s">
        <v>6</v>
      </c>
      <c r="L966" s="109" t="s">
        <v>7</v>
      </c>
      <c r="M966" s="109" t="s">
        <v>244</v>
      </c>
      <c r="N966" s="28"/>
      <c r="O966" s="28"/>
      <c r="P966" s="20" t="s">
        <v>2200</v>
      </c>
      <c r="Q966" s="21"/>
      <c r="R966" s="1"/>
      <c r="S966" s="1" t="str">
        <f aca="false">IF(E966=F966,"","NOT EQUAL")</f>
        <v>NOT EQUAL</v>
      </c>
      <c r="T966" s="1" t="str">
        <f aca="false">IF(ISNA(VLOOKUP(P966,'NEW XEQM.c'!D:D,1,0)),"--",VLOOKUP(P966,'NEW XEQM.c'!D:G,3,0))</f>
        <v>--</v>
      </c>
      <c r="U966" s="1"/>
      <c r="W966" s="0" t="e">
        <f aca="false">SUBSTITUTE(IF(AND(T966="--",FIND("STD",E966),FIND("fn",C966)&gt;0,FIND("ITM_",P966),I966="CAT_FNCT"),E966,""),"""","")</f>
        <v>#VALUE!</v>
      </c>
    </row>
    <row r="967" customFormat="false" ht="15.75" hidden="false" customHeight="false" outlineLevel="0" collapsed="false">
      <c r="A967" s="23" t="n">
        <f aca="false">IF(B967=INT(B967),ROW(),"")</f>
        <v>967</v>
      </c>
      <c r="B967" s="24" t="n">
        <f aca="false">IF(AND(MID(C967,2,1)&lt;&gt;"/",MID(C967,1,1)="/"),INT(B966)+1,B966+0.01)</f>
        <v>943</v>
      </c>
      <c r="C967" s="105" t="s">
        <v>1376</v>
      </c>
      <c r="D967" s="105" t="s">
        <v>2202</v>
      </c>
      <c r="E967" s="106" t="s">
        <v>2</v>
      </c>
      <c r="F967" s="106" t="s">
        <v>2203</v>
      </c>
      <c r="G967" s="110" t="n">
        <v>0</v>
      </c>
      <c r="H967" s="110" t="n">
        <v>0</v>
      </c>
      <c r="I967" s="106" t="s">
        <v>4</v>
      </c>
      <c r="J967" s="106" t="s">
        <v>5</v>
      </c>
      <c r="K967" s="108" t="s">
        <v>6</v>
      </c>
      <c r="L967" s="109" t="s">
        <v>7</v>
      </c>
      <c r="M967" s="109" t="s">
        <v>244</v>
      </c>
      <c r="N967" s="28"/>
      <c r="O967" s="28"/>
      <c r="P967" s="20" t="s">
        <v>2202</v>
      </c>
      <c r="Q967" s="21"/>
      <c r="R967" s="1"/>
      <c r="S967" s="1" t="str">
        <f aca="false">IF(E967=F967,"","NOT EQUAL")</f>
        <v>NOT EQUAL</v>
      </c>
      <c r="T967" s="1" t="str">
        <f aca="false">IF(ISNA(VLOOKUP(P967,'NEW XEQM.c'!D:D,1,0)),"--",VLOOKUP(P967,'NEW XEQM.c'!D:G,3,0))</f>
        <v>--</v>
      </c>
      <c r="U967" s="1"/>
      <c r="W967" s="0" t="e">
        <f aca="false">SUBSTITUTE(IF(AND(T967="--",FIND("STD",E967),FIND("fn",C967)&gt;0,FIND("ITM_",P967),I967="CAT_FNCT"),E967,""),"""","")</f>
        <v>#VALUE!</v>
      </c>
    </row>
    <row r="968" customFormat="false" ht="15.75" hidden="false" customHeight="false" outlineLevel="0" collapsed="false">
      <c r="A968" s="23" t="n">
        <f aca="false">IF(B968=INT(B968),ROW(),"")</f>
        <v>968</v>
      </c>
      <c r="B968" s="24" t="n">
        <f aca="false">IF(AND(MID(C968,2,1)&lt;&gt;"/",MID(C968,1,1)="/"),INT(B967)+1,B967+0.01)</f>
        <v>944</v>
      </c>
      <c r="C968" s="105" t="s">
        <v>1376</v>
      </c>
      <c r="D968" s="105" t="s">
        <v>2204</v>
      </c>
      <c r="E968" s="106" t="s">
        <v>2</v>
      </c>
      <c r="F968" s="106" t="s">
        <v>2205</v>
      </c>
      <c r="G968" s="110" t="n">
        <v>0</v>
      </c>
      <c r="H968" s="110" t="n">
        <v>0</v>
      </c>
      <c r="I968" s="106" t="s">
        <v>4</v>
      </c>
      <c r="J968" s="106" t="s">
        <v>5</v>
      </c>
      <c r="K968" s="108" t="s">
        <v>6</v>
      </c>
      <c r="L968" s="109" t="s">
        <v>7</v>
      </c>
      <c r="M968" s="109" t="s">
        <v>244</v>
      </c>
      <c r="N968" s="28"/>
      <c r="O968" s="28"/>
      <c r="P968" s="20" t="s">
        <v>2204</v>
      </c>
      <c r="Q968" s="21"/>
      <c r="R968" s="1"/>
      <c r="S968" s="1" t="str">
        <f aca="false">IF(E968=F968,"","NOT EQUAL")</f>
        <v>NOT EQUAL</v>
      </c>
      <c r="T968" s="1" t="str">
        <f aca="false">IF(ISNA(VLOOKUP(P968,'NEW XEQM.c'!D:D,1,0)),"--",VLOOKUP(P968,'NEW XEQM.c'!D:G,3,0))</f>
        <v>--</v>
      </c>
      <c r="U968" s="1"/>
      <c r="W968" s="0" t="e">
        <f aca="false">SUBSTITUTE(IF(AND(T968="--",FIND("STD",E968),FIND("fn",C968)&gt;0,FIND("ITM_",P968),I968="CAT_FNCT"),E968,""),"""","")</f>
        <v>#VALUE!</v>
      </c>
    </row>
    <row r="969" customFormat="false" ht="15.75" hidden="false" customHeight="false" outlineLevel="0" collapsed="false">
      <c r="A969" s="23" t="n">
        <f aca="false">IF(B969=INT(B969),ROW(),"")</f>
        <v>969</v>
      </c>
      <c r="B969" s="24" t="n">
        <f aca="false">IF(AND(MID(C969,2,1)&lt;&gt;"/",MID(C969,1,1)="/"),INT(B968)+1,B968+0.01)</f>
        <v>945</v>
      </c>
      <c r="C969" s="105" t="s">
        <v>1376</v>
      </c>
      <c r="D969" s="105" t="s">
        <v>2206</v>
      </c>
      <c r="E969" s="106" t="s">
        <v>2</v>
      </c>
      <c r="F969" s="111" t="s">
        <v>2207</v>
      </c>
      <c r="G969" s="112" t="n">
        <v>0</v>
      </c>
      <c r="H969" s="112" t="n">
        <v>0</v>
      </c>
      <c r="I969" s="106" t="s">
        <v>4</v>
      </c>
      <c r="J969" s="106" t="s">
        <v>5</v>
      </c>
      <c r="K969" s="108" t="s">
        <v>6</v>
      </c>
      <c r="L969" s="109" t="s">
        <v>7</v>
      </c>
      <c r="M969" s="109" t="s">
        <v>244</v>
      </c>
      <c r="N969" s="28"/>
      <c r="O969" s="74"/>
      <c r="P969" s="20" t="s">
        <v>2206</v>
      </c>
      <c r="Q969" s="21"/>
      <c r="R969" s="1"/>
      <c r="S969" s="1" t="str">
        <f aca="false">IF(E969=F969,"","NOT EQUAL")</f>
        <v>NOT EQUAL</v>
      </c>
      <c r="T969" s="1" t="str">
        <f aca="false">IF(ISNA(VLOOKUP(P969,'NEW XEQM.c'!D:D,1,0)),"--",VLOOKUP(P969,'NEW XEQM.c'!D:G,3,0))</f>
        <v>--</v>
      </c>
      <c r="U969" s="1"/>
      <c r="W969" s="0" t="e">
        <f aca="false">SUBSTITUTE(IF(AND(T969="--",FIND("STD",E969),FIND("fn",C969)&gt;0,FIND("ITM_",P969),I969="CAT_FNCT"),E969,""),"""","")</f>
        <v>#VALUE!</v>
      </c>
    </row>
    <row r="970" customFormat="false" ht="15.75" hidden="false" customHeight="false" outlineLevel="0" collapsed="false">
      <c r="A970" s="23" t="n">
        <f aca="false">IF(B970=INT(B970),ROW(),"")</f>
        <v>970</v>
      </c>
      <c r="B970" s="24" t="n">
        <f aca="false">IF(AND(MID(C970,2,1)&lt;&gt;"/",MID(C970,1,1)="/"),INT(B969)+1,B969+0.01)</f>
        <v>946</v>
      </c>
      <c r="C970" s="105" t="s">
        <v>1376</v>
      </c>
      <c r="D970" s="105" t="s">
        <v>2208</v>
      </c>
      <c r="E970" s="106" t="s">
        <v>2</v>
      </c>
      <c r="F970" s="106" t="s">
        <v>2209</v>
      </c>
      <c r="G970" s="110" t="n">
        <v>0</v>
      </c>
      <c r="H970" s="110" t="n">
        <v>0</v>
      </c>
      <c r="I970" s="106" t="s">
        <v>4</v>
      </c>
      <c r="J970" s="106" t="s">
        <v>5</v>
      </c>
      <c r="K970" s="108" t="s">
        <v>6</v>
      </c>
      <c r="L970" s="109" t="s">
        <v>7</v>
      </c>
      <c r="M970" s="109" t="s">
        <v>244</v>
      </c>
      <c r="N970" s="28"/>
      <c r="O970" s="28"/>
      <c r="P970" s="20" t="s">
        <v>2208</v>
      </c>
      <c r="Q970" s="21"/>
      <c r="R970" s="1"/>
      <c r="S970" s="1" t="str">
        <f aca="false">IF(E970=F970,"","NOT EQUAL")</f>
        <v>NOT EQUAL</v>
      </c>
      <c r="T970" s="1" t="str">
        <f aca="false">IF(ISNA(VLOOKUP(P970,'NEW XEQM.c'!D:D,1,0)),"--",VLOOKUP(P970,'NEW XEQM.c'!D:G,3,0))</f>
        <v>--</v>
      </c>
      <c r="U970" s="1"/>
      <c r="W970" s="0" t="e">
        <f aca="false">SUBSTITUTE(IF(AND(T970="--",FIND("STD",E970),FIND("fn",C970)&gt;0,FIND("ITM_",P970),I970="CAT_FNCT"),E970,""),"""","")</f>
        <v>#VALUE!</v>
      </c>
    </row>
    <row r="971" customFormat="false" ht="15.75" hidden="false" customHeight="false" outlineLevel="0" collapsed="false">
      <c r="A971" s="23" t="n">
        <f aca="false">IF(B971=INT(B971),ROW(),"")</f>
        <v>971</v>
      </c>
      <c r="B971" s="24" t="n">
        <f aca="false">IF(AND(MID(C971,2,1)&lt;&gt;"/",MID(C971,1,1)="/"),INT(B970)+1,B970+0.01)</f>
        <v>947</v>
      </c>
      <c r="C971" s="105" t="s">
        <v>1376</v>
      </c>
      <c r="D971" s="105" t="s">
        <v>2210</v>
      </c>
      <c r="E971" s="106" t="s">
        <v>2</v>
      </c>
      <c r="F971" s="106" t="s">
        <v>2211</v>
      </c>
      <c r="G971" s="110" t="n">
        <v>0</v>
      </c>
      <c r="H971" s="110" t="n">
        <v>0</v>
      </c>
      <c r="I971" s="106" t="s">
        <v>4</v>
      </c>
      <c r="J971" s="106" t="s">
        <v>5</v>
      </c>
      <c r="K971" s="108" t="s">
        <v>6</v>
      </c>
      <c r="L971" s="109" t="s">
        <v>7</v>
      </c>
      <c r="M971" s="109" t="s">
        <v>244</v>
      </c>
      <c r="N971" s="28"/>
      <c r="O971" s="28"/>
      <c r="P971" s="20" t="s">
        <v>2210</v>
      </c>
      <c r="Q971" s="21"/>
      <c r="R971" s="1"/>
      <c r="S971" s="1" t="str">
        <f aca="false">IF(E971=F971,"","NOT EQUAL")</f>
        <v>NOT EQUAL</v>
      </c>
      <c r="T971" s="1" t="str">
        <f aca="false">IF(ISNA(VLOOKUP(P971,'NEW XEQM.c'!D:D,1,0)),"--",VLOOKUP(P971,'NEW XEQM.c'!D:G,3,0))</f>
        <v>--</v>
      </c>
      <c r="U971" s="1"/>
      <c r="W971" s="0" t="e">
        <f aca="false">SUBSTITUTE(IF(AND(T971="--",FIND("STD",E971),FIND("fn",C971)&gt;0,FIND("ITM_",P971),I971="CAT_FNCT"),E971,""),"""","")</f>
        <v>#VALUE!</v>
      </c>
    </row>
    <row r="972" customFormat="false" ht="15.75" hidden="false" customHeight="false" outlineLevel="0" collapsed="false">
      <c r="A972" s="23" t="n">
        <f aca="false">IF(B972=INT(B972),ROW(),"")</f>
        <v>972</v>
      </c>
      <c r="B972" s="24" t="n">
        <f aca="false">IF(AND(MID(C972,2,1)&lt;&gt;"/",MID(C972,1,1)="/"),INT(B971)+1,B971+0.01)</f>
        <v>948</v>
      </c>
      <c r="C972" s="105" t="s">
        <v>1376</v>
      </c>
      <c r="D972" s="20" t="s">
        <v>2212</v>
      </c>
      <c r="E972" s="106" t="s">
        <v>2</v>
      </c>
      <c r="F972" s="106" t="s">
        <v>2213</v>
      </c>
      <c r="G972" s="110" t="n">
        <v>0</v>
      </c>
      <c r="H972" s="110" t="n">
        <v>0</v>
      </c>
      <c r="I972" s="106" t="s">
        <v>4</v>
      </c>
      <c r="J972" s="106" t="s">
        <v>5</v>
      </c>
      <c r="K972" s="108" t="s">
        <v>6</v>
      </c>
      <c r="L972" s="109" t="s">
        <v>7</v>
      </c>
      <c r="M972" s="109" t="s">
        <v>244</v>
      </c>
      <c r="N972" s="28"/>
      <c r="O972" s="28"/>
      <c r="P972" s="20" t="s">
        <v>2212</v>
      </c>
      <c r="Q972" s="21"/>
      <c r="R972" s="1"/>
      <c r="S972" s="1" t="str">
        <f aca="false">IF(E972=F972,"","NOT EQUAL")</f>
        <v>NOT EQUAL</v>
      </c>
      <c r="T972" s="1" t="str">
        <f aca="false">IF(ISNA(VLOOKUP(P972,'NEW XEQM.c'!D:D,1,0)),"--",VLOOKUP(P972,'NEW XEQM.c'!D:G,3,0))</f>
        <v>--</v>
      </c>
      <c r="U972" s="1"/>
      <c r="W972" s="0" t="e">
        <f aca="false">SUBSTITUTE(IF(AND(T972="--",FIND("STD",E972),FIND("fn",C972)&gt;0,FIND("ITM_",P972),I972="CAT_FNCT"),E972,""),"""","")</f>
        <v>#VALUE!</v>
      </c>
    </row>
    <row r="973" customFormat="false" ht="15.75" hidden="false" customHeight="false" outlineLevel="0" collapsed="false">
      <c r="A973" s="23" t="n">
        <f aca="false">IF(B973=INT(B973),ROW(),"")</f>
        <v>973</v>
      </c>
      <c r="B973" s="24" t="n">
        <f aca="false">IF(AND(MID(C973,2,1)&lt;&gt;"/",MID(C973,1,1)="/"),INT(B972)+1,B972+0.01)</f>
        <v>949</v>
      </c>
      <c r="C973" s="105" t="s">
        <v>1376</v>
      </c>
      <c r="D973" s="105" t="s">
        <v>2214</v>
      </c>
      <c r="E973" s="106" t="s">
        <v>2</v>
      </c>
      <c r="F973" s="106" t="s">
        <v>2215</v>
      </c>
      <c r="G973" s="110" t="n">
        <v>0</v>
      </c>
      <c r="H973" s="110" t="n">
        <v>0</v>
      </c>
      <c r="I973" s="106" t="s">
        <v>4</v>
      </c>
      <c r="J973" s="106" t="s">
        <v>5</v>
      </c>
      <c r="K973" s="108" t="s">
        <v>6</v>
      </c>
      <c r="L973" s="109" t="s">
        <v>7</v>
      </c>
      <c r="M973" s="109" t="s">
        <v>244</v>
      </c>
      <c r="N973" s="28"/>
      <c r="O973" s="28"/>
      <c r="P973" s="20" t="s">
        <v>2214</v>
      </c>
      <c r="Q973" s="21"/>
      <c r="R973" s="1"/>
      <c r="S973" s="1" t="str">
        <f aca="false">IF(E973=F973,"","NOT EQUAL")</f>
        <v>NOT EQUAL</v>
      </c>
      <c r="T973" s="1" t="str">
        <f aca="false">IF(ISNA(VLOOKUP(P973,'NEW XEQM.c'!D:D,1,0)),"--",VLOOKUP(P973,'NEW XEQM.c'!D:G,3,0))</f>
        <v>--</v>
      </c>
      <c r="U973" s="1"/>
      <c r="W973" s="0" t="e">
        <f aca="false">SUBSTITUTE(IF(AND(T973="--",FIND("STD",E973),FIND("fn",C973)&gt;0,FIND("ITM_",P973),I973="CAT_FNCT"),E973,""),"""","")</f>
        <v>#VALUE!</v>
      </c>
    </row>
    <row r="974" customFormat="false" ht="15.75" hidden="false" customHeight="false" outlineLevel="0" collapsed="false">
      <c r="A974" s="23" t="n">
        <f aca="false">IF(B974=INT(B974),ROW(),"")</f>
        <v>974</v>
      </c>
      <c r="B974" s="24" t="n">
        <f aca="false">IF(AND(MID(C974,2,1)&lt;&gt;"/",MID(C974,1,1)="/"),INT(B973)+1,B973+0.01)</f>
        <v>950</v>
      </c>
      <c r="C974" s="105" t="s">
        <v>1376</v>
      </c>
      <c r="D974" s="105" t="s">
        <v>2216</v>
      </c>
      <c r="E974" s="106" t="s">
        <v>2</v>
      </c>
      <c r="F974" s="106" t="s">
        <v>2217</v>
      </c>
      <c r="G974" s="110" t="n">
        <v>0</v>
      </c>
      <c r="H974" s="110" t="n">
        <v>0</v>
      </c>
      <c r="I974" s="106" t="s">
        <v>4</v>
      </c>
      <c r="J974" s="106" t="s">
        <v>5</v>
      </c>
      <c r="K974" s="108" t="s">
        <v>6</v>
      </c>
      <c r="L974" s="109" t="s">
        <v>7</v>
      </c>
      <c r="M974" s="109" t="s">
        <v>244</v>
      </c>
      <c r="N974" s="28"/>
      <c r="O974" s="28"/>
      <c r="P974" s="20" t="s">
        <v>2216</v>
      </c>
      <c r="Q974" s="21"/>
      <c r="R974" s="1"/>
      <c r="S974" s="1" t="str">
        <f aca="false">IF(E974=F974,"","NOT EQUAL")</f>
        <v>NOT EQUAL</v>
      </c>
      <c r="T974" s="1" t="str">
        <f aca="false">IF(ISNA(VLOOKUP(P974,'NEW XEQM.c'!D:D,1,0)),"--",VLOOKUP(P974,'NEW XEQM.c'!D:G,3,0))</f>
        <v>--</v>
      </c>
      <c r="U974" s="1"/>
      <c r="W974" s="0" t="e">
        <f aca="false">SUBSTITUTE(IF(AND(T974="--",FIND("STD",E974),FIND("fn",C974)&gt;0,FIND("ITM_",P974),I974="CAT_FNCT"),E974,""),"""","")</f>
        <v>#VALUE!</v>
      </c>
    </row>
    <row r="975" customFormat="false" ht="15.75" hidden="false" customHeight="false" outlineLevel="0" collapsed="false">
      <c r="A975" s="23" t="n">
        <f aca="false">IF(B975=INT(B975),ROW(),"")</f>
        <v>975</v>
      </c>
      <c r="B975" s="24" t="n">
        <f aca="false">IF(AND(MID(C975,2,1)&lt;&gt;"/",MID(C975,1,1)="/"),INT(B974)+1,B974+0.01)</f>
        <v>951</v>
      </c>
      <c r="C975" s="105" t="s">
        <v>0</v>
      </c>
      <c r="D975" s="105" t="s">
        <v>1</v>
      </c>
      <c r="E975" s="106" t="s">
        <v>2</v>
      </c>
      <c r="F975" s="106" t="s">
        <v>2218</v>
      </c>
      <c r="G975" s="113" t="n">
        <v>0</v>
      </c>
      <c r="H975" s="113" t="n">
        <v>0</v>
      </c>
      <c r="I975" s="106" t="s">
        <v>4</v>
      </c>
      <c r="J975" s="106" t="s">
        <v>5</v>
      </c>
      <c r="K975" s="108" t="s">
        <v>6</v>
      </c>
      <c r="L975" s="109" t="s">
        <v>7</v>
      </c>
      <c r="M975" s="109" t="s">
        <v>244</v>
      </c>
      <c r="N975" s="28"/>
      <c r="O975" s="28"/>
      <c r="P975" s="20" t="s">
        <v>2219</v>
      </c>
      <c r="Q975" s="21"/>
      <c r="R975" s="1"/>
      <c r="S975" s="1" t="str">
        <f aca="false">IF(E975=F975,"","NOT EQUAL")</f>
        <v>NOT EQUAL</v>
      </c>
      <c r="T975" s="1" t="str">
        <f aca="false">IF(ISNA(VLOOKUP(P975,'NEW XEQM.c'!D:D,1,0)),"--",VLOOKUP(P975,'NEW XEQM.c'!D:G,3,0))</f>
        <v>--</v>
      </c>
      <c r="U975" s="1"/>
      <c r="W975" s="0" t="e">
        <f aca="false">SUBSTITUTE(IF(AND(T975="--",FIND("STD",E975),FIND("fn",C975)&gt;0,FIND("ITM_",P975),I975="CAT_FNCT"),E975,""),"""","")</f>
        <v>#VALUE!</v>
      </c>
    </row>
    <row r="976" customFormat="false" ht="15.75" hidden="false" customHeight="false" outlineLevel="0" collapsed="false">
      <c r="A976" s="23" t="n">
        <f aca="false">IF(B976=INT(B976),ROW(),"")</f>
        <v>976</v>
      </c>
      <c r="B976" s="24" t="n">
        <f aca="false">IF(AND(MID(C976,2,1)&lt;&gt;"/",MID(C976,1,1)="/"),INT(B975)+1,B975+0.01)</f>
        <v>952</v>
      </c>
      <c r="C976" s="105" t="s">
        <v>0</v>
      </c>
      <c r="D976" s="105" t="s">
        <v>1</v>
      </c>
      <c r="E976" s="106" t="s">
        <v>2</v>
      </c>
      <c r="F976" s="106" t="s">
        <v>2220</v>
      </c>
      <c r="G976" s="113" t="n">
        <v>0</v>
      </c>
      <c r="H976" s="113" t="n">
        <v>0</v>
      </c>
      <c r="I976" s="106" t="s">
        <v>4</v>
      </c>
      <c r="J976" s="106" t="s">
        <v>5</v>
      </c>
      <c r="K976" s="108" t="s">
        <v>6</v>
      </c>
      <c r="L976" s="109" t="s">
        <v>7</v>
      </c>
      <c r="M976" s="109" t="s">
        <v>244</v>
      </c>
      <c r="N976" s="28"/>
      <c r="O976" s="28"/>
      <c r="P976" s="20" t="s">
        <v>2221</v>
      </c>
      <c r="Q976" s="21"/>
      <c r="R976" s="1"/>
      <c r="S976" s="1" t="str">
        <f aca="false">IF(E976=F976,"","NOT EQUAL")</f>
        <v>NOT EQUAL</v>
      </c>
      <c r="T976" s="1" t="str">
        <f aca="false">IF(ISNA(VLOOKUP(P976,'NEW XEQM.c'!D:D,1,0)),"--",VLOOKUP(P976,'NEW XEQM.c'!D:G,3,0))</f>
        <v>--</v>
      </c>
      <c r="U976" s="1"/>
      <c r="W976" s="0" t="e">
        <f aca="false">SUBSTITUTE(IF(AND(T976="--",FIND("STD",E976),FIND("fn",C976)&gt;0,FIND("ITM_",P976),I976="CAT_FNCT"),E976,""),"""","")</f>
        <v>#VALUE!</v>
      </c>
    </row>
    <row r="977" customFormat="false" ht="15.75" hidden="false" customHeight="false" outlineLevel="0" collapsed="false">
      <c r="A977" s="23" t="n">
        <f aca="false">IF(B977=INT(B977),ROW(),"")</f>
        <v>977</v>
      </c>
      <c r="B977" s="24" t="n">
        <f aca="false">IF(AND(MID(C977,2,1)&lt;&gt;"/",MID(C977,1,1)="/"),INT(B976)+1,B976+0.01)</f>
        <v>953</v>
      </c>
      <c r="C977" s="105" t="s">
        <v>1376</v>
      </c>
      <c r="D977" s="105" t="s">
        <v>2222</v>
      </c>
      <c r="E977" s="106" t="s">
        <v>2</v>
      </c>
      <c r="F977" s="106" t="s">
        <v>2223</v>
      </c>
      <c r="G977" s="113" t="n">
        <v>0</v>
      </c>
      <c r="H977" s="113" t="n">
        <v>0</v>
      </c>
      <c r="I977" s="106" t="s">
        <v>4</v>
      </c>
      <c r="J977" s="106" t="s">
        <v>5</v>
      </c>
      <c r="K977" s="108" t="s">
        <v>6</v>
      </c>
      <c r="L977" s="109" t="s">
        <v>7</v>
      </c>
      <c r="M977" s="109" t="s">
        <v>244</v>
      </c>
      <c r="N977" s="28"/>
      <c r="O977" s="28"/>
      <c r="P977" s="20" t="s">
        <v>2222</v>
      </c>
      <c r="Q977" s="21"/>
      <c r="R977" s="1"/>
      <c r="S977" s="1" t="str">
        <f aca="false">IF(E977=F977,"","NOT EQUAL")</f>
        <v>NOT EQUAL</v>
      </c>
      <c r="T977" s="1" t="str">
        <f aca="false">IF(ISNA(VLOOKUP(P977,'NEW XEQM.c'!D:D,1,0)),"--",VLOOKUP(P977,'NEW XEQM.c'!D:G,3,0))</f>
        <v>--</v>
      </c>
      <c r="U977" s="1"/>
      <c r="W977" s="0" t="e">
        <f aca="false">SUBSTITUTE(IF(AND(T977="--",FIND("STD",E977),FIND("fn",C977)&gt;0,FIND("ITM_",P977),I977="CAT_FNCT"),E977,""),"""","")</f>
        <v>#VALUE!</v>
      </c>
    </row>
    <row r="978" customFormat="false" ht="15.75" hidden="false" customHeight="false" outlineLevel="0" collapsed="false">
      <c r="A978" s="23" t="n">
        <f aca="false">IF(B978=INT(B978),ROW(),"")</f>
        <v>978</v>
      </c>
      <c r="B978" s="24" t="n">
        <f aca="false">IF(AND(MID(C978,2,1)&lt;&gt;"/",MID(C978,1,1)="/"),INT(B977)+1,B977+0.01)</f>
        <v>954</v>
      </c>
      <c r="C978" s="105" t="s">
        <v>0</v>
      </c>
      <c r="D978" s="105" t="s">
        <v>1</v>
      </c>
      <c r="E978" s="106" t="s">
        <v>2</v>
      </c>
      <c r="F978" s="106" t="s">
        <v>2224</v>
      </c>
      <c r="G978" s="113" t="n">
        <v>0</v>
      </c>
      <c r="H978" s="113" t="n">
        <v>0</v>
      </c>
      <c r="I978" s="106" t="s">
        <v>4</v>
      </c>
      <c r="J978" s="106" t="s">
        <v>5</v>
      </c>
      <c r="K978" s="108" t="s">
        <v>6</v>
      </c>
      <c r="L978" s="109" t="s">
        <v>7</v>
      </c>
      <c r="M978" s="109" t="s">
        <v>244</v>
      </c>
      <c r="N978" s="28"/>
      <c r="O978" s="28"/>
      <c r="P978" s="20" t="s">
        <v>2225</v>
      </c>
      <c r="Q978" s="21"/>
      <c r="R978" s="1"/>
      <c r="S978" s="1" t="str">
        <f aca="false">IF(E978=F978,"","NOT EQUAL")</f>
        <v>NOT EQUAL</v>
      </c>
      <c r="T978" s="1" t="str">
        <f aca="false">IF(ISNA(VLOOKUP(P978,'NEW XEQM.c'!D:D,1,0)),"--",VLOOKUP(P978,'NEW XEQM.c'!D:G,3,0))</f>
        <v>--</v>
      </c>
      <c r="U978" s="1"/>
      <c r="W978" s="0" t="e">
        <f aca="false">SUBSTITUTE(IF(AND(T978="--",FIND("STD",E978),FIND("fn",C978)&gt;0,FIND("ITM_",P978),I978="CAT_FNCT"),E978,""),"""","")</f>
        <v>#VALUE!</v>
      </c>
    </row>
    <row r="979" customFormat="false" ht="15.75" hidden="false" customHeight="false" outlineLevel="0" collapsed="false">
      <c r="A979" s="23" t="n">
        <f aca="false">IF(B979=INT(B979),ROW(),"")</f>
        <v>979</v>
      </c>
      <c r="B979" s="24" t="n">
        <f aca="false">IF(AND(MID(C979,2,1)&lt;&gt;"/",MID(C979,1,1)="/"),INT(B978)+1,B978+0.01)</f>
        <v>955</v>
      </c>
      <c r="C979" s="105" t="s">
        <v>1376</v>
      </c>
      <c r="D979" s="105" t="s">
        <v>2226</v>
      </c>
      <c r="E979" s="106" t="s">
        <v>2</v>
      </c>
      <c r="F979" s="106" t="s">
        <v>2227</v>
      </c>
      <c r="G979" s="113" t="n">
        <v>0</v>
      </c>
      <c r="H979" s="113" t="n">
        <v>0</v>
      </c>
      <c r="I979" s="106" t="s">
        <v>4</v>
      </c>
      <c r="J979" s="106" t="s">
        <v>5</v>
      </c>
      <c r="K979" s="108" t="s">
        <v>6</v>
      </c>
      <c r="L979" s="109" t="s">
        <v>7</v>
      </c>
      <c r="M979" s="109" t="s">
        <v>244</v>
      </c>
      <c r="N979" s="28"/>
      <c r="O979" s="28"/>
      <c r="P979" s="20" t="s">
        <v>2226</v>
      </c>
      <c r="Q979" s="21"/>
      <c r="R979" s="1"/>
      <c r="S979" s="1" t="str">
        <f aca="false">IF(E979=F979,"","NOT EQUAL")</f>
        <v>NOT EQUAL</v>
      </c>
      <c r="T979" s="1" t="str">
        <f aca="false">IF(ISNA(VLOOKUP(P979,'NEW XEQM.c'!D:D,1,0)),"--",VLOOKUP(P979,'NEW XEQM.c'!D:G,3,0))</f>
        <v>--</v>
      </c>
      <c r="U979" s="1"/>
      <c r="W979" s="0" t="e">
        <f aca="false">SUBSTITUTE(IF(AND(T979="--",FIND("STD",E979),FIND("fn",C979)&gt;0,FIND("ITM_",P979),I979="CAT_FNCT"),E979,""),"""","")</f>
        <v>#VALUE!</v>
      </c>
    </row>
    <row r="980" customFormat="false" ht="15.75" hidden="false" customHeight="false" outlineLevel="0" collapsed="false">
      <c r="A980" s="23" t="n">
        <f aca="false">IF(B980=INT(B980),ROW(),"")</f>
        <v>980</v>
      </c>
      <c r="B980" s="24" t="n">
        <f aca="false">IF(AND(MID(C980,2,1)&lt;&gt;"/",MID(C980,1,1)="/"),INT(B979)+1,B979+0.01)</f>
        <v>956</v>
      </c>
      <c r="C980" s="105" t="s">
        <v>1376</v>
      </c>
      <c r="D980" s="20" t="s">
        <v>2228</v>
      </c>
      <c r="E980" s="106" t="s">
        <v>2</v>
      </c>
      <c r="F980" s="106" t="s">
        <v>2229</v>
      </c>
      <c r="G980" s="113" t="n">
        <v>0</v>
      </c>
      <c r="H980" s="113" t="n">
        <v>0</v>
      </c>
      <c r="I980" s="106" t="s">
        <v>4</v>
      </c>
      <c r="J980" s="106" t="s">
        <v>5</v>
      </c>
      <c r="K980" s="108" t="s">
        <v>6</v>
      </c>
      <c r="L980" s="109" t="s">
        <v>7</v>
      </c>
      <c r="M980" s="109" t="s">
        <v>244</v>
      </c>
      <c r="N980" s="28"/>
      <c r="O980" s="28"/>
      <c r="P980" s="20" t="s">
        <v>2228</v>
      </c>
      <c r="Q980" s="21"/>
      <c r="R980" s="1"/>
      <c r="S980" s="1" t="str">
        <f aca="false">IF(E980=F980,"","NOT EQUAL")</f>
        <v>NOT EQUAL</v>
      </c>
      <c r="T980" s="1" t="str">
        <f aca="false">IF(ISNA(VLOOKUP(P980,'NEW XEQM.c'!D:D,1,0)),"--",VLOOKUP(P980,'NEW XEQM.c'!D:G,3,0))</f>
        <v>--</v>
      </c>
      <c r="U980" s="1"/>
      <c r="W980" s="0" t="e">
        <f aca="false">SUBSTITUTE(IF(AND(T980="--",FIND("STD",E980),FIND("fn",C980)&gt;0,FIND("ITM_",P980),I980="CAT_FNCT"),E980,""),"""","")</f>
        <v>#VALUE!</v>
      </c>
    </row>
    <row r="981" customFormat="false" ht="15.75" hidden="false" customHeight="false" outlineLevel="0" collapsed="false">
      <c r="A981" s="23" t="n">
        <f aca="false">IF(B981=INT(B981),ROW(),"")</f>
        <v>981</v>
      </c>
      <c r="B981" s="24" t="n">
        <f aca="false">IF(AND(MID(C981,2,1)&lt;&gt;"/",MID(C981,1,1)="/"),INT(B980)+1,B980+0.01)</f>
        <v>957</v>
      </c>
      <c r="C981" s="105" t="s">
        <v>1376</v>
      </c>
      <c r="D981" s="20" t="s">
        <v>2230</v>
      </c>
      <c r="E981" s="106" t="s">
        <v>2</v>
      </c>
      <c r="F981" s="106" t="s">
        <v>2231</v>
      </c>
      <c r="G981" s="113" t="n">
        <v>0</v>
      </c>
      <c r="H981" s="113" t="n">
        <v>0</v>
      </c>
      <c r="I981" s="106" t="s">
        <v>4</v>
      </c>
      <c r="J981" s="106" t="s">
        <v>5</v>
      </c>
      <c r="K981" s="108" t="s">
        <v>6</v>
      </c>
      <c r="L981" s="109" t="s">
        <v>7</v>
      </c>
      <c r="M981" s="109" t="s">
        <v>244</v>
      </c>
      <c r="N981" s="28"/>
      <c r="O981" s="28"/>
      <c r="P981" s="20" t="s">
        <v>2230</v>
      </c>
      <c r="Q981" s="21"/>
      <c r="R981" s="1"/>
      <c r="S981" s="1" t="str">
        <f aca="false">IF(E981=F981,"","NOT EQUAL")</f>
        <v>NOT EQUAL</v>
      </c>
      <c r="T981" s="1" t="str">
        <f aca="false">IF(ISNA(VLOOKUP(P981,'NEW XEQM.c'!D:D,1,0)),"--",VLOOKUP(P981,'NEW XEQM.c'!D:G,3,0))</f>
        <v>--</v>
      </c>
      <c r="U981" s="1"/>
      <c r="W981" s="0" t="e">
        <f aca="false">SUBSTITUTE(IF(AND(T981="--",FIND("STD",E981),FIND("fn",C981)&gt;0,FIND("ITM_",P981),I981="CAT_FNCT"),E981,""),"""","")</f>
        <v>#VALUE!</v>
      </c>
    </row>
    <row r="982" customFormat="false" ht="15.75" hidden="false" customHeight="false" outlineLevel="0" collapsed="false">
      <c r="A982" s="23" t="n">
        <f aca="false">IF(B982=INT(B982),ROW(),"")</f>
        <v>982</v>
      </c>
      <c r="B982" s="24" t="n">
        <f aca="false">IF(AND(MID(C982,2,1)&lt;&gt;"/",MID(C982,1,1)="/"),INT(B981)+1,B981+0.01)</f>
        <v>958</v>
      </c>
      <c r="C982" s="105" t="s">
        <v>1376</v>
      </c>
      <c r="D982" s="20" t="s">
        <v>2232</v>
      </c>
      <c r="E982" s="106" t="s">
        <v>2</v>
      </c>
      <c r="F982" s="106" t="s">
        <v>2233</v>
      </c>
      <c r="G982" s="113" t="n">
        <v>0</v>
      </c>
      <c r="H982" s="113" t="n">
        <v>0</v>
      </c>
      <c r="I982" s="106" t="s">
        <v>4</v>
      </c>
      <c r="J982" s="106" t="s">
        <v>5</v>
      </c>
      <c r="K982" s="108" t="s">
        <v>6</v>
      </c>
      <c r="L982" s="109" t="s">
        <v>7</v>
      </c>
      <c r="M982" s="109" t="s">
        <v>244</v>
      </c>
      <c r="N982" s="28"/>
      <c r="O982" s="28"/>
      <c r="P982" s="20" t="s">
        <v>2232</v>
      </c>
      <c r="Q982" s="21"/>
      <c r="R982" s="1"/>
      <c r="S982" s="1" t="str">
        <f aca="false">IF(E982=F982,"","NOT EQUAL")</f>
        <v>NOT EQUAL</v>
      </c>
      <c r="T982" s="1" t="str">
        <f aca="false">IF(ISNA(VLOOKUP(P982,'NEW XEQM.c'!D:D,1,0)),"--",VLOOKUP(P982,'NEW XEQM.c'!D:G,3,0))</f>
        <v>--</v>
      </c>
      <c r="U982" s="1"/>
      <c r="W982" s="0" t="e">
        <f aca="false">SUBSTITUTE(IF(AND(T982="--",FIND("STD",E982),FIND("fn",C982)&gt;0,FIND("ITM_",P982),I982="CAT_FNCT"),E982,""),"""","")</f>
        <v>#VALUE!</v>
      </c>
    </row>
    <row r="983" customFormat="false" ht="15.75" hidden="false" customHeight="false" outlineLevel="0" collapsed="false">
      <c r="A983" s="23" t="n">
        <f aca="false">IF(B983=INT(B983),ROW(),"")</f>
        <v>983</v>
      </c>
      <c r="B983" s="24" t="n">
        <f aca="false">IF(AND(MID(C983,2,1)&lt;&gt;"/",MID(C983,1,1)="/"),INT(B982)+1,B982+0.01)</f>
        <v>959</v>
      </c>
      <c r="C983" s="105" t="s">
        <v>1376</v>
      </c>
      <c r="D983" s="105" t="s">
        <v>2234</v>
      </c>
      <c r="E983" s="106" t="s">
        <v>2</v>
      </c>
      <c r="F983" s="106" t="s">
        <v>2235</v>
      </c>
      <c r="G983" s="113" t="n">
        <v>0</v>
      </c>
      <c r="H983" s="113" t="n">
        <v>0</v>
      </c>
      <c r="I983" s="106" t="s">
        <v>4</v>
      </c>
      <c r="J983" s="106" t="s">
        <v>5</v>
      </c>
      <c r="K983" s="108" t="s">
        <v>6</v>
      </c>
      <c r="L983" s="109" t="s">
        <v>7</v>
      </c>
      <c r="M983" s="109" t="s">
        <v>244</v>
      </c>
      <c r="N983" s="28"/>
      <c r="O983" s="28"/>
      <c r="P983" s="20" t="s">
        <v>2234</v>
      </c>
      <c r="Q983" s="21"/>
      <c r="R983" s="1"/>
      <c r="S983" s="1" t="str">
        <f aca="false">IF(E983=F983,"","NOT EQUAL")</f>
        <v>NOT EQUAL</v>
      </c>
      <c r="T983" s="1" t="str">
        <f aca="false">IF(ISNA(VLOOKUP(P983,'NEW XEQM.c'!D:D,1,0)),"--",VLOOKUP(P983,'NEW XEQM.c'!D:G,3,0))</f>
        <v>--</v>
      </c>
      <c r="U983" s="1"/>
      <c r="W983" s="0" t="e">
        <f aca="false">SUBSTITUTE(IF(AND(T983="--",FIND("STD",E983),FIND("fn",C983)&gt;0,FIND("ITM_",P983),I983="CAT_FNCT"),E983,""),"""","")</f>
        <v>#VALUE!</v>
      </c>
    </row>
    <row r="984" customFormat="false" ht="15.75" hidden="false" customHeight="false" outlineLevel="0" collapsed="false">
      <c r="A984" s="23" t="n">
        <f aca="false">IF(B984=INT(B984),ROW(),"")</f>
        <v>984</v>
      </c>
      <c r="B984" s="24" t="n">
        <f aca="false">IF(AND(MID(C984,2,1)&lt;&gt;"/",MID(C984,1,1)="/"),INT(B983)+1,B983+0.01)</f>
        <v>960</v>
      </c>
      <c r="C984" s="105" t="s">
        <v>1376</v>
      </c>
      <c r="D984" s="105" t="s">
        <v>2236</v>
      </c>
      <c r="E984" s="106" t="s">
        <v>2</v>
      </c>
      <c r="F984" s="106" t="s">
        <v>2237</v>
      </c>
      <c r="G984" s="113" t="n">
        <v>0</v>
      </c>
      <c r="H984" s="113" t="n">
        <v>0</v>
      </c>
      <c r="I984" s="106" t="s">
        <v>4</v>
      </c>
      <c r="J984" s="106" t="s">
        <v>5</v>
      </c>
      <c r="K984" s="108" t="s">
        <v>6</v>
      </c>
      <c r="L984" s="109" t="s">
        <v>7</v>
      </c>
      <c r="M984" s="109" t="s">
        <v>244</v>
      </c>
      <c r="N984" s="28"/>
      <c r="O984" s="28"/>
      <c r="P984" s="20" t="s">
        <v>2236</v>
      </c>
      <c r="Q984" s="21"/>
      <c r="R984" s="1"/>
      <c r="S984" s="1" t="str">
        <f aca="false">IF(E984=F984,"","NOT EQUAL")</f>
        <v>NOT EQUAL</v>
      </c>
      <c r="T984" s="1" t="str">
        <f aca="false">IF(ISNA(VLOOKUP(P984,'NEW XEQM.c'!D:D,1,0)),"--",VLOOKUP(P984,'NEW XEQM.c'!D:G,3,0))</f>
        <v>--</v>
      </c>
      <c r="U984" s="1"/>
      <c r="W984" s="0" t="e">
        <f aca="false">SUBSTITUTE(IF(AND(T984="--",FIND("STD",E984),FIND("fn",C984)&gt;0,FIND("ITM_",P984),I984="CAT_FNCT"),E984,""),"""","")</f>
        <v>#VALUE!</v>
      </c>
    </row>
    <row r="985" customFormat="false" ht="15.75" hidden="false" customHeight="false" outlineLevel="0" collapsed="false">
      <c r="A985" s="23" t="n">
        <f aca="false">IF(B985=INT(B985),ROW(),"")</f>
        <v>985</v>
      </c>
      <c r="B985" s="24" t="n">
        <f aca="false">IF(AND(MID(C985,2,1)&lt;&gt;"/",MID(C985,1,1)="/"),INT(B984)+1,B984+0.01)</f>
        <v>961</v>
      </c>
      <c r="C985" s="105" t="s">
        <v>1376</v>
      </c>
      <c r="D985" s="105" t="s">
        <v>2238</v>
      </c>
      <c r="E985" s="106" t="s">
        <v>2</v>
      </c>
      <c r="F985" s="106" t="s">
        <v>2239</v>
      </c>
      <c r="G985" s="113" t="n">
        <v>0</v>
      </c>
      <c r="H985" s="113" t="n">
        <v>0</v>
      </c>
      <c r="I985" s="106" t="s">
        <v>4</v>
      </c>
      <c r="J985" s="106" t="s">
        <v>5</v>
      </c>
      <c r="K985" s="108" t="s">
        <v>6</v>
      </c>
      <c r="L985" s="109" t="s">
        <v>7</v>
      </c>
      <c r="M985" s="109" t="s">
        <v>244</v>
      </c>
      <c r="N985" s="28"/>
      <c r="O985" s="28"/>
      <c r="P985" s="20" t="s">
        <v>2238</v>
      </c>
      <c r="Q985" s="21"/>
      <c r="R985" s="1"/>
      <c r="S985" s="1" t="str">
        <f aca="false">IF(E985=F985,"","NOT EQUAL")</f>
        <v>NOT EQUAL</v>
      </c>
      <c r="T985" s="1" t="str">
        <f aca="false">IF(ISNA(VLOOKUP(P985,'NEW XEQM.c'!D:D,1,0)),"--",VLOOKUP(P985,'NEW XEQM.c'!D:G,3,0))</f>
        <v>--</v>
      </c>
      <c r="U985" s="1"/>
      <c r="W985" s="0" t="e">
        <f aca="false">SUBSTITUTE(IF(AND(T985="--",FIND("STD",E985),FIND("fn",C985)&gt;0,FIND("ITM_",P985),I985="CAT_FNCT"),E985,""),"""","")</f>
        <v>#VALUE!</v>
      </c>
    </row>
    <row r="986" customFormat="false" ht="15.75" hidden="false" customHeight="false" outlineLevel="0" collapsed="false">
      <c r="A986" s="23" t="n">
        <f aca="false">IF(B986=INT(B986),ROW(),"")</f>
        <v>986</v>
      </c>
      <c r="B986" s="24" t="n">
        <f aca="false">IF(AND(MID(C986,2,1)&lt;&gt;"/",MID(C986,1,1)="/"),INT(B985)+1,B985+0.01)</f>
        <v>962</v>
      </c>
      <c r="C986" s="105" t="s">
        <v>1376</v>
      </c>
      <c r="D986" s="20" t="s">
        <v>2240</v>
      </c>
      <c r="E986" s="106" t="s">
        <v>2</v>
      </c>
      <c r="F986" s="106" t="s">
        <v>2241</v>
      </c>
      <c r="G986" s="113" t="n">
        <v>0</v>
      </c>
      <c r="H986" s="113" t="n">
        <v>0</v>
      </c>
      <c r="I986" s="106" t="s">
        <v>4</v>
      </c>
      <c r="J986" s="106" t="s">
        <v>5</v>
      </c>
      <c r="K986" s="108" t="s">
        <v>6</v>
      </c>
      <c r="L986" s="109" t="s">
        <v>7</v>
      </c>
      <c r="M986" s="109" t="s">
        <v>244</v>
      </c>
      <c r="N986" s="28"/>
      <c r="O986" s="28"/>
      <c r="P986" s="20" t="s">
        <v>2240</v>
      </c>
      <c r="Q986" s="21"/>
      <c r="R986" s="1"/>
      <c r="S986" s="1" t="str">
        <f aca="false">IF(E986=F986,"","NOT EQUAL")</f>
        <v>NOT EQUAL</v>
      </c>
      <c r="T986" s="1" t="str">
        <f aca="false">IF(ISNA(VLOOKUP(P986,'NEW XEQM.c'!D:D,1,0)),"--",VLOOKUP(P986,'NEW XEQM.c'!D:G,3,0))</f>
        <v>--</v>
      </c>
      <c r="U986" s="1"/>
      <c r="W986" s="0" t="e">
        <f aca="false">SUBSTITUTE(IF(AND(T986="--",FIND("STD",E986),FIND("fn",C986)&gt;0,FIND("ITM_",P986),I986="CAT_FNCT"),E986,""),"""","")</f>
        <v>#VALUE!</v>
      </c>
    </row>
    <row r="987" customFormat="false" ht="15.75" hidden="false" customHeight="false" outlineLevel="0" collapsed="false">
      <c r="A987" s="23" t="n">
        <f aca="false">IF(B987=INT(B987),ROW(),"")</f>
        <v>987</v>
      </c>
      <c r="B987" s="24" t="n">
        <f aca="false">IF(AND(MID(C987,2,1)&lt;&gt;"/",MID(C987,1,1)="/"),INT(B986)+1,B986+0.01)</f>
        <v>963</v>
      </c>
      <c r="C987" s="105" t="s">
        <v>1376</v>
      </c>
      <c r="D987" s="20" t="s">
        <v>2242</v>
      </c>
      <c r="E987" s="106" t="s">
        <v>2</v>
      </c>
      <c r="F987" s="106" t="s">
        <v>2243</v>
      </c>
      <c r="G987" s="113" t="n">
        <v>0</v>
      </c>
      <c r="H987" s="113" t="n">
        <v>0</v>
      </c>
      <c r="I987" s="106" t="s">
        <v>4</v>
      </c>
      <c r="J987" s="106" t="s">
        <v>5</v>
      </c>
      <c r="K987" s="108" t="s">
        <v>6</v>
      </c>
      <c r="L987" s="109" t="s">
        <v>7</v>
      </c>
      <c r="M987" s="109" t="s">
        <v>244</v>
      </c>
      <c r="N987" s="28"/>
      <c r="O987" s="28"/>
      <c r="P987" s="20" t="s">
        <v>2242</v>
      </c>
      <c r="Q987" s="21"/>
      <c r="R987" s="1"/>
      <c r="S987" s="1" t="str">
        <f aca="false">IF(E987=F987,"","NOT EQUAL")</f>
        <v>NOT EQUAL</v>
      </c>
      <c r="T987" s="1" t="str">
        <f aca="false">IF(ISNA(VLOOKUP(P987,'NEW XEQM.c'!D:D,1,0)),"--",VLOOKUP(P987,'NEW XEQM.c'!D:G,3,0))</f>
        <v>--</v>
      </c>
      <c r="U987" s="1"/>
      <c r="W987" s="0" t="e">
        <f aca="false">SUBSTITUTE(IF(AND(T987="--",FIND("STD",E987),FIND("fn",C987)&gt;0,FIND("ITM_",P987),I987="CAT_FNCT"),E987,""),"""","")</f>
        <v>#VALUE!</v>
      </c>
    </row>
    <row r="988" customFormat="false" ht="15.75" hidden="false" customHeight="false" outlineLevel="0" collapsed="false">
      <c r="A988" s="23" t="n">
        <f aca="false">IF(B988=INT(B988),ROW(),"")</f>
        <v>988</v>
      </c>
      <c r="B988" s="24" t="n">
        <f aca="false">IF(AND(MID(C988,2,1)&lt;&gt;"/",MID(C988,1,1)="/"),INT(B987)+1,B987+0.01)</f>
        <v>964</v>
      </c>
      <c r="C988" s="105" t="s">
        <v>1376</v>
      </c>
      <c r="D988" s="20" t="s">
        <v>2244</v>
      </c>
      <c r="E988" s="106" t="s">
        <v>2</v>
      </c>
      <c r="F988" s="111" t="s">
        <v>2245</v>
      </c>
      <c r="G988" s="112" t="n">
        <v>0</v>
      </c>
      <c r="H988" s="112" t="n">
        <v>0</v>
      </c>
      <c r="I988" s="106" t="s">
        <v>4</v>
      </c>
      <c r="J988" s="106" t="s">
        <v>5</v>
      </c>
      <c r="K988" s="108" t="s">
        <v>6</v>
      </c>
      <c r="L988" s="109" t="s">
        <v>7</v>
      </c>
      <c r="M988" s="109" t="s">
        <v>244</v>
      </c>
      <c r="N988" s="28"/>
      <c r="O988" s="74"/>
      <c r="P988" s="20" t="s">
        <v>2244</v>
      </c>
      <c r="Q988" s="21"/>
      <c r="R988" s="1"/>
      <c r="S988" s="1" t="str">
        <f aca="false">IF(E988=F988,"","NOT EQUAL")</f>
        <v>NOT EQUAL</v>
      </c>
      <c r="T988" s="1" t="str">
        <f aca="false">IF(ISNA(VLOOKUP(P988,'NEW XEQM.c'!D:D,1,0)),"--",VLOOKUP(P988,'NEW XEQM.c'!D:G,3,0))</f>
        <v>--</v>
      </c>
      <c r="U988" s="1"/>
      <c r="W988" s="0" t="e">
        <f aca="false">SUBSTITUTE(IF(AND(T988="--",FIND("STD",E988),FIND("fn",C988)&gt;0,FIND("ITM_",P988),I988="CAT_FNCT"),E988,""),"""","")</f>
        <v>#VALUE!</v>
      </c>
    </row>
    <row r="989" customFormat="false" ht="15.75" hidden="false" customHeight="false" outlineLevel="0" collapsed="false">
      <c r="A989" s="23" t="n">
        <f aca="false">IF(B989=INT(B989),ROW(),"")</f>
        <v>989</v>
      </c>
      <c r="B989" s="24" t="n">
        <f aca="false">IF(AND(MID(C989,2,1)&lt;&gt;"/",MID(C989,1,1)="/"),INT(B988)+1,B988+0.01)</f>
        <v>965</v>
      </c>
      <c r="C989" s="105" t="s">
        <v>1376</v>
      </c>
      <c r="D989" s="20" t="s">
        <v>2246</v>
      </c>
      <c r="E989" s="106" t="s">
        <v>2</v>
      </c>
      <c r="F989" s="106" t="s">
        <v>2247</v>
      </c>
      <c r="G989" s="110" t="n">
        <v>0</v>
      </c>
      <c r="H989" s="110" t="n">
        <v>0</v>
      </c>
      <c r="I989" s="106" t="s">
        <v>4</v>
      </c>
      <c r="J989" s="106" t="s">
        <v>5</v>
      </c>
      <c r="K989" s="108" t="s">
        <v>6</v>
      </c>
      <c r="L989" s="109" t="s">
        <v>7</v>
      </c>
      <c r="M989" s="109" t="s">
        <v>244</v>
      </c>
      <c r="N989" s="28"/>
      <c r="O989" s="28"/>
      <c r="P989" s="20" t="s">
        <v>2246</v>
      </c>
      <c r="Q989" s="21"/>
      <c r="R989" s="1"/>
      <c r="S989" s="1" t="str">
        <f aca="false">IF(E989=F989,"","NOT EQUAL")</f>
        <v>NOT EQUAL</v>
      </c>
      <c r="T989" s="1" t="str">
        <f aca="false">IF(ISNA(VLOOKUP(P989,'NEW XEQM.c'!D:D,1,0)),"--",VLOOKUP(P989,'NEW XEQM.c'!D:G,3,0))</f>
        <v>--</v>
      </c>
      <c r="U989" s="1"/>
      <c r="W989" s="0" t="e">
        <f aca="false">SUBSTITUTE(IF(AND(T989="--",FIND("STD",E989),FIND("fn",C989)&gt;0,FIND("ITM_",P989),I989="CAT_FNCT"),E989,""),"""","")</f>
        <v>#VALUE!</v>
      </c>
    </row>
    <row r="990" customFormat="false" ht="15.75" hidden="false" customHeight="false" outlineLevel="0" collapsed="false">
      <c r="A990" s="23" t="n">
        <f aca="false">IF(B990=INT(B990),ROW(),"")</f>
        <v>990</v>
      </c>
      <c r="B990" s="24" t="n">
        <f aca="false">IF(AND(MID(C990,2,1)&lt;&gt;"/",MID(C990,1,1)="/"),INT(B989)+1,B989+0.01)</f>
        <v>966</v>
      </c>
      <c r="C990" s="105" t="s">
        <v>1376</v>
      </c>
      <c r="D990" s="20" t="s">
        <v>2248</v>
      </c>
      <c r="E990" s="106" t="s">
        <v>2</v>
      </c>
      <c r="F990" s="106" t="s">
        <v>2249</v>
      </c>
      <c r="G990" s="113" t="n">
        <v>0</v>
      </c>
      <c r="H990" s="113" t="n">
        <v>0</v>
      </c>
      <c r="I990" s="106" t="s">
        <v>4</v>
      </c>
      <c r="J990" s="106" t="s">
        <v>5</v>
      </c>
      <c r="K990" s="108" t="s">
        <v>6</v>
      </c>
      <c r="L990" s="109" t="s">
        <v>7</v>
      </c>
      <c r="M990" s="109" t="s">
        <v>244</v>
      </c>
      <c r="N990" s="28"/>
      <c r="O990" s="28"/>
      <c r="P990" s="20" t="s">
        <v>2248</v>
      </c>
      <c r="Q990" s="21"/>
      <c r="R990" s="1"/>
      <c r="S990" s="1" t="str">
        <f aca="false">IF(E990=F990,"","NOT EQUAL")</f>
        <v>NOT EQUAL</v>
      </c>
      <c r="T990" s="1" t="str">
        <f aca="false">IF(ISNA(VLOOKUP(P990,'NEW XEQM.c'!D:D,1,0)),"--",VLOOKUP(P990,'NEW XEQM.c'!D:G,3,0))</f>
        <v>--</v>
      </c>
      <c r="U990" s="1"/>
      <c r="W990" s="0" t="e">
        <f aca="false">SUBSTITUTE(IF(AND(T990="--",FIND("STD",E990),FIND("fn",C990)&gt;0,FIND("ITM_",P990),I990="CAT_FNCT"),E990,""),"""","")</f>
        <v>#VALUE!</v>
      </c>
    </row>
    <row r="991" customFormat="false" ht="15.75" hidden="false" customHeight="false" outlineLevel="0" collapsed="false">
      <c r="A991" s="23" t="n">
        <f aca="false">IF(B991=INT(B991),ROW(),"")</f>
        <v>991</v>
      </c>
      <c r="B991" s="24" t="n">
        <f aca="false">IF(AND(MID(C991,2,1)&lt;&gt;"/",MID(C991,1,1)="/"),INT(B990)+1,B990+0.01)</f>
        <v>967</v>
      </c>
      <c r="C991" s="105" t="s">
        <v>1376</v>
      </c>
      <c r="D991" s="20" t="s">
        <v>2250</v>
      </c>
      <c r="E991" s="106" t="s">
        <v>2</v>
      </c>
      <c r="F991" s="106" t="s">
        <v>2251</v>
      </c>
      <c r="G991" s="113" t="n">
        <v>0</v>
      </c>
      <c r="H991" s="113" t="n">
        <v>0</v>
      </c>
      <c r="I991" s="106" t="s">
        <v>4</v>
      </c>
      <c r="J991" s="106" t="s">
        <v>5</v>
      </c>
      <c r="K991" s="108" t="s">
        <v>6</v>
      </c>
      <c r="L991" s="109" t="s">
        <v>7</v>
      </c>
      <c r="M991" s="109" t="s">
        <v>244</v>
      </c>
      <c r="N991" s="28"/>
      <c r="O991" s="28"/>
      <c r="P991" s="20" t="s">
        <v>2250</v>
      </c>
      <c r="Q991" s="21"/>
      <c r="R991" s="1"/>
      <c r="S991" s="1" t="str">
        <f aca="false">IF(E991=F991,"","NOT EQUAL")</f>
        <v>NOT EQUAL</v>
      </c>
      <c r="T991" s="1" t="str">
        <f aca="false">IF(ISNA(VLOOKUP(P991,'NEW XEQM.c'!D:D,1,0)),"--",VLOOKUP(P991,'NEW XEQM.c'!D:G,3,0))</f>
        <v>--</v>
      </c>
      <c r="U991" s="1"/>
      <c r="W991" s="0" t="e">
        <f aca="false">SUBSTITUTE(IF(AND(T991="--",FIND("STD",E991),FIND("fn",C991)&gt;0,FIND("ITM_",P991),I991="CAT_FNCT"),E991,""),"""","")</f>
        <v>#VALUE!</v>
      </c>
    </row>
    <row r="992" customFormat="false" ht="15.75" hidden="false" customHeight="false" outlineLevel="0" collapsed="false">
      <c r="A992" s="23" t="n">
        <f aca="false">IF(B992=INT(B992),ROW(),"")</f>
        <v>992</v>
      </c>
      <c r="B992" s="24" t="n">
        <f aca="false">IF(AND(MID(C992,2,1)&lt;&gt;"/",MID(C992,1,1)="/"),INT(B991)+1,B991+0.01)</f>
        <v>968</v>
      </c>
      <c r="C992" s="105" t="s">
        <v>0</v>
      </c>
      <c r="D992" s="105" t="s">
        <v>1</v>
      </c>
      <c r="E992" s="106" t="s">
        <v>2</v>
      </c>
      <c r="F992" s="106" t="s">
        <v>2252</v>
      </c>
      <c r="G992" s="113" t="n">
        <v>0</v>
      </c>
      <c r="H992" s="113" t="n">
        <v>0</v>
      </c>
      <c r="I992" s="106" t="s">
        <v>4</v>
      </c>
      <c r="J992" s="106" t="s">
        <v>5</v>
      </c>
      <c r="K992" s="108" t="s">
        <v>6</v>
      </c>
      <c r="L992" s="109" t="s">
        <v>7</v>
      </c>
      <c r="M992" s="109" t="s">
        <v>244</v>
      </c>
      <c r="N992" s="28"/>
      <c r="O992" s="28"/>
      <c r="P992" s="20" t="s">
        <v>2253</v>
      </c>
      <c r="Q992" s="21"/>
      <c r="R992" s="1"/>
      <c r="S992" s="1" t="str">
        <f aca="false">IF(E992=F992,"","NOT EQUAL")</f>
        <v>NOT EQUAL</v>
      </c>
      <c r="T992" s="1" t="str">
        <f aca="false">IF(ISNA(VLOOKUP(P992,'NEW XEQM.c'!D:D,1,0)),"--",VLOOKUP(P992,'NEW XEQM.c'!D:G,3,0))</f>
        <v>--</v>
      </c>
      <c r="U992" s="1"/>
      <c r="W992" s="0" t="e">
        <f aca="false">SUBSTITUTE(IF(AND(T992="--",FIND("STD",E992),FIND("fn",C992)&gt;0,FIND("ITM_",P992),I992="CAT_FNCT"),E992,""),"""","")</f>
        <v>#VALUE!</v>
      </c>
    </row>
    <row r="993" customFormat="false" ht="15.75" hidden="false" customHeight="false" outlineLevel="0" collapsed="false">
      <c r="A993" s="23" t="n">
        <f aca="false">IF(B993=INT(B993),ROW(),"")</f>
        <v>993</v>
      </c>
      <c r="B993" s="24" t="n">
        <f aca="false">IF(AND(MID(C993,2,1)&lt;&gt;"/",MID(C993,1,1)="/"),INT(B992)+1,B992+0.01)</f>
        <v>969</v>
      </c>
      <c r="C993" s="105" t="s">
        <v>0</v>
      </c>
      <c r="D993" s="105" t="s">
        <v>1</v>
      </c>
      <c r="E993" s="106" t="s">
        <v>2</v>
      </c>
      <c r="F993" s="106" t="s">
        <v>2254</v>
      </c>
      <c r="G993" s="113" t="n">
        <v>0</v>
      </c>
      <c r="H993" s="113" t="n">
        <v>0</v>
      </c>
      <c r="I993" s="106" t="s">
        <v>4</v>
      </c>
      <c r="J993" s="106" t="s">
        <v>5</v>
      </c>
      <c r="K993" s="108" t="s">
        <v>6</v>
      </c>
      <c r="L993" s="109" t="s">
        <v>7</v>
      </c>
      <c r="M993" s="109" t="s">
        <v>244</v>
      </c>
      <c r="N993" s="28"/>
      <c r="O993" s="28"/>
      <c r="P993" s="20" t="s">
        <v>2255</v>
      </c>
      <c r="Q993" s="21"/>
      <c r="R993" s="1"/>
      <c r="S993" s="1" t="str">
        <f aca="false">IF(E993=F993,"","NOT EQUAL")</f>
        <v>NOT EQUAL</v>
      </c>
      <c r="T993" s="1" t="str">
        <f aca="false">IF(ISNA(VLOOKUP(P993,'NEW XEQM.c'!D:D,1,0)),"--",VLOOKUP(P993,'NEW XEQM.c'!D:G,3,0))</f>
        <v>--</v>
      </c>
      <c r="U993" s="1"/>
      <c r="W993" s="0" t="e">
        <f aca="false">SUBSTITUTE(IF(AND(T993="--",FIND("STD",E993),FIND("fn",C993)&gt;0,FIND("ITM_",P993),I993="CAT_FNCT"),E993,""),"""","")</f>
        <v>#VALUE!</v>
      </c>
    </row>
    <row r="994" customFormat="false" ht="15.75" hidden="false" customHeight="false" outlineLevel="0" collapsed="false">
      <c r="A994" s="23" t="n">
        <f aca="false">IF(B994=INT(B994),ROW(),"")</f>
        <v>994</v>
      </c>
      <c r="B994" s="24" t="n">
        <f aca="false">IF(AND(MID(C994,2,1)&lt;&gt;"/",MID(C994,1,1)="/"),INT(B993)+1,B993+0.01)</f>
        <v>970</v>
      </c>
      <c r="C994" s="105" t="s">
        <v>0</v>
      </c>
      <c r="D994" s="105" t="s">
        <v>1</v>
      </c>
      <c r="E994" s="106" t="s">
        <v>2</v>
      </c>
      <c r="F994" s="106" t="s">
        <v>2256</v>
      </c>
      <c r="G994" s="113" t="n">
        <v>0</v>
      </c>
      <c r="H994" s="113" t="n">
        <v>0</v>
      </c>
      <c r="I994" s="106" t="s">
        <v>4</v>
      </c>
      <c r="J994" s="106" t="s">
        <v>5</v>
      </c>
      <c r="K994" s="108" t="s">
        <v>6</v>
      </c>
      <c r="L994" s="109" t="s">
        <v>7</v>
      </c>
      <c r="M994" s="109" t="s">
        <v>244</v>
      </c>
      <c r="N994" s="28"/>
      <c r="O994" s="28"/>
      <c r="P994" s="20" t="s">
        <v>2257</v>
      </c>
      <c r="Q994" s="21"/>
      <c r="R994" s="1"/>
      <c r="S994" s="1" t="str">
        <f aca="false">IF(E994=F994,"","NOT EQUAL")</f>
        <v>NOT EQUAL</v>
      </c>
      <c r="T994" s="1" t="str">
        <f aca="false">IF(ISNA(VLOOKUP(P994,'NEW XEQM.c'!D:D,1,0)),"--",VLOOKUP(P994,'NEW XEQM.c'!D:G,3,0))</f>
        <v>--</v>
      </c>
      <c r="U994" s="1"/>
      <c r="W994" s="0" t="e">
        <f aca="false">SUBSTITUTE(IF(AND(T994="--",FIND("STD",E994),FIND("fn",C994)&gt;0,FIND("ITM_",P994),I994="CAT_FNCT"),E994,""),"""","")</f>
        <v>#VALUE!</v>
      </c>
    </row>
    <row r="995" customFormat="false" ht="15.75" hidden="false" customHeight="false" outlineLevel="0" collapsed="false">
      <c r="A995" s="23" t="n">
        <f aca="false">IF(B995=INT(B995),ROW(),"")</f>
        <v>995</v>
      </c>
      <c r="B995" s="24" t="n">
        <f aca="false">IF(AND(MID(C995,2,1)&lt;&gt;"/",MID(C995,1,1)="/"),INT(B994)+1,B994+0.01)</f>
        <v>971</v>
      </c>
      <c r="C995" s="105" t="s">
        <v>0</v>
      </c>
      <c r="D995" s="105" t="s">
        <v>1</v>
      </c>
      <c r="E995" s="106" t="s">
        <v>2</v>
      </c>
      <c r="F995" s="106" t="s">
        <v>2258</v>
      </c>
      <c r="G995" s="113" t="n">
        <v>0</v>
      </c>
      <c r="H995" s="113" t="n">
        <v>0</v>
      </c>
      <c r="I995" s="106" t="s">
        <v>4</v>
      </c>
      <c r="J995" s="106" t="s">
        <v>5</v>
      </c>
      <c r="K995" s="108" t="s">
        <v>6</v>
      </c>
      <c r="L995" s="109" t="s">
        <v>7</v>
      </c>
      <c r="M995" s="109" t="s">
        <v>244</v>
      </c>
      <c r="N995" s="28"/>
      <c r="O995" s="28"/>
      <c r="P995" s="20" t="s">
        <v>2259</v>
      </c>
      <c r="Q995" s="21"/>
      <c r="R995" s="1"/>
      <c r="S995" s="1" t="str">
        <f aca="false">IF(E995=F995,"","NOT EQUAL")</f>
        <v>NOT EQUAL</v>
      </c>
      <c r="T995" s="1" t="str">
        <f aca="false">IF(ISNA(VLOOKUP(P995,'NEW XEQM.c'!D:D,1,0)),"--",VLOOKUP(P995,'NEW XEQM.c'!D:G,3,0))</f>
        <v>--</v>
      </c>
      <c r="U995" s="1"/>
      <c r="W995" s="0" t="e">
        <f aca="false">SUBSTITUTE(IF(AND(T995="--",FIND("STD",E995),FIND("fn",C995)&gt;0,FIND("ITM_",P995),I995="CAT_FNCT"),E995,""),"""","")</f>
        <v>#VALUE!</v>
      </c>
    </row>
    <row r="996" customFormat="false" ht="15.75" hidden="false" customHeight="false" outlineLevel="0" collapsed="false">
      <c r="A996" s="23" t="n">
        <f aca="false">IF(B996=INT(B996),ROW(),"")</f>
        <v>996</v>
      </c>
      <c r="B996" s="24" t="n">
        <f aca="false">IF(AND(MID(C996,2,1)&lt;&gt;"/",MID(C996,1,1)="/"),INT(B995)+1,B995+0.01)</f>
        <v>972</v>
      </c>
      <c r="C996" s="105" t="s">
        <v>0</v>
      </c>
      <c r="D996" s="105" t="s">
        <v>1</v>
      </c>
      <c r="E996" s="106" t="s">
        <v>2</v>
      </c>
      <c r="F996" s="106" t="s">
        <v>2260</v>
      </c>
      <c r="G996" s="113" t="n">
        <v>0</v>
      </c>
      <c r="H996" s="113" t="n">
        <v>0</v>
      </c>
      <c r="I996" s="106" t="s">
        <v>4</v>
      </c>
      <c r="J996" s="106" t="s">
        <v>5</v>
      </c>
      <c r="K996" s="108" t="s">
        <v>6</v>
      </c>
      <c r="L996" s="109" t="s">
        <v>7</v>
      </c>
      <c r="M996" s="109" t="s">
        <v>244</v>
      </c>
      <c r="N996" s="28"/>
      <c r="O996" s="28"/>
      <c r="P996" s="20" t="s">
        <v>2261</v>
      </c>
      <c r="Q996" s="21"/>
      <c r="R996" s="1"/>
      <c r="S996" s="1" t="str">
        <f aca="false">IF(E996=F996,"","NOT EQUAL")</f>
        <v>NOT EQUAL</v>
      </c>
      <c r="T996" s="1" t="str">
        <f aca="false">IF(ISNA(VLOOKUP(P996,'NEW XEQM.c'!D:D,1,0)),"--",VLOOKUP(P996,'NEW XEQM.c'!D:G,3,0))</f>
        <v>--</v>
      </c>
      <c r="U996" s="1"/>
      <c r="W996" s="0" t="e">
        <f aca="false">SUBSTITUTE(IF(AND(T996="--",FIND("STD",E996),FIND("fn",C996)&gt;0,FIND("ITM_",P996),I996="CAT_FNCT"),E996,""),"""","")</f>
        <v>#VALUE!</v>
      </c>
    </row>
    <row r="997" customFormat="false" ht="15.75" hidden="false" customHeight="false" outlineLevel="0" collapsed="false">
      <c r="A997" s="23" t="n">
        <f aca="false">IF(B997=INT(B997),ROW(),"")</f>
        <v>997</v>
      </c>
      <c r="B997" s="24" t="n">
        <f aca="false">IF(AND(MID(C997,2,1)&lt;&gt;"/",MID(C997,1,1)="/"),INT(B996)+1,B996+0.01)</f>
        <v>973</v>
      </c>
      <c r="C997" s="105" t="s">
        <v>0</v>
      </c>
      <c r="D997" s="105" t="s">
        <v>1</v>
      </c>
      <c r="E997" s="106" t="s">
        <v>2</v>
      </c>
      <c r="F997" s="106" t="s">
        <v>2262</v>
      </c>
      <c r="G997" s="113" t="n">
        <v>0</v>
      </c>
      <c r="H997" s="113" t="n">
        <v>0</v>
      </c>
      <c r="I997" s="106" t="s">
        <v>4</v>
      </c>
      <c r="J997" s="106" t="s">
        <v>5</v>
      </c>
      <c r="K997" s="108" t="s">
        <v>6</v>
      </c>
      <c r="L997" s="109" t="s">
        <v>7</v>
      </c>
      <c r="M997" s="109" t="s">
        <v>244</v>
      </c>
      <c r="N997" s="28"/>
      <c r="O997" s="28"/>
      <c r="P997" s="20" t="s">
        <v>2263</v>
      </c>
      <c r="Q997" s="21"/>
      <c r="R997" s="1"/>
      <c r="S997" s="1" t="str">
        <f aca="false">IF(E997=F997,"","NOT EQUAL")</f>
        <v>NOT EQUAL</v>
      </c>
      <c r="T997" s="1" t="str">
        <f aca="false">IF(ISNA(VLOOKUP(P997,'NEW XEQM.c'!D:D,1,0)),"--",VLOOKUP(P997,'NEW XEQM.c'!D:G,3,0))</f>
        <v>--</v>
      </c>
      <c r="U997" s="1"/>
      <c r="W997" s="0" t="e">
        <f aca="false">SUBSTITUTE(IF(AND(T997="--",FIND("STD",E997),FIND("fn",C997)&gt;0,FIND("ITM_",P997),I997="CAT_FNCT"),E997,""),"""","")</f>
        <v>#VALUE!</v>
      </c>
    </row>
    <row r="998" customFormat="false" ht="15.75" hidden="false" customHeight="false" outlineLevel="0" collapsed="false">
      <c r="A998" s="23" t="n">
        <f aca="false">IF(B998=INT(B998),ROW(),"")</f>
        <v>998</v>
      </c>
      <c r="B998" s="24" t="n">
        <f aca="false">IF(AND(MID(C998,2,1)&lt;&gt;"/",MID(C998,1,1)="/"),INT(B997)+1,B997+0.01)</f>
        <v>974</v>
      </c>
      <c r="C998" s="105" t="s">
        <v>0</v>
      </c>
      <c r="D998" s="105" t="s">
        <v>1</v>
      </c>
      <c r="E998" s="106" t="s">
        <v>2</v>
      </c>
      <c r="F998" s="106" t="s">
        <v>2264</v>
      </c>
      <c r="G998" s="113" t="n">
        <v>0</v>
      </c>
      <c r="H998" s="113" t="n">
        <v>0</v>
      </c>
      <c r="I998" s="106" t="s">
        <v>4</v>
      </c>
      <c r="J998" s="106" t="s">
        <v>5</v>
      </c>
      <c r="K998" s="108" t="s">
        <v>6</v>
      </c>
      <c r="L998" s="109" t="s">
        <v>7</v>
      </c>
      <c r="M998" s="109" t="s">
        <v>244</v>
      </c>
      <c r="N998" s="28"/>
      <c r="O998" s="28"/>
      <c r="P998" s="20" t="s">
        <v>2265</v>
      </c>
      <c r="Q998" s="21"/>
      <c r="R998" s="1"/>
      <c r="S998" s="1" t="str">
        <f aca="false">IF(E998=F998,"","NOT EQUAL")</f>
        <v>NOT EQUAL</v>
      </c>
      <c r="T998" s="1" t="str">
        <f aca="false">IF(ISNA(VLOOKUP(P998,'NEW XEQM.c'!D:D,1,0)),"--",VLOOKUP(P998,'NEW XEQM.c'!D:G,3,0))</f>
        <v>--</v>
      </c>
      <c r="U998" s="1"/>
      <c r="W998" s="0" t="e">
        <f aca="false">SUBSTITUTE(IF(AND(T998="--",FIND("STD",E998),FIND("fn",C998)&gt;0,FIND("ITM_",P998),I998="CAT_FNCT"),E998,""),"""","")</f>
        <v>#VALUE!</v>
      </c>
    </row>
    <row r="999" customFormat="false" ht="15.75" hidden="false" customHeight="false" outlineLevel="0" collapsed="false">
      <c r="A999" s="23" t="n">
        <f aca="false">IF(B999=INT(B999),ROW(),"")</f>
        <v>999</v>
      </c>
      <c r="B999" s="24" t="n">
        <f aca="false">IF(AND(MID(C999,2,1)&lt;&gt;"/",MID(C999,1,1)="/"),INT(B998)+1,B998+0.01)</f>
        <v>975</v>
      </c>
      <c r="C999" s="105" t="s">
        <v>1376</v>
      </c>
      <c r="D999" s="105" t="s">
        <v>2266</v>
      </c>
      <c r="E999" s="106" t="s">
        <v>2</v>
      </c>
      <c r="F999" s="106" t="s">
        <v>2267</v>
      </c>
      <c r="G999" s="113" t="n">
        <v>0</v>
      </c>
      <c r="H999" s="113" t="n">
        <v>0</v>
      </c>
      <c r="I999" s="106" t="s">
        <v>4</v>
      </c>
      <c r="J999" s="106" t="s">
        <v>5</v>
      </c>
      <c r="K999" s="108" t="s">
        <v>6</v>
      </c>
      <c r="L999" s="109" t="s">
        <v>7</v>
      </c>
      <c r="M999" s="109" t="s">
        <v>244</v>
      </c>
      <c r="N999" s="28"/>
      <c r="O999" s="28"/>
      <c r="P999" s="20" t="s">
        <v>2266</v>
      </c>
      <c r="Q999" s="21"/>
      <c r="R999" s="1"/>
      <c r="S999" s="1" t="str">
        <f aca="false">IF(E999=F999,"","NOT EQUAL")</f>
        <v>NOT EQUAL</v>
      </c>
      <c r="T999" s="1" t="str">
        <f aca="false">IF(ISNA(VLOOKUP(P999,'NEW XEQM.c'!D:D,1,0)),"--",VLOOKUP(P999,'NEW XEQM.c'!D:G,3,0))</f>
        <v>--</v>
      </c>
      <c r="U999" s="1"/>
      <c r="W999" s="0" t="e">
        <f aca="false">SUBSTITUTE(IF(AND(T999="--",FIND("STD",E999),FIND("fn",C999)&gt;0,FIND("ITM_",P999),I999="CAT_FNCT"),E999,""),"""","")</f>
        <v>#VALUE!</v>
      </c>
    </row>
    <row r="1000" customFormat="false" ht="15.75" hidden="false" customHeight="false" outlineLevel="0" collapsed="false">
      <c r="A1000" s="23" t="n">
        <f aca="false">IF(B1000=INT(B1000),ROW(),"")</f>
        <v>1000</v>
      </c>
      <c r="B1000" s="24" t="n">
        <f aca="false">IF(AND(MID(C1000,2,1)&lt;&gt;"/",MID(C1000,1,1)="/"),INT(B999)+1,B999+0.01)</f>
        <v>976</v>
      </c>
      <c r="C1000" s="105" t="s">
        <v>1376</v>
      </c>
      <c r="D1000" s="105" t="s">
        <v>2268</v>
      </c>
      <c r="E1000" s="106" t="s">
        <v>2</v>
      </c>
      <c r="F1000" s="106" t="s">
        <v>2269</v>
      </c>
      <c r="G1000" s="113" t="n">
        <v>0</v>
      </c>
      <c r="H1000" s="113" t="n">
        <v>0</v>
      </c>
      <c r="I1000" s="106" t="s">
        <v>4</v>
      </c>
      <c r="J1000" s="106" t="s">
        <v>5</v>
      </c>
      <c r="K1000" s="108" t="s">
        <v>6</v>
      </c>
      <c r="L1000" s="109" t="s">
        <v>7</v>
      </c>
      <c r="M1000" s="109" t="s">
        <v>244</v>
      </c>
      <c r="N1000" s="28"/>
      <c r="O1000" s="28"/>
      <c r="P1000" s="20" t="s">
        <v>2268</v>
      </c>
      <c r="Q1000" s="21"/>
      <c r="R1000" s="1"/>
      <c r="S1000" s="1" t="str">
        <f aca="false">IF(E1000=F1000,"","NOT EQUAL")</f>
        <v>NOT EQUAL</v>
      </c>
      <c r="T1000" s="1" t="str">
        <f aca="false">IF(ISNA(VLOOKUP(P1000,'NEW XEQM.c'!D:D,1,0)),"--",VLOOKUP(P1000,'NEW XEQM.c'!D:G,3,0))</f>
        <v>--</v>
      </c>
      <c r="U1000" s="1"/>
      <c r="W1000" s="0" t="e">
        <f aca="false">SUBSTITUTE(IF(AND(T1000="--",FIND("STD",E1000),FIND("fn",C1000)&gt;0,FIND("ITM_",P1000),I1000="CAT_FNCT"),E1000,""),"""","")</f>
        <v>#VALUE!</v>
      </c>
    </row>
    <row r="1001" customFormat="false" ht="15.75" hidden="false" customHeight="false" outlineLevel="0" collapsed="false">
      <c r="A1001" s="23" t="n">
        <f aca="false">IF(B1001=INT(B1001),ROW(),"")</f>
        <v>1001</v>
      </c>
      <c r="B1001" s="24" t="n">
        <f aca="false">IF(AND(MID(C1001,2,1)&lt;&gt;"/",MID(C1001,1,1)="/"),INT(B1000)+1,B1000+0.01)</f>
        <v>977</v>
      </c>
      <c r="C1001" s="105" t="s">
        <v>1376</v>
      </c>
      <c r="D1001" s="105" t="s">
        <v>2270</v>
      </c>
      <c r="E1001" s="106" t="s">
        <v>2</v>
      </c>
      <c r="F1001" s="106" t="s">
        <v>2271</v>
      </c>
      <c r="G1001" s="113" t="n">
        <v>0</v>
      </c>
      <c r="H1001" s="113" t="n">
        <v>0</v>
      </c>
      <c r="I1001" s="106" t="s">
        <v>4</v>
      </c>
      <c r="J1001" s="106" t="s">
        <v>5</v>
      </c>
      <c r="K1001" s="108" t="s">
        <v>6</v>
      </c>
      <c r="L1001" s="109" t="s">
        <v>7</v>
      </c>
      <c r="M1001" s="109" t="s">
        <v>244</v>
      </c>
      <c r="N1001" s="28"/>
      <c r="O1001" s="28"/>
      <c r="P1001" s="20" t="s">
        <v>2270</v>
      </c>
      <c r="Q1001" s="21"/>
      <c r="R1001" s="1"/>
      <c r="S1001" s="1" t="str">
        <f aca="false">IF(E1001=F1001,"","NOT EQUAL")</f>
        <v>NOT EQUAL</v>
      </c>
      <c r="T1001" s="1" t="str">
        <f aca="false">IF(ISNA(VLOOKUP(P1001,'NEW XEQM.c'!D:D,1,0)),"--",VLOOKUP(P1001,'NEW XEQM.c'!D:G,3,0))</f>
        <v>--</v>
      </c>
      <c r="U1001" s="1"/>
      <c r="W1001" s="0" t="e">
        <f aca="false">SUBSTITUTE(IF(AND(T1001="--",FIND("STD",E1001),FIND("fn",C1001)&gt;0,FIND("ITM_",P1001),I1001="CAT_FNCT"),E1001,""),"""","")</f>
        <v>#VALUE!</v>
      </c>
    </row>
    <row r="1002" customFormat="false" ht="15.75" hidden="false" customHeight="false" outlineLevel="0" collapsed="false">
      <c r="A1002" s="23" t="n">
        <f aca="false">IF(B1002=INT(B1002),ROW(),"")</f>
        <v>1002</v>
      </c>
      <c r="B1002" s="24" t="n">
        <f aca="false">IF(AND(MID(C1002,2,1)&lt;&gt;"/",MID(C1002,1,1)="/"),INT(B1001)+1,B1001+0.01)</f>
        <v>978</v>
      </c>
      <c r="C1002" s="105" t="s">
        <v>1376</v>
      </c>
      <c r="D1002" s="20" t="s">
        <v>2272</v>
      </c>
      <c r="E1002" s="106" t="s">
        <v>2</v>
      </c>
      <c r="F1002" s="106" t="s">
        <v>2273</v>
      </c>
      <c r="G1002" s="113" t="n">
        <v>0</v>
      </c>
      <c r="H1002" s="113" t="n">
        <v>0</v>
      </c>
      <c r="I1002" s="106" t="s">
        <v>4</v>
      </c>
      <c r="J1002" s="106" t="s">
        <v>5</v>
      </c>
      <c r="K1002" s="108" t="s">
        <v>6</v>
      </c>
      <c r="L1002" s="109" t="s">
        <v>7</v>
      </c>
      <c r="M1002" s="109" t="s">
        <v>244</v>
      </c>
      <c r="N1002" s="28"/>
      <c r="O1002" s="28"/>
      <c r="P1002" s="20" t="s">
        <v>2272</v>
      </c>
      <c r="Q1002" s="21"/>
      <c r="R1002" s="1"/>
      <c r="S1002" s="1" t="str">
        <f aca="false">IF(E1002=F1002,"","NOT EQUAL")</f>
        <v>NOT EQUAL</v>
      </c>
      <c r="T1002" s="1" t="str">
        <f aca="false">IF(ISNA(VLOOKUP(P1002,'NEW XEQM.c'!D:D,1,0)),"--",VLOOKUP(P1002,'NEW XEQM.c'!D:G,3,0))</f>
        <v>--</v>
      </c>
      <c r="U1002" s="1"/>
      <c r="W1002" s="0" t="e">
        <f aca="false">SUBSTITUTE(IF(AND(T1002="--",FIND("STD",E1002),FIND("fn",C1002)&gt;0,FIND("ITM_",P1002),I1002="CAT_FNCT"),E1002,""),"""","")</f>
        <v>#VALUE!</v>
      </c>
    </row>
    <row r="1003" customFormat="false" ht="15.75" hidden="false" customHeight="false" outlineLevel="0" collapsed="false">
      <c r="A1003" s="23" t="n">
        <f aca="false">IF(B1003=INT(B1003),ROW(),"")</f>
        <v>1003</v>
      </c>
      <c r="B1003" s="24" t="n">
        <f aca="false">IF(AND(MID(C1003,2,1)&lt;&gt;"/",MID(C1003,1,1)="/"),INT(B1002)+1,B1002+0.01)</f>
        <v>979</v>
      </c>
      <c r="C1003" s="105" t="s">
        <v>1376</v>
      </c>
      <c r="D1003" s="20" t="s">
        <v>2274</v>
      </c>
      <c r="E1003" s="106" t="s">
        <v>2</v>
      </c>
      <c r="F1003" s="106" t="s">
        <v>2275</v>
      </c>
      <c r="G1003" s="113" t="n">
        <v>0</v>
      </c>
      <c r="H1003" s="113" t="n">
        <v>0</v>
      </c>
      <c r="I1003" s="106" t="s">
        <v>4</v>
      </c>
      <c r="J1003" s="106" t="s">
        <v>5</v>
      </c>
      <c r="K1003" s="108" t="s">
        <v>6</v>
      </c>
      <c r="L1003" s="109" t="s">
        <v>7</v>
      </c>
      <c r="M1003" s="109" t="s">
        <v>244</v>
      </c>
      <c r="N1003" s="28"/>
      <c r="O1003" s="28"/>
      <c r="P1003" s="20" t="s">
        <v>2274</v>
      </c>
      <c r="Q1003" s="21"/>
      <c r="R1003" s="1"/>
      <c r="S1003" s="1" t="str">
        <f aca="false">IF(E1003=F1003,"","NOT EQUAL")</f>
        <v>NOT EQUAL</v>
      </c>
      <c r="T1003" s="1" t="str">
        <f aca="false">IF(ISNA(VLOOKUP(P1003,'NEW XEQM.c'!D:D,1,0)),"--",VLOOKUP(P1003,'NEW XEQM.c'!D:G,3,0))</f>
        <v>--</v>
      </c>
      <c r="U1003" s="1"/>
      <c r="W1003" s="0" t="e">
        <f aca="false">SUBSTITUTE(IF(AND(T1003="--",FIND("STD",E1003),FIND("fn",C1003)&gt;0,FIND("ITM_",P1003),I1003="CAT_FNCT"),E1003,""),"""","")</f>
        <v>#VALUE!</v>
      </c>
    </row>
    <row r="1004" customFormat="false" ht="15.75" hidden="false" customHeight="false" outlineLevel="0" collapsed="false">
      <c r="A1004" s="23" t="n">
        <f aca="false">IF(B1004=INT(B1004),ROW(),"")</f>
        <v>1004</v>
      </c>
      <c r="B1004" s="24" t="n">
        <f aca="false">IF(AND(MID(C1004,2,1)&lt;&gt;"/",MID(C1004,1,1)="/"),INT(B1003)+1,B1003+0.01)</f>
        <v>980</v>
      </c>
      <c r="C1004" s="105" t="s">
        <v>1376</v>
      </c>
      <c r="D1004" s="105" t="s">
        <v>2276</v>
      </c>
      <c r="E1004" s="106" t="s">
        <v>2</v>
      </c>
      <c r="F1004" s="106" t="s">
        <v>2277</v>
      </c>
      <c r="G1004" s="113" t="n">
        <v>0</v>
      </c>
      <c r="H1004" s="113" t="n">
        <v>0</v>
      </c>
      <c r="I1004" s="106" t="s">
        <v>4</v>
      </c>
      <c r="J1004" s="106" t="s">
        <v>5</v>
      </c>
      <c r="K1004" s="108" t="s">
        <v>6</v>
      </c>
      <c r="L1004" s="109" t="s">
        <v>7</v>
      </c>
      <c r="M1004" s="109" t="s">
        <v>244</v>
      </c>
      <c r="N1004" s="28"/>
      <c r="O1004" s="28"/>
      <c r="P1004" s="20" t="s">
        <v>2276</v>
      </c>
      <c r="Q1004" s="21"/>
      <c r="R1004" s="1"/>
      <c r="S1004" s="1" t="str">
        <f aca="false">IF(E1004=F1004,"","NOT EQUAL")</f>
        <v>NOT EQUAL</v>
      </c>
      <c r="T1004" s="1" t="str">
        <f aca="false">IF(ISNA(VLOOKUP(P1004,'NEW XEQM.c'!D:D,1,0)),"--",VLOOKUP(P1004,'NEW XEQM.c'!D:G,3,0))</f>
        <v>--</v>
      </c>
      <c r="U1004" s="1"/>
      <c r="W1004" s="0" t="e">
        <f aca="false">SUBSTITUTE(IF(AND(T1004="--",FIND("STD",E1004),FIND("fn",C1004)&gt;0,FIND("ITM_",P1004),I1004="CAT_FNCT"),E1004,""),"""","")</f>
        <v>#VALUE!</v>
      </c>
    </row>
    <row r="1005" customFormat="false" ht="15.75" hidden="false" customHeight="false" outlineLevel="0" collapsed="false">
      <c r="A1005" s="23" t="n">
        <f aca="false">IF(B1005=INT(B1005),ROW(),"")</f>
        <v>1005</v>
      </c>
      <c r="B1005" s="24" t="n">
        <f aca="false">IF(AND(MID(C1005,2,1)&lt;&gt;"/",MID(C1005,1,1)="/"),INT(B1004)+1,B1004+0.01)</f>
        <v>981</v>
      </c>
      <c r="C1005" s="105" t="s">
        <v>1376</v>
      </c>
      <c r="D1005" s="105" t="s">
        <v>2278</v>
      </c>
      <c r="E1005" s="106" t="s">
        <v>2</v>
      </c>
      <c r="F1005" s="106" t="s">
        <v>2279</v>
      </c>
      <c r="G1005" s="113" t="n">
        <v>0</v>
      </c>
      <c r="H1005" s="113" t="n">
        <v>0</v>
      </c>
      <c r="I1005" s="106" t="s">
        <v>4</v>
      </c>
      <c r="J1005" s="106" t="s">
        <v>5</v>
      </c>
      <c r="K1005" s="108" t="s">
        <v>6</v>
      </c>
      <c r="L1005" s="109" t="s">
        <v>7</v>
      </c>
      <c r="M1005" s="109" t="s">
        <v>244</v>
      </c>
      <c r="N1005" s="28"/>
      <c r="O1005" s="28"/>
      <c r="P1005" s="20" t="s">
        <v>2278</v>
      </c>
      <c r="Q1005" s="21"/>
      <c r="R1005" s="1"/>
      <c r="S1005" s="1" t="str">
        <f aca="false">IF(E1005=F1005,"","NOT EQUAL")</f>
        <v>NOT EQUAL</v>
      </c>
      <c r="T1005" s="1" t="str">
        <f aca="false">IF(ISNA(VLOOKUP(P1005,'NEW XEQM.c'!D:D,1,0)),"--",VLOOKUP(P1005,'NEW XEQM.c'!D:G,3,0))</f>
        <v>--</v>
      </c>
      <c r="U1005" s="1"/>
      <c r="W1005" s="0" t="e">
        <f aca="false">SUBSTITUTE(IF(AND(T1005="--",FIND("STD",E1005),FIND("fn",C1005)&gt;0,FIND("ITM_",P1005),I1005="CAT_FNCT"),E1005,""),"""","")</f>
        <v>#VALUE!</v>
      </c>
    </row>
    <row r="1006" customFormat="false" ht="15.75" hidden="false" customHeight="false" outlineLevel="0" collapsed="false">
      <c r="A1006" s="23" t="n">
        <f aca="false">IF(B1006=INT(B1006),ROW(),"")</f>
        <v>1006</v>
      </c>
      <c r="B1006" s="24" t="n">
        <f aca="false">IF(AND(MID(C1006,2,1)&lt;&gt;"/",MID(C1006,1,1)="/"),INT(B1005)+1,B1005+0.01)</f>
        <v>982</v>
      </c>
      <c r="C1006" s="105" t="s">
        <v>1376</v>
      </c>
      <c r="D1006" s="105" t="s">
        <v>2280</v>
      </c>
      <c r="E1006" s="106" t="s">
        <v>2</v>
      </c>
      <c r="F1006" s="106" t="s">
        <v>2281</v>
      </c>
      <c r="G1006" s="113" t="n">
        <v>0</v>
      </c>
      <c r="H1006" s="113" t="n">
        <v>0</v>
      </c>
      <c r="I1006" s="106" t="s">
        <v>4</v>
      </c>
      <c r="J1006" s="106" t="s">
        <v>5</v>
      </c>
      <c r="K1006" s="108" t="s">
        <v>6</v>
      </c>
      <c r="L1006" s="109" t="s">
        <v>7</v>
      </c>
      <c r="M1006" s="109" t="s">
        <v>244</v>
      </c>
      <c r="N1006" s="28"/>
      <c r="O1006" s="28"/>
      <c r="P1006" s="20" t="s">
        <v>2280</v>
      </c>
      <c r="Q1006" s="21"/>
      <c r="R1006" s="1"/>
      <c r="S1006" s="1" t="str">
        <f aca="false">IF(E1006=F1006,"","NOT EQUAL")</f>
        <v>NOT EQUAL</v>
      </c>
      <c r="T1006" s="1" t="str">
        <f aca="false">IF(ISNA(VLOOKUP(P1006,'NEW XEQM.c'!D:D,1,0)),"--",VLOOKUP(P1006,'NEW XEQM.c'!D:G,3,0))</f>
        <v>MAX</v>
      </c>
      <c r="U1006" s="1"/>
      <c r="W1006" s="0" t="e">
        <f aca="false">SUBSTITUTE(IF(AND(T1006="--",FIND("STD",E1006),FIND("fn",C1006)&gt;0,FIND("ITM_",P1006),I1006="CAT_FNCT"),E1006,""),"""","")</f>
        <v>#VALUE!</v>
      </c>
    </row>
    <row r="1007" customFormat="false" ht="15.75" hidden="false" customHeight="false" outlineLevel="0" collapsed="false">
      <c r="A1007" s="23" t="n">
        <f aca="false">IF(B1007=INT(B1007),ROW(),"")</f>
        <v>1007</v>
      </c>
      <c r="B1007" s="24" t="n">
        <f aca="false">IF(AND(MID(C1007,2,1)&lt;&gt;"/",MID(C1007,1,1)="/"),INT(B1006)+1,B1006+0.01)</f>
        <v>983</v>
      </c>
      <c r="C1007" s="105" t="s">
        <v>1376</v>
      </c>
      <c r="D1007" s="105" t="s">
        <v>2282</v>
      </c>
      <c r="E1007" s="106" t="s">
        <v>2</v>
      </c>
      <c r="F1007" s="106" t="s">
        <v>2283</v>
      </c>
      <c r="G1007" s="113" t="n">
        <v>0</v>
      </c>
      <c r="H1007" s="113" t="n">
        <v>0</v>
      </c>
      <c r="I1007" s="106" t="s">
        <v>4</v>
      </c>
      <c r="J1007" s="106" t="s">
        <v>5</v>
      </c>
      <c r="K1007" s="108" t="s">
        <v>6</v>
      </c>
      <c r="L1007" s="109" t="s">
        <v>7</v>
      </c>
      <c r="M1007" s="109" t="s">
        <v>244</v>
      </c>
      <c r="N1007" s="28"/>
      <c r="O1007" s="28"/>
      <c r="P1007" s="20" t="s">
        <v>2282</v>
      </c>
      <c r="Q1007" s="21"/>
      <c r="R1007" s="1"/>
      <c r="S1007" s="1" t="str">
        <f aca="false">IF(E1007=F1007,"","NOT EQUAL")</f>
        <v>NOT EQUAL</v>
      </c>
      <c r="T1007" s="1" t="str">
        <f aca="false">IF(ISNA(VLOOKUP(P1007,'NEW XEQM.c'!D:D,1,0)),"--",VLOOKUP(P1007,'NEW XEQM.c'!D:G,3,0))</f>
        <v>MIN</v>
      </c>
      <c r="U1007" s="1"/>
      <c r="W1007" s="0" t="e">
        <f aca="false">SUBSTITUTE(IF(AND(T1007="--",FIND("STD",E1007),FIND("fn",C1007)&gt;0,FIND("ITM_",P1007),I1007="CAT_FNCT"),E1007,""),"""","")</f>
        <v>#VALUE!</v>
      </c>
    </row>
    <row r="1008" customFormat="false" ht="15.75" hidden="false" customHeight="false" outlineLevel="0" collapsed="false">
      <c r="A1008" s="23" t="n">
        <f aca="false">IF(B1008=INT(B1008),ROW(),"")</f>
        <v>1008</v>
      </c>
      <c r="B1008" s="24" t="n">
        <f aca="false">IF(AND(MID(C1008,2,1)&lt;&gt;"/",MID(C1008,1,1)="/"),INT(B1007)+1,B1007+0.01)</f>
        <v>984</v>
      </c>
      <c r="C1008" s="105" t="s">
        <v>1376</v>
      </c>
      <c r="D1008" s="105" t="s">
        <v>2284</v>
      </c>
      <c r="E1008" s="106" t="s">
        <v>2</v>
      </c>
      <c r="F1008" s="106" t="s">
        <v>2285</v>
      </c>
      <c r="G1008" s="113" t="n">
        <v>0</v>
      </c>
      <c r="H1008" s="113" t="n">
        <v>0</v>
      </c>
      <c r="I1008" s="106" t="s">
        <v>4</v>
      </c>
      <c r="J1008" s="106" t="s">
        <v>5</v>
      </c>
      <c r="K1008" s="108" t="s">
        <v>6</v>
      </c>
      <c r="L1008" s="109" t="s">
        <v>7</v>
      </c>
      <c r="M1008" s="109" t="s">
        <v>244</v>
      </c>
      <c r="N1008" s="28"/>
      <c r="O1008" s="28"/>
      <c r="P1008" s="20" t="s">
        <v>2284</v>
      </c>
      <c r="Q1008" s="21"/>
      <c r="R1008" s="1"/>
      <c r="S1008" s="1" t="str">
        <f aca="false">IF(E1008=F1008,"","NOT EQUAL")</f>
        <v>NOT EQUAL</v>
      </c>
      <c r="T1008" s="1" t="str">
        <f aca="false">IF(ISNA(VLOOKUP(P1008,'NEW XEQM.c'!D:D,1,0)),"--",VLOOKUP(P1008,'NEW XEQM.c'!D:G,3,0))</f>
        <v>--</v>
      </c>
      <c r="U1008" s="1"/>
      <c r="W1008" s="0" t="e">
        <f aca="false">SUBSTITUTE(IF(AND(T1008="--",FIND("STD",E1008),FIND("fn",C1008)&gt;0,FIND("ITM_",P1008),I1008="CAT_FNCT"),E1008,""),"""","")</f>
        <v>#VALUE!</v>
      </c>
    </row>
    <row r="1009" customFormat="false" ht="15.75" hidden="false" customHeight="false" outlineLevel="0" collapsed="false">
      <c r="A1009" s="23" t="n">
        <f aca="false">IF(B1009=INT(B1009),ROW(),"")</f>
        <v>1009</v>
      </c>
      <c r="B1009" s="24" t="n">
        <f aca="false">IF(AND(MID(C1009,2,1)&lt;&gt;"/",MID(C1009,1,1)="/"),INT(B1008)+1,B1008+0.01)</f>
        <v>985</v>
      </c>
      <c r="C1009" s="105" t="s">
        <v>1376</v>
      </c>
      <c r="D1009" s="105" t="s">
        <v>2286</v>
      </c>
      <c r="E1009" s="106" t="s">
        <v>2</v>
      </c>
      <c r="F1009" s="106" t="s">
        <v>2287</v>
      </c>
      <c r="G1009" s="113" t="n">
        <v>0</v>
      </c>
      <c r="H1009" s="113" t="n">
        <v>0</v>
      </c>
      <c r="I1009" s="106" t="s">
        <v>4</v>
      </c>
      <c r="J1009" s="106" t="s">
        <v>5</v>
      </c>
      <c r="K1009" s="108" t="s">
        <v>6</v>
      </c>
      <c r="L1009" s="109" t="s">
        <v>7</v>
      </c>
      <c r="M1009" s="109" t="s">
        <v>244</v>
      </c>
      <c r="N1009" s="28"/>
      <c r="O1009" s="28"/>
      <c r="P1009" s="20" t="s">
        <v>2286</v>
      </c>
      <c r="Q1009" s="21"/>
      <c r="R1009" s="1"/>
      <c r="S1009" s="1" t="str">
        <f aca="false">IF(E1009=F1009,"","NOT EQUAL")</f>
        <v>NOT EQUAL</v>
      </c>
      <c r="T1009" s="1" t="str">
        <f aca="false">IF(ISNA(VLOOKUP(P1009,'NEW XEQM.c'!D:D,1,0)),"--",VLOOKUP(P1009,'NEW XEQM.c'!D:G,3,0))</f>
        <v>--</v>
      </c>
      <c r="U1009" s="1"/>
      <c r="W1009" s="0" t="e">
        <f aca="false">SUBSTITUTE(IF(AND(T1009="--",FIND("STD",E1009),FIND("fn",C1009)&gt;0,FIND("ITM_",P1009),I1009="CAT_FNCT"),E1009,""),"""","")</f>
        <v>#VALUE!</v>
      </c>
    </row>
    <row r="1010" customFormat="false" ht="15.75" hidden="false" customHeight="false" outlineLevel="0" collapsed="false">
      <c r="A1010" s="23" t="n">
        <f aca="false">IF(B1010=INT(B1010),ROW(),"")</f>
        <v>1010</v>
      </c>
      <c r="B1010" s="24" t="n">
        <f aca="false">IF(AND(MID(C1010,2,1)&lt;&gt;"/",MID(C1010,1,1)="/"),INT(B1009)+1,B1009+0.01)</f>
        <v>986</v>
      </c>
      <c r="C1010" s="105" t="s">
        <v>1376</v>
      </c>
      <c r="D1010" s="105" t="s">
        <v>2288</v>
      </c>
      <c r="E1010" s="106" t="s">
        <v>2</v>
      </c>
      <c r="F1010" s="106" t="s">
        <v>2289</v>
      </c>
      <c r="G1010" s="113" t="n">
        <v>0</v>
      </c>
      <c r="H1010" s="113" t="n">
        <v>0</v>
      </c>
      <c r="I1010" s="106" t="s">
        <v>4</v>
      </c>
      <c r="J1010" s="106" t="s">
        <v>5</v>
      </c>
      <c r="K1010" s="108" t="s">
        <v>6</v>
      </c>
      <c r="L1010" s="109" t="s">
        <v>7</v>
      </c>
      <c r="M1010" s="109" t="s">
        <v>244</v>
      </c>
      <c r="N1010" s="28"/>
      <c r="O1010" s="28"/>
      <c r="P1010" s="20" t="s">
        <v>2288</v>
      </c>
      <c r="Q1010" s="21"/>
      <c r="R1010" s="1"/>
      <c r="S1010" s="1" t="str">
        <f aca="false">IF(E1010=F1010,"","NOT EQUAL")</f>
        <v>NOT EQUAL</v>
      </c>
      <c r="T1010" s="1" t="str">
        <f aca="false">IF(ISNA(VLOOKUP(P1010,'NEW XEQM.c'!D:D,1,0)),"--",VLOOKUP(P1010,'NEW XEQM.c'!D:G,3,0))</f>
        <v>--</v>
      </c>
      <c r="U1010" s="1"/>
      <c r="W1010" s="0" t="e">
        <f aca="false">SUBSTITUTE(IF(AND(T1010="--",FIND("STD",E1010),FIND("fn",C1010)&gt;0,FIND("ITM_",P1010),I1010="CAT_FNCT"),E1010,""),"""","")</f>
        <v>#VALUE!</v>
      </c>
    </row>
    <row r="1011" customFormat="false" ht="15.75" hidden="false" customHeight="false" outlineLevel="0" collapsed="false">
      <c r="A1011" s="23" t="n">
        <f aca="false">IF(B1011=INT(B1011),ROW(),"")</f>
        <v>1011</v>
      </c>
      <c r="B1011" s="24" t="n">
        <f aca="false">IF(AND(MID(C1011,2,1)&lt;&gt;"/",MID(C1011,1,1)="/"),INT(B1010)+1,B1010+0.01)</f>
        <v>987</v>
      </c>
      <c r="C1011" s="105" t="s">
        <v>1376</v>
      </c>
      <c r="D1011" s="105" t="s">
        <v>2290</v>
      </c>
      <c r="E1011" s="106" t="s">
        <v>2</v>
      </c>
      <c r="F1011" s="106" t="s">
        <v>2291</v>
      </c>
      <c r="G1011" s="113" t="n">
        <v>0</v>
      </c>
      <c r="H1011" s="113" t="n">
        <v>0</v>
      </c>
      <c r="I1011" s="106" t="s">
        <v>4</v>
      </c>
      <c r="J1011" s="106" t="s">
        <v>5</v>
      </c>
      <c r="K1011" s="108" t="s">
        <v>6</v>
      </c>
      <c r="L1011" s="109" t="s">
        <v>7</v>
      </c>
      <c r="M1011" s="109" t="s">
        <v>244</v>
      </c>
      <c r="N1011" s="28"/>
      <c r="O1011" s="28"/>
      <c r="P1011" s="20" t="s">
        <v>2290</v>
      </c>
      <c r="Q1011" s="21"/>
      <c r="R1011" s="1"/>
      <c r="S1011" s="1" t="str">
        <f aca="false">IF(E1011=F1011,"","NOT EQUAL")</f>
        <v>NOT EQUAL</v>
      </c>
      <c r="T1011" s="1" t="str">
        <f aca="false">IF(ISNA(VLOOKUP(P1011,'NEW XEQM.c'!D:D,1,0)),"--",VLOOKUP(P1011,'NEW XEQM.c'!D:G,3,0))</f>
        <v>--</v>
      </c>
      <c r="U1011" s="1"/>
      <c r="W1011" s="0" t="e">
        <f aca="false">SUBSTITUTE(IF(AND(T1011="--",FIND("STD",E1011),FIND("fn",C1011)&gt;0,FIND("ITM_",P1011),I1011="CAT_FNCT"),E1011,""),"""","")</f>
        <v>#VALUE!</v>
      </c>
    </row>
    <row r="1012" customFormat="false" ht="15.75" hidden="false" customHeight="false" outlineLevel="0" collapsed="false">
      <c r="A1012" s="23" t="n">
        <f aca="false">IF(B1012=INT(B1012),ROW(),"")</f>
        <v>1012</v>
      </c>
      <c r="B1012" s="24" t="n">
        <f aca="false">IF(AND(MID(C1012,2,1)&lt;&gt;"/",MID(C1012,1,1)="/"),INT(B1011)+1,B1011+0.01)</f>
        <v>988</v>
      </c>
      <c r="C1012" s="105" t="s">
        <v>1376</v>
      </c>
      <c r="D1012" s="105" t="s">
        <v>2292</v>
      </c>
      <c r="E1012" s="106" t="s">
        <v>2</v>
      </c>
      <c r="F1012" s="106" t="s">
        <v>2293</v>
      </c>
      <c r="G1012" s="113" t="n">
        <v>0</v>
      </c>
      <c r="H1012" s="113" t="n">
        <v>0</v>
      </c>
      <c r="I1012" s="106" t="s">
        <v>4</v>
      </c>
      <c r="J1012" s="106" t="s">
        <v>5</v>
      </c>
      <c r="K1012" s="108" t="s">
        <v>6</v>
      </c>
      <c r="L1012" s="109" t="s">
        <v>7</v>
      </c>
      <c r="M1012" s="109" t="s">
        <v>244</v>
      </c>
      <c r="N1012" s="28"/>
      <c r="O1012" s="28"/>
      <c r="P1012" s="20" t="s">
        <v>2292</v>
      </c>
      <c r="Q1012" s="21"/>
      <c r="R1012" s="1"/>
      <c r="S1012" s="1" t="str">
        <f aca="false">IF(E1012=F1012,"","NOT EQUAL")</f>
        <v>NOT EQUAL</v>
      </c>
      <c r="T1012" s="1" t="str">
        <f aca="false">IF(ISNA(VLOOKUP(P1012,'NEW XEQM.c'!D:D,1,0)),"--",VLOOKUP(P1012,'NEW XEQM.c'!D:G,3,0))</f>
        <v>--</v>
      </c>
      <c r="U1012" s="1"/>
      <c r="W1012" s="0" t="e">
        <f aca="false">SUBSTITUTE(IF(AND(T1012="--",FIND("STD",E1012),FIND("fn",C1012)&gt;0,FIND("ITM_",P1012),I1012="CAT_FNCT"),E1012,""),"""","")</f>
        <v>#VALUE!</v>
      </c>
    </row>
    <row r="1013" customFormat="false" ht="15.75" hidden="false" customHeight="false" outlineLevel="0" collapsed="false">
      <c r="A1013" s="23" t="n">
        <f aca="false">IF(B1013=INT(B1013),ROW(),"")</f>
        <v>1013</v>
      </c>
      <c r="B1013" s="24" t="n">
        <f aca="false">IF(AND(MID(C1013,2,1)&lt;&gt;"/",MID(C1013,1,1)="/"),INT(B1012)+1,B1012+0.01)</f>
        <v>989</v>
      </c>
      <c r="C1013" s="105" t="s">
        <v>1376</v>
      </c>
      <c r="D1013" s="105" t="s">
        <v>2294</v>
      </c>
      <c r="E1013" s="106" t="s">
        <v>2</v>
      </c>
      <c r="F1013" s="106" t="s">
        <v>2295</v>
      </c>
      <c r="G1013" s="113" t="n">
        <v>0</v>
      </c>
      <c r="H1013" s="113" t="n">
        <v>0</v>
      </c>
      <c r="I1013" s="106" t="s">
        <v>4</v>
      </c>
      <c r="J1013" s="106" t="s">
        <v>5</v>
      </c>
      <c r="K1013" s="108" t="s">
        <v>6</v>
      </c>
      <c r="L1013" s="109" t="s">
        <v>7</v>
      </c>
      <c r="M1013" s="109" t="s">
        <v>244</v>
      </c>
      <c r="N1013" s="28"/>
      <c r="O1013" s="28"/>
      <c r="P1013" s="20" t="s">
        <v>2294</v>
      </c>
      <c r="Q1013" s="21"/>
      <c r="R1013" s="1"/>
      <c r="S1013" s="1" t="str">
        <f aca="false">IF(E1013=F1013,"","NOT EQUAL")</f>
        <v>NOT EQUAL</v>
      </c>
      <c r="T1013" s="1" t="str">
        <f aca="false">IF(ISNA(VLOOKUP(P1013,'NEW XEQM.c'!D:D,1,0)),"--",VLOOKUP(P1013,'NEW XEQM.c'!D:G,3,0))</f>
        <v>--</v>
      </c>
      <c r="U1013" s="1"/>
      <c r="W1013" s="0" t="e">
        <f aca="false">SUBSTITUTE(IF(AND(T1013="--",FIND("STD",E1013),FIND("fn",C1013)&gt;0,FIND("ITM_",P1013),I1013="CAT_FNCT"),E1013,""),"""","")</f>
        <v>#VALUE!</v>
      </c>
    </row>
    <row r="1014" customFormat="false" ht="15.75" hidden="false" customHeight="false" outlineLevel="0" collapsed="false">
      <c r="A1014" s="23" t="n">
        <f aca="false">IF(B1014=INT(B1014),ROW(),"")</f>
        <v>1014</v>
      </c>
      <c r="B1014" s="24" t="n">
        <f aca="false">IF(AND(MID(C1014,2,1)&lt;&gt;"/",MID(C1014,1,1)="/"),INT(B1013)+1,B1013+0.01)</f>
        <v>990</v>
      </c>
      <c r="C1014" s="105" t="s">
        <v>1376</v>
      </c>
      <c r="D1014" s="105" t="s">
        <v>2296</v>
      </c>
      <c r="E1014" s="106" t="s">
        <v>2</v>
      </c>
      <c r="F1014" s="106" t="s">
        <v>2297</v>
      </c>
      <c r="G1014" s="113" t="n">
        <v>0</v>
      </c>
      <c r="H1014" s="113" t="n">
        <v>0</v>
      </c>
      <c r="I1014" s="106" t="s">
        <v>4</v>
      </c>
      <c r="J1014" s="106" t="s">
        <v>5</v>
      </c>
      <c r="K1014" s="108" t="s">
        <v>6</v>
      </c>
      <c r="L1014" s="109" t="s">
        <v>7</v>
      </c>
      <c r="M1014" s="109" t="s">
        <v>244</v>
      </c>
      <c r="N1014" s="28"/>
      <c r="O1014" s="28"/>
      <c r="P1014" s="20" t="s">
        <v>2298</v>
      </c>
      <c r="Q1014" s="21"/>
      <c r="R1014" s="1"/>
      <c r="S1014" s="1" t="str">
        <f aca="false">IF(E1014=F1014,"","NOT EQUAL")</f>
        <v>NOT EQUAL</v>
      </c>
      <c r="T1014" s="1" t="str">
        <f aca="false">IF(ISNA(VLOOKUP(P1014,'NEW XEQM.c'!D:D,1,0)),"--",VLOOKUP(P1014,'NEW XEQM.c'!D:G,3,0))</f>
        <v>EEX</v>
      </c>
      <c r="U1014" s="1"/>
      <c r="W1014" s="0" t="e">
        <f aca="false">SUBSTITUTE(IF(AND(T1014="--",FIND("STD",E1014),FIND("fn",C1014)&gt;0,FIND("ITM_",P1014),I1014="CAT_FNCT"),E1014,""),"""","")</f>
        <v>#VALUE!</v>
      </c>
    </row>
    <row r="1015" customFormat="false" ht="15.75" hidden="false" customHeight="false" outlineLevel="0" collapsed="false">
      <c r="A1015" s="23" t="n">
        <f aca="false">IF(B1015=INT(B1015),ROW(),"")</f>
        <v>1015</v>
      </c>
      <c r="B1015" s="24" t="n">
        <f aca="false">IF(AND(MID(C1015,2,1)&lt;&gt;"/",MID(C1015,1,1)="/"),INT(B1014)+1,B1014+0.01)</f>
        <v>991</v>
      </c>
      <c r="C1015" s="105" t="s">
        <v>1376</v>
      </c>
      <c r="D1015" s="105" t="s">
        <v>1</v>
      </c>
      <c r="E1015" s="106" t="s">
        <v>2299</v>
      </c>
      <c r="F1015" s="106" t="s">
        <v>1458</v>
      </c>
      <c r="G1015" s="113" t="n">
        <v>0</v>
      </c>
      <c r="H1015" s="113" t="n">
        <v>0</v>
      </c>
      <c r="I1015" s="106" t="s">
        <v>4</v>
      </c>
      <c r="J1015" s="106" t="s">
        <v>5</v>
      </c>
      <c r="K1015" s="108" t="s">
        <v>6</v>
      </c>
      <c r="L1015" s="109" t="s">
        <v>7</v>
      </c>
      <c r="M1015" s="109" t="s">
        <v>244</v>
      </c>
      <c r="N1015" s="28"/>
      <c r="O1015" s="28"/>
      <c r="P1015" s="20" t="s">
        <v>2300</v>
      </c>
      <c r="Q1015" s="21"/>
      <c r="R1015" s="1"/>
      <c r="S1015" s="1" t="str">
        <f aca="false">IF(E1015=F1015,"","NOT EQUAL")</f>
        <v>NOT EQUAL</v>
      </c>
      <c r="T1015" s="1" t="str">
        <f aca="false">IF(ISNA(VLOOKUP(P1015,'NEW XEQM.c'!D:D,1,0)),"--",VLOOKUP(P1015,'NEW XEQM.c'!D:G,3,0))</f>
        <v>--</v>
      </c>
      <c r="U1015" s="1"/>
      <c r="W1015" s="0" t="e">
        <f aca="false">SUBSTITUTE(IF(AND(T1015="--",FIND("STD",E1015),FIND("fn",C1015)&gt;0,FIND("ITM_",P1015),I1015="CAT_FNCT"),E1015,""),"""","")</f>
        <v>#VALUE!</v>
      </c>
    </row>
    <row r="1016" customFormat="false" ht="15.75" hidden="false" customHeight="false" outlineLevel="0" collapsed="false">
      <c r="A1016" s="23" t="n">
        <f aca="false">IF(B1016=INT(B1016),ROW(),"")</f>
        <v>1016</v>
      </c>
      <c r="B1016" s="24" t="n">
        <f aca="false">IF(AND(MID(C1016,2,1)&lt;&gt;"/",MID(C1016,1,1)="/"),INT(B1015)+1,B1015+0.01)</f>
        <v>992</v>
      </c>
      <c r="C1016" s="105" t="s">
        <v>2301</v>
      </c>
      <c r="D1016" s="105" t="s">
        <v>150</v>
      </c>
      <c r="E1016" s="106" t="s">
        <v>2302</v>
      </c>
      <c r="F1016" s="106" t="s">
        <v>2303</v>
      </c>
      <c r="G1016" s="113" t="n">
        <v>0</v>
      </c>
      <c r="H1016" s="113" t="n">
        <v>9999</v>
      </c>
      <c r="I1016" s="106" t="s">
        <v>4</v>
      </c>
      <c r="J1016" s="106" t="s">
        <v>5</v>
      </c>
      <c r="K1016" s="108" t="s">
        <v>6</v>
      </c>
      <c r="L1016" s="109" t="s">
        <v>7</v>
      </c>
      <c r="M1016" s="109" t="s">
        <v>244</v>
      </c>
      <c r="N1016" s="28"/>
      <c r="O1016" s="28"/>
      <c r="P1016" s="20" t="s">
        <v>2304</v>
      </c>
      <c r="Q1016" s="21"/>
      <c r="R1016" s="1"/>
      <c r="S1016" s="1" t="str">
        <f aca="false">IF(E1016=F1016,"","NOT EQUAL")</f>
        <v>NOT EQUAL</v>
      </c>
      <c r="T1016" s="1" t="str">
        <f aca="false">IF(ISNA(VLOOKUP(P1016,'NEW XEQM.c'!D:D,1,0)),"--",VLOOKUP(P1016,'NEW XEQM.c'!D:G,3,0))</f>
        <v>--</v>
      </c>
      <c r="U1016" s="1"/>
      <c r="W1016" s="0" t="e">
        <f aca="false">SUBSTITUTE(IF(AND(T1016="--",FIND("STD",E1016),FIND("fn",C1016)&gt;0,FIND("ITM_",P1016),I1016="CAT_FNCT"),E1016,""),"""","")</f>
        <v>#VALUE!</v>
      </c>
    </row>
    <row r="1017" customFormat="false" ht="15.75" hidden="false" customHeight="false" outlineLevel="0" collapsed="false">
      <c r="A1017" s="23" t="n">
        <f aca="false">IF(B1017=INT(B1017),ROW(),"")</f>
        <v>1017</v>
      </c>
      <c r="B1017" s="24" t="n">
        <f aca="false">IF(AND(MID(C1017,2,1)&lt;&gt;"/",MID(C1017,1,1)="/"),INT(B1016)+1,B1016+0.01)</f>
        <v>993</v>
      </c>
      <c r="C1017" s="105" t="s">
        <v>2305</v>
      </c>
      <c r="D1017" s="105" t="s">
        <v>150</v>
      </c>
      <c r="E1017" s="106" t="s">
        <v>2306</v>
      </c>
      <c r="F1017" s="106" t="s">
        <v>2303</v>
      </c>
      <c r="G1017" s="113" t="n">
        <v>0</v>
      </c>
      <c r="H1017" s="113" t="n">
        <v>9999</v>
      </c>
      <c r="I1017" s="106" t="s">
        <v>4</v>
      </c>
      <c r="J1017" s="106" t="s">
        <v>5</v>
      </c>
      <c r="K1017" s="108" t="s">
        <v>6</v>
      </c>
      <c r="L1017" s="109" t="s">
        <v>7</v>
      </c>
      <c r="M1017" s="109" t="s">
        <v>244</v>
      </c>
      <c r="N1017" s="28"/>
      <c r="O1017" s="28"/>
      <c r="P1017" s="20" t="s">
        <v>2307</v>
      </c>
      <c r="Q1017" s="21"/>
      <c r="R1017" s="1"/>
      <c r="S1017" s="1" t="str">
        <f aca="false">IF(E1017=F1017,"","NOT EQUAL")</f>
        <v>NOT EQUAL</v>
      </c>
      <c r="T1017" s="1" t="str">
        <f aca="false">IF(ISNA(VLOOKUP(P1017,'NEW XEQM.c'!D:D,1,0)),"--",VLOOKUP(P1017,'NEW XEQM.c'!D:G,3,0))</f>
        <v>--</v>
      </c>
      <c r="U1017" s="1"/>
      <c r="W1017" s="0" t="e">
        <f aca="false">SUBSTITUTE(IF(AND(T1017="--",FIND("STD",E1017),FIND("fn",C1017)&gt;0,FIND("ITM_",P1017),I1017="CAT_FNCT"),E1017,""),"""","")</f>
        <v>#VALUE!</v>
      </c>
    </row>
    <row r="1018" customFormat="false" ht="15.75" hidden="false" customHeight="false" outlineLevel="0" collapsed="false">
      <c r="A1018" s="23" t="n">
        <f aca="false">IF(B1018=INT(B1018),ROW(),"")</f>
        <v>1018</v>
      </c>
      <c r="B1018" s="24" t="n">
        <f aca="false">IF(AND(MID(C1018,2,1)&lt;&gt;"/",MID(C1018,1,1)="/"),INT(B1017)+1,B1017+0.01)</f>
        <v>994</v>
      </c>
      <c r="C1018" s="105" t="s">
        <v>2308</v>
      </c>
      <c r="D1018" s="105" t="s">
        <v>1</v>
      </c>
      <c r="E1018" s="106" t="s">
        <v>2309</v>
      </c>
      <c r="F1018" s="106" t="s">
        <v>2310</v>
      </c>
      <c r="G1018" s="113" t="n">
        <v>0</v>
      </c>
      <c r="H1018" s="113" t="n">
        <v>0</v>
      </c>
      <c r="I1018" s="106" t="s">
        <v>4</v>
      </c>
      <c r="J1018" s="106" t="s">
        <v>5</v>
      </c>
      <c r="K1018" s="108" t="s">
        <v>6</v>
      </c>
      <c r="L1018" s="109" t="s">
        <v>7</v>
      </c>
      <c r="M1018" s="109" t="s">
        <v>244</v>
      </c>
      <c r="N1018" s="28"/>
      <c r="O1018" s="28"/>
      <c r="P1018" s="20" t="s">
        <v>2311</v>
      </c>
      <c r="Q1018" s="21"/>
      <c r="R1018" s="1"/>
      <c r="S1018" s="1" t="str">
        <f aca="false">IF(E1018=F1018,"","NOT EQUAL")</f>
        <v>NOT EQUAL</v>
      </c>
      <c r="T1018" s="1" t="str">
        <f aca="false">IF(ISNA(VLOOKUP(P1018,'NEW XEQM.c'!D:D,1,0)),"--",VLOOKUP(P1018,'NEW XEQM.c'!D:G,3,0))</f>
        <v>--</v>
      </c>
      <c r="U1018" s="1"/>
      <c r="W1018" s="0" t="e">
        <f aca="false">SUBSTITUTE(IF(AND(T1018="--",FIND("STD",E1018),FIND("fn",C1018)&gt;0,FIND("ITM_",P1018),I1018="CAT_FNCT"),E1018,""),"""","")</f>
        <v>#VALUE!</v>
      </c>
    </row>
    <row r="1019" customFormat="false" ht="15.75" hidden="false" customHeight="false" outlineLevel="0" collapsed="false">
      <c r="A1019" s="23" t="n">
        <f aca="false">IF(B1019=INT(B1019),ROW(),"")</f>
        <v>1019</v>
      </c>
      <c r="B1019" s="24" t="n">
        <f aca="false">IF(AND(MID(C1019,2,1)&lt;&gt;"/",MID(C1019,1,1)="/"),INT(B1018)+1,B1018+0.01)</f>
        <v>995</v>
      </c>
      <c r="C1019" s="105" t="s">
        <v>2312</v>
      </c>
      <c r="D1019" s="105" t="s">
        <v>1</v>
      </c>
      <c r="E1019" s="106" t="s">
        <v>2</v>
      </c>
      <c r="F1019" s="106" t="s">
        <v>2103</v>
      </c>
      <c r="G1019" s="113" t="n">
        <v>0</v>
      </c>
      <c r="H1019" s="113" t="n">
        <v>0</v>
      </c>
      <c r="I1019" s="106" t="s">
        <v>4</v>
      </c>
      <c r="J1019" s="106" t="s">
        <v>5</v>
      </c>
      <c r="K1019" s="108" t="s">
        <v>6</v>
      </c>
      <c r="L1019" s="109" t="s">
        <v>7</v>
      </c>
      <c r="M1019" s="109" t="s">
        <v>244</v>
      </c>
      <c r="N1019" s="28"/>
      <c r="O1019" s="28"/>
      <c r="P1019" s="20" t="s">
        <v>2313</v>
      </c>
      <c r="Q1019" s="21"/>
      <c r="R1019" s="1"/>
      <c r="S1019" s="1" t="str">
        <f aca="false">IF(E1019=F1019,"","NOT EQUAL")</f>
        <v>NOT EQUAL</v>
      </c>
      <c r="T1019" s="1" t="str">
        <f aca="false">IF(ISNA(VLOOKUP(P1019,'NEW XEQM.c'!D:D,1,0)),"--",VLOOKUP(P1019,'NEW XEQM.c'!D:G,3,0))</f>
        <v>--</v>
      </c>
      <c r="U1019" s="1"/>
      <c r="W1019" s="0" t="e">
        <f aca="false">SUBSTITUTE(IF(AND(T1019="--",FIND("STD",E1019),FIND("fn",C1019)&gt;0,FIND("ITM_",P1019),I1019="CAT_FNCT"),E1019,""),"""","")</f>
        <v>#VALUE!</v>
      </c>
    </row>
    <row r="1020" customFormat="false" ht="15.75" hidden="false" customHeight="false" outlineLevel="0" collapsed="false">
      <c r="A1020" s="23" t="n">
        <f aca="false">IF(B1020=INT(B1020),ROW(),"")</f>
        <v>1020</v>
      </c>
      <c r="B1020" s="24" t="n">
        <f aca="false">IF(AND(MID(C1020,2,1)&lt;&gt;"/",MID(C1020,1,1)="/"),INT(B1019)+1,B1019+0.01)</f>
        <v>996</v>
      </c>
      <c r="C1020" s="105" t="s">
        <v>2314</v>
      </c>
      <c r="D1020" s="105" t="s">
        <v>1</v>
      </c>
      <c r="E1020" s="106" t="s">
        <v>2</v>
      </c>
      <c r="F1020" s="106" t="s">
        <v>1427</v>
      </c>
      <c r="G1020" s="113" t="n">
        <v>0</v>
      </c>
      <c r="H1020" s="113" t="n">
        <v>0</v>
      </c>
      <c r="I1020" s="106" t="s">
        <v>4</v>
      </c>
      <c r="J1020" s="106" t="s">
        <v>5</v>
      </c>
      <c r="K1020" s="108" t="s">
        <v>6</v>
      </c>
      <c r="L1020" s="109" t="s">
        <v>7</v>
      </c>
      <c r="M1020" s="109" t="s">
        <v>244</v>
      </c>
      <c r="N1020" s="28"/>
      <c r="O1020" s="28"/>
      <c r="P1020" s="20" t="s">
        <v>2315</v>
      </c>
      <c r="Q1020" s="21"/>
      <c r="R1020" s="1"/>
      <c r="S1020" s="1" t="str">
        <f aca="false">IF(E1020=F1020,"","NOT EQUAL")</f>
        <v>NOT EQUAL</v>
      </c>
      <c r="T1020" s="1" t="str">
        <f aca="false">IF(ISNA(VLOOKUP(P1020,'NEW XEQM.c'!D:D,1,0)),"--",VLOOKUP(P1020,'NEW XEQM.c'!D:G,3,0))</f>
        <v>--</v>
      </c>
      <c r="U1020" s="1"/>
      <c r="W1020" s="0" t="e">
        <f aca="false">SUBSTITUTE(IF(AND(T1020="--",FIND("STD",E1020),FIND("fn",C1020)&gt;0,FIND("ITM_",P1020),I1020="CAT_FNCT"),E1020,""),"""","")</f>
        <v>#VALUE!</v>
      </c>
    </row>
    <row r="1021" customFormat="false" ht="15.75" hidden="false" customHeight="false" outlineLevel="0" collapsed="false">
      <c r="A1021" s="23" t="n">
        <f aca="false">IF(B1021=INT(B1021),ROW(),"")</f>
        <v>1021</v>
      </c>
      <c r="B1021" s="24" t="n">
        <f aca="false">IF(AND(MID(C1021,2,1)&lt;&gt;"/",MID(C1021,1,1)="/"),INT(B1020)+1,B1020+0.01)</f>
        <v>997</v>
      </c>
      <c r="C1021" s="105" t="s">
        <v>1376</v>
      </c>
      <c r="D1021" s="105" t="s">
        <v>2316</v>
      </c>
      <c r="E1021" s="106" t="s">
        <v>2</v>
      </c>
      <c r="F1021" s="106" t="s">
        <v>2317</v>
      </c>
      <c r="G1021" s="113" t="n">
        <v>0</v>
      </c>
      <c r="H1021" s="113" t="n">
        <v>0</v>
      </c>
      <c r="I1021" s="106" t="s">
        <v>4</v>
      </c>
      <c r="J1021" s="106" t="s">
        <v>5</v>
      </c>
      <c r="K1021" s="108" t="s">
        <v>6</v>
      </c>
      <c r="L1021" s="109" t="s">
        <v>7</v>
      </c>
      <c r="M1021" s="109" t="s">
        <v>244</v>
      </c>
      <c r="N1021" s="28"/>
      <c r="O1021" s="28"/>
      <c r="P1021" s="20" t="s">
        <v>2316</v>
      </c>
      <c r="Q1021" s="21"/>
      <c r="R1021" s="1"/>
      <c r="S1021" s="1" t="str">
        <f aca="false">IF(E1021=F1021,"","NOT EQUAL")</f>
        <v>NOT EQUAL</v>
      </c>
      <c r="T1021" s="1" t="str">
        <f aca="false">IF(ISNA(VLOOKUP(P1021,'NEW XEQM.c'!D:D,1,0)),"--",VLOOKUP(P1021,'NEW XEQM.c'!D:G,3,0))</f>
        <v>--</v>
      </c>
      <c r="U1021" s="1"/>
      <c r="W1021" s="0" t="e">
        <f aca="false">SUBSTITUTE(IF(AND(T1021="--",FIND("STD",E1021),FIND("fn",C1021)&gt;0,FIND("ITM_",P1021),I1021="CAT_FNCT"),E1021,""),"""","")</f>
        <v>#VALUE!</v>
      </c>
    </row>
    <row r="1022" customFormat="false" ht="15.75" hidden="false" customHeight="false" outlineLevel="0" collapsed="false">
      <c r="A1022" s="23" t="n">
        <f aca="false">IF(B1022=INT(B1022),ROW(),"")</f>
        <v>1022</v>
      </c>
      <c r="B1022" s="24" t="n">
        <f aca="false">IF(AND(MID(C1022,2,1)&lt;&gt;"/",MID(C1022,1,1)="/"),INT(B1021)+1,B1021+0.01)</f>
        <v>998</v>
      </c>
      <c r="C1022" s="105" t="s">
        <v>1376</v>
      </c>
      <c r="D1022" s="105" t="s">
        <v>2318</v>
      </c>
      <c r="E1022" s="106" t="s">
        <v>2</v>
      </c>
      <c r="F1022" s="106" t="s">
        <v>2319</v>
      </c>
      <c r="G1022" s="113" t="n">
        <v>0</v>
      </c>
      <c r="H1022" s="113" t="n">
        <v>0</v>
      </c>
      <c r="I1022" s="106" t="s">
        <v>4</v>
      </c>
      <c r="J1022" s="106" t="s">
        <v>5</v>
      </c>
      <c r="K1022" s="108" t="s">
        <v>6</v>
      </c>
      <c r="L1022" s="109" t="s">
        <v>7</v>
      </c>
      <c r="M1022" s="109" t="s">
        <v>244</v>
      </c>
      <c r="N1022" s="28"/>
      <c r="O1022" s="28"/>
      <c r="P1022" s="20" t="s">
        <v>2318</v>
      </c>
      <c r="Q1022" s="21"/>
      <c r="R1022" s="1"/>
      <c r="S1022" s="1" t="str">
        <f aca="false">IF(E1022=F1022,"","NOT EQUAL")</f>
        <v>NOT EQUAL</v>
      </c>
      <c r="T1022" s="1" t="str">
        <f aca="false">IF(ISNA(VLOOKUP(P1022,'NEW XEQM.c'!D:D,1,0)),"--",VLOOKUP(P1022,'NEW XEQM.c'!D:G,3,0))</f>
        <v>--</v>
      </c>
      <c r="U1022" s="1"/>
      <c r="W1022" s="0" t="e">
        <f aca="false">SUBSTITUTE(IF(AND(T1022="--",FIND("STD",E1022),FIND("fn",C1022)&gt;0,FIND("ITM_",P1022),I1022="CAT_FNCT"),E1022,""),"""","")</f>
        <v>#VALUE!</v>
      </c>
    </row>
    <row r="1023" customFormat="false" ht="15.75" hidden="false" customHeight="false" outlineLevel="0" collapsed="false">
      <c r="A1023" s="23" t="n">
        <f aca="false">IF(B1023=INT(B1023),ROW(),"")</f>
        <v>1023</v>
      </c>
      <c r="B1023" s="24" t="n">
        <f aca="false">IF(AND(MID(C1023,2,1)&lt;&gt;"/",MID(C1023,1,1)="/"),INT(B1022)+1,B1022+0.01)</f>
        <v>999</v>
      </c>
      <c r="C1023" s="105" t="s">
        <v>1376</v>
      </c>
      <c r="D1023" s="105" t="s">
        <v>2320</v>
      </c>
      <c r="E1023" s="106" t="s">
        <v>2</v>
      </c>
      <c r="F1023" s="106" t="s">
        <v>241</v>
      </c>
      <c r="G1023" s="113" t="n">
        <v>0</v>
      </c>
      <c r="H1023" s="113" t="n">
        <v>0</v>
      </c>
      <c r="I1023" s="106" t="s">
        <v>4</v>
      </c>
      <c r="J1023" s="106" t="s">
        <v>5</v>
      </c>
      <c r="K1023" s="108" t="s">
        <v>6</v>
      </c>
      <c r="L1023" s="109" t="s">
        <v>7</v>
      </c>
      <c r="M1023" s="109" t="s">
        <v>244</v>
      </c>
      <c r="N1023" s="28"/>
      <c r="O1023" s="28"/>
      <c r="P1023" s="20" t="s">
        <v>2320</v>
      </c>
      <c r="Q1023" s="21"/>
      <c r="R1023" s="1"/>
      <c r="S1023" s="1" t="str">
        <f aca="false">IF(E1023=F1023,"","NOT EQUAL")</f>
        <v>NOT EQUAL</v>
      </c>
      <c r="T1023" s="1" t="str">
        <f aca="false">IF(ISNA(VLOOKUP(P1023,'NEW XEQM.c'!D:D,1,0)),"--",VLOOKUP(P1023,'NEW XEQM.c'!D:G,3,0))</f>
        <v>--</v>
      </c>
      <c r="U1023" s="1"/>
      <c r="W1023" s="0" t="e">
        <f aca="false">SUBSTITUTE(IF(AND(T1023="--",FIND("STD",E1023),FIND("fn",C1023)&gt;0,FIND("ITM_",P1023),I1023="CAT_FNCT"),E1023,""),"""","")</f>
        <v>#VALUE!</v>
      </c>
    </row>
    <row r="1024" customFormat="false" ht="15.75" hidden="false" customHeight="false" outlineLevel="0" collapsed="false">
      <c r="A1024" s="23" t="n">
        <f aca="false">IF(B1024=INT(B1024),ROW(),"")</f>
        <v>1024</v>
      </c>
      <c r="B1024" s="24" t="n">
        <f aca="false">IF(AND(MID(C1024,2,1)&lt;&gt;"/",MID(C1024,1,1)="/"),INT(B1023)+1,B1023+0.01)</f>
        <v>1000</v>
      </c>
      <c r="C1024" s="105" t="s">
        <v>1376</v>
      </c>
      <c r="D1024" s="105" t="s">
        <v>2321</v>
      </c>
      <c r="E1024" s="106" t="s">
        <v>2</v>
      </c>
      <c r="F1024" s="106" t="s">
        <v>2322</v>
      </c>
      <c r="G1024" s="113" t="n">
        <v>0</v>
      </c>
      <c r="H1024" s="113" t="n">
        <v>0</v>
      </c>
      <c r="I1024" s="106" t="s">
        <v>4</v>
      </c>
      <c r="J1024" s="106" t="s">
        <v>5</v>
      </c>
      <c r="K1024" s="108" t="s">
        <v>6</v>
      </c>
      <c r="L1024" s="109" t="s">
        <v>7</v>
      </c>
      <c r="M1024" s="109" t="s">
        <v>244</v>
      </c>
      <c r="N1024" s="28"/>
      <c r="O1024" s="28"/>
      <c r="P1024" s="20" t="s">
        <v>2321</v>
      </c>
      <c r="Q1024" s="21"/>
      <c r="R1024" s="1"/>
      <c r="S1024" s="1" t="str">
        <f aca="false">IF(E1024=F1024,"","NOT EQUAL")</f>
        <v>NOT EQUAL</v>
      </c>
      <c r="T1024" s="1" t="str">
        <f aca="false">IF(ISNA(VLOOKUP(P1024,'NEW XEQM.c'!D:D,1,0)),"--",VLOOKUP(P1024,'NEW XEQM.c'!D:G,3,0))</f>
        <v>--</v>
      </c>
      <c r="U1024" s="1"/>
      <c r="W1024" s="0" t="e">
        <f aca="false">SUBSTITUTE(IF(AND(T1024="--",FIND("STD",E1024),FIND("fn",C1024)&gt;0,FIND("ITM_",P1024),I1024="CAT_FNCT"),E1024,""),"""","")</f>
        <v>#VALUE!</v>
      </c>
    </row>
    <row r="1025" customFormat="false" ht="15.75" hidden="false" customHeight="false" outlineLevel="0" collapsed="false">
      <c r="A1025" s="23" t="n">
        <f aca="false">IF(B1025=INT(B1025),ROW(),"")</f>
        <v>1025</v>
      </c>
      <c r="B1025" s="24" t="n">
        <f aca="false">IF(AND(MID(C1025,2,1)&lt;&gt;"/",MID(C1025,1,1)="/"),INT(B1024)+1,B1024+0.01)</f>
        <v>1001</v>
      </c>
      <c r="C1025" s="105" t="s">
        <v>1376</v>
      </c>
      <c r="D1025" s="105" t="s">
        <v>2323</v>
      </c>
      <c r="E1025" s="106" t="s">
        <v>2</v>
      </c>
      <c r="F1025" s="106" t="s">
        <v>2324</v>
      </c>
      <c r="G1025" s="113" t="n">
        <v>0</v>
      </c>
      <c r="H1025" s="113" t="n">
        <v>0</v>
      </c>
      <c r="I1025" s="106" t="s">
        <v>4</v>
      </c>
      <c r="J1025" s="106" t="s">
        <v>5</v>
      </c>
      <c r="K1025" s="108" t="s">
        <v>6</v>
      </c>
      <c r="L1025" s="109" t="s">
        <v>7</v>
      </c>
      <c r="M1025" s="109" t="s">
        <v>244</v>
      </c>
      <c r="N1025" s="28"/>
      <c r="O1025" s="28"/>
      <c r="P1025" s="20" t="s">
        <v>2323</v>
      </c>
      <c r="Q1025" s="21"/>
      <c r="R1025" s="1"/>
      <c r="S1025" s="1" t="str">
        <f aca="false">IF(E1025=F1025,"","NOT EQUAL")</f>
        <v>NOT EQUAL</v>
      </c>
      <c r="T1025" s="1" t="str">
        <f aca="false">IF(ISNA(VLOOKUP(P1025,'NEW XEQM.c'!D:D,1,0)),"--",VLOOKUP(P1025,'NEW XEQM.c'!D:G,3,0))</f>
        <v>--</v>
      </c>
      <c r="U1025" s="1"/>
      <c r="W1025" s="0" t="e">
        <f aca="false">SUBSTITUTE(IF(AND(T1025="--",FIND("STD",E1025),FIND("fn",C1025)&gt;0,FIND("ITM_",P1025),I1025="CAT_FNCT"),E1025,""),"""","")</f>
        <v>#VALUE!</v>
      </c>
    </row>
    <row r="1026" customFormat="false" ht="15.75" hidden="false" customHeight="false" outlineLevel="0" collapsed="false">
      <c r="A1026" s="23" t="n">
        <f aca="false">IF(B1026=INT(B1026),ROW(),"")</f>
        <v>1026</v>
      </c>
      <c r="B1026" s="24" t="n">
        <f aca="false">IF(AND(MID(C1026,2,1)&lt;&gt;"/",MID(C1026,1,1)="/"),INT(B1025)+1,B1025+0.01)</f>
        <v>1002</v>
      </c>
      <c r="C1026" s="105" t="s">
        <v>2325</v>
      </c>
      <c r="D1026" s="105" t="s">
        <v>1</v>
      </c>
      <c r="E1026" s="106" t="s">
        <v>2326</v>
      </c>
      <c r="F1026" s="106" t="s">
        <v>2327</v>
      </c>
      <c r="G1026" s="113" t="n">
        <v>0</v>
      </c>
      <c r="H1026" s="113" t="n">
        <v>0</v>
      </c>
      <c r="I1026" s="106" t="s">
        <v>4</v>
      </c>
      <c r="J1026" s="106" t="s">
        <v>5</v>
      </c>
      <c r="K1026" s="108" t="s">
        <v>6</v>
      </c>
      <c r="L1026" s="109" t="s">
        <v>7</v>
      </c>
      <c r="M1026" s="109" t="s">
        <v>244</v>
      </c>
      <c r="N1026" s="28"/>
      <c r="O1026" s="28"/>
      <c r="P1026" s="20" t="s">
        <v>2328</v>
      </c>
      <c r="Q1026" s="21"/>
      <c r="R1026" s="1"/>
      <c r="S1026" s="1" t="str">
        <f aca="false">IF(E1026=F1026,"","NOT EQUAL")</f>
        <v>NOT EQUAL</v>
      </c>
      <c r="T1026" s="1" t="str">
        <f aca="false">IF(ISNA(VLOOKUP(P1026,'NEW XEQM.c'!D:D,1,0)),"--",VLOOKUP(P1026,'NEW XEQM.c'!D:G,3,0))</f>
        <v>--</v>
      </c>
      <c r="U1026" s="1"/>
      <c r="W1026" s="0" t="str">
        <f aca="false">SUBSTITUTE(IF(AND(T1026="--",FIND("STD",E1026),FIND("fn",C1026)&gt;0,FIND("ITM_",P1026),I1026="CAT_FNCT"),E1026,""),"""","")</f>
        <v/>
      </c>
    </row>
    <row r="1027" customFormat="false" ht="15.75" hidden="false" customHeight="false" outlineLevel="0" collapsed="false">
      <c r="A1027" s="23" t="n">
        <f aca="false">IF(B1027=INT(B1027),ROW(),"")</f>
        <v>1027</v>
      </c>
      <c r="B1027" s="24" t="n">
        <f aca="false">IF(AND(MID(C1027,2,1)&lt;&gt;"/",MID(C1027,1,1)="/"),INT(B1026)+1,B1026+0.01)</f>
        <v>1003</v>
      </c>
      <c r="C1027" s="105" t="s">
        <v>1376</v>
      </c>
      <c r="D1027" s="20" t="s">
        <v>2329</v>
      </c>
      <c r="E1027" s="106" t="s">
        <v>2</v>
      </c>
      <c r="F1027" s="106" t="s">
        <v>2330</v>
      </c>
      <c r="G1027" s="113" t="n">
        <v>0</v>
      </c>
      <c r="H1027" s="113" t="n">
        <v>0</v>
      </c>
      <c r="I1027" s="106" t="s">
        <v>4</v>
      </c>
      <c r="J1027" s="106" t="s">
        <v>5</v>
      </c>
      <c r="K1027" s="108" t="s">
        <v>6</v>
      </c>
      <c r="L1027" s="109" t="s">
        <v>7</v>
      </c>
      <c r="M1027" s="109" t="s">
        <v>244</v>
      </c>
      <c r="N1027" s="28"/>
      <c r="O1027" s="28"/>
      <c r="P1027" s="20" t="s">
        <v>2329</v>
      </c>
      <c r="Q1027" s="21"/>
      <c r="R1027" s="1"/>
      <c r="S1027" s="1" t="str">
        <f aca="false">IF(E1027=F1027,"","NOT EQUAL")</f>
        <v>NOT EQUAL</v>
      </c>
      <c r="T1027" s="1" t="str">
        <f aca="false">IF(ISNA(VLOOKUP(P1027,'NEW XEQM.c'!D:D,1,0)),"--",VLOOKUP(P1027,'NEW XEQM.c'!D:G,3,0))</f>
        <v>--</v>
      </c>
      <c r="U1027" s="1"/>
      <c r="W1027" s="0" t="e">
        <f aca="false">SUBSTITUTE(IF(AND(T1027="--",FIND("STD",E1027),FIND("fn",C1027)&gt;0,FIND("ITM_",P1027),I1027="CAT_FNCT"),E1027,""),"""","")</f>
        <v>#VALUE!</v>
      </c>
    </row>
    <row r="1028" customFormat="false" ht="15.75" hidden="false" customHeight="false" outlineLevel="0" collapsed="false">
      <c r="A1028" s="23" t="n">
        <f aca="false">IF(B1028=INT(B1028),ROW(),"")</f>
        <v>1028</v>
      </c>
      <c r="B1028" s="24" t="n">
        <f aca="false">IF(AND(MID(C1028,2,1)&lt;&gt;"/",MID(C1028,1,1)="/"),INT(B1027)+1,B1027+0.01)</f>
        <v>1004</v>
      </c>
      <c r="C1028" s="105" t="s">
        <v>1376</v>
      </c>
      <c r="D1028" s="20" t="s">
        <v>2331</v>
      </c>
      <c r="E1028" s="106" t="s">
        <v>2</v>
      </c>
      <c r="F1028" s="106" t="s">
        <v>2332</v>
      </c>
      <c r="G1028" s="113" t="n">
        <v>0</v>
      </c>
      <c r="H1028" s="113" t="n">
        <v>0</v>
      </c>
      <c r="I1028" s="106" t="s">
        <v>4</v>
      </c>
      <c r="J1028" s="106" t="s">
        <v>5</v>
      </c>
      <c r="K1028" s="108" t="s">
        <v>6</v>
      </c>
      <c r="L1028" s="109" t="s">
        <v>7</v>
      </c>
      <c r="M1028" s="109" t="s">
        <v>244</v>
      </c>
      <c r="N1028" s="28"/>
      <c r="O1028" s="28"/>
      <c r="P1028" s="20" t="s">
        <v>2331</v>
      </c>
      <c r="Q1028" s="21"/>
      <c r="R1028" s="1"/>
      <c r="S1028" s="1" t="str">
        <f aca="false">IF(E1028=F1028,"","NOT EQUAL")</f>
        <v>NOT EQUAL</v>
      </c>
      <c r="T1028" s="1" t="str">
        <f aca="false">IF(ISNA(VLOOKUP(P1028,'NEW XEQM.c'!D:D,1,0)),"--",VLOOKUP(P1028,'NEW XEQM.c'!D:G,3,0))</f>
        <v>--</v>
      </c>
      <c r="U1028" s="1"/>
      <c r="W1028" s="0" t="e">
        <f aca="false">SUBSTITUTE(IF(AND(T1028="--",FIND("STD",E1028),FIND("fn",C1028)&gt;0,FIND("ITM_",P1028),I1028="CAT_FNCT"),E1028,""),"""","")</f>
        <v>#VALUE!</v>
      </c>
    </row>
    <row r="1029" customFormat="false" ht="15.75" hidden="false" customHeight="false" outlineLevel="0" collapsed="false">
      <c r="A1029" s="23" t="n">
        <f aca="false">IF(B1029=INT(B1029),ROW(),"")</f>
        <v>1029</v>
      </c>
      <c r="B1029" s="24" t="n">
        <f aca="false">IF(AND(MID(C1029,2,1)&lt;&gt;"/",MID(C1029,1,1)="/"),INT(B1028)+1,B1028+0.01)</f>
        <v>1005</v>
      </c>
      <c r="C1029" s="105" t="s">
        <v>1376</v>
      </c>
      <c r="D1029" s="105" t="s">
        <v>2333</v>
      </c>
      <c r="E1029" s="106" t="s">
        <v>2</v>
      </c>
      <c r="F1029" s="106" t="s">
        <v>2334</v>
      </c>
      <c r="G1029" s="113" t="n">
        <v>0</v>
      </c>
      <c r="H1029" s="113" t="n">
        <v>0</v>
      </c>
      <c r="I1029" s="106" t="s">
        <v>4</v>
      </c>
      <c r="J1029" s="106" t="s">
        <v>5</v>
      </c>
      <c r="K1029" s="108" t="s">
        <v>6</v>
      </c>
      <c r="L1029" s="109" t="s">
        <v>7</v>
      </c>
      <c r="M1029" s="109" t="s">
        <v>244</v>
      </c>
      <c r="N1029" s="28"/>
      <c r="O1029" s="28"/>
      <c r="P1029" s="20" t="s">
        <v>2333</v>
      </c>
      <c r="Q1029" s="21"/>
      <c r="R1029" s="1"/>
      <c r="S1029" s="1" t="str">
        <f aca="false">IF(E1029=F1029,"","NOT EQUAL")</f>
        <v>NOT EQUAL</v>
      </c>
      <c r="T1029" s="1" t="str">
        <f aca="false">IF(ISNA(VLOOKUP(P1029,'NEW XEQM.c'!D:D,1,0)),"--",VLOOKUP(P1029,'NEW XEQM.c'!D:G,3,0))</f>
        <v>--</v>
      </c>
      <c r="U1029" s="1"/>
      <c r="W1029" s="0" t="e">
        <f aca="false">SUBSTITUTE(IF(AND(T1029="--",FIND("STD",E1029),FIND("fn",C1029)&gt;0,FIND("ITM_",P1029),I1029="CAT_FNCT"),E1029,""),"""","")</f>
        <v>#VALUE!</v>
      </c>
    </row>
    <row r="1030" customFormat="false" ht="15.75" hidden="false" customHeight="false" outlineLevel="0" collapsed="false">
      <c r="A1030" s="23" t="n">
        <f aca="false">IF(B1030=INT(B1030),ROW(),"")</f>
        <v>1030</v>
      </c>
      <c r="B1030" s="24" t="n">
        <f aca="false">IF(AND(MID(C1030,2,1)&lt;&gt;"/",MID(C1030,1,1)="/"),INT(B1029)+1,B1029+0.01)</f>
        <v>1006</v>
      </c>
      <c r="C1030" s="105" t="s">
        <v>1376</v>
      </c>
      <c r="D1030" s="105" t="s">
        <v>2335</v>
      </c>
      <c r="E1030" s="106" t="s">
        <v>2</v>
      </c>
      <c r="F1030" s="106" t="s">
        <v>2336</v>
      </c>
      <c r="G1030" s="113" t="n">
        <v>0</v>
      </c>
      <c r="H1030" s="113" t="n">
        <v>0</v>
      </c>
      <c r="I1030" s="106" t="s">
        <v>4</v>
      </c>
      <c r="J1030" s="106" t="s">
        <v>5</v>
      </c>
      <c r="K1030" s="108" t="s">
        <v>6</v>
      </c>
      <c r="L1030" s="109" t="s">
        <v>7</v>
      </c>
      <c r="M1030" s="109" t="s">
        <v>244</v>
      </c>
      <c r="N1030" s="28"/>
      <c r="O1030" s="28"/>
      <c r="P1030" s="20" t="s">
        <v>2335</v>
      </c>
      <c r="Q1030" s="21"/>
      <c r="R1030" s="1"/>
      <c r="S1030" s="1" t="str">
        <f aca="false">IF(E1030=F1030,"","NOT EQUAL")</f>
        <v>NOT EQUAL</v>
      </c>
      <c r="T1030" s="1" t="str">
        <f aca="false">IF(ISNA(VLOOKUP(P1030,'NEW XEQM.c'!D:D,1,0)),"--",VLOOKUP(P1030,'NEW XEQM.c'!D:G,3,0))</f>
        <v>--</v>
      </c>
      <c r="U1030" s="1"/>
      <c r="W1030" s="0" t="e">
        <f aca="false">SUBSTITUTE(IF(AND(T1030="--",FIND("STD",E1030),FIND("fn",C1030)&gt;0,FIND("ITM_",P1030),I1030="CAT_FNCT"),E1030,""),"""","")</f>
        <v>#VALUE!</v>
      </c>
    </row>
    <row r="1031" customFormat="false" ht="15.75" hidden="false" customHeight="false" outlineLevel="0" collapsed="false">
      <c r="A1031" s="23" t="n">
        <f aca="false">IF(B1031=INT(B1031),ROW(),"")</f>
        <v>1031</v>
      </c>
      <c r="B1031" s="24" t="n">
        <f aca="false">IF(AND(MID(C1031,2,1)&lt;&gt;"/",MID(C1031,1,1)="/"),INT(B1030)+1,B1030+0.01)</f>
        <v>1007</v>
      </c>
      <c r="C1031" s="105" t="s">
        <v>1376</v>
      </c>
      <c r="D1031" s="105" t="s">
        <v>2337</v>
      </c>
      <c r="E1031" s="106" t="s">
        <v>2</v>
      </c>
      <c r="F1031" s="106" t="s">
        <v>2338</v>
      </c>
      <c r="G1031" s="113" t="n">
        <v>0</v>
      </c>
      <c r="H1031" s="113" t="n">
        <v>0</v>
      </c>
      <c r="I1031" s="106" t="s">
        <v>4</v>
      </c>
      <c r="J1031" s="106" t="s">
        <v>5</v>
      </c>
      <c r="K1031" s="108" t="s">
        <v>6</v>
      </c>
      <c r="L1031" s="109" t="s">
        <v>7</v>
      </c>
      <c r="M1031" s="109" t="s">
        <v>244</v>
      </c>
      <c r="N1031" s="28"/>
      <c r="O1031" s="28"/>
      <c r="P1031" s="20" t="s">
        <v>2337</v>
      </c>
      <c r="Q1031" s="21"/>
      <c r="R1031" s="1"/>
      <c r="S1031" s="1" t="str">
        <f aca="false">IF(E1031=F1031,"","NOT EQUAL")</f>
        <v>NOT EQUAL</v>
      </c>
      <c r="T1031" s="1" t="str">
        <f aca="false">IF(ISNA(VLOOKUP(P1031,'NEW XEQM.c'!D:D,1,0)),"--",VLOOKUP(P1031,'NEW XEQM.c'!D:G,3,0))</f>
        <v>--</v>
      </c>
      <c r="U1031" s="1"/>
      <c r="W1031" s="0" t="e">
        <f aca="false">SUBSTITUTE(IF(AND(T1031="--",FIND("STD",E1031),FIND("fn",C1031)&gt;0,FIND("ITM_",P1031),I1031="CAT_FNCT"),E1031,""),"""","")</f>
        <v>#VALUE!</v>
      </c>
    </row>
    <row r="1032" customFormat="false" ht="15.75" hidden="false" customHeight="false" outlineLevel="0" collapsed="false">
      <c r="A1032" s="23" t="n">
        <f aca="false">IF(B1032=INT(B1032),ROW(),"")</f>
        <v>1032</v>
      </c>
      <c r="B1032" s="24" t="n">
        <f aca="false">IF(AND(MID(C1032,2,1)&lt;&gt;"/",MID(C1032,1,1)="/"),INT(B1031)+1,B1031+0.01)</f>
        <v>1008</v>
      </c>
      <c r="C1032" s="105" t="s">
        <v>0</v>
      </c>
      <c r="D1032" s="105" t="s">
        <v>1</v>
      </c>
      <c r="E1032" s="106" t="s">
        <v>2</v>
      </c>
      <c r="F1032" s="106" t="s">
        <v>2339</v>
      </c>
      <c r="G1032" s="113" t="n">
        <v>0</v>
      </c>
      <c r="H1032" s="113" t="n">
        <v>0</v>
      </c>
      <c r="I1032" s="106" t="s">
        <v>4</v>
      </c>
      <c r="J1032" s="106" t="s">
        <v>5</v>
      </c>
      <c r="K1032" s="108" t="s">
        <v>6</v>
      </c>
      <c r="L1032" s="109" t="s">
        <v>7</v>
      </c>
      <c r="M1032" s="109" t="s">
        <v>244</v>
      </c>
      <c r="N1032" s="28"/>
      <c r="O1032" s="28"/>
      <c r="P1032" s="20" t="s">
        <v>2340</v>
      </c>
      <c r="Q1032" s="21"/>
      <c r="R1032" s="1"/>
      <c r="S1032" s="1" t="str">
        <f aca="false">IF(E1032=F1032,"","NOT EQUAL")</f>
        <v>NOT EQUAL</v>
      </c>
      <c r="T1032" s="1" t="str">
        <f aca="false">IF(ISNA(VLOOKUP(P1032,'NEW XEQM.c'!D:D,1,0)),"--",VLOOKUP(P1032,'NEW XEQM.c'!D:G,3,0))</f>
        <v>--</v>
      </c>
      <c r="U1032" s="1"/>
      <c r="W1032" s="0" t="e">
        <f aca="false">SUBSTITUTE(IF(AND(T1032="--",FIND("STD",E1032),FIND("fn",C1032)&gt;0,FIND("ITM_",P1032),I1032="CAT_FNCT"),E1032,""),"""","")</f>
        <v>#VALUE!</v>
      </c>
    </row>
    <row r="1033" customFormat="false" ht="15.75" hidden="false" customHeight="false" outlineLevel="0" collapsed="false">
      <c r="A1033" s="23" t="n">
        <f aca="false">IF(B1033=INT(B1033),ROW(),"")</f>
        <v>1033</v>
      </c>
      <c r="B1033" s="24" t="n">
        <f aca="false">IF(AND(MID(C1033,2,1)&lt;&gt;"/",MID(C1033,1,1)="/"),INT(B1032)+1,B1032+0.01)</f>
        <v>1009</v>
      </c>
      <c r="C1033" s="105" t="s">
        <v>0</v>
      </c>
      <c r="D1033" s="105" t="s">
        <v>1</v>
      </c>
      <c r="E1033" s="106" t="s">
        <v>2</v>
      </c>
      <c r="F1033" s="106" t="s">
        <v>2341</v>
      </c>
      <c r="G1033" s="113" t="n">
        <v>0</v>
      </c>
      <c r="H1033" s="113" t="n">
        <v>0</v>
      </c>
      <c r="I1033" s="106" t="s">
        <v>4</v>
      </c>
      <c r="J1033" s="106" t="s">
        <v>5</v>
      </c>
      <c r="K1033" s="108" t="s">
        <v>6</v>
      </c>
      <c r="L1033" s="109" t="s">
        <v>7</v>
      </c>
      <c r="M1033" s="109" t="s">
        <v>244</v>
      </c>
      <c r="N1033" s="28"/>
      <c r="O1033" s="28"/>
      <c r="P1033" s="20" t="s">
        <v>2342</v>
      </c>
      <c r="Q1033" s="21"/>
      <c r="R1033" s="1"/>
      <c r="S1033" s="1" t="str">
        <f aca="false">IF(E1033=F1033,"","NOT EQUAL")</f>
        <v>NOT EQUAL</v>
      </c>
      <c r="T1033" s="1" t="str">
        <f aca="false">IF(ISNA(VLOOKUP(P1033,'NEW XEQM.c'!D:D,1,0)),"--",VLOOKUP(P1033,'NEW XEQM.c'!D:G,3,0))</f>
        <v>--</v>
      </c>
      <c r="U1033" s="1"/>
      <c r="W1033" s="0" t="e">
        <f aca="false">SUBSTITUTE(IF(AND(T1033="--",FIND("STD",E1033),FIND("fn",C1033)&gt;0,FIND("ITM_",P1033),I1033="CAT_FNCT"),E1033,""),"""","")</f>
        <v>#VALUE!</v>
      </c>
    </row>
    <row r="1034" customFormat="false" ht="15.75" hidden="false" customHeight="false" outlineLevel="0" collapsed="false">
      <c r="A1034" s="23" t="n">
        <f aca="false">IF(B1034=INT(B1034),ROW(),"")</f>
        <v>1034</v>
      </c>
      <c r="B1034" s="24" t="n">
        <f aca="false">IF(AND(MID(C1034,2,1)&lt;&gt;"/",MID(C1034,1,1)="/"),INT(B1033)+1,B1033+0.01)</f>
        <v>1010</v>
      </c>
      <c r="C1034" s="105" t="s">
        <v>0</v>
      </c>
      <c r="D1034" s="105" t="s">
        <v>1</v>
      </c>
      <c r="E1034" s="106" t="s">
        <v>2</v>
      </c>
      <c r="F1034" s="106" t="s">
        <v>2343</v>
      </c>
      <c r="G1034" s="113" t="n">
        <v>0</v>
      </c>
      <c r="H1034" s="113" t="n">
        <v>0</v>
      </c>
      <c r="I1034" s="106" t="s">
        <v>4</v>
      </c>
      <c r="J1034" s="106" t="s">
        <v>5</v>
      </c>
      <c r="K1034" s="108" t="s">
        <v>6</v>
      </c>
      <c r="L1034" s="109" t="s">
        <v>7</v>
      </c>
      <c r="M1034" s="109" t="s">
        <v>244</v>
      </c>
      <c r="N1034" s="28"/>
      <c r="O1034" s="28"/>
      <c r="P1034" s="20" t="s">
        <v>2344</v>
      </c>
      <c r="Q1034" s="21"/>
      <c r="R1034" s="1"/>
      <c r="S1034" s="1" t="str">
        <f aca="false">IF(E1034=F1034,"","NOT EQUAL")</f>
        <v>NOT EQUAL</v>
      </c>
      <c r="T1034" s="1" t="str">
        <f aca="false">IF(ISNA(VLOOKUP(P1034,'NEW XEQM.c'!D:D,1,0)),"--",VLOOKUP(P1034,'NEW XEQM.c'!D:G,3,0))</f>
        <v>--</v>
      </c>
      <c r="U1034" s="1"/>
      <c r="W1034" s="0" t="e">
        <f aca="false">SUBSTITUTE(IF(AND(T1034="--",FIND("STD",E1034),FIND("fn",C1034)&gt;0,FIND("ITM_",P1034),I1034="CAT_FNCT"),E1034,""),"""","")</f>
        <v>#VALUE!</v>
      </c>
    </row>
    <row r="1035" customFormat="false" ht="15.75" hidden="false" customHeight="false" outlineLevel="0" collapsed="false">
      <c r="A1035" s="23" t="n">
        <f aca="false">IF(B1035=INT(B1035),ROW(),"")</f>
        <v>1035</v>
      </c>
      <c r="B1035" s="24" t="n">
        <f aca="false">IF(AND(MID(C1035,2,1)&lt;&gt;"/",MID(C1035,1,1)="/"),INT(B1034)+1,B1034+0.01)</f>
        <v>1011</v>
      </c>
      <c r="C1035" s="105" t="s">
        <v>0</v>
      </c>
      <c r="D1035" s="105" t="s">
        <v>1</v>
      </c>
      <c r="E1035" s="106" t="s">
        <v>2</v>
      </c>
      <c r="F1035" s="106" t="s">
        <v>2345</v>
      </c>
      <c r="G1035" s="113" t="n">
        <v>0</v>
      </c>
      <c r="H1035" s="113" t="n">
        <v>0</v>
      </c>
      <c r="I1035" s="106" t="s">
        <v>4</v>
      </c>
      <c r="J1035" s="106" t="s">
        <v>5</v>
      </c>
      <c r="K1035" s="108" t="s">
        <v>6</v>
      </c>
      <c r="L1035" s="109" t="s">
        <v>7</v>
      </c>
      <c r="M1035" s="109" t="s">
        <v>244</v>
      </c>
      <c r="N1035" s="28"/>
      <c r="O1035" s="28"/>
      <c r="P1035" s="20" t="s">
        <v>2346</v>
      </c>
      <c r="Q1035" s="21"/>
      <c r="R1035" s="1"/>
      <c r="S1035" s="1" t="str">
        <f aca="false">IF(E1035=F1035,"","NOT EQUAL")</f>
        <v>NOT EQUAL</v>
      </c>
      <c r="T1035" s="1" t="str">
        <f aca="false">IF(ISNA(VLOOKUP(P1035,'NEW XEQM.c'!D:D,1,0)),"--",VLOOKUP(P1035,'NEW XEQM.c'!D:G,3,0))</f>
        <v>--</v>
      </c>
      <c r="U1035" s="1"/>
      <c r="W1035" s="0" t="e">
        <f aca="false">SUBSTITUTE(IF(AND(T1035="--",FIND("STD",E1035),FIND("fn",C1035)&gt;0,FIND("ITM_",P1035),I1035="CAT_FNCT"),E1035,""),"""","")</f>
        <v>#VALUE!</v>
      </c>
    </row>
    <row r="1036" customFormat="false" ht="15.75" hidden="false" customHeight="false" outlineLevel="0" collapsed="false">
      <c r="A1036" s="23" t="n">
        <f aca="false">IF(B1036=INT(B1036),ROW(),"")</f>
        <v>1036</v>
      </c>
      <c r="B1036" s="24" t="n">
        <f aca="false">IF(AND(MID(C1036,2,1)&lt;&gt;"/",MID(C1036,1,1)="/"),INT(B1035)+1,B1035+0.01)</f>
        <v>1012</v>
      </c>
      <c r="C1036" s="105" t="s">
        <v>0</v>
      </c>
      <c r="D1036" s="105" t="s">
        <v>1</v>
      </c>
      <c r="E1036" s="106" t="s">
        <v>2</v>
      </c>
      <c r="F1036" s="106" t="s">
        <v>2347</v>
      </c>
      <c r="G1036" s="113" t="n">
        <v>0</v>
      </c>
      <c r="H1036" s="113" t="n">
        <v>0</v>
      </c>
      <c r="I1036" s="106" t="s">
        <v>4</v>
      </c>
      <c r="J1036" s="106" t="s">
        <v>5</v>
      </c>
      <c r="K1036" s="108" t="s">
        <v>6</v>
      </c>
      <c r="L1036" s="109" t="s">
        <v>7</v>
      </c>
      <c r="M1036" s="109" t="s">
        <v>244</v>
      </c>
      <c r="N1036" s="28"/>
      <c r="O1036" s="28"/>
      <c r="P1036" s="20" t="s">
        <v>2348</v>
      </c>
      <c r="Q1036" s="21"/>
      <c r="R1036" s="1"/>
      <c r="S1036" s="1" t="str">
        <f aca="false">IF(E1036=F1036,"","NOT EQUAL")</f>
        <v>NOT EQUAL</v>
      </c>
      <c r="T1036" s="1" t="str">
        <f aca="false">IF(ISNA(VLOOKUP(P1036,'NEW XEQM.c'!D:D,1,0)),"--",VLOOKUP(P1036,'NEW XEQM.c'!D:G,3,0))</f>
        <v>--</v>
      </c>
      <c r="U1036" s="1"/>
      <c r="W1036" s="0" t="e">
        <f aca="false">SUBSTITUTE(IF(AND(T1036="--",FIND("STD",E1036),FIND("fn",C1036)&gt;0,FIND("ITM_",P1036),I1036="CAT_FNCT"),E1036,""),"""","")</f>
        <v>#VALUE!</v>
      </c>
    </row>
    <row r="1037" customFormat="false" ht="15.75" hidden="false" customHeight="false" outlineLevel="0" collapsed="false">
      <c r="A1037" s="23" t="n">
        <f aca="false">IF(B1037=INT(B1037),ROW(),"")</f>
        <v>1037</v>
      </c>
      <c r="B1037" s="24" t="n">
        <f aca="false">IF(AND(MID(C1037,2,1)&lt;&gt;"/",MID(C1037,1,1)="/"),INT(B1036)+1,B1036+0.01)</f>
        <v>1013</v>
      </c>
      <c r="C1037" s="105" t="s">
        <v>0</v>
      </c>
      <c r="D1037" s="105" t="s">
        <v>1</v>
      </c>
      <c r="E1037" s="106" t="s">
        <v>2</v>
      </c>
      <c r="F1037" s="106" t="s">
        <v>2349</v>
      </c>
      <c r="G1037" s="113" t="n">
        <v>0</v>
      </c>
      <c r="H1037" s="113" t="n">
        <v>0</v>
      </c>
      <c r="I1037" s="106" t="s">
        <v>4</v>
      </c>
      <c r="J1037" s="106" t="s">
        <v>5</v>
      </c>
      <c r="K1037" s="108" t="s">
        <v>6</v>
      </c>
      <c r="L1037" s="109" t="s">
        <v>7</v>
      </c>
      <c r="M1037" s="109" t="s">
        <v>244</v>
      </c>
      <c r="N1037" s="28"/>
      <c r="O1037" s="28"/>
      <c r="P1037" s="20" t="s">
        <v>2350</v>
      </c>
      <c r="Q1037" s="21"/>
      <c r="R1037" s="1"/>
      <c r="S1037" s="1" t="str">
        <f aca="false">IF(E1037=F1037,"","NOT EQUAL")</f>
        <v>NOT EQUAL</v>
      </c>
      <c r="T1037" s="1" t="str">
        <f aca="false">IF(ISNA(VLOOKUP(P1037,'NEW XEQM.c'!D:D,1,0)),"--",VLOOKUP(P1037,'NEW XEQM.c'!D:G,3,0))</f>
        <v>--</v>
      </c>
      <c r="U1037" s="1"/>
      <c r="W1037" s="0" t="e">
        <f aca="false">SUBSTITUTE(IF(AND(T1037="--",FIND("STD",E1037),FIND("fn",C1037)&gt;0,FIND("ITM_",P1037),I1037="CAT_FNCT"),E1037,""),"""","")</f>
        <v>#VALUE!</v>
      </c>
    </row>
    <row r="1038" customFormat="false" ht="15.75" hidden="false" customHeight="false" outlineLevel="0" collapsed="false">
      <c r="A1038" s="23" t="n">
        <f aca="false">IF(B1038=INT(B1038),ROW(),"")</f>
        <v>1038</v>
      </c>
      <c r="B1038" s="24" t="n">
        <f aca="false">IF(AND(MID(C1038,2,1)&lt;&gt;"/",MID(C1038,1,1)="/"),INT(B1037)+1,B1037+0.01)</f>
        <v>1014</v>
      </c>
      <c r="C1038" s="105" t="s">
        <v>0</v>
      </c>
      <c r="D1038" s="105" t="s">
        <v>1</v>
      </c>
      <c r="E1038" s="106" t="s">
        <v>2</v>
      </c>
      <c r="F1038" s="106" t="s">
        <v>2351</v>
      </c>
      <c r="G1038" s="113" t="n">
        <v>0</v>
      </c>
      <c r="H1038" s="113" t="n">
        <v>0</v>
      </c>
      <c r="I1038" s="106" t="s">
        <v>4</v>
      </c>
      <c r="J1038" s="106" t="s">
        <v>5</v>
      </c>
      <c r="K1038" s="108" t="s">
        <v>6</v>
      </c>
      <c r="L1038" s="109" t="s">
        <v>7</v>
      </c>
      <c r="M1038" s="109" t="s">
        <v>244</v>
      </c>
      <c r="N1038" s="28"/>
      <c r="O1038" s="28"/>
      <c r="P1038" s="20" t="s">
        <v>2352</v>
      </c>
      <c r="Q1038" s="21"/>
      <c r="R1038" s="1"/>
      <c r="S1038" s="1" t="str">
        <f aca="false">IF(E1038=F1038,"","NOT EQUAL")</f>
        <v>NOT EQUAL</v>
      </c>
      <c r="T1038" s="1" t="str">
        <f aca="false">IF(ISNA(VLOOKUP(P1038,'NEW XEQM.c'!D:D,1,0)),"--",VLOOKUP(P1038,'NEW XEQM.c'!D:G,3,0))</f>
        <v>--</v>
      </c>
      <c r="U1038" s="1"/>
      <c r="W1038" s="0" t="e">
        <f aca="false">SUBSTITUTE(IF(AND(T1038="--",FIND("STD",E1038),FIND("fn",C1038)&gt;0,FIND("ITM_",P1038),I1038="CAT_FNCT"),E1038,""),"""","")</f>
        <v>#VALUE!</v>
      </c>
    </row>
    <row r="1039" customFormat="false" ht="15.75" hidden="false" customHeight="false" outlineLevel="0" collapsed="false">
      <c r="A1039" s="23" t="n">
        <f aca="false">IF(B1039=INT(B1039),ROW(),"")</f>
        <v>1039</v>
      </c>
      <c r="B1039" s="24" t="n">
        <f aca="false">IF(AND(MID(C1039,2,1)&lt;&gt;"/",MID(C1039,1,1)="/"),INT(B1038)+1,B1038+0.01)</f>
        <v>1015</v>
      </c>
      <c r="C1039" s="105" t="s">
        <v>0</v>
      </c>
      <c r="D1039" s="105" t="s">
        <v>1</v>
      </c>
      <c r="E1039" s="106" t="s">
        <v>2</v>
      </c>
      <c r="F1039" s="106" t="s">
        <v>2353</v>
      </c>
      <c r="G1039" s="113" t="n">
        <v>0</v>
      </c>
      <c r="H1039" s="113" t="n">
        <v>0</v>
      </c>
      <c r="I1039" s="106" t="s">
        <v>4</v>
      </c>
      <c r="J1039" s="106" t="s">
        <v>5</v>
      </c>
      <c r="K1039" s="108" t="s">
        <v>6</v>
      </c>
      <c r="L1039" s="109" t="s">
        <v>7</v>
      </c>
      <c r="M1039" s="109" t="s">
        <v>244</v>
      </c>
      <c r="N1039" s="28"/>
      <c r="O1039" s="28"/>
      <c r="P1039" s="20" t="s">
        <v>2354</v>
      </c>
      <c r="Q1039" s="21"/>
      <c r="R1039" s="1"/>
      <c r="S1039" s="1" t="str">
        <f aca="false">IF(E1039=F1039,"","NOT EQUAL")</f>
        <v>NOT EQUAL</v>
      </c>
      <c r="T1039" s="1" t="str">
        <f aca="false">IF(ISNA(VLOOKUP(P1039,'NEW XEQM.c'!D:D,1,0)),"--",VLOOKUP(P1039,'NEW XEQM.c'!D:G,3,0))</f>
        <v>--</v>
      </c>
      <c r="U1039" s="1"/>
      <c r="W1039" s="0" t="e">
        <f aca="false">SUBSTITUTE(IF(AND(T1039="--",FIND("STD",E1039),FIND("fn",C1039)&gt;0,FIND("ITM_",P1039),I1039="CAT_FNCT"),E1039,""),"""","")</f>
        <v>#VALUE!</v>
      </c>
    </row>
    <row r="1040" customFormat="false" ht="15.75" hidden="false" customHeight="false" outlineLevel="0" collapsed="false">
      <c r="A1040" s="23" t="n">
        <f aca="false">IF(B1040=INT(B1040),ROW(),"")</f>
        <v>1040</v>
      </c>
      <c r="B1040" s="24" t="n">
        <f aca="false">IF(AND(MID(C1040,2,1)&lt;&gt;"/",MID(C1040,1,1)="/"),INT(B1039)+1,B1039+0.01)</f>
        <v>1016</v>
      </c>
      <c r="C1040" s="105" t="s">
        <v>0</v>
      </c>
      <c r="D1040" s="105" t="s">
        <v>1</v>
      </c>
      <c r="E1040" s="106" t="s">
        <v>2</v>
      </c>
      <c r="F1040" s="106" t="s">
        <v>2355</v>
      </c>
      <c r="G1040" s="113" t="n">
        <v>0</v>
      </c>
      <c r="H1040" s="113" t="n">
        <v>0</v>
      </c>
      <c r="I1040" s="106" t="s">
        <v>4</v>
      </c>
      <c r="J1040" s="106" t="s">
        <v>5</v>
      </c>
      <c r="K1040" s="108" t="s">
        <v>6</v>
      </c>
      <c r="L1040" s="109" t="s">
        <v>7</v>
      </c>
      <c r="M1040" s="109" t="s">
        <v>244</v>
      </c>
      <c r="N1040" s="28"/>
      <c r="O1040" s="28"/>
      <c r="P1040" s="20" t="s">
        <v>2356</v>
      </c>
      <c r="Q1040" s="21"/>
      <c r="R1040" s="1"/>
      <c r="S1040" s="1" t="str">
        <f aca="false">IF(E1040=F1040,"","NOT EQUAL")</f>
        <v>NOT EQUAL</v>
      </c>
      <c r="T1040" s="1" t="str">
        <f aca="false">IF(ISNA(VLOOKUP(P1040,'NEW XEQM.c'!D:D,1,0)),"--",VLOOKUP(P1040,'NEW XEQM.c'!D:G,3,0))</f>
        <v>--</v>
      </c>
      <c r="U1040" s="1"/>
      <c r="W1040" s="0" t="e">
        <f aca="false">SUBSTITUTE(IF(AND(T1040="--",FIND("STD",E1040),FIND("fn",C1040)&gt;0,FIND("ITM_",P1040),I1040="CAT_FNCT"),E1040,""),"""","")</f>
        <v>#VALUE!</v>
      </c>
    </row>
    <row r="1041" customFormat="false" ht="15.75" hidden="false" customHeight="false" outlineLevel="0" collapsed="false">
      <c r="A1041" s="23" t="n">
        <f aca="false">IF(B1041=INT(B1041),ROW(),"")</f>
        <v>1041</v>
      </c>
      <c r="B1041" s="24" t="n">
        <f aca="false">IF(AND(MID(C1041,2,1)&lt;&gt;"/",MID(C1041,1,1)="/"),INT(B1040)+1,B1040+0.01)</f>
        <v>1017</v>
      </c>
      <c r="C1041" s="105" t="s">
        <v>0</v>
      </c>
      <c r="D1041" s="105" t="s">
        <v>1</v>
      </c>
      <c r="E1041" s="106" t="s">
        <v>2</v>
      </c>
      <c r="F1041" s="106" t="s">
        <v>2357</v>
      </c>
      <c r="G1041" s="113" t="n">
        <v>0</v>
      </c>
      <c r="H1041" s="113" t="n">
        <v>0</v>
      </c>
      <c r="I1041" s="106" t="s">
        <v>4</v>
      </c>
      <c r="J1041" s="106" t="s">
        <v>5</v>
      </c>
      <c r="K1041" s="108" t="s">
        <v>6</v>
      </c>
      <c r="L1041" s="109" t="s">
        <v>7</v>
      </c>
      <c r="M1041" s="109" t="s">
        <v>244</v>
      </c>
      <c r="N1041" s="28"/>
      <c r="O1041" s="28"/>
      <c r="P1041" s="20" t="s">
        <v>2358</v>
      </c>
      <c r="Q1041" s="21"/>
      <c r="R1041" s="1"/>
      <c r="S1041" s="1" t="str">
        <f aca="false">IF(E1041=F1041,"","NOT EQUAL")</f>
        <v>NOT EQUAL</v>
      </c>
      <c r="T1041" s="1" t="str">
        <f aca="false">IF(ISNA(VLOOKUP(P1041,'NEW XEQM.c'!D:D,1,0)),"--",VLOOKUP(P1041,'NEW XEQM.c'!D:G,3,0))</f>
        <v>--</v>
      </c>
      <c r="U1041" s="1"/>
      <c r="W1041" s="0" t="e">
        <f aca="false">SUBSTITUTE(IF(AND(T1041="--",FIND("STD",E1041),FIND("fn",C1041)&gt;0,FIND("ITM_",P1041),I1041="CAT_FNCT"),E1041,""),"""","")</f>
        <v>#VALUE!</v>
      </c>
    </row>
    <row r="1042" customFormat="false" ht="15.75" hidden="false" customHeight="false" outlineLevel="0" collapsed="false">
      <c r="A1042" s="23" t="n">
        <f aca="false">IF(B1042=INT(B1042),ROW(),"")</f>
        <v>1042</v>
      </c>
      <c r="B1042" s="24" t="n">
        <f aca="false">IF(AND(MID(C1042,2,1)&lt;&gt;"/",MID(C1042,1,1)="/"),INT(B1041)+1,B1041+0.01)</f>
        <v>1018</v>
      </c>
      <c r="C1042" s="105" t="s">
        <v>0</v>
      </c>
      <c r="D1042" s="105" t="s">
        <v>1</v>
      </c>
      <c r="E1042" s="106" t="s">
        <v>2</v>
      </c>
      <c r="F1042" s="106" t="s">
        <v>2359</v>
      </c>
      <c r="G1042" s="113" t="n">
        <v>0</v>
      </c>
      <c r="H1042" s="113" t="n">
        <v>0</v>
      </c>
      <c r="I1042" s="106" t="s">
        <v>4</v>
      </c>
      <c r="J1042" s="106" t="s">
        <v>5</v>
      </c>
      <c r="K1042" s="108" t="s">
        <v>6</v>
      </c>
      <c r="L1042" s="109" t="s">
        <v>7</v>
      </c>
      <c r="M1042" s="109" t="s">
        <v>244</v>
      </c>
      <c r="N1042" s="28"/>
      <c r="O1042" s="28"/>
      <c r="P1042" s="20" t="s">
        <v>2360</v>
      </c>
      <c r="Q1042" s="21"/>
      <c r="R1042" s="1"/>
      <c r="S1042" s="1" t="str">
        <f aca="false">IF(E1042=F1042,"","NOT EQUAL")</f>
        <v>NOT EQUAL</v>
      </c>
      <c r="T1042" s="1" t="str">
        <f aca="false">IF(ISNA(VLOOKUP(P1042,'NEW XEQM.c'!D:D,1,0)),"--",VLOOKUP(P1042,'NEW XEQM.c'!D:G,3,0))</f>
        <v>--</v>
      </c>
      <c r="U1042" s="1"/>
      <c r="W1042" s="0" t="e">
        <f aca="false">SUBSTITUTE(IF(AND(T1042="--",FIND("STD",E1042),FIND("fn",C1042)&gt;0,FIND("ITM_",P1042),I1042="CAT_FNCT"),E1042,""),"""","")</f>
        <v>#VALUE!</v>
      </c>
    </row>
    <row r="1043" customFormat="false" ht="15.75" hidden="false" customHeight="false" outlineLevel="0" collapsed="false">
      <c r="A1043" s="23" t="n">
        <f aca="false">IF(B1043=INT(B1043),ROW(),"")</f>
        <v>1043</v>
      </c>
      <c r="B1043" s="24" t="n">
        <f aca="false">IF(AND(MID(C1043,2,1)&lt;&gt;"/",MID(C1043,1,1)="/"),INT(B1042)+1,B1042+0.01)</f>
        <v>1019</v>
      </c>
      <c r="C1043" s="105" t="s">
        <v>0</v>
      </c>
      <c r="D1043" s="105" t="s">
        <v>1</v>
      </c>
      <c r="E1043" s="106" t="s">
        <v>2</v>
      </c>
      <c r="F1043" s="106" t="s">
        <v>2361</v>
      </c>
      <c r="G1043" s="113" t="n">
        <v>0</v>
      </c>
      <c r="H1043" s="113" t="n">
        <v>0</v>
      </c>
      <c r="I1043" s="106" t="s">
        <v>4</v>
      </c>
      <c r="J1043" s="106" t="s">
        <v>5</v>
      </c>
      <c r="K1043" s="108" t="s">
        <v>6</v>
      </c>
      <c r="L1043" s="109" t="s">
        <v>7</v>
      </c>
      <c r="M1043" s="109" t="s">
        <v>244</v>
      </c>
      <c r="N1043" s="28"/>
      <c r="O1043" s="28"/>
      <c r="P1043" s="20" t="s">
        <v>2362</v>
      </c>
      <c r="Q1043" s="21"/>
      <c r="R1043" s="1"/>
      <c r="S1043" s="1" t="str">
        <f aca="false">IF(E1043=F1043,"","NOT EQUAL")</f>
        <v>NOT EQUAL</v>
      </c>
      <c r="T1043" s="1" t="str">
        <f aca="false">IF(ISNA(VLOOKUP(P1043,'NEW XEQM.c'!D:D,1,0)),"--",VLOOKUP(P1043,'NEW XEQM.c'!D:G,3,0))</f>
        <v>--</v>
      </c>
      <c r="U1043" s="1"/>
      <c r="W1043" s="0" t="e">
        <f aca="false">SUBSTITUTE(IF(AND(T1043="--",FIND("STD",E1043),FIND("fn",C1043)&gt;0,FIND("ITM_",P1043),I1043="CAT_FNCT"),E1043,""),"""","")</f>
        <v>#VALUE!</v>
      </c>
    </row>
    <row r="1044" customFormat="false" ht="15.75" hidden="false" customHeight="false" outlineLevel="0" collapsed="false">
      <c r="A1044" s="23" t="n">
        <f aca="false">IF(B1044=INT(B1044),ROW(),"")</f>
        <v>1044</v>
      </c>
      <c r="B1044" s="24" t="n">
        <f aca="false">IF(AND(MID(C1044,2,1)&lt;&gt;"/",MID(C1044,1,1)="/"),INT(B1043)+1,B1043+0.01)</f>
        <v>1020</v>
      </c>
      <c r="C1044" s="105" t="s">
        <v>0</v>
      </c>
      <c r="D1044" s="105" t="s">
        <v>1</v>
      </c>
      <c r="E1044" s="106" t="s">
        <v>2</v>
      </c>
      <c r="F1044" s="106" t="s">
        <v>2363</v>
      </c>
      <c r="G1044" s="113" t="n">
        <v>0</v>
      </c>
      <c r="H1044" s="113" t="n">
        <v>0</v>
      </c>
      <c r="I1044" s="106" t="s">
        <v>4</v>
      </c>
      <c r="J1044" s="106" t="s">
        <v>5</v>
      </c>
      <c r="K1044" s="108" t="s">
        <v>6</v>
      </c>
      <c r="L1044" s="109" t="s">
        <v>7</v>
      </c>
      <c r="M1044" s="109" t="s">
        <v>244</v>
      </c>
      <c r="N1044" s="28"/>
      <c r="O1044" s="28"/>
      <c r="P1044" s="20" t="s">
        <v>2364</v>
      </c>
      <c r="Q1044" s="21"/>
      <c r="R1044" s="1"/>
      <c r="S1044" s="1" t="str">
        <f aca="false">IF(E1044=F1044,"","NOT EQUAL")</f>
        <v>NOT EQUAL</v>
      </c>
      <c r="T1044" s="1" t="str">
        <f aca="false">IF(ISNA(VLOOKUP(P1044,'NEW XEQM.c'!D:D,1,0)),"--",VLOOKUP(P1044,'NEW XEQM.c'!D:G,3,0))</f>
        <v>--</v>
      </c>
      <c r="U1044" s="1"/>
      <c r="W1044" s="0" t="e">
        <f aca="false">SUBSTITUTE(IF(AND(T1044="--",FIND("STD",E1044),FIND("fn",C1044)&gt;0,FIND("ITM_",P1044),I1044="CAT_FNCT"),E1044,""),"""","")</f>
        <v>#VALUE!</v>
      </c>
    </row>
    <row r="1045" customFormat="false" ht="15.75" hidden="false" customHeight="false" outlineLevel="0" collapsed="false">
      <c r="A1045" s="23" t="n">
        <f aca="false">IF(B1045=INT(B1045),ROW(),"")</f>
        <v>1045</v>
      </c>
      <c r="B1045" s="24" t="n">
        <f aca="false">IF(AND(MID(C1045,2,1)&lt;&gt;"/",MID(C1045,1,1)="/"),INT(B1044)+1,B1044+0.01)</f>
        <v>1021</v>
      </c>
      <c r="C1045" s="105" t="s">
        <v>0</v>
      </c>
      <c r="D1045" s="105" t="s">
        <v>1</v>
      </c>
      <c r="E1045" s="106" t="s">
        <v>2</v>
      </c>
      <c r="F1045" s="106" t="s">
        <v>2365</v>
      </c>
      <c r="G1045" s="113" t="n">
        <v>0</v>
      </c>
      <c r="H1045" s="113" t="n">
        <v>0</v>
      </c>
      <c r="I1045" s="106" t="s">
        <v>4</v>
      </c>
      <c r="J1045" s="106" t="s">
        <v>5</v>
      </c>
      <c r="K1045" s="108" t="s">
        <v>6</v>
      </c>
      <c r="L1045" s="109" t="s">
        <v>7</v>
      </c>
      <c r="M1045" s="109" t="s">
        <v>244</v>
      </c>
      <c r="N1045" s="28"/>
      <c r="O1045" s="28"/>
      <c r="P1045" s="20" t="s">
        <v>2366</v>
      </c>
      <c r="Q1045" s="21"/>
      <c r="R1045" s="1"/>
      <c r="S1045" s="1" t="str">
        <f aca="false">IF(E1045=F1045,"","NOT EQUAL")</f>
        <v>NOT EQUAL</v>
      </c>
      <c r="T1045" s="1" t="str">
        <f aca="false">IF(ISNA(VLOOKUP(P1045,'NEW XEQM.c'!D:D,1,0)),"--",VLOOKUP(P1045,'NEW XEQM.c'!D:G,3,0))</f>
        <v>--</v>
      </c>
      <c r="U1045" s="1"/>
      <c r="W1045" s="0" t="e">
        <f aca="false">SUBSTITUTE(IF(AND(T1045="--",FIND("STD",E1045),FIND("fn",C1045)&gt;0,FIND("ITM_",P1045),I1045="CAT_FNCT"),E1045,""),"""","")</f>
        <v>#VALUE!</v>
      </c>
    </row>
    <row r="1046" customFormat="false" ht="15.75" hidden="false" customHeight="false" outlineLevel="0" collapsed="false">
      <c r="A1046" s="23" t="n">
        <f aca="false">IF(B1046=INT(B1046),ROW(),"")</f>
        <v>1046</v>
      </c>
      <c r="B1046" s="24" t="n">
        <f aca="false">IF(AND(MID(C1046,2,1)&lt;&gt;"/",MID(C1046,1,1)="/"),INT(B1045)+1,B1045+0.01)</f>
        <v>1022</v>
      </c>
      <c r="C1046" s="105" t="s">
        <v>0</v>
      </c>
      <c r="D1046" s="105" t="s">
        <v>1</v>
      </c>
      <c r="E1046" s="106" t="s">
        <v>2</v>
      </c>
      <c r="F1046" s="106" t="s">
        <v>2367</v>
      </c>
      <c r="G1046" s="113" t="n">
        <v>0</v>
      </c>
      <c r="H1046" s="113" t="n">
        <v>0</v>
      </c>
      <c r="I1046" s="106" t="s">
        <v>4</v>
      </c>
      <c r="J1046" s="106" t="s">
        <v>5</v>
      </c>
      <c r="K1046" s="108" t="s">
        <v>6</v>
      </c>
      <c r="L1046" s="109" t="s">
        <v>7</v>
      </c>
      <c r="M1046" s="109" t="s">
        <v>244</v>
      </c>
      <c r="N1046" s="28"/>
      <c r="O1046" s="28"/>
      <c r="P1046" s="20" t="s">
        <v>2368</v>
      </c>
      <c r="Q1046" s="21"/>
      <c r="R1046" s="1"/>
      <c r="S1046" s="1" t="str">
        <f aca="false">IF(E1046=F1046,"","NOT EQUAL")</f>
        <v>NOT EQUAL</v>
      </c>
      <c r="T1046" s="1" t="str">
        <f aca="false">IF(ISNA(VLOOKUP(P1046,'NEW XEQM.c'!D:D,1,0)),"--",VLOOKUP(P1046,'NEW XEQM.c'!D:G,3,0))</f>
        <v>--</v>
      </c>
      <c r="U1046" s="1"/>
      <c r="W1046" s="0" t="e">
        <f aca="false">SUBSTITUTE(IF(AND(T1046="--",FIND("STD",E1046),FIND("fn",C1046)&gt;0,FIND("ITM_",P1046),I1046="CAT_FNCT"),E1046,""),"""","")</f>
        <v>#VALUE!</v>
      </c>
    </row>
    <row r="1047" customFormat="false" ht="15.75" hidden="false" customHeight="false" outlineLevel="0" collapsed="false">
      <c r="A1047" s="23" t="n">
        <f aca="false">IF(B1047=INT(B1047),ROW(),"")</f>
        <v>1047</v>
      </c>
      <c r="B1047" s="24" t="n">
        <f aca="false">IF(AND(MID(C1047,2,1)&lt;&gt;"/",MID(C1047,1,1)="/"),INT(B1046)+1,B1046+0.01)</f>
        <v>1023</v>
      </c>
      <c r="C1047" s="105" t="s">
        <v>0</v>
      </c>
      <c r="D1047" s="105" t="s">
        <v>1</v>
      </c>
      <c r="E1047" s="106" t="s">
        <v>2</v>
      </c>
      <c r="F1047" s="106" t="s">
        <v>2369</v>
      </c>
      <c r="G1047" s="113" t="n">
        <v>0</v>
      </c>
      <c r="H1047" s="113" t="n">
        <v>0</v>
      </c>
      <c r="I1047" s="106" t="s">
        <v>4</v>
      </c>
      <c r="J1047" s="106" t="s">
        <v>5</v>
      </c>
      <c r="K1047" s="108" t="s">
        <v>6</v>
      </c>
      <c r="L1047" s="109" t="s">
        <v>7</v>
      </c>
      <c r="M1047" s="109" t="s">
        <v>244</v>
      </c>
      <c r="N1047" s="28"/>
      <c r="O1047" s="28"/>
      <c r="P1047" s="20" t="s">
        <v>2370</v>
      </c>
      <c r="Q1047" s="21"/>
      <c r="R1047" s="1"/>
      <c r="S1047" s="1" t="str">
        <f aca="false">IF(E1047=F1047,"","NOT EQUAL")</f>
        <v>NOT EQUAL</v>
      </c>
      <c r="T1047" s="1" t="str">
        <f aca="false">IF(ISNA(VLOOKUP(P1047,'NEW XEQM.c'!D:D,1,0)),"--",VLOOKUP(P1047,'NEW XEQM.c'!D:G,3,0))</f>
        <v>--</v>
      </c>
      <c r="U1047" s="1"/>
      <c r="W1047" s="0" t="e">
        <f aca="false">SUBSTITUTE(IF(AND(T1047="--",FIND("STD",E1047),FIND("fn",C1047)&gt;0,FIND("ITM_",P1047),I1047="CAT_FNCT"),E1047,""),"""","")</f>
        <v>#VALUE!</v>
      </c>
    </row>
    <row r="1048" customFormat="false" ht="15.75" hidden="false" customHeight="false" outlineLevel="0" collapsed="false">
      <c r="A1048" s="23" t="n">
        <f aca="false">IF(B1048=INT(B1048),ROW(),"")</f>
        <v>1048</v>
      </c>
      <c r="B1048" s="24" t="n">
        <f aca="false">IF(AND(MID(C1048,2,1)&lt;&gt;"/",MID(C1048,1,1)="/"),INT(B1047)+1,B1047+0.01)</f>
        <v>1024</v>
      </c>
      <c r="C1048" s="105" t="s">
        <v>0</v>
      </c>
      <c r="D1048" s="105" t="s">
        <v>1</v>
      </c>
      <c r="E1048" s="106" t="s">
        <v>2</v>
      </c>
      <c r="F1048" s="106" t="s">
        <v>2371</v>
      </c>
      <c r="G1048" s="113" t="n">
        <v>0</v>
      </c>
      <c r="H1048" s="113" t="n">
        <v>0</v>
      </c>
      <c r="I1048" s="106" t="s">
        <v>4</v>
      </c>
      <c r="J1048" s="106" t="s">
        <v>5</v>
      </c>
      <c r="K1048" s="108" t="s">
        <v>6</v>
      </c>
      <c r="L1048" s="109" t="s">
        <v>7</v>
      </c>
      <c r="M1048" s="109" t="s">
        <v>244</v>
      </c>
      <c r="N1048" s="28"/>
      <c r="O1048" s="28"/>
      <c r="P1048" s="20" t="s">
        <v>2372</v>
      </c>
      <c r="Q1048" s="21"/>
      <c r="R1048" s="1"/>
      <c r="S1048" s="1" t="str">
        <f aca="false">IF(E1048=F1048,"","NOT EQUAL")</f>
        <v>NOT EQUAL</v>
      </c>
      <c r="T1048" s="1" t="str">
        <f aca="false">IF(ISNA(VLOOKUP(P1048,'NEW XEQM.c'!D:D,1,0)),"--",VLOOKUP(P1048,'NEW XEQM.c'!D:G,3,0))</f>
        <v>--</v>
      </c>
      <c r="U1048" s="1"/>
      <c r="W1048" s="0" t="e">
        <f aca="false">SUBSTITUTE(IF(AND(T1048="--",FIND("STD",E1048),FIND("fn",C1048)&gt;0,FIND("ITM_",P1048),I1048="CAT_FNCT"),E1048,""),"""","")</f>
        <v>#VALUE!</v>
      </c>
    </row>
    <row r="1049" customFormat="false" ht="15.75" hidden="false" customHeight="false" outlineLevel="0" collapsed="false">
      <c r="A1049" s="23" t="n">
        <f aca="false">IF(B1049=INT(B1049),ROW(),"")</f>
        <v>1049</v>
      </c>
      <c r="B1049" s="24" t="n">
        <f aca="false">IF(AND(MID(C1049,2,1)&lt;&gt;"/",MID(C1049,1,1)="/"),INT(B1048)+1,B1048+0.01)</f>
        <v>1025</v>
      </c>
      <c r="C1049" s="105" t="s">
        <v>0</v>
      </c>
      <c r="D1049" s="105" t="s">
        <v>1</v>
      </c>
      <c r="E1049" s="106" t="s">
        <v>2</v>
      </c>
      <c r="F1049" s="106" t="s">
        <v>2373</v>
      </c>
      <c r="G1049" s="113" t="n">
        <v>0</v>
      </c>
      <c r="H1049" s="113" t="n">
        <v>0</v>
      </c>
      <c r="I1049" s="106" t="s">
        <v>4</v>
      </c>
      <c r="J1049" s="106" t="s">
        <v>5</v>
      </c>
      <c r="K1049" s="108" t="s">
        <v>6</v>
      </c>
      <c r="L1049" s="109" t="s">
        <v>7</v>
      </c>
      <c r="M1049" s="109" t="s">
        <v>244</v>
      </c>
      <c r="N1049" s="28"/>
      <c r="O1049" s="28"/>
      <c r="P1049" s="20" t="s">
        <v>2374</v>
      </c>
      <c r="Q1049" s="21"/>
      <c r="R1049" s="1"/>
      <c r="S1049" s="1" t="str">
        <f aca="false">IF(E1049=F1049,"","NOT EQUAL")</f>
        <v>NOT EQUAL</v>
      </c>
      <c r="T1049" s="1" t="str">
        <f aca="false">IF(ISNA(VLOOKUP(P1049,'NEW XEQM.c'!D:D,1,0)),"--",VLOOKUP(P1049,'NEW XEQM.c'!D:G,3,0))</f>
        <v>--</v>
      </c>
      <c r="U1049" s="1"/>
      <c r="W1049" s="0" t="e">
        <f aca="false">SUBSTITUTE(IF(AND(T1049="--",FIND("STD",E1049),FIND("fn",C1049)&gt;0,FIND("ITM_",P1049),I1049="CAT_FNCT"),E1049,""),"""","")</f>
        <v>#VALUE!</v>
      </c>
    </row>
    <row r="1050" customFormat="false" ht="15.75" hidden="false" customHeight="false" outlineLevel="0" collapsed="false">
      <c r="A1050" s="23" t="n">
        <f aca="false">IF(B1050=INT(B1050),ROW(),"")</f>
        <v>1050</v>
      </c>
      <c r="B1050" s="24" t="n">
        <f aca="false">IF(AND(MID(C1050,2,1)&lt;&gt;"/",MID(C1050,1,1)="/"),INT(B1049)+1,B1049+0.01)</f>
        <v>1026</v>
      </c>
      <c r="C1050" s="105" t="s">
        <v>0</v>
      </c>
      <c r="D1050" s="105" t="s">
        <v>1</v>
      </c>
      <c r="E1050" s="106" t="s">
        <v>2</v>
      </c>
      <c r="F1050" s="106" t="s">
        <v>2375</v>
      </c>
      <c r="G1050" s="113" t="n">
        <v>0</v>
      </c>
      <c r="H1050" s="113" t="n">
        <v>0</v>
      </c>
      <c r="I1050" s="106" t="s">
        <v>4</v>
      </c>
      <c r="J1050" s="106" t="s">
        <v>5</v>
      </c>
      <c r="K1050" s="108" t="s">
        <v>6</v>
      </c>
      <c r="L1050" s="109" t="s">
        <v>7</v>
      </c>
      <c r="M1050" s="109" t="s">
        <v>244</v>
      </c>
      <c r="N1050" s="28"/>
      <c r="O1050" s="28"/>
      <c r="P1050" s="20" t="s">
        <v>2376</v>
      </c>
      <c r="Q1050" s="21"/>
      <c r="R1050" s="1"/>
      <c r="S1050" s="1" t="str">
        <f aca="false">IF(E1050=F1050,"","NOT EQUAL")</f>
        <v>NOT EQUAL</v>
      </c>
      <c r="T1050" s="1" t="str">
        <f aca="false">IF(ISNA(VLOOKUP(P1050,'NEW XEQM.c'!D:D,1,0)),"--",VLOOKUP(P1050,'NEW XEQM.c'!D:G,3,0))</f>
        <v>--</v>
      </c>
      <c r="U1050" s="1"/>
      <c r="W1050" s="0" t="e">
        <f aca="false">SUBSTITUTE(IF(AND(T1050="--",FIND("STD",E1050),FIND("fn",C1050)&gt;0,FIND("ITM_",P1050),I1050="CAT_FNCT"),E1050,""),"""","")</f>
        <v>#VALUE!</v>
      </c>
    </row>
    <row r="1051" customFormat="false" ht="15.75" hidden="false" customHeight="false" outlineLevel="0" collapsed="false">
      <c r="A1051" s="23" t="n">
        <f aca="false">IF(B1051=INT(B1051),ROW(),"")</f>
        <v>1051</v>
      </c>
      <c r="B1051" s="24" t="n">
        <f aca="false">IF(AND(MID(C1051,2,1)&lt;&gt;"/",MID(C1051,1,1)="/"),INT(B1050)+1,B1050+0.01)</f>
        <v>1027</v>
      </c>
      <c r="C1051" s="105" t="s">
        <v>0</v>
      </c>
      <c r="D1051" s="105" t="s">
        <v>1</v>
      </c>
      <c r="E1051" s="106" t="s">
        <v>2</v>
      </c>
      <c r="F1051" s="106" t="s">
        <v>2377</v>
      </c>
      <c r="G1051" s="113" t="n">
        <v>0</v>
      </c>
      <c r="H1051" s="113" t="n">
        <v>0</v>
      </c>
      <c r="I1051" s="106" t="s">
        <v>4</v>
      </c>
      <c r="J1051" s="106" t="s">
        <v>5</v>
      </c>
      <c r="K1051" s="108" t="s">
        <v>6</v>
      </c>
      <c r="L1051" s="109" t="s">
        <v>7</v>
      </c>
      <c r="M1051" s="109" t="s">
        <v>244</v>
      </c>
      <c r="N1051" s="28"/>
      <c r="O1051" s="28"/>
      <c r="P1051" s="20" t="s">
        <v>2378</v>
      </c>
      <c r="Q1051" s="21"/>
      <c r="R1051" s="1"/>
      <c r="S1051" s="1" t="str">
        <f aca="false">IF(E1051=F1051,"","NOT EQUAL")</f>
        <v>NOT EQUAL</v>
      </c>
      <c r="T1051" s="1" t="str">
        <f aca="false">IF(ISNA(VLOOKUP(P1051,'NEW XEQM.c'!D:D,1,0)),"--",VLOOKUP(P1051,'NEW XEQM.c'!D:G,3,0))</f>
        <v>--</v>
      </c>
      <c r="U1051" s="1"/>
      <c r="W1051" s="0" t="e">
        <f aca="false">SUBSTITUTE(IF(AND(T1051="--",FIND("STD",E1051),FIND("fn",C1051)&gt;0,FIND("ITM_",P1051),I1051="CAT_FNCT"),E1051,""),"""","")</f>
        <v>#VALUE!</v>
      </c>
    </row>
    <row r="1052" customFormat="false" ht="15.75" hidden="false" customHeight="false" outlineLevel="0" collapsed="false">
      <c r="A1052" s="23" t="n">
        <f aca="false">IF(B1052=INT(B1052),ROW(),"")</f>
        <v>1052</v>
      </c>
      <c r="B1052" s="24" t="n">
        <f aca="false">IF(AND(MID(C1052,2,1)&lt;&gt;"/",MID(C1052,1,1)="/"),INT(B1051)+1,B1051+0.01)</f>
        <v>1028</v>
      </c>
      <c r="C1052" s="105" t="s">
        <v>0</v>
      </c>
      <c r="D1052" s="105" t="s">
        <v>1</v>
      </c>
      <c r="E1052" s="106" t="s">
        <v>2</v>
      </c>
      <c r="F1052" s="106" t="s">
        <v>2379</v>
      </c>
      <c r="G1052" s="113" t="n">
        <v>0</v>
      </c>
      <c r="H1052" s="113" t="n">
        <v>0</v>
      </c>
      <c r="I1052" s="106" t="s">
        <v>4</v>
      </c>
      <c r="J1052" s="106" t="s">
        <v>5</v>
      </c>
      <c r="K1052" s="108" t="s">
        <v>6</v>
      </c>
      <c r="L1052" s="109" t="s">
        <v>7</v>
      </c>
      <c r="M1052" s="109" t="s">
        <v>244</v>
      </c>
      <c r="N1052" s="28"/>
      <c r="O1052" s="28"/>
      <c r="P1052" s="20" t="s">
        <v>2380</v>
      </c>
      <c r="Q1052" s="21"/>
      <c r="R1052" s="1"/>
      <c r="S1052" s="1" t="str">
        <f aca="false">IF(E1052=F1052,"","NOT EQUAL")</f>
        <v>NOT EQUAL</v>
      </c>
      <c r="T1052" s="1" t="str">
        <f aca="false">IF(ISNA(VLOOKUP(P1052,'NEW XEQM.c'!D:D,1,0)),"--",VLOOKUP(P1052,'NEW XEQM.c'!D:G,3,0))</f>
        <v>--</v>
      </c>
      <c r="U1052" s="1"/>
      <c r="W1052" s="0" t="e">
        <f aca="false">SUBSTITUTE(IF(AND(T1052="--",FIND("STD",E1052),FIND("fn",C1052)&gt;0,FIND("ITM_",P1052),I1052="CAT_FNCT"),E1052,""),"""","")</f>
        <v>#VALUE!</v>
      </c>
    </row>
    <row r="1053" customFormat="false" ht="15.75" hidden="false" customHeight="false" outlineLevel="0" collapsed="false">
      <c r="A1053" s="23" t="n">
        <f aca="false">IF(B1053=INT(B1053),ROW(),"")</f>
        <v>1053</v>
      </c>
      <c r="B1053" s="24" t="n">
        <f aca="false">IF(AND(MID(C1053,2,1)&lt;&gt;"/",MID(C1053,1,1)="/"),INT(B1052)+1,B1052+0.01)</f>
        <v>1029</v>
      </c>
      <c r="C1053" s="105" t="s">
        <v>0</v>
      </c>
      <c r="D1053" s="105" t="s">
        <v>1</v>
      </c>
      <c r="E1053" s="106" t="s">
        <v>2</v>
      </c>
      <c r="F1053" s="106" t="s">
        <v>2381</v>
      </c>
      <c r="G1053" s="113" t="n">
        <v>0</v>
      </c>
      <c r="H1053" s="113" t="n">
        <v>0</v>
      </c>
      <c r="I1053" s="106" t="s">
        <v>4</v>
      </c>
      <c r="J1053" s="106" t="s">
        <v>5</v>
      </c>
      <c r="K1053" s="108" t="s">
        <v>6</v>
      </c>
      <c r="L1053" s="109" t="s">
        <v>7</v>
      </c>
      <c r="M1053" s="109" t="s">
        <v>244</v>
      </c>
      <c r="N1053" s="28"/>
      <c r="O1053" s="28"/>
      <c r="P1053" s="20" t="s">
        <v>2382</v>
      </c>
      <c r="Q1053" s="21"/>
      <c r="R1053" s="1"/>
      <c r="S1053" s="1" t="str">
        <f aca="false">IF(E1053=F1053,"","NOT EQUAL")</f>
        <v>NOT EQUAL</v>
      </c>
      <c r="T1053" s="1" t="str">
        <f aca="false">IF(ISNA(VLOOKUP(P1053,'NEW XEQM.c'!D:D,1,0)),"--",VLOOKUP(P1053,'NEW XEQM.c'!D:G,3,0))</f>
        <v>--</v>
      </c>
      <c r="U1053" s="1"/>
      <c r="W1053" s="0" t="e">
        <f aca="false">SUBSTITUTE(IF(AND(T1053="--",FIND("STD",E1053),FIND("fn",C1053)&gt;0,FIND("ITM_",P1053),I1053="CAT_FNCT"),E1053,""),"""","")</f>
        <v>#VALUE!</v>
      </c>
    </row>
    <row r="1054" customFormat="false" ht="15.75" hidden="false" customHeight="false" outlineLevel="0" collapsed="false">
      <c r="A1054" s="23" t="n">
        <f aca="false">IF(B1054=INT(B1054),ROW(),"")</f>
        <v>1054</v>
      </c>
      <c r="B1054" s="24" t="n">
        <f aca="false">IF(AND(MID(C1054,2,1)&lt;&gt;"/",MID(C1054,1,1)="/"),INT(B1053)+1,B1053+0.01)</f>
        <v>1030</v>
      </c>
      <c r="C1054" s="105" t="s">
        <v>0</v>
      </c>
      <c r="D1054" s="105" t="s">
        <v>1</v>
      </c>
      <c r="E1054" s="106" t="s">
        <v>2</v>
      </c>
      <c r="F1054" s="106" t="s">
        <v>2383</v>
      </c>
      <c r="G1054" s="110" t="n">
        <v>0</v>
      </c>
      <c r="H1054" s="110" t="n">
        <v>0</v>
      </c>
      <c r="I1054" s="106" t="s">
        <v>4</v>
      </c>
      <c r="J1054" s="106" t="s">
        <v>5</v>
      </c>
      <c r="K1054" s="108" t="s">
        <v>6</v>
      </c>
      <c r="L1054" s="109" t="s">
        <v>7</v>
      </c>
      <c r="M1054" s="109" t="s">
        <v>244</v>
      </c>
      <c r="N1054" s="28"/>
      <c r="O1054" s="28"/>
      <c r="P1054" s="20" t="s">
        <v>2384</v>
      </c>
      <c r="Q1054" s="21"/>
      <c r="R1054" s="1"/>
      <c r="S1054" s="1" t="str">
        <f aca="false">IF(E1054=F1054,"","NOT EQUAL")</f>
        <v>NOT EQUAL</v>
      </c>
      <c r="T1054" s="1" t="str">
        <f aca="false">IF(ISNA(VLOOKUP(P1054,'NEW XEQM.c'!D:D,1,0)),"--",VLOOKUP(P1054,'NEW XEQM.c'!D:G,3,0))</f>
        <v>--</v>
      </c>
      <c r="U1054" s="1"/>
      <c r="W1054" s="0" t="e">
        <f aca="false">SUBSTITUTE(IF(AND(T1054="--",FIND("STD",E1054),FIND("fn",C1054)&gt;0,FIND("ITM_",P1054),I1054="CAT_FNCT"),E1054,""),"""","")</f>
        <v>#VALUE!</v>
      </c>
    </row>
    <row r="1055" customFormat="false" ht="15.75" hidden="false" customHeight="false" outlineLevel="0" collapsed="false">
      <c r="A1055" s="23" t="n">
        <f aca="false">IF(B1055=INT(B1055),ROW(),"")</f>
        <v>1055</v>
      </c>
      <c r="B1055" s="24" t="n">
        <f aca="false">IF(AND(MID(C1055,2,1)&lt;&gt;"/",MID(C1055,1,1)="/"),INT(B1054)+1,B1054+0.01)</f>
        <v>1031</v>
      </c>
      <c r="C1055" s="105" t="s">
        <v>0</v>
      </c>
      <c r="D1055" s="105" t="s">
        <v>1</v>
      </c>
      <c r="E1055" s="106" t="s">
        <v>2</v>
      </c>
      <c r="F1055" s="106" t="s">
        <v>2385</v>
      </c>
      <c r="G1055" s="113" t="n">
        <v>0</v>
      </c>
      <c r="H1055" s="113" t="n">
        <v>0</v>
      </c>
      <c r="I1055" s="106" t="s">
        <v>4</v>
      </c>
      <c r="J1055" s="106" t="s">
        <v>5</v>
      </c>
      <c r="K1055" s="108" t="s">
        <v>6</v>
      </c>
      <c r="L1055" s="109" t="s">
        <v>7</v>
      </c>
      <c r="M1055" s="109" t="s">
        <v>244</v>
      </c>
      <c r="N1055" s="28"/>
      <c r="O1055" s="28"/>
      <c r="P1055" s="20" t="s">
        <v>2386</v>
      </c>
      <c r="Q1055" s="21"/>
      <c r="R1055" s="1"/>
      <c r="S1055" s="1" t="str">
        <f aca="false">IF(E1055=F1055,"","NOT EQUAL")</f>
        <v>NOT EQUAL</v>
      </c>
      <c r="T1055" s="1" t="str">
        <f aca="false">IF(ISNA(VLOOKUP(P1055,'NEW XEQM.c'!D:D,1,0)),"--",VLOOKUP(P1055,'NEW XEQM.c'!D:G,3,0))</f>
        <v>--</v>
      </c>
      <c r="U1055" s="1"/>
      <c r="W1055" s="0" t="e">
        <f aca="false">SUBSTITUTE(IF(AND(T1055="--",FIND("STD",E1055),FIND("fn",C1055)&gt;0,FIND("ITM_",P1055),I1055="CAT_FNCT"),E1055,""),"""","")</f>
        <v>#VALUE!</v>
      </c>
    </row>
    <row r="1056" customFormat="false" ht="15.75" hidden="false" customHeight="false" outlineLevel="0" collapsed="false">
      <c r="A1056" s="23" t="n">
        <f aca="false">IF(B1056=INT(B1056),ROW(),"")</f>
        <v>1056</v>
      </c>
      <c r="B1056" s="24" t="n">
        <f aca="false">IF(AND(MID(C1056,2,1)&lt;&gt;"/",MID(C1056,1,1)="/"),INT(B1055)+1,B1055+0.01)</f>
        <v>1032</v>
      </c>
      <c r="C1056" s="105" t="s">
        <v>0</v>
      </c>
      <c r="D1056" s="105" t="s">
        <v>1</v>
      </c>
      <c r="E1056" s="106" t="s">
        <v>2</v>
      </c>
      <c r="F1056" s="106" t="s">
        <v>2387</v>
      </c>
      <c r="G1056" s="113" t="n">
        <v>0</v>
      </c>
      <c r="H1056" s="113" t="n">
        <v>0</v>
      </c>
      <c r="I1056" s="106" t="s">
        <v>4</v>
      </c>
      <c r="J1056" s="106" t="s">
        <v>5</v>
      </c>
      <c r="K1056" s="108" t="s">
        <v>6</v>
      </c>
      <c r="L1056" s="109" t="s">
        <v>7</v>
      </c>
      <c r="M1056" s="109" t="s">
        <v>244</v>
      </c>
      <c r="N1056" s="28"/>
      <c r="O1056" s="28"/>
      <c r="P1056" s="20" t="s">
        <v>2388</v>
      </c>
      <c r="Q1056" s="21"/>
      <c r="R1056" s="1"/>
      <c r="S1056" s="1" t="str">
        <f aca="false">IF(E1056=F1056,"","NOT EQUAL")</f>
        <v>NOT EQUAL</v>
      </c>
      <c r="T1056" s="1" t="str">
        <f aca="false">IF(ISNA(VLOOKUP(P1056,'NEW XEQM.c'!D:D,1,0)),"--",VLOOKUP(P1056,'NEW XEQM.c'!D:G,3,0))</f>
        <v>--</v>
      </c>
      <c r="U1056" s="1"/>
      <c r="W1056" s="0" t="e">
        <f aca="false">SUBSTITUTE(IF(AND(T1056="--",FIND("STD",E1056),FIND("fn",C1056)&gt;0,FIND("ITM_",P1056),I1056="CAT_FNCT"),E1056,""),"""","")</f>
        <v>#VALUE!</v>
      </c>
    </row>
    <row r="1057" customFormat="false" ht="15.75" hidden="false" customHeight="false" outlineLevel="0" collapsed="false">
      <c r="A1057" s="23" t="n">
        <f aca="false">IF(B1057=INT(B1057),ROW(),"")</f>
        <v>1057</v>
      </c>
      <c r="B1057" s="24" t="n">
        <f aca="false">IF(AND(MID(C1057,2,1)&lt;&gt;"/",MID(C1057,1,1)="/"),INT(B1056)+1,B1056+0.01)</f>
        <v>1033</v>
      </c>
      <c r="C1057" s="105" t="s">
        <v>0</v>
      </c>
      <c r="D1057" s="105" t="s">
        <v>1</v>
      </c>
      <c r="E1057" s="106" t="s">
        <v>2</v>
      </c>
      <c r="F1057" s="106" t="s">
        <v>2389</v>
      </c>
      <c r="G1057" s="113" t="n">
        <v>0</v>
      </c>
      <c r="H1057" s="113" t="n">
        <v>0</v>
      </c>
      <c r="I1057" s="106" t="s">
        <v>4</v>
      </c>
      <c r="J1057" s="106" t="s">
        <v>5</v>
      </c>
      <c r="K1057" s="108" t="s">
        <v>6</v>
      </c>
      <c r="L1057" s="109" t="s">
        <v>7</v>
      </c>
      <c r="M1057" s="109" t="s">
        <v>244</v>
      </c>
      <c r="N1057" s="28"/>
      <c r="O1057" s="28"/>
      <c r="P1057" s="20" t="s">
        <v>2390</v>
      </c>
      <c r="Q1057" s="21"/>
      <c r="R1057" s="1"/>
      <c r="S1057" s="1" t="str">
        <f aca="false">IF(E1057=F1057,"","NOT EQUAL")</f>
        <v>NOT EQUAL</v>
      </c>
      <c r="T1057" s="1" t="str">
        <f aca="false">IF(ISNA(VLOOKUP(P1057,'NEW XEQM.c'!D:D,1,0)),"--",VLOOKUP(P1057,'NEW XEQM.c'!D:G,3,0))</f>
        <v>--</v>
      </c>
      <c r="U1057" s="1"/>
      <c r="W1057" s="0" t="e">
        <f aca="false">SUBSTITUTE(IF(AND(T1057="--",FIND("STD",E1057),FIND("fn",C1057)&gt;0,FIND("ITM_",P1057),I1057="CAT_FNCT"),E1057,""),"""","")</f>
        <v>#VALUE!</v>
      </c>
    </row>
    <row r="1058" customFormat="false" ht="15.75" hidden="false" customHeight="false" outlineLevel="0" collapsed="false">
      <c r="A1058" s="23" t="n">
        <f aca="false">IF(B1058=INT(B1058),ROW(),"")</f>
        <v>1058</v>
      </c>
      <c r="B1058" s="24" t="n">
        <f aca="false">IF(AND(MID(C1058,2,1)&lt;&gt;"/",MID(C1058,1,1)="/"),INT(B1057)+1,B1057+0.01)</f>
        <v>1034</v>
      </c>
      <c r="C1058" s="105" t="s">
        <v>0</v>
      </c>
      <c r="D1058" s="105" t="s">
        <v>1</v>
      </c>
      <c r="E1058" s="106" t="s">
        <v>2</v>
      </c>
      <c r="F1058" s="106" t="s">
        <v>2391</v>
      </c>
      <c r="G1058" s="113" t="n">
        <v>0</v>
      </c>
      <c r="H1058" s="113" t="n">
        <v>0</v>
      </c>
      <c r="I1058" s="106" t="s">
        <v>4</v>
      </c>
      <c r="J1058" s="106" t="s">
        <v>5</v>
      </c>
      <c r="K1058" s="108" t="s">
        <v>6</v>
      </c>
      <c r="L1058" s="109" t="s">
        <v>7</v>
      </c>
      <c r="M1058" s="109" t="s">
        <v>244</v>
      </c>
      <c r="N1058" s="28"/>
      <c r="O1058" s="28"/>
      <c r="P1058" s="20" t="s">
        <v>2392</v>
      </c>
      <c r="Q1058" s="21"/>
      <c r="R1058" s="1"/>
      <c r="S1058" s="1" t="str">
        <f aca="false">IF(E1058=F1058,"","NOT EQUAL")</f>
        <v>NOT EQUAL</v>
      </c>
      <c r="T1058" s="1" t="str">
        <f aca="false">IF(ISNA(VLOOKUP(P1058,'NEW XEQM.c'!D:D,1,0)),"--",VLOOKUP(P1058,'NEW XEQM.c'!D:G,3,0))</f>
        <v>--</v>
      </c>
      <c r="U1058" s="1"/>
      <c r="W1058" s="0" t="e">
        <f aca="false">SUBSTITUTE(IF(AND(T1058="--",FIND("STD",E1058),FIND("fn",C1058)&gt;0,FIND("ITM_",P1058),I1058="CAT_FNCT"),E1058,""),"""","")</f>
        <v>#VALUE!</v>
      </c>
    </row>
    <row r="1059" customFormat="false" ht="15.75" hidden="false" customHeight="false" outlineLevel="0" collapsed="false">
      <c r="A1059" s="23" t="n">
        <f aca="false">IF(B1059=INT(B1059),ROW(),"")</f>
        <v>1059</v>
      </c>
      <c r="B1059" s="24" t="n">
        <f aca="false">IF(AND(MID(C1059,2,1)&lt;&gt;"/",MID(C1059,1,1)="/"),INT(B1058)+1,B1058+0.01)</f>
        <v>1035</v>
      </c>
      <c r="C1059" s="105" t="s">
        <v>0</v>
      </c>
      <c r="D1059" s="105" t="s">
        <v>1</v>
      </c>
      <c r="E1059" s="106" t="s">
        <v>2</v>
      </c>
      <c r="F1059" s="106" t="s">
        <v>2393</v>
      </c>
      <c r="G1059" s="113" t="n">
        <v>0</v>
      </c>
      <c r="H1059" s="113" t="n">
        <v>0</v>
      </c>
      <c r="I1059" s="106" t="s">
        <v>4</v>
      </c>
      <c r="J1059" s="106" t="s">
        <v>5</v>
      </c>
      <c r="K1059" s="108" t="s">
        <v>6</v>
      </c>
      <c r="L1059" s="109" t="s">
        <v>7</v>
      </c>
      <c r="M1059" s="109" t="s">
        <v>244</v>
      </c>
      <c r="N1059" s="28"/>
      <c r="O1059" s="28"/>
      <c r="P1059" s="20" t="s">
        <v>2394</v>
      </c>
      <c r="Q1059" s="21"/>
      <c r="R1059" s="1"/>
      <c r="S1059" s="1" t="str">
        <f aca="false">IF(E1059=F1059,"","NOT EQUAL")</f>
        <v>NOT EQUAL</v>
      </c>
      <c r="T1059" s="1" t="str">
        <f aca="false">IF(ISNA(VLOOKUP(P1059,'NEW XEQM.c'!D:D,1,0)),"--",VLOOKUP(P1059,'NEW XEQM.c'!D:G,3,0))</f>
        <v>--</v>
      </c>
      <c r="U1059" s="1"/>
      <c r="W1059" s="0" t="e">
        <f aca="false">SUBSTITUTE(IF(AND(T1059="--",FIND("STD",E1059),FIND("fn",C1059)&gt;0,FIND("ITM_",P1059),I1059="CAT_FNCT"),E1059,""),"""","")</f>
        <v>#VALUE!</v>
      </c>
    </row>
    <row r="1060" customFormat="false" ht="15.75" hidden="false" customHeight="false" outlineLevel="0" collapsed="false">
      <c r="A1060" s="23" t="n">
        <f aca="false">IF(B1060=INT(B1060),ROW(),"")</f>
        <v>1060</v>
      </c>
      <c r="B1060" s="24" t="n">
        <f aca="false">IF(AND(MID(C1060,2,1)&lt;&gt;"/",MID(C1060,1,1)="/"),INT(B1059)+1,B1059+0.01)</f>
        <v>1036</v>
      </c>
      <c r="C1060" s="105" t="s">
        <v>0</v>
      </c>
      <c r="D1060" s="105" t="s">
        <v>1</v>
      </c>
      <c r="E1060" s="106" t="s">
        <v>2</v>
      </c>
      <c r="F1060" s="106" t="s">
        <v>2395</v>
      </c>
      <c r="G1060" s="113" t="n">
        <v>0</v>
      </c>
      <c r="H1060" s="113" t="n">
        <v>0</v>
      </c>
      <c r="I1060" s="106" t="s">
        <v>4</v>
      </c>
      <c r="J1060" s="106" t="s">
        <v>5</v>
      </c>
      <c r="K1060" s="108" t="s">
        <v>6</v>
      </c>
      <c r="L1060" s="109" t="s">
        <v>7</v>
      </c>
      <c r="M1060" s="109" t="s">
        <v>244</v>
      </c>
      <c r="N1060" s="28"/>
      <c r="O1060" s="28"/>
      <c r="P1060" s="20" t="s">
        <v>2396</v>
      </c>
      <c r="Q1060" s="21"/>
      <c r="R1060" s="1"/>
      <c r="S1060" s="1" t="str">
        <f aca="false">IF(E1060=F1060,"","NOT EQUAL")</f>
        <v>NOT EQUAL</v>
      </c>
      <c r="T1060" s="1" t="str">
        <f aca="false">IF(ISNA(VLOOKUP(P1060,'NEW XEQM.c'!D:D,1,0)),"--",VLOOKUP(P1060,'NEW XEQM.c'!D:G,3,0))</f>
        <v>--</v>
      </c>
      <c r="U1060" s="1"/>
      <c r="W1060" s="0" t="e">
        <f aca="false">SUBSTITUTE(IF(AND(T1060="--",FIND("STD",E1060),FIND("fn",C1060)&gt;0,FIND("ITM_",P1060),I1060="CAT_FNCT"),E1060,""),"""","")</f>
        <v>#VALUE!</v>
      </c>
    </row>
    <row r="1061" customFormat="false" ht="15.75" hidden="false" customHeight="false" outlineLevel="0" collapsed="false">
      <c r="A1061" s="23" t="n">
        <f aca="false">IF(B1061=INT(B1061),ROW(),"")</f>
        <v>1061</v>
      </c>
      <c r="B1061" s="24" t="n">
        <f aca="false">IF(AND(MID(C1061,2,1)&lt;&gt;"/",MID(C1061,1,1)="/"),INT(B1060)+1,B1060+0.01)</f>
        <v>1037</v>
      </c>
      <c r="C1061" s="105" t="s">
        <v>1376</v>
      </c>
      <c r="D1061" s="105" t="s">
        <v>2397</v>
      </c>
      <c r="E1061" s="106" t="s">
        <v>2</v>
      </c>
      <c r="F1061" s="106" t="s">
        <v>2398</v>
      </c>
      <c r="G1061" s="113" t="n">
        <v>0</v>
      </c>
      <c r="H1061" s="113" t="n">
        <v>0</v>
      </c>
      <c r="I1061" s="106" t="s">
        <v>4</v>
      </c>
      <c r="J1061" s="106" t="s">
        <v>5</v>
      </c>
      <c r="K1061" s="108" t="s">
        <v>6</v>
      </c>
      <c r="L1061" s="109" t="s">
        <v>7</v>
      </c>
      <c r="M1061" s="109" t="s">
        <v>244</v>
      </c>
      <c r="N1061" s="28"/>
      <c r="O1061" s="28"/>
      <c r="P1061" s="20" t="s">
        <v>2397</v>
      </c>
      <c r="Q1061" s="21"/>
      <c r="R1061" s="1"/>
      <c r="S1061" s="1" t="str">
        <f aca="false">IF(E1061=F1061,"","NOT EQUAL")</f>
        <v>NOT EQUAL</v>
      </c>
      <c r="T1061" s="1" t="str">
        <f aca="false">IF(ISNA(VLOOKUP(P1061,'NEW XEQM.c'!D:D,1,0)),"--",VLOOKUP(P1061,'NEW XEQM.c'!D:G,3,0))</f>
        <v>--</v>
      </c>
      <c r="U1061" s="1"/>
      <c r="W1061" s="0" t="e">
        <f aca="false">SUBSTITUTE(IF(AND(T1061="--",FIND("STD",E1061),FIND("fn",C1061)&gt;0,FIND("ITM_",P1061),I1061="CAT_FNCT"),E1061,""),"""","")</f>
        <v>#VALUE!</v>
      </c>
    </row>
    <row r="1062" customFormat="false" ht="15.75" hidden="false" customHeight="false" outlineLevel="0" collapsed="false">
      <c r="A1062" s="23" t="n">
        <f aca="false">IF(B1062=INT(B1062),ROW(),"")</f>
        <v>1062</v>
      </c>
      <c r="B1062" s="24" t="n">
        <f aca="false">IF(AND(MID(C1062,2,1)&lt;&gt;"/",MID(C1062,1,1)="/"),INT(B1061)+1,B1061+0.01)</f>
        <v>1038</v>
      </c>
      <c r="C1062" s="105" t="s">
        <v>0</v>
      </c>
      <c r="D1062" s="105" t="s">
        <v>1</v>
      </c>
      <c r="E1062" s="106" t="s">
        <v>2</v>
      </c>
      <c r="F1062" s="106" t="s">
        <v>2399</v>
      </c>
      <c r="G1062" s="113" t="n">
        <v>0</v>
      </c>
      <c r="H1062" s="113" t="n">
        <v>0</v>
      </c>
      <c r="I1062" s="106" t="s">
        <v>4</v>
      </c>
      <c r="J1062" s="106" t="s">
        <v>5</v>
      </c>
      <c r="K1062" s="108" t="s">
        <v>6</v>
      </c>
      <c r="L1062" s="109" t="s">
        <v>7</v>
      </c>
      <c r="M1062" s="109" t="s">
        <v>244</v>
      </c>
      <c r="N1062" s="28"/>
      <c r="O1062" s="28"/>
      <c r="P1062" s="20" t="s">
        <v>2400</v>
      </c>
      <c r="Q1062" s="21"/>
      <c r="R1062" s="1"/>
      <c r="S1062" s="1" t="str">
        <f aca="false">IF(E1062=F1062,"","NOT EQUAL")</f>
        <v>NOT EQUAL</v>
      </c>
      <c r="T1062" s="1" t="str">
        <f aca="false">IF(ISNA(VLOOKUP(P1062,'NEW XEQM.c'!D:D,1,0)),"--",VLOOKUP(P1062,'NEW XEQM.c'!D:G,3,0))</f>
        <v>--</v>
      </c>
      <c r="U1062" s="1"/>
      <c r="W1062" s="0" t="e">
        <f aca="false">SUBSTITUTE(IF(AND(T1062="--",FIND("STD",E1062),FIND("fn",C1062)&gt;0,FIND("ITM_",P1062),I1062="CAT_FNCT"),E1062,""),"""","")</f>
        <v>#VALUE!</v>
      </c>
    </row>
    <row r="1063" customFormat="false" ht="15.75" hidden="false" customHeight="false" outlineLevel="0" collapsed="false">
      <c r="A1063" s="23" t="n">
        <f aca="false">IF(B1063=INT(B1063),ROW(),"")</f>
        <v>1063</v>
      </c>
      <c r="B1063" s="24" t="n">
        <f aca="false">IF(AND(MID(C1063,2,1)&lt;&gt;"/",MID(C1063,1,1)="/"),INT(B1062)+1,B1062+0.01)</f>
        <v>1039</v>
      </c>
      <c r="C1063" s="105" t="s">
        <v>0</v>
      </c>
      <c r="D1063" s="105" t="s">
        <v>1</v>
      </c>
      <c r="E1063" s="106" t="s">
        <v>2</v>
      </c>
      <c r="F1063" s="106" t="s">
        <v>2401</v>
      </c>
      <c r="G1063" s="113" t="n">
        <v>0</v>
      </c>
      <c r="H1063" s="113" t="n">
        <v>0</v>
      </c>
      <c r="I1063" s="106" t="s">
        <v>4</v>
      </c>
      <c r="J1063" s="106" t="s">
        <v>5</v>
      </c>
      <c r="K1063" s="108" t="s">
        <v>6</v>
      </c>
      <c r="L1063" s="109" t="s">
        <v>7</v>
      </c>
      <c r="M1063" s="109" t="s">
        <v>244</v>
      </c>
      <c r="N1063" s="28"/>
      <c r="O1063" s="28"/>
      <c r="P1063" s="20" t="s">
        <v>2402</v>
      </c>
      <c r="Q1063" s="21"/>
      <c r="R1063" s="1"/>
      <c r="S1063" s="1" t="str">
        <f aca="false">IF(E1063=F1063,"","NOT EQUAL")</f>
        <v>NOT EQUAL</v>
      </c>
      <c r="T1063" s="1" t="str">
        <f aca="false">IF(ISNA(VLOOKUP(P1063,'NEW XEQM.c'!D:D,1,0)),"--",VLOOKUP(P1063,'NEW XEQM.c'!D:G,3,0))</f>
        <v>--</v>
      </c>
      <c r="U1063" s="1"/>
      <c r="W1063" s="0" t="e">
        <f aca="false">SUBSTITUTE(IF(AND(T1063="--",FIND("STD",E1063),FIND("fn",C1063)&gt;0,FIND("ITM_",P1063),I1063="CAT_FNCT"),E1063,""),"""","")</f>
        <v>#VALUE!</v>
      </c>
    </row>
    <row r="1064" customFormat="false" ht="15.75" hidden="false" customHeight="false" outlineLevel="0" collapsed="false">
      <c r="A1064" s="23" t="n">
        <f aca="false">IF(B1064=INT(B1064),ROW(),"")</f>
        <v>1064</v>
      </c>
      <c r="B1064" s="24" t="n">
        <f aca="false">IF(AND(MID(C1064,2,1)&lt;&gt;"/",MID(C1064,1,1)="/"),INT(B1063)+1,B1063+0.01)</f>
        <v>1040</v>
      </c>
      <c r="C1064" s="105" t="s">
        <v>0</v>
      </c>
      <c r="D1064" s="105" t="s">
        <v>1</v>
      </c>
      <c r="E1064" s="106" t="s">
        <v>2</v>
      </c>
      <c r="F1064" s="106" t="s">
        <v>2403</v>
      </c>
      <c r="G1064" s="113" t="n">
        <v>0</v>
      </c>
      <c r="H1064" s="113" t="n">
        <v>0</v>
      </c>
      <c r="I1064" s="106" t="s">
        <v>4</v>
      </c>
      <c r="J1064" s="106" t="s">
        <v>5</v>
      </c>
      <c r="K1064" s="108" t="s">
        <v>6</v>
      </c>
      <c r="L1064" s="109" t="s">
        <v>7</v>
      </c>
      <c r="M1064" s="109" t="s">
        <v>244</v>
      </c>
      <c r="N1064" s="28"/>
      <c r="O1064" s="28"/>
      <c r="P1064" s="20" t="s">
        <v>2404</v>
      </c>
      <c r="Q1064" s="21"/>
      <c r="R1064" s="1"/>
      <c r="S1064" s="1" t="str">
        <f aca="false">IF(E1064=F1064,"","NOT EQUAL")</f>
        <v>NOT EQUAL</v>
      </c>
      <c r="T1064" s="1" t="str">
        <f aca="false">IF(ISNA(VLOOKUP(P1064,'NEW XEQM.c'!D:D,1,0)),"--",VLOOKUP(P1064,'NEW XEQM.c'!D:G,3,0))</f>
        <v>--</v>
      </c>
      <c r="U1064" s="1"/>
      <c r="W1064" s="0" t="e">
        <f aca="false">SUBSTITUTE(IF(AND(T1064="--",FIND("STD",E1064),FIND("fn",C1064)&gt;0,FIND("ITM_",P1064),I1064="CAT_FNCT"),E1064,""),"""","")</f>
        <v>#VALUE!</v>
      </c>
    </row>
    <row r="1065" customFormat="false" ht="15.75" hidden="false" customHeight="false" outlineLevel="0" collapsed="false">
      <c r="A1065" s="23" t="n">
        <f aca="false">IF(B1065=INT(B1065),ROW(),"")</f>
        <v>1065</v>
      </c>
      <c r="B1065" s="24" t="n">
        <f aca="false">IF(AND(MID(C1065,2,1)&lt;&gt;"/",MID(C1065,1,1)="/"),INT(B1064)+1,B1064+0.01)</f>
        <v>1041</v>
      </c>
      <c r="C1065" s="105" t="s">
        <v>0</v>
      </c>
      <c r="D1065" s="105" t="s">
        <v>1</v>
      </c>
      <c r="E1065" s="106" t="s">
        <v>2</v>
      </c>
      <c r="F1065" s="106" t="s">
        <v>2405</v>
      </c>
      <c r="G1065" s="113" t="n">
        <v>0</v>
      </c>
      <c r="H1065" s="113" t="n">
        <v>0</v>
      </c>
      <c r="I1065" s="106" t="s">
        <v>4</v>
      </c>
      <c r="J1065" s="106" t="s">
        <v>5</v>
      </c>
      <c r="K1065" s="108" t="s">
        <v>6</v>
      </c>
      <c r="L1065" s="109" t="s">
        <v>7</v>
      </c>
      <c r="M1065" s="109" t="s">
        <v>244</v>
      </c>
      <c r="N1065" s="28"/>
      <c r="O1065" s="28"/>
      <c r="P1065" s="20" t="s">
        <v>2406</v>
      </c>
      <c r="Q1065" s="21"/>
      <c r="R1065" s="1"/>
      <c r="S1065" s="1" t="str">
        <f aca="false">IF(E1065=F1065,"","NOT EQUAL")</f>
        <v>NOT EQUAL</v>
      </c>
      <c r="T1065" s="1" t="str">
        <f aca="false">IF(ISNA(VLOOKUP(P1065,'NEW XEQM.c'!D:D,1,0)),"--",VLOOKUP(P1065,'NEW XEQM.c'!D:G,3,0))</f>
        <v>--</v>
      </c>
      <c r="U1065" s="1"/>
      <c r="W1065" s="0" t="e">
        <f aca="false">SUBSTITUTE(IF(AND(T1065="--",FIND("STD",E1065),FIND("fn",C1065)&gt;0,FIND("ITM_",P1065),I1065="CAT_FNCT"),E1065,""),"""","")</f>
        <v>#VALUE!</v>
      </c>
    </row>
    <row r="1066" customFormat="false" ht="15.75" hidden="false" customHeight="false" outlineLevel="0" collapsed="false">
      <c r="A1066" s="23" t="n">
        <f aca="false">IF(B1066=INT(B1066),ROW(),"")</f>
        <v>1066</v>
      </c>
      <c r="B1066" s="24" t="n">
        <f aca="false">IF(AND(MID(C1066,2,1)&lt;&gt;"/",MID(C1066,1,1)="/"),INT(B1065)+1,B1065+0.01)</f>
        <v>1042</v>
      </c>
      <c r="C1066" s="105" t="s">
        <v>0</v>
      </c>
      <c r="D1066" s="105" t="s">
        <v>1</v>
      </c>
      <c r="E1066" s="106" t="s">
        <v>2</v>
      </c>
      <c r="F1066" s="106" t="s">
        <v>2407</v>
      </c>
      <c r="G1066" s="113" t="n">
        <v>0</v>
      </c>
      <c r="H1066" s="113" t="n">
        <v>0</v>
      </c>
      <c r="I1066" s="106" t="s">
        <v>4</v>
      </c>
      <c r="J1066" s="106" t="s">
        <v>5</v>
      </c>
      <c r="K1066" s="108" t="s">
        <v>6</v>
      </c>
      <c r="L1066" s="109" t="s">
        <v>7</v>
      </c>
      <c r="M1066" s="109" t="s">
        <v>244</v>
      </c>
      <c r="N1066" s="28"/>
      <c r="O1066" s="28"/>
      <c r="P1066" s="20" t="s">
        <v>2408</v>
      </c>
      <c r="Q1066" s="21"/>
      <c r="R1066" s="1"/>
      <c r="S1066" s="1" t="str">
        <f aca="false">IF(E1066=F1066,"","NOT EQUAL")</f>
        <v>NOT EQUAL</v>
      </c>
      <c r="T1066" s="1" t="str">
        <f aca="false">IF(ISNA(VLOOKUP(P1066,'NEW XEQM.c'!D:D,1,0)),"--",VLOOKUP(P1066,'NEW XEQM.c'!D:G,3,0))</f>
        <v>--</v>
      </c>
      <c r="U1066" s="1"/>
      <c r="W1066" s="0" t="e">
        <f aca="false">SUBSTITUTE(IF(AND(T1066="--",FIND("STD",E1066),FIND("fn",C1066)&gt;0,FIND("ITM_",P1066),I1066="CAT_FNCT"),E1066,""),"""","")</f>
        <v>#VALUE!</v>
      </c>
    </row>
    <row r="1067" customFormat="false" ht="15.75" hidden="false" customHeight="false" outlineLevel="0" collapsed="false">
      <c r="A1067" s="23" t="n">
        <f aca="false">IF(B1067=INT(B1067),ROW(),"")</f>
        <v>1067</v>
      </c>
      <c r="B1067" s="24" t="n">
        <f aca="false">IF(AND(MID(C1067,2,1)&lt;&gt;"/",MID(C1067,1,1)="/"),INT(B1066)+1,B1066+0.01)</f>
        <v>1043</v>
      </c>
      <c r="C1067" s="105" t="s">
        <v>0</v>
      </c>
      <c r="D1067" s="105" t="s">
        <v>1</v>
      </c>
      <c r="E1067" s="106" t="s">
        <v>2</v>
      </c>
      <c r="F1067" s="111" t="s">
        <v>2409</v>
      </c>
      <c r="G1067" s="112" t="n">
        <v>0</v>
      </c>
      <c r="H1067" s="112" t="n">
        <v>0</v>
      </c>
      <c r="I1067" s="106" t="s">
        <v>4</v>
      </c>
      <c r="J1067" s="106" t="s">
        <v>5</v>
      </c>
      <c r="K1067" s="108" t="s">
        <v>6</v>
      </c>
      <c r="L1067" s="109" t="s">
        <v>7</v>
      </c>
      <c r="M1067" s="109" t="s">
        <v>244</v>
      </c>
      <c r="N1067" s="28"/>
      <c r="O1067" s="74"/>
      <c r="P1067" s="20" t="s">
        <v>2410</v>
      </c>
      <c r="Q1067" s="21"/>
      <c r="R1067" s="1"/>
      <c r="S1067" s="1" t="str">
        <f aca="false">IF(E1067=F1067,"","NOT EQUAL")</f>
        <v>NOT EQUAL</v>
      </c>
      <c r="T1067" s="1" t="str">
        <f aca="false">IF(ISNA(VLOOKUP(P1067,'NEW XEQM.c'!D:D,1,0)),"--",VLOOKUP(P1067,'NEW XEQM.c'!D:G,3,0))</f>
        <v>--</v>
      </c>
      <c r="U1067" s="1"/>
      <c r="W1067" s="0" t="e">
        <f aca="false">SUBSTITUTE(IF(AND(T1067="--",FIND("STD",E1067),FIND("fn",C1067)&gt;0,FIND("ITM_",P1067),I1067="CAT_FNCT"),E1067,""),"""","")</f>
        <v>#VALUE!</v>
      </c>
    </row>
    <row r="1068" customFormat="false" ht="15.75" hidden="false" customHeight="false" outlineLevel="0" collapsed="false">
      <c r="A1068" s="23" t="n">
        <f aca="false">IF(B1068=INT(B1068),ROW(),"")</f>
        <v>1068</v>
      </c>
      <c r="B1068" s="24" t="n">
        <f aca="false">IF(AND(MID(C1068,2,1)&lt;&gt;"/",MID(C1068,1,1)="/"),INT(B1067)+1,B1067+0.01)</f>
        <v>1044</v>
      </c>
      <c r="C1068" s="105" t="s">
        <v>0</v>
      </c>
      <c r="D1068" s="105" t="s">
        <v>1</v>
      </c>
      <c r="E1068" s="106" t="s">
        <v>2</v>
      </c>
      <c r="F1068" s="106" t="s">
        <v>2411</v>
      </c>
      <c r="G1068" s="110" t="n">
        <v>0</v>
      </c>
      <c r="H1068" s="110" t="n">
        <v>0</v>
      </c>
      <c r="I1068" s="106" t="s">
        <v>4</v>
      </c>
      <c r="J1068" s="106" t="s">
        <v>5</v>
      </c>
      <c r="K1068" s="108" t="s">
        <v>6</v>
      </c>
      <c r="L1068" s="109" t="s">
        <v>7</v>
      </c>
      <c r="M1068" s="109" t="s">
        <v>244</v>
      </c>
      <c r="N1068" s="28"/>
      <c r="O1068" s="28"/>
      <c r="P1068" s="20" t="s">
        <v>2412</v>
      </c>
      <c r="Q1068" s="21"/>
      <c r="R1068" s="1"/>
      <c r="S1068" s="1" t="str">
        <f aca="false">IF(E1068=F1068,"","NOT EQUAL")</f>
        <v>NOT EQUAL</v>
      </c>
      <c r="T1068" s="1" t="str">
        <f aca="false">IF(ISNA(VLOOKUP(P1068,'NEW XEQM.c'!D:D,1,0)),"--",VLOOKUP(P1068,'NEW XEQM.c'!D:G,3,0))</f>
        <v>--</v>
      </c>
      <c r="U1068" s="1"/>
      <c r="W1068" s="0" t="e">
        <f aca="false">SUBSTITUTE(IF(AND(T1068="--",FIND("STD",E1068),FIND("fn",C1068)&gt;0,FIND("ITM_",P1068),I1068="CAT_FNCT"),E1068,""),"""","")</f>
        <v>#VALUE!</v>
      </c>
    </row>
    <row r="1069" customFormat="false" ht="15.75" hidden="false" customHeight="false" outlineLevel="0" collapsed="false">
      <c r="A1069" s="23" t="n">
        <f aca="false">IF(B1069=INT(B1069),ROW(),"")</f>
        <v>1069</v>
      </c>
      <c r="B1069" s="24" t="n">
        <f aca="false">IF(AND(MID(C1069,2,1)&lt;&gt;"/",MID(C1069,1,1)="/"),INT(B1068)+1,B1068+0.01)</f>
        <v>1045</v>
      </c>
      <c r="C1069" s="105" t="s">
        <v>0</v>
      </c>
      <c r="D1069" s="105" t="s">
        <v>1</v>
      </c>
      <c r="E1069" s="106" t="s">
        <v>2</v>
      </c>
      <c r="F1069" s="106" t="s">
        <v>2413</v>
      </c>
      <c r="G1069" s="113" t="n">
        <v>0</v>
      </c>
      <c r="H1069" s="113" t="n">
        <v>0</v>
      </c>
      <c r="I1069" s="106" t="s">
        <v>4</v>
      </c>
      <c r="J1069" s="106" t="s">
        <v>5</v>
      </c>
      <c r="K1069" s="108" t="s">
        <v>6</v>
      </c>
      <c r="L1069" s="109" t="s">
        <v>7</v>
      </c>
      <c r="M1069" s="109" t="s">
        <v>244</v>
      </c>
      <c r="N1069" s="28"/>
      <c r="O1069" s="28"/>
      <c r="P1069" s="20" t="s">
        <v>2414</v>
      </c>
      <c r="Q1069" s="21"/>
      <c r="R1069" s="1"/>
      <c r="S1069" s="1" t="str">
        <f aca="false">IF(E1069=F1069,"","NOT EQUAL")</f>
        <v>NOT EQUAL</v>
      </c>
      <c r="T1069" s="1" t="str">
        <f aca="false">IF(ISNA(VLOOKUP(P1069,'NEW XEQM.c'!D:D,1,0)),"--",VLOOKUP(P1069,'NEW XEQM.c'!D:G,3,0))</f>
        <v>--</v>
      </c>
      <c r="U1069" s="1"/>
      <c r="W1069" s="0" t="e">
        <f aca="false">SUBSTITUTE(IF(AND(T1069="--",FIND("STD",E1069),FIND("fn",C1069)&gt;0,FIND("ITM_",P1069),I1069="CAT_FNCT"),E1069,""),"""","")</f>
        <v>#VALUE!</v>
      </c>
    </row>
    <row r="1070" customFormat="false" ht="15.75" hidden="false" customHeight="false" outlineLevel="0" collapsed="false">
      <c r="A1070" s="23" t="n">
        <f aca="false">IF(B1070=INT(B1070),ROW(),"")</f>
        <v>1070</v>
      </c>
      <c r="B1070" s="24" t="n">
        <f aca="false">IF(AND(MID(C1070,2,1)&lt;&gt;"/",MID(C1070,1,1)="/"),INT(B1069)+1,B1069+0.01)</f>
        <v>1046</v>
      </c>
      <c r="C1070" s="105" t="s">
        <v>0</v>
      </c>
      <c r="D1070" s="105" t="s">
        <v>1</v>
      </c>
      <c r="E1070" s="106" t="s">
        <v>2</v>
      </c>
      <c r="F1070" s="111" t="s">
        <v>2415</v>
      </c>
      <c r="G1070" s="112" t="n">
        <v>0</v>
      </c>
      <c r="H1070" s="112" t="n">
        <v>0</v>
      </c>
      <c r="I1070" s="106" t="s">
        <v>4</v>
      </c>
      <c r="J1070" s="106" t="s">
        <v>5</v>
      </c>
      <c r="K1070" s="108" t="s">
        <v>6</v>
      </c>
      <c r="L1070" s="109" t="s">
        <v>7</v>
      </c>
      <c r="M1070" s="109" t="s">
        <v>244</v>
      </c>
      <c r="N1070" s="28"/>
      <c r="O1070" s="74"/>
      <c r="P1070" s="20" t="s">
        <v>2416</v>
      </c>
      <c r="Q1070" s="21"/>
      <c r="R1070" s="1"/>
      <c r="S1070" s="1" t="str">
        <f aca="false">IF(E1070=F1070,"","NOT EQUAL")</f>
        <v>NOT EQUAL</v>
      </c>
      <c r="T1070" s="1" t="str">
        <f aca="false">IF(ISNA(VLOOKUP(P1070,'NEW XEQM.c'!D:D,1,0)),"--",VLOOKUP(P1070,'NEW XEQM.c'!D:G,3,0))</f>
        <v>--</v>
      </c>
      <c r="U1070" s="1"/>
      <c r="W1070" s="0" t="e">
        <f aca="false">SUBSTITUTE(IF(AND(T1070="--",FIND("STD",E1070),FIND("fn",C1070)&gt;0,FIND("ITM_",P1070),I1070="CAT_FNCT"),E1070,""),"""","")</f>
        <v>#VALUE!</v>
      </c>
    </row>
    <row r="1071" customFormat="false" ht="15.75" hidden="false" customHeight="false" outlineLevel="0" collapsed="false">
      <c r="A1071" s="23" t="n">
        <f aca="false">IF(B1071=INT(B1071),ROW(),"")</f>
        <v>1071</v>
      </c>
      <c r="B1071" s="24" t="n">
        <f aca="false">IF(AND(MID(C1071,2,1)&lt;&gt;"/",MID(C1071,1,1)="/"),INT(B1070)+1,B1070+0.01)</f>
        <v>1047</v>
      </c>
      <c r="C1071" s="105" t="s">
        <v>0</v>
      </c>
      <c r="D1071" s="105" t="s">
        <v>1</v>
      </c>
      <c r="E1071" s="106" t="s">
        <v>2</v>
      </c>
      <c r="F1071" s="106" t="s">
        <v>2417</v>
      </c>
      <c r="G1071" s="110" t="n">
        <v>0</v>
      </c>
      <c r="H1071" s="110" t="n">
        <v>0</v>
      </c>
      <c r="I1071" s="106" t="s">
        <v>4</v>
      </c>
      <c r="J1071" s="106" t="s">
        <v>5</v>
      </c>
      <c r="K1071" s="108" t="s">
        <v>6</v>
      </c>
      <c r="L1071" s="109" t="s">
        <v>7</v>
      </c>
      <c r="M1071" s="109" t="s">
        <v>244</v>
      </c>
      <c r="N1071" s="28"/>
      <c r="O1071" s="28"/>
      <c r="P1071" s="20" t="s">
        <v>2418</v>
      </c>
      <c r="Q1071" s="21"/>
      <c r="R1071" s="1"/>
      <c r="S1071" s="1" t="str">
        <f aca="false">IF(E1071=F1071,"","NOT EQUAL")</f>
        <v>NOT EQUAL</v>
      </c>
      <c r="T1071" s="1" t="str">
        <f aca="false">IF(ISNA(VLOOKUP(P1071,'NEW XEQM.c'!D:D,1,0)),"--",VLOOKUP(P1071,'NEW XEQM.c'!D:G,3,0))</f>
        <v>--</v>
      </c>
      <c r="U1071" s="1"/>
      <c r="W1071" s="0" t="e">
        <f aca="false">SUBSTITUTE(IF(AND(T1071="--",FIND("STD",E1071),FIND("fn",C1071)&gt;0,FIND("ITM_",P1071),I1071="CAT_FNCT"),E1071,""),"""","")</f>
        <v>#VALUE!</v>
      </c>
    </row>
    <row r="1072" customFormat="false" ht="15.75" hidden="false" customHeight="false" outlineLevel="0" collapsed="false">
      <c r="A1072" s="23" t="n">
        <f aca="false">IF(B1072=INT(B1072),ROW(),"")</f>
        <v>1072</v>
      </c>
      <c r="B1072" s="24" t="n">
        <f aca="false">IF(AND(MID(C1072,2,1)&lt;&gt;"/",MID(C1072,1,1)="/"),INT(B1071)+1,B1071+0.01)</f>
        <v>1048</v>
      </c>
      <c r="C1072" s="105" t="s">
        <v>0</v>
      </c>
      <c r="D1072" s="105" t="s">
        <v>1</v>
      </c>
      <c r="E1072" s="106" t="s">
        <v>2</v>
      </c>
      <c r="F1072" s="106" t="s">
        <v>2419</v>
      </c>
      <c r="G1072" s="113" t="n">
        <v>0</v>
      </c>
      <c r="H1072" s="113" t="n">
        <v>0</v>
      </c>
      <c r="I1072" s="106" t="s">
        <v>4</v>
      </c>
      <c r="J1072" s="106" t="s">
        <v>5</v>
      </c>
      <c r="K1072" s="108" t="s">
        <v>6</v>
      </c>
      <c r="L1072" s="109" t="s">
        <v>7</v>
      </c>
      <c r="M1072" s="109" t="s">
        <v>244</v>
      </c>
      <c r="N1072" s="28"/>
      <c r="O1072" s="28"/>
      <c r="P1072" s="20" t="s">
        <v>2420</v>
      </c>
      <c r="Q1072" s="21"/>
      <c r="R1072" s="1"/>
      <c r="S1072" s="1" t="str">
        <f aca="false">IF(E1072=F1072,"","NOT EQUAL")</f>
        <v>NOT EQUAL</v>
      </c>
      <c r="T1072" s="1" t="str">
        <f aca="false">IF(ISNA(VLOOKUP(P1072,'NEW XEQM.c'!D:D,1,0)),"--",VLOOKUP(P1072,'NEW XEQM.c'!D:G,3,0))</f>
        <v>--</v>
      </c>
      <c r="U1072" s="1"/>
      <c r="W1072" s="0" t="e">
        <f aca="false">SUBSTITUTE(IF(AND(T1072="--",FIND("STD",E1072),FIND("fn",C1072)&gt;0,FIND("ITM_",P1072),I1072="CAT_FNCT"),E1072,""),"""","")</f>
        <v>#VALUE!</v>
      </c>
    </row>
    <row r="1073" customFormat="false" ht="15.75" hidden="false" customHeight="false" outlineLevel="0" collapsed="false">
      <c r="A1073" s="23" t="n">
        <f aca="false">IF(B1073=INT(B1073),ROW(),"")</f>
        <v>1073</v>
      </c>
      <c r="B1073" s="24" t="n">
        <f aca="false">IF(AND(MID(C1073,2,1)&lt;&gt;"/",MID(C1073,1,1)="/"),INT(B1072)+1,B1072+0.01)</f>
        <v>1049</v>
      </c>
      <c r="C1073" s="105" t="s">
        <v>0</v>
      </c>
      <c r="D1073" s="105" t="s">
        <v>1</v>
      </c>
      <c r="E1073" s="106" t="s">
        <v>2</v>
      </c>
      <c r="F1073" s="106" t="s">
        <v>2421</v>
      </c>
      <c r="G1073" s="113" t="n">
        <v>0</v>
      </c>
      <c r="H1073" s="113" t="n">
        <v>0</v>
      </c>
      <c r="I1073" s="106" t="s">
        <v>4</v>
      </c>
      <c r="J1073" s="106" t="s">
        <v>5</v>
      </c>
      <c r="K1073" s="108" t="s">
        <v>6</v>
      </c>
      <c r="L1073" s="109" t="s">
        <v>7</v>
      </c>
      <c r="M1073" s="109" t="s">
        <v>244</v>
      </c>
      <c r="N1073" s="28"/>
      <c r="O1073" s="28"/>
      <c r="P1073" s="20" t="s">
        <v>2422</v>
      </c>
      <c r="Q1073" s="21"/>
      <c r="R1073" s="1"/>
      <c r="S1073" s="1" t="str">
        <f aca="false">IF(E1073=F1073,"","NOT EQUAL")</f>
        <v>NOT EQUAL</v>
      </c>
      <c r="T1073" s="1" t="str">
        <f aca="false">IF(ISNA(VLOOKUP(P1073,'NEW XEQM.c'!D:D,1,0)),"--",VLOOKUP(P1073,'NEW XEQM.c'!D:G,3,0))</f>
        <v>--</v>
      </c>
      <c r="U1073" s="1"/>
      <c r="W1073" s="0" t="e">
        <f aca="false">SUBSTITUTE(IF(AND(T1073="--",FIND("STD",E1073),FIND("fn",C1073)&gt;0,FIND("ITM_",P1073),I1073="CAT_FNCT"),E1073,""),"""","")</f>
        <v>#VALUE!</v>
      </c>
    </row>
    <row r="1074" customFormat="false" ht="15.75" hidden="false" customHeight="false" outlineLevel="0" collapsed="false">
      <c r="A1074" s="23" t="n">
        <f aca="false">IF(B1074=INT(B1074),ROW(),"")</f>
        <v>1074</v>
      </c>
      <c r="B1074" s="24" t="n">
        <f aca="false">IF(AND(MID(C1074,2,1)&lt;&gt;"/",MID(C1074,1,1)="/"),INT(B1073)+1,B1073+0.01)</f>
        <v>1050</v>
      </c>
      <c r="C1074" s="105" t="s">
        <v>0</v>
      </c>
      <c r="D1074" s="105" t="s">
        <v>1</v>
      </c>
      <c r="E1074" s="106" t="s">
        <v>2</v>
      </c>
      <c r="F1074" s="106" t="s">
        <v>2423</v>
      </c>
      <c r="G1074" s="113" t="n">
        <v>0</v>
      </c>
      <c r="H1074" s="113" t="n">
        <v>0</v>
      </c>
      <c r="I1074" s="106" t="s">
        <v>4</v>
      </c>
      <c r="J1074" s="106" t="s">
        <v>5</v>
      </c>
      <c r="K1074" s="108" t="s">
        <v>6</v>
      </c>
      <c r="L1074" s="109" t="s">
        <v>7</v>
      </c>
      <c r="M1074" s="109" t="s">
        <v>244</v>
      </c>
      <c r="N1074" s="28"/>
      <c r="O1074" s="28"/>
      <c r="P1074" s="20" t="s">
        <v>2424</v>
      </c>
      <c r="Q1074" s="21"/>
      <c r="R1074" s="1"/>
      <c r="S1074" s="1" t="str">
        <f aca="false">IF(E1074=F1074,"","NOT EQUAL")</f>
        <v>NOT EQUAL</v>
      </c>
      <c r="T1074" s="1" t="str">
        <f aca="false">IF(ISNA(VLOOKUP(P1074,'NEW XEQM.c'!D:D,1,0)),"--",VLOOKUP(P1074,'NEW XEQM.c'!D:G,3,0))</f>
        <v>--</v>
      </c>
      <c r="U1074" s="1"/>
      <c r="W1074" s="0" t="e">
        <f aca="false">SUBSTITUTE(IF(AND(T1074="--",FIND("STD",E1074),FIND("fn",C1074)&gt;0,FIND("ITM_",P1074),I1074="CAT_FNCT"),E1074,""),"""","")</f>
        <v>#VALUE!</v>
      </c>
    </row>
    <row r="1075" customFormat="false" ht="15.75" hidden="false" customHeight="false" outlineLevel="0" collapsed="false">
      <c r="A1075" s="23" t="n">
        <f aca="false">IF(B1075=INT(B1075),ROW(),"")</f>
        <v>1075</v>
      </c>
      <c r="B1075" s="24" t="n">
        <f aca="false">IF(AND(MID(C1075,2,1)&lt;&gt;"/",MID(C1075,1,1)="/"),INT(B1074)+1,B1074+0.01)</f>
        <v>1051</v>
      </c>
      <c r="C1075" s="105" t="s">
        <v>0</v>
      </c>
      <c r="D1075" s="105" t="s">
        <v>1</v>
      </c>
      <c r="E1075" s="106" t="s">
        <v>2</v>
      </c>
      <c r="F1075" s="106" t="s">
        <v>2425</v>
      </c>
      <c r="G1075" s="113" t="n">
        <v>0</v>
      </c>
      <c r="H1075" s="113" t="n">
        <v>0</v>
      </c>
      <c r="I1075" s="106" t="s">
        <v>4</v>
      </c>
      <c r="J1075" s="106" t="s">
        <v>5</v>
      </c>
      <c r="K1075" s="108" t="s">
        <v>6</v>
      </c>
      <c r="L1075" s="109" t="s">
        <v>7</v>
      </c>
      <c r="M1075" s="109" t="s">
        <v>244</v>
      </c>
      <c r="N1075" s="28"/>
      <c r="O1075" s="28"/>
      <c r="P1075" s="20" t="s">
        <v>2426</v>
      </c>
      <c r="Q1075" s="21"/>
      <c r="R1075" s="1"/>
      <c r="S1075" s="1" t="str">
        <f aca="false">IF(E1075=F1075,"","NOT EQUAL")</f>
        <v>NOT EQUAL</v>
      </c>
      <c r="T1075" s="1" t="str">
        <f aca="false">IF(ISNA(VLOOKUP(P1075,'NEW XEQM.c'!D:D,1,0)),"--",VLOOKUP(P1075,'NEW XEQM.c'!D:G,3,0))</f>
        <v>--</v>
      </c>
      <c r="U1075" s="1"/>
      <c r="W1075" s="0" t="e">
        <f aca="false">SUBSTITUTE(IF(AND(T1075="--",FIND("STD",E1075),FIND("fn",C1075)&gt;0,FIND("ITM_",P1075),I1075="CAT_FNCT"),E1075,""),"""","")</f>
        <v>#VALUE!</v>
      </c>
    </row>
    <row r="1076" customFormat="false" ht="15.75" hidden="false" customHeight="false" outlineLevel="0" collapsed="false">
      <c r="A1076" s="23" t="n">
        <f aca="false">IF(B1076=INT(B1076),ROW(),"")</f>
        <v>1076</v>
      </c>
      <c r="B1076" s="24" t="n">
        <f aca="false">IF(AND(MID(C1076,2,1)&lt;&gt;"/",MID(C1076,1,1)="/"),INT(B1075)+1,B1075+0.01)</f>
        <v>1052</v>
      </c>
      <c r="C1076" s="105" t="s">
        <v>0</v>
      </c>
      <c r="D1076" s="105" t="s">
        <v>1</v>
      </c>
      <c r="E1076" s="106" t="s">
        <v>2</v>
      </c>
      <c r="F1076" s="106" t="s">
        <v>2427</v>
      </c>
      <c r="G1076" s="113" t="n">
        <v>0</v>
      </c>
      <c r="H1076" s="113" t="n">
        <v>0</v>
      </c>
      <c r="I1076" s="106" t="s">
        <v>4</v>
      </c>
      <c r="J1076" s="106" t="s">
        <v>5</v>
      </c>
      <c r="K1076" s="108" t="s">
        <v>6</v>
      </c>
      <c r="L1076" s="109" t="s">
        <v>7</v>
      </c>
      <c r="M1076" s="109" t="s">
        <v>244</v>
      </c>
      <c r="N1076" s="28"/>
      <c r="O1076" s="28"/>
      <c r="P1076" s="20" t="s">
        <v>2428</v>
      </c>
      <c r="Q1076" s="21"/>
      <c r="R1076" s="1"/>
      <c r="S1076" s="1" t="str">
        <f aca="false">IF(E1076=F1076,"","NOT EQUAL")</f>
        <v>NOT EQUAL</v>
      </c>
      <c r="T1076" s="1" t="str">
        <f aca="false">IF(ISNA(VLOOKUP(P1076,'NEW XEQM.c'!D:D,1,0)),"--",VLOOKUP(P1076,'NEW XEQM.c'!D:G,3,0))</f>
        <v>--</v>
      </c>
      <c r="U1076" s="1"/>
      <c r="W1076" s="0" t="e">
        <f aca="false">SUBSTITUTE(IF(AND(T1076="--",FIND("STD",E1076),FIND("fn",C1076)&gt;0,FIND("ITM_",P1076),I1076="CAT_FNCT"),E1076,""),"""","")</f>
        <v>#VALUE!</v>
      </c>
    </row>
    <row r="1077" customFormat="false" ht="15.75" hidden="false" customHeight="false" outlineLevel="0" collapsed="false">
      <c r="A1077" s="23" t="n">
        <f aca="false">IF(B1077=INT(B1077),ROW(),"")</f>
        <v>1077</v>
      </c>
      <c r="B1077" s="24" t="n">
        <f aca="false">IF(AND(MID(C1077,2,1)&lt;&gt;"/",MID(C1077,1,1)="/"),INT(B1076)+1,B1076+0.01)</f>
        <v>1053</v>
      </c>
      <c r="C1077" s="105" t="s">
        <v>0</v>
      </c>
      <c r="D1077" s="105" t="s">
        <v>1</v>
      </c>
      <c r="E1077" s="106" t="s">
        <v>2</v>
      </c>
      <c r="F1077" s="106" t="s">
        <v>2429</v>
      </c>
      <c r="G1077" s="113" t="n">
        <v>0</v>
      </c>
      <c r="H1077" s="113" t="n">
        <v>0</v>
      </c>
      <c r="I1077" s="106" t="s">
        <v>4</v>
      </c>
      <c r="J1077" s="106" t="s">
        <v>5</v>
      </c>
      <c r="K1077" s="108" t="s">
        <v>6</v>
      </c>
      <c r="L1077" s="109" t="s">
        <v>7</v>
      </c>
      <c r="M1077" s="109" t="s">
        <v>244</v>
      </c>
      <c r="N1077" s="28"/>
      <c r="O1077" s="28"/>
      <c r="P1077" s="20" t="s">
        <v>2430</v>
      </c>
      <c r="Q1077" s="21"/>
      <c r="R1077" s="1"/>
      <c r="S1077" s="1" t="str">
        <f aca="false">IF(E1077=F1077,"","NOT EQUAL")</f>
        <v>NOT EQUAL</v>
      </c>
      <c r="T1077" s="1" t="str">
        <f aca="false">IF(ISNA(VLOOKUP(P1077,'NEW XEQM.c'!D:D,1,0)),"--",VLOOKUP(P1077,'NEW XEQM.c'!D:G,3,0))</f>
        <v>--</v>
      </c>
      <c r="U1077" s="1"/>
      <c r="W1077" s="0" t="e">
        <f aca="false">SUBSTITUTE(IF(AND(T1077="--",FIND("STD",E1077),FIND("fn",C1077)&gt;0,FIND("ITM_",P1077),I1077="CAT_FNCT"),E1077,""),"""","")</f>
        <v>#VALUE!</v>
      </c>
    </row>
    <row r="1078" customFormat="false" ht="15.75" hidden="false" customHeight="false" outlineLevel="0" collapsed="false">
      <c r="A1078" s="23" t="n">
        <f aca="false">IF(B1078=INT(B1078),ROW(),"")</f>
        <v>1078</v>
      </c>
      <c r="B1078" s="24" t="n">
        <f aca="false">IF(AND(MID(C1078,2,1)&lt;&gt;"/",MID(C1078,1,1)="/"),INT(B1077)+1,B1077+0.01)</f>
        <v>1054</v>
      </c>
      <c r="C1078" s="105" t="s">
        <v>0</v>
      </c>
      <c r="D1078" s="105" t="s">
        <v>1</v>
      </c>
      <c r="E1078" s="106" t="s">
        <v>2</v>
      </c>
      <c r="F1078" s="106" t="s">
        <v>2431</v>
      </c>
      <c r="G1078" s="113" t="n">
        <v>0</v>
      </c>
      <c r="H1078" s="113" t="n">
        <v>0</v>
      </c>
      <c r="I1078" s="106" t="s">
        <v>4</v>
      </c>
      <c r="J1078" s="106" t="s">
        <v>5</v>
      </c>
      <c r="K1078" s="108" t="s">
        <v>6</v>
      </c>
      <c r="L1078" s="109" t="s">
        <v>7</v>
      </c>
      <c r="M1078" s="109" t="s">
        <v>244</v>
      </c>
      <c r="N1078" s="28"/>
      <c r="O1078" s="28"/>
      <c r="P1078" s="20" t="s">
        <v>2432</v>
      </c>
      <c r="Q1078" s="21"/>
      <c r="R1078" s="1"/>
      <c r="S1078" s="1" t="str">
        <f aca="false">IF(E1078=F1078,"","NOT EQUAL")</f>
        <v>NOT EQUAL</v>
      </c>
      <c r="T1078" s="1" t="str">
        <f aca="false">IF(ISNA(VLOOKUP(P1078,'NEW XEQM.c'!D:D,1,0)),"--",VLOOKUP(P1078,'NEW XEQM.c'!D:G,3,0))</f>
        <v>--</v>
      </c>
      <c r="U1078" s="1"/>
      <c r="W1078" s="0" t="e">
        <f aca="false">SUBSTITUTE(IF(AND(T1078="--",FIND("STD",E1078),FIND("fn",C1078)&gt;0,FIND("ITM_",P1078),I1078="CAT_FNCT"),E1078,""),"""","")</f>
        <v>#VALUE!</v>
      </c>
    </row>
    <row r="1079" customFormat="false" ht="15.75" hidden="false" customHeight="false" outlineLevel="0" collapsed="false">
      <c r="A1079" s="23" t="n">
        <f aca="false">IF(B1079=INT(B1079),ROW(),"")</f>
        <v>1079</v>
      </c>
      <c r="B1079" s="24" t="n">
        <f aca="false">IF(AND(MID(C1079,2,1)&lt;&gt;"/",MID(C1079,1,1)="/"),INT(B1078)+1,B1078+0.01)</f>
        <v>1055</v>
      </c>
      <c r="C1079" s="105" t="s">
        <v>0</v>
      </c>
      <c r="D1079" s="105" t="s">
        <v>1</v>
      </c>
      <c r="E1079" s="106" t="s">
        <v>2</v>
      </c>
      <c r="F1079" s="106" t="s">
        <v>2433</v>
      </c>
      <c r="G1079" s="113" t="n">
        <v>0</v>
      </c>
      <c r="H1079" s="113" t="n">
        <v>0</v>
      </c>
      <c r="I1079" s="106" t="s">
        <v>4</v>
      </c>
      <c r="J1079" s="106" t="s">
        <v>5</v>
      </c>
      <c r="K1079" s="108" t="s">
        <v>6</v>
      </c>
      <c r="L1079" s="109" t="s">
        <v>7</v>
      </c>
      <c r="M1079" s="109" t="s">
        <v>244</v>
      </c>
      <c r="N1079" s="28"/>
      <c r="O1079" s="28"/>
      <c r="P1079" s="20" t="s">
        <v>2434</v>
      </c>
      <c r="Q1079" s="21"/>
      <c r="R1079" s="1"/>
      <c r="S1079" s="1" t="str">
        <f aca="false">IF(E1079=F1079,"","NOT EQUAL")</f>
        <v>NOT EQUAL</v>
      </c>
      <c r="T1079" s="1" t="str">
        <f aca="false">IF(ISNA(VLOOKUP(P1079,'NEW XEQM.c'!D:D,1,0)),"--",VLOOKUP(P1079,'NEW XEQM.c'!D:G,3,0))</f>
        <v>--</v>
      </c>
      <c r="U1079" s="1"/>
      <c r="W1079" s="0" t="e">
        <f aca="false">SUBSTITUTE(IF(AND(T1079="--",FIND("STD",E1079),FIND("fn",C1079)&gt;0,FIND("ITM_",P1079),I1079="CAT_FNCT"),E1079,""),"""","")</f>
        <v>#VALUE!</v>
      </c>
    </row>
    <row r="1080" customFormat="false" ht="15.75" hidden="false" customHeight="false" outlineLevel="0" collapsed="false">
      <c r="A1080" s="23" t="n">
        <f aca="false">IF(B1080=INT(B1080),ROW(),"")</f>
        <v>1080</v>
      </c>
      <c r="B1080" s="24" t="n">
        <f aca="false">IF(AND(MID(C1080,2,1)&lt;&gt;"/",MID(C1080,1,1)="/"),INT(B1079)+1,B1079+0.01)</f>
        <v>1056</v>
      </c>
      <c r="C1080" s="105" t="s">
        <v>0</v>
      </c>
      <c r="D1080" s="105" t="s">
        <v>1</v>
      </c>
      <c r="E1080" s="106" t="s">
        <v>2</v>
      </c>
      <c r="F1080" s="106" t="s">
        <v>2435</v>
      </c>
      <c r="G1080" s="113" t="n">
        <v>0</v>
      </c>
      <c r="H1080" s="113" t="n">
        <v>0</v>
      </c>
      <c r="I1080" s="106" t="s">
        <v>4</v>
      </c>
      <c r="J1080" s="106" t="s">
        <v>5</v>
      </c>
      <c r="K1080" s="108" t="s">
        <v>6</v>
      </c>
      <c r="L1080" s="109" t="s">
        <v>7</v>
      </c>
      <c r="M1080" s="109" t="s">
        <v>244</v>
      </c>
      <c r="N1080" s="28"/>
      <c r="O1080" s="28"/>
      <c r="P1080" s="20" t="s">
        <v>2436</v>
      </c>
      <c r="Q1080" s="21"/>
      <c r="R1080" s="1"/>
      <c r="S1080" s="1" t="str">
        <f aca="false">IF(E1080=F1080,"","NOT EQUAL")</f>
        <v>NOT EQUAL</v>
      </c>
      <c r="T1080" s="1" t="str">
        <f aca="false">IF(ISNA(VLOOKUP(P1080,'NEW XEQM.c'!D:D,1,0)),"--",VLOOKUP(P1080,'NEW XEQM.c'!D:G,3,0))</f>
        <v>--</v>
      </c>
      <c r="U1080" s="1"/>
      <c r="W1080" s="0" t="e">
        <f aca="false">SUBSTITUTE(IF(AND(T1080="--",FIND("STD",E1080),FIND("fn",C1080)&gt;0,FIND("ITM_",P1080),I1080="CAT_FNCT"),E1080,""),"""","")</f>
        <v>#VALUE!</v>
      </c>
    </row>
    <row r="1081" customFormat="false" ht="15.75" hidden="false" customHeight="false" outlineLevel="0" collapsed="false">
      <c r="A1081" s="23" t="n">
        <f aca="false">IF(B1081=INT(B1081),ROW(),"")</f>
        <v>1081</v>
      </c>
      <c r="B1081" s="24" t="n">
        <f aca="false">IF(AND(MID(C1081,2,1)&lt;&gt;"/",MID(C1081,1,1)="/"),INT(B1080)+1,B1080+0.01)</f>
        <v>1057</v>
      </c>
      <c r="C1081" s="105" t="s">
        <v>0</v>
      </c>
      <c r="D1081" s="105" t="s">
        <v>1</v>
      </c>
      <c r="E1081" s="106" t="s">
        <v>2</v>
      </c>
      <c r="F1081" s="106" t="s">
        <v>2437</v>
      </c>
      <c r="G1081" s="113" t="n">
        <v>0</v>
      </c>
      <c r="H1081" s="113" t="n">
        <v>0</v>
      </c>
      <c r="I1081" s="106" t="s">
        <v>4</v>
      </c>
      <c r="J1081" s="106" t="s">
        <v>5</v>
      </c>
      <c r="K1081" s="108" t="s">
        <v>6</v>
      </c>
      <c r="L1081" s="109" t="s">
        <v>7</v>
      </c>
      <c r="M1081" s="109" t="s">
        <v>244</v>
      </c>
      <c r="N1081" s="28"/>
      <c r="O1081" s="28"/>
      <c r="P1081" s="20" t="s">
        <v>2438</v>
      </c>
      <c r="Q1081" s="21"/>
      <c r="R1081" s="1"/>
      <c r="S1081" s="1" t="str">
        <f aca="false">IF(E1081=F1081,"","NOT EQUAL")</f>
        <v>NOT EQUAL</v>
      </c>
      <c r="T1081" s="1" t="str">
        <f aca="false">IF(ISNA(VLOOKUP(P1081,'NEW XEQM.c'!D:D,1,0)),"--",VLOOKUP(P1081,'NEW XEQM.c'!D:G,3,0))</f>
        <v>--</v>
      </c>
      <c r="U1081" s="1"/>
      <c r="W1081" s="0" t="e">
        <f aca="false">SUBSTITUTE(IF(AND(T1081="--",FIND("STD",E1081),FIND("fn",C1081)&gt;0,FIND("ITM_",P1081),I1081="CAT_FNCT"),E1081,""),"""","")</f>
        <v>#VALUE!</v>
      </c>
    </row>
    <row r="1082" customFormat="false" ht="15.75" hidden="false" customHeight="false" outlineLevel="0" collapsed="false">
      <c r="A1082" s="23" t="n">
        <f aca="false">IF(B1082=INT(B1082),ROW(),"")</f>
        <v>1082</v>
      </c>
      <c r="B1082" s="24" t="n">
        <f aca="false">IF(AND(MID(C1082,2,1)&lt;&gt;"/",MID(C1082,1,1)="/"),INT(B1081)+1,B1081+0.01)</f>
        <v>1058</v>
      </c>
      <c r="C1082" s="105" t="s">
        <v>0</v>
      </c>
      <c r="D1082" s="105" t="s">
        <v>1</v>
      </c>
      <c r="E1082" s="106" t="s">
        <v>2</v>
      </c>
      <c r="F1082" s="106" t="s">
        <v>2439</v>
      </c>
      <c r="G1082" s="113" t="n">
        <v>0</v>
      </c>
      <c r="H1082" s="113" t="n">
        <v>0</v>
      </c>
      <c r="I1082" s="106" t="s">
        <v>4</v>
      </c>
      <c r="J1082" s="106" t="s">
        <v>5</v>
      </c>
      <c r="K1082" s="108" t="s">
        <v>6</v>
      </c>
      <c r="L1082" s="109" t="s">
        <v>7</v>
      </c>
      <c r="M1082" s="109" t="s">
        <v>244</v>
      </c>
      <c r="N1082" s="28"/>
      <c r="O1082" s="28"/>
      <c r="P1082" s="20" t="s">
        <v>2440</v>
      </c>
      <c r="Q1082" s="21"/>
      <c r="R1082" s="1"/>
      <c r="S1082" s="1" t="str">
        <f aca="false">IF(E1082=F1082,"","NOT EQUAL")</f>
        <v>NOT EQUAL</v>
      </c>
      <c r="T1082" s="1" t="str">
        <f aca="false">IF(ISNA(VLOOKUP(P1082,'NEW XEQM.c'!D:D,1,0)),"--",VLOOKUP(P1082,'NEW XEQM.c'!D:G,3,0))</f>
        <v>--</v>
      </c>
      <c r="U1082" s="1"/>
      <c r="W1082" s="0" t="e">
        <f aca="false">SUBSTITUTE(IF(AND(T1082="--",FIND("STD",E1082),FIND("fn",C1082)&gt;0,FIND("ITM_",P1082),I1082="CAT_FNCT"),E1082,""),"""","")</f>
        <v>#VALUE!</v>
      </c>
    </row>
    <row r="1083" customFormat="false" ht="15.75" hidden="false" customHeight="false" outlineLevel="0" collapsed="false">
      <c r="A1083" s="23" t="n">
        <f aca="false">IF(B1083=INT(B1083),ROW(),"")</f>
        <v>1083</v>
      </c>
      <c r="B1083" s="24" t="n">
        <f aca="false">IF(AND(MID(C1083,2,1)&lt;&gt;"/",MID(C1083,1,1)="/"),INT(B1082)+1,B1082+0.01)</f>
        <v>1059</v>
      </c>
      <c r="C1083" s="105" t="s">
        <v>0</v>
      </c>
      <c r="D1083" s="105" t="s">
        <v>1</v>
      </c>
      <c r="E1083" s="106" t="s">
        <v>2</v>
      </c>
      <c r="F1083" s="106" t="s">
        <v>2441</v>
      </c>
      <c r="G1083" s="113" t="n">
        <v>0</v>
      </c>
      <c r="H1083" s="113" t="n">
        <v>0</v>
      </c>
      <c r="I1083" s="106" t="s">
        <v>4</v>
      </c>
      <c r="J1083" s="106" t="s">
        <v>5</v>
      </c>
      <c r="K1083" s="108" t="s">
        <v>6</v>
      </c>
      <c r="L1083" s="109" t="s">
        <v>7</v>
      </c>
      <c r="M1083" s="109" t="s">
        <v>244</v>
      </c>
      <c r="N1083" s="28"/>
      <c r="O1083" s="28"/>
      <c r="P1083" s="20" t="s">
        <v>2442</v>
      </c>
      <c r="Q1083" s="21"/>
      <c r="R1083" s="1"/>
      <c r="S1083" s="1" t="str">
        <f aca="false">IF(E1083=F1083,"","NOT EQUAL")</f>
        <v>NOT EQUAL</v>
      </c>
      <c r="T1083" s="1" t="str">
        <f aca="false">IF(ISNA(VLOOKUP(P1083,'NEW XEQM.c'!D:D,1,0)),"--",VLOOKUP(P1083,'NEW XEQM.c'!D:G,3,0))</f>
        <v>--</v>
      </c>
      <c r="U1083" s="1"/>
      <c r="W1083" s="0" t="e">
        <f aca="false">SUBSTITUTE(IF(AND(T1083="--",FIND("STD",E1083),FIND("fn",C1083)&gt;0,FIND("ITM_",P1083),I1083="CAT_FNCT"),E1083,""),"""","")</f>
        <v>#VALUE!</v>
      </c>
    </row>
    <row r="1084" customFormat="false" ht="15.75" hidden="false" customHeight="false" outlineLevel="0" collapsed="false">
      <c r="A1084" s="23" t="n">
        <f aca="false">IF(B1084=INT(B1084),ROW(),"")</f>
        <v>1084</v>
      </c>
      <c r="B1084" s="24" t="n">
        <f aca="false">IF(AND(MID(C1084,2,1)&lt;&gt;"/",MID(C1084,1,1)="/"),INT(B1083)+1,B1083+0.01)</f>
        <v>1060</v>
      </c>
      <c r="C1084" s="105" t="s">
        <v>0</v>
      </c>
      <c r="D1084" s="105" t="s">
        <v>1</v>
      </c>
      <c r="E1084" s="106" t="s">
        <v>2</v>
      </c>
      <c r="F1084" s="106" t="s">
        <v>2443</v>
      </c>
      <c r="G1084" s="113" t="n">
        <v>0</v>
      </c>
      <c r="H1084" s="113" t="n">
        <v>0</v>
      </c>
      <c r="I1084" s="106" t="s">
        <v>4</v>
      </c>
      <c r="J1084" s="106" t="s">
        <v>5</v>
      </c>
      <c r="K1084" s="108" t="s">
        <v>6</v>
      </c>
      <c r="L1084" s="109" t="s">
        <v>7</v>
      </c>
      <c r="M1084" s="109" t="s">
        <v>244</v>
      </c>
      <c r="N1084" s="28"/>
      <c r="O1084" s="28"/>
      <c r="P1084" s="20" t="s">
        <v>2444</v>
      </c>
      <c r="Q1084" s="21"/>
      <c r="R1084" s="1"/>
      <c r="S1084" s="1" t="str">
        <f aca="false">IF(E1084=F1084,"","NOT EQUAL")</f>
        <v>NOT EQUAL</v>
      </c>
      <c r="T1084" s="1" t="str">
        <f aca="false">IF(ISNA(VLOOKUP(P1084,'NEW XEQM.c'!D:D,1,0)),"--",VLOOKUP(P1084,'NEW XEQM.c'!D:G,3,0))</f>
        <v>--</v>
      </c>
      <c r="U1084" s="1"/>
      <c r="W1084" s="0" t="e">
        <f aca="false">SUBSTITUTE(IF(AND(T1084="--",FIND("STD",E1084),FIND("fn",C1084)&gt;0,FIND("ITM_",P1084),I1084="CAT_FNCT"),E1084,""),"""","")</f>
        <v>#VALUE!</v>
      </c>
    </row>
    <row r="1085" customFormat="false" ht="15.75" hidden="false" customHeight="false" outlineLevel="0" collapsed="false">
      <c r="A1085" s="23" t="n">
        <f aca="false">IF(B1085=INT(B1085),ROW(),"")</f>
        <v>1085</v>
      </c>
      <c r="B1085" s="24" t="n">
        <f aca="false">IF(AND(MID(C1085,2,1)&lt;&gt;"/",MID(C1085,1,1)="/"),INT(B1084)+1,B1084+0.01)</f>
        <v>1061</v>
      </c>
      <c r="C1085" s="105" t="s">
        <v>0</v>
      </c>
      <c r="D1085" s="105" t="s">
        <v>1</v>
      </c>
      <c r="E1085" s="106" t="s">
        <v>2</v>
      </c>
      <c r="F1085" s="106" t="s">
        <v>2445</v>
      </c>
      <c r="G1085" s="113" t="n">
        <v>0</v>
      </c>
      <c r="H1085" s="113" t="n">
        <v>0</v>
      </c>
      <c r="I1085" s="106" t="s">
        <v>4</v>
      </c>
      <c r="J1085" s="106" t="s">
        <v>5</v>
      </c>
      <c r="K1085" s="108" t="s">
        <v>6</v>
      </c>
      <c r="L1085" s="109" t="s">
        <v>7</v>
      </c>
      <c r="M1085" s="109" t="s">
        <v>244</v>
      </c>
      <c r="N1085" s="28"/>
      <c r="O1085" s="28"/>
      <c r="P1085" s="20" t="s">
        <v>2446</v>
      </c>
      <c r="Q1085" s="21"/>
      <c r="R1085" s="1"/>
      <c r="S1085" s="1" t="str">
        <f aca="false">IF(E1085=F1085,"","NOT EQUAL")</f>
        <v>NOT EQUAL</v>
      </c>
      <c r="T1085" s="1" t="str">
        <f aca="false">IF(ISNA(VLOOKUP(P1085,'NEW XEQM.c'!D:D,1,0)),"--",VLOOKUP(P1085,'NEW XEQM.c'!D:G,3,0))</f>
        <v>--</v>
      </c>
      <c r="U1085" s="1"/>
      <c r="W1085" s="0" t="e">
        <f aca="false">SUBSTITUTE(IF(AND(T1085="--",FIND("STD",E1085),FIND("fn",C1085)&gt;0,FIND("ITM_",P1085),I1085="CAT_FNCT"),E1085,""),"""","")</f>
        <v>#VALUE!</v>
      </c>
    </row>
    <row r="1086" customFormat="false" ht="15.75" hidden="false" customHeight="false" outlineLevel="0" collapsed="false">
      <c r="A1086" s="23" t="n">
        <f aca="false">IF(B1086=INT(B1086),ROW(),"")</f>
        <v>1086</v>
      </c>
      <c r="B1086" s="24" t="n">
        <f aca="false">IF(AND(MID(C1086,2,1)&lt;&gt;"/",MID(C1086,1,1)="/"),INT(B1085)+1,B1085+0.01)</f>
        <v>1062</v>
      </c>
      <c r="C1086" s="105" t="s">
        <v>0</v>
      </c>
      <c r="D1086" s="105" t="s">
        <v>1</v>
      </c>
      <c r="E1086" s="106" t="s">
        <v>2</v>
      </c>
      <c r="F1086" s="106" t="s">
        <v>2447</v>
      </c>
      <c r="G1086" s="113" t="n">
        <v>0</v>
      </c>
      <c r="H1086" s="113" t="n">
        <v>0</v>
      </c>
      <c r="I1086" s="106" t="s">
        <v>4</v>
      </c>
      <c r="J1086" s="106" t="s">
        <v>5</v>
      </c>
      <c r="K1086" s="108" t="s">
        <v>6</v>
      </c>
      <c r="L1086" s="109" t="s">
        <v>7</v>
      </c>
      <c r="M1086" s="109" t="s">
        <v>244</v>
      </c>
      <c r="N1086" s="28"/>
      <c r="O1086" s="28"/>
      <c r="P1086" s="20" t="s">
        <v>2448</v>
      </c>
      <c r="Q1086" s="21"/>
      <c r="R1086" s="1"/>
      <c r="S1086" s="1" t="str">
        <f aca="false">IF(E1086=F1086,"","NOT EQUAL")</f>
        <v>NOT EQUAL</v>
      </c>
      <c r="T1086" s="1" t="str">
        <f aca="false">IF(ISNA(VLOOKUP(P1086,'NEW XEQM.c'!D:D,1,0)),"--",VLOOKUP(P1086,'NEW XEQM.c'!D:G,3,0))</f>
        <v>--</v>
      </c>
      <c r="U1086" s="1"/>
      <c r="W1086" s="0" t="e">
        <f aca="false">SUBSTITUTE(IF(AND(T1086="--",FIND("STD",E1086),FIND("fn",C1086)&gt;0,FIND("ITM_",P1086),I1086="CAT_FNCT"),E1086,""),"""","")</f>
        <v>#VALUE!</v>
      </c>
    </row>
    <row r="1087" customFormat="false" ht="15.75" hidden="false" customHeight="false" outlineLevel="0" collapsed="false">
      <c r="A1087" s="23" t="n">
        <f aca="false">IF(B1087=INT(B1087),ROW(),"")</f>
        <v>1087</v>
      </c>
      <c r="B1087" s="24" t="n">
        <f aca="false">IF(AND(MID(C1087,2,1)&lt;&gt;"/",MID(C1087,1,1)="/"),INT(B1086)+1,B1086+0.01)</f>
        <v>1063</v>
      </c>
      <c r="C1087" s="105" t="s">
        <v>0</v>
      </c>
      <c r="D1087" s="105" t="s">
        <v>1</v>
      </c>
      <c r="E1087" s="106" t="s">
        <v>2</v>
      </c>
      <c r="F1087" s="106" t="s">
        <v>2449</v>
      </c>
      <c r="G1087" s="113" t="n">
        <v>0</v>
      </c>
      <c r="H1087" s="113" t="n">
        <v>0</v>
      </c>
      <c r="I1087" s="106" t="s">
        <v>4</v>
      </c>
      <c r="J1087" s="106" t="s">
        <v>5</v>
      </c>
      <c r="K1087" s="108" t="s">
        <v>6</v>
      </c>
      <c r="L1087" s="109" t="s">
        <v>7</v>
      </c>
      <c r="M1087" s="109" t="s">
        <v>244</v>
      </c>
      <c r="N1087" s="28"/>
      <c r="O1087" s="28"/>
      <c r="P1087" s="20" t="s">
        <v>2450</v>
      </c>
      <c r="Q1087" s="21"/>
      <c r="R1087" s="1"/>
      <c r="S1087" s="1" t="str">
        <f aca="false">IF(E1087=F1087,"","NOT EQUAL")</f>
        <v>NOT EQUAL</v>
      </c>
      <c r="T1087" s="1" t="str">
        <f aca="false">IF(ISNA(VLOOKUP(P1087,'NEW XEQM.c'!D:D,1,0)),"--",VLOOKUP(P1087,'NEW XEQM.c'!D:G,3,0))</f>
        <v>--</v>
      </c>
      <c r="U1087" s="1"/>
      <c r="W1087" s="0" t="e">
        <f aca="false">SUBSTITUTE(IF(AND(T1087="--",FIND("STD",E1087),FIND("fn",C1087)&gt;0,FIND("ITM_",P1087),I1087="CAT_FNCT"),E1087,""),"""","")</f>
        <v>#VALUE!</v>
      </c>
    </row>
    <row r="1088" customFormat="false" ht="15.75" hidden="false" customHeight="false" outlineLevel="0" collapsed="false">
      <c r="A1088" s="23" t="n">
        <f aca="false">IF(B1088=INT(B1088),ROW(),"")</f>
        <v>1088</v>
      </c>
      <c r="B1088" s="24" t="n">
        <f aca="false">IF(AND(MID(C1088,2,1)&lt;&gt;"/",MID(C1088,1,1)="/"),INT(B1087)+1,B1087+0.01)</f>
        <v>1064</v>
      </c>
      <c r="C1088" s="105" t="s">
        <v>0</v>
      </c>
      <c r="D1088" s="105" t="s">
        <v>1</v>
      </c>
      <c r="E1088" s="106" t="s">
        <v>2</v>
      </c>
      <c r="F1088" s="106" t="s">
        <v>2451</v>
      </c>
      <c r="G1088" s="113" t="n">
        <v>0</v>
      </c>
      <c r="H1088" s="113" t="n">
        <v>0</v>
      </c>
      <c r="I1088" s="106" t="s">
        <v>4</v>
      </c>
      <c r="J1088" s="106" t="s">
        <v>5</v>
      </c>
      <c r="K1088" s="108" t="s">
        <v>6</v>
      </c>
      <c r="L1088" s="109" t="s">
        <v>7</v>
      </c>
      <c r="M1088" s="109" t="s">
        <v>244</v>
      </c>
      <c r="N1088" s="28"/>
      <c r="O1088" s="28"/>
      <c r="P1088" s="20" t="s">
        <v>2452</v>
      </c>
      <c r="Q1088" s="21"/>
      <c r="R1088" s="1"/>
      <c r="S1088" s="1" t="str">
        <f aca="false">IF(E1088=F1088,"","NOT EQUAL")</f>
        <v>NOT EQUAL</v>
      </c>
      <c r="T1088" s="1" t="str">
        <f aca="false">IF(ISNA(VLOOKUP(P1088,'NEW XEQM.c'!D:D,1,0)),"--",VLOOKUP(P1088,'NEW XEQM.c'!D:G,3,0))</f>
        <v>--</v>
      </c>
      <c r="U1088" s="1"/>
      <c r="W1088" s="0" t="e">
        <f aca="false">SUBSTITUTE(IF(AND(T1088="--",FIND("STD",E1088),FIND("fn",C1088)&gt;0,FIND("ITM_",P1088),I1088="CAT_FNCT"),E1088,""),"""","")</f>
        <v>#VALUE!</v>
      </c>
    </row>
    <row r="1089" customFormat="false" ht="15.75" hidden="false" customHeight="false" outlineLevel="0" collapsed="false">
      <c r="A1089" s="23" t="n">
        <f aca="false">IF(B1089=INT(B1089),ROW(),"")</f>
        <v>1089</v>
      </c>
      <c r="B1089" s="24" t="n">
        <f aca="false">IF(AND(MID(C1089,2,1)&lt;&gt;"/",MID(C1089,1,1)="/"),INT(B1088)+1,B1088+0.01)</f>
        <v>1065</v>
      </c>
      <c r="C1089" s="105" t="s">
        <v>0</v>
      </c>
      <c r="D1089" s="105" t="s">
        <v>1</v>
      </c>
      <c r="E1089" s="106" t="s">
        <v>2</v>
      </c>
      <c r="F1089" s="106" t="s">
        <v>2453</v>
      </c>
      <c r="G1089" s="113" t="n">
        <v>0</v>
      </c>
      <c r="H1089" s="113" t="n">
        <v>0</v>
      </c>
      <c r="I1089" s="106" t="s">
        <v>4</v>
      </c>
      <c r="J1089" s="106" t="s">
        <v>5</v>
      </c>
      <c r="K1089" s="108" t="s">
        <v>6</v>
      </c>
      <c r="L1089" s="109" t="s">
        <v>7</v>
      </c>
      <c r="M1089" s="109" t="s">
        <v>244</v>
      </c>
      <c r="N1089" s="28"/>
      <c r="O1089" s="28"/>
      <c r="P1089" s="20" t="s">
        <v>2454</v>
      </c>
      <c r="Q1089" s="21"/>
      <c r="R1089" s="1"/>
      <c r="S1089" s="1" t="str">
        <f aca="false">IF(E1089=F1089,"","NOT EQUAL")</f>
        <v>NOT EQUAL</v>
      </c>
      <c r="T1089" s="1" t="str">
        <f aca="false">IF(ISNA(VLOOKUP(P1089,'NEW XEQM.c'!D:D,1,0)),"--",VLOOKUP(P1089,'NEW XEQM.c'!D:G,3,0))</f>
        <v>--</v>
      </c>
      <c r="U1089" s="1"/>
      <c r="W1089" s="0" t="e">
        <f aca="false">SUBSTITUTE(IF(AND(T1089="--",FIND("STD",E1089),FIND("fn",C1089)&gt;0,FIND("ITM_",P1089),I1089="CAT_FNCT"),E1089,""),"""","")</f>
        <v>#VALUE!</v>
      </c>
    </row>
    <row r="1090" customFormat="false" ht="15.75" hidden="false" customHeight="false" outlineLevel="0" collapsed="false">
      <c r="A1090" s="23" t="n">
        <f aca="false">IF(B1090=INT(B1090),ROW(),"")</f>
        <v>1090</v>
      </c>
      <c r="B1090" s="24" t="n">
        <f aca="false">IF(AND(MID(C1090,2,1)&lt;&gt;"/",MID(C1090,1,1)="/"),INT(B1089)+1,B1089+0.01)</f>
        <v>1066</v>
      </c>
      <c r="C1090" s="105" t="s">
        <v>0</v>
      </c>
      <c r="D1090" s="105" t="s">
        <v>1</v>
      </c>
      <c r="E1090" s="106" t="s">
        <v>2</v>
      </c>
      <c r="F1090" s="106" t="s">
        <v>2455</v>
      </c>
      <c r="G1090" s="113" t="n">
        <v>0</v>
      </c>
      <c r="H1090" s="113" t="n">
        <v>0</v>
      </c>
      <c r="I1090" s="106" t="s">
        <v>4</v>
      </c>
      <c r="J1090" s="106" t="s">
        <v>5</v>
      </c>
      <c r="K1090" s="108" t="s">
        <v>6</v>
      </c>
      <c r="L1090" s="109" t="s">
        <v>7</v>
      </c>
      <c r="M1090" s="109" t="s">
        <v>244</v>
      </c>
      <c r="N1090" s="28"/>
      <c r="O1090" s="28"/>
      <c r="P1090" s="20" t="s">
        <v>2456</v>
      </c>
      <c r="Q1090" s="21"/>
      <c r="R1090" s="1"/>
      <c r="S1090" s="1" t="str">
        <f aca="false">IF(E1090=F1090,"","NOT EQUAL")</f>
        <v>NOT EQUAL</v>
      </c>
      <c r="T1090" s="1" t="str">
        <f aca="false">IF(ISNA(VLOOKUP(P1090,'NEW XEQM.c'!D:D,1,0)),"--",VLOOKUP(P1090,'NEW XEQM.c'!D:G,3,0))</f>
        <v>--</v>
      </c>
      <c r="U1090" s="1"/>
      <c r="W1090" s="0" t="e">
        <f aca="false">SUBSTITUTE(IF(AND(T1090="--",FIND("STD",E1090),FIND("fn",C1090)&gt;0,FIND("ITM_",P1090),I1090="CAT_FNCT"),E1090,""),"""","")</f>
        <v>#VALUE!</v>
      </c>
    </row>
    <row r="1091" customFormat="false" ht="15.75" hidden="false" customHeight="false" outlineLevel="0" collapsed="false">
      <c r="A1091" s="23" t="n">
        <f aca="false">IF(B1091=INT(B1091),ROW(),"")</f>
        <v>1091</v>
      </c>
      <c r="B1091" s="24" t="n">
        <f aca="false">IF(AND(MID(C1091,2,1)&lt;&gt;"/",MID(C1091,1,1)="/"),INT(B1090)+1,B1090+0.01)</f>
        <v>1067</v>
      </c>
      <c r="C1091" s="105" t="s">
        <v>0</v>
      </c>
      <c r="D1091" s="105" t="s">
        <v>1</v>
      </c>
      <c r="E1091" s="106" t="s">
        <v>2</v>
      </c>
      <c r="F1091" s="106" t="s">
        <v>2457</v>
      </c>
      <c r="G1091" s="113" t="n">
        <v>0</v>
      </c>
      <c r="H1091" s="113" t="n">
        <v>0</v>
      </c>
      <c r="I1091" s="106" t="s">
        <v>4</v>
      </c>
      <c r="J1091" s="106" t="s">
        <v>5</v>
      </c>
      <c r="K1091" s="108" t="s">
        <v>6</v>
      </c>
      <c r="L1091" s="109" t="s">
        <v>7</v>
      </c>
      <c r="M1091" s="109" t="s">
        <v>244</v>
      </c>
      <c r="N1091" s="28"/>
      <c r="O1091" s="28"/>
      <c r="P1091" s="20" t="s">
        <v>2458</v>
      </c>
      <c r="Q1091" s="21"/>
      <c r="R1091" s="1"/>
      <c r="S1091" s="1" t="str">
        <f aca="false">IF(E1091=F1091,"","NOT EQUAL")</f>
        <v>NOT EQUAL</v>
      </c>
      <c r="T1091" s="1" t="str">
        <f aca="false">IF(ISNA(VLOOKUP(P1091,'NEW XEQM.c'!D:D,1,0)),"--",VLOOKUP(P1091,'NEW XEQM.c'!D:G,3,0))</f>
        <v>--</v>
      </c>
      <c r="U1091" s="1"/>
      <c r="W1091" s="0" t="e">
        <f aca="false">SUBSTITUTE(IF(AND(T1091="--",FIND("STD",E1091),FIND("fn",C1091)&gt;0,FIND("ITM_",P1091),I1091="CAT_FNCT"),E1091,""),"""","")</f>
        <v>#VALUE!</v>
      </c>
    </row>
    <row r="1092" customFormat="false" ht="15.75" hidden="false" customHeight="false" outlineLevel="0" collapsed="false">
      <c r="A1092" s="23" t="n">
        <f aca="false">IF(B1092=INT(B1092),ROW(),"")</f>
        <v>1092</v>
      </c>
      <c r="B1092" s="24" t="n">
        <f aca="false">IF(AND(MID(C1092,2,1)&lt;&gt;"/",MID(C1092,1,1)="/"),INT(B1091)+1,B1091+0.01)</f>
        <v>1068</v>
      </c>
      <c r="C1092" s="105" t="s">
        <v>0</v>
      </c>
      <c r="D1092" s="105" t="s">
        <v>1</v>
      </c>
      <c r="E1092" s="106" t="s">
        <v>2</v>
      </c>
      <c r="F1092" s="111" t="s">
        <v>2459</v>
      </c>
      <c r="G1092" s="112" t="n">
        <v>0</v>
      </c>
      <c r="H1092" s="112" t="n">
        <v>0</v>
      </c>
      <c r="I1092" s="106" t="s">
        <v>4</v>
      </c>
      <c r="J1092" s="106" t="s">
        <v>5</v>
      </c>
      <c r="K1092" s="108" t="s">
        <v>6</v>
      </c>
      <c r="L1092" s="109" t="s">
        <v>7</v>
      </c>
      <c r="M1092" s="109" t="s">
        <v>244</v>
      </c>
      <c r="N1092" s="28"/>
      <c r="O1092" s="74"/>
      <c r="P1092" s="20" t="s">
        <v>2460</v>
      </c>
      <c r="Q1092" s="21"/>
      <c r="R1092" s="1"/>
      <c r="S1092" s="1" t="str">
        <f aca="false">IF(E1092=F1092,"","NOT EQUAL")</f>
        <v>NOT EQUAL</v>
      </c>
      <c r="T1092" s="1" t="str">
        <f aca="false">IF(ISNA(VLOOKUP(P1092,'NEW XEQM.c'!D:D,1,0)),"--",VLOOKUP(P1092,'NEW XEQM.c'!D:G,3,0))</f>
        <v>--</v>
      </c>
      <c r="U1092" s="1"/>
      <c r="W1092" s="0" t="e">
        <f aca="false">SUBSTITUTE(IF(AND(T1092="--",FIND("STD",E1092),FIND("fn",C1092)&gt;0,FIND("ITM_",P1092),I1092="CAT_FNCT"),E1092,""),"""","")</f>
        <v>#VALUE!</v>
      </c>
    </row>
    <row r="1093" customFormat="false" ht="15.75" hidden="false" customHeight="false" outlineLevel="0" collapsed="false">
      <c r="A1093" s="23" t="n">
        <f aca="false">IF(B1093=INT(B1093),ROW(),"")</f>
        <v>1093</v>
      </c>
      <c r="B1093" s="24" t="n">
        <f aca="false">IF(AND(MID(C1093,2,1)&lt;&gt;"/",MID(C1093,1,1)="/"),INT(B1092)+1,B1092+0.01)</f>
        <v>1069</v>
      </c>
      <c r="C1093" s="105" t="s">
        <v>0</v>
      </c>
      <c r="D1093" s="105" t="s">
        <v>1</v>
      </c>
      <c r="E1093" s="106" t="s">
        <v>2</v>
      </c>
      <c r="F1093" s="111" t="s">
        <v>2461</v>
      </c>
      <c r="G1093" s="112" t="n">
        <v>0</v>
      </c>
      <c r="H1093" s="112" t="n">
        <v>0</v>
      </c>
      <c r="I1093" s="106" t="s">
        <v>4</v>
      </c>
      <c r="J1093" s="106" t="s">
        <v>5</v>
      </c>
      <c r="K1093" s="108" t="s">
        <v>6</v>
      </c>
      <c r="L1093" s="109" t="s">
        <v>7</v>
      </c>
      <c r="M1093" s="109" t="s">
        <v>244</v>
      </c>
      <c r="N1093" s="28"/>
      <c r="O1093" s="74"/>
      <c r="P1093" s="20" t="s">
        <v>2462</v>
      </c>
      <c r="Q1093" s="21"/>
      <c r="R1093" s="1"/>
      <c r="S1093" s="1" t="str">
        <f aca="false">IF(E1093=F1093,"","NOT EQUAL")</f>
        <v>NOT EQUAL</v>
      </c>
      <c r="T1093" s="1" t="str">
        <f aca="false">IF(ISNA(VLOOKUP(P1093,'NEW XEQM.c'!D:D,1,0)),"--",VLOOKUP(P1093,'NEW XEQM.c'!D:G,3,0))</f>
        <v>--</v>
      </c>
      <c r="U1093" s="1"/>
      <c r="W1093" s="0" t="e">
        <f aca="false">SUBSTITUTE(IF(AND(T1093="--",FIND("STD",E1093),FIND("fn",C1093)&gt;0,FIND("ITM_",P1093),I1093="CAT_FNCT"),E1093,""),"""","")</f>
        <v>#VALUE!</v>
      </c>
    </row>
    <row r="1094" customFormat="false" ht="15.75" hidden="false" customHeight="false" outlineLevel="0" collapsed="false">
      <c r="A1094" s="23" t="n">
        <f aca="false">IF(B1094=INT(B1094),ROW(),"")</f>
        <v>1094</v>
      </c>
      <c r="B1094" s="24" t="n">
        <f aca="false">IF(AND(MID(C1094,2,1)&lt;&gt;"/",MID(C1094,1,1)="/"),INT(B1093)+1,B1093+0.01)</f>
        <v>1070</v>
      </c>
      <c r="C1094" s="105" t="s">
        <v>0</v>
      </c>
      <c r="D1094" s="105" t="s">
        <v>1</v>
      </c>
      <c r="E1094" s="106" t="s">
        <v>2</v>
      </c>
      <c r="F1094" s="106" t="s">
        <v>2463</v>
      </c>
      <c r="G1094" s="110" t="n">
        <v>0</v>
      </c>
      <c r="H1094" s="110" t="n">
        <v>0</v>
      </c>
      <c r="I1094" s="106" t="s">
        <v>4</v>
      </c>
      <c r="J1094" s="106" t="s">
        <v>5</v>
      </c>
      <c r="K1094" s="108" t="s">
        <v>6</v>
      </c>
      <c r="L1094" s="109" t="s">
        <v>7</v>
      </c>
      <c r="M1094" s="109" t="s">
        <v>244</v>
      </c>
      <c r="N1094" s="28"/>
      <c r="O1094" s="28"/>
      <c r="P1094" s="20" t="s">
        <v>2464</v>
      </c>
      <c r="Q1094" s="21"/>
      <c r="R1094" s="1"/>
      <c r="S1094" s="1" t="str">
        <f aca="false">IF(E1094=F1094,"","NOT EQUAL")</f>
        <v>NOT EQUAL</v>
      </c>
      <c r="T1094" s="1" t="str">
        <f aca="false">IF(ISNA(VLOOKUP(P1094,'NEW XEQM.c'!D:D,1,0)),"--",VLOOKUP(P1094,'NEW XEQM.c'!D:G,3,0))</f>
        <v>--</v>
      </c>
      <c r="U1094" s="1"/>
      <c r="W1094" s="0" t="e">
        <f aca="false">SUBSTITUTE(IF(AND(T1094="--",FIND("STD",E1094),FIND("fn",C1094)&gt;0,FIND("ITM_",P1094),I1094="CAT_FNCT"),E1094,""),"""","")</f>
        <v>#VALUE!</v>
      </c>
    </row>
    <row r="1095" customFormat="false" ht="15.75" hidden="false" customHeight="false" outlineLevel="0" collapsed="false">
      <c r="A1095" s="23" t="n">
        <f aca="false">IF(B1095=INT(B1095),ROW(),"")</f>
        <v>1095</v>
      </c>
      <c r="B1095" s="24" t="n">
        <f aca="false">IF(AND(MID(C1095,2,1)&lt;&gt;"/",MID(C1095,1,1)="/"),INT(B1094)+1,B1094+0.01)</f>
        <v>1071</v>
      </c>
      <c r="C1095" s="105" t="s">
        <v>0</v>
      </c>
      <c r="D1095" s="105" t="s">
        <v>1</v>
      </c>
      <c r="E1095" s="106" t="s">
        <v>2</v>
      </c>
      <c r="F1095" s="111" t="s">
        <v>2465</v>
      </c>
      <c r="G1095" s="112" t="n">
        <v>0</v>
      </c>
      <c r="H1095" s="112" t="n">
        <v>0</v>
      </c>
      <c r="I1095" s="106" t="s">
        <v>4</v>
      </c>
      <c r="J1095" s="106" t="s">
        <v>5</v>
      </c>
      <c r="K1095" s="108" t="s">
        <v>6</v>
      </c>
      <c r="L1095" s="109" t="s">
        <v>7</v>
      </c>
      <c r="M1095" s="109" t="s">
        <v>244</v>
      </c>
      <c r="N1095" s="28"/>
      <c r="O1095" s="74"/>
      <c r="P1095" s="20" t="s">
        <v>2466</v>
      </c>
      <c r="Q1095" s="21"/>
      <c r="R1095" s="1"/>
      <c r="S1095" s="1" t="str">
        <f aca="false">IF(E1095=F1095,"","NOT EQUAL")</f>
        <v>NOT EQUAL</v>
      </c>
      <c r="T1095" s="1" t="str">
        <f aca="false">IF(ISNA(VLOOKUP(P1095,'NEW XEQM.c'!D:D,1,0)),"--",VLOOKUP(P1095,'NEW XEQM.c'!D:G,3,0))</f>
        <v>--</v>
      </c>
      <c r="U1095" s="1"/>
      <c r="W1095" s="0" t="e">
        <f aca="false">SUBSTITUTE(IF(AND(T1095="--",FIND("STD",E1095),FIND("fn",C1095)&gt;0,FIND("ITM_",P1095),I1095="CAT_FNCT"),E1095,""),"""","")</f>
        <v>#VALUE!</v>
      </c>
    </row>
    <row r="1096" customFormat="false" ht="15.75" hidden="false" customHeight="false" outlineLevel="0" collapsed="false">
      <c r="A1096" s="23" t="n">
        <f aca="false">IF(B1096=INT(B1096),ROW(),"")</f>
        <v>1096</v>
      </c>
      <c r="B1096" s="24" t="n">
        <f aca="false">IF(AND(MID(C1096,2,1)&lt;&gt;"/",MID(C1096,1,1)="/"),INT(B1095)+1,B1095+0.01)</f>
        <v>1072</v>
      </c>
      <c r="C1096" s="105" t="s">
        <v>0</v>
      </c>
      <c r="D1096" s="105" t="s">
        <v>1</v>
      </c>
      <c r="E1096" s="106" t="s">
        <v>2</v>
      </c>
      <c r="F1096" s="111" t="s">
        <v>2467</v>
      </c>
      <c r="G1096" s="112" t="n">
        <v>0</v>
      </c>
      <c r="H1096" s="112" t="n">
        <v>0</v>
      </c>
      <c r="I1096" s="106" t="s">
        <v>4</v>
      </c>
      <c r="J1096" s="106" t="s">
        <v>5</v>
      </c>
      <c r="K1096" s="108" t="s">
        <v>6</v>
      </c>
      <c r="L1096" s="109" t="s">
        <v>7</v>
      </c>
      <c r="M1096" s="109" t="s">
        <v>244</v>
      </c>
      <c r="N1096" s="28"/>
      <c r="O1096" s="74"/>
      <c r="P1096" s="20" t="s">
        <v>2468</v>
      </c>
      <c r="Q1096" s="21"/>
      <c r="R1096" s="1"/>
      <c r="S1096" s="1" t="str">
        <f aca="false">IF(E1096=F1096,"","NOT EQUAL")</f>
        <v>NOT EQUAL</v>
      </c>
      <c r="T1096" s="1" t="str">
        <f aca="false">IF(ISNA(VLOOKUP(P1096,'NEW XEQM.c'!D:D,1,0)),"--",VLOOKUP(P1096,'NEW XEQM.c'!D:G,3,0))</f>
        <v>--</v>
      </c>
      <c r="U1096" s="1"/>
      <c r="W1096" s="0" t="e">
        <f aca="false">SUBSTITUTE(IF(AND(T1096="--",FIND("STD",E1096),FIND("fn",C1096)&gt;0,FIND("ITM_",P1096),I1096="CAT_FNCT"),E1096,""),"""","")</f>
        <v>#VALUE!</v>
      </c>
    </row>
    <row r="1097" customFormat="false" ht="15.75" hidden="false" customHeight="false" outlineLevel="0" collapsed="false">
      <c r="A1097" s="23" t="n">
        <f aca="false">IF(B1097=INT(B1097),ROW(),"")</f>
        <v>1097</v>
      </c>
      <c r="B1097" s="24" t="n">
        <f aca="false">IF(AND(MID(C1097,2,1)&lt;&gt;"/",MID(C1097,1,1)="/"),INT(B1096)+1,B1096+0.01)</f>
        <v>1073</v>
      </c>
      <c r="C1097" s="105" t="s">
        <v>1376</v>
      </c>
      <c r="D1097" s="105" t="s">
        <v>2469</v>
      </c>
      <c r="E1097" s="106" t="s">
        <v>2</v>
      </c>
      <c r="F1097" s="106" t="s">
        <v>2470</v>
      </c>
      <c r="G1097" s="110" t="n">
        <v>0</v>
      </c>
      <c r="H1097" s="110" t="n">
        <v>0</v>
      </c>
      <c r="I1097" s="106" t="s">
        <v>4</v>
      </c>
      <c r="J1097" s="106" t="s">
        <v>5</v>
      </c>
      <c r="K1097" s="108" t="s">
        <v>6</v>
      </c>
      <c r="L1097" s="109" t="s">
        <v>7</v>
      </c>
      <c r="M1097" s="109" t="s">
        <v>244</v>
      </c>
      <c r="N1097" s="28"/>
      <c r="O1097" s="28"/>
      <c r="P1097" s="20" t="s">
        <v>2469</v>
      </c>
      <c r="Q1097" s="21"/>
      <c r="R1097" s="1"/>
      <c r="S1097" s="1" t="str">
        <f aca="false">IF(E1097=F1097,"","NOT EQUAL")</f>
        <v>NOT EQUAL</v>
      </c>
      <c r="T1097" s="1" t="str">
        <f aca="false">IF(ISNA(VLOOKUP(P1097,'NEW XEQM.c'!D:D,1,0)),"--",VLOOKUP(P1097,'NEW XEQM.c'!D:G,3,0))</f>
        <v>--</v>
      </c>
      <c r="U1097" s="1"/>
      <c r="W1097" s="0" t="e">
        <f aca="false">SUBSTITUTE(IF(AND(T1097="--",FIND("STD",E1097),FIND("fn",C1097)&gt;0,FIND("ITM_",P1097),I1097="CAT_FNCT"),E1097,""),"""","")</f>
        <v>#VALUE!</v>
      </c>
    </row>
    <row r="1098" customFormat="false" ht="15.75" hidden="false" customHeight="false" outlineLevel="0" collapsed="false">
      <c r="A1098" s="23" t="n">
        <f aca="false">IF(B1098=INT(B1098),ROW(),"")</f>
        <v>1098</v>
      </c>
      <c r="B1098" s="24" t="n">
        <f aca="false">IF(AND(MID(C1098,2,1)&lt;&gt;"/",MID(C1098,1,1)="/"),INT(B1097)+1,B1097+0.01)</f>
        <v>1074</v>
      </c>
      <c r="C1098" s="105" t="s">
        <v>1376</v>
      </c>
      <c r="D1098" s="105" t="s">
        <v>2471</v>
      </c>
      <c r="E1098" s="106" t="s">
        <v>2</v>
      </c>
      <c r="F1098" s="106" t="s">
        <v>2472</v>
      </c>
      <c r="G1098" s="113" t="n">
        <v>0</v>
      </c>
      <c r="H1098" s="113" t="n">
        <v>0</v>
      </c>
      <c r="I1098" s="106" t="s">
        <v>4</v>
      </c>
      <c r="J1098" s="106" t="s">
        <v>5</v>
      </c>
      <c r="K1098" s="108" t="s">
        <v>6</v>
      </c>
      <c r="L1098" s="109" t="s">
        <v>7</v>
      </c>
      <c r="M1098" s="109" t="s">
        <v>244</v>
      </c>
      <c r="N1098" s="28"/>
      <c r="O1098" s="28"/>
      <c r="P1098" s="20" t="s">
        <v>2471</v>
      </c>
      <c r="Q1098" s="21"/>
      <c r="R1098" s="1"/>
      <c r="S1098" s="1" t="str">
        <f aca="false">IF(E1098=F1098,"","NOT EQUAL")</f>
        <v>NOT EQUAL</v>
      </c>
      <c r="T1098" s="1" t="str">
        <f aca="false">IF(ISNA(VLOOKUP(P1098,'NEW XEQM.c'!D:D,1,0)),"--",VLOOKUP(P1098,'NEW XEQM.c'!D:G,3,0))</f>
        <v>--</v>
      </c>
      <c r="U1098" s="1"/>
      <c r="W1098" s="0" t="e">
        <f aca="false">SUBSTITUTE(IF(AND(T1098="--",FIND("STD",E1098),FIND("fn",C1098)&gt;0,FIND("ITM_",P1098),I1098="CAT_FNCT"),E1098,""),"""","")</f>
        <v>#VALUE!</v>
      </c>
    </row>
    <row r="1099" customFormat="false" ht="15.75" hidden="false" customHeight="false" outlineLevel="0" collapsed="false">
      <c r="A1099" s="23" t="n">
        <f aca="false">IF(B1099=INT(B1099),ROW(),"")</f>
        <v>1099</v>
      </c>
      <c r="B1099" s="24" t="n">
        <f aca="false">IF(AND(MID(C1099,2,1)&lt;&gt;"/",MID(C1099,1,1)="/"),INT(B1098)+1,B1098+0.01)</f>
        <v>1075</v>
      </c>
      <c r="C1099" s="105" t="s">
        <v>1376</v>
      </c>
      <c r="D1099" s="20" t="s">
        <v>2473</v>
      </c>
      <c r="E1099" s="106" t="s">
        <v>2</v>
      </c>
      <c r="F1099" s="106" t="s">
        <v>2474</v>
      </c>
      <c r="G1099" s="113" t="n">
        <v>0</v>
      </c>
      <c r="H1099" s="113" t="n">
        <v>0</v>
      </c>
      <c r="I1099" s="106" t="s">
        <v>4</v>
      </c>
      <c r="J1099" s="106" t="s">
        <v>5</v>
      </c>
      <c r="K1099" s="108" t="s">
        <v>6</v>
      </c>
      <c r="L1099" s="109" t="s">
        <v>7</v>
      </c>
      <c r="M1099" s="109" t="s">
        <v>244</v>
      </c>
      <c r="N1099" s="28"/>
      <c r="O1099" s="28"/>
      <c r="P1099" s="20" t="s">
        <v>2473</v>
      </c>
      <c r="Q1099" s="21"/>
      <c r="R1099" s="1"/>
      <c r="S1099" s="1" t="str">
        <f aca="false">IF(E1099=F1099,"","NOT EQUAL")</f>
        <v>NOT EQUAL</v>
      </c>
      <c r="T1099" s="1" t="str">
        <f aca="false">IF(ISNA(VLOOKUP(P1099,'NEW XEQM.c'!D:D,1,0)),"--",VLOOKUP(P1099,'NEW XEQM.c'!D:G,3,0))</f>
        <v>--</v>
      </c>
      <c r="U1099" s="1"/>
      <c r="W1099" s="0" t="e">
        <f aca="false">SUBSTITUTE(IF(AND(T1099="--",FIND("STD",E1099),FIND("fn",C1099)&gt;0,FIND("ITM_",P1099),I1099="CAT_FNCT"),E1099,""),"""","")</f>
        <v>#VALUE!</v>
      </c>
    </row>
    <row r="1100" customFormat="false" ht="15.75" hidden="false" customHeight="false" outlineLevel="0" collapsed="false">
      <c r="A1100" s="23" t="n">
        <f aca="false">IF(B1100=INT(B1100),ROW(),"")</f>
        <v>1100</v>
      </c>
      <c r="B1100" s="24" t="n">
        <f aca="false">IF(AND(MID(C1100,2,1)&lt;&gt;"/",MID(C1100,1,1)="/"),INT(B1099)+1,B1099+0.01)</f>
        <v>1076</v>
      </c>
      <c r="C1100" s="105" t="s">
        <v>1376</v>
      </c>
      <c r="D1100" s="20" t="s">
        <v>2475</v>
      </c>
      <c r="E1100" s="106" t="s">
        <v>2</v>
      </c>
      <c r="F1100" s="106" t="s">
        <v>2476</v>
      </c>
      <c r="G1100" s="113" t="n">
        <v>0</v>
      </c>
      <c r="H1100" s="113" t="n">
        <v>0</v>
      </c>
      <c r="I1100" s="106" t="s">
        <v>4</v>
      </c>
      <c r="J1100" s="106" t="s">
        <v>5</v>
      </c>
      <c r="K1100" s="108" t="s">
        <v>6</v>
      </c>
      <c r="L1100" s="109" t="s">
        <v>7</v>
      </c>
      <c r="M1100" s="109" t="s">
        <v>244</v>
      </c>
      <c r="N1100" s="28"/>
      <c r="O1100" s="28"/>
      <c r="P1100" s="20" t="s">
        <v>2475</v>
      </c>
      <c r="Q1100" s="21"/>
      <c r="R1100" s="1"/>
      <c r="S1100" s="1" t="str">
        <f aca="false">IF(E1100=F1100,"","NOT EQUAL")</f>
        <v>NOT EQUAL</v>
      </c>
      <c r="T1100" s="1" t="str">
        <f aca="false">IF(ISNA(VLOOKUP(P1100,'NEW XEQM.c'!D:D,1,0)),"--",VLOOKUP(P1100,'NEW XEQM.c'!D:G,3,0))</f>
        <v>--</v>
      </c>
      <c r="U1100" s="1"/>
      <c r="W1100" s="0" t="e">
        <f aca="false">SUBSTITUTE(IF(AND(T1100="--",FIND("STD",E1100),FIND("fn",C1100)&gt;0,FIND("ITM_",P1100),I1100="CAT_FNCT"),E1100,""),"""","")</f>
        <v>#VALUE!</v>
      </c>
    </row>
    <row r="1101" customFormat="false" ht="15.75" hidden="false" customHeight="false" outlineLevel="0" collapsed="false">
      <c r="A1101" s="23" t="n">
        <f aca="false">IF(B1101=INT(B1101),ROW(),"")</f>
        <v>1101</v>
      </c>
      <c r="B1101" s="24" t="n">
        <f aca="false">IF(AND(MID(C1101,2,1)&lt;&gt;"/",MID(C1101,1,1)="/"),INT(B1100)+1,B1100+0.01)</f>
        <v>1077</v>
      </c>
      <c r="C1101" s="105" t="s">
        <v>1376</v>
      </c>
      <c r="D1101" s="105" t="s">
        <v>2477</v>
      </c>
      <c r="E1101" s="106" t="s">
        <v>2</v>
      </c>
      <c r="F1101" s="106" t="s">
        <v>2478</v>
      </c>
      <c r="G1101" s="113" t="n">
        <v>0</v>
      </c>
      <c r="H1101" s="113" t="n">
        <v>0</v>
      </c>
      <c r="I1101" s="106" t="s">
        <v>4</v>
      </c>
      <c r="J1101" s="106" t="s">
        <v>5</v>
      </c>
      <c r="K1101" s="108" t="s">
        <v>6</v>
      </c>
      <c r="L1101" s="109" t="s">
        <v>7</v>
      </c>
      <c r="M1101" s="109" t="s">
        <v>244</v>
      </c>
      <c r="N1101" s="28"/>
      <c r="O1101" s="28"/>
      <c r="P1101" s="20" t="s">
        <v>2477</v>
      </c>
      <c r="Q1101" s="21"/>
      <c r="R1101" s="1"/>
      <c r="S1101" s="1" t="str">
        <f aca="false">IF(E1101=F1101,"","NOT EQUAL")</f>
        <v>NOT EQUAL</v>
      </c>
      <c r="T1101" s="1" t="str">
        <f aca="false">IF(ISNA(VLOOKUP(P1101,'NEW XEQM.c'!D:D,1,0)),"--",VLOOKUP(P1101,'NEW XEQM.c'!D:G,3,0))</f>
        <v>--</v>
      </c>
      <c r="U1101" s="1"/>
      <c r="W1101" s="0" t="e">
        <f aca="false">SUBSTITUTE(IF(AND(T1101="--",FIND("STD",E1101),FIND("fn",C1101)&gt;0,FIND("ITM_",P1101),I1101="CAT_FNCT"),E1101,""),"""","")</f>
        <v>#VALUE!</v>
      </c>
    </row>
    <row r="1102" customFormat="false" ht="15.75" hidden="false" customHeight="false" outlineLevel="0" collapsed="false">
      <c r="A1102" s="23" t="n">
        <f aca="false">IF(B1102=INT(B1102),ROW(),"")</f>
        <v>1102</v>
      </c>
      <c r="B1102" s="24" t="n">
        <f aca="false">IF(AND(MID(C1102,2,1)&lt;&gt;"/",MID(C1102,1,1)="/"),INT(B1101)+1,B1101+0.01)</f>
        <v>1078</v>
      </c>
      <c r="C1102" s="105" t="s">
        <v>0</v>
      </c>
      <c r="D1102" s="105" t="s">
        <v>1</v>
      </c>
      <c r="E1102" s="106" t="s">
        <v>2</v>
      </c>
      <c r="F1102" s="106" t="s">
        <v>2479</v>
      </c>
      <c r="G1102" s="113" t="n">
        <v>0</v>
      </c>
      <c r="H1102" s="113" t="n">
        <v>0</v>
      </c>
      <c r="I1102" s="106" t="s">
        <v>4</v>
      </c>
      <c r="J1102" s="106" t="s">
        <v>5</v>
      </c>
      <c r="K1102" s="108" t="s">
        <v>6</v>
      </c>
      <c r="L1102" s="109" t="s">
        <v>7</v>
      </c>
      <c r="M1102" s="109" t="s">
        <v>244</v>
      </c>
      <c r="N1102" s="28"/>
      <c r="O1102" s="28"/>
      <c r="P1102" s="20" t="s">
        <v>2480</v>
      </c>
      <c r="Q1102" s="21"/>
      <c r="R1102" s="1"/>
      <c r="S1102" s="1" t="str">
        <f aca="false">IF(E1102=F1102,"","NOT EQUAL")</f>
        <v>NOT EQUAL</v>
      </c>
      <c r="T1102" s="1" t="str">
        <f aca="false">IF(ISNA(VLOOKUP(P1102,'NEW XEQM.c'!D:D,1,0)),"--",VLOOKUP(P1102,'NEW XEQM.c'!D:G,3,0))</f>
        <v>--</v>
      </c>
      <c r="U1102" s="1"/>
      <c r="W1102" s="0" t="e">
        <f aca="false">SUBSTITUTE(IF(AND(T1102="--",FIND("STD",E1102),FIND("fn",C1102)&gt;0,FIND("ITM_",P1102),I1102="CAT_FNCT"),E1102,""),"""","")</f>
        <v>#VALUE!</v>
      </c>
    </row>
    <row r="1103" customFormat="false" ht="15.75" hidden="false" customHeight="false" outlineLevel="0" collapsed="false">
      <c r="A1103" s="23" t="n">
        <f aca="false">IF(B1103=INT(B1103),ROW(),"")</f>
        <v>1103</v>
      </c>
      <c r="B1103" s="24" t="n">
        <f aca="false">IF(AND(MID(C1103,2,1)&lt;&gt;"/",MID(C1103,1,1)="/"),INT(B1102)+1,B1102+0.01)</f>
        <v>1079</v>
      </c>
      <c r="C1103" s="105" t="s">
        <v>1376</v>
      </c>
      <c r="D1103" s="105" t="s">
        <v>2481</v>
      </c>
      <c r="E1103" s="106" t="s">
        <v>2</v>
      </c>
      <c r="F1103" s="106" t="s">
        <v>2482</v>
      </c>
      <c r="G1103" s="113" t="n">
        <v>0</v>
      </c>
      <c r="H1103" s="113" t="n">
        <v>0</v>
      </c>
      <c r="I1103" s="106" t="s">
        <v>4</v>
      </c>
      <c r="J1103" s="106" t="s">
        <v>5</v>
      </c>
      <c r="K1103" s="108" t="s">
        <v>6</v>
      </c>
      <c r="L1103" s="109" t="s">
        <v>7</v>
      </c>
      <c r="M1103" s="109" t="s">
        <v>244</v>
      </c>
      <c r="N1103" s="28"/>
      <c r="O1103" s="28"/>
      <c r="P1103" s="20" t="s">
        <v>2481</v>
      </c>
      <c r="Q1103" s="21"/>
      <c r="R1103" s="1"/>
      <c r="S1103" s="1" t="str">
        <f aca="false">IF(E1103=F1103,"","NOT EQUAL")</f>
        <v>NOT EQUAL</v>
      </c>
      <c r="T1103" s="1" t="str">
        <f aca="false">IF(ISNA(VLOOKUP(P1103,'NEW XEQM.c'!D:D,1,0)),"--",VLOOKUP(P1103,'NEW XEQM.c'!D:G,3,0))</f>
        <v>--</v>
      </c>
      <c r="U1103" s="1"/>
      <c r="W1103" s="0" t="e">
        <f aca="false">SUBSTITUTE(IF(AND(T1103="--",FIND("STD",E1103),FIND("fn",C1103)&gt;0,FIND("ITM_",P1103),I1103="CAT_FNCT"),E1103,""),"""","")</f>
        <v>#VALUE!</v>
      </c>
    </row>
    <row r="1104" customFormat="false" ht="15.75" hidden="false" customHeight="false" outlineLevel="0" collapsed="false">
      <c r="A1104" s="23" t="n">
        <f aca="false">IF(B1104=INT(B1104),ROW(),"")</f>
        <v>1104</v>
      </c>
      <c r="B1104" s="24" t="n">
        <f aca="false">IF(AND(MID(C1104,2,1)&lt;&gt;"/",MID(C1104,1,1)="/"),INT(B1103)+1,B1103+0.01)</f>
        <v>1080</v>
      </c>
      <c r="C1104" s="105" t="s">
        <v>0</v>
      </c>
      <c r="D1104" s="105" t="s">
        <v>1</v>
      </c>
      <c r="E1104" s="106" t="s">
        <v>2</v>
      </c>
      <c r="F1104" s="106" t="s">
        <v>2483</v>
      </c>
      <c r="G1104" s="113" t="n">
        <v>0</v>
      </c>
      <c r="H1104" s="113" t="n">
        <v>0</v>
      </c>
      <c r="I1104" s="106" t="s">
        <v>4</v>
      </c>
      <c r="J1104" s="106" t="s">
        <v>5</v>
      </c>
      <c r="K1104" s="108" t="s">
        <v>6</v>
      </c>
      <c r="L1104" s="109" t="s">
        <v>7</v>
      </c>
      <c r="M1104" s="109" t="s">
        <v>244</v>
      </c>
      <c r="N1104" s="28"/>
      <c r="O1104" s="28"/>
      <c r="P1104" s="20" t="s">
        <v>2484</v>
      </c>
      <c r="Q1104" s="21"/>
      <c r="R1104" s="1"/>
      <c r="S1104" s="1" t="str">
        <f aca="false">IF(E1104=F1104,"","NOT EQUAL")</f>
        <v>NOT EQUAL</v>
      </c>
      <c r="T1104" s="1" t="str">
        <f aca="false">IF(ISNA(VLOOKUP(P1104,'NEW XEQM.c'!D:D,1,0)),"--",VLOOKUP(P1104,'NEW XEQM.c'!D:G,3,0))</f>
        <v>--</v>
      </c>
      <c r="U1104" s="1"/>
      <c r="W1104" s="0" t="e">
        <f aca="false">SUBSTITUTE(IF(AND(T1104="--",FIND("STD",E1104),FIND("fn",C1104)&gt;0,FIND("ITM_",P1104),I1104="CAT_FNCT"),E1104,""),"""","")</f>
        <v>#VALUE!</v>
      </c>
    </row>
    <row r="1105" customFormat="false" ht="15.75" hidden="false" customHeight="false" outlineLevel="0" collapsed="false">
      <c r="A1105" s="23" t="n">
        <f aca="false">IF(B1105=INT(B1105),ROW(),"")</f>
        <v>1105</v>
      </c>
      <c r="B1105" s="24" t="n">
        <f aca="false">IF(AND(MID(C1105,2,1)&lt;&gt;"/",MID(C1105,1,1)="/"),INT(B1104)+1,B1104+0.01)</f>
        <v>1081</v>
      </c>
      <c r="C1105" s="105" t="s">
        <v>0</v>
      </c>
      <c r="D1105" s="105" t="s">
        <v>1</v>
      </c>
      <c r="E1105" s="106" t="s">
        <v>2</v>
      </c>
      <c r="F1105" s="106" t="s">
        <v>2485</v>
      </c>
      <c r="G1105" s="113" t="n">
        <v>0</v>
      </c>
      <c r="H1105" s="113" t="n">
        <v>0</v>
      </c>
      <c r="I1105" s="106" t="s">
        <v>4</v>
      </c>
      <c r="J1105" s="106" t="s">
        <v>5</v>
      </c>
      <c r="K1105" s="108" t="s">
        <v>6</v>
      </c>
      <c r="L1105" s="109" t="s">
        <v>7</v>
      </c>
      <c r="M1105" s="109" t="s">
        <v>244</v>
      </c>
      <c r="N1105" s="28"/>
      <c r="O1105" s="28"/>
      <c r="P1105" s="20" t="s">
        <v>2486</v>
      </c>
      <c r="Q1105" s="21"/>
      <c r="R1105" s="1"/>
      <c r="S1105" s="1" t="str">
        <f aca="false">IF(E1105=F1105,"","NOT EQUAL")</f>
        <v>NOT EQUAL</v>
      </c>
      <c r="T1105" s="1" t="str">
        <f aca="false">IF(ISNA(VLOOKUP(P1105,'NEW XEQM.c'!D:D,1,0)),"--",VLOOKUP(P1105,'NEW XEQM.c'!D:G,3,0))</f>
        <v>--</v>
      </c>
      <c r="U1105" s="1"/>
      <c r="W1105" s="0" t="e">
        <f aca="false">SUBSTITUTE(IF(AND(T1105="--",FIND("STD",E1105),FIND("fn",C1105)&gt;0,FIND("ITM_",P1105),I1105="CAT_FNCT"),E1105,""),"""","")</f>
        <v>#VALUE!</v>
      </c>
    </row>
    <row r="1106" customFormat="false" ht="15.75" hidden="false" customHeight="false" outlineLevel="0" collapsed="false">
      <c r="A1106" s="23" t="n">
        <f aca="false">IF(B1106=INT(B1106),ROW(),"")</f>
        <v>1106</v>
      </c>
      <c r="B1106" s="24" t="n">
        <f aca="false">IF(AND(MID(C1106,2,1)&lt;&gt;"/",MID(C1106,1,1)="/"),INT(B1105)+1,B1105+0.01)</f>
        <v>1082</v>
      </c>
      <c r="C1106" s="105" t="s">
        <v>0</v>
      </c>
      <c r="D1106" s="105" t="s">
        <v>1</v>
      </c>
      <c r="E1106" s="106" t="s">
        <v>2</v>
      </c>
      <c r="F1106" s="106" t="s">
        <v>2487</v>
      </c>
      <c r="G1106" s="113" t="n">
        <v>0</v>
      </c>
      <c r="H1106" s="113" t="n">
        <v>0</v>
      </c>
      <c r="I1106" s="106" t="s">
        <v>4</v>
      </c>
      <c r="J1106" s="106" t="s">
        <v>5</v>
      </c>
      <c r="K1106" s="108" t="s">
        <v>6</v>
      </c>
      <c r="L1106" s="109" t="s">
        <v>7</v>
      </c>
      <c r="M1106" s="109" t="s">
        <v>244</v>
      </c>
      <c r="N1106" s="28"/>
      <c r="O1106" s="28"/>
      <c r="P1106" s="20" t="s">
        <v>2488</v>
      </c>
      <c r="Q1106" s="21"/>
      <c r="R1106" s="1"/>
      <c r="S1106" s="1" t="str">
        <f aca="false">IF(E1106=F1106,"","NOT EQUAL")</f>
        <v>NOT EQUAL</v>
      </c>
      <c r="T1106" s="1" t="str">
        <f aca="false">IF(ISNA(VLOOKUP(P1106,'NEW XEQM.c'!D:D,1,0)),"--",VLOOKUP(P1106,'NEW XEQM.c'!D:G,3,0))</f>
        <v>--</v>
      </c>
      <c r="U1106" s="1"/>
      <c r="W1106" s="0" t="e">
        <f aca="false">SUBSTITUTE(IF(AND(T1106="--",FIND("STD",E1106),FIND("fn",C1106)&gt;0,FIND("ITM_",P1106),I1106="CAT_FNCT"),E1106,""),"""","")</f>
        <v>#VALUE!</v>
      </c>
    </row>
    <row r="1107" customFormat="false" ht="15.75" hidden="false" customHeight="false" outlineLevel="0" collapsed="false">
      <c r="A1107" s="23" t="n">
        <f aca="false">IF(B1107=INT(B1107),ROW(),"")</f>
        <v>1107</v>
      </c>
      <c r="B1107" s="24" t="n">
        <f aca="false">IF(AND(MID(C1107,2,1)&lt;&gt;"/",MID(C1107,1,1)="/"),INT(B1106)+1,B1106+0.01)</f>
        <v>1083</v>
      </c>
      <c r="C1107" s="105" t="s">
        <v>0</v>
      </c>
      <c r="D1107" s="105" t="s">
        <v>1</v>
      </c>
      <c r="E1107" s="106" t="s">
        <v>2</v>
      </c>
      <c r="F1107" s="106" t="s">
        <v>2489</v>
      </c>
      <c r="G1107" s="113" t="n">
        <v>0</v>
      </c>
      <c r="H1107" s="113" t="n">
        <v>0</v>
      </c>
      <c r="I1107" s="106" t="s">
        <v>4</v>
      </c>
      <c r="J1107" s="106" t="s">
        <v>5</v>
      </c>
      <c r="K1107" s="108" t="s">
        <v>6</v>
      </c>
      <c r="L1107" s="109" t="s">
        <v>7</v>
      </c>
      <c r="M1107" s="109" t="s">
        <v>244</v>
      </c>
      <c r="N1107" s="28"/>
      <c r="O1107" s="28"/>
      <c r="P1107" s="20" t="s">
        <v>2490</v>
      </c>
      <c r="Q1107" s="21"/>
      <c r="R1107" s="1"/>
      <c r="S1107" s="1" t="str">
        <f aca="false">IF(E1107=F1107,"","NOT EQUAL")</f>
        <v>NOT EQUAL</v>
      </c>
      <c r="T1107" s="1" t="str">
        <f aca="false">IF(ISNA(VLOOKUP(P1107,'NEW XEQM.c'!D:D,1,0)),"--",VLOOKUP(P1107,'NEW XEQM.c'!D:G,3,0))</f>
        <v>--</v>
      </c>
      <c r="U1107" s="1"/>
      <c r="W1107" s="0" t="e">
        <f aca="false">SUBSTITUTE(IF(AND(T1107="--",FIND("STD",E1107),FIND("fn",C1107)&gt;0,FIND("ITM_",P1107),I1107="CAT_FNCT"),E1107,""),"""","")</f>
        <v>#VALUE!</v>
      </c>
    </row>
    <row r="1108" customFormat="false" ht="15.75" hidden="false" customHeight="false" outlineLevel="0" collapsed="false">
      <c r="A1108" s="23" t="n">
        <f aca="false">IF(B1108=INT(B1108),ROW(),"")</f>
        <v>1108</v>
      </c>
      <c r="B1108" s="24" t="n">
        <f aca="false">IF(AND(MID(C1108,2,1)&lt;&gt;"/",MID(C1108,1,1)="/"),INT(B1107)+1,B1107+0.01)</f>
        <v>1084</v>
      </c>
      <c r="C1108" s="105" t="s">
        <v>0</v>
      </c>
      <c r="D1108" s="105" t="s">
        <v>1</v>
      </c>
      <c r="E1108" s="106" t="s">
        <v>2</v>
      </c>
      <c r="F1108" s="106" t="s">
        <v>2491</v>
      </c>
      <c r="G1108" s="113" t="n">
        <v>0</v>
      </c>
      <c r="H1108" s="113" t="n">
        <v>0</v>
      </c>
      <c r="I1108" s="106" t="s">
        <v>4</v>
      </c>
      <c r="J1108" s="106" t="s">
        <v>5</v>
      </c>
      <c r="K1108" s="108" t="s">
        <v>6</v>
      </c>
      <c r="L1108" s="109" t="s">
        <v>7</v>
      </c>
      <c r="M1108" s="109" t="s">
        <v>244</v>
      </c>
      <c r="N1108" s="28"/>
      <c r="O1108" s="28"/>
      <c r="P1108" s="20" t="s">
        <v>2492</v>
      </c>
      <c r="Q1108" s="21"/>
      <c r="R1108" s="1"/>
      <c r="S1108" s="1" t="str">
        <f aca="false">IF(E1108=F1108,"","NOT EQUAL")</f>
        <v>NOT EQUAL</v>
      </c>
      <c r="T1108" s="1" t="str">
        <f aca="false">IF(ISNA(VLOOKUP(P1108,'NEW XEQM.c'!D:D,1,0)),"--",VLOOKUP(P1108,'NEW XEQM.c'!D:G,3,0))</f>
        <v>--</v>
      </c>
      <c r="U1108" s="1"/>
      <c r="W1108" s="0" t="e">
        <f aca="false">SUBSTITUTE(IF(AND(T1108="--",FIND("STD",E1108),FIND("fn",C1108)&gt;0,FIND("ITM_",P1108),I1108="CAT_FNCT"),E1108,""),"""","")</f>
        <v>#VALUE!</v>
      </c>
    </row>
    <row r="1109" customFormat="false" ht="15.75" hidden="false" customHeight="false" outlineLevel="0" collapsed="false">
      <c r="A1109" s="23" t="n">
        <f aca="false">IF(B1109=INT(B1109),ROW(),"")</f>
        <v>1109</v>
      </c>
      <c r="B1109" s="24" t="n">
        <f aca="false">IF(AND(MID(C1109,2,1)&lt;&gt;"/",MID(C1109,1,1)="/"),INT(B1108)+1,B1108+0.01)</f>
        <v>1085</v>
      </c>
      <c r="C1109" s="105" t="s">
        <v>0</v>
      </c>
      <c r="D1109" s="105" t="s">
        <v>1</v>
      </c>
      <c r="E1109" s="106" t="s">
        <v>2</v>
      </c>
      <c r="F1109" s="106" t="s">
        <v>2493</v>
      </c>
      <c r="G1109" s="113" t="n">
        <v>0</v>
      </c>
      <c r="H1109" s="113" t="n">
        <v>0</v>
      </c>
      <c r="I1109" s="106" t="s">
        <v>4</v>
      </c>
      <c r="J1109" s="106" t="s">
        <v>5</v>
      </c>
      <c r="K1109" s="108" t="s">
        <v>6</v>
      </c>
      <c r="L1109" s="109" t="s">
        <v>7</v>
      </c>
      <c r="M1109" s="109" t="s">
        <v>244</v>
      </c>
      <c r="N1109" s="28"/>
      <c r="O1109" s="28"/>
      <c r="P1109" s="20" t="s">
        <v>2494</v>
      </c>
      <c r="Q1109" s="21"/>
      <c r="R1109" s="1"/>
      <c r="S1109" s="1" t="str">
        <f aca="false">IF(E1109=F1109,"","NOT EQUAL")</f>
        <v>NOT EQUAL</v>
      </c>
      <c r="T1109" s="1" t="str">
        <f aca="false">IF(ISNA(VLOOKUP(P1109,'NEW XEQM.c'!D:D,1,0)),"--",VLOOKUP(P1109,'NEW XEQM.c'!D:G,3,0))</f>
        <v>--</v>
      </c>
      <c r="U1109" s="1"/>
      <c r="W1109" s="0" t="e">
        <f aca="false">SUBSTITUTE(IF(AND(T1109="--",FIND("STD",E1109),FIND("fn",C1109)&gt;0,FIND("ITM_",P1109),I1109="CAT_FNCT"),E1109,""),"""","")</f>
        <v>#VALUE!</v>
      </c>
    </row>
    <row r="1110" customFormat="false" ht="15.75" hidden="false" customHeight="false" outlineLevel="0" collapsed="false">
      <c r="A1110" s="23" t="n">
        <f aca="false">IF(B1110=INT(B1110),ROW(),"")</f>
        <v>1110</v>
      </c>
      <c r="B1110" s="24" t="n">
        <f aca="false">IF(AND(MID(C1110,2,1)&lt;&gt;"/",MID(C1110,1,1)="/"),INT(B1109)+1,B1109+0.01)</f>
        <v>1086</v>
      </c>
      <c r="C1110" s="105" t="s">
        <v>0</v>
      </c>
      <c r="D1110" s="105" t="s">
        <v>1</v>
      </c>
      <c r="E1110" s="106" t="s">
        <v>2</v>
      </c>
      <c r="F1110" s="106" t="s">
        <v>2495</v>
      </c>
      <c r="G1110" s="113" t="n">
        <v>0</v>
      </c>
      <c r="H1110" s="113" t="n">
        <v>0</v>
      </c>
      <c r="I1110" s="106" t="s">
        <v>4</v>
      </c>
      <c r="J1110" s="106" t="s">
        <v>5</v>
      </c>
      <c r="K1110" s="108" t="s">
        <v>6</v>
      </c>
      <c r="L1110" s="109" t="s">
        <v>7</v>
      </c>
      <c r="M1110" s="109" t="s">
        <v>244</v>
      </c>
      <c r="N1110" s="28"/>
      <c r="O1110" s="28"/>
      <c r="P1110" s="20" t="s">
        <v>2496</v>
      </c>
      <c r="Q1110" s="21"/>
      <c r="R1110" s="1"/>
      <c r="S1110" s="1" t="str">
        <f aca="false">IF(E1110=F1110,"","NOT EQUAL")</f>
        <v>NOT EQUAL</v>
      </c>
      <c r="T1110" s="1" t="str">
        <f aca="false">IF(ISNA(VLOOKUP(P1110,'NEW XEQM.c'!D:D,1,0)),"--",VLOOKUP(P1110,'NEW XEQM.c'!D:G,3,0))</f>
        <v>--</v>
      </c>
      <c r="U1110" s="1"/>
      <c r="W1110" s="0" t="e">
        <f aca="false">SUBSTITUTE(IF(AND(T1110="--",FIND("STD",E1110),FIND("fn",C1110)&gt;0,FIND("ITM_",P1110),I1110="CAT_FNCT"),E1110,""),"""","")</f>
        <v>#VALUE!</v>
      </c>
    </row>
    <row r="1111" customFormat="false" ht="15.75" hidden="false" customHeight="false" outlineLevel="0" collapsed="false">
      <c r="A1111" s="23" t="n">
        <f aca="false">IF(B1111=INT(B1111),ROW(),"")</f>
        <v>1111</v>
      </c>
      <c r="B1111" s="24" t="n">
        <f aca="false">IF(AND(MID(C1111,2,1)&lt;&gt;"/",MID(C1111,1,1)="/"),INT(B1110)+1,B1110+0.01)</f>
        <v>1087</v>
      </c>
      <c r="C1111" s="105" t="s">
        <v>0</v>
      </c>
      <c r="D1111" s="105" t="s">
        <v>1</v>
      </c>
      <c r="E1111" s="106" t="s">
        <v>2</v>
      </c>
      <c r="F1111" s="106" t="s">
        <v>2497</v>
      </c>
      <c r="G1111" s="113" t="n">
        <v>0</v>
      </c>
      <c r="H1111" s="113" t="n">
        <v>0</v>
      </c>
      <c r="I1111" s="106" t="s">
        <v>4</v>
      </c>
      <c r="J1111" s="106" t="s">
        <v>5</v>
      </c>
      <c r="K1111" s="108" t="s">
        <v>6</v>
      </c>
      <c r="L1111" s="109" t="s">
        <v>7</v>
      </c>
      <c r="M1111" s="109" t="s">
        <v>244</v>
      </c>
      <c r="N1111" s="28"/>
      <c r="O1111" s="28"/>
      <c r="P1111" s="20" t="s">
        <v>2498</v>
      </c>
      <c r="Q1111" s="21"/>
      <c r="R1111" s="1"/>
      <c r="S1111" s="1" t="str">
        <f aca="false">IF(E1111=F1111,"","NOT EQUAL")</f>
        <v>NOT EQUAL</v>
      </c>
      <c r="T1111" s="1" t="str">
        <f aca="false">IF(ISNA(VLOOKUP(P1111,'NEW XEQM.c'!D:D,1,0)),"--",VLOOKUP(P1111,'NEW XEQM.c'!D:G,3,0))</f>
        <v>--</v>
      </c>
      <c r="U1111" s="1"/>
      <c r="W1111" s="0" t="e">
        <f aca="false">SUBSTITUTE(IF(AND(T1111="--",FIND("STD",E1111),FIND("fn",C1111)&gt;0,FIND("ITM_",P1111),I1111="CAT_FNCT"),E1111,""),"""","")</f>
        <v>#VALUE!</v>
      </c>
    </row>
    <row r="1112" customFormat="false" ht="15.75" hidden="false" customHeight="false" outlineLevel="0" collapsed="false">
      <c r="A1112" s="23" t="n">
        <f aca="false">IF(B1112=INT(B1112),ROW(),"")</f>
        <v>1112</v>
      </c>
      <c r="B1112" s="24" t="n">
        <f aca="false">IF(AND(MID(C1112,2,1)&lt;&gt;"/",MID(C1112,1,1)="/"),INT(B1111)+1,B1111+0.01)</f>
        <v>1088</v>
      </c>
      <c r="C1112" s="105" t="s">
        <v>0</v>
      </c>
      <c r="D1112" s="105" t="s">
        <v>1</v>
      </c>
      <c r="E1112" s="106" t="s">
        <v>2</v>
      </c>
      <c r="F1112" s="106" t="s">
        <v>2499</v>
      </c>
      <c r="G1112" s="113" t="n">
        <v>0</v>
      </c>
      <c r="H1112" s="113" t="n">
        <v>0</v>
      </c>
      <c r="I1112" s="106" t="s">
        <v>4</v>
      </c>
      <c r="J1112" s="106" t="s">
        <v>5</v>
      </c>
      <c r="K1112" s="108" t="s">
        <v>6</v>
      </c>
      <c r="L1112" s="109" t="s">
        <v>7</v>
      </c>
      <c r="M1112" s="109" t="s">
        <v>244</v>
      </c>
      <c r="N1112" s="28"/>
      <c r="O1112" s="28"/>
      <c r="P1112" s="20" t="s">
        <v>2500</v>
      </c>
      <c r="Q1112" s="21"/>
      <c r="R1112" s="1"/>
      <c r="S1112" s="1" t="str">
        <f aca="false">IF(E1112=F1112,"","NOT EQUAL")</f>
        <v>NOT EQUAL</v>
      </c>
      <c r="T1112" s="1" t="str">
        <f aca="false">IF(ISNA(VLOOKUP(P1112,'NEW XEQM.c'!D:D,1,0)),"--",VLOOKUP(P1112,'NEW XEQM.c'!D:G,3,0))</f>
        <v>--</v>
      </c>
      <c r="U1112" s="1"/>
      <c r="W1112" s="0" t="e">
        <f aca="false">SUBSTITUTE(IF(AND(T1112="--",FIND("STD",E1112),FIND("fn",C1112)&gt;0,FIND("ITM_",P1112),I1112="CAT_FNCT"),E1112,""),"""","")</f>
        <v>#VALUE!</v>
      </c>
    </row>
    <row r="1113" customFormat="false" ht="15.75" hidden="false" customHeight="false" outlineLevel="0" collapsed="false">
      <c r="A1113" s="23" t="n">
        <f aca="false">IF(B1113=INT(B1113),ROW(),"")</f>
        <v>1113</v>
      </c>
      <c r="B1113" s="24" t="n">
        <f aca="false">IF(AND(MID(C1113,2,1)&lt;&gt;"/",MID(C1113,1,1)="/"),INT(B1112)+1,B1112+0.01)</f>
        <v>1089</v>
      </c>
      <c r="C1113" s="105" t="s">
        <v>0</v>
      </c>
      <c r="D1113" s="105" t="s">
        <v>1</v>
      </c>
      <c r="E1113" s="106" t="s">
        <v>2</v>
      </c>
      <c r="F1113" s="106" t="s">
        <v>2501</v>
      </c>
      <c r="G1113" s="113" t="n">
        <v>0</v>
      </c>
      <c r="H1113" s="113" t="n">
        <v>0</v>
      </c>
      <c r="I1113" s="106" t="s">
        <v>4</v>
      </c>
      <c r="J1113" s="106" t="s">
        <v>5</v>
      </c>
      <c r="K1113" s="108" t="s">
        <v>6</v>
      </c>
      <c r="L1113" s="109" t="s">
        <v>7</v>
      </c>
      <c r="M1113" s="109" t="s">
        <v>244</v>
      </c>
      <c r="N1113" s="28"/>
      <c r="O1113" s="28"/>
      <c r="P1113" s="20" t="s">
        <v>2502</v>
      </c>
      <c r="Q1113" s="21"/>
      <c r="R1113" s="1"/>
      <c r="S1113" s="1" t="str">
        <f aca="false">IF(E1113=F1113,"","NOT EQUAL")</f>
        <v>NOT EQUAL</v>
      </c>
      <c r="T1113" s="1" t="str">
        <f aca="false">IF(ISNA(VLOOKUP(P1113,'NEW XEQM.c'!D:D,1,0)),"--",VLOOKUP(P1113,'NEW XEQM.c'!D:G,3,0))</f>
        <v>--</v>
      </c>
      <c r="U1113" s="1"/>
      <c r="W1113" s="0" t="e">
        <f aca="false">SUBSTITUTE(IF(AND(T1113="--",FIND("STD",E1113),FIND("fn",C1113)&gt;0,FIND("ITM_",P1113),I1113="CAT_FNCT"),E1113,""),"""","")</f>
        <v>#VALUE!</v>
      </c>
    </row>
    <row r="1114" customFormat="false" ht="15.75" hidden="false" customHeight="false" outlineLevel="0" collapsed="false">
      <c r="A1114" s="23" t="n">
        <f aca="false">IF(B1114=INT(B1114),ROW(),"")</f>
        <v>1114</v>
      </c>
      <c r="B1114" s="24" t="n">
        <f aca="false">IF(AND(MID(C1114,2,1)&lt;&gt;"/",MID(C1114,1,1)="/"),INT(B1113)+1,B1113+0.01)</f>
        <v>1090</v>
      </c>
      <c r="C1114" s="105" t="s">
        <v>0</v>
      </c>
      <c r="D1114" s="105" t="s">
        <v>1</v>
      </c>
      <c r="E1114" s="106" t="s">
        <v>2</v>
      </c>
      <c r="F1114" s="106" t="s">
        <v>2503</v>
      </c>
      <c r="G1114" s="113" t="n">
        <v>0</v>
      </c>
      <c r="H1114" s="113" t="n">
        <v>0</v>
      </c>
      <c r="I1114" s="106" t="s">
        <v>4</v>
      </c>
      <c r="J1114" s="106" t="s">
        <v>5</v>
      </c>
      <c r="K1114" s="108" t="s">
        <v>6</v>
      </c>
      <c r="L1114" s="109" t="s">
        <v>7</v>
      </c>
      <c r="M1114" s="109" t="s">
        <v>244</v>
      </c>
      <c r="N1114" s="28"/>
      <c r="O1114" s="28"/>
      <c r="P1114" s="20" t="s">
        <v>2504</v>
      </c>
      <c r="Q1114" s="21"/>
      <c r="R1114" s="1"/>
      <c r="S1114" s="1" t="str">
        <f aca="false">IF(E1114=F1114,"","NOT EQUAL")</f>
        <v>NOT EQUAL</v>
      </c>
      <c r="T1114" s="1" t="str">
        <f aca="false">IF(ISNA(VLOOKUP(P1114,'NEW XEQM.c'!D:D,1,0)),"--",VLOOKUP(P1114,'NEW XEQM.c'!D:G,3,0))</f>
        <v>--</v>
      </c>
      <c r="U1114" s="1"/>
      <c r="W1114" s="0" t="e">
        <f aca="false">SUBSTITUTE(IF(AND(T1114="--",FIND("STD",E1114),FIND("fn",C1114)&gt;0,FIND("ITM_",P1114),I1114="CAT_FNCT"),E1114,""),"""","")</f>
        <v>#VALUE!</v>
      </c>
    </row>
    <row r="1115" customFormat="false" ht="15.75" hidden="false" customHeight="false" outlineLevel="0" collapsed="false">
      <c r="A1115" s="23" t="n">
        <f aca="false">IF(B1115=INT(B1115),ROW(),"")</f>
        <v>1115</v>
      </c>
      <c r="B1115" s="24" t="n">
        <f aca="false">IF(AND(MID(C1115,2,1)&lt;&gt;"/",MID(C1115,1,1)="/"),INT(B1114)+1,B1114+0.01)</f>
        <v>1091</v>
      </c>
      <c r="C1115" s="105" t="s">
        <v>0</v>
      </c>
      <c r="D1115" s="105" t="s">
        <v>1</v>
      </c>
      <c r="E1115" s="106" t="s">
        <v>2</v>
      </c>
      <c r="F1115" s="106" t="s">
        <v>2505</v>
      </c>
      <c r="G1115" s="113" t="n">
        <v>0</v>
      </c>
      <c r="H1115" s="113" t="n">
        <v>0</v>
      </c>
      <c r="I1115" s="106" t="s">
        <v>4</v>
      </c>
      <c r="J1115" s="106" t="s">
        <v>5</v>
      </c>
      <c r="K1115" s="108" t="s">
        <v>6</v>
      </c>
      <c r="L1115" s="109" t="s">
        <v>7</v>
      </c>
      <c r="M1115" s="109" t="s">
        <v>244</v>
      </c>
      <c r="N1115" s="28"/>
      <c r="O1115" s="28"/>
      <c r="P1115" s="20" t="s">
        <v>2506</v>
      </c>
      <c r="Q1115" s="21"/>
      <c r="R1115" s="1"/>
      <c r="S1115" s="1" t="str">
        <f aca="false">IF(E1115=F1115,"","NOT EQUAL")</f>
        <v>NOT EQUAL</v>
      </c>
      <c r="T1115" s="1" t="str">
        <f aca="false">IF(ISNA(VLOOKUP(P1115,'NEW XEQM.c'!D:D,1,0)),"--",VLOOKUP(P1115,'NEW XEQM.c'!D:G,3,0))</f>
        <v>--</v>
      </c>
      <c r="U1115" s="1"/>
      <c r="W1115" s="0" t="e">
        <f aca="false">SUBSTITUTE(IF(AND(T1115="--",FIND("STD",E1115),FIND("fn",C1115)&gt;0,FIND("ITM_",P1115),I1115="CAT_FNCT"),E1115,""),"""","")</f>
        <v>#VALUE!</v>
      </c>
    </row>
    <row r="1116" customFormat="false" ht="15.75" hidden="false" customHeight="false" outlineLevel="0" collapsed="false">
      <c r="A1116" s="23" t="n">
        <f aca="false">IF(B1116=INT(B1116),ROW(),"")</f>
        <v>1116</v>
      </c>
      <c r="B1116" s="24" t="n">
        <f aca="false">IF(AND(MID(C1116,2,1)&lt;&gt;"/",MID(C1116,1,1)="/"),INT(B1115)+1,B1115+0.01)</f>
        <v>1092</v>
      </c>
      <c r="C1116" s="105" t="s">
        <v>0</v>
      </c>
      <c r="D1116" s="105" t="s">
        <v>1</v>
      </c>
      <c r="E1116" s="106" t="s">
        <v>2</v>
      </c>
      <c r="F1116" s="106" t="s">
        <v>2507</v>
      </c>
      <c r="G1116" s="113" t="n">
        <v>0</v>
      </c>
      <c r="H1116" s="113" t="n">
        <v>0</v>
      </c>
      <c r="I1116" s="106" t="s">
        <v>4</v>
      </c>
      <c r="J1116" s="106" t="s">
        <v>5</v>
      </c>
      <c r="K1116" s="108" t="s">
        <v>6</v>
      </c>
      <c r="L1116" s="109" t="s">
        <v>7</v>
      </c>
      <c r="M1116" s="109" t="s">
        <v>244</v>
      </c>
      <c r="N1116" s="28"/>
      <c r="O1116" s="28"/>
      <c r="P1116" s="20" t="s">
        <v>2508</v>
      </c>
      <c r="Q1116" s="21"/>
      <c r="R1116" s="1"/>
      <c r="S1116" s="1" t="str">
        <f aca="false">IF(E1116=F1116,"","NOT EQUAL")</f>
        <v>NOT EQUAL</v>
      </c>
      <c r="T1116" s="1" t="str">
        <f aca="false">IF(ISNA(VLOOKUP(P1116,'NEW XEQM.c'!D:D,1,0)),"--",VLOOKUP(P1116,'NEW XEQM.c'!D:G,3,0))</f>
        <v>--</v>
      </c>
      <c r="U1116" s="1"/>
      <c r="W1116" s="0" t="e">
        <f aca="false">SUBSTITUTE(IF(AND(T1116="--",FIND("STD",E1116),FIND("fn",C1116)&gt;0,FIND("ITM_",P1116),I1116="CAT_FNCT"),E1116,""),"""","")</f>
        <v>#VALUE!</v>
      </c>
    </row>
    <row r="1117" customFormat="false" ht="15.75" hidden="false" customHeight="false" outlineLevel="0" collapsed="false">
      <c r="A1117" s="23" t="n">
        <f aca="false">IF(B1117=INT(B1117),ROW(),"")</f>
        <v>1117</v>
      </c>
      <c r="B1117" s="24" t="n">
        <f aca="false">IF(AND(MID(C1117,2,1)&lt;&gt;"/",MID(C1117,1,1)="/"),INT(B1116)+1,B1116+0.01)</f>
        <v>1093</v>
      </c>
      <c r="C1117" s="105" t="s">
        <v>0</v>
      </c>
      <c r="D1117" s="105" t="s">
        <v>1</v>
      </c>
      <c r="E1117" s="106" t="s">
        <v>2</v>
      </c>
      <c r="F1117" s="106" t="s">
        <v>2509</v>
      </c>
      <c r="G1117" s="113" t="n">
        <v>0</v>
      </c>
      <c r="H1117" s="113" t="n">
        <v>0</v>
      </c>
      <c r="I1117" s="106" t="s">
        <v>4</v>
      </c>
      <c r="J1117" s="106" t="s">
        <v>5</v>
      </c>
      <c r="K1117" s="108" t="s">
        <v>6</v>
      </c>
      <c r="L1117" s="109" t="s">
        <v>7</v>
      </c>
      <c r="M1117" s="109" t="s">
        <v>244</v>
      </c>
      <c r="N1117" s="28"/>
      <c r="O1117" s="28"/>
      <c r="P1117" s="20" t="s">
        <v>2510</v>
      </c>
      <c r="Q1117" s="21"/>
      <c r="R1117" s="1"/>
      <c r="S1117" s="1" t="str">
        <f aca="false">IF(E1117=F1117,"","NOT EQUAL")</f>
        <v>NOT EQUAL</v>
      </c>
      <c r="T1117" s="1" t="str">
        <f aca="false">IF(ISNA(VLOOKUP(P1117,'NEW XEQM.c'!D:D,1,0)),"--",VLOOKUP(P1117,'NEW XEQM.c'!D:G,3,0))</f>
        <v>--</v>
      </c>
      <c r="U1117" s="1"/>
      <c r="W1117" s="0" t="e">
        <f aca="false">SUBSTITUTE(IF(AND(T1117="--",FIND("STD",E1117),FIND("fn",C1117)&gt;0,FIND("ITM_",P1117),I1117="CAT_FNCT"),E1117,""),"""","")</f>
        <v>#VALUE!</v>
      </c>
    </row>
    <row r="1118" customFormat="false" ht="15.75" hidden="false" customHeight="false" outlineLevel="0" collapsed="false">
      <c r="A1118" s="23" t="n">
        <f aca="false">IF(B1118=INT(B1118),ROW(),"")</f>
        <v>1118</v>
      </c>
      <c r="B1118" s="24" t="n">
        <f aca="false">IF(AND(MID(C1118,2,1)&lt;&gt;"/",MID(C1118,1,1)="/"),INT(B1117)+1,B1117+0.01)</f>
        <v>1094</v>
      </c>
      <c r="C1118" s="105" t="s">
        <v>0</v>
      </c>
      <c r="D1118" s="105" t="s">
        <v>1</v>
      </c>
      <c r="E1118" s="106" t="s">
        <v>2</v>
      </c>
      <c r="F1118" s="106" t="s">
        <v>2511</v>
      </c>
      <c r="G1118" s="113" t="n">
        <v>0</v>
      </c>
      <c r="H1118" s="113" t="n">
        <v>0</v>
      </c>
      <c r="I1118" s="106" t="s">
        <v>4</v>
      </c>
      <c r="J1118" s="106" t="s">
        <v>5</v>
      </c>
      <c r="K1118" s="108" t="s">
        <v>6</v>
      </c>
      <c r="L1118" s="109" t="s">
        <v>7</v>
      </c>
      <c r="M1118" s="109" t="s">
        <v>244</v>
      </c>
      <c r="N1118" s="28"/>
      <c r="O1118" s="28"/>
      <c r="P1118" s="20" t="s">
        <v>2512</v>
      </c>
      <c r="Q1118" s="21"/>
      <c r="R1118" s="1"/>
      <c r="S1118" s="1" t="str">
        <f aca="false">IF(E1118=F1118,"","NOT EQUAL")</f>
        <v>NOT EQUAL</v>
      </c>
      <c r="T1118" s="1" t="str">
        <f aca="false">IF(ISNA(VLOOKUP(P1118,'NEW XEQM.c'!D:D,1,0)),"--",VLOOKUP(P1118,'NEW XEQM.c'!D:G,3,0))</f>
        <v>--</v>
      </c>
      <c r="U1118" s="1"/>
      <c r="W1118" s="0" t="e">
        <f aca="false">SUBSTITUTE(IF(AND(T1118="--",FIND("STD",E1118),FIND("fn",C1118)&gt;0,FIND("ITM_",P1118),I1118="CAT_FNCT"),E1118,""),"""","")</f>
        <v>#VALUE!</v>
      </c>
    </row>
    <row r="1119" customFormat="false" ht="15.75" hidden="false" customHeight="false" outlineLevel="0" collapsed="false">
      <c r="A1119" s="23" t="n">
        <f aca="false">IF(B1119=INT(B1119),ROW(),"")</f>
        <v>1119</v>
      </c>
      <c r="B1119" s="24" t="n">
        <f aca="false">IF(AND(MID(C1119,2,1)&lt;&gt;"/",MID(C1119,1,1)="/"),INT(B1118)+1,B1118+0.01)</f>
        <v>1095</v>
      </c>
      <c r="C1119" s="105" t="s">
        <v>0</v>
      </c>
      <c r="D1119" s="105" t="s">
        <v>1</v>
      </c>
      <c r="E1119" s="106" t="s">
        <v>2</v>
      </c>
      <c r="F1119" s="106" t="s">
        <v>2513</v>
      </c>
      <c r="G1119" s="113" t="n">
        <v>0</v>
      </c>
      <c r="H1119" s="113" t="n">
        <v>0</v>
      </c>
      <c r="I1119" s="106" t="s">
        <v>4</v>
      </c>
      <c r="J1119" s="106" t="s">
        <v>5</v>
      </c>
      <c r="K1119" s="108" t="s">
        <v>6</v>
      </c>
      <c r="L1119" s="109" t="s">
        <v>7</v>
      </c>
      <c r="M1119" s="109" t="s">
        <v>244</v>
      </c>
      <c r="N1119" s="28"/>
      <c r="O1119" s="28"/>
      <c r="P1119" s="20" t="s">
        <v>2514</v>
      </c>
      <c r="Q1119" s="21"/>
      <c r="R1119" s="1"/>
      <c r="S1119" s="1" t="str">
        <f aca="false">IF(E1119=F1119,"","NOT EQUAL")</f>
        <v>NOT EQUAL</v>
      </c>
      <c r="T1119" s="1" t="str">
        <f aca="false">IF(ISNA(VLOOKUP(P1119,'NEW XEQM.c'!D:D,1,0)),"--",VLOOKUP(P1119,'NEW XEQM.c'!D:G,3,0))</f>
        <v>--</v>
      </c>
      <c r="U1119" s="1"/>
      <c r="W1119" s="0" t="e">
        <f aca="false">SUBSTITUTE(IF(AND(T1119="--",FIND("STD",E1119),FIND("fn",C1119)&gt;0,FIND("ITM_",P1119),I1119="CAT_FNCT"),E1119,""),"""","")</f>
        <v>#VALUE!</v>
      </c>
    </row>
    <row r="1120" customFormat="false" ht="15.75" hidden="false" customHeight="false" outlineLevel="0" collapsed="false">
      <c r="A1120" s="23" t="n">
        <f aca="false">IF(B1120=INT(B1120),ROW(),"")</f>
        <v>1120</v>
      </c>
      <c r="B1120" s="24" t="n">
        <f aca="false">IF(AND(MID(C1120,2,1)&lt;&gt;"/",MID(C1120,1,1)="/"),INT(B1119)+1,B1119+0.01)</f>
        <v>1096</v>
      </c>
      <c r="C1120" s="105" t="s">
        <v>0</v>
      </c>
      <c r="D1120" s="105" t="s">
        <v>1</v>
      </c>
      <c r="E1120" s="106" t="s">
        <v>2</v>
      </c>
      <c r="F1120" s="106" t="s">
        <v>2515</v>
      </c>
      <c r="G1120" s="113" t="n">
        <v>0</v>
      </c>
      <c r="H1120" s="113" t="n">
        <v>0</v>
      </c>
      <c r="I1120" s="106" t="s">
        <v>4</v>
      </c>
      <c r="J1120" s="106" t="s">
        <v>5</v>
      </c>
      <c r="K1120" s="108" t="s">
        <v>6</v>
      </c>
      <c r="L1120" s="109" t="s">
        <v>7</v>
      </c>
      <c r="M1120" s="109" t="s">
        <v>244</v>
      </c>
      <c r="N1120" s="28"/>
      <c r="O1120" s="28"/>
      <c r="P1120" s="20" t="s">
        <v>2516</v>
      </c>
      <c r="Q1120" s="21"/>
      <c r="R1120" s="1"/>
      <c r="S1120" s="1" t="str">
        <f aca="false">IF(E1120=F1120,"","NOT EQUAL")</f>
        <v>NOT EQUAL</v>
      </c>
      <c r="T1120" s="1" t="str">
        <f aca="false">IF(ISNA(VLOOKUP(P1120,'NEW XEQM.c'!D:D,1,0)),"--",VLOOKUP(P1120,'NEW XEQM.c'!D:G,3,0))</f>
        <v>--</v>
      </c>
      <c r="U1120" s="1"/>
      <c r="W1120" s="0" t="e">
        <f aca="false">SUBSTITUTE(IF(AND(T1120="--",FIND("STD",E1120),FIND("fn",C1120)&gt;0,FIND("ITM_",P1120),I1120="CAT_FNCT"),E1120,""),"""","")</f>
        <v>#VALUE!</v>
      </c>
    </row>
    <row r="1121" customFormat="false" ht="15.75" hidden="false" customHeight="false" outlineLevel="0" collapsed="false">
      <c r="A1121" s="23" t="n">
        <f aca="false">IF(B1121=INT(B1121),ROW(),"")</f>
        <v>1121</v>
      </c>
      <c r="B1121" s="24" t="n">
        <f aca="false">IF(AND(MID(C1121,2,1)&lt;&gt;"/",MID(C1121,1,1)="/"),INT(B1120)+1,B1120+0.01)</f>
        <v>1097</v>
      </c>
      <c r="C1121" s="105" t="s">
        <v>0</v>
      </c>
      <c r="D1121" s="105" t="s">
        <v>1</v>
      </c>
      <c r="E1121" s="106" t="s">
        <v>2</v>
      </c>
      <c r="F1121" s="106" t="s">
        <v>2517</v>
      </c>
      <c r="G1121" s="113" t="n">
        <v>0</v>
      </c>
      <c r="H1121" s="113" t="n">
        <v>0</v>
      </c>
      <c r="I1121" s="106" t="s">
        <v>4</v>
      </c>
      <c r="J1121" s="106" t="s">
        <v>5</v>
      </c>
      <c r="K1121" s="108" t="s">
        <v>6</v>
      </c>
      <c r="L1121" s="109" t="s">
        <v>7</v>
      </c>
      <c r="M1121" s="109" t="s">
        <v>244</v>
      </c>
      <c r="N1121" s="28"/>
      <c r="O1121" s="28"/>
      <c r="P1121" s="20" t="s">
        <v>2518</v>
      </c>
      <c r="Q1121" s="21"/>
      <c r="R1121" s="1"/>
      <c r="S1121" s="1" t="str">
        <f aca="false">IF(E1121=F1121,"","NOT EQUAL")</f>
        <v>NOT EQUAL</v>
      </c>
      <c r="T1121" s="1" t="str">
        <f aca="false">IF(ISNA(VLOOKUP(P1121,'NEW XEQM.c'!D:D,1,0)),"--",VLOOKUP(P1121,'NEW XEQM.c'!D:G,3,0))</f>
        <v>--</v>
      </c>
      <c r="U1121" s="1"/>
      <c r="W1121" s="0" t="e">
        <f aca="false">SUBSTITUTE(IF(AND(T1121="--",FIND("STD",E1121),FIND("fn",C1121)&gt;0,FIND("ITM_",P1121),I1121="CAT_FNCT"),E1121,""),"""","")</f>
        <v>#VALUE!</v>
      </c>
    </row>
    <row r="1122" customFormat="false" ht="15.75" hidden="false" customHeight="false" outlineLevel="0" collapsed="false">
      <c r="A1122" s="23" t="n">
        <f aca="false">IF(B1122=INT(B1122),ROW(),"")</f>
        <v>1122</v>
      </c>
      <c r="B1122" s="24" t="n">
        <f aca="false">IF(AND(MID(C1122,2,1)&lt;&gt;"/",MID(C1122,1,1)="/"),INT(B1121)+1,B1121+0.01)</f>
        <v>1098</v>
      </c>
      <c r="C1122" s="105" t="s">
        <v>0</v>
      </c>
      <c r="D1122" s="105" t="s">
        <v>1</v>
      </c>
      <c r="E1122" s="106" t="s">
        <v>2</v>
      </c>
      <c r="F1122" s="106" t="s">
        <v>2519</v>
      </c>
      <c r="G1122" s="113" t="n">
        <v>0</v>
      </c>
      <c r="H1122" s="113" t="n">
        <v>0</v>
      </c>
      <c r="I1122" s="106" t="s">
        <v>4</v>
      </c>
      <c r="J1122" s="106" t="s">
        <v>5</v>
      </c>
      <c r="K1122" s="108" t="s">
        <v>6</v>
      </c>
      <c r="L1122" s="109" t="s">
        <v>7</v>
      </c>
      <c r="M1122" s="109" t="s">
        <v>244</v>
      </c>
      <c r="N1122" s="28"/>
      <c r="O1122" s="28"/>
      <c r="P1122" s="20" t="s">
        <v>2520</v>
      </c>
      <c r="Q1122" s="21"/>
      <c r="R1122" s="1"/>
      <c r="S1122" s="1" t="str">
        <f aca="false">IF(E1122=F1122,"","NOT EQUAL")</f>
        <v>NOT EQUAL</v>
      </c>
      <c r="T1122" s="1" t="str">
        <f aca="false">IF(ISNA(VLOOKUP(P1122,'NEW XEQM.c'!D:D,1,0)),"--",VLOOKUP(P1122,'NEW XEQM.c'!D:G,3,0))</f>
        <v>--</v>
      </c>
      <c r="U1122" s="1"/>
      <c r="W1122" s="0" t="e">
        <f aca="false">SUBSTITUTE(IF(AND(T1122="--",FIND("STD",E1122),FIND("fn",C1122)&gt;0,FIND("ITM_",P1122),I1122="CAT_FNCT"),E1122,""),"""","")</f>
        <v>#VALUE!</v>
      </c>
    </row>
    <row r="1123" customFormat="false" ht="15.75" hidden="false" customHeight="false" outlineLevel="0" collapsed="false">
      <c r="A1123" s="23" t="n">
        <f aca="false">IF(B1123=INT(B1123),ROW(),"")</f>
        <v>1123</v>
      </c>
      <c r="B1123" s="24" t="n">
        <f aca="false">IF(AND(MID(C1123,2,1)&lt;&gt;"/",MID(C1123,1,1)="/"),INT(B1122)+1,B1122+0.01)</f>
        <v>1099</v>
      </c>
      <c r="C1123" s="105" t="s">
        <v>0</v>
      </c>
      <c r="D1123" s="105" t="s">
        <v>1</v>
      </c>
      <c r="E1123" s="106" t="s">
        <v>2</v>
      </c>
      <c r="F1123" s="106" t="s">
        <v>2521</v>
      </c>
      <c r="G1123" s="113" t="n">
        <v>0</v>
      </c>
      <c r="H1123" s="113" t="n">
        <v>0</v>
      </c>
      <c r="I1123" s="106" t="s">
        <v>4</v>
      </c>
      <c r="J1123" s="106" t="s">
        <v>5</v>
      </c>
      <c r="K1123" s="108" t="s">
        <v>6</v>
      </c>
      <c r="L1123" s="109" t="s">
        <v>7</v>
      </c>
      <c r="M1123" s="109" t="s">
        <v>244</v>
      </c>
      <c r="N1123" s="28"/>
      <c r="O1123" s="28"/>
      <c r="P1123" s="20" t="s">
        <v>2522</v>
      </c>
      <c r="Q1123" s="21"/>
      <c r="R1123" s="1"/>
      <c r="S1123" s="1" t="str">
        <f aca="false">IF(E1123=F1123,"","NOT EQUAL")</f>
        <v>NOT EQUAL</v>
      </c>
      <c r="T1123" s="1" t="str">
        <f aca="false">IF(ISNA(VLOOKUP(P1123,'NEW XEQM.c'!D:D,1,0)),"--",VLOOKUP(P1123,'NEW XEQM.c'!D:G,3,0))</f>
        <v>--</v>
      </c>
      <c r="U1123" s="1"/>
      <c r="W1123" s="0" t="e">
        <f aca="false">SUBSTITUTE(IF(AND(T1123="--",FIND("STD",E1123),FIND("fn",C1123)&gt;0,FIND("ITM_",P1123),I1123="CAT_FNCT"),E1123,""),"""","")</f>
        <v>#VALUE!</v>
      </c>
    </row>
    <row r="1124" customFormat="false" ht="15.75" hidden="false" customHeight="false" outlineLevel="0" collapsed="false">
      <c r="A1124" s="23" t="n">
        <f aca="false">IF(B1124=INT(B1124),ROW(),"")</f>
        <v>1124</v>
      </c>
      <c r="B1124" s="24" t="n">
        <f aca="false">IF(AND(MID(C1124,2,1)&lt;&gt;"/",MID(C1124,1,1)="/"),INT(B1123)+1,B1123+0.01)</f>
        <v>1100</v>
      </c>
      <c r="C1124" s="105" t="s">
        <v>0</v>
      </c>
      <c r="D1124" s="105" t="s">
        <v>1</v>
      </c>
      <c r="E1124" s="106" t="s">
        <v>2</v>
      </c>
      <c r="F1124" s="106" t="s">
        <v>2523</v>
      </c>
      <c r="G1124" s="113" t="n">
        <v>0</v>
      </c>
      <c r="H1124" s="113" t="n">
        <v>0</v>
      </c>
      <c r="I1124" s="106" t="s">
        <v>4</v>
      </c>
      <c r="J1124" s="106" t="s">
        <v>5</v>
      </c>
      <c r="K1124" s="108" t="s">
        <v>6</v>
      </c>
      <c r="L1124" s="109" t="s">
        <v>7</v>
      </c>
      <c r="M1124" s="109" t="s">
        <v>244</v>
      </c>
      <c r="N1124" s="28"/>
      <c r="O1124" s="28"/>
      <c r="P1124" s="20" t="s">
        <v>2524</v>
      </c>
      <c r="Q1124" s="21"/>
      <c r="R1124" s="1"/>
      <c r="S1124" s="1" t="str">
        <f aca="false">IF(E1124=F1124,"","NOT EQUAL")</f>
        <v>NOT EQUAL</v>
      </c>
      <c r="T1124" s="1" t="str">
        <f aca="false">IF(ISNA(VLOOKUP(P1124,'NEW XEQM.c'!D:D,1,0)),"--",VLOOKUP(P1124,'NEW XEQM.c'!D:G,3,0))</f>
        <v>--</v>
      </c>
      <c r="U1124" s="1"/>
      <c r="W1124" s="0" t="e">
        <f aca="false">SUBSTITUTE(IF(AND(T1124="--",FIND("STD",E1124),FIND("fn",C1124)&gt;0,FIND("ITM_",P1124),I1124="CAT_FNCT"),E1124,""),"""","")</f>
        <v>#VALUE!</v>
      </c>
    </row>
    <row r="1125" customFormat="false" ht="15.75" hidden="false" customHeight="false" outlineLevel="0" collapsed="false">
      <c r="A1125" s="23" t="n">
        <f aca="false">IF(B1125=INT(B1125),ROW(),"")</f>
        <v>1125</v>
      </c>
      <c r="B1125" s="24" t="n">
        <f aca="false">IF(AND(MID(C1125,2,1)&lt;&gt;"/",MID(C1125,1,1)="/"),INT(B1124)+1,B1124+0.01)</f>
        <v>1101</v>
      </c>
      <c r="C1125" s="105" t="s">
        <v>0</v>
      </c>
      <c r="D1125" s="105" t="s">
        <v>1</v>
      </c>
      <c r="E1125" s="106" t="s">
        <v>2</v>
      </c>
      <c r="F1125" s="106" t="s">
        <v>2525</v>
      </c>
      <c r="G1125" s="113" t="n">
        <v>0</v>
      </c>
      <c r="H1125" s="113" t="n">
        <v>0</v>
      </c>
      <c r="I1125" s="106" t="s">
        <v>4</v>
      </c>
      <c r="J1125" s="106" t="s">
        <v>5</v>
      </c>
      <c r="K1125" s="108" t="s">
        <v>6</v>
      </c>
      <c r="L1125" s="109" t="s">
        <v>7</v>
      </c>
      <c r="M1125" s="109" t="s">
        <v>244</v>
      </c>
      <c r="N1125" s="28"/>
      <c r="O1125" s="28"/>
      <c r="P1125" s="20" t="s">
        <v>2526</v>
      </c>
      <c r="Q1125" s="21"/>
      <c r="R1125" s="1"/>
      <c r="S1125" s="1" t="str">
        <f aca="false">IF(E1125=F1125,"","NOT EQUAL")</f>
        <v>NOT EQUAL</v>
      </c>
      <c r="T1125" s="1" t="str">
        <f aca="false">IF(ISNA(VLOOKUP(P1125,'NEW XEQM.c'!D:D,1,0)),"--",VLOOKUP(P1125,'NEW XEQM.c'!D:G,3,0))</f>
        <v>--</v>
      </c>
      <c r="U1125" s="1"/>
      <c r="W1125" s="0" t="e">
        <f aca="false">SUBSTITUTE(IF(AND(T1125="--",FIND("STD",E1125),FIND("fn",C1125)&gt;0,FIND("ITM_",P1125),I1125="CAT_FNCT"),E1125,""),"""","")</f>
        <v>#VALUE!</v>
      </c>
    </row>
    <row r="1126" customFormat="false" ht="15.75" hidden="false" customHeight="false" outlineLevel="0" collapsed="false">
      <c r="A1126" s="23" t="n">
        <f aca="false">IF(B1126=INT(B1126),ROW(),"")</f>
        <v>1126</v>
      </c>
      <c r="B1126" s="24" t="n">
        <f aca="false">IF(AND(MID(C1126,2,1)&lt;&gt;"/",MID(C1126,1,1)="/"),INT(B1125)+1,B1125+0.01)</f>
        <v>1102</v>
      </c>
      <c r="C1126" s="105" t="s">
        <v>0</v>
      </c>
      <c r="D1126" s="105" t="s">
        <v>1</v>
      </c>
      <c r="E1126" s="106" t="s">
        <v>2</v>
      </c>
      <c r="F1126" s="106" t="s">
        <v>2527</v>
      </c>
      <c r="G1126" s="113" t="n">
        <v>0</v>
      </c>
      <c r="H1126" s="113" t="n">
        <v>0</v>
      </c>
      <c r="I1126" s="106" t="s">
        <v>4</v>
      </c>
      <c r="J1126" s="106" t="s">
        <v>5</v>
      </c>
      <c r="K1126" s="108" t="s">
        <v>6</v>
      </c>
      <c r="L1126" s="109" t="s">
        <v>7</v>
      </c>
      <c r="M1126" s="109" t="s">
        <v>244</v>
      </c>
      <c r="N1126" s="28"/>
      <c r="O1126" s="28"/>
      <c r="P1126" s="20" t="s">
        <v>2528</v>
      </c>
      <c r="Q1126" s="21"/>
      <c r="R1126" s="1"/>
      <c r="S1126" s="1" t="str">
        <f aca="false">IF(E1126=F1126,"","NOT EQUAL")</f>
        <v>NOT EQUAL</v>
      </c>
      <c r="T1126" s="1" t="str">
        <f aca="false">IF(ISNA(VLOOKUP(P1126,'NEW XEQM.c'!D:D,1,0)),"--",VLOOKUP(P1126,'NEW XEQM.c'!D:G,3,0))</f>
        <v>--</v>
      </c>
      <c r="U1126" s="1"/>
      <c r="W1126" s="0" t="e">
        <f aca="false">SUBSTITUTE(IF(AND(T1126="--",FIND("STD",E1126),FIND("fn",C1126)&gt;0,FIND("ITM_",P1126),I1126="CAT_FNCT"),E1126,""),"""","")</f>
        <v>#VALUE!</v>
      </c>
    </row>
    <row r="1127" customFormat="false" ht="15.75" hidden="false" customHeight="false" outlineLevel="0" collapsed="false">
      <c r="A1127" s="23" t="n">
        <f aca="false">IF(B1127=INT(B1127),ROW(),"")</f>
        <v>1127</v>
      </c>
      <c r="B1127" s="24" t="n">
        <f aca="false">IF(AND(MID(C1127,2,1)&lt;&gt;"/",MID(C1127,1,1)="/"),INT(B1126)+1,B1126+0.01)</f>
        <v>1103</v>
      </c>
      <c r="C1127" s="105" t="s">
        <v>0</v>
      </c>
      <c r="D1127" s="105" t="s">
        <v>1</v>
      </c>
      <c r="E1127" s="106" t="s">
        <v>2</v>
      </c>
      <c r="F1127" s="106" t="s">
        <v>2529</v>
      </c>
      <c r="G1127" s="113" t="n">
        <v>0</v>
      </c>
      <c r="H1127" s="113" t="n">
        <v>0</v>
      </c>
      <c r="I1127" s="106" t="s">
        <v>4</v>
      </c>
      <c r="J1127" s="106" t="s">
        <v>5</v>
      </c>
      <c r="K1127" s="108" t="s">
        <v>6</v>
      </c>
      <c r="L1127" s="109" t="s">
        <v>7</v>
      </c>
      <c r="M1127" s="109" t="s">
        <v>244</v>
      </c>
      <c r="N1127" s="28"/>
      <c r="O1127" s="28"/>
      <c r="P1127" s="20" t="s">
        <v>2530</v>
      </c>
      <c r="Q1127" s="21"/>
      <c r="R1127" s="1"/>
      <c r="S1127" s="1" t="str">
        <f aca="false">IF(E1127=F1127,"","NOT EQUAL")</f>
        <v>NOT EQUAL</v>
      </c>
      <c r="T1127" s="1" t="str">
        <f aca="false">IF(ISNA(VLOOKUP(P1127,'NEW XEQM.c'!D:D,1,0)),"--",VLOOKUP(P1127,'NEW XEQM.c'!D:G,3,0))</f>
        <v>--</v>
      </c>
      <c r="U1127" s="1"/>
      <c r="W1127" s="0" t="e">
        <f aca="false">SUBSTITUTE(IF(AND(T1127="--",FIND("STD",E1127),FIND("fn",C1127)&gt;0,FIND("ITM_",P1127),I1127="CAT_FNCT"),E1127,""),"""","")</f>
        <v>#VALUE!</v>
      </c>
    </row>
    <row r="1128" customFormat="false" ht="15.75" hidden="false" customHeight="false" outlineLevel="0" collapsed="false">
      <c r="A1128" s="23" t="n">
        <f aca="false">IF(B1128=INT(B1128),ROW(),"")</f>
        <v>1128</v>
      </c>
      <c r="B1128" s="24" t="n">
        <f aca="false">IF(AND(MID(C1128,2,1)&lt;&gt;"/",MID(C1128,1,1)="/"),INT(B1127)+1,B1127+0.01)</f>
        <v>1104</v>
      </c>
      <c r="C1128" s="105" t="s">
        <v>0</v>
      </c>
      <c r="D1128" s="105" t="s">
        <v>1</v>
      </c>
      <c r="E1128" s="106" t="s">
        <v>2</v>
      </c>
      <c r="F1128" s="106" t="s">
        <v>2531</v>
      </c>
      <c r="G1128" s="113" t="n">
        <v>0</v>
      </c>
      <c r="H1128" s="113" t="n">
        <v>0</v>
      </c>
      <c r="I1128" s="106" t="s">
        <v>4</v>
      </c>
      <c r="J1128" s="106" t="s">
        <v>5</v>
      </c>
      <c r="K1128" s="108" t="s">
        <v>6</v>
      </c>
      <c r="L1128" s="109" t="s">
        <v>7</v>
      </c>
      <c r="M1128" s="109" t="s">
        <v>244</v>
      </c>
      <c r="N1128" s="28"/>
      <c r="O1128" s="28"/>
      <c r="P1128" s="20" t="s">
        <v>2532</v>
      </c>
      <c r="Q1128" s="21"/>
      <c r="R1128" s="1"/>
      <c r="S1128" s="1" t="str">
        <f aca="false">IF(E1128=F1128,"","NOT EQUAL")</f>
        <v>NOT EQUAL</v>
      </c>
      <c r="T1128" s="1" t="str">
        <f aca="false">IF(ISNA(VLOOKUP(P1128,'NEW XEQM.c'!D:D,1,0)),"--",VLOOKUP(P1128,'NEW XEQM.c'!D:G,3,0))</f>
        <v>--</v>
      </c>
      <c r="U1128" s="1"/>
      <c r="W1128" s="0" t="e">
        <f aca="false">SUBSTITUTE(IF(AND(T1128="--",FIND("STD",E1128),FIND("fn",C1128)&gt;0,FIND("ITM_",P1128),I1128="CAT_FNCT"),E1128,""),"""","")</f>
        <v>#VALUE!</v>
      </c>
    </row>
    <row r="1129" customFormat="false" ht="15.75" hidden="false" customHeight="false" outlineLevel="0" collapsed="false">
      <c r="A1129" s="23" t="n">
        <f aca="false">IF(B1129=INT(B1129),ROW(),"")</f>
        <v>1129</v>
      </c>
      <c r="B1129" s="24" t="n">
        <f aca="false">IF(AND(MID(C1129,2,1)&lt;&gt;"/",MID(C1129,1,1)="/"),INT(B1128)+1,B1128+0.01)</f>
        <v>1105</v>
      </c>
      <c r="C1129" s="105" t="s">
        <v>0</v>
      </c>
      <c r="D1129" s="105" t="s">
        <v>1</v>
      </c>
      <c r="E1129" s="106" t="s">
        <v>2</v>
      </c>
      <c r="F1129" s="106" t="s">
        <v>2533</v>
      </c>
      <c r="G1129" s="113" t="n">
        <v>0</v>
      </c>
      <c r="H1129" s="113" t="n">
        <v>0</v>
      </c>
      <c r="I1129" s="106" t="s">
        <v>4</v>
      </c>
      <c r="J1129" s="106" t="s">
        <v>5</v>
      </c>
      <c r="K1129" s="108" t="s">
        <v>6</v>
      </c>
      <c r="L1129" s="109" t="s">
        <v>7</v>
      </c>
      <c r="M1129" s="109" t="s">
        <v>244</v>
      </c>
      <c r="N1129" s="28"/>
      <c r="O1129" s="28"/>
      <c r="P1129" s="20" t="s">
        <v>2534</v>
      </c>
      <c r="Q1129" s="21"/>
      <c r="R1129" s="1"/>
      <c r="S1129" s="1" t="str">
        <f aca="false">IF(E1129=F1129,"","NOT EQUAL")</f>
        <v>NOT EQUAL</v>
      </c>
      <c r="T1129" s="1" t="str">
        <f aca="false">IF(ISNA(VLOOKUP(P1129,'NEW XEQM.c'!D:D,1,0)),"--",VLOOKUP(P1129,'NEW XEQM.c'!D:G,3,0))</f>
        <v>--</v>
      </c>
      <c r="U1129" s="1"/>
      <c r="W1129" s="0" t="e">
        <f aca="false">SUBSTITUTE(IF(AND(T1129="--",FIND("STD",E1129),FIND("fn",C1129)&gt;0,FIND("ITM_",P1129),I1129="CAT_FNCT"),E1129,""),"""","")</f>
        <v>#VALUE!</v>
      </c>
    </row>
    <row r="1130" customFormat="false" ht="15.75" hidden="false" customHeight="false" outlineLevel="0" collapsed="false">
      <c r="A1130" s="23" t="n">
        <f aca="false">IF(B1130=INT(B1130),ROW(),"")</f>
        <v>1130</v>
      </c>
      <c r="B1130" s="24" t="n">
        <f aca="false">IF(AND(MID(C1130,2,1)&lt;&gt;"/",MID(C1130,1,1)="/"),INT(B1129)+1,B1129+0.01)</f>
        <v>1106</v>
      </c>
      <c r="C1130" s="105" t="s">
        <v>0</v>
      </c>
      <c r="D1130" s="105" t="s">
        <v>1</v>
      </c>
      <c r="E1130" s="106" t="s">
        <v>2</v>
      </c>
      <c r="F1130" s="106" t="s">
        <v>2535</v>
      </c>
      <c r="G1130" s="113" t="n">
        <v>0</v>
      </c>
      <c r="H1130" s="113" t="n">
        <v>0</v>
      </c>
      <c r="I1130" s="106" t="s">
        <v>4</v>
      </c>
      <c r="J1130" s="106" t="s">
        <v>5</v>
      </c>
      <c r="K1130" s="108" t="s">
        <v>6</v>
      </c>
      <c r="L1130" s="109" t="s">
        <v>7</v>
      </c>
      <c r="M1130" s="109" t="s">
        <v>244</v>
      </c>
      <c r="N1130" s="28"/>
      <c r="O1130" s="28"/>
      <c r="P1130" s="20" t="s">
        <v>2536</v>
      </c>
      <c r="Q1130" s="21"/>
      <c r="R1130" s="1"/>
      <c r="S1130" s="1" t="str">
        <f aca="false">IF(E1130=F1130,"","NOT EQUAL")</f>
        <v>NOT EQUAL</v>
      </c>
      <c r="T1130" s="1" t="str">
        <f aca="false">IF(ISNA(VLOOKUP(P1130,'NEW XEQM.c'!D:D,1,0)),"--",VLOOKUP(P1130,'NEW XEQM.c'!D:G,3,0))</f>
        <v>--</v>
      </c>
      <c r="U1130" s="1"/>
      <c r="W1130" s="0" t="e">
        <f aca="false">SUBSTITUTE(IF(AND(T1130="--",FIND("STD",E1130),FIND("fn",C1130)&gt;0,FIND("ITM_",P1130),I1130="CAT_FNCT"),E1130,""),"""","")</f>
        <v>#VALUE!</v>
      </c>
    </row>
    <row r="1131" customFormat="false" ht="15.75" hidden="false" customHeight="false" outlineLevel="0" collapsed="false">
      <c r="A1131" s="23" t="n">
        <f aca="false">IF(B1131=INT(B1131),ROW(),"")</f>
        <v>1131</v>
      </c>
      <c r="B1131" s="24" t="n">
        <f aca="false">IF(AND(MID(C1131,2,1)&lt;&gt;"/",MID(C1131,1,1)="/"),INT(B1130)+1,B1130+0.01)</f>
        <v>1107</v>
      </c>
      <c r="C1131" s="105" t="s">
        <v>0</v>
      </c>
      <c r="D1131" s="105" t="s">
        <v>1</v>
      </c>
      <c r="E1131" s="106" t="s">
        <v>2</v>
      </c>
      <c r="F1131" s="106" t="s">
        <v>2537</v>
      </c>
      <c r="G1131" s="113" t="n">
        <v>0</v>
      </c>
      <c r="H1131" s="113" t="n">
        <v>0</v>
      </c>
      <c r="I1131" s="106" t="s">
        <v>4</v>
      </c>
      <c r="J1131" s="106" t="s">
        <v>5</v>
      </c>
      <c r="K1131" s="108" t="s">
        <v>6</v>
      </c>
      <c r="L1131" s="109" t="s">
        <v>7</v>
      </c>
      <c r="M1131" s="109" t="s">
        <v>244</v>
      </c>
      <c r="N1131" s="28"/>
      <c r="O1131" s="28"/>
      <c r="P1131" s="20" t="s">
        <v>2538</v>
      </c>
      <c r="Q1131" s="21"/>
      <c r="R1131" s="1"/>
      <c r="S1131" s="1" t="str">
        <f aca="false">IF(E1131=F1131,"","NOT EQUAL")</f>
        <v>NOT EQUAL</v>
      </c>
      <c r="T1131" s="1" t="str">
        <f aca="false">IF(ISNA(VLOOKUP(P1131,'NEW XEQM.c'!D:D,1,0)),"--",VLOOKUP(P1131,'NEW XEQM.c'!D:G,3,0))</f>
        <v>--</v>
      </c>
      <c r="U1131" s="1"/>
      <c r="W1131" s="0" t="e">
        <f aca="false">SUBSTITUTE(IF(AND(T1131="--",FIND("STD",E1131),FIND("fn",C1131)&gt;0,FIND("ITM_",P1131),I1131="CAT_FNCT"),E1131,""),"""","")</f>
        <v>#VALUE!</v>
      </c>
    </row>
    <row r="1132" customFormat="false" ht="15.75" hidden="false" customHeight="false" outlineLevel="0" collapsed="false">
      <c r="A1132" s="23" t="n">
        <f aca="false">IF(B1132=INT(B1132),ROW(),"")</f>
        <v>1132</v>
      </c>
      <c r="B1132" s="24" t="n">
        <f aca="false">IF(AND(MID(C1132,2,1)&lt;&gt;"/",MID(C1132,1,1)="/"),INT(B1131)+1,B1131+0.01)</f>
        <v>1108</v>
      </c>
      <c r="C1132" s="105" t="s">
        <v>0</v>
      </c>
      <c r="D1132" s="105" t="s">
        <v>1</v>
      </c>
      <c r="E1132" s="106" t="s">
        <v>2</v>
      </c>
      <c r="F1132" s="106" t="s">
        <v>2539</v>
      </c>
      <c r="G1132" s="113" t="n">
        <v>0</v>
      </c>
      <c r="H1132" s="113" t="n">
        <v>0</v>
      </c>
      <c r="I1132" s="106" t="s">
        <v>4</v>
      </c>
      <c r="J1132" s="106" t="s">
        <v>5</v>
      </c>
      <c r="K1132" s="108" t="s">
        <v>6</v>
      </c>
      <c r="L1132" s="109" t="s">
        <v>7</v>
      </c>
      <c r="M1132" s="109" t="s">
        <v>244</v>
      </c>
      <c r="N1132" s="28"/>
      <c r="O1132" s="28"/>
      <c r="P1132" s="20" t="s">
        <v>2540</v>
      </c>
      <c r="Q1132" s="21"/>
      <c r="R1132" s="1"/>
      <c r="S1132" s="1" t="str">
        <f aca="false">IF(E1132=F1132,"","NOT EQUAL")</f>
        <v>NOT EQUAL</v>
      </c>
      <c r="T1132" s="1" t="str">
        <f aca="false">IF(ISNA(VLOOKUP(P1132,'NEW XEQM.c'!D:D,1,0)),"--",VLOOKUP(P1132,'NEW XEQM.c'!D:G,3,0))</f>
        <v>--</v>
      </c>
      <c r="U1132" s="1"/>
      <c r="W1132" s="0" t="e">
        <f aca="false">SUBSTITUTE(IF(AND(T1132="--",FIND("STD",E1132),FIND("fn",C1132)&gt;0,FIND("ITM_",P1132),I1132="CAT_FNCT"),E1132,""),"""","")</f>
        <v>#VALUE!</v>
      </c>
    </row>
    <row r="1133" customFormat="false" ht="15.75" hidden="false" customHeight="false" outlineLevel="0" collapsed="false">
      <c r="A1133" s="23" t="n">
        <f aca="false">IF(B1133=INT(B1133),ROW(),"")</f>
        <v>1133</v>
      </c>
      <c r="B1133" s="24" t="n">
        <f aca="false">IF(AND(MID(C1133,2,1)&lt;&gt;"/",MID(C1133,1,1)="/"),INT(B1132)+1,B1132+0.01)</f>
        <v>1109</v>
      </c>
      <c r="C1133" s="105" t="s">
        <v>0</v>
      </c>
      <c r="D1133" s="105" t="s">
        <v>1</v>
      </c>
      <c r="E1133" s="106" t="s">
        <v>2</v>
      </c>
      <c r="F1133" s="106" t="s">
        <v>2541</v>
      </c>
      <c r="G1133" s="113" t="n">
        <v>0</v>
      </c>
      <c r="H1133" s="113" t="n">
        <v>0</v>
      </c>
      <c r="I1133" s="106" t="s">
        <v>4</v>
      </c>
      <c r="J1133" s="106" t="s">
        <v>5</v>
      </c>
      <c r="K1133" s="108" t="s">
        <v>6</v>
      </c>
      <c r="L1133" s="109" t="s">
        <v>7</v>
      </c>
      <c r="M1133" s="109" t="s">
        <v>244</v>
      </c>
      <c r="N1133" s="28"/>
      <c r="O1133" s="28"/>
      <c r="P1133" s="20" t="s">
        <v>2542</v>
      </c>
      <c r="Q1133" s="21"/>
      <c r="R1133" s="1"/>
      <c r="S1133" s="1" t="str">
        <f aca="false">IF(E1133=F1133,"","NOT EQUAL")</f>
        <v>NOT EQUAL</v>
      </c>
      <c r="T1133" s="1" t="str">
        <f aca="false">IF(ISNA(VLOOKUP(P1133,'NEW XEQM.c'!D:D,1,0)),"--",VLOOKUP(P1133,'NEW XEQM.c'!D:G,3,0))</f>
        <v>--</v>
      </c>
      <c r="U1133" s="1"/>
      <c r="W1133" s="0" t="e">
        <f aca="false">SUBSTITUTE(IF(AND(T1133="--",FIND("STD",E1133),FIND("fn",C1133)&gt;0,FIND("ITM_",P1133),I1133="CAT_FNCT"),E1133,""),"""","")</f>
        <v>#VALUE!</v>
      </c>
    </row>
    <row r="1134" customFormat="false" ht="15.75" hidden="false" customHeight="false" outlineLevel="0" collapsed="false">
      <c r="A1134" s="23" t="n">
        <f aca="false">IF(B1134=INT(B1134),ROW(),"")</f>
        <v>1134</v>
      </c>
      <c r="B1134" s="24" t="n">
        <f aca="false">IF(AND(MID(C1134,2,1)&lt;&gt;"/",MID(C1134,1,1)="/"),INT(B1133)+1,B1133+0.01)</f>
        <v>1110</v>
      </c>
      <c r="C1134" s="105" t="s">
        <v>0</v>
      </c>
      <c r="D1134" s="105" t="s">
        <v>1</v>
      </c>
      <c r="E1134" s="106" t="s">
        <v>2</v>
      </c>
      <c r="F1134" s="106" t="s">
        <v>2543</v>
      </c>
      <c r="G1134" s="113" t="n">
        <v>0</v>
      </c>
      <c r="H1134" s="113" t="n">
        <v>0</v>
      </c>
      <c r="I1134" s="106" t="s">
        <v>4</v>
      </c>
      <c r="J1134" s="106" t="s">
        <v>5</v>
      </c>
      <c r="K1134" s="108" t="s">
        <v>6</v>
      </c>
      <c r="L1134" s="109" t="s">
        <v>7</v>
      </c>
      <c r="M1134" s="109" t="s">
        <v>244</v>
      </c>
      <c r="N1134" s="28"/>
      <c r="O1134" s="28"/>
      <c r="P1134" s="20" t="s">
        <v>2544</v>
      </c>
      <c r="Q1134" s="21"/>
      <c r="R1134" s="1"/>
      <c r="S1134" s="1" t="str">
        <f aca="false">IF(E1134=F1134,"","NOT EQUAL")</f>
        <v>NOT EQUAL</v>
      </c>
      <c r="T1134" s="1" t="str">
        <f aca="false">IF(ISNA(VLOOKUP(P1134,'NEW XEQM.c'!D:D,1,0)),"--",VLOOKUP(P1134,'NEW XEQM.c'!D:G,3,0))</f>
        <v>--</v>
      </c>
      <c r="U1134" s="1"/>
      <c r="W1134" s="0" t="e">
        <f aca="false">SUBSTITUTE(IF(AND(T1134="--",FIND("STD",E1134),FIND("fn",C1134)&gt;0,FIND("ITM_",P1134),I1134="CAT_FNCT"),E1134,""),"""","")</f>
        <v>#VALUE!</v>
      </c>
    </row>
    <row r="1135" customFormat="false" ht="15.75" hidden="false" customHeight="false" outlineLevel="0" collapsed="false">
      <c r="A1135" s="23" t="n">
        <f aca="false">IF(B1135=INT(B1135),ROW(),"")</f>
        <v>1135</v>
      </c>
      <c r="B1135" s="24" t="n">
        <f aca="false">IF(AND(MID(C1135,2,1)&lt;&gt;"/",MID(C1135,1,1)="/"),INT(B1134)+1,B1134+0.01)</f>
        <v>1111</v>
      </c>
      <c r="C1135" s="105" t="s">
        <v>0</v>
      </c>
      <c r="D1135" s="105" t="s">
        <v>1</v>
      </c>
      <c r="E1135" s="106" t="s">
        <v>2</v>
      </c>
      <c r="F1135" s="106" t="s">
        <v>2545</v>
      </c>
      <c r="G1135" s="113" t="n">
        <v>0</v>
      </c>
      <c r="H1135" s="113" t="n">
        <v>0</v>
      </c>
      <c r="I1135" s="106" t="s">
        <v>4</v>
      </c>
      <c r="J1135" s="106" t="s">
        <v>5</v>
      </c>
      <c r="K1135" s="108" t="s">
        <v>6</v>
      </c>
      <c r="L1135" s="109" t="s">
        <v>7</v>
      </c>
      <c r="M1135" s="109" t="s">
        <v>244</v>
      </c>
      <c r="N1135" s="28"/>
      <c r="O1135" s="28"/>
      <c r="P1135" s="20" t="s">
        <v>2546</v>
      </c>
      <c r="Q1135" s="21"/>
      <c r="R1135" s="1"/>
      <c r="S1135" s="1" t="str">
        <f aca="false">IF(E1135=F1135,"","NOT EQUAL")</f>
        <v>NOT EQUAL</v>
      </c>
      <c r="T1135" s="1" t="str">
        <f aca="false">IF(ISNA(VLOOKUP(P1135,'NEW XEQM.c'!D:D,1,0)),"--",VLOOKUP(P1135,'NEW XEQM.c'!D:G,3,0))</f>
        <v>--</v>
      </c>
      <c r="U1135" s="1"/>
      <c r="W1135" s="0" t="e">
        <f aca="false">SUBSTITUTE(IF(AND(T1135="--",FIND("STD",E1135),FIND("fn",C1135)&gt;0,FIND("ITM_",P1135),I1135="CAT_FNCT"),E1135,""),"""","")</f>
        <v>#VALUE!</v>
      </c>
    </row>
    <row r="1136" customFormat="false" ht="15.75" hidden="false" customHeight="false" outlineLevel="0" collapsed="false">
      <c r="A1136" s="23" t="n">
        <f aca="false">IF(B1136=INT(B1136),ROW(),"")</f>
        <v>1136</v>
      </c>
      <c r="B1136" s="24" t="n">
        <f aca="false">IF(AND(MID(C1136,2,1)&lt;&gt;"/",MID(C1136,1,1)="/"),INT(B1135)+1,B1135+0.01)</f>
        <v>1112</v>
      </c>
      <c r="C1136" s="105" t="s">
        <v>0</v>
      </c>
      <c r="D1136" s="105" t="s">
        <v>1</v>
      </c>
      <c r="E1136" s="106" t="s">
        <v>2</v>
      </c>
      <c r="F1136" s="106" t="s">
        <v>2547</v>
      </c>
      <c r="G1136" s="113" t="n">
        <v>0</v>
      </c>
      <c r="H1136" s="113" t="n">
        <v>0</v>
      </c>
      <c r="I1136" s="106" t="s">
        <v>4</v>
      </c>
      <c r="J1136" s="106" t="s">
        <v>5</v>
      </c>
      <c r="K1136" s="108" t="s">
        <v>6</v>
      </c>
      <c r="L1136" s="109" t="s">
        <v>7</v>
      </c>
      <c r="M1136" s="109" t="s">
        <v>244</v>
      </c>
      <c r="N1136" s="28"/>
      <c r="O1136" s="28"/>
      <c r="P1136" s="20" t="s">
        <v>2548</v>
      </c>
      <c r="Q1136" s="21"/>
      <c r="R1136" s="1"/>
      <c r="S1136" s="1" t="str">
        <f aca="false">IF(E1136=F1136,"","NOT EQUAL")</f>
        <v>NOT EQUAL</v>
      </c>
      <c r="T1136" s="1" t="str">
        <f aca="false">IF(ISNA(VLOOKUP(P1136,'NEW XEQM.c'!D:D,1,0)),"--",VLOOKUP(P1136,'NEW XEQM.c'!D:G,3,0))</f>
        <v>--</v>
      </c>
      <c r="U1136" s="1"/>
      <c r="W1136" s="0" t="e">
        <f aca="false">SUBSTITUTE(IF(AND(T1136="--",FIND("STD",E1136),FIND("fn",C1136)&gt;0,FIND("ITM_",P1136),I1136="CAT_FNCT"),E1136,""),"""","")</f>
        <v>#VALUE!</v>
      </c>
    </row>
    <row r="1137" customFormat="false" ht="15.75" hidden="false" customHeight="false" outlineLevel="0" collapsed="false">
      <c r="A1137" s="23" t="n">
        <f aca="false">IF(B1137=INT(B1137),ROW(),"")</f>
        <v>1137</v>
      </c>
      <c r="B1137" s="24" t="n">
        <f aca="false">IF(AND(MID(C1137,2,1)&lt;&gt;"/",MID(C1137,1,1)="/"),INT(B1136)+1,B1136+0.01)</f>
        <v>1113</v>
      </c>
      <c r="C1137" s="105" t="s">
        <v>0</v>
      </c>
      <c r="D1137" s="105" t="s">
        <v>1</v>
      </c>
      <c r="E1137" s="106" t="s">
        <v>2</v>
      </c>
      <c r="F1137" s="106" t="s">
        <v>2549</v>
      </c>
      <c r="G1137" s="113" t="n">
        <v>0</v>
      </c>
      <c r="H1137" s="113" t="n">
        <v>0</v>
      </c>
      <c r="I1137" s="106" t="s">
        <v>4</v>
      </c>
      <c r="J1137" s="106" t="s">
        <v>5</v>
      </c>
      <c r="K1137" s="108" t="s">
        <v>6</v>
      </c>
      <c r="L1137" s="109" t="s">
        <v>7</v>
      </c>
      <c r="M1137" s="109" t="s">
        <v>244</v>
      </c>
      <c r="N1137" s="28"/>
      <c r="O1137" s="28"/>
      <c r="P1137" s="20" t="s">
        <v>2550</v>
      </c>
      <c r="Q1137" s="21"/>
      <c r="R1137" s="1"/>
      <c r="S1137" s="1" t="str">
        <f aca="false">IF(E1137=F1137,"","NOT EQUAL")</f>
        <v>NOT EQUAL</v>
      </c>
      <c r="T1137" s="1" t="str">
        <f aca="false">IF(ISNA(VLOOKUP(P1137,'NEW XEQM.c'!D:D,1,0)),"--",VLOOKUP(P1137,'NEW XEQM.c'!D:G,3,0))</f>
        <v>--</v>
      </c>
      <c r="U1137" s="1"/>
      <c r="W1137" s="0" t="e">
        <f aca="false">SUBSTITUTE(IF(AND(T1137="--",FIND("STD",E1137),FIND("fn",C1137)&gt;0,FIND("ITM_",P1137),I1137="CAT_FNCT"),E1137,""),"""","")</f>
        <v>#VALUE!</v>
      </c>
    </row>
    <row r="1138" customFormat="false" ht="15.75" hidden="false" customHeight="false" outlineLevel="0" collapsed="false">
      <c r="A1138" s="23" t="n">
        <f aca="false">IF(B1138=INT(B1138),ROW(),"")</f>
        <v>1138</v>
      </c>
      <c r="B1138" s="24" t="n">
        <f aca="false">IF(AND(MID(C1138,2,1)&lt;&gt;"/",MID(C1138,1,1)="/"),INT(B1137)+1,B1137+0.01)</f>
        <v>1114</v>
      </c>
      <c r="C1138" s="105" t="s">
        <v>0</v>
      </c>
      <c r="D1138" s="105" t="s">
        <v>1</v>
      </c>
      <c r="E1138" s="106" t="s">
        <v>2</v>
      </c>
      <c r="F1138" s="106" t="s">
        <v>2551</v>
      </c>
      <c r="G1138" s="113" t="n">
        <v>0</v>
      </c>
      <c r="H1138" s="113" t="n">
        <v>0</v>
      </c>
      <c r="I1138" s="106" t="s">
        <v>4</v>
      </c>
      <c r="J1138" s="106" t="s">
        <v>5</v>
      </c>
      <c r="K1138" s="108" t="s">
        <v>6</v>
      </c>
      <c r="L1138" s="109" t="s">
        <v>7</v>
      </c>
      <c r="M1138" s="109" t="s">
        <v>244</v>
      </c>
      <c r="N1138" s="28"/>
      <c r="O1138" s="28"/>
      <c r="P1138" s="20" t="s">
        <v>2552</v>
      </c>
      <c r="Q1138" s="21"/>
      <c r="R1138" s="1"/>
      <c r="S1138" s="1" t="str">
        <f aca="false">IF(E1138=F1138,"","NOT EQUAL")</f>
        <v>NOT EQUAL</v>
      </c>
      <c r="T1138" s="1" t="str">
        <f aca="false">IF(ISNA(VLOOKUP(P1138,'NEW XEQM.c'!D:D,1,0)),"--",VLOOKUP(P1138,'NEW XEQM.c'!D:G,3,0))</f>
        <v>--</v>
      </c>
      <c r="U1138" s="1"/>
      <c r="W1138" s="0" t="e">
        <f aca="false">SUBSTITUTE(IF(AND(T1138="--",FIND("STD",E1138),FIND("fn",C1138)&gt;0,FIND("ITM_",P1138),I1138="CAT_FNCT"),E1138,""),"""","")</f>
        <v>#VALUE!</v>
      </c>
    </row>
    <row r="1139" customFormat="false" ht="15.75" hidden="false" customHeight="false" outlineLevel="0" collapsed="false">
      <c r="A1139" s="23" t="n">
        <f aca="false">IF(B1139=INT(B1139),ROW(),"")</f>
        <v>1139</v>
      </c>
      <c r="B1139" s="24" t="n">
        <f aca="false">IF(AND(MID(C1139,2,1)&lt;&gt;"/",MID(C1139,1,1)="/"),INT(B1138)+1,B1138+0.01)</f>
        <v>1115</v>
      </c>
      <c r="C1139" s="105" t="s">
        <v>0</v>
      </c>
      <c r="D1139" s="105" t="s">
        <v>1</v>
      </c>
      <c r="E1139" s="106" t="s">
        <v>2</v>
      </c>
      <c r="F1139" s="106" t="s">
        <v>2553</v>
      </c>
      <c r="G1139" s="113" t="n">
        <v>0</v>
      </c>
      <c r="H1139" s="113" t="n">
        <v>0</v>
      </c>
      <c r="I1139" s="106" t="s">
        <v>4</v>
      </c>
      <c r="J1139" s="106" t="s">
        <v>5</v>
      </c>
      <c r="K1139" s="108" t="s">
        <v>6</v>
      </c>
      <c r="L1139" s="109" t="s">
        <v>7</v>
      </c>
      <c r="M1139" s="109" t="s">
        <v>244</v>
      </c>
      <c r="N1139" s="28"/>
      <c r="O1139" s="28"/>
      <c r="P1139" s="20" t="s">
        <v>2554</v>
      </c>
      <c r="Q1139" s="21"/>
      <c r="R1139" s="1"/>
      <c r="S1139" s="1" t="str">
        <f aca="false">IF(E1139=F1139,"","NOT EQUAL")</f>
        <v>NOT EQUAL</v>
      </c>
      <c r="T1139" s="1" t="str">
        <f aca="false">IF(ISNA(VLOOKUP(P1139,'NEW XEQM.c'!D:D,1,0)),"--",VLOOKUP(P1139,'NEW XEQM.c'!D:G,3,0))</f>
        <v>--</v>
      </c>
      <c r="U1139" s="1"/>
      <c r="W1139" s="0" t="e">
        <f aca="false">SUBSTITUTE(IF(AND(T1139="--",FIND("STD",E1139),FIND("fn",C1139)&gt;0,FIND("ITM_",P1139),I1139="CAT_FNCT"),E1139,""),"""","")</f>
        <v>#VALUE!</v>
      </c>
    </row>
    <row r="1140" customFormat="false" ht="15.75" hidden="false" customHeight="false" outlineLevel="0" collapsed="false">
      <c r="A1140" s="23" t="n">
        <f aca="false">IF(B1140=INT(B1140),ROW(),"")</f>
        <v>1140</v>
      </c>
      <c r="B1140" s="24" t="n">
        <f aca="false">IF(AND(MID(C1140,2,1)&lt;&gt;"/",MID(C1140,1,1)="/"),INT(B1139)+1,B1139+0.01)</f>
        <v>1116</v>
      </c>
      <c r="C1140" s="105" t="s">
        <v>0</v>
      </c>
      <c r="D1140" s="105" t="s">
        <v>1</v>
      </c>
      <c r="E1140" s="106" t="s">
        <v>2</v>
      </c>
      <c r="F1140" s="106" t="s">
        <v>2555</v>
      </c>
      <c r="G1140" s="113" t="n">
        <v>0</v>
      </c>
      <c r="H1140" s="113" t="n">
        <v>0</v>
      </c>
      <c r="I1140" s="106" t="s">
        <v>4</v>
      </c>
      <c r="J1140" s="106" t="s">
        <v>5</v>
      </c>
      <c r="K1140" s="108" t="s">
        <v>6</v>
      </c>
      <c r="L1140" s="109" t="s">
        <v>7</v>
      </c>
      <c r="M1140" s="109" t="s">
        <v>244</v>
      </c>
      <c r="N1140" s="28"/>
      <c r="O1140" s="28"/>
      <c r="P1140" s="20" t="s">
        <v>2556</v>
      </c>
      <c r="Q1140" s="21"/>
      <c r="R1140" s="1"/>
      <c r="S1140" s="1" t="str">
        <f aca="false">IF(E1140=F1140,"","NOT EQUAL")</f>
        <v>NOT EQUAL</v>
      </c>
      <c r="T1140" s="1" t="str">
        <f aca="false">IF(ISNA(VLOOKUP(P1140,'NEW XEQM.c'!D:D,1,0)),"--",VLOOKUP(P1140,'NEW XEQM.c'!D:G,3,0))</f>
        <v>--</v>
      </c>
      <c r="U1140" s="1"/>
      <c r="W1140" s="0" t="e">
        <f aca="false">SUBSTITUTE(IF(AND(T1140="--",FIND("STD",E1140),FIND("fn",C1140)&gt;0,FIND("ITM_",P1140),I1140="CAT_FNCT"),E1140,""),"""","")</f>
        <v>#VALUE!</v>
      </c>
    </row>
    <row r="1141" customFormat="false" ht="15.75" hidden="false" customHeight="false" outlineLevel="0" collapsed="false">
      <c r="A1141" s="23" t="n">
        <f aca="false">IF(B1141=INT(B1141),ROW(),"")</f>
        <v>1141</v>
      </c>
      <c r="B1141" s="24" t="n">
        <f aca="false">IF(AND(MID(C1141,2,1)&lt;&gt;"/",MID(C1141,1,1)="/"),INT(B1140)+1,B1140+0.01)</f>
        <v>1117</v>
      </c>
      <c r="C1141" s="105" t="s">
        <v>0</v>
      </c>
      <c r="D1141" s="105" t="s">
        <v>1</v>
      </c>
      <c r="E1141" s="106" t="s">
        <v>2</v>
      </c>
      <c r="F1141" s="106" t="s">
        <v>2557</v>
      </c>
      <c r="G1141" s="113" t="n">
        <v>0</v>
      </c>
      <c r="H1141" s="113" t="n">
        <v>0</v>
      </c>
      <c r="I1141" s="106" t="s">
        <v>4</v>
      </c>
      <c r="J1141" s="106" t="s">
        <v>5</v>
      </c>
      <c r="K1141" s="108" t="s">
        <v>6</v>
      </c>
      <c r="L1141" s="109" t="s">
        <v>7</v>
      </c>
      <c r="M1141" s="109" t="s">
        <v>244</v>
      </c>
      <c r="N1141" s="28"/>
      <c r="O1141" s="28"/>
      <c r="P1141" s="20" t="s">
        <v>2558</v>
      </c>
      <c r="Q1141" s="21"/>
      <c r="R1141" s="1"/>
      <c r="S1141" s="1" t="str">
        <f aca="false">IF(E1141=F1141,"","NOT EQUAL")</f>
        <v>NOT EQUAL</v>
      </c>
      <c r="T1141" s="1" t="str">
        <f aca="false">IF(ISNA(VLOOKUP(P1141,'NEW XEQM.c'!D:D,1,0)),"--",VLOOKUP(P1141,'NEW XEQM.c'!D:G,3,0))</f>
        <v>--</v>
      </c>
      <c r="U1141" s="1"/>
      <c r="W1141" s="0" t="e">
        <f aca="false">SUBSTITUTE(IF(AND(T1141="--",FIND("STD",E1141),FIND("fn",C1141)&gt;0,FIND("ITM_",P1141),I1141="CAT_FNCT"),E1141,""),"""","")</f>
        <v>#VALUE!</v>
      </c>
    </row>
    <row r="1142" customFormat="false" ht="15.75" hidden="false" customHeight="false" outlineLevel="0" collapsed="false">
      <c r="A1142" s="23" t="n">
        <f aca="false">IF(B1142=INT(B1142),ROW(),"")</f>
        <v>1142</v>
      </c>
      <c r="B1142" s="24" t="n">
        <f aca="false">IF(AND(MID(C1142,2,1)&lt;&gt;"/",MID(C1142,1,1)="/"),INT(B1141)+1,B1141+0.01)</f>
        <v>1118</v>
      </c>
      <c r="C1142" s="105" t="s">
        <v>0</v>
      </c>
      <c r="D1142" s="105" t="s">
        <v>1</v>
      </c>
      <c r="E1142" s="106" t="s">
        <v>2</v>
      </c>
      <c r="F1142" s="106" t="s">
        <v>2559</v>
      </c>
      <c r="G1142" s="113" t="n">
        <v>0</v>
      </c>
      <c r="H1142" s="113" t="n">
        <v>0</v>
      </c>
      <c r="I1142" s="106" t="s">
        <v>4</v>
      </c>
      <c r="J1142" s="106" t="s">
        <v>5</v>
      </c>
      <c r="K1142" s="108" t="s">
        <v>6</v>
      </c>
      <c r="L1142" s="109" t="s">
        <v>7</v>
      </c>
      <c r="M1142" s="109" t="s">
        <v>244</v>
      </c>
      <c r="N1142" s="28"/>
      <c r="O1142" s="28"/>
      <c r="P1142" s="20" t="s">
        <v>2560</v>
      </c>
      <c r="Q1142" s="21"/>
      <c r="R1142" s="1"/>
      <c r="S1142" s="1" t="str">
        <f aca="false">IF(E1142=F1142,"","NOT EQUAL")</f>
        <v>NOT EQUAL</v>
      </c>
      <c r="T1142" s="1" t="str">
        <f aca="false">IF(ISNA(VLOOKUP(P1142,'NEW XEQM.c'!D:D,1,0)),"--",VLOOKUP(P1142,'NEW XEQM.c'!D:G,3,0))</f>
        <v>--</v>
      </c>
      <c r="U1142" s="1"/>
      <c r="W1142" s="0" t="e">
        <f aca="false">SUBSTITUTE(IF(AND(T1142="--",FIND("STD",E1142),FIND("fn",C1142)&gt;0,FIND("ITM_",P1142),I1142="CAT_FNCT"),E1142,""),"""","")</f>
        <v>#VALUE!</v>
      </c>
    </row>
    <row r="1143" customFormat="false" ht="15.75" hidden="false" customHeight="false" outlineLevel="0" collapsed="false">
      <c r="A1143" s="23" t="n">
        <f aca="false">IF(B1143=INT(B1143),ROW(),"")</f>
        <v>1143</v>
      </c>
      <c r="B1143" s="24" t="n">
        <f aca="false">IF(AND(MID(C1143,2,1)&lt;&gt;"/",MID(C1143,1,1)="/"),INT(B1142)+1,B1142+0.01)</f>
        <v>1119</v>
      </c>
      <c r="C1143" s="105" t="s">
        <v>0</v>
      </c>
      <c r="D1143" s="105" t="s">
        <v>1</v>
      </c>
      <c r="E1143" s="106" t="s">
        <v>2</v>
      </c>
      <c r="F1143" s="106" t="s">
        <v>2561</v>
      </c>
      <c r="G1143" s="113" t="n">
        <v>0</v>
      </c>
      <c r="H1143" s="113" t="n">
        <v>0</v>
      </c>
      <c r="I1143" s="106" t="s">
        <v>4</v>
      </c>
      <c r="J1143" s="106" t="s">
        <v>5</v>
      </c>
      <c r="K1143" s="108" t="s">
        <v>6</v>
      </c>
      <c r="L1143" s="109" t="s">
        <v>7</v>
      </c>
      <c r="M1143" s="109" t="s">
        <v>244</v>
      </c>
      <c r="N1143" s="28"/>
      <c r="O1143" s="28"/>
      <c r="P1143" s="20" t="s">
        <v>2562</v>
      </c>
      <c r="Q1143" s="21"/>
      <c r="R1143" s="1"/>
      <c r="S1143" s="1" t="str">
        <f aca="false">IF(E1143=F1143,"","NOT EQUAL")</f>
        <v>NOT EQUAL</v>
      </c>
      <c r="T1143" s="1" t="str">
        <f aca="false">IF(ISNA(VLOOKUP(P1143,'NEW XEQM.c'!D:D,1,0)),"--",VLOOKUP(P1143,'NEW XEQM.c'!D:G,3,0))</f>
        <v>--</v>
      </c>
      <c r="U1143" s="1"/>
      <c r="W1143" s="0" t="e">
        <f aca="false">SUBSTITUTE(IF(AND(T1143="--",FIND("STD",E1143),FIND("fn",C1143)&gt;0,FIND("ITM_",P1143),I1143="CAT_FNCT"),E1143,""),"""","")</f>
        <v>#VALUE!</v>
      </c>
    </row>
    <row r="1144" customFormat="false" ht="15.75" hidden="false" customHeight="false" outlineLevel="0" collapsed="false">
      <c r="A1144" s="23" t="n">
        <f aca="false">IF(B1144=INT(B1144),ROW(),"")</f>
        <v>1144</v>
      </c>
      <c r="B1144" s="24" t="n">
        <f aca="false">IF(AND(MID(C1144,2,1)&lt;&gt;"/",MID(C1144,1,1)="/"),INT(B1143)+1,B1143+0.01)</f>
        <v>1120</v>
      </c>
      <c r="C1144" s="105" t="s">
        <v>0</v>
      </c>
      <c r="D1144" s="105" t="s">
        <v>1</v>
      </c>
      <c r="E1144" s="106" t="s">
        <v>2</v>
      </c>
      <c r="F1144" s="106" t="s">
        <v>2563</v>
      </c>
      <c r="G1144" s="113" t="n">
        <v>0</v>
      </c>
      <c r="H1144" s="113" t="n">
        <v>0</v>
      </c>
      <c r="I1144" s="106" t="s">
        <v>4</v>
      </c>
      <c r="J1144" s="106" t="s">
        <v>5</v>
      </c>
      <c r="K1144" s="108" t="s">
        <v>6</v>
      </c>
      <c r="L1144" s="109" t="s">
        <v>7</v>
      </c>
      <c r="M1144" s="109" t="s">
        <v>244</v>
      </c>
      <c r="N1144" s="28"/>
      <c r="O1144" s="28"/>
      <c r="P1144" s="20" t="s">
        <v>2564</v>
      </c>
      <c r="Q1144" s="21"/>
      <c r="R1144" s="1"/>
      <c r="S1144" s="1" t="str">
        <f aca="false">IF(E1144=F1144,"","NOT EQUAL")</f>
        <v>NOT EQUAL</v>
      </c>
      <c r="T1144" s="1" t="str">
        <f aca="false">IF(ISNA(VLOOKUP(P1144,'NEW XEQM.c'!D:D,1,0)),"--",VLOOKUP(P1144,'NEW XEQM.c'!D:G,3,0))</f>
        <v>--</v>
      </c>
      <c r="U1144" s="1"/>
      <c r="W1144" s="0" t="e">
        <f aca="false">SUBSTITUTE(IF(AND(T1144="--",FIND("STD",E1144),FIND("fn",C1144)&gt;0,FIND("ITM_",P1144),I1144="CAT_FNCT"),E1144,""),"""","")</f>
        <v>#VALUE!</v>
      </c>
    </row>
    <row r="1145" customFormat="false" ht="15.75" hidden="false" customHeight="false" outlineLevel="0" collapsed="false">
      <c r="A1145" s="23" t="n">
        <f aca="false">IF(B1145=INT(B1145),ROW(),"")</f>
        <v>1145</v>
      </c>
      <c r="B1145" s="24" t="n">
        <f aca="false">IF(AND(MID(C1145,2,1)&lt;&gt;"/",MID(C1145,1,1)="/"),INT(B1144)+1,B1144+0.01)</f>
        <v>1121</v>
      </c>
      <c r="C1145" s="105" t="s">
        <v>0</v>
      </c>
      <c r="D1145" s="105" t="s">
        <v>1</v>
      </c>
      <c r="E1145" s="106" t="s">
        <v>2</v>
      </c>
      <c r="F1145" s="106" t="s">
        <v>2565</v>
      </c>
      <c r="G1145" s="113" t="n">
        <v>0</v>
      </c>
      <c r="H1145" s="113" t="n">
        <v>0</v>
      </c>
      <c r="I1145" s="106" t="s">
        <v>4</v>
      </c>
      <c r="J1145" s="106" t="s">
        <v>5</v>
      </c>
      <c r="K1145" s="108" t="s">
        <v>6</v>
      </c>
      <c r="L1145" s="109" t="s">
        <v>7</v>
      </c>
      <c r="M1145" s="109" t="s">
        <v>244</v>
      </c>
      <c r="N1145" s="28"/>
      <c r="O1145" s="28"/>
      <c r="P1145" s="20" t="s">
        <v>2566</v>
      </c>
      <c r="Q1145" s="21"/>
      <c r="R1145" s="1"/>
      <c r="S1145" s="1" t="str">
        <f aca="false">IF(E1145=F1145,"","NOT EQUAL")</f>
        <v>NOT EQUAL</v>
      </c>
      <c r="T1145" s="1" t="str">
        <f aca="false">IF(ISNA(VLOOKUP(P1145,'NEW XEQM.c'!D:D,1,0)),"--",VLOOKUP(P1145,'NEW XEQM.c'!D:G,3,0))</f>
        <v>--</v>
      </c>
      <c r="U1145" s="1"/>
      <c r="W1145" s="0" t="e">
        <f aca="false">SUBSTITUTE(IF(AND(T1145="--",FIND("STD",E1145),FIND("fn",C1145)&gt;0,FIND("ITM_",P1145),I1145="CAT_FNCT"),E1145,""),"""","")</f>
        <v>#VALUE!</v>
      </c>
    </row>
    <row r="1146" customFormat="false" ht="15.75" hidden="false" customHeight="false" outlineLevel="0" collapsed="false">
      <c r="A1146" s="23" t="n">
        <f aca="false">IF(B1146=INT(B1146),ROW(),"")</f>
        <v>1146</v>
      </c>
      <c r="B1146" s="24" t="n">
        <f aca="false">IF(AND(MID(C1146,2,1)&lt;&gt;"/",MID(C1146,1,1)="/"),INT(B1145)+1,B1145+0.01)</f>
        <v>1122</v>
      </c>
      <c r="C1146" s="105" t="s">
        <v>0</v>
      </c>
      <c r="D1146" s="105" t="s">
        <v>1</v>
      </c>
      <c r="E1146" s="106" t="s">
        <v>2</v>
      </c>
      <c r="F1146" s="106" t="s">
        <v>2567</v>
      </c>
      <c r="G1146" s="113" t="n">
        <v>0</v>
      </c>
      <c r="H1146" s="113" t="n">
        <v>0</v>
      </c>
      <c r="I1146" s="106" t="s">
        <v>4</v>
      </c>
      <c r="J1146" s="106" t="s">
        <v>5</v>
      </c>
      <c r="K1146" s="108" t="s">
        <v>6</v>
      </c>
      <c r="L1146" s="109" t="s">
        <v>7</v>
      </c>
      <c r="M1146" s="109" t="s">
        <v>244</v>
      </c>
      <c r="N1146" s="28"/>
      <c r="O1146" s="28"/>
      <c r="P1146" s="20" t="s">
        <v>2568</v>
      </c>
      <c r="Q1146" s="21"/>
      <c r="R1146" s="1"/>
      <c r="S1146" s="1" t="str">
        <f aca="false">IF(E1146=F1146,"","NOT EQUAL")</f>
        <v>NOT EQUAL</v>
      </c>
      <c r="T1146" s="1" t="str">
        <f aca="false">IF(ISNA(VLOOKUP(P1146,'NEW XEQM.c'!D:D,1,0)),"--",VLOOKUP(P1146,'NEW XEQM.c'!D:G,3,0))</f>
        <v>--</v>
      </c>
      <c r="U1146" s="1"/>
      <c r="W1146" s="0" t="e">
        <f aca="false">SUBSTITUTE(IF(AND(T1146="--",FIND("STD",E1146),FIND("fn",C1146)&gt;0,FIND("ITM_",P1146),I1146="CAT_FNCT"),E1146,""),"""","")</f>
        <v>#VALUE!</v>
      </c>
    </row>
    <row r="1147" customFormat="false" ht="15.75" hidden="false" customHeight="false" outlineLevel="0" collapsed="false">
      <c r="A1147" s="23" t="n">
        <f aca="false">IF(B1147=INT(B1147),ROW(),"")</f>
        <v>1147</v>
      </c>
      <c r="B1147" s="24" t="n">
        <f aca="false">IF(AND(MID(C1147,2,1)&lt;&gt;"/",MID(C1147,1,1)="/"),INT(B1146)+1,B1146+0.01)</f>
        <v>1123</v>
      </c>
      <c r="C1147" s="105" t="s">
        <v>0</v>
      </c>
      <c r="D1147" s="105" t="s">
        <v>1</v>
      </c>
      <c r="E1147" s="106" t="s">
        <v>2</v>
      </c>
      <c r="F1147" s="106" t="s">
        <v>2569</v>
      </c>
      <c r="G1147" s="113" t="n">
        <v>0</v>
      </c>
      <c r="H1147" s="113" t="n">
        <v>0</v>
      </c>
      <c r="I1147" s="106" t="s">
        <v>4</v>
      </c>
      <c r="J1147" s="106" t="s">
        <v>5</v>
      </c>
      <c r="K1147" s="108" t="s">
        <v>6</v>
      </c>
      <c r="L1147" s="109" t="s">
        <v>7</v>
      </c>
      <c r="M1147" s="109" t="s">
        <v>244</v>
      </c>
      <c r="N1147" s="28"/>
      <c r="O1147" s="28"/>
      <c r="P1147" s="20" t="s">
        <v>2570</v>
      </c>
      <c r="Q1147" s="21"/>
      <c r="R1147" s="1"/>
      <c r="S1147" s="1" t="str">
        <f aca="false">IF(E1147=F1147,"","NOT EQUAL")</f>
        <v>NOT EQUAL</v>
      </c>
      <c r="T1147" s="1" t="str">
        <f aca="false">IF(ISNA(VLOOKUP(P1147,'NEW XEQM.c'!D:D,1,0)),"--",VLOOKUP(P1147,'NEW XEQM.c'!D:G,3,0))</f>
        <v>--</v>
      </c>
      <c r="U1147" s="1"/>
      <c r="W1147" s="0" t="e">
        <f aca="false">SUBSTITUTE(IF(AND(T1147="--",FIND("STD",E1147),FIND("fn",C1147)&gt;0,FIND("ITM_",P1147),I1147="CAT_FNCT"),E1147,""),"""","")</f>
        <v>#VALUE!</v>
      </c>
    </row>
    <row r="1148" customFormat="false" ht="15.75" hidden="false" customHeight="false" outlineLevel="0" collapsed="false">
      <c r="A1148" s="23" t="n">
        <f aca="false">IF(B1148=INT(B1148),ROW(),"")</f>
        <v>1148</v>
      </c>
      <c r="B1148" s="24" t="n">
        <f aca="false">IF(AND(MID(C1148,2,1)&lt;&gt;"/",MID(C1148,1,1)="/"),INT(B1147)+1,B1147+0.01)</f>
        <v>1124</v>
      </c>
      <c r="C1148" s="105" t="s">
        <v>0</v>
      </c>
      <c r="D1148" s="105" t="s">
        <v>1</v>
      </c>
      <c r="E1148" s="106" t="s">
        <v>2</v>
      </c>
      <c r="F1148" s="106" t="s">
        <v>2571</v>
      </c>
      <c r="G1148" s="113" t="n">
        <v>0</v>
      </c>
      <c r="H1148" s="113" t="n">
        <v>0</v>
      </c>
      <c r="I1148" s="106" t="s">
        <v>4</v>
      </c>
      <c r="J1148" s="106" t="s">
        <v>5</v>
      </c>
      <c r="K1148" s="108" t="s">
        <v>6</v>
      </c>
      <c r="L1148" s="109" t="s">
        <v>7</v>
      </c>
      <c r="M1148" s="109" t="s">
        <v>244</v>
      </c>
      <c r="N1148" s="28"/>
      <c r="O1148" s="28"/>
      <c r="P1148" s="20" t="s">
        <v>2572</v>
      </c>
      <c r="Q1148" s="21"/>
      <c r="R1148" s="1"/>
      <c r="S1148" s="1" t="str">
        <f aca="false">IF(E1148=F1148,"","NOT EQUAL")</f>
        <v>NOT EQUAL</v>
      </c>
      <c r="T1148" s="1" t="str">
        <f aca="false">IF(ISNA(VLOOKUP(P1148,'NEW XEQM.c'!D:D,1,0)),"--",VLOOKUP(P1148,'NEW XEQM.c'!D:G,3,0))</f>
        <v>--</v>
      </c>
      <c r="U1148" s="1"/>
      <c r="W1148" s="0" t="e">
        <f aca="false">SUBSTITUTE(IF(AND(T1148="--",FIND("STD",E1148),FIND("fn",C1148)&gt;0,FIND("ITM_",P1148),I1148="CAT_FNCT"),E1148,""),"""","")</f>
        <v>#VALUE!</v>
      </c>
    </row>
    <row r="1149" customFormat="false" ht="15.75" hidden="false" customHeight="false" outlineLevel="0" collapsed="false">
      <c r="A1149" s="23" t="n">
        <f aca="false">IF(B1149=INT(B1149),ROW(),"")</f>
        <v>1149</v>
      </c>
      <c r="B1149" s="24" t="n">
        <f aca="false">IF(AND(MID(C1149,2,1)&lt;&gt;"/",MID(C1149,1,1)="/"),INT(B1148)+1,B1148+0.01)</f>
        <v>1125</v>
      </c>
      <c r="C1149" s="105" t="s">
        <v>0</v>
      </c>
      <c r="D1149" s="105" t="s">
        <v>1</v>
      </c>
      <c r="E1149" s="106" t="s">
        <v>2</v>
      </c>
      <c r="F1149" s="106" t="s">
        <v>2573</v>
      </c>
      <c r="G1149" s="113" t="n">
        <v>0</v>
      </c>
      <c r="H1149" s="113" t="n">
        <v>0</v>
      </c>
      <c r="I1149" s="106" t="s">
        <v>4</v>
      </c>
      <c r="J1149" s="106" t="s">
        <v>5</v>
      </c>
      <c r="K1149" s="108" t="s">
        <v>6</v>
      </c>
      <c r="L1149" s="109" t="s">
        <v>7</v>
      </c>
      <c r="M1149" s="109" t="s">
        <v>244</v>
      </c>
      <c r="N1149" s="28"/>
      <c r="O1149" s="28"/>
      <c r="P1149" s="20" t="s">
        <v>2574</v>
      </c>
      <c r="Q1149" s="21"/>
      <c r="R1149" s="1"/>
      <c r="S1149" s="1" t="str">
        <f aca="false">IF(E1149=F1149,"","NOT EQUAL")</f>
        <v>NOT EQUAL</v>
      </c>
      <c r="T1149" s="1" t="str">
        <f aca="false">IF(ISNA(VLOOKUP(P1149,'NEW XEQM.c'!D:D,1,0)),"--",VLOOKUP(P1149,'NEW XEQM.c'!D:G,3,0))</f>
        <v>--</v>
      </c>
      <c r="U1149" s="1"/>
      <c r="W1149" s="0" t="e">
        <f aca="false">SUBSTITUTE(IF(AND(T1149="--",FIND("STD",E1149),FIND("fn",C1149)&gt;0,FIND("ITM_",P1149),I1149="CAT_FNCT"),E1149,""),"""","")</f>
        <v>#VALUE!</v>
      </c>
    </row>
    <row r="1150" customFormat="false" ht="15.75" hidden="false" customHeight="false" outlineLevel="0" collapsed="false">
      <c r="A1150" s="23" t="n">
        <f aca="false">IF(B1150=INT(B1150),ROW(),"")</f>
        <v>1150</v>
      </c>
      <c r="B1150" s="24" t="n">
        <f aca="false">IF(AND(MID(C1150,2,1)&lt;&gt;"/",MID(C1150,1,1)="/"),INT(B1149)+1,B1149+0.01)</f>
        <v>1126</v>
      </c>
      <c r="C1150" s="105" t="s">
        <v>0</v>
      </c>
      <c r="D1150" s="105" t="s">
        <v>1</v>
      </c>
      <c r="E1150" s="106" t="s">
        <v>2</v>
      </c>
      <c r="F1150" s="106" t="s">
        <v>2575</v>
      </c>
      <c r="G1150" s="113" t="n">
        <v>0</v>
      </c>
      <c r="H1150" s="113" t="n">
        <v>0</v>
      </c>
      <c r="I1150" s="106" t="s">
        <v>4</v>
      </c>
      <c r="J1150" s="106" t="s">
        <v>5</v>
      </c>
      <c r="K1150" s="108" t="s">
        <v>6</v>
      </c>
      <c r="L1150" s="109" t="s">
        <v>7</v>
      </c>
      <c r="M1150" s="109" t="s">
        <v>244</v>
      </c>
      <c r="N1150" s="28"/>
      <c r="O1150" s="28"/>
      <c r="P1150" s="20" t="s">
        <v>2576</v>
      </c>
      <c r="Q1150" s="21"/>
      <c r="R1150" s="1"/>
      <c r="S1150" s="1" t="str">
        <f aca="false">IF(E1150=F1150,"","NOT EQUAL")</f>
        <v>NOT EQUAL</v>
      </c>
      <c r="T1150" s="1" t="str">
        <f aca="false">IF(ISNA(VLOOKUP(P1150,'NEW XEQM.c'!D:D,1,0)),"--",VLOOKUP(P1150,'NEW XEQM.c'!D:G,3,0))</f>
        <v>--</v>
      </c>
      <c r="U1150" s="1"/>
      <c r="W1150" s="0" t="e">
        <f aca="false">SUBSTITUTE(IF(AND(T1150="--",FIND("STD",E1150),FIND("fn",C1150)&gt;0,FIND("ITM_",P1150),I1150="CAT_FNCT"),E1150,""),"""","")</f>
        <v>#VALUE!</v>
      </c>
    </row>
    <row r="1151" customFormat="false" ht="15.75" hidden="false" customHeight="false" outlineLevel="0" collapsed="false">
      <c r="A1151" s="23" t="n">
        <f aca="false">IF(B1151=INT(B1151),ROW(),"")</f>
        <v>1151</v>
      </c>
      <c r="B1151" s="24" t="n">
        <f aca="false">IF(AND(MID(C1151,2,1)&lt;&gt;"/",MID(C1151,1,1)="/"),INT(B1150)+1,B1150+0.01)</f>
        <v>1127</v>
      </c>
      <c r="C1151" s="105" t="s">
        <v>0</v>
      </c>
      <c r="D1151" s="105" t="s">
        <v>1</v>
      </c>
      <c r="E1151" s="106" t="s">
        <v>2</v>
      </c>
      <c r="F1151" s="106" t="s">
        <v>2577</v>
      </c>
      <c r="G1151" s="113" t="n">
        <v>0</v>
      </c>
      <c r="H1151" s="113" t="n">
        <v>0</v>
      </c>
      <c r="I1151" s="106" t="s">
        <v>4</v>
      </c>
      <c r="J1151" s="106" t="s">
        <v>5</v>
      </c>
      <c r="K1151" s="108" t="s">
        <v>6</v>
      </c>
      <c r="L1151" s="109" t="s">
        <v>7</v>
      </c>
      <c r="M1151" s="109" t="s">
        <v>244</v>
      </c>
      <c r="N1151" s="28"/>
      <c r="O1151" s="28"/>
      <c r="P1151" s="20" t="s">
        <v>2578</v>
      </c>
      <c r="Q1151" s="21"/>
      <c r="R1151" s="1"/>
      <c r="S1151" s="1" t="str">
        <f aca="false">IF(E1151=F1151,"","NOT EQUAL")</f>
        <v>NOT EQUAL</v>
      </c>
      <c r="T1151" s="1" t="str">
        <f aca="false">IF(ISNA(VLOOKUP(P1151,'NEW XEQM.c'!D:D,1,0)),"--",VLOOKUP(P1151,'NEW XEQM.c'!D:G,3,0))</f>
        <v>--</v>
      </c>
      <c r="U1151" s="1"/>
      <c r="W1151" s="0" t="e">
        <f aca="false">SUBSTITUTE(IF(AND(T1151="--",FIND("STD",E1151),FIND("fn",C1151)&gt;0,FIND("ITM_",P1151),I1151="CAT_FNCT"),E1151,""),"""","")</f>
        <v>#VALUE!</v>
      </c>
    </row>
    <row r="1152" customFormat="false" ht="15.75" hidden="false" customHeight="false" outlineLevel="0" collapsed="false">
      <c r="A1152" s="23" t="n">
        <f aca="false">IF(B1152=INT(B1152),ROW(),"")</f>
        <v>1152</v>
      </c>
      <c r="B1152" s="24" t="n">
        <f aca="false">IF(AND(MID(C1152,2,1)&lt;&gt;"/",MID(C1152,1,1)="/"),INT(B1151)+1,B1151+0.01)</f>
        <v>1128</v>
      </c>
      <c r="C1152" s="105" t="s">
        <v>0</v>
      </c>
      <c r="D1152" s="105" t="s">
        <v>1</v>
      </c>
      <c r="E1152" s="106" t="s">
        <v>2</v>
      </c>
      <c r="F1152" s="106" t="s">
        <v>2579</v>
      </c>
      <c r="G1152" s="113" t="n">
        <v>0</v>
      </c>
      <c r="H1152" s="113" t="n">
        <v>0</v>
      </c>
      <c r="I1152" s="106" t="s">
        <v>4</v>
      </c>
      <c r="J1152" s="106" t="s">
        <v>5</v>
      </c>
      <c r="K1152" s="108" t="s">
        <v>6</v>
      </c>
      <c r="L1152" s="109" t="s">
        <v>7</v>
      </c>
      <c r="M1152" s="109" t="s">
        <v>244</v>
      </c>
      <c r="N1152" s="28"/>
      <c r="O1152" s="28"/>
      <c r="P1152" s="20" t="s">
        <v>2580</v>
      </c>
      <c r="Q1152" s="21"/>
      <c r="R1152" s="1"/>
      <c r="S1152" s="1" t="str">
        <f aca="false">IF(E1152=F1152,"","NOT EQUAL")</f>
        <v>NOT EQUAL</v>
      </c>
      <c r="T1152" s="1" t="str">
        <f aca="false">IF(ISNA(VLOOKUP(P1152,'NEW XEQM.c'!D:D,1,0)),"--",VLOOKUP(P1152,'NEW XEQM.c'!D:G,3,0))</f>
        <v>--</v>
      </c>
      <c r="U1152" s="1"/>
      <c r="W1152" s="0" t="e">
        <f aca="false">SUBSTITUTE(IF(AND(T1152="--",FIND("STD",E1152),FIND("fn",C1152)&gt;0,FIND("ITM_",P1152),I1152="CAT_FNCT"),E1152,""),"""","")</f>
        <v>#VALUE!</v>
      </c>
    </row>
    <row r="1153" customFormat="false" ht="15.75" hidden="false" customHeight="false" outlineLevel="0" collapsed="false">
      <c r="A1153" s="23" t="n">
        <f aca="false">IF(B1153=INT(B1153),ROW(),"")</f>
        <v>1153</v>
      </c>
      <c r="B1153" s="24" t="n">
        <f aca="false">IF(AND(MID(C1153,2,1)&lt;&gt;"/",MID(C1153,1,1)="/"),INT(B1152)+1,B1152+0.01)</f>
        <v>1129</v>
      </c>
      <c r="C1153" s="105" t="s">
        <v>0</v>
      </c>
      <c r="D1153" s="105" t="s">
        <v>1</v>
      </c>
      <c r="E1153" s="106" t="s">
        <v>2</v>
      </c>
      <c r="F1153" s="106" t="s">
        <v>2581</v>
      </c>
      <c r="G1153" s="113" t="n">
        <v>0</v>
      </c>
      <c r="H1153" s="113" t="n">
        <v>0</v>
      </c>
      <c r="I1153" s="106" t="s">
        <v>4</v>
      </c>
      <c r="J1153" s="106" t="s">
        <v>5</v>
      </c>
      <c r="K1153" s="108" t="s">
        <v>6</v>
      </c>
      <c r="L1153" s="109" t="s">
        <v>7</v>
      </c>
      <c r="M1153" s="109" t="s">
        <v>244</v>
      </c>
      <c r="N1153" s="28"/>
      <c r="O1153" s="28"/>
      <c r="P1153" s="20" t="s">
        <v>2582</v>
      </c>
      <c r="Q1153" s="21"/>
      <c r="R1153" s="1"/>
      <c r="S1153" s="1" t="str">
        <f aca="false">IF(E1153=F1153,"","NOT EQUAL")</f>
        <v>NOT EQUAL</v>
      </c>
      <c r="T1153" s="1" t="str">
        <f aca="false">IF(ISNA(VLOOKUP(P1153,'NEW XEQM.c'!D:D,1,0)),"--",VLOOKUP(P1153,'NEW XEQM.c'!D:G,3,0))</f>
        <v>--</v>
      </c>
      <c r="U1153" s="1"/>
      <c r="W1153" s="0" t="e">
        <f aca="false">SUBSTITUTE(IF(AND(T1153="--",FIND("STD",E1153),FIND("fn",C1153)&gt;0,FIND("ITM_",P1153),I1153="CAT_FNCT"),E1153,""),"""","")</f>
        <v>#VALUE!</v>
      </c>
    </row>
    <row r="1154" customFormat="false" ht="15.75" hidden="false" customHeight="false" outlineLevel="0" collapsed="false">
      <c r="A1154" s="23" t="n">
        <f aca="false">IF(B1154=INT(B1154),ROW(),"")</f>
        <v>1154</v>
      </c>
      <c r="B1154" s="24" t="n">
        <f aca="false">IF(AND(MID(C1154,2,1)&lt;&gt;"/",MID(C1154,1,1)="/"),INT(B1153)+1,B1153+0.01)</f>
        <v>1130</v>
      </c>
      <c r="C1154" s="105" t="s">
        <v>0</v>
      </c>
      <c r="D1154" s="105" t="s">
        <v>1</v>
      </c>
      <c r="E1154" s="106" t="s">
        <v>2</v>
      </c>
      <c r="F1154" s="106" t="s">
        <v>2583</v>
      </c>
      <c r="G1154" s="113" t="n">
        <v>0</v>
      </c>
      <c r="H1154" s="113" t="n">
        <v>0</v>
      </c>
      <c r="I1154" s="106" t="s">
        <v>4</v>
      </c>
      <c r="J1154" s="106" t="s">
        <v>5</v>
      </c>
      <c r="K1154" s="108" t="s">
        <v>6</v>
      </c>
      <c r="L1154" s="109" t="s">
        <v>7</v>
      </c>
      <c r="M1154" s="109" t="s">
        <v>244</v>
      </c>
      <c r="N1154" s="28"/>
      <c r="O1154" s="28"/>
      <c r="P1154" s="20" t="s">
        <v>2584</v>
      </c>
      <c r="Q1154" s="21"/>
      <c r="R1154" s="1"/>
      <c r="S1154" s="1" t="str">
        <f aca="false">IF(E1154=F1154,"","NOT EQUAL")</f>
        <v>NOT EQUAL</v>
      </c>
      <c r="T1154" s="1" t="str">
        <f aca="false">IF(ISNA(VLOOKUP(P1154,'NEW XEQM.c'!D:D,1,0)),"--",VLOOKUP(P1154,'NEW XEQM.c'!D:G,3,0))</f>
        <v>--</v>
      </c>
      <c r="U1154" s="1"/>
      <c r="W1154" s="0" t="e">
        <f aca="false">SUBSTITUTE(IF(AND(T1154="--",FIND("STD",E1154),FIND("fn",C1154)&gt;0,FIND("ITM_",P1154),I1154="CAT_FNCT"),E1154,""),"""","")</f>
        <v>#VALUE!</v>
      </c>
    </row>
    <row r="1155" customFormat="false" ht="15.75" hidden="false" customHeight="false" outlineLevel="0" collapsed="false">
      <c r="A1155" s="23" t="n">
        <f aca="false">IF(B1155=INT(B1155),ROW(),"")</f>
        <v>1155</v>
      </c>
      <c r="B1155" s="24" t="n">
        <f aca="false">IF(AND(MID(C1155,2,1)&lt;&gt;"/",MID(C1155,1,1)="/"),INT(B1154)+1,B1154+0.01)</f>
        <v>1131</v>
      </c>
      <c r="C1155" s="105" t="s">
        <v>0</v>
      </c>
      <c r="D1155" s="105" t="s">
        <v>1</v>
      </c>
      <c r="E1155" s="106" t="s">
        <v>2</v>
      </c>
      <c r="F1155" s="106" t="s">
        <v>2585</v>
      </c>
      <c r="G1155" s="113" t="n">
        <v>0</v>
      </c>
      <c r="H1155" s="113" t="n">
        <v>0</v>
      </c>
      <c r="I1155" s="106" t="s">
        <v>4</v>
      </c>
      <c r="J1155" s="106" t="s">
        <v>5</v>
      </c>
      <c r="K1155" s="108" t="s">
        <v>6</v>
      </c>
      <c r="L1155" s="109" t="s">
        <v>7</v>
      </c>
      <c r="M1155" s="109" t="s">
        <v>244</v>
      </c>
      <c r="N1155" s="28"/>
      <c r="O1155" s="28"/>
      <c r="P1155" s="20" t="s">
        <v>2586</v>
      </c>
      <c r="Q1155" s="21"/>
      <c r="R1155" s="1"/>
      <c r="S1155" s="1" t="str">
        <f aca="false">IF(E1155=F1155,"","NOT EQUAL")</f>
        <v>NOT EQUAL</v>
      </c>
      <c r="T1155" s="1" t="str">
        <f aca="false">IF(ISNA(VLOOKUP(P1155,'NEW XEQM.c'!D:D,1,0)),"--",VLOOKUP(P1155,'NEW XEQM.c'!D:G,3,0))</f>
        <v>--</v>
      </c>
      <c r="U1155" s="1"/>
      <c r="W1155" s="0" t="e">
        <f aca="false">SUBSTITUTE(IF(AND(T1155="--",FIND("STD",E1155),FIND("fn",C1155)&gt;0,FIND("ITM_",P1155),I1155="CAT_FNCT"),E1155,""),"""","")</f>
        <v>#VALUE!</v>
      </c>
    </row>
    <row r="1156" customFormat="false" ht="15.75" hidden="false" customHeight="false" outlineLevel="0" collapsed="false">
      <c r="A1156" s="23" t="n">
        <f aca="false">IF(B1156=INT(B1156),ROW(),"")</f>
        <v>1156</v>
      </c>
      <c r="B1156" s="24" t="n">
        <f aca="false">IF(AND(MID(C1156,2,1)&lt;&gt;"/",MID(C1156,1,1)="/"),INT(B1155)+1,B1155+0.01)</f>
        <v>1132</v>
      </c>
      <c r="C1156" s="105" t="s">
        <v>0</v>
      </c>
      <c r="D1156" s="105" t="s">
        <v>1</v>
      </c>
      <c r="E1156" s="106" t="s">
        <v>2</v>
      </c>
      <c r="F1156" s="106" t="s">
        <v>2587</v>
      </c>
      <c r="G1156" s="113" t="n">
        <v>0</v>
      </c>
      <c r="H1156" s="113" t="n">
        <v>0</v>
      </c>
      <c r="I1156" s="106" t="s">
        <v>4</v>
      </c>
      <c r="J1156" s="106" t="s">
        <v>5</v>
      </c>
      <c r="K1156" s="108" t="s">
        <v>6</v>
      </c>
      <c r="L1156" s="109" t="s">
        <v>7</v>
      </c>
      <c r="M1156" s="109" t="s">
        <v>244</v>
      </c>
      <c r="N1156" s="28"/>
      <c r="O1156" s="28"/>
      <c r="P1156" s="20" t="s">
        <v>2588</v>
      </c>
      <c r="Q1156" s="21"/>
      <c r="R1156" s="1"/>
      <c r="S1156" s="1" t="str">
        <f aca="false">IF(E1156=F1156,"","NOT EQUAL")</f>
        <v>NOT EQUAL</v>
      </c>
      <c r="T1156" s="1" t="str">
        <f aca="false">IF(ISNA(VLOOKUP(P1156,'NEW XEQM.c'!D:D,1,0)),"--",VLOOKUP(P1156,'NEW XEQM.c'!D:G,3,0))</f>
        <v>--</v>
      </c>
      <c r="U1156" s="1"/>
      <c r="W1156" s="0" t="e">
        <f aca="false">SUBSTITUTE(IF(AND(T1156="--",FIND("STD",E1156),FIND("fn",C1156)&gt;0,FIND("ITM_",P1156),I1156="CAT_FNCT"),E1156,""),"""","")</f>
        <v>#VALUE!</v>
      </c>
    </row>
    <row r="1157" customFormat="false" ht="15.75" hidden="false" customHeight="false" outlineLevel="0" collapsed="false">
      <c r="A1157" s="23" t="n">
        <f aca="false">IF(B1157=INT(B1157),ROW(),"")</f>
        <v>1157</v>
      </c>
      <c r="B1157" s="24" t="n">
        <f aca="false">IF(AND(MID(C1157,2,1)&lt;&gt;"/",MID(C1157,1,1)="/"),INT(B1156)+1,B1156+0.01)</f>
        <v>1133</v>
      </c>
      <c r="C1157" s="105" t="s">
        <v>0</v>
      </c>
      <c r="D1157" s="105" t="s">
        <v>1</v>
      </c>
      <c r="E1157" s="106" t="s">
        <v>2</v>
      </c>
      <c r="F1157" s="106" t="s">
        <v>2589</v>
      </c>
      <c r="G1157" s="113" t="n">
        <v>0</v>
      </c>
      <c r="H1157" s="113" t="n">
        <v>0</v>
      </c>
      <c r="I1157" s="106" t="s">
        <v>4</v>
      </c>
      <c r="J1157" s="106" t="s">
        <v>5</v>
      </c>
      <c r="K1157" s="108" t="s">
        <v>6</v>
      </c>
      <c r="L1157" s="109" t="s">
        <v>7</v>
      </c>
      <c r="M1157" s="109" t="s">
        <v>244</v>
      </c>
      <c r="N1157" s="28"/>
      <c r="O1157" s="28"/>
      <c r="P1157" s="20" t="s">
        <v>2590</v>
      </c>
      <c r="Q1157" s="21"/>
      <c r="R1157" s="1"/>
      <c r="S1157" s="1" t="str">
        <f aca="false">IF(E1157=F1157,"","NOT EQUAL")</f>
        <v>NOT EQUAL</v>
      </c>
      <c r="T1157" s="1" t="str">
        <f aca="false">IF(ISNA(VLOOKUP(P1157,'NEW XEQM.c'!D:D,1,0)),"--",VLOOKUP(P1157,'NEW XEQM.c'!D:G,3,0))</f>
        <v>--</v>
      </c>
      <c r="U1157" s="1"/>
      <c r="W1157" s="0" t="e">
        <f aca="false">SUBSTITUTE(IF(AND(T1157="--",FIND("STD",E1157),FIND("fn",C1157)&gt;0,FIND("ITM_",P1157),I1157="CAT_FNCT"),E1157,""),"""","")</f>
        <v>#VALUE!</v>
      </c>
    </row>
    <row r="1158" customFormat="false" ht="15.75" hidden="false" customHeight="false" outlineLevel="0" collapsed="false">
      <c r="A1158" s="23" t="n">
        <f aca="false">IF(B1158=INT(B1158),ROW(),"")</f>
        <v>1158</v>
      </c>
      <c r="B1158" s="24" t="n">
        <f aca="false">IF(AND(MID(C1158,2,1)&lt;&gt;"/",MID(C1158,1,1)="/"),INT(B1157)+1,B1157+0.01)</f>
        <v>1134</v>
      </c>
      <c r="C1158" s="105" t="s">
        <v>0</v>
      </c>
      <c r="D1158" s="105" t="s">
        <v>1</v>
      </c>
      <c r="E1158" s="106" t="s">
        <v>2</v>
      </c>
      <c r="F1158" s="106" t="s">
        <v>2591</v>
      </c>
      <c r="G1158" s="113" t="n">
        <v>0</v>
      </c>
      <c r="H1158" s="113" t="n">
        <v>0</v>
      </c>
      <c r="I1158" s="106" t="s">
        <v>4</v>
      </c>
      <c r="J1158" s="106" t="s">
        <v>5</v>
      </c>
      <c r="K1158" s="108" t="s">
        <v>6</v>
      </c>
      <c r="L1158" s="109" t="s">
        <v>7</v>
      </c>
      <c r="M1158" s="109" t="s">
        <v>244</v>
      </c>
      <c r="N1158" s="28"/>
      <c r="O1158" s="28"/>
      <c r="P1158" s="20" t="s">
        <v>2592</v>
      </c>
      <c r="Q1158" s="21"/>
      <c r="R1158" s="1"/>
      <c r="S1158" s="1" t="str">
        <f aca="false">IF(E1158=F1158,"","NOT EQUAL")</f>
        <v>NOT EQUAL</v>
      </c>
      <c r="T1158" s="1" t="str">
        <f aca="false">IF(ISNA(VLOOKUP(P1158,'NEW XEQM.c'!D:D,1,0)),"--",VLOOKUP(P1158,'NEW XEQM.c'!D:G,3,0))</f>
        <v>--</v>
      </c>
      <c r="U1158" s="1"/>
      <c r="W1158" s="0" t="e">
        <f aca="false">SUBSTITUTE(IF(AND(T1158="--",FIND("STD",E1158),FIND("fn",C1158)&gt;0,FIND("ITM_",P1158),I1158="CAT_FNCT"),E1158,""),"""","")</f>
        <v>#VALUE!</v>
      </c>
    </row>
    <row r="1159" customFormat="false" ht="15.75" hidden="false" customHeight="false" outlineLevel="0" collapsed="false">
      <c r="A1159" s="23" t="n">
        <f aca="false">IF(B1159=INT(B1159),ROW(),"")</f>
        <v>1159</v>
      </c>
      <c r="B1159" s="24" t="n">
        <f aca="false">IF(AND(MID(C1159,2,1)&lt;&gt;"/",MID(C1159,1,1)="/"),INT(B1158)+1,B1158+0.01)</f>
        <v>1135</v>
      </c>
      <c r="C1159" s="105" t="s">
        <v>0</v>
      </c>
      <c r="D1159" s="105" t="s">
        <v>1</v>
      </c>
      <c r="E1159" s="106" t="s">
        <v>2</v>
      </c>
      <c r="F1159" s="106" t="s">
        <v>2593</v>
      </c>
      <c r="G1159" s="113" t="n">
        <v>0</v>
      </c>
      <c r="H1159" s="113" t="n">
        <v>0</v>
      </c>
      <c r="I1159" s="106" t="s">
        <v>4</v>
      </c>
      <c r="J1159" s="106" t="s">
        <v>5</v>
      </c>
      <c r="K1159" s="108" t="s">
        <v>6</v>
      </c>
      <c r="L1159" s="109" t="s">
        <v>7</v>
      </c>
      <c r="M1159" s="109" t="s">
        <v>244</v>
      </c>
      <c r="N1159" s="28"/>
      <c r="O1159" s="28"/>
      <c r="P1159" s="20" t="s">
        <v>2594</v>
      </c>
      <c r="Q1159" s="21"/>
      <c r="R1159" s="1"/>
      <c r="S1159" s="1" t="str">
        <f aca="false">IF(E1159=F1159,"","NOT EQUAL")</f>
        <v>NOT EQUAL</v>
      </c>
      <c r="T1159" s="1" t="str">
        <f aca="false">IF(ISNA(VLOOKUP(P1159,'NEW XEQM.c'!D:D,1,0)),"--",VLOOKUP(P1159,'NEW XEQM.c'!D:G,3,0))</f>
        <v>--</v>
      </c>
      <c r="U1159" s="1"/>
      <c r="W1159" s="0" t="e">
        <f aca="false">SUBSTITUTE(IF(AND(T1159="--",FIND("STD",E1159),FIND("fn",C1159)&gt;0,FIND("ITM_",P1159),I1159="CAT_FNCT"),E1159,""),"""","")</f>
        <v>#VALUE!</v>
      </c>
    </row>
    <row r="1160" customFormat="false" ht="15.75" hidden="false" customHeight="false" outlineLevel="0" collapsed="false">
      <c r="A1160" s="23" t="n">
        <f aca="false">IF(B1160=INT(B1160),ROW(),"")</f>
        <v>1160</v>
      </c>
      <c r="B1160" s="24" t="n">
        <f aca="false">IF(AND(MID(C1160,2,1)&lt;&gt;"/",MID(C1160,1,1)="/"),INT(B1159)+1,B1159+0.01)</f>
        <v>1136</v>
      </c>
      <c r="C1160" s="105" t="s">
        <v>0</v>
      </c>
      <c r="D1160" s="105" t="s">
        <v>1</v>
      </c>
      <c r="E1160" s="106" t="s">
        <v>2</v>
      </c>
      <c r="F1160" s="106" t="s">
        <v>2595</v>
      </c>
      <c r="G1160" s="113" t="n">
        <v>0</v>
      </c>
      <c r="H1160" s="113" t="n">
        <v>0</v>
      </c>
      <c r="I1160" s="106" t="s">
        <v>4</v>
      </c>
      <c r="J1160" s="106" t="s">
        <v>5</v>
      </c>
      <c r="K1160" s="108" t="s">
        <v>6</v>
      </c>
      <c r="L1160" s="109" t="s">
        <v>7</v>
      </c>
      <c r="M1160" s="109" t="s">
        <v>244</v>
      </c>
      <c r="N1160" s="28"/>
      <c r="O1160" s="28"/>
      <c r="P1160" s="20" t="s">
        <v>2596</v>
      </c>
      <c r="Q1160" s="21"/>
      <c r="R1160" s="1"/>
      <c r="S1160" s="1" t="str">
        <f aca="false">IF(E1160=F1160,"","NOT EQUAL")</f>
        <v>NOT EQUAL</v>
      </c>
      <c r="T1160" s="1" t="str">
        <f aca="false">IF(ISNA(VLOOKUP(P1160,'NEW XEQM.c'!D:D,1,0)),"--",VLOOKUP(P1160,'NEW XEQM.c'!D:G,3,0))</f>
        <v>--</v>
      </c>
      <c r="U1160" s="1"/>
      <c r="W1160" s="0" t="e">
        <f aca="false">SUBSTITUTE(IF(AND(T1160="--",FIND("STD",E1160),FIND("fn",C1160)&gt;0,FIND("ITM_",P1160),I1160="CAT_FNCT"),E1160,""),"""","")</f>
        <v>#VALUE!</v>
      </c>
    </row>
    <row r="1161" customFormat="false" ht="15.75" hidden="false" customHeight="false" outlineLevel="0" collapsed="false">
      <c r="A1161" s="23" t="n">
        <f aca="false">IF(B1161=INT(B1161),ROW(),"")</f>
        <v>1161</v>
      </c>
      <c r="B1161" s="24" t="n">
        <f aca="false">IF(AND(MID(C1161,2,1)&lt;&gt;"/",MID(C1161,1,1)="/"),INT(B1160)+1,B1160+0.01)</f>
        <v>1137</v>
      </c>
      <c r="C1161" s="105" t="s">
        <v>0</v>
      </c>
      <c r="D1161" s="105" t="s">
        <v>1</v>
      </c>
      <c r="E1161" s="106" t="s">
        <v>2</v>
      </c>
      <c r="F1161" s="106" t="s">
        <v>2597</v>
      </c>
      <c r="G1161" s="113" t="n">
        <v>0</v>
      </c>
      <c r="H1161" s="113" t="n">
        <v>0</v>
      </c>
      <c r="I1161" s="106" t="s">
        <v>4</v>
      </c>
      <c r="J1161" s="106" t="s">
        <v>5</v>
      </c>
      <c r="K1161" s="108" t="s">
        <v>6</v>
      </c>
      <c r="L1161" s="109" t="s">
        <v>7</v>
      </c>
      <c r="M1161" s="109" t="s">
        <v>244</v>
      </c>
      <c r="N1161" s="28"/>
      <c r="O1161" s="28"/>
      <c r="P1161" s="20" t="s">
        <v>2598</v>
      </c>
      <c r="Q1161" s="21"/>
      <c r="R1161" s="1"/>
      <c r="S1161" s="1" t="str">
        <f aca="false">IF(E1161=F1161,"","NOT EQUAL")</f>
        <v>NOT EQUAL</v>
      </c>
      <c r="T1161" s="1" t="str">
        <f aca="false">IF(ISNA(VLOOKUP(P1161,'NEW XEQM.c'!D:D,1,0)),"--",VLOOKUP(P1161,'NEW XEQM.c'!D:G,3,0))</f>
        <v>--</v>
      </c>
      <c r="U1161" s="1"/>
      <c r="W1161" s="0" t="e">
        <f aca="false">SUBSTITUTE(IF(AND(T1161="--",FIND("STD",E1161),FIND("fn",C1161)&gt;0,FIND("ITM_",P1161),I1161="CAT_FNCT"),E1161,""),"""","")</f>
        <v>#VALUE!</v>
      </c>
    </row>
    <row r="1162" customFormat="false" ht="15.75" hidden="false" customHeight="false" outlineLevel="0" collapsed="false">
      <c r="A1162" s="23" t="n">
        <f aca="false">IF(B1162=INT(B1162),ROW(),"")</f>
        <v>1162</v>
      </c>
      <c r="B1162" s="24" t="n">
        <f aca="false">IF(AND(MID(C1162,2,1)&lt;&gt;"/",MID(C1162,1,1)="/"),INT(B1161)+1,B1161+0.01)</f>
        <v>1138</v>
      </c>
      <c r="C1162" s="105" t="s">
        <v>0</v>
      </c>
      <c r="D1162" s="105" t="s">
        <v>1</v>
      </c>
      <c r="E1162" s="106" t="s">
        <v>2</v>
      </c>
      <c r="F1162" s="106" t="s">
        <v>2599</v>
      </c>
      <c r="G1162" s="113" t="n">
        <v>0</v>
      </c>
      <c r="H1162" s="113" t="n">
        <v>0</v>
      </c>
      <c r="I1162" s="106" t="s">
        <v>4</v>
      </c>
      <c r="J1162" s="106" t="s">
        <v>5</v>
      </c>
      <c r="K1162" s="108" t="s">
        <v>6</v>
      </c>
      <c r="L1162" s="109" t="s">
        <v>7</v>
      </c>
      <c r="M1162" s="109" t="s">
        <v>244</v>
      </c>
      <c r="N1162" s="28"/>
      <c r="O1162" s="28"/>
      <c r="P1162" s="20" t="s">
        <v>2600</v>
      </c>
      <c r="Q1162" s="21"/>
      <c r="R1162" s="1"/>
      <c r="S1162" s="1" t="str">
        <f aca="false">IF(E1162=F1162,"","NOT EQUAL")</f>
        <v>NOT EQUAL</v>
      </c>
      <c r="T1162" s="1" t="str">
        <f aca="false">IF(ISNA(VLOOKUP(P1162,'NEW XEQM.c'!D:D,1,0)),"--",VLOOKUP(P1162,'NEW XEQM.c'!D:G,3,0))</f>
        <v>--</v>
      </c>
      <c r="U1162" s="1"/>
      <c r="W1162" s="0" t="e">
        <f aca="false">SUBSTITUTE(IF(AND(T1162="--",FIND("STD",E1162),FIND("fn",C1162)&gt;0,FIND("ITM_",P1162),I1162="CAT_FNCT"),E1162,""),"""","")</f>
        <v>#VALUE!</v>
      </c>
    </row>
    <row r="1163" customFormat="false" ht="15.75" hidden="false" customHeight="false" outlineLevel="0" collapsed="false">
      <c r="A1163" s="23" t="n">
        <f aca="false">IF(B1163=INT(B1163),ROW(),"")</f>
        <v>1163</v>
      </c>
      <c r="B1163" s="24" t="n">
        <f aca="false">IF(AND(MID(C1163,2,1)&lt;&gt;"/",MID(C1163,1,1)="/"),INT(B1162)+1,B1162+0.01)</f>
        <v>1139</v>
      </c>
      <c r="C1163" s="105" t="s">
        <v>0</v>
      </c>
      <c r="D1163" s="105" t="s">
        <v>1</v>
      </c>
      <c r="E1163" s="106" t="s">
        <v>2</v>
      </c>
      <c r="F1163" s="106" t="s">
        <v>2601</v>
      </c>
      <c r="G1163" s="113" t="n">
        <v>0</v>
      </c>
      <c r="H1163" s="113" t="n">
        <v>0</v>
      </c>
      <c r="I1163" s="106" t="s">
        <v>4</v>
      </c>
      <c r="J1163" s="106" t="s">
        <v>5</v>
      </c>
      <c r="K1163" s="108" t="s">
        <v>6</v>
      </c>
      <c r="L1163" s="109" t="s">
        <v>7</v>
      </c>
      <c r="M1163" s="109" t="s">
        <v>244</v>
      </c>
      <c r="N1163" s="28"/>
      <c r="O1163" s="28"/>
      <c r="P1163" s="20" t="s">
        <v>2602</v>
      </c>
      <c r="Q1163" s="21"/>
      <c r="R1163" s="1"/>
      <c r="S1163" s="1" t="str">
        <f aca="false">IF(E1163=F1163,"","NOT EQUAL")</f>
        <v>NOT EQUAL</v>
      </c>
      <c r="T1163" s="1" t="str">
        <f aca="false">IF(ISNA(VLOOKUP(P1163,'NEW XEQM.c'!D:D,1,0)),"--",VLOOKUP(P1163,'NEW XEQM.c'!D:G,3,0))</f>
        <v>--</v>
      </c>
      <c r="U1163" s="1"/>
      <c r="W1163" s="0" t="e">
        <f aca="false">SUBSTITUTE(IF(AND(T1163="--",FIND("STD",E1163),FIND("fn",C1163)&gt;0,FIND("ITM_",P1163),I1163="CAT_FNCT"),E1163,""),"""","")</f>
        <v>#VALUE!</v>
      </c>
    </row>
    <row r="1164" customFormat="false" ht="15.75" hidden="false" customHeight="false" outlineLevel="0" collapsed="false">
      <c r="A1164" s="23" t="n">
        <f aca="false">IF(B1164=INT(B1164),ROW(),"")</f>
        <v>1164</v>
      </c>
      <c r="B1164" s="24" t="n">
        <f aca="false">IF(AND(MID(C1164,2,1)&lt;&gt;"/",MID(C1164,1,1)="/"),INT(B1163)+1,B1163+0.01)</f>
        <v>1140</v>
      </c>
      <c r="C1164" s="105" t="s">
        <v>0</v>
      </c>
      <c r="D1164" s="105" t="s">
        <v>1</v>
      </c>
      <c r="E1164" s="106" t="s">
        <v>2</v>
      </c>
      <c r="F1164" s="106" t="s">
        <v>2603</v>
      </c>
      <c r="G1164" s="113" t="n">
        <v>0</v>
      </c>
      <c r="H1164" s="113" t="n">
        <v>0</v>
      </c>
      <c r="I1164" s="106" t="s">
        <v>4</v>
      </c>
      <c r="J1164" s="106" t="s">
        <v>5</v>
      </c>
      <c r="K1164" s="108" t="s">
        <v>6</v>
      </c>
      <c r="L1164" s="109" t="s">
        <v>7</v>
      </c>
      <c r="M1164" s="109" t="s">
        <v>244</v>
      </c>
      <c r="N1164" s="28"/>
      <c r="O1164" s="28"/>
      <c r="P1164" s="20" t="s">
        <v>2604</v>
      </c>
      <c r="Q1164" s="21"/>
      <c r="R1164" s="1"/>
      <c r="S1164" s="1" t="str">
        <f aca="false">IF(E1164=F1164,"","NOT EQUAL")</f>
        <v>NOT EQUAL</v>
      </c>
      <c r="T1164" s="1" t="str">
        <f aca="false">IF(ISNA(VLOOKUP(P1164,'NEW XEQM.c'!D:D,1,0)),"--",VLOOKUP(P1164,'NEW XEQM.c'!D:G,3,0))</f>
        <v>--</v>
      </c>
      <c r="U1164" s="1"/>
      <c r="W1164" s="0" t="e">
        <f aca="false">SUBSTITUTE(IF(AND(T1164="--",FIND("STD",E1164),FIND("fn",C1164)&gt;0,FIND("ITM_",P1164),I1164="CAT_FNCT"),E1164,""),"""","")</f>
        <v>#VALUE!</v>
      </c>
    </row>
    <row r="1165" customFormat="false" ht="15.75" hidden="false" customHeight="false" outlineLevel="0" collapsed="false">
      <c r="A1165" s="23" t="n">
        <f aca="false">IF(B1165=INT(B1165),ROW(),"")</f>
        <v>1165</v>
      </c>
      <c r="B1165" s="24" t="n">
        <f aca="false">IF(AND(MID(C1165,2,1)&lt;&gt;"/",MID(C1165,1,1)="/"),INT(B1164)+1,B1164+0.01)</f>
        <v>1141</v>
      </c>
      <c r="C1165" s="105" t="s">
        <v>0</v>
      </c>
      <c r="D1165" s="105" t="s">
        <v>1</v>
      </c>
      <c r="E1165" s="106" t="s">
        <v>2</v>
      </c>
      <c r="F1165" s="106" t="s">
        <v>2605</v>
      </c>
      <c r="G1165" s="113" t="n">
        <v>0</v>
      </c>
      <c r="H1165" s="113" t="n">
        <v>0</v>
      </c>
      <c r="I1165" s="106" t="s">
        <v>4</v>
      </c>
      <c r="J1165" s="106" t="s">
        <v>5</v>
      </c>
      <c r="K1165" s="108" t="s">
        <v>6</v>
      </c>
      <c r="L1165" s="109" t="s">
        <v>7</v>
      </c>
      <c r="M1165" s="109" t="s">
        <v>244</v>
      </c>
      <c r="N1165" s="28"/>
      <c r="O1165" s="28"/>
      <c r="P1165" s="20" t="s">
        <v>2606</v>
      </c>
      <c r="Q1165" s="21"/>
      <c r="R1165" s="1"/>
      <c r="S1165" s="1" t="str">
        <f aca="false">IF(E1165=F1165,"","NOT EQUAL")</f>
        <v>NOT EQUAL</v>
      </c>
      <c r="T1165" s="1" t="str">
        <f aca="false">IF(ISNA(VLOOKUP(P1165,'NEW XEQM.c'!D:D,1,0)),"--",VLOOKUP(P1165,'NEW XEQM.c'!D:G,3,0))</f>
        <v>--</v>
      </c>
      <c r="U1165" s="1"/>
      <c r="W1165" s="0" t="e">
        <f aca="false">SUBSTITUTE(IF(AND(T1165="--",FIND("STD",E1165),FIND("fn",C1165)&gt;0,FIND("ITM_",P1165),I1165="CAT_FNCT"),E1165,""),"""","")</f>
        <v>#VALUE!</v>
      </c>
    </row>
    <row r="1166" customFormat="false" ht="15.75" hidden="false" customHeight="false" outlineLevel="0" collapsed="false">
      <c r="A1166" s="23" t="n">
        <f aca="false">IF(B1166=INT(B1166),ROW(),"")</f>
        <v>1166</v>
      </c>
      <c r="B1166" s="24" t="n">
        <f aca="false">IF(AND(MID(C1166,2,1)&lt;&gt;"/",MID(C1166,1,1)="/"),INT(B1165)+1,B1165+0.01)</f>
        <v>1142</v>
      </c>
      <c r="C1166" s="105" t="s">
        <v>1376</v>
      </c>
      <c r="D1166" s="105" t="s">
        <v>2607</v>
      </c>
      <c r="E1166" s="106" t="s">
        <v>2</v>
      </c>
      <c r="F1166" s="106" t="s">
        <v>2608</v>
      </c>
      <c r="G1166" s="110" t="n">
        <v>0</v>
      </c>
      <c r="H1166" s="110" t="n">
        <v>0</v>
      </c>
      <c r="I1166" s="106" t="s">
        <v>4</v>
      </c>
      <c r="J1166" s="106" t="s">
        <v>5</v>
      </c>
      <c r="K1166" s="108" t="s">
        <v>6</v>
      </c>
      <c r="L1166" s="109" t="s">
        <v>7</v>
      </c>
      <c r="M1166" s="109" t="s">
        <v>244</v>
      </c>
      <c r="N1166" s="28"/>
      <c r="O1166" s="28"/>
      <c r="P1166" s="20" t="s">
        <v>2607</v>
      </c>
      <c r="Q1166" s="21"/>
      <c r="R1166" s="1"/>
      <c r="S1166" s="1" t="str">
        <f aca="false">IF(E1166=F1166,"","NOT EQUAL")</f>
        <v>NOT EQUAL</v>
      </c>
      <c r="T1166" s="1" t="str">
        <f aca="false">IF(ISNA(VLOOKUP(P1166,'NEW XEQM.c'!D:D,1,0)),"--",VLOOKUP(P1166,'NEW XEQM.c'!D:G,3,0))</f>
        <v>--</v>
      </c>
      <c r="U1166" s="1"/>
      <c r="W1166" s="0" t="e">
        <f aca="false">SUBSTITUTE(IF(AND(T1166="--",FIND("STD",E1166),FIND("fn",C1166)&gt;0,FIND("ITM_",P1166),I1166="CAT_FNCT"),E1166,""),"""","")</f>
        <v>#VALUE!</v>
      </c>
    </row>
    <row r="1167" customFormat="false" ht="15.75" hidden="false" customHeight="false" outlineLevel="0" collapsed="false">
      <c r="A1167" s="23" t="n">
        <f aca="false">IF(B1167=INT(B1167),ROW(),"")</f>
        <v>1167</v>
      </c>
      <c r="B1167" s="24" t="n">
        <f aca="false">IF(AND(MID(C1167,2,1)&lt;&gt;"/",MID(C1167,1,1)="/"),INT(B1166)+1,B1166+0.01)</f>
        <v>1143</v>
      </c>
      <c r="C1167" s="105" t="s">
        <v>1376</v>
      </c>
      <c r="D1167" s="105" t="s">
        <v>2609</v>
      </c>
      <c r="E1167" s="106" t="s">
        <v>2</v>
      </c>
      <c r="F1167" s="106" t="s">
        <v>2610</v>
      </c>
      <c r="G1167" s="110" t="n">
        <v>0</v>
      </c>
      <c r="H1167" s="110" t="n">
        <v>0</v>
      </c>
      <c r="I1167" s="106" t="s">
        <v>4</v>
      </c>
      <c r="J1167" s="106" t="s">
        <v>5</v>
      </c>
      <c r="K1167" s="108" t="s">
        <v>6</v>
      </c>
      <c r="L1167" s="109" t="s">
        <v>7</v>
      </c>
      <c r="M1167" s="109" t="s">
        <v>244</v>
      </c>
      <c r="N1167" s="28"/>
      <c r="O1167" s="28"/>
      <c r="P1167" s="20" t="s">
        <v>2609</v>
      </c>
      <c r="Q1167" s="21"/>
      <c r="R1167" s="1"/>
      <c r="S1167" s="1" t="str">
        <f aca="false">IF(E1167=F1167,"","NOT EQUAL")</f>
        <v>NOT EQUAL</v>
      </c>
      <c r="T1167" s="1" t="str">
        <f aca="false">IF(ISNA(VLOOKUP(P1167,'NEW XEQM.c'!D:D,1,0)),"--",VLOOKUP(P1167,'NEW XEQM.c'!D:G,3,0))</f>
        <v>--</v>
      </c>
      <c r="U1167" s="1"/>
      <c r="W1167" s="0" t="e">
        <f aca="false">SUBSTITUTE(IF(AND(T1167="--",FIND("STD",E1167),FIND("fn",C1167)&gt;0,FIND("ITM_",P1167),I1167="CAT_FNCT"),E1167,""),"""","")</f>
        <v>#VALUE!</v>
      </c>
    </row>
    <row r="1168" customFormat="false" ht="15.75" hidden="false" customHeight="false" outlineLevel="0" collapsed="false">
      <c r="A1168" s="23" t="n">
        <f aca="false">IF(B1168=INT(B1168),ROW(),"")</f>
        <v>1168</v>
      </c>
      <c r="B1168" s="24" t="n">
        <f aca="false">IF(AND(MID(C1168,2,1)&lt;&gt;"/",MID(C1168,1,1)="/"),INT(B1167)+1,B1167+0.01)</f>
        <v>1144</v>
      </c>
      <c r="C1168" s="105" t="s">
        <v>1376</v>
      </c>
      <c r="D1168" s="105" t="s">
        <v>2611</v>
      </c>
      <c r="E1168" s="106" t="s">
        <v>2</v>
      </c>
      <c r="F1168" s="106" t="s">
        <v>2612</v>
      </c>
      <c r="G1168" s="110" t="n">
        <v>0</v>
      </c>
      <c r="H1168" s="110" t="n">
        <v>0</v>
      </c>
      <c r="I1168" s="106" t="s">
        <v>4</v>
      </c>
      <c r="J1168" s="106" t="s">
        <v>5</v>
      </c>
      <c r="K1168" s="108" t="s">
        <v>6</v>
      </c>
      <c r="L1168" s="109" t="s">
        <v>7</v>
      </c>
      <c r="M1168" s="109" t="s">
        <v>244</v>
      </c>
      <c r="N1168" s="28"/>
      <c r="O1168" s="28"/>
      <c r="P1168" s="20" t="s">
        <v>2611</v>
      </c>
      <c r="Q1168" s="21"/>
      <c r="R1168" s="1"/>
      <c r="S1168" s="1" t="str">
        <f aca="false">IF(E1168=F1168,"","NOT EQUAL")</f>
        <v>NOT EQUAL</v>
      </c>
      <c r="T1168" s="1" t="str">
        <f aca="false">IF(ISNA(VLOOKUP(P1168,'NEW XEQM.c'!D:D,1,0)),"--",VLOOKUP(P1168,'NEW XEQM.c'!D:G,3,0))</f>
        <v>--</v>
      </c>
      <c r="U1168" s="1"/>
      <c r="W1168" s="0" t="e">
        <f aca="false">SUBSTITUTE(IF(AND(T1168="--",FIND("STD",E1168),FIND("fn",C1168)&gt;0,FIND("ITM_",P1168),I1168="CAT_FNCT"),E1168,""),"""","")</f>
        <v>#VALUE!</v>
      </c>
    </row>
    <row r="1169" customFormat="false" ht="15.75" hidden="false" customHeight="false" outlineLevel="0" collapsed="false">
      <c r="A1169" s="23" t="n">
        <f aca="false">IF(B1169=INT(B1169),ROW(),"")</f>
        <v>1169</v>
      </c>
      <c r="B1169" s="24" t="n">
        <f aca="false">IF(AND(MID(C1169,2,1)&lt;&gt;"/",MID(C1169,1,1)="/"),INT(B1168)+1,B1168+0.01)</f>
        <v>1145</v>
      </c>
      <c r="C1169" s="105" t="s">
        <v>1376</v>
      </c>
      <c r="D1169" s="105" t="s">
        <v>2613</v>
      </c>
      <c r="E1169" s="106" t="s">
        <v>2</v>
      </c>
      <c r="F1169" s="106" t="s">
        <v>2614</v>
      </c>
      <c r="G1169" s="110" t="n">
        <v>0</v>
      </c>
      <c r="H1169" s="110" t="n">
        <v>0</v>
      </c>
      <c r="I1169" s="106" t="s">
        <v>4</v>
      </c>
      <c r="J1169" s="106" t="s">
        <v>5</v>
      </c>
      <c r="K1169" s="108" t="s">
        <v>6</v>
      </c>
      <c r="L1169" s="109" t="s">
        <v>7</v>
      </c>
      <c r="M1169" s="109" t="s">
        <v>244</v>
      </c>
      <c r="N1169" s="28"/>
      <c r="O1169" s="28"/>
      <c r="P1169" s="20" t="s">
        <v>2613</v>
      </c>
      <c r="Q1169" s="21"/>
      <c r="R1169" s="1"/>
      <c r="S1169" s="1" t="str">
        <f aca="false">IF(E1169=F1169,"","NOT EQUAL")</f>
        <v>NOT EQUAL</v>
      </c>
      <c r="T1169" s="1" t="str">
        <f aca="false">IF(ISNA(VLOOKUP(P1169,'NEW XEQM.c'!D:D,1,0)),"--",VLOOKUP(P1169,'NEW XEQM.c'!D:G,3,0))</f>
        <v>--</v>
      </c>
      <c r="U1169" s="1"/>
      <c r="W1169" s="0" t="e">
        <f aca="false">SUBSTITUTE(IF(AND(T1169="--",FIND("STD",E1169),FIND("fn",C1169)&gt;0,FIND("ITM_",P1169),I1169="CAT_FNCT"),E1169,""),"""","")</f>
        <v>#VALUE!</v>
      </c>
    </row>
    <row r="1170" customFormat="false" ht="15.75" hidden="false" customHeight="false" outlineLevel="0" collapsed="false">
      <c r="A1170" s="23" t="n">
        <f aca="false">IF(B1170=INT(B1170),ROW(),"")</f>
        <v>1170</v>
      </c>
      <c r="B1170" s="24" t="n">
        <f aca="false">IF(AND(MID(C1170,2,1)&lt;&gt;"/",MID(C1170,1,1)="/"),INT(B1169)+1,B1169+0.01)</f>
        <v>1146</v>
      </c>
      <c r="C1170" s="105" t="s">
        <v>1376</v>
      </c>
      <c r="D1170" s="105" t="s">
        <v>2615</v>
      </c>
      <c r="E1170" s="106" t="s">
        <v>2</v>
      </c>
      <c r="F1170" s="106" t="s">
        <v>2616</v>
      </c>
      <c r="G1170" s="110" t="n">
        <v>0</v>
      </c>
      <c r="H1170" s="110" t="n">
        <v>0</v>
      </c>
      <c r="I1170" s="106" t="s">
        <v>4</v>
      </c>
      <c r="J1170" s="106" t="s">
        <v>5</v>
      </c>
      <c r="K1170" s="108" t="s">
        <v>6</v>
      </c>
      <c r="L1170" s="109" t="s">
        <v>7</v>
      </c>
      <c r="M1170" s="109" t="s">
        <v>244</v>
      </c>
      <c r="N1170" s="28"/>
      <c r="O1170" s="28"/>
      <c r="P1170" s="20" t="s">
        <v>2615</v>
      </c>
      <c r="Q1170" s="21"/>
      <c r="R1170" s="1"/>
      <c r="S1170" s="1" t="str">
        <f aca="false">IF(E1170=F1170,"","NOT EQUAL")</f>
        <v>NOT EQUAL</v>
      </c>
      <c r="T1170" s="1" t="str">
        <f aca="false">IF(ISNA(VLOOKUP(P1170,'NEW XEQM.c'!D:D,1,0)),"--",VLOOKUP(P1170,'NEW XEQM.c'!D:G,3,0))</f>
        <v>--</v>
      </c>
      <c r="U1170" s="1"/>
      <c r="W1170" s="0" t="e">
        <f aca="false">SUBSTITUTE(IF(AND(T1170="--",FIND("STD",E1170),FIND("fn",C1170)&gt;0,FIND("ITM_",P1170),I1170="CAT_FNCT"),E1170,""),"""","")</f>
        <v>#VALUE!</v>
      </c>
    </row>
    <row r="1171" customFormat="false" ht="15.75" hidden="false" customHeight="false" outlineLevel="0" collapsed="false">
      <c r="A1171" s="23" t="n">
        <f aca="false">IF(B1171=INT(B1171),ROW(),"")</f>
        <v>1171</v>
      </c>
      <c r="B1171" s="24" t="n">
        <f aca="false">IF(AND(MID(C1171,2,1)&lt;&gt;"/",MID(C1171,1,1)="/"),INT(B1170)+1,B1170+0.01)</f>
        <v>1147</v>
      </c>
      <c r="C1171" s="105" t="s">
        <v>1376</v>
      </c>
      <c r="D1171" s="105" t="s">
        <v>2617</v>
      </c>
      <c r="E1171" s="106" t="s">
        <v>2</v>
      </c>
      <c r="F1171" s="106" t="s">
        <v>2618</v>
      </c>
      <c r="G1171" s="110" t="n">
        <v>0</v>
      </c>
      <c r="H1171" s="110" t="n">
        <v>0</v>
      </c>
      <c r="I1171" s="106" t="s">
        <v>4</v>
      </c>
      <c r="J1171" s="106" t="s">
        <v>5</v>
      </c>
      <c r="K1171" s="108" t="s">
        <v>6</v>
      </c>
      <c r="L1171" s="109" t="s">
        <v>7</v>
      </c>
      <c r="M1171" s="109" t="s">
        <v>244</v>
      </c>
      <c r="N1171" s="28"/>
      <c r="O1171" s="28"/>
      <c r="P1171" s="20" t="s">
        <v>2617</v>
      </c>
      <c r="Q1171" s="21"/>
      <c r="R1171" s="1"/>
      <c r="S1171" s="1" t="str">
        <f aca="false">IF(E1171=F1171,"","NOT EQUAL")</f>
        <v>NOT EQUAL</v>
      </c>
      <c r="T1171" s="1" t="str">
        <f aca="false">IF(ISNA(VLOOKUP(P1171,'NEW XEQM.c'!D:D,1,0)),"--",VLOOKUP(P1171,'NEW XEQM.c'!D:G,3,0))</f>
        <v>--</v>
      </c>
      <c r="U1171" s="1"/>
      <c r="W1171" s="0" t="e">
        <f aca="false">SUBSTITUTE(IF(AND(T1171="--",FIND("STD",E1171),FIND("fn",C1171)&gt;0,FIND("ITM_",P1171),I1171="CAT_FNCT"),E1171,""),"""","")</f>
        <v>#VALUE!</v>
      </c>
    </row>
    <row r="1172" s="143" customFormat="true" ht="15.75" hidden="false" customHeight="false" outlineLevel="0" collapsed="false">
      <c r="A1172" s="138" t="n">
        <f aca="false">IF(B1172=INT(B1172),ROW(),"")</f>
        <v>1172</v>
      </c>
      <c r="B1172" s="139" t="n">
        <f aca="false">IF(AND(MID(C1172,2,1)&lt;&gt;"/",MID(C1172,1,1)="/"),INT(B1171)+1,B1171+0.01)</f>
        <v>1148</v>
      </c>
      <c r="C1172" s="105" t="s">
        <v>1376</v>
      </c>
      <c r="D1172" s="140" t="s">
        <v>2619</v>
      </c>
      <c r="E1172" s="84" t="s">
        <v>2</v>
      </c>
      <c r="F1172" s="84" t="s">
        <v>2620</v>
      </c>
      <c r="G1172" s="141" t="n">
        <v>0</v>
      </c>
      <c r="H1172" s="141" t="n">
        <v>0</v>
      </c>
      <c r="I1172" s="84" t="s">
        <v>4</v>
      </c>
      <c r="J1172" s="84" t="s">
        <v>5</v>
      </c>
      <c r="K1172" s="142" t="s">
        <v>6</v>
      </c>
      <c r="L1172" s="143" t="s">
        <v>7</v>
      </c>
      <c r="M1172" s="143" t="s">
        <v>244</v>
      </c>
      <c r="N1172" s="144"/>
      <c r="P1172" s="140" t="s">
        <v>2619</v>
      </c>
      <c r="Q1172" s="145"/>
      <c r="R1172" s="138"/>
      <c r="S1172" s="138" t="str">
        <f aca="false">IF(E1172=F1172,"","NOT EQUAL")</f>
        <v>NOT EQUAL</v>
      </c>
      <c r="T1172" s="138" t="str">
        <f aca="false">IF(ISNA(VLOOKUP(P1172,'NEW XEQM.c'!D:D,1,0)),"--",VLOOKUP(P1172,'NEW XEQM.c'!D:G,3,0))</f>
        <v>--</v>
      </c>
      <c r="U1172" s="138"/>
      <c r="W1172" s="143" t="e">
        <f aca="false">SUBSTITUTE(IF(AND(T1172="--",FIND("STD",E1172),FIND("fn",C1172)&gt;0,FIND("ITM_",P1172),I1172="CAT_FNCT"),E1172,""),"""","")</f>
        <v>#VALUE!</v>
      </c>
    </row>
    <row r="1173" s="143" customFormat="true" ht="15.75" hidden="false" customHeight="false" outlineLevel="0" collapsed="false">
      <c r="A1173" s="138" t="n">
        <f aca="false">IF(B1173=INT(B1173),ROW(),"")</f>
        <v>1173</v>
      </c>
      <c r="B1173" s="139" t="n">
        <f aca="false">IF(AND(MID(C1173,2,1)&lt;&gt;"/",MID(C1173,1,1)="/"),INT(B1172)+1,B1172+0.01)</f>
        <v>1149</v>
      </c>
      <c r="C1173" s="105" t="s">
        <v>1376</v>
      </c>
      <c r="D1173" s="140" t="s">
        <v>2621</v>
      </c>
      <c r="E1173" s="84" t="s">
        <v>2</v>
      </c>
      <c r="F1173" s="84" t="s">
        <v>2622</v>
      </c>
      <c r="G1173" s="141" t="n">
        <v>0</v>
      </c>
      <c r="H1173" s="141" t="n">
        <v>0</v>
      </c>
      <c r="I1173" s="84" t="s">
        <v>4</v>
      </c>
      <c r="J1173" s="84" t="s">
        <v>5</v>
      </c>
      <c r="K1173" s="142" t="s">
        <v>6</v>
      </c>
      <c r="L1173" s="143" t="s">
        <v>7</v>
      </c>
      <c r="M1173" s="143" t="s">
        <v>244</v>
      </c>
      <c r="N1173" s="144"/>
      <c r="P1173" s="140" t="s">
        <v>2621</v>
      </c>
      <c r="Q1173" s="145"/>
      <c r="R1173" s="138"/>
      <c r="S1173" s="138" t="str">
        <f aca="false">IF(E1173=F1173,"","NOT EQUAL")</f>
        <v>NOT EQUAL</v>
      </c>
      <c r="T1173" s="138" t="str">
        <f aca="false">IF(ISNA(VLOOKUP(P1173,'NEW XEQM.c'!D:D,1,0)),"--",VLOOKUP(P1173,'NEW XEQM.c'!D:G,3,0))</f>
        <v>--</v>
      </c>
      <c r="U1173" s="138"/>
      <c r="W1173" s="143" t="e">
        <f aca="false">SUBSTITUTE(IF(AND(T1173="--",FIND("STD",E1173),FIND("fn",C1173)&gt;0,FIND("ITM_",P1173),I1173="CAT_FNCT"),E1173,""),"""","")</f>
        <v>#VALUE!</v>
      </c>
    </row>
    <row r="1174" customFormat="false" ht="15.75" hidden="false" customHeight="false" outlineLevel="0" collapsed="false">
      <c r="A1174" s="23" t="n">
        <f aca="false">IF(B1174=INT(B1174),ROW(),"")</f>
        <v>1174</v>
      </c>
      <c r="B1174" s="24" t="n">
        <f aca="false">IF(AND(MID(C1174,2,1)&lt;&gt;"/",MID(C1174,1,1)="/"),INT(B1173)+1,B1173+0.01)</f>
        <v>1150</v>
      </c>
      <c r="C1174" s="105" t="s">
        <v>1376</v>
      </c>
      <c r="D1174" s="105" t="s">
        <v>2623</v>
      </c>
      <c r="E1174" s="106" t="s">
        <v>2</v>
      </c>
      <c r="F1174" s="106" t="s">
        <v>2624</v>
      </c>
      <c r="G1174" s="110" t="n">
        <v>0</v>
      </c>
      <c r="H1174" s="110" t="n">
        <v>0</v>
      </c>
      <c r="I1174" s="106" t="s">
        <v>4</v>
      </c>
      <c r="J1174" s="106" t="s">
        <v>5</v>
      </c>
      <c r="K1174" s="108" t="s">
        <v>6</v>
      </c>
      <c r="L1174" s="109" t="s">
        <v>7</v>
      </c>
      <c r="M1174" s="109" t="s">
        <v>244</v>
      </c>
      <c r="N1174" s="28"/>
      <c r="O1174" s="28"/>
      <c r="P1174" s="20" t="s">
        <v>2623</v>
      </c>
      <c r="Q1174" s="21"/>
      <c r="R1174" s="1"/>
      <c r="S1174" s="1" t="str">
        <f aca="false">IF(E1174=F1174,"","NOT EQUAL")</f>
        <v>NOT EQUAL</v>
      </c>
      <c r="T1174" s="1" t="str">
        <f aca="false">IF(ISNA(VLOOKUP(P1174,'NEW XEQM.c'!D:D,1,0)),"--",VLOOKUP(P1174,'NEW XEQM.c'!D:G,3,0))</f>
        <v>--</v>
      </c>
      <c r="U1174" s="1"/>
      <c r="W1174" s="0" t="e">
        <f aca="false">SUBSTITUTE(IF(AND(T1174="--",FIND("STD",E1174),FIND("fn",C1174)&gt;0,FIND("ITM_",P1174),I1174="CAT_FNCT"),E1174,""),"""","")</f>
        <v>#VALUE!</v>
      </c>
    </row>
    <row r="1175" s="143" customFormat="true" ht="15.75" hidden="false" customHeight="false" outlineLevel="0" collapsed="false">
      <c r="A1175" s="138" t="n">
        <f aca="false">IF(B1175=INT(B1175),ROW(),"")</f>
        <v>1175</v>
      </c>
      <c r="B1175" s="139" t="n">
        <f aca="false">IF(AND(MID(C1175,2,1)&lt;&gt;"/",MID(C1175,1,1)="/"),INT(B1174)+1,B1174+0.01)</f>
        <v>1151</v>
      </c>
      <c r="C1175" s="105" t="s">
        <v>1376</v>
      </c>
      <c r="D1175" s="140" t="s">
        <v>2625</v>
      </c>
      <c r="E1175" s="84" t="s">
        <v>2</v>
      </c>
      <c r="F1175" s="84" t="s">
        <v>2115</v>
      </c>
      <c r="G1175" s="141" t="n">
        <v>0</v>
      </c>
      <c r="H1175" s="141" t="n">
        <v>0</v>
      </c>
      <c r="I1175" s="84" t="s">
        <v>4</v>
      </c>
      <c r="J1175" s="84" t="s">
        <v>5</v>
      </c>
      <c r="K1175" s="142" t="s">
        <v>6</v>
      </c>
      <c r="L1175" s="143" t="s">
        <v>7</v>
      </c>
      <c r="M1175" s="143" t="s">
        <v>244</v>
      </c>
      <c r="N1175" s="144"/>
      <c r="P1175" s="140" t="s">
        <v>2625</v>
      </c>
      <c r="Q1175" s="145"/>
      <c r="R1175" s="138"/>
      <c r="S1175" s="138" t="str">
        <f aca="false">IF(E1175=F1175,"","NOT EQUAL")</f>
        <v>NOT EQUAL</v>
      </c>
      <c r="T1175" s="138" t="str">
        <f aca="false">IF(ISNA(VLOOKUP(P1175,'NEW XEQM.c'!D:D,1,0)),"--",VLOOKUP(P1175,'NEW XEQM.c'!D:G,3,0))</f>
        <v>--</v>
      </c>
      <c r="U1175" s="138"/>
      <c r="W1175" s="143" t="e">
        <f aca="false">SUBSTITUTE(IF(AND(T1175="--",FIND("STD",E1175),FIND("fn",C1175)&gt;0,FIND("ITM_",P1175),I1175="CAT_FNCT"),E1175,""),"""","")</f>
        <v>#VALUE!</v>
      </c>
    </row>
    <row r="1176" s="143" customFormat="true" ht="15.75" hidden="false" customHeight="false" outlineLevel="0" collapsed="false">
      <c r="A1176" s="138" t="n">
        <f aca="false">IF(B1176=INT(B1176),ROW(),"")</f>
        <v>1176</v>
      </c>
      <c r="B1176" s="139" t="n">
        <f aca="false">IF(AND(MID(C1176,2,1)&lt;&gt;"/",MID(C1176,1,1)="/"),INT(B1175)+1,B1175+0.01)</f>
        <v>1152</v>
      </c>
      <c r="C1176" s="105" t="s">
        <v>1376</v>
      </c>
      <c r="D1176" s="140" t="s">
        <v>2626</v>
      </c>
      <c r="E1176" s="84" t="s">
        <v>2</v>
      </c>
      <c r="F1176" s="84" t="s">
        <v>2627</v>
      </c>
      <c r="G1176" s="141" t="n">
        <v>0</v>
      </c>
      <c r="H1176" s="141" t="n">
        <v>0</v>
      </c>
      <c r="I1176" s="84" t="s">
        <v>4</v>
      </c>
      <c r="J1176" s="84" t="s">
        <v>5</v>
      </c>
      <c r="K1176" s="142" t="s">
        <v>6</v>
      </c>
      <c r="L1176" s="143" t="s">
        <v>7</v>
      </c>
      <c r="M1176" s="143" t="s">
        <v>244</v>
      </c>
      <c r="N1176" s="144"/>
      <c r="P1176" s="140" t="s">
        <v>2626</v>
      </c>
      <c r="Q1176" s="145"/>
      <c r="R1176" s="138"/>
      <c r="S1176" s="138" t="str">
        <f aca="false">IF(E1176=F1176,"","NOT EQUAL")</f>
        <v>NOT EQUAL</v>
      </c>
      <c r="T1176" s="138" t="str">
        <f aca="false">IF(ISNA(VLOOKUP(P1176,'NEW XEQM.c'!D:D,1,0)),"--",VLOOKUP(P1176,'NEW XEQM.c'!D:G,3,0))</f>
        <v>--</v>
      </c>
      <c r="U1176" s="138"/>
      <c r="W1176" s="143" t="e">
        <f aca="false">SUBSTITUTE(IF(AND(T1176="--",FIND("STD",E1176),FIND("fn",C1176)&gt;0,FIND("ITM_",P1176),I1176="CAT_FNCT"),E1176,""),"""","")</f>
        <v>#VALUE!</v>
      </c>
    </row>
    <row r="1177" s="143" customFormat="true" ht="15.75" hidden="false" customHeight="false" outlineLevel="0" collapsed="false">
      <c r="A1177" s="138" t="n">
        <f aca="false">IF(B1177=INT(B1177),ROW(),"")</f>
        <v>1177</v>
      </c>
      <c r="B1177" s="139" t="n">
        <f aca="false">IF(AND(MID(C1177,2,1)&lt;&gt;"/",MID(C1177,1,1)="/"),INT(B1176)+1,B1176+0.01)</f>
        <v>1153</v>
      </c>
      <c r="C1177" s="105" t="s">
        <v>1376</v>
      </c>
      <c r="D1177" s="140" t="s">
        <v>2628</v>
      </c>
      <c r="E1177" s="84" t="s">
        <v>2</v>
      </c>
      <c r="F1177" s="84" t="s">
        <v>2629</v>
      </c>
      <c r="G1177" s="141" t="n">
        <v>0</v>
      </c>
      <c r="H1177" s="141" t="n">
        <v>0</v>
      </c>
      <c r="I1177" s="84" t="s">
        <v>4</v>
      </c>
      <c r="J1177" s="84" t="s">
        <v>5</v>
      </c>
      <c r="K1177" s="142" t="s">
        <v>6</v>
      </c>
      <c r="L1177" s="143" t="s">
        <v>7</v>
      </c>
      <c r="M1177" s="143" t="s">
        <v>244</v>
      </c>
      <c r="N1177" s="144"/>
      <c r="P1177" s="140" t="s">
        <v>2628</v>
      </c>
      <c r="Q1177" s="145"/>
      <c r="R1177" s="138"/>
      <c r="S1177" s="138" t="str">
        <f aca="false">IF(E1177=F1177,"","NOT EQUAL")</f>
        <v>NOT EQUAL</v>
      </c>
      <c r="T1177" s="138" t="str">
        <f aca="false">IF(ISNA(VLOOKUP(P1177,'NEW XEQM.c'!D:D,1,0)),"--",VLOOKUP(P1177,'NEW XEQM.c'!D:G,3,0))</f>
        <v>--</v>
      </c>
      <c r="U1177" s="138"/>
      <c r="W1177" s="143" t="e">
        <f aca="false">SUBSTITUTE(IF(AND(T1177="--",FIND("STD",E1177),FIND("fn",C1177)&gt;0,FIND("ITM_",P1177),I1177="CAT_FNCT"),E1177,""),"""","")</f>
        <v>#VALUE!</v>
      </c>
    </row>
    <row r="1178" s="143" customFormat="true" ht="15.75" hidden="false" customHeight="false" outlineLevel="0" collapsed="false">
      <c r="A1178" s="138" t="n">
        <f aca="false">IF(B1178=INT(B1178),ROW(),"")</f>
        <v>1178</v>
      </c>
      <c r="B1178" s="139" t="n">
        <f aca="false">IF(AND(MID(C1178,2,1)&lt;&gt;"/",MID(C1178,1,1)="/"),INT(B1177)+1,B1177+0.01)</f>
        <v>1154</v>
      </c>
      <c r="C1178" s="105" t="s">
        <v>1376</v>
      </c>
      <c r="D1178" s="140" t="s">
        <v>2630</v>
      </c>
      <c r="E1178" s="84" t="s">
        <v>2</v>
      </c>
      <c r="F1178" s="84" t="s">
        <v>2618</v>
      </c>
      <c r="G1178" s="141" t="n">
        <v>0</v>
      </c>
      <c r="H1178" s="141" t="n">
        <v>0</v>
      </c>
      <c r="I1178" s="84" t="s">
        <v>4</v>
      </c>
      <c r="J1178" s="84" t="s">
        <v>5</v>
      </c>
      <c r="K1178" s="142" t="s">
        <v>6</v>
      </c>
      <c r="L1178" s="143" t="s">
        <v>7</v>
      </c>
      <c r="M1178" s="143" t="s">
        <v>244</v>
      </c>
      <c r="N1178" s="144"/>
      <c r="P1178" s="140" t="s">
        <v>2630</v>
      </c>
      <c r="Q1178" s="145"/>
      <c r="R1178" s="138"/>
      <c r="S1178" s="138" t="str">
        <f aca="false">IF(E1178=F1178,"","NOT EQUAL")</f>
        <v>NOT EQUAL</v>
      </c>
      <c r="T1178" s="138" t="str">
        <f aca="false">IF(ISNA(VLOOKUP(P1178,'NEW XEQM.c'!D:D,1,0)),"--",VLOOKUP(P1178,'NEW XEQM.c'!D:G,3,0))</f>
        <v>--</v>
      </c>
      <c r="U1178" s="138"/>
      <c r="W1178" s="143" t="e">
        <f aca="false">SUBSTITUTE(IF(AND(T1178="--",FIND("STD",E1178),FIND("fn",C1178)&gt;0,FIND("ITM_",P1178),I1178="CAT_FNCT"),E1178,""),"""","")</f>
        <v>#VALUE!</v>
      </c>
    </row>
    <row r="1179" s="143" customFormat="true" ht="15.75" hidden="false" customHeight="false" outlineLevel="0" collapsed="false">
      <c r="A1179" s="138" t="n">
        <f aca="false">IF(B1179=INT(B1179),ROW(),"")</f>
        <v>1179</v>
      </c>
      <c r="B1179" s="139" t="n">
        <f aca="false">IF(AND(MID(C1179,2,1)&lt;&gt;"/",MID(C1179,1,1)="/"),INT(B1178)+1,B1178+0.01)</f>
        <v>1155</v>
      </c>
      <c r="C1179" s="105" t="s">
        <v>1376</v>
      </c>
      <c r="D1179" s="140" t="s">
        <v>2631</v>
      </c>
      <c r="E1179" s="84" t="s">
        <v>2</v>
      </c>
      <c r="F1179" s="84" t="s">
        <v>475</v>
      </c>
      <c r="G1179" s="141" t="n">
        <v>0</v>
      </c>
      <c r="H1179" s="141" t="n">
        <v>0</v>
      </c>
      <c r="I1179" s="84" t="s">
        <v>4</v>
      </c>
      <c r="J1179" s="84" t="s">
        <v>5</v>
      </c>
      <c r="K1179" s="142" t="s">
        <v>6</v>
      </c>
      <c r="L1179" s="143" t="s">
        <v>7</v>
      </c>
      <c r="M1179" s="143" t="s">
        <v>244</v>
      </c>
      <c r="N1179" s="144"/>
      <c r="P1179" s="140" t="s">
        <v>2631</v>
      </c>
      <c r="Q1179" s="145"/>
      <c r="R1179" s="138"/>
      <c r="S1179" s="138" t="str">
        <f aca="false">IF(E1179=F1179,"","NOT EQUAL")</f>
        <v>NOT EQUAL</v>
      </c>
      <c r="T1179" s="138" t="str">
        <f aca="false">IF(ISNA(VLOOKUP(P1179,'NEW XEQM.c'!D:D,1,0)),"--",VLOOKUP(P1179,'NEW XEQM.c'!D:G,3,0))</f>
        <v>--</v>
      </c>
      <c r="U1179" s="138"/>
      <c r="W1179" s="143" t="e">
        <f aca="false">SUBSTITUTE(IF(AND(T1179="--",FIND("STD",E1179),FIND("fn",C1179)&gt;0,FIND("ITM_",P1179),I1179="CAT_FNCT"),E1179,""),"""","")</f>
        <v>#VALUE!</v>
      </c>
    </row>
    <row r="1180" s="143" customFormat="true" ht="15.75" hidden="false" customHeight="false" outlineLevel="0" collapsed="false">
      <c r="A1180" s="138" t="n">
        <f aca="false">IF(B1180=INT(B1180),ROW(),"")</f>
        <v>1180</v>
      </c>
      <c r="B1180" s="139" t="n">
        <f aca="false">IF(AND(MID(C1180,2,1)&lt;&gt;"/",MID(C1180,1,1)="/"),INT(B1179)+1,B1179+0.01)</f>
        <v>1156</v>
      </c>
      <c r="C1180" s="105" t="s">
        <v>1376</v>
      </c>
      <c r="D1180" s="140" t="s">
        <v>2632</v>
      </c>
      <c r="E1180" s="84" t="s">
        <v>2</v>
      </c>
      <c r="F1180" s="84" t="s">
        <v>2633</v>
      </c>
      <c r="G1180" s="141" t="n">
        <v>0</v>
      </c>
      <c r="H1180" s="141" t="n">
        <v>0</v>
      </c>
      <c r="I1180" s="84" t="s">
        <v>4</v>
      </c>
      <c r="J1180" s="84" t="s">
        <v>5</v>
      </c>
      <c r="K1180" s="142" t="s">
        <v>6</v>
      </c>
      <c r="L1180" s="143" t="s">
        <v>7</v>
      </c>
      <c r="M1180" s="143" t="s">
        <v>244</v>
      </c>
      <c r="N1180" s="144"/>
      <c r="P1180" s="140" t="s">
        <v>2632</v>
      </c>
      <c r="Q1180" s="145"/>
      <c r="R1180" s="138"/>
      <c r="S1180" s="138" t="str">
        <f aca="false">IF(E1180=F1180,"","NOT EQUAL")</f>
        <v>NOT EQUAL</v>
      </c>
      <c r="T1180" s="138" t="str">
        <f aca="false">IF(ISNA(VLOOKUP(P1180,'NEW XEQM.c'!D:D,1,0)),"--",VLOOKUP(P1180,'NEW XEQM.c'!D:G,3,0))</f>
        <v>--</v>
      </c>
      <c r="U1180" s="138"/>
      <c r="W1180" s="143" t="e">
        <f aca="false">SUBSTITUTE(IF(AND(T1180="--",FIND("STD",E1180),FIND("fn",C1180)&gt;0,FIND("ITM_",P1180),I1180="CAT_FNCT"),E1180,""),"""","")</f>
        <v>#VALUE!</v>
      </c>
    </row>
    <row r="1181" s="143" customFormat="true" ht="15.75" hidden="false" customHeight="false" outlineLevel="0" collapsed="false">
      <c r="A1181" s="138" t="n">
        <f aca="false">IF(B1181=INT(B1181),ROW(),"")</f>
        <v>1181</v>
      </c>
      <c r="B1181" s="139" t="n">
        <f aca="false">IF(AND(MID(C1181,2,1)&lt;&gt;"/",MID(C1181,1,1)="/"),INT(B1180)+1,B1180+0.01)</f>
        <v>1157</v>
      </c>
      <c r="C1181" s="105" t="s">
        <v>1376</v>
      </c>
      <c r="D1181" s="140" t="s">
        <v>2634</v>
      </c>
      <c r="E1181" s="84" t="s">
        <v>2</v>
      </c>
      <c r="F1181" s="84" t="s">
        <v>2612</v>
      </c>
      <c r="G1181" s="141" t="n">
        <v>0</v>
      </c>
      <c r="H1181" s="141" t="n">
        <v>0</v>
      </c>
      <c r="I1181" s="84" t="s">
        <v>4</v>
      </c>
      <c r="J1181" s="84" t="s">
        <v>5</v>
      </c>
      <c r="K1181" s="142" t="s">
        <v>6</v>
      </c>
      <c r="L1181" s="143" t="s">
        <v>7</v>
      </c>
      <c r="M1181" s="143" t="s">
        <v>244</v>
      </c>
      <c r="N1181" s="144"/>
      <c r="P1181" s="140" t="s">
        <v>2634</v>
      </c>
      <c r="Q1181" s="145"/>
      <c r="R1181" s="138"/>
      <c r="S1181" s="138" t="str">
        <f aca="false">IF(E1181=F1181,"","NOT EQUAL")</f>
        <v>NOT EQUAL</v>
      </c>
      <c r="T1181" s="138" t="str">
        <f aca="false">IF(ISNA(VLOOKUP(P1181,'NEW XEQM.c'!D:D,1,0)),"--",VLOOKUP(P1181,'NEW XEQM.c'!D:G,3,0))</f>
        <v>--</v>
      </c>
      <c r="U1181" s="138"/>
      <c r="W1181" s="143" t="e">
        <f aca="false">SUBSTITUTE(IF(AND(T1181="--",FIND("STD",E1181),FIND("fn",C1181)&gt;0,FIND("ITM_",P1181),I1181="CAT_FNCT"),E1181,""),"""","")</f>
        <v>#VALUE!</v>
      </c>
    </row>
    <row r="1182" s="143" customFormat="true" ht="15.75" hidden="false" customHeight="false" outlineLevel="0" collapsed="false">
      <c r="A1182" s="138" t="n">
        <f aca="false">IF(B1182=INT(B1182),ROW(),"")</f>
        <v>1182</v>
      </c>
      <c r="B1182" s="139" t="n">
        <f aca="false">IF(AND(MID(C1182,2,1)&lt;&gt;"/",MID(C1182,1,1)="/"),INT(B1181)+1,B1181+0.01)</f>
        <v>1158</v>
      </c>
      <c r="C1182" s="105" t="s">
        <v>1376</v>
      </c>
      <c r="D1182" s="140" t="s">
        <v>2635</v>
      </c>
      <c r="E1182" s="84" t="s">
        <v>2</v>
      </c>
      <c r="F1182" s="84" t="s">
        <v>2636</v>
      </c>
      <c r="G1182" s="141" t="n">
        <v>0</v>
      </c>
      <c r="H1182" s="141" t="n">
        <v>0</v>
      </c>
      <c r="I1182" s="84" t="s">
        <v>4</v>
      </c>
      <c r="J1182" s="84" t="s">
        <v>5</v>
      </c>
      <c r="K1182" s="142" t="s">
        <v>6</v>
      </c>
      <c r="L1182" s="143" t="s">
        <v>7</v>
      </c>
      <c r="M1182" s="143" t="s">
        <v>244</v>
      </c>
      <c r="N1182" s="144"/>
      <c r="P1182" s="140" t="s">
        <v>2635</v>
      </c>
      <c r="Q1182" s="145"/>
      <c r="R1182" s="138"/>
      <c r="S1182" s="138" t="str">
        <f aca="false">IF(E1182=F1182,"","NOT EQUAL")</f>
        <v>NOT EQUAL</v>
      </c>
      <c r="T1182" s="138" t="str">
        <f aca="false">IF(ISNA(VLOOKUP(P1182,'NEW XEQM.c'!D:D,1,0)),"--",VLOOKUP(P1182,'NEW XEQM.c'!D:G,3,0))</f>
        <v>--</v>
      </c>
      <c r="U1182" s="138"/>
      <c r="W1182" s="143" t="e">
        <f aca="false">SUBSTITUTE(IF(AND(T1182="--",FIND("STD",E1182),FIND("fn",C1182)&gt;0,FIND("ITM_",P1182),I1182="CAT_FNCT"),E1182,""),"""","")</f>
        <v>#VALUE!</v>
      </c>
    </row>
    <row r="1183" s="143" customFormat="true" ht="15.75" hidden="false" customHeight="false" outlineLevel="0" collapsed="false">
      <c r="A1183" s="138" t="n">
        <f aca="false">IF(B1183=INT(B1183),ROW(),"")</f>
        <v>1183</v>
      </c>
      <c r="B1183" s="139" t="n">
        <f aca="false">IF(AND(MID(C1183,2,1)&lt;&gt;"/",MID(C1183,1,1)="/"),INT(B1182)+1,B1182+0.01)</f>
        <v>1159</v>
      </c>
      <c r="C1183" s="105" t="s">
        <v>1376</v>
      </c>
      <c r="D1183" s="140" t="s">
        <v>2637</v>
      </c>
      <c r="E1183" s="84" t="s">
        <v>2</v>
      </c>
      <c r="F1183" s="84" t="s">
        <v>2638</v>
      </c>
      <c r="G1183" s="141" t="n">
        <v>0</v>
      </c>
      <c r="H1183" s="141" t="n">
        <v>0</v>
      </c>
      <c r="I1183" s="84" t="s">
        <v>4</v>
      </c>
      <c r="J1183" s="84" t="s">
        <v>5</v>
      </c>
      <c r="K1183" s="142" t="s">
        <v>6</v>
      </c>
      <c r="L1183" s="143" t="s">
        <v>7</v>
      </c>
      <c r="M1183" s="143" t="s">
        <v>244</v>
      </c>
      <c r="N1183" s="144"/>
      <c r="P1183" s="140" t="s">
        <v>2637</v>
      </c>
      <c r="Q1183" s="145"/>
      <c r="R1183" s="138"/>
      <c r="S1183" s="138" t="str">
        <f aca="false">IF(E1183=F1183,"","NOT EQUAL")</f>
        <v>NOT EQUAL</v>
      </c>
      <c r="T1183" s="138" t="str">
        <f aca="false">IF(ISNA(VLOOKUP(P1183,'NEW XEQM.c'!D:D,1,0)),"--",VLOOKUP(P1183,'NEW XEQM.c'!D:G,3,0))</f>
        <v>--</v>
      </c>
      <c r="U1183" s="138"/>
      <c r="W1183" s="143" t="e">
        <f aca="false">SUBSTITUTE(IF(AND(T1183="--",FIND("STD",E1183),FIND("fn",C1183)&gt;0,FIND("ITM_",P1183),I1183="CAT_FNCT"),E1183,""),"""","")</f>
        <v>#VALUE!</v>
      </c>
    </row>
    <row r="1184" s="143" customFormat="true" ht="15.75" hidden="false" customHeight="false" outlineLevel="0" collapsed="false">
      <c r="A1184" s="138" t="n">
        <f aca="false">IF(B1184=INT(B1184),ROW(),"")</f>
        <v>1184</v>
      </c>
      <c r="B1184" s="139" t="n">
        <f aca="false">IF(AND(MID(C1184,2,1)&lt;&gt;"/",MID(C1184,1,1)="/"),INT(B1183)+1,B1183+0.01)</f>
        <v>1160</v>
      </c>
      <c r="C1184" s="105" t="s">
        <v>1376</v>
      </c>
      <c r="D1184" s="140" t="s">
        <v>2639</v>
      </c>
      <c r="E1184" s="84" t="s">
        <v>2</v>
      </c>
      <c r="F1184" s="84" t="s">
        <v>2640</v>
      </c>
      <c r="G1184" s="141" t="n">
        <v>0</v>
      </c>
      <c r="H1184" s="141" t="n">
        <v>0</v>
      </c>
      <c r="I1184" s="84" t="s">
        <v>4</v>
      </c>
      <c r="J1184" s="84" t="s">
        <v>5</v>
      </c>
      <c r="K1184" s="142" t="s">
        <v>6</v>
      </c>
      <c r="L1184" s="143" t="s">
        <v>7</v>
      </c>
      <c r="M1184" s="143" t="s">
        <v>244</v>
      </c>
      <c r="N1184" s="144"/>
      <c r="P1184" s="140" t="s">
        <v>2639</v>
      </c>
      <c r="Q1184" s="145"/>
      <c r="R1184" s="138"/>
      <c r="S1184" s="138" t="str">
        <f aca="false">IF(E1184=F1184,"","NOT EQUAL")</f>
        <v>NOT EQUAL</v>
      </c>
      <c r="T1184" s="138" t="str">
        <f aca="false">IF(ISNA(VLOOKUP(P1184,'NEW XEQM.c'!D:D,1,0)),"--",VLOOKUP(P1184,'NEW XEQM.c'!D:G,3,0))</f>
        <v>--</v>
      </c>
      <c r="U1184" s="138"/>
      <c r="W1184" s="143" t="e">
        <f aca="false">SUBSTITUTE(IF(AND(T1184="--",FIND("STD",E1184),FIND("fn",C1184)&gt;0,FIND("ITM_",P1184),I1184="CAT_FNCT"),E1184,""),"""","")</f>
        <v>#VALUE!</v>
      </c>
    </row>
    <row r="1185" s="143" customFormat="true" ht="15.75" hidden="false" customHeight="false" outlineLevel="0" collapsed="false">
      <c r="A1185" s="138" t="n">
        <f aca="false">IF(B1185=INT(B1185),ROW(),"")</f>
        <v>1185</v>
      </c>
      <c r="B1185" s="139" t="n">
        <f aca="false">IF(AND(MID(C1185,2,1)&lt;&gt;"/",MID(C1185,1,1)="/"),INT(B1184)+1,B1184+0.01)</f>
        <v>1161</v>
      </c>
      <c r="C1185" s="105" t="s">
        <v>1376</v>
      </c>
      <c r="D1185" s="140" t="s">
        <v>2641</v>
      </c>
      <c r="E1185" s="84" t="s">
        <v>2</v>
      </c>
      <c r="F1185" s="84" t="s">
        <v>2223</v>
      </c>
      <c r="G1185" s="141" t="n">
        <v>0</v>
      </c>
      <c r="H1185" s="141" t="n">
        <v>0</v>
      </c>
      <c r="I1185" s="84" t="s">
        <v>4</v>
      </c>
      <c r="J1185" s="84" t="s">
        <v>5</v>
      </c>
      <c r="K1185" s="142" t="s">
        <v>6</v>
      </c>
      <c r="L1185" s="143" t="s">
        <v>7</v>
      </c>
      <c r="M1185" s="143" t="s">
        <v>244</v>
      </c>
      <c r="N1185" s="144"/>
      <c r="P1185" s="140" t="s">
        <v>2641</v>
      </c>
      <c r="Q1185" s="145"/>
      <c r="R1185" s="138"/>
      <c r="S1185" s="138" t="str">
        <f aca="false">IF(E1185=F1185,"","NOT EQUAL")</f>
        <v>NOT EQUAL</v>
      </c>
      <c r="T1185" s="138" t="str">
        <f aca="false">IF(ISNA(VLOOKUP(P1185,'NEW XEQM.c'!D:D,1,0)),"--",VLOOKUP(P1185,'NEW XEQM.c'!D:G,3,0))</f>
        <v>--</v>
      </c>
      <c r="U1185" s="138"/>
      <c r="W1185" s="143" t="e">
        <f aca="false">SUBSTITUTE(IF(AND(T1185="--",FIND("STD",E1185),FIND("fn",C1185)&gt;0,FIND("ITM_",P1185),I1185="CAT_FNCT"),E1185,""),"""","")</f>
        <v>#VALUE!</v>
      </c>
    </row>
    <row r="1186" s="143" customFormat="true" ht="15.75" hidden="false" customHeight="false" outlineLevel="0" collapsed="false">
      <c r="A1186" s="138" t="n">
        <f aca="false">IF(B1186=INT(B1186),ROW(),"")</f>
        <v>1186</v>
      </c>
      <c r="B1186" s="139" t="n">
        <f aca="false">IF(AND(MID(C1186,2,1)&lt;&gt;"/",MID(C1186,1,1)="/"),INT(B1185)+1,B1185+0.01)</f>
        <v>1162</v>
      </c>
      <c r="C1186" s="105" t="s">
        <v>1376</v>
      </c>
      <c r="D1186" s="140" t="s">
        <v>2642</v>
      </c>
      <c r="E1186" s="84" t="s">
        <v>2</v>
      </c>
      <c r="F1186" s="84" t="s">
        <v>2149</v>
      </c>
      <c r="G1186" s="141" t="n">
        <v>0</v>
      </c>
      <c r="H1186" s="141" t="n">
        <v>0</v>
      </c>
      <c r="I1186" s="84" t="s">
        <v>4</v>
      </c>
      <c r="J1186" s="84" t="s">
        <v>5</v>
      </c>
      <c r="K1186" s="142" t="s">
        <v>6</v>
      </c>
      <c r="L1186" s="143" t="s">
        <v>7</v>
      </c>
      <c r="M1186" s="143" t="s">
        <v>244</v>
      </c>
      <c r="N1186" s="144"/>
      <c r="P1186" s="140" t="s">
        <v>2642</v>
      </c>
      <c r="Q1186" s="145"/>
      <c r="R1186" s="138"/>
      <c r="S1186" s="138" t="str">
        <f aca="false">IF(E1186=F1186,"","NOT EQUAL")</f>
        <v>NOT EQUAL</v>
      </c>
      <c r="T1186" s="138" t="str">
        <f aca="false">IF(ISNA(VLOOKUP(P1186,'NEW XEQM.c'!D:D,1,0)),"--",VLOOKUP(P1186,'NEW XEQM.c'!D:G,3,0))</f>
        <v>--</v>
      </c>
      <c r="U1186" s="138"/>
      <c r="W1186" s="143" t="e">
        <f aca="false">SUBSTITUTE(IF(AND(T1186="--",FIND("STD",E1186),FIND("fn",C1186)&gt;0,FIND("ITM_",P1186),I1186="CAT_FNCT"),E1186,""),"""","")</f>
        <v>#VALUE!</v>
      </c>
    </row>
    <row r="1187" s="143" customFormat="true" ht="15.75" hidden="false" customHeight="false" outlineLevel="0" collapsed="false">
      <c r="A1187" s="138" t="n">
        <f aca="false">IF(B1187=INT(B1187),ROW(),"")</f>
        <v>1187</v>
      </c>
      <c r="B1187" s="139" t="n">
        <f aca="false">IF(AND(MID(C1187,2,1)&lt;&gt;"/",MID(C1187,1,1)="/"),INT(B1186)+1,B1186+0.01)</f>
        <v>1163</v>
      </c>
      <c r="C1187" s="105" t="s">
        <v>1376</v>
      </c>
      <c r="D1187" s="140" t="s">
        <v>2643</v>
      </c>
      <c r="E1187" s="84" t="s">
        <v>2</v>
      </c>
      <c r="F1187" s="84" t="s">
        <v>2616</v>
      </c>
      <c r="G1187" s="141" t="n">
        <v>0</v>
      </c>
      <c r="H1187" s="141" t="n">
        <v>0</v>
      </c>
      <c r="I1187" s="84" t="s">
        <v>4</v>
      </c>
      <c r="J1187" s="84" t="s">
        <v>5</v>
      </c>
      <c r="K1187" s="142" t="s">
        <v>6</v>
      </c>
      <c r="L1187" s="143" t="s">
        <v>7</v>
      </c>
      <c r="M1187" s="143" t="s">
        <v>244</v>
      </c>
      <c r="N1187" s="144"/>
      <c r="P1187" s="140" t="s">
        <v>2643</v>
      </c>
      <c r="Q1187" s="145"/>
      <c r="R1187" s="138"/>
      <c r="S1187" s="138" t="str">
        <f aca="false">IF(E1187=F1187,"","NOT EQUAL")</f>
        <v>NOT EQUAL</v>
      </c>
      <c r="T1187" s="138" t="str">
        <f aca="false">IF(ISNA(VLOOKUP(P1187,'NEW XEQM.c'!D:D,1,0)),"--",VLOOKUP(P1187,'NEW XEQM.c'!D:G,3,0))</f>
        <v>--</v>
      </c>
      <c r="U1187" s="138"/>
      <c r="W1187" s="143" t="e">
        <f aca="false">SUBSTITUTE(IF(AND(T1187="--",FIND("STD",E1187),FIND("fn",C1187)&gt;0,FIND("ITM_",P1187),I1187="CAT_FNCT"),E1187,""),"""","")</f>
        <v>#VALUE!</v>
      </c>
    </row>
    <row r="1188" s="143" customFormat="true" ht="15.75" hidden="false" customHeight="false" outlineLevel="0" collapsed="false">
      <c r="A1188" s="138" t="n">
        <f aca="false">IF(B1188=INT(B1188),ROW(),"")</f>
        <v>1188</v>
      </c>
      <c r="B1188" s="139" t="n">
        <f aca="false">IF(AND(MID(C1188,2,1)&lt;&gt;"/",MID(C1188,1,1)="/"),INT(B1187)+1,B1187+0.01)</f>
        <v>1164</v>
      </c>
      <c r="C1188" s="105" t="s">
        <v>1376</v>
      </c>
      <c r="D1188" s="140" t="s">
        <v>2644</v>
      </c>
      <c r="E1188" s="84" t="s">
        <v>2</v>
      </c>
      <c r="F1188" s="84" t="s">
        <v>2645</v>
      </c>
      <c r="G1188" s="141" t="n">
        <v>0</v>
      </c>
      <c r="H1188" s="141" t="n">
        <v>0</v>
      </c>
      <c r="I1188" s="84" t="s">
        <v>4</v>
      </c>
      <c r="J1188" s="84" t="s">
        <v>5</v>
      </c>
      <c r="K1188" s="142" t="s">
        <v>6</v>
      </c>
      <c r="L1188" s="143" t="s">
        <v>7</v>
      </c>
      <c r="M1188" s="143" t="s">
        <v>244</v>
      </c>
      <c r="N1188" s="144"/>
      <c r="P1188" s="140" t="s">
        <v>2644</v>
      </c>
      <c r="Q1188" s="145"/>
      <c r="R1188" s="138"/>
      <c r="S1188" s="138" t="str">
        <f aca="false">IF(E1188=F1188,"","NOT EQUAL")</f>
        <v>NOT EQUAL</v>
      </c>
      <c r="T1188" s="138" t="str">
        <f aca="false">IF(ISNA(VLOOKUP(P1188,'NEW XEQM.c'!D:D,1,0)),"--",VLOOKUP(P1188,'NEW XEQM.c'!D:G,3,0))</f>
        <v>--</v>
      </c>
      <c r="U1188" s="138"/>
      <c r="W1188" s="143" t="e">
        <f aca="false">SUBSTITUTE(IF(AND(T1188="--",FIND("STD",E1188),FIND("fn",C1188)&gt;0,FIND("ITM_",P1188),I1188="CAT_FNCT"),E1188,""),"""","")</f>
        <v>#VALUE!</v>
      </c>
    </row>
    <row r="1189" s="143" customFormat="true" ht="15.75" hidden="false" customHeight="false" outlineLevel="0" collapsed="false">
      <c r="A1189" s="138" t="n">
        <f aca="false">IF(B1189=INT(B1189),ROW(),"")</f>
        <v>1189</v>
      </c>
      <c r="B1189" s="139" t="n">
        <f aca="false">IF(AND(MID(C1189,2,1)&lt;&gt;"/",MID(C1189,1,1)="/"),INT(B1188)+1,B1188+0.01)</f>
        <v>1165</v>
      </c>
      <c r="C1189" s="105" t="s">
        <v>1376</v>
      </c>
      <c r="D1189" s="140" t="s">
        <v>2646</v>
      </c>
      <c r="E1189" s="84" t="s">
        <v>2</v>
      </c>
      <c r="F1189" s="84" t="s">
        <v>2647</v>
      </c>
      <c r="G1189" s="141" t="n">
        <v>0</v>
      </c>
      <c r="H1189" s="141" t="n">
        <v>0</v>
      </c>
      <c r="I1189" s="84" t="s">
        <v>4</v>
      </c>
      <c r="J1189" s="84" t="s">
        <v>5</v>
      </c>
      <c r="K1189" s="142" t="s">
        <v>6</v>
      </c>
      <c r="L1189" s="143" t="s">
        <v>7</v>
      </c>
      <c r="M1189" s="143" t="s">
        <v>244</v>
      </c>
      <c r="N1189" s="144"/>
      <c r="P1189" s="140" t="s">
        <v>2646</v>
      </c>
      <c r="Q1189" s="145"/>
      <c r="R1189" s="138"/>
      <c r="S1189" s="138" t="str">
        <f aca="false">IF(E1189=F1189,"","NOT EQUAL")</f>
        <v>NOT EQUAL</v>
      </c>
      <c r="T1189" s="138" t="str">
        <f aca="false">IF(ISNA(VLOOKUP(P1189,'NEW XEQM.c'!D:D,1,0)),"--",VLOOKUP(P1189,'NEW XEQM.c'!D:G,3,0))</f>
        <v>--</v>
      </c>
      <c r="U1189" s="138"/>
      <c r="W1189" s="143" t="e">
        <f aca="false">SUBSTITUTE(IF(AND(T1189="--",FIND("STD",E1189),FIND("fn",C1189)&gt;0,FIND("ITM_",P1189),I1189="CAT_FNCT"),E1189,""),"""","")</f>
        <v>#VALUE!</v>
      </c>
    </row>
    <row r="1190" s="143" customFormat="true" ht="15.75" hidden="false" customHeight="false" outlineLevel="0" collapsed="false">
      <c r="A1190" s="138" t="n">
        <f aca="false">IF(B1190=INT(B1190),ROW(),"")</f>
        <v>1190</v>
      </c>
      <c r="B1190" s="139" t="n">
        <f aca="false">IF(AND(MID(C1190,2,1)&lt;&gt;"/",MID(C1190,1,1)="/"),INT(B1189)+1,B1189+0.01)</f>
        <v>1166</v>
      </c>
      <c r="C1190" s="105" t="s">
        <v>1376</v>
      </c>
      <c r="D1190" s="140" t="s">
        <v>2648</v>
      </c>
      <c r="E1190" s="84" t="s">
        <v>2</v>
      </c>
      <c r="F1190" s="84" t="s">
        <v>2117</v>
      </c>
      <c r="G1190" s="141" t="n">
        <v>0</v>
      </c>
      <c r="H1190" s="141" t="n">
        <v>0</v>
      </c>
      <c r="I1190" s="84" t="s">
        <v>4</v>
      </c>
      <c r="J1190" s="84" t="s">
        <v>5</v>
      </c>
      <c r="K1190" s="142" t="s">
        <v>6</v>
      </c>
      <c r="L1190" s="143" t="s">
        <v>7</v>
      </c>
      <c r="M1190" s="143" t="s">
        <v>244</v>
      </c>
      <c r="N1190" s="144"/>
      <c r="P1190" s="140" t="s">
        <v>2648</v>
      </c>
      <c r="Q1190" s="145"/>
      <c r="R1190" s="138"/>
      <c r="S1190" s="138" t="str">
        <f aca="false">IF(E1190=F1190,"","NOT EQUAL")</f>
        <v>NOT EQUAL</v>
      </c>
      <c r="T1190" s="138" t="str">
        <f aca="false">IF(ISNA(VLOOKUP(P1190,'NEW XEQM.c'!D:D,1,0)),"--",VLOOKUP(P1190,'NEW XEQM.c'!D:G,3,0))</f>
        <v>--</v>
      </c>
      <c r="U1190" s="138"/>
      <c r="W1190" s="143" t="e">
        <f aca="false">SUBSTITUTE(IF(AND(T1190="--",FIND("STD",E1190),FIND("fn",C1190)&gt;0,FIND("ITM_",P1190),I1190="CAT_FNCT"),E1190,""),"""","")</f>
        <v>#VALUE!</v>
      </c>
    </row>
    <row r="1191" s="143" customFormat="true" ht="15.75" hidden="false" customHeight="false" outlineLevel="0" collapsed="false">
      <c r="A1191" s="138" t="n">
        <f aca="false">IF(B1191=INT(B1191),ROW(),"")</f>
        <v>1191</v>
      </c>
      <c r="B1191" s="139" t="n">
        <f aca="false">IF(AND(MID(C1191,2,1)&lt;&gt;"/",MID(C1191,1,1)="/"),INT(B1190)+1,B1190+0.01)</f>
        <v>1167</v>
      </c>
      <c r="C1191" s="105" t="s">
        <v>1376</v>
      </c>
      <c r="D1191" s="140" t="s">
        <v>2649</v>
      </c>
      <c r="E1191" s="84" t="s">
        <v>2</v>
      </c>
      <c r="F1191" s="84" t="s">
        <v>2650</v>
      </c>
      <c r="G1191" s="141" t="n">
        <v>0</v>
      </c>
      <c r="H1191" s="141" t="n">
        <v>0</v>
      </c>
      <c r="I1191" s="84" t="s">
        <v>4</v>
      </c>
      <c r="J1191" s="84" t="s">
        <v>5</v>
      </c>
      <c r="K1191" s="142" t="s">
        <v>6</v>
      </c>
      <c r="L1191" s="143" t="s">
        <v>7</v>
      </c>
      <c r="M1191" s="143" t="s">
        <v>244</v>
      </c>
      <c r="N1191" s="144"/>
      <c r="P1191" s="140" t="s">
        <v>2649</v>
      </c>
      <c r="Q1191" s="145"/>
      <c r="R1191" s="138"/>
      <c r="S1191" s="138" t="str">
        <f aca="false">IF(E1191=F1191,"","NOT EQUAL")</f>
        <v>NOT EQUAL</v>
      </c>
      <c r="T1191" s="138" t="str">
        <f aca="false">IF(ISNA(VLOOKUP(P1191,'NEW XEQM.c'!D:D,1,0)),"--",VLOOKUP(P1191,'NEW XEQM.c'!D:G,3,0))</f>
        <v>--</v>
      </c>
      <c r="U1191" s="138"/>
      <c r="W1191" s="143" t="e">
        <f aca="false">SUBSTITUTE(IF(AND(T1191="--",FIND("STD",E1191),FIND("fn",C1191)&gt;0,FIND("ITM_",P1191),I1191="CAT_FNCT"),E1191,""),"""","")</f>
        <v>#VALUE!</v>
      </c>
    </row>
    <row r="1192" s="143" customFormat="true" ht="15.75" hidden="false" customHeight="false" outlineLevel="0" collapsed="false">
      <c r="A1192" s="138" t="n">
        <f aca="false">IF(B1192=INT(B1192),ROW(),"")</f>
        <v>1192</v>
      </c>
      <c r="B1192" s="139" t="n">
        <f aca="false">IF(AND(MID(C1192,2,1)&lt;&gt;"/",MID(C1192,1,1)="/"),INT(B1191)+1,B1191+0.01)</f>
        <v>1168</v>
      </c>
      <c r="C1192" s="105" t="s">
        <v>1376</v>
      </c>
      <c r="D1192" s="140" t="s">
        <v>2651</v>
      </c>
      <c r="E1192" s="84" t="s">
        <v>2</v>
      </c>
      <c r="F1192" s="84" t="s">
        <v>2652</v>
      </c>
      <c r="G1192" s="141" t="n">
        <v>0</v>
      </c>
      <c r="H1192" s="141" t="n">
        <v>0</v>
      </c>
      <c r="I1192" s="84" t="s">
        <v>4</v>
      </c>
      <c r="J1192" s="84" t="s">
        <v>5</v>
      </c>
      <c r="K1192" s="142" t="s">
        <v>6</v>
      </c>
      <c r="L1192" s="143" t="s">
        <v>7</v>
      </c>
      <c r="M1192" s="143" t="s">
        <v>244</v>
      </c>
      <c r="N1192" s="144"/>
      <c r="P1192" s="140" t="s">
        <v>2651</v>
      </c>
      <c r="Q1192" s="145"/>
      <c r="R1192" s="138"/>
      <c r="S1192" s="138" t="str">
        <f aca="false">IF(E1192=F1192,"","NOT EQUAL")</f>
        <v>NOT EQUAL</v>
      </c>
      <c r="T1192" s="138" t="str">
        <f aca="false">IF(ISNA(VLOOKUP(P1192,'NEW XEQM.c'!D:D,1,0)),"--",VLOOKUP(P1192,'NEW XEQM.c'!D:G,3,0))</f>
        <v>--</v>
      </c>
      <c r="U1192" s="138"/>
      <c r="W1192" s="143" t="e">
        <f aca="false">SUBSTITUTE(IF(AND(T1192="--",FIND("STD",E1192),FIND("fn",C1192)&gt;0,FIND("ITM_",P1192),I1192="CAT_FNCT"),E1192,""),"""","")</f>
        <v>#VALUE!</v>
      </c>
    </row>
    <row r="1193" s="143" customFormat="true" ht="15.75" hidden="false" customHeight="false" outlineLevel="0" collapsed="false">
      <c r="A1193" s="138" t="n">
        <f aca="false">IF(B1193=INT(B1193),ROW(),"")</f>
        <v>1193</v>
      </c>
      <c r="B1193" s="139" t="n">
        <f aca="false">IF(AND(MID(C1193,2,1)&lt;&gt;"/",MID(C1193,1,1)="/"),INT(B1192)+1,B1192+0.01)</f>
        <v>1169</v>
      </c>
      <c r="C1193" s="105" t="s">
        <v>1376</v>
      </c>
      <c r="D1193" s="140" t="s">
        <v>2653</v>
      </c>
      <c r="E1193" s="84" t="s">
        <v>2</v>
      </c>
      <c r="F1193" s="84" t="s">
        <v>2614</v>
      </c>
      <c r="G1193" s="141" t="n">
        <v>0</v>
      </c>
      <c r="H1193" s="141" t="n">
        <v>0</v>
      </c>
      <c r="I1193" s="84" t="s">
        <v>4</v>
      </c>
      <c r="J1193" s="84" t="s">
        <v>5</v>
      </c>
      <c r="K1193" s="142" t="s">
        <v>6</v>
      </c>
      <c r="L1193" s="143" t="s">
        <v>7</v>
      </c>
      <c r="M1193" s="143" t="s">
        <v>244</v>
      </c>
      <c r="N1193" s="144"/>
      <c r="P1193" s="140" t="s">
        <v>2653</v>
      </c>
      <c r="Q1193" s="145"/>
      <c r="R1193" s="138"/>
      <c r="S1193" s="138" t="str">
        <f aca="false">IF(E1193=F1193,"","NOT EQUAL")</f>
        <v>NOT EQUAL</v>
      </c>
      <c r="T1193" s="138" t="str">
        <f aca="false">IF(ISNA(VLOOKUP(P1193,'NEW XEQM.c'!D:D,1,0)),"--",VLOOKUP(P1193,'NEW XEQM.c'!D:G,3,0))</f>
        <v>--</v>
      </c>
      <c r="U1193" s="138"/>
      <c r="W1193" s="143" t="e">
        <f aca="false">SUBSTITUTE(IF(AND(T1193="--",FIND("STD",E1193),FIND("fn",C1193)&gt;0,FIND("ITM_",P1193),I1193="CAT_FNCT"),E1193,""),"""","")</f>
        <v>#VALUE!</v>
      </c>
    </row>
    <row r="1194" s="143" customFormat="true" ht="15.75" hidden="false" customHeight="false" outlineLevel="0" collapsed="false">
      <c r="A1194" s="138" t="n">
        <f aca="false">IF(B1194=INT(B1194),ROW(),"")</f>
        <v>1194</v>
      </c>
      <c r="B1194" s="139" t="n">
        <f aca="false">IF(AND(MID(C1194,2,1)&lt;&gt;"/",MID(C1194,1,1)="/"),INT(B1193)+1,B1193+0.01)</f>
        <v>1170</v>
      </c>
      <c r="C1194" s="105" t="s">
        <v>1376</v>
      </c>
      <c r="D1194" s="140" t="s">
        <v>2654</v>
      </c>
      <c r="E1194" s="84" t="s">
        <v>2</v>
      </c>
      <c r="F1194" s="84" t="s">
        <v>2655</v>
      </c>
      <c r="G1194" s="141" t="n">
        <v>0</v>
      </c>
      <c r="H1194" s="141" t="n">
        <v>0</v>
      </c>
      <c r="I1194" s="84" t="s">
        <v>4</v>
      </c>
      <c r="J1194" s="84" t="s">
        <v>5</v>
      </c>
      <c r="K1194" s="142" t="s">
        <v>6</v>
      </c>
      <c r="L1194" s="143" t="s">
        <v>7</v>
      </c>
      <c r="M1194" s="143" t="s">
        <v>244</v>
      </c>
      <c r="N1194" s="144"/>
      <c r="P1194" s="140" t="s">
        <v>2654</v>
      </c>
      <c r="Q1194" s="145"/>
      <c r="R1194" s="138"/>
      <c r="S1194" s="138" t="str">
        <f aca="false">IF(E1194=F1194,"","NOT EQUAL")</f>
        <v>NOT EQUAL</v>
      </c>
      <c r="T1194" s="138" t="str">
        <f aca="false">IF(ISNA(VLOOKUP(P1194,'NEW XEQM.c'!D:D,1,0)),"--",VLOOKUP(P1194,'NEW XEQM.c'!D:G,3,0))</f>
        <v>--</v>
      </c>
      <c r="U1194" s="138"/>
      <c r="W1194" s="143" t="e">
        <f aca="false">SUBSTITUTE(IF(AND(T1194="--",FIND("STD",E1194),FIND("fn",C1194)&gt;0,FIND("ITM_",P1194),I1194="CAT_FNCT"),E1194,""),"""","")</f>
        <v>#VALUE!</v>
      </c>
    </row>
    <row r="1195" s="143" customFormat="true" ht="15.75" hidden="false" customHeight="false" outlineLevel="0" collapsed="false">
      <c r="A1195" s="138" t="n">
        <f aca="false">IF(B1195=INT(B1195),ROW(),"")</f>
        <v>1195</v>
      </c>
      <c r="B1195" s="139" t="n">
        <f aca="false">IF(AND(MID(C1195,2,1)&lt;&gt;"/",MID(C1195,1,1)="/"),INT(B1194)+1,B1194+0.01)</f>
        <v>1171</v>
      </c>
      <c r="C1195" s="105" t="s">
        <v>1376</v>
      </c>
      <c r="D1195" s="140" t="s">
        <v>2656</v>
      </c>
      <c r="E1195" s="84" t="s">
        <v>2</v>
      </c>
      <c r="F1195" s="84" t="s">
        <v>2657</v>
      </c>
      <c r="G1195" s="141" t="n">
        <v>0</v>
      </c>
      <c r="H1195" s="141" t="n">
        <v>0</v>
      </c>
      <c r="I1195" s="84" t="s">
        <v>4</v>
      </c>
      <c r="J1195" s="84" t="s">
        <v>5</v>
      </c>
      <c r="K1195" s="142" t="s">
        <v>6</v>
      </c>
      <c r="L1195" s="143" t="s">
        <v>7</v>
      </c>
      <c r="M1195" s="143" t="s">
        <v>244</v>
      </c>
      <c r="N1195" s="144"/>
      <c r="P1195" s="140" t="s">
        <v>2656</v>
      </c>
      <c r="Q1195" s="145"/>
      <c r="R1195" s="138"/>
      <c r="S1195" s="138" t="str">
        <f aca="false">IF(E1195=F1195,"","NOT EQUAL")</f>
        <v>NOT EQUAL</v>
      </c>
      <c r="T1195" s="138" t="str">
        <f aca="false">IF(ISNA(VLOOKUP(P1195,'NEW XEQM.c'!D:D,1,0)),"--",VLOOKUP(P1195,'NEW XEQM.c'!D:G,3,0))</f>
        <v>--</v>
      </c>
      <c r="U1195" s="138"/>
      <c r="W1195" s="143" t="e">
        <f aca="false">SUBSTITUTE(IF(AND(T1195="--",FIND("STD",E1195),FIND("fn",C1195)&gt;0,FIND("ITM_",P1195),I1195="CAT_FNCT"),E1195,""),"""","")</f>
        <v>#VALUE!</v>
      </c>
    </row>
    <row r="1196" customFormat="false" ht="15.75" hidden="false" customHeight="false" outlineLevel="0" collapsed="false">
      <c r="A1196" s="23" t="n">
        <f aca="false">IF(B1196=INT(B1196),ROW(),"")</f>
        <v>1196</v>
      </c>
      <c r="B1196" s="24" t="n">
        <f aca="false">IF(AND(MID(C1196,2,1)&lt;&gt;"/",MID(C1196,1,1)="/"),INT(B1195)+1,B1195+0.01)</f>
        <v>1172</v>
      </c>
      <c r="C1196" s="68" t="s">
        <v>0</v>
      </c>
      <c r="D1196" s="68" t="s">
        <v>1</v>
      </c>
      <c r="E1196" s="70" t="str">
        <f aca="false">CHAR(34)&amp;IF(B1196&lt;10,"000",IF(B1196&lt;100,"00",IF(B1196&lt;1000,"0","")))&amp;$B1196&amp;CHAR(34)</f>
        <v>"1172"</v>
      </c>
      <c r="F1196" s="70" t="str">
        <f aca="false">E1196</f>
        <v>"1172"</v>
      </c>
      <c r="G1196" s="71" t="n">
        <v>0</v>
      </c>
      <c r="H1196" s="71" t="n">
        <v>0</v>
      </c>
      <c r="I1196" s="86" t="s">
        <v>243</v>
      </c>
      <c r="J1196" s="86" t="s">
        <v>5</v>
      </c>
      <c r="K1196" s="72" t="s">
        <v>6</v>
      </c>
      <c r="L1196" s="73" t="s">
        <v>7</v>
      </c>
      <c r="M1196" s="28" t="s">
        <v>244</v>
      </c>
      <c r="N1196" s="28"/>
      <c r="O1196" s="74"/>
      <c r="P1196" s="20" t="str">
        <f aca="false">"VAR_"&amp;IF(B1196&lt;10,"000",IF(B1196&lt;100,"00",IF(B1196&lt;1000,"0","")))&amp;$B1196</f>
        <v>VAR_1172</v>
      </c>
      <c r="Q1196" s="21"/>
      <c r="R1196" s="1"/>
      <c r="S1196" s="1" t="str">
        <f aca="false">IF(E1196=F1196,"","NOT EQUAL")</f>
        <v/>
      </c>
      <c r="T1196" s="1" t="str">
        <f aca="false">IF(ISNA(VLOOKUP(P1196,'NEW XEQM.c'!D:D,1,0)),"--",VLOOKUP(P1196,'NEW XEQM.c'!D:G,3,0))</f>
        <v>--</v>
      </c>
      <c r="U1196" s="1"/>
      <c r="W1196" s="0" t="e">
        <f aca="false">SUBSTITUTE(IF(AND(T1196="--",FIND("STD",E1196),FIND("fn",C1196)&gt;0,FIND("ITM_",P1196),I1196="CAT_FNCT"),E1196,""),"""","")</f>
        <v>#VALUE!</v>
      </c>
    </row>
    <row r="1197" customFormat="false" ht="15.75" hidden="false" customHeight="false" outlineLevel="0" collapsed="false">
      <c r="A1197" s="23" t="n">
        <f aca="false">IF(B1197=INT(B1197),ROW(),"")</f>
        <v>1197</v>
      </c>
      <c r="B1197" s="24" t="n">
        <f aca="false">IF(AND(MID(C1197,2,1)&lt;&gt;"/",MID(C1197,1,1)="/"),INT(B1196)+1,B1196+0.01)</f>
        <v>1173</v>
      </c>
      <c r="C1197" s="68" t="s">
        <v>0</v>
      </c>
      <c r="D1197" s="68" t="s">
        <v>1</v>
      </c>
      <c r="E1197" s="70" t="str">
        <f aca="false">CHAR(34)&amp;IF(B1197&lt;10,"000",IF(B1197&lt;100,"00",IF(B1197&lt;1000,"0","")))&amp;$B1197&amp;CHAR(34)</f>
        <v>"1173"</v>
      </c>
      <c r="F1197" s="70" t="str">
        <f aca="false">E1197</f>
        <v>"1173"</v>
      </c>
      <c r="G1197" s="71" t="n">
        <v>0</v>
      </c>
      <c r="H1197" s="71" t="n">
        <v>0</v>
      </c>
      <c r="I1197" s="86" t="s">
        <v>243</v>
      </c>
      <c r="J1197" s="86" t="s">
        <v>5</v>
      </c>
      <c r="K1197" s="72" t="s">
        <v>6</v>
      </c>
      <c r="L1197" s="73" t="s">
        <v>7</v>
      </c>
      <c r="M1197" s="28" t="s">
        <v>244</v>
      </c>
      <c r="N1197" s="28"/>
      <c r="O1197" s="74"/>
      <c r="P1197" s="20" t="str">
        <f aca="false">"VAR_"&amp;IF(B1197&lt;10,"000",IF(B1197&lt;100,"00",IF(B1197&lt;1000,"0","")))&amp;$B1197</f>
        <v>VAR_1173</v>
      </c>
      <c r="Q1197" s="21"/>
      <c r="R1197" s="1"/>
      <c r="S1197" s="1" t="str">
        <f aca="false">IF(E1197=F1197,"","NOT EQUAL")</f>
        <v/>
      </c>
      <c r="T1197" s="1" t="str">
        <f aca="false">IF(ISNA(VLOOKUP(P1197,'NEW XEQM.c'!D:D,1,0)),"--",VLOOKUP(P1197,'NEW XEQM.c'!D:G,3,0))</f>
        <v>--</v>
      </c>
      <c r="U1197" s="1"/>
      <c r="W1197" s="0" t="e">
        <f aca="false">SUBSTITUTE(IF(AND(T1197="--",FIND("STD",E1197),FIND("fn",C1197)&gt;0,FIND("ITM_",P1197),I1197="CAT_FNCT"),E1197,""),"""","")</f>
        <v>#VALUE!</v>
      </c>
    </row>
    <row r="1198" customFormat="false" ht="15.75" hidden="false" customHeight="false" outlineLevel="0" collapsed="false">
      <c r="A1198" s="23" t="n">
        <f aca="false">IF(B1198=INT(B1198),ROW(),"")</f>
        <v>1198</v>
      </c>
      <c r="B1198" s="24" t="n">
        <f aca="false">IF(AND(MID(C1198,2,1)&lt;&gt;"/",MID(C1198,1,1)="/"),INT(B1197)+1,B1197+0.01)</f>
        <v>1174</v>
      </c>
      <c r="C1198" s="68" t="s">
        <v>0</v>
      </c>
      <c r="D1198" s="68" t="s">
        <v>1</v>
      </c>
      <c r="E1198" s="70" t="str">
        <f aca="false">CHAR(34)&amp;IF(B1198&lt;10,"000",IF(B1198&lt;100,"00",IF(B1198&lt;1000,"0","")))&amp;$B1198&amp;CHAR(34)</f>
        <v>"1174"</v>
      </c>
      <c r="F1198" s="70" t="str">
        <f aca="false">E1198</f>
        <v>"1174"</v>
      </c>
      <c r="G1198" s="71" t="n">
        <v>0</v>
      </c>
      <c r="H1198" s="71" t="n">
        <v>0</v>
      </c>
      <c r="I1198" s="86" t="s">
        <v>243</v>
      </c>
      <c r="J1198" s="86" t="s">
        <v>5</v>
      </c>
      <c r="K1198" s="72" t="s">
        <v>6</v>
      </c>
      <c r="L1198" s="73" t="s">
        <v>7</v>
      </c>
      <c r="M1198" s="28" t="s">
        <v>244</v>
      </c>
      <c r="N1198" s="28"/>
      <c r="O1198" s="74"/>
      <c r="P1198" s="20" t="str">
        <f aca="false">"VAR_"&amp;IF(B1198&lt;10,"000",IF(B1198&lt;100,"00",IF(B1198&lt;1000,"0","")))&amp;$B1198</f>
        <v>VAR_1174</v>
      </c>
      <c r="Q1198" s="21"/>
      <c r="R1198" s="1"/>
      <c r="S1198" s="1" t="str">
        <f aca="false">IF(E1198=F1198,"","NOT EQUAL")</f>
        <v/>
      </c>
      <c r="T1198" s="1" t="str">
        <f aca="false">IF(ISNA(VLOOKUP(P1198,'NEW XEQM.c'!D:D,1,0)),"--",VLOOKUP(P1198,'NEW XEQM.c'!D:G,3,0))</f>
        <v>--</v>
      </c>
      <c r="U1198" s="1"/>
      <c r="W1198" s="0" t="e">
        <f aca="false">SUBSTITUTE(IF(AND(T1198="--",FIND("STD",E1198),FIND("fn",C1198)&gt;0,FIND("ITM_",P1198),I1198="CAT_FNCT"),E1198,""),"""","")</f>
        <v>#VALUE!</v>
      </c>
    </row>
    <row r="1199" s="29" customFormat="true" ht="15.75" hidden="false" customHeight="false" outlineLevel="0" collapsed="false">
      <c r="A1199" s="23" t="str">
        <f aca="false">IF(B1199=INT(B1199),ROW(),"")</f>
        <v/>
      </c>
      <c r="B1199" s="24" t="n">
        <f aca="false">IF(AND(MID(C1199,2,1)&lt;&gt;"/",MID(C1199,1,1)="/"),INT(B1198)+1,B1198+0.01)</f>
        <v>1174.01</v>
      </c>
      <c r="C1199" s="12"/>
      <c r="D1199" s="25"/>
      <c r="E1199" s="14"/>
      <c r="F1199" s="14"/>
      <c r="G1199" s="15"/>
      <c r="H1199" s="15"/>
      <c r="I1199" s="26"/>
      <c r="J1199" s="26"/>
      <c r="K1199" s="27"/>
      <c r="L1199" s="28"/>
      <c r="M1199" s="28"/>
      <c r="N1199" s="28"/>
      <c r="O1199" s="12"/>
      <c r="P1199" s="20"/>
      <c r="Q1199" s="21"/>
      <c r="R1199" s="1"/>
      <c r="S1199" s="1"/>
      <c r="T1199" s="1" t="str">
        <f aca="false">IF(ISNA(VLOOKUP(P1199,'NEW XEQM.c'!D:D,1,0)),"--",VLOOKUP(P1199,'NEW XEQM.c'!D:G,3,0))</f>
        <v>--</v>
      </c>
      <c r="U1199" s="1"/>
      <c r="W1199" s="29" t="e">
        <f aca="false">SUBSTITUTE(IF(AND(T1199="--",FIND("STD",E1199),FIND("fn",C1199)&gt;0,FIND("ITM_",P1199),I1199="CAT_FNCT"),E1199,""),"""","")</f>
        <v>#VALUE!</v>
      </c>
    </row>
    <row r="1200" s="29" customFormat="true" ht="15.75" hidden="false" customHeight="false" outlineLevel="0" collapsed="false">
      <c r="A1200" s="23" t="str">
        <f aca="false">IF(B1200=INT(B1200),ROW(),"")</f>
        <v/>
      </c>
      <c r="B1200" s="24" t="n">
        <f aca="false">IF(AND(MID(C1200,2,1)&lt;&gt;"/",MID(C1200,1,1)="/"),INT(B1199)+1,B1199+0.01)</f>
        <v>1174.02</v>
      </c>
      <c r="C1200" s="12"/>
      <c r="D1200" s="25"/>
      <c r="E1200" s="14"/>
      <c r="F1200" s="14"/>
      <c r="G1200" s="15"/>
      <c r="H1200" s="15"/>
      <c r="I1200" s="26"/>
      <c r="J1200" s="26"/>
      <c r="K1200" s="27"/>
      <c r="L1200" s="28"/>
      <c r="M1200" s="28"/>
      <c r="N1200" s="28"/>
      <c r="O1200" s="12"/>
      <c r="P1200" s="20"/>
      <c r="Q1200" s="21"/>
      <c r="R1200" s="1"/>
      <c r="S1200" s="1"/>
      <c r="T1200" s="1" t="str">
        <f aca="false">IF(ISNA(VLOOKUP(P1200,'NEW XEQM.c'!D:D,1,0)),"--",VLOOKUP(P1200,'NEW XEQM.c'!D:G,3,0))</f>
        <v>--</v>
      </c>
      <c r="U1200" s="1"/>
      <c r="W1200" s="29" t="e">
        <f aca="false">SUBSTITUTE(IF(AND(T1200="--",FIND("STD",E1200),FIND("fn",C1200)&gt;0,FIND("ITM_",P1200),I1200="CAT_FNCT"),E1200,""),"""","")</f>
        <v>#VALUE!</v>
      </c>
    </row>
    <row r="1201" s="29" customFormat="true" ht="15.75" hidden="false" customHeight="false" outlineLevel="0" collapsed="false">
      <c r="A1201" s="23" t="str">
        <f aca="false">IF(B1201=INT(B1201),ROW(),"")</f>
        <v/>
      </c>
      <c r="B1201" s="24" t="n">
        <f aca="false">IF(AND(MID(C1201,2,1)&lt;&gt;"/",MID(C1201,1,1)="/"),INT(B1200)+1,B1200+0.01)</f>
        <v>1174.03</v>
      </c>
      <c r="C1201" s="12" t="s">
        <v>2658</v>
      </c>
      <c r="D1201" s="25"/>
      <c r="E1201" s="14"/>
      <c r="F1201" s="14"/>
      <c r="G1201" s="15"/>
      <c r="H1201" s="15"/>
      <c r="I1201" s="26"/>
      <c r="J1201" s="26"/>
      <c r="K1201" s="27"/>
      <c r="L1201" s="28"/>
      <c r="M1201" s="28"/>
      <c r="N1201" s="28"/>
      <c r="O1201" s="12"/>
      <c r="P1201" s="146" t="str">
        <f aca="false">C1201</f>
        <v>// Reserved variables</v>
      </c>
      <c r="Q1201" s="21"/>
      <c r="R1201" s="1"/>
      <c r="S1201" s="1"/>
      <c r="T1201" s="1" t="str">
        <f aca="false">IF(ISNA(VLOOKUP(P1201,'NEW XEQM.c'!D:D,1,0)),"--",VLOOKUP(P1201,'NEW XEQM.c'!D:G,3,0))</f>
        <v>--</v>
      </c>
      <c r="U1201" s="1"/>
      <c r="W1201" s="29" t="e">
        <f aca="false">SUBSTITUTE(IF(AND(T1201="--",FIND("STD",E1201),FIND("fn",C1201)&gt;0,FIND("ITM_",P1201),I1201="CAT_FNCT"),E1201,""),"""","")</f>
        <v>#VALUE!</v>
      </c>
    </row>
    <row r="1202" customFormat="false" ht="15.75" hidden="false" customHeight="false" outlineLevel="0" collapsed="false">
      <c r="A1202" s="23" t="n">
        <f aca="false">IF(B1202=INT(B1202),ROW(),"")</f>
        <v>1202</v>
      </c>
      <c r="B1202" s="24" t="n">
        <f aca="false">IF(AND(MID(C1202,2,1)&lt;&gt;"/",MID(C1202,1,1)="/"),INT(B1201)+1,B1201+0.01)</f>
        <v>1175</v>
      </c>
      <c r="C1202" s="25" t="s">
        <v>1376</v>
      </c>
      <c r="D1202" s="25" t="s">
        <v>1377</v>
      </c>
      <c r="E1202" s="26" t="s">
        <v>1378</v>
      </c>
      <c r="F1202" s="26" t="s">
        <v>1378</v>
      </c>
      <c r="G1202" s="47" t="n">
        <v>0</v>
      </c>
      <c r="H1202" s="47" t="n">
        <v>0</v>
      </c>
      <c r="I1202" s="147" t="s">
        <v>2659</v>
      </c>
      <c r="J1202" s="26" t="s">
        <v>5</v>
      </c>
      <c r="K1202" s="27" t="s">
        <v>6</v>
      </c>
      <c r="L1202" s="28" t="s">
        <v>7</v>
      </c>
      <c r="M1202" s="28" t="s">
        <v>244</v>
      </c>
      <c r="N1202" s="28"/>
      <c r="O1202" s="28" t="s">
        <v>2660</v>
      </c>
      <c r="P1202" s="20" t="s">
        <v>2661</v>
      </c>
      <c r="Q1202" s="21"/>
      <c r="R1202" s="1"/>
      <c r="S1202" s="1" t="str">
        <f aca="false">IF(E1202=F1202,"","NOT EQUAL")</f>
        <v/>
      </c>
      <c r="T1202" s="1" t="str">
        <f aca="false">IF(ISNA(VLOOKUP(P1202,'NEW XEQM.c'!D:D,1,0)),"--",VLOOKUP(P1202,'NEW XEQM.c'!D:G,3,0))</f>
        <v>--</v>
      </c>
      <c r="U1202" s="1"/>
      <c r="W1202" s="0" t="e">
        <f aca="false">SUBSTITUTE(IF(AND(T1202="--",FIND("STD",E1202),FIND("fn",C1202)&gt;0,FIND("ITM_",P1202),I1202="CAT_FNCT"),E1202,""),"""","")</f>
        <v>#VALUE!</v>
      </c>
    </row>
    <row r="1203" customFormat="false" ht="15.75" hidden="false" customHeight="false" outlineLevel="0" collapsed="false">
      <c r="A1203" s="23" t="n">
        <f aca="false">IF(B1203=INT(B1203),ROW(),"")</f>
        <v>1203</v>
      </c>
      <c r="B1203" s="24" t="n">
        <f aca="false">IF(AND(MID(C1203,2,1)&lt;&gt;"/",MID(C1203,1,1)="/"),INT(B1202)+1,B1202+0.01)</f>
        <v>1176</v>
      </c>
      <c r="C1203" s="25" t="s">
        <v>1376</v>
      </c>
      <c r="D1203" s="25" t="s">
        <v>1382</v>
      </c>
      <c r="E1203" s="26" t="s">
        <v>1383</v>
      </c>
      <c r="F1203" s="26" t="s">
        <v>1383</v>
      </c>
      <c r="G1203" s="47" t="n">
        <v>0</v>
      </c>
      <c r="H1203" s="47" t="n">
        <v>0</v>
      </c>
      <c r="I1203" s="147" t="s">
        <v>2659</v>
      </c>
      <c r="J1203" s="26" t="s">
        <v>5</v>
      </c>
      <c r="K1203" s="27" t="s">
        <v>6</v>
      </c>
      <c r="L1203" s="28" t="s">
        <v>7</v>
      </c>
      <c r="M1203" s="28" t="s">
        <v>244</v>
      </c>
      <c r="N1203" s="28"/>
      <c r="O1203" s="28" t="s">
        <v>2662</v>
      </c>
      <c r="P1203" s="20" t="s">
        <v>2663</v>
      </c>
      <c r="Q1203" s="21"/>
      <c r="R1203" s="1"/>
      <c r="S1203" s="1" t="str">
        <f aca="false">IF(E1203=F1203,"","NOT EQUAL")</f>
        <v/>
      </c>
      <c r="T1203" s="1" t="str">
        <f aca="false">IF(ISNA(VLOOKUP(P1203,'NEW XEQM.c'!D:D,1,0)),"--",VLOOKUP(P1203,'NEW XEQM.c'!D:G,3,0))</f>
        <v>--</v>
      </c>
      <c r="U1203" s="1"/>
      <c r="W1203" s="0" t="e">
        <f aca="false">SUBSTITUTE(IF(AND(T1203="--",FIND("STD",E1203),FIND("fn",C1203)&gt;0,FIND("ITM_",P1203),I1203="CAT_FNCT"),E1203,""),"""","")</f>
        <v>#VALUE!</v>
      </c>
    </row>
    <row r="1204" customFormat="false" ht="15.75" hidden="false" customHeight="false" outlineLevel="0" collapsed="false">
      <c r="A1204" s="23" t="n">
        <f aca="false">IF(B1204=INT(B1204),ROW(),"")</f>
        <v>1204</v>
      </c>
      <c r="B1204" s="24" t="n">
        <f aca="false">IF(AND(MID(C1204,2,1)&lt;&gt;"/",MID(C1204,1,1)="/"),INT(B1203)+1,B1203+0.01)</f>
        <v>1177</v>
      </c>
      <c r="C1204" s="25" t="s">
        <v>1376</v>
      </c>
      <c r="D1204" s="25" t="s">
        <v>1386</v>
      </c>
      <c r="E1204" s="26" t="s">
        <v>1387</v>
      </c>
      <c r="F1204" s="26" t="s">
        <v>1387</v>
      </c>
      <c r="G1204" s="47" t="n">
        <v>0</v>
      </c>
      <c r="H1204" s="47" t="n">
        <v>0</v>
      </c>
      <c r="I1204" s="147" t="s">
        <v>2659</v>
      </c>
      <c r="J1204" s="26" t="s">
        <v>5</v>
      </c>
      <c r="K1204" s="27" t="s">
        <v>6</v>
      </c>
      <c r="L1204" s="28" t="s">
        <v>7</v>
      </c>
      <c r="M1204" s="28" t="s">
        <v>244</v>
      </c>
      <c r="N1204" s="28"/>
      <c r="O1204" s="28" t="s">
        <v>2664</v>
      </c>
      <c r="P1204" s="20" t="s">
        <v>2665</v>
      </c>
      <c r="Q1204" s="21"/>
      <c r="R1204" s="1"/>
      <c r="S1204" s="1" t="str">
        <f aca="false">IF(E1204=F1204,"","NOT EQUAL")</f>
        <v/>
      </c>
      <c r="T1204" s="1" t="str">
        <f aca="false">IF(ISNA(VLOOKUP(P1204,'NEW XEQM.c'!D:D,1,0)),"--",VLOOKUP(P1204,'NEW XEQM.c'!D:G,3,0))</f>
        <v>--</v>
      </c>
      <c r="U1204" s="1"/>
      <c r="W1204" s="0" t="e">
        <f aca="false">SUBSTITUTE(IF(AND(T1204="--",FIND("STD",E1204),FIND("fn",C1204)&gt;0,FIND("ITM_",P1204),I1204="CAT_FNCT"),E1204,""),"""","")</f>
        <v>#VALUE!</v>
      </c>
    </row>
    <row r="1205" customFormat="false" ht="15.75" hidden="false" customHeight="false" outlineLevel="0" collapsed="false">
      <c r="A1205" s="23" t="n">
        <f aca="false">IF(B1205=INT(B1205),ROW(),"")</f>
        <v>1205</v>
      </c>
      <c r="B1205" s="24" t="n">
        <f aca="false">IF(AND(MID(C1205,2,1)&lt;&gt;"/",MID(C1205,1,1)="/"),INT(B1204)+1,B1204+0.01)</f>
        <v>1178</v>
      </c>
      <c r="C1205" s="25" t="s">
        <v>1376</v>
      </c>
      <c r="D1205" s="25" t="s">
        <v>1390</v>
      </c>
      <c r="E1205" s="26" t="s">
        <v>1391</v>
      </c>
      <c r="F1205" s="26" t="s">
        <v>1391</v>
      </c>
      <c r="G1205" s="47" t="n">
        <v>0</v>
      </c>
      <c r="H1205" s="47" t="n">
        <v>0</v>
      </c>
      <c r="I1205" s="147" t="s">
        <v>2659</v>
      </c>
      <c r="J1205" s="26" t="s">
        <v>5</v>
      </c>
      <c r="K1205" s="27" t="s">
        <v>6</v>
      </c>
      <c r="L1205" s="28" t="s">
        <v>7</v>
      </c>
      <c r="M1205" s="28" t="s">
        <v>244</v>
      </c>
      <c r="N1205" s="28"/>
      <c r="O1205" s="28" t="s">
        <v>2666</v>
      </c>
      <c r="P1205" s="20" t="s">
        <v>2667</v>
      </c>
      <c r="Q1205" s="21"/>
      <c r="R1205" s="1"/>
      <c r="S1205" s="1" t="str">
        <f aca="false">IF(E1205=F1205,"","NOT EQUAL")</f>
        <v/>
      </c>
      <c r="T1205" s="1" t="str">
        <f aca="false">IF(ISNA(VLOOKUP(P1205,'NEW XEQM.c'!D:D,1,0)),"--",VLOOKUP(P1205,'NEW XEQM.c'!D:G,3,0))</f>
        <v>--</v>
      </c>
      <c r="U1205" s="1"/>
      <c r="W1205" s="0" t="e">
        <f aca="false">SUBSTITUTE(IF(AND(T1205="--",FIND("STD",E1205),FIND("fn",C1205)&gt;0,FIND("ITM_",P1205),I1205="CAT_FNCT"),E1205,""),"""","")</f>
        <v>#VALUE!</v>
      </c>
    </row>
    <row r="1206" customFormat="false" ht="15.75" hidden="false" customHeight="false" outlineLevel="0" collapsed="false">
      <c r="A1206" s="23" t="n">
        <f aca="false">IF(B1206=INT(B1206),ROW(),"")</f>
        <v>1206</v>
      </c>
      <c r="B1206" s="24" t="n">
        <f aca="false">IF(AND(MID(C1206,2,1)&lt;&gt;"/",MID(C1206,1,1)="/"),INT(B1205)+1,B1205+0.01)</f>
        <v>1179</v>
      </c>
      <c r="C1206" s="25" t="s">
        <v>1376</v>
      </c>
      <c r="D1206" s="25" t="s">
        <v>1394</v>
      </c>
      <c r="E1206" s="26" t="s">
        <v>1395</v>
      </c>
      <c r="F1206" s="26" t="s">
        <v>1395</v>
      </c>
      <c r="G1206" s="47" t="n">
        <v>0</v>
      </c>
      <c r="H1206" s="47" t="n">
        <v>0</v>
      </c>
      <c r="I1206" s="147" t="s">
        <v>2659</v>
      </c>
      <c r="J1206" s="26" t="s">
        <v>5</v>
      </c>
      <c r="K1206" s="27" t="s">
        <v>6</v>
      </c>
      <c r="L1206" s="28" t="s">
        <v>7</v>
      </c>
      <c r="M1206" s="28" t="s">
        <v>244</v>
      </c>
      <c r="N1206" s="28"/>
      <c r="O1206" s="28" t="s">
        <v>1384</v>
      </c>
      <c r="P1206" s="20" t="s">
        <v>2668</v>
      </c>
      <c r="Q1206" s="21"/>
      <c r="R1206" s="1"/>
      <c r="S1206" s="1" t="str">
        <f aca="false">IF(E1206=F1206,"","NOT EQUAL")</f>
        <v/>
      </c>
      <c r="T1206" s="1" t="str">
        <f aca="false">IF(ISNA(VLOOKUP(P1206,'NEW XEQM.c'!D:D,1,0)),"--",VLOOKUP(P1206,'NEW XEQM.c'!D:G,3,0))</f>
        <v>--</v>
      </c>
      <c r="U1206" s="1"/>
      <c r="W1206" s="0" t="e">
        <f aca="false">SUBSTITUTE(IF(AND(T1206="--",FIND("STD",E1206),FIND("fn",C1206)&gt;0,FIND("ITM_",P1206),I1206="CAT_FNCT"),E1206,""),"""","")</f>
        <v>#VALUE!</v>
      </c>
    </row>
    <row r="1207" customFormat="false" ht="15.75" hidden="false" customHeight="false" outlineLevel="0" collapsed="false">
      <c r="A1207" s="23" t="n">
        <f aca="false">IF(B1207=INT(B1207),ROW(),"")</f>
        <v>1207</v>
      </c>
      <c r="B1207" s="24" t="n">
        <f aca="false">IF(AND(MID(C1207,2,1)&lt;&gt;"/",MID(C1207,1,1)="/"),INT(B1206)+1,B1206+0.01)</f>
        <v>1180</v>
      </c>
      <c r="C1207" s="25" t="s">
        <v>1376</v>
      </c>
      <c r="D1207" s="25" t="s">
        <v>1398</v>
      </c>
      <c r="E1207" s="26" t="s">
        <v>1399</v>
      </c>
      <c r="F1207" s="26" t="s">
        <v>1399</v>
      </c>
      <c r="G1207" s="47" t="n">
        <v>0</v>
      </c>
      <c r="H1207" s="47" t="n">
        <v>0</v>
      </c>
      <c r="I1207" s="147" t="s">
        <v>2659</v>
      </c>
      <c r="J1207" s="26" t="s">
        <v>5</v>
      </c>
      <c r="K1207" s="27" t="s">
        <v>6</v>
      </c>
      <c r="L1207" s="28" t="s">
        <v>7</v>
      </c>
      <c r="M1207" s="28" t="s">
        <v>244</v>
      </c>
      <c r="N1207" s="28"/>
      <c r="O1207" s="28" t="s">
        <v>2669</v>
      </c>
      <c r="P1207" s="20" t="s">
        <v>2670</v>
      </c>
      <c r="Q1207" s="21"/>
      <c r="R1207" s="1"/>
      <c r="S1207" s="1" t="str">
        <f aca="false">IF(E1207=F1207,"","NOT EQUAL")</f>
        <v/>
      </c>
      <c r="T1207" s="1" t="str">
        <f aca="false">IF(ISNA(VLOOKUP(P1207,'NEW XEQM.c'!D:D,1,0)),"--",VLOOKUP(P1207,'NEW XEQM.c'!D:G,3,0))</f>
        <v>--</v>
      </c>
      <c r="U1207" s="1"/>
      <c r="W1207" s="0" t="e">
        <f aca="false">SUBSTITUTE(IF(AND(T1207="--",FIND("STD",E1207),FIND("fn",C1207)&gt;0,FIND("ITM_",P1207),I1207="CAT_FNCT"),E1207,""),"""","")</f>
        <v>#VALUE!</v>
      </c>
    </row>
    <row r="1208" customFormat="false" ht="15.75" hidden="false" customHeight="false" outlineLevel="0" collapsed="false">
      <c r="A1208" s="23" t="n">
        <f aca="false">IF(B1208=INT(B1208),ROW(),"")</f>
        <v>1208</v>
      </c>
      <c r="B1208" s="24" t="n">
        <f aca="false">IF(AND(MID(C1208,2,1)&lt;&gt;"/",MID(C1208,1,1)="/"),INT(B1207)+1,B1207+0.01)</f>
        <v>1181</v>
      </c>
      <c r="C1208" s="25" t="s">
        <v>1376</v>
      </c>
      <c r="D1208" s="25" t="s">
        <v>1402</v>
      </c>
      <c r="E1208" s="26" t="s">
        <v>1403</v>
      </c>
      <c r="F1208" s="26" t="s">
        <v>1403</v>
      </c>
      <c r="G1208" s="47" t="n">
        <v>0</v>
      </c>
      <c r="H1208" s="47" t="n">
        <v>0</v>
      </c>
      <c r="I1208" s="147" t="s">
        <v>2659</v>
      </c>
      <c r="J1208" s="26" t="s">
        <v>5</v>
      </c>
      <c r="K1208" s="27" t="s">
        <v>6</v>
      </c>
      <c r="L1208" s="28" t="s">
        <v>7</v>
      </c>
      <c r="M1208" s="28" t="s">
        <v>244</v>
      </c>
      <c r="N1208" s="28"/>
      <c r="O1208" s="28" t="s">
        <v>2671</v>
      </c>
      <c r="P1208" s="20" t="s">
        <v>2672</v>
      </c>
      <c r="Q1208" s="21"/>
      <c r="R1208" s="1"/>
      <c r="S1208" s="1" t="str">
        <f aca="false">IF(E1208=F1208,"","NOT EQUAL")</f>
        <v/>
      </c>
      <c r="T1208" s="1" t="str">
        <f aca="false">IF(ISNA(VLOOKUP(P1208,'NEW XEQM.c'!D:D,1,0)),"--",VLOOKUP(P1208,'NEW XEQM.c'!D:G,3,0))</f>
        <v>--</v>
      </c>
      <c r="U1208" s="1"/>
      <c r="W1208" s="0" t="e">
        <f aca="false">SUBSTITUTE(IF(AND(T1208="--",FIND("STD",E1208),FIND("fn",C1208)&gt;0,FIND("ITM_",P1208),I1208="CAT_FNCT"),E1208,""),"""","")</f>
        <v>#VALUE!</v>
      </c>
    </row>
    <row r="1209" customFormat="false" ht="15.75" hidden="false" customHeight="false" outlineLevel="0" collapsed="false">
      <c r="A1209" s="23" t="n">
        <f aca="false">IF(B1209=INT(B1209),ROW(),"")</f>
        <v>1209</v>
      </c>
      <c r="B1209" s="24" t="n">
        <f aca="false">IF(AND(MID(C1209,2,1)&lt;&gt;"/",MID(C1209,1,1)="/"),INT(B1208)+1,B1208+0.01)</f>
        <v>1182</v>
      </c>
      <c r="C1209" s="25" t="s">
        <v>1376</v>
      </c>
      <c r="D1209" s="25" t="s">
        <v>1406</v>
      </c>
      <c r="E1209" s="26" t="s">
        <v>1407</v>
      </c>
      <c r="F1209" s="26" t="s">
        <v>1407</v>
      </c>
      <c r="G1209" s="47" t="n">
        <v>0</v>
      </c>
      <c r="H1209" s="47" t="n">
        <v>0</v>
      </c>
      <c r="I1209" s="147" t="s">
        <v>2659</v>
      </c>
      <c r="J1209" s="26" t="s">
        <v>5</v>
      </c>
      <c r="K1209" s="27" t="s">
        <v>6</v>
      </c>
      <c r="L1209" s="28" t="s">
        <v>7</v>
      </c>
      <c r="M1209" s="28" t="s">
        <v>244</v>
      </c>
      <c r="N1209" s="28"/>
      <c r="O1209" s="28" t="s">
        <v>2673</v>
      </c>
      <c r="P1209" s="20" t="s">
        <v>2674</v>
      </c>
      <c r="Q1209" s="21"/>
      <c r="R1209" s="1"/>
      <c r="S1209" s="1" t="str">
        <f aca="false">IF(E1209=F1209,"","NOT EQUAL")</f>
        <v/>
      </c>
      <c r="T1209" s="1" t="str">
        <f aca="false">IF(ISNA(VLOOKUP(P1209,'NEW XEQM.c'!D:D,1,0)),"--",VLOOKUP(P1209,'NEW XEQM.c'!D:G,3,0))</f>
        <v>--</v>
      </c>
      <c r="U1209" s="1"/>
      <c r="W1209" s="0" t="e">
        <f aca="false">SUBSTITUTE(IF(AND(T1209="--",FIND("STD",E1209),FIND("fn",C1209)&gt;0,FIND("ITM_",P1209),I1209="CAT_FNCT"),E1209,""),"""","")</f>
        <v>#VALUE!</v>
      </c>
    </row>
    <row r="1210" customFormat="false" ht="15.75" hidden="false" customHeight="false" outlineLevel="0" collapsed="false">
      <c r="A1210" s="23" t="n">
        <f aca="false">IF(B1210=INT(B1210),ROW(),"")</f>
        <v>1210</v>
      </c>
      <c r="B1210" s="24" t="n">
        <f aca="false">IF(AND(MID(C1210,2,1)&lt;&gt;"/",MID(C1210,1,1)="/"),INT(B1209)+1,B1209+0.01)</f>
        <v>1183</v>
      </c>
      <c r="C1210" s="25" t="s">
        <v>1376</v>
      </c>
      <c r="D1210" s="25" t="s">
        <v>1410</v>
      </c>
      <c r="E1210" s="26" t="s">
        <v>1411</v>
      </c>
      <c r="F1210" s="26" t="s">
        <v>1411</v>
      </c>
      <c r="G1210" s="47" t="n">
        <v>0</v>
      </c>
      <c r="H1210" s="47" t="n">
        <v>0</v>
      </c>
      <c r="I1210" s="147" t="s">
        <v>2659</v>
      </c>
      <c r="J1210" s="26" t="s">
        <v>5</v>
      </c>
      <c r="K1210" s="27" t="s">
        <v>6</v>
      </c>
      <c r="L1210" s="28" t="s">
        <v>7</v>
      </c>
      <c r="M1210" s="28" t="s">
        <v>244</v>
      </c>
      <c r="N1210" s="28"/>
      <c r="O1210" s="28" t="s">
        <v>2675</v>
      </c>
      <c r="P1210" s="20" t="s">
        <v>2676</v>
      </c>
      <c r="Q1210" s="21"/>
      <c r="R1210" s="1"/>
      <c r="S1210" s="1" t="str">
        <f aca="false">IF(E1210=F1210,"","NOT EQUAL")</f>
        <v/>
      </c>
      <c r="T1210" s="1" t="str">
        <f aca="false">IF(ISNA(VLOOKUP(P1210,'NEW XEQM.c'!D:D,1,0)),"--",VLOOKUP(P1210,'NEW XEQM.c'!D:G,3,0))</f>
        <v>--</v>
      </c>
      <c r="U1210" s="1"/>
      <c r="W1210" s="0" t="e">
        <f aca="false">SUBSTITUTE(IF(AND(T1210="--",FIND("STD",E1210),FIND("fn",C1210)&gt;0,FIND("ITM_",P1210),I1210="CAT_FNCT"),E1210,""),"""","")</f>
        <v>#VALUE!</v>
      </c>
    </row>
    <row r="1211" customFormat="false" ht="15.75" hidden="false" customHeight="false" outlineLevel="0" collapsed="false">
      <c r="A1211" s="23" t="n">
        <f aca="false">IF(B1211=INT(B1211),ROW(),"")</f>
        <v>1211</v>
      </c>
      <c r="B1211" s="24" t="n">
        <f aca="false">IF(AND(MID(C1211,2,1)&lt;&gt;"/",MID(C1211,1,1)="/"),INT(B1210)+1,B1210+0.01)</f>
        <v>1184</v>
      </c>
      <c r="C1211" s="25" t="s">
        <v>1376</v>
      </c>
      <c r="D1211" s="25" t="s">
        <v>1414</v>
      </c>
      <c r="E1211" s="26" t="s">
        <v>1415</v>
      </c>
      <c r="F1211" s="26" t="s">
        <v>1415</v>
      </c>
      <c r="G1211" s="47" t="n">
        <v>0</v>
      </c>
      <c r="H1211" s="47" t="n">
        <v>0</v>
      </c>
      <c r="I1211" s="147" t="s">
        <v>2659</v>
      </c>
      <c r="J1211" s="26" t="s">
        <v>5</v>
      </c>
      <c r="K1211" s="27" t="s">
        <v>6</v>
      </c>
      <c r="L1211" s="28" t="s">
        <v>7</v>
      </c>
      <c r="M1211" s="28" t="s">
        <v>244</v>
      </c>
      <c r="N1211" s="28"/>
      <c r="O1211" s="28" t="s">
        <v>2677</v>
      </c>
      <c r="P1211" s="20" t="s">
        <v>2678</v>
      </c>
      <c r="Q1211" s="21"/>
      <c r="R1211" s="1"/>
      <c r="S1211" s="1" t="str">
        <f aca="false">IF(E1211=F1211,"","NOT EQUAL")</f>
        <v/>
      </c>
      <c r="T1211" s="1" t="str">
        <f aca="false">IF(ISNA(VLOOKUP(P1211,'NEW XEQM.c'!D:D,1,0)),"--",VLOOKUP(P1211,'NEW XEQM.c'!D:G,3,0))</f>
        <v>--</v>
      </c>
      <c r="U1211" s="1"/>
      <c r="W1211" s="0" t="e">
        <f aca="false">SUBSTITUTE(IF(AND(T1211="--",FIND("STD",E1211),FIND("fn",C1211)&gt;0,FIND("ITM_",P1211),I1211="CAT_FNCT"),E1211,""),"""","")</f>
        <v>#VALUE!</v>
      </c>
    </row>
    <row r="1212" customFormat="false" ht="15.75" hidden="false" customHeight="false" outlineLevel="0" collapsed="false">
      <c r="A1212" s="23" t="n">
        <f aca="false">IF(B1212=INT(B1212),ROW(),"")</f>
        <v>1212</v>
      </c>
      <c r="B1212" s="24" t="n">
        <f aca="false">IF(AND(MID(C1212,2,1)&lt;&gt;"/",MID(C1212,1,1)="/"),INT(B1211)+1,B1211+0.01)</f>
        <v>1185</v>
      </c>
      <c r="C1212" s="25" t="s">
        <v>1376</v>
      </c>
      <c r="D1212" s="25" t="s">
        <v>1418</v>
      </c>
      <c r="E1212" s="26" t="s">
        <v>1419</v>
      </c>
      <c r="F1212" s="26" t="s">
        <v>1419</v>
      </c>
      <c r="G1212" s="47" t="n">
        <v>0</v>
      </c>
      <c r="H1212" s="47" t="n">
        <v>0</v>
      </c>
      <c r="I1212" s="147" t="s">
        <v>2659</v>
      </c>
      <c r="J1212" s="26" t="s">
        <v>5</v>
      </c>
      <c r="K1212" s="27" t="s">
        <v>6</v>
      </c>
      <c r="L1212" s="28" t="s">
        <v>7</v>
      </c>
      <c r="M1212" s="28" t="s">
        <v>244</v>
      </c>
      <c r="N1212" s="28"/>
      <c r="O1212" s="28" t="s">
        <v>2679</v>
      </c>
      <c r="P1212" s="20" t="s">
        <v>2680</v>
      </c>
      <c r="Q1212" s="21"/>
      <c r="R1212" s="1"/>
      <c r="S1212" s="1" t="str">
        <f aca="false">IF(E1212=F1212,"","NOT EQUAL")</f>
        <v/>
      </c>
      <c r="T1212" s="1" t="str">
        <f aca="false">IF(ISNA(VLOOKUP(P1212,'NEW XEQM.c'!D:D,1,0)),"--",VLOOKUP(P1212,'NEW XEQM.c'!D:G,3,0))</f>
        <v>--</v>
      </c>
      <c r="U1212" s="1"/>
      <c r="W1212" s="0" t="e">
        <f aca="false">SUBSTITUTE(IF(AND(T1212="--",FIND("STD",E1212),FIND("fn",C1212)&gt;0,FIND("ITM_",P1212),I1212="CAT_FNCT"),E1212,""),"""","")</f>
        <v>#VALUE!</v>
      </c>
    </row>
    <row r="1213" customFormat="false" ht="15.75" hidden="false" customHeight="false" outlineLevel="0" collapsed="false">
      <c r="A1213" s="23" t="n">
        <f aca="false">IF(B1213=INT(B1213),ROW(),"")</f>
        <v>1213</v>
      </c>
      <c r="B1213" s="24" t="n">
        <f aca="false">IF(AND(MID(C1213,2,1)&lt;&gt;"/",MID(C1213,1,1)="/"),INT(B1212)+1,B1212+0.01)</f>
        <v>1186</v>
      </c>
      <c r="C1213" s="25" t="s">
        <v>1376</v>
      </c>
      <c r="D1213" s="25" t="s">
        <v>1422</v>
      </c>
      <c r="E1213" s="26" t="s">
        <v>1423</v>
      </c>
      <c r="F1213" s="26" t="s">
        <v>1423</v>
      </c>
      <c r="G1213" s="47" t="n">
        <v>0</v>
      </c>
      <c r="H1213" s="47" t="n">
        <v>0</v>
      </c>
      <c r="I1213" s="147" t="s">
        <v>2659</v>
      </c>
      <c r="J1213" s="26" t="s">
        <v>5</v>
      </c>
      <c r="K1213" s="27" t="s">
        <v>6</v>
      </c>
      <c r="L1213" s="28" t="s">
        <v>7</v>
      </c>
      <c r="M1213" s="28" t="s">
        <v>244</v>
      </c>
      <c r="N1213" s="28"/>
      <c r="O1213" s="28" t="s">
        <v>2681</v>
      </c>
      <c r="P1213" s="20" t="s">
        <v>2682</v>
      </c>
      <c r="Q1213" s="21"/>
      <c r="R1213" s="1"/>
      <c r="S1213" s="1" t="str">
        <f aca="false">IF(E1213=F1213,"","NOT EQUAL")</f>
        <v/>
      </c>
      <c r="T1213" s="1" t="str">
        <f aca="false">IF(ISNA(VLOOKUP(P1213,'NEW XEQM.c'!D:D,1,0)),"--",VLOOKUP(P1213,'NEW XEQM.c'!D:G,3,0))</f>
        <v>--</v>
      </c>
      <c r="U1213" s="1"/>
      <c r="W1213" s="0" t="e">
        <f aca="false">SUBSTITUTE(IF(AND(T1213="--",FIND("STD",E1213),FIND("fn",C1213)&gt;0,FIND("ITM_",P1213),I1213="CAT_FNCT"),E1213,""),"""","")</f>
        <v>#VALUE!</v>
      </c>
    </row>
    <row r="1214" customFormat="false" ht="15.75" hidden="false" customHeight="false" outlineLevel="0" collapsed="false">
      <c r="A1214" s="23" t="n">
        <f aca="false">IF(B1214=INT(B1214),ROW(),"")</f>
        <v>1214</v>
      </c>
      <c r="B1214" s="24" t="n">
        <f aca="false">IF(AND(MID(C1214,2,1)&lt;&gt;"/",MID(C1214,1,1)="/"),INT(B1213)+1,B1213+0.01)</f>
        <v>1187</v>
      </c>
      <c r="C1214" s="25" t="s">
        <v>0</v>
      </c>
      <c r="D1214" s="25" t="s">
        <v>1</v>
      </c>
      <c r="E1214" s="26" t="s">
        <v>2683</v>
      </c>
      <c r="F1214" s="26" t="s">
        <v>2683</v>
      </c>
      <c r="G1214" s="47" t="n">
        <v>0</v>
      </c>
      <c r="H1214" s="47" t="n">
        <v>0</v>
      </c>
      <c r="I1214" s="147" t="s">
        <v>2659</v>
      </c>
      <c r="J1214" s="26" t="s">
        <v>5</v>
      </c>
      <c r="K1214" s="27" t="s">
        <v>6</v>
      </c>
      <c r="L1214" s="28" t="s">
        <v>7</v>
      </c>
      <c r="M1214" s="28" t="s">
        <v>244</v>
      </c>
      <c r="N1214" s="28"/>
      <c r="O1214" s="28"/>
      <c r="P1214" s="20" t="s">
        <v>2684</v>
      </c>
      <c r="Q1214" s="21"/>
      <c r="R1214" s="1"/>
      <c r="S1214" s="1" t="str">
        <f aca="false">IF(E1214=F1214,"","NOT EQUAL")</f>
        <v/>
      </c>
      <c r="T1214" s="1" t="str">
        <f aca="false">IF(ISNA(VLOOKUP(P1214,'NEW XEQM.c'!D:D,1,0)),"--",VLOOKUP(P1214,'NEW XEQM.c'!D:G,3,0))</f>
        <v>--</v>
      </c>
      <c r="U1214" s="1"/>
      <c r="W1214" s="0" t="e">
        <f aca="false">SUBSTITUTE(IF(AND(T1214="--",FIND("STD",E1214),FIND("fn",C1214)&gt;0,FIND("ITM_",P1214),I1214="CAT_FNCT"),E1214,""),"""","")</f>
        <v>#VALUE!</v>
      </c>
    </row>
    <row r="1215" customFormat="false" ht="15.75" hidden="false" customHeight="false" outlineLevel="0" collapsed="false">
      <c r="A1215" s="23" t="n">
        <f aca="false">IF(B1215=INT(B1215),ROW(),"")</f>
        <v>1215</v>
      </c>
      <c r="B1215" s="24" t="n">
        <f aca="false">IF(AND(MID(C1215,2,1)&lt;&gt;"/",MID(C1215,1,1)="/"),INT(B1214)+1,B1214+0.01)</f>
        <v>1188</v>
      </c>
      <c r="C1215" s="25" t="s">
        <v>0</v>
      </c>
      <c r="D1215" s="25" t="s">
        <v>1</v>
      </c>
      <c r="E1215" s="26" t="s">
        <v>2685</v>
      </c>
      <c r="F1215" s="26" t="s">
        <v>2685</v>
      </c>
      <c r="G1215" s="47" t="n">
        <v>0</v>
      </c>
      <c r="H1215" s="47" t="n">
        <v>0</v>
      </c>
      <c r="I1215" s="147" t="s">
        <v>2659</v>
      </c>
      <c r="J1215" s="26" t="s">
        <v>5</v>
      </c>
      <c r="K1215" s="27" t="s">
        <v>6</v>
      </c>
      <c r="L1215" s="28" t="s">
        <v>7</v>
      </c>
      <c r="M1215" s="28" t="s">
        <v>244</v>
      </c>
      <c r="N1215" s="28"/>
      <c r="O1215" s="28"/>
      <c r="P1215" s="20" t="s">
        <v>2686</v>
      </c>
      <c r="Q1215" s="21"/>
      <c r="R1215" s="1"/>
      <c r="S1215" s="1" t="str">
        <f aca="false">IF(E1215=F1215,"","NOT EQUAL")</f>
        <v/>
      </c>
      <c r="T1215" s="1" t="str">
        <f aca="false">IF(ISNA(VLOOKUP(P1215,'NEW XEQM.c'!D:D,1,0)),"--",VLOOKUP(P1215,'NEW XEQM.c'!D:G,3,0))</f>
        <v>--</v>
      </c>
      <c r="U1215" s="1"/>
      <c r="W1215" s="0" t="e">
        <f aca="false">SUBSTITUTE(IF(AND(T1215="--",FIND("STD",E1215),FIND("fn",C1215)&gt;0,FIND("ITM_",P1215),I1215="CAT_FNCT"),E1215,""),"""","")</f>
        <v>#VALUE!</v>
      </c>
    </row>
    <row r="1216" customFormat="false" ht="15.75" hidden="false" customHeight="false" outlineLevel="0" collapsed="false">
      <c r="A1216" s="23" t="n">
        <f aca="false">IF(B1216=INT(B1216),ROW(),"")</f>
        <v>1216</v>
      </c>
      <c r="B1216" s="24" t="n">
        <f aca="false">IF(AND(MID(C1216,2,1)&lt;&gt;"/",MID(C1216,1,1)="/"),INT(B1215)+1,B1215+0.01)</f>
        <v>1189</v>
      </c>
      <c r="C1216" s="25" t="s">
        <v>0</v>
      </c>
      <c r="D1216" s="25" t="s">
        <v>1</v>
      </c>
      <c r="E1216" s="26" t="s">
        <v>2687</v>
      </c>
      <c r="F1216" s="26" t="s">
        <v>2687</v>
      </c>
      <c r="G1216" s="47" t="n">
        <v>0</v>
      </c>
      <c r="H1216" s="47" t="n">
        <v>0</v>
      </c>
      <c r="I1216" s="147" t="s">
        <v>2659</v>
      </c>
      <c r="J1216" s="26" t="s">
        <v>5</v>
      </c>
      <c r="K1216" s="27" t="s">
        <v>6</v>
      </c>
      <c r="L1216" s="28" t="s">
        <v>7</v>
      </c>
      <c r="M1216" s="28" t="s">
        <v>244</v>
      </c>
      <c r="N1216" s="28"/>
      <c r="O1216" s="28"/>
      <c r="P1216" s="20" t="s">
        <v>2688</v>
      </c>
      <c r="Q1216" s="21"/>
      <c r="R1216" s="1"/>
      <c r="S1216" s="1" t="str">
        <f aca="false">IF(E1216=F1216,"","NOT EQUAL")</f>
        <v/>
      </c>
      <c r="T1216" s="1" t="str">
        <f aca="false">IF(ISNA(VLOOKUP(P1216,'NEW XEQM.c'!D:D,1,0)),"--",VLOOKUP(P1216,'NEW XEQM.c'!D:G,3,0))</f>
        <v>--</v>
      </c>
      <c r="U1216" s="1"/>
      <c r="W1216" s="0" t="e">
        <f aca="false">SUBSTITUTE(IF(AND(T1216="--",FIND("STD",E1216),FIND("fn",C1216)&gt;0,FIND("ITM_",P1216),I1216="CAT_FNCT"),E1216,""),"""","")</f>
        <v>#VALUE!</v>
      </c>
    </row>
    <row r="1217" customFormat="false" ht="15.75" hidden="false" customHeight="false" outlineLevel="0" collapsed="false">
      <c r="A1217" s="23" t="n">
        <f aca="false">IF(B1217=INT(B1217),ROW(),"")</f>
        <v>1217</v>
      </c>
      <c r="B1217" s="24" t="n">
        <f aca="false">IF(AND(MID(C1217,2,1)&lt;&gt;"/",MID(C1217,1,1)="/"),INT(B1216)+1,B1216+0.01)</f>
        <v>1190</v>
      </c>
      <c r="C1217" s="25" t="s">
        <v>0</v>
      </c>
      <c r="D1217" s="25" t="s">
        <v>1</v>
      </c>
      <c r="E1217" s="26" t="s">
        <v>2689</v>
      </c>
      <c r="F1217" s="26" t="s">
        <v>2689</v>
      </c>
      <c r="G1217" s="47" t="n">
        <v>0</v>
      </c>
      <c r="H1217" s="47" t="n">
        <v>0</v>
      </c>
      <c r="I1217" s="147" t="s">
        <v>2659</v>
      </c>
      <c r="J1217" s="26" t="s">
        <v>5</v>
      </c>
      <c r="K1217" s="27" t="s">
        <v>6</v>
      </c>
      <c r="L1217" s="28" t="s">
        <v>7</v>
      </c>
      <c r="M1217" s="28" t="s">
        <v>244</v>
      </c>
      <c r="N1217" s="28"/>
      <c r="O1217" s="28"/>
      <c r="P1217" s="20" t="s">
        <v>2690</v>
      </c>
      <c r="Q1217" s="21"/>
      <c r="R1217" s="1"/>
      <c r="S1217" s="1" t="str">
        <f aca="false">IF(E1217=F1217,"","NOT EQUAL")</f>
        <v/>
      </c>
      <c r="T1217" s="1" t="str">
        <f aca="false">IF(ISNA(VLOOKUP(P1217,'NEW XEQM.c'!D:D,1,0)),"--",VLOOKUP(P1217,'NEW XEQM.c'!D:G,3,0))</f>
        <v>--</v>
      </c>
      <c r="U1217" s="1"/>
      <c r="W1217" s="0" t="e">
        <f aca="false">SUBSTITUTE(IF(AND(T1217="--",FIND("STD",E1217),FIND("fn",C1217)&gt;0,FIND("ITM_",P1217),I1217="CAT_FNCT"),E1217,""),"""","")</f>
        <v>#VALUE!</v>
      </c>
    </row>
    <row r="1218" customFormat="false" ht="15.75" hidden="false" customHeight="false" outlineLevel="0" collapsed="false">
      <c r="A1218" s="23" t="n">
        <f aca="false">IF(B1218=INT(B1218),ROW(),"")</f>
        <v>1218</v>
      </c>
      <c r="B1218" s="24" t="n">
        <f aca="false">IF(AND(MID(C1218,2,1)&lt;&gt;"/",MID(C1218,1,1)="/"),INT(B1217)+1,B1217+0.01)</f>
        <v>1191</v>
      </c>
      <c r="C1218" s="25" t="s">
        <v>0</v>
      </c>
      <c r="D1218" s="25" t="s">
        <v>1</v>
      </c>
      <c r="E1218" s="26" t="s">
        <v>2691</v>
      </c>
      <c r="F1218" s="26" t="s">
        <v>2691</v>
      </c>
      <c r="G1218" s="47" t="n">
        <v>0</v>
      </c>
      <c r="H1218" s="148" t="n">
        <v>0</v>
      </c>
      <c r="I1218" s="147" t="s">
        <v>2659</v>
      </c>
      <c r="J1218" s="26" t="s">
        <v>5</v>
      </c>
      <c r="K1218" s="27" t="s">
        <v>6</v>
      </c>
      <c r="L1218" s="28" t="s">
        <v>7</v>
      </c>
      <c r="M1218" s="28" t="s">
        <v>244</v>
      </c>
      <c r="N1218" s="28"/>
      <c r="O1218" s="28"/>
      <c r="P1218" s="20" t="s">
        <v>2692</v>
      </c>
      <c r="Q1218" s="21"/>
      <c r="R1218" s="1"/>
      <c r="S1218" s="1" t="str">
        <f aca="false">IF(E1218=F1218,"","NOT EQUAL")</f>
        <v/>
      </c>
      <c r="T1218" s="1" t="str">
        <f aca="false">IF(ISNA(VLOOKUP(P1218,'NEW XEQM.c'!D:D,1,0)),"--",VLOOKUP(P1218,'NEW XEQM.c'!D:G,3,0))</f>
        <v>--</v>
      </c>
      <c r="U1218" s="1"/>
      <c r="W1218" s="0" t="e">
        <f aca="false">SUBSTITUTE(IF(AND(T1218="--",FIND("STD",E1218),FIND("fn",C1218)&gt;0,FIND("ITM_",P1218),I1218="CAT_FNCT"),E1218,""),"""","")</f>
        <v>#VALUE!</v>
      </c>
    </row>
    <row r="1219" customFormat="false" ht="15.75" hidden="false" customHeight="false" outlineLevel="0" collapsed="false">
      <c r="A1219" s="23" t="n">
        <f aca="false">IF(B1219=INT(B1219),ROW(),"")</f>
        <v>1219</v>
      </c>
      <c r="B1219" s="24" t="n">
        <f aca="false">IF(AND(MID(C1219,2,1)&lt;&gt;"/",MID(C1219,1,1)="/"),INT(B1218)+1,B1218+0.01)</f>
        <v>1192</v>
      </c>
      <c r="C1219" s="25" t="s">
        <v>2693</v>
      </c>
      <c r="D1219" s="25" t="s">
        <v>2694</v>
      </c>
      <c r="E1219" s="26" t="s">
        <v>2695</v>
      </c>
      <c r="F1219" s="26" t="s">
        <v>2695</v>
      </c>
      <c r="G1219" s="47" t="n">
        <v>0</v>
      </c>
      <c r="H1219" s="47" t="n">
        <v>0</v>
      </c>
      <c r="I1219" s="147" t="s">
        <v>2659</v>
      </c>
      <c r="J1219" s="26" t="s">
        <v>5</v>
      </c>
      <c r="K1219" s="27" t="s">
        <v>6</v>
      </c>
      <c r="L1219" s="28" t="s">
        <v>7</v>
      </c>
      <c r="M1219" s="28" t="s">
        <v>244</v>
      </c>
      <c r="N1219" s="28"/>
      <c r="O1219" s="28"/>
      <c r="P1219" s="20" t="s">
        <v>2696</v>
      </c>
      <c r="Q1219" s="21"/>
      <c r="R1219" s="1"/>
      <c r="S1219" s="1" t="str">
        <f aca="false">IF(E1219=F1219,"","NOT EQUAL")</f>
        <v/>
      </c>
      <c r="T1219" s="1" t="str">
        <f aca="false">IF(ISNA(VLOOKUP(P1219,'NEW XEQM.c'!D:D,1,0)),"--",VLOOKUP(P1219,'NEW XEQM.c'!D:G,3,0))</f>
        <v>--</v>
      </c>
      <c r="U1219" s="1"/>
      <c r="W1219" s="0" t="e">
        <f aca="false">SUBSTITUTE(IF(AND(T1219="--",FIND("STD",E1219),FIND("fn",C1219)&gt;0,FIND("ITM_",P1219),I1219="CAT_FNCT"),E1219,""),"""","")</f>
        <v>#VALUE!</v>
      </c>
    </row>
    <row r="1220" customFormat="false" ht="15.75" hidden="false" customHeight="false" outlineLevel="0" collapsed="false">
      <c r="A1220" s="23" t="n">
        <f aca="false">IF(B1220=INT(B1220),ROW(),"")</f>
        <v>1220</v>
      </c>
      <c r="B1220" s="24" t="n">
        <f aca="false">IF(AND(MID(C1220,2,1)&lt;&gt;"/",MID(C1220,1,1)="/"),INT(B1219)+1,B1219+0.01)</f>
        <v>1193</v>
      </c>
      <c r="C1220" s="25" t="s">
        <v>2693</v>
      </c>
      <c r="D1220" s="25" t="s">
        <v>2697</v>
      </c>
      <c r="E1220" s="26" t="s">
        <v>2698</v>
      </c>
      <c r="F1220" s="26" t="s">
        <v>2698</v>
      </c>
      <c r="G1220" s="47" t="n">
        <v>0</v>
      </c>
      <c r="H1220" s="47" t="n">
        <v>0</v>
      </c>
      <c r="I1220" s="147" t="s">
        <v>2659</v>
      </c>
      <c r="J1220" s="26" t="s">
        <v>5</v>
      </c>
      <c r="K1220" s="27" t="s">
        <v>6</v>
      </c>
      <c r="L1220" s="28" t="s">
        <v>7</v>
      </c>
      <c r="M1220" s="28" t="s">
        <v>244</v>
      </c>
      <c r="N1220" s="28"/>
      <c r="O1220" s="28"/>
      <c r="P1220" s="20" t="s">
        <v>2699</v>
      </c>
      <c r="Q1220" s="21"/>
      <c r="R1220" s="1"/>
      <c r="S1220" s="1" t="str">
        <f aca="false">IF(E1220=F1220,"","NOT EQUAL")</f>
        <v/>
      </c>
      <c r="T1220" s="1" t="str">
        <f aca="false">IF(ISNA(VLOOKUP(P1220,'NEW XEQM.c'!D:D,1,0)),"--",VLOOKUP(P1220,'NEW XEQM.c'!D:G,3,0))</f>
        <v>--</v>
      </c>
      <c r="U1220" s="1"/>
      <c r="W1220" s="0" t="e">
        <f aca="false">SUBSTITUTE(IF(AND(T1220="--",FIND("STD",E1220),FIND("fn",C1220)&gt;0,FIND("ITM_",P1220),I1220="CAT_FNCT"),E1220,""),"""","")</f>
        <v>#VALUE!</v>
      </c>
    </row>
    <row r="1221" customFormat="false" ht="15.75" hidden="false" customHeight="false" outlineLevel="0" collapsed="false">
      <c r="A1221" s="23" t="n">
        <f aca="false">IF(B1221=INT(B1221),ROW(),"")</f>
        <v>1221</v>
      </c>
      <c r="B1221" s="24" t="n">
        <f aca="false">IF(AND(MID(C1221,2,1)&lt;&gt;"/",MID(C1221,1,1)="/"),INT(B1220)+1,B1220+0.01)</f>
        <v>1194</v>
      </c>
      <c r="C1221" s="25" t="s">
        <v>2693</v>
      </c>
      <c r="D1221" s="25" t="s">
        <v>2700</v>
      </c>
      <c r="E1221" s="26" t="s">
        <v>2701</v>
      </c>
      <c r="F1221" s="26" t="s">
        <v>2701</v>
      </c>
      <c r="G1221" s="47" t="n">
        <v>0</v>
      </c>
      <c r="H1221" s="47" t="n">
        <v>0</v>
      </c>
      <c r="I1221" s="147" t="s">
        <v>2659</v>
      </c>
      <c r="J1221" s="26" t="s">
        <v>5</v>
      </c>
      <c r="K1221" s="27" t="s">
        <v>6</v>
      </c>
      <c r="L1221" s="28" t="s">
        <v>7</v>
      </c>
      <c r="M1221" s="28" t="s">
        <v>244</v>
      </c>
      <c r="N1221" s="28"/>
      <c r="O1221" s="28"/>
      <c r="P1221" s="20" t="s">
        <v>2702</v>
      </c>
      <c r="Q1221" s="21"/>
      <c r="R1221" s="1"/>
      <c r="S1221" s="1" t="str">
        <f aca="false">IF(E1221=F1221,"","NOT EQUAL")</f>
        <v/>
      </c>
      <c r="T1221" s="1" t="str">
        <f aca="false">IF(ISNA(VLOOKUP(P1221,'NEW XEQM.c'!D:D,1,0)),"--",VLOOKUP(P1221,'NEW XEQM.c'!D:G,3,0))</f>
        <v>--</v>
      </c>
      <c r="U1221" s="1"/>
      <c r="W1221" s="0" t="e">
        <f aca="false">SUBSTITUTE(IF(AND(T1221="--",FIND("STD",E1221),FIND("fn",C1221)&gt;0,FIND("ITM_",P1221),I1221="CAT_FNCT"),E1221,""),"""","")</f>
        <v>#VALUE!</v>
      </c>
    </row>
    <row r="1222" customFormat="false" ht="15.75" hidden="false" customHeight="false" outlineLevel="0" collapsed="false">
      <c r="A1222" s="23" t="n">
        <f aca="false">IF(B1222=INT(B1222),ROW(),"")</f>
        <v>1222</v>
      </c>
      <c r="B1222" s="24" t="n">
        <f aca="false">IF(AND(MID(C1222,2,1)&lt;&gt;"/",MID(C1222,1,1)="/"),INT(B1221)+1,B1221+0.01)</f>
        <v>1195</v>
      </c>
      <c r="C1222" s="25" t="s">
        <v>2703</v>
      </c>
      <c r="D1222" s="25" t="s">
        <v>2704</v>
      </c>
      <c r="E1222" s="26" t="s">
        <v>2705</v>
      </c>
      <c r="F1222" s="26" t="s">
        <v>2705</v>
      </c>
      <c r="G1222" s="47" t="n">
        <v>0</v>
      </c>
      <c r="H1222" s="47" t="n">
        <v>0</v>
      </c>
      <c r="I1222" s="147" t="s">
        <v>2659</v>
      </c>
      <c r="J1222" s="26" t="s">
        <v>5</v>
      </c>
      <c r="K1222" s="27" t="s">
        <v>6</v>
      </c>
      <c r="L1222" s="28" t="s">
        <v>7</v>
      </c>
      <c r="M1222" s="28" t="s">
        <v>244</v>
      </c>
      <c r="N1222" s="28"/>
      <c r="O1222" s="28"/>
      <c r="P1222" s="20" t="s">
        <v>2706</v>
      </c>
      <c r="Q1222" s="21"/>
      <c r="R1222" s="1"/>
      <c r="S1222" s="1" t="str">
        <f aca="false">IF(E1222=F1222,"","NOT EQUAL")</f>
        <v/>
      </c>
      <c r="T1222" s="1" t="str">
        <f aca="false">IF(ISNA(VLOOKUP(P1222,'NEW XEQM.c'!D:D,1,0)),"--",VLOOKUP(P1222,'NEW XEQM.c'!D:G,3,0))</f>
        <v>--</v>
      </c>
      <c r="U1222" s="1"/>
      <c r="W1222" s="0" t="e">
        <f aca="false">SUBSTITUTE(IF(AND(T1222="--",FIND("STD",E1222),FIND("fn",C1222)&gt;0,FIND("ITM_",P1222),I1222="CAT_FNCT"),E1222,""),"""","")</f>
        <v>#VALUE!</v>
      </c>
    </row>
    <row r="1223" customFormat="false" ht="15.75" hidden="false" customHeight="false" outlineLevel="0" collapsed="false">
      <c r="A1223" s="23" t="n">
        <f aca="false">IF(B1223=INT(B1223),ROW(),"")</f>
        <v>1223</v>
      </c>
      <c r="B1223" s="24" t="n">
        <f aca="false">IF(AND(MID(C1223,2,1)&lt;&gt;"/",MID(C1223,1,1)="/"),INT(B1222)+1,B1222+0.01)</f>
        <v>1196</v>
      </c>
      <c r="C1223" s="25" t="s">
        <v>2703</v>
      </c>
      <c r="D1223" s="25" t="s">
        <v>2707</v>
      </c>
      <c r="E1223" s="26" t="s">
        <v>2708</v>
      </c>
      <c r="F1223" s="26" t="s">
        <v>2708</v>
      </c>
      <c r="G1223" s="47" t="n">
        <v>0</v>
      </c>
      <c r="H1223" s="47" t="n">
        <v>0</v>
      </c>
      <c r="I1223" s="147" t="s">
        <v>2659</v>
      </c>
      <c r="J1223" s="26" t="s">
        <v>5</v>
      </c>
      <c r="K1223" s="27" t="s">
        <v>6</v>
      </c>
      <c r="L1223" s="28" t="s">
        <v>7</v>
      </c>
      <c r="M1223" s="28" t="s">
        <v>244</v>
      </c>
      <c r="N1223" s="28"/>
      <c r="O1223" s="28"/>
      <c r="P1223" s="20" t="s">
        <v>2709</v>
      </c>
      <c r="Q1223" s="21"/>
      <c r="R1223" s="1"/>
      <c r="S1223" s="1" t="str">
        <f aca="false">IF(E1223=F1223,"","NOT EQUAL")</f>
        <v/>
      </c>
      <c r="T1223" s="1" t="str">
        <f aca="false">IF(ISNA(VLOOKUP(P1223,'NEW XEQM.c'!D:D,1,0)),"--",VLOOKUP(P1223,'NEW XEQM.c'!D:G,3,0))</f>
        <v>--</v>
      </c>
      <c r="U1223" s="1"/>
      <c r="W1223" s="0" t="e">
        <f aca="false">SUBSTITUTE(IF(AND(T1223="--",FIND("STD",E1223),FIND("fn",C1223)&gt;0,FIND("ITM_",P1223),I1223="CAT_FNCT"),E1223,""),"""","")</f>
        <v>#VALUE!</v>
      </c>
    </row>
    <row r="1224" customFormat="false" ht="15.75" hidden="false" customHeight="false" outlineLevel="0" collapsed="false">
      <c r="A1224" s="23" t="n">
        <f aca="false">IF(B1224=INT(B1224),ROW(),"")</f>
        <v>1224</v>
      </c>
      <c r="B1224" s="24" t="n">
        <f aca="false">IF(AND(MID(C1224,2,1)&lt;&gt;"/",MID(C1224,1,1)="/"),INT(B1223)+1,B1223+0.01)</f>
        <v>1197</v>
      </c>
      <c r="C1224" s="25" t="s">
        <v>2703</v>
      </c>
      <c r="D1224" s="25" t="s">
        <v>2710</v>
      </c>
      <c r="E1224" s="26" t="s">
        <v>2711</v>
      </c>
      <c r="F1224" s="26" t="s">
        <v>2711</v>
      </c>
      <c r="G1224" s="47" t="n">
        <v>0</v>
      </c>
      <c r="H1224" s="47" t="n">
        <v>0</v>
      </c>
      <c r="I1224" s="147" t="s">
        <v>2659</v>
      </c>
      <c r="J1224" s="26" t="s">
        <v>5</v>
      </c>
      <c r="K1224" s="27" t="s">
        <v>6</v>
      </c>
      <c r="L1224" s="28" t="s">
        <v>7</v>
      </c>
      <c r="M1224" s="28" t="s">
        <v>244</v>
      </c>
      <c r="N1224" s="28"/>
      <c r="O1224" s="28"/>
      <c r="P1224" s="20" t="s">
        <v>2712</v>
      </c>
      <c r="Q1224" s="21"/>
      <c r="R1224" s="1"/>
      <c r="S1224" s="1" t="str">
        <f aca="false">IF(E1224=F1224,"","NOT EQUAL")</f>
        <v/>
      </c>
      <c r="T1224" s="1" t="str">
        <f aca="false">IF(ISNA(VLOOKUP(P1224,'NEW XEQM.c'!D:D,1,0)),"--",VLOOKUP(P1224,'NEW XEQM.c'!D:G,3,0))</f>
        <v>--</v>
      </c>
      <c r="U1224" s="1"/>
      <c r="W1224" s="0" t="e">
        <f aca="false">SUBSTITUTE(IF(AND(T1224="--",FIND("STD",E1224),FIND("fn",C1224)&gt;0,FIND("ITM_",P1224),I1224="CAT_FNCT"),E1224,""),"""","")</f>
        <v>#VALUE!</v>
      </c>
    </row>
    <row r="1225" customFormat="false" ht="15.75" hidden="false" customHeight="false" outlineLevel="0" collapsed="false">
      <c r="A1225" s="23" t="n">
        <f aca="false">IF(B1225=INT(B1225),ROW(),"")</f>
        <v>1225</v>
      </c>
      <c r="B1225" s="24" t="n">
        <f aca="false">IF(AND(MID(C1225,2,1)&lt;&gt;"/",MID(C1225,1,1)="/"),INT(B1224)+1,B1224+0.01)</f>
        <v>1198</v>
      </c>
      <c r="C1225" s="25" t="s">
        <v>2703</v>
      </c>
      <c r="D1225" s="25" t="s">
        <v>2713</v>
      </c>
      <c r="E1225" s="26" t="s">
        <v>2714</v>
      </c>
      <c r="F1225" s="26" t="s">
        <v>2714</v>
      </c>
      <c r="G1225" s="47" t="n">
        <v>0</v>
      </c>
      <c r="H1225" s="47" t="n">
        <v>0</v>
      </c>
      <c r="I1225" s="147" t="s">
        <v>2659</v>
      </c>
      <c r="J1225" s="26" t="s">
        <v>5</v>
      </c>
      <c r="K1225" s="27" t="s">
        <v>6</v>
      </c>
      <c r="L1225" s="28" t="s">
        <v>7</v>
      </c>
      <c r="M1225" s="28" t="s">
        <v>244</v>
      </c>
      <c r="N1225" s="28"/>
      <c r="O1225" s="28"/>
      <c r="P1225" s="20" t="s">
        <v>2715</v>
      </c>
      <c r="Q1225" s="21"/>
      <c r="R1225" s="1"/>
      <c r="S1225" s="1" t="str">
        <f aca="false">IF(E1225=F1225,"","NOT EQUAL")</f>
        <v/>
      </c>
      <c r="T1225" s="1" t="str">
        <f aca="false">IF(ISNA(VLOOKUP(P1225,'NEW XEQM.c'!D:D,1,0)),"--",VLOOKUP(P1225,'NEW XEQM.c'!D:G,3,0))</f>
        <v>--</v>
      </c>
      <c r="U1225" s="1"/>
      <c r="W1225" s="0" t="e">
        <f aca="false">SUBSTITUTE(IF(AND(T1225="--",FIND("STD",E1225),FIND("fn",C1225)&gt;0,FIND("ITM_",P1225),I1225="CAT_FNCT"),E1225,""),"""","")</f>
        <v>#VALUE!</v>
      </c>
    </row>
    <row r="1226" customFormat="false" ht="15.75" hidden="false" customHeight="false" outlineLevel="0" collapsed="false">
      <c r="A1226" s="23" t="n">
        <f aca="false">IF(B1226=INT(B1226),ROW(),"")</f>
        <v>1226</v>
      </c>
      <c r="B1226" s="24" t="n">
        <f aca="false">IF(AND(MID(C1226,2,1)&lt;&gt;"/",MID(C1226,1,1)="/"),INT(B1225)+1,B1225+0.01)</f>
        <v>1199</v>
      </c>
      <c r="C1226" s="25" t="s">
        <v>2703</v>
      </c>
      <c r="D1226" s="25" t="s">
        <v>2716</v>
      </c>
      <c r="E1226" s="26" t="s">
        <v>2717</v>
      </c>
      <c r="F1226" s="26" t="s">
        <v>2717</v>
      </c>
      <c r="G1226" s="47" t="n">
        <v>0</v>
      </c>
      <c r="H1226" s="47" t="n">
        <v>0</v>
      </c>
      <c r="I1226" s="147" t="s">
        <v>2659</v>
      </c>
      <c r="J1226" s="26" t="s">
        <v>5</v>
      </c>
      <c r="K1226" s="27" t="s">
        <v>6</v>
      </c>
      <c r="L1226" s="28" t="s">
        <v>7</v>
      </c>
      <c r="M1226" s="28" t="s">
        <v>244</v>
      </c>
      <c r="N1226" s="28"/>
      <c r="O1226" s="28"/>
      <c r="P1226" s="20" t="s">
        <v>2718</v>
      </c>
      <c r="Q1226" s="21"/>
      <c r="R1226" s="1"/>
      <c r="S1226" s="1" t="str">
        <f aca="false">IF(E1226=F1226,"","NOT EQUAL")</f>
        <v/>
      </c>
      <c r="T1226" s="1" t="str">
        <f aca="false">IF(ISNA(VLOOKUP(P1226,'NEW XEQM.c'!D:D,1,0)),"--",VLOOKUP(P1226,'NEW XEQM.c'!D:G,3,0))</f>
        <v>--</v>
      </c>
      <c r="U1226" s="1"/>
      <c r="W1226" s="0" t="e">
        <f aca="false">SUBSTITUTE(IF(AND(T1226="--",FIND("STD",E1226),FIND("fn",C1226)&gt;0,FIND("ITM_",P1226),I1226="CAT_FNCT"),E1226,""),"""","")</f>
        <v>#VALUE!</v>
      </c>
    </row>
    <row r="1227" customFormat="false" ht="15.75" hidden="false" customHeight="false" outlineLevel="0" collapsed="false">
      <c r="A1227" s="23" t="n">
        <f aca="false">IF(B1227=INT(B1227),ROW(),"")</f>
        <v>1227</v>
      </c>
      <c r="B1227" s="24" t="n">
        <f aca="false">IF(AND(MID(C1227,2,1)&lt;&gt;"/",MID(C1227,1,1)="/"),INT(B1226)+1,B1226+0.01)</f>
        <v>1200</v>
      </c>
      <c r="C1227" s="25" t="s">
        <v>2703</v>
      </c>
      <c r="D1227" s="25" t="s">
        <v>2719</v>
      </c>
      <c r="E1227" s="26" t="s">
        <v>2720</v>
      </c>
      <c r="F1227" s="26" t="s">
        <v>2720</v>
      </c>
      <c r="G1227" s="47" t="n">
        <v>0</v>
      </c>
      <c r="H1227" s="47" t="n">
        <v>0</v>
      </c>
      <c r="I1227" s="147" t="s">
        <v>2659</v>
      </c>
      <c r="J1227" s="26" t="s">
        <v>5</v>
      </c>
      <c r="K1227" s="27" t="s">
        <v>6</v>
      </c>
      <c r="L1227" s="28" t="s">
        <v>7</v>
      </c>
      <c r="M1227" s="28" t="s">
        <v>244</v>
      </c>
      <c r="N1227" s="28"/>
      <c r="O1227" s="28"/>
      <c r="P1227" s="20" t="s">
        <v>2721</v>
      </c>
      <c r="Q1227" s="21"/>
      <c r="R1227" s="1"/>
      <c r="S1227" s="1" t="str">
        <f aca="false">IF(E1227=F1227,"","NOT EQUAL")</f>
        <v/>
      </c>
      <c r="T1227" s="1" t="str">
        <f aca="false">IF(ISNA(VLOOKUP(P1227,'NEW XEQM.c'!D:D,1,0)),"--",VLOOKUP(P1227,'NEW XEQM.c'!D:G,3,0))</f>
        <v>--</v>
      </c>
      <c r="U1227" s="1"/>
      <c r="W1227" s="0" t="e">
        <f aca="false">SUBSTITUTE(IF(AND(T1227="--",FIND("STD",E1227),FIND("fn",C1227)&gt;0,FIND("ITM_",P1227),I1227="CAT_FNCT"),E1227,""),"""","")</f>
        <v>#VALUE!</v>
      </c>
    </row>
    <row r="1228" customFormat="false" ht="15.75" hidden="false" customHeight="false" outlineLevel="0" collapsed="false">
      <c r="A1228" s="23" t="n">
        <f aca="false">IF(B1228=INT(B1228),ROW(),"")</f>
        <v>1228</v>
      </c>
      <c r="B1228" s="24" t="n">
        <f aca="false">IF(AND(MID(C1228,2,1)&lt;&gt;"/",MID(C1228,1,1)="/"),INT(B1227)+1,B1227+0.01)</f>
        <v>1201</v>
      </c>
      <c r="C1228" s="25" t="s">
        <v>2703</v>
      </c>
      <c r="D1228" s="25" t="s">
        <v>2722</v>
      </c>
      <c r="E1228" s="26" t="s">
        <v>2723</v>
      </c>
      <c r="F1228" s="26" t="s">
        <v>2723</v>
      </c>
      <c r="G1228" s="47" t="n">
        <v>0</v>
      </c>
      <c r="H1228" s="47" t="n">
        <v>0</v>
      </c>
      <c r="I1228" s="147" t="s">
        <v>2659</v>
      </c>
      <c r="J1228" s="26" t="s">
        <v>5</v>
      </c>
      <c r="K1228" s="27" t="s">
        <v>6</v>
      </c>
      <c r="L1228" s="28" t="s">
        <v>7</v>
      </c>
      <c r="M1228" s="28" t="s">
        <v>244</v>
      </c>
      <c r="N1228" s="28"/>
      <c r="O1228" s="28"/>
      <c r="P1228" s="20" t="s">
        <v>2724</v>
      </c>
      <c r="Q1228" s="21"/>
      <c r="R1228" s="1"/>
      <c r="S1228" s="1" t="str">
        <f aca="false">IF(E1228=F1228,"","NOT EQUAL")</f>
        <v/>
      </c>
      <c r="T1228" s="1" t="str">
        <f aca="false">IF(ISNA(VLOOKUP(P1228,'NEW XEQM.c'!D:D,1,0)),"--",VLOOKUP(P1228,'NEW XEQM.c'!D:G,3,0))</f>
        <v>--</v>
      </c>
      <c r="U1228" s="1"/>
      <c r="W1228" s="0" t="e">
        <f aca="false">SUBSTITUTE(IF(AND(T1228="--",FIND("STD",E1228),FIND("fn",C1228)&gt;0,FIND("ITM_",P1228),I1228="CAT_FNCT"),E1228,""),"""","")</f>
        <v>#VALUE!</v>
      </c>
    </row>
    <row r="1229" customFormat="false" ht="15.75" hidden="false" customHeight="false" outlineLevel="0" collapsed="false">
      <c r="A1229" s="23" t="n">
        <f aca="false">IF(B1229=INT(B1229),ROW(),"")</f>
        <v>1229</v>
      </c>
      <c r="B1229" s="24" t="n">
        <f aca="false">IF(AND(MID(C1229,2,1)&lt;&gt;"/",MID(C1229,1,1)="/"),INT(B1228)+1,B1228+0.01)</f>
        <v>1202</v>
      </c>
      <c r="C1229" s="25" t="s">
        <v>0</v>
      </c>
      <c r="D1229" s="25" t="s">
        <v>1</v>
      </c>
      <c r="E1229" s="149" t="s">
        <v>2725</v>
      </c>
      <c r="F1229" s="149" t="s">
        <v>2725</v>
      </c>
      <c r="G1229" s="47" t="n">
        <v>0</v>
      </c>
      <c r="H1229" s="47" t="n">
        <v>0</v>
      </c>
      <c r="I1229" s="147" t="s">
        <v>2659</v>
      </c>
      <c r="J1229" s="26" t="s">
        <v>5</v>
      </c>
      <c r="K1229" s="27" t="s">
        <v>6</v>
      </c>
      <c r="L1229" s="28" t="s">
        <v>7</v>
      </c>
      <c r="M1229" s="28" t="s">
        <v>244</v>
      </c>
      <c r="N1229" s="28"/>
      <c r="O1229" s="28"/>
      <c r="P1229" s="20" t="s">
        <v>2726</v>
      </c>
      <c r="Q1229" s="21"/>
      <c r="R1229" s="1"/>
      <c r="S1229" s="1" t="str">
        <f aca="false">IF(E1229=F1229,"","NOT EQUAL")</f>
        <v/>
      </c>
      <c r="T1229" s="1" t="str">
        <f aca="false">IF(ISNA(VLOOKUP(P1229,'NEW XEQM.c'!D:D,1,0)),"--",VLOOKUP(P1229,'NEW XEQM.c'!D:G,3,0))</f>
        <v>--</v>
      </c>
      <c r="U1229" s="1"/>
      <c r="W1229" s="0" t="e">
        <f aca="false">SUBSTITUTE(IF(AND(T1229="--",FIND("STD",E1229),FIND("fn",C1229)&gt;0,FIND("ITM_",P1229),I1229="CAT_FNCT"),E1229,""),"""","")</f>
        <v>#VALUE!</v>
      </c>
    </row>
    <row r="1230" customFormat="false" ht="15.75" hidden="false" customHeight="false" outlineLevel="0" collapsed="false">
      <c r="A1230" s="23" t="n">
        <f aca="false">IF(B1230=INT(B1230),ROW(),"")</f>
        <v>1230</v>
      </c>
      <c r="B1230" s="24" t="n">
        <f aca="false">IF(AND(MID(C1230,2,1)&lt;&gt;"/",MID(C1230,1,1)="/"),INT(B1229)+1,B1229+0.01)</f>
        <v>1203</v>
      </c>
      <c r="C1230" s="25" t="s">
        <v>2727</v>
      </c>
      <c r="D1230" s="25" t="s">
        <v>1</v>
      </c>
      <c r="E1230" s="149" t="s">
        <v>2728</v>
      </c>
      <c r="F1230" s="149" t="s">
        <v>2729</v>
      </c>
      <c r="G1230" s="47" t="n">
        <v>0</v>
      </c>
      <c r="H1230" s="47" t="n">
        <v>0</v>
      </c>
      <c r="I1230" s="147" t="s">
        <v>2659</v>
      </c>
      <c r="J1230" s="26" t="s">
        <v>5</v>
      </c>
      <c r="K1230" s="27" t="s">
        <v>6</v>
      </c>
      <c r="L1230" s="28" t="s">
        <v>7</v>
      </c>
      <c r="M1230" s="28" t="s">
        <v>244</v>
      </c>
      <c r="N1230" s="28"/>
      <c r="O1230" s="28"/>
      <c r="P1230" s="20" t="s">
        <v>2730</v>
      </c>
      <c r="Q1230" s="21"/>
      <c r="R1230" s="1"/>
      <c r="S1230" s="1" t="str">
        <f aca="false">IF(E1230=F1230,"","NOT EQUAL")</f>
        <v>NOT EQUAL</v>
      </c>
      <c r="T1230" s="1" t="str">
        <f aca="false">IF(ISNA(VLOOKUP(P1230,'NEW XEQM.c'!D:D,1,0)),"--",VLOOKUP(P1230,'NEW XEQM.c'!D:G,3,0))</f>
        <v>--</v>
      </c>
      <c r="U1230" s="1"/>
      <c r="W1230" s="0" t="e">
        <f aca="false">SUBSTITUTE(IF(AND(T1230="--",FIND("STD",E1230),FIND("fn",C1230)&gt;0,FIND("ITM_",P1230),I1230="CAT_FNCT"),E1230,""),"""","")</f>
        <v>#VALUE!</v>
      </c>
    </row>
    <row r="1231" customFormat="false" ht="15.75" hidden="false" customHeight="false" outlineLevel="0" collapsed="false">
      <c r="A1231" s="23" t="n">
        <f aca="false">IF(B1231=INT(B1231),ROW(),"")</f>
        <v>1231</v>
      </c>
      <c r="B1231" s="24" t="n">
        <f aca="false">IF(AND(MID(C1231,2,1)&lt;&gt;"/",MID(C1231,1,1)="/"),INT(B1230)+1,B1230+0.01)</f>
        <v>1204</v>
      </c>
      <c r="C1231" s="150" t="s">
        <v>2731</v>
      </c>
      <c r="D1231" s="150" t="s">
        <v>1</v>
      </c>
      <c r="E1231" s="151" t="s">
        <v>2732</v>
      </c>
      <c r="F1231" s="151" t="s">
        <v>2733</v>
      </c>
      <c r="G1231" s="152" t="n">
        <v>0</v>
      </c>
      <c r="H1231" s="152" t="n">
        <v>0</v>
      </c>
      <c r="I1231" s="30" t="s">
        <v>2659</v>
      </c>
      <c r="J1231" s="30" t="s">
        <v>5</v>
      </c>
      <c r="K1231" s="153" t="s">
        <v>6</v>
      </c>
      <c r="L1231" s="154" t="s">
        <v>7</v>
      </c>
      <c r="M1231" s="28" t="s">
        <v>244</v>
      </c>
      <c r="N1231" s="28"/>
      <c r="O1231" s="155"/>
      <c r="P1231" s="20" t="s">
        <v>2734</v>
      </c>
      <c r="Q1231" s="21"/>
      <c r="R1231" s="1"/>
      <c r="S1231" s="1" t="str">
        <f aca="false">IF(E1231=F1231,"","NOT EQUAL")</f>
        <v>NOT EQUAL</v>
      </c>
      <c r="T1231" s="1" t="str">
        <f aca="false">IF(ISNA(VLOOKUP(P1231,'NEW XEQM.c'!D:D,1,0)),"--",VLOOKUP(P1231,'NEW XEQM.c'!D:G,3,0))</f>
        <v>--</v>
      </c>
      <c r="U1231" s="1"/>
      <c r="W1231" s="0" t="e">
        <f aca="false">SUBSTITUTE(IF(AND(T1231="--",FIND("STD",E1231),FIND("fn",C1231)&gt;0,FIND("ITM_",P1231),I1231="CAT_FNCT"),E1231,""),"""","")</f>
        <v>#VALUE!</v>
      </c>
    </row>
    <row r="1232" customFormat="false" ht="15.75" hidden="false" customHeight="false" outlineLevel="0" collapsed="false">
      <c r="A1232" s="23" t="n">
        <f aca="false">IF(B1232=INT(B1232),ROW(),"")</f>
        <v>1232</v>
      </c>
      <c r="B1232" s="24" t="n">
        <f aca="false">IF(AND(MID(C1232,2,1)&lt;&gt;"/",MID(C1232,1,1)="/"),INT(B1231)+1,B1231+0.01)</f>
        <v>1205</v>
      </c>
      <c r="C1232" s="25" t="s">
        <v>2735</v>
      </c>
      <c r="D1232" s="150" t="s">
        <v>1</v>
      </c>
      <c r="E1232" s="151" t="s">
        <v>2736</v>
      </c>
      <c r="F1232" s="151" t="s">
        <v>2737</v>
      </c>
      <c r="G1232" s="152" t="n">
        <v>0</v>
      </c>
      <c r="H1232" s="152" t="n">
        <v>0</v>
      </c>
      <c r="I1232" s="30" t="s">
        <v>2659</v>
      </c>
      <c r="J1232" s="30" t="s">
        <v>5</v>
      </c>
      <c r="K1232" s="153" t="s">
        <v>6</v>
      </c>
      <c r="L1232" s="154" t="s">
        <v>7</v>
      </c>
      <c r="M1232" s="28" t="s">
        <v>244</v>
      </c>
      <c r="N1232" s="28"/>
      <c r="O1232" s="155"/>
      <c r="P1232" s="20" t="s">
        <v>2738</v>
      </c>
      <c r="Q1232" s="21"/>
      <c r="R1232" s="1"/>
      <c r="S1232" s="1" t="str">
        <f aca="false">IF(E1232=F1232,"","NOT EQUAL")</f>
        <v>NOT EQUAL</v>
      </c>
      <c r="T1232" s="1" t="str">
        <f aca="false">IF(ISNA(VLOOKUP(P1232,'NEW XEQM.c'!D:D,1,0)),"--",VLOOKUP(P1232,'NEW XEQM.c'!D:G,3,0))</f>
        <v>--</v>
      </c>
      <c r="U1232" s="1"/>
      <c r="W1232" s="0" t="e">
        <f aca="false">SUBSTITUTE(IF(AND(T1232="--",FIND("STD",E1232),FIND("fn",C1232)&gt;0,FIND("ITM_",P1232),I1232="CAT_FNCT"),E1232,""),"""","")</f>
        <v>#VALUE!</v>
      </c>
    </row>
    <row r="1233" customFormat="false" ht="15.75" hidden="false" customHeight="false" outlineLevel="0" collapsed="false">
      <c r="A1233" s="23" t="n">
        <f aca="false">IF(B1233=INT(B1233),ROW(),"")</f>
        <v>1233</v>
      </c>
      <c r="B1233" s="24" t="n">
        <f aca="false">IF(AND(MID(C1233,2,1)&lt;&gt;"/",MID(C1233,1,1)="/"),INT(B1232)+1,B1232+0.01)</f>
        <v>1206</v>
      </c>
      <c r="C1233" s="68" t="s">
        <v>0</v>
      </c>
      <c r="D1233" s="68" t="s">
        <v>1</v>
      </c>
      <c r="E1233" s="70" t="str">
        <f aca="false">CHAR(34)&amp;IF(B1233&lt;10,"000",IF(B1233&lt;100,"00",IF(B1233&lt;1000,"0","")))&amp;$B1233&amp;CHAR(34)</f>
        <v>"1206"</v>
      </c>
      <c r="F1233" s="70" t="str">
        <f aca="false">E1233</f>
        <v>"1206"</v>
      </c>
      <c r="G1233" s="71" t="n">
        <v>0</v>
      </c>
      <c r="H1233" s="71" t="n">
        <v>0</v>
      </c>
      <c r="I1233" s="86" t="s">
        <v>243</v>
      </c>
      <c r="J1233" s="86" t="s">
        <v>5</v>
      </c>
      <c r="K1233" s="72" t="s">
        <v>6</v>
      </c>
      <c r="L1233" s="73" t="s">
        <v>7</v>
      </c>
      <c r="M1233" s="28" t="s">
        <v>244</v>
      </c>
      <c r="N1233" s="28"/>
      <c r="O1233" s="74"/>
      <c r="P1233" s="20" t="str">
        <f aca="false">"VAR_"&amp;IF(B1233&lt;10,"000",IF(B1233&lt;100,"00",IF(B1233&lt;1000,"0","")))&amp;$B1233</f>
        <v>VAR_1206</v>
      </c>
      <c r="Q1233" s="21"/>
      <c r="R1233" s="1"/>
      <c r="S1233" s="1" t="str">
        <f aca="false">IF(E1233=F1233,"","NOT EQUAL")</f>
        <v/>
      </c>
      <c r="T1233" s="1" t="str">
        <f aca="false">IF(ISNA(VLOOKUP(P1233,'NEW XEQM.c'!D:D,1,0)),"--",VLOOKUP(P1233,'NEW XEQM.c'!D:G,3,0))</f>
        <v>--</v>
      </c>
      <c r="U1233" s="1"/>
      <c r="W1233" s="0" t="e">
        <f aca="false">SUBSTITUTE(IF(AND(T1233="--",FIND("STD",E1233),FIND("fn",C1233)&gt;0,FIND("ITM_",P1233),I1233="CAT_FNCT"),E1233,""),"""","")</f>
        <v>#VALUE!</v>
      </c>
    </row>
    <row r="1234" customFormat="false" ht="15.75" hidden="false" customHeight="false" outlineLevel="0" collapsed="false">
      <c r="A1234" s="23" t="n">
        <f aca="false">IF(B1234=INT(B1234),ROW(),"")</f>
        <v>1234</v>
      </c>
      <c r="B1234" s="24" t="n">
        <f aca="false">IF(AND(MID(C1234,2,1)&lt;&gt;"/",MID(C1234,1,1)="/"),INT(B1233)+1,B1233+0.01)</f>
        <v>1207</v>
      </c>
      <c r="C1234" s="68" t="s">
        <v>0</v>
      </c>
      <c r="D1234" s="68" t="s">
        <v>1</v>
      </c>
      <c r="E1234" s="70" t="str">
        <f aca="false">CHAR(34)&amp;IF(B1234&lt;10,"000",IF(B1234&lt;100,"00",IF(B1234&lt;1000,"0","")))&amp;$B1234&amp;CHAR(34)</f>
        <v>"1207"</v>
      </c>
      <c r="F1234" s="70" t="str">
        <f aca="false">E1234</f>
        <v>"1207"</v>
      </c>
      <c r="G1234" s="71" t="n">
        <v>0</v>
      </c>
      <c r="H1234" s="71" t="n">
        <v>0</v>
      </c>
      <c r="I1234" s="86" t="s">
        <v>243</v>
      </c>
      <c r="J1234" s="86" t="s">
        <v>5</v>
      </c>
      <c r="K1234" s="72" t="s">
        <v>6</v>
      </c>
      <c r="L1234" s="73" t="s">
        <v>7</v>
      </c>
      <c r="M1234" s="28" t="s">
        <v>244</v>
      </c>
      <c r="N1234" s="28"/>
      <c r="O1234" s="74"/>
      <c r="P1234" s="20" t="str">
        <f aca="false">"VAR_"&amp;IF(B1234&lt;10,"000",IF(B1234&lt;100,"00",IF(B1234&lt;1000,"0","")))&amp;$B1234</f>
        <v>VAR_1207</v>
      </c>
      <c r="Q1234" s="21"/>
      <c r="R1234" s="1"/>
      <c r="S1234" s="1" t="str">
        <f aca="false">IF(E1234=F1234,"","NOT EQUAL")</f>
        <v/>
      </c>
      <c r="T1234" s="1" t="str">
        <f aca="false">IF(ISNA(VLOOKUP(P1234,'NEW XEQM.c'!D:D,1,0)),"--",VLOOKUP(P1234,'NEW XEQM.c'!D:G,3,0))</f>
        <v>--</v>
      </c>
      <c r="U1234" s="1"/>
      <c r="W1234" s="0" t="e">
        <f aca="false">SUBSTITUTE(IF(AND(T1234="--",FIND("STD",E1234),FIND("fn",C1234)&gt;0,FIND("ITM_",P1234),I1234="CAT_FNCT"),E1234,""),"""","")</f>
        <v>#VALUE!</v>
      </c>
    </row>
    <row r="1235" s="29" customFormat="true" ht="15.75" hidden="false" customHeight="false" outlineLevel="0" collapsed="false">
      <c r="A1235" s="23" t="str">
        <f aca="false">IF(B1235=INT(B1235),ROW(),"")</f>
        <v/>
      </c>
      <c r="B1235" s="24" t="n">
        <f aca="false">IF(AND(MID(C1235,2,1)&lt;&gt;"/",MID(C1235,1,1)="/"),INT(B1234)+1,B1234+0.01)</f>
        <v>1207.01</v>
      </c>
      <c r="C1235" s="12"/>
      <c r="D1235" s="25"/>
      <c r="E1235" s="14"/>
      <c r="F1235" s="14"/>
      <c r="G1235" s="15"/>
      <c r="H1235" s="15"/>
      <c r="I1235" s="26"/>
      <c r="J1235" s="26"/>
      <c r="K1235" s="27"/>
      <c r="L1235" s="28"/>
      <c r="M1235" s="28"/>
      <c r="N1235" s="28"/>
      <c r="O1235" s="12"/>
      <c r="P1235" s="20"/>
      <c r="Q1235" s="21"/>
      <c r="R1235" s="1"/>
      <c r="S1235" s="1"/>
      <c r="T1235" s="1" t="str">
        <f aca="false">IF(ISNA(VLOOKUP(P1235,'NEW XEQM.c'!D:D,1,0)),"--",VLOOKUP(P1235,'NEW XEQM.c'!D:G,3,0))</f>
        <v>--</v>
      </c>
      <c r="U1235" s="1"/>
      <c r="W1235" s="29" t="e">
        <f aca="false">SUBSTITUTE(IF(AND(T1235="--",FIND("STD",E1235),FIND("fn",C1235)&gt;0,FIND("ITM_",P1235),I1235="CAT_FNCT"),E1235,""),"""","")</f>
        <v>#VALUE!</v>
      </c>
    </row>
    <row r="1236" s="29" customFormat="true" ht="15.75" hidden="false" customHeight="false" outlineLevel="0" collapsed="false">
      <c r="A1236" s="23" t="str">
        <f aca="false">IF(B1236=INT(B1236),ROW(),"")</f>
        <v/>
      </c>
      <c r="B1236" s="24" t="n">
        <f aca="false">IF(AND(MID(C1236,2,1)&lt;&gt;"/",MID(C1236,1,1)="/"),INT(B1235)+1,B1235+0.01)</f>
        <v>1207.02</v>
      </c>
      <c r="C1236" s="12"/>
      <c r="D1236" s="25"/>
      <c r="E1236" s="14"/>
      <c r="F1236" s="14"/>
      <c r="G1236" s="15"/>
      <c r="H1236" s="15"/>
      <c r="I1236" s="26"/>
      <c r="J1236" s="26"/>
      <c r="K1236" s="27"/>
      <c r="L1236" s="28"/>
      <c r="M1236" s="28"/>
      <c r="N1236" s="28"/>
      <c r="O1236" s="12"/>
      <c r="P1236" s="20"/>
      <c r="Q1236" s="21"/>
      <c r="R1236" s="1"/>
      <c r="S1236" s="1"/>
      <c r="T1236" s="1" t="str">
        <f aca="false">IF(ISNA(VLOOKUP(P1236,'NEW XEQM.c'!D:D,1,0)),"--",VLOOKUP(P1236,'NEW XEQM.c'!D:G,3,0))</f>
        <v>--</v>
      </c>
      <c r="U1236" s="1"/>
      <c r="W1236" s="29" t="e">
        <f aca="false">SUBSTITUTE(IF(AND(T1236="--",FIND("STD",E1236),FIND("fn",C1236)&gt;0,FIND("ITM_",P1236),I1236="CAT_FNCT"),E1236,""),"""","")</f>
        <v>#VALUE!</v>
      </c>
    </row>
    <row r="1237" s="29" customFormat="true" ht="15.75" hidden="false" customHeight="false" outlineLevel="0" collapsed="false">
      <c r="A1237" s="23" t="str">
        <f aca="false">IF(B1237=INT(B1237),ROW(),"")</f>
        <v/>
      </c>
      <c r="B1237" s="24" t="n">
        <f aca="false">IF(AND(MID(C1237,2,1)&lt;&gt;"/",MID(C1237,1,1)="/"),INT(B1236)+1,B1236+0.01)</f>
        <v>1207.03</v>
      </c>
      <c r="C1237" s="12" t="s">
        <v>2739</v>
      </c>
      <c r="D1237" s="25"/>
      <c r="E1237" s="14"/>
      <c r="F1237" s="14"/>
      <c r="G1237" s="15"/>
      <c r="H1237" s="15"/>
      <c r="I1237" s="26"/>
      <c r="J1237" s="26"/>
      <c r="K1237" s="27"/>
      <c r="L1237" s="28"/>
      <c r="M1237" s="28"/>
      <c r="N1237" s="28"/>
      <c r="O1237" s="12"/>
      <c r="P1237" s="146" t="str">
        <f aca="false">C1237</f>
        <v>// Probability distributions</v>
      </c>
      <c r="Q1237" s="21"/>
      <c r="R1237" s="1"/>
      <c r="S1237" s="1"/>
      <c r="T1237" s="1" t="str">
        <f aca="false">IF(ISNA(VLOOKUP(P1237,'NEW XEQM.c'!D:D,1,0)),"--",VLOOKUP(P1237,'NEW XEQM.c'!D:G,3,0))</f>
        <v>--</v>
      </c>
      <c r="U1237" s="1"/>
      <c r="W1237" s="29" t="e">
        <f aca="false">SUBSTITUTE(IF(AND(T1237="--",FIND("STD",E1237),FIND("fn",C1237)&gt;0,FIND("ITM_",P1237),I1237="CAT_FNCT"),E1237,""),"""","")</f>
        <v>#VALUE!</v>
      </c>
    </row>
    <row r="1238" customFormat="false" ht="15.75" hidden="false" customHeight="false" outlineLevel="0" collapsed="false">
      <c r="A1238" s="23" t="n">
        <f aca="false">IF(B1238=INT(B1238),ROW(),"")</f>
        <v>1238</v>
      </c>
      <c r="B1238" s="24" t="n">
        <f aca="false">IF(AND(MID(C1238,2,1)&lt;&gt;"/",MID(C1238,1,1)="/"),INT(B1237)+1,B1237+0.01)</f>
        <v>1208</v>
      </c>
      <c r="C1238" s="0" t="s">
        <v>0</v>
      </c>
      <c r="D1238" s="25" t="s">
        <v>1</v>
      </c>
      <c r="E1238" s="26" t="s">
        <v>2740</v>
      </c>
      <c r="F1238" s="26" t="s">
        <v>2740</v>
      </c>
      <c r="G1238" s="15" t="n">
        <v>0</v>
      </c>
      <c r="H1238" s="15" t="n">
        <v>0</v>
      </c>
      <c r="I1238" s="156" t="s">
        <v>2741</v>
      </c>
      <c r="J1238" s="26" t="s">
        <v>5</v>
      </c>
      <c r="K1238" s="27" t="s">
        <v>6</v>
      </c>
      <c r="L1238" s="28" t="s">
        <v>7</v>
      </c>
      <c r="M1238" s="28" t="s">
        <v>244</v>
      </c>
      <c r="N1238" s="28"/>
      <c r="O1238" s="28"/>
      <c r="P1238" s="20" t="s">
        <v>2742</v>
      </c>
      <c r="Q1238" s="21"/>
      <c r="R1238" s="1"/>
      <c r="S1238" s="1" t="str">
        <f aca="false">IF(E1238=F1238,"","NOT EQUAL")</f>
        <v/>
      </c>
      <c r="T1238" s="1" t="str">
        <f aca="false">IF(ISNA(VLOOKUP(P1238,'NEW XEQM.c'!D:D,1,0)),"--",VLOOKUP(P1238,'NEW XEQM.c'!D:G,3,0))</f>
        <v>--</v>
      </c>
      <c r="U1238" s="1"/>
      <c r="W1238" s="0" t="e">
        <f aca="false">SUBSTITUTE(IF(AND(T1238="--",FIND("STD",E1238),FIND("fn",C1238)&gt;0,FIND("ITM_",P1238),I1238="CAT_FNCT"),E1238,""),"""","")</f>
        <v>#VALUE!</v>
      </c>
    </row>
    <row r="1239" customFormat="false" ht="15.75" hidden="false" customHeight="false" outlineLevel="0" collapsed="false">
      <c r="A1239" s="23" t="n">
        <f aca="false">IF(B1239=INT(B1239),ROW(),"")</f>
        <v>1239</v>
      </c>
      <c r="B1239" s="24" t="n">
        <f aca="false">IF(AND(MID(C1239,2,1)&lt;&gt;"/",MID(C1239,1,1)="/"),INT(B1238)+1,B1238+0.01)</f>
        <v>1209</v>
      </c>
      <c r="C1239" s="0" t="s">
        <v>2743</v>
      </c>
      <c r="D1239" s="25" t="s">
        <v>1</v>
      </c>
      <c r="E1239" s="78" t="s">
        <v>2744</v>
      </c>
      <c r="F1239" s="78" t="s">
        <v>2744</v>
      </c>
      <c r="G1239" s="47" t="n">
        <v>0</v>
      </c>
      <c r="H1239" s="47" t="n">
        <v>0</v>
      </c>
      <c r="I1239" s="30" t="s">
        <v>20</v>
      </c>
      <c r="J1239" s="26" t="s">
        <v>21</v>
      </c>
      <c r="K1239" s="27" t="s">
        <v>22</v>
      </c>
      <c r="L1239" s="28" t="s">
        <v>7</v>
      </c>
      <c r="M1239" s="28" t="s">
        <v>8</v>
      </c>
      <c r="N1239" s="28"/>
      <c r="O1239" s="28"/>
      <c r="P1239" s="98" t="s">
        <v>2745</v>
      </c>
      <c r="Q1239" s="21"/>
      <c r="R1239" s="1"/>
      <c r="S1239" s="1" t="str">
        <f aca="false">IF(E1239=F1239,"","NOT EQUAL")</f>
        <v/>
      </c>
      <c r="T1239" s="1" t="str">
        <f aca="false">IF(ISNA(VLOOKUP(P1239,'NEW XEQM.c'!D:D,1,0)),"--",VLOOKUP(P1239,'NEW XEQM.c'!D:G,3,0))</f>
        <v>--</v>
      </c>
      <c r="U1239" s="1"/>
      <c r="W1239" s="0" t="str">
        <f aca="false">SUBSTITUTE(IF(AND(T1239="--",FIND("STD",E1239),FIND("fn",C1239)&gt;0,FIND("ITM_",P1239),I1239="CAT_FNCT"),E1239,""),"""","")</f>
        <v>Binom STD_SUB_p</v>
      </c>
    </row>
    <row r="1240" customFormat="false" ht="15.75" hidden="false" customHeight="false" outlineLevel="0" collapsed="false">
      <c r="A1240" s="23" t="n">
        <f aca="false">IF(B1240=INT(B1240),ROW(),"")</f>
        <v>1240</v>
      </c>
      <c r="B1240" s="24" t="n">
        <f aca="false">IF(AND(MID(C1240,2,1)&lt;&gt;"/",MID(C1240,1,1)="/"),INT(B1239)+1,B1239+0.01)</f>
        <v>1210</v>
      </c>
      <c r="C1240" s="0" t="s">
        <v>2746</v>
      </c>
      <c r="D1240" s="25" t="s">
        <v>1</v>
      </c>
      <c r="E1240" s="78" t="s">
        <v>2747</v>
      </c>
      <c r="F1240" s="78" t="s">
        <v>2747</v>
      </c>
      <c r="G1240" s="47" t="n">
        <v>0</v>
      </c>
      <c r="H1240" s="47" t="n">
        <v>0</v>
      </c>
      <c r="I1240" s="30" t="s">
        <v>20</v>
      </c>
      <c r="J1240" s="26" t="s">
        <v>21</v>
      </c>
      <c r="K1240" s="27" t="s">
        <v>22</v>
      </c>
      <c r="L1240" s="28" t="s">
        <v>7</v>
      </c>
      <c r="M1240" s="28" t="s">
        <v>8</v>
      </c>
      <c r="N1240" s="28"/>
      <c r="O1240" s="28"/>
      <c r="P1240" s="98" t="s">
        <v>2748</v>
      </c>
      <c r="Q1240" s="21"/>
      <c r="R1240" s="1"/>
      <c r="S1240" s="1" t="str">
        <f aca="false">IF(E1240=F1240,"","NOT EQUAL")</f>
        <v/>
      </c>
      <c r="T1240" s="1" t="str">
        <f aca="false">IF(ISNA(VLOOKUP(P1240,'NEW XEQM.c'!D:D,1,0)),"--",VLOOKUP(P1240,'NEW XEQM.c'!D:G,3,0))</f>
        <v>--</v>
      </c>
      <c r="U1240" s="1"/>
      <c r="W1240" s="0" t="str">
        <f aca="false">SUBSTITUTE(IF(AND(T1240="--",FIND("STD",E1240),FIND("fn",C1240)&gt;0,FIND("ITM_",P1240),I1240="CAT_FNCT"),E1240,""),"""","")</f>
        <v>Binom STD_GAUSS_BLACK_L STD_GAUSS_WHITE_R</v>
      </c>
    </row>
    <row r="1241" customFormat="false" ht="15.75" hidden="false" customHeight="false" outlineLevel="0" collapsed="false">
      <c r="A1241" s="23" t="n">
        <f aca="false">IF(B1241=INT(B1241),ROW(),"")</f>
        <v>1241</v>
      </c>
      <c r="B1241" s="24" t="n">
        <f aca="false">IF(AND(MID(C1241,2,1)&lt;&gt;"/",MID(C1241,1,1)="/"),INT(B1240)+1,B1240+0.01)</f>
        <v>1211</v>
      </c>
      <c r="C1241" s="0" t="s">
        <v>2749</v>
      </c>
      <c r="D1241" s="25" t="s">
        <v>1</v>
      </c>
      <c r="E1241" s="78" t="s">
        <v>2750</v>
      </c>
      <c r="F1241" s="78" t="s">
        <v>2750</v>
      </c>
      <c r="G1241" s="47" t="n">
        <v>0</v>
      </c>
      <c r="H1241" s="47" t="n">
        <v>0</v>
      </c>
      <c r="I1241" s="30" t="s">
        <v>20</v>
      </c>
      <c r="J1241" s="26" t="s">
        <v>21</v>
      </c>
      <c r="K1241" s="27" t="s">
        <v>22</v>
      </c>
      <c r="L1241" s="28" t="s">
        <v>7</v>
      </c>
      <c r="M1241" s="28" t="s">
        <v>8</v>
      </c>
      <c r="N1241" s="28"/>
      <c r="O1241" s="28"/>
      <c r="P1241" s="20" t="s">
        <v>2751</v>
      </c>
      <c r="Q1241" s="21"/>
      <c r="R1241" s="1"/>
      <c r="S1241" s="1" t="str">
        <f aca="false">IF(E1241=F1241,"","NOT EQUAL")</f>
        <v/>
      </c>
      <c r="T1241" s="1" t="str">
        <f aca="false">IF(ISNA(VLOOKUP(P1241,'NEW XEQM.c'!D:D,1,0)),"--",VLOOKUP(P1241,'NEW XEQM.c'!D:G,3,0))</f>
        <v>--</v>
      </c>
      <c r="U1241" s="1"/>
      <c r="W1241" s="0" t="str">
        <f aca="false">SUBSTITUTE(IF(AND(T1241="--",FIND("STD",E1241),FIND("fn",C1241)&gt;0,FIND("ITM_",P1241),I1241="CAT_FNCT"),E1241,""),"""","")</f>
        <v>Binom STD_GAUSS_WHITE_L STD_GAUSS_BLACK_R</v>
      </c>
    </row>
    <row r="1242" customFormat="false" ht="15.75" hidden="false" customHeight="false" outlineLevel="0" collapsed="false">
      <c r="A1242" s="23" t="n">
        <f aca="false">IF(B1242=INT(B1242),ROW(),"")</f>
        <v>1242</v>
      </c>
      <c r="B1242" s="24" t="n">
        <f aca="false">IF(AND(MID(C1242,2,1)&lt;&gt;"/",MID(C1242,1,1)="/"),INT(B1241)+1,B1241+0.01)</f>
        <v>1212</v>
      </c>
      <c r="C1242" s="0" t="s">
        <v>2752</v>
      </c>
      <c r="D1242" s="25" t="s">
        <v>1</v>
      </c>
      <c r="E1242" s="26" t="s">
        <v>2753</v>
      </c>
      <c r="F1242" s="26" t="s">
        <v>2753</v>
      </c>
      <c r="G1242" s="47" t="n">
        <v>0</v>
      </c>
      <c r="H1242" s="47" t="n">
        <v>0</v>
      </c>
      <c r="I1242" s="30" t="s">
        <v>20</v>
      </c>
      <c r="J1242" s="26" t="s">
        <v>21</v>
      </c>
      <c r="K1242" s="27" t="s">
        <v>22</v>
      </c>
      <c r="L1242" s="28" t="s">
        <v>7</v>
      </c>
      <c r="M1242" s="28" t="s">
        <v>8</v>
      </c>
      <c r="N1242" s="28"/>
      <c r="O1242" s="28"/>
      <c r="P1242" s="20" t="s">
        <v>2754</v>
      </c>
      <c r="Q1242" s="21"/>
      <c r="R1242" s="1"/>
      <c r="S1242" s="1" t="str">
        <f aca="false">IF(E1242=F1242,"","NOT EQUAL")</f>
        <v/>
      </c>
      <c r="T1242" s="1" t="str">
        <f aca="false">IF(ISNA(VLOOKUP(P1242,'NEW XEQM.c'!D:D,1,0)),"--",VLOOKUP(P1242,'NEW XEQM.c'!D:G,3,0))</f>
        <v>--</v>
      </c>
      <c r="U1242" s="1"/>
      <c r="W1242" s="0" t="str">
        <f aca="false">SUBSTITUTE(IF(AND(T1242="--",FIND("STD",E1242),FIND("fn",C1242)&gt;0,FIND("ITM_",P1242),I1242="CAT_FNCT"),E1242,""),"""","")</f>
        <v>Binom STD_SUP_MINUS_1</v>
      </c>
    </row>
    <row r="1243" customFormat="false" ht="15.75" hidden="false" customHeight="false" outlineLevel="0" collapsed="false">
      <c r="A1243" s="23" t="n">
        <f aca="false">IF(B1243=INT(B1243),ROW(),"")</f>
        <v>1243</v>
      </c>
      <c r="B1243" s="24" t="n">
        <f aca="false">IF(AND(MID(C1243,2,1)&lt;&gt;"/",MID(C1243,1,1)="/"),INT(B1242)+1,B1242+0.01)</f>
        <v>1213</v>
      </c>
      <c r="C1243" s="0" t="s">
        <v>0</v>
      </c>
      <c r="D1243" s="25" t="s">
        <v>1</v>
      </c>
      <c r="E1243" s="26" t="s">
        <v>2755</v>
      </c>
      <c r="F1243" s="26" t="s">
        <v>2755</v>
      </c>
      <c r="G1243" s="47" t="n">
        <v>0</v>
      </c>
      <c r="H1243" s="47" t="n">
        <v>0</v>
      </c>
      <c r="I1243" s="156" t="s">
        <v>2741</v>
      </c>
      <c r="J1243" s="26" t="s">
        <v>5</v>
      </c>
      <c r="K1243" s="27" t="s">
        <v>6</v>
      </c>
      <c r="L1243" s="28" t="s">
        <v>7</v>
      </c>
      <c r="M1243" s="28" t="s">
        <v>244</v>
      </c>
      <c r="N1243" s="28"/>
      <c r="O1243" s="28"/>
      <c r="P1243" s="20" t="s">
        <v>2756</v>
      </c>
      <c r="Q1243" s="21"/>
      <c r="R1243" s="1"/>
      <c r="S1243" s="1" t="str">
        <f aca="false">IF(E1243=F1243,"","NOT EQUAL")</f>
        <v/>
      </c>
      <c r="T1243" s="1" t="str">
        <f aca="false">IF(ISNA(VLOOKUP(P1243,'NEW XEQM.c'!D:D,1,0)),"--",VLOOKUP(P1243,'NEW XEQM.c'!D:G,3,0))</f>
        <v>--</v>
      </c>
      <c r="U1243" s="1"/>
      <c r="W1243" s="0" t="e">
        <f aca="false">SUBSTITUTE(IF(AND(T1243="--",FIND("STD",E1243),FIND("fn",C1243)&gt;0,FIND("ITM_",P1243),I1243="CAT_FNCT"),E1243,""),"""","")</f>
        <v>#VALUE!</v>
      </c>
    </row>
    <row r="1244" customFormat="false" ht="15.75" hidden="false" customHeight="false" outlineLevel="0" collapsed="false">
      <c r="A1244" s="23" t="n">
        <f aca="false">IF(B1244=INT(B1244),ROW(),"")</f>
        <v>1244</v>
      </c>
      <c r="B1244" s="24" t="n">
        <f aca="false">IF(AND(MID(C1244,2,1)&lt;&gt;"/",MID(C1244,1,1)="/"),INT(B1243)+1,B1243+0.01)</f>
        <v>1214</v>
      </c>
      <c r="C1244" s="0" t="s">
        <v>2757</v>
      </c>
      <c r="D1244" s="25" t="s">
        <v>1</v>
      </c>
      <c r="E1244" s="78" t="s">
        <v>2758</v>
      </c>
      <c r="F1244" s="78" t="s">
        <v>2758</v>
      </c>
      <c r="G1244" s="47" t="n">
        <v>0</v>
      </c>
      <c r="H1244" s="47" t="n">
        <v>0</v>
      </c>
      <c r="I1244" s="30" t="s">
        <v>20</v>
      </c>
      <c r="J1244" s="26" t="s">
        <v>21</v>
      </c>
      <c r="K1244" s="27" t="s">
        <v>22</v>
      </c>
      <c r="L1244" s="28" t="s">
        <v>7</v>
      </c>
      <c r="M1244" s="28" t="s">
        <v>8</v>
      </c>
      <c r="N1244" s="28"/>
      <c r="O1244" s="28"/>
      <c r="P1244" s="98" t="s">
        <v>2759</v>
      </c>
      <c r="Q1244" s="21"/>
      <c r="R1244" s="1"/>
      <c r="S1244" s="1" t="str">
        <f aca="false">IF(E1244=F1244,"","NOT EQUAL")</f>
        <v/>
      </c>
      <c r="T1244" s="1" t="str">
        <f aca="false">IF(ISNA(VLOOKUP(P1244,'NEW XEQM.c'!D:D,1,0)),"--",VLOOKUP(P1244,'NEW XEQM.c'!D:G,3,0))</f>
        <v>--</v>
      </c>
      <c r="U1244" s="1"/>
      <c r="W1244" s="0" t="str">
        <f aca="false">SUBSTITUTE(IF(AND(T1244="--",FIND("STD",E1244),FIND("fn",C1244)&gt;0,FIND("ITM_",P1244),I1244="CAT_FNCT"),E1244,""),"""","")</f>
        <v>Cauch STD_SUB_p</v>
      </c>
    </row>
    <row r="1245" customFormat="false" ht="15.75" hidden="false" customHeight="false" outlineLevel="0" collapsed="false">
      <c r="A1245" s="23" t="n">
        <f aca="false">IF(B1245=INT(B1245),ROW(),"")</f>
        <v>1245</v>
      </c>
      <c r="B1245" s="24" t="n">
        <f aca="false">IF(AND(MID(C1245,2,1)&lt;&gt;"/",MID(C1245,1,1)="/"),INT(B1244)+1,B1244+0.01)</f>
        <v>1215</v>
      </c>
      <c r="C1245" s="0" t="s">
        <v>2760</v>
      </c>
      <c r="D1245" s="25" t="s">
        <v>1</v>
      </c>
      <c r="E1245" s="78" t="s">
        <v>2761</v>
      </c>
      <c r="F1245" s="78" t="s">
        <v>2761</v>
      </c>
      <c r="G1245" s="47" t="n">
        <v>0</v>
      </c>
      <c r="H1245" s="47" t="n">
        <v>0</v>
      </c>
      <c r="I1245" s="30" t="s">
        <v>20</v>
      </c>
      <c r="J1245" s="26" t="s">
        <v>21</v>
      </c>
      <c r="K1245" s="27" t="s">
        <v>22</v>
      </c>
      <c r="L1245" s="28" t="s">
        <v>7</v>
      </c>
      <c r="M1245" s="28" t="s">
        <v>8</v>
      </c>
      <c r="N1245" s="28"/>
      <c r="O1245" s="28"/>
      <c r="P1245" s="98" t="s">
        <v>2762</v>
      </c>
      <c r="Q1245" s="21"/>
      <c r="R1245" s="1"/>
      <c r="S1245" s="1" t="str">
        <f aca="false">IF(E1245=F1245,"","NOT EQUAL")</f>
        <v/>
      </c>
      <c r="T1245" s="1" t="str">
        <f aca="false">IF(ISNA(VLOOKUP(P1245,'NEW XEQM.c'!D:D,1,0)),"--",VLOOKUP(P1245,'NEW XEQM.c'!D:G,3,0))</f>
        <v>--</v>
      </c>
      <c r="U1245" s="1"/>
      <c r="W1245" s="0" t="str">
        <f aca="false">SUBSTITUTE(IF(AND(T1245="--",FIND("STD",E1245),FIND("fn",C1245)&gt;0,FIND("ITM_",P1245),I1245="CAT_FNCT"),E1245,""),"""","")</f>
        <v>Cauch STD_GAUSS_BLACK_L STD_GAUSS_WHITE_R</v>
      </c>
    </row>
    <row r="1246" customFormat="false" ht="15.75" hidden="false" customHeight="false" outlineLevel="0" collapsed="false">
      <c r="A1246" s="23" t="n">
        <f aca="false">IF(B1246=INT(B1246),ROW(),"")</f>
        <v>1246</v>
      </c>
      <c r="B1246" s="24" t="n">
        <f aca="false">IF(AND(MID(C1246,2,1)&lt;&gt;"/",MID(C1246,1,1)="/"),INT(B1245)+1,B1245+0.01)</f>
        <v>1216</v>
      </c>
      <c r="C1246" s="0" t="s">
        <v>2763</v>
      </c>
      <c r="D1246" s="25" t="s">
        <v>1</v>
      </c>
      <c r="E1246" s="78" t="s">
        <v>2764</v>
      </c>
      <c r="F1246" s="78" t="s">
        <v>2764</v>
      </c>
      <c r="G1246" s="47" t="n">
        <v>0</v>
      </c>
      <c r="H1246" s="47" t="n">
        <v>0</v>
      </c>
      <c r="I1246" s="30" t="s">
        <v>20</v>
      </c>
      <c r="J1246" s="26" t="s">
        <v>21</v>
      </c>
      <c r="K1246" s="27" t="s">
        <v>22</v>
      </c>
      <c r="L1246" s="28" t="s">
        <v>7</v>
      </c>
      <c r="M1246" s="28" t="s">
        <v>8</v>
      </c>
      <c r="N1246" s="28"/>
      <c r="O1246" s="28"/>
      <c r="P1246" s="20" t="s">
        <v>2765</v>
      </c>
      <c r="Q1246" s="21"/>
      <c r="R1246" s="1"/>
      <c r="S1246" s="1" t="str">
        <f aca="false">IF(E1246=F1246,"","NOT EQUAL")</f>
        <v/>
      </c>
      <c r="T1246" s="1" t="str">
        <f aca="false">IF(ISNA(VLOOKUP(P1246,'NEW XEQM.c'!D:D,1,0)),"--",VLOOKUP(P1246,'NEW XEQM.c'!D:G,3,0))</f>
        <v>--</v>
      </c>
      <c r="U1246" s="1"/>
      <c r="W1246" s="0" t="str">
        <f aca="false">SUBSTITUTE(IF(AND(T1246="--",FIND("STD",E1246),FIND("fn",C1246)&gt;0,FIND("ITM_",P1246),I1246="CAT_FNCT"),E1246,""),"""","")</f>
        <v>Cauch STD_GAUSS_WHITE_L STD_GAUSS_BLACK_R</v>
      </c>
    </row>
    <row r="1247" customFormat="false" ht="15.75" hidden="false" customHeight="false" outlineLevel="0" collapsed="false">
      <c r="A1247" s="23" t="n">
        <f aca="false">IF(B1247=INT(B1247),ROW(),"")</f>
        <v>1247</v>
      </c>
      <c r="B1247" s="24" t="n">
        <f aca="false">IF(AND(MID(C1247,2,1)&lt;&gt;"/",MID(C1247,1,1)="/"),INT(B1246)+1,B1246+0.01)</f>
        <v>1217</v>
      </c>
      <c r="C1247" s="0" t="s">
        <v>2766</v>
      </c>
      <c r="D1247" s="25" t="s">
        <v>1</v>
      </c>
      <c r="E1247" s="26" t="s">
        <v>2767</v>
      </c>
      <c r="F1247" s="26" t="s">
        <v>2767</v>
      </c>
      <c r="G1247" s="47" t="n">
        <v>0</v>
      </c>
      <c r="H1247" s="47" t="n">
        <v>0</v>
      </c>
      <c r="I1247" s="30" t="s">
        <v>20</v>
      </c>
      <c r="J1247" s="26" t="s">
        <v>21</v>
      </c>
      <c r="K1247" s="27" t="s">
        <v>22</v>
      </c>
      <c r="L1247" s="28" t="s">
        <v>7</v>
      </c>
      <c r="M1247" s="28" t="s">
        <v>8</v>
      </c>
      <c r="N1247" s="28"/>
      <c r="O1247" s="28"/>
      <c r="P1247" s="20" t="s">
        <v>2768</v>
      </c>
      <c r="Q1247" s="21"/>
      <c r="R1247" s="1"/>
      <c r="S1247" s="1" t="str">
        <f aca="false">IF(E1247=F1247,"","NOT EQUAL")</f>
        <v/>
      </c>
      <c r="T1247" s="1" t="str">
        <f aca="false">IF(ISNA(VLOOKUP(P1247,'NEW XEQM.c'!D:D,1,0)),"--",VLOOKUP(P1247,'NEW XEQM.c'!D:G,3,0))</f>
        <v>--</v>
      </c>
      <c r="U1247" s="1"/>
      <c r="W1247" s="0" t="str">
        <f aca="false">SUBSTITUTE(IF(AND(T1247="--",FIND("STD",E1247),FIND("fn",C1247)&gt;0,FIND("ITM_",P1247),I1247="CAT_FNCT"),E1247,""),"""","")</f>
        <v>Cauch STD_SUP_MINUS_1</v>
      </c>
    </row>
    <row r="1248" customFormat="false" ht="15.75" hidden="false" customHeight="false" outlineLevel="0" collapsed="false">
      <c r="A1248" s="23" t="n">
        <f aca="false">IF(B1248=INT(B1248),ROW(),"")</f>
        <v>1248</v>
      </c>
      <c r="B1248" s="24" t="n">
        <f aca="false">IF(AND(MID(C1248,2,1)&lt;&gt;"/",MID(C1248,1,1)="/"),INT(B1247)+1,B1247+0.01)</f>
        <v>1218</v>
      </c>
      <c r="C1248" s="0" t="s">
        <v>0</v>
      </c>
      <c r="D1248" s="25" t="s">
        <v>1</v>
      </c>
      <c r="E1248" s="26" t="s">
        <v>2769</v>
      </c>
      <c r="F1248" s="26" t="s">
        <v>2769</v>
      </c>
      <c r="G1248" s="47" t="n">
        <v>0</v>
      </c>
      <c r="H1248" s="47" t="n">
        <v>0</v>
      </c>
      <c r="I1248" s="156" t="s">
        <v>2741</v>
      </c>
      <c r="J1248" s="26" t="s">
        <v>5</v>
      </c>
      <c r="K1248" s="27" t="s">
        <v>6</v>
      </c>
      <c r="L1248" s="28" t="s">
        <v>7</v>
      </c>
      <c r="M1248" s="28" t="s">
        <v>244</v>
      </c>
      <c r="N1248" s="28"/>
      <c r="O1248" s="28"/>
      <c r="P1248" s="20" t="s">
        <v>2770</v>
      </c>
      <c r="Q1248" s="21"/>
      <c r="R1248" s="1"/>
      <c r="S1248" s="1" t="str">
        <f aca="false">IF(E1248=F1248,"","NOT EQUAL")</f>
        <v/>
      </c>
      <c r="T1248" s="1" t="str">
        <f aca="false">IF(ISNA(VLOOKUP(P1248,'NEW XEQM.c'!D:D,1,0)),"--",VLOOKUP(P1248,'NEW XEQM.c'!D:G,3,0))</f>
        <v>--</v>
      </c>
      <c r="U1248" s="1"/>
      <c r="W1248" s="0" t="e">
        <f aca="false">SUBSTITUTE(IF(AND(T1248="--",FIND("STD",E1248),FIND("fn",C1248)&gt;0,FIND("ITM_",P1248),I1248="CAT_FNCT"),E1248,""),"""","")</f>
        <v>#VALUE!</v>
      </c>
    </row>
    <row r="1249" customFormat="false" ht="15.75" hidden="false" customHeight="false" outlineLevel="0" collapsed="false">
      <c r="A1249" s="23" t="n">
        <f aca="false">IF(B1249=INT(B1249),ROW(),"")</f>
        <v>1249</v>
      </c>
      <c r="B1249" s="24" t="n">
        <f aca="false">IF(AND(MID(C1249,2,1)&lt;&gt;"/",MID(C1249,1,1)="/"),INT(B1248)+1,B1248+0.01)</f>
        <v>1219</v>
      </c>
      <c r="C1249" s="0" t="s">
        <v>2771</v>
      </c>
      <c r="D1249" s="25" t="s">
        <v>1</v>
      </c>
      <c r="E1249" s="78" t="s">
        <v>2772</v>
      </c>
      <c r="F1249" s="78" t="s">
        <v>2772</v>
      </c>
      <c r="G1249" s="47" t="n">
        <v>0</v>
      </c>
      <c r="H1249" s="47" t="n">
        <v>0</v>
      </c>
      <c r="I1249" s="30" t="s">
        <v>20</v>
      </c>
      <c r="J1249" s="26" t="s">
        <v>21</v>
      </c>
      <c r="K1249" s="27" t="s">
        <v>22</v>
      </c>
      <c r="L1249" s="28" t="s">
        <v>7</v>
      </c>
      <c r="M1249" s="28" t="s">
        <v>8</v>
      </c>
      <c r="N1249" s="28"/>
      <c r="O1249" s="28"/>
      <c r="P1249" s="98" t="s">
        <v>2773</v>
      </c>
      <c r="Q1249" s="21"/>
      <c r="R1249" s="1"/>
      <c r="S1249" s="1" t="str">
        <f aca="false">IF(E1249=F1249,"","NOT EQUAL")</f>
        <v/>
      </c>
      <c r="T1249" s="1" t="str">
        <f aca="false">IF(ISNA(VLOOKUP(P1249,'NEW XEQM.c'!D:D,1,0)),"--",VLOOKUP(P1249,'NEW XEQM.c'!D:G,3,0))</f>
        <v>--</v>
      </c>
      <c r="U1249" s="1"/>
      <c r="W1249" s="0" t="str">
        <f aca="false">SUBSTITUTE(IF(AND(T1249="--",FIND("STD",E1249),FIND("fn",C1249)&gt;0,FIND("ITM_",P1249),I1249="CAT_FNCT"),E1249,""),"""","")</f>
        <v>Expon STD_SUB_p</v>
      </c>
    </row>
    <row r="1250" customFormat="false" ht="15.75" hidden="false" customHeight="false" outlineLevel="0" collapsed="false">
      <c r="A1250" s="23" t="n">
        <f aca="false">IF(B1250=INT(B1250),ROW(),"")</f>
        <v>1250</v>
      </c>
      <c r="B1250" s="24" t="n">
        <f aca="false">IF(AND(MID(C1250,2,1)&lt;&gt;"/",MID(C1250,1,1)="/"),INT(B1249)+1,B1249+0.01)</f>
        <v>1220</v>
      </c>
      <c r="C1250" s="0" t="s">
        <v>2774</v>
      </c>
      <c r="D1250" s="25" t="s">
        <v>1</v>
      </c>
      <c r="E1250" s="78" t="s">
        <v>2775</v>
      </c>
      <c r="F1250" s="78" t="s">
        <v>2775</v>
      </c>
      <c r="G1250" s="47" t="n">
        <v>0</v>
      </c>
      <c r="H1250" s="47" t="n">
        <v>0</v>
      </c>
      <c r="I1250" s="30" t="s">
        <v>20</v>
      </c>
      <c r="J1250" s="26" t="s">
        <v>21</v>
      </c>
      <c r="K1250" s="27" t="s">
        <v>22</v>
      </c>
      <c r="L1250" s="28" t="s">
        <v>7</v>
      </c>
      <c r="M1250" s="28" t="s">
        <v>8</v>
      </c>
      <c r="N1250" s="28"/>
      <c r="O1250" s="28"/>
      <c r="P1250" s="98" t="s">
        <v>2776</v>
      </c>
      <c r="Q1250" s="21"/>
      <c r="R1250" s="1"/>
      <c r="S1250" s="1" t="str">
        <f aca="false">IF(E1250=F1250,"","NOT EQUAL")</f>
        <v/>
      </c>
      <c r="T1250" s="1" t="str">
        <f aca="false">IF(ISNA(VLOOKUP(P1250,'NEW XEQM.c'!D:D,1,0)),"--",VLOOKUP(P1250,'NEW XEQM.c'!D:G,3,0))</f>
        <v>--</v>
      </c>
      <c r="U1250" s="1"/>
      <c r="W1250" s="0" t="str">
        <f aca="false">SUBSTITUTE(IF(AND(T1250="--",FIND("STD",E1250),FIND("fn",C1250)&gt;0,FIND("ITM_",P1250),I1250="CAT_FNCT"),E1250,""),"""","")</f>
        <v>Expon STD_GAUSS_BLACK_L STD_GAUSS_WHITE_R</v>
      </c>
    </row>
    <row r="1251" customFormat="false" ht="15.75" hidden="false" customHeight="false" outlineLevel="0" collapsed="false">
      <c r="A1251" s="23" t="n">
        <f aca="false">IF(B1251=INT(B1251),ROW(),"")</f>
        <v>1251</v>
      </c>
      <c r="B1251" s="24" t="n">
        <f aca="false">IF(AND(MID(C1251,2,1)&lt;&gt;"/",MID(C1251,1,1)="/"),INT(B1250)+1,B1250+0.01)</f>
        <v>1221</v>
      </c>
      <c r="C1251" s="0" t="s">
        <v>2777</v>
      </c>
      <c r="D1251" s="25" t="s">
        <v>1</v>
      </c>
      <c r="E1251" s="78" t="s">
        <v>2778</v>
      </c>
      <c r="F1251" s="78" t="s">
        <v>2778</v>
      </c>
      <c r="G1251" s="47" t="n">
        <v>0</v>
      </c>
      <c r="H1251" s="47" t="n">
        <v>0</v>
      </c>
      <c r="I1251" s="30" t="s">
        <v>20</v>
      </c>
      <c r="J1251" s="26" t="s">
        <v>21</v>
      </c>
      <c r="K1251" s="27" t="s">
        <v>22</v>
      </c>
      <c r="L1251" s="28" t="s">
        <v>7</v>
      </c>
      <c r="M1251" s="28" t="s">
        <v>8</v>
      </c>
      <c r="N1251" s="28"/>
      <c r="O1251" s="28"/>
      <c r="P1251" s="20" t="s">
        <v>2779</v>
      </c>
      <c r="Q1251" s="21"/>
      <c r="R1251" s="1"/>
      <c r="S1251" s="1" t="str">
        <f aca="false">IF(E1251=F1251,"","NOT EQUAL")</f>
        <v/>
      </c>
      <c r="T1251" s="1" t="str">
        <f aca="false">IF(ISNA(VLOOKUP(P1251,'NEW XEQM.c'!D:D,1,0)),"--",VLOOKUP(P1251,'NEW XEQM.c'!D:G,3,0))</f>
        <v>--</v>
      </c>
      <c r="U1251" s="1"/>
      <c r="W1251" s="0" t="str">
        <f aca="false">SUBSTITUTE(IF(AND(T1251="--",FIND("STD",E1251),FIND("fn",C1251)&gt;0,FIND("ITM_",P1251),I1251="CAT_FNCT"),E1251,""),"""","")</f>
        <v>Expon STD_GAUSS_WHITE_L STD_GAUSS_BLACK_R</v>
      </c>
    </row>
    <row r="1252" customFormat="false" ht="15.75" hidden="false" customHeight="false" outlineLevel="0" collapsed="false">
      <c r="A1252" s="23" t="n">
        <f aca="false">IF(B1252=INT(B1252),ROW(),"")</f>
        <v>1252</v>
      </c>
      <c r="B1252" s="24" t="n">
        <f aca="false">IF(AND(MID(C1252,2,1)&lt;&gt;"/",MID(C1252,1,1)="/"),INT(B1251)+1,B1251+0.01)</f>
        <v>1222</v>
      </c>
      <c r="C1252" s="0" t="s">
        <v>2780</v>
      </c>
      <c r="D1252" s="25" t="s">
        <v>1</v>
      </c>
      <c r="E1252" s="26" t="s">
        <v>2781</v>
      </c>
      <c r="F1252" s="26" t="s">
        <v>2781</v>
      </c>
      <c r="G1252" s="47" t="n">
        <v>0</v>
      </c>
      <c r="H1252" s="47" t="n">
        <v>0</v>
      </c>
      <c r="I1252" s="30" t="s">
        <v>20</v>
      </c>
      <c r="J1252" s="26" t="s">
        <v>21</v>
      </c>
      <c r="K1252" s="27" t="s">
        <v>22</v>
      </c>
      <c r="L1252" s="28" t="s">
        <v>7</v>
      </c>
      <c r="M1252" s="28" t="s">
        <v>8</v>
      </c>
      <c r="N1252" s="28"/>
      <c r="O1252" s="28"/>
      <c r="P1252" s="20" t="s">
        <v>2782</v>
      </c>
      <c r="Q1252" s="21"/>
      <c r="R1252" s="1"/>
      <c r="S1252" s="1" t="str">
        <f aca="false">IF(E1252=F1252,"","NOT EQUAL")</f>
        <v/>
      </c>
      <c r="T1252" s="1" t="str">
        <f aca="false">IF(ISNA(VLOOKUP(P1252,'NEW XEQM.c'!D:D,1,0)),"--",VLOOKUP(P1252,'NEW XEQM.c'!D:G,3,0))</f>
        <v>--</v>
      </c>
      <c r="U1252" s="1"/>
      <c r="W1252" s="0" t="str">
        <f aca="false">SUBSTITUTE(IF(AND(T1252="--",FIND("STD",E1252),FIND("fn",C1252)&gt;0,FIND("ITM_",P1252),I1252="CAT_FNCT"),E1252,""),"""","")</f>
        <v>Expon STD_SUP_MINUS_1</v>
      </c>
    </row>
    <row r="1253" customFormat="false" ht="15.75" hidden="false" customHeight="false" outlineLevel="0" collapsed="false">
      <c r="A1253" s="23" t="n">
        <f aca="false">IF(B1253=INT(B1253),ROW(),"")</f>
        <v>1253</v>
      </c>
      <c r="B1253" s="24" t="n">
        <f aca="false">IF(AND(MID(C1253,2,1)&lt;&gt;"/",MID(C1253,1,1)="/"),INT(B1252)+1,B1252+0.01)</f>
        <v>1223</v>
      </c>
      <c r="C1253" s="0" t="s">
        <v>0</v>
      </c>
      <c r="D1253" s="25" t="s">
        <v>1</v>
      </c>
      <c r="E1253" s="26" t="s">
        <v>2783</v>
      </c>
      <c r="F1253" s="26" t="s">
        <v>2783</v>
      </c>
      <c r="G1253" s="47" t="n">
        <v>0</v>
      </c>
      <c r="H1253" s="47" t="n">
        <v>0</v>
      </c>
      <c r="I1253" s="156" t="s">
        <v>2741</v>
      </c>
      <c r="J1253" s="26" t="s">
        <v>5</v>
      </c>
      <c r="K1253" s="27" t="s">
        <v>6</v>
      </c>
      <c r="L1253" s="28" t="s">
        <v>7</v>
      </c>
      <c r="M1253" s="28" t="s">
        <v>244</v>
      </c>
      <c r="N1253" s="28"/>
      <c r="O1253" s="28"/>
      <c r="P1253" s="20" t="s">
        <v>2784</v>
      </c>
      <c r="Q1253" s="21"/>
      <c r="R1253" s="1"/>
      <c r="S1253" s="1" t="str">
        <f aca="false">IF(E1253=F1253,"","NOT EQUAL")</f>
        <v/>
      </c>
      <c r="T1253" s="1" t="str">
        <f aca="false">IF(ISNA(VLOOKUP(P1253,'NEW XEQM.c'!D:D,1,0)),"--",VLOOKUP(P1253,'NEW XEQM.c'!D:G,3,0))</f>
        <v>--</v>
      </c>
      <c r="U1253" s="1"/>
      <c r="W1253" s="0" t="e">
        <f aca="false">SUBSTITUTE(IF(AND(T1253="--",FIND("STD",E1253),FIND("fn",C1253)&gt;0,FIND("ITM_",P1253),I1253="CAT_FNCT"),E1253,""),"""","")</f>
        <v>#VALUE!</v>
      </c>
    </row>
    <row r="1254" customFormat="false" ht="15.75" hidden="false" customHeight="false" outlineLevel="0" collapsed="false">
      <c r="A1254" s="23" t="n">
        <f aca="false">IF(B1254=INT(B1254),ROW(),"")</f>
        <v>1254</v>
      </c>
      <c r="B1254" s="24" t="n">
        <f aca="false">IF(AND(MID(C1254,2,1)&lt;&gt;"/",MID(C1254,1,1)="/"),INT(B1253)+1,B1253+0.01)</f>
        <v>1224</v>
      </c>
      <c r="C1254" s="0" t="s">
        <v>2785</v>
      </c>
      <c r="D1254" s="25" t="s">
        <v>1</v>
      </c>
      <c r="E1254" s="26" t="s">
        <v>2786</v>
      </c>
      <c r="F1254" s="26" t="s">
        <v>2786</v>
      </c>
      <c r="G1254" s="47" t="n">
        <v>0</v>
      </c>
      <c r="H1254" s="47" t="n">
        <v>0</v>
      </c>
      <c r="I1254" s="30" t="s">
        <v>20</v>
      </c>
      <c r="J1254" s="26" t="s">
        <v>21</v>
      </c>
      <c r="K1254" s="27" t="s">
        <v>22</v>
      </c>
      <c r="L1254" s="28" t="s">
        <v>7</v>
      </c>
      <c r="M1254" s="28" t="s">
        <v>8</v>
      </c>
      <c r="N1254" s="28"/>
      <c r="O1254" s="28"/>
      <c r="P1254" s="20" t="s">
        <v>2787</v>
      </c>
      <c r="Q1254" s="21"/>
      <c r="R1254" s="1"/>
      <c r="S1254" s="1" t="str">
        <f aca="false">IF(E1254=F1254,"","NOT EQUAL")</f>
        <v/>
      </c>
      <c r="T1254" s="1" t="str">
        <f aca="false">IF(ISNA(VLOOKUP(P1254,'NEW XEQM.c'!D:D,1,0)),"--",VLOOKUP(P1254,'NEW XEQM.c'!D:G,3,0))</f>
        <v>--</v>
      </c>
      <c r="U1254" s="1"/>
      <c r="W1254" s="0" t="str">
        <f aca="false">SUBSTITUTE(IF(AND(T1254="--",FIND("STD",E1254),FIND("fn",C1254)&gt;0,FIND("ITM_",P1254),I1254="CAT_FNCT"),E1254,""),"""","")</f>
        <v>F STD_SUB_p (x)</v>
      </c>
    </row>
    <row r="1255" customFormat="false" ht="15.75" hidden="false" customHeight="false" outlineLevel="0" collapsed="false">
      <c r="A1255" s="23" t="n">
        <f aca="false">IF(B1255=INT(B1255),ROW(),"")</f>
        <v>1255</v>
      </c>
      <c r="B1255" s="24" t="n">
        <f aca="false">IF(AND(MID(C1255,2,1)&lt;&gt;"/",MID(C1255,1,1)="/"),INT(B1254)+1,B1254+0.01)</f>
        <v>1225</v>
      </c>
      <c r="C1255" s="0" t="s">
        <v>2788</v>
      </c>
      <c r="D1255" s="25" t="s">
        <v>1</v>
      </c>
      <c r="E1255" s="78" t="s">
        <v>2789</v>
      </c>
      <c r="F1255" s="78" t="s">
        <v>2789</v>
      </c>
      <c r="G1255" s="47" t="n">
        <v>0</v>
      </c>
      <c r="H1255" s="47" t="n">
        <v>0</v>
      </c>
      <c r="I1255" s="30" t="s">
        <v>20</v>
      </c>
      <c r="J1255" s="26" t="s">
        <v>21</v>
      </c>
      <c r="K1255" s="27" t="s">
        <v>22</v>
      </c>
      <c r="L1255" s="28" t="s">
        <v>7</v>
      </c>
      <c r="M1255" s="28" t="s">
        <v>8</v>
      </c>
      <c r="N1255" s="28"/>
      <c r="O1255" s="28"/>
      <c r="P1255" s="98" t="s">
        <v>2790</v>
      </c>
      <c r="Q1255" s="21"/>
      <c r="R1255" s="1"/>
      <c r="S1255" s="1" t="str">
        <f aca="false">IF(E1255=F1255,"","NOT EQUAL")</f>
        <v/>
      </c>
      <c r="T1255" s="1" t="str">
        <f aca="false">IF(ISNA(VLOOKUP(P1255,'NEW XEQM.c'!D:D,1,0)),"--",VLOOKUP(P1255,'NEW XEQM.c'!D:G,3,0))</f>
        <v>--</v>
      </c>
      <c r="U1255" s="1"/>
      <c r="W1255" s="0" t="str">
        <f aca="false">SUBSTITUTE(IF(AND(T1255="--",FIND("STD",E1255),FIND("fn",C1255)&gt;0,FIND("ITM_",P1255),I1255="CAT_FNCT"),E1255,""),"""","")</f>
        <v>F STD_GAUSS_BLACK_L STD_GAUSS_WHITE_R (x)</v>
      </c>
    </row>
    <row r="1256" customFormat="false" ht="15.75" hidden="false" customHeight="false" outlineLevel="0" collapsed="false">
      <c r="A1256" s="23" t="n">
        <f aca="false">IF(B1256=INT(B1256),ROW(),"")</f>
        <v>1256</v>
      </c>
      <c r="B1256" s="24" t="n">
        <f aca="false">IF(AND(MID(C1256,2,1)&lt;&gt;"/",MID(C1256,1,1)="/"),INT(B1255)+1,B1255+0.01)</f>
        <v>1226</v>
      </c>
      <c r="C1256" s="0" t="s">
        <v>2791</v>
      </c>
      <c r="D1256" s="25" t="s">
        <v>1</v>
      </c>
      <c r="E1256" s="78" t="s">
        <v>2792</v>
      </c>
      <c r="F1256" s="78" t="s">
        <v>2792</v>
      </c>
      <c r="G1256" s="47" t="n">
        <v>0</v>
      </c>
      <c r="H1256" s="47" t="n">
        <v>0</v>
      </c>
      <c r="I1256" s="30" t="s">
        <v>20</v>
      </c>
      <c r="J1256" s="26" t="s">
        <v>21</v>
      </c>
      <c r="K1256" s="27" t="s">
        <v>22</v>
      </c>
      <c r="L1256" s="28" t="s">
        <v>7</v>
      </c>
      <c r="M1256" s="28" t="s">
        <v>8</v>
      </c>
      <c r="N1256" s="28"/>
      <c r="O1256" s="28"/>
      <c r="P1256" s="98" t="s">
        <v>2793</v>
      </c>
      <c r="Q1256" s="21"/>
      <c r="R1256" s="1"/>
      <c r="S1256" s="1" t="str">
        <f aca="false">IF(E1256=F1256,"","NOT EQUAL")</f>
        <v/>
      </c>
      <c r="T1256" s="1" t="str">
        <f aca="false">IF(ISNA(VLOOKUP(P1256,'NEW XEQM.c'!D:D,1,0)),"--",VLOOKUP(P1256,'NEW XEQM.c'!D:G,3,0))</f>
        <v>--</v>
      </c>
      <c r="U1256" s="1"/>
      <c r="W1256" s="0" t="str">
        <f aca="false">SUBSTITUTE(IF(AND(T1256="--",FIND("STD",E1256),FIND("fn",C1256)&gt;0,FIND("ITM_",P1256),I1256="CAT_FNCT"),E1256,""),"""","")</f>
        <v>F STD_GAUSS_WHITE_L STD_GAUSS_BLACK_R (x)</v>
      </c>
    </row>
    <row r="1257" customFormat="false" ht="15.75" hidden="false" customHeight="false" outlineLevel="0" collapsed="false">
      <c r="A1257" s="23" t="n">
        <f aca="false">IF(B1257=INT(B1257),ROW(),"")</f>
        <v>1257</v>
      </c>
      <c r="B1257" s="24" t="n">
        <f aca="false">IF(AND(MID(C1257,2,1)&lt;&gt;"/",MID(C1257,1,1)="/"),INT(B1256)+1,B1256+0.01)</f>
        <v>1227</v>
      </c>
      <c r="C1257" s="0" t="s">
        <v>2794</v>
      </c>
      <c r="D1257" s="25" t="s">
        <v>1</v>
      </c>
      <c r="E1257" s="26" t="s">
        <v>2795</v>
      </c>
      <c r="F1257" s="26" t="s">
        <v>2795</v>
      </c>
      <c r="G1257" s="47" t="n">
        <v>0</v>
      </c>
      <c r="H1257" s="47" t="n">
        <v>0</v>
      </c>
      <c r="I1257" s="30" t="s">
        <v>20</v>
      </c>
      <c r="J1257" s="26" t="s">
        <v>21</v>
      </c>
      <c r="K1257" s="27" t="s">
        <v>22</v>
      </c>
      <c r="L1257" s="28" t="s">
        <v>7</v>
      </c>
      <c r="M1257" s="28" t="s">
        <v>8</v>
      </c>
      <c r="N1257" s="28"/>
      <c r="O1257" s="28"/>
      <c r="P1257" s="20" t="s">
        <v>2796</v>
      </c>
      <c r="Q1257" s="21"/>
      <c r="R1257" s="1"/>
      <c r="S1257" s="1" t="str">
        <f aca="false">IF(E1257=F1257,"","NOT EQUAL")</f>
        <v/>
      </c>
      <c r="T1257" s="1" t="str">
        <f aca="false">IF(ISNA(VLOOKUP(P1257,'NEW XEQM.c'!D:D,1,0)),"--",VLOOKUP(P1257,'NEW XEQM.c'!D:G,3,0))</f>
        <v>--</v>
      </c>
      <c r="U1257" s="1"/>
      <c r="W1257" s="0" t="str">
        <f aca="false">SUBSTITUTE(IF(AND(T1257="--",FIND("STD",E1257),FIND("fn",C1257)&gt;0,FIND("ITM_",P1257),I1257="CAT_FNCT"),E1257,""),"""","")</f>
        <v>F STD_SUP_MINUS_1 (p)</v>
      </c>
    </row>
    <row r="1258" customFormat="false" ht="15.75" hidden="false" customHeight="false" outlineLevel="0" collapsed="false">
      <c r="A1258" s="23" t="n">
        <f aca="false">IF(B1258=INT(B1258),ROW(),"")</f>
        <v>1258</v>
      </c>
      <c r="B1258" s="24" t="n">
        <f aca="false">IF(AND(MID(C1258,2,1)&lt;&gt;"/",MID(C1258,1,1)="/"),INT(B1257)+1,B1257+0.01)</f>
        <v>1228</v>
      </c>
      <c r="C1258" s="0" t="s">
        <v>0</v>
      </c>
      <c r="D1258" s="25" t="s">
        <v>1</v>
      </c>
      <c r="E1258" s="26" t="s">
        <v>2797</v>
      </c>
      <c r="F1258" s="26" t="s">
        <v>2797</v>
      </c>
      <c r="G1258" s="47" t="n">
        <v>0</v>
      </c>
      <c r="H1258" s="47" t="n">
        <v>0</v>
      </c>
      <c r="I1258" s="156" t="s">
        <v>2741</v>
      </c>
      <c r="J1258" s="26" t="s">
        <v>5</v>
      </c>
      <c r="K1258" s="27" t="s">
        <v>6</v>
      </c>
      <c r="L1258" s="28" t="s">
        <v>7</v>
      </c>
      <c r="M1258" s="28" t="s">
        <v>244</v>
      </c>
      <c r="N1258" s="28"/>
      <c r="O1258" s="28"/>
      <c r="P1258" s="20" t="s">
        <v>2798</v>
      </c>
      <c r="Q1258" s="21"/>
      <c r="R1258" s="1"/>
      <c r="S1258" s="1" t="str">
        <f aca="false">IF(E1258=F1258,"","NOT EQUAL")</f>
        <v/>
      </c>
      <c r="T1258" s="1" t="str">
        <f aca="false">IF(ISNA(VLOOKUP(P1258,'NEW XEQM.c'!D:D,1,0)),"--",VLOOKUP(P1258,'NEW XEQM.c'!D:G,3,0))</f>
        <v>--</v>
      </c>
      <c r="U1258" s="1"/>
      <c r="W1258" s="0" t="e">
        <f aca="false">SUBSTITUTE(IF(AND(T1258="--",FIND("STD",E1258),FIND("fn",C1258)&gt;0,FIND("ITM_",P1258),I1258="CAT_FNCT"),E1258,""),"""","")</f>
        <v>#VALUE!</v>
      </c>
    </row>
    <row r="1259" customFormat="false" ht="15.75" hidden="false" customHeight="false" outlineLevel="0" collapsed="false">
      <c r="A1259" s="23" t="n">
        <f aca="false">IF(B1259=INT(B1259),ROW(),"")</f>
        <v>1259</v>
      </c>
      <c r="B1259" s="24" t="n">
        <f aca="false">IF(AND(MID(C1259,2,1)&lt;&gt;"/",MID(C1259,1,1)="/"),INT(B1258)+1,B1258+0.01)</f>
        <v>1229</v>
      </c>
      <c r="C1259" s="0" t="s">
        <v>2799</v>
      </c>
      <c r="D1259" s="25" t="s">
        <v>1</v>
      </c>
      <c r="E1259" s="78" t="s">
        <v>2800</v>
      </c>
      <c r="F1259" s="78" t="s">
        <v>2800</v>
      </c>
      <c r="G1259" s="47" t="n">
        <v>0</v>
      </c>
      <c r="H1259" s="47" t="n">
        <v>0</v>
      </c>
      <c r="I1259" s="30" t="s">
        <v>20</v>
      </c>
      <c r="J1259" s="26" t="s">
        <v>21</v>
      </c>
      <c r="K1259" s="27" t="s">
        <v>22</v>
      </c>
      <c r="L1259" s="28" t="s">
        <v>7</v>
      </c>
      <c r="M1259" s="28" t="s">
        <v>8</v>
      </c>
      <c r="N1259" s="28"/>
      <c r="O1259" s="28"/>
      <c r="P1259" s="98" t="s">
        <v>2801</v>
      </c>
      <c r="Q1259" s="21"/>
      <c r="R1259" s="1"/>
      <c r="S1259" s="1" t="str">
        <f aca="false">IF(E1259=F1259,"","NOT EQUAL")</f>
        <v/>
      </c>
      <c r="T1259" s="1" t="str">
        <f aca="false">IF(ISNA(VLOOKUP(P1259,'NEW XEQM.c'!D:D,1,0)),"--",VLOOKUP(P1259,'NEW XEQM.c'!D:G,3,0))</f>
        <v>--</v>
      </c>
      <c r="U1259" s="1"/>
      <c r="W1259" s="0" t="str">
        <f aca="false">SUBSTITUTE(IF(AND(T1259="--",FIND("STD",E1259),FIND("fn",C1259)&gt;0,FIND("ITM_",P1259),I1259="CAT_FNCT"),E1259,""),"""","")</f>
        <v>Geom STD_SUB_p</v>
      </c>
    </row>
    <row r="1260" customFormat="false" ht="15.75" hidden="false" customHeight="false" outlineLevel="0" collapsed="false">
      <c r="A1260" s="23" t="n">
        <f aca="false">IF(B1260=INT(B1260),ROW(),"")</f>
        <v>1260</v>
      </c>
      <c r="B1260" s="24" t="n">
        <f aca="false">IF(AND(MID(C1260,2,1)&lt;&gt;"/",MID(C1260,1,1)="/"),INT(B1259)+1,B1259+0.01)</f>
        <v>1230</v>
      </c>
      <c r="C1260" s="0" t="s">
        <v>2802</v>
      </c>
      <c r="D1260" s="25" t="s">
        <v>1</v>
      </c>
      <c r="E1260" s="78" t="s">
        <v>2803</v>
      </c>
      <c r="F1260" s="78" t="s">
        <v>2803</v>
      </c>
      <c r="G1260" s="47" t="n">
        <v>0</v>
      </c>
      <c r="H1260" s="47" t="n">
        <v>0</v>
      </c>
      <c r="I1260" s="30" t="s">
        <v>20</v>
      </c>
      <c r="J1260" s="26" t="s">
        <v>21</v>
      </c>
      <c r="K1260" s="27" t="s">
        <v>22</v>
      </c>
      <c r="L1260" s="28" t="s">
        <v>7</v>
      </c>
      <c r="M1260" s="28" t="s">
        <v>8</v>
      </c>
      <c r="N1260" s="28"/>
      <c r="O1260" s="28"/>
      <c r="P1260" s="98" t="s">
        <v>2804</v>
      </c>
      <c r="Q1260" s="21"/>
      <c r="R1260" s="1"/>
      <c r="S1260" s="1" t="str">
        <f aca="false">IF(E1260=F1260,"","NOT EQUAL")</f>
        <v/>
      </c>
      <c r="T1260" s="1" t="str">
        <f aca="false">IF(ISNA(VLOOKUP(P1260,'NEW XEQM.c'!D:D,1,0)),"--",VLOOKUP(P1260,'NEW XEQM.c'!D:G,3,0))</f>
        <v>--</v>
      </c>
      <c r="U1260" s="1"/>
      <c r="W1260" s="0" t="str">
        <f aca="false">SUBSTITUTE(IF(AND(T1260="--",FIND("STD",E1260),FIND("fn",C1260)&gt;0,FIND("ITM_",P1260),I1260="CAT_FNCT"),E1260,""),"""","")</f>
        <v>Geom STD_GAUSS_BLACK_L STD_GAUSS_WHITE_R</v>
      </c>
    </row>
    <row r="1261" customFormat="false" ht="15.75" hidden="false" customHeight="false" outlineLevel="0" collapsed="false">
      <c r="A1261" s="23" t="n">
        <f aca="false">IF(B1261=INT(B1261),ROW(),"")</f>
        <v>1261</v>
      </c>
      <c r="B1261" s="24" t="n">
        <f aca="false">IF(AND(MID(C1261,2,1)&lt;&gt;"/",MID(C1261,1,1)="/"),INT(B1260)+1,B1260+0.01)</f>
        <v>1231</v>
      </c>
      <c r="C1261" s="0" t="s">
        <v>2805</v>
      </c>
      <c r="D1261" s="25" t="s">
        <v>1</v>
      </c>
      <c r="E1261" s="78" t="s">
        <v>2806</v>
      </c>
      <c r="F1261" s="78" t="s">
        <v>2806</v>
      </c>
      <c r="G1261" s="47" t="n">
        <v>0</v>
      </c>
      <c r="H1261" s="47" t="n">
        <v>0</v>
      </c>
      <c r="I1261" s="30" t="s">
        <v>20</v>
      </c>
      <c r="J1261" s="26" t="s">
        <v>21</v>
      </c>
      <c r="K1261" s="27" t="s">
        <v>22</v>
      </c>
      <c r="L1261" s="28" t="s">
        <v>7</v>
      </c>
      <c r="M1261" s="28" t="s">
        <v>8</v>
      </c>
      <c r="N1261" s="28"/>
      <c r="O1261" s="28"/>
      <c r="P1261" s="20" t="s">
        <v>2807</v>
      </c>
      <c r="Q1261" s="21"/>
      <c r="R1261" s="1"/>
      <c r="S1261" s="1" t="str">
        <f aca="false">IF(E1261=F1261,"","NOT EQUAL")</f>
        <v/>
      </c>
      <c r="T1261" s="1" t="str">
        <f aca="false">IF(ISNA(VLOOKUP(P1261,'NEW XEQM.c'!D:D,1,0)),"--",VLOOKUP(P1261,'NEW XEQM.c'!D:G,3,0))</f>
        <v>--</v>
      </c>
      <c r="U1261" s="1"/>
      <c r="W1261" s="0" t="str">
        <f aca="false">SUBSTITUTE(IF(AND(T1261="--",FIND("STD",E1261),FIND("fn",C1261)&gt;0,FIND("ITM_",P1261),I1261="CAT_FNCT"),E1261,""),"""","")</f>
        <v>Geom STD_GAUSS_WHITE_L STD_GAUSS_BLACK_R</v>
      </c>
    </row>
    <row r="1262" customFormat="false" ht="15.75" hidden="false" customHeight="false" outlineLevel="0" collapsed="false">
      <c r="A1262" s="23" t="n">
        <f aca="false">IF(B1262=INT(B1262),ROW(),"")</f>
        <v>1262</v>
      </c>
      <c r="B1262" s="24" t="n">
        <f aca="false">IF(AND(MID(C1262,2,1)&lt;&gt;"/",MID(C1262,1,1)="/"),INT(B1261)+1,B1261+0.01)</f>
        <v>1232</v>
      </c>
      <c r="C1262" s="0" t="s">
        <v>2808</v>
      </c>
      <c r="D1262" s="25" t="s">
        <v>1</v>
      </c>
      <c r="E1262" s="26" t="s">
        <v>2809</v>
      </c>
      <c r="F1262" s="26" t="s">
        <v>2809</v>
      </c>
      <c r="G1262" s="47" t="n">
        <v>0</v>
      </c>
      <c r="H1262" s="47" t="n">
        <v>0</v>
      </c>
      <c r="I1262" s="30" t="s">
        <v>20</v>
      </c>
      <c r="J1262" s="26" t="s">
        <v>21</v>
      </c>
      <c r="K1262" s="27" t="s">
        <v>22</v>
      </c>
      <c r="L1262" s="28" t="s">
        <v>7</v>
      </c>
      <c r="M1262" s="28" t="s">
        <v>8</v>
      </c>
      <c r="N1262" s="28"/>
      <c r="O1262" s="28"/>
      <c r="P1262" s="20" t="s">
        <v>2810</v>
      </c>
      <c r="Q1262" s="21"/>
      <c r="R1262" s="1"/>
      <c r="S1262" s="1" t="str">
        <f aca="false">IF(E1262=F1262,"","NOT EQUAL")</f>
        <v/>
      </c>
      <c r="T1262" s="1" t="str">
        <f aca="false">IF(ISNA(VLOOKUP(P1262,'NEW XEQM.c'!D:D,1,0)),"--",VLOOKUP(P1262,'NEW XEQM.c'!D:G,3,0))</f>
        <v>--</v>
      </c>
      <c r="U1262" s="1"/>
      <c r="W1262" s="0" t="str">
        <f aca="false">SUBSTITUTE(IF(AND(T1262="--",FIND("STD",E1262),FIND("fn",C1262)&gt;0,FIND("ITM_",P1262),I1262="CAT_FNCT"),E1262,""),"""","")</f>
        <v>Geom STD_SUP_MINUS_1</v>
      </c>
    </row>
    <row r="1263" customFormat="false" ht="15.75" hidden="false" customHeight="false" outlineLevel="0" collapsed="false">
      <c r="A1263" s="23" t="n">
        <f aca="false">IF(B1263=INT(B1263),ROW(),"")</f>
        <v>1263</v>
      </c>
      <c r="B1263" s="24" t="n">
        <f aca="false">IF(AND(MID(C1263,2,1)&lt;&gt;"/",MID(C1263,1,1)="/"),INT(B1262)+1,B1262+0.01)</f>
        <v>1233</v>
      </c>
      <c r="C1263" s="0" t="s">
        <v>0</v>
      </c>
      <c r="D1263" s="25" t="s">
        <v>1</v>
      </c>
      <c r="E1263" s="26" t="s">
        <v>2811</v>
      </c>
      <c r="F1263" s="26" t="s">
        <v>2811</v>
      </c>
      <c r="G1263" s="47" t="n">
        <v>0</v>
      </c>
      <c r="H1263" s="47" t="n">
        <v>0</v>
      </c>
      <c r="I1263" s="156" t="s">
        <v>2741</v>
      </c>
      <c r="J1263" s="26" t="s">
        <v>5</v>
      </c>
      <c r="K1263" s="27" t="s">
        <v>6</v>
      </c>
      <c r="L1263" s="28" t="s">
        <v>7</v>
      </c>
      <c r="M1263" s="28" t="s">
        <v>244</v>
      </c>
      <c r="N1263" s="28"/>
      <c r="O1263" s="28"/>
      <c r="P1263" s="20" t="s">
        <v>2812</v>
      </c>
      <c r="Q1263" s="21"/>
      <c r="R1263" s="1"/>
      <c r="S1263" s="1" t="str">
        <f aca="false">IF(E1263=F1263,"","NOT EQUAL")</f>
        <v/>
      </c>
      <c r="T1263" s="1" t="str">
        <f aca="false">IF(ISNA(VLOOKUP(P1263,'NEW XEQM.c'!D:D,1,0)),"--",VLOOKUP(P1263,'NEW XEQM.c'!D:G,3,0))</f>
        <v>--</v>
      </c>
      <c r="U1263" s="1"/>
      <c r="W1263" s="0" t="e">
        <f aca="false">SUBSTITUTE(IF(AND(T1263="--",FIND("STD",E1263),FIND("fn",C1263)&gt;0,FIND("ITM_",P1263),I1263="CAT_FNCT"),E1263,""),"""","")</f>
        <v>#VALUE!</v>
      </c>
    </row>
    <row r="1264" customFormat="false" ht="15.75" hidden="false" customHeight="false" outlineLevel="0" collapsed="false">
      <c r="A1264" s="23" t="n">
        <f aca="false">IF(B1264=INT(B1264),ROW(),"")</f>
        <v>1264</v>
      </c>
      <c r="B1264" s="24" t="n">
        <f aca="false">IF(AND(MID(C1264,2,1)&lt;&gt;"/",MID(C1264,1,1)="/"),INT(B1263)+1,B1263+0.01)</f>
        <v>1234</v>
      </c>
      <c r="C1264" s="0" t="s">
        <v>2813</v>
      </c>
      <c r="D1264" s="25" t="s">
        <v>1</v>
      </c>
      <c r="E1264" s="78" t="s">
        <v>2814</v>
      </c>
      <c r="F1264" s="78" t="s">
        <v>2814</v>
      </c>
      <c r="G1264" s="47" t="n">
        <v>0</v>
      </c>
      <c r="H1264" s="47" t="n">
        <v>0</v>
      </c>
      <c r="I1264" s="30" t="s">
        <v>20</v>
      </c>
      <c r="J1264" s="26" t="s">
        <v>21</v>
      </c>
      <c r="K1264" s="27" t="s">
        <v>22</v>
      </c>
      <c r="L1264" s="28" t="s">
        <v>7</v>
      </c>
      <c r="M1264" s="28" t="s">
        <v>8</v>
      </c>
      <c r="N1264" s="28"/>
      <c r="O1264" s="28"/>
      <c r="P1264" s="98" t="s">
        <v>2815</v>
      </c>
      <c r="Q1264" s="21"/>
      <c r="R1264" s="1"/>
      <c r="S1264" s="1" t="str">
        <f aca="false">IF(E1264=F1264,"","NOT EQUAL")</f>
        <v/>
      </c>
      <c r="T1264" s="1" t="str">
        <f aca="false">IF(ISNA(VLOOKUP(P1264,'NEW XEQM.c'!D:D,1,0)),"--",VLOOKUP(P1264,'NEW XEQM.c'!D:G,3,0))</f>
        <v>--</v>
      </c>
      <c r="U1264" s="1"/>
      <c r="W1264" s="0" t="str">
        <f aca="false">SUBSTITUTE(IF(AND(T1264="--",FIND("STD",E1264),FIND("fn",C1264)&gt;0,FIND("ITM_",P1264),I1264="CAT_FNCT"),E1264,""),"""","")</f>
        <v>Hyper STD_SUB_p</v>
      </c>
    </row>
    <row r="1265" customFormat="false" ht="15.75" hidden="false" customHeight="false" outlineLevel="0" collapsed="false">
      <c r="A1265" s="23" t="n">
        <f aca="false">IF(B1265=INT(B1265),ROW(),"")</f>
        <v>1265</v>
      </c>
      <c r="B1265" s="24" t="n">
        <f aca="false">IF(AND(MID(C1265,2,1)&lt;&gt;"/",MID(C1265,1,1)="/"),INT(B1264)+1,B1264+0.01)</f>
        <v>1235</v>
      </c>
      <c r="C1265" s="0" t="s">
        <v>2816</v>
      </c>
      <c r="D1265" s="25" t="s">
        <v>1</v>
      </c>
      <c r="E1265" s="78" t="s">
        <v>2817</v>
      </c>
      <c r="F1265" s="78" t="s">
        <v>2817</v>
      </c>
      <c r="G1265" s="47" t="n">
        <v>0</v>
      </c>
      <c r="H1265" s="47" t="n">
        <v>0</v>
      </c>
      <c r="I1265" s="30" t="s">
        <v>20</v>
      </c>
      <c r="J1265" s="26" t="s">
        <v>21</v>
      </c>
      <c r="K1265" s="27" t="s">
        <v>22</v>
      </c>
      <c r="L1265" s="28" t="s">
        <v>7</v>
      </c>
      <c r="M1265" s="28" t="s">
        <v>8</v>
      </c>
      <c r="N1265" s="28"/>
      <c r="O1265" s="28"/>
      <c r="P1265" s="98" t="s">
        <v>2818</v>
      </c>
      <c r="Q1265" s="21"/>
      <c r="R1265" s="1"/>
      <c r="S1265" s="1" t="str">
        <f aca="false">IF(E1265=F1265,"","NOT EQUAL")</f>
        <v/>
      </c>
      <c r="T1265" s="1" t="str">
        <f aca="false">IF(ISNA(VLOOKUP(P1265,'NEW XEQM.c'!D:D,1,0)),"--",VLOOKUP(P1265,'NEW XEQM.c'!D:G,3,0))</f>
        <v>--</v>
      </c>
      <c r="U1265" s="1"/>
      <c r="W1265" s="0" t="str">
        <f aca="false">SUBSTITUTE(IF(AND(T1265="--",FIND("STD",E1265),FIND("fn",C1265)&gt;0,FIND("ITM_",P1265),I1265="CAT_FNCT"),E1265,""),"""","")</f>
        <v>Hyper STD_GAUSS_BLACK_L STD_GAUSS_WHITE_R</v>
      </c>
    </row>
    <row r="1266" customFormat="false" ht="15.75" hidden="false" customHeight="false" outlineLevel="0" collapsed="false">
      <c r="A1266" s="23" t="n">
        <f aca="false">IF(B1266=INT(B1266),ROW(),"")</f>
        <v>1266</v>
      </c>
      <c r="B1266" s="24" t="n">
        <f aca="false">IF(AND(MID(C1266,2,1)&lt;&gt;"/",MID(C1266,1,1)="/"),INT(B1265)+1,B1265+0.01)</f>
        <v>1236</v>
      </c>
      <c r="C1266" s="0" t="s">
        <v>2819</v>
      </c>
      <c r="D1266" s="25" t="s">
        <v>1</v>
      </c>
      <c r="E1266" s="78" t="s">
        <v>2820</v>
      </c>
      <c r="F1266" s="78" t="s">
        <v>2820</v>
      </c>
      <c r="G1266" s="47" t="n">
        <v>0</v>
      </c>
      <c r="H1266" s="47" t="n">
        <v>0</v>
      </c>
      <c r="I1266" s="30" t="s">
        <v>20</v>
      </c>
      <c r="J1266" s="26" t="s">
        <v>21</v>
      </c>
      <c r="K1266" s="27" t="s">
        <v>22</v>
      </c>
      <c r="L1266" s="28" t="s">
        <v>7</v>
      </c>
      <c r="M1266" s="28" t="s">
        <v>8</v>
      </c>
      <c r="N1266" s="28"/>
      <c r="O1266" s="28"/>
      <c r="P1266" s="20" t="s">
        <v>2821</v>
      </c>
      <c r="Q1266" s="21"/>
      <c r="R1266" s="1"/>
      <c r="S1266" s="1" t="str">
        <f aca="false">IF(E1266=F1266,"","NOT EQUAL")</f>
        <v/>
      </c>
      <c r="T1266" s="1" t="str">
        <f aca="false">IF(ISNA(VLOOKUP(P1266,'NEW XEQM.c'!D:D,1,0)),"--",VLOOKUP(P1266,'NEW XEQM.c'!D:G,3,0))</f>
        <v>--</v>
      </c>
      <c r="U1266" s="1"/>
      <c r="W1266" s="0" t="str">
        <f aca="false">SUBSTITUTE(IF(AND(T1266="--",FIND("STD",E1266),FIND("fn",C1266)&gt;0,FIND("ITM_",P1266),I1266="CAT_FNCT"),E1266,""),"""","")</f>
        <v>Hyper STD_GAUSS_WHITE_L STD_GAUSS_BLACK_R</v>
      </c>
    </row>
    <row r="1267" customFormat="false" ht="15.75" hidden="false" customHeight="false" outlineLevel="0" collapsed="false">
      <c r="A1267" s="23" t="n">
        <f aca="false">IF(B1267=INT(B1267),ROW(),"")</f>
        <v>1267</v>
      </c>
      <c r="B1267" s="24" t="n">
        <f aca="false">IF(AND(MID(C1267,2,1)&lt;&gt;"/",MID(C1267,1,1)="/"),INT(B1266)+1,B1266+0.01)</f>
        <v>1237</v>
      </c>
      <c r="C1267" s="0" t="s">
        <v>2822</v>
      </c>
      <c r="D1267" s="25" t="s">
        <v>1</v>
      </c>
      <c r="E1267" s="26" t="s">
        <v>2823</v>
      </c>
      <c r="F1267" s="26" t="s">
        <v>2823</v>
      </c>
      <c r="G1267" s="47" t="n">
        <v>0</v>
      </c>
      <c r="H1267" s="47" t="n">
        <v>0</v>
      </c>
      <c r="I1267" s="30" t="s">
        <v>20</v>
      </c>
      <c r="J1267" s="26" t="s">
        <v>21</v>
      </c>
      <c r="K1267" s="27" t="s">
        <v>22</v>
      </c>
      <c r="L1267" s="28" t="s">
        <v>7</v>
      </c>
      <c r="M1267" s="28" t="s">
        <v>8</v>
      </c>
      <c r="N1267" s="28"/>
      <c r="O1267" s="28"/>
      <c r="P1267" s="20" t="s">
        <v>2824</v>
      </c>
      <c r="Q1267" s="21"/>
      <c r="R1267" s="1"/>
      <c r="S1267" s="1" t="str">
        <f aca="false">IF(E1267=F1267,"","NOT EQUAL")</f>
        <v/>
      </c>
      <c r="T1267" s="1" t="str">
        <f aca="false">IF(ISNA(VLOOKUP(P1267,'NEW XEQM.c'!D:D,1,0)),"--",VLOOKUP(P1267,'NEW XEQM.c'!D:G,3,0))</f>
        <v>--</v>
      </c>
      <c r="U1267" s="1"/>
      <c r="W1267" s="0" t="str">
        <f aca="false">SUBSTITUTE(IF(AND(T1267="--",FIND("STD",E1267),FIND("fn",C1267)&gt;0,FIND("ITM_",P1267),I1267="CAT_FNCT"),E1267,""),"""","")</f>
        <v>Hyper STD_SUP_MINUS_1</v>
      </c>
    </row>
    <row r="1268" customFormat="false" ht="15.75" hidden="false" customHeight="false" outlineLevel="0" collapsed="false">
      <c r="A1268" s="23" t="n">
        <f aca="false">IF(B1268=INT(B1268),ROW(),"")</f>
        <v>1268</v>
      </c>
      <c r="B1268" s="24" t="n">
        <f aca="false">IF(AND(MID(C1268,2,1)&lt;&gt;"/",MID(C1268,1,1)="/"),INT(B1267)+1,B1267+0.01)</f>
        <v>1238</v>
      </c>
      <c r="C1268" s="0" t="s">
        <v>0</v>
      </c>
      <c r="D1268" s="25" t="s">
        <v>1</v>
      </c>
      <c r="E1268" s="26" t="s">
        <v>2825</v>
      </c>
      <c r="F1268" s="26" t="s">
        <v>2825</v>
      </c>
      <c r="G1268" s="47" t="n">
        <v>0</v>
      </c>
      <c r="H1268" s="47" t="n">
        <v>0</v>
      </c>
      <c r="I1268" s="156" t="s">
        <v>2741</v>
      </c>
      <c r="J1268" s="26" t="s">
        <v>5</v>
      </c>
      <c r="K1268" s="27" t="s">
        <v>6</v>
      </c>
      <c r="L1268" s="28" t="s">
        <v>7</v>
      </c>
      <c r="M1268" s="28" t="s">
        <v>244</v>
      </c>
      <c r="N1268" s="28"/>
      <c r="O1268" s="28"/>
      <c r="P1268" s="20" t="s">
        <v>2826</v>
      </c>
      <c r="Q1268" s="21"/>
      <c r="R1268" s="1"/>
      <c r="S1268" s="1" t="str">
        <f aca="false">IF(E1268=F1268,"","NOT EQUAL")</f>
        <v/>
      </c>
      <c r="T1268" s="1" t="str">
        <f aca="false">IF(ISNA(VLOOKUP(P1268,'NEW XEQM.c'!D:D,1,0)),"--",VLOOKUP(P1268,'NEW XEQM.c'!D:G,3,0))</f>
        <v>--</v>
      </c>
      <c r="U1268" s="1"/>
      <c r="W1268" s="0" t="e">
        <f aca="false">SUBSTITUTE(IF(AND(T1268="--",FIND("STD",E1268),FIND("fn",C1268)&gt;0,FIND("ITM_",P1268),I1268="CAT_FNCT"),E1268,""),"""","")</f>
        <v>#VALUE!</v>
      </c>
    </row>
    <row r="1269" customFormat="false" ht="15.75" hidden="false" customHeight="false" outlineLevel="0" collapsed="false">
      <c r="A1269" s="23" t="n">
        <f aca="false">IF(B1269=INT(B1269),ROW(),"")</f>
        <v>1269</v>
      </c>
      <c r="B1269" s="24" t="n">
        <f aca="false">IF(AND(MID(C1269,2,1)&lt;&gt;"/",MID(C1269,1,1)="/"),INT(B1268)+1,B1268+0.01)</f>
        <v>1239</v>
      </c>
      <c r="C1269" s="0" t="s">
        <v>2827</v>
      </c>
      <c r="D1269" s="25" t="s">
        <v>1</v>
      </c>
      <c r="E1269" s="26" t="s">
        <v>2828</v>
      </c>
      <c r="F1269" s="26" t="s">
        <v>2828</v>
      </c>
      <c r="G1269" s="47" t="n">
        <v>0</v>
      </c>
      <c r="H1269" s="47" t="n">
        <v>0</v>
      </c>
      <c r="I1269" s="30" t="s">
        <v>20</v>
      </c>
      <c r="J1269" s="26" t="s">
        <v>21</v>
      </c>
      <c r="K1269" s="27" t="s">
        <v>22</v>
      </c>
      <c r="L1269" s="28" t="s">
        <v>7</v>
      </c>
      <c r="M1269" s="28" t="s">
        <v>8</v>
      </c>
      <c r="N1269" s="28"/>
      <c r="O1269" s="28"/>
      <c r="P1269" s="98" t="s">
        <v>2829</v>
      </c>
      <c r="Q1269" s="21"/>
      <c r="R1269" s="1"/>
      <c r="S1269" s="1" t="str">
        <f aca="false">IF(E1269=F1269,"","NOT EQUAL")</f>
        <v/>
      </c>
      <c r="T1269" s="1" t="str">
        <f aca="false">IF(ISNA(VLOOKUP(P1269,'NEW XEQM.c'!D:D,1,0)),"--",VLOOKUP(P1269,'NEW XEQM.c'!D:G,3,0))</f>
        <v>--</v>
      </c>
      <c r="U1269" s="1"/>
      <c r="W1269" s="0" t="str">
        <f aca="false">SUBSTITUTE(IF(AND(T1269="--",FIND("STD",E1269),FIND("fn",C1269)&gt;0,FIND("ITM_",P1269),I1269="CAT_FNCT"),E1269,""),"""","")</f>
        <v>LgNrm STD_SUB_p</v>
      </c>
    </row>
    <row r="1270" customFormat="false" ht="15.75" hidden="false" customHeight="false" outlineLevel="0" collapsed="false">
      <c r="A1270" s="23" t="n">
        <f aca="false">IF(B1270=INT(B1270),ROW(),"")</f>
        <v>1270</v>
      </c>
      <c r="B1270" s="24" t="n">
        <f aca="false">IF(AND(MID(C1270,2,1)&lt;&gt;"/",MID(C1270,1,1)="/"),INT(B1269)+1,B1269+0.01)</f>
        <v>1240</v>
      </c>
      <c r="C1270" s="0" t="s">
        <v>2830</v>
      </c>
      <c r="D1270" s="25" t="s">
        <v>1</v>
      </c>
      <c r="E1270" s="26" t="s">
        <v>2831</v>
      </c>
      <c r="F1270" s="26" t="s">
        <v>2831</v>
      </c>
      <c r="G1270" s="47" t="n">
        <v>0</v>
      </c>
      <c r="H1270" s="47" t="n">
        <v>0</v>
      </c>
      <c r="I1270" s="30" t="s">
        <v>20</v>
      </c>
      <c r="J1270" s="26" t="s">
        <v>21</v>
      </c>
      <c r="K1270" s="27" t="s">
        <v>22</v>
      </c>
      <c r="L1270" s="28" t="s">
        <v>7</v>
      </c>
      <c r="M1270" s="28" t="s">
        <v>8</v>
      </c>
      <c r="N1270" s="28"/>
      <c r="O1270" s="28"/>
      <c r="P1270" s="98" t="s">
        <v>2832</v>
      </c>
      <c r="Q1270" s="21"/>
      <c r="R1270" s="1"/>
      <c r="S1270" s="1" t="str">
        <f aca="false">IF(E1270=F1270,"","NOT EQUAL")</f>
        <v/>
      </c>
      <c r="T1270" s="1" t="str">
        <f aca="false">IF(ISNA(VLOOKUP(P1270,'NEW XEQM.c'!D:D,1,0)),"--",VLOOKUP(P1270,'NEW XEQM.c'!D:G,3,0))</f>
        <v>--</v>
      </c>
      <c r="U1270" s="1"/>
      <c r="W1270" s="0" t="str">
        <f aca="false">SUBSTITUTE(IF(AND(T1270="--",FIND("STD",E1270),FIND("fn",C1270)&gt;0,FIND("ITM_",P1270),I1270="CAT_FNCT"),E1270,""),"""","")</f>
        <v>LgNrm STD_GAUSS_BLACK_L STD_GAUSS_WHITE_R</v>
      </c>
    </row>
    <row r="1271" customFormat="false" ht="15.75" hidden="false" customHeight="false" outlineLevel="0" collapsed="false">
      <c r="A1271" s="23" t="n">
        <f aca="false">IF(B1271=INT(B1271),ROW(),"")</f>
        <v>1271</v>
      </c>
      <c r="B1271" s="24" t="n">
        <f aca="false">IF(AND(MID(C1271,2,1)&lt;&gt;"/",MID(C1271,1,1)="/"),INT(B1270)+1,B1270+0.01)</f>
        <v>1241</v>
      </c>
      <c r="C1271" s="0" t="s">
        <v>2833</v>
      </c>
      <c r="D1271" s="25" t="s">
        <v>1</v>
      </c>
      <c r="E1271" s="26" t="s">
        <v>2834</v>
      </c>
      <c r="F1271" s="26" t="s">
        <v>2834</v>
      </c>
      <c r="G1271" s="47" t="n">
        <v>0</v>
      </c>
      <c r="H1271" s="47" t="n">
        <v>0</v>
      </c>
      <c r="I1271" s="30" t="s">
        <v>20</v>
      </c>
      <c r="J1271" s="26" t="s">
        <v>21</v>
      </c>
      <c r="K1271" s="27" t="s">
        <v>22</v>
      </c>
      <c r="L1271" s="28" t="s">
        <v>7</v>
      </c>
      <c r="M1271" s="28" t="s">
        <v>8</v>
      </c>
      <c r="N1271" s="28"/>
      <c r="O1271" s="28"/>
      <c r="P1271" s="20" t="s">
        <v>2835</v>
      </c>
      <c r="Q1271" s="21"/>
      <c r="R1271" s="1"/>
      <c r="S1271" s="1" t="str">
        <f aca="false">IF(E1271=F1271,"","NOT EQUAL")</f>
        <v/>
      </c>
      <c r="T1271" s="1" t="str">
        <f aca="false">IF(ISNA(VLOOKUP(P1271,'NEW XEQM.c'!D:D,1,0)),"--",VLOOKUP(P1271,'NEW XEQM.c'!D:G,3,0))</f>
        <v>--</v>
      </c>
      <c r="U1271" s="1"/>
      <c r="W1271" s="0" t="str">
        <f aca="false">SUBSTITUTE(IF(AND(T1271="--",FIND("STD",E1271),FIND("fn",C1271)&gt;0,FIND("ITM_",P1271),I1271="CAT_FNCT"),E1271,""),"""","")</f>
        <v>LgNrm STD_GAUSS_WHITE_L STD_GAUSS_BLACK_R</v>
      </c>
    </row>
    <row r="1272" customFormat="false" ht="15.75" hidden="false" customHeight="false" outlineLevel="0" collapsed="false">
      <c r="A1272" s="23" t="n">
        <f aca="false">IF(B1272=INT(B1272),ROW(),"")</f>
        <v>1272</v>
      </c>
      <c r="B1272" s="24" t="n">
        <f aca="false">IF(AND(MID(C1272,2,1)&lt;&gt;"/",MID(C1272,1,1)="/"),INT(B1271)+1,B1271+0.01)</f>
        <v>1242</v>
      </c>
      <c r="C1272" s="0" t="s">
        <v>2836</v>
      </c>
      <c r="D1272" s="25" t="s">
        <v>1</v>
      </c>
      <c r="E1272" s="26" t="s">
        <v>2837</v>
      </c>
      <c r="F1272" s="26" t="s">
        <v>2837</v>
      </c>
      <c r="G1272" s="47" t="n">
        <v>0</v>
      </c>
      <c r="H1272" s="47" t="n">
        <v>0</v>
      </c>
      <c r="I1272" s="30" t="s">
        <v>20</v>
      </c>
      <c r="J1272" s="26" t="s">
        <v>21</v>
      </c>
      <c r="K1272" s="27" t="s">
        <v>22</v>
      </c>
      <c r="L1272" s="28" t="s">
        <v>7</v>
      </c>
      <c r="M1272" s="28" t="s">
        <v>8</v>
      </c>
      <c r="N1272" s="28"/>
      <c r="O1272" s="28"/>
      <c r="P1272" s="20" t="s">
        <v>2838</v>
      </c>
      <c r="Q1272" s="21"/>
      <c r="R1272" s="1"/>
      <c r="S1272" s="1" t="str">
        <f aca="false">IF(E1272=F1272,"","NOT EQUAL")</f>
        <v/>
      </c>
      <c r="T1272" s="1" t="str">
        <f aca="false">IF(ISNA(VLOOKUP(P1272,'NEW XEQM.c'!D:D,1,0)),"--",VLOOKUP(P1272,'NEW XEQM.c'!D:G,3,0))</f>
        <v>--</v>
      </c>
      <c r="U1272" s="1"/>
      <c r="W1272" s="0" t="str">
        <f aca="false">SUBSTITUTE(IF(AND(T1272="--",FIND("STD",E1272),FIND("fn",C1272)&gt;0,FIND("ITM_",P1272),I1272="CAT_FNCT"),E1272,""),"""","")</f>
        <v>LgNrm STD_SUP_MINUS_1</v>
      </c>
    </row>
    <row r="1273" customFormat="false" ht="15.75" hidden="false" customHeight="false" outlineLevel="0" collapsed="false">
      <c r="A1273" s="23" t="n">
        <f aca="false">IF(B1273=INT(B1273),ROW(),"")</f>
        <v>1273</v>
      </c>
      <c r="B1273" s="24" t="n">
        <f aca="false">IF(AND(MID(C1273,2,1)&lt;&gt;"/",MID(C1273,1,1)="/"),INT(B1272)+1,B1272+0.01)</f>
        <v>1243</v>
      </c>
      <c r="C1273" s="0" t="s">
        <v>0</v>
      </c>
      <c r="D1273" s="25" t="s">
        <v>1</v>
      </c>
      <c r="E1273" s="26" t="s">
        <v>2839</v>
      </c>
      <c r="F1273" s="26" t="s">
        <v>2839</v>
      </c>
      <c r="G1273" s="47" t="n">
        <v>0</v>
      </c>
      <c r="H1273" s="47" t="n">
        <v>0</v>
      </c>
      <c r="I1273" s="156" t="s">
        <v>2741</v>
      </c>
      <c r="J1273" s="26" t="s">
        <v>5</v>
      </c>
      <c r="K1273" s="27" t="s">
        <v>6</v>
      </c>
      <c r="L1273" s="28" t="s">
        <v>7</v>
      </c>
      <c r="M1273" s="28" t="s">
        <v>244</v>
      </c>
      <c r="N1273" s="28"/>
      <c r="O1273" s="28"/>
      <c r="P1273" s="20" t="s">
        <v>2840</v>
      </c>
      <c r="Q1273" s="21"/>
      <c r="R1273" s="1"/>
      <c r="S1273" s="1" t="str">
        <f aca="false">IF(E1273=F1273,"","NOT EQUAL")</f>
        <v/>
      </c>
      <c r="T1273" s="1" t="str">
        <f aca="false">IF(ISNA(VLOOKUP(P1273,'NEW XEQM.c'!D:D,1,0)),"--",VLOOKUP(P1273,'NEW XEQM.c'!D:G,3,0))</f>
        <v>--</v>
      </c>
      <c r="U1273" s="1"/>
      <c r="W1273" s="0" t="e">
        <f aca="false">SUBSTITUTE(IF(AND(T1273="--",FIND("STD",E1273),FIND("fn",C1273)&gt;0,FIND("ITM_",P1273),I1273="CAT_FNCT"),E1273,""),"""","")</f>
        <v>#VALUE!</v>
      </c>
    </row>
    <row r="1274" customFormat="false" ht="15.75" hidden="false" customHeight="false" outlineLevel="0" collapsed="false">
      <c r="A1274" s="23" t="n">
        <f aca="false">IF(B1274=INT(B1274),ROW(),"")</f>
        <v>1274</v>
      </c>
      <c r="B1274" s="24" t="n">
        <f aca="false">IF(AND(MID(C1274,2,1)&lt;&gt;"/",MID(C1274,1,1)="/"),INT(B1273)+1,B1273+0.01)</f>
        <v>1244</v>
      </c>
      <c r="C1274" s="0" t="s">
        <v>2841</v>
      </c>
      <c r="D1274" s="25" t="s">
        <v>1</v>
      </c>
      <c r="E1274" s="78" t="s">
        <v>2842</v>
      </c>
      <c r="F1274" s="78" t="s">
        <v>2842</v>
      </c>
      <c r="G1274" s="47" t="n">
        <v>0</v>
      </c>
      <c r="H1274" s="47" t="n">
        <v>0</v>
      </c>
      <c r="I1274" s="30" t="s">
        <v>20</v>
      </c>
      <c r="J1274" s="26" t="s">
        <v>21</v>
      </c>
      <c r="K1274" s="27" t="s">
        <v>22</v>
      </c>
      <c r="L1274" s="28" t="s">
        <v>7</v>
      </c>
      <c r="M1274" s="28" t="s">
        <v>8</v>
      </c>
      <c r="N1274" s="28"/>
      <c r="O1274" s="28"/>
      <c r="P1274" s="98" t="s">
        <v>2843</v>
      </c>
      <c r="Q1274" s="21"/>
      <c r="R1274" s="1"/>
      <c r="S1274" s="1" t="str">
        <f aca="false">IF(E1274=F1274,"","NOT EQUAL")</f>
        <v/>
      </c>
      <c r="T1274" s="1" t="str">
        <f aca="false">IF(ISNA(VLOOKUP(P1274,'NEW XEQM.c'!D:D,1,0)),"--",VLOOKUP(P1274,'NEW XEQM.c'!D:G,3,0))</f>
        <v>--</v>
      </c>
      <c r="U1274" s="1"/>
      <c r="W1274" s="0" t="str">
        <f aca="false">SUBSTITUTE(IF(AND(T1274="--",FIND("STD",E1274),FIND("fn",C1274)&gt;0,FIND("ITM_",P1274),I1274="CAT_FNCT"),E1274,""),"""","")</f>
        <v>Logis STD_SUB_p</v>
      </c>
    </row>
    <row r="1275" customFormat="false" ht="15.75" hidden="false" customHeight="false" outlineLevel="0" collapsed="false">
      <c r="A1275" s="23" t="n">
        <f aca="false">IF(B1275=INT(B1275),ROW(),"")</f>
        <v>1275</v>
      </c>
      <c r="B1275" s="24" t="n">
        <f aca="false">IF(AND(MID(C1275,2,1)&lt;&gt;"/",MID(C1275,1,1)="/"),INT(B1274)+1,B1274+0.01)</f>
        <v>1245</v>
      </c>
      <c r="C1275" s="0" t="s">
        <v>2844</v>
      </c>
      <c r="D1275" s="25" t="s">
        <v>1</v>
      </c>
      <c r="E1275" s="78" t="s">
        <v>2845</v>
      </c>
      <c r="F1275" s="78" t="s">
        <v>2845</v>
      </c>
      <c r="G1275" s="47" t="n">
        <v>0</v>
      </c>
      <c r="H1275" s="47" t="n">
        <v>0</v>
      </c>
      <c r="I1275" s="30" t="s">
        <v>20</v>
      </c>
      <c r="J1275" s="26" t="s">
        <v>21</v>
      </c>
      <c r="K1275" s="27" t="s">
        <v>22</v>
      </c>
      <c r="L1275" s="28" t="s">
        <v>7</v>
      </c>
      <c r="M1275" s="28" t="s">
        <v>8</v>
      </c>
      <c r="N1275" s="28"/>
      <c r="O1275" s="28"/>
      <c r="P1275" s="98" t="s">
        <v>2846</v>
      </c>
      <c r="Q1275" s="21"/>
      <c r="R1275" s="1"/>
      <c r="S1275" s="1" t="str">
        <f aca="false">IF(E1275=F1275,"","NOT EQUAL")</f>
        <v/>
      </c>
      <c r="T1275" s="1" t="str">
        <f aca="false">IF(ISNA(VLOOKUP(P1275,'NEW XEQM.c'!D:D,1,0)),"--",VLOOKUP(P1275,'NEW XEQM.c'!D:G,3,0))</f>
        <v>--</v>
      </c>
      <c r="U1275" s="1"/>
      <c r="W1275" s="0" t="str">
        <f aca="false">SUBSTITUTE(IF(AND(T1275="--",FIND("STD",E1275),FIND("fn",C1275)&gt;0,FIND("ITM_",P1275),I1275="CAT_FNCT"),E1275,""),"""","")</f>
        <v>Logis STD_GAUSS_BLACK_L STD_GAUSS_WHITE_R</v>
      </c>
    </row>
    <row r="1276" customFormat="false" ht="15.75" hidden="false" customHeight="false" outlineLevel="0" collapsed="false">
      <c r="A1276" s="23" t="n">
        <f aca="false">IF(B1276=INT(B1276),ROW(),"")</f>
        <v>1276</v>
      </c>
      <c r="B1276" s="24" t="n">
        <f aca="false">IF(AND(MID(C1276,2,1)&lt;&gt;"/",MID(C1276,1,1)="/"),INT(B1275)+1,B1275+0.01)</f>
        <v>1246</v>
      </c>
      <c r="C1276" s="0" t="s">
        <v>2847</v>
      </c>
      <c r="D1276" s="25" t="s">
        <v>1</v>
      </c>
      <c r="E1276" s="78" t="s">
        <v>2848</v>
      </c>
      <c r="F1276" s="78" t="s">
        <v>2848</v>
      </c>
      <c r="G1276" s="47" t="n">
        <v>0</v>
      </c>
      <c r="H1276" s="47" t="n">
        <v>0</v>
      </c>
      <c r="I1276" s="30" t="s">
        <v>20</v>
      </c>
      <c r="J1276" s="26" t="s">
        <v>21</v>
      </c>
      <c r="K1276" s="27" t="s">
        <v>22</v>
      </c>
      <c r="L1276" s="28" t="s">
        <v>7</v>
      </c>
      <c r="M1276" s="28" t="s">
        <v>8</v>
      </c>
      <c r="N1276" s="28"/>
      <c r="O1276" s="28"/>
      <c r="P1276" s="20" t="s">
        <v>2849</v>
      </c>
      <c r="Q1276" s="21"/>
      <c r="R1276" s="1"/>
      <c r="S1276" s="1" t="str">
        <f aca="false">IF(E1276=F1276,"","NOT EQUAL")</f>
        <v/>
      </c>
      <c r="T1276" s="1" t="str">
        <f aca="false">IF(ISNA(VLOOKUP(P1276,'NEW XEQM.c'!D:D,1,0)),"--",VLOOKUP(P1276,'NEW XEQM.c'!D:G,3,0))</f>
        <v>--</v>
      </c>
      <c r="U1276" s="1"/>
      <c r="W1276" s="0" t="str">
        <f aca="false">SUBSTITUTE(IF(AND(T1276="--",FIND("STD",E1276),FIND("fn",C1276)&gt;0,FIND("ITM_",P1276),I1276="CAT_FNCT"),E1276,""),"""","")</f>
        <v>Logis STD_GAUSS_WHITE_L STD_GAUSS_BLACK_R</v>
      </c>
    </row>
    <row r="1277" customFormat="false" ht="15.75" hidden="false" customHeight="false" outlineLevel="0" collapsed="false">
      <c r="A1277" s="23" t="n">
        <f aca="false">IF(B1277=INT(B1277),ROW(),"")</f>
        <v>1277</v>
      </c>
      <c r="B1277" s="24" t="n">
        <f aca="false">IF(AND(MID(C1277,2,1)&lt;&gt;"/",MID(C1277,1,1)="/"),INT(B1276)+1,B1276+0.01)</f>
        <v>1247</v>
      </c>
      <c r="C1277" s="0" t="s">
        <v>2850</v>
      </c>
      <c r="D1277" s="25" t="s">
        <v>1</v>
      </c>
      <c r="E1277" s="26" t="s">
        <v>2851</v>
      </c>
      <c r="F1277" s="26" t="s">
        <v>2851</v>
      </c>
      <c r="G1277" s="47" t="n">
        <v>0</v>
      </c>
      <c r="H1277" s="47" t="n">
        <v>0</v>
      </c>
      <c r="I1277" s="30" t="s">
        <v>20</v>
      </c>
      <c r="J1277" s="26" t="s">
        <v>21</v>
      </c>
      <c r="K1277" s="27" t="s">
        <v>22</v>
      </c>
      <c r="L1277" s="28" t="s">
        <v>7</v>
      </c>
      <c r="M1277" s="28" t="s">
        <v>8</v>
      </c>
      <c r="N1277" s="28"/>
      <c r="O1277" s="28"/>
      <c r="P1277" s="20" t="s">
        <v>2852</v>
      </c>
      <c r="Q1277" s="21"/>
      <c r="R1277" s="1"/>
      <c r="S1277" s="1" t="str">
        <f aca="false">IF(E1277=F1277,"","NOT EQUAL")</f>
        <v/>
      </c>
      <c r="T1277" s="1" t="str">
        <f aca="false">IF(ISNA(VLOOKUP(P1277,'NEW XEQM.c'!D:D,1,0)),"--",VLOOKUP(P1277,'NEW XEQM.c'!D:G,3,0))</f>
        <v>--</v>
      </c>
      <c r="U1277" s="1"/>
      <c r="W1277" s="0" t="str">
        <f aca="false">SUBSTITUTE(IF(AND(T1277="--",FIND("STD",E1277),FIND("fn",C1277)&gt;0,FIND("ITM_",P1277),I1277="CAT_FNCT"),E1277,""),"""","")</f>
        <v>Logis STD_SUP_MINUS_1</v>
      </c>
    </row>
    <row r="1278" customFormat="false" ht="15.75" hidden="false" customHeight="false" outlineLevel="0" collapsed="false">
      <c r="A1278" s="23" t="n">
        <f aca="false">IF(B1278=INT(B1278),ROW(),"")</f>
        <v>1278</v>
      </c>
      <c r="B1278" s="24" t="n">
        <f aca="false">IF(AND(MID(C1278,2,1)&lt;&gt;"/",MID(C1278,1,1)="/"),INT(B1277)+1,B1277+0.01)</f>
        <v>1248</v>
      </c>
      <c r="C1278" s="0" t="s">
        <v>0</v>
      </c>
      <c r="D1278" s="25" t="s">
        <v>1</v>
      </c>
      <c r="E1278" s="26" t="s">
        <v>2853</v>
      </c>
      <c r="F1278" s="26" t="s">
        <v>2853</v>
      </c>
      <c r="G1278" s="47" t="n">
        <v>0</v>
      </c>
      <c r="H1278" s="47" t="n">
        <v>0</v>
      </c>
      <c r="I1278" s="156" t="s">
        <v>2741</v>
      </c>
      <c r="J1278" s="26" t="s">
        <v>5</v>
      </c>
      <c r="K1278" s="27" t="s">
        <v>6</v>
      </c>
      <c r="L1278" s="28" t="s">
        <v>7</v>
      </c>
      <c r="M1278" s="28" t="s">
        <v>244</v>
      </c>
      <c r="N1278" s="28"/>
      <c r="O1278" s="28"/>
      <c r="P1278" s="20" t="s">
        <v>2854</v>
      </c>
      <c r="Q1278" s="21"/>
      <c r="R1278" s="1"/>
      <c r="S1278" s="1" t="str">
        <f aca="false">IF(E1278=F1278,"","NOT EQUAL")</f>
        <v/>
      </c>
      <c r="T1278" s="1" t="str">
        <f aca="false">IF(ISNA(VLOOKUP(P1278,'NEW XEQM.c'!D:D,1,0)),"--",VLOOKUP(P1278,'NEW XEQM.c'!D:G,3,0))</f>
        <v>--</v>
      </c>
      <c r="U1278" s="1"/>
      <c r="W1278" s="0" t="e">
        <f aca="false">SUBSTITUTE(IF(AND(T1278="--",FIND("STD",E1278),FIND("fn",C1278)&gt;0,FIND("ITM_",P1278),I1278="CAT_FNCT"),E1278,""),"""","")</f>
        <v>#VALUE!</v>
      </c>
    </row>
    <row r="1279" customFormat="false" ht="15.75" hidden="false" customHeight="false" outlineLevel="0" collapsed="false">
      <c r="A1279" s="23" t="n">
        <f aca="false">IF(B1279=INT(B1279),ROW(),"")</f>
        <v>1279</v>
      </c>
      <c r="B1279" s="24" t="n">
        <f aca="false">IF(AND(MID(C1279,2,1)&lt;&gt;"/",MID(C1279,1,1)="/"),INT(B1278)+1,B1278+0.01)</f>
        <v>1249</v>
      </c>
      <c r="C1279" s="0" t="s">
        <v>2855</v>
      </c>
      <c r="D1279" s="25" t="s">
        <v>1</v>
      </c>
      <c r="E1279" s="78" t="s">
        <v>2856</v>
      </c>
      <c r="F1279" s="78" t="s">
        <v>2856</v>
      </c>
      <c r="G1279" s="47" t="n">
        <v>0</v>
      </c>
      <c r="H1279" s="47" t="n">
        <v>0</v>
      </c>
      <c r="I1279" s="30" t="s">
        <v>20</v>
      </c>
      <c r="J1279" s="26" t="s">
        <v>21</v>
      </c>
      <c r="K1279" s="27" t="s">
        <v>22</v>
      </c>
      <c r="L1279" s="28" t="s">
        <v>7</v>
      </c>
      <c r="M1279" s="28" t="s">
        <v>8</v>
      </c>
      <c r="N1279" s="28"/>
      <c r="O1279" s="28"/>
      <c r="P1279" s="98" t="s">
        <v>2857</v>
      </c>
      <c r="Q1279" s="21"/>
      <c r="R1279" s="1"/>
      <c r="S1279" s="1" t="str">
        <f aca="false">IF(E1279=F1279,"","NOT EQUAL")</f>
        <v/>
      </c>
      <c r="T1279" s="1" t="str">
        <f aca="false">IF(ISNA(VLOOKUP(P1279,'NEW XEQM.c'!D:D,1,0)),"--",VLOOKUP(P1279,'NEW XEQM.c'!D:G,3,0))</f>
        <v>--</v>
      </c>
      <c r="U1279" s="1"/>
      <c r="W1279" s="0" t="str">
        <f aca="false">SUBSTITUTE(IF(AND(T1279="--",FIND("STD",E1279),FIND("fn",C1279)&gt;0,FIND("ITM_",P1279),I1279="CAT_FNCT"),E1279,""),"""","")</f>
        <v>NBin STD_SUB_p</v>
      </c>
    </row>
    <row r="1280" customFormat="false" ht="15.75" hidden="false" customHeight="false" outlineLevel="0" collapsed="false">
      <c r="A1280" s="23" t="n">
        <f aca="false">IF(B1280=INT(B1280),ROW(),"")</f>
        <v>1280</v>
      </c>
      <c r="B1280" s="24" t="n">
        <f aca="false">IF(AND(MID(C1280,2,1)&lt;&gt;"/",MID(C1280,1,1)="/"),INT(B1279)+1,B1279+0.01)</f>
        <v>1250</v>
      </c>
      <c r="C1280" s="0" t="s">
        <v>2858</v>
      </c>
      <c r="D1280" s="25" t="s">
        <v>1</v>
      </c>
      <c r="E1280" s="78" t="s">
        <v>2859</v>
      </c>
      <c r="F1280" s="78" t="s">
        <v>2859</v>
      </c>
      <c r="G1280" s="47" t="n">
        <v>0</v>
      </c>
      <c r="H1280" s="47" t="n">
        <v>0</v>
      </c>
      <c r="I1280" s="30" t="s">
        <v>20</v>
      </c>
      <c r="J1280" s="26" t="s">
        <v>21</v>
      </c>
      <c r="K1280" s="27" t="s">
        <v>22</v>
      </c>
      <c r="L1280" s="28" t="s">
        <v>7</v>
      </c>
      <c r="M1280" s="28" t="s">
        <v>8</v>
      </c>
      <c r="N1280" s="28"/>
      <c r="O1280" s="28"/>
      <c r="P1280" s="98" t="s">
        <v>2860</v>
      </c>
      <c r="Q1280" s="21"/>
      <c r="R1280" s="1"/>
      <c r="S1280" s="1" t="str">
        <f aca="false">IF(E1280=F1280,"","NOT EQUAL")</f>
        <v/>
      </c>
      <c r="T1280" s="1" t="str">
        <f aca="false">IF(ISNA(VLOOKUP(P1280,'NEW XEQM.c'!D:D,1,0)),"--",VLOOKUP(P1280,'NEW XEQM.c'!D:G,3,0))</f>
        <v>--</v>
      </c>
      <c r="U1280" s="1"/>
      <c r="W1280" s="0" t="str">
        <f aca="false">SUBSTITUTE(IF(AND(T1280="--",FIND("STD",E1280),FIND("fn",C1280)&gt;0,FIND("ITM_",P1280),I1280="CAT_FNCT"),E1280,""),"""","")</f>
        <v>NBin STD_GAUSS_BLACK_L STD_GAUSS_WHITE_R</v>
      </c>
    </row>
    <row r="1281" customFormat="false" ht="15.75" hidden="false" customHeight="false" outlineLevel="0" collapsed="false">
      <c r="A1281" s="23" t="n">
        <f aca="false">IF(B1281=INT(B1281),ROW(),"")</f>
        <v>1281</v>
      </c>
      <c r="B1281" s="24" t="n">
        <f aca="false">IF(AND(MID(C1281,2,1)&lt;&gt;"/",MID(C1281,1,1)="/"),INT(B1280)+1,B1280+0.01)</f>
        <v>1251</v>
      </c>
      <c r="C1281" s="0" t="s">
        <v>2861</v>
      </c>
      <c r="D1281" s="25" t="s">
        <v>1</v>
      </c>
      <c r="E1281" s="78" t="s">
        <v>2862</v>
      </c>
      <c r="F1281" s="78" t="s">
        <v>2862</v>
      </c>
      <c r="G1281" s="47" t="n">
        <v>0</v>
      </c>
      <c r="H1281" s="47" t="n">
        <v>0</v>
      </c>
      <c r="I1281" s="30" t="s">
        <v>20</v>
      </c>
      <c r="J1281" s="26" t="s">
        <v>21</v>
      </c>
      <c r="K1281" s="27" t="s">
        <v>22</v>
      </c>
      <c r="L1281" s="28" t="s">
        <v>7</v>
      </c>
      <c r="M1281" s="28" t="s">
        <v>8</v>
      </c>
      <c r="N1281" s="28"/>
      <c r="O1281" s="28"/>
      <c r="P1281" s="20" t="s">
        <v>2863</v>
      </c>
      <c r="Q1281" s="21"/>
      <c r="R1281" s="1"/>
      <c r="S1281" s="1" t="str">
        <f aca="false">IF(E1281=F1281,"","NOT EQUAL")</f>
        <v/>
      </c>
      <c r="T1281" s="1" t="str">
        <f aca="false">IF(ISNA(VLOOKUP(P1281,'NEW XEQM.c'!D:D,1,0)),"--",VLOOKUP(P1281,'NEW XEQM.c'!D:G,3,0))</f>
        <v>--</v>
      </c>
      <c r="U1281" s="1"/>
      <c r="W1281" s="0" t="str">
        <f aca="false">SUBSTITUTE(IF(AND(T1281="--",FIND("STD",E1281),FIND("fn",C1281)&gt;0,FIND("ITM_",P1281),I1281="CAT_FNCT"),E1281,""),"""","")</f>
        <v>NBin STD_GAUSS_WHITE_L STD_GAUSS_BLACK_R</v>
      </c>
    </row>
    <row r="1282" customFormat="false" ht="15.75" hidden="false" customHeight="false" outlineLevel="0" collapsed="false">
      <c r="A1282" s="23" t="n">
        <f aca="false">IF(B1282=INT(B1282),ROW(),"")</f>
        <v>1282</v>
      </c>
      <c r="B1282" s="24" t="n">
        <f aca="false">IF(AND(MID(C1282,2,1)&lt;&gt;"/",MID(C1282,1,1)="/"),INT(B1281)+1,B1281+0.01)</f>
        <v>1252</v>
      </c>
      <c r="C1282" s="0" t="s">
        <v>2864</v>
      </c>
      <c r="D1282" s="25" t="s">
        <v>1</v>
      </c>
      <c r="E1282" s="26" t="s">
        <v>2865</v>
      </c>
      <c r="F1282" s="26" t="s">
        <v>2865</v>
      </c>
      <c r="G1282" s="47" t="n">
        <v>0</v>
      </c>
      <c r="H1282" s="47" t="n">
        <v>0</v>
      </c>
      <c r="I1282" s="30" t="s">
        <v>20</v>
      </c>
      <c r="J1282" s="26" t="s">
        <v>21</v>
      </c>
      <c r="K1282" s="27" t="s">
        <v>22</v>
      </c>
      <c r="L1282" s="28" t="s">
        <v>7</v>
      </c>
      <c r="M1282" s="28" t="s">
        <v>8</v>
      </c>
      <c r="N1282" s="28"/>
      <c r="O1282" s="28"/>
      <c r="P1282" s="20" t="s">
        <v>2866</v>
      </c>
      <c r="Q1282" s="21"/>
      <c r="R1282" s="1"/>
      <c r="S1282" s="1" t="str">
        <f aca="false">IF(E1282=F1282,"","NOT EQUAL")</f>
        <v/>
      </c>
      <c r="T1282" s="1" t="str">
        <f aca="false">IF(ISNA(VLOOKUP(P1282,'NEW XEQM.c'!D:D,1,0)),"--",VLOOKUP(P1282,'NEW XEQM.c'!D:G,3,0))</f>
        <v>--</v>
      </c>
      <c r="U1282" s="1"/>
      <c r="W1282" s="0" t="str">
        <f aca="false">SUBSTITUTE(IF(AND(T1282="--",FIND("STD",E1282),FIND("fn",C1282)&gt;0,FIND("ITM_",P1282),I1282="CAT_FNCT"),E1282,""),"""","")</f>
        <v>NBin STD_SUP_MINUS_1</v>
      </c>
    </row>
    <row r="1283" customFormat="false" ht="15.75" hidden="false" customHeight="false" outlineLevel="0" collapsed="false">
      <c r="A1283" s="23" t="n">
        <f aca="false">IF(B1283=INT(B1283),ROW(),"")</f>
        <v>1283</v>
      </c>
      <c r="B1283" s="24" t="n">
        <f aca="false">IF(AND(MID(C1283,2,1)&lt;&gt;"/",MID(C1283,1,1)="/"),INT(B1282)+1,B1282+0.01)</f>
        <v>1253</v>
      </c>
      <c r="C1283" s="0" t="s">
        <v>0</v>
      </c>
      <c r="D1283" s="25" t="s">
        <v>1</v>
      </c>
      <c r="E1283" s="26" t="s">
        <v>2867</v>
      </c>
      <c r="F1283" s="26" t="s">
        <v>2867</v>
      </c>
      <c r="G1283" s="47" t="n">
        <v>0</v>
      </c>
      <c r="H1283" s="47" t="n">
        <v>0</v>
      </c>
      <c r="I1283" s="156" t="s">
        <v>2741</v>
      </c>
      <c r="J1283" s="26" t="s">
        <v>5</v>
      </c>
      <c r="K1283" s="27" t="s">
        <v>6</v>
      </c>
      <c r="L1283" s="28" t="s">
        <v>7</v>
      </c>
      <c r="M1283" s="28" t="s">
        <v>244</v>
      </c>
      <c r="N1283" s="28"/>
      <c r="O1283" s="28"/>
      <c r="P1283" s="20" t="s">
        <v>2868</v>
      </c>
      <c r="Q1283" s="21"/>
      <c r="R1283" s="1"/>
      <c r="S1283" s="1" t="str">
        <f aca="false">IF(E1283=F1283,"","NOT EQUAL")</f>
        <v/>
      </c>
      <c r="T1283" s="1" t="str">
        <f aca="false">IF(ISNA(VLOOKUP(P1283,'NEW XEQM.c'!D:D,1,0)),"--",VLOOKUP(P1283,'NEW XEQM.c'!D:G,3,0))</f>
        <v>--</v>
      </c>
      <c r="U1283" s="1"/>
      <c r="W1283" s="0" t="e">
        <f aca="false">SUBSTITUTE(IF(AND(T1283="--",FIND("STD",E1283),FIND("fn",C1283)&gt;0,FIND("ITM_",P1283),I1283="CAT_FNCT"),E1283,""),"""","")</f>
        <v>#VALUE!</v>
      </c>
    </row>
    <row r="1284" customFormat="false" ht="15.75" hidden="false" customHeight="false" outlineLevel="0" collapsed="false">
      <c r="A1284" s="23" t="n">
        <f aca="false">IF(B1284=INT(B1284),ROW(),"")</f>
        <v>1284</v>
      </c>
      <c r="B1284" s="24" t="n">
        <f aca="false">IF(AND(MID(C1284,2,1)&lt;&gt;"/",MID(C1284,1,1)="/"),INT(B1283)+1,B1283+0.01)</f>
        <v>1254</v>
      </c>
      <c r="C1284" s="0" t="s">
        <v>2869</v>
      </c>
      <c r="D1284" s="25" t="s">
        <v>1</v>
      </c>
      <c r="E1284" s="78" t="s">
        <v>2870</v>
      </c>
      <c r="F1284" s="78" t="s">
        <v>2870</v>
      </c>
      <c r="G1284" s="47" t="n">
        <v>0</v>
      </c>
      <c r="H1284" s="47" t="n">
        <v>0</v>
      </c>
      <c r="I1284" s="30" t="s">
        <v>20</v>
      </c>
      <c r="J1284" s="26" t="s">
        <v>21</v>
      </c>
      <c r="K1284" s="27" t="s">
        <v>22</v>
      </c>
      <c r="L1284" s="28" t="s">
        <v>7</v>
      </c>
      <c r="M1284" s="28" t="s">
        <v>8</v>
      </c>
      <c r="N1284" s="28"/>
      <c r="O1284" s="28"/>
      <c r="P1284" s="98" t="s">
        <v>2871</v>
      </c>
      <c r="Q1284" s="21"/>
      <c r="R1284" s="1"/>
      <c r="S1284" s="1" t="str">
        <f aca="false">IF(E1284=F1284,"","NOT EQUAL")</f>
        <v/>
      </c>
      <c r="T1284" s="1" t="str">
        <f aca="false">IF(ISNA(VLOOKUP(P1284,'NEW XEQM.c'!D:D,1,0)),"--",VLOOKUP(P1284,'NEW XEQM.c'!D:G,3,0))</f>
        <v>--</v>
      </c>
      <c r="U1284" s="1"/>
      <c r="W1284" s="0" t="str">
        <f aca="false">SUBSTITUTE(IF(AND(T1284="--",FIND("STD",E1284),FIND("fn",C1284)&gt;0,FIND("ITM_",P1284),I1284="CAT_FNCT"),E1284,""),"""","")</f>
        <v>Norml STD_SUB_p</v>
      </c>
    </row>
    <row r="1285" customFormat="false" ht="15.75" hidden="false" customHeight="false" outlineLevel="0" collapsed="false">
      <c r="A1285" s="23" t="n">
        <f aca="false">IF(B1285=INT(B1285),ROW(),"")</f>
        <v>1285</v>
      </c>
      <c r="B1285" s="24" t="n">
        <f aca="false">IF(AND(MID(C1285,2,1)&lt;&gt;"/",MID(C1285,1,1)="/"),INT(B1284)+1,B1284+0.01)</f>
        <v>1255</v>
      </c>
      <c r="C1285" s="0" t="s">
        <v>2872</v>
      </c>
      <c r="D1285" s="25" t="s">
        <v>1</v>
      </c>
      <c r="E1285" s="78" t="s">
        <v>2873</v>
      </c>
      <c r="F1285" s="78" t="s">
        <v>2873</v>
      </c>
      <c r="G1285" s="47" t="n">
        <v>0</v>
      </c>
      <c r="H1285" s="47" t="n">
        <v>0</v>
      </c>
      <c r="I1285" s="30" t="s">
        <v>20</v>
      </c>
      <c r="J1285" s="26" t="s">
        <v>21</v>
      </c>
      <c r="K1285" s="27" t="s">
        <v>22</v>
      </c>
      <c r="L1285" s="28" t="s">
        <v>7</v>
      </c>
      <c r="M1285" s="28" t="s">
        <v>8</v>
      </c>
      <c r="N1285" s="28"/>
      <c r="O1285" s="28"/>
      <c r="P1285" s="98" t="s">
        <v>2874</v>
      </c>
      <c r="Q1285" s="21"/>
      <c r="R1285" s="1"/>
      <c r="S1285" s="1" t="str">
        <f aca="false">IF(E1285=F1285,"","NOT EQUAL")</f>
        <v/>
      </c>
      <c r="T1285" s="1" t="str">
        <f aca="false">IF(ISNA(VLOOKUP(P1285,'NEW XEQM.c'!D:D,1,0)),"--",VLOOKUP(P1285,'NEW XEQM.c'!D:G,3,0))</f>
        <v>--</v>
      </c>
      <c r="U1285" s="1"/>
      <c r="W1285" s="0" t="str">
        <f aca="false">SUBSTITUTE(IF(AND(T1285="--",FIND("STD",E1285),FIND("fn",C1285)&gt;0,FIND("ITM_",P1285),I1285="CAT_FNCT"),E1285,""),"""","")</f>
        <v>Norml STD_GAUSS_BLACK_L STD_GAUSS_WHITE_R</v>
      </c>
    </row>
    <row r="1286" customFormat="false" ht="15.75" hidden="false" customHeight="false" outlineLevel="0" collapsed="false">
      <c r="A1286" s="23" t="n">
        <f aca="false">IF(B1286=INT(B1286),ROW(),"")</f>
        <v>1286</v>
      </c>
      <c r="B1286" s="24" t="n">
        <f aca="false">IF(AND(MID(C1286,2,1)&lt;&gt;"/",MID(C1286,1,1)="/"),INT(B1285)+1,B1285+0.01)</f>
        <v>1256</v>
      </c>
      <c r="C1286" s="0" t="s">
        <v>2875</v>
      </c>
      <c r="D1286" s="25" t="s">
        <v>1</v>
      </c>
      <c r="E1286" s="78" t="s">
        <v>2876</v>
      </c>
      <c r="F1286" s="78" t="s">
        <v>2876</v>
      </c>
      <c r="G1286" s="47" t="n">
        <v>0</v>
      </c>
      <c r="H1286" s="47" t="n">
        <v>0</v>
      </c>
      <c r="I1286" s="30" t="s">
        <v>20</v>
      </c>
      <c r="J1286" s="26" t="s">
        <v>21</v>
      </c>
      <c r="K1286" s="27" t="s">
        <v>22</v>
      </c>
      <c r="L1286" s="28" t="s">
        <v>7</v>
      </c>
      <c r="M1286" s="28" t="s">
        <v>8</v>
      </c>
      <c r="N1286" s="28"/>
      <c r="O1286" s="28"/>
      <c r="P1286" s="20" t="s">
        <v>2877</v>
      </c>
      <c r="Q1286" s="21"/>
      <c r="R1286" s="1"/>
      <c r="S1286" s="1" t="str">
        <f aca="false">IF(E1286=F1286,"","NOT EQUAL")</f>
        <v/>
      </c>
      <c r="T1286" s="1" t="str">
        <f aca="false">IF(ISNA(VLOOKUP(P1286,'NEW XEQM.c'!D:D,1,0)),"--",VLOOKUP(P1286,'NEW XEQM.c'!D:G,3,0))</f>
        <v>--</v>
      </c>
      <c r="U1286" s="1"/>
      <c r="W1286" s="0" t="str">
        <f aca="false">SUBSTITUTE(IF(AND(T1286="--",FIND("STD",E1286),FIND("fn",C1286)&gt;0,FIND("ITM_",P1286),I1286="CAT_FNCT"),E1286,""),"""","")</f>
        <v>Norml STD_GAUSS_WHITE_L STD_GAUSS_BLACK_R</v>
      </c>
    </row>
    <row r="1287" customFormat="false" ht="15.75" hidden="false" customHeight="false" outlineLevel="0" collapsed="false">
      <c r="A1287" s="23" t="n">
        <f aca="false">IF(B1287=INT(B1287),ROW(),"")</f>
        <v>1287</v>
      </c>
      <c r="B1287" s="24" t="n">
        <f aca="false">IF(AND(MID(C1287,2,1)&lt;&gt;"/",MID(C1287,1,1)="/"),INT(B1286)+1,B1286+0.01)</f>
        <v>1257</v>
      </c>
      <c r="C1287" s="0" t="s">
        <v>2878</v>
      </c>
      <c r="D1287" s="25" t="s">
        <v>1</v>
      </c>
      <c r="E1287" s="26" t="s">
        <v>2879</v>
      </c>
      <c r="F1287" s="26" t="s">
        <v>2879</v>
      </c>
      <c r="G1287" s="47" t="n">
        <v>0</v>
      </c>
      <c r="H1287" s="47" t="n">
        <v>0</v>
      </c>
      <c r="I1287" s="30" t="s">
        <v>20</v>
      </c>
      <c r="J1287" s="26" t="s">
        <v>21</v>
      </c>
      <c r="K1287" s="27" t="s">
        <v>22</v>
      </c>
      <c r="L1287" s="28" t="s">
        <v>7</v>
      </c>
      <c r="M1287" s="28" t="s">
        <v>8</v>
      </c>
      <c r="N1287" s="28"/>
      <c r="O1287" s="28"/>
      <c r="P1287" s="20" t="s">
        <v>2880</v>
      </c>
      <c r="Q1287" s="21"/>
      <c r="R1287" s="1"/>
      <c r="S1287" s="1" t="str">
        <f aca="false">IF(E1287=F1287,"","NOT EQUAL")</f>
        <v/>
      </c>
      <c r="T1287" s="1" t="str">
        <f aca="false">IF(ISNA(VLOOKUP(P1287,'NEW XEQM.c'!D:D,1,0)),"--",VLOOKUP(P1287,'NEW XEQM.c'!D:G,3,0))</f>
        <v>--</v>
      </c>
      <c r="U1287" s="1"/>
      <c r="W1287" s="0" t="str">
        <f aca="false">SUBSTITUTE(IF(AND(T1287="--",FIND("STD",E1287),FIND("fn",C1287)&gt;0,FIND("ITM_",P1287),I1287="CAT_FNCT"),E1287,""),"""","")</f>
        <v>Norml STD_SUP_MINUS_1</v>
      </c>
    </row>
    <row r="1288" customFormat="false" ht="15.75" hidden="false" customHeight="false" outlineLevel="0" collapsed="false">
      <c r="A1288" s="23" t="n">
        <f aca="false">IF(B1288=INT(B1288),ROW(),"")</f>
        <v>1288</v>
      </c>
      <c r="B1288" s="24" t="n">
        <f aca="false">IF(AND(MID(C1288,2,1)&lt;&gt;"/",MID(C1288,1,1)="/"),INT(B1287)+1,B1287+0.01)</f>
        <v>1258</v>
      </c>
      <c r="C1288" s="0" t="s">
        <v>0</v>
      </c>
      <c r="D1288" s="25" t="s">
        <v>1</v>
      </c>
      <c r="E1288" s="26" t="s">
        <v>2881</v>
      </c>
      <c r="F1288" s="26" t="s">
        <v>2881</v>
      </c>
      <c r="G1288" s="47" t="n">
        <v>0</v>
      </c>
      <c r="H1288" s="47" t="n">
        <v>0</v>
      </c>
      <c r="I1288" s="156" t="s">
        <v>2741</v>
      </c>
      <c r="J1288" s="26" t="s">
        <v>5</v>
      </c>
      <c r="K1288" s="27" t="s">
        <v>6</v>
      </c>
      <c r="L1288" s="28" t="s">
        <v>7</v>
      </c>
      <c r="M1288" s="28" t="s">
        <v>244</v>
      </c>
      <c r="N1288" s="28"/>
      <c r="O1288" s="28"/>
      <c r="P1288" s="20" t="s">
        <v>2882</v>
      </c>
      <c r="Q1288" s="21"/>
      <c r="R1288" s="1"/>
      <c r="S1288" s="1" t="str">
        <f aca="false">IF(E1288=F1288,"","NOT EQUAL")</f>
        <v/>
      </c>
      <c r="T1288" s="1" t="str">
        <f aca="false">IF(ISNA(VLOOKUP(P1288,'NEW XEQM.c'!D:D,1,0)),"--",VLOOKUP(P1288,'NEW XEQM.c'!D:G,3,0))</f>
        <v>--</v>
      </c>
      <c r="U1288" s="1"/>
      <c r="W1288" s="0" t="e">
        <f aca="false">SUBSTITUTE(IF(AND(T1288="--",FIND("STD",E1288),FIND("fn",C1288)&gt;0,FIND("ITM_",P1288),I1288="CAT_FNCT"),E1288,""),"""","")</f>
        <v>#VALUE!</v>
      </c>
    </row>
    <row r="1289" customFormat="false" ht="15.75" hidden="false" customHeight="false" outlineLevel="0" collapsed="false">
      <c r="A1289" s="23" t="n">
        <f aca="false">IF(B1289=INT(B1289),ROW(),"")</f>
        <v>1289</v>
      </c>
      <c r="B1289" s="24" t="n">
        <f aca="false">IF(AND(MID(C1289,2,1)&lt;&gt;"/",MID(C1289,1,1)="/"),INT(B1288)+1,B1288+0.01)</f>
        <v>1259</v>
      </c>
      <c r="C1289" s="0" t="s">
        <v>2883</v>
      </c>
      <c r="D1289" s="25" t="s">
        <v>1</v>
      </c>
      <c r="E1289" s="78" t="s">
        <v>2884</v>
      </c>
      <c r="F1289" s="78" t="s">
        <v>2884</v>
      </c>
      <c r="G1289" s="47" t="n">
        <v>0</v>
      </c>
      <c r="H1289" s="47" t="n">
        <v>0</v>
      </c>
      <c r="I1289" s="30" t="s">
        <v>20</v>
      </c>
      <c r="J1289" s="26" t="s">
        <v>21</v>
      </c>
      <c r="K1289" s="27" t="s">
        <v>22</v>
      </c>
      <c r="L1289" s="28" t="s">
        <v>7</v>
      </c>
      <c r="M1289" s="28" t="s">
        <v>8</v>
      </c>
      <c r="N1289" s="28"/>
      <c r="O1289" s="28"/>
      <c r="P1289" s="98" t="s">
        <v>2885</v>
      </c>
      <c r="Q1289" s="21"/>
      <c r="R1289" s="1"/>
      <c r="S1289" s="1" t="str">
        <f aca="false">IF(E1289=F1289,"","NOT EQUAL")</f>
        <v/>
      </c>
      <c r="T1289" s="1" t="str">
        <f aca="false">IF(ISNA(VLOOKUP(P1289,'NEW XEQM.c'!D:D,1,0)),"--",VLOOKUP(P1289,'NEW XEQM.c'!D:G,3,0))</f>
        <v>--</v>
      </c>
      <c r="U1289" s="1"/>
      <c r="W1289" s="0" t="str">
        <f aca="false">SUBSTITUTE(IF(AND(T1289="--",FIND("STD",E1289),FIND("fn",C1289)&gt;0,FIND("ITM_",P1289),I1289="CAT_FNCT"),E1289,""),"""","")</f>
        <v>Poiss STD_SUB_p</v>
      </c>
    </row>
    <row r="1290" customFormat="false" ht="15.75" hidden="false" customHeight="false" outlineLevel="0" collapsed="false">
      <c r="A1290" s="23" t="n">
        <f aca="false">IF(B1290=INT(B1290),ROW(),"")</f>
        <v>1290</v>
      </c>
      <c r="B1290" s="24" t="n">
        <f aca="false">IF(AND(MID(C1290,2,1)&lt;&gt;"/",MID(C1290,1,1)="/"),INT(B1289)+1,B1289+0.01)</f>
        <v>1260</v>
      </c>
      <c r="C1290" s="0" t="s">
        <v>2886</v>
      </c>
      <c r="D1290" s="25" t="s">
        <v>1</v>
      </c>
      <c r="E1290" s="78" t="s">
        <v>2887</v>
      </c>
      <c r="F1290" s="78" t="s">
        <v>2887</v>
      </c>
      <c r="G1290" s="47" t="n">
        <v>0</v>
      </c>
      <c r="H1290" s="47" t="n">
        <v>0</v>
      </c>
      <c r="I1290" s="30" t="s">
        <v>20</v>
      </c>
      <c r="J1290" s="26" t="s">
        <v>21</v>
      </c>
      <c r="K1290" s="27" t="s">
        <v>22</v>
      </c>
      <c r="L1290" s="28" t="s">
        <v>7</v>
      </c>
      <c r="M1290" s="28" t="s">
        <v>8</v>
      </c>
      <c r="N1290" s="28"/>
      <c r="O1290" s="28"/>
      <c r="P1290" s="98" t="s">
        <v>2888</v>
      </c>
      <c r="Q1290" s="21"/>
      <c r="R1290" s="1"/>
      <c r="S1290" s="1" t="str">
        <f aca="false">IF(E1290=F1290,"","NOT EQUAL")</f>
        <v/>
      </c>
      <c r="T1290" s="1" t="str">
        <f aca="false">IF(ISNA(VLOOKUP(P1290,'NEW XEQM.c'!D:D,1,0)),"--",VLOOKUP(P1290,'NEW XEQM.c'!D:G,3,0))</f>
        <v>--</v>
      </c>
      <c r="U1290" s="1"/>
      <c r="W1290" s="0" t="str">
        <f aca="false">SUBSTITUTE(IF(AND(T1290="--",FIND("STD",E1290),FIND("fn",C1290)&gt;0,FIND("ITM_",P1290),I1290="CAT_FNCT"),E1290,""),"""","")</f>
        <v>Poiss STD_GAUSS_BLACK_L STD_GAUSS_WHITE_R</v>
      </c>
    </row>
    <row r="1291" customFormat="false" ht="15.75" hidden="false" customHeight="false" outlineLevel="0" collapsed="false">
      <c r="A1291" s="23" t="n">
        <f aca="false">IF(B1291=INT(B1291),ROW(),"")</f>
        <v>1291</v>
      </c>
      <c r="B1291" s="24" t="n">
        <f aca="false">IF(AND(MID(C1291,2,1)&lt;&gt;"/",MID(C1291,1,1)="/"),INT(B1290)+1,B1290+0.01)</f>
        <v>1261</v>
      </c>
      <c r="C1291" s="0" t="s">
        <v>2889</v>
      </c>
      <c r="D1291" s="25" t="s">
        <v>1</v>
      </c>
      <c r="E1291" s="78" t="s">
        <v>2890</v>
      </c>
      <c r="F1291" s="78" t="s">
        <v>2890</v>
      </c>
      <c r="G1291" s="47" t="n">
        <v>0</v>
      </c>
      <c r="H1291" s="47" t="n">
        <v>0</v>
      </c>
      <c r="I1291" s="30" t="s">
        <v>20</v>
      </c>
      <c r="J1291" s="26" t="s">
        <v>21</v>
      </c>
      <c r="K1291" s="27" t="s">
        <v>22</v>
      </c>
      <c r="L1291" s="28" t="s">
        <v>7</v>
      </c>
      <c r="M1291" s="28" t="s">
        <v>8</v>
      </c>
      <c r="N1291" s="28"/>
      <c r="O1291" s="28"/>
      <c r="P1291" s="20" t="s">
        <v>2891</v>
      </c>
      <c r="Q1291" s="21"/>
      <c r="R1291" s="1"/>
      <c r="S1291" s="1" t="str">
        <f aca="false">IF(E1291=F1291,"","NOT EQUAL")</f>
        <v/>
      </c>
      <c r="T1291" s="1" t="str">
        <f aca="false">IF(ISNA(VLOOKUP(P1291,'NEW XEQM.c'!D:D,1,0)),"--",VLOOKUP(P1291,'NEW XEQM.c'!D:G,3,0))</f>
        <v>--</v>
      </c>
      <c r="U1291" s="1"/>
      <c r="W1291" s="0" t="str">
        <f aca="false">SUBSTITUTE(IF(AND(T1291="--",FIND("STD",E1291),FIND("fn",C1291)&gt;0,FIND("ITM_",P1291),I1291="CAT_FNCT"),E1291,""),"""","")</f>
        <v>Poiss STD_GAUSS_WHITE_L STD_GAUSS_BLACK_R</v>
      </c>
    </row>
    <row r="1292" customFormat="false" ht="15.75" hidden="false" customHeight="false" outlineLevel="0" collapsed="false">
      <c r="A1292" s="23" t="n">
        <f aca="false">IF(B1292=INT(B1292),ROW(),"")</f>
        <v>1292</v>
      </c>
      <c r="B1292" s="24" t="n">
        <f aca="false">IF(AND(MID(C1292,2,1)&lt;&gt;"/",MID(C1292,1,1)="/"),INT(B1291)+1,B1291+0.01)</f>
        <v>1262</v>
      </c>
      <c r="C1292" s="0" t="s">
        <v>2892</v>
      </c>
      <c r="D1292" s="25" t="s">
        <v>1</v>
      </c>
      <c r="E1292" s="26" t="s">
        <v>2893</v>
      </c>
      <c r="F1292" s="26" t="s">
        <v>2893</v>
      </c>
      <c r="G1292" s="47" t="n">
        <v>0</v>
      </c>
      <c r="H1292" s="47" t="n">
        <v>0</v>
      </c>
      <c r="I1292" s="30" t="s">
        <v>20</v>
      </c>
      <c r="J1292" s="26" t="s">
        <v>21</v>
      </c>
      <c r="K1292" s="27" t="s">
        <v>22</v>
      </c>
      <c r="L1292" s="28" t="s">
        <v>7</v>
      </c>
      <c r="M1292" s="28" t="s">
        <v>8</v>
      </c>
      <c r="N1292" s="28"/>
      <c r="O1292" s="28"/>
      <c r="P1292" s="20" t="s">
        <v>2894</v>
      </c>
      <c r="Q1292" s="21"/>
      <c r="R1292" s="1"/>
      <c r="S1292" s="1" t="str">
        <f aca="false">IF(E1292=F1292,"","NOT EQUAL")</f>
        <v/>
      </c>
      <c r="T1292" s="1" t="str">
        <f aca="false">IF(ISNA(VLOOKUP(P1292,'NEW XEQM.c'!D:D,1,0)),"--",VLOOKUP(P1292,'NEW XEQM.c'!D:G,3,0))</f>
        <v>--</v>
      </c>
      <c r="U1292" s="1"/>
      <c r="W1292" s="0" t="str">
        <f aca="false">SUBSTITUTE(IF(AND(T1292="--",FIND("STD",E1292),FIND("fn",C1292)&gt;0,FIND("ITM_",P1292),I1292="CAT_FNCT"),E1292,""),"""","")</f>
        <v>Poiss STD_SUP_MINUS_1</v>
      </c>
    </row>
    <row r="1293" customFormat="false" ht="15.75" hidden="false" customHeight="false" outlineLevel="0" collapsed="false">
      <c r="A1293" s="23" t="n">
        <f aca="false">IF(B1293=INT(B1293),ROW(),"")</f>
        <v>1293</v>
      </c>
      <c r="B1293" s="24" t="n">
        <f aca="false">IF(AND(MID(C1293,2,1)&lt;&gt;"/",MID(C1293,1,1)="/"),INT(B1292)+1,B1292+0.01)</f>
        <v>1263</v>
      </c>
      <c r="C1293" s="0" t="s">
        <v>0</v>
      </c>
      <c r="D1293" s="25" t="s">
        <v>1</v>
      </c>
      <c r="E1293" s="26" t="s">
        <v>2895</v>
      </c>
      <c r="F1293" s="26" t="s">
        <v>2895</v>
      </c>
      <c r="G1293" s="47" t="n">
        <v>0</v>
      </c>
      <c r="H1293" s="47" t="n">
        <v>0</v>
      </c>
      <c r="I1293" s="156" t="s">
        <v>2741</v>
      </c>
      <c r="J1293" s="26" t="s">
        <v>5</v>
      </c>
      <c r="K1293" s="27" t="s">
        <v>6</v>
      </c>
      <c r="L1293" s="28" t="s">
        <v>7</v>
      </c>
      <c r="M1293" s="28" t="s">
        <v>244</v>
      </c>
      <c r="N1293" s="28"/>
      <c r="O1293" s="28"/>
      <c r="P1293" s="20" t="s">
        <v>2896</v>
      </c>
      <c r="Q1293" s="21"/>
      <c r="R1293" s="1"/>
      <c r="S1293" s="1" t="str">
        <f aca="false">IF(E1293=F1293,"","NOT EQUAL")</f>
        <v/>
      </c>
      <c r="T1293" s="1" t="str">
        <f aca="false">IF(ISNA(VLOOKUP(P1293,'NEW XEQM.c'!D:D,1,0)),"--",VLOOKUP(P1293,'NEW XEQM.c'!D:G,3,0))</f>
        <v>--</v>
      </c>
      <c r="U1293" s="1"/>
      <c r="W1293" s="0" t="e">
        <f aca="false">SUBSTITUTE(IF(AND(T1293="--",FIND("STD",E1293),FIND("fn",C1293)&gt;0,FIND("ITM_",P1293),I1293="CAT_FNCT"),E1293,""),"""","")</f>
        <v>#VALUE!</v>
      </c>
    </row>
    <row r="1294" customFormat="false" ht="15.75" hidden="false" customHeight="false" outlineLevel="0" collapsed="false">
      <c r="A1294" s="23" t="n">
        <f aca="false">IF(B1294=INT(B1294),ROW(),"")</f>
        <v>1294</v>
      </c>
      <c r="B1294" s="24" t="n">
        <f aca="false">IF(AND(MID(C1294,2,1)&lt;&gt;"/",MID(C1294,1,1)="/"),INT(B1293)+1,B1293+0.01)</f>
        <v>1264</v>
      </c>
      <c r="C1294" s="0" t="s">
        <v>2897</v>
      </c>
      <c r="D1294" s="25" t="s">
        <v>1</v>
      </c>
      <c r="E1294" s="26" t="s">
        <v>2898</v>
      </c>
      <c r="F1294" s="26" t="s">
        <v>2898</v>
      </c>
      <c r="G1294" s="47" t="n">
        <v>0</v>
      </c>
      <c r="H1294" s="47" t="n">
        <v>0</v>
      </c>
      <c r="I1294" s="30" t="s">
        <v>20</v>
      </c>
      <c r="J1294" s="26" t="s">
        <v>21</v>
      </c>
      <c r="K1294" s="27" t="s">
        <v>22</v>
      </c>
      <c r="L1294" s="28" t="s">
        <v>7</v>
      </c>
      <c r="M1294" s="28" t="s">
        <v>8</v>
      </c>
      <c r="N1294" s="28"/>
      <c r="O1294" s="28"/>
      <c r="P1294" s="20" t="s">
        <v>2899</v>
      </c>
      <c r="Q1294" s="21"/>
      <c r="R1294" s="1"/>
      <c r="S1294" s="1" t="str">
        <f aca="false">IF(E1294=F1294,"","NOT EQUAL")</f>
        <v/>
      </c>
      <c r="T1294" s="1" t="str">
        <f aca="false">IF(ISNA(VLOOKUP(P1294,'NEW XEQM.c'!D:D,1,0)),"--",VLOOKUP(P1294,'NEW XEQM.c'!D:G,3,0))</f>
        <v>--</v>
      </c>
      <c r="U1294" s="1"/>
      <c r="W1294" s="0" t="str">
        <f aca="false">SUBSTITUTE(IF(AND(T1294="--",FIND("STD",E1294),FIND("fn",C1294)&gt;0,FIND("ITM_",P1294),I1294="CAT_FNCT"),E1294,""),"""","")</f>
        <v>t STD_SUB_p (x)</v>
      </c>
    </row>
    <row r="1295" customFormat="false" ht="15.75" hidden="false" customHeight="false" outlineLevel="0" collapsed="false">
      <c r="A1295" s="23" t="n">
        <f aca="false">IF(B1295=INT(B1295),ROW(),"")</f>
        <v>1295</v>
      </c>
      <c r="B1295" s="24" t="n">
        <f aca="false">IF(AND(MID(C1295,2,1)&lt;&gt;"/",MID(C1295,1,1)="/"),INT(B1294)+1,B1294+0.01)</f>
        <v>1265</v>
      </c>
      <c r="C1295" s="0" t="s">
        <v>2900</v>
      </c>
      <c r="D1295" s="25" t="s">
        <v>1</v>
      </c>
      <c r="E1295" s="78" t="s">
        <v>2901</v>
      </c>
      <c r="F1295" s="78" t="s">
        <v>2901</v>
      </c>
      <c r="G1295" s="47" t="n">
        <v>0</v>
      </c>
      <c r="H1295" s="47" t="n">
        <v>0</v>
      </c>
      <c r="I1295" s="30" t="s">
        <v>20</v>
      </c>
      <c r="J1295" s="26" t="s">
        <v>21</v>
      </c>
      <c r="K1295" s="27" t="s">
        <v>22</v>
      </c>
      <c r="L1295" s="28" t="s">
        <v>7</v>
      </c>
      <c r="M1295" s="28" t="s">
        <v>8</v>
      </c>
      <c r="N1295" s="28"/>
      <c r="O1295" s="28"/>
      <c r="P1295" s="98" t="s">
        <v>2902</v>
      </c>
      <c r="Q1295" s="21"/>
      <c r="R1295" s="1"/>
      <c r="S1295" s="1" t="str">
        <f aca="false">IF(E1295=F1295,"","NOT EQUAL")</f>
        <v/>
      </c>
      <c r="T1295" s="1" t="str">
        <f aca="false">IF(ISNA(VLOOKUP(P1295,'NEW XEQM.c'!D:D,1,0)),"--",VLOOKUP(P1295,'NEW XEQM.c'!D:G,3,0))</f>
        <v>--</v>
      </c>
      <c r="U1295" s="1"/>
      <c r="W1295" s="0" t="str">
        <f aca="false">SUBSTITUTE(IF(AND(T1295="--",FIND("STD",E1295),FIND("fn",C1295)&gt;0,FIND("ITM_",P1295),I1295="CAT_FNCT"),E1295,""),"""","")</f>
        <v>t STD_GAUSS_BLACK_L STD_GAUSS_WHITE_R (x)</v>
      </c>
    </row>
    <row r="1296" customFormat="false" ht="15.75" hidden="false" customHeight="false" outlineLevel="0" collapsed="false">
      <c r="A1296" s="23" t="n">
        <f aca="false">IF(B1296=INT(B1296),ROW(),"")</f>
        <v>1296</v>
      </c>
      <c r="B1296" s="24" t="n">
        <f aca="false">IF(AND(MID(C1296,2,1)&lt;&gt;"/",MID(C1296,1,1)="/"),INT(B1295)+1,B1295+0.01)</f>
        <v>1266</v>
      </c>
      <c r="C1296" s="0" t="s">
        <v>2903</v>
      </c>
      <c r="D1296" s="25" t="s">
        <v>1</v>
      </c>
      <c r="E1296" s="78" t="s">
        <v>2904</v>
      </c>
      <c r="F1296" s="78" t="s">
        <v>2904</v>
      </c>
      <c r="G1296" s="47" t="n">
        <v>0</v>
      </c>
      <c r="H1296" s="47" t="n">
        <v>0</v>
      </c>
      <c r="I1296" s="30" t="s">
        <v>20</v>
      </c>
      <c r="J1296" s="26" t="s">
        <v>21</v>
      </c>
      <c r="K1296" s="27" t="s">
        <v>22</v>
      </c>
      <c r="L1296" s="28" t="s">
        <v>7</v>
      </c>
      <c r="M1296" s="28" t="s">
        <v>8</v>
      </c>
      <c r="N1296" s="28"/>
      <c r="O1296" s="28"/>
      <c r="P1296" s="98" t="s">
        <v>2905</v>
      </c>
      <c r="Q1296" s="21"/>
      <c r="R1296" s="1"/>
      <c r="S1296" s="1" t="str">
        <f aca="false">IF(E1296=F1296,"","NOT EQUAL")</f>
        <v/>
      </c>
      <c r="T1296" s="1" t="str">
        <f aca="false">IF(ISNA(VLOOKUP(P1296,'NEW XEQM.c'!D:D,1,0)),"--",VLOOKUP(P1296,'NEW XEQM.c'!D:G,3,0))</f>
        <v>--</v>
      </c>
      <c r="U1296" s="1"/>
      <c r="W1296" s="0" t="str">
        <f aca="false">SUBSTITUTE(IF(AND(T1296="--",FIND("STD",E1296),FIND("fn",C1296)&gt;0,FIND("ITM_",P1296),I1296="CAT_FNCT"),E1296,""),"""","")</f>
        <v>t STD_GAUSS_WHITE_L STD_GAUSS_BLACK_R (x)</v>
      </c>
    </row>
    <row r="1297" customFormat="false" ht="15.75" hidden="false" customHeight="false" outlineLevel="0" collapsed="false">
      <c r="A1297" s="23" t="n">
        <f aca="false">IF(B1297=INT(B1297),ROW(),"")</f>
        <v>1297</v>
      </c>
      <c r="B1297" s="24" t="n">
        <f aca="false">IF(AND(MID(C1297,2,1)&lt;&gt;"/",MID(C1297,1,1)="/"),INT(B1296)+1,B1296+0.01)</f>
        <v>1267</v>
      </c>
      <c r="C1297" s="0" t="s">
        <v>2906</v>
      </c>
      <c r="D1297" s="25" t="s">
        <v>1</v>
      </c>
      <c r="E1297" s="26" t="s">
        <v>2907</v>
      </c>
      <c r="F1297" s="26" t="s">
        <v>2907</v>
      </c>
      <c r="G1297" s="47" t="n">
        <v>0</v>
      </c>
      <c r="H1297" s="47" t="n">
        <v>0</v>
      </c>
      <c r="I1297" s="30" t="s">
        <v>20</v>
      </c>
      <c r="J1297" s="26" t="s">
        <v>21</v>
      </c>
      <c r="K1297" s="27" t="s">
        <v>22</v>
      </c>
      <c r="L1297" s="28" t="s">
        <v>7</v>
      </c>
      <c r="M1297" s="28" t="s">
        <v>8</v>
      </c>
      <c r="N1297" s="28"/>
      <c r="O1297" s="28"/>
      <c r="P1297" s="20" t="s">
        <v>2908</v>
      </c>
      <c r="Q1297" s="21"/>
      <c r="R1297" s="1"/>
      <c r="S1297" s="1" t="str">
        <f aca="false">IF(E1297=F1297,"","NOT EQUAL")</f>
        <v/>
      </c>
      <c r="T1297" s="1" t="str">
        <f aca="false">IF(ISNA(VLOOKUP(P1297,'NEW XEQM.c'!D:D,1,0)),"--",VLOOKUP(P1297,'NEW XEQM.c'!D:G,3,0))</f>
        <v>--</v>
      </c>
      <c r="U1297" s="1"/>
      <c r="W1297" s="0" t="str">
        <f aca="false">SUBSTITUTE(IF(AND(T1297="--",FIND("STD",E1297),FIND("fn",C1297)&gt;0,FIND("ITM_",P1297),I1297="CAT_FNCT"),E1297,""),"""","")</f>
        <v>t STD_SUP_MINUS_1 (p)</v>
      </c>
    </row>
    <row r="1298" customFormat="false" ht="15.75" hidden="false" customHeight="false" outlineLevel="0" collapsed="false">
      <c r="A1298" s="23" t="n">
        <f aca="false">IF(B1298=INT(B1298),ROW(),"")</f>
        <v>1298</v>
      </c>
      <c r="B1298" s="24" t="n">
        <f aca="false">IF(AND(MID(C1298,2,1)&lt;&gt;"/",MID(C1298,1,1)="/"),INT(B1297)+1,B1297+0.01)</f>
        <v>1268</v>
      </c>
      <c r="C1298" s="0" t="s">
        <v>0</v>
      </c>
      <c r="D1298" s="25" t="s">
        <v>1</v>
      </c>
      <c r="E1298" s="26" t="s">
        <v>2909</v>
      </c>
      <c r="F1298" s="26" t="s">
        <v>2909</v>
      </c>
      <c r="G1298" s="47" t="n">
        <v>0</v>
      </c>
      <c r="H1298" s="47" t="n">
        <v>0</v>
      </c>
      <c r="I1298" s="156" t="s">
        <v>2741</v>
      </c>
      <c r="J1298" s="26" t="s">
        <v>5</v>
      </c>
      <c r="K1298" s="27" t="s">
        <v>6</v>
      </c>
      <c r="L1298" s="28" t="s">
        <v>7</v>
      </c>
      <c r="M1298" s="28" t="s">
        <v>244</v>
      </c>
      <c r="N1298" s="28"/>
      <c r="O1298" s="28"/>
      <c r="P1298" s="20" t="s">
        <v>2910</v>
      </c>
      <c r="Q1298" s="21"/>
      <c r="R1298" s="1"/>
      <c r="S1298" s="1" t="str">
        <f aca="false">IF(E1298=F1298,"","NOT EQUAL")</f>
        <v/>
      </c>
      <c r="T1298" s="1" t="str">
        <f aca="false">IF(ISNA(VLOOKUP(P1298,'NEW XEQM.c'!D:D,1,0)),"--",VLOOKUP(P1298,'NEW XEQM.c'!D:G,3,0))</f>
        <v>--</v>
      </c>
      <c r="U1298" s="1"/>
      <c r="W1298" s="0" t="e">
        <f aca="false">SUBSTITUTE(IF(AND(T1298="--",FIND("STD",E1298),FIND("fn",C1298)&gt;0,FIND("ITM_",P1298),I1298="CAT_FNCT"),E1298,""),"""","")</f>
        <v>#VALUE!</v>
      </c>
    </row>
    <row r="1299" customFormat="false" ht="15.75" hidden="false" customHeight="false" outlineLevel="0" collapsed="false">
      <c r="A1299" s="23" t="n">
        <f aca="false">IF(B1299=INT(B1299),ROW(),"")</f>
        <v>1299</v>
      </c>
      <c r="B1299" s="24" t="n">
        <f aca="false">IF(AND(MID(C1299,2,1)&lt;&gt;"/",MID(C1299,1,1)="/"),INT(B1298)+1,B1298+0.01)</f>
        <v>1269</v>
      </c>
      <c r="C1299" s="0" t="s">
        <v>2911</v>
      </c>
      <c r="D1299" s="25" t="s">
        <v>1</v>
      </c>
      <c r="E1299" s="78" t="s">
        <v>2912</v>
      </c>
      <c r="F1299" s="78" t="s">
        <v>2912</v>
      </c>
      <c r="G1299" s="47" t="n">
        <v>0</v>
      </c>
      <c r="H1299" s="47" t="n">
        <v>0</v>
      </c>
      <c r="I1299" s="30" t="s">
        <v>20</v>
      </c>
      <c r="J1299" s="26" t="s">
        <v>21</v>
      </c>
      <c r="K1299" s="27" t="s">
        <v>22</v>
      </c>
      <c r="L1299" s="28" t="s">
        <v>7</v>
      </c>
      <c r="M1299" s="28" t="s">
        <v>8</v>
      </c>
      <c r="N1299" s="28"/>
      <c r="O1299" s="28"/>
      <c r="P1299" s="98" t="s">
        <v>2913</v>
      </c>
      <c r="Q1299" s="21"/>
      <c r="R1299" s="1"/>
      <c r="S1299" s="1" t="str">
        <f aca="false">IF(E1299=F1299,"","NOT EQUAL")</f>
        <v/>
      </c>
      <c r="T1299" s="1" t="str">
        <f aca="false">IF(ISNA(VLOOKUP(P1299,'NEW XEQM.c'!D:D,1,0)),"--",VLOOKUP(P1299,'NEW XEQM.c'!D:G,3,0))</f>
        <v>--</v>
      </c>
      <c r="U1299" s="1"/>
      <c r="W1299" s="0" t="str">
        <f aca="false">SUBSTITUTE(IF(AND(T1299="--",FIND("STD",E1299),FIND("fn",C1299)&gt;0,FIND("ITM_",P1299),I1299="CAT_FNCT"),E1299,""),"""","")</f>
        <v>Weibl STD_SUB_p</v>
      </c>
    </row>
    <row r="1300" customFormat="false" ht="15.75" hidden="false" customHeight="false" outlineLevel="0" collapsed="false">
      <c r="A1300" s="23" t="n">
        <f aca="false">IF(B1300=INT(B1300),ROW(),"")</f>
        <v>1300</v>
      </c>
      <c r="B1300" s="24" t="n">
        <f aca="false">IF(AND(MID(C1300,2,1)&lt;&gt;"/",MID(C1300,1,1)="/"),INT(B1299)+1,B1299+0.01)</f>
        <v>1270</v>
      </c>
      <c r="C1300" s="0" t="s">
        <v>2914</v>
      </c>
      <c r="D1300" s="25" t="s">
        <v>1</v>
      </c>
      <c r="E1300" s="78" t="s">
        <v>2915</v>
      </c>
      <c r="F1300" s="78" t="s">
        <v>2915</v>
      </c>
      <c r="G1300" s="47" t="n">
        <v>0</v>
      </c>
      <c r="H1300" s="47" t="n">
        <v>0</v>
      </c>
      <c r="I1300" s="30" t="s">
        <v>20</v>
      </c>
      <c r="J1300" s="26" t="s">
        <v>21</v>
      </c>
      <c r="K1300" s="27" t="s">
        <v>22</v>
      </c>
      <c r="L1300" s="28" t="s">
        <v>7</v>
      </c>
      <c r="M1300" s="28" t="s">
        <v>8</v>
      </c>
      <c r="N1300" s="28"/>
      <c r="O1300" s="28"/>
      <c r="P1300" s="98" t="s">
        <v>2916</v>
      </c>
      <c r="Q1300" s="21"/>
      <c r="R1300" s="1"/>
      <c r="S1300" s="1" t="str">
        <f aca="false">IF(E1300=F1300,"","NOT EQUAL")</f>
        <v/>
      </c>
      <c r="T1300" s="1" t="str">
        <f aca="false">IF(ISNA(VLOOKUP(P1300,'NEW XEQM.c'!D:D,1,0)),"--",VLOOKUP(P1300,'NEW XEQM.c'!D:G,3,0))</f>
        <v>--</v>
      </c>
      <c r="U1300" s="1"/>
      <c r="W1300" s="0" t="str">
        <f aca="false">SUBSTITUTE(IF(AND(T1300="--",FIND("STD",E1300),FIND("fn",C1300)&gt;0,FIND("ITM_",P1300),I1300="CAT_FNCT"),E1300,""),"""","")</f>
        <v>Weibl STD_GAUSS_BLACK_L STD_GAUSS_WHITE_R</v>
      </c>
    </row>
    <row r="1301" customFormat="false" ht="15.75" hidden="false" customHeight="false" outlineLevel="0" collapsed="false">
      <c r="A1301" s="23" t="n">
        <f aca="false">IF(B1301=INT(B1301),ROW(),"")</f>
        <v>1301</v>
      </c>
      <c r="B1301" s="24" t="n">
        <f aca="false">IF(AND(MID(C1301,2,1)&lt;&gt;"/",MID(C1301,1,1)="/"),INT(B1300)+1,B1300+0.01)</f>
        <v>1271</v>
      </c>
      <c r="C1301" s="0" t="s">
        <v>2917</v>
      </c>
      <c r="D1301" s="25" t="s">
        <v>1</v>
      </c>
      <c r="E1301" s="78" t="s">
        <v>2918</v>
      </c>
      <c r="F1301" s="78" t="s">
        <v>2918</v>
      </c>
      <c r="G1301" s="47" t="n">
        <v>0</v>
      </c>
      <c r="H1301" s="47" t="n">
        <v>0</v>
      </c>
      <c r="I1301" s="30" t="s">
        <v>20</v>
      </c>
      <c r="J1301" s="26" t="s">
        <v>21</v>
      </c>
      <c r="K1301" s="27" t="s">
        <v>22</v>
      </c>
      <c r="L1301" s="28" t="s">
        <v>7</v>
      </c>
      <c r="M1301" s="28" t="s">
        <v>8</v>
      </c>
      <c r="N1301" s="28"/>
      <c r="O1301" s="28"/>
      <c r="P1301" s="20" t="s">
        <v>2919</v>
      </c>
      <c r="Q1301" s="21"/>
      <c r="R1301" s="1"/>
      <c r="S1301" s="1" t="str">
        <f aca="false">IF(E1301=F1301,"","NOT EQUAL")</f>
        <v/>
      </c>
      <c r="T1301" s="1" t="str">
        <f aca="false">IF(ISNA(VLOOKUP(P1301,'NEW XEQM.c'!D:D,1,0)),"--",VLOOKUP(P1301,'NEW XEQM.c'!D:G,3,0))</f>
        <v>--</v>
      </c>
      <c r="U1301" s="1"/>
      <c r="W1301" s="0" t="str">
        <f aca="false">SUBSTITUTE(IF(AND(T1301="--",FIND("STD",E1301),FIND("fn",C1301)&gt;0,FIND("ITM_",P1301),I1301="CAT_FNCT"),E1301,""),"""","")</f>
        <v>Weibl STD_GAUSS_WHITE_L STD_GAUSS_BLACK_R</v>
      </c>
    </row>
    <row r="1302" customFormat="false" ht="15.75" hidden="false" customHeight="false" outlineLevel="0" collapsed="false">
      <c r="A1302" s="23" t="n">
        <f aca="false">IF(B1302=INT(B1302),ROW(),"")</f>
        <v>1302</v>
      </c>
      <c r="B1302" s="24" t="n">
        <f aca="false">IF(AND(MID(C1302,2,1)&lt;&gt;"/",MID(C1302,1,1)="/"),INT(B1301)+1,B1301+0.01)</f>
        <v>1272</v>
      </c>
      <c r="C1302" s="0" t="s">
        <v>2920</v>
      </c>
      <c r="D1302" s="25" t="s">
        <v>1</v>
      </c>
      <c r="E1302" s="26" t="s">
        <v>2921</v>
      </c>
      <c r="F1302" s="26" t="s">
        <v>2921</v>
      </c>
      <c r="G1302" s="47" t="n">
        <v>0</v>
      </c>
      <c r="H1302" s="47" t="n">
        <v>0</v>
      </c>
      <c r="I1302" s="30" t="s">
        <v>20</v>
      </c>
      <c r="J1302" s="26" t="s">
        <v>21</v>
      </c>
      <c r="K1302" s="27" t="s">
        <v>22</v>
      </c>
      <c r="L1302" s="28" t="s">
        <v>7</v>
      </c>
      <c r="M1302" s="28" t="s">
        <v>8</v>
      </c>
      <c r="N1302" s="28"/>
      <c r="O1302" s="28"/>
      <c r="P1302" s="20" t="s">
        <v>2922</v>
      </c>
      <c r="Q1302" s="21"/>
      <c r="R1302" s="1"/>
      <c r="S1302" s="1" t="str">
        <f aca="false">IF(E1302=F1302,"","NOT EQUAL")</f>
        <v/>
      </c>
      <c r="T1302" s="1" t="str">
        <f aca="false">IF(ISNA(VLOOKUP(P1302,'NEW XEQM.c'!D:D,1,0)),"--",VLOOKUP(P1302,'NEW XEQM.c'!D:G,3,0))</f>
        <v>--</v>
      </c>
      <c r="U1302" s="1"/>
      <c r="W1302" s="0" t="str">
        <f aca="false">SUBSTITUTE(IF(AND(T1302="--",FIND("STD",E1302),FIND("fn",C1302)&gt;0,FIND("ITM_",P1302),I1302="CAT_FNCT"),E1302,""),"""","")</f>
        <v>Weibl STD_SUP_MINUS_1</v>
      </c>
    </row>
    <row r="1303" customFormat="false" ht="15.75" hidden="false" customHeight="false" outlineLevel="0" collapsed="false">
      <c r="A1303" s="23" t="n">
        <f aca="false">IF(B1303=INT(B1303),ROW(),"")</f>
        <v>1303</v>
      </c>
      <c r="B1303" s="24" t="n">
        <f aca="false">IF(AND(MID(C1303,2,1)&lt;&gt;"/",MID(C1303,1,1)="/"),INT(B1302)+1,B1302+0.01)</f>
        <v>1273</v>
      </c>
      <c r="C1303" s="0" t="s">
        <v>0</v>
      </c>
      <c r="D1303" s="25" t="s">
        <v>1</v>
      </c>
      <c r="E1303" s="26" t="s">
        <v>2923</v>
      </c>
      <c r="F1303" s="26" t="s">
        <v>2923</v>
      </c>
      <c r="G1303" s="50" t="n">
        <v>0</v>
      </c>
      <c r="H1303" s="50" t="n">
        <v>0</v>
      </c>
      <c r="I1303" s="156" t="s">
        <v>2741</v>
      </c>
      <c r="J1303" s="26" t="s">
        <v>5</v>
      </c>
      <c r="K1303" s="27" t="s">
        <v>6</v>
      </c>
      <c r="L1303" s="28" t="s">
        <v>7</v>
      </c>
      <c r="M1303" s="28" t="s">
        <v>244</v>
      </c>
      <c r="N1303" s="28"/>
      <c r="O1303" s="28"/>
      <c r="P1303" s="20" t="s">
        <v>2924</v>
      </c>
      <c r="Q1303" s="21"/>
      <c r="R1303" s="1"/>
      <c r="S1303" s="1" t="str">
        <f aca="false">IF(E1303=F1303,"","NOT EQUAL")</f>
        <v/>
      </c>
      <c r="T1303" s="1" t="str">
        <f aca="false">IF(ISNA(VLOOKUP(P1303,'NEW XEQM.c'!D:D,1,0)),"--",VLOOKUP(P1303,'NEW XEQM.c'!D:G,3,0))</f>
        <v>--</v>
      </c>
      <c r="U1303" s="1"/>
      <c r="W1303" s="0" t="e">
        <f aca="false">SUBSTITUTE(IF(AND(T1303="--",FIND("STD",E1303),FIND("fn",C1303)&gt;0,FIND("ITM_",P1303),I1303="CAT_FNCT"),E1303,""),"""","")</f>
        <v>#VALUE!</v>
      </c>
    </row>
    <row r="1304" customFormat="false" ht="15.75" hidden="false" customHeight="false" outlineLevel="0" collapsed="false">
      <c r="A1304" s="23" t="n">
        <f aca="false">IF(B1304=INT(B1304),ROW(),"")</f>
        <v>1304</v>
      </c>
      <c r="B1304" s="24" t="n">
        <f aca="false">IF(AND(MID(C1304,2,1)&lt;&gt;"/",MID(C1304,1,1)="/"),INT(B1303)+1,B1303+0.01)</f>
        <v>1274</v>
      </c>
      <c r="C1304" s="0" t="s">
        <v>2925</v>
      </c>
      <c r="D1304" s="25" t="s">
        <v>1</v>
      </c>
      <c r="E1304" s="78" t="s">
        <v>2926</v>
      </c>
      <c r="F1304" s="78" t="s">
        <v>2926</v>
      </c>
      <c r="G1304" s="50" t="n">
        <v>0</v>
      </c>
      <c r="H1304" s="50" t="n">
        <v>0</v>
      </c>
      <c r="I1304" s="30" t="s">
        <v>20</v>
      </c>
      <c r="J1304" s="26" t="s">
        <v>21</v>
      </c>
      <c r="K1304" s="27" t="s">
        <v>22</v>
      </c>
      <c r="L1304" s="28" t="s">
        <v>7</v>
      </c>
      <c r="M1304" s="28" t="s">
        <v>8</v>
      </c>
      <c r="N1304" s="28"/>
      <c r="O1304" s="28"/>
      <c r="P1304" s="98" t="s">
        <v>2927</v>
      </c>
      <c r="Q1304" s="21"/>
      <c r="R1304" s="1"/>
      <c r="S1304" s="1" t="str">
        <f aca="false">IF(E1304=F1304,"","NOT EQUAL")</f>
        <v/>
      </c>
      <c r="T1304" s="1" t="str">
        <f aca="false">IF(ISNA(VLOOKUP(P1304,'NEW XEQM.c'!D:D,1,0)),"--",VLOOKUP(P1304,'NEW XEQM.c'!D:G,3,0))</f>
        <v>--</v>
      </c>
      <c r="U1304" s="1"/>
      <c r="W1304" s="0" t="str">
        <f aca="false">SUBSTITUTE(IF(AND(T1304="--",FIND("STD",E1304),FIND("fn",C1304)&gt;0,FIND("ITM_",P1304),I1304="CAT_FNCT"),E1304,""),"""","")</f>
        <v>STD_chi STD_SUP_2 STD_SUB_p (x)</v>
      </c>
    </row>
    <row r="1305" customFormat="false" ht="15.75" hidden="false" customHeight="false" outlineLevel="0" collapsed="false">
      <c r="A1305" s="23" t="n">
        <f aca="false">IF(B1305=INT(B1305),ROW(),"")</f>
        <v>1305</v>
      </c>
      <c r="B1305" s="24" t="n">
        <f aca="false">IF(AND(MID(C1305,2,1)&lt;&gt;"/",MID(C1305,1,1)="/"),INT(B1304)+1,B1304+0.01)</f>
        <v>1275</v>
      </c>
      <c r="C1305" s="0" t="s">
        <v>2928</v>
      </c>
      <c r="D1305" s="25" t="s">
        <v>1</v>
      </c>
      <c r="E1305" s="78" t="s">
        <v>2929</v>
      </c>
      <c r="F1305" s="78" t="s">
        <v>2929</v>
      </c>
      <c r="G1305" s="50" t="n">
        <v>0</v>
      </c>
      <c r="H1305" s="50" t="n">
        <v>0</v>
      </c>
      <c r="I1305" s="30" t="s">
        <v>20</v>
      </c>
      <c r="J1305" s="26" t="s">
        <v>21</v>
      </c>
      <c r="K1305" s="27" t="s">
        <v>22</v>
      </c>
      <c r="L1305" s="28" t="s">
        <v>7</v>
      </c>
      <c r="M1305" s="28" t="s">
        <v>8</v>
      </c>
      <c r="N1305" s="28"/>
      <c r="O1305" s="28"/>
      <c r="P1305" s="98" t="s">
        <v>2930</v>
      </c>
      <c r="Q1305" s="21"/>
      <c r="R1305" s="1"/>
      <c r="S1305" s="1" t="str">
        <f aca="false">IF(E1305=F1305,"","NOT EQUAL")</f>
        <v/>
      </c>
      <c r="T1305" s="1" t="str">
        <f aca="false">IF(ISNA(VLOOKUP(P1305,'NEW XEQM.c'!D:D,1,0)),"--",VLOOKUP(P1305,'NEW XEQM.c'!D:G,3,0))</f>
        <v>--</v>
      </c>
      <c r="U1305" s="1"/>
      <c r="W1305" s="0" t="str">
        <f aca="false">SUBSTITUTE(IF(AND(T1305="--",FIND("STD",E1305),FIND("fn",C1305)&gt;0,FIND("ITM_",P1305),I1305="CAT_FNCT"),E1305,""),"""","")</f>
        <v>STD_chi STD_SUP_2 STD_GAUSS_BLACK_L STD_GAUSS_WHITE_R (x)</v>
      </c>
    </row>
    <row r="1306" customFormat="false" ht="15.75" hidden="false" customHeight="false" outlineLevel="0" collapsed="false">
      <c r="A1306" s="23" t="n">
        <f aca="false">IF(B1306=INT(B1306),ROW(),"")</f>
        <v>1306</v>
      </c>
      <c r="B1306" s="24" t="n">
        <f aca="false">IF(AND(MID(C1306,2,1)&lt;&gt;"/",MID(C1306,1,1)="/"),INT(B1305)+1,B1305+0.01)</f>
        <v>1276</v>
      </c>
      <c r="C1306" s="0" t="s">
        <v>2931</v>
      </c>
      <c r="D1306" s="25" t="s">
        <v>1</v>
      </c>
      <c r="E1306" s="78" t="s">
        <v>2932</v>
      </c>
      <c r="F1306" s="78" t="s">
        <v>2932</v>
      </c>
      <c r="G1306" s="50" t="n">
        <v>0</v>
      </c>
      <c r="H1306" s="50" t="n">
        <v>0</v>
      </c>
      <c r="I1306" s="30" t="s">
        <v>20</v>
      </c>
      <c r="J1306" s="26" t="s">
        <v>21</v>
      </c>
      <c r="K1306" s="27" t="s">
        <v>22</v>
      </c>
      <c r="L1306" s="28" t="s">
        <v>7</v>
      </c>
      <c r="M1306" s="28" t="s">
        <v>8</v>
      </c>
      <c r="N1306" s="28"/>
      <c r="O1306" s="28"/>
      <c r="P1306" s="20" t="s">
        <v>2933</v>
      </c>
      <c r="Q1306" s="21"/>
      <c r="R1306" s="1"/>
      <c r="S1306" s="1" t="str">
        <f aca="false">IF(E1306=F1306,"","NOT EQUAL")</f>
        <v/>
      </c>
      <c r="T1306" s="1" t="str">
        <f aca="false">IF(ISNA(VLOOKUP(P1306,'NEW XEQM.c'!D:D,1,0)),"--",VLOOKUP(P1306,'NEW XEQM.c'!D:G,3,0))</f>
        <v>--</v>
      </c>
      <c r="U1306" s="1"/>
      <c r="W1306" s="0" t="str">
        <f aca="false">SUBSTITUTE(IF(AND(T1306="--",FIND("STD",E1306),FIND("fn",C1306)&gt;0,FIND("ITM_",P1306),I1306="CAT_FNCT"),E1306,""),"""","")</f>
        <v>STD_chi STD_SUP_2 STD_GAUSS_WHITE_L STD_GAUSS_BLACK_R (x)</v>
      </c>
    </row>
    <row r="1307" customFormat="false" ht="15.75" hidden="false" customHeight="false" outlineLevel="0" collapsed="false">
      <c r="A1307" s="23" t="n">
        <f aca="false">IF(B1307=INT(B1307),ROW(),"")</f>
        <v>1307</v>
      </c>
      <c r="B1307" s="24" t="n">
        <f aca="false">IF(AND(MID(C1307,2,1)&lt;&gt;"/",MID(C1307,1,1)="/"),INT(B1306)+1,B1306+0.01)</f>
        <v>1277</v>
      </c>
      <c r="C1307" s="0" t="s">
        <v>2934</v>
      </c>
      <c r="D1307" s="25" t="s">
        <v>1</v>
      </c>
      <c r="E1307" s="26" t="s">
        <v>2935</v>
      </c>
      <c r="F1307" s="26" t="s">
        <v>2935</v>
      </c>
      <c r="G1307" s="50" t="n">
        <v>0</v>
      </c>
      <c r="H1307" s="50" t="n">
        <v>0</v>
      </c>
      <c r="I1307" s="30" t="s">
        <v>20</v>
      </c>
      <c r="J1307" s="26" t="s">
        <v>21</v>
      </c>
      <c r="K1307" s="27" t="s">
        <v>22</v>
      </c>
      <c r="L1307" s="28" t="s">
        <v>7</v>
      </c>
      <c r="M1307" s="28" t="s">
        <v>8</v>
      </c>
      <c r="N1307" s="28"/>
      <c r="O1307" s="28"/>
      <c r="P1307" s="20" t="s">
        <v>2936</v>
      </c>
      <c r="Q1307" s="21"/>
      <c r="R1307" s="1"/>
      <c r="S1307" s="1" t="str">
        <f aca="false">IF(E1307=F1307,"","NOT EQUAL")</f>
        <v/>
      </c>
      <c r="T1307" s="1" t="str">
        <f aca="false">IF(ISNA(VLOOKUP(P1307,'NEW XEQM.c'!D:D,1,0)),"--",VLOOKUP(P1307,'NEW XEQM.c'!D:G,3,0))</f>
        <v>--</v>
      </c>
      <c r="U1307" s="1"/>
      <c r="W1307" s="0" t="str">
        <f aca="false">SUBSTITUTE(IF(AND(T1307="--",FIND("STD",E1307),FIND("fn",C1307)&gt;0,FIND("ITM_",P1307),I1307="CAT_FNCT"),E1307,""),"""","")</f>
        <v>( STD_chi STD_SUP_2 ) STD_SUP_MINUS_1</v>
      </c>
    </row>
    <row r="1308" customFormat="false" ht="15.75" hidden="false" customHeight="false" outlineLevel="0" collapsed="false">
      <c r="A1308" s="157" t="n">
        <f aca="false">IF(B1308=INT(B1308),ROW(),"")</f>
        <v>1308</v>
      </c>
      <c r="B1308" s="24" t="n">
        <f aca="false">IF(AND(MID(C1308,2,1)&lt;&gt;"/",MID(C1308,1,1)="/"),INT(B1307)+1,B1307+0.01)</f>
        <v>1278</v>
      </c>
      <c r="C1308" s="158" t="s">
        <v>0</v>
      </c>
      <c r="D1308" s="159" t="s">
        <v>1</v>
      </c>
      <c r="E1308" s="156" t="s">
        <v>2937</v>
      </c>
      <c r="F1308" s="156" t="s">
        <v>2937</v>
      </c>
      <c r="G1308" s="160" t="n">
        <v>0</v>
      </c>
      <c r="H1308" s="160" t="n">
        <v>0</v>
      </c>
      <c r="I1308" s="156" t="s">
        <v>2741</v>
      </c>
      <c r="J1308" s="156" t="s">
        <v>5</v>
      </c>
      <c r="K1308" s="161" t="s">
        <v>6</v>
      </c>
      <c r="L1308" s="158" t="s">
        <v>7</v>
      </c>
      <c r="M1308" s="158" t="s">
        <v>244</v>
      </c>
      <c r="N1308" s="28"/>
      <c r="O1308" s="158"/>
      <c r="P1308" s="20" t="s">
        <v>2938</v>
      </c>
      <c r="Q1308" s="21"/>
      <c r="R1308" s="1"/>
      <c r="S1308" s="1" t="str">
        <f aca="false">IF(E1308=F1308,"","NOT EQUAL")</f>
        <v/>
      </c>
      <c r="T1308" s="1" t="str">
        <f aca="false">IF(ISNA(VLOOKUP(P1308,'NEW XEQM.c'!D:D,1,0)),"--",VLOOKUP(P1308,'NEW XEQM.c'!D:G,3,0))</f>
        <v>--</v>
      </c>
      <c r="U1308" s="1"/>
      <c r="W1308" s="0" t="e">
        <f aca="false">SUBSTITUTE(IF(AND(T1308="--",FIND("STD",E1308),FIND("fn",C1308)&gt;0,FIND("ITM_",P1308),I1308="CAT_FNCT"),E1308,""),"""","")</f>
        <v>#VALUE!</v>
      </c>
    </row>
    <row r="1309" customFormat="false" ht="15.75" hidden="false" customHeight="false" outlineLevel="0" collapsed="false">
      <c r="A1309" s="157" t="n">
        <f aca="false">IF(B1309=INT(B1309),ROW(),"")</f>
        <v>1309</v>
      </c>
      <c r="B1309" s="24" t="n">
        <f aca="false">IF(AND(MID(C1309,2,1)&lt;&gt;"/",MID(C1309,1,1)="/"),INT(B1308)+1,B1308+0.01)</f>
        <v>1279</v>
      </c>
      <c r="C1309" s="158" t="s">
        <v>2939</v>
      </c>
      <c r="D1309" s="159" t="s">
        <v>1</v>
      </c>
      <c r="E1309" s="162" t="s">
        <v>2940</v>
      </c>
      <c r="F1309" s="162" t="s">
        <v>2940</v>
      </c>
      <c r="G1309" s="160" t="n">
        <v>0</v>
      </c>
      <c r="H1309" s="160" t="n">
        <v>0</v>
      </c>
      <c r="I1309" s="156" t="s">
        <v>20</v>
      </c>
      <c r="J1309" s="156" t="s">
        <v>21</v>
      </c>
      <c r="K1309" s="161" t="s">
        <v>22</v>
      </c>
      <c r="L1309" s="158" t="s">
        <v>7</v>
      </c>
      <c r="M1309" s="158" t="s">
        <v>8</v>
      </c>
      <c r="N1309" s="28"/>
      <c r="O1309" s="158"/>
      <c r="P1309" s="98" t="s">
        <v>2941</v>
      </c>
      <c r="Q1309" s="21"/>
      <c r="R1309" s="1"/>
      <c r="S1309" s="1" t="str">
        <f aca="false">IF(E1309=F1309,"","NOT EQUAL")</f>
        <v/>
      </c>
      <c r="T1309" s="1" t="str">
        <f aca="false">IF(ISNA(VLOOKUP(P1309,'NEW XEQM.c'!D:D,1,0)),"--",VLOOKUP(P1309,'NEW XEQM.c'!D:G,3,0))</f>
        <v>--</v>
      </c>
      <c r="U1309" s="1"/>
      <c r="W1309" s="0" t="str">
        <f aca="false">SUBSTITUTE(IF(AND(T1309="--",FIND("STD",E1309),FIND("fn",C1309)&gt;0,FIND("ITM_",P1309),I1309="CAT_FNCT"),E1309,""),"""","")</f>
        <v>STD_phi STD_SUB_p</v>
      </c>
    </row>
    <row r="1310" customFormat="false" ht="15.75" hidden="false" customHeight="false" outlineLevel="0" collapsed="false">
      <c r="A1310" s="157" t="n">
        <f aca="false">IF(B1310=INT(B1310),ROW(),"")</f>
        <v>1310</v>
      </c>
      <c r="B1310" s="24" t="n">
        <f aca="false">IF(AND(MID(C1310,2,1)&lt;&gt;"/",MID(C1310,1,1)="/"),INT(B1309)+1,B1309+0.01)</f>
        <v>1280</v>
      </c>
      <c r="C1310" s="158" t="s">
        <v>2942</v>
      </c>
      <c r="D1310" s="159" t="s">
        <v>1</v>
      </c>
      <c r="E1310" s="162" t="s">
        <v>2943</v>
      </c>
      <c r="F1310" s="162" t="s">
        <v>2943</v>
      </c>
      <c r="G1310" s="160" t="n">
        <v>0</v>
      </c>
      <c r="H1310" s="160" t="n">
        <v>0</v>
      </c>
      <c r="I1310" s="156" t="s">
        <v>20</v>
      </c>
      <c r="J1310" s="156" t="s">
        <v>21</v>
      </c>
      <c r="K1310" s="161" t="s">
        <v>22</v>
      </c>
      <c r="L1310" s="158" t="s">
        <v>7</v>
      </c>
      <c r="M1310" s="158" t="s">
        <v>8</v>
      </c>
      <c r="N1310" s="28"/>
      <c r="O1310" s="158"/>
      <c r="P1310" s="98" t="s">
        <v>2944</v>
      </c>
      <c r="Q1310" s="21"/>
      <c r="R1310" s="1"/>
      <c r="S1310" s="1" t="str">
        <f aca="false">IF(E1310=F1310,"","NOT EQUAL")</f>
        <v/>
      </c>
      <c r="T1310" s="1" t="str">
        <f aca="false">IF(ISNA(VLOOKUP(P1310,'NEW XEQM.c'!D:D,1,0)),"--",VLOOKUP(P1310,'NEW XEQM.c'!D:G,3,0))</f>
        <v>--</v>
      </c>
      <c r="U1310" s="1"/>
      <c r="W1310" s="0" t="str">
        <f aca="false">SUBSTITUTE(IF(AND(T1310="--",FIND("STD",E1310),FIND("fn",C1310)&gt;0,FIND("ITM_",P1310),I1310="CAT_FNCT"),E1310,""),"""","")</f>
        <v>STD_PHI STD_GAUSS_BLACK_L STD_GAUSS_WHITE_R</v>
      </c>
    </row>
    <row r="1311" customFormat="false" ht="15.75" hidden="false" customHeight="false" outlineLevel="0" collapsed="false">
      <c r="A1311" s="157" t="n">
        <f aca="false">IF(B1311=INT(B1311),ROW(),"")</f>
        <v>1311</v>
      </c>
      <c r="B1311" s="24" t="n">
        <f aca="false">IF(AND(MID(C1311,2,1)&lt;&gt;"/",MID(C1311,1,1)="/"),INT(B1310)+1,B1310+0.01)</f>
        <v>1281</v>
      </c>
      <c r="C1311" s="158" t="s">
        <v>2945</v>
      </c>
      <c r="D1311" s="159" t="s">
        <v>1</v>
      </c>
      <c r="E1311" s="162" t="s">
        <v>2946</v>
      </c>
      <c r="F1311" s="162" t="s">
        <v>2946</v>
      </c>
      <c r="G1311" s="160" t="n">
        <v>0</v>
      </c>
      <c r="H1311" s="160" t="n">
        <v>0</v>
      </c>
      <c r="I1311" s="156" t="s">
        <v>20</v>
      </c>
      <c r="J1311" s="156" t="s">
        <v>21</v>
      </c>
      <c r="K1311" s="161" t="s">
        <v>22</v>
      </c>
      <c r="L1311" s="158" t="s">
        <v>7</v>
      </c>
      <c r="M1311" s="158" t="s">
        <v>8</v>
      </c>
      <c r="N1311" s="28"/>
      <c r="O1311" s="158"/>
      <c r="P1311" s="20" t="s">
        <v>2947</v>
      </c>
      <c r="Q1311" s="21"/>
      <c r="R1311" s="1"/>
      <c r="S1311" s="1" t="str">
        <f aca="false">IF(E1311=F1311,"","NOT EQUAL")</f>
        <v/>
      </c>
      <c r="T1311" s="1" t="str">
        <f aca="false">IF(ISNA(VLOOKUP(P1311,'NEW XEQM.c'!D:D,1,0)),"--",VLOOKUP(P1311,'NEW XEQM.c'!D:G,3,0))</f>
        <v>--</v>
      </c>
      <c r="U1311" s="1"/>
      <c r="W1311" s="0" t="str">
        <f aca="false">SUBSTITUTE(IF(AND(T1311="--",FIND("STD",E1311),FIND("fn",C1311)&gt;0,FIND("ITM_",P1311),I1311="CAT_FNCT"),E1311,""),"""","")</f>
        <v>STD_PHI STD_GAUSS_WHITE_L STD_GAUSS_BLACK_R</v>
      </c>
    </row>
    <row r="1312" customFormat="false" ht="15.75" hidden="false" customHeight="false" outlineLevel="0" collapsed="false">
      <c r="A1312" s="157" t="n">
        <f aca="false">IF(B1312=INT(B1312),ROW(),"")</f>
        <v>1312</v>
      </c>
      <c r="B1312" s="24" t="n">
        <f aca="false">IF(AND(MID(C1312,2,1)&lt;&gt;"/",MID(C1312,1,1)="/"),INT(B1311)+1,B1311+0.01)</f>
        <v>1282</v>
      </c>
      <c r="C1312" s="158" t="s">
        <v>2948</v>
      </c>
      <c r="D1312" s="159" t="s">
        <v>1</v>
      </c>
      <c r="E1312" s="156" t="s">
        <v>2949</v>
      </c>
      <c r="F1312" s="156" t="s">
        <v>2949</v>
      </c>
      <c r="G1312" s="160" t="n">
        <v>0</v>
      </c>
      <c r="H1312" s="160" t="n">
        <v>0</v>
      </c>
      <c r="I1312" s="156" t="s">
        <v>20</v>
      </c>
      <c r="J1312" s="156" t="s">
        <v>21</v>
      </c>
      <c r="K1312" s="161" t="s">
        <v>22</v>
      </c>
      <c r="L1312" s="158" t="s">
        <v>7</v>
      </c>
      <c r="M1312" s="158" t="s">
        <v>8</v>
      </c>
      <c r="N1312" s="28"/>
      <c r="O1312" s="158"/>
      <c r="P1312" s="20" t="s">
        <v>2950</v>
      </c>
      <c r="Q1312" s="21"/>
      <c r="R1312" s="1"/>
      <c r="S1312" s="1" t="str">
        <f aca="false">IF(E1312=F1312,"","NOT EQUAL")</f>
        <v/>
      </c>
      <c r="T1312" s="1" t="str">
        <f aca="false">IF(ISNA(VLOOKUP(P1312,'NEW XEQM.c'!D:D,1,0)),"--",VLOOKUP(P1312,'NEW XEQM.c'!D:G,3,0))</f>
        <v>--</v>
      </c>
      <c r="U1312" s="1"/>
      <c r="W1312" s="0" t="str">
        <f aca="false">SUBSTITUTE(IF(AND(T1312="--",FIND("STD",E1312),FIND("fn",C1312)&gt;0,FIND("ITM_",P1312),I1312="CAT_FNCT"),E1312,""),"""","")</f>
        <v>STD_PHI STD_SUP_MINUS_1</v>
      </c>
    </row>
    <row r="1313" customFormat="false" ht="15.75" hidden="false" customHeight="false" outlineLevel="0" collapsed="false">
      <c r="A1313" s="23" t="n">
        <f aca="false">IF(B1313=INT(B1313),ROW(),"")</f>
        <v>1313</v>
      </c>
      <c r="B1313" s="24" t="n">
        <f aca="false">IF(AND(MID(C1313,2,1)&lt;&gt;"/",MID(C1313,1,1)="/"),INT(B1312)+1,B1312+0.01)</f>
        <v>1283</v>
      </c>
      <c r="C1313" s="68" t="s">
        <v>0</v>
      </c>
      <c r="D1313" s="68" t="s">
        <v>1</v>
      </c>
      <c r="E1313" s="69" t="str">
        <f aca="false">CHAR(34)&amp;IF(B1313&lt;10,"000",IF(B1313&lt;100,"00",IF(B1313&lt;1000,"0","")))&amp;$B1313&amp;CHAR(34)</f>
        <v>"1283"</v>
      </c>
      <c r="F1313" s="70" t="str">
        <f aca="false">E1313</f>
        <v>"1283"</v>
      </c>
      <c r="G1313" s="71" t="n">
        <v>0</v>
      </c>
      <c r="H1313" s="71" t="n">
        <v>0</v>
      </c>
      <c r="I1313" s="66" t="s">
        <v>243</v>
      </c>
      <c r="J1313" s="86" t="s">
        <v>5</v>
      </c>
      <c r="K1313" s="72" t="s">
        <v>6</v>
      </c>
      <c r="L1313" s="73" t="s">
        <v>7</v>
      </c>
      <c r="M1313" s="28" t="s">
        <v>244</v>
      </c>
      <c r="N1313" s="28"/>
      <c r="O1313" s="74"/>
      <c r="P1313" s="20" t="str">
        <f aca="false">"ITM_"&amp;IF(B1313&lt;10,"000",IF(B1313&lt;100,"00",IF(B1313&lt;1000,"0","")))&amp;$B1313</f>
        <v>ITM_1283</v>
      </c>
      <c r="Q1313" s="21"/>
      <c r="R1313" s="1"/>
      <c r="S1313" s="1" t="str">
        <f aca="false">IF(E1313=F1313,"","NOT EQUAL")</f>
        <v/>
      </c>
      <c r="T1313" s="1" t="str">
        <f aca="false">IF(ISNA(VLOOKUP(P1313,'NEW XEQM.c'!D:D,1,0)),"--",VLOOKUP(P1313,'NEW XEQM.c'!D:G,3,0))</f>
        <v>--</v>
      </c>
      <c r="U1313" s="1"/>
      <c r="W1313" s="0" t="e">
        <f aca="false">SUBSTITUTE(IF(AND(T1313="--",FIND("STD",E1313),FIND("fn",C1313)&gt;0,FIND("ITM_",P1313),I1313="CAT_FNCT"),E1313,""),"""","")</f>
        <v>#VALUE!</v>
      </c>
    </row>
    <row r="1314" customFormat="false" ht="15.75" hidden="false" customHeight="false" outlineLevel="0" collapsed="false">
      <c r="A1314" s="23" t="n">
        <f aca="false">IF(B1314=INT(B1314),ROW(),"")</f>
        <v>1314</v>
      </c>
      <c r="B1314" s="24" t="n">
        <f aca="false">IF(AND(MID(C1314,2,1)&lt;&gt;"/",MID(C1314,1,1)="/"),INT(B1313)+1,B1313+0.01)</f>
        <v>1284</v>
      </c>
      <c r="C1314" s="68" t="s">
        <v>0</v>
      </c>
      <c r="D1314" s="68" t="s">
        <v>1</v>
      </c>
      <c r="E1314" s="69" t="str">
        <f aca="false">CHAR(34)&amp;IF(B1314&lt;10,"000",IF(B1314&lt;100,"00",IF(B1314&lt;1000,"0","")))&amp;$B1314&amp;CHAR(34)</f>
        <v>"1284"</v>
      </c>
      <c r="F1314" s="70" t="str">
        <f aca="false">E1314</f>
        <v>"1284"</v>
      </c>
      <c r="G1314" s="71" t="n">
        <v>0</v>
      </c>
      <c r="H1314" s="71" t="n">
        <v>0</v>
      </c>
      <c r="I1314" s="66" t="s">
        <v>243</v>
      </c>
      <c r="J1314" s="86" t="s">
        <v>5</v>
      </c>
      <c r="K1314" s="72" t="s">
        <v>6</v>
      </c>
      <c r="L1314" s="73" t="s">
        <v>7</v>
      </c>
      <c r="M1314" s="28" t="s">
        <v>244</v>
      </c>
      <c r="N1314" s="28"/>
      <c r="O1314" s="74"/>
      <c r="P1314" s="20" t="str">
        <f aca="false">"ITM_"&amp;IF(B1314&lt;10,"000",IF(B1314&lt;100,"00",IF(B1314&lt;1000,"0","")))&amp;$B1314</f>
        <v>ITM_1284</v>
      </c>
      <c r="Q1314" s="21"/>
      <c r="R1314" s="1"/>
      <c r="S1314" s="1" t="str">
        <f aca="false">IF(E1314=F1314,"","NOT EQUAL")</f>
        <v/>
      </c>
      <c r="T1314" s="1" t="str">
        <f aca="false">IF(ISNA(VLOOKUP(P1314,'NEW XEQM.c'!D:D,1,0)),"--",VLOOKUP(P1314,'NEW XEQM.c'!D:G,3,0))</f>
        <v>--</v>
      </c>
      <c r="U1314" s="1"/>
      <c r="W1314" s="0" t="e">
        <f aca="false">SUBSTITUTE(IF(AND(T1314="--",FIND("STD",E1314),FIND("fn",C1314)&gt;0,FIND("ITM_",P1314),I1314="CAT_FNCT"),E1314,""),"""","")</f>
        <v>#VALUE!</v>
      </c>
    </row>
    <row r="1315" customFormat="false" ht="15.75" hidden="false" customHeight="false" outlineLevel="0" collapsed="false">
      <c r="A1315" s="23" t="n">
        <f aca="false">IF(B1315=INT(B1315),ROW(),"")</f>
        <v>1315</v>
      </c>
      <c r="B1315" s="24" t="n">
        <f aca="false">IF(AND(MID(C1315,2,1)&lt;&gt;"/",MID(C1315,1,1)="/"),INT(B1314)+1,B1314+0.01)</f>
        <v>1285</v>
      </c>
      <c r="C1315" s="68" t="s">
        <v>0</v>
      </c>
      <c r="D1315" s="68" t="s">
        <v>1</v>
      </c>
      <c r="E1315" s="69" t="str">
        <f aca="false">CHAR(34)&amp;IF(B1315&lt;10,"000",IF(B1315&lt;100,"00",IF(B1315&lt;1000,"0","")))&amp;$B1315&amp;CHAR(34)</f>
        <v>"1285"</v>
      </c>
      <c r="F1315" s="70" t="str">
        <f aca="false">E1315</f>
        <v>"1285"</v>
      </c>
      <c r="G1315" s="71" t="n">
        <v>0</v>
      </c>
      <c r="H1315" s="71" t="n">
        <v>0</v>
      </c>
      <c r="I1315" s="66" t="s">
        <v>243</v>
      </c>
      <c r="J1315" s="86" t="s">
        <v>5</v>
      </c>
      <c r="K1315" s="72" t="s">
        <v>6</v>
      </c>
      <c r="L1315" s="73" t="s">
        <v>7</v>
      </c>
      <c r="M1315" s="28" t="s">
        <v>244</v>
      </c>
      <c r="N1315" s="28"/>
      <c r="O1315" s="74"/>
      <c r="P1315" s="20" t="str">
        <f aca="false">"ITM_"&amp;IF(B1315&lt;10,"000",IF(B1315&lt;100,"00",IF(B1315&lt;1000,"0","")))&amp;$B1315</f>
        <v>ITM_1285</v>
      </c>
      <c r="Q1315" s="21"/>
      <c r="R1315" s="1"/>
      <c r="S1315" s="1" t="str">
        <f aca="false">IF(E1315=F1315,"","NOT EQUAL")</f>
        <v/>
      </c>
      <c r="T1315" s="1" t="str">
        <f aca="false">IF(ISNA(VLOOKUP(P1315,'NEW XEQM.c'!D:D,1,0)),"--",VLOOKUP(P1315,'NEW XEQM.c'!D:G,3,0))</f>
        <v>--</v>
      </c>
      <c r="U1315" s="1"/>
      <c r="W1315" s="0" t="e">
        <f aca="false">SUBSTITUTE(IF(AND(T1315="--",FIND("STD",E1315),FIND("fn",C1315)&gt;0,FIND("ITM_",P1315),I1315="CAT_FNCT"),E1315,""),"""","")</f>
        <v>#VALUE!</v>
      </c>
    </row>
    <row r="1316" customFormat="false" ht="15.75" hidden="false" customHeight="false" outlineLevel="0" collapsed="false">
      <c r="A1316" s="23" t="n">
        <f aca="false">IF(B1316=INT(B1316),ROW(),"")</f>
        <v>1316</v>
      </c>
      <c r="B1316" s="24" t="n">
        <f aca="false">IF(AND(MID(C1316,2,1)&lt;&gt;"/",MID(C1316,1,1)="/"),INT(B1315)+1,B1315+0.01)</f>
        <v>1286</v>
      </c>
      <c r="C1316" s="68" t="s">
        <v>0</v>
      </c>
      <c r="D1316" s="68" t="s">
        <v>1</v>
      </c>
      <c r="E1316" s="69" t="str">
        <f aca="false">CHAR(34)&amp;IF(B1316&lt;10,"000",IF(B1316&lt;100,"00",IF(B1316&lt;1000,"0","")))&amp;$B1316&amp;CHAR(34)</f>
        <v>"1286"</v>
      </c>
      <c r="F1316" s="70" t="str">
        <f aca="false">E1316</f>
        <v>"1286"</v>
      </c>
      <c r="G1316" s="71" t="n">
        <v>0</v>
      </c>
      <c r="H1316" s="71" t="n">
        <v>0</v>
      </c>
      <c r="I1316" s="66" t="s">
        <v>243</v>
      </c>
      <c r="J1316" s="86" t="s">
        <v>5</v>
      </c>
      <c r="K1316" s="72" t="s">
        <v>6</v>
      </c>
      <c r="L1316" s="73" t="s">
        <v>7</v>
      </c>
      <c r="M1316" s="28" t="s">
        <v>244</v>
      </c>
      <c r="N1316" s="28"/>
      <c r="O1316" s="74"/>
      <c r="P1316" s="20" t="str">
        <f aca="false">"ITM_"&amp;IF(B1316&lt;10,"000",IF(B1316&lt;100,"00",IF(B1316&lt;1000,"0","")))&amp;$B1316</f>
        <v>ITM_1286</v>
      </c>
      <c r="Q1316" s="21"/>
      <c r="R1316" s="1"/>
      <c r="S1316" s="1" t="str">
        <f aca="false">IF(E1316=F1316,"","NOT EQUAL")</f>
        <v/>
      </c>
      <c r="T1316" s="1" t="str">
        <f aca="false">IF(ISNA(VLOOKUP(P1316,'NEW XEQM.c'!D:D,1,0)),"--",VLOOKUP(P1316,'NEW XEQM.c'!D:G,3,0))</f>
        <v>--</v>
      </c>
      <c r="U1316" s="1"/>
      <c r="W1316" s="0" t="e">
        <f aca="false">SUBSTITUTE(IF(AND(T1316="--",FIND("STD",E1316),FIND("fn",C1316)&gt;0,FIND("ITM_",P1316),I1316="CAT_FNCT"),E1316,""),"""","")</f>
        <v>#VALUE!</v>
      </c>
    </row>
    <row r="1317" customFormat="false" ht="15.75" hidden="false" customHeight="false" outlineLevel="0" collapsed="false">
      <c r="A1317" s="23" t="n">
        <f aca="false">IF(B1317=INT(B1317),ROW(),"")</f>
        <v>1317</v>
      </c>
      <c r="B1317" s="24" t="n">
        <f aca="false">IF(AND(MID(C1317,2,1)&lt;&gt;"/",MID(C1317,1,1)="/"),INT(B1316)+1,B1316+0.01)</f>
        <v>1287</v>
      </c>
      <c r="C1317" s="68" t="s">
        <v>0</v>
      </c>
      <c r="D1317" s="68" t="s">
        <v>1</v>
      </c>
      <c r="E1317" s="69" t="str">
        <f aca="false">CHAR(34)&amp;IF(B1317&lt;10,"000",IF(B1317&lt;100,"00",IF(B1317&lt;1000,"0","")))&amp;$B1317&amp;CHAR(34)</f>
        <v>"1287"</v>
      </c>
      <c r="F1317" s="70" t="str">
        <f aca="false">E1317</f>
        <v>"1287"</v>
      </c>
      <c r="G1317" s="71" t="n">
        <v>0</v>
      </c>
      <c r="H1317" s="71" t="n">
        <v>0</v>
      </c>
      <c r="I1317" s="66" t="s">
        <v>243</v>
      </c>
      <c r="J1317" s="86" t="s">
        <v>5</v>
      </c>
      <c r="K1317" s="72" t="s">
        <v>6</v>
      </c>
      <c r="L1317" s="73" t="s">
        <v>7</v>
      </c>
      <c r="M1317" s="28" t="s">
        <v>244</v>
      </c>
      <c r="N1317" s="28"/>
      <c r="O1317" s="74"/>
      <c r="P1317" s="20" t="str">
        <f aca="false">"ITM_"&amp;IF(B1317&lt;10,"000",IF(B1317&lt;100,"00",IF(B1317&lt;1000,"0","")))&amp;$B1317</f>
        <v>ITM_1287</v>
      </c>
      <c r="Q1317" s="21"/>
      <c r="R1317" s="1"/>
      <c r="S1317" s="1" t="str">
        <f aca="false">IF(E1317=F1317,"","NOT EQUAL")</f>
        <v/>
      </c>
      <c r="T1317" s="1" t="str">
        <f aca="false">IF(ISNA(VLOOKUP(P1317,'NEW XEQM.c'!D:D,1,0)),"--",VLOOKUP(P1317,'NEW XEQM.c'!D:G,3,0))</f>
        <v>--</v>
      </c>
      <c r="U1317" s="1"/>
      <c r="W1317" s="0" t="e">
        <f aca="false">SUBSTITUTE(IF(AND(T1317="--",FIND("STD",E1317),FIND("fn",C1317)&gt;0,FIND("ITM_",P1317),I1317="CAT_FNCT"),E1317,""),"""","")</f>
        <v>#VALUE!</v>
      </c>
    </row>
    <row r="1318" customFormat="false" ht="15.75" hidden="false" customHeight="false" outlineLevel="0" collapsed="false">
      <c r="A1318" s="23" t="n">
        <f aca="false">IF(B1318=INT(B1318),ROW(),"")</f>
        <v>1318</v>
      </c>
      <c r="B1318" s="24" t="n">
        <f aca="false">IF(AND(MID(C1318,2,1)&lt;&gt;"/",MID(C1318,1,1)="/"),INT(B1317)+1,B1317+0.01)</f>
        <v>1288</v>
      </c>
      <c r="C1318" s="68" t="s">
        <v>0</v>
      </c>
      <c r="D1318" s="68" t="s">
        <v>1</v>
      </c>
      <c r="E1318" s="69" t="str">
        <f aca="false">CHAR(34)&amp;IF(B1318&lt;10,"000",IF(B1318&lt;100,"00",IF(B1318&lt;1000,"0","")))&amp;$B1318&amp;CHAR(34)</f>
        <v>"1288"</v>
      </c>
      <c r="F1318" s="70" t="str">
        <f aca="false">E1318</f>
        <v>"1288"</v>
      </c>
      <c r="G1318" s="71" t="n">
        <v>0</v>
      </c>
      <c r="H1318" s="71" t="n">
        <v>0</v>
      </c>
      <c r="I1318" s="66" t="s">
        <v>243</v>
      </c>
      <c r="J1318" s="86" t="s">
        <v>5</v>
      </c>
      <c r="K1318" s="72" t="s">
        <v>6</v>
      </c>
      <c r="L1318" s="73" t="s">
        <v>7</v>
      </c>
      <c r="M1318" s="28" t="s">
        <v>244</v>
      </c>
      <c r="N1318" s="28"/>
      <c r="O1318" s="74"/>
      <c r="P1318" s="20" t="str">
        <f aca="false">"ITM_"&amp;IF(B1318&lt;10,"000",IF(B1318&lt;100,"00",IF(B1318&lt;1000,"0","")))&amp;$B1318</f>
        <v>ITM_1288</v>
      </c>
      <c r="Q1318" s="21"/>
      <c r="R1318" s="1"/>
      <c r="S1318" s="1" t="str">
        <f aca="false">IF(E1318=F1318,"","NOT EQUAL")</f>
        <v/>
      </c>
      <c r="T1318" s="1" t="str">
        <f aca="false">IF(ISNA(VLOOKUP(P1318,'NEW XEQM.c'!D:D,1,0)),"--",VLOOKUP(P1318,'NEW XEQM.c'!D:G,3,0))</f>
        <v>--</v>
      </c>
      <c r="U1318" s="1"/>
      <c r="W1318" s="0" t="e">
        <f aca="false">SUBSTITUTE(IF(AND(T1318="--",FIND("STD",E1318),FIND("fn",C1318)&gt;0,FIND("ITM_",P1318),I1318="CAT_FNCT"),E1318,""),"""","")</f>
        <v>#VALUE!</v>
      </c>
    </row>
    <row r="1319" customFormat="false" ht="15.75" hidden="false" customHeight="false" outlineLevel="0" collapsed="false">
      <c r="A1319" s="23" t="n">
        <f aca="false">IF(B1319=INT(B1319),ROW(),"")</f>
        <v>1319</v>
      </c>
      <c r="B1319" s="24" t="n">
        <f aca="false">IF(AND(MID(C1319,2,1)&lt;&gt;"/",MID(C1319,1,1)="/"),INT(B1318)+1,B1318+0.01)</f>
        <v>1289</v>
      </c>
      <c r="C1319" s="68" t="s">
        <v>0</v>
      </c>
      <c r="D1319" s="68" t="s">
        <v>1</v>
      </c>
      <c r="E1319" s="69" t="str">
        <f aca="false">CHAR(34)&amp;IF(B1319&lt;10,"000",IF(B1319&lt;100,"00",IF(B1319&lt;1000,"0","")))&amp;$B1319&amp;CHAR(34)</f>
        <v>"1289"</v>
      </c>
      <c r="F1319" s="70" t="str">
        <f aca="false">E1319</f>
        <v>"1289"</v>
      </c>
      <c r="G1319" s="71" t="n">
        <v>0</v>
      </c>
      <c r="H1319" s="71" t="n">
        <v>0</v>
      </c>
      <c r="I1319" s="66" t="s">
        <v>243</v>
      </c>
      <c r="J1319" s="86" t="s">
        <v>5</v>
      </c>
      <c r="K1319" s="72" t="s">
        <v>6</v>
      </c>
      <c r="L1319" s="73" t="s">
        <v>7</v>
      </c>
      <c r="M1319" s="28" t="s">
        <v>244</v>
      </c>
      <c r="N1319" s="28"/>
      <c r="O1319" s="74"/>
      <c r="P1319" s="20" t="str">
        <f aca="false">"ITM_"&amp;IF(B1319&lt;10,"000",IF(B1319&lt;100,"00",IF(B1319&lt;1000,"0","")))&amp;$B1319</f>
        <v>ITM_1289</v>
      </c>
      <c r="Q1319" s="21"/>
      <c r="R1319" s="1"/>
      <c r="S1319" s="1" t="str">
        <f aca="false">IF(E1319=F1319,"","NOT EQUAL")</f>
        <v/>
      </c>
      <c r="T1319" s="1" t="str">
        <f aca="false">IF(ISNA(VLOOKUP(P1319,'NEW XEQM.c'!D:D,1,0)),"--",VLOOKUP(P1319,'NEW XEQM.c'!D:G,3,0))</f>
        <v>--</v>
      </c>
      <c r="U1319" s="1"/>
      <c r="W1319" s="0" t="e">
        <f aca="false">SUBSTITUTE(IF(AND(T1319="--",FIND("STD",E1319),FIND("fn",C1319)&gt;0,FIND("ITM_",P1319),I1319="CAT_FNCT"),E1319,""),"""","")</f>
        <v>#VALUE!</v>
      </c>
    </row>
    <row r="1320" customFormat="false" ht="15.75" hidden="false" customHeight="false" outlineLevel="0" collapsed="false">
      <c r="A1320" s="23" t="n">
        <f aca="false">IF(B1320=INT(B1320),ROW(),"")</f>
        <v>1320</v>
      </c>
      <c r="B1320" s="24" t="n">
        <f aca="false">IF(AND(MID(C1320,2,1)&lt;&gt;"/",MID(C1320,1,1)="/"),INT(B1319)+1,B1319+0.01)</f>
        <v>1290</v>
      </c>
      <c r="C1320" s="68" t="s">
        <v>0</v>
      </c>
      <c r="D1320" s="68" t="s">
        <v>1</v>
      </c>
      <c r="E1320" s="69" t="str">
        <f aca="false">CHAR(34)&amp;IF(B1320&lt;10,"000",IF(B1320&lt;100,"00",IF(B1320&lt;1000,"0","")))&amp;$B1320&amp;CHAR(34)</f>
        <v>"1290"</v>
      </c>
      <c r="F1320" s="70" t="str">
        <f aca="false">E1320</f>
        <v>"1290"</v>
      </c>
      <c r="G1320" s="71" t="n">
        <v>0</v>
      </c>
      <c r="H1320" s="71" t="n">
        <v>0</v>
      </c>
      <c r="I1320" s="66" t="s">
        <v>243</v>
      </c>
      <c r="J1320" s="86" t="s">
        <v>5</v>
      </c>
      <c r="K1320" s="72" t="s">
        <v>6</v>
      </c>
      <c r="L1320" s="73" t="s">
        <v>7</v>
      </c>
      <c r="M1320" s="28" t="s">
        <v>244</v>
      </c>
      <c r="N1320" s="28"/>
      <c r="O1320" s="74"/>
      <c r="P1320" s="20" t="str">
        <f aca="false">"ITM_"&amp;IF(B1320&lt;10,"000",IF(B1320&lt;100,"00",IF(B1320&lt;1000,"0","")))&amp;$B1320</f>
        <v>ITM_1290</v>
      </c>
      <c r="Q1320" s="21"/>
      <c r="R1320" s="1"/>
      <c r="S1320" s="1" t="str">
        <f aca="false">IF(E1320=F1320,"","NOT EQUAL")</f>
        <v/>
      </c>
      <c r="T1320" s="1" t="str">
        <f aca="false">IF(ISNA(VLOOKUP(P1320,'NEW XEQM.c'!D:D,1,0)),"--",VLOOKUP(P1320,'NEW XEQM.c'!D:G,3,0))</f>
        <v>--</v>
      </c>
      <c r="U1320" s="1"/>
      <c r="W1320" s="0" t="e">
        <f aca="false">SUBSTITUTE(IF(AND(T1320="--",FIND("STD",E1320),FIND("fn",C1320)&gt;0,FIND("ITM_",P1320),I1320="CAT_FNCT"),E1320,""),"""","")</f>
        <v>#VALUE!</v>
      </c>
    </row>
    <row r="1321" customFormat="false" ht="15.75" hidden="false" customHeight="false" outlineLevel="0" collapsed="false">
      <c r="A1321" s="23" t="n">
        <f aca="false">IF(B1321=INT(B1321),ROW(),"")</f>
        <v>1321</v>
      </c>
      <c r="B1321" s="24" t="n">
        <f aca="false">IF(AND(MID(C1321,2,1)&lt;&gt;"/",MID(C1321,1,1)="/"),INT(B1320)+1,B1320+0.01)</f>
        <v>1291</v>
      </c>
      <c r="C1321" s="68" t="s">
        <v>0</v>
      </c>
      <c r="D1321" s="68" t="s">
        <v>1</v>
      </c>
      <c r="E1321" s="69" t="str">
        <f aca="false">CHAR(34)&amp;IF(B1321&lt;10,"000",IF(B1321&lt;100,"00",IF(B1321&lt;1000,"0","")))&amp;$B1321&amp;CHAR(34)</f>
        <v>"1291"</v>
      </c>
      <c r="F1321" s="70" t="str">
        <f aca="false">E1321</f>
        <v>"1291"</v>
      </c>
      <c r="G1321" s="71" t="n">
        <v>0</v>
      </c>
      <c r="H1321" s="71" t="n">
        <v>0</v>
      </c>
      <c r="I1321" s="66" t="s">
        <v>243</v>
      </c>
      <c r="J1321" s="86" t="s">
        <v>5</v>
      </c>
      <c r="K1321" s="72" t="s">
        <v>6</v>
      </c>
      <c r="L1321" s="73" t="s">
        <v>7</v>
      </c>
      <c r="M1321" s="28" t="s">
        <v>244</v>
      </c>
      <c r="N1321" s="28"/>
      <c r="O1321" s="74"/>
      <c r="P1321" s="20" t="str">
        <f aca="false">"ITM_"&amp;IF(B1321&lt;10,"000",IF(B1321&lt;100,"00",IF(B1321&lt;1000,"0","")))&amp;$B1321</f>
        <v>ITM_1291</v>
      </c>
      <c r="Q1321" s="21"/>
      <c r="R1321" s="1"/>
      <c r="S1321" s="1" t="str">
        <f aca="false">IF(E1321=F1321,"","NOT EQUAL")</f>
        <v/>
      </c>
      <c r="T1321" s="1" t="str">
        <f aca="false">IF(ISNA(VLOOKUP(P1321,'NEW XEQM.c'!D:D,1,0)),"--",VLOOKUP(P1321,'NEW XEQM.c'!D:G,3,0))</f>
        <v>--</v>
      </c>
      <c r="U1321" s="1"/>
      <c r="W1321" s="0" t="e">
        <f aca="false">SUBSTITUTE(IF(AND(T1321="--",FIND("STD",E1321),FIND("fn",C1321)&gt;0,FIND("ITM_",P1321),I1321="CAT_FNCT"),E1321,""),"""","")</f>
        <v>#VALUE!</v>
      </c>
    </row>
    <row r="1322" customFormat="false" ht="15.75" hidden="false" customHeight="false" outlineLevel="0" collapsed="false">
      <c r="A1322" s="23" t="n">
        <f aca="false">IF(B1322=INT(B1322),ROW(),"")</f>
        <v>1322</v>
      </c>
      <c r="B1322" s="24" t="n">
        <f aca="false">IF(AND(MID(C1322,2,1)&lt;&gt;"/",MID(C1322,1,1)="/"),INT(B1321)+1,B1321+0.01)</f>
        <v>1292</v>
      </c>
      <c r="C1322" s="68" t="s">
        <v>0</v>
      </c>
      <c r="D1322" s="68" t="s">
        <v>1</v>
      </c>
      <c r="E1322" s="69" t="str">
        <f aca="false">CHAR(34)&amp;IF(B1322&lt;10,"000",IF(B1322&lt;100,"00",IF(B1322&lt;1000,"0","")))&amp;$B1322&amp;CHAR(34)</f>
        <v>"1292"</v>
      </c>
      <c r="F1322" s="70" t="str">
        <f aca="false">E1322</f>
        <v>"1292"</v>
      </c>
      <c r="G1322" s="71" t="n">
        <v>0</v>
      </c>
      <c r="H1322" s="71" t="n">
        <v>0</v>
      </c>
      <c r="I1322" s="66" t="s">
        <v>243</v>
      </c>
      <c r="J1322" s="86" t="s">
        <v>5</v>
      </c>
      <c r="K1322" s="72" t="s">
        <v>6</v>
      </c>
      <c r="L1322" s="73" t="s">
        <v>7</v>
      </c>
      <c r="M1322" s="28" t="s">
        <v>244</v>
      </c>
      <c r="N1322" s="28"/>
      <c r="O1322" s="74"/>
      <c r="P1322" s="20" t="str">
        <f aca="false">"ITM_"&amp;IF(B1322&lt;10,"000",IF(B1322&lt;100,"00",IF(B1322&lt;1000,"0","")))&amp;$B1322</f>
        <v>ITM_1292</v>
      </c>
      <c r="Q1322" s="21"/>
      <c r="R1322" s="1"/>
      <c r="S1322" s="1" t="str">
        <f aca="false">IF(E1322=F1322,"","NOT EQUAL")</f>
        <v/>
      </c>
      <c r="T1322" s="1" t="str">
        <f aca="false">IF(ISNA(VLOOKUP(P1322,'NEW XEQM.c'!D:D,1,0)),"--",VLOOKUP(P1322,'NEW XEQM.c'!D:G,3,0))</f>
        <v>--</v>
      </c>
      <c r="U1322" s="1"/>
      <c r="W1322" s="0" t="e">
        <f aca="false">SUBSTITUTE(IF(AND(T1322="--",FIND("STD",E1322),FIND("fn",C1322)&gt;0,FIND("ITM_",P1322),I1322="CAT_FNCT"),E1322,""),"""","")</f>
        <v>#VALUE!</v>
      </c>
    </row>
    <row r="1323" customFormat="false" ht="15.75" hidden="false" customHeight="false" outlineLevel="0" collapsed="false">
      <c r="A1323" s="23" t="n">
        <f aca="false">IF(B1323=INT(B1323),ROW(),"")</f>
        <v>1323</v>
      </c>
      <c r="B1323" s="24" t="n">
        <f aca="false">IF(AND(MID(C1323,2,1)&lt;&gt;"/",MID(C1323,1,1)="/"),INT(B1322)+1,B1322+0.01)</f>
        <v>1293</v>
      </c>
      <c r="C1323" s="68" t="s">
        <v>0</v>
      </c>
      <c r="D1323" s="68" t="s">
        <v>1</v>
      </c>
      <c r="E1323" s="69" t="str">
        <f aca="false">CHAR(34)&amp;IF(B1323&lt;10,"000",IF(B1323&lt;100,"00",IF(B1323&lt;1000,"0","")))&amp;$B1323&amp;CHAR(34)</f>
        <v>"1293"</v>
      </c>
      <c r="F1323" s="70" t="str">
        <f aca="false">E1323</f>
        <v>"1293"</v>
      </c>
      <c r="G1323" s="71" t="n">
        <v>0</v>
      </c>
      <c r="H1323" s="71" t="n">
        <v>0</v>
      </c>
      <c r="I1323" s="66" t="s">
        <v>243</v>
      </c>
      <c r="J1323" s="86" t="s">
        <v>5</v>
      </c>
      <c r="K1323" s="72" t="s">
        <v>6</v>
      </c>
      <c r="L1323" s="73" t="s">
        <v>7</v>
      </c>
      <c r="M1323" s="28" t="s">
        <v>244</v>
      </c>
      <c r="N1323" s="28"/>
      <c r="O1323" s="74"/>
      <c r="P1323" s="20" t="str">
        <f aca="false">"ITM_"&amp;IF(B1323&lt;10,"000",IF(B1323&lt;100,"00",IF(B1323&lt;1000,"0","")))&amp;$B1323</f>
        <v>ITM_1293</v>
      </c>
      <c r="Q1323" s="21"/>
      <c r="R1323" s="1"/>
      <c r="S1323" s="1" t="str">
        <f aca="false">IF(E1323=F1323,"","NOT EQUAL")</f>
        <v/>
      </c>
      <c r="T1323" s="1" t="str">
        <f aca="false">IF(ISNA(VLOOKUP(P1323,'NEW XEQM.c'!D:D,1,0)),"--",VLOOKUP(P1323,'NEW XEQM.c'!D:G,3,0))</f>
        <v>--</v>
      </c>
      <c r="U1323" s="1"/>
      <c r="W1323" s="0" t="e">
        <f aca="false">SUBSTITUTE(IF(AND(T1323="--",FIND("STD",E1323),FIND("fn",C1323)&gt;0,FIND("ITM_",P1323),I1323="CAT_FNCT"),E1323,""),"""","")</f>
        <v>#VALUE!</v>
      </c>
    </row>
    <row r="1324" customFormat="false" ht="15.75" hidden="false" customHeight="false" outlineLevel="0" collapsed="false">
      <c r="A1324" s="23" t="n">
        <f aca="false">IF(B1324=INT(B1324),ROW(),"")</f>
        <v>1324</v>
      </c>
      <c r="B1324" s="24" t="n">
        <f aca="false">IF(AND(MID(C1324,2,1)&lt;&gt;"/",MID(C1324,1,1)="/"),INT(B1323)+1,B1323+0.01)</f>
        <v>1294</v>
      </c>
      <c r="C1324" s="68" t="s">
        <v>0</v>
      </c>
      <c r="D1324" s="68" t="s">
        <v>1</v>
      </c>
      <c r="E1324" s="69" t="str">
        <f aca="false">CHAR(34)&amp;IF(B1324&lt;10,"000",IF(B1324&lt;100,"00",IF(B1324&lt;1000,"0","")))&amp;$B1324&amp;CHAR(34)</f>
        <v>"1294"</v>
      </c>
      <c r="F1324" s="70" t="str">
        <f aca="false">E1324</f>
        <v>"1294"</v>
      </c>
      <c r="G1324" s="71" t="n">
        <v>0</v>
      </c>
      <c r="H1324" s="71" t="n">
        <v>0</v>
      </c>
      <c r="I1324" s="66" t="s">
        <v>243</v>
      </c>
      <c r="J1324" s="86" t="s">
        <v>5</v>
      </c>
      <c r="K1324" s="72" t="s">
        <v>6</v>
      </c>
      <c r="L1324" s="73" t="s">
        <v>7</v>
      </c>
      <c r="M1324" s="28" t="s">
        <v>244</v>
      </c>
      <c r="N1324" s="28"/>
      <c r="O1324" s="74"/>
      <c r="P1324" s="20" t="str">
        <f aca="false">"ITM_"&amp;IF(B1324&lt;10,"000",IF(B1324&lt;100,"00",IF(B1324&lt;1000,"0","")))&amp;$B1324</f>
        <v>ITM_1294</v>
      </c>
      <c r="Q1324" s="21"/>
      <c r="R1324" s="1"/>
      <c r="S1324" s="1" t="str">
        <f aca="false">IF(E1324=F1324,"","NOT EQUAL")</f>
        <v/>
      </c>
      <c r="T1324" s="1" t="str">
        <f aca="false">IF(ISNA(VLOOKUP(P1324,'NEW XEQM.c'!D:D,1,0)),"--",VLOOKUP(P1324,'NEW XEQM.c'!D:G,3,0))</f>
        <v>--</v>
      </c>
      <c r="U1324" s="1"/>
      <c r="W1324" s="0" t="e">
        <f aca="false">SUBSTITUTE(IF(AND(T1324="--",FIND("STD",E1324),FIND("fn",C1324)&gt;0,FIND("ITM_",P1324),I1324="CAT_FNCT"),E1324,""),"""","")</f>
        <v>#VALUE!</v>
      </c>
    </row>
    <row r="1325" customFormat="false" ht="15.75" hidden="false" customHeight="false" outlineLevel="0" collapsed="false">
      <c r="A1325" s="23" t="n">
        <f aca="false">IF(B1325=INT(B1325),ROW(),"")</f>
        <v>1325</v>
      </c>
      <c r="B1325" s="24" t="n">
        <f aca="false">IF(AND(MID(C1325,2,1)&lt;&gt;"/",MID(C1325,1,1)="/"),INT(B1324)+1,B1324+0.01)</f>
        <v>1295</v>
      </c>
      <c r="C1325" s="68" t="s">
        <v>0</v>
      </c>
      <c r="D1325" s="68" t="s">
        <v>1</v>
      </c>
      <c r="E1325" s="69" t="str">
        <f aca="false">CHAR(34)&amp;IF(B1325&lt;10,"000",IF(B1325&lt;100,"00",IF(B1325&lt;1000,"0","")))&amp;$B1325&amp;CHAR(34)</f>
        <v>"1295"</v>
      </c>
      <c r="F1325" s="70" t="str">
        <f aca="false">E1325</f>
        <v>"1295"</v>
      </c>
      <c r="G1325" s="71" t="n">
        <v>0</v>
      </c>
      <c r="H1325" s="71" t="n">
        <v>0</v>
      </c>
      <c r="I1325" s="66" t="s">
        <v>243</v>
      </c>
      <c r="J1325" s="86" t="s">
        <v>5</v>
      </c>
      <c r="K1325" s="72" t="s">
        <v>6</v>
      </c>
      <c r="L1325" s="73" t="s">
        <v>7</v>
      </c>
      <c r="M1325" s="28" t="s">
        <v>244</v>
      </c>
      <c r="N1325" s="28"/>
      <c r="O1325" s="74"/>
      <c r="P1325" s="20" t="str">
        <f aca="false">"ITM_"&amp;IF(B1325&lt;10,"000",IF(B1325&lt;100,"00",IF(B1325&lt;1000,"0","")))&amp;$B1325</f>
        <v>ITM_1295</v>
      </c>
      <c r="Q1325" s="21"/>
      <c r="R1325" s="1"/>
      <c r="S1325" s="1" t="str">
        <f aca="false">IF(E1325=F1325,"","NOT EQUAL")</f>
        <v/>
      </c>
      <c r="T1325" s="1" t="str">
        <f aca="false">IF(ISNA(VLOOKUP(P1325,'NEW XEQM.c'!D:D,1,0)),"--",VLOOKUP(P1325,'NEW XEQM.c'!D:G,3,0))</f>
        <v>--</v>
      </c>
      <c r="U1325" s="1"/>
      <c r="W1325" s="0" t="e">
        <f aca="false">SUBSTITUTE(IF(AND(T1325="--",FIND("STD",E1325),FIND("fn",C1325)&gt;0,FIND("ITM_",P1325),I1325="CAT_FNCT"),E1325,""),"""","")</f>
        <v>#VALUE!</v>
      </c>
    </row>
    <row r="1326" customFormat="false" ht="15.75" hidden="false" customHeight="false" outlineLevel="0" collapsed="false">
      <c r="A1326" s="23" t="n">
        <f aca="false">IF(B1326=INT(B1326),ROW(),"")</f>
        <v>1326</v>
      </c>
      <c r="B1326" s="24" t="n">
        <f aca="false">IF(AND(MID(C1326,2,1)&lt;&gt;"/",MID(C1326,1,1)="/"),INT(B1325)+1,B1325+0.01)</f>
        <v>1296</v>
      </c>
      <c r="C1326" s="68" t="s">
        <v>0</v>
      </c>
      <c r="D1326" s="68" t="s">
        <v>1</v>
      </c>
      <c r="E1326" s="69" t="str">
        <f aca="false">CHAR(34)&amp;IF(B1326&lt;10,"000",IF(B1326&lt;100,"00",IF(B1326&lt;1000,"0","")))&amp;$B1326&amp;CHAR(34)</f>
        <v>"1296"</v>
      </c>
      <c r="F1326" s="70" t="str">
        <f aca="false">E1326</f>
        <v>"1296"</v>
      </c>
      <c r="G1326" s="71" t="n">
        <v>0</v>
      </c>
      <c r="H1326" s="71" t="n">
        <v>0</v>
      </c>
      <c r="I1326" s="66" t="s">
        <v>243</v>
      </c>
      <c r="J1326" s="86" t="s">
        <v>5</v>
      </c>
      <c r="K1326" s="72" t="s">
        <v>6</v>
      </c>
      <c r="L1326" s="73" t="s">
        <v>7</v>
      </c>
      <c r="M1326" s="28" t="s">
        <v>244</v>
      </c>
      <c r="N1326" s="28"/>
      <c r="O1326" s="74"/>
      <c r="P1326" s="20" t="str">
        <f aca="false">"ITM_"&amp;IF(B1326&lt;10,"000",IF(B1326&lt;100,"00",IF(B1326&lt;1000,"0","")))&amp;$B1326</f>
        <v>ITM_1296</v>
      </c>
      <c r="Q1326" s="21"/>
      <c r="R1326" s="1"/>
      <c r="S1326" s="1" t="str">
        <f aca="false">IF(E1326=F1326,"","NOT EQUAL")</f>
        <v/>
      </c>
      <c r="T1326" s="1" t="str">
        <f aca="false">IF(ISNA(VLOOKUP(P1326,'NEW XEQM.c'!D:D,1,0)),"--",VLOOKUP(P1326,'NEW XEQM.c'!D:G,3,0))</f>
        <v>--</v>
      </c>
      <c r="U1326" s="1"/>
      <c r="W1326" s="0" t="e">
        <f aca="false">SUBSTITUTE(IF(AND(T1326="--",FIND("STD",E1326),FIND("fn",C1326)&gt;0,FIND("ITM_",P1326),I1326="CAT_FNCT"),E1326,""),"""","")</f>
        <v>#VALUE!</v>
      </c>
    </row>
    <row r="1327" customFormat="false" ht="15.75" hidden="false" customHeight="false" outlineLevel="0" collapsed="false">
      <c r="A1327" s="23" t="n">
        <f aca="false">IF(B1327=INT(B1327),ROW(),"")</f>
        <v>1327</v>
      </c>
      <c r="B1327" s="24" t="n">
        <f aca="false">IF(AND(MID(C1327,2,1)&lt;&gt;"/",MID(C1327,1,1)="/"),INT(B1326)+1,B1326+0.01)</f>
        <v>1297</v>
      </c>
      <c r="C1327" s="68" t="s">
        <v>0</v>
      </c>
      <c r="D1327" s="68" t="s">
        <v>1</v>
      </c>
      <c r="E1327" s="69" t="str">
        <f aca="false">CHAR(34)&amp;IF(B1327&lt;10,"000",IF(B1327&lt;100,"00",IF(B1327&lt;1000,"0","")))&amp;$B1327&amp;CHAR(34)</f>
        <v>"1297"</v>
      </c>
      <c r="F1327" s="70" t="str">
        <f aca="false">E1327</f>
        <v>"1297"</v>
      </c>
      <c r="G1327" s="71" t="n">
        <v>0</v>
      </c>
      <c r="H1327" s="71" t="n">
        <v>0</v>
      </c>
      <c r="I1327" s="66" t="s">
        <v>243</v>
      </c>
      <c r="J1327" s="86" t="s">
        <v>5</v>
      </c>
      <c r="K1327" s="72" t="s">
        <v>6</v>
      </c>
      <c r="L1327" s="73" t="s">
        <v>7</v>
      </c>
      <c r="M1327" s="28" t="s">
        <v>244</v>
      </c>
      <c r="N1327" s="28"/>
      <c r="O1327" s="74"/>
      <c r="P1327" s="20" t="str">
        <f aca="false">"ITM_"&amp;IF(B1327&lt;10,"000",IF(B1327&lt;100,"00",IF(B1327&lt;1000,"0","")))&amp;$B1327</f>
        <v>ITM_1297</v>
      </c>
      <c r="Q1327" s="21"/>
      <c r="R1327" s="1"/>
      <c r="S1327" s="1" t="str">
        <f aca="false">IF(E1327=F1327,"","NOT EQUAL")</f>
        <v/>
      </c>
      <c r="T1327" s="1" t="str">
        <f aca="false">IF(ISNA(VLOOKUP(P1327,'NEW XEQM.c'!D:D,1,0)),"--",VLOOKUP(P1327,'NEW XEQM.c'!D:G,3,0))</f>
        <v>--</v>
      </c>
      <c r="U1327" s="1"/>
      <c r="W1327" s="0" t="e">
        <f aca="false">SUBSTITUTE(IF(AND(T1327="--",FIND("STD",E1327),FIND("fn",C1327)&gt;0,FIND("ITM_",P1327),I1327="CAT_FNCT"),E1327,""),"""","")</f>
        <v>#VALUE!</v>
      </c>
    </row>
    <row r="1328" s="29" customFormat="true" ht="15.75" hidden="false" customHeight="false" outlineLevel="0" collapsed="false">
      <c r="A1328" s="23" t="str">
        <f aca="false">IF(B1328=INT(B1328),ROW(),"")</f>
        <v/>
      </c>
      <c r="B1328" s="24" t="n">
        <f aca="false">IF(AND(MID(C1328,2,1)&lt;&gt;"/",MID(C1328,1,1)="/"),INT(B1327)+1,B1327+0.01)</f>
        <v>1297.01</v>
      </c>
      <c r="C1328" s="12"/>
      <c r="D1328" s="25"/>
      <c r="E1328" s="14"/>
      <c r="F1328" s="14"/>
      <c r="G1328" s="15"/>
      <c r="H1328" s="15"/>
      <c r="I1328" s="26"/>
      <c r="J1328" s="26"/>
      <c r="K1328" s="27"/>
      <c r="L1328" s="28"/>
      <c r="M1328" s="28"/>
      <c r="N1328" s="28"/>
      <c r="O1328" s="12"/>
      <c r="P1328" s="20"/>
      <c r="Q1328" s="21"/>
      <c r="R1328" s="1"/>
      <c r="S1328" s="1"/>
      <c r="T1328" s="1" t="str">
        <f aca="false">IF(ISNA(VLOOKUP(P1328,'NEW XEQM.c'!D:D,1,0)),"--",VLOOKUP(P1328,'NEW XEQM.c'!D:G,3,0))</f>
        <v>--</v>
      </c>
      <c r="U1328" s="1"/>
      <c r="W1328" s="29" t="e">
        <f aca="false">SUBSTITUTE(IF(AND(T1328="--",FIND("STD",E1328),FIND("fn",C1328)&gt;0,FIND("ITM_",P1328),I1328="CAT_FNCT"),E1328,""),"""","")</f>
        <v>#VALUE!</v>
      </c>
    </row>
    <row r="1329" s="29" customFormat="true" ht="15.75" hidden="false" customHeight="false" outlineLevel="0" collapsed="false">
      <c r="A1329" s="23" t="str">
        <f aca="false">IF(B1329=INT(B1329),ROW(),"")</f>
        <v/>
      </c>
      <c r="B1329" s="24" t="n">
        <f aca="false">IF(AND(MID(C1329,2,1)&lt;&gt;"/",MID(C1329,1,1)="/"),INT(B1328)+1,B1328+0.01)</f>
        <v>1297.02</v>
      </c>
      <c r="C1329" s="12"/>
      <c r="D1329" s="25"/>
      <c r="E1329" s="14"/>
      <c r="F1329" s="14"/>
      <c r="G1329" s="15"/>
      <c r="H1329" s="15"/>
      <c r="I1329" s="26"/>
      <c r="J1329" s="26"/>
      <c r="K1329" s="27"/>
      <c r="L1329" s="28"/>
      <c r="M1329" s="28"/>
      <c r="N1329" s="28"/>
      <c r="O1329" s="12"/>
      <c r="P1329" s="20"/>
      <c r="Q1329" s="21"/>
      <c r="R1329" s="1"/>
      <c r="S1329" s="1"/>
      <c r="T1329" s="1" t="str">
        <f aca="false">IF(ISNA(VLOOKUP(P1329,'NEW XEQM.c'!D:D,1,0)),"--",VLOOKUP(P1329,'NEW XEQM.c'!D:G,3,0))</f>
        <v>--</v>
      </c>
      <c r="U1329" s="1"/>
      <c r="W1329" s="29" t="e">
        <f aca="false">SUBSTITUTE(IF(AND(T1329="--",FIND("STD",E1329),FIND("fn",C1329)&gt;0,FIND("ITM_",P1329),I1329="CAT_FNCT"),E1329,""),"""","")</f>
        <v>#VALUE!</v>
      </c>
    </row>
    <row r="1330" s="29" customFormat="true" ht="15.75" hidden="false" customHeight="false" outlineLevel="0" collapsed="false">
      <c r="A1330" s="23" t="str">
        <f aca="false">IF(B1330=INT(B1330),ROW(),"")</f>
        <v/>
      </c>
      <c r="B1330" s="24" t="n">
        <f aca="false">IF(AND(MID(C1330,2,1)&lt;&gt;"/",MID(C1330,1,1)="/"),INT(B1329)+1,B1329+0.01)</f>
        <v>1297.03</v>
      </c>
      <c r="C1330" s="12" t="s">
        <v>2951</v>
      </c>
      <c r="D1330" s="25"/>
      <c r="E1330" s="14"/>
      <c r="F1330" s="14"/>
      <c r="G1330" s="15"/>
      <c r="H1330" s="15"/>
      <c r="I1330" s="26"/>
      <c r="J1330" s="26"/>
      <c r="K1330" s="27"/>
      <c r="L1330" s="28"/>
      <c r="M1330" s="28"/>
      <c r="N1330" s="28"/>
      <c r="O1330" s="12"/>
      <c r="P1330" s="146" t="str">
        <f aca="false">C1330</f>
        <v>// Curve fitting</v>
      </c>
      <c r="Q1330" s="21"/>
      <c r="R1330" s="1"/>
      <c r="S1330" s="1"/>
      <c r="T1330" s="1" t="str">
        <f aca="false">IF(ISNA(VLOOKUP(P1330,'NEW XEQM.c'!D:D,1,0)),"--",VLOOKUP(P1330,'NEW XEQM.c'!D:G,3,0))</f>
        <v>--</v>
      </c>
      <c r="U1330" s="1"/>
      <c r="W1330" s="29" t="e">
        <f aca="false">SUBSTITUTE(IF(AND(T1330="--",FIND("STD",E1330),FIND("fn",C1330)&gt;0,FIND("ITM_",P1330),I1330="CAT_FNCT"),E1330,""),"""","")</f>
        <v>#VALUE!</v>
      </c>
    </row>
    <row r="1331" customFormat="false" ht="15.75" hidden="false" customHeight="false" outlineLevel="0" collapsed="false">
      <c r="A1331" s="23" t="s">
        <v>2952</v>
      </c>
      <c r="B1331" s="24" t="n">
        <f aca="false">IF(AND(MID(C1331,2,1)&lt;&gt;"/",MID(C1331,1,1)="/"),INT(B1330)+1,B1330+0.01)</f>
        <v>1298</v>
      </c>
      <c r="C1331" s="25" t="s">
        <v>2953</v>
      </c>
      <c r="D1331" s="25" t="s">
        <v>150</v>
      </c>
      <c r="E1331" s="26" t="s">
        <v>2954</v>
      </c>
      <c r="F1331" s="26" t="s">
        <v>2954</v>
      </c>
      <c r="G1331" s="15" t="n">
        <v>0</v>
      </c>
      <c r="H1331" s="15" t="n">
        <v>511</v>
      </c>
      <c r="I1331" s="30" t="s">
        <v>20</v>
      </c>
      <c r="J1331" s="26" t="s">
        <v>21</v>
      </c>
      <c r="K1331" s="27" t="s">
        <v>22</v>
      </c>
      <c r="L1331" s="28" t="s">
        <v>7</v>
      </c>
      <c r="M1331" s="28" t="s">
        <v>2955</v>
      </c>
      <c r="N1331" s="28"/>
      <c r="O1331" s="28"/>
      <c r="P1331" s="20" t="s">
        <v>2956</v>
      </c>
      <c r="Q1331" s="21"/>
      <c r="R1331" s="1"/>
      <c r="S1331" s="1" t="str">
        <f aca="false">IF(E1331=F1331,"","NOT EQUAL")</f>
        <v/>
      </c>
      <c r="T1331" s="1" t="str">
        <f aca="false">IF(ISNA(VLOOKUP(P1331,'NEW XEQM.c'!D:D,1,0)),"--",VLOOKUP(P1331,'NEW XEQM.c'!D:G,3,0))</f>
        <v>--</v>
      </c>
      <c r="U1331" s="1"/>
      <c r="W1331" s="0" t="e">
        <f aca="false">SUBSTITUTE(IF(AND(T1331="--",FIND("STD",E1331),FIND("fn",C1331)&gt;0,FIND("ITM_",P1331),I1331="CAT_FNCT"),E1331,""),"""","")</f>
        <v>#VALUE!</v>
      </c>
    </row>
    <row r="1332" customFormat="false" ht="15.75" hidden="false" customHeight="false" outlineLevel="0" collapsed="false">
      <c r="A1332" s="23" t="n">
        <f aca="false">IF(B1332=INT(B1332),ROW(),"")</f>
        <v>1332</v>
      </c>
      <c r="B1332" s="24" t="n">
        <f aca="false">IF(AND(MID(C1332,2,1)&lt;&gt;"/",MID(C1332,1,1)="/"),INT(B1331)+1,B1331+0.01)</f>
        <v>1299</v>
      </c>
      <c r="C1332" s="25" t="s">
        <v>2957</v>
      </c>
      <c r="D1332" s="25" t="s">
        <v>2958</v>
      </c>
      <c r="E1332" s="26" t="s">
        <v>2959</v>
      </c>
      <c r="F1332" s="26" t="s">
        <v>2959</v>
      </c>
      <c r="G1332" s="47" t="n">
        <v>0</v>
      </c>
      <c r="H1332" s="47" t="n">
        <v>0</v>
      </c>
      <c r="I1332" s="44" t="s">
        <v>20</v>
      </c>
      <c r="J1332" s="26" t="s">
        <v>21</v>
      </c>
      <c r="K1332" s="27" t="s">
        <v>22</v>
      </c>
      <c r="L1332" s="28" t="s">
        <v>7</v>
      </c>
      <c r="M1332" s="28" t="s">
        <v>8</v>
      </c>
      <c r="N1332" s="28"/>
      <c r="O1332" s="28"/>
      <c r="P1332" s="20" t="s">
        <v>2960</v>
      </c>
      <c r="Q1332" s="21"/>
      <c r="R1332" s="1"/>
      <c r="S1332" s="1" t="str">
        <f aca="false">IF(E1332=F1332,"","NOT EQUAL")</f>
        <v/>
      </c>
      <c r="T1332" s="1" t="str">
        <f aca="false">IF(ISNA(VLOOKUP(P1332,'NEW XEQM.c'!D:D,1,0)),"--",VLOOKUP(P1332,'NEW XEQM.c'!D:G,3,0))</f>
        <v>--</v>
      </c>
      <c r="U1332" s="1"/>
      <c r="W1332" s="0" t="e">
        <f aca="false">SUBSTITUTE(IF(AND(T1332="--",FIND("STD",E1332),FIND("fn",C1332)&gt;0,FIND("ITM_",P1332),I1332="CAT_FNCT"),E1332,""),"""","")</f>
        <v>#VALUE!</v>
      </c>
    </row>
    <row r="1333" customFormat="false" ht="15.75" hidden="false" customHeight="false" outlineLevel="0" collapsed="false">
      <c r="A1333" s="23" t="n">
        <f aca="false">IF(B1333=INT(B1333),ROW(),"")</f>
        <v>1333</v>
      </c>
      <c r="B1333" s="24" t="n">
        <f aca="false">IF(AND(MID(C1333,2,1)&lt;&gt;"/",MID(C1333,1,1)="/"),INT(B1332)+1,B1332+0.01)</f>
        <v>1300</v>
      </c>
      <c r="C1333" s="25" t="s">
        <v>2957</v>
      </c>
      <c r="D1333" s="25" t="s">
        <v>2961</v>
      </c>
      <c r="E1333" s="26" t="s">
        <v>2962</v>
      </c>
      <c r="F1333" s="26" t="s">
        <v>2962</v>
      </c>
      <c r="G1333" s="47" t="n">
        <v>0</v>
      </c>
      <c r="H1333" s="47" t="n">
        <v>0</v>
      </c>
      <c r="I1333" s="44" t="s">
        <v>20</v>
      </c>
      <c r="J1333" s="26" t="s">
        <v>21</v>
      </c>
      <c r="K1333" s="27" t="s">
        <v>22</v>
      </c>
      <c r="L1333" s="28" t="s">
        <v>7</v>
      </c>
      <c r="M1333" s="28" t="s">
        <v>8</v>
      </c>
      <c r="N1333" s="28"/>
      <c r="O1333" s="28"/>
      <c r="P1333" s="20" t="s">
        <v>2963</v>
      </c>
      <c r="Q1333" s="21"/>
      <c r="R1333" s="1"/>
      <c r="S1333" s="1" t="str">
        <f aca="false">IF(E1333=F1333,"","NOT EQUAL")</f>
        <v/>
      </c>
      <c r="T1333" s="1" t="str">
        <f aca="false">IF(ISNA(VLOOKUP(P1333,'NEW XEQM.c'!D:D,1,0)),"--",VLOOKUP(P1333,'NEW XEQM.c'!D:G,3,0))</f>
        <v>--</v>
      </c>
      <c r="U1333" s="1"/>
      <c r="W1333" s="0" t="e">
        <f aca="false">SUBSTITUTE(IF(AND(T1333="--",FIND("STD",E1333),FIND("fn",C1333)&gt;0,FIND("ITM_",P1333),I1333="CAT_FNCT"),E1333,""),"""","")</f>
        <v>#VALUE!</v>
      </c>
    </row>
    <row r="1334" customFormat="false" ht="15.75" hidden="false" customHeight="false" outlineLevel="0" collapsed="false">
      <c r="A1334" s="23" t="n">
        <f aca="false">IF(B1334=INT(B1334),ROW(),"")</f>
        <v>1334</v>
      </c>
      <c r="B1334" s="24" t="n">
        <f aca="false">IF(AND(MID(C1334,2,1)&lt;&gt;"/",MID(C1334,1,1)="/"),INT(B1333)+1,B1333+0.01)</f>
        <v>1301</v>
      </c>
      <c r="C1334" s="25" t="s">
        <v>2957</v>
      </c>
      <c r="D1334" s="25" t="s">
        <v>2964</v>
      </c>
      <c r="E1334" s="26" t="s">
        <v>2965</v>
      </c>
      <c r="F1334" s="26" t="s">
        <v>2965</v>
      </c>
      <c r="G1334" s="47" t="n">
        <v>0</v>
      </c>
      <c r="H1334" s="47" t="n">
        <v>0</v>
      </c>
      <c r="I1334" s="44" t="s">
        <v>20</v>
      </c>
      <c r="J1334" s="26" t="s">
        <v>21</v>
      </c>
      <c r="K1334" s="27" t="s">
        <v>22</v>
      </c>
      <c r="L1334" s="28" t="s">
        <v>7</v>
      </c>
      <c r="M1334" s="28" t="s">
        <v>8</v>
      </c>
      <c r="N1334" s="28"/>
      <c r="O1334" s="28"/>
      <c r="P1334" s="20" t="s">
        <v>2966</v>
      </c>
      <c r="Q1334" s="21"/>
      <c r="R1334" s="1"/>
      <c r="S1334" s="1" t="str">
        <f aca="false">IF(E1334=F1334,"","NOT EQUAL")</f>
        <v/>
      </c>
      <c r="T1334" s="1" t="str">
        <f aca="false">IF(ISNA(VLOOKUP(P1334,'NEW XEQM.c'!D:D,1,0)),"--",VLOOKUP(P1334,'NEW XEQM.c'!D:G,3,0))</f>
        <v>--</v>
      </c>
      <c r="U1334" s="1"/>
      <c r="W1334" s="0" t="e">
        <f aca="false">SUBSTITUTE(IF(AND(T1334="--",FIND("STD",E1334),FIND("fn",C1334)&gt;0,FIND("ITM_",P1334),I1334="CAT_FNCT"),E1334,""),"""","")</f>
        <v>#VALUE!</v>
      </c>
    </row>
    <row r="1335" customFormat="false" ht="15.75" hidden="false" customHeight="false" outlineLevel="0" collapsed="false">
      <c r="A1335" s="23" t="n">
        <f aca="false">IF(B1335=INT(B1335),ROW(),"")</f>
        <v>1335</v>
      </c>
      <c r="B1335" s="24" t="n">
        <f aca="false">IF(AND(MID(C1335,2,1)&lt;&gt;"/",MID(C1335,1,1)="/"),INT(B1334)+1,B1334+0.01)</f>
        <v>1302</v>
      </c>
      <c r="C1335" s="25" t="s">
        <v>2957</v>
      </c>
      <c r="D1335" s="25" t="s">
        <v>2967</v>
      </c>
      <c r="E1335" s="26" t="s">
        <v>2968</v>
      </c>
      <c r="F1335" s="26" t="s">
        <v>2968</v>
      </c>
      <c r="G1335" s="47" t="n">
        <v>0</v>
      </c>
      <c r="H1335" s="47" t="n">
        <v>0</v>
      </c>
      <c r="I1335" s="44" t="s">
        <v>20</v>
      </c>
      <c r="J1335" s="26" t="s">
        <v>21</v>
      </c>
      <c r="K1335" s="27" t="s">
        <v>22</v>
      </c>
      <c r="L1335" s="28" t="s">
        <v>7</v>
      </c>
      <c r="M1335" s="28" t="s">
        <v>8</v>
      </c>
      <c r="N1335" s="28"/>
      <c r="O1335" s="28"/>
      <c r="P1335" s="20" t="s">
        <v>2969</v>
      </c>
      <c r="Q1335" s="21"/>
      <c r="R1335" s="1"/>
      <c r="S1335" s="1" t="str">
        <f aca="false">IF(E1335=F1335,"","NOT EQUAL")</f>
        <v/>
      </c>
      <c r="T1335" s="1" t="str">
        <f aca="false">IF(ISNA(VLOOKUP(P1335,'NEW XEQM.c'!D:D,1,0)),"--",VLOOKUP(P1335,'NEW XEQM.c'!D:G,3,0))</f>
        <v>--</v>
      </c>
      <c r="U1335" s="1"/>
      <c r="W1335" s="0" t="e">
        <f aca="false">SUBSTITUTE(IF(AND(T1335="--",FIND("STD",E1335),FIND("fn",C1335)&gt;0,FIND("ITM_",P1335),I1335="CAT_FNCT"),E1335,""),"""","")</f>
        <v>#VALUE!</v>
      </c>
    </row>
    <row r="1336" customFormat="false" ht="15.75" hidden="false" customHeight="false" outlineLevel="0" collapsed="false">
      <c r="A1336" s="23" t="n">
        <f aca="false">IF(B1336=INT(B1336),ROW(),"")</f>
        <v>1336</v>
      </c>
      <c r="B1336" s="24" t="n">
        <f aca="false">IF(AND(MID(C1336,2,1)&lt;&gt;"/",MID(C1336,1,1)="/"),INT(B1335)+1,B1335+0.01)</f>
        <v>1303</v>
      </c>
      <c r="C1336" s="25" t="s">
        <v>2957</v>
      </c>
      <c r="D1336" s="25" t="s">
        <v>2970</v>
      </c>
      <c r="E1336" s="26" t="s">
        <v>2971</v>
      </c>
      <c r="F1336" s="26" t="s">
        <v>2971</v>
      </c>
      <c r="G1336" s="47" t="n">
        <v>0</v>
      </c>
      <c r="H1336" s="47" t="n">
        <v>0</v>
      </c>
      <c r="I1336" s="44" t="s">
        <v>20</v>
      </c>
      <c r="J1336" s="26" t="s">
        <v>21</v>
      </c>
      <c r="K1336" s="27" t="s">
        <v>22</v>
      </c>
      <c r="L1336" s="28" t="s">
        <v>7</v>
      </c>
      <c r="M1336" s="28" t="s">
        <v>8</v>
      </c>
      <c r="N1336" s="28"/>
      <c r="O1336" s="28"/>
      <c r="P1336" s="20" t="s">
        <v>2972</v>
      </c>
      <c r="Q1336" s="21"/>
      <c r="R1336" s="1"/>
      <c r="S1336" s="1" t="str">
        <f aca="false">IF(E1336=F1336,"","NOT EQUAL")</f>
        <v/>
      </c>
      <c r="T1336" s="1" t="str">
        <f aca="false">IF(ISNA(VLOOKUP(P1336,'NEW XEQM.c'!D:D,1,0)),"--",VLOOKUP(P1336,'NEW XEQM.c'!D:G,3,0))</f>
        <v>--</v>
      </c>
      <c r="U1336" s="1"/>
      <c r="W1336" s="0" t="e">
        <f aca="false">SUBSTITUTE(IF(AND(T1336="--",FIND("STD",E1336),FIND("fn",C1336)&gt;0,FIND("ITM_",P1336),I1336="CAT_FNCT"),E1336,""),"""","")</f>
        <v>#VALUE!</v>
      </c>
    </row>
    <row r="1337" customFormat="false" ht="15.75" hidden="false" customHeight="false" outlineLevel="0" collapsed="false">
      <c r="A1337" s="23" t="n">
        <f aca="false">IF(B1337=INT(B1337),ROW(),"")</f>
        <v>1337</v>
      </c>
      <c r="B1337" s="24" t="n">
        <f aca="false">IF(AND(MID(C1337,2,1)&lt;&gt;"/",MID(C1337,1,1)="/"),INT(B1336)+1,B1336+0.01)</f>
        <v>1304</v>
      </c>
      <c r="C1337" s="25" t="s">
        <v>2957</v>
      </c>
      <c r="D1337" s="25" t="s">
        <v>2973</v>
      </c>
      <c r="E1337" s="26" t="s">
        <v>2974</v>
      </c>
      <c r="F1337" s="26" t="s">
        <v>2974</v>
      </c>
      <c r="G1337" s="50" t="n">
        <v>0</v>
      </c>
      <c r="H1337" s="50" t="n">
        <v>0</v>
      </c>
      <c r="I1337" s="44" t="s">
        <v>20</v>
      </c>
      <c r="J1337" s="26" t="s">
        <v>21</v>
      </c>
      <c r="K1337" s="27" t="s">
        <v>22</v>
      </c>
      <c r="L1337" s="28" t="s">
        <v>7</v>
      </c>
      <c r="M1337" s="28" t="s">
        <v>8</v>
      </c>
      <c r="N1337" s="28"/>
      <c r="O1337" s="28"/>
      <c r="P1337" s="20" t="s">
        <v>2975</v>
      </c>
      <c r="Q1337" s="21"/>
      <c r="R1337" s="1"/>
      <c r="S1337" s="1" t="str">
        <f aca="false">IF(E1337=F1337,"","NOT EQUAL")</f>
        <v/>
      </c>
      <c r="T1337" s="1" t="str">
        <f aca="false">IF(ISNA(VLOOKUP(P1337,'NEW XEQM.c'!D:D,1,0)),"--",VLOOKUP(P1337,'NEW XEQM.c'!D:G,3,0))</f>
        <v>--</v>
      </c>
      <c r="U1337" s="1"/>
      <c r="W1337" s="0" t="e">
        <f aca="false">SUBSTITUTE(IF(AND(T1337="--",FIND("STD",E1337),FIND("fn",C1337)&gt;0,FIND("ITM_",P1337),I1337="CAT_FNCT"),E1337,""),"""","")</f>
        <v>#VALUE!</v>
      </c>
    </row>
    <row r="1338" customFormat="false" ht="15.75" hidden="false" customHeight="false" outlineLevel="0" collapsed="false">
      <c r="A1338" s="23" t="n">
        <f aca="false">IF(B1338=INT(B1338),ROW(),"")</f>
        <v>1338</v>
      </c>
      <c r="B1338" s="24" t="n">
        <f aca="false">IF(AND(MID(C1338,2,1)&lt;&gt;"/",MID(C1338,1,1)="/"),INT(B1337)+1,B1337+0.01)</f>
        <v>1305</v>
      </c>
      <c r="C1338" s="25" t="s">
        <v>2957</v>
      </c>
      <c r="D1338" s="25" t="s">
        <v>2976</v>
      </c>
      <c r="E1338" s="26" t="s">
        <v>2977</v>
      </c>
      <c r="F1338" s="26" t="s">
        <v>2977</v>
      </c>
      <c r="G1338" s="50" t="n">
        <v>0</v>
      </c>
      <c r="H1338" s="50" t="n">
        <v>0</v>
      </c>
      <c r="I1338" s="44" t="s">
        <v>20</v>
      </c>
      <c r="J1338" s="26" t="s">
        <v>21</v>
      </c>
      <c r="K1338" s="27" t="s">
        <v>22</v>
      </c>
      <c r="L1338" s="28" t="s">
        <v>7</v>
      </c>
      <c r="M1338" s="28" t="s">
        <v>8</v>
      </c>
      <c r="N1338" s="28"/>
      <c r="O1338" s="28"/>
      <c r="P1338" s="20" t="s">
        <v>2978</v>
      </c>
      <c r="Q1338" s="21"/>
      <c r="R1338" s="1"/>
      <c r="S1338" s="1" t="str">
        <f aca="false">IF(E1338=F1338,"","NOT EQUAL")</f>
        <v/>
      </c>
      <c r="T1338" s="1" t="str">
        <f aca="false">IF(ISNA(VLOOKUP(P1338,'NEW XEQM.c'!D:D,1,0)),"--",VLOOKUP(P1338,'NEW XEQM.c'!D:G,3,0))</f>
        <v>--</v>
      </c>
      <c r="U1338" s="1"/>
      <c r="W1338" s="0" t="e">
        <f aca="false">SUBSTITUTE(IF(AND(T1338="--",FIND("STD",E1338),FIND("fn",C1338)&gt;0,FIND("ITM_",P1338),I1338="CAT_FNCT"),E1338,""),"""","")</f>
        <v>#VALUE!</v>
      </c>
    </row>
    <row r="1339" customFormat="false" ht="15.75" hidden="false" customHeight="false" outlineLevel="0" collapsed="false">
      <c r="A1339" s="23" t="n">
        <f aca="false">IF(B1339=INT(B1339),ROW(),"")</f>
        <v>1339</v>
      </c>
      <c r="B1339" s="24" t="n">
        <f aca="false">IF(AND(MID(C1339,2,1)&lt;&gt;"/",MID(C1339,1,1)="/"),INT(B1338)+1,B1338+0.01)</f>
        <v>1306</v>
      </c>
      <c r="C1339" s="25" t="s">
        <v>2957</v>
      </c>
      <c r="D1339" s="25" t="s">
        <v>2979</v>
      </c>
      <c r="E1339" s="26" t="s">
        <v>2980</v>
      </c>
      <c r="F1339" s="26" t="s">
        <v>2980</v>
      </c>
      <c r="G1339" s="50" t="n">
        <v>0</v>
      </c>
      <c r="H1339" s="50" t="n">
        <v>0</v>
      </c>
      <c r="I1339" s="44" t="s">
        <v>20</v>
      </c>
      <c r="J1339" s="26" t="s">
        <v>21</v>
      </c>
      <c r="K1339" s="27" t="s">
        <v>22</v>
      </c>
      <c r="L1339" s="28" t="s">
        <v>7</v>
      </c>
      <c r="M1339" s="28" t="s">
        <v>8</v>
      </c>
      <c r="N1339" s="28"/>
      <c r="O1339" s="28"/>
      <c r="P1339" s="20" t="s">
        <v>2981</v>
      </c>
      <c r="Q1339" s="21"/>
      <c r="R1339" s="1"/>
      <c r="S1339" s="1" t="str">
        <f aca="false">IF(E1339=F1339,"","NOT EQUAL")</f>
        <v/>
      </c>
      <c r="T1339" s="1" t="str">
        <f aca="false">IF(ISNA(VLOOKUP(P1339,'NEW XEQM.c'!D:D,1,0)),"--",VLOOKUP(P1339,'NEW XEQM.c'!D:G,3,0))</f>
        <v>--</v>
      </c>
      <c r="U1339" s="1"/>
      <c r="W1339" s="0" t="e">
        <f aca="false">SUBSTITUTE(IF(AND(T1339="--",FIND("STD",E1339),FIND("fn",C1339)&gt;0,FIND("ITM_",P1339),I1339="CAT_FNCT"),E1339,""),"""","")</f>
        <v>#VALUE!</v>
      </c>
    </row>
    <row r="1340" customFormat="false" ht="15.75" hidden="false" customHeight="false" outlineLevel="0" collapsed="false">
      <c r="A1340" s="23" t="n">
        <f aca="false">IF(B1340=INT(B1340),ROW(),"")</f>
        <v>1340</v>
      </c>
      <c r="B1340" s="24" t="n">
        <f aca="false">IF(AND(MID(C1340,2,1)&lt;&gt;"/",MID(C1340,1,1)="/"),INT(B1339)+1,B1339+0.01)</f>
        <v>1307</v>
      </c>
      <c r="C1340" s="25" t="s">
        <v>2957</v>
      </c>
      <c r="D1340" s="25" t="s">
        <v>2982</v>
      </c>
      <c r="E1340" s="26" t="s">
        <v>2983</v>
      </c>
      <c r="F1340" s="26" t="s">
        <v>2983</v>
      </c>
      <c r="G1340" s="50" t="n">
        <v>0</v>
      </c>
      <c r="H1340" s="50" t="n">
        <v>0</v>
      </c>
      <c r="I1340" s="44" t="s">
        <v>20</v>
      </c>
      <c r="J1340" s="26" t="s">
        <v>21</v>
      </c>
      <c r="K1340" s="27" t="s">
        <v>22</v>
      </c>
      <c r="L1340" s="28" t="s">
        <v>7</v>
      </c>
      <c r="M1340" s="28" t="s">
        <v>8</v>
      </c>
      <c r="N1340" s="28"/>
      <c r="O1340" s="28"/>
      <c r="P1340" s="20" t="s">
        <v>2984</v>
      </c>
      <c r="Q1340" s="21"/>
      <c r="R1340" s="1"/>
      <c r="S1340" s="1" t="str">
        <f aca="false">IF(E1340=F1340,"","NOT EQUAL")</f>
        <v/>
      </c>
      <c r="T1340" s="1" t="str">
        <f aca="false">IF(ISNA(VLOOKUP(P1340,'NEW XEQM.c'!D:D,1,0)),"--",VLOOKUP(P1340,'NEW XEQM.c'!D:G,3,0))</f>
        <v>--</v>
      </c>
      <c r="U1340" s="1"/>
      <c r="W1340" s="0" t="e">
        <f aca="false">SUBSTITUTE(IF(AND(T1340="--",FIND("STD",E1340),FIND("fn",C1340)&gt;0,FIND("ITM_",P1340),I1340="CAT_FNCT"),E1340,""),"""","")</f>
        <v>#VALUE!</v>
      </c>
    </row>
    <row r="1341" customFormat="false" ht="15.75" hidden="false" customHeight="false" outlineLevel="0" collapsed="false">
      <c r="A1341" s="23" t="n">
        <f aca="false">IF(B1341=INT(B1341),ROW(),"")</f>
        <v>1341</v>
      </c>
      <c r="B1341" s="24" t="n">
        <f aca="false">IF(AND(MID(C1341,2,1)&lt;&gt;"/",MID(C1341,1,1)="/"),INT(B1340)+1,B1340+0.01)</f>
        <v>1308</v>
      </c>
      <c r="C1341" s="25" t="s">
        <v>2957</v>
      </c>
      <c r="D1341" s="25" t="s">
        <v>2985</v>
      </c>
      <c r="E1341" s="26" t="s">
        <v>2986</v>
      </c>
      <c r="F1341" s="26" t="s">
        <v>2986</v>
      </c>
      <c r="G1341" s="50" t="n">
        <v>0</v>
      </c>
      <c r="H1341" s="50" t="n">
        <v>0</v>
      </c>
      <c r="I1341" s="44" t="s">
        <v>20</v>
      </c>
      <c r="J1341" s="26" t="s">
        <v>21</v>
      </c>
      <c r="K1341" s="27" t="s">
        <v>22</v>
      </c>
      <c r="L1341" s="28" t="s">
        <v>7</v>
      </c>
      <c r="M1341" s="28" t="s">
        <v>8</v>
      </c>
      <c r="N1341" s="28"/>
      <c r="O1341" s="28"/>
      <c r="P1341" s="20" t="s">
        <v>2987</v>
      </c>
      <c r="Q1341" s="21"/>
      <c r="R1341" s="1"/>
      <c r="S1341" s="1" t="str">
        <f aca="false">IF(E1341=F1341,"","NOT EQUAL")</f>
        <v/>
      </c>
      <c r="T1341" s="1" t="str">
        <f aca="false">IF(ISNA(VLOOKUP(P1341,'NEW XEQM.c'!D:D,1,0)),"--",VLOOKUP(P1341,'NEW XEQM.c'!D:G,3,0))</f>
        <v>--</v>
      </c>
      <c r="U1341" s="1"/>
      <c r="W1341" s="0" t="e">
        <f aca="false">SUBSTITUTE(IF(AND(T1341="--",FIND("STD",E1341),FIND("fn",C1341)&gt;0,FIND("ITM_",P1341),I1341="CAT_FNCT"),E1341,""),"""","")</f>
        <v>#VALUE!</v>
      </c>
    </row>
    <row r="1342" customFormat="false" ht="15.75" hidden="false" customHeight="false" outlineLevel="0" collapsed="false">
      <c r="A1342" s="23" t="n">
        <f aca="false">IF(B1342=INT(B1342),ROW(),"")</f>
        <v>1342</v>
      </c>
      <c r="B1342" s="24" t="n">
        <f aca="false">IF(AND(MID(C1342,2,1)&lt;&gt;"/",MID(C1342,1,1)="/"),INT(B1341)+1,B1341+0.01)</f>
        <v>1309</v>
      </c>
      <c r="C1342" s="163" t="s">
        <v>2988</v>
      </c>
      <c r="D1342" s="163" t="s">
        <v>2989</v>
      </c>
      <c r="E1342" s="164" t="s">
        <v>2990</v>
      </c>
      <c r="F1342" s="164" t="s">
        <v>2990</v>
      </c>
      <c r="G1342" s="165" t="n">
        <v>0</v>
      </c>
      <c r="H1342" s="165" t="n">
        <v>0</v>
      </c>
      <c r="I1342" s="56" t="s">
        <v>20</v>
      </c>
      <c r="J1342" s="166" t="s">
        <v>5</v>
      </c>
      <c r="K1342" s="167" t="s">
        <v>6</v>
      </c>
      <c r="L1342" s="168" t="s">
        <v>7</v>
      </c>
      <c r="M1342" s="28" t="s">
        <v>8</v>
      </c>
      <c r="N1342" s="28"/>
      <c r="O1342" s="169"/>
      <c r="P1342" s="20" t="s">
        <v>2991</v>
      </c>
      <c r="Q1342" s="21"/>
      <c r="R1342" s="1"/>
      <c r="S1342" s="1" t="str">
        <f aca="false">IF(E1342=F1342,"","NOT EQUAL")</f>
        <v/>
      </c>
      <c r="T1342" s="1" t="str">
        <f aca="false">IF(ISNA(VLOOKUP(P1342,'NEW XEQM.c'!D:D,1,0)),"--",VLOOKUP(P1342,'NEW XEQM.c'!D:G,3,0))</f>
        <v>--</v>
      </c>
      <c r="U1342" s="1"/>
      <c r="W1342" s="0" t="e">
        <f aca="false">SUBSTITUTE(IF(AND(T1342="--",FIND("STD",E1342),FIND("fn",C1342)&gt;0,FIND("ITM_",P1342),I1342="CAT_FNCT"),E1342,""),"""","")</f>
        <v>#VALUE!</v>
      </c>
    </row>
    <row r="1343" customFormat="false" ht="15.75" hidden="false" customHeight="false" outlineLevel="0" collapsed="false">
      <c r="A1343" s="23" t="n">
        <f aca="false">IF(B1343=INT(B1343),ROW(),"")</f>
        <v>1343</v>
      </c>
      <c r="B1343" s="24" t="n">
        <f aca="false">IF(AND(MID(C1343,2,1)&lt;&gt;"/",MID(C1343,1,1)="/"),INT(B1342)+1,B1342+0.01)</f>
        <v>1310</v>
      </c>
      <c r="C1343" s="25" t="s">
        <v>2988</v>
      </c>
      <c r="D1343" s="25" t="s">
        <v>33</v>
      </c>
      <c r="E1343" s="26" t="s">
        <v>2992</v>
      </c>
      <c r="F1343" s="26" t="s">
        <v>2992</v>
      </c>
      <c r="G1343" s="50" t="n">
        <v>0</v>
      </c>
      <c r="H1343" s="50" t="n">
        <v>0</v>
      </c>
      <c r="I1343" s="44" t="s">
        <v>20</v>
      </c>
      <c r="J1343" s="26" t="s">
        <v>21</v>
      </c>
      <c r="K1343" s="27" t="s">
        <v>22</v>
      </c>
      <c r="L1343" s="28" t="s">
        <v>7</v>
      </c>
      <c r="M1343" s="28" t="s">
        <v>8</v>
      </c>
      <c r="N1343" s="28"/>
      <c r="O1343" s="28"/>
      <c r="P1343" s="20" t="s">
        <v>2993</v>
      </c>
      <c r="Q1343" s="21"/>
      <c r="R1343" s="1"/>
      <c r="S1343" s="1" t="str">
        <f aca="false">IF(E1343=F1343,"","NOT EQUAL")</f>
        <v/>
      </c>
      <c r="T1343" s="1" t="str">
        <f aca="false">IF(ISNA(VLOOKUP(P1343,'NEW XEQM.c'!D:D,1,0)),"--",VLOOKUP(P1343,'NEW XEQM.c'!D:G,3,0))</f>
        <v>--</v>
      </c>
      <c r="U1343" s="1"/>
      <c r="W1343" s="0" t="e">
        <f aca="false">SUBSTITUTE(IF(AND(T1343="--",FIND("STD",E1343),FIND("fn",C1343)&gt;0,FIND("ITM_",P1343),I1343="CAT_FNCT"),E1343,""),"""","")</f>
        <v>#VALUE!</v>
      </c>
    </row>
    <row r="1344" customFormat="false" ht="15.75" hidden="false" customHeight="false" outlineLevel="0" collapsed="false">
      <c r="A1344" s="23" t="n">
        <f aca="false">IF(B1344=INT(B1344),ROW(),"")</f>
        <v>1344</v>
      </c>
      <c r="B1344" s="24" t="n">
        <f aca="false">IF(AND(MID(C1344,2,1)&lt;&gt;"/",MID(C1344,1,1)="/"),INT(B1343)+1,B1343+0.01)</f>
        <v>1311</v>
      </c>
      <c r="C1344" s="68" t="s">
        <v>0</v>
      </c>
      <c r="D1344" s="68" t="s">
        <v>1</v>
      </c>
      <c r="E1344" s="69" t="str">
        <f aca="false">CHAR(34)&amp;IF(B1344&lt;10,"000",IF(B1344&lt;100,"00",IF(B1344&lt;1000,"0","")))&amp;$B1344&amp;CHAR(34)</f>
        <v>"1311"</v>
      </c>
      <c r="F1344" s="70" t="str">
        <f aca="false">E1344</f>
        <v>"1311"</v>
      </c>
      <c r="G1344" s="71" t="n">
        <v>0</v>
      </c>
      <c r="H1344" s="71" t="n">
        <v>0</v>
      </c>
      <c r="I1344" s="66" t="s">
        <v>243</v>
      </c>
      <c r="J1344" s="26" t="s">
        <v>21</v>
      </c>
      <c r="K1344" s="72" t="s">
        <v>6</v>
      </c>
      <c r="L1344" s="73" t="s">
        <v>7</v>
      </c>
      <c r="M1344" s="28" t="s">
        <v>244</v>
      </c>
      <c r="N1344" s="28"/>
      <c r="O1344" s="74"/>
      <c r="P1344" s="20" t="str">
        <f aca="false">"ITM_"&amp;IF(B1344&lt;10,"000",IF(B1344&lt;100,"00",IF(B1344&lt;1000,"0","")))&amp;$B1344</f>
        <v>ITM_1311</v>
      </c>
      <c r="Q1344" s="21"/>
      <c r="R1344" s="1"/>
      <c r="S1344" s="1" t="str">
        <f aca="false">IF(E1344=F1344,"","NOT EQUAL")</f>
        <v/>
      </c>
      <c r="T1344" s="1" t="str">
        <f aca="false">IF(ISNA(VLOOKUP(P1344,'NEW XEQM.c'!D:D,1,0)),"--",VLOOKUP(P1344,'NEW XEQM.c'!D:G,3,0))</f>
        <v>--</v>
      </c>
      <c r="U1344" s="1"/>
      <c r="W1344" s="0" t="e">
        <f aca="false">SUBSTITUTE(IF(AND(T1344="--",FIND("STD",E1344),FIND("fn",C1344)&gt;0,FIND("ITM_",P1344),I1344="CAT_FNCT"),E1344,""),"""","")</f>
        <v>#VALUE!</v>
      </c>
    </row>
    <row r="1345" customFormat="false" ht="15.75" hidden="false" customHeight="false" outlineLevel="0" collapsed="false">
      <c r="A1345" s="23" t="n">
        <f aca="false">IF(B1345=INT(B1345),ROW(),"")</f>
        <v>1345</v>
      </c>
      <c r="B1345" s="24" t="n">
        <f aca="false">IF(AND(MID(C1345,2,1)&lt;&gt;"/",MID(C1345,1,1)="/"),INT(B1344)+1,B1344+0.01)</f>
        <v>1312</v>
      </c>
      <c r="C1345" s="68" t="s">
        <v>0</v>
      </c>
      <c r="D1345" s="68" t="s">
        <v>1</v>
      </c>
      <c r="E1345" s="69" t="str">
        <f aca="false">CHAR(34)&amp;IF(B1345&lt;10,"000",IF(B1345&lt;100,"00",IF(B1345&lt;1000,"0","")))&amp;$B1345&amp;CHAR(34)</f>
        <v>"1312"</v>
      </c>
      <c r="F1345" s="70" t="str">
        <f aca="false">E1345</f>
        <v>"1312"</v>
      </c>
      <c r="G1345" s="71" t="n">
        <v>0</v>
      </c>
      <c r="H1345" s="71" t="n">
        <v>0</v>
      </c>
      <c r="I1345" s="66" t="s">
        <v>243</v>
      </c>
      <c r="J1345" s="26" t="s">
        <v>21</v>
      </c>
      <c r="K1345" s="72" t="s">
        <v>6</v>
      </c>
      <c r="L1345" s="73" t="s">
        <v>7</v>
      </c>
      <c r="M1345" s="28" t="s">
        <v>244</v>
      </c>
      <c r="N1345" s="28"/>
      <c r="O1345" s="74"/>
      <c r="P1345" s="20" t="str">
        <f aca="false">"ITM_"&amp;IF(B1345&lt;10,"000",IF(B1345&lt;100,"00",IF(B1345&lt;1000,"0","")))&amp;$B1345</f>
        <v>ITM_1312</v>
      </c>
      <c r="Q1345" s="21"/>
      <c r="R1345" s="1"/>
      <c r="S1345" s="1" t="str">
        <f aca="false">IF(E1345=F1345,"","NOT EQUAL")</f>
        <v/>
      </c>
      <c r="T1345" s="1" t="str">
        <f aca="false">IF(ISNA(VLOOKUP(P1345,'NEW XEQM.c'!D:D,1,0)),"--",VLOOKUP(P1345,'NEW XEQM.c'!D:G,3,0))</f>
        <v>--</v>
      </c>
      <c r="U1345" s="1"/>
      <c r="W1345" s="0" t="e">
        <f aca="false">SUBSTITUTE(IF(AND(T1345="--",FIND("STD",E1345),FIND("fn",C1345)&gt;0,FIND("ITM_",P1345),I1345="CAT_FNCT"),E1345,""),"""","")</f>
        <v>#VALUE!</v>
      </c>
    </row>
    <row r="1346" customFormat="false" ht="15.75" hidden="false" customHeight="false" outlineLevel="0" collapsed="false">
      <c r="A1346" s="23" t="n">
        <f aca="false">IF(B1346=INT(B1346),ROW(),"")</f>
        <v>1346</v>
      </c>
      <c r="B1346" s="24" t="n">
        <f aca="false">IF(AND(MID(C1346,2,1)&lt;&gt;"/",MID(C1346,1,1)="/"),INT(B1345)+1,B1345+0.01)</f>
        <v>1313</v>
      </c>
      <c r="C1346" s="68" t="s">
        <v>0</v>
      </c>
      <c r="D1346" s="68" t="s">
        <v>1</v>
      </c>
      <c r="E1346" s="69" t="str">
        <f aca="false">CHAR(34)&amp;IF(B1346&lt;10,"000",IF(B1346&lt;100,"00",IF(B1346&lt;1000,"0","")))&amp;$B1346&amp;CHAR(34)</f>
        <v>"1313"</v>
      </c>
      <c r="F1346" s="70" t="str">
        <f aca="false">E1346</f>
        <v>"1313"</v>
      </c>
      <c r="G1346" s="71" t="n">
        <v>0</v>
      </c>
      <c r="H1346" s="71" t="n">
        <v>0</v>
      </c>
      <c r="I1346" s="66" t="s">
        <v>243</v>
      </c>
      <c r="J1346" s="26" t="s">
        <v>21</v>
      </c>
      <c r="K1346" s="72" t="s">
        <v>6</v>
      </c>
      <c r="L1346" s="73" t="s">
        <v>7</v>
      </c>
      <c r="M1346" s="28" t="s">
        <v>244</v>
      </c>
      <c r="N1346" s="28"/>
      <c r="O1346" s="74"/>
      <c r="P1346" s="20" t="str">
        <f aca="false">"ITM_"&amp;IF(B1346&lt;10,"000",IF(B1346&lt;100,"00",IF(B1346&lt;1000,"0","")))&amp;$B1346</f>
        <v>ITM_1313</v>
      </c>
      <c r="Q1346" s="21"/>
      <c r="R1346" s="1"/>
      <c r="S1346" s="1" t="str">
        <f aca="false">IF(E1346=F1346,"","NOT EQUAL")</f>
        <v/>
      </c>
      <c r="T1346" s="1" t="str">
        <f aca="false">IF(ISNA(VLOOKUP(P1346,'NEW XEQM.c'!D:D,1,0)),"--",VLOOKUP(P1346,'NEW XEQM.c'!D:G,3,0))</f>
        <v>--</v>
      </c>
      <c r="U1346" s="1"/>
      <c r="W1346" s="0" t="e">
        <f aca="false">SUBSTITUTE(IF(AND(T1346="--",FIND("STD",E1346),FIND("fn",C1346)&gt;0,FIND("ITM_",P1346),I1346="CAT_FNCT"),E1346,""),"""","")</f>
        <v>#VALUE!</v>
      </c>
    </row>
    <row r="1347" s="29" customFormat="true" ht="15.75" hidden="false" customHeight="false" outlineLevel="0" collapsed="false">
      <c r="A1347" s="23" t="str">
        <f aca="false">IF(B1347=INT(B1347),ROW(),"")</f>
        <v/>
      </c>
      <c r="B1347" s="24" t="n">
        <f aca="false">IF(AND(MID(C1347,2,1)&lt;&gt;"/",MID(C1347,1,1)="/"),INT(B1346)+1,B1346+0.01)</f>
        <v>1313.01</v>
      </c>
      <c r="C1347" s="12"/>
      <c r="D1347" s="25"/>
      <c r="E1347" s="14"/>
      <c r="F1347" s="14"/>
      <c r="G1347" s="15"/>
      <c r="H1347" s="15"/>
      <c r="I1347" s="26"/>
      <c r="J1347" s="26"/>
      <c r="K1347" s="27"/>
      <c r="L1347" s="28"/>
      <c r="M1347" s="28"/>
      <c r="N1347" s="28"/>
      <c r="O1347" s="12"/>
      <c r="P1347" s="20"/>
      <c r="Q1347" s="21"/>
      <c r="R1347" s="1"/>
      <c r="S1347" s="1"/>
      <c r="T1347" s="1" t="str">
        <f aca="false">IF(ISNA(VLOOKUP(P1347,'NEW XEQM.c'!D:D,1,0)),"--",VLOOKUP(P1347,'NEW XEQM.c'!D:G,3,0))</f>
        <v>--</v>
      </c>
      <c r="U1347" s="1"/>
      <c r="W1347" s="29" t="e">
        <f aca="false">SUBSTITUTE(IF(AND(T1347="--",FIND("STD",E1347),FIND("fn",C1347)&gt;0,FIND("ITM_",P1347),I1347="CAT_FNCT"),E1347,""),"""","")</f>
        <v>#VALUE!</v>
      </c>
    </row>
    <row r="1348" s="29" customFormat="true" ht="15.75" hidden="false" customHeight="false" outlineLevel="0" collapsed="false">
      <c r="A1348" s="23" t="str">
        <f aca="false">IF(B1348=INT(B1348),ROW(),"")</f>
        <v/>
      </c>
      <c r="B1348" s="24" t="n">
        <f aca="false">IF(AND(MID(C1348,2,1)&lt;&gt;"/",MID(C1348,1,1)="/"),INT(B1347)+1,B1347+0.01)</f>
        <v>1313.02</v>
      </c>
      <c r="C1348" s="12"/>
      <c r="D1348" s="25"/>
      <c r="E1348" s="14"/>
      <c r="F1348" s="14"/>
      <c r="G1348" s="15"/>
      <c r="H1348" s="15"/>
      <c r="I1348" s="26"/>
      <c r="J1348" s="26"/>
      <c r="K1348" s="27"/>
      <c r="L1348" s="28"/>
      <c r="M1348" s="28"/>
      <c r="N1348" s="28"/>
      <c r="O1348" s="12"/>
      <c r="P1348" s="20"/>
      <c r="Q1348" s="21"/>
      <c r="R1348" s="1"/>
      <c r="S1348" s="1"/>
      <c r="T1348" s="1" t="str">
        <f aca="false">IF(ISNA(VLOOKUP(P1348,'NEW XEQM.c'!D:D,1,0)),"--",VLOOKUP(P1348,'NEW XEQM.c'!D:G,3,0))</f>
        <v>--</v>
      </c>
      <c r="U1348" s="1"/>
      <c r="W1348" s="29" t="e">
        <f aca="false">SUBSTITUTE(IF(AND(T1348="--",FIND("STD",E1348),FIND("fn",C1348)&gt;0,FIND("ITM_",P1348),I1348="CAT_FNCT"),E1348,""),"""","")</f>
        <v>#VALUE!</v>
      </c>
    </row>
    <row r="1349" s="29" customFormat="true" ht="15.75" hidden="false" customHeight="false" outlineLevel="0" collapsed="false">
      <c r="A1349" s="23" t="str">
        <f aca="false">IF(B1349=INT(B1349),ROW(),"")</f>
        <v/>
      </c>
      <c r="B1349" s="24" t="n">
        <f aca="false">IF(AND(MID(C1349,2,1)&lt;&gt;"/",MID(C1349,1,1)="/"),INT(B1348)+1,B1348+0.01)</f>
        <v>1313.03</v>
      </c>
      <c r="C1349" s="12" t="s">
        <v>2994</v>
      </c>
      <c r="D1349" s="25"/>
      <c r="E1349" s="14"/>
      <c r="F1349" s="14"/>
      <c r="G1349" s="15"/>
      <c r="H1349" s="15"/>
      <c r="I1349" s="26"/>
      <c r="J1349" s="26"/>
      <c r="K1349" s="27"/>
      <c r="L1349" s="28"/>
      <c r="M1349" s="28"/>
      <c r="N1349" s="28"/>
      <c r="O1349" s="12"/>
      <c r="P1349" s="146" t="str">
        <f aca="false">C1349</f>
        <v>// Menus</v>
      </c>
      <c r="Q1349" s="21"/>
      <c r="R1349" s="1"/>
      <c r="S1349" s="1"/>
      <c r="T1349" s="1" t="str">
        <f aca="false">IF(ISNA(VLOOKUP(P1349,'NEW XEQM.c'!D:D,1,0)),"--",VLOOKUP(P1349,'NEW XEQM.c'!D:G,3,0))</f>
        <v>--</v>
      </c>
      <c r="U1349" s="1"/>
      <c r="W1349" s="29" t="e">
        <f aca="false">SUBSTITUTE(IF(AND(T1349="--",FIND("STD",E1349),FIND("fn",C1349)&gt;0,FIND("ITM_",P1349),I1349="CAT_FNCT"),E1349,""),"""","")</f>
        <v>#VALUE!</v>
      </c>
    </row>
    <row r="1350" customFormat="false" ht="15.75" hidden="false" customHeight="false" outlineLevel="0" collapsed="false">
      <c r="A1350" s="23" t="n">
        <f aca="false">IF(B1350=INT(B1350),ROW(),"")</f>
        <v>1350</v>
      </c>
      <c r="B1350" s="24" t="n">
        <f aca="false">IF(AND(MID(C1350,2,1)&lt;&gt;"/",MID(C1350,1,1)="/"),INT(B1349)+1,B1349+0.01)</f>
        <v>1314</v>
      </c>
      <c r="C1350" s="25" t="s">
        <v>0</v>
      </c>
      <c r="D1350" s="25" t="s">
        <v>1</v>
      </c>
      <c r="E1350" s="26" t="s">
        <v>2995</v>
      </c>
      <c r="F1350" s="26" t="s">
        <v>2995</v>
      </c>
      <c r="G1350" s="15" t="n">
        <v>0</v>
      </c>
      <c r="H1350" s="15" t="n">
        <v>0</v>
      </c>
      <c r="I1350" s="156" t="s">
        <v>2741</v>
      </c>
      <c r="J1350" s="26" t="s">
        <v>5</v>
      </c>
      <c r="K1350" s="27" t="s">
        <v>6</v>
      </c>
      <c r="L1350" s="28" t="s">
        <v>7</v>
      </c>
      <c r="M1350" s="28" t="s">
        <v>244</v>
      </c>
      <c r="N1350" s="28"/>
      <c r="O1350" s="28"/>
      <c r="P1350" s="20" t="s">
        <v>2996</v>
      </c>
      <c r="Q1350" s="21"/>
      <c r="R1350" s="1"/>
      <c r="S1350" s="1" t="str">
        <f aca="false">IF(E1350=F1350,"","NOT EQUAL")</f>
        <v/>
      </c>
      <c r="T1350" s="1" t="str">
        <f aca="false">IF(ISNA(VLOOKUP(P1350,'NEW XEQM.c'!D:D,1,0)),"--",VLOOKUP(P1350,'NEW XEQM.c'!D:G,3,0))</f>
        <v>--</v>
      </c>
      <c r="U1350" s="1"/>
      <c r="W1350" s="0" t="e">
        <f aca="false">SUBSTITUTE(IF(AND(T1350="--",FIND("STD",E1350),FIND("fn",C1350)&gt;0,FIND("ITM_",P1350),I1350="CAT_FNCT"),E1350,""),"""","")</f>
        <v>#VALUE!</v>
      </c>
    </row>
    <row r="1351" customFormat="false" ht="15.75" hidden="false" customHeight="false" outlineLevel="0" collapsed="false">
      <c r="A1351" s="23" t="n">
        <f aca="false">IF(B1351=INT(B1351),ROW(),"")</f>
        <v>1351</v>
      </c>
      <c r="B1351" s="24" t="n">
        <f aca="false">IF(AND(MID(C1351,2,1)&lt;&gt;"/",MID(C1351,1,1)="/"),INT(B1350)+1,B1350+0.01)</f>
        <v>1315</v>
      </c>
      <c r="C1351" s="25" t="s">
        <v>0</v>
      </c>
      <c r="D1351" s="25" t="s">
        <v>1</v>
      </c>
      <c r="E1351" s="26" t="s">
        <v>2997</v>
      </c>
      <c r="F1351" s="26" t="s">
        <v>2997</v>
      </c>
      <c r="G1351" s="47" t="n">
        <v>0</v>
      </c>
      <c r="H1351" s="47" t="n">
        <v>0</v>
      </c>
      <c r="I1351" s="156" t="s">
        <v>2741</v>
      </c>
      <c r="J1351" s="26" t="s">
        <v>5</v>
      </c>
      <c r="K1351" s="27" t="s">
        <v>6</v>
      </c>
      <c r="L1351" s="28" t="s">
        <v>7</v>
      </c>
      <c r="M1351" s="28" t="s">
        <v>244</v>
      </c>
      <c r="N1351" s="28"/>
      <c r="O1351" s="28"/>
      <c r="P1351" s="20" t="s">
        <v>2998</v>
      </c>
      <c r="Q1351" s="21"/>
      <c r="R1351" s="1"/>
      <c r="S1351" s="1" t="str">
        <f aca="false">IF(E1351=F1351,"","NOT EQUAL")</f>
        <v/>
      </c>
      <c r="T1351" s="1" t="str">
        <f aca="false">IF(ISNA(VLOOKUP(P1351,'NEW XEQM.c'!D:D,1,0)),"--",VLOOKUP(P1351,'NEW XEQM.c'!D:G,3,0))</f>
        <v>--</v>
      </c>
      <c r="U1351" s="1"/>
      <c r="W1351" s="0" t="e">
        <f aca="false">SUBSTITUTE(IF(AND(T1351="--",FIND("STD",E1351),FIND("fn",C1351)&gt;0,FIND("ITM_",P1351),I1351="CAT_FNCT"),E1351,""),"""","")</f>
        <v>#VALUE!</v>
      </c>
    </row>
    <row r="1352" customFormat="false" ht="15.75" hidden="false" customHeight="false" outlineLevel="0" collapsed="false">
      <c r="A1352" s="23" t="n">
        <f aca="false">IF(B1352=INT(B1352),ROW(),"")</f>
        <v>1352</v>
      </c>
      <c r="B1352" s="24" t="n">
        <f aca="false">IF(AND(MID(C1352,2,1)&lt;&gt;"/",MID(C1352,1,1)="/"),INT(B1351)+1,B1351+0.01)</f>
        <v>1316</v>
      </c>
      <c r="C1352" s="25" t="s">
        <v>0</v>
      </c>
      <c r="D1352" s="25" t="s">
        <v>1</v>
      </c>
      <c r="E1352" s="26" t="s">
        <v>2999</v>
      </c>
      <c r="F1352" s="26" t="s">
        <v>2999</v>
      </c>
      <c r="G1352" s="47" t="n">
        <v>0</v>
      </c>
      <c r="H1352" s="47" t="n">
        <v>0</v>
      </c>
      <c r="I1352" s="156" t="s">
        <v>2741</v>
      </c>
      <c r="J1352" s="26" t="s">
        <v>5</v>
      </c>
      <c r="K1352" s="27" t="s">
        <v>6</v>
      </c>
      <c r="L1352" s="28" t="s">
        <v>7</v>
      </c>
      <c r="M1352" s="28" t="s">
        <v>244</v>
      </c>
      <c r="N1352" s="28"/>
      <c r="O1352" s="28"/>
      <c r="P1352" s="20" t="s">
        <v>3000</v>
      </c>
      <c r="Q1352" s="21"/>
      <c r="R1352" s="1"/>
      <c r="S1352" s="1" t="str">
        <f aca="false">IF(E1352=F1352,"","NOT EQUAL")</f>
        <v/>
      </c>
      <c r="T1352" s="1" t="str">
        <f aca="false">IF(ISNA(VLOOKUP(P1352,'NEW XEQM.c'!D:D,1,0)),"--",VLOOKUP(P1352,'NEW XEQM.c'!D:G,3,0))</f>
        <v>--</v>
      </c>
      <c r="U1352" s="1"/>
      <c r="W1352" s="0" t="e">
        <f aca="false">SUBSTITUTE(IF(AND(T1352="--",FIND("STD",E1352),FIND("fn",C1352)&gt;0,FIND("ITM_",P1352),I1352="CAT_FNCT"),E1352,""),"""","")</f>
        <v>#VALUE!</v>
      </c>
    </row>
    <row r="1353" customFormat="false" ht="15.75" hidden="false" customHeight="false" outlineLevel="0" collapsed="false">
      <c r="A1353" s="23" t="n">
        <f aca="false">IF(B1353=INT(B1353),ROW(),"")</f>
        <v>1353</v>
      </c>
      <c r="B1353" s="24" t="n">
        <f aca="false">IF(AND(MID(C1353,2,1)&lt;&gt;"/",MID(C1353,1,1)="/"),INT(B1352)+1,B1352+0.01)</f>
        <v>1317</v>
      </c>
      <c r="C1353" s="25" t="s">
        <v>0</v>
      </c>
      <c r="D1353" s="34" t="s">
        <v>138</v>
      </c>
      <c r="E1353" s="149" t="s">
        <v>3001</v>
      </c>
      <c r="F1353" s="149" t="s">
        <v>3001</v>
      </c>
      <c r="G1353" s="47" t="n">
        <v>0</v>
      </c>
      <c r="H1353" s="47" t="n">
        <v>0</v>
      </c>
      <c r="I1353" s="156" t="s">
        <v>2741</v>
      </c>
      <c r="J1353" s="26" t="s">
        <v>5</v>
      </c>
      <c r="K1353" s="27" t="s">
        <v>6</v>
      </c>
      <c r="L1353" s="28" t="s">
        <v>7</v>
      </c>
      <c r="M1353" s="28" t="s">
        <v>244</v>
      </c>
      <c r="N1353" s="28"/>
      <c r="O1353" s="28"/>
      <c r="P1353" s="20" t="s">
        <v>3002</v>
      </c>
      <c r="Q1353" s="21"/>
      <c r="R1353" s="1"/>
      <c r="S1353" s="1" t="str">
        <f aca="false">IF(E1353=F1353,"","NOT EQUAL")</f>
        <v/>
      </c>
      <c r="T1353" s="1" t="str">
        <f aca="false">IF(ISNA(VLOOKUP(P1353,'NEW XEQM.c'!D:D,1,0)),"--",VLOOKUP(P1353,'NEW XEQM.c'!D:G,3,0))</f>
        <v>--</v>
      </c>
      <c r="U1353" s="1"/>
      <c r="W1353" s="0" t="e">
        <f aca="false">SUBSTITUTE(IF(AND(T1353="--",FIND("STD",E1353),FIND("fn",C1353)&gt;0,FIND("ITM_",P1353),I1353="CAT_FNCT"),E1353,""),"""","")</f>
        <v>#VALUE!</v>
      </c>
    </row>
    <row r="1354" customFormat="false" ht="15.75" hidden="false" customHeight="false" outlineLevel="0" collapsed="false">
      <c r="A1354" s="23" t="n">
        <f aca="false">IF(B1354=INT(B1354),ROW(),"")</f>
        <v>1354</v>
      </c>
      <c r="B1354" s="24" t="n">
        <f aca="false">IF(AND(MID(C1354,2,1)&lt;&gt;"/",MID(C1354,1,1)="/"),INT(B1353)+1,B1353+0.01)</f>
        <v>1318</v>
      </c>
      <c r="C1354" s="25" t="s">
        <v>0</v>
      </c>
      <c r="D1354" s="34" t="s">
        <v>138</v>
      </c>
      <c r="E1354" s="149" t="s">
        <v>3003</v>
      </c>
      <c r="F1354" s="149" t="s">
        <v>3003</v>
      </c>
      <c r="G1354" s="47" t="n">
        <v>0</v>
      </c>
      <c r="H1354" s="47" t="n">
        <v>0</v>
      </c>
      <c r="I1354" s="156" t="s">
        <v>2741</v>
      </c>
      <c r="J1354" s="26" t="s">
        <v>5</v>
      </c>
      <c r="K1354" s="27" t="s">
        <v>6</v>
      </c>
      <c r="L1354" s="28" t="s">
        <v>7</v>
      </c>
      <c r="M1354" s="28" t="s">
        <v>244</v>
      </c>
      <c r="N1354" s="28"/>
      <c r="O1354" s="28"/>
      <c r="P1354" s="20" t="s">
        <v>3004</v>
      </c>
      <c r="Q1354" s="21"/>
      <c r="R1354" s="1"/>
      <c r="S1354" s="1" t="str">
        <f aca="false">IF(E1354=F1354,"","NOT EQUAL")</f>
        <v/>
      </c>
      <c r="T1354" s="1" t="str">
        <f aca="false">IF(ISNA(VLOOKUP(P1354,'NEW XEQM.c'!D:D,1,0)),"--",VLOOKUP(P1354,'NEW XEQM.c'!D:G,3,0))</f>
        <v>--</v>
      </c>
      <c r="U1354" s="1"/>
      <c r="W1354" s="0" t="e">
        <f aca="false">SUBSTITUTE(IF(AND(T1354="--",FIND("STD",E1354),FIND("fn",C1354)&gt;0,FIND("ITM_",P1354),I1354="CAT_FNCT"),E1354,""),"""","")</f>
        <v>#VALUE!</v>
      </c>
    </row>
    <row r="1355" customFormat="false" ht="15.75" hidden="false" customHeight="false" outlineLevel="0" collapsed="false">
      <c r="A1355" s="23" t="n">
        <f aca="false">IF(B1355=INT(B1355),ROW(),"")</f>
        <v>1355</v>
      </c>
      <c r="B1355" s="24" t="n">
        <f aca="false">IF(AND(MID(C1355,2,1)&lt;&gt;"/",MID(C1355,1,1)="/"),INT(B1354)+1,B1354+0.01)</f>
        <v>1319</v>
      </c>
      <c r="C1355" s="25" t="s">
        <v>0</v>
      </c>
      <c r="D1355" s="34" t="s">
        <v>138</v>
      </c>
      <c r="E1355" s="149" t="s">
        <v>3005</v>
      </c>
      <c r="F1355" s="149" t="s">
        <v>3006</v>
      </c>
      <c r="G1355" s="47" t="n">
        <v>0</v>
      </c>
      <c r="H1355" s="47" t="n">
        <v>0</v>
      </c>
      <c r="I1355" s="156" t="s">
        <v>2741</v>
      </c>
      <c r="J1355" s="26" t="s">
        <v>5</v>
      </c>
      <c r="K1355" s="27" t="s">
        <v>6</v>
      </c>
      <c r="L1355" s="28" t="s">
        <v>7</v>
      </c>
      <c r="M1355" s="28" t="s">
        <v>244</v>
      </c>
      <c r="N1355" s="28"/>
      <c r="O1355" s="25" t="s">
        <v>3007</v>
      </c>
      <c r="P1355" s="20" t="s">
        <v>3008</v>
      </c>
      <c r="Q1355" s="21"/>
      <c r="R1355" s="1"/>
      <c r="S1355" s="1" t="str">
        <f aca="false">IF(E1355=F1355,"","NOT EQUAL")</f>
        <v>NOT EQUAL</v>
      </c>
      <c r="T1355" s="1" t="str">
        <f aca="false">IF(ISNA(VLOOKUP(P1355,'NEW XEQM.c'!D:D,1,0)),"--",VLOOKUP(P1355,'NEW XEQM.c'!D:G,3,0))</f>
        <v>--</v>
      </c>
      <c r="U1355" s="1"/>
      <c r="W1355" s="0" t="e">
        <f aca="false">SUBSTITUTE(IF(AND(T1355="--",FIND("STD",E1355),FIND("fn",C1355)&gt;0,FIND("ITM_",P1355),I1355="CAT_FNCT"),E1355,""),"""","")</f>
        <v>#VALUE!</v>
      </c>
    </row>
    <row r="1356" customFormat="false" ht="15.75" hidden="false" customHeight="false" outlineLevel="0" collapsed="false">
      <c r="A1356" s="23" t="n">
        <f aca="false">IF(B1356=INT(B1356),ROW(),"")</f>
        <v>1356</v>
      </c>
      <c r="B1356" s="24" t="n">
        <f aca="false">IF(AND(MID(C1356,2,1)&lt;&gt;"/",MID(C1356,1,1)="/"),INT(B1355)+1,B1355+0.01)</f>
        <v>1320</v>
      </c>
      <c r="C1356" s="25" t="s">
        <v>0</v>
      </c>
      <c r="D1356" s="25" t="s">
        <v>1</v>
      </c>
      <c r="E1356" s="149" t="s">
        <v>3009</v>
      </c>
      <c r="F1356" s="149" t="s">
        <v>3009</v>
      </c>
      <c r="G1356" s="47" t="n">
        <v>0</v>
      </c>
      <c r="H1356" s="47" t="n">
        <v>0</v>
      </c>
      <c r="I1356" s="156" t="s">
        <v>2741</v>
      </c>
      <c r="J1356" s="26" t="s">
        <v>5</v>
      </c>
      <c r="K1356" s="27" t="s">
        <v>6</v>
      </c>
      <c r="L1356" s="28" t="s">
        <v>7</v>
      </c>
      <c r="M1356" s="28" t="s">
        <v>244</v>
      </c>
      <c r="N1356" s="28"/>
      <c r="O1356" s="28"/>
      <c r="P1356" s="20" t="s">
        <v>3010</v>
      </c>
      <c r="Q1356" s="21"/>
      <c r="R1356" s="1"/>
      <c r="S1356" s="1" t="str">
        <f aca="false">IF(E1356=F1356,"","NOT EQUAL")</f>
        <v/>
      </c>
      <c r="T1356" s="1" t="str">
        <f aca="false">IF(ISNA(VLOOKUP(P1356,'NEW XEQM.c'!D:D,1,0)),"--",VLOOKUP(P1356,'NEW XEQM.c'!D:G,3,0))</f>
        <v>--</v>
      </c>
      <c r="U1356" s="1"/>
      <c r="W1356" s="0" t="e">
        <f aca="false">SUBSTITUTE(IF(AND(T1356="--",FIND("STD",E1356),FIND("fn",C1356)&gt;0,FIND("ITM_",P1356),I1356="CAT_FNCT"),E1356,""),"""","")</f>
        <v>#VALUE!</v>
      </c>
    </row>
    <row r="1357" customFormat="false" ht="15.75" hidden="false" customHeight="false" outlineLevel="0" collapsed="false">
      <c r="A1357" s="23" t="n">
        <f aca="false">IF(B1357=INT(B1357),ROW(),"")</f>
        <v>1357</v>
      </c>
      <c r="B1357" s="24" t="n">
        <f aca="false">IF(AND(MID(C1357,2,1)&lt;&gt;"/",MID(C1357,1,1)="/"),INT(B1356)+1,B1356+0.01)</f>
        <v>1321</v>
      </c>
      <c r="C1357" s="25" t="s">
        <v>0</v>
      </c>
      <c r="D1357" s="25" t="s">
        <v>1</v>
      </c>
      <c r="E1357" s="149" t="s">
        <v>3011</v>
      </c>
      <c r="F1357" s="149" t="s">
        <v>3011</v>
      </c>
      <c r="G1357" s="47" t="n">
        <v>0</v>
      </c>
      <c r="H1357" s="47" t="n">
        <v>0</v>
      </c>
      <c r="I1357" s="156" t="s">
        <v>2741</v>
      </c>
      <c r="J1357" s="26" t="s">
        <v>5</v>
      </c>
      <c r="K1357" s="27" t="s">
        <v>6</v>
      </c>
      <c r="L1357" s="28" t="s">
        <v>7</v>
      </c>
      <c r="M1357" s="28" t="s">
        <v>244</v>
      </c>
      <c r="N1357" s="28"/>
      <c r="O1357" s="28"/>
      <c r="P1357" s="20" t="s">
        <v>3012</v>
      </c>
      <c r="Q1357" s="21"/>
      <c r="R1357" s="1"/>
      <c r="S1357" s="1" t="str">
        <f aca="false">IF(E1357=F1357,"","NOT EQUAL")</f>
        <v/>
      </c>
      <c r="T1357" s="1" t="str">
        <f aca="false">IF(ISNA(VLOOKUP(P1357,'NEW XEQM.c'!D:D,1,0)),"--",VLOOKUP(P1357,'NEW XEQM.c'!D:G,3,0))</f>
        <v>--</v>
      </c>
      <c r="U1357" s="1"/>
      <c r="W1357" s="0" t="e">
        <f aca="false">SUBSTITUTE(IF(AND(T1357="--",FIND("STD",E1357),FIND("fn",C1357)&gt;0,FIND("ITM_",P1357),I1357="CAT_FNCT"),E1357,""),"""","")</f>
        <v>#VALUE!</v>
      </c>
    </row>
    <row r="1358" customFormat="false" ht="15.75" hidden="false" customHeight="false" outlineLevel="0" collapsed="false">
      <c r="A1358" s="23" t="n">
        <f aca="false">IF(B1358=INT(B1358),ROW(),"")</f>
        <v>1358</v>
      </c>
      <c r="B1358" s="24" t="n">
        <f aca="false">IF(AND(MID(C1358,2,1)&lt;&gt;"/",MID(C1358,1,1)="/"),INT(B1357)+1,B1357+0.01)</f>
        <v>1322</v>
      </c>
      <c r="C1358" s="25" t="s">
        <v>0</v>
      </c>
      <c r="D1358" s="25" t="s">
        <v>1</v>
      </c>
      <c r="E1358" s="149" t="s">
        <v>3013</v>
      </c>
      <c r="F1358" s="149" t="s">
        <v>3013</v>
      </c>
      <c r="G1358" s="47" t="n">
        <v>0</v>
      </c>
      <c r="H1358" s="47" t="n">
        <v>0</v>
      </c>
      <c r="I1358" s="156" t="s">
        <v>2741</v>
      </c>
      <c r="J1358" s="26" t="s">
        <v>5</v>
      </c>
      <c r="K1358" s="27" t="s">
        <v>6</v>
      </c>
      <c r="L1358" s="28" t="s">
        <v>7</v>
      </c>
      <c r="M1358" s="28" t="s">
        <v>244</v>
      </c>
      <c r="N1358" s="28"/>
      <c r="O1358" s="28"/>
      <c r="P1358" s="20" t="s">
        <v>3014</v>
      </c>
      <c r="Q1358" s="21"/>
      <c r="R1358" s="1"/>
      <c r="S1358" s="1" t="str">
        <f aca="false">IF(E1358=F1358,"","NOT EQUAL")</f>
        <v/>
      </c>
      <c r="T1358" s="1" t="str">
        <f aca="false">IF(ISNA(VLOOKUP(P1358,'NEW XEQM.c'!D:D,1,0)),"--",VLOOKUP(P1358,'NEW XEQM.c'!D:G,3,0))</f>
        <v>--</v>
      </c>
      <c r="U1358" s="1"/>
      <c r="W1358" s="0" t="e">
        <f aca="false">SUBSTITUTE(IF(AND(T1358="--",FIND("STD",E1358),FIND("fn",C1358)&gt;0,FIND("ITM_",P1358),I1358="CAT_FNCT"),E1358,""),"""","")</f>
        <v>#VALUE!</v>
      </c>
    </row>
    <row r="1359" customFormat="false" ht="15.75" hidden="false" customHeight="false" outlineLevel="0" collapsed="false">
      <c r="A1359" s="23" t="n">
        <f aca="false">IF(B1359=INT(B1359),ROW(),"")</f>
        <v>1359</v>
      </c>
      <c r="B1359" s="24" t="n">
        <f aca="false">IF(AND(MID(C1359,2,1)&lt;&gt;"/",MID(C1359,1,1)="/"),INT(B1358)+1,B1358+0.01)</f>
        <v>1323</v>
      </c>
      <c r="C1359" s="25" t="s">
        <v>0</v>
      </c>
      <c r="D1359" s="34" t="s">
        <v>138</v>
      </c>
      <c r="E1359" s="149" t="s">
        <v>687</v>
      </c>
      <c r="F1359" s="149" t="s">
        <v>687</v>
      </c>
      <c r="G1359" s="47" t="n">
        <v>0</v>
      </c>
      <c r="H1359" s="47" t="n">
        <v>0</v>
      </c>
      <c r="I1359" s="156" t="s">
        <v>2741</v>
      </c>
      <c r="J1359" s="26" t="s">
        <v>5</v>
      </c>
      <c r="K1359" s="27" t="s">
        <v>6</v>
      </c>
      <c r="L1359" s="28" t="s">
        <v>7</v>
      </c>
      <c r="M1359" s="28" t="s">
        <v>244</v>
      </c>
      <c r="N1359" s="28"/>
      <c r="O1359" s="25" t="s">
        <v>3015</v>
      </c>
      <c r="P1359" s="20" t="s">
        <v>3016</v>
      </c>
      <c r="Q1359" s="21"/>
      <c r="R1359" s="1"/>
      <c r="S1359" s="1" t="str">
        <f aca="false">IF(E1359=F1359,"","NOT EQUAL")</f>
        <v/>
      </c>
      <c r="T1359" s="1" t="str">
        <f aca="false">IF(ISNA(VLOOKUP(P1359,'NEW XEQM.c'!D:D,1,0)),"--",VLOOKUP(P1359,'NEW XEQM.c'!D:G,3,0))</f>
        <v>--</v>
      </c>
      <c r="U1359" s="1"/>
      <c r="W1359" s="0" t="e">
        <f aca="false">SUBSTITUTE(IF(AND(T1359="--",FIND("STD",E1359),FIND("fn",C1359)&gt;0,FIND("ITM_",P1359),I1359="CAT_FNCT"),E1359,""),"""","")</f>
        <v>#VALUE!</v>
      </c>
    </row>
    <row r="1360" customFormat="false" ht="15.75" hidden="false" customHeight="false" outlineLevel="0" collapsed="false">
      <c r="A1360" s="23" t="n">
        <f aca="false">IF(B1360=INT(B1360),ROW(),"")</f>
        <v>1360</v>
      </c>
      <c r="B1360" s="24" t="n">
        <f aca="false">IF(AND(MID(C1360,2,1)&lt;&gt;"/",MID(C1360,1,1)="/"),INT(B1359)+1,B1359+0.01)</f>
        <v>1324</v>
      </c>
      <c r="C1360" s="25" t="s">
        <v>0</v>
      </c>
      <c r="D1360" s="25" t="s">
        <v>1</v>
      </c>
      <c r="E1360" s="149" t="s">
        <v>3017</v>
      </c>
      <c r="F1360" s="149" t="s">
        <v>3017</v>
      </c>
      <c r="G1360" s="47" t="n">
        <v>0</v>
      </c>
      <c r="H1360" s="47" t="n">
        <v>0</v>
      </c>
      <c r="I1360" s="156" t="s">
        <v>2741</v>
      </c>
      <c r="J1360" s="26" t="s">
        <v>5</v>
      </c>
      <c r="K1360" s="27" t="s">
        <v>6</v>
      </c>
      <c r="L1360" s="28" t="s">
        <v>7</v>
      </c>
      <c r="M1360" s="28" t="s">
        <v>244</v>
      </c>
      <c r="N1360" s="28"/>
      <c r="O1360" s="28"/>
      <c r="P1360" s="20" t="s">
        <v>3018</v>
      </c>
      <c r="Q1360" s="21"/>
      <c r="R1360" s="1"/>
      <c r="S1360" s="1" t="str">
        <f aca="false">IF(E1360=F1360,"","NOT EQUAL")</f>
        <v/>
      </c>
      <c r="T1360" s="1" t="str">
        <f aca="false">IF(ISNA(VLOOKUP(P1360,'NEW XEQM.c'!D:D,1,0)),"--",VLOOKUP(P1360,'NEW XEQM.c'!D:G,3,0))</f>
        <v>--</v>
      </c>
      <c r="U1360" s="1"/>
      <c r="W1360" s="0" t="e">
        <f aca="false">SUBSTITUTE(IF(AND(T1360="--",FIND("STD",E1360),FIND("fn",C1360)&gt;0,FIND("ITM_",P1360),I1360="CAT_FNCT"),E1360,""),"""","")</f>
        <v>#VALUE!</v>
      </c>
    </row>
    <row r="1361" customFormat="false" ht="15.75" hidden="false" customHeight="false" outlineLevel="0" collapsed="false">
      <c r="A1361" s="23" t="n">
        <f aca="false">IF(B1361=INT(B1361),ROW(),"")</f>
        <v>1361</v>
      </c>
      <c r="B1361" s="24" t="n">
        <f aca="false">IF(AND(MID(C1361,2,1)&lt;&gt;"/",MID(C1361,1,1)="/"),INT(B1360)+1,B1360+0.01)</f>
        <v>1325</v>
      </c>
      <c r="C1361" s="25" t="s">
        <v>0</v>
      </c>
      <c r="D1361" s="25" t="s">
        <v>1</v>
      </c>
      <c r="E1361" s="149" t="s">
        <v>3019</v>
      </c>
      <c r="F1361" s="149" t="s">
        <v>3019</v>
      </c>
      <c r="G1361" s="47" t="n">
        <v>0</v>
      </c>
      <c r="H1361" s="47" t="n">
        <v>0</v>
      </c>
      <c r="I1361" s="156" t="s">
        <v>2741</v>
      </c>
      <c r="J1361" s="26" t="s">
        <v>5</v>
      </c>
      <c r="K1361" s="27" t="s">
        <v>6</v>
      </c>
      <c r="L1361" s="28" t="s">
        <v>7</v>
      </c>
      <c r="M1361" s="28" t="s">
        <v>244</v>
      </c>
      <c r="N1361" s="28"/>
      <c r="O1361" s="28"/>
      <c r="P1361" s="20" t="s">
        <v>3020</v>
      </c>
      <c r="Q1361" s="21"/>
      <c r="R1361" s="1"/>
      <c r="S1361" s="1" t="str">
        <f aca="false">IF(E1361=F1361,"","NOT EQUAL")</f>
        <v/>
      </c>
      <c r="T1361" s="1" t="str">
        <f aca="false">IF(ISNA(VLOOKUP(P1361,'NEW XEQM.c'!D:D,1,0)),"--",VLOOKUP(P1361,'NEW XEQM.c'!D:G,3,0))</f>
        <v>--</v>
      </c>
      <c r="U1361" s="1"/>
      <c r="W1361" s="0" t="e">
        <f aca="false">SUBSTITUTE(IF(AND(T1361="--",FIND("STD",E1361),FIND("fn",C1361)&gt;0,FIND("ITM_",P1361),I1361="CAT_FNCT"),E1361,""),"""","")</f>
        <v>#VALUE!</v>
      </c>
    </row>
    <row r="1362" customFormat="false" ht="15.75" hidden="false" customHeight="false" outlineLevel="0" collapsed="false">
      <c r="A1362" s="23" t="n">
        <f aca="false">IF(B1362=INT(B1362),ROW(),"")</f>
        <v>1362</v>
      </c>
      <c r="B1362" s="24" t="n">
        <f aca="false">IF(AND(MID(C1362,2,1)&lt;&gt;"/",MID(C1362,1,1)="/"),INT(B1361)+1,B1361+0.01)</f>
        <v>1326</v>
      </c>
      <c r="C1362" s="25" t="s">
        <v>0</v>
      </c>
      <c r="D1362" s="25" t="s">
        <v>1</v>
      </c>
      <c r="E1362" s="149" t="s">
        <v>3021</v>
      </c>
      <c r="F1362" s="149" t="s">
        <v>3021</v>
      </c>
      <c r="G1362" s="47" t="n">
        <v>0</v>
      </c>
      <c r="H1362" s="47" t="n">
        <v>0</v>
      </c>
      <c r="I1362" s="156" t="s">
        <v>2741</v>
      </c>
      <c r="J1362" s="26" t="s">
        <v>5</v>
      </c>
      <c r="K1362" s="27" t="s">
        <v>6</v>
      </c>
      <c r="L1362" s="28" t="s">
        <v>7</v>
      </c>
      <c r="M1362" s="28" t="s">
        <v>244</v>
      </c>
      <c r="N1362" s="28"/>
      <c r="O1362" s="28"/>
      <c r="P1362" s="20" t="s">
        <v>3022</v>
      </c>
      <c r="Q1362" s="21"/>
      <c r="R1362" s="1"/>
      <c r="S1362" s="1" t="str">
        <f aca="false">IF(E1362=F1362,"","NOT EQUAL")</f>
        <v/>
      </c>
      <c r="T1362" s="1" t="str">
        <f aca="false">IF(ISNA(VLOOKUP(P1362,'NEW XEQM.c'!D:D,1,0)),"--",VLOOKUP(P1362,'NEW XEQM.c'!D:G,3,0))</f>
        <v>--</v>
      </c>
      <c r="U1362" s="1"/>
      <c r="W1362" s="0" t="e">
        <f aca="false">SUBSTITUTE(IF(AND(T1362="--",FIND("STD",E1362),FIND("fn",C1362)&gt;0,FIND("ITM_",P1362),I1362="CAT_FNCT"),E1362,""),"""","")</f>
        <v>#VALUE!</v>
      </c>
    </row>
    <row r="1363" customFormat="false" ht="15.75" hidden="false" customHeight="false" outlineLevel="0" collapsed="false">
      <c r="A1363" s="23" t="n">
        <f aca="false">IF(B1363=INT(B1363),ROW(),"")</f>
        <v>1363</v>
      </c>
      <c r="B1363" s="24" t="n">
        <f aca="false">IF(AND(MID(C1363,2,1)&lt;&gt;"/",MID(C1363,1,1)="/"),INT(B1362)+1,B1362+0.01)</f>
        <v>1327</v>
      </c>
      <c r="C1363" s="25" t="s">
        <v>0</v>
      </c>
      <c r="D1363" s="25" t="s">
        <v>1</v>
      </c>
      <c r="E1363" s="149" t="s">
        <v>3023</v>
      </c>
      <c r="F1363" s="149" t="s">
        <v>3023</v>
      </c>
      <c r="G1363" s="47" t="n">
        <v>0</v>
      </c>
      <c r="H1363" s="47" t="n">
        <v>0</v>
      </c>
      <c r="I1363" s="156" t="s">
        <v>2741</v>
      </c>
      <c r="J1363" s="26" t="s">
        <v>5</v>
      </c>
      <c r="K1363" s="27" t="s">
        <v>6</v>
      </c>
      <c r="L1363" s="28" t="s">
        <v>7</v>
      </c>
      <c r="M1363" s="28" t="s">
        <v>244</v>
      </c>
      <c r="N1363" s="28"/>
      <c r="O1363" s="28"/>
      <c r="P1363" s="20" t="s">
        <v>3024</v>
      </c>
      <c r="Q1363" s="21"/>
      <c r="R1363" s="1"/>
      <c r="S1363" s="1" t="str">
        <f aca="false">IF(E1363=F1363,"","NOT EQUAL")</f>
        <v/>
      </c>
      <c r="T1363" s="1" t="str">
        <f aca="false">IF(ISNA(VLOOKUP(P1363,'NEW XEQM.c'!D:D,1,0)),"--",VLOOKUP(P1363,'NEW XEQM.c'!D:G,3,0))</f>
        <v>--</v>
      </c>
      <c r="U1363" s="1"/>
      <c r="W1363" s="0" t="e">
        <f aca="false">SUBSTITUTE(IF(AND(T1363="--",FIND("STD",E1363),FIND("fn",C1363)&gt;0,FIND("ITM_",P1363),I1363="CAT_FNCT"),E1363,""),"""","")</f>
        <v>#VALUE!</v>
      </c>
    </row>
    <row r="1364" customFormat="false" ht="15.75" hidden="false" customHeight="false" outlineLevel="0" collapsed="false">
      <c r="A1364" s="23" t="n">
        <f aca="false">IF(B1364=INT(B1364),ROW(),"")</f>
        <v>1364</v>
      </c>
      <c r="B1364" s="24" t="n">
        <f aca="false">IF(AND(MID(C1364,2,1)&lt;&gt;"/",MID(C1364,1,1)="/"),INT(B1363)+1,B1363+0.01)</f>
        <v>1328</v>
      </c>
      <c r="C1364" s="25" t="s">
        <v>0</v>
      </c>
      <c r="D1364" s="25" t="s">
        <v>1</v>
      </c>
      <c r="E1364" s="149" t="s">
        <v>3025</v>
      </c>
      <c r="F1364" s="149" t="s">
        <v>3025</v>
      </c>
      <c r="G1364" s="47" t="n">
        <v>0</v>
      </c>
      <c r="H1364" s="47" t="n">
        <v>0</v>
      </c>
      <c r="I1364" s="156" t="s">
        <v>2741</v>
      </c>
      <c r="J1364" s="26" t="s">
        <v>5</v>
      </c>
      <c r="K1364" s="27" t="s">
        <v>6</v>
      </c>
      <c r="L1364" s="28" t="s">
        <v>7</v>
      </c>
      <c r="M1364" s="28" t="s">
        <v>244</v>
      </c>
      <c r="N1364" s="28"/>
      <c r="O1364" s="28"/>
      <c r="P1364" s="20" t="s">
        <v>3026</v>
      </c>
      <c r="Q1364" s="21"/>
      <c r="R1364" s="1"/>
      <c r="S1364" s="1" t="str">
        <f aca="false">IF(E1364=F1364,"","NOT EQUAL")</f>
        <v/>
      </c>
      <c r="T1364" s="1" t="str">
        <f aca="false">IF(ISNA(VLOOKUP(P1364,'NEW XEQM.c'!D:D,1,0)),"--",VLOOKUP(P1364,'NEW XEQM.c'!D:G,3,0))</f>
        <v>--</v>
      </c>
      <c r="U1364" s="1"/>
      <c r="W1364" s="0" t="e">
        <f aca="false">SUBSTITUTE(IF(AND(T1364="--",FIND("STD",E1364),FIND("fn",C1364)&gt;0,FIND("ITM_",P1364),I1364="CAT_FNCT"),E1364,""),"""","")</f>
        <v>#VALUE!</v>
      </c>
    </row>
    <row r="1365" customFormat="false" ht="15.75" hidden="false" customHeight="false" outlineLevel="0" collapsed="false">
      <c r="A1365" s="23" t="n">
        <f aca="false">IF(B1365=INT(B1365),ROW(),"")</f>
        <v>1365</v>
      </c>
      <c r="B1365" s="24" t="n">
        <f aca="false">IF(AND(MID(C1365,2,1)&lt;&gt;"/",MID(C1365,1,1)="/"),INT(B1364)+1,B1364+0.01)</f>
        <v>1329</v>
      </c>
      <c r="C1365" s="25" t="s">
        <v>0</v>
      </c>
      <c r="D1365" s="25" t="s">
        <v>1</v>
      </c>
      <c r="E1365" s="149" t="s">
        <v>3027</v>
      </c>
      <c r="F1365" s="149" t="s">
        <v>3027</v>
      </c>
      <c r="G1365" s="47" t="n">
        <v>0</v>
      </c>
      <c r="H1365" s="47" t="n">
        <v>0</v>
      </c>
      <c r="I1365" s="156" t="s">
        <v>2741</v>
      </c>
      <c r="J1365" s="26" t="s">
        <v>5</v>
      </c>
      <c r="K1365" s="27" t="s">
        <v>6</v>
      </c>
      <c r="L1365" s="28" t="s">
        <v>7</v>
      </c>
      <c r="M1365" s="28" t="s">
        <v>244</v>
      </c>
      <c r="N1365" s="28"/>
      <c r="O1365" s="28"/>
      <c r="P1365" s="20" t="s">
        <v>3028</v>
      </c>
      <c r="Q1365" s="21"/>
      <c r="R1365" s="1"/>
      <c r="S1365" s="1" t="str">
        <f aca="false">IF(E1365=F1365,"","NOT EQUAL")</f>
        <v/>
      </c>
      <c r="T1365" s="1" t="str">
        <f aca="false">IF(ISNA(VLOOKUP(P1365,'NEW XEQM.c'!D:D,1,0)),"--",VLOOKUP(P1365,'NEW XEQM.c'!D:G,3,0))</f>
        <v>--</v>
      </c>
      <c r="U1365" s="1"/>
      <c r="W1365" s="0" t="e">
        <f aca="false">SUBSTITUTE(IF(AND(T1365="--",FIND("STD",E1365),FIND("fn",C1365)&gt;0,FIND("ITM_",P1365),I1365="CAT_FNCT"),E1365,""),"""","")</f>
        <v>#VALUE!</v>
      </c>
    </row>
    <row r="1366" customFormat="false" ht="15.75" hidden="false" customHeight="false" outlineLevel="0" collapsed="false">
      <c r="A1366" s="23" t="n">
        <f aca="false">IF(B1366=INT(B1366),ROW(),"")</f>
        <v>1366</v>
      </c>
      <c r="B1366" s="24" t="n">
        <f aca="false">IF(AND(MID(C1366,2,1)&lt;&gt;"/",MID(C1366,1,1)="/"),INT(B1365)+1,B1365+0.01)</f>
        <v>1330</v>
      </c>
      <c r="C1366" s="25" t="s">
        <v>0</v>
      </c>
      <c r="D1366" s="34" t="s">
        <v>138</v>
      </c>
      <c r="E1366" s="149" t="s">
        <v>3029</v>
      </c>
      <c r="F1366" s="149" t="s">
        <v>3029</v>
      </c>
      <c r="G1366" s="47" t="n">
        <v>0</v>
      </c>
      <c r="H1366" s="47" t="n">
        <v>0</v>
      </c>
      <c r="I1366" s="156" t="s">
        <v>2741</v>
      </c>
      <c r="J1366" s="26" t="s">
        <v>5</v>
      </c>
      <c r="K1366" s="27" t="s">
        <v>6</v>
      </c>
      <c r="L1366" s="28" t="s">
        <v>7</v>
      </c>
      <c r="M1366" s="28" t="s">
        <v>244</v>
      </c>
      <c r="N1366" s="28"/>
      <c r="O1366" s="28"/>
      <c r="P1366" s="20" t="s">
        <v>3030</v>
      </c>
      <c r="Q1366" s="21"/>
      <c r="R1366" s="1"/>
      <c r="S1366" s="1" t="str">
        <f aca="false">IF(E1366=F1366,"","NOT EQUAL")</f>
        <v/>
      </c>
      <c r="T1366" s="1" t="str">
        <f aca="false">IF(ISNA(VLOOKUP(P1366,'NEW XEQM.c'!D:D,1,0)),"--",VLOOKUP(P1366,'NEW XEQM.c'!D:G,3,0))</f>
        <v>--</v>
      </c>
      <c r="U1366" s="1"/>
      <c r="W1366" s="0" t="e">
        <f aca="false">SUBSTITUTE(IF(AND(T1366="--",FIND("STD",E1366),FIND("fn",C1366)&gt;0,FIND("ITM_",P1366),I1366="CAT_FNCT"),E1366,""),"""","")</f>
        <v>#VALUE!</v>
      </c>
    </row>
    <row r="1367" customFormat="false" ht="15.75" hidden="false" customHeight="false" outlineLevel="0" collapsed="false">
      <c r="A1367" s="23" t="n">
        <f aca="false">IF(B1367=INT(B1367),ROW(),"")</f>
        <v>1367</v>
      </c>
      <c r="B1367" s="24" t="n">
        <f aca="false">IF(AND(MID(C1367,2,1)&lt;&gt;"/",MID(C1367,1,1)="/"),INT(B1366)+1,B1366+0.01)</f>
        <v>1331</v>
      </c>
      <c r="C1367" s="25" t="s">
        <v>0</v>
      </c>
      <c r="D1367" s="25" t="s">
        <v>1</v>
      </c>
      <c r="E1367" s="149" t="s">
        <v>3031</v>
      </c>
      <c r="F1367" s="149" t="s">
        <v>3031</v>
      </c>
      <c r="G1367" s="47" t="n">
        <v>0</v>
      </c>
      <c r="H1367" s="47" t="n">
        <v>0</v>
      </c>
      <c r="I1367" s="156" t="s">
        <v>2741</v>
      </c>
      <c r="J1367" s="26" t="s">
        <v>5</v>
      </c>
      <c r="K1367" s="27" t="s">
        <v>6</v>
      </c>
      <c r="L1367" s="28" t="s">
        <v>7</v>
      </c>
      <c r="M1367" s="28" t="s">
        <v>244</v>
      </c>
      <c r="N1367" s="28"/>
      <c r="O1367" s="28"/>
      <c r="P1367" s="20" t="s">
        <v>3032</v>
      </c>
      <c r="Q1367" s="21"/>
      <c r="R1367" s="1"/>
      <c r="S1367" s="1" t="str">
        <f aca="false">IF(E1367=F1367,"","NOT EQUAL")</f>
        <v/>
      </c>
      <c r="T1367" s="1" t="str">
        <f aca="false">IF(ISNA(VLOOKUP(P1367,'NEW XEQM.c'!D:D,1,0)),"--",VLOOKUP(P1367,'NEW XEQM.c'!D:G,3,0))</f>
        <v>--</v>
      </c>
      <c r="U1367" s="1"/>
      <c r="W1367" s="0" t="e">
        <f aca="false">SUBSTITUTE(IF(AND(T1367="--",FIND("STD",E1367),FIND("fn",C1367)&gt;0,FIND("ITM_",P1367),I1367="CAT_FNCT"),E1367,""),"""","")</f>
        <v>#VALUE!</v>
      </c>
    </row>
    <row r="1368" customFormat="false" ht="15.75" hidden="false" customHeight="false" outlineLevel="0" collapsed="false">
      <c r="A1368" s="23" t="n">
        <f aca="false">IF(B1368=INT(B1368),ROW(),"")</f>
        <v>1368</v>
      </c>
      <c r="B1368" s="24" t="n">
        <f aca="false">IF(AND(MID(C1368,2,1)&lt;&gt;"/",MID(C1368,1,1)="/"),INT(B1367)+1,B1367+0.01)</f>
        <v>1332</v>
      </c>
      <c r="C1368" s="25" t="s">
        <v>0</v>
      </c>
      <c r="D1368" s="25" t="s">
        <v>1</v>
      </c>
      <c r="E1368" s="149" t="s">
        <v>3033</v>
      </c>
      <c r="F1368" s="149" t="s">
        <v>3033</v>
      </c>
      <c r="G1368" s="47" t="n">
        <v>0</v>
      </c>
      <c r="H1368" s="47" t="n">
        <v>0</v>
      </c>
      <c r="I1368" s="156" t="s">
        <v>2741</v>
      </c>
      <c r="J1368" s="26" t="s">
        <v>5</v>
      </c>
      <c r="K1368" s="27" t="s">
        <v>6</v>
      </c>
      <c r="L1368" s="28" t="s">
        <v>7</v>
      </c>
      <c r="M1368" s="28" t="s">
        <v>244</v>
      </c>
      <c r="N1368" s="28"/>
      <c r="O1368" s="28"/>
      <c r="P1368" s="20" t="s">
        <v>3034</v>
      </c>
      <c r="Q1368" s="21"/>
      <c r="R1368" s="1"/>
      <c r="S1368" s="1" t="str">
        <f aca="false">IF(E1368=F1368,"","NOT EQUAL")</f>
        <v/>
      </c>
      <c r="T1368" s="1" t="str">
        <f aca="false">IF(ISNA(VLOOKUP(P1368,'NEW XEQM.c'!D:D,1,0)),"--",VLOOKUP(P1368,'NEW XEQM.c'!D:G,3,0))</f>
        <v>--</v>
      </c>
      <c r="U1368" s="1"/>
      <c r="W1368" s="0" t="e">
        <f aca="false">SUBSTITUTE(IF(AND(T1368="--",FIND("STD",E1368),FIND("fn",C1368)&gt;0,FIND("ITM_",P1368),I1368="CAT_FNCT"),E1368,""),"""","")</f>
        <v>#VALUE!</v>
      </c>
    </row>
    <row r="1369" customFormat="false" ht="15.75" hidden="false" customHeight="false" outlineLevel="0" collapsed="false">
      <c r="A1369" s="23" t="n">
        <f aca="false">IF(B1369=INT(B1369),ROW(),"")</f>
        <v>1369</v>
      </c>
      <c r="B1369" s="24" t="n">
        <f aca="false">IF(AND(MID(C1369,2,1)&lt;&gt;"/",MID(C1369,1,1)="/"),INT(B1368)+1,B1368+0.01)</f>
        <v>1333</v>
      </c>
      <c r="C1369" s="25" t="s">
        <v>0</v>
      </c>
      <c r="D1369" s="25" t="s">
        <v>1</v>
      </c>
      <c r="E1369" s="149" t="s">
        <v>3035</v>
      </c>
      <c r="F1369" s="149" t="s">
        <v>3035</v>
      </c>
      <c r="G1369" s="47" t="n">
        <v>0</v>
      </c>
      <c r="H1369" s="47" t="n">
        <v>0</v>
      </c>
      <c r="I1369" s="156" t="s">
        <v>2741</v>
      </c>
      <c r="J1369" s="26" t="s">
        <v>5</v>
      </c>
      <c r="K1369" s="27" t="s">
        <v>6</v>
      </c>
      <c r="L1369" s="28" t="s">
        <v>7</v>
      </c>
      <c r="M1369" s="28" t="s">
        <v>244</v>
      </c>
      <c r="N1369" s="28"/>
      <c r="O1369" s="28"/>
      <c r="P1369" s="20" t="s">
        <v>3036</v>
      </c>
      <c r="Q1369" s="21"/>
      <c r="R1369" s="1"/>
      <c r="S1369" s="1" t="str">
        <f aca="false">IF(E1369=F1369,"","NOT EQUAL")</f>
        <v/>
      </c>
      <c r="T1369" s="1" t="str">
        <f aca="false">IF(ISNA(VLOOKUP(P1369,'NEW XEQM.c'!D:D,1,0)),"--",VLOOKUP(P1369,'NEW XEQM.c'!D:G,3,0))</f>
        <v>--</v>
      </c>
      <c r="U1369" s="1"/>
      <c r="W1369" s="0" t="e">
        <f aca="false">SUBSTITUTE(IF(AND(T1369="--",FIND("STD",E1369),FIND("fn",C1369)&gt;0,FIND("ITM_",P1369),I1369="CAT_FNCT"),E1369,""),"""","")</f>
        <v>#VALUE!</v>
      </c>
    </row>
    <row r="1370" customFormat="false" ht="15.75" hidden="false" customHeight="false" outlineLevel="0" collapsed="false">
      <c r="A1370" s="23" t="n">
        <f aca="false">IF(B1370=INT(B1370),ROW(),"")</f>
        <v>1370</v>
      </c>
      <c r="B1370" s="24" t="n">
        <f aca="false">IF(AND(MID(C1370,2,1)&lt;&gt;"/",MID(C1370,1,1)="/"),INT(B1369)+1,B1369+0.01)</f>
        <v>1334</v>
      </c>
      <c r="C1370" s="25" t="s">
        <v>0</v>
      </c>
      <c r="D1370" s="25" t="s">
        <v>1</v>
      </c>
      <c r="E1370" s="149" t="s">
        <v>3037</v>
      </c>
      <c r="F1370" s="149" t="s">
        <v>3037</v>
      </c>
      <c r="G1370" s="47" t="n">
        <v>0</v>
      </c>
      <c r="H1370" s="47" t="n">
        <v>0</v>
      </c>
      <c r="I1370" s="156" t="s">
        <v>2741</v>
      </c>
      <c r="J1370" s="26" t="s">
        <v>5</v>
      </c>
      <c r="K1370" s="27" t="s">
        <v>6</v>
      </c>
      <c r="L1370" s="28" t="s">
        <v>7</v>
      </c>
      <c r="M1370" s="28" t="s">
        <v>244</v>
      </c>
      <c r="N1370" s="28"/>
      <c r="O1370" s="28"/>
      <c r="P1370" s="20" t="s">
        <v>3038</v>
      </c>
      <c r="Q1370" s="21"/>
      <c r="R1370" s="1"/>
      <c r="S1370" s="1" t="str">
        <f aca="false">IF(E1370=F1370,"","NOT EQUAL")</f>
        <v/>
      </c>
      <c r="T1370" s="1" t="str">
        <f aca="false">IF(ISNA(VLOOKUP(P1370,'NEW XEQM.c'!D:D,1,0)),"--",VLOOKUP(P1370,'NEW XEQM.c'!D:G,3,0))</f>
        <v>--</v>
      </c>
      <c r="U1370" s="1"/>
      <c r="W1370" s="0" t="e">
        <f aca="false">SUBSTITUTE(IF(AND(T1370="--",FIND("STD",E1370),FIND("fn",C1370)&gt;0,FIND("ITM_",P1370),I1370="CAT_FNCT"),E1370,""),"""","")</f>
        <v>#VALUE!</v>
      </c>
    </row>
    <row r="1371" s="176" customFormat="true" ht="15.75" hidden="false" customHeight="false" outlineLevel="0" collapsed="false">
      <c r="A1371" s="170" t="n">
        <f aca="false">IF(B1371=INT(B1371),ROW(),"")</f>
        <v>1371</v>
      </c>
      <c r="B1371" s="171" t="n">
        <f aca="false">IF(AND(MID(C1371,2,1)&lt;&gt;"/",MID(C1371,1,1)="/"),INT(B1370)+1,B1370+0.01)</f>
        <v>1335</v>
      </c>
      <c r="C1371" s="172" t="s">
        <v>3039</v>
      </c>
      <c r="D1371" s="172" t="s">
        <v>1</v>
      </c>
      <c r="E1371" s="173" t="s">
        <v>3040</v>
      </c>
      <c r="F1371" s="173" t="s">
        <v>3041</v>
      </c>
      <c r="G1371" s="174" t="n">
        <v>0</v>
      </c>
      <c r="H1371" s="174" t="n">
        <v>0</v>
      </c>
      <c r="I1371" s="65" t="s">
        <v>4</v>
      </c>
      <c r="J1371" s="65" t="s">
        <v>5</v>
      </c>
      <c r="K1371" s="175" t="s">
        <v>6</v>
      </c>
      <c r="L1371" s="176" t="s">
        <v>7</v>
      </c>
      <c r="M1371" s="176" t="s">
        <v>244</v>
      </c>
      <c r="N1371" s="177"/>
      <c r="P1371" s="178" t="s">
        <v>3042</v>
      </c>
      <c r="Q1371" s="179"/>
      <c r="R1371" s="170"/>
      <c r="S1371" s="170" t="str">
        <f aca="false">IF(E1371=F1371,"","NOT EQUAL")</f>
        <v>NOT EQUAL</v>
      </c>
      <c r="T1371" s="170" t="str">
        <f aca="false">IF(ISNA(VLOOKUP(P1371,'NEW XEQM.c'!D:D,1,0)),"--",VLOOKUP(P1371,'NEW XEQM.c'!D:G,3,0))</f>
        <v>--</v>
      </c>
      <c r="U1371" s="170"/>
      <c r="W1371" s="176" t="e">
        <f aca="false">SUBSTITUTE(IF(AND(T1371="--",FIND("STD",E1371),FIND("fn",C1371)&gt;0,FIND("ITM_",P1371),I1371="CAT_FNCT"),E1371,""),"""","")</f>
        <v>#VALUE!</v>
      </c>
    </row>
    <row r="1372" customFormat="false" ht="15.75" hidden="false" customHeight="false" outlineLevel="0" collapsed="false">
      <c r="A1372" s="23" t="n">
        <f aca="false">IF(B1372=INT(B1372),ROW(),"")</f>
        <v>1372</v>
      </c>
      <c r="B1372" s="24" t="n">
        <f aca="false">IF(AND(MID(C1372,2,1)&lt;&gt;"/",MID(C1372,1,1)="/"),INT(B1371)+1,B1371+0.01)</f>
        <v>1336</v>
      </c>
      <c r="C1372" s="25" t="s">
        <v>0</v>
      </c>
      <c r="D1372" s="25" t="s">
        <v>1</v>
      </c>
      <c r="E1372" s="149" t="s">
        <v>3043</v>
      </c>
      <c r="F1372" s="149" t="s">
        <v>3043</v>
      </c>
      <c r="G1372" s="47" t="n">
        <v>0</v>
      </c>
      <c r="H1372" s="47" t="n">
        <v>0</v>
      </c>
      <c r="I1372" s="156" t="s">
        <v>2741</v>
      </c>
      <c r="J1372" s="26" t="s">
        <v>5</v>
      </c>
      <c r="K1372" s="27" t="s">
        <v>6</v>
      </c>
      <c r="L1372" s="28" t="s">
        <v>7</v>
      </c>
      <c r="M1372" s="28" t="s">
        <v>244</v>
      </c>
      <c r="N1372" s="28"/>
      <c r="O1372" s="28"/>
      <c r="P1372" s="20" t="s">
        <v>3044</v>
      </c>
      <c r="Q1372" s="21"/>
      <c r="R1372" s="1"/>
      <c r="S1372" s="1" t="str">
        <f aca="false">IF(E1372=F1372,"","NOT EQUAL")</f>
        <v/>
      </c>
      <c r="T1372" s="1" t="str">
        <f aca="false">IF(ISNA(VLOOKUP(P1372,'NEW XEQM.c'!D:D,1,0)),"--",VLOOKUP(P1372,'NEW XEQM.c'!D:G,3,0))</f>
        <v>--</v>
      </c>
      <c r="U1372" s="1"/>
      <c r="W1372" s="0" t="e">
        <f aca="false">SUBSTITUTE(IF(AND(T1372="--",FIND("STD",E1372),FIND("fn",C1372)&gt;0,FIND("ITM_",P1372),I1372="CAT_FNCT"),E1372,""),"""","")</f>
        <v>#VALUE!</v>
      </c>
    </row>
    <row r="1373" customFormat="false" ht="15.75" hidden="false" customHeight="false" outlineLevel="0" collapsed="false">
      <c r="A1373" s="23" t="n">
        <f aca="false">IF(B1373=INT(B1373),ROW(),"")</f>
        <v>1373</v>
      </c>
      <c r="B1373" s="24" t="n">
        <f aca="false">IF(AND(MID(C1373,2,1)&lt;&gt;"/",MID(C1373,1,1)="/"),INT(B1372)+1,B1372+0.01)</f>
        <v>1337</v>
      </c>
      <c r="C1373" s="25" t="s">
        <v>0</v>
      </c>
      <c r="D1373" s="25" t="s">
        <v>1</v>
      </c>
      <c r="E1373" s="149" t="s">
        <v>3045</v>
      </c>
      <c r="F1373" s="149" t="s">
        <v>3045</v>
      </c>
      <c r="G1373" s="47" t="n">
        <v>0</v>
      </c>
      <c r="H1373" s="47" t="n">
        <v>0</v>
      </c>
      <c r="I1373" s="156" t="s">
        <v>2741</v>
      </c>
      <c r="J1373" s="26" t="s">
        <v>5</v>
      </c>
      <c r="K1373" s="27" t="s">
        <v>6</v>
      </c>
      <c r="L1373" s="28" t="s">
        <v>7</v>
      </c>
      <c r="M1373" s="28" t="s">
        <v>244</v>
      </c>
      <c r="N1373" s="28"/>
      <c r="O1373" s="28"/>
      <c r="P1373" s="20" t="s">
        <v>3046</v>
      </c>
      <c r="Q1373" s="21"/>
      <c r="R1373" s="1"/>
      <c r="S1373" s="1" t="str">
        <f aca="false">IF(E1373=F1373,"","NOT EQUAL")</f>
        <v/>
      </c>
      <c r="T1373" s="1" t="str">
        <f aca="false">IF(ISNA(VLOOKUP(P1373,'NEW XEQM.c'!D:D,1,0)),"--",VLOOKUP(P1373,'NEW XEQM.c'!D:G,3,0))</f>
        <v>--</v>
      </c>
      <c r="U1373" s="1"/>
      <c r="W1373" s="0" t="e">
        <f aca="false">SUBSTITUTE(IF(AND(T1373="--",FIND("STD",E1373),FIND("fn",C1373)&gt;0,FIND("ITM_",P1373),I1373="CAT_FNCT"),E1373,""),"""","")</f>
        <v>#VALUE!</v>
      </c>
    </row>
    <row r="1374" customFormat="false" ht="15.75" hidden="false" customHeight="false" outlineLevel="0" collapsed="false">
      <c r="A1374" s="23" t="n">
        <f aca="false">IF(B1374=INT(B1374),ROW(),"")</f>
        <v>1374</v>
      </c>
      <c r="B1374" s="24" t="n">
        <f aca="false">IF(AND(MID(C1374,2,1)&lt;&gt;"/",MID(C1374,1,1)="/"),INT(B1373)+1,B1373+0.01)</f>
        <v>1338</v>
      </c>
      <c r="C1374" s="25" t="s">
        <v>0</v>
      </c>
      <c r="D1374" s="25" t="s">
        <v>1</v>
      </c>
      <c r="E1374" s="149" t="s">
        <v>3047</v>
      </c>
      <c r="F1374" s="149" t="s">
        <v>3047</v>
      </c>
      <c r="G1374" s="47" t="n">
        <v>0</v>
      </c>
      <c r="H1374" s="47" t="n">
        <v>0</v>
      </c>
      <c r="I1374" s="156" t="s">
        <v>2741</v>
      </c>
      <c r="J1374" s="26" t="s">
        <v>5</v>
      </c>
      <c r="K1374" s="27" t="s">
        <v>6</v>
      </c>
      <c r="L1374" s="28" t="s">
        <v>7</v>
      </c>
      <c r="M1374" s="28" t="s">
        <v>244</v>
      </c>
      <c r="N1374" s="28"/>
      <c r="O1374" s="28"/>
      <c r="P1374" s="20" t="s">
        <v>3048</v>
      </c>
      <c r="Q1374" s="21"/>
      <c r="R1374" s="1"/>
      <c r="S1374" s="1" t="str">
        <f aca="false">IF(E1374=F1374,"","NOT EQUAL")</f>
        <v/>
      </c>
      <c r="T1374" s="1" t="str">
        <f aca="false">IF(ISNA(VLOOKUP(P1374,'NEW XEQM.c'!D:D,1,0)),"--",VLOOKUP(P1374,'NEW XEQM.c'!D:G,3,0))</f>
        <v>--</v>
      </c>
      <c r="U1374" s="1"/>
      <c r="W1374" s="0" t="e">
        <f aca="false">SUBSTITUTE(IF(AND(T1374="--",FIND("STD",E1374),FIND("fn",C1374)&gt;0,FIND("ITM_",P1374),I1374="CAT_FNCT"),E1374,""),"""","")</f>
        <v>#VALUE!</v>
      </c>
    </row>
    <row r="1375" customFormat="false" ht="15.75" hidden="false" customHeight="false" outlineLevel="0" collapsed="false">
      <c r="A1375" s="23" t="n">
        <f aca="false">IF(B1375=INT(B1375),ROW(),"")</f>
        <v>1375</v>
      </c>
      <c r="B1375" s="24" t="n">
        <f aca="false">IF(AND(MID(C1375,2,1)&lt;&gt;"/",MID(C1375,1,1)="/"),INT(B1374)+1,B1374+0.01)</f>
        <v>1339</v>
      </c>
      <c r="C1375" s="25" t="s">
        <v>0</v>
      </c>
      <c r="D1375" s="25" t="s">
        <v>1</v>
      </c>
      <c r="E1375" s="149" t="s">
        <v>3049</v>
      </c>
      <c r="F1375" s="149" t="s">
        <v>3049</v>
      </c>
      <c r="G1375" s="47" t="n">
        <v>0</v>
      </c>
      <c r="H1375" s="47" t="n">
        <v>0</v>
      </c>
      <c r="I1375" s="156" t="s">
        <v>2741</v>
      </c>
      <c r="J1375" s="26" t="s">
        <v>5</v>
      </c>
      <c r="K1375" s="27" t="s">
        <v>6</v>
      </c>
      <c r="L1375" s="28" t="s">
        <v>7</v>
      </c>
      <c r="M1375" s="28" t="s">
        <v>244</v>
      </c>
      <c r="N1375" s="28"/>
      <c r="O1375" s="28"/>
      <c r="P1375" s="20" t="s">
        <v>3050</v>
      </c>
      <c r="Q1375" s="21"/>
      <c r="R1375" s="1"/>
      <c r="S1375" s="1" t="str">
        <f aca="false">IF(E1375=F1375,"","NOT EQUAL")</f>
        <v/>
      </c>
      <c r="T1375" s="1" t="str">
        <f aca="false">IF(ISNA(VLOOKUP(P1375,'NEW XEQM.c'!D:D,1,0)),"--",VLOOKUP(P1375,'NEW XEQM.c'!D:G,3,0))</f>
        <v>--</v>
      </c>
      <c r="U1375" s="1"/>
      <c r="W1375" s="0" t="e">
        <f aca="false">SUBSTITUTE(IF(AND(T1375="--",FIND("STD",E1375),FIND("fn",C1375)&gt;0,FIND("ITM_",P1375),I1375="CAT_FNCT"),E1375,""),"""","")</f>
        <v>#VALUE!</v>
      </c>
    </row>
    <row r="1376" customFormat="false" ht="15.75" hidden="false" customHeight="false" outlineLevel="0" collapsed="false">
      <c r="A1376" s="23" t="n">
        <f aca="false">IF(B1376=INT(B1376),ROW(),"")</f>
        <v>1376</v>
      </c>
      <c r="B1376" s="24" t="n">
        <f aca="false">IF(AND(MID(C1376,2,1)&lt;&gt;"/",MID(C1376,1,1)="/"),INT(B1375)+1,B1375+0.01)</f>
        <v>1340</v>
      </c>
      <c r="C1376" s="25" t="s">
        <v>0</v>
      </c>
      <c r="D1376" s="25" t="s">
        <v>1</v>
      </c>
      <c r="E1376" s="149" t="s">
        <v>3051</v>
      </c>
      <c r="F1376" s="149" t="s">
        <v>3051</v>
      </c>
      <c r="G1376" s="47" t="n">
        <v>0</v>
      </c>
      <c r="H1376" s="47" t="n">
        <v>0</v>
      </c>
      <c r="I1376" s="156" t="s">
        <v>2741</v>
      </c>
      <c r="J1376" s="26" t="s">
        <v>5</v>
      </c>
      <c r="K1376" s="27" t="s">
        <v>6</v>
      </c>
      <c r="L1376" s="28" t="s">
        <v>7</v>
      </c>
      <c r="M1376" s="28" t="s">
        <v>244</v>
      </c>
      <c r="N1376" s="28"/>
      <c r="O1376" s="28"/>
      <c r="P1376" s="20" t="s">
        <v>3052</v>
      </c>
      <c r="Q1376" s="21"/>
      <c r="R1376" s="1"/>
      <c r="S1376" s="1" t="str">
        <f aca="false">IF(E1376=F1376,"","NOT EQUAL")</f>
        <v/>
      </c>
      <c r="T1376" s="1" t="str">
        <f aca="false">IF(ISNA(VLOOKUP(P1376,'NEW XEQM.c'!D:D,1,0)),"--",VLOOKUP(P1376,'NEW XEQM.c'!D:G,3,0))</f>
        <v>--</v>
      </c>
      <c r="U1376" s="1"/>
      <c r="W1376" s="0" t="e">
        <f aca="false">SUBSTITUTE(IF(AND(T1376="--",FIND("STD",E1376),FIND("fn",C1376)&gt;0,FIND("ITM_",P1376),I1376="CAT_FNCT"),E1376,""),"""","")</f>
        <v>#VALUE!</v>
      </c>
    </row>
    <row r="1377" customFormat="false" ht="15.75" hidden="false" customHeight="false" outlineLevel="0" collapsed="false">
      <c r="A1377" s="23" t="n">
        <f aca="false">IF(B1377=INT(B1377),ROW(),"")</f>
        <v>1377</v>
      </c>
      <c r="B1377" s="24" t="n">
        <f aca="false">IF(AND(MID(C1377,2,1)&lt;&gt;"/",MID(C1377,1,1)="/"),INT(B1376)+1,B1376+0.01)</f>
        <v>1341</v>
      </c>
      <c r="C1377" s="25" t="s">
        <v>0</v>
      </c>
      <c r="D1377" s="25" t="s">
        <v>1</v>
      </c>
      <c r="E1377" s="149" t="s">
        <v>3053</v>
      </c>
      <c r="F1377" s="149" t="s">
        <v>3053</v>
      </c>
      <c r="G1377" s="47" t="n">
        <v>0</v>
      </c>
      <c r="H1377" s="47" t="n">
        <v>0</v>
      </c>
      <c r="I1377" s="156" t="s">
        <v>2741</v>
      </c>
      <c r="J1377" s="26" t="s">
        <v>5</v>
      </c>
      <c r="K1377" s="27" t="s">
        <v>6</v>
      </c>
      <c r="L1377" s="28" t="s">
        <v>7</v>
      </c>
      <c r="M1377" s="28" t="s">
        <v>244</v>
      </c>
      <c r="N1377" s="28"/>
      <c r="O1377" s="28"/>
      <c r="P1377" s="20" t="s">
        <v>3054</v>
      </c>
      <c r="Q1377" s="21"/>
      <c r="R1377" s="1"/>
      <c r="S1377" s="1" t="str">
        <f aca="false">IF(E1377=F1377,"","NOT EQUAL")</f>
        <v/>
      </c>
      <c r="T1377" s="1" t="str">
        <f aca="false">IF(ISNA(VLOOKUP(P1377,'NEW XEQM.c'!D:D,1,0)),"--",VLOOKUP(P1377,'NEW XEQM.c'!D:G,3,0))</f>
        <v>--</v>
      </c>
      <c r="U1377" s="1" t="s">
        <v>3055</v>
      </c>
      <c r="W1377" s="0" t="e">
        <f aca="false">SUBSTITUTE(IF(AND(T1377="--",FIND("STD",E1377),FIND("fn",C1377)&gt;0,FIND("ITM_",P1377),I1377="CAT_FNCT"),E1377,""),"""","")</f>
        <v>#VALUE!</v>
      </c>
    </row>
    <row r="1378" customFormat="false" ht="15.75" hidden="false" customHeight="false" outlineLevel="0" collapsed="false">
      <c r="A1378" s="23" t="n">
        <f aca="false">IF(B1378=INT(B1378),ROW(),"")</f>
        <v>1378</v>
      </c>
      <c r="B1378" s="24" t="n">
        <f aca="false">IF(AND(MID(C1378,2,1)&lt;&gt;"/",MID(C1378,1,1)="/"),INT(B1377)+1,B1377+0.01)</f>
        <v>1342</v>
      </c>
      <c r="C1378" s="25" t="s">
        <v>0</v>
      </c>
      <c r="D1378" s="25" t="s">
        <v>1</v>
      </c>
      <c r="E1378" s="149" t="s">
        <v>3056</v>
      </c>
      <c r="F1378" s="149" t="s">
        <v>3056</v>
      </c>
      <c r="G1378" s="47" t="n">
        <v>0</v>
      </c>
      <c r="H1378" s="47" t="n">
        <v>0</v>
      </c>
      <c r="I1378" s="156" t="s">
        <v>2741</v>
      </c>
      <c r="J1378" s="26" t="s">
        <v>5</v>
      </c>
      <c r="K1378" s="27" t="s">
        <v>6</v>
      </c>
      <c r="L1378" s="28" t="s">
        <v>7</v>
      </c>
      <c r="M1378" s="28" t="s">
        <v>244</v>
      </c>
      <c r="N1378" s="28"/>
      <c r="O1378" s="28"/>
      <c r="P1378" s="20" t="s">
        <v>3057</v>
      </c>
      <c r="Q1378" s="21"/>
      <c r="R1378" s="1"/>
      <c r="S1378" s="1" t="str">
        <f aca="false">IF(E1378=F1378,"","NOT EQUAL")</f>
        <v/>
      </c>
      <c r="T1378" s="1" t="str">
        <f aca="false">IF(ISNA(VLOOKUP(P1378,'NEW XEQM.c'!D:D,1,0)),"--",VLOOKUP(P1378,'NEW XEQM.c'!D:G,3,0))</f>
        <v>--</v>
      </c>
      <c r="U1378" s="1"/>
      <c r="W1378" s="0" t="e">
        <f aca="false">SUBSTITUTE(IF(AND(T1378="--",FIND("STD",E1378),FIND("fn",C1378)&gt;0,FIND("ITM_",P1378),I1378="CAT_FNCT"),E1378,""),"""","")</f>
        <v>#VALUE!</v>
      </c>
    </row>
    <row r="1379" customFormat="false" ht="15.75" hidden="false" customHeight="false" outlineLevel="0" collapsed="false">
      <c r="A1379" s="23" t="n">
        <f aca="false">IF(B1379=INT(B1379),ROW(),"")</f>
        <v>1379</v>
      </c>
      <c r="B1379" s="24" t="n">
        <f aca="false">IF(AND(MID(C1379,2,1)&lt;&gt;"/",MID(C1379,1,1)="/"),INT(B1378)+1,B1378+0.01)</f>
        <v>1343</v>
      </c>
      <c r="C1379" s="25" t="s">
        <v>0</v>
      </c>
      <c r="D1379" s="25" t="s">
        <v>1</v>
      </c>
      <c r="E1379" s="149" t="s">
        <v>3058</v>
      </c>
      <c r="F1379" s="149" t="s">
        <v>3058</v>
      </c>
      <c r="G1379" s="47" t="n">
        <v>0</v>
      </c>
      <c r="H1379" s="47" t="n">
        <v>0</v>
      </c>
      <c r="I1379" s="156" t="s">
        <v>2741</v>
      </c>
      <c r="J1379" s="26" t="s">
        <v>5</v>
      </c>
      <c r="K1379" s="27" t="s">
        <v>6</v>
      </c>
      <c r="L1379" s="28" t="s">
        <v>7</v>
      </c>
      <c r="M1379" s="28" t="s">
        <v>244</v>
      </c>
      <c r="N1379" s="28"/>
      <c r="O1379" s="28"/>
      <c r="P1379" s="20" t="s">
        <v>3059</v>
      </c>
      <c r="Q1379" s="21"/>
      <c r="R1379" s="1"/>
      <c r="S1379" s="1" t="str">
        <f aca="false">IF(E1379=F1379,"","NOT EQUAL")</f>
        <v/>
      </c>
      <c r="T1379" s="1" t="str">
        <f aca="false">IF(ISNA(VLOOKUP(P1379,'NEW XEQM.c'!D:D,1,0)),"--",VLOOKUP(P1379,'NEW XEQM.c'!D:G,3,0))</f>
        <v>--</v>
      </c>
      <c r="U1379" s="1"/>
      <c r="W1379" s="0" t="e">
        <f aca="false">SUBSTITUTE(IF(AND(T1379="--",FIND("STD",E1379),FIND("fn",C1379)&gt;0,FIND("ITM_",P1379),I1379="CAT_FNCT"),E1379,""),"""","")</f>
        <v>#VALUE!</v>
      </c>
    </row>
    <row r="1380" customFormat="false" ht="15.75" hidden="false" customHeight="false" outlineLevel="0" collapsed="false">
      <c r="A1380" s="23" t="n">
        <f aca="false">IF(B1380=INT(B1380),ROW(),"")</f>
        <v>1380</v>
      </c>
      <c r="B1380" s="24" t="n">
        <f aca="false">IF(AND(MID(C1380,2,1)&lt;&gt;"/",MID(C1380,1,1)="/"),INT(B1379)+1,B1379+0.01)</f>
        <v>1344</v>
      </c>
      <c r="C1380" s="25" t="s">
        <v>0</v>
      </c>
      <c r="D1380" s="25" t="s">
        <v>1</v>
      </c>
      <c r="E1380" s="149" t="s">
        <v>3060</v>
      </c>
      <c r="F1380" s="149" t="s">
        <v>3060</v>
      </c>
      <c r="G1380" s="47" t="n">
        <v>0</v>
      </c>
      <c r="H1380" s="47" t="n">
        <v>0</v>
      </c>
      <c r="I1380" s="156" t="s">
        <v>2741</v>
      </c>
      <c r="J1380" s="26" t="s">
        <v>5</v>
      </c>
      <c r="K1380" s="27" t="s">
        <v>6</v>
      </c>
      <c r="L1380" s="28" t="s">
        <v>7</v>
      </c>
      <c r="M1380" s="28" t="s">
        <v>244</v>
      </c>
      <c r="N1380" s="28"/>
      <c r="O1380" s="28"/>
      <c r="P1380" s="20" t="s">
        <v>3061</v>
      </c>
      <c r="Q1380" s="21"/>
      <c r="R1380" s="1"/>
      <c r="S1380" s="1" t="str">
        <f aca="false">IF(E1380=F1380,"","NOT EQUAL")</f>
        <v/>
      </c>
      <c r="T1380" s="1" t="str">
        <f aca="false">IF(ISNA(VLOOKUP(P1380,'NEW XEQM.c'!D:D,1,0)),"--",VLOOKUP(P1380,'NEW XEQM.c'!D:G,3,0))</f>
        <v>--</v>
      </c>
      <c r="U1380" s="1"/>
      <c r="W1380" s="0" t="e">
        <f aca="false">SUBSTITUTE(IF(AND(T1380="--",FIND("STD",E1380),FIND("fn",C1380)&gt;0,FIND("ITM_",P1380),I1380="CAT_FNCT"),E1380,""),"""","")</f>
        <v>#VALUE!</v>
      </c>
    </row>
    <row r="1381" customFormat="false" ht="15.75" hidden="false" customHeight="false" outlineLevel="0" collapsed="false">
      <c r="A1381" s="23" t="n">
        <f aca="false">IF(B1381=INT(B1381),ROW(),"")</f>
        <v>1381</v>
      </c>
      <c r="B1381" s="24" t="n">
        <f aca="false">IF(AND(MID(C1381,2,1)&lt;&gt;"/",MID(C1381,1,1)="/"),INT(B1380)+1,B1380+0.01)</f>
        <v>1345</v>
      </c>
      <c r="C1381" s="25" t="s">
        <v>0</v>
      </c>
      <c r="D1381" s="25" t="s">
        <v>1</v>
      </c>
      <c r="E1381" s="149" t="s">
        <v>3062</v>
      </c>
      <c r="F1381" s="149" t="s">
        <v>3062</v>
      </c>
      <c r="G1381" s="47" t="n">
        <v>0</v>
      </c>
      <c r="H1381" s="47" t="n">
        <v>0</v>
      </c>
      <c r="I1381" s="156" t="s">
        <v>2741</v>
      </c>
      <c r="J1381" s="26" t="s">
        <v>5</v>
      </c>
      <c r="K1381" s="27" t="s">
        <v>6</v>
      </c>
      <c r="L1381" s="28" t="s">
        <v>7</v>
      </c>
      <c r="M1381" s="28" t="s">
        <v>244</v>
      </c>
      <c r="N1381" s="28"/>
      <c r="O1381" s="28"/>
      <c r="P1381" s="20" t="s">
        <v>3063</v>
      </c>
      <c r="Q1381" s="21"/>
      <c r="R1381" s="1"/>
      <c r="S1381" s="1" t="str">
        <f aca="false">IF(E1381=F1381,"","NOT EQUAL")</f>
        <v/>
      </c>
      <c r="T1381" s="1" t="str">
        <f aca="false">IF(ISNA(VLOOKUP(P1381,'NEW XEQM.c'!D:D,1,0)),"--",VLOOKUP(P1381,'NEW XEQM.c'!D:G,3,0))</f>
        <v>--</v>
      </c>
      <c r="U1381" s="1"/>
      <c r="W1381" s="0" t="e">
        <f aca="false">SUBSTITUTE(IF(AND(T1381="--",FIND("STD",E1381),FIND("fn",C1381)&gt;0,FIND("ITM_",P1381),I1381="CAT_FNCT"),E1381,""),"""","")</f>
        <v>#VALUE!</v>
      </c>
    </row>
    <row r="1382" customFormat="false" ht="15.75" hidden="false" customHeight="false" outlineLevel="0" collapsed="false">
      <c r="A1382" s="23" t="n">
        <f aca="false">IF(B1382=INT(B1382),ROW(),"")</f>
        <v>1382</v>
      </c>
      <c r="B1382" s="24" t="n">
        <f aca="false">IF(AND(MID(C1382,2,1)&lt;&gt;"/",MID(C1382,1,1)="/"),INT(B1381)+1,B1381+0.01)</f>
        <v>1346</v>
      </c>
      <c r="C1382" s="25" t="s">
        <v>0</v>
      </c>
      <c r="D1382" s="25" t="s">
        <v>1</v>
      </c>
      <c r="E1382" s="149" t="s">
        <v>3064</v>
      </c>
      <c r="F1382" s="149" t="s">
        <v>3064</v>
      </c>
      <c r="G1382" s="47" t="n">
        <v>0</v>
      </c>
      <c r="H1382" s="47" t="n">
        <v>0</v>
      </c>
      <c r="I1382" s="156" t="s">
        <v>2741</v>
      </c>
      <c r="J1382" s="26" t="s">
        <v>5</v>
      </c>
      <c r="K1382" s="27" t="s">
        <v>6</v>
      </c>
      <c r="L1382" s="28" t="s">
        <v>7</v>
      </c>
      <c r="M1382" s="28" t="s">
        <v>244</v>
      </c>
      <c r="N1382" s="28"/>
      <c r="O1382" s="28"/>
      <c r="P1382" s="20" t="s">
        <v>3065</v>
      </c>
      <c r="Q1382" s="21"/>
      <c r="R1382" s="1"/>
      <c r="S1382" s="1" t="str">
        <f aca="false">IF(E1382=F1382,"","NOT EQUAL")</f>
        <v/>
      </c>
      <c r="T1382" s="1" t="str">
        <f aca="false">IF(ISNA(VLOOKUP(P1382,'NEW XEQM.c'!D:D,1,0)),"--",VLOOKUP(P1382,'NEW XEQM.c'!D:G,3,0))</f>
        <v>--</v>
      </c>
      <c r="U1382" s="1"/>
      <c r="W1382" s="0" t="e">
        <f aca="false">SUBSTITUTE(IF(AND(T1382="--",FIND("STD",E1382),FIND("fn",C1382)&gt;0,FIND("ITM_",P1382),I1382="CAT_FNCT"),E1382,""),"""","")</f>
        <v>#VALUE!</v>
      </c>
    </row>
    <row r="1383" customFormat="false" ht="15.75" hidden="false" customHeight="false" outlineLevel="0" collapsed="false">
      <c r="A1383" s="23" t="n">
        <f aca="false">IF(B1383=INT(B1383),ROW(),"")</f>
        <v>1383</v>
      </c>
      <c r="B1383" s="24" t="n">
        <f aca="false">IF(AND(MID(C1383,2,1)&lt;&gt;"/",MID(C1383,1,1)="/"),INT(B1382)+1,B1382+0.01)</f>
        <v>1347</v>
      </c>
      <c r="C1383" s="25" t="s">
        <v>0</v>
      </c>
      <c r="D1383" s="25" t="s">
        <v>1</v>
      </c>
      <c r="E1383" s="149" t="s">
        <v>3066</v>
      </c>
      <c r="F1383" s="149" t="s">
        <v>3066</v>
      </c>
      <c r="G1383" s="47" t="n">
        <v>0</v>
      </c>
      <c r="H1383" s="47" t="n">
        <v>0</v>
      </c>
      <c r="I1383" s="156" t="s">
        <v>2741</v>
      </c>
      <c r="J1383" s="26" t="s">
        <v>5</v>
      </c>
      <c r="K1383" s="27" t="s">
        <v>6</v>
      </c>
      <c r="L1383" s="28" t="s">
        <v>7</v>
      </c>
      <c r="M1383" s="28" t="s">
        <v>244</v>
      </c>
      <c r="N1383" s="28"/>
      <c r="O1383" s="28"/>
      <c r="P1383" s="20" t="s">
        <v>3067</v>
      </c>
      <c r="Q1383" s="21"/>
      <c r="R1383" s="1"/>
      <c r="S1383" s="1" t="str">
        <f aca="false">IF(E1383=F1383,"","NOT EQUAL")</f>
        <v/>
      </c>
      <c r="T1383" s="1" t="str">
        <f aca="false">IF(ISNA(VLOOKUP(P1383,'NEW XEQM.c'!D:D,1,0)),"--",VLOOKUP(P1383,'NEW XEQM.c'!D:G,3,0))</f>
        <v>--</v>
      </c>
      <c r="U1383" s="1"/>
      <c r="W1383" s="0" t="e">
        <f aca="false">SUBSTITUTE(IF(AND(T1383="--",FIND("STD",E1383),FIND("fn",C1383)&gt;0,FIND("ITM_",P1383),I1383="CAT_FNCT"),E1383,""),"""","")</f>
        <v>#VALUE!</v>
      </c>
    </row>
    <row r="1384" customFormat="false" ht="15.75" hidden="false" customHeight="false" outlineLevel="0" collapsed="false">
      <c r="A1384" s="23" t="n">
        <f aca="false">IF(B1384=INT(B1384),ROW(),"")</f>
        <v>1384</v>
      </c>
      <c r="B1384" s="24" t="n">
        <f aca="false">IF(AND(MID(C1384,2,1)&lt;&gt;"/",MID(C1384,1,1)="/"),INT(B1383)+1,B1383+0.01)</f>
        <v>1348</v>
      </c>
      <c r="C1384" s="25" t="s">
        <v>0</v>
      </c>
      <c r="D1384" s="25" t="s">
        <v>1</v>
      </c>
      <c r="E1384" s="14" t="s">
        <v>3068</v>
      </c>
      <c r="F1384" s="14" t="s">
        <v>3068</v>
      </c>
      <c r="G1384" s="104" t="n">
        <v>0</v>
      </c>
      <c r="H1384" s="104" t="n">
        <v>0</v>
      </c>
      <c r="I1384" s="156" t="s">
        <v>2741</v>
      </c>
      <c r="J1384" s="26" t="s">
        <v>5</v>
      </c>
      <c r="K1384" s="27" t="s">
        <v>6</v>
      </c>
      <c r="L1384" s="28" t="s">
        <v>7</v>
      </c>
      <c r="M1384" s="28" t="s">
        <v>244</v>
      </c>
      <c r="N1384" s="28"/>
      <c r="O1384" s="28"/>
      <c r="P1384" s="20" t="s">
        <v>3069</v>
      </c>
      <c r="Q1384" s="21"/>
      <c r="R1384" s="1"/>
      <c r="S1384" s="1" t="str">
        <f aca="false">IF(E1384=F1384,"","NOT EQUAL")</f>
        <v/>
      </c>
      <c r="T1384" s="1" t="str">
        <f aca="false">IF(ISNA(VLOOKUP(P1384,'NEW XEQM.c'!D:D,1,0)),"--",VLOOKUP(P1384,'NEW XEQM.c'!D:G,3,0))</f>
        <v>--</v>
      </c>
      <c r="U1384" s="1"/>
      <c r="W1384" s="0" t="e">
        <f aca="false">SUBSTITUTE(IF(AND(T1384="--",FIND("STD",E1384),FIND("fn",C1384)&gt;0,FIND("ITM_",P1384),I1384="CAT_FNCT"),E1384,""),"""","")</f>
        <v>#VALUE!</v>
      </c>
    </row>
    <row r="1385" customFormat="false" ht="15.75" hidden="false" customHeight="false" outlineLevel="0" collapsed="false">
      <c r="A1385" s="23" t="n">
        <f aca="false">IF(B1385=INT(B1385),ROW(),"")</f>
        <v>1385</v>
      </c>
      <c r="B1385" s="24" t="n">
        <f aca="false">IF(AND(MID(C1385,2,1)&lt;&gt;"/",MID(C1385,1,1)="/"),INT(B1384)+1,B1384+0.01)</f>
        <v>1349</v>
      </c>
      <c r="C1385" s="25" t="s">
        <v>0</v>
      </c>
      <c r="D1385" s="25" t="s">
        <v>1</v>
      </c>
      <c r="E1385" s="14" t="s">
        <v>3070</v>
      </c>
      <c r="F1385" s="14" t="s">
        <v>3070</v>
      </c>
      <c r="G1385" s="104" t="n">
        <v>0</v>
      </c>
      <c r="H1385" s="104" t="n">
        <v>0</v>
      </c>
      <c r="I1385" s="156" t="s">
        <v>2741</v>
      </c>
      <c r="J1385" s="26" t="s">
        <v>5</v>
      </c>
      <c r="K1385" s="27" t="s">
        <v>6</v>
      </c>
      <c r="L1385" s="28" t="s">
        <v>7</v>
      </c>
      <c r="M1385" s="28" t="s">
        <v>244</v>
      </c>
      <c r="N1385" s="28"/>
      <c r="O1385" s="28"/>
      <c r="P1385" s="20" t="s">
        <v>3071</v>
      </c>
      <c r="Q1385" s="21"/>
      <c r="R1385" s="1"/>
      <c r="S1385" s="1" t="str">
        <f aca="false">IF(E1385=F1385,"","NOT EQUAL")</f>
        <v/>
      </c>
      <c r="T1385" s="1" t="str">
        <f aca="false">IF(ISNA(VLOOKUP(P1385,'NEW XEQM.c'!D:D,1,0)),"--",VLOOKUP(P1385,'NEW XEQM.c'!D:G,3,0))</f>
        <v>--</v>
      </c>
      <c r="U1385" s="1"/>
      <c r="W1385" s="0" t="e">
        <f aca="false">SUBSTITUTE(IF(AND(T1385="--",FIND("STD",E1385),FIND("fn",C1385)&gt;0,FIND("ITM_",P1385),I1385="CAT_FNCT"),E1385,""),"""","")</f>
        <v>#VALUE!</v>
      </c>
    </row>
    <row r="1386" customFormat="false" ht="15.75" hidden="false" customHeight="false" outlineLevel="0" collapsed="false">
      <c r="A1386" s="23" t="n">
        <f aca="false">IF(B1386=INT(B1386),ROW(),"")</f>
        <v>1386</v>
      </c>
      <c r="B1386" s="24" t="n">
        <f aca="false">IF(AND(MID(C1386,2,1)&lt;&gt;"/",MID(C1386,1,1)="/"),INT(B1385)+1,B1385+0.01)</f>
        <v>1350</v>
      </c>
      <c r="C1386" s="25" t="s">
        <v>0</v>
      </c>
      <c r="D1386" s="25" t="s">
        <v>1</v>
      </c>
      <c r="E1386" s="149" t="s">
        <v>3040</v>
      </c>
      <c r="F1386" s="149" t="s">
        <v>3041</v>
      </c>
      <c r="G1386" s="47" t="n">
        <v>0</v>
      </c>
      <c r="H1386" s="47" t="n">
        <v>0</v>
      </c>
      <c r="I1386" s="156" t="s">
        <v>2741</v>
      </c>
      <c r="J1386" s="26" t="s">
        <v>5</v>
      </c>
      <c r="K1386" s="27" t="s">
        <v>6</v>
      </c>
      <c r="L1386" s="28" t="s">
        <v>7</v>
      </c>
      <c r="M1386" s="28" t="s">
        <v>244</v>
      </c>
      <c r="N1386" s="28"/>
      <c r="O1386" s="28"/>
      <c r="P1386" s="20" t="s">
        <v>3072</v>
      </c>
      <c r="Q1386" s="21"/>
      <c r="R1386" s="1"/>
      <c r="S1386" s="1" t="str">
        <f aca="false">IF(E1386=F1386,"","NOT EQUAL")</f>
        <v>NOT EQUAL</v>
      </c>
      <c r="T1386" s="1" t="str">
        <f aca="false">IF(ISNA(VLOOKUP(P1386,'NEW XEQM.c'!D:D,1,0)),"--",VLOOKUP(P1386,'NEW XEQM.c'!D:G,3,0))</f>
        <v>--</v>
      </c>
      <c r="U1386" s="1"/>
      <c r="W1386" s="0" t="e">
        <f aca="false">SUBSTITUTE(IF(AND(T1386="--",FIND("STD",E1386),FIND("fn",C1386)&gt;0,FIND("ITM_",P1386),I1386="CAT_FNCT"),E1386,""),"""","")</f>
        <v>#VALUE!</v>
      </c>
    </row>
    <row r="1387" customFormat="false" ht="15.75" hidden="false" customHeight="false" outlineLevel="0" collapsed="false">
      <c r="A1387" s="23" t="n">
        <f aca="false">IF(B1387=INT(B1387),ROW(),"")</f>
        <v>1387</v>
      </c>
      <c r="B1387" s="24" t="n">
        <f aca="false">IF(AND(MID(C1387,2,1)&lt;&gt;"/",MID(C1387,1,1)="/"),INT(B1386)+1,B1386+0.01)</f>
        <v>1351</v>
      </c>
      <c r="C1387" s="25" t="s">
        <v>0</v>
      </c>
      <c r="D1387" s="25" t="s">
        <v>1</v>
      </c>
      <c r="E1387" s="149" t="s">
        <v>3073</v>
      </c>
      <c r="F1387" s="149" t="s">
        <v>3073</v>
      </c>
      <c r="G1387" s="47" t="n">
        <v>0</v>
      </c>
      <c r="H1387" s="47" t="n">
        <v>0</v>
      </c>
      <c r="I1387" s="156" t="s">
        <v>2741</v>
      </c>
      <c r="J1387" s="26" t="s">
        <v>5</v>
      </c>
      <c r="K1387" s="27" t="s">
        <v>6</v>
      </c>
      <c r="L1387" s="28" t="s">
        <v>7</v>
      </c>
      <c r="M1387" s="28" t="s">
        <v>244</v>
      </c>
      <c r="N1387" s="28"/>
      <c r="O1387" s="28"/>
      <c r="P1387" s="20" t="s">
        <v>3074</v>
      </c>
      <c r="Q1387" s="21"/>
      <c r="R1387" s="1"/>
      <c r="S1387" s="1" t="str">
        <f aca="false">IF(E1387=F1387,"","NOT EQUAL")</f>
        <v/>
      </c>
      <c r="T1387" s="1" t="str">
        <f aca="false">IF(ISNA(VLOOKUP(P1387,'NEW XEQM.c'!D:D,1,0)),"--",VLOOKUP(P1387,'NEW XEQM.c'!D:G,3,0))</f>
        <v>--</v>
      </c>
      <c r="U1387" s="1"/>
      <c r="W1387" s="0" t="e">
        <f aca="false">SUBSTITUTE(IF(AND(T1387="--",FIND("STD",E1387),FIND("fn",C1387)&gt;0,FIND("ITM_",P1387),I1387="CAT_FNCT"),E1387,""),"""","")</f>
        <v>#VALUE!</v>
      </c>
    </row>
    <row r="1388" customFormat="false" ht="15.75" hidden="false" customHeight="false" outlineLevel="0" collapsed="false">
      <c r="A1388" s="23" t="n">
        <f aca="false">IF(B1388=INT(B1388),ROW(),"")</f>
        <v>1388</v>
      </c>
      <c r="B1388" s="24" t="n">
        <f aca="false">IF(AND(MID(C1388,2,1)&lt;&gt;"/",MID(C1388,1,1)="/"),INT(B1387)+1,B1387+0.01)</f>
        <v>1352</v>
      </c>
      <c r="C1388" s="25" t="s">
        <v>0</v>
      </c>
      <c r="D1388" s="25" t="s">
        <v>1</v>
      </c>
      <c r="E1388" s="149" t="s">
        <v>3075</v>
      </c>
      <c r="F1388" s="149" t="s">
        <v>3075</v>
      </c>
      <c r="G1388" s="47" t="n">
        <v>0</v>
      </c>
      <c r="H1388" s="47" t="n">
        <v>0</v>
      </c>
      <c r="I1388" s="156" t="s">
        <v>2741</v>
      </c>
      <c r="J1388" s="26" t="s">
        <v>5</v>
      </c>
      <c r="K1388" s="27" t="s">
        <v>6</v>
      </c>
      <c r="L1388" s="28" t="s">
        <v>7</v>
      </c>
      <c r="M1388" s="28" t="s">
        <v>244</v>
      </c>
      <c r="N1388" s="28"/>
      <c r="O1388" s="28"/>
      <c r="P1388" s="20" t="s">
        <v>3076</v>
      </c>
      <c r="Q1388" s="21"/>
      <c r="R1388" s="1"/>
      <c r="S1388" s="1" t="str">
        <f aca="false">IF(E1388=F1388,"","NOT EQUAL")</f>
        <v/>
      </c>
      <c r="T1388" s="1" t="str">
        <f aca="false">IF(ISNA(VLOOKUP(P1388,'NEW XEQM.c'!D:D,1,0)),"--",VLOOKUP(P1388,'NEW XEQM.c'!D:G,3,0))</f>
        <v>--</v>
      </c>
      <c r="U1388" s="1"/>
      <c r="W1388" s="0" t="e">
        <f aca="false">SUBSTITUTE(IF(AND(T1388="--",FIND("STD",E1388),FIND("fn",C1388)&gt;0,FIND("ITM_",P1388),I1388="CAT_FNCT"),E1388,""),"""","")</f>
        <v>#VALUE!</v>
      </c>
    </row>
    <row r="1389" customFormat="false" ht="15.75" hidden="false" customHeight="false" outlineLevel="0" collapsed="false">
      <c r="A1389" s="23" t="n">
        <f aca="false">IF(B1389=INT(B1389),ROW(),"")</f>
        <v>1389</v>
      </c>
      <c r="B1389" s="24" t="n">
        <f aca="false">IF(AND(MID(C1389,2,1)&lt;&gt;"/",MID(C1389,1,1)="/"),INT(B1388)+1,B1388+0.01)</f>
        <v>1353</v>
      </c>
      <c r="C1389" s="25" t="s">
        <v>0</v>
      </c>
      <c r="D1389" s="25" t="s">
        <v>1</v>
      </c>
      <c r="E1389" s="149" t="s">
        <v>3077</v>
      </c>
      <c r="F1389" s="149" t="s">
        <v>3078</v>
      </c>
      <c r="G1389" s="47" t="n">
        <v>0</v>
      </c>
      <c r="H1389" s="47" t="n">
        <v>0</v>
      </c>
      <c r="I1389" s="156" t="s">
        <v>2741</v>
      </c>
      <c r="J1389" s="26" t="s">
        <v>5</v>
      </c>
      <c r="K1389" s="27" t="s">
        <v>6</v>
      </c>
      <c r="L1389" s="28" t="s">
        <v>7</v>
      </c>
      <c r="M1389" s="28" t="s">
        <v>244</v>
      </c>
      <c r="N1389" s="28"/>
      <c r="O1389" s="28"/>
      <c r="P1389" s="20" t="s">
        <v>3079</v>
      </c>
      <c r="Q1389" s="21"/>
      <c r="R1389" s="1"/>
      <c r="S1389" s="1" t="str">
        <f aca="false">IF(E1389=F1389,"","NOT EQUAL")</f>
        <v/>
      </c>
      <c r="T1389" s="1" t="str">
        <f aca="false">IF(ISNA(VLOOKUP(P1389,'NEW XEQM.c'!D:D,1,0)),"--",VLOOKUP(P1389,'NEW XEQM.c'!D:G,3,0))</f>
        <v>--</v>
      </c>
      <c r="U1389" s="1"/>
      <c r="W1389" s="0" t="e">
        <f aca="false">SUBSTITUTE(IF(AND(T1389="--",FIND("STD",E1389),FIND("fn",C1389)&gt;0,FIND("ITM_",P1389),I1389="CAT_FNCT"),E1389,""),"""","")</f>
        <v>#VALUE!</v>
      </c>
    </row>
    <row r="1390" customFormat="false" ht="15.75" hidden="false" customHeight="false" outlineLevel="0" collapsed="false">
      <c r="A1390" s="23" t="n">
        <f aca="false">IF(B1390=INT(B1390),ROW(),"")</f>
        <v>1390</v>
      </c>
      <c r="B1390" s="24" t="n">
        <f aca="false">IF(AND(MID(C1390,2,1)&lt;&gt;"/",MID(C1390,1,1)="/"),INT(B1389)+1,B1389+0.01)</f>
        <v>1354</v>
      </c>
      <c r="C1390" s="25" t="s">
        <v>0</v>
      </c>
      <c r="D1390" s="25" t="s">
        <v>1</v>
      </c>
      <c r="E1390" s="149" t="s">
        <v>3080</v>
      </c>
      <c r="F1390" s="149" t="s">
        <v>3080</v>
      </c>
      <c r="G1390" s="47" t="n">
        <v>0</v>
      </c>
      <c r="H1390" s="47" t="n">
        <v>0</v>
      </c>
      <c r="I1390" s="156" t="s">
        <v>2741</v>
      </c>
      <c r="J1390" s="26" t="s">
        <v>5</v>
      </c>
      <c r="K1390" s="27" t="s">
        <v>6</v>
      </c>
      <c r="L1390" s="28" t="s">
        <v>7</v>
      </c>
      <c r="M1390" s="28" t="s">
        <v>244</v>
      </c>
      <c r="N1390" s="28"/>
      <c r="O1390" s="28"/>
      <c r="P1390" s="20" t="s">
        <v>3081</v>
      </c>
      <c r="Q1390" s="21"/>
      <c r="R1390" s="1"/>
      <c r="S1390" s="1" t="str">
        <f aca="false">IF(E1390=F1390,"","NOT EQUAL")</f>
        <v/>
      </c>
      <c r="T1390" s="1" t="str">
        <f aca="false">IF(ISNA(VLOOKUP(P1390,'NEW XEQM.c'!D:D,1,0)),"--",VLOOKUP(P1390,'NEW XEQM.c'!D:G,3,0))</f>
        <v>--</v>
      </c>
      <c r="U1390" s="1"/>
      <c r="W1390" s="0" t="e">
        <f aca="false">SUBSTITUTE(IF(AND(T1390="--",FIND("STD",E1390),FIND("fn",C1390)&gt;0,FIND("ITM_",P1390),I1390="CAT_FNCT"),E1390,""),"""","")</f>
        <v>#VALUE!</v>
      </c>
    </row>
    <row r="1391" customFormat="false" ht="15.75" hidden="false" customHeight="false" outlineLevel="0" collapsed="false">
      <c r="A1391" s="23" t="n">
        <f aca="false">IF(B1391=INT(B1391),ROW(),"")</f>
        <v>1391</v>
      </c>
      <c r="B1391" s="24" t="n">
        <f aca="false">IF(AND(MID(C1391,2,1)&lt;&gt;"/",MID(C1391,1,1)="/"),INT(B1390)+1,B1390+0.01)</f>
        <v>1355</v>
      </c>
      <c r="C1391" s="25" t="s">
        <v>0</v>
      </c>
      <c r="D1391" s="25" t="s">
        <v>1</v>
      </c>
      <c r="E1391" s="149" t="s">
        <v>3082</v>
      </c>
      <c r="F1391" s="149" t="s">
        <v>3082</v>
      </c>
      <c r="G1391" s="47" t="n">
        <v>0</v>
      </c>
      <c r="H1391" s="47" t="n">
        <v>0</v>
      </c>
      <c r="I1391" s="156" t="s">
        <v>2741</v>
      </c>
      <c r="J1391" s="26" t="s">
        <v>5</v>
      </c>
      <c r="K1391" s="27" t="s">
        <v>6</v>
      </c>
      <c r="L1391" s="28" t="s">
        <v>7</v>
      </c>
      <c r="M1391" s="28" t="s">
        <v>244</v>
      </c>
      <c r="N1391" s="28"/>
      <c r="O1391" s="28"/>
      <c r="P1391" s="20" t="s">
        <v>3083</v>
      </c>
      <c r="Q1391" s="21"/>
      <c r="R1391" s="1"/>
      <c r="S1391" s="1" t="str">
        <f aca="false">IF(E1391=F1391,"","NOT EQUAL")</f>
        <v/>
      </c>
      <c r="T1391" s="1" t="str">
        <f aca="false">IF(ISNA(VLOOKUP(P1391,'NEW XEQM.c'!D:D,1,0)),"--",VLOOKUP(P1391,'NEW XEQM.c'!D:G,3,0))</f>
        <v>--</v>
      </c>
      <c r="U1391" s="1"/>
      <c r="W1391" s="0" t="e">
        <f aca="false">SUBSTITUTE(IF(AND(T1391="--",FIND("STD",E1391),FIND("fn",C1391)&gt;0,FIND("ITM_",P1391),I1391="CAT_FNCT"),E1391,""),"""","")</f>
        <v>#VALUE!</v>
      </c>
    </row>
    <row r="1392" customFormat="false" ht="15.75" hidden="false" customHeight="false" outlineLevel="0" collapsed="false">
      <c r="A1392" s="23" t="n">
        <f aca="false">IF(B1392=INT(B1392),ROW(),"")</f>
        <v>1392</v>
      </c>
      <c r="B1392" s="24" t="n">
        <f aca="false">IF(AND(MID(C1392,2,1)&lt;&gt;"/",MID(C1392,1,1)="/"),INT(B1391)+1,B1391+0.01)</f>
        <v>1356</v>
      </c>
      <c r="C1392" s="25" t="s">
        <v>0</v>
      </c>
      <c r="D1392" s="25" t="s">
        <v>1</v>
      </c>
      <c r="E1392" s="149" t="s">
        <v>3084</v>
      </c>
      <c r="F1392" s="149" t="s">
        <v>3084</v>
      </c>
      <c r="G1392" s="47" t="n">
        <v>0</v>
      </c>
      <c r="H1392" s="47" t="n">
        <v>0</v>
      </c>
      <c r="I1392" s="156" t="s">
        <v>2741</v>
      </c>
      <c r="J1392" s="26" t="s">
        <v>5</v>
      </c>
      <c r="K1392" s="27" t="s">
        <v>6</v>
      </c>
      <c r="L1392" s="28" t="s">
        <v>7</v>
      </c>
      <c r="M1392" s="28" t="s">
        <v>244</v>
      </c>
      <c r="N1392" s="28"/>
      <c r="O1392" s="28"/>
      <c r="P1392" s="20" t="s">
        <v>3085</v>
      </c>
      <c r="Q1392" s="21"/>
      <c r="R1392" s="1"/>
      <c r="S1392" s="1" t="str">
        <f aca="false">IF(E1392=F1392,"","NOT EQUAL")</f>
        <v/>
      </c>
      <c r="T1392" s="1" t="str">
        <f aca="false">IF(ISNA(VLOOKUP(P1392,'NEW XEQM.c'!D:D,1,0)),"--",VLOOKUP(P1392,'NEW XEQM.c'!D:G,3,0))</f>
        <v>--</v>
      </c>
      <c r="U1392" s="1"/>
      <c r="W1392" s="0" t="e">
        <f aca="false">SUBSTITUTE(IF(AND(T1392="--",FIND("STD",E1392),FIND("fn",C1392)&gt;0,FIND("ITM_",P1392),I1392="CAT_FNCT"),E1392,""),"""","")</f>
        <v>#VALUE!</v>
      </c>
    </row>
    <row r="1393" customFormat="false" ht="15.75" hidden="false" customHeight="false" outlineLevel="0" collapsed="false">
      <c r="A1393" s="23" t="n">
        <f aca="false">IF(B1393=INT(B1393),ROW(),"")</f>
        <v>1393</v>
      </c>
      <c r="B1393" s="24" t="n">
        <f aca="false">IF(AND(MID(C1393,2,1)&lt;&gt;"/",MID(C1393,1,1)="/"),INT(B1392)+1,B1392+0.01)</f>
        <v>1357</v>
      </c>
      <c r="C1393" s="25" t="s">
        <v>0</v>
      </c>
      <c r="D1393" s="25" t="s">
        <v>1</v>
      </c>
      <c r="E1393" s="149" t="s">
        <v>3086</v>
      </c>
      <c r="F1393" s="149" t="s">
        <v>3086</v>
      </c>
      <c r="G1393" s="47" t="n">
        <v>0</v>
      </c>
      <c r="H1393" s="47" t="n">
        <v>0</v>
      </c>
      <c r="I1393" s="156" t="s">
        <v>2741</v>
      </c>
      <c r="J1393" s="26" t="s">
        <v>5</v>
      </c>
      <c r="K1393" s="27" t="s">
        <v>6</v>
      </c>
      <c r="L1393" s="28" t="s">
        <v>7</v>
      </c>
      <c r="M1393" s="28" t="s">
        <v>244</v>
      </c>
      <c r="N1393" s="28"/>
      <c r="O1393" s="28"/>
      <c r="P1393" s="20" t="s">
        <v>3087</v>
      </c>
      <c r="Q1393" s="21"/>
      <c r="R1393" s="1"/>
      <c r="S1393" s="1" t="str">
        <f aca="false">IF(E1393=F1393,"","NOT EQUAL")</f>
        <v/>
      </c>
      <c r="T1393" s="1" t="str">
        <f aca="false">IF(ISNA(VLOOKUP(P1393,'NEW XEQM.c'!D:D,1,0)),"--",VLOOKUP(P1393,'NEW XEQM.c'!D:G,3,0))</f>
        <v>--</v>
      </c>
      <c r="U1393" s="1"/>
      <c r="W1393" s="0" t="e">
        <f aca="false">SUBSTITUTE(IF(AND(T1393="--",FIND("STD",E1393),FIND("fn",C1393)&gt;0,FIND("ITM_",P1393),I1393="CAT_FNCT"),E1393,""),"""","")</f>
        <v>#VALUE!</v>
      </c>
    </row>
    <row r="1394" customFormat="false" ht="15.75" hidden="false" customHeight="false" outlineLevel="0" collapsed="false">
      <c r="A1394" s="23" t="n">
        <f aca="false">IF(B1394=INT(B1394),ROW(),"")</f>
        <v>1394</v>
      </c>
      <c r="B1394" s="24" t="n">
        <f aca="false">IF(AND(MID(C1394,2,1)&lt;&gt;"/",MID(C1394,1,1)="/"),INT(B1393)+1,B1393+0.01)</f>
        <v>1358</v>
      </c>
      <c r="C1394" s="25" t="s">
        <v>0</v>
      </c>
      <c r="D1394" s="25" t="s">
        <v>1</v>
      </c>
      <c r="E1394" s="149" t="s">
        <v>3088</v>
      </c>
      <c r="F1394" s="149" t="s">
        <v>3088</v>
      </c>
      <c r="G1394" s="47" t="n">
        <v>0</v>
      </c>
      <c r="H1394" s="47" t="n">
        <v>0</v>
      </c>
      <c r="I1394" s="156" t="s">
        <v>2741</v>
      </c>
      <c r="J1394" s="26" t="s">
        <v>5</v>
      </c>
      <c r="K1394" s="27" t="s">
        <v>6</v>
      </c>
      <c r="L1394" s="28" t="s">
        <v>7</v>
      </c>
      <c r="M1394" s="28" t="s">
        <v>244</v>
      </c>
      <c r="N1394" s="28"/>
      <c r="O1394" s="28"/>
      <c r="P1394" s="20" t="s">
        <v>3089</v>
      </c>
      <c r="Q1394" s="21"/>
      <c r="R1394" s="1"/>
      <c r="S1394" s="1" t="str">
        <f aca="false">IF(E1394=F1394,"","NOT EQUAL")</f>
        <v/>
      </c>
      <c r="T1394" s="1" t="str">
        <f aca="false">IF(ISNA(VLOOKUP(P1394,'NEW XEQM.c'!D:D,1,0)),"--",VLOOKUP(P1394,'NEW XEQM.c'!D:G,3,0))</f>
        <v>--</v>
      </c>
      <c r="U1394" s="1"/>
      <c r="W1394" s="0" t="e">
        <f aca="false">SUBSTITUTE(IF(AND(T1394="--",FIND("STD",E1394),FIND("fn",C1394)&gt;0,FIND("ITM_",P1394),I1394="CAT_FNCT"),E1394,""),"""","")</f>
        <v>#VALUE!</v>
      </c>
    </row>
    <row r="1395" customFormat="false" ht="15.75" hidden="false" customHeight="false" outlineLevel="0" collapsed="false">
      <c r="A1395" s="23" t="n">
        <f aca="false">IF(B1395=INT(B1395),ROW(),"")</f>
        <v>1395</v>
      </c>
      <c r="B1395" s="24" t="n">
        <f aca="false">IF(AND(MID(C1395,2,1)&lt;&gt;"/",MID(C1395,1,1)="/"),INT(B1394)+1,B1394+0.01)</f>
        <v>1359</v>
      </c>
      <c r="C1395" s="25" t="s">
        <v>0</v>
      </c>
      <c r="D1395" s="25" t="s">
        <v>1</v>
      </c>
      <c r="E1395" s="149" t="s">
        <v>3090</v>
      </c>
      <c r="F1395" s="149" t="s">
        <v>3090</v>
      </c>
      <c r="G1395" s="47" t="n">
        <v>0</v>
      </c>
      <c r="H1395" s="47" t="n">
        <v>0</v>
      </c>
      <c r="I1395" s="156" t="s">
        <v>2741</v>
      </c>
      <c r="J1395" s="26" t="s">
        <v>5</v>
      </c>
      <c r="K1395" s="27" t="s">
        <v>6</v>
      </c>
      <c r="L1395" s="28" t="s">
        <v>7</v>
      </c>
      <c r="M1395" s="28" t="s">
        <v>244</v>
      </c>
      <c r="N1395" s="28"/>
      <c r="O1395" s="28"/>
      <c r="P1395" s="20" t="s">
        <v>3091</v>
      </c>
      <c r="Q1395" s="21"/>
      <c r="R1395" s="1"/>
      <c r="S1395" s="1" t="str">
        <f aca="false">IF(E1395=F1395,"","NOT EQUAL")</f>
        <v/>
      </c>
      <c r="T1395" s="1" t="str">
        <f aca="false">IF(ISNA(VLOOKUP(P1395,'NEW XEQM.c'!D:D,1,0)),"--",VLOOKUP(P1395,'NEW XEQM.c'!D:G,3,0))</f>
        <v>--</v>
      </c>
      <c r="U1395" s="1"/>
      <c r="W1395" s="0" t="e">
        <f aca="false">SUBSTITUTE(IF(AND(T1395="--",FIND("STD",E1395),FIND("fn",C1395)&gt;0,FIND("ITM_",P1395),I1395="CAT_FNCT"),E1395,""),"""","")</f>
        <v>#VALUE!</v>
      </c>
    </row>
    <row r="1396" customFormat="false" ht="15.75" hidden="false" customHeight="false" outlineLevel="0" collapsed="false">
      <c r="A1396" s="23" t="n">
        <f aca="false">IF(B1396=INT(B1396),ROW(),"")</f>
        <v>1396</v>
      </c>
      <c r="B1396" s="24" t="n">
        <f aca="false">IF(AND(MID(C1396,2,1)&lt;&gt;"/",MID(C1396,1,1)="/"),INT(B1395)+1,B1395+0.01)</f>
        <v>1360</v>
      </c>
      <c r="C1396" s="25" t="s">
        <v>0</v>
      </c>
      <c r="D1396" s="25" t="s">
        <v>1</v>
      </c>
      <c r="E1396" s="149" t="s">
        <v>3092</v>
      </c>
      <c r="F1396" s="149" t="s">
        <v>3092</v>
      </c>
      <c r="G1396" s="47" t="n">
        <v>0</v>
      </c>
      <c r="H1396" s="47" t="n">
        <v>0</v>
      </c>
      <c r="I1396" s="156" t="s">
        <v>2741</v>
      </c>
      <c r="J1396" s="26" t="s">
        <v>5</v>
      </c>
      <c r="K1396" s="27" t="s">
        <v>6</v>
      </c>
      <c r="L1396" s="28" t="s">
        <v>7</v>
      </c>
      <c r="M1396" s="28" t="s">
        <v>244</v>
      </c>
      <c r="N1396" s="28"/>
      <c r="O1396" s="28"/>
      <c r="P1396" s="20" t="s">
        <v>3093</v>
      </c>
      <c r="Q1396" s="21"/>
      <c r="R1396" s="1"/>
      <c r="S1396" s="1" t="str">
        <f aca="false">IF(E1396=F1396,"","NOT EQUAL")</f>
        <v/>
      </c>
      <c r="T1396" s="1" t="str">
        <f aca="false">IF(ISNA(VLOOKUP(P1396,'NEW XEQM.c'!D:D,1,0)),"--",VLOOKUP(P1396,'NEW XEQM.c'!D:G,3,0))</f>
        <v>--</v>
      </c>
      <c r="U1396" s="1"/>
      <c r="W1396" s="0" t="e">
        <f aca="false">SUBSTITUTE(IF(AND(T1396="--",FIND("STD",E1396),FIND("fn",C1396)&gt;0,FIND("ITM_",P1396),I1396="CAT_FNCT"),E1396,""),"""","")</f>
        <v>#VALUE!</v>
      </c>
    </row>
    <row r="1397" customFormat="false" ht="15.75" hidden="false" customHeight="false" outlineLevel="0" collapsed="false">
      <c r="A1397" s="23" t="n">
        <f aca="false">IF(B1397=INT(B1397),ROW(),"")</f>
        <v>1397</v>
      </c>
      <c r="B1397" s="24" t="n">
        <f aca="false">IF(AND(MID(C1397,2,1)&lt;&gt;"/",MID(C1397,1,1)="/"),INT(B1396)+1,B1396+0.01)</f>
        <v>1361</v>
      </c>
      <c r="C1397" s="25" t="s">
        <v>0</v>
      </c>
      <c r="D1397" s="25" t="s">
        <v>1</v>
      </c>
      <c r="E1397" s="149" t="s">
        <v>3094</v>
      </c>
      <c r="F1397" s="149" t="s">
        <v>3094</v>
      </c>
      <c r="G1397" s="47" t="n">
        <v>0</v>
      </c>
      <c r="H1397" s="47" t="n">
        <v>0</v>
      </c>
      <c r="I1397" s="156" t="s">
        <v>2741</v>
      </c>
      <c r="J1397" s="26" t="s">
        <v>5</v>
      </c>
      <c r="K1397" s="27" t="s">
        <v>6</v>
      </c>
      <c r="L1397" s="28" t="s">
        <v>7</v>
      </c>
      <c r="M1397" s="28" t="s">
        <v>244</v>
      </c>
      <c r="N1397" s="28"/>
      <c r="O1397" s="28"/>
      <c r="P1397" s="20" t="s">
        <v>3095</v>
      </c>
      <c r="Q1397" s="21"/>
      <c r="R1397" s="1"/>
      <c r="S1397" s="1" t="str">
        <f aca="false">IF(E1397=F1397,"","NOT EQUAL")</f>
        <v/>
      </c>
      <c r="T1397" s="1" t="str">
        <f aca="false">IF(ISNA(VLOOKUP(P1397,'NEW XEQM.c'!D:D,1,0)),"--",VLOOKUP(P1397,'NEW XEQM.c'!D:G,3,0))</f>
        <v>--</v>
      </c>
      <c r="U1397" s="1"/>
      <c r="W1397" s="0" t="e">
        <f aca="false">SUBSTITUTE(IF(AND(T1397="--",FIND("STD",E1397),FIND("fn",C1397)&gt;0,FIND("ITM_",P1397),I1397="CAT_FNCT"),E1397,""),"""","")</f>
        <v>#VALUE!</v>
      </c>
    </row>
    <row r="1398" customFormat="false" ht="15.75" hidden="false" customHeight="false" outlineLevel="0" collapsed="false">
      <c r="A1398" s="23" t="n">
        <f aca="false">IF(B1398=INT(B1398),ROW(),"")</f>
        <v>1398</v>
      </c>
      <c r="B1398" s="24" t="n">
        <f aca="false">IF(AND(MID(C1398,2,1)&lt;&gt;"/",MID(C1398,1,1)="/"),INT(B1397)+1,B1397+0.01)</f>
        <v>1362</v>
      </c>
      <c r="C1398" s="25" t="s">
        <v>0</v>
      </c>
      <c r="D1398" s="25" t="s">
        <v>1</v>
      </c>
      <c r="E1398" s="149" t="s">
        <v>3096</v>
      </c>
      <c r="F1398" s="149" t="s">
        <v>3096</v>
      </c>
      <c r="G1398" s="47" t="n">
        <v>0</v>
      </c>
      <c r="H1398" s="47" t="n">
        <v>0</v>
      </c>
      <c r="I1398" s="156" t="s">
        <v>2741</v>
      </c>
      <c r="J1398" s="26" t="s">
        <v>5</v>
      </c>
      <c r="K1398" s="27" t="s">
        <v>6</v>
      </c>
      <c r="L1398" s="28" t="s">
        <v>7</v>
      </c>
      <c r="M1398" s="28" t="s">
        <v>244</v>
      </c>
      <c r="N1398" s="28"/>
      <c r="O1398" s="28"/>
      <c r="P1398" s="20" t="s">
        <v>3097</v>
      </c>
      <c r="Q1398" s="21"/>
      <c r="R1398" s="1"/>
      <c r="S1398" s="1" t="str">
        <f aca="false">IF(E1398=F1398,"","NOT EQUAL")</f>
        <v/>
      </c>
      <c r="T1398" s="1" t="str">
        <f aca="false">IF(ISNA(VLOOKUP(P1398,'NEW XEQM.c'!D:D,1,0)),"--",VLOOKUP(P1398,'NEW XEQM.c'!D:G,3,0))</f>
        <v>--</v>
      </c>
      <c r="U1398" s="1"/>
      <c r="W1398" s="0" t="e">
        <f aca="false">SUBSTITUTE(IF(AND(T1398="--",FIND("STD",E1398),FIND("fn",C1398)&gt;0,FIND("ITM_",P1398),I1398="CAT_FNCT"),E1398,""),"""","")</f>
        <v>#VALUE!</v>
      </c>
    </row>
    <row r="1399" customFormat="false" ht="15.75" hidden="false" customHeight="false" outlineLevel="0" collapsed="false">
      <c r="A1399" s="23" t="n">
        <f aca="false">IF(B1399=INT(B1399),ROW(),"")</f>
        <v>1399</v>
      </c>
      <c r="B1399" s="24" t="n">
        <f aca="false">IF(AND(MID(C1399,2,1)&lt;&gt;"/",MID(C1399,1,1)="/"),INT(B1398)+1,B1398+0.01)</f>
        <v>1363</v>
      </c>
      <c r="C1399" s="25" t="s">
        <v>0</v>
      </c>
      <c r="D1399" s="25" t="s">
        <v>1</v>
      </c>
      <c r="E1399" s="149" t="s">
        <v>3098</v>
      </c>
      <c r="F1399" s="149" t="s">
        <v>3098</v>
      </c>
      <c r="G1399" s="47" t="n">
        <v>0</v>
      </c>
      <c r="H1399" s="47" t="n">
        <v>0</v>
      </c>
      <c r="I1399" s="156" t="s">
        <v>2741</v>
      </c>
      <c r="J1399" s="26" t="s">
        <v>5</v>
      </c>
      <c r="K1399" s="27" t="s">
        <v>6</v>
      </c>
      <c r="L1399" s="28" t="s">
        <v>7</v>
      </c>
      <c r="M1399" s="28" t="s">
        <v>244</v>
      </c>
      <c r="N1399" s="28"/>
      <c r="O1399" s="28"/>
      <c r="P1399" s="20" t="s">
        <v>3099</v>
      </c>
      <c r="Q1399" s="21"/>
      <c r="R1399" s="1"/>
      <c r="S1399" s="1" t="str">
        <f aca="false">IF(E1399=F1399,"","NOT EQUAL")</f>
        <v/>
      </c>
      <c r="T1399" s="1" t="str">
        <f aca="false">IF(ISNA(VLOOKUP(P1399,'NEW XEQM.c'!D:D,1,0)),"--",VLOOKUP(P1399,'NEW XEQM.c'!D:G,3,0))</f>
        <v>--</v>
      </c>
      <c r="U1399" s="1"/>
      <c r="W1399" s="0" t="e">
        <f aca="false">SUBSTITUTE(IF(AND(T1399="--",FIND("STD",E1399),FIND("fn",C1399)&gt;0,FIND("ITM_",P1399),I1399="CAT_FNCT"),E1399,""),"""","")</f>
        <v>#VALUE!</v>
      </c>
    </row>
    <row r="1400" customFormat="false" ht="15.75" hidden="false" customHeight="false" outlineLevel="0" collapsed="false">
      <c r="A1400" s="23" t="n">
        <f aca="false">IF(B1400=INT(B1400),ROW(),"")</f>
        <v>1400</v>
      </c>
      <c r="B1400" s="24" t="n">
        <f aca="false">IF(AND(MID(C1400,2,1)&lt;&gt;"/",MID(C1400,1,1)="/"),INT(B1399)+1,B1399+0.01)</f>
        <v>1364</v>
      </c>
      <c r="C1400" s="25" t="s">
        <v>0</v>
      </c>
      <c r="D1400" s="25" t="s">
        <v>1</v>
      </c>
      <c r="E1400" s="149" t="s">
        <v>3100</v>
      </c>
      <c r="F1400" s="149" t="s">
        <v>3100</v>
      </c>
      <c r="G1400" s="47" t="n">
        <v>0</v>
      </c>
      <c r="H1400" s="47" t="n">
        <v>0</v>
      </c>
      <c r="I1400" s="156" t="s">
        <v>2741</v>
      </c>
      <c r="J1400" s="26" t="s">
        <v>5</v>
      </c>
      <c r="K1400" s="27" t="s">
        <v>6</v>
      </c>
      <c r="L1400" s="28" t="s">
        <v>7</v>
      </c>
      <c r="M1400" s="28" t="s">
        <v>244</v>
      </c>
      <c r="N1400" s="28"/>
      <c r="O1400" s="28"/>
      <c r="P1400" s="20" t="s">
        <v>3101</v>
      </c>
      <c r="Q1400" s="21"/>
      <c r="R1400" s="1"/>
      <c r="S1400" s="1" t="str">
        <f aca="false">IF(E1400=F1400,"","NOT EQUAL")</f>
        <v/>
      </c>
      <c r="T1400" s="1" t="str">
        <f aca="false">IF(ISNA(VLOOKUP(P1400,'NEW XEQM.c'!D:D,1,0)),"--",VLOOKUP(P1400,'NEW XEQM.c'!D:G,3,0))</f>
        <v>--</v>
      </c>
      <c r="U1400" s="1"/>
      <c r="W1400" s="0" t="e">
        <f aca="false">SUBSTITUTE(IF(AND(T1400="--",FIND("STD",E1400),FIND("fn",C1400)&gt;0,FIND("ITM_",P1400),I1400="CAT_FNCT"),E1400,""),"""","")</f>
        <v>#VALUE!</v>
      </c>
    </row>
    <row r="1401" customFormat="false" ht="15.75" hidden="false" customHeight="false" outlineLevel="0" collapsed="false">
      <c r="A1401" s="23" t="n">
        <f aca="false">IF(B1401=INT(B1401),ROW(),"")</f>
        <v>1401</v>
      </c>
      <c r="B1401" s="24" t="n">
        <f aca="false">IF(AND(MID(C1401,2,1)&lt;&gt;"/",MID(C1401,1,1)="/"),INT(B1400)+1,B1400+0.01)</f>
        <v>1365</v>
      </c>
      <c r="C1401" s="25" t="s">
        <v>0</v>
      </c>
      <c r="D1401" s="25" t="s">
        <v>1</v>
      </c>
      <c r="E1401" s="149" t="s">
        <v>3102</v>
      </c>
      <c r="F1401" s="149" t="s">
        <v>3102</v>
      </c>
      <c r="G1401" s="47" t="n">
        <v>0</v>
      </c>
      <c r="H1401" s="47" t="n">
        <v>0</v>
      </c>
      <c r="I1401" s="156" t="s">
        <v>2741</v>
      </c>
      <c r="J1401" s="26" t="s">
        <v>5</v>
      </c>
      <c r="K1401" s="27" t="s">
        <v>6</v>
      </c>
      <c r="L1401" s="28" t="s">
        <v>7</v>
      </c>
      <c r="M1401" s="28" t="s">
        <v>244</v>
      </c>
      <c r="N1401" s="28"/>
      <c r="O1401" s="28"/>
      <c r="P1401" s="20" t="s">
        <v>3103</v>
      </c>
      <c r="Q1401" s="21"/>
      <c r="R1401" s="1"/>
      <c r="S1401" s="1" t="str">
        <f aca="false">IF(E1401=F1401,"","NOT EQUAL")</f>
        <v/>
      </c>
      <c r="T1401" s="1" t="str">
        <f aca="false">IF(ISNA(VLOOKUP(P1401,'NEW XEQM.c'!D:D,1,0)),"--",VLOOKUP(P1401,'NEW XEQM.c'!D:G,3,0))</f>
        <v>--</v>
      </c>
      <c r="U1401" s="1"/>
      <c r="W1401" s="0" t="e">
        <f aca="false">SUBSTITUTE(IF(AND(T1401="--",FIND("STD",E1401),FIND("fn",C1401)&gt;0,FIND("ITM_",P1401),I1401="CAT_FNCT"),E1401,""),"""","")</f>
        <v>#VALUE!</v>
      </c>
    </row>
    <row r="1402" customFormat="false" ht="15.75" hidden="false" customHeight="false" outlineLevel="0" collapsed="false">
      <c r="A1402" s="23" t="n">
        <f aca="false">IF(B1402=INT(B1402),ROW(),"")</f>
        <v>1402</v>
      </c>
      <c r="B1402" s="24" t="n">
        <f aca="false">IF(AND(MID(C1402,2,1)&lt;&gt;"/",MID(C1402,1,1)="/"),INT(B1401)+1,B1401+0.01)</f>
        <v>1366</v>
      </c>
      <c r="C1402" s="25" t="s">
        <v>0</v>
      </c>
      <c r="D1402" s="25" t="s">
        <v>1</v>
      </c>
      <c r="E1402" s="149" t="s">
        <v>3104</v>
      </c>
      <c r="F1402" s="149" t="s">
        <v>3104</v>
      </c>
      <c r="G1402" s="47" t="n">
        <v>0</v>
      </c>
      <c r="H1402" s="47" t="n">
        <v>0</v>
      </c>
      <c r="I1402" s="156" t="s">
        <v>2741</v>
      </c>
      <c r="J1402" s="26" t="s">
        <v>5</v>
      </c>
      <c r="K1402" s="27" t="s">
        <v>6</v>
      </c>
      <c r="L1402" s="28" t="s">
        <v>7</v>
      </c>
      <c r="M1402" s="28" t="s">
        <v>244</v>
      </c>
      <c r="N1402" s="28"/>
      <c r="O1402" s="28"/>
      <c r="P1402" s="20" t="s">
        <v>3105</v>
      </c>
      <c r="Q1402" s="21"/>
      <c r="R1402" s="1"/>
      <c r="S1402" s="1" t="str">
        <f aca="false">IF(E1402=F1402,"","NOT EQUAL")</f>
        <v/>
      </c>
      <c r="T1402" s="1" t="str">
        <f aca="false">IF(ISNA(VLOOKUP(P1402,'NEW XEQM.c'!D:D,1,0)),"--",VLOOKUP(P1402,'NEW XEQM.c'!D:G,3,0))</f>
        <v>--</v>
      </c>
      <c r="U1402" s="1"/>
      <c r="W1402" s="0" t="e">
        <f aca="false">SUBSTITUTE(IF(AND(T1402="--",FIND("STD",E1402),FIND("fn",C1402)&gt;0,FIND("ITM_",P1402),I1402="CAT_FNCT"),E1402,""),"""","")</f>
        <v>#VALUE!</v>
      </c>
    </row>
    <row r="1403" customFormat="false" ht="15.75" hidden="false" customHeight="false" outlineLevel="0" collapsed="false">
      <c r="A1403" s="23" t="n">
        <f aca="false">IF(B1403=INT(B1403),ROW(),"")</f>
        <v>1403</v>
      </c>
      <c r="B1403" s="24" t="n">
        <f aca="false">IF(AND(MID(C1403,2,1)&lt;&gt;"/",MID(C1403,1,1)="/"),INT(B1402)+1,B1402+0.01)</f>
        <v>1367</v>
      </c>
      <c r="C1403" s="25" t="s">
        <v>0</v>
      </c>
      <c r="D1403" s="25" t="s">
        <v>1</v>
      </c>
      <c r="E1403" s="149" t="s">
        <v>3106</v>
      </c>
      <c r="F1403" s="149" t="s">
        <v>3106</v>
      </c>
      <c r="G1403" s="47" t="n">
        <v>0</v>
      </c>
      <c r="H1403" s="47" t="n">
        <v>0</v>
      </c>
      <c r="I1403" s="156" t="s">
        <v>2741</v>
      </c>
      <c r="J1403" s="26" t="s">
        <v>5</v>
      </c>
      <c r="K1403" s="27" t="s">
        <v>6</v>
      </c>
      <c r="L1403" s="28" t="s">
        <v>7</v>
      </c>
      <c r="M1403" s="28" t="s">
        <v>244</v>
      </c>
      <c r="N1403" s="28"/>
      <c r="O1403" s="28"/>
      <c r="P1403" s="20" t="s">
        <v>3107</v>
      </c>
      <c r="Q1403" s="21"/>
      <c r="R1403" s="1"/>
      <c r="S1403" s="1" t="str">
        <f aca="false">IF(E1403=F1403,"","NOT EQUAL")</f>
        <v/>
      </c>
      <c r="T1403" s="1" t="str">
        <f aca="false">IF(ISNA(VLOOKUP(P1403,'NEW XEQM.c'!D:D,1,0)),"--",VLOOKUP(P1403,'NEW XEQM.c'!D:G,3,0))</f>
        <v>--</v>
      </c>
      <c r="U1403" s="1"/>
      <c r="W1403" s="0" t="e">
        <f aca="false">SUBSTITUTE(IF(AND(T1403="--",FIND("STD",E1403),FIND("fn",C1403)&gt;0,FIND("ITM_",P1403),I1403="CAT_FNCT"),E1403,""),"""","")</f>
        <v>#VALUE!</v>
      </c>
    </row>
    <row r="1404" customFormat="false" ht="15.75" hidden="false" customHeight="false" outlineLevel="0" collapsed="false">
      <c r="A1404" s="23" t="n">
        <f aca="false">IF(B1404=INT(B1404),ROW(),"")</f>
        <v>1404</v>
      </c>
      <c r="B1404" s="24" t="n">
        <f aca="false">IF(AND(MID(C1404,2,1)&lt;&gt;"/",MID(C1404,1,1)="/"),INT(B1403)+1,B1403+0.01)</f>
        <v>1368</v>
      </c>
      <c r="C1404" s="25" t="s">
        <v>0</v>
      </c>
      <c r="D1404" s="25" t="s">
        <v>1</v>
      </c>
      <c r="E1404" s="149" t="s">
        <v>3108</v>
      </c>
      <c r="F1404" s="149" t="s">
        <v>3108</v>
      </c>
      <c r="G1404" s="47" t="n">
        <v>0</v>
      </c>
      <c r="H1404" s="47" t="n">
        <v>0</v>
      </c>
      <c r="I1404" s="156" t="s">
        <v>2741</v>
      </c>
      <c r="J1404" s="26" t="s">
        <v>5</v>
      </c>
      <c r="K1404" s="27" t="s">
        <v>6</v>
      </c>
      <c r="L1404" s="28" t="s">
        <v>7</v>
      </c>
      <c r="M1404" s="28" t="s">
        <v>244</v>
      </c>
      <c r="N1404" s="28"/>
      <c r="O1404" s="25" t="s">
        <v>271</v>
      </c>
      <c r="P1404" s="20" t="s">
        <v>3109</v>
      </c>
      <c r="Q1404" s="21"/>
      <c r="R1404" s="1"/>
      <c r="S1404" s="1" t="str">
        <f aca="false">IF(E1404=F1404,"","NOT EQUAL")</f>
        <v/>
      </c>
      <c r="T1404" s="1" t="str">
        <f aca="false">IF(ISNA(VLOOKUP(P1404,'NEW XEQM.c'!D:D,1,0)),"--",VLOOKUP(P1404,'NEW XEQM.c'!D:G,3,0))</f>
        <v>--</v>
      </c>
      <c r="U1404" s="1"/>
      <c r="W1404" s="0" t="e">
        <f aca="false">SUBSTITUTE(IF(AND(T1404="--",FIND("STD",E1404),FIND("fn",C1404)&gt;0,FIND("ITM_",P1404),I1404="CAT_FNCT"),E1404,""),"""","")</f>
        <v>#VALUE!</v>
      </c>
    </row>
    <row r="1405" customFormat="false" ht="15.75" hidden="false" customHeight="false" outlineLevel="0" collapsed="false">
      <c r="A1405" s="23" t="n">
        <f aca="false">IF(B1405=INT(B1405),ROW(),"")</f>
        <v>1405</v>
      </c>
      <c r="B1405" s="24" t="n">
        <f aca="false">IF(AND(MID(C1405,2,1)&lt;&gt;"/",MID(C1405,1,1)="/"),INT(B1404)+1,B1404+0.01)</f>
        <v>1369</v>
      </c>
      <c r="C1405" s="25" t="s">
        <v>0</v>
      </c>
      <c r="D1405" s="25" t="s">
        <v>1</v>
      </c>
      <c r="E1405" s="149" t="s">
        <v>3110</v>
      </c>
      <c r="F1405" s="149" t="s">
        <v>3110</v>
      </c>
      <c r="G1405" s="47" t="n">
        <v>0</v>
      </c>
      <c r="H1405" s="47" t="n">
        <v>0</v>
      </c>
      <c r="I1405" s="156" t="s">
        <v>2741</v>
      </c>
      <c r="J1405" s="26" t="s">
        <v>5</v>
      </c>
      <c r="K1405" s="27" t="s">
        <v>6</v>
      </c>
      <c r="L1405" s="28" t="s">
        <v>7</v>
      </c>
      <c r="M1405" s="28" t="s">
        <v>244</v>
      </c>
      <c r="N1405" s="28"/>
      <c r="O1405" s="28"/>
      <c r="P1405" s="20" t="s">
        <v>3111</v>
      </c>
      <c r="Q1405" s="21"/>
      <c r="R1405" s="1"/>
      <c r="S1405" s="1" t="str">
        <f aca="false">IF(E1405=F1405,"","NOT EQUAL")</f>
        <v/>
      </c>
      <c r="T1405" s="1" t="str">
        <f aca="false">IF(ISNA(VLOOKUP(P1405,'NEW XEQM.c'!D:D,1,0)),"--",VLOOKUP(P1405,'NEW XEQM.c'!D:G,3,0))</f>
        <v>--</v>
      </c>
      <c r="U1405" s="1"/>
      <c r="W1405" s="0" t="e">
        <f aca="false">SUBSTITUTE(IF(AND(T1405="--",FIND("STD",E1405),FIND("fn",C1405)&gt;0,FIND("ITM_",P1405),I1405="CAT_FNCT"),E1405,""),"""","")</f>
        <v>#VALUE!</v>
      </c>
    </row>
    <row r="1406" customFormat="false" ht="15.75" hidden="false" customHeight="false" outlineLevel="0" collapsed="false">
      <c r="A1406" s="23" t="n">
        <f aca="false">IF(B1406=INT(B1406),ROW(),"")</f>
        <v>1406</v>
      </c>
      <c r="B1406" s="24" t="n">
        <f aca="false">IF(AND(MID(C1406,2,1)&lt;&gt;"/",MID(C1406,1,1)="/"),INT(B1405)+1,B1405+0.01)</f>
        <v>1370</v>
      </c>
      <c r="C1406" s="25" t="s">
        <v>0</v>
      </c>
      <c r="D1406" s="25" t="s">
        <v>1</v>
      </c>
      <c r="E1406" s="149" t="s">
        <v>3112</v>
      </c>
      <c r="F1406" s="149" t="s">
        <v>3112</v>
      </c>
      <c r="G1406" s="47" t="n">
        <v>0</v>
      </c>
      <c r="H1406" s="47" t="n">
        <v>0</v>
      </c>
      <c r="I1406" s="156" t="s">
        <v>2741</v>
      </c>
      <c r="J1406" s="26" t="s">
        <v>5</v>
      </c>
      <c r="K1406" s="27" t="s">
        <v>6</v>
      </c>
      <c r="L1406" s="28" t="s">
        <v>7</v>
      </c>
      <c r="M1406" s="28" t="s">
        <v>244</v>
      </c>
      <c r="N1406" s="28"/>
      <c r="O1406" s="25" t="s">
        <v>3113</v>
      </c>
      <c r="P1406" s="20" t="s">
        <v>3114</v>
      </c>
      <c r="Q1406" s="21"/>
      <c r="R1406" s="1"/>
      <c r="S1406" s="1" t="str">
        <f aca="false">IF(E1406=F1406,"","NOT EQUAL")</f>
        <v/>
      </c>
      <c r="T1406" s="1" t="str">
        <f aca="false">IF(ISNA(VLOOKUP(P1406,'NEW XEQM.c'!D:D,1,0)),"--",VLOOKUP(P1406,'NEW XEQM.c'!D:G,3,0))</f>
        <v>--</v>
      </c>
      <c r="U1406" s="1"/>
      <c r="W1406" s="0" t="e">
        <f aca="false">SUBSTITUTE(IF(AND(T1406="--",FIND("STD",E1406),FIND("fn",C1406)&gt;0,FIND("ITM_",P1406),I1406="CAT_FNCT"),E1406,""),"""","")</f>
        <v>#VALUE!</v>
      </c>
    </row>
    <row r="1407" customFormat="false" ht="15.75" hidden="false" customHeight="false" outlineLevel="0" collapsed="false">
      <c r="A1407" s="23" t="n">
        <f aca="false">IF(B1407=INT(B1407),ROW(),"")</f>
        <v>1407</v>
      </c>
      <c r="B1407" s="24" t="n">
        <f aca="false">IF(AND(MID(C1407,2,1)&lt;&gt;"/",MID(C1407,1,1)="/"),INT(B1406)+1,B1406+0.01)</f>
        <v>1371</v>
      </c>
      <c r="C1407" s="25" t="s">
        <v>0</v>
      </c>
      <c r="D1407" s="25" t="s">
        <v>1</v>
      </c>
      <c r="E1407" s="149" t="s">
        <v>3115</v>
      </c>
      <c r="F1407" s="149" t="s">
        <v>3115</v>
      </c>
      <c r="G1407" s="47" t="n">
        <v>0</v>
      </c>
      <c r="H1407" s="47" t="n">
        <v>0</v>
      </c>
      <c r="I1407" s="156" t="s">
        <v>2741</v>
      </c>
      <c r="J1407" s="26" t="s">
        <v>5</v>
      </c>
      <c r="K1407" s="27" t="s">
        <v>6</v>
      </c>
      <c r="L1407" s="28" t="s">
        <v>7</v>
      </c>
      <c r="M1407" s="28" t="s">
        <v>244</v>
      </c>
      <c r="N1407" s="28"/>
      <c r="O1407" s="28"/>
      <c r="P1407" s="20" t="s">
        <v>3116</v>
      </c>
      <c r="Q1407" s="21"/>
      <c r="R1407" s="1"/>
      <c r="S1407" s="1" t="str">
        <f aca="false">IF(E1407=F1407,"","NOT EQUAL")</f>
        <v/>
      </c>
      <c r="T1407" s="1" t="str">
        <f aca="false">IF(ISNA(VLOOKUP(P1407,'NEW XEQM.c'!D:D,1,0)),"--",VLOOKUP(P1407,'NEW XEQM.c'!D:G,3,0))</f>
        <v>--</v>
      </c>
      <c r="U1407" s="1"/>
      <c r="W1407" s="0" t="e">
        <f aca="false">SUBSTITUTE(IF(AND(T1407="--",FIND("STD",E1407),FIND("fn",C1407)&gt;0,FIND("ITM_",P1407),I1407="CAT_FNCT"),E1407,""),"""","")</f>
        <v>#VALUE!</v>
      </c>
    </row>
    <row r="1408" customFormat="false" ht="15.75" hidden="false" customHeight="false" outlineLevel="0" collapsed="false">
      <c r="A1408" s="23" t="n">
        <f aca="false">IF(B1408=INT(B1408),ROW(),"")</f>
        <v>1408</v>
      </c>
      <c r="B1408" s="24" t="n">
        <f aca="false">IF(AND(MID(C1408,2,1)&lt;&gt;"/",MID(C1408,1,1)="/"),INT(B1407)+1,B1407+0.01)</f>
        <v>1372</v>
      </c>
      <c r="C1408" s="25" t="s">
        <v>0</v>
      </c>
      <c r="D1408" s="25" t="s">
        <v>1</v>
      </c>
      <c r="E1408" s="149" t="s">
        <v>3117</v>
      </c>
      <c r="F1408" s="149" t="s">
        <v>3117</v>
      </c>
      <c r="G1408" s="47" t="n">
        <v>0</v>
      </c>
      <c r="H1408" s="47" t="n">
        <v>0</v>
      </c>
      <c r="I1408" s="156" t="s">
        <v>2741</v>
      </c>
      <c r="J1408" s="26" t="s">
        <v>5</v>
      </c>
      <c r="K1408" s="27" t="s">
        <v>6</v>
      </c>
      <c r="L1408" s="28" t="s">
        <v>7</v>
      </c>
      <c r="M1408" s="28" t="s">
        <v>244</v>
      </c>
      <c r="N1408" s="28"/>
      <c r="O1408" s="28"/>
      <c r="P1408" s="20" t="s">
        <v>3118</v>
      </c>
      <c r="Q1408" s="21"/>
      <c r="R1408" s="1"/>
      <c r="S1408" s="1" t="str">
        <f aca="false">IF(E1408=F1408,"","NOT EQUAL")</f>
        <v/>
      </c>
      <c r="T1408" s="1" t="str">
        <f aca="false">IF(ISNA(VLOOKUP(P1408,'NEW XEQM.c'!D:D,1,0)),"--",VLOOKUP(P1408,'NEW XEQM.c'!D:G,3,0))</f>
        <v>--</v>
      </c>
      <c r="U1408" s="1"/>
      <c r="W1408" s="0" t="e">
        <f aca="false">SUBSTITUTE(IF(AND(T1408="--",FIND("STD",E1408),FIND("fn",C1408)&gt;0,FIND("ITM_",P1408),I1408="CAT_FNCT"),E1408,""),"""","")</f>
        <v>#VALUE!</v>
      </c>
    </row>
    <row r="1409" customFormat="false" ht="15.75" hidden="false" customHeight="false" outlineLevel="0" collapsed="false">
      <c r="A1409" s="23" t="n">
        <f aca="false">IF(B1409=INT(B1409),ROW(),"")</f>
        <v>1409</v>
      </c>
      <c r="B1409" s="24" t="n">
        <f aca="false">IF(AND(MID(C1409,2,1)&lt;&gt;"/",MID(C1409,1,1)="/"),INT(B1408)+1,B1408+0.01)</f>
        <v>1373</v>
      </c>
      <c r="C1409" s="25" t="s">
        <v>0</v>
      </c>
      <c r="D1409" s="25" t="s">
        <v>1</v>
      </c>
      <c r="E1409" s="149" t="s">
        <v>3119</v>
      </c>
      <c r="F1409" s="149" t="s">
        <v>3119</v>
      </c>
      <c r="G1409" s="47" t="n">
        <v>0</v>
      </c>
      <c r="H1409" s="47" t="n">
        <v>0</v>
      </c>
      <c r="I1409" s="156" t="s">
        <v>2741</v>
      </c>
      <c r="J1409" s="26" t="s">
        <v>5</v>
      </c>
      <c r="K1409" s="27" t="s">
        <v>6</v>
      </c>
      <c r="L1409" s="28" t="s">
        <v>7</v>
      </c>
      <c r="M1409" s="28" t="s">
        <v>244</v>
      </c>
      <c r="N1409" s="28"/>
      <c r="O1409" s="28"/>
      <c r="P1409" s="20" t="s">
        <v>3120</v>
      </c>
      <c r="Q1409" s="21"/>
      <c r="R1409" s="1"/>
      <c r="S1409" s="1" t="str">
        <f aca="false">IF(E1409=F1409,"","NOT EQUAL")</f>
        <v/>
      </c>
      <c r="T1409" s="1" t="str">
        <f aca="false">IF(ISNA(VLOOKUP(P1409,'NEW XEQM.c'!D:D,1,0)),"--",VLOOKUP(P1409,'NEW XEQM.c'!D:G,3,0))</f>
        <v>--</v>
      </c>
      <c r="U1409" s="1"/>
      <c r="W1409" s="0" t="e">
        <f aca="false">SUBSTITUTE(IF(AND(T1409="--",FIND("STD",E1409),FIND("fn",C1409)&gt;0,FIND("ITM_",P1409),I1409="CAT_FNCT"),E1409,""),"""","")</f>
        <v>#VALUE!</v>
      </c>
    </row>
    <row r="1410" customFormat="false" ht="15.75" hidden="false" customHeight="false" outlineLevel="0" collapsed="false">
      <c r="A1410" s="23" t="n">
        <f aca="false">IF(B1410=INT(B1410),ROW(),"")</f>
        <v>1410</v>
      </c>
      <c r="B1410" s="24" t="n">
        <f aca="false">IF(AND(MID(C1410,2,1)&lt;&gt;"/",MID(C1410,1,1)="/"),INT(B1409)+1,B1409+0.01)</f>
        <v>1374</v>
      </c>
      <c r="C1410" s="25" t="s">
        <v>0</v>
      </c>
      <c r="D1410" s="25" t="s">
        <v>1</v>
      </c>
      <c r="E1410" s="149" t="s">
        <v>3121</v>
      </c>
      <c r="F1410" s="149" t="s">
        <v>3121</v>
      </c>
      <c r="G1410" s="47" t="n">
        <v>0</v>
      </c>
      <c r="H1410" s="47" t="n">
        <v>0</v>
      </c>
      <c r="I1410" s="156" t="s">
        <v>2741</v>
      </c>
      <c r="J1410" s="26" t="s">
        <v>5</v>
      </c>
      <c r="K1410" s="27" t="s">
        <v>6</v>
      </c>
      <c r="L1410" s="28" t="s">
        <v>7</v>
      </c>
      <c r="M1410" s="28" t="s">
        <v>244</v>
      </c>
      <c r="N1410" s="28"/>
      <c r="O1410" s="28"/>
      <c r="P1410" s="20" t="s">
        <v>3122</v>
      </c>
      <c r="Q1410" s="21"/>
      <c r="R1410" s="1"/>
      <c r="S1410" s="1" t="str">
        <f aca="false">IF(E1410=F1410,"","NOT EQUAL")</f>
        <v/>
      </c>
      <c r="T1410" s="1" t="str">
        <f aca="false">IF(ISNA(VLOOKUP(P1410,'NEW XEQM.c'!D:D,1,0)),"--",VLOOKUP(P1410,'NEW XEQM.c'!D:G,3,0))</f>
        <v>--</v>
      </c>
      <c r="U1410" s="1"/>
      <c r="W1410" s="0" t="e">
        <f aca="false">SUBSTITUTE(IF(AND(T1410="--",FIND("STD",E1410),FIND("fn",C1410)&gt;0,FIND("ITM_",P1410),I1410="CAT_FNCT"),E1410,""),"""","")</f>
        <v>#VALUE!</v>
      </c>
    </row>
    <row r="1411" customFormat="false" ht="15.75" hidden="false" customHeight="false" outlineLevel="0" collapsed="false">
      <c r="A1411" s="23" t="n">
        <f aca="false">IF(B1411=INT(B1411),ROW(),"")</f>
        <v>1411</v>
      </c>
      <c r="B1411" s="24" t="n">
        <f aca="false">IF(AND(MID(C1411,2,1)&lt;&gt;"/",MID(C1411,1,1)="/"),INT(B1410)+1,B1410+0.01)</f>
        <v>1375</v>
      </c>
      <c r="C1411" s="25" t="s">
        <v>0</v>
      </c>
      <c r="D1411" s="25" t="s">
        <v>1</v>
      </c>
      <c r="E1411" s="26" t="s">
        <v>3123</v>
      </c>
      <c r="F1411" s="26" t="s">
        <v>3123</v>
      </c>
      <c r="G1411" s="47" t="n">
        <v>0</v>
      </c>
      <c r="H1411" s="47" t="n">
        <v>0</v>
      </c>
      <c r="I1411" s="156" t="s">
        <v>2741</v>
      </c>
      <c r="J1411" s="26" t="s">
        <v>5</v>
      </c>
      <c r="K1411" s="27" t="s">
        <v>6</v>
      </c>
      <c r="L1411" s="28" t="s">
        <v>7</v>
      </c>
      <c r="M1411" s="28" t="s">
        <v>244</v>
      </c>
      <c r="N1411" s="28"/>
      <c r="O1411" s="28"/>
      <c r="P1411" s="20" t="s">
        <v>3124</v>
      </c>
      <c r="Q1411" s="21"/>
      <c r="R1411" s="1"/>
      <c r="S1411" s="1" t="str">
        <f aca="false">IF(E1411=F1411,"","NOT EQUAL")</f>
        <v/>
      </c>
      <c r="T1411" s="1" t="str">
        <f aca="false">IF(ISNA(VLOOKUP(P1411,'NEW XEQM.c'!D:D,1,0)),"--",VLOOKUP(P1411,'NEW XEQM.c'!D:G,3,0))</f>
        <v>--</v>
      </c>
      <c r="U1411" s="1"/>
      <c r="W1411" s="0" t="e">
        <f aca="false">SUBSTITUTE(IF(AND(T1411="--",FIND("STD",E1411),FIND("fn",C1411)&gt;0,FIND("ITM_",P1411),I1411="CAT_FNCT"),E1411,""),"""","")</f>
        <v>#VALUE!</v>
      </c>
    </row>
    <row r="1412" customFormat="false" ht="15.75" hidden="false" customHeight="false" outlineLevel="0" collapsed="false">
      <c r="A1412" s="23" t="n">
        <f aca="false">IF(B1412=INT(B1412),ROW(),"")</f>
        <v>1412</v>
      </c>
      <c r="B1412" s="24" t="n">
        <f aca="false">IF(AND(MID(C1412,2,1)&lt;&gt;"/",MID(C1412,1,1)="/"),INT(B1411)+1,B1411+0.01)</f>
        <v>1376</v>
      </c>
      <c r="C1412" s="25" t="s">
        <v>0</v>
      </c>
      <c r="D1412" s="25" t="s">
        <v>1</v>
      </c>
      <c r="E1412" s="26" t="s">
        <v>3125</v>
      </c>
      <c r="F1412" s="26" t="s">
        <v>3125</v>
      </c>
      <c r="G1412" s="47" t="n">
        <v>0</v>
      </c>
      <c r="H1412" s="47" t="n">
        <v>0</v>
      </c>
      <c r="I1412" s="156" t="s">
        <v>2741</v>
      </c>
      <c r="J1412" s="26" t="s">
        <v>5</v>
      </c>
      <c r="K1412" s="27" t="s">
        <v>6</v>
      </c>
      <c r="L1412" s="28" t="s">
        <v>7</v>
      </c>
      <c r="M1412" s="28" t="s">
        <v>244</v>
      </c>
      <c r="N1412" s="28"/>
      <c r="O1412" s="28"/>
      <c r="P1412" s="20" t="s">
        <v>3126</v>
      </c>
      <c r="Q1412" s="21"/>
      <c r="R1412" s="1"/>
      <c r="S1412" s="1" t="str">
        <f aca="false">IF(E1412=F1412,"","NOT EQUAL")</f>
        <v/>
      </c>
      <c r="T1412" s="1" t="str">
        <f aca="false">IF(ISNA(VLOOKUP(P1412,'NEW XEQM.c'!D:D,1,0)),"--",VLOOKUP(P1412,'NEW XEQM.c'!D:G,3,0))</f>
        <v>--</v>
      </c>
      <c r="U1412" s="1"/>
      <c r="W1412" s="0" t="e">
        <f aca="false">SUBSTITUTE(IF(AND(T1412="--",FIND("STD",E1412),FIND("fn",C1412)&gt;0,FIND("ITM_",P1412),I1412="CAT_FNCT"),E1412,""),"""","")</f>
        <v>#VALUE!</v>
      </c>
    </row>
    <row r="1413" customFormat="false" ht="15.75" hidden="false" customHeight="false" outlineLevel="0" collapsed="false">
      <c r="A1413" s="23" t="n">
        <f aca="false">IF(B1413=INT(B1413),ROW(),"")</f>
        <v>1413</v>
      </c>
      <c r="B1413" s="24" t="n">
        <f aca="false">IF(AND(MID(C1413,2,1)&lt;&gt;"/",MID(C1413,1,1)="/"),INT(B1412)+1,B1412+0.01)</f>
        <v>1377</v>
      </c>
      <c r="C1413" s="25" t="s">
        <v>0</v>
      </c>
      <c r="D1413" s="25" t="s">
        <v>1</v>
      </c>
      <c r="E1413" s="26" t="s">
        <v>3127</v>
      </c>
      <c r="F1413" s="26" t="s">
        <v>3127</v>
      </c>
      <c r="G1413" s="47" t="n">
        <v>0</v>
      </c>
      <c r="H1413" s="47" t="n">
        <v>0</v>
      </c>
      <c r="I1413" s="156" t="s">
        <v>2741</v>
      </c>
      <c r="J1413" s="26" t="s">
        <v>5</v>
      </c>
      <c r="K1413" s="27" t="s">
        <v>6</v>
      </c>
      <c r="L1413" s="28" t="s">
        <v>7</v>
      </c>
      <c r="M1413" s="28" t="s">
        <v>244</v>
      </c>
      <c r="N1413" s="28"/>
      <c r="O1413" s="25" t="s">
        <v>3128</v>
      </c>
      <c r="P1413" s="20" t="s">
        <v>3129</v>
      </c>
      <c r="Q1413" s="21"/>
      <c r="R1413" s="1"/>
      <c r="S1413" s="1" t="str">
        <f aca="false">IF(E1413=F1413,"","NOT EQUAL")</f>
        <v/>
      </c>
      <c r="T1413" s="1" t="str">
        <f aca="false">IF(ISNA(VLOOKUP(P1413,'NEW XEQM.c'!D:D,1,0)),"--",VLOOKUP(P1413,'NEW XEQM.c'!D:G,3,0))</f>
        <v>--</v>
      </c>
      <c r="U1413" s="1"/>
      <c r="W1413" s="0" t="e">
        <f aca="false">SUBSTITUTE(IF(AND(T1413="--",FIND("STD",E1413),FIND("fn",C1413)&gt;0,FIND("ITM_",P1413),I1413="CAT_FNCT"),E1413,""),"""","")</f>
        <v>#VALUE!</v>
      </c>
    </row>
    <row r="1414" customFormat="false" ht="15.75" hidden="false" customHeight="false" outlineLevel="0" collapsed="false">
      <c r="A1414" s="23" t="n">
        <f aca="false">IF(B1414=INT(B1414),ROW(),"")</f>
        <v>1414</v>
      </c>
      <c r="B1414" s="24" t="n">
        <f aca="false">IF(AND(MID(C1414,2,1)&lt;&gt;"/",MID(C1414,1,1)="/"),INT(B1413)+1,B1413+0.01)</f>
        <v>1378</v>
      </c>
      <c r="C1414" s="25" t="s">
        <v>0</v>
      </c>
      <c r="D1414" s="25" t="s">
        <v>1</v>
      </c>
      <c r="E1414" s="26" t="s">
        <v>3130</v>
      </c>
      <c r="F1414" s="26" t="s">
        <v>3130</v>
      </c>
      <c r="G1414" s="47" t="n">
        <v>0</v>
      </c>
      <c r="H1414" s="47" t="n">
        <v>0</v>
      </c>
      <c r="I1414" s="156" t="s">
        <v>2741</v>
      </c>
      <c r="J1414" s="26" t="s">
        <v>5</v>
      </c>
      <c r="K1414" s="27" t="s">
        <v>6</v>
      </c>
      <c r="L1414" s="28" t="s">
        <v>7</v>
      </c>
      <c r="M1414" s="28" t="s">
        <v>244</v>
      </c>
      <c r="N1414" s="28"/>
      <c r="O1414" s="28" t="s">
        <v>3131</v>
      </c>
      <c r="P1414" s="20" t="s">
        <v>3132</v>
      </c>
      <c r="Q1414" s="21"/>
      <c r="R1414" s="1"/>
      <c r="S1414" s="1" t="str">
        <f aca="false">IF(E1414=F1414,"","NOT EQUAL")</f>
        <v/>
      </c>
      <c r="T1414" s="1" t="str">
        <f aca="false">IF(ISNA(VLOOKUP(P1414,'NEW XEQM.c'!D:D,1,0)),"--",VLOOKUP(P1414,'NEW XEQM.c'!D:G,3,0))</f>
        <v>--</v>
      </c>
      <c r="U1414" s="1"/>
      <c r="W1414" s="0" t="e">
        <f aca="false">SUBSTITUTE(IF(AND(T1414="--",FIND("STD",E1414),FIND("fn",C1414)&gt;0,FIND("ITM_",P1414),I1414="CAT_FNCT"),E1414,""),"""","")</f>
        <v>#VALUE!</v>
      </c>
    </row>
    <row r="1415" customFormat="false" ht="15.75" hidden="false" customHeight="false" outlineLevel="0" collapsed="false">
      <c r="A1415" s="23" t="n">
        <f aca="false">IF(B1415=INT(B1415),ROW(),"")</f>
        <v>1415</v>
      </c>
      <c r="B1415" s="24" t="n">
        <f aca="false">IF(AND(MID(C1415,2,1)&lt;&gt;"/",MID(C1415,1,1)="/"),INT(B1414)+1,B1414+0.01)</f>
        <v>1379</v>
      </c>
      <c r="C1415" s="25" t="s">
        <v>0</v>
      </c>
      <c r="D1415" s="25" t="s">
        <v>1</v>
      </c>
      <c r="E1415" s="26" t="s">
        <v>3133</v>
      </c>
      <c r="F1415" s="26" t="s">
        <v>3133</v>
      </c>
      <c r="G1415" s="47" t="n">
        <v>0</v>
      </c>
      <c r="H1415" s="47" t="n">
        <v>0</v>
      </c>
      <c r="I1415" s="156" t="s">
        <v>2741</v>
      </c>
      <c r="J1415" s="26" t="s">
        <v>5</v>
      </c>
      <c r="K1415" s="27" t="s">
        <v>6</v>
      </c>
      <c r="L1415" s="28" t="s">
        <v>7</v>
      </c>
      <c r="M1415" s="28" t="s">
        <v>244</v>
      </c>
      <c r="N1415" s="28"/>
      <c r="O1415" s="28" t="s">
        <v>3134</v>
      </c>
      <c r="P1415" s="20" t="s">
        <v>3135</v>
      </c>
      <c r="Q1415" s="21"/>
      <c r="R1415" s="1"/>
      <c r="S1415" s="1" t="str">
        <f aca="false">IF(E1415=F1415,"","NOT EQUAL")</f>
        <v/>
      </c>
      <c r="T1415" s="1" t="str">
        <f aca="false">IF(ISNA(VLOOKUP(P1415,'NEW XEQM.c'!D:D,1,0)),"--",VLOOKUP(P1415,'NEW XEQM.c'!D:G,3,0))</f>
        <v>--</v>
      </c>
      <c r="U1415" s="1"/>
      <c r="W1415" s="0" t="e">
        <f aca="false">SUBSTITUTE(IF(AND(T1415="--",FIND("STD",E1415),FIND("fn",C1415)&gt;0,FIND("ITM_",P1415),I1415="CAT_FNCT"),E1415,""),"""","")</f>
        <v>#VALUE!</v>
      </c>
    </row>
    <row r="1416" customFormat="false" ht="15.75" hidden="false" customHeight="false" outlineLevel="0" collapsed="false">
      <c r="A1416" s="23" t="n">
        <f aca="false">IF(B1416=INT(B1416),ROW(),"")</f>
        <v>1416</v>
      </c>
      <c r="B1416" s="24" t="n">
        <f aca="false">IF(AND(MID(C1416,2,1)&lt;&gt;"/",MID(C1416,1,1)="/"),INT(B1415)+1,B1415+0.01)</f>
        <v>1380</v>
      </c>
      <c r="C1416" s="25" t="s">
        <v>0</v>
      </c>
      <c r="D1416" s="25" t="s">
        <v>1</v>
      </c>
      <c r="E1416" s="26" t="s">
        <v>3136</v>
      </c>
      <c r="F1416" s="26" t="s">
        <v>3136</v>
      </c>
      <c r="G1416" s="47" t="n">
        <v>0</v>
      </c>
      <c r="H1416" s="47" t="n">
        <v>0</v>
      </c>
      <c r="I1416" s="156" t="s">
        <v>2741</v>
      </c>
      <c r="J1416" s="26" t="s">
        <v>5</v>
      </c>
      <c r="K1416" s="27" t="s">
        <v>6</v>
      </c>
      <c r="L1416" s="28" t="s">
        <v>7</v>
      </c>
      <c r="M1416" s="28" t="s">
        <v>244</v>
      </c>
      <c r="N1416" s="28"/>
      <c r="O1416" s="28"/>
      <c r="P1416" s="20" t="s">
        <v>3137</v>
      </c>
      <c r="Q1416" s="21"/>
      <c r="R1416" s="1"/>
      <c r="S1416" s="1" t="str">
        <f aca="false">IF(E1416=F1416,"","NOT EQUAL")</f>
        <v/>
      </c>
      <c r="T1416" s="1" t="str">
        <f aca="false">IF(ISNA(VLOOKUP(P1416,'NEW XEQM.c'!D:D,1,0)),"--",VLOOKUP(P1416,'NEW XEQM.c'!D:G,3,0))</f>
        <v>--</v>
      </c>
      <c r="U1416" s="1"/>
      <c r="W1416" s="0" t="e">
        <f aca="false">SUBSTITUTE(IF(AND(T1416="--",FIND("STD",E1416),FIND("fn",C1416)&gt;0,FIND("ITM_",P1416),I1416="CAT_FNCT"),E1416,""),"""","")</f>
        <v>#VALUE!</v>
      </c>
    </row>
    <row r="1417" customFormat="false" ht="15.75" hidden="false" customHeight="false" outlineLevel="0" collapsed="false">
      <c r="A1417" s="23" t="n">
        <f aca="false">IF(B1417=INT(B1417),ROW(),"")</f>
        <v>1417</v>
      </c>
      <c r="B1417" s="24" t="n">
        <f aca="false">IF(AND(MID(C1417,2,1)&lt;&gt;"/",MID(C1417,1,1)="/"),INT(B1416)+1,B1416+0.01)</f>
        <v>1381</v>
      </c>
      <c r="C1417" s="25" t="s">
        <v>0</v>
      </c>
      <c r="D1417" s="25" t="s">
        <v>1</v>
      </c>
      <c r="E1417" s="26" t="s">
        <v>3138</v>
      </c>
      <c r="F1417" s="26" t="s">
        <v>3138</v>
      </c>
      <c r="G1417" s="47" t="n">
        <v>0</v>
      </c>
      <c r="H1417" s="47" t="n">
        <v>0</v>
      </c>
      <c r="I1417" s="156" t="s">
        <v>2741</v>
      </c>
      <c r="J1417" s="26" t="s">
        <v>5</v>
      </c>
      <c r="K1417" s="27" t="s">
        <v>6</v>
      </c>
      <c r="L1417" s="28" t="s">
        <v>7</v>
      </c>
      <c r="M1417" s="28" t="s">
        <v>244</v>
      </c>
      <c r="N1417" s="28"/>
      <c r="O1417" s="28"/>
      <c r="P1417" s="20" t="s">
        <v>3139</v>
      </c>
      <c r="Q1417" s="21"/>
      <c r="R1417" s="1"/>
      <c r="S1417" s="1" t="str">
        <f aca="false">IF(E1417=F1417,"","NOT EQUAL")</f>
        <v/>
      </c>
      <c r="T1417" s="1" t="str">
        <f aca="false">IF(ISNA(VLOOKUP(P1417,'NEW XEQM.c'!D:D,1,0)),"--",VLOOKUP(P1417,'NEW XEQM.c'!D:G,3,0))</f>
        <v>--</v>
      </c>
      <c r="U1417" s="1"/>
      <c r="W1417" s="0" t="e">
        <f aca="false">SUBSTITUTE(IF(AND(T1417="--",FIND("STD",E1417),FIND("fn",C1417)&gt;0,FIND("ITM_",P1417),I1417="CAT_FNCT"),E1417,""),"""","")</f>
        <v>#VALUE!</v>
      </c>
    </row>
    <row r="1418" customFormat="false" ht="15.75" hidden="false" customHeight="false" outlineLevel="0" collapsed="false">
      <c r="A1418" s="23" t="n">
        <f aca="false">IF(B1418=INT(B1418),ROW(),"")</f>
        <v>1418</v>
      </c>
      <c r="B1418" s="24" t="n">
        <f aca="false">IF(AND(MID(C1418,2,1)&lt;&gt;"/",MID(C1418,1,1)="/"),INT(B1417)+1,B1417+0.01)</f>
        <v>1382</v>
      </c>
      <c r="C1418" s="25" t="s">
        <v>2693</v>
      </c>
      <c r="D1418" s="25" t="s">
        <v>18</v>
      </c>
      <c r="E1418" s="26" t="s">
        <v>2327</v>
      </c>
      <c r="F1418" s="26" t="s">
        <v>2327</v>
      </c>
      <c r="G1418" s="47" t="n">
        <v>0</v>
      </c>
      <c r="H1418" s="47" t="n">
        <v>0</v>
      </c>
      <c r="I1418" s="156" t="s">
        <v>2741</v>
      </c>
      <c r="J1418" s="26" t="s">
        <v>5</v>
      </c>
      <c r="K1418" s="27" t="s">
        <v>6</v>
      </c>
      <c r="L1418" s="28" t="s">
        <v>7</v>
      </c>
      <c r="M1418" s="28" t="s">
        <v>244</v>
      </c>
      <c r="N1418" s="28"/>
      <c r="O1418" s="28"/>
      <c r="P1418" s="20" t="s">
        <v>3140</v>
      </c>
      <c r="Q1418" s="21"/>
      <c r="R1418" s="1"/>
      <c r="S1418" s="1" t="str">
        <f aca="false">IF(E1418=F1418,"","NOT EQUAL")</f>
        <v/>
      </c>
      <c r="T1418" s="1" t="str">
        <f aca="false">IF(ISNA(VLOOKUP(P1418,'NEW XEQM.c'!D:D,1,0)),"--",VLOOKUP(P1418,'NEW XEQM.c'!D:G,3,0))</f>
        <v>--</v>
      </c>
      <c r="U1418" s="1"/>
      <c r="W1418" s="0" t="e">
        <f aca="false">SUBSTITUTE(IF(AND(T1418="--",FIND("STD",E1418),FIND("fn",C1418)&gt;0,FIND("ITM_",P1418),I1418="CAT_FNCT"),E1418,""),"""","")</f>
        <v>#VALUE!</v>
      </c>
    </row>
    <row r="1419" customFormat="false" ht="15.75" hidden="false" customHeight="false" outlineLevel="0" collapsed="false">
      <c r="A1419" s="23" t="n">
        <f aca="false">IF(B1419=INT(B1419),ROW(),"")</f>
        <v>1419</v>
      </c>
      <c r="B1419" s="24" t="n">
        <f aca="false">IF(AND(MID(C1419,2,1)&lt;&gt;"/",MID(C1419,1,1)="/"),INT(B1418)+1,B1418+0.01)</f>
        <v>1383</v>
      </c>
      <c r="C1419" s="25" t="s">
        <v>0</v>
      </c>
      <c r="D1419" s="25" t="s">
        <v>1</v>
      </c>
      <c r="E1419" s="26" t="s">
        <v>3141</v>
      </c>
      <c r="F1419" s="26" t="s">
        <v>3141</v>
      </c>
      <c r="G1419" s="47" t="n">
        <v>0</v>
      </c>
      <c r="H1419" s="47" t="n">
        <v>0</v>
      </c>
      <c r="I1419" s="156" t="s">
        <v>2741</v>
      </c>
      <c r="J1419" s="26" t="s">
        <v>5</v>
      </c>
      <c r="K1419" s="27" t="s">
        <v>6</v>
      </c>
      <c r="L1419" s="28" t="s">
        <v>7</v>
      </c>
      <c r="M1419" s="28" t="s">
        <v>244</v>
      </c>
      <c r="N1419" s="28"/>
      <c r="O1419" s="25" t="s">
        <v>3142</v>
      </c>
      <c r="P1419" s="20" t="s">
        <v>3143</v>
      </c>
      <c r="Q1419" s="21"/>
      <c r="R1419" s="1"/>
      <c r="S1419" s="1" t="str">
        <f aca="false">IF(E1419=F1419,"","NOT EQUAL")</f>
        <v/>
      </c>
      <c r="T1419" s="1" t="str">
        <f aca="false">IF(ISNA(VLOOKUP(P1419,'NEW XEQM.c'!D:D,1,0)),"--",VLOOKUP(P1419,'NEW XEQM.c'!D:G,3,0))</f>
        <v>--</v>
      </c>
      <c r="U1419" s="1"/>
      <c r="W1419" s="0" t="e">
        <f aca="false">SUBSTITUTE(IF(AND(T1419="--",FIND("STD",E1419),FIND("fn",C1419)&gt;0,FIND("ITM_",P1419),I1419="CAT_FNCT"),E1419,""),"""","")</f>
        <v>#VALUE!</v>
      </c>
    </row>
    <row r="1420" customFormat="false" ht="15.75" hidden="false" customHeight="false" outlineLevel="0" collapsed="false">
      <c r="A1420" s="23" t="n">
        <f aca="false">IF(B1420=INT(B1420),ROW(),"")</f>
        <v>1420</v>
      </c>
      <c r="B1420" s="24" t="n">
        <f aca="false">IF(AND(MID(C1420,2,1)&lt;&gt;"/",MID(C1420,1,1)="/"),INT(B1419)+1,B1419+0.01)</f>
        <v>1384</v>
      </c>
      <c r="C1420" s="25" t="s">
        <v>0</v>
      </c>
      <c r="D1420" s="25" t="s">
        <v>1</v>
      </c>
      <c r="E1420" s="26" t="s">
        <v>3144</v>
      </c>
      <c r="F1420" s="26" t="s">
        <v>3144</v>
      </c>
      <c r="G1420" s="50" t="n">
        <v>0</v>
      </c>
      <c r="H1420" s="50" t="n">
        <v>0</v>
      </c>
      <c r="I1420" s="156" t="s">
        <v>2741</v>
      </c>
      <c r="J1420" s="26" t="s">
        <v>5</v>
      </c>
      <c r="K1420" s="27" t="s">
        <v>6</v>
      </c>
      <c r="L1420" s="28" t="s">
        <v>7</v>
      </c>
      <c r="M1420" s="28" t="s">
        <v>244</v>
      </c>
      <c r="N1420" s="28"/>
      <c r="O1420" s="25" t="s">
        <v>3145</v>
      </c>
      <c r="P1420" s="20" t="s">
        <v>3146</v>
      </c>
      <c r="Q1420" s="21"/>
      <c r="R1420" s="1"/>
      <c r="S1420" s="1" t="str">
        <f aca="false">IF(E1420=F1420,"","NOT EQUAL")</f>
        <v/>
      </c>
      <c r="T1420" s="1" t="str">
        <f aca="false">IF(ISNA(VLOOKUP(P1420,'NEW XEQM.c'!D:D,1,0)),"--",VLOOKUP(P1420,'NEW XEQM.c'!D:G,3,0))</f>
        <v>--</v>
      </c>
      <c r="U1420" s="1"/>
      <c r="W1420" s="0" t="e">
        <f aca="false">SUBSTITUTE(IF(AND(T1420="--",FIND("STD",E1420),FIND("fn",C1420)&gt;0,FIND("ITM_",P1420),I1420="CAT_FNCT"),E1420,""),"""","")</f>
        <v>#VALUE!</v>
      </c>
    </row>
    <row r="1421" customFormat="false" ht="15.75" hidden="false" customHeight="false" outlineLevel="0" collapsed="false">
      <c r="A1421" s="23" t="n">
        <f aca="false">IF(B1421=INT(B1421),ROW(),"")</f>
        <v>1421</v>
      </c>
      <c r="B1421" s="24" t="n">
        <f aca="false">IF(AND(MID(C1421,2,1)&lt;&gt;"/",MID(C1421,1,1)="/"),INT(B1420)+1,B1420+0.01)</f>
        <v>1385</v>
      </c>
      <c r="C1421" s="25" t="s">
        <v>0</v>
      </c>
      <c r="D1421" s="25" t="s">
        <v>1</v>
      </c>
      <c r="E1421" s="26" t="s">
        <v>3147</v>
      </c>
      <c r="F1421" s="26" t="s">
        <v>3147</v>
      </c>
      <c r="G1421" s="50" t="n">
        <v>0</v>
      </c>
      <c r="H1421" s="50" t="n">
        <v>0</v>
      </c>
      <c r="I1421" s="156" t="s">
        <v>2741</v>
      </c>
      <c r="J1421" s="26" t="s">
        <v>5</v>
      </c>
      <c r="K1421" s="27" t="s">
        <v>6</v>
      </c>
      <c r="L1421" s="28" t="s">
        <v>7</v>
      </c>
      <c r="M1421" s="28" t="s">
        <v>244</v>
      </c>
      <c r="N1421" s="28"/>
      <c r="O1421" s="25" t="s">
        <v>3148</v>
      </c>
      <c r="P1421" s="20" t="s">
        <v>3149</v>
      </c>
      <c r="Q1421" s="21"/>
      <c r="R1421" s="1"/>
      <c r="S1421" s="1" t="str">
        <f aca="false">IF(E1421=F1421,"","NOT EQUAL")</f>
        <v/>
      </c>
      <c r="T1421" s="1" t="str">
        <f aca="false">IF(ISNA(VLOOKUP(P1421,'NEW XEQM.c'!D:D,1,0)),"--",VLOOKUP(P1421,'NEW XEQM.c'!D:G,3,0))</f>
        <v>--</v>
      </c>
      <c r="U1421" s="1"/>
      <c r="W1421" s="0" t="e">
        <f aca="false">SUBSTITUTE(IF(AND(T1421="--",FIND("STD",E1421),FIND("fn",C1421)&gt;0,FIND("ITM_",P1421),I1421="CAT_FNCT"),E1421,""),"""","")</f>
        <v>#VALUE!</v>
      </c>
    </row>
    <row r="1422" customFormat="false" ht="15.75" hidden="false" customHeight="false" outlineLevel="0" collapsed="false">
      <c r="A1422" s="23" t="n">
        <f aca="false">IF(B1422=INT(B1422),ROW(),"")</f>
        <v>1422</v>
      </c>
      <c r="B1422" s="24" t="n">
        <f aca="false">IF(AND(MID(C1422,2,1)&lt;&gt;"/",MID(C1422,1,1)="/"),INT(B1421)+1,B1421+0.01)</f>
        <v>1386</v>
      </c>
      <c r="C1422" s="25" t="s">
        <v>0</v>
      </c>
      <c r="D1422" s="25" t="s">
        <v>1</v>
      </c>
      <c r="E1422" s="26" t="s">
        <v>2</v>
      </c>
      <c r="F1422" s="26" t="s">
        <v>3150</v>
      </c>
      <c r="G1422" s="50" t="n">
        <v>0</v>
      </c>
      <c r="H1422" s="50" t="n">
        <v>0</v>
      </c>
      <c r="I1422" s="26" t="s">
        <v>4</v>
      </c>
      <c r="J1422" s="26" t="s">
        <v>5</v>
      </c>
      <c r="K1422" s="27" t="s">
        <v>6</v>
      </c>
      <c r="L1422" s="28" t="s">
        <v>7</v>
      </c>
      <c r="M1422" s="28" t="s">
        <v>244</v>
      </c>
      <c r="N1422" s="28"/>
      <c r="O1422" s="28"/>
      <c r="P1422" s="20" t="s">
        <v>3151</v>
      </c>
      <c r="Q1422" s="21"/>
      <c r="R1422" s="1"/>
      <c r="S1422" s="1" t="str">
        <f aca="false">IF(E1422=F1422,"","NOT EQUAL")</f>
        <v>NOT EQUAL</v>
      </c>
      <c r="T1422" s="1" t="str">
        <f aca="false">IF(ISNA(VLOOKUP(P1422,'NEW XEQM.c'!D:D,1,0)),"--",VLOOKUP(P1422,'NEW XEQM.c'!D:G,3,0))</f>
        <v>--</v>
      </c>
      <c r="U1422" s="1"/>
      <c r="W1422" s="0" t="e">
        <f aca="false">SUBSTITUTE(IF(AND(T1422="--",FIND("STD",E1422),FIND("fn",C1422)&gt;0,FIND("ITM_",P1422),I1422="CAT_FNCT"),E1422,""),"""","")</f>
        <v>#VALUE!</v>
      </c>
    </row>
    <row r="1423" customFormat="false" ht="15.75" hidden="false" customHeight="false" outlineLevel="0" collapsed="false">
      <c r="A1423" s="23" t="n">
        <f aca="false">IF(B1423=INT(B1423),ROW(),"")</f>
        <v>1423</v>
      </c>
      <c r="B1423" s="24" t="n">
        <f aca="false">IF(AND(MID(C1423,2,1)&lt;&gt;"/",MID(C1423,1,1)="/"),INT(B1422)+1,B1422+0.01)</f>
        <v>1387</v>
      </c>
      <c r="C1423" s="25" t="s">
        <v>0</v>
      </c>
      <c r="D1423" s="25" t="s">
        <v>1</v>
      </c>
      <c r="E1423" s="26" t="s">
        <v>2</v>
      </c>
      <c r="F1423" s="26" t="s">
        <v>3152</v>
      </c>
      <c r="G1423" s="50" t="n">
        <v>0</v>
      </c>
      <c r="H1423" s="50" t="n">
        <v>0</v>
      </c>
      <c r="I1423" s="26" t="s">
        <v>4</v>
      </c>
      <c r="J1423" s="26" t="s">
        <v>5</v>
      </c>
      <c r="K1423" s="27" t="s">
        <v>6</v>
      </c>
      <c r="L1423" s="28" t="s">
        <v>7</v>
      </c>
      <c r="M1423" s="28" t="s">
        <v>244</v>
      </c>
      <c r="N1423" s="28"/>
      <c r="O1423" s="28"/>
      <c r="P1423" s="20" t="s">
        <v>3153</v>
      </c>
      <c r="Q1423" s="21"/>
      <c r="R1423" s="1"/>
      <c r="S1423" s="1" t="str">
        <f aca="false">IF(E1423=F1423,"","NOT EQUAL")</f>
        <v>NOT EQUAL</v>
      </c>
      <c r="T1423" s="1" t="str">
        <f aca="false">IF(ISNA(VLOOKUP(P1423,'NEW XEQM.c'!D:D,1,0)),"--",VLOOKUP(P1423,'NEW XEQM.c'!D:G,3,0))</f>
        <v>--</v>
      </c>
      <c r="U1423" s="1"/>
      <c r="W1423" s="0" t="e">
        <f aca="false">SUBSTITUTE(IF(AND(T1423="--",FIND("STD",E1423),FIND("fn",C1423)&gt;0,FIND("ITM_",P1423),I1423="CAT_FNCT"),E1423,""),"""","")</f>
        <v>#VALUE!</v>
      </c>
    </row>
    <row r="1424" customFormat="false" ht="15.75" hidden="false" customHeight="false" outlineLevel="0" collapsed="false">
      <c r="A1424" s="23" t="n">
        <f aca="false">IF(B1424=INT(B1424),ROW(),"")</f>
        <v>1424</v>
      </c>
      <c r="B1424" s="24" t="n">
        <f aca="false">IF(AND(MID(C1424,2,1)&lt;&gt;"/",MID(C1424,1,1)="/"),INT(B1423)+1,B1423+0.01)</f>
        <v>1388</v>
      </c>
      <c r="C1424" s="25" t="s">
        <v>0</v>
      </c>
      <c r="D1424" s="25" t="s">
        <v>1</v>
      </c>
      <c r="E1424" s="26" t="s">
        <v>2</v>
      </c>
      <c r="F1424" s="26" t="s">
        <v>3154</v>
      </c>
      <c r="G1424" s="50" t="n">
        <v>0</v>
      </c>
      <c r="H1424" s="50" t="n">
        <v>0</v>
      </c>
      <c r="I1424" s="26" t="s">
        <v>4</v>
      </c>
      <c r="J1424" s="26" t="s">
        <v>5</v>
      </c>
      <c r="K1424" s="27" t="s">
        <v>6</v>
      </c>
      <c r="L1424" s="28" t="s">
        <v>7</v>
      </c>
      <c r="M1424" s="28" t="s">
        <v>244</v>
      </c>
      <c r="N1424" s="28"/>
      <c r="O1424" s="28"/>
      <c r="P1424" s="20" t="s">
        <v>3155</v>
      </c>
      <c r="Q1424" s="21"/>
      <c r="R1424" s="1"/>
      <c r="S1424" s="1" t="str">
        <f aca="false">IF(E1424=F1424,"","NOT EQUAL")</f>
        <v>NOT EQUAL</v>
      </c>
      <c r="T1424" s="1" t="str">
        <f aca="false">IF(ISNA(VLOOKUP(P1424,'NEW XEQM.c'!D:D,1,0)),"--",VLOOKUP(P1424,'NEW XEQM.c'!D:G,3,0))</f>
        <v>--</v>
      </c>
      <c r="U1424" s="1"/>
      <c r="W1424" s="0" t="e">
        <f aca="false">SUBSTITUTE(IF(AND(T1424="--",FIND("STD",E1424),FIND("fn",C1424)&gt;0,FIND("ITM_",P1424),I1424="CAT_FNCT"),E1424,""),"""","")</f>
        <v>#VALUE!</v>
      </c>
    </row>
    <row r="1425" customFormat="false" ht="15.75" hidden="false" customHeight="false" outlineLevel="0" collapsed="false">
      <c r="A1425" s="23" t="n">
        <f aca="false">IF(B1425=INT(B1425),ROW(),"")</f>
        <v>1425</v>
      </c>
      <c r="B1425" s="24" t="n">
        <f aca="false">IF(AND(MID(C1425,2,1)&lt;&gt;"/",MID(C1425,1,1)="/"),INT(B1424)+1,B1424+0.01)</f>
        <v>1389</v>
      </c>
      <c r="C1425" s="68" t="s">
        <v>0</v>
      </c>
      <c r="D1425" s="68" t="s">
        <v>1</v>
      </c>
      <c r="E1425" s="69" t="str">
        <f aca="false">CHAR(34)&amp;IF(B1425&lt;10,"000",IF(B1425&lt;100,"00",IF(B1425&lt;1000,"0","")))&amp;$B1425&amp;CHAR(34)</f>
        <v>"1389"</v>
      </c>
      <c r="F1425" s="70" t="str">
        <f aca="false">E1425</f>
        <v>"1389"</v>
      </c>
      <c r="G1425" s="71" t="n">
        <v>0</v>
      </c>
      <c r="H1425" s="71" t="n">
        <v>0</v>
      </c>
      <c r="I1425" s="66" t="s">
        <v>243</v>
      </c>
      <c r="J1425" s="26" t="s">
        <v>21</v>
      </c>
      <c r="K1425" s="72" t="s">
        <v>6</v>
      </c>
      <c r="L1425" s="73" t="s">
        <v>7</v>
      </c>
      <c r="M1425" s="28" t="s">
        <v>244</v>
      </c>
      <c r="N1425" s="28"/>
      <c r="O1425" s="74"/>
      <c r="P1425" s="20" t="str">
        <f aca="false">"ITM_"&amp;IF(B1425&lt;10,"000",IF(B1425&lt;100,"00",IF(B1425&lt;1000,"0","")))&amp;$B1425</f>
        <v>ITM_1389</v>
      </c>
      <c r="Q1425" s="21"/>
      <c r="R1425" s="1"/>
      <c r="S1425" s="1" t="str">
        <f aca="false">IF(E1425=F1425,"","NOT EQUAL")</f>
        <v/>
      </c>
      <c r="T1425" s="1" t="str">
        <f aca="false">IF(ISNA(VLOOKUP(P1425,'NEW XEQM.c'!D:D,1,0)),"--",VLOOKUP(P1425,'NEW XEQM.c'!D:G,3,0))</f>
        <v>--</v>
      </c>
      <c r="U1425" s="1"/>
      <c r="W1425" s="0" t="e">
        <f aca="false">SUBSTITUTE(IF(AND(T1425="--",FIND("STD",E1425),FIND("fn",C1425)&gt;0,FIND("ITM_",P1425),I1425="CAT_FNCT"),E1425,""),"""","")</f>
        <v>#VALUE!</v>
      </c>
    </row>
    <row r="1426" customFormat="false" ht="15.75" hidden="false" customHeight="false" outlineLevel="0" collapsed="false">
      <c r="A1426" s="23" t="n">
        <f aca="false">IF(B1426=INT(B1426),ROW(),"")</f>
        <v>1426</v>
      </c>
      <c r="B1426" s="24" t="n">
        <f aca="false">IF(AND(MID(C1426,2,1)&lt;&gt;"/",MID(C1426,1,1)="/"),INT(B1425)+1,B1425+0.01)</f>
        <v>1390</v>
      </c>
      <c r="C1426" s="25" t="s">
        <v>0</v>
      </c>
      <c r="D1426" s="25" t="s">
        <v>1</v>
      </c>
      <c r="E1426" s="14" t="s">
        <v>3156</v>
      </c>
      <c r="F1426" s="14" t="s">
        <v>3156</v>
      </c>
      <c r="G1426" s="104" t="n">
        <v>0</v>
      </c>
      <c r="H1426" s="104" t="n">
        <v>0</v>
      </c>
      <c r="I1426" s="156" t="s">
        <v>2741</v>
      </c>
      <c r="J1426" s="26" t="s">
        <v>5</v>
      </c>
      <c r="K1426" s="27" t="s">
        <v>6</v>
      </c>
      <c r="L1426" s="28" t="s">
        <v>7</v>
      </c>
      <c r="M1426" s="28" t="s">
        <v>244</v>
      </c>
      <c r="N1426" s="28"/>
      <c r="O1426" s="28"/>
      <c r="P1426" s="20" t="s">
        <v>3157</v>
      </c>
      <c r="Q1426" s="21"/>
      <c r="R1426" s="1"/>
      <c r="S1426" s="1" t="str">
        <f aca="false">IF(E1426=F1426,"","NOT EQUAL")</f>
        <v/>
      </c>
      <c r="T1426" s="1" t="str">
        <f aca="false">IF(ISNA(VLOOKUP(P1426,'NEW XEQM.c'!D:D,1,0)),"--",VLOOKUP(P1426,'NEW XEQM.c'!D:G,3,0))</f>
        <v>--</v>
      </c>
      <c r="U1426" s="1"/>
      <c r="W1426" s="0" t="e">
        <f aca="false">SUBSTITUTE(IF(AND(T1426="--",FIND("STD",E1426),FIND("fn",C1426)&gt;0,FIND("ITM_",P1426),I1426="CAT_FNCT"),E1426,""),"""","")</f>
        <v>#VALUE!</v>
      </c>
    </row>
    <row r="1427" customFormat="false" ht="15.75" hidden="false" customHeight="false" outlineLevel="0" collapsed="false">
      <c r="A1427" s="23" t="n">
        <f aca="false">IF(B1427=INT(B1427),ROW(),"")</f>
        <v>1427</v>
      </c>
      <c r="B1427" s="24" t="n">
        <f aca="false">IF(AND(MID(C1427,2,1)&lt;&gt;"/",MID(C1427,1,1)="/"),INT(B1426)+1,B1426+0.01)</f>
        <v>1391</v>
      </c>
      <c r="C1427" s="25" t="s">
        <v>0</v>
      </c>
      <c r="D1427" s="25" t="s">
        <v>1</v>
      </c>
      <c r="E1427" s="14" t="s">
        <v>2</v>
      </c>
      <c r="F1427" s="14" t="s">
        <v>3158</v>
      </c>
      <c r="G1427" s="104" t="n">
        <v>0</v>
      </c>
      <c r="H1427" s="104" t="n">
        <v>0</v>
      </c>
      <c r="I1427" s="26" t="s">
        <v>4</v>
      </c>
      <c r="J1427" s="26" t="s">
        <v>5</v>
      </c>
      <c r="K1427" s="27" t="s">
        <v>6</v>
      </c>
      <c r="L1427" s="28" t="s">
        <v>7</v>
      </c>
      <c r="M1427" s="28" t="s">
        <v>244</v>
      </c>
      <c r="N1427" s="28"/>
      <c r="O1427" s="28"/>
      <c r="P1427" s="20" t="s">
        <v>3159</v>
      </c>
      <c r="Q1427" s="21"/>
      <c r="R1427" s="1"/>
      <c r="S1427" s="1" t="str">
        <f aca="false">IF(E1427=F1427,"","NOT EQUAL")</f>
        <v>NOT EQUAL</v>
      </c>
      <c r="T1427" s="1" t="str">
        <f aca="false">IF(ISNA(VLOOKUP(P1427,'NEW XEQM.c'!D:D,1,0)),"--",VLOOKUP(P1427,'NEW XEQM.c'!D:G,3,0))</f>
        <v>--</v>
      </c>
      <c r="U1427" s="1"/>
      <c r="W1427" s="0" t="e">
        <f aca="false">SUBSTITUTE(IF(AND(T1427="--",FIND("STD",E1427),FIND("fn",C1427)&gt;0,FIND("ITM_",P1427),I1427="CAT_FNCT"),E1427,""),"""","")</f>
        <v>#VALUE!</v>
      </c>
    </row>
    <row r="1428" customFormat="false" ht="15.75" hidden="false" customHeight="false" outlineLevel="0" collapsed="false">
      <c r="A1428" s="23" t="n">
        <f aca="false">IF(B1428=INT(B1428),ROW(),"")</f>
        <v>1428</v>
      </c>
      <c r="B1428" s="24" t="n">
        <f aca="false">IF(AND(MID(C1428,2,1)&lt;&gt;"/",MID(C1428,1,1)="/"),INT(B1427)+1,B1427+0.01)</f>
        <v>1392</v>
      </c>
      <c r="C1428" s="25" t="s">
        <v>0</v>
      </c>
      <c r="D1428" s="25" t="s">
        <v>1</v>
      </c>
      <c r="E1428" s="14" t="s">
        <v>2</v>
      </c>
      <c r="F1428" s="14" t="s">
        <v>3160</v>
      </c>
      <c r="G1428" s="104" t="n">
        <v>0</v>
      </c>
      <c r="H1428" s="104" t="n">
        <v>0</v>
      </c>
      <c r="I1428" s="26" t="s">
        <v>4</v>
      </c>
      <c r="J1428" s="26" t="s">
        <v>5</v>
      </c>
      <c r="K1428" s="27" t="s">
        <v>6</v>
      </c>
      <c r="L1428" s="28" t="s">
        <v>7</v>
      </c>
      <c r="M1428" s="28" t="s">
        <v>244</v>
      </c>
      <c r="N1428" s="28"/>
      <c r="O1428" s="32"/>
      <c r="P1428" s="20" t="s">
        <v>3161</v>
      </c>
      <c r="Q1428" s="21"/>
      <c r="R1428" s="1"/>
      <c r="S1428" s="1" t="str">
        <f aca="false">IF(E1428=F1428,"","NOT EQUAL")</f>
        <v>NOT EQUAL</v>
      </c>
      <c r="T1428" s="1" t="str">
        <f aca="false">IF(ISNA(VLOOKUP(P1428,'NEW XEQM.c'!D:D,1,0)),"--",VLOOKUP(P1428,'NEW XEQM.c'!D:G,3,0))</f>
        <v>--</v>
      </c>
      <c r="U1428" s="1"/>
      <c r="W1428" s="0" t="e">
        <f aca="false">SUBSTITUTE(IF(AND(T1428="--",FIND("STD",E1428),FIND("fn",C1428)&gt;0,FIND("ITM_",P1428),I1428="CAT_FNCT"),E1428,""),"""","")</f>
        <v>#VALUE!</v>
      </c>
    </row>
    <row r="1429" customFormat="false" ht="15.75" hidden="false" customHeight="false" outlineLevel="0" collapsed="false">
      <c r="A1429" s="23" t="n">
        <f aca="false">IF(B1429=INT(B1429),ROW(),"")</f>
        <v>1429</v>
      </c>
      <c r="B1429" s="24" t="n">
        <f aca="false">IF(AND(MID(C1429,2,1)&lt;&gt;"/",MID(C1429,1,1)="/"),INT(B1428)+1,B1428+0.01)</f>
        <v>1393</v>
      </c>
      <c r="C1429" s="25" t="s">
        <v>0</v>
      </c>
      <c r="D1429" s="25" t="s">
        <v>1</v>
      </c>
      <c r="E1429" s="14" t="s">
        <v>3162</v>
      </c>
      <c r="F1429" s="14" t="s">
        <v>3162</v>
      </c>
      <c r="G1429" s="104" t="n">
        <v>0</v>
      </c>
      <c r="H1429" s="104" t="n">
        <v>0</v>
      </c>
      <c r="I1429" s="156" t="s">
        <v>2741</v>
      </c>
      <c r="J1429" s="26" t="s">
        <v>5</v>
      </c>
      <c r="K1429" s="27" t="s">
        <v>6</v>
      </c>
      <c r="L1429" s="28" t="s">
        <v>7</v>
      </c>
      <c r="M1429" s="28" t="s">
        <v>244</v>
      </c>
      <c r="N1429" s="28"/>
      <c r="O1429" s="28"/>
      <c r="P1429" s="20" t="s">
        <v>3163</v>
      </c>
      <c r="Q1429" s="21"/>
      <c r="R1429" s="1"/>
      <c r="S1429" s="1" t="str">
        <f aca="false">IF(E1429=F1429,"","NOT EQUAL")</f>
        <v/>
      </c>
      <c r="T1429" s="1" t="str">
        <f aca="false">IF(ISNA(VLOOKUP(P1429,'NEW XEQM.c'!D:D,1,0)),"--",VLOOKUP(P1429,'NEW XEQM.c'!D:G,3,0))</f>
        <v>--</v>
      </c>
      <c r="U1429" s="1"/>
      <c r="W1429" s="0" t="e">
        <f aca="false">SUBSTITUTE(IF(AND(T1429="--",FIND("STD",E1429),FIND("fn",C1429)&gt;0,FIND("ITM_",P1429),I1429="CAT_FNCT"),E1429,""),"""","")</f>
        <v>#VALUE!</v>
      </c>
    </row>
    <row r="1430" customFormat="false" ht="15.75" hidden="false" customHeight="false" outlineLevel="0" collapsed="false">
      <c r="A1430" s="23" t="n">
        <f aca="false">IF(B1430=INT(B1430),ROW(),"")</f>
        <v>1430</v>
      </c>
      <c r="B1430" s="24" t="n">
        <f aca="false">IF(AND(MID(C1430,2,1)&lt;&gt;"/",MID(C1430,1,1)="/"),INT(B1429)+1,B1429+0.01)</f>
        <v>1394</v>
      </c>
      <c r="C1430" s="25" t="s">
        <v>0</v>
      </c>
      <c r="D1430" s="25" t="s">
        <v>1</v>
      </c>
      <c r="E1430" s="14" t="s">
        <v>2</v>
      </c>
      <c r="F1430" s="14" t="s">
        <v>3164</v>
      </c>
      <c r="G1430" s="52" t="n">
        <v>0</v>
      </c>
      <c r="H1430" s="52" t="n">
        <v>0</v>
      </c>
      <c r="I1430" s="26" t="s">
        <v>4</v>
      </c>
      <c r="J1430" s="26" t="s">
        <v>5</v>
      </c>
      <c r="K1430" s="27" t="s">
        <v>6</v>
      </c>
      <c r="L1430" s="28" t="s">
        <v>7</v>
      </c>
      <c r="M1430" s="28" t="s">
        <v>244</v>
      </c>
      <c r="N1430" s="28"/>
      <c r="O1430" s="28"/>
      <c r="P1430" s="20" t="s">
        <v>3165</v>
      </c>
      <c r="Q1430" s="21"/>
      <c r="R1430" s="1"/>
      <c r="S1430" s="1" t="str">
        <f aca="false">IF(E1430=F1430,"","NOT EQUAL")</f>
        <v>NOT EQUAL</v>
      </c>
      <c r="T1430" s="1" t="str">
        <f aca="false">IF(ISNA(VLOOKUP(P1430,'NEW XEQM.c'!D:D,1,0)),"--",VLOOKUP(P1430,'NEW XEQM.c'!D:G,3,0))</f>
        <v>--</v>
      </c>
      <c r="U1430" s="1"/>
      <c r="W1430" s="0" t="e">
        <f aca="false">SUBSTITUTE(IF(AND(T1430="--",FIND("STD",E1430),FIND("fn",C1430)&gt;0,FIND("ITM_",P1430),I1430="CAT_FNCT"),E1430,""),"""","")</f>
        <v>#VALUE!</v>
      </c>
    </row>
    <row r="1431" customFormat="false" ht="15.75" hidden="false" customHeight="false" outlineLevel="0" collapsed="false">
      <c r="A1431" s="23" t="n">
        <f aca="false">IF(B1431=INT(B1431),ROW(),"")</f>
        <v>1431</v>
      </c>
      <c r="B1431" s="24" t="n">
        <f aca="false">IF(AND(MID(C1431,2,1)&lt;&gt;"/",MID(C1431,1,1)="/"),INT(B1430)+1,B1430+0.01)</f>
        <v>1395</v>
      </c>
      <c r="C1431" s="25" t="s">
        <v>3166</v>
      </c>
      <c r="D1431" s="25" t="s">
        <v>1</v>
      </c>
      <c r="E1431" s="14" t="s">
        <v>2</v>
      </c>
      <c r="F1431" s="14" t="s">
        <v>3167</v>
      </c>
      <c r="G1431" s="52" t="n">
        <v>0</v>
      </c>
      <c r="H1431" s="52" t="n">
        <v>0</v>
      </c>
      <c r="I1431" s="26" t="s">
        <v>4</v>
      </c>
      <c r="J1431" s="26" t="s">
        <v>5</v>
      </c>
      <c r="K1431" s="27" t="s">
        <v>6</v>
      </c>
      <c r="L1431" s="28" t="s">
        <v>7</v>
      </c>
      <c r="M1431" s="28" t="s">
        <v>244</v>
      </c>
      <c r="N1431" s="28"/>
      <c r="O1431" s="28"/>
      <c r="P1431" s="20" t="s">
        <v>3168</v>
      </c>
      <c r="Q1431" s="21"/>
      <c r="R1431" s="1"/>
      <c r="S1431" s="1" t="str">
        <f aca="false">IF(E1431=F1431,"","NOT EQUAL")</f>
        <v>NOT EQUAL</v>
      </c>
      <c r="T1431" s="1" t="str">
        <f aca="false">IF(ISNA(VLOOKUP(P1431,'NEW XEQM.c'!D:D,1,0)),"--",VLOOKUP(P1431,'NEW XEQM.c'!D:G,3,0))</f>
        <v>--</v>
      </c>
      <c r="U1431" s="1"/>
      <c r="W1431" s="0" t="e">
        <f aca="false">SUBSTITUTE(IF(AND(T1431="--",FIND("STD",E1431),FIND("fn",C1431)&gt;0,FIND("ITM_",P1431),I1431="CAT_FNCT"),E1431,""),"""","")</f>
        <v>#VALUE!</v>
      </c>
    </row>
    <row r="1432" customFormat="false" ht="15.75" hidden="false" customHeight="false" outlineLevel="0" collapsed="false">
      <c r="A1432" s="23" t="n">
        <f aca="false">IF(B1432=INT(B1432),ROW(),"")</f>
        <v>1432</v>
      </c>
      <c r="B1432" s="24" t="n">
        <f aca="false">IF(AND(MID(C1432,2,1)&lt;&gt;"/",MID(C1432,1,1)="/"),INT(B1431)+1,B1431+0.01)</f>
        <v>1396</v>
      </c>
      <c r="C1432" s="32" t="s">
        <v>0</v>
      </c>
      <c r="D1432" s="32" t="s">
        <v>1</v>
      </c>
      <c r="E1432" s="100" t="s">
        <v>3169</v>
      </c>
      <c r="F1432" s="100" t="s">
        <v>3169</v>
      </c>
      <c r="G1432" s="52" t="n">
        <v>0</v>
      </c>
      <c r="H1432" s="52" t="n">
        <v>0</v>
      </c>
      <c r="I1432" s="26" t="s">
        <v>4</v>
      </c>
      <c r="J1432" s="26" t="s">
        <v>5</v>
      </c>
      <c r="K1432" s="27" t="s">
        <v>6</v>
      </c>
      <c r="L1432" s="28" t="s">
        <v>7</v>
      </c>
      <c r="M1432" s="28" t="s">
        <v>244</v>
      </c>
      <c r="N1432" s="28"/>
      <c r="O1432" s="28"/>
      <c r="P1432" s="20" t="s">
        <v>3170</v>
      </c>
      <c r="Q1432" s="21"/>
      <c r="R1432" s="1"/>
      <c r="S1432" s="1" t="str">
        <f aca="false">IF(E1432=F1432,"","NOT EQUAL")</f>
        <v/>
      </c>
      <c r="T1432" s="1" t="str">
        <f aca="false">IF(ISNA(VLOOKUP(P1432,'NEW XEQM.c'!D:D,1,0)),"--",VLOOKUP(P1432,'NEW XEQM.c'!D:G,3,0))</f>
        <v>--</v>
      </c>
      <c r="U1432" s="1"/>
      <c r="W1432" s="0" t="e">
        <f aca="false">SUBSTITUTE(IF(AND(T1432="--",FIND("STD",E1432),FIND("fn",C1432)&gt;0,FIND("ITM_",P1432),I1432="CAT_FNCT"),E1432,""),"""","")</f>
        <v>#VALUE!</v>
      </c>
    </row>
    <row r="1433" customFormat="false" ht="15.75" hidden="false" customHeight="false" outlineLevel="0" collapsed="false">
      <c r="A1433" s="23" t="n">
        <f aca="false">IF(B1433=INT(B1433),ROW(),"")</f>
        <v>1433</v>
      </c>
      <c r="B1433" s="24" t="n">
        <f aca="false">IF(AND(MID(C1433,2,1)&lt;&gt;"/",MID(C1433,1,1)="/"),INT(B1432)+1,B1432+0.01)</f>
        <v>1397</v>
      </c>
      <c r="C1433" s="163" t="s">
        <v>0</v>
      </c>
      <c r="D1433" s="163" t="s">
        <v>1</v>
      </c>
      <c r="E1433" s="180" t="s">
        <v>3171</v>
      </c>
      <c r="F1433" s="180" t="s">
        <v>3171</v>
      </c>
      <c r="G1433" s="165" t="n">
        <v>0</v>
      </c>
      <c r="H1433" s="165" t="n">
        <v>0</v>
      </c>
      <c r="I1433" s="166" t="s">
        <v>4</v>
      </c>
      <c r="J1433" s="166" t="s">
        <v>5</v>
      </c>
      <c r="K1433" s="167" t="s">
        <v>6</v>
      </c>
      <c r="L1433" s="168" t="s">
        <v>7</v>
      </c>
      <c r="M1433" s="28" t="s">
        <v>244</v>
      </c>
      <c r="N1433" s="28"/>
      <c r="O1433" s="169"/>
      <c r="P1433" s="20" t="s">
        <v>3172</v>
      </c>
      <c r="Q1433" s="21"/>
      <c r="R1433" s="1"/>
      <c r="S1433" s="1" t="str">
        <f aca="false">IF(E1433=F1433,"","NOT EQUAL")</f>
        <v/>
      </c>
      <c r="T1433" s="1" t="str">
        <f aca="false">IF(ISNA(VLOOKUP(P1433,'NEW XEQM.c'!D:D,1,0)),"--",VLOOKUP(P1433,'NEW XEQM.c'!D:G,3,0))</f>
        <v>--</v>
      </c>
      <c r="U1433" s="1"/>
      <c r="W1433" s="0" t="e">
        <f aca="false">SUBSTITUTE(IF(AND(T1433="--",FIND("STD",E1433),FIND("fn",C1433)&gt;0,FIND("ITM_",P1433),I1433="CAT_FNCT"),E1433,""),"""","")</f>
        <v>#VALUE!</v>
      </c>
    </row>
    <row r="1434" customFormat="false" ht="15.75" hidden="false" customHeight="false" outlineLevel="0" collapsed="false">
      <c r="A1434" s="23" t="n">
        <f aca="false">IF(B1434=INT(B1434),ROW(),"")</f>
        <v>1434</v>
      </c>
      <c r="B1434" s="24" t="n">
        <f aca="false">IF(AND(MID(C1434,2,1)&lt;&gt;"/",MID(C1434,1,1)="/"),INT(B1433)+1,B1433+0.01)</f>
        <v>1398</v>
      </c>
      <c r="C1434" s="25" t="s">
        <v>0</v>
      </c>
      <c r="D1434" s="25" t="s">
        <v>1</v>
      </c>
      <c r="E1434" s="14" t="s">
        <v>3173</v>
      </c>
      <c r="F1434" s="14" t="s">
        <v>3174</v>
      </c>
      <c r="G1434" s="52" t="n">
        <v>0</v>
      </c>
      <c r="H1434" s="52" t="n">
        <v>0</v>
      </c>
      <c r="I1434" s="26" t="s">
        <v>2741</v>
      </c>
      <c r="J1434" s="26" t="s">
        <v>5</v>
      </c>
      <c r="K1434" s="27" t="s">
        <v>6</v>
      </c>
      <c r="L1434" s="28" t="s">
        <v>7</v>
      </c>
      <c r="M1434" s="28" t="s">
        <v>244</v>
      </c>
      <c r="N1434" s="28"/>
      <c r="O1434" s="28"/>
      <c r="P1434" s="20" t="s">
        <v>3175</v>
      </c>
      <c r="Q1434" s="21"/>
      <c r="R1434" s="1"/>
      <c r="S1434" s="1" t="str">
        <f aca="false">IF(E1434=F1434,"","NOT EQUAL")</f>
        <v/>
      </c>
      <c r="T1434" s="1" t="str">
        <f aca="false">IF(ISNA(VLOOKUP(P1434,'NEW XEQM.c'!D:D,1,0)),"--",VLOOKUP(P1434,'NEW XEQM.c'!D:G,3,0))</f>
        <v>--</v>
      </c>
      <c r="U1434" s="1"/>
      <c r="W1434" s="0" t="e">
        <f aca="false">SUBSTITUTE(IF(AND(T1434="--",FIND("STD",E1434),FIND("fn",C1434)&gt;0,FIND("ITM_",P1434),I1434="CAT_FNCT"),E1434,""),"""","")</f>
        <v>#VALUE!</v>
      </c>
    </row>
    <row r="1435" customFormat="false" ht="15.75" hidden="false" customHeight="false" outlineLevel="0" collapsed="false">
      <c r="A1435" s="23" t="n">
        <f aca="false">IF(B1435=INT(B1435),ROW(),"")</f>
        <v>1435</v>
      </c>
      <c r="B1435" s="24" t="n">
        <f aca="false">IF(AND(MID(C1435,2,1)&lt;&gt;"/",MID(C1435,1,1)="/"),INT(B1434)+1,B1434+0.01)</f>
        <v>1399</v>
      </c>
      <c r="C1435" s="25" t="s">
        <v>0</v>
      </c>
      <c r="D1435" s="25" t="s">
        <v>1</v>
      </c>
      <c r="E1435" s="14" t="s">
        <v>3176</v>
      </c>
      <c r="F1435" s="14" t="s">
        <v>3176</v>
      </c>
      <c r="G1435" s="52" t="n">
        <v>0</v>
      </c>
      <c r="H1435" s="52" t="n">
        <v>0</v>
      </c>
      <c r="I1435" s="26" t="s">
        <v>4</v>
      </c>
      <c r="J1435" s="26" t="s">
        <v>5</v>
      </c>
      <c r="K1435" s="27" t="s">
        <v>6</v>
      </c>
      <c r="L1435" s="28" t="s">
        <v>7</v>
      </c>
      <c r="M1435" s="28" t="s">
        <v>244</v>
      </c>
      <c r="N1435" s="28"/>
      <c r="O1435" s="28" t="s">
        <v>3177</v>
      </c>
      <c r="P1435" s="20" t="s">
        <v>3178</v>
      </c>
      <c r="Q1435" s="21"/>
      <c r="R1435" s="1"/>
      <c r="S1435" s="1" t="str">
        <f aca="false">IF(E1435=F1435,"","NOT EQUAL")</f>
        <v/>
      </c>
      <c r="T1435" s="1" t="str">
        <f aca="false">IF(ISNA(VLOOKUP(P1435,'NEW XEQM.c'!D:D,1,0)),"--",VLOOKUP(P1435,'NEW XEQM.c'!D:G,3,0))</f>
        <v>--</v>
      </c>
      <c r="U1435" s="1"/>
      <c r="W1435" s="0" t="e">
        <f aca="false">SUBSTITUTE(IF(AND(T1435="--",FIND("STD",E1435),FIND("fn",C1435)&gt;0,FIND("ITM_",P1435),I1435="CAT_FNCT"),E1435,""),"""","")</f>
        <v>#VALUE!</v>
      </c>
    </row>
    <row r="1436" customFormat="false" ht="15.75" hidden="false" customHeight="false" outlineLevel="0" collapsed="false">
      <c r="A1436" s="23" t="n">
        <f aca="false">IF(B1436=INT(B1436),ROW(),"")</f>
        <v>1436</v>
      </c>
      <c r="B1436" s="24" t="n">
        <f aca="false">IF(AND(MID(C1436,2,1)&lt;&gt;"/",MID(C1436,1,1)="/"),INT(B1435)+1,B1435+0.01)</f>
        <v>1400</v>
      </c>
      <c r="C1436" s="25" t="s">
        <v>0</v>
      </c>
      <c r="D1436" s="25" t="s">
        <v>1</v>
      </c>
      <c r="E1436" s="14" t="s">
        <v>3179</v>
      </c>
      <c r="F1436" s="14" t="s">
        <v>3179</v>
      </c>
      <c r="G1436" s="52" t="n">
        <v>0</v>
      </c>
      <c r="H1436" s="52" t="n">
        <v>0</v>
      </c>
      <c r="I1436" s="26" t="s">
        <v>4</v>
      </c>
      <c r="J1436" s="26" t="s">
        <v>5</v>
      </c>
      <c r="K1436" s="27" t="s">
        <v>6</v>
      </c>
      <c r="L1436" s="28" t="s">
        <v>7</v>
      </c>
      <c r="M1436" s="28" t="s">
        <v>244</v>
      </c>
      <c r="N1436" s="28"/>
      <c r="O1436" s="28"/>
      <c r="P1436" s="20" t="s">
        <v>3180</v>
      </c>
      <c r="Q1436" s="21"/>
      <c r="R1436" s="1"/>
      <c r="S1436" s="1" t="str">
        <f aca="false">IF(E1436=F1436,"","NOT EQUAL")</f>
        <v/>
      </c>
      <c r="T1436" s="1" t="str">
        <f aca="false">IF(ISNA(VLOOKUP(P1436,'NEW XEQM.c'!D:D,1,0)),"--",VLOOKUP(P1436,'NEW XEQM.c'!D:G,3,0))</f>
        <v>--</v>
      </c>
      <c r="U1436" s="1"/>
      <c r="W1436" s="0" t="e">
        <f aca="false">SUBSTITUTE(IF(AND(T1436="--",FIND("STD",E1436),FIND("fn",C1436)&gt;0,FIND("ITM_",P1436),I1436="CAT_FNCT"),E1436,""),"""","")</f>
        <v>#VALUE!</v>
      </c>
    </row>
    <row r="1437" customFormat="false" ht="15.75" hidden="false" customHeight="false" outlineLevel="0" collapsed="false">
      <c r="A1437" s="23" t="n">
        <f aca="false">IF(B1437=INT(B1437),ROW(),"")</f>
        <v>1437</v>
      </c>
      <c r="B1437" s="24" t="n">
        <f aca="false">IF(AND(MID(C1437,2,1)&lt;&gt;"/",MID(C1437,1,1)="/"),INT(B1436)+1,B1436+0.01)</f>
        <v>1401</v>
      </c>
      <c r="C1437" s="25" t="s">
        <v>0</v>
      </c>
      <c r="D1437" s="25" t="s">
        <v>1</v>
      </c>
      <c r="E1437" s="21" t="s">
        <v>3181</v>
      </c>
      <c r="F1437" s="21" t="s">
        <v>3181</v>
      </c>
      <c r="G1437" s="52" t="n">
        <v>0</v>
      </c>
      <c r="H1437" s="52" t="n">
        <v>0</v>
      </c>
      <c r="I1437" s="166" t="s">
        <v>4</v>
      </c>
      <c r="J1437" s="26" t="s">
        <v>5</v>
      </c>
      <c r="K1437" s="27" t="s">
        <v>6</v>
      </c>
      <c r="L1437" s="28" t="s">
        <v>7</v>
      </c>
      <c r="M1437" s="28" t="s">
        <v>244</v>
      </c>
      <c r="N1437" s="28"/>
      <c r="O1437" s="28"/>
      <c r="P1437" s="20" t="s">
        <v>3182</v>
      </c>
      <c r="Q1437" s="21"/>
      <c r="R1437" s="1"/>
      <c r="S1437" s="1" t="str">
        <f aca="false">IF(E1437=F1437,"","NOT EQUAL")</f>
        <v/>
      </c>
      <c r="T1437" s="1" t="str">
        <f aca="false">IF(ISNA(VLOOKUP(P1437,'NEW XEQM.c'!D:D,1,0)),"--",VLOOKUP(P1437,'NEW XEQM.c'!D:G,3,0))</f>
        <v>--</v>
      </c>
      <c r="U1437" s="1"/>
      <c r="W1437" s="0" t="e">
        <f aca="false">SUBSTITUTE(IF(AND(T1437="--",FIND("STD",E1437),FIND("fn",C1437)&gt;0,FIND("ITM_",P1437),I1437="CAT_FNCT"),E1437,""),"""","")</f>
        <v>#VALUE!</v>
      </c>
    </row>
    <row r="1438" customFormat="false" ht="15.75" hidden="false" customHeight="false" outlineLevel="0" collapsed="false">
      <c r="A1438" s="23" t="n">
        <f aca="false">IF(B1438=INT(B1438),ROW(),"")</f>
        <v>1438</v>
      </c>
      <c r="B1438" s="24" t="n">
        <f aca="false">IF(AND(MID(C1438,2,1)&lt;&gt;"/",MID(C1438,1,1)="/"),INT(B1437)+1,B1437+0.01)</f>
        <v>1402</v>
      </c>
      <c r="C1438" s="25" t="s">
        <v>0</v>
      </c>
      <c r="D1438" s="25" t="s">
        <v>1</v>
      </c>
      <c r="E1438" s="14" t="s">
        <v>3183</v>
      </c>
      <c r="F1438" s="14" t="s">
        <v>3183</v>
      </c>
      <c r="G1438" s="52" t="n">
        <v>0</v>
      </c>
      <c r="H1438" s="52" t="n">
        <v>0</v>
      </c>
      <c r="I1438" s="26" t="s">
        <v>2741</v>
      </c>
      <c r="J1438" s="26" t="s">
        <v>5</v>
      </c>
      <c r="K1438" s="27" t="s">
        <v>6</v>
      </c>
      <c r="L1438" s="28" t="s">
        <v>7</v>
      </c>
      <c r="M1438" s="28" t="s">
        <v>244</v>
      </c>
      <c r="N1438" s="28"/>
      <c r="O1438" s="28"/>
      <c r="P1438" s="20" t="s">
        <v>3184</v>
      </c>
      <c r="Q1438" s="21"/>
      <c r="R1438" s="1"/>
      <c r="S1438" s="1" t="str">
        <f aca="false">IF(E1438=F1438,"","NOT EQUAL")</f>
        <v/>
      </c>
      <c r="T1438" s="1" t="str">
        <f aca="false">IF(ISNA(VLOOKUP(P1438,'NEW XEQM.c'!D:D,1,0)),"--",VLOOKUP(P1438,'NEW XEQM.c'!D:G,3,0))</f>
        <v>--</v>
      </c>
      <c r="U1438" s="1"/>
      <c r="W1438" s="0" t="e">
        <f aca="false">SUBSTITUTE(IF(AND(T1438="--",FIND("STD",E1438),FIND("fn",C1438)&gt;0,FIND("ITM_",P1438),I1438="CAT_FNCT"),E1438,""),"""","")</f>
        <v>#VALUE!</v>
      </c>
    </row>
    <row r="1439" customFormat="false" ht="15.75" hidden="false" customHeight="false" outlineLevel="0" collapsed="false">
      <c r="A1439" s="23" t="n">
        <f aca="false">IF(B1439=INT(B1439),ROW(),"")</f>
        <v>1439</v>
      </c>
      <c r="B1439" s="24" t="n">
        <f aca="false">IF(AND(MID(C1439,2,1)&lt;&gt;"/",MID(C1439,1,1)="/"),INT(B1438)+1,B1438+0.01)</f>
        <v>1403</v>
      </c>
      <c r="C1439" s="25" t="s">
        <v>0</v>
      </c>
      <c r="D1439" s="25" t="s">
        <v>1</v>
      </c>
      <c r="E1439" s="14" t="s">
        <v>3185</v>
      </c>
      <c r="F1439" s="14" t="s">
        <v>3185</v>
      </c>
      <c r="G1439" s="52" t="n">
        <v>0</v>
      </c>
      <c r="H1439" s="52" t="n">
        <v>0</v>
      </c>
      <c r="I1439" s="26" t="s">
        <v>2741</v>
      </c>
      <c r="J1439" s="26" t="s">
        <v>5</v>
      </c>
      <c r="K1439" s="27" t="s">
        <v>6</v>
      </c>
      <c r="L1439" s="28" t="s">
        <v>7</v>
      </c>
      <c r="M1439" s="28" t="s">
        <v>244</v>
      </c>
      <c r="N1439" s="28"/>
      <c r="O1439" s="28"/>
      <c r="P1439" s="20" t="s">
        <v>3186</v>
      </c>
      <c r="Q1439" s="21"/>
      <c r="R1439" s="1"/>
      <c r="S1439" s="1" t="str">
        <f aca="false">IF(E1439=F1439,"","NOT EQUAL")</f>
        <v/>
      </c>
      <c r="T1439" s="1" t="str">
        <f aca="false">IF(ISNA(VLOOKUP(P1439,'NEW XEQM.c'!D:D,1,0)),"--",VLOOKUP(P1439,'NEW XEQM.c'!D:G,3,0))</f>
        <v>--</v>
      </c>
      <c r="U1439" s="1"/>
      <c r="W1439" s="0" t="e">
        <f aca="false">SUBSTITUTE(IF(AND(T1439="--",FIND("STD",E1439),FIND("fn",C1439)&gt;0,FIND("ITM_",P1439),I1439="CAT_FNCT"),E1439,""),"""","")</f>
        <v>#VALUE!</v>
      </c>
    </row>
    <row r="1440" customFormat="false" ht="15.75" hidden="false" customHeight="false" outlineLevel="0" collapsed="false">
      <c r="A1440" s="1" t="n">
        <f aca="false">IF(B1440=INT(B1440),ROW(),"")</f>
        <v>1440</v>
      </c>
      <c r="B1440" s="24" t="n">
        <f aca="false">IF(AND(MID(C1440,2,1)&lt;&gt;"/",MID(C1440,1,1)="/"),INT(B1439)+1,B1439+0.01)</f>
        <v>1404</v>
      </c>
      <c r="C1440" s="43" t="s">
        <v>0</v>
      </c>
      <c r="D1440" s="43" t="s">
        <v>1</v>
      </c>
      <c r="E1440" s="44" t="str">
        <f aca="false">CHAR(34)&amp;IF(B1440&lt;10,"000",IF(B1440&lt;100,"00",IF(B1440&lt;1000,"0","")))&amp;$B1440&amp;CHAR(34)</f>
        <v>"1404"</v>
      </c>
      <c r="F1440" s="44" t="str">
        <f aca="false">E1440</f>
        <v>"1404"</v>
      </c>
      <c r="G1440" s="45" t="n">
        <v>0</v>
      </c>
      <c r="H1440" s="45" t="n">
        <v>0</v>
      </c>
      <c r="I1440" s="44" t="s">
        <v>243</v>
      </c>
      <c r="J1440" s="16" t="s">
        <v>21</v>
      </c>
      <c r="K1440" s="46" t="s">
        <v>6</v>
      </c>
      <c r="L1440" s="0" t="s">
        <v>7</v>
      </c>
      <c r="M1440" s="0" t="s">
        <v>244</v>
      </c>
      <c r="P1440" s="20" t="str">
        <f aca="false">"ITM_"&amp;IF(B1440&lt;10,"000",IF(B1440&lt;100,"00",IF(B1440&lt;1000,"0","")))&amp;$B1440</f>
        <v>ITM_1404</v>
      </c>
      <c r="Q1440" s="21"/>
      <c r="R1440" s="1"/>
      <c r="S1440" s="1" t="str">
        <f aca="false">IF(E1440=F1440,"","NOT EQUAL")</f>
        <v/>
      </c>
      <c r="T1440" s="1" t="str">
        <f aca="false">IF(ISNA(VLOOKUP(P1440,'NEW XEQM.c'!D:D,1,0)),"--",VLOOKUP(P1440,'NEW XEQM.c'!D:G,3,0))</f>
        <v>--</v>
      </c>
      <c r="U1440" s="1"/>
      <c r="W1440" s="0" t="e">
        <f aca="false">SUBSTITUTE(IF(AND(T1440="--",FIND("STD",E1440),FIND("fn",C1440)&gt;0,FIND("ITM_",P1440),I1440="CAT_FNCT"),E1440,""),"""","")</f>
        <v>#VALUE!</v>
      </c>
    </row>
    <row r="1441" s="29" customFormat="true" ht="15.75" hidden="false" customHeight="false" outlineLevel="0" collapsed="false">
      <c r="A1441" s="23" t="str">
        <f aca="false">IF(B1441=INT(B1441),ROW(),"")</f>
        <v/>
      </c>
      <c r="B1441" s="24" t="n">
        <f aca="false">IF(AND(MID(C1441,2,1)&lt;&gt;"/",MID(C1441,1,1)="/"),INT(B1440)+1,B1440+0.01)</f>
        <v>1404.01</v>
      </c>
      <c r="C1441" s="12"/>
      <c r="D1441" s="25"/>
      <c r="E1441" s="14"/>
      <c r="F1441" s="14"/>
      <c r="G1441" s="15"/>
      <c r="H1441" s="15"/>
      <c r="I1441" s="26"/>
      <c r="J1441" s="26"/>
      <c r="K1441" s="27"/>
      <c r="L1441" s="28"/>
      <c r="M1441" s="28"/>
      <c r="N1441" s="28"/>
      <c r="O1441" s="12"/>
      <c r="P1441" s="20"/>
      <c r="Q1441" s="21"/>
      <c r="R1441" s="1"/>
      <c r="S1441" s="1"/>
      <c r="T1441" s="1" t="str">
        <f aca="false">IF(ISNA(VLOOKUP(P1441,'NEW XEQM.c'!D:D,1,0)),"--",VLOOKUP(P1441,'NEW XEQM.c'!D:G,3,0))</f>
        <v>--</v>
      </c>
      <c r="U1441" s="1"/>
      <c r="W1441" s="29" t="e">
        <f aca="false">SUBSTITUTE(IF(AND(T1441="--",FIND("STD",E1441),FIND("fn",C1441)&gt;0,FIND("ITM_",P1441),I1441="CAT_FNCT"),E1441,""),"""","")</f>
        <v>#VALUE!</v>
      </c>
    </row>
    <row r="1442" s="29" customFormat="true" ht="15.75" hidden="false" customHeight="false" outlineLevel="0" collapsed="false">
      <c r="A1442" s="23" t="str">
        <f aca="false">IF(B1442=INT(B1442),ROW(),"")</f>
        <v/>
      </c>
      <c r="B1442" s="24" t="n">
        <f aca="false">IF(AND(MID(C1442,2,1)&lt;&gt;"/",MID(C1442,1,1)="/"),INT(B1441)+1,B1441+0.01)</f>
        <v>1404.02</v>
      </c>
      <c r="C1442" s="12"/>
      <c r="D1442" s="25"/>
      <c r="E1442" s="14"/>
      <c r="F1442" s="14"/>
      <c r="G1442" s="15"/>
      <c r="H1442" s="15"/>
      <c r="I1442" s="26"/>
      <c r="J1442" s="26"/>
      <c r="K1442" s="27"/>
      <c r="L1442" s="28"/>
      <c r="M1442" s="28"/>
      <c r="N1442" s="28"/>
      <c r="O1442" s="12"/>
      <c r="P1442" s="20"/>
      <c r="Q1442" s="21"/>
      <c r="R1442" s="1"/>
      <c r="S1442" s="1"/>
      <c r="T1442" s="1" t="str">
        <f aca="false">IF(ISNA(VLOOKUP(P1442,'NEW XEQM.c'!D:D,1,0)),"--",VLOOKUP(P1442,'NEW XEQM.c'!D:G,3,0))</f>
        <v>--</v>
      </c>
      <c r="U1442" s="1"/>
      <c r="W1442" s="29" t="e">
        <f aca="false">SUBSTITUTE(IF(AND(T1442="--",FIND("STD",E1442),FIND("fn",C1442)&gt;0,FIND("ITM_",P1442),I1442="CAT_FNCT"),E1442,""),"""","")</f>
        <v>#VALUE!</v>
      </c>
    </row>
    <row r="1443" s="29" customFormat="true" ht="15.75" hidden="false" customHeight="false" outlineLevel="0" collapsed="false">
      <c r="A1443" s="23" t="n">
        <f aca="false">IF(B1443=INT(B1443),ROW(),"")</f>
        <v>1443</v>
      </c>
      <c r="B1443" s="24" t="n">
        <f aca="false">IF(AND(MID(C1443,2,1)&lt;&gt;"/",MID(C1443,1,1)="/"),INT(B1442)+1,B1442+0.01)</f>
        <v>1405</v>
      </c>
      <c r="C1443" s="12" t="s">
        <v>3187</v>
      </c>
      <c r="D1443" s="25" t="s">
        <v>3188</v>
      </c>
      <c r="E1443" s="14" t="s">
        <v>3189</v>
      </c>
      <c r="F1443" s="14" t="s">
        <v>3189</v>
      </c>
      <c r="G1443" s="15" t="n">
        <v>0</v>
      </c>
      <c r="H1443" s="15" t="n">
        <v>0</v>
      </c>
      <c r="I1443" s="30" t="s">
        <v>20</v>
      </c>
      <c r="J1443" s="26" t="s">
        <v>21</v>
      </c>
      <c r="K1443" s="27" t="s">
        <v>22</v>
      </c>
      <c r="L1443" s="28" t="s">
        <v>7</v>
      </c>
      <c r="M1443" s="28" t="s">
        <v>8</v>
      </c>
      <c r="N1443" s="28"/>
      <c r="O1443" s="12"/>
      <c r="P1443" s="20" t="s">
        <v>3190</v>
      </c>
      <c r="Q1443" s="21"/>
      <c r="R1443" s="1"/>
      <c r="S1443" s="1" t="str">
        <f aca="false">IF(E1443=F1443,"","NOT EQUAL")</f>
        <v/>
      </c>
      <c r="T1443" s="1" t="str">
        <f aca="false">IF(ISNA(VLOOKUP(P1443,'NEW XEQM.c'!D:D,1,0)),"--",VLOOKUP(P1443,'NEW XEQM.c'!D:G,3,0))</f>
        <v>--</v>
      </c>
      <c r="U1443" s="1" t="s">
        <v>3191</v>
      </c>
      <c r="W1443" s="29" t="e">
        <f aca="false">SUBSTITUTE(IF(AND(T1443="--",FIND("STD",E1443),FIND("fn",C1443)&gt;0,FIND("ITM_",P1443),I1443="CAT_FNCT"),E1443,""),"""","")</f>
        <v>#VALUE!</v>
      </c>
    </row>
    <row r="1444" customFormat="false" ht="15.75" hidden="false" customHeight="false" outlineLevel="0" collapsed="false">
      <c r="A1444" s="23" t="n">
        <f aca="false">IF(B1444=INT(B1444),ROW(),"")</f>
        <v>1444</v>
      </c>
      <c r="B1444" s="24" t="n">
        <f aca="false">IF(AND(MID(C1444,2,1)&lt;&gt;"/",MID(C1444,1,1)="/"),INT(B1443)+1,B1443+0.01)</f>
        <v>1406</v>
      </c>
      <c r="C1444" s="25" t="s">
        <v>3192</v>
      </c>
      <c r="D1444" s="25" t="s">
        <v>1</v>
      </c>
      <c r="E1444" s="26" t="s">
        <v>3193</v>
      </c>
      <c r="F1444" s="26" t="s">
        <v>3193</v>
      </c>
      <c r="G1444" s="15" t="n">
        <v>0</v>
      </c>
      <c r="H1444" s="15" t="n">
        <v>0</v>
      </c>
      <c r="I1444" s="30" t="s">
        <v>20</v>
      </c>
      <c r="J1444" s="26" t="s">
        <v>21</v>
      </c>
      <c r="K1444" s="27" t="s">
        <v>22</v>
      </c>
      <c r="L1444" s="28" t="s">
        <v>7</v>
      </c>
      <c r="M1444" s="28" t="s">
        <v>8</v>
      </c>
      <c r="N1444" s="28"/>
      <c r="O1444" s="28"/>
      <c r="P1444" s="20" t="s">
        <v>3194</v>
      </c>
      <c r="Q1444" s="21"/>
      <c r="R1444" s="1"/>
      <c r="S1444" s="1" t="str">
        <f aca="false">IF(E1444=F1444,"","NOT EQUAL")</f>
        <v/>
      </c>
      <c r="T1444" s="1" t="str">
        <f aca="false">IF(ISNA(VLOOKUP(P1444,'NEW XEQM.c'!D:D,1,0)),"--",VLOOKUP(P1444,'NEW XEQM.c'!D:G,3,0))</f>
        <v>SNAP</v>
      </c>
      <c r="U1444" s="1" t="s">
        <v>120</v>
      </c>
      <c r="W1444" s="0" t="e">
        <f aca="false">SUBSTITUTE(IF(AND(T1444="--",FIND("STD",E1444),FIND("fn",C1444)&gt;0,FIND("ITM_",P1444),I1444="CAT_FNCT"),E1444,""),"""","")</f>
        <v>#VALUE!</v>
      </c>
    </row>
    <row r="1445" customFormat="false" ht="15.75" hidden="false" customHeight="false" outlineLevel="0" collapsed="false">
      <c r="A1445" s="23" t="n">
        <f aca="false">IF(B1445=INT(B1445),ROW(),"")</f>
        <v>1445</v>
      </c>
      <c r="B1445" s="24" t="n">
        <f aca="false">IF(AND(MID(C1445,2,1)&lt;&gt;"/",MID(C1445,1,1)="/"),INT(B1444)+1,B1444+0.01)</f>
        <v>1407</v>
      </c>
      <c r="C1445" s="25" t="s">
        <v>3187</v>
      </c>
      <c r="D1445" s="25" t="s">
        <v>3195</v>
      </c>
      <c r="E1445" s="26" t="s">
        <v>3196</v>
      </c>
      <c r="F1445" s="26" t="s">
        <v>3196</v>
      </c>
      <c r="G1445" s="47" t="n">
        <v>0</v>
      </c>
      <c r="H1445" s="47" t="n">
        <v>0</v>
      </c>
      <c r="I1445" s="30" t="s">
        <v>20</v>
      </c>
      <c r="J1445" s="26" t="s">
        <v>21</v>
      </c>
      <c r="K1445" s="27" t="s">
        <v>22</v>
      </c>
      <c r="L1445" s="28" t="s">
        <v>7</v>
      </c>
      <c r="M1445" s="28" t="s">
        <v>8</v>
      </c>
      <c r="N1445" s="28"/>
      <c r="O1445" s="28"/>
      <c r="P1445" s="20" t="s">
        <v>3197</v>
      </c>
      <c r="Q1445" s="21"/>
      <c r="R1445" s="1"/>
      <c r="S1445" s="1" t="str">
        <f aca="false">IF(E1445=F1445,"","NOT EQUAL")</f>
        <v/>
      </c>
      <c r="T1445" s="1" t="str">
        <f aca="false">IF(ISNA(VLOOKUP(P1445,'NEW XEQM.c'!D:D,1,0)),"--",VLOOKUP(P1445,'NEW XEQM.c'!D:G,3,0))</f>
        <v>--</v>
      </c>
      <c r="U1445" s="1" t="s">
        <v>3191</v>
      </c>
      <c r="W1445" s="0" t="e">
        <f aca="false">SUBSTITUTE(IF(AND(T1445="--",FIND("STD",E1445),FIND("fn",C1445)&gt;0,FIND("ITM_",P1445),I1445="CAT_FNCT"),E1445,""),"""","")</f>
        <v>#VALUE!</v>
      </c>
    </row>
    <row r="1446" customFormat="false" ht="15.75" hidden="false" customHeight="false" outlineLevel="0" collapsed="false">
      <c r="A1446" s="23" t="n">
        <f aca="false">IF(B1446=INT(B1446),ROW(),"")</f>
        <v>1446</v>
      </c>
      <c r="B1446" s="24" t="n">
        <f aca="false">IF(AND(MID(C1446,2,1)&lt;&gt;"/",MID(C1446,1,1)="/"),INT(B1445)+1,B1445+0.01)</f>
        <v>1408</v>
      </c>
      <c r="C1446" s="25" t="s">
        <v>372</v>
      </c>
      <c r="D1446" s="25" t="s">
        <v>1</v>
      </c>
      <c r="E1446" s="26" t="s">
        <v>3198</v>
      </c>
      <c r="F1446" s="26" t="s">
        <v>3198</v>
      </c>
      <c r="G1446" s="47" t="n">
        <v>0</v>
      </c>
      <c r="H1446" s="47" t="n">
        <v>0</v>
      </c>
      <c r="I1446" s="44" t="s">
        <v>20</v>
      </c>
      <c r="J1446" s="26" t="s">
        <v>21</v>
      </c>
      <c r="K1446" s="27" t="s">
        <v>22</v>
      </c>
      <c r="L1446" s="28" t="s">
        <v>191</v>
      </c>
      <c r="M1446" s="28" t="s">
        <v>8</v>
      </c>
      <c r="N1446" s="28" t="s">
        <v>3199</v>
      </c>
      <c r="O1446" s="28"/>
      <c r="P1446" s="98" t="s">
        <v>3200</v>
      </c>
      <c r="Q1446" s="21"/>
      <c r="R1446" s="1"/>
      <c r="S1446" s="1" t="str">
        <f aca="false">IF(E1446=F1446,"","NOT EQUAL")</f>
        <v/>
      </c>
      <c r="T1446" s="1" t="str">
        <f aca="false">IF(ISNA(VLOOKUP(P1446,'NEW XEQM.c'!D:D,1,0)),"--",VLOOKUP(P1446,'NEW XEQM.c'!D:G,3,0))</f>
        <v>ABS</v>
      </c>
      <c r="U1446" s="1" t="s">
        <v>133</v>
      </c>
      <c r="W1446" s="0" t="e">
        <f aca="false">SUBSTITUTE(IF(AND(T1446="--",FIND("STD",E1446),FIND("fn",C1446)&gt;0,FIND("ITM_",P1446),I1446="CAT_FNCT"),E1446,""),"""","")</f>
        <v>#VALUE!</v>
      </c>
    </row>
    <row r="1447" customFormat="false" ht="15.75" hidden="false" customHeight="false" outlineLevel="0" collapsed="false">
      <c r="A1447" s="23" t="n">
        <f aca="false">IF(B1447=INT(B1447),ROW(),"")</f>
        <v>1447</v>
      </c>
      <c r="B1447" s="24" t="n">
        <f aca="false">IF(AND(MID(C1447,2,1)&lt;&gt;"/",MID(C1447,1,1)="/"),INT(B1446)+1,B1446+0.01)</f>
        <v>1409</v>
      </c>
      <c r="C1447" s="25" t="s">
        <v>3201</v>
      </c>
      <c r="D1447" s="25" t="s">
        <v>1</v>
      </c>
      <c r="E1447" s="26" t="s">
        <v>3202</v>
      </c>
      <c r="F1447" s="26" t="s">
        <v>3202</v>
      </c>
      <c r="G1447" s="47" t="n">
        <v>0</v>
      </c>
      <c r="H1447" s="47" t="n">
        <v>0</v>
      </c>
      <c r="I1447" s="30" t="s">
        <v>20</v>
      </c>
      <c r="J1447" s="26" t="s">
        <v>21</v>
      </c>
      <c r="K1447" s="27" t="s">
        <v>22</v>
      </c>
      <c r="L1447" s="28" t="s">
        <v>7</v>
      </c>
      <c r="M1447" s="28" t="s">
        <v>8</v>
      </c>
      <c r="N1447" s="28"/>
      <c r="O1447" s="28"/>
      <c r="P1447" s="20" t="s">
        <v>3203</v>
      </c>
      <c r="Q1447" s="21"/>
      <c r="R1447" s="1"/>
      <c r="S1447" s="1" t="str">
        <f aca="false">IF(E1447=F1447,"","NOT EQUAL")</f>
        <v/>
      </c>
      <c r="T1447" s="1" t="str">
        <f aca="false">IF(ISNA(VLOOKUP(P1447,'NEW XEQM.c'!D:D,1,0)),"--",VLOOKUP(P1447,'NEW XEQM.c'!D:G,3,0))</f>
        <v>--</v>
      </c>
      <c r="U1447" s="1"/>
      <c r="W1447" s="0" t="e">
        <f aca="false">SUBSTITUTE(IF(AND(T1447="--",FIND("STD",E1447),FIND("fn",C1447)&gt;0,FIND("ITM_",P1447),I1447="CAT_FNCT"),E1447,""),"""","")</f>
        <v>#VALUE!</v>
      </c>
    </row>
    <row r="1448" customFormat="false" ht="15.75" hidden="false" customHeight="false" outlineLevel="0" collapsed="false">
      <c r="A1448" s="23" t="n">
        <f aca="false">IF(B1448=INT(B1448),ROW(),"")</f>
        <v>1448</v>
      </c>
      <c r="B1448" s="24" t="n">
        <f aca="false">IF(AND(MID(C1448,2,1)&lt;&gt;"/",MID(C1448,1,1)="/"),INT(B1447)+1,B1447+0.01)</f>
        <v>1410</v>
      </c>
      <c r="C1448" s="25" t="s">
        <v>3204</v>
      </c>
      <c r="D1448" s="25" t="s">
        <v>37</v>
      </c>
      <c r="E1448" s="26" t="s">
        <v>3205</v>
      </c>
      <c r="F1448" s="26" t="s">
        <v>3205</v>
      </c>
      <c r="G1448" s="47" t="n">
        <v>0</v>
      </c>
      <c r="H1448" s="47" t="n">
        <v>99</v>
      </c>
      <c r="I1448" s="30" t="s">
        <v>20</v>
      </c>
      <c r="J1448" s="26" t="s">
        <v>21</v>
      </c>
      <c r="K1448" s="27" t="s">
        <v>22</v>
      </c>
      <c r="L1448" s="28" t="s">
        <v>7</v>
      </c>
      <c r="M1448" s="28" t="s">
        <v>39</v>
      </c>
      <c r="N1448" s="28"/>
      <c r="O1448" s="28"/>
      <c r="P1448" s="20" t="s">
        <v>3206</v>
      </c>
      <c r="Q1448" s="21"/>
      <c r="R1448" s="1"/>
      <c r="S1448" s="1" t="str">
        <f aca="false">IF(E1448=F1448,"","NOT EQUAL")</f>
        <v/>
      </c>
      <c r="T1448" s="1" t="str">
        <f aca="false">IF(ISNA(VLOOKUP(P1448,'NEW XEQM.c'!D:D,1,0)),"--",VLOOKUP(P1448,'NEW XEQM.c'!D:G,3,0))</f>
        <v>--</v>
      </c>
      <c r="U1448" s="1"/>
      <c r="W1448" s="0" t="e">
        <f aca="false">SUBSTITUTE(IF(AND(T1448="--",FIND("STD",E1448),FIND("fn",C1448)&gt;0,FIND("ITM_",P1448),I1448="CAT_FNCT"),E1448,""),"""","")</f>
        <v>#VALUE!</v>
      </c>
    </row>
    <row r="1449" customFormat="false" ht="15.75" hidden="false" customHeight="false" outlineLevel="0" collapsed="false">
      <c r="A1449" s="23" t="n">
        <f aca="false">IF(B1449=INT(B1449),ROW(),"")</f>
        <v>1449</v>
      </c>
      <c r="B1449" s="24" t="n">
        <f aca="false">IF(AND(MID(C1449,2,1)&lt;&gt;"/",MID(C1449,1,1)="/"),INT(B1448)+1,B1448+0.01)</f>
        <v>1411</v>
      </c>
      <c r="C1449" s="25" t="s">
        <v>3207</v>
      </c>
      <c r="D1449" s="25" t="s">
        <v>150</v>
      </c>
      <c r="E1449" s="26" t="s">
        <v>3208</v>
      </c>
      <c r="F1449" s="26" t="s">
        <v>3209</v>
      </c>
      <c r="G1449" s="47" t="n">
        <v>0</v>
      </c>
      <c r="H1449" s="47" t="s">
        <v>3210</v>
      </c>
      <c r="I1449" s="30" t="s">
        <v>20</v>
      </c>
      <c r="J1449" s="26" t="s">
        <v>21</v>
      </c>
      <c r="K1449" s="27" t="s">
        <v>22</v>
      </c>
      <c r="L1449" s="28" t="s">
        <v>7</v>
      </c>
      <c r="M1449" s="28" t="s">
        <v>152</v>
      </c>
      <c r="N1449" s="28"/>
      <c r="O1449" s="181"/>
      <c r="P1449" s="20" t="s">
        <v>3211</v>
      </c>
      <c r="Q1449" s="21"/>
      <c r="R1449" s="1"/>
      <c r="S1449" s="1" t="str">
        <f aca="false">IF(E1449=F1449,"","NOT EQUAL")</f>
        <v>NOT EQUAL</v>
      </c>
      <c r="T1449" s="1" t="str">
        <f aca="false">IF(ISNA(VLOOKUP(P1449,'NEW XEQM.c'!D:D,1,0)),"--",VLOOKUP(P1449,'NEW XEQM.c'!D:G,3,0))</f>
        <v>ALL</v>
      </c>
      <c r="U1449" s="1"/>
      <c r="W1449" s="0" t="e">
        <f aca="false">SUBSTITUTE(IF(AND(T1449="--",FIND("STD",E1449),FIND("fn",C1449)&gt;0,FIND("ITM_",P1449),I1449="CAT_FNCT"),E1449,""),"""","")</f>
        <v>#VALUE!</v>
      </c>
    </row>
    <row r="1450" customFormat="false" ht="15.75" hidden="false" customHeight="false" outlineLevel="0" collapsed="false">
      <c r="A1450" s="23" t="n">
        <f aca="false">IF(B1450=INT(B1450),ROW(),"")</f>
        <v>1450</v>
      </c>
      <c r="B1450" s="24" t="n">
        <f aca="false">IF(AND(MID(C1450,2,1)&lt;&gt;"/",MID(C1450,1,1)="/"),INT(B1449)+1,B1449+0.01)</f>
        <v>1412</v>
      </c>
      <c r="C1450" s="25" t="s">
        <v>3212</v>
      </c>
      <c r="D1450" s="25" t="s">
        <v>33</v>
      </c>
      <c r="E1450" s="26" t="s">
        <v>3213</v>
      </c>
      <c r="F1450" s="26" t="s">
        <v>3214</v>
      </c>
      <c r="G1450" s="47" t="n">
        <v>0</v>
      </c>
      <c r="H1450" s="47" t="n">
        <v>0</v>
      </c>
      <c r="I1450" s="30" t="s">
        <v>20</v>
      </c>
      <c r="J1450" s="26" t="s">
        <v>21</v>
      </c>
      <c r="K1450" s="27" t="s">
        <v>22</v>
      </c>
      <c r="L1450" s="28" t="s">
        <v>7</v>
      </c>
      <c r="M1450" s="182" t="s">
        <v>8</v>
      </c>
      <c r="N1450" s="28"/>
      <c r="O1450" s="28"/>
      <c r="P1450" s="20" t="s">
        <v>3215</v>
      </c>
      <c r="Q1450" s="21"/>
      <c r="R1450" s="1"/>
      <c r="S1450" s="1" t="str">
        <f aca="false">IF(E1450=F1450,"","NOT EQUAL")</f>
        <v>NOT EQUAL</v>
      </c>
      <c r="T1450" s="1" t="str">
        <f aca="false">IF(ISNA(VLOOKUP(P1450,'NEW XEQM.c'!D:D,1,0)),"--",VLOOKUP(P1450,'NEW XEQM.c'!D:G,3,0))</f>
        <v>--</v>
      </c>
      <c r="U1450" s="1"/>
      <c r="W1450" s="0" t="e">
        <f aca="false">SUBSTITUTE(IF(AND(T1450="--",FIND("STD",E1450),FIND("fn",C1450)&gt;0,FIND("ITM_",P1450),I1450="CAT_FNCT"),E1450,""),"""","")</f>
        <v>#VALUE!</v>
      </c>
    </row>
    <row r="1451" customFormat="false" ht="15.75" hidden="false" customHeight="false" outlineLevel="0" collapsed="false">
      <c r="A1451" s="23" t="n">
        <f aca="false">IF(B1451=INT(B1451),ROW(),"")</f>
        <v>1451</v>
      </c>
      <c r="B1451" s="24" t="n">
        <f aca="false">IF(AND(MID(C1451,2,1)&lt;&gt;"/",MID(C1451,1,1)="/"),INT(B1450)+1,B1450+0.01)</f>
        <v>1413</v>
      </c>
      <c r="C1451" s="25" t="s">
        <v>3216</v>
      </c>
      <c r="D1451" s="25" t="s">
        <v>150</v>
      </c>
      <c r="E1451" s="26" t="s">
        <v>3217</v>
      </c>
      <c r="F1451" s="149" t="s">
        <v>3217</v>
      </c>
      <c r="G1451" s="47" t="n">
        <v>0</v>
      </c>
      <c r="H1451" s="47" t="n">
        <v>255</v>
      </c>
      <c r="I1451" s="30" t="s">
        <v>20</v>
      </c>
      <c r="J1451" s="26" t="s">
        <v>21</v>
      </c>
      <c r="K1451" s="27" t="s">
        <v>22</v>
      </c>
      <c r="L1451" s="28" t="s">
        <v>7</v>
      </c>
      <c r="M1451" s="28" t="s">
        <v>3218</v>
      </c>
      <c r="N1451" s="28"/>
      <c r="O1451" s="28"/>
      <c r="P1451" s="20" t="s">
        <v>3219</v>
      </c>
      <c r="Q1451" s="21"/>
      <c r="R1451" s="1"/>
      <c r="S1451" s="1" t="str">
        <f aca="false">IF(E1451=F1451,"","NOT EQUAL")</f>
        <v/>
      </c>
      <c r="T1451" s="1" t="str">
        <f aca="false">IF(ISNA(VLOOKUP(P1451,'NEW XEQM.c'!D:D,1,0)),"--",VLOOKUP(P1451,'NEW XEQM.c'!D:G,3,0))</f>
        <v>--</v>
      </c>
      <c r="U1451" s="1"/>
      <c r="W1451" s="0" t="e">
        <f aca="false">SUBSTITUTE(IF(AND(T1451="--",FIND("STD",E1451),FIND("fn",C1451)&gt;0,FIND("ITM_",P1451),I1451="CAT_FNCT"),E1451,""),"""","")</f>
        <v>#VALUE!</v>
      </c>
    </row>
    <row r="1452" customFormat="false" ht="15.75" hidden="false" customHeight="false" outlineLevel="0" collapsed="false">
      <c r="A1452" s="23" t="n">
        <f aca="false">IF(B1452=INT(B1452),ROW(),"")</f>
        <v>1452</v>
      </c>
      <c r="B1452" s="24" t="n">
        <f aca="false">IF(AND(MID(C1452,2,1)&lt;&gt;"/",MID(C1452,1,1)="/"),INT(B1451)+1,B1451+0.01)</f>
        <v>1414</v>
      </c>
      <c r="C1452" s="25" t="s">
        <v>3220</v>
      </c>
      <c r="D1452" s="25" t="s">
        <v>1</v>
      </c>
      <c r="E1452" s="26" t="s">
        <v>3221</v>
      </c>
      <c r="F1452" s="26" t="s">
        <v>3221</v>
      </c>
      <c r="G1452" s="47" t="n">
        <v>0</v>
      </c>
      <c r="H1452" s="47" t="n">
        <v>0</v>
      </c>
      <c r="I1452" s="30" t="s">
        <v>20</v>
      </c>
      <c r="J1452" s="26" t="s">
        <v>21</v>
      </c>
      <c r="K1452" s="27" t="s">
        <v>22</v>
      </c>
      <c r="L1452" s="28" t="s">
        <v>7</v>
      </c>
      <c r="M1452" s="28" t="s">
        <v>8</v>
      </c>
      <c r="N1452" s="28"/>
      <c r="O1452" s="28"/>
      <c r="P1452" s="20" t="s">
        <v>3222</v>
      </c>
      <c r="Q1452" s="21"/>
      <c r="R1452" s="1"/>
      <c r="S1452" s="1" t="str">
        <f aca="false">IF(E1452=F1452,"","NOT EQUAL")</f>
        <v/>
      </c>
      <c r="T1452" s="1" t="str">
        <f aca="false">IF(ISNA(VLOOKUP(P1452,'NEW XEQM.c'!D:D,1,0)),"--",VLOOKUP(P1452,'NEW XEQM.c'!D:G,3,0))</f>
        <v>BATT?</v>
      </c>
      <c r="U1452" s="1" t="s">
        <v>120</v>
      </c>
      <c r="W1452" s="0" t="e">
        <f aca="false">SUBSTITUTE(IF(AND(T1452="--",FIND("STD",E1452),FIND("fn",C1452)&gt;0,FIND("ITM_",P1452),I1452="CAT_FNCT"),E1452,""),"""","")</f>
        <v>#VALUE!</v>
      </c>
    </row>
    <row r="1453" customFormat="false" ht="15.75" hidden="false" customHeight="false" outlineLevel="0" collapsed="false">
      <c r="A1453" s="23" t="n">
        <f aca="false">IF(B1453=INT(B1453),ROW(),"")</f>
        <v>1453</v>
      </c>
      <c r="B1453" s="24" t="n">
        <f aca="false">IF(AND(MID(C1453,2,1)&lt;&gt;"/",MID(C1453,1,1)="/"),INT(B1452)+1,B1452+0.01)</f>
        <v>1415</v>
      </c>
      <c r="C1453" s="25" t="s">
        <v>3223</v>
      </c>
      <c r="D1453" s="25" t="s">
        <v>1</v>
      </c>
      <c r="E1453" s="26" t="s">
        <v>3224</v>
      </c>
      <c r="F1453" s="26" t="s">
        <v>3224</v>
      </c>
      <c r="G1453" s="47" t="n">
        <v>0</v>
      </c>
      <c r="H1453" s="47" t="n">
        <v>0</v>
      </c>
      <c r="I1453" s="30" t="s">
        <v>20</v>
      </c>
      <c r="J1453" s="26" t="s">
        <v>5</v>
      </c>
      <c r="K1453" s="27" t="s">
        <v>6</v>
      </c>
      <c r="L1453" s="28" t="s">
        <v>7</v>
      </c>
      <c r="M1453" s="28" t="s">
        <v>8</v>
      </c>
      <c r="N1453" s="28"/>
      <c r="O1453" s="28"/>
      <c r="P1453" s="20" t="s">
        <v>3225</v>
      </c>
      <c r="Q1453" s="21"/>
      <c r="R1453" s="1"/>
      <c r="S1453" s="1" t="str">
        <f aca="false">IF(E1453=F1453,"","NOT EQUAL")</f>
        <v/>
      </c>
      <c r="T1453" s="1" t="str">
        <f aca="false">IF(ISNA(VLOOKUP(P1453,'NEW XEQM.c'!D:D,1,0)),"--",VLOOKUP(P1453,'NEW XEQM.c'!D:G,3,0))</f>
        <v>BEEP</v>
      </c>
      <c r="U1453" s="1"/>
      <c r="W1453" s="0" t="e">
        <f aca="false">SUBSTITUTE(IF(AND(T1453="--",FIND("STD",E1453),FIND("fn",C1453)&gt;0,FIND("ITM_",P1453),I1453="CAT_FNCT"),E1453,""),"""","")</f>
        <v>#VALUE!</v>
      </c>
    </row>
    <row r="1454" customFormat="false" ht="15.75" hidden="false" customHeight="false" outlineLevel="0" collapsed="false">
      <c r="A1454" s="23" t="n">
        <f aca="false">IF(B1454=INT(B1454),ROW(),"")</f>
        <v>1454</v>
      </c>
      <c r="B1454" s="24" t="n">
        <f aca="false">IF(AND(MID(C1454,2,1)&lt;&gt;"/",MID(C1454,1,1)="/"),INT(B1453)+1,B1453+0.01)</f>
        <v>1416</v>
      </c>
      <c r="C1454" s="25" t="s">
        <v>3226</v>
      </c>
      <c r="D1454" s="25" t="s">
        <v>1</v>
      </c>
      <c r="E1454" s="26" t="s">
        <v>3227</v>
      </c>
      <c r="F1454" s="26" t="s">
        <v>3228</v>
      </c>
      <c r="G1454" s="47" t="n">
        <v>0</v>
      </c>
      <c r="H1454" s="47" t="n">
        <v>0</v>
      </c>
      <c r="I1454" s="30" t="s">
        <v>20</v>
      </c>
      <c r="J1454" s="26" t="s">
        <v>21</v>
      </c>
      <c r="K1454" s="27" t="s">
        <v>22</v>
      </c>
      <c r="L1454" s="28" t="s">
        <v>7</v>
      </c>
      <c r="M1454" s="28" t="s">
        <v>8</v>
      </c>
      <c r="N1454" s="28"/>
      <c r="O1454" s="28"/>
      <c r="P1454" s="20" t="s">
        <v>3229</v>
      </c>
      <c r="Q1454" s="21"/>
      <c r="R1454" s="1"/>
      <c r="S1454" s="1" t="str">
        <f aca="false">IF(E1454=F1454,"","NOT EQUAL")</f>
        <v>NOT EQUAL</v>
      </c>
      <c r="T1454" s="1" t="str">
        <f aca="false">IF(ISNA(VLOOKUP(P1454,'NEW XEQM.c'!D:D,1,0)),"--",VLOOKUP(P1454,'NEW XEQM.c'!D:G,3,0))</f>
        <v>--</v>
      </c>
      <c r="U1454" s="1"/>
      <c r="W1454" s="0" t="e">
        <f aca="false">SUBSTITUTE(IF(AND(T1454="--",FIND("STD",E1454),FIND("fn",C1454)&gt;0,FIND("ITM_",P1454),I1454="CAT_FNCT"),E1454,""),"""","")</f>
        <v>#VALUE!</v>
      </c>
    </row>
    <row r="1455" customFormat="false" ht="15.75" hidden="false" customHeight="false" outlineLevel="0" collapsed="false">
      <c r="A1455" s="23" t="n">
        <f aca="false">IF(B1455=INT(B1455),ROW(),"")</f>
        <v>1455</v>
      </c>
      <c r="B1455" s="24" t="n">
        <f aca="false">IF(AND(MID(C1455,2,1)&lt;&gt;"/",MID(C1455,1,1)="/"),INT(B1454)+1,B1454+0.01)</f>
        <v>1417</v>
      </c>
      <c r="C1455" s="25" t="s">
        <v>3230</v>
      </c>
      <c r="D1455" s="25" t="s">
        <v>1</v>
      </c>
      <c r="E1455" s="26" t="s">
        <v>3231</v>
      </c>
      <c r="F1455" s="26" t="s">
        <v>3231</v>
      </c>
      <c r="G1455" s="47" t="n">
        <v>0</v>
      </c>
      <c r="H1455" s="47" t="n">
        <v>0</v>
      </c>
      <c r="I1455" s="30" t="s">
        <v>20</v>
      </c>
      <c r="J1455" s="26" t="s">
        <v>21</v>
      </c>
      <c r="K1455" s="27" t="s">
        <v>22</v>
      </c>
      <c r="L1455" s="28" t="s">
        <v>191</v>
      </c>
      <c r="M1455" s="28" t="s">
        <v>8</v>
      </c>
      <c r="N1455" s="28"/>
      <c r="O1455" s="28"/>
      <c r="P1455" s="20" t="s">
        <v>3232</v>
      </c>
      <c r="Q1455" s="21"/>
      <c r="R1455" s="1"/>
      <c r="S1455" s="1" t="str">
        <f aca="false">IF(E1455=F1455,"","NOT EQUAL")</f>
        <v/>
      </c>
      <c r="T1455" s="1" t="str">
        <f aca="false">IF(ISNA(VLOOKUP(P1455,'NEW XEQM.c'!D:D,1,0)),"--",VLOOKUP(P1455,'NEW XEQM.c'!D:G,3,0))</f>
        <v>--</v>
      </c>
      <c r="U1455" s="1"/>
      <c r="W1455" s="0" t="str">
        <f aca="false">SUBSTITUTE(IF(AND(T1455="--",FIND("STD",E1455),FIND("fn",C1455)&gt;0,FIND("ITM_",P1455),I1455="CAT_FNCT"),E1455,""),"""","")</f>
        <v>B STD_SUB_n</v>
      </c>
    </row>
    <row r="1456" customFormat="false" ht="15.75" hidden="false" customHeight="false" outlineLevel="0" collapsed="false">
      <c r="A1456" s="23" t="n">
        <f aca="false">IF(B1456=INT(B1456),ROW(),"")</f>
        <v>1456</v>
      </c>
      <c r="B1456" s="24" t="n">
        <f aca="false">IF(AND(MID(C1456,2,1)&lt;&gt;"/",MID(C1456,1,1)="/"),INT(B1455)+1,B1455+0.01)</f>
        <v>1418</v>
      </c>
      <c r="C1456" s="25" t="s">
        <v>3233</v>
      </c>
      <c r="D1456" s="25" t="s">
        <v>1</v>
      </c>
      <c r="E1456" s="26" t="s">
        <v>3234</v>
      </c>
      <c r="F1456" s="26" t="s">
        <v>3234</v>
      </c>
      <c r="G1456" s="47" t="n">
        <v>0</v>
      </c>
      <c r="H1456" s="47" t="n">
        <v>0</v>
      </c>
      <c r="I1456" s="30" t="s">
        <v>20</v>
      </c>
      <c r="J1456" s="26" t="s">
        <v>21</v>
      </c>
      <c r="K1456" s="27" t="s">
        <v>22</v>
      </c>
      <c r="L1456" s="28" t="s">
        <v>191</v>
      </c>
      <c r="M1456" s="28" t="s">
        <v>8</v>
      </c>
      <c r="N1456" s="28"/>
      <c r="O1456" s="28"/>
      <c r="P1456" s="20" t="s">
        <v>3235</v>
      </c>
      <c r="Q1456" s="21"/>
      <c r="R1456" s="1"/>
      <c r="S1456" s="1" t="str">
        <f aca="false">IF(E1456=F1456,"","NOT EQUAL")</f>
        <v/>
      </c>
      <c r="T1456" s="1" t="str">
        <f aca="false">IF(ISNA(VLOOKUP(P1456,'NEW XEQM.c'!D:D,1,0)),"--",VLOOKUP(P1456,'NEW XEQM.c'!D:G,3,0))</f>
        <v>--</v>
      </c>
      <c r="U1456" s="1"/>
      <c r="W1456" s="0" t="str">
        <f aca="false">SUBSTITUTE(IF(AND(T1456="--",FIND("STD",E1456),FIND("fn",C1456)&gt;0,FIND("ITM_",P1456),I1456="CAT_FNCT"),E1456,""),"""","")</f>
        <v>B STD_SUB_n STD_SUP_ASTERISK</v>
      </c>
    </row>
    <row r="1457" customFormat="false" ht="15.75" hidden="false" customHeight="false" outlineLevel="0" collapsed="false">
      <c r="A1457" s="23" t="n">
        <f aca="false">IF(B1457=INT(B1457),ROW(),"")</f>
        <v>1457</v>
      </c>
      <c r="B1457" s="24" t="n">
        <f aca="false">IF(AND(MID(C1457,2,1)&lt;&gt;"/",MID(C1457,1,1)="/"),INT(B1456)+1,B1456+0.01)</f>
        <v>1419</v>
      </c>
      <c r="C1457" s="25" t="s">
        <v>3236</v>
      </c>
      <c r="D1457" s="25" t="s">
        <v>37</v>
      </c>
      <c r="E1457" s="26" t="s">
        <v>3237</v>
      </c>
      <c r="F1457" s="26" t="s">
        <v>3237</v>
      </c>
      <c r="G1457" s="47" t="n">
        <v>0</v>
      </c>
      <c r="H1457" s="47" t="n">
        <v>99</v>
      </c>
      <c r="I1457" s="30" t="s">
        <v>20</v>
      </c>
      <c r="J1457" s="26" t="s">
        <v>21</v>
      </c>
      <c r="K1457" s="27" t="s">
        <v>22</v>
      </c>
      <c r="L1457" s="28" t="s">
        <v>7</v>
      </c>
      <c r="M1457" s="28" t="s">
        <v>39</v>
      </c>
      <c r="N1457" s="28"/>
      <c r="O1457" s="28"/>
      <c r="P1457" s="20" t="s">
        <v>3238</v>
      </c>
      <c r="Q1457" s="21"/>
      <c r="R1457" s="1"/>
      <c r="S1457" s="1" t="str">
        <f aca="false">IF(E1457=F1457,"","NOT EQUAL")</f>
        <v/>
      </c>
      <c r="T1457" s="1" t="str">
        <f aca="false">IF(ISNA(VLOOKUP(P1457,'NEW XEQM.c'!D:D,1,0)),"--",VLOOKUP(P1457,'NEW XEQM.c'!D:G,3,0))</f>
        <v>CASE</v>
      </c>
      <c r="U1457" s="1"/>
      <c r="W1457" s="0" t="e">
        <f aca="false">SUBSTITUTE(IF(AND(T1457="--",FIND("STD",E1457),FIND("fn",C1457)&gt;0,FIND("ITM_",P1457),I1457="CAT_FNCT"),E1457,""),"""","")</f>
        <v>#VALUE!</v>
      </c>
    </row>
    <row r="1458" customFormat="false" ht="15.75" hidden="false" customHeight="false" outlineLevel="0" collapsed="false">
      <c r="A1458" s="23" t="n">
        <f aca="false">IF(B1458=INT(B1458),ROW(),"")</f>
        <v>1458</v>
      </c>
      <c r="B1458" s="24" t="n">
        <f aca="false">IF(AND(MID(C1458,2,1)&lt;&gt;"/",MID(C1458,1,1)="/"),INT(B1457)+1,B1457+0.01)</f>
        <v>1420</v>
      </c>
      <c r="C1458" s="25" t="s">
        <v>3239</v>
      </c>
      <c r="D1458" s="25" t="s">
        <v>3240</v>
      </c>
      <c r="E1458" s="26" t="s">
        <v>3241</v>
      </c>
      <c r="F1458" s="26" t="s">
        <v>3242</v>
      </c>
      <c r="G1458" s="47" t="n">
        <v>0</v>
      </c>
      <c r="H1458" s="47" t="n">
        <v>0</v>
      </c>
      <c r="I1458" s="30" t="s">
        <v>20</v>
      </c>
      <c r="J1458" s="26" t="s">
        <v>21</v>
      </c>
      <c r="K1458" s="27" t="s">
        <v>144</v>
      </c>
      <c r="L1458" s="28" t="s">
        <v>7</v>
      </c>
      <c r="M1458" s="28" t="s">
        <v>244</v>
      </c>
      <c r="N1458" s="28"/>
      <c r="O1458" s="28"/>
      <c r="P1458" s="20" t="s">
        <v>3243</v>
      </c>
      <c r="Q1458" s="21"/>
      <c r="R1458" s="1"/>
      <c r="S1458" s="1" t="str">
        <f aca="false">IF(E1458=F1458,"","NOT EQUAL")</f>
        <v/>
      </c>
      <c r="T1458" s="1" t="str">
        <f aca="false">IF(ISNA(VLOOKUP(P1458,'NEW XEQM.c'!D:D,1,0)),"--",VLOOKUP(P1458,'NEW XEQM.c'!D:G,3,0))</f>
        <v>--</v>
      </c>
      <c r="U1458" s="1"/>
      <c r="W1458" s="0" t="e">
        <f aca="false">SUBSTITUTE(IF(AND(T1458="--",FIND("STD",E1458),FIND("fn",C1458)&gt;0,FIND("ITM_",P1458),I1458="CAT_FNCT"),E1458,""),"""","")</f>
        <v>#VALUE!</v>
      </c>
    </row>
    <row r="1459" customFormat="false" ht="15.75" hidden="false" customHeight="false" outlineLevel="0" collapsed="false">
      <c r="A1459" s="23" t="n">
        <f aca="false">IF(B1459=INT(B1459),ROW(),"")</f>
        <v>1459</v>
      </c>
      <c r="B1459" s="24" t="n">
        <f aca="false">IF(AND(MID(C1459,2,1)&lt;&gt;"/",MID(C1459,1,1)="/"),INT(B1458)+1,B1458+0.01)</f>
        <v>1421</v>
      </c>
      <c r="C1459" s="25" t="s">
        <v>3244</v>
      </c>
      <c r="D1459" s="25" t="s">
        <v>1</v>
      </c>
      <c r="E1459" s="26" t="s">
        <v>3245</v>
      </c>
      <c r="F1459" s="26" t="s">
        <v>3245</v>
      </c>
      <c r="G1459" s="47" t="n">
        <v>0</v>
      </c>
      <c r="H1459" s="47" t="n">
        <v>0</v>
      </c>
      <c r="I1459" s="30" t="s">
        <v>20</v>
      </c>
      <c r="J1459" s="26" t="s">
        <v>21</v>
      </c>
      <c r="K1459" s="27" t="s">
        <v>144</v>
      </c>
      <c r="L1459" s="28" t="s">
        <v>7</v>
      </c>
      <c r="M1459" s="28" t="s">
        <v>8</v>
      </c>
      <c r="N1459" s="28"/>
      <c r="O1459" s="28"/>
      <c r="P1459" s="20" t="s">
        <v>3246</v>
      </c>
      <c r="Q1459" s="21"/>
      <c r="R1459" s="1"/>
      <c r="S1459" s="1" t="str">
        <f aca="false">IF(E1459=F1459,"","NOT EQUAL")</f>
        <v/>
      </c>
      <c r="T1459" s="1" t="str">
        <f aca="false">IF(ISNA(VLOOKUP(P1459,'NEW XEQM.c'!D:D,1,0)),"--",VLOOKUP(P1459,'NEW XEQM.c'!D:G,3,0))</f>
        <v>--</v>
      </c>
      <c r="U1459" s="1"/>
      <c r="W1459" s="0" t="e">
        <f aca="false">SUBSTITUTE(IF(AND(T1459="--",FIND("STD",E1459),FIND("fn",C1459)&gt;0,FIND("ITM_",P1459),I1459="CAT_FNCT"),E1459,""),"""","")</f>
        <v>#VALUE!</v>
      </c>
    </row>
    <row r="1460" customFormat="false" ht="15.75" hidden="false" customHeight="false" outlineLevel="0" collapsed="false">
      <c r="A1460" s="23" t="n">
        <f aca="false">IF(B1460=INT(B1460),ROW(),"")</f>
        <v>1460</v>
      </c>
      <c r="B1460" s="24" t="n">
        <f aca="false">IF(AND(MID(C1460,2,1)&lt;&gt;"/",MID(C1460,1,1)="/"),INT(B1459)+1,B1459+0.01)</f>
        <v>1422</v>
      </c>
      <c r="C1460" s="25" t="s">
        <v>3247</v>
      </c>
      <c r="D1460" s="25" t="s">
        <v>3240</v>
      </c>
      <c r="E1460" s="26" t="s">
        <v>3248</v>
      </c>
      <c r="F1460" s="26" t="s">
        <v>3249</v>
      </c>
      <c r="G1460" s="47" t="n">
        <v>0</v>
      </c>
      <c r="H1460" s="47" t="n">
        <v>0</v>
      </c>
      <c r="I1460" s="30" t="s">
        <v>20</v>
      </c>
      <c r="J1460" s="26" t="s">
        <v>21</v>
      </c>
      <c r="K1460" s="27" t="s">
        <v>144</v>
      </c>
      <c r="L1460" s="28" t="s">
        <v>7</v>
      </c>
      <c r="M1460" s="28" t="s">
        <v>8</v>
      </c>
      <c r="N1460" s="28"/>
      <c r="O1460" s="28"/>
      <c r="P1460" s="20" t="s">
        <v>3250</v>
      </c>
      <c r="Q1460" s="21"/>
      <c r="R1460" s="1"/>
      <c r="S1460" s="1" t="str">
        <f aca="false">IF(E1460=F1460,"","NOT EQUAL")</f>
        <v/>
      </c>
      <c r="T1460" s="1" t="str">
        <f aca="false">IF(ISNA(VLOOKUP(P1460,'NEW XEQM.c'!D:D,1,0)),"--",VLOOKUP(P1460,'NEW XEQM.c'!D:G,3,0))</f>
        <v>--</v>
      </c>
      <c r="U1460" s="1" t="s">
        <v>164</v>
      </c>
      <c r="W1460" s="0" t="e">
        <f aca="false">SUBSTITUTE(IF(AND(T1460="--",FIND("STD",E1460),FIND("fn",C1460)&gt;0,FIND("ITM_",P1460),I1460="CAT_FNCT"),E1460,""),"""","")</f>
        <v>#VALUE!</v>
      </c>
    </row>
    <row r="1461" customFormat="false" ht="15.75" hidden="false" customHeight="false" outlineLevel="0" collapsed="false">
      <c r="A1461" s="23" t="n">
        <f aca="false">IF(B1461=INT(B1461),ROW(),"")</f>
        <v>1461</v>
      </c>
      <c r="B1461" s="24" t="n">
        <f aca="false">IF(AND(MID(C1461,2,1)&lt;&gt;"/",MID(C1461,1,1)="/"),INT(B1460)+1,B1460+0.01)</f>
        <v>1423</v>
      </c>
      <c r="C1461" s="25" t="s">
        <v>3251</v>
      </c>
      <c r="D1461" s="25" t="s">
        <v>1</v>
      </c>
      <c r="E1461" s="26" t="s">
        <v>3252</v>
      </c>
      <c r="F1461" s="26" t="s">
        <v>3252</v>
      </c>
      <c r="G1461" s="47" t="n">
        <v>0</v>
      </c>
      <c r="H1461" s="47" t="n">
        <v>0</v>
      </c>
      <c r="I1461" s="26" t="s">
        <v>4</v>
      </c>
      <c r="J1461" s="26" t="s">
        <v>21</v>
      </c>
      <c r="K1461" s="27" t="s">
        <v>6</v>
      </c>
      <c r="L1461" s="28" t="s">
        <v>7</v>
      </c>
      <c r="M1461" s="28" t="s">
        <v>8</v>
      </c>
      <c r="N1461" s="28"/>
      <c r="O1461" s="28"/>
      <c r="P1461" s="20" t="s">
        <v>3253</v>
      </c>
      <c r="Q1461" s="21"/>
      <c r="R1461" s="1"/>
      <c r="S1461" s="1" t="str">
        <f aca="false">IF(E1461=F1461,"","NOT EQUAL")</f>
        <v/>
      </c>
      <c r="T1461" s="1" t="str">
        <f aca="false">IF(ISNA(VLOOKUP(P1461,'NEW XEQM.c'!D:D,1,0)),"--",VLOOKUP(P1461,'NEW XEQM.c'!D:G,3,0))</f>
        <v>--</v>
      </c>
      <c r="U1461" s="1"/>
      <c r="W1461" s="0" t="e">
        <f aca="false">SUBSTITUTE(IF(AND(T1461="--",FIND("STD",E1461),FIND("fn",C1461)&gt;0,FIND("ITM_",P1461),I1461="CAT_FNCT"),E1461,""),"""","")</f>
        <v>#VALUE!</v>
      </c>
    </row>
    <row r="1462" customFormat="false" ht="15.75" hidden="false" customHeight="false" outlineLevel="0" collapsed="false">
      <c r="A1462" s="23" t="n">
        <f aca="false">IF(B1462=INT(B1462),ROW(),"")</f>
        <v>1462</v>
      </c>
      <c r="B1462" s="24" t="n">
        <f aca="false">IF(AND(MID(C1462,2,1)&lt;&gt;"/",MID(C1462,1,1)="/"),INT(B1461)+1,B1461+0.01)</f>
        <v>1424</v>
      </c>
      <c r="C1462" s="25" t="s">
        <v>3254</v>
      </c>
      <c r="D1462" s="25" t="s">
        <v>1</v>
      </c>
      <c r="E1462" s="26" t="s">
        <v>3255</v>
      </c>
      <c r="F1462" s="26" t="s">
        <v>3255</v>
      </c>
      <c r="G1462" s="47" t="n">
        <v>0</v>
      </c>
      <c r="H1462" s="47" t="n">
        <v>0</v>
      </c>
      <c r="I1462" s="30" t="s">
        <v>20</v>
      </c>
      <c r="J1462" s="26" t="s">
        <v>21</v>
      </c>
      <c r="K1462" s="27" t="s">
        <v>144</v>
      </c>
      <c r="L1462" s="28" t="s">
        <v>7</v>
      </c>
      <c r="M1462" s="28" t="s">
        <v>8</v>
      </c>
      <c r="N1462" s="28"/>
      <c r="O1462" s="28"/>
      <c r="P1462" s="20" t="s">
        <v>3256</v>
      </c>
      <c r="Q1462" s="21"/>
      <c r="R1462" s="1"/>
      <c r="S1462" s="1" t="str">
        <f aca="false">IF(E1462=F1462,"","NOT EQUAL")</f>
        <v/>
      </c>
      <c r="T1462" s="1" t="str">
        <f aca="false">IF(ISNA(VLOOKUP(P1462,'NEW XEQM.c'!D:D,1,0)),"--",VLOOKUP(P1462,'NEW XEQM.c'!D:G,3,0))</f>
        <v>--</v>
      </c>
      <c r="U1462" s="1" t="s">
        <v>164</v>
      </c>
      <c r="W1462" s="0" t="e">
        <f aca="false">SUBSTITUTE(IF(AND(T1462="--",FIND("STD",E1462),FIND("fn",C1462)&gt;0,FIND("ITM_",P1462),I1462="CAT_FNCT"),E1462,""),"""","")</f>
        <v>#VALUE!</v>
      </c>
    </row>
    <row r="1463" customFormat="false" ht="15.75" hidden="false" customHeight="false" outlineLevel="0" collapsed="false">
      <c r="A1463" s="23" t="n">
        <f aca="false">IF(B1463=INT(B1463),ROW(),"")</f>
        <v>1463</v>
      </c>
      <c r="B1463" s="24" t="n">
        <f aca="false">IF(AND(MID(C1463,2,1)&lt;&gt;"/",MID(C1463,1,1)="/"),INT(B1462)+1,B1462+0.01)</f>
        <v>1425</v>
      </c>
      <c r="C1463" s="25" t="s">
        <v>3257</v>
      </c>
      <c r="D1463" s="25" t="s">
        <v>1</v>
      </c>
      <c r="E1463" s="26" t="s">
        <v>3258</v>
      </c>
      <c r="F1463" s="26" t="s">
        <v>3258</v>
      </c>
      <c r="G1463" s="47" t="n">
        <v>0</v>
      </c>
      <c r="H1463" s="47" t="n">
        <v>0</v>
      </c>
      <c r="I1463" s="30" t="s">
        <v>20</v>
      </c>
      <c r="J1463" s="26" t="s">
        <v>21</v>
      </c>
      <c r="K1463" s="27" t="s">
        <v>6</v>
      </c>
      <c r="L1463" s="28" t="s">
        <v>7</v>
      </c>
      <c r="M1463" s="28" t="s">
        <v>8</v>
      </c>
      <c r="N1463" s="28"/>
      <c r="O1463" s="28"/>
      <c r="P1463" s="20" t="s">
        <v>3259</v>
      </c>
      <c r="Q1463" s="21"/>
      <c r="R1463" s="1"/>
      <c r="S1463" s="1" t="str">
        <f aca="false">IF(E1463=F1463,"","NOT EQUAL")</f>
        <v/>
      </c>
      <c r="T1463" s="1" t="str">
        <f aca="false">IF(ISNA(VLOOKUP(P1463,'NEW XEQM.c'!D:D,1,0)),"--",VLOOKUP(P1463,'NEW XEQM.c'!D:G,3,0))</f>
        <v>--</v>
      </c>
      <c r="U1463" s="1" t="s">
        <v>164</v>
      </c>
      <c r="W1463" s="0" t="e">
        <f aca="false">SUBSTITUTE(IF(AND(T1463="--",FIND("STD",E1463),FIND("fn",C1463)&gt;0,FIND("ITM_",P1463),I1463="CAT_FNCT"),E1463,""),"""","")</f>
        <v>#VALUE!</v>
      </c>
    </row>
    <row r="1464" customFormat="false" ht="15.75" hidden="false" customHeight="false" outlineLevel="0" collapsed="false">
      <c r="A1464" s="23" t="n">
        <f aca="false">IF(B1464=INT(B1464),ROW(),"")</f>
        <v>1464</v>
      </c>
      <c r="B1464" s="24" t="n">
        <f aca="false">IF(AND(MID(C1464,2,1)&lt;&gt;"/",MID(C1464,1,1)="/"),INT(B1463)+1,B1463+0.01)</f>
        <v>1426</v>
      </c>
      <c r="C1464" s="25" t="s">
        <v>3260</v>
      </c>
      <c r="D1464" s="25" t="s">
        <v>18</v>
      </c>
      <c r="E1464" s="26" t="s">
        <v>3261</v>
      </c>
      <c r="F1464" s="26" t="s">
        <v>3261</v>
      </c>
      <c r="G1464" s="47" t="n">
        <v>0</v>
      </c>
      <c r="H1464" s="47" t="n">
        <v>0</v>
      </c>
      <c r="I1464" s="30" t="s">
        <v>20</v>
      </c>
      <c r="J1464" s="26" t="s">
        <v>21</v>
      </c>
      <c r="K1464" s="27" t="s">
        <v>170</v>
      </c>
      <c r="L1464" s="28" t="s">
        <v>7</v>
      </c>
      <c r="M1464" s="28" t="s">
        <v>244</v>
      </c>
      <c r="N1464" s="28"/>
      <c r="O1464" s="28"/>
      <c r="P1464" s="20" t="s">
        <v>3262</v>
      </c>
      <c r="Q1464" s="21"/>
      <c r="R1464" s="1"/>
      <c r="S1464" s="1" t="str">
        <f aca="false">IF(E1464=F1464,"","NOT EQUAL")</f>
        <v/>
      </c>
      <c r="T1464" s="1" t="str">
        <f aca="false">IF(ISNA(VLOOKUP(P1464,'NEW XEQM.c'!D:D,1,0)),"--",VLOOKUP(P1464,'NEW XEQM.c'!D:G,3,0))</f>
        <v>--</v>
      </c>
      <c r="U1464" s="1"/>
      <c r="W1464" s="0" t="e">
        <f aca="false">SUBSTITUTE(IF(AND(T1464="--",FIND("STD",E1464),FIND("fn",C1464)&gt;0,FIND("ITM_",P1464),I1464="CAT_FNCT"),E1464,""),"""","")</f>
        <v>#VALUE!</v>
      </c>
    </row>
    <row r="1465" customFormat="false" ht="15.75" hidden="false" customHeight="false" outlineLevel="0" collapsed="false">
      <c r="A1465" s="23" t="n">
        <f aca="false">IF(B1465=INT(B1465),ROW(),"")</f>
        <v>1465</v>
      </c>
      <c r="B1465" s="24" t="n">
        <f aca="false">IF(AND(MID(C1465,2,1)&lt;&gt;"/",MID(C1465,1,1)="/"),INT(B1464)+1,B1464+0.01)</f>
        <v>1427</v>
      </c>
      <c r="C1465" s="25" t="s">
        <v>3263</v>
      </c>
      <c r="D1465" s="25" t="s">
        <v>3240</v>
      </c>
      <c r="E1465" s="26" t="s">
        <v>3264</v>
      </c>
      <c r="F1465" s="26" t="s">
        <v>3265</v>
      </c>
      <c r="G1465" s="47" t="n">
        <v>0</v>
      </c>
      <c r="H1465" s="47" t="n">
        <v>0</v>
      </c>
      <c r="I1465" s="30" t="s">
        <v>20</v>
      </c>
      <c r="J1465" s="26" t="s">
        <v>21</v>
      </c>
      <c r="K1465" s="27" t="s">
        <v>170</v>
      </c>
      <c r="L1465" s="28" t="s">
        <v>7</v>
      </c>
      <c r="M1465" s="28" t="s">
        <v>244</v>
      </c>
      <c r="N1465" s="28"/>
      <c r="O1465" s="28"/>
      <c r="P1465" s="20" t="s">
        <v>3266</v>
      </c>
      <c r="Q1465" s="21"/>
      <c r="R1465" s="1"/>
      <c r="S1465" s="1" t="str">
        <f aca="false">IF(E1465=F1465,"","NOT EQUAL")</f>
        <v/>
      </c>
      <c r="T1465" s="1" t="str">
        <f aca="false">IF(ISNA(VLOOKUP(P1465,'NEW XEQM.c'!D:D,1,0)),"--",VLOOKUP(P1465,'NEW XEQM.c'!D:G,3,0))</f>
        <v>--</v>
      </c>
      <c r="U1465" s="1"/>
      <c r="W1465" s="0" t="e">
        <f aca="false">SUBSTITUTE(IF(AND(T1465="--",FIND("STD",E1465),FIND("fn",C1465)&gt;0,FIND("ITM_",P1465),I1465="CAT_FNCT"),E1465,""),"""","")</f>
        <v>#VALUE!</v>
      </c>
    </row>
    <row r="1466" customFormat="false" ht="15.75" hidden="false" customHeight="false" outlineLevel="0" collapsed="false">
      <c r="A1466" s="23" t="n">
        <f aca="false">IF(B1466=INT(B1466),ROW(),"")</f>
        <v>1466</v>
      </c>
      <c r="B1466" s="24" t="n">
        <f aca="false">IF(AND(MID(C1466,2,1)&lt;&gt;"/",MID(C1466,1,1)="/"),INT(B1465)+1,B1465+0.01)</f>
        <v>1428</v>
      </c>
      <c r="C1466" s="25" t="s">
        <v>3267</v>
      </c>
      <c r="D1466" s="25" t="s">
        <v>3240</v>
      </c>
      <c r="E1466" s="26" t="s">
        <v>3268</v>
      </c>
      <c r="F1466" s="26" t="s">
        <v>3268</v>
      </c>
      <c r="G1466" s="47" t="n">
        <v>0</v>
      </c>
      <c r="H1466" s="47" t="n">
        <v>0</v>
      </c>
      <c r="I1466" s="30" t="s">
        <v>20</v>
      </c>
      <c r="J1466" s="26" t="s">
        <v>21</v>
      </c>
      <c r="K1466" s="27" t="s">
        <v>170</v>
      </c>
      <c r="L1466" s="28" t="s">
        <v>7</v>
      </c>
      <c r="M1466" s="28" t="s">
        <v>244</v>
      </c>
      <c r="N1466" s="28"/>
      <c r="O1466" s="28"/>
      <c r="P1466" s="20" t="s">
        <v>3269</v>
      </c>
      <c r="Q1466" s="21"/>
      <c r="R1466" s="1"/>
      <c r="S1466" s="1" t="str">
        <f aca="false">IF(E1466=F1466,"","NOT EQUAL")</f>
        <v/>
      </c>
      <c r="T1466" s="1" t="str">
        <f aca="false">IF(ISNA(VLOOKUP(P1466,'NEW XEQM.c'!D:D,1,0)),"--",VLOOKUP(P1466,'NEW XEQM.c'!D:G,3,0))</f>
        <v>--</v>
      </c>
      <c r="U1466" s="1" t="s">
        <v>164</v>
      </c>
      <c r="W1466" s="0" t="e">
        <f aca="false">SUBSTITUTE(IF(AND(T1466="--",FIND("STD",E1466),FIND("fn",C1466)&gt;0,FIND("ITM_",P1466),I1466="CAT_FNCT"),E1466,""),"""","")</f>
        <v>#VALUE!</v>
      </c>
    </row>
    <row r="1467" customFormat="false" ht="15.75" hidden="false" customHeight="false" outlineLevel="0" collapsed="false">
      <c r="A1467" s="23" t="n">
        <f aca="false">IF(B1467=INT(B1467),ROW(),"")</f>
        <v>1467</v>
      </c>
      <c r="B1467" s="24" t="n">
        <f aca="false">IF(AND(MID(C1467,2,1)&lt;&gt;"/",MID(C1467,1,1)="/"),INT(B1466)+1,B1466+0.01)</f>
        <v>1429</v>
      </c>
      <c r="C1467" s="25" t="s">
        <v>3270</v>
      </c>
      <c r="D1467" s="25" t="s">
        <v>1</v>
      </c>
      <c r="E1467" s="26" t="s">
        <v>3271</v>
      </c>
      <c r="F1467" s="26" t="s">
        <v>3271</v>
      </c>
      <c r="G1467" s="47" t="n">
        <v>0</v>
      </c>
      <c r="H1467" s="47" t="n">
        <v>0</v>
      </c>
      <c r="I1467" s="30" t="s">
        <v>20</v>
      </c>
      <c r="J1467" s="26" t="s">
        <v>21</v>
      </c>
      <c r="K1467" s="27" t="s">
        <v>144</v>
      </c>
      <c r="L1467" s="28" t="s">
        <v>7</v>
      </c>
      <c r="M1467" s="28" t="s">
        <v>8</v>
      </c>
      <c r="N1467" s="28"/>
      <c r="O1467" s="28"/>
      <c r="P1467" s="20" t="s">
        <v>3272</v>
      </c>
      <c r="Q1467" s="21"/>
      <c r="R1467" s="1"/>
      <c r="S1467" s="1" t="str">
        <f aca="false">IF(E1467=F1467,"","NOT EQUAL")</f>
        <v/>
      </c>
      <c r="T1467" s="1" t="str">
        <f aca="false">IF(ISNA(VLOOKUP(P1467,'NEW XEQM.c'!D:D,1,0)),"--",VLOOKUP(P1467,'NEW XEQM.c'!D:G,3,0))</f>
        <v>CLSTK</v>
      </c>
      <c r="U1467" s="1" t="s">
        <v>164</v>
      </c>
      <c r="W1467" s="0" t="e">
        <f aca="false">SUBSTITUTE(IF(AND(T1467="--",FIND("STD",E1467),FIND("fn",C1467)&gt;0,FIND("ITM_",P1467),I1467="CAT_FNCT"),E1467,""),"""","")</f>
        <v>#VALUE!</v>
      </c>
    </row>
    <row r="1468" customFormat="false" ht="15.75" hidden="false" customHeight="false" outlineLevel="0" collapsed="false">
      <c r="A1468" s="23" t="n">
        <f aca="false">IF(B1468=INT(B1468),ROW(),"")</f>
        <v>1468</v>
      </c>
      <c r="B1468" s="24" t="n">
        <f aca="false">IF(AND(MID(C1468,2,1)&lt;&gt;"/",MID(C1468,1,1)="/"),INT(B1467)+1,B1467+0.01)</f>
        <v>1430</v>
      </c>
      <c r="C1468" s="25" t="s">
        <v>3273</v>
      </c>
      <c r="D1468" s="25" t="s">
        <v>1</v>
      </c>
      <c r="E1468" s="26" t="s">
        <v>3274</v>
      </c>
      <c r="F1468" s="26" t="s">
        <v>3274</v>
      </c>
      <c r="G1468" s="47" t="n">
        <v>0</v>
      </c>
      <c r="H1468" s="47" t="n">
        <v>0</v>
      </c>
      <c r="I1468" s="30" t="s">
        <v>20</v>
      </c>
      <c r="J1468" s="26" t="s">
        <v>21</v>
      </c>
      <c r="K1468" s="27" t="s">
        <v>144</v>
      </c>
      <c r="L1468" s="28" t="s">
        <v>7</v>
      </c>
      <c r="M1468" s="28" t="s">
        <v>8</v>
      </c>
      <c r="N1468" s="28"/>
      <c r="O1468" s="28"/>
      <c r="P1468" s="20" t="s">
        <v>3275</v>
      </c>
      <c r="Q1468" s="21"/>
      <c r="R1468" s="1"/>
      <c r="S1468" s="1" t="str">
        <f aca="false">IF(E1468=F1468,"","NOT EQUAL")</f>
        <v/>
      </c>
      <c r="T1468" s="1" t="str">
        <f aca="false">IF(ISNA(VLOOKUP(P1468,'NEW XEQM.c'!D:D,1,0)),"--",VLOOKUP(P1468,'NEW XEQM.c'!D:G,3,0))</f>
        <v>CLSUM</v>
      </c>
      <c r="U1468" s="1" t="s">
        <v>164</v>
      </c>
      <c r="W1468" s="0" t="str">
        <f aca="false">SUBSTITUTE(IF(AND(T1468="--",FIND("STD",E1468),FIND("fn",C1468)&gt;0,FIND("ITM_",P1468),I1468="CAT_FNCT"),E1468,""),"""","")</f>
        <v/>
      </c>
    </row>
    <row r="1469" customFormat="false" ht="15.75" hidden="false" customHeight="false" outlineLevel="0" collapsed="false">
      <c r="A1469" s="23" t="n">
        <f aca="false">IF(B1469=INT(B1469),ROW(),"")</f>
        <v>1469</v>
      </c>
      <c r="B1469" s="24" t="n">
        <f aca="false">IF(AND(MID(C1469,2,1)&lt;&gt;"/",MID(C1469,1,1)="/"),INT(B1468)+1,B1468+0.01)</f>
        <v>1431</v>
      </c>
      <c r="C1469" s="36" t="s">
        <v>3276</v>
      </c>
      <c r="D1469" s="36" t="s">
        <v>1</v>
      </c>
      <c r="E1469" s="37" t="s">
        <v>3277</v>
      </c>
      <c r="F1469" s="37" t="s">
        <v>2281</v>
      </c>
      <c r="G1469" s="42" t="n">
        <v>0</v>
      </c>
      <c r="H1469" s="42" t="n">
        <v>99</v>
      </c>
      <c r="I1469" s="30" t="s">
        <v>20</v>
      </c>
      <c r="J1469" s="26" t="s">
        <v>21</v>
      </c>
      <c r="K1469" s="39" t="s">
        <v>22</v>
      </c>
      <c r="L1469" s="40" t="s">
        <v>7</v>
      </c>
      <c r="M1469" s="28" t="s">
        <v>39</v>
      </c>
      <c r="N1469" s="28"/>
      <c r="O1469" s="41"/>
      <c r="P1469" s="20" t="s">
        <v>3278</v>
      </c>
      <c r="Q1469" s="21"/>
      <c r="R1469" s="1"/>
      <c r="S1469" s="1" t="str">
        <f aca="false">IF(E1469=F1469,"","NOT EQUAL")</f>
        <v>NOT EQUAL</v>
      </c>
      <c r="T1469" s="1" t="str">
        <f aca="false">IF(ISNA(VLOOKUP(P1469,'NEW XEQM.c'!D:D,1,0)),"--",VLOOKUP(P1469,'NEW XEQM.c'!D:G,3,0))</f>
        <v>--</v>
      </c>
      <c r="U1469" s="35" t="s">
        <v>141</v>
      </c>
      <c r="W1469" s="0" t="str">
        <f aca="false">SUBSTITUTE(IF(AND(T1469="--",FIND("STD",E1469),FIND("fn",C1469)&gt;0,FIND("ITM_",P1469),I1469="CAT_FNCT"),E1469,""),"""","")</f>
        <v>STO STD_UP_ARROW</v>
      </c>
    </row>
    <row r="1470" customFormat="false" ht="15.75" hidden="false" customHeight="false" outlineLevel="0" collapsed="false">
      <c r="A1470" s="23" t="n">
        <f aca="false">IF(B1470=INT(B1470),ROW(),"")</f>
        <v>1470</v>
      </c>
      <c r="B1470" s="24" t="n">
        <f aca="false">IF(AND(MID(C1470,2,1)&lt;&gt;"/",MID(C1470,1,1)="/"),INT(B1469)+1,B1469+0.01)</f>
        <v>1432</v>
      </c>
      <c r="C1470" s="25" t="s">
        <v>3279</v>
      </c>
      <c r="D1470" s="25" t="s">
        <v>1</v>
      </c>
      <c r="E1470" s="26" t="s">
        <v>3280</v>
      </c>
      <c r="F1470" s="26" t="s">
        <v>3281</v>
      </c>
      <c r="G1470" s="47" t="n">
        <v>0</v>
      </c>
      <c r="H1470" s="47" t="n">
        <v>0</v>
      </c>
      <c r="I1470" s="30" t="s">
        <v>20</v>
      </c>
      <c r="J1470" s="26" t="s">
        <v>21</v>
      </c>
      <c r="K1470" s="27" t="s">
        <v>22</v>
      </c>
      <c r="L1470" s="28" t="s">
        <v>7</v>
      </c>
      <c r="M1470" s="28" t="s">
        <v>8</v>
      </c>
      <c r="N1470" s="28"/>
      <c r="O1470" s="28"/>
      <c r="P1470" s="20" t="s">
        <v>3282</v>
      </c>
      <c r="Q1470" s="21"/>
      <c r="R1470" s="1"/>
      <c r="S1470" s="1" t="str">
        <f aca="false">IF(E1470=F1470,"","NOT EQUAL")</f>
        <v/>
      </c>
      <c r="T1470" s="1" t="str">
        <f aca="false">IF(ISNA(VLOOKUP(P1470,'NEW XEQM.c'!D:D,1,0)),"--",VLOOKUP(P1470,'NEW XEQM.c'!D:G,3,0))</f>
        <v>--</v>
      </c>
      <c r="U1470" s="1" t="s">
        <v>110</v>
      </c>
      <c r="W1470" s="0" t="e">
        <f aca="false">SUBSTITUTE(IF(AND(T1470="--",FIND("STD",E1470),FIND("fn",C1470)&gt;0,FIND("ITM_",P1470),I1470="CAT_FNCT"),E1470,""),"""","")</f>
        <v>#VALUE!</v>
      </c>
    </row>
    <row r="1471" customFormat="false" ht="15.75" hidden="false" customHeight="false" outlineLevel="0" collapsed="false">
      <c r="A1471" s="23" t="n">
        <f aca="false">IF(B1471=INT(B1471),ROW(),"")</f>
        <v>1471</v>
      </c>
      <c r="B1471" s="24" t="n">
        <f aca="false">IF(AND(MID(C1471,2,1)&lt;&gt;"/",MID(C1471,1,1)="/"),INT(B1470)+1,B1470+0.01)</f>
        <v>1433</v>
      </c>
      <c r="C1471" s="36" t="s">
        <v>3283</v>
      </c>
      <c r="D1471" s="36" t="s">
        <v>1</v>
      </c>
      <c r="E1471" s="37" t="s">
        <v>3284</v>
      </c>
      <c r="F1471" s="37" t="s">
        <v>2281</v>
      </c>
      <c r="G1471" s="42" t="n">
        <v>0</v>
      </c>
      <c r="H1471" s="42" t="n">
        <v>99</v>
      </c>
      <c r="I1471" s="30" t="s">
        <v>20</v>
      </c>
      <c r="J1471" s="26" t="s">
        <v>21</v>
      </c>
      <c r="K1471" s="39" t="s">
        <v>22</v>
      </c>
      <c r="L1471" s="40" t="s">
        <v>7</v>
      </c>
      <c r="M1471" s="28" t="s">
        <v>39</v>
      </c>
      <c r="N1471" s="28"/>
      <c r="O1471" s="41"/>
      <c r="P1471" s="20" t="s">
        <v>3285</v>
      </c>
      <c r="Q1471" s="21"/>
      <c r="R1471" s="1"/>
      <c r="S1471" s="1" t="str">
        <f aca="false">IF(E1471=F1471,"","NOT EQUAL")</f>
        <v>NOT EQUAL</v>
      </c>
      <c r="T1471" s="1" t="str">
        <f aca="false">IF(ISNA(VLOOKUP(P1471,'NEW XEQM.c'!D:D,1,0)),"--",VLOOKUP(P1471,'NEW XEQM.c'!D:G,3,0))</f>
        <v>--</v>
      </c>
      <c r="U1471" s="35" t="s">
        <v>141</v>
      </c>
      <c r="W1471" s="0" t="str">
        <f aca="false">SUBSTITUTE(IF(AND(T1471="--",FIND("STD",E1471),FIND("fn",C1471)&gt;0,FIND("ITM_",P1471),I1471="CAT_FNCT"),E1471,""),"""","")</f>
        <v>RCL STD_UP_ARROW</v>
      </c>
    </row>
    <row r="1472" customFormat="false" ht="15.75" hidden="false" customHeight="false" outlineLevel="0" collapsed="false">
      <c r="A1472" s="23" t="n">
        <f aca="false">IF(B1472=INT(B1472),ROW(),"")</f>
        <v>1472</v>
      </c>
      <c r="B1472" s="24" t="n">
        <f aca="false">IF(AND(MID(C1472,2,1)&lt;&gt;"/",MID(C1472,1,1)="/"),INT(B1471)+1,B1471+0.01)</f>
        <v>1434</v>
      </c>
      <c r="C1472" s="25" t="s">
        <v>3286</v>
      </c>
      <c r="D1472" s="25" t="s">
        <v>1</v>
      </c>
      <c r="E1472" s="26" t="s">
        <v>3287</v>
      </c>
      <c r="F1472" s="26" t="s">
        <v>1517</v>
      </c>
      <c r="G1472" s="47" t="n">
        <v>0</v>
      </c>
      <c r="H1472" s="47" t="n">
        <v>0</v>
      </c>
      <c r="I1472" s="30" t="s">
        <v>20</v>
      </c>
      <c r="J1472" s="26" t="s">
        <v>21</v>
      </c>
      <c r="K1472" s="27" t="s">
        <v>22</v>
      </c>
      <c r="L1472" s="28" t="s">
        <v>7</v>
      </c>
      <c r="M1472" s="28" t="s">
        <v>8</v>
      </c>
      <c r="N1472" s="28"/>
      <c r="O1472" s="28"/>
      <c r="P1472" s="20" t="s">
        <v>3288</v>
      </c>
      <c r="Q1472" s="21"/>
      <c r="R1472" s="1"/>
      <c r="S1472" s="1" t="str">
        <f aca="false">IF(E1472=F1472,"","NOT EQUAL")</f>
        <v>NOT EQUAL</v>
      </c>
      <c r="T1472" s="1" t="str">
        <f aca="false">IF(ISNA(VLOOKUP(P1472,'NEW XEQM.c'!D:D,1,0)),"--",VLOOKUP(P1472,'NEW XEQM.c'!D:G,3,0))</f>
        <v>--</v>
      </c>
      <c r="U1472" s="1" t="s">
        <v>1105</v>
      </c>
      <c r="W1472" s="0" t="e">
        <f aca="false">SUBSTITUTE(IF(AND(T1472="--",FIND("STD",E1472),FIND("fn",C1472)&gt;0,FIND("ITM_",P1472),I1472="CAT_FNCT"),E1472,""),"""","")</f>
        <v>#VALUE!</v>
      </c>
    </row>
    <row r="1473" customFormat="false" ht="15.75" hidden="false" customHeight="false" outlineLevel="0" collapsed="false">
      <c r="A1473" s="23" t="n">
        <f aca="false">IF(B1473=INT(B1473),ROW(),"")</f>
        <v>1473</v>
      </c>
      <c r="B1473" s="24" t="n">
        <f aca="false">IF(AND(MID(C1473,2,1)&lt;&gt;"/",MID(C1473,1,1)="/"),INT(B1472)+1,B1472+0.01)</f>
        <v>1435</v>
      </c>
      <c r="C1473" s="25" t="s">
        <v>3289</v>
      </c>
      <c r="D1473" s="25" t="s">
        <v>1</v>
      </c>
      <c r="E1473" s="26" t="s">
        <v>3290</v>
      </c>
      <c r="F1473" s="26" t="s">
        <v>3291</v>
      </c>
      <c r="G1473" s="47" t="n">
        <v>0</v>
      </c>
      <c r="H1473" s="47" t="n">
        <v>0</v>
      </c>
      <c r="I1473" s="30" t="s">
        <v>20</v>
      </c>
      <c r="J1473" s="26" t="s">
        <v>21</v>
      </c>
      <c r="K1473" s="27" t="s">
        <v>22</v>
      </c>
      <c r="L1473" s="28" t="s">
        <v>7</v>
      </c>
      <c r="M1473" s="28" t="s">
        <v>8</v>
      </c>
      <c r="N1473" s="28"/>
      <c r="O1473" s="28"/>
      <c r="P1473" s="20" t="s">
        <v>3292</v>
      </c>
      <c r="Q1473" s="21"/>
      <c r="R1473" s="1"/>
      <c r="S1473" s="1" t="str">
        <f aca="false">IF(E1473=F1473,"","NOT EQUAL")</f>
        <v/>
      </c>
      <c r="T1473" s="1" t="str">
        <f aca="false">IF(ISNA(VLOOKUP(P1473,'NEW XEQM.c'!D:D,1,0)),"--",VLOOKUP(P1473,'NEW XEQM.c'!D:G,3,0))</f>
        <v>--</v>
      </c>
      <c r="U1473" s="1" t="s">
        <v>1105</v>
      </c>
      <c r="W1473" s="0" t="e">
        <f aca="false">SUBSTITUTE(IF(AND(T1473="--",FIND("STD",E1473),FIND("fn",C1473)&gt;0,FIND("ITM_",P1473),I1473="CAT_FNCT"),E1473,""),"""","")</f>
        <v>#VALUE!</v>
      </c>
    </row>
    <row r="1474" customFormat="false" ht="15.75" hidden="false" customHeight="false" outlineLevel="0" collapsed="false">
      <c r="A1474" s="23" t="n">
        <f aca="false">IF(B1474=INT(B1474),ROW(),"")</f>
        <v>1474</v>
      </c>
      <c r="B1474" s="24" t="n">
        <f aca="false">IF(AND(MID(C1474,2,1)&lt;&gt;"/",MID(C1474,1,1)="/"),INT(B1473)+1,B1473+0.01)</f>
        <v>1436</v>
      </c>
      <c r="C1474" s="32" t="s">
        <v>3293</v>
      </c>
      <c r="D1474" s="25" t="s">
        <v>1</v>
      </c>
      <c r="E1474" s="26" t="s">
        <v>3294</v>
      </c>
      <c r="F1474" s="26" t="s">
        <v>3294</v>
      </c>
      <c r="G1474" s="47" t="n">
        <v>0</v>
      </c>
      <c r="H1474" s="47" t="n">
        <v>0</v>
      </c>
      <c r="I1474" s="30" t="s">
        <v>20</v>
      </c>
      <c r="J1474" s="26" t="s">
        <v>21</v>
      </c>
      <c r="K1474" s="27" t="s">
        <v>22</v>
      </c>
      <c r="L1474" s="28" t="s">
        <v>7</v>
      </c>
      <c r="M1474" s="28" t="s">
        <v>8</v>
      </c>
      <c r="N1474" s="28"/>
      <c r="O1474" s="28"/>
      <c r="P1474" s="20" t="s">
        <v>3295</v>
      </c>
      <c r="Q1474" s="21"/>
      <c r="R1474" s="1"/>
      <c r="S1474" s="1" t="str">
        <f aca="false">IF(E1474=F1474,"","NOT EQUAL")</f>
        <v/>
      </c>
      <c r="T1474" s="1" t="str">
        <f aca="false">IF(ISNA(VLOOKUP(P1474,'NEW XEQM.c'!D:D,1,0)),"--",VLOOKUP(P1474,'NEW XEQM.c'!D:G,3,0))</f>
        <v>--</v>
      </c>
      <c r="U1474" s="1" t="s">
        <v>1105</v>
      </c>
      <c r="W1474" s="0" t="e">
        <f aca="false">SUBSTITUTE(IF(AND(T1474="--",FIND("STD",E1474),FIND("fn",C1474)&gt;0,FIND("ITM_",P1474),I1474="CAT_FNCT"),E1474,""),"""","")</f>
        <v>#VALUE!</v>
      </c>
    </row>
    <row r="1475" customFormat="false" ht="15.75" hidden="false" customHeight="false" outlineLevel="0" collapsed="false">
      <c r="A1475" s="23" t="n">
        <f aca="false">IF(B1475=INT(B1475),ROW(),"")</f>
        <v>1475</v>
      </c>
      <c r="B1475" s="24" t="n">
        <f aca="false">IF(AND(MID(C1475,2,1)&lt;&gt;"/",MID(C1475,1,1)="/"),INT(B1474)+1,B1474+0.01)</f>
        <v>1437</v>
      </c>
      <c r="C1475" s="25" t="s">
        <v>3296</v>
      </c>
      <c r="D1475" s="25" t="s">
        <v>1</v>
      </c>
      <c r="E1475" s="14" t="s">
        <v>3297</v>
      </c>
      <c r="F1475" s="14" t="s">
        <v>3298</v>
      </c>
      <c r="G1475" s="183" t="n">
        <v>0</v>
      </c>
      <c r="H1475" s="183" t="n">
        <v>0</v>
      </c>
      <c r="I1475" s="30" t="s">
        <v>20</v>
      </c>
      <c r="J1475" s="26" t="s">
        <v>21</v>
      </c>
      <c r="K1475" s="27" t="s">
        <v>22</v>
      </c>
      <c r="L1475" s="28" t="s">
        <v>7</v>
      </c>
      <c r="M1475" s="28" t="s">
        <v>8</v>
      </c>
      <c r="N1475" s="28"/>
      <c r="O1475" s="28"/>
      <c r="P1475" s="20" t="s">
        <v>3299</v>
      </c>
      <c r="Q1475" s="21"/>
      <c r="R1475" s="1"/>
      <c r="S1475" s="1" t="str">
        <f aca="false">IF(E1475=F1475,"","NOT EQUAL")</f>
        <v/>
      </c>
      <c r="T1475" s="1" t="str">
        <f aca="false">IF(ISNA(VLOOKUP(P1475,'NEW XEQM.c'!D:D,1,0)),"--",VLOOKUP(P1475,'NEW XEQM.c'!D:G,3,0))</f>
        <v>--</v>
      </c>
      <c r="U1475" s="1" t="s">
        <v>110</v>
      </c>
      <c r="W1475" s="0" t="e">
        <f aca="false">SUBSTITUTE(IF(AND(T1475="--",FIND("STD",E1475),FIND("fn",C1475)&gt;0,FIND("ITM_",P1475),I1475="CAT_FNCT"),E1475,""),"""","")</f>
        <v>#VALUE!</v>
      </c>
    </row>
    <row r="1476" customFormat="false" ht="15.75" hidden="false" customHeight="false" outlineLevel="0" collapsed="false">
      <c r="A1476" s="23" t="n">
        <f aca="false">IF(B1476=INT(B1476),ROW(),"")</f>
        <v>1476</v>
      </c>
      <c r="B1476" s="24" t="n">
        <f aca="false">IF(AND(MID(C1476,2,1)&lt;&gt;"/",MID(C1476,1,1)="/"),INT(B1475)+1,B1475+0.01)</f>
        <v>1438</v>
      </c>
      <c r="C1476" s="25" t="s">
        <v>3300</v>
      </c>
      <c r="D1476" s="25" t="s">
        <v>1</v>
      </c>
      <c r="E1476" s="149" t="s">
        <v>3301</v>
      </c>
      <c r="F1476" s="149" t="s">
        <v>3301</v>
      </c>
      <c r="G1476" s="183" t="n">
        <v>0</v>
      </c>
      <c r="H1476" s="183" t="n">
        <v>0</v>
      </c>
      <c r="I1476" s="30" t="s">
        <v>20</v>
      </c>
      <c r="J1476" s="26" t="s">
        <v>21</v>
      </c>
      <c r="K1476" s="27" t="s">
        <v>22</v>
      </c>
      <c r="L1476" s="28" t="s">
        <v>7</v>
      </c>
      <c r="M1476" s="28" t="s">
        <v>8</v>
      </c>
      <c r="N1476" s="28"/>
      <c r="O1476" s="28"/>
      <c r="P1476" s="20" t="s">
        <v>3302</v>
      </c>
      <c r="Q1476" s="21"/>
      <c r="R1476" s="1"/>
      <c r="S1476" s="1" t="str">
        <f aca="false">IF(E1476=F1476,"","NOT EQUAL")</f>
        <v/>
      </c>
      <c r="T1476" s="1" t="str">
        <f aca="false">IF(ISNA(VLOOKUP(P1476,'NEW XEQM.c'!D:D,1,0)),"--",VLOOKUP(P1476,'NEW XEQM.c'!D:G,3,0))</f>
        <v>--</v>
      </c>
      <c r="U1476" s="1" t="s">
        <v>110</v>
      </c>
      <c r="W1476" s="0" t="str">
        <f aca="false">SUBSTITUTE(IF(AND(T1476="--",FIND("STD",E1476),FIND("fn",C1476)&gt;0,FIND("ITM_",P1476),I1476="CAT_FNCT"),E1476,""),"""","")</f>
        <v>CX STD_RIGHT_ARROW RE</v>
      </c>
    </row>
    <row r="1477" customFormat="false" ht="15.75" hidden="false" customHeight="false" outlineLevel="0" collapsed="false">
      <c r="A1477" s="23" t="n">
        <f aca="false">IF(B1477=INT(B1477),ROW(),"")</f>
        <v>1477</v>
      </c>
      <c r="B1477" s="24" t="n">
        <f aca="false">IF(AND(MID(C1477,2,1)&lt;&gt;"/",MID(C1477,1,1)="/"),INT(B1476)+1,B1476+0.01)</f>
        <v>1439</v>
      </c>
      <c r="C1477" s="25" t="s">
        <v>3303</v>
      </c>
      <c r="D1477" s="25" t="s">
        <v>1</v>
      </c>
      <c r="E1477" s="149" t="s">
        <v>3304</v>
      </c>
      <c r="F1477" s="149" t="s">
        <v>3304</v>
      </c>
      <c r="G1477" s="183" t="n">
        <v>0</v>
      </c>
      <c r="H1477" s="183" t="n">
        <v>0</v>
      </c>
      <c r="I1477" s="30" t="s">
        <v>20</v>
      </c>
      <c r="J1477" s="26" t="s">
        <v>21</v>
      </c>
      <c r="K1477" s="27" t="s">
        <v>22</v>
      </c>
      <c r="L1477" s="28" t="s">
        <v>7</v>
      </c>
      <c r="M1477" s="28" t="s">
        <v>8</v>
      </c>
      <c r="N1477" s="28"/>
      <c r="O1477" s="28"/>
      <c r="P1477" s="20" t="s">
        <v>3305</v>
      </c>
      <c r="Q1477" s="21"/>
      <c r="R1477" s="1"/>
      <c r="S1477" s="1" t="str">
        <f aca="false">IF(E1477=F1477,"","NOT EQUAL")</f>
        <v/>
      </c>
      <c r="T1477" s="1" t="str">
        <f aca="false">IF(ISNA(VLOOKUP(P1477,'NEW XEQM.c'!D:D,1,0)),"--",VLOOKUP(P1477,'NEW XEQM.c'!D:G,3,0))</f>
        <v>--</v>
      </c>
      <c r="U1477" s="1"/>
      <c r="W1477" s="0" t="e">
        <f aca="false">SUBSTITUTE(IF(AND(T1477="--",FIND("STD",E1477),FIND("fn",C1477)&gt;0,FIND("ITM_",P1477),I1477="CAT_FNCT"),E1477,""),"""","")</f>
        <v>#VALUE!</v>
      </c>
    </row>
    <row r="1478" customFormat="false" ht="15.75" hidden="false" customHeight="false" outlineLevel="0" collapsed="false">
      <c r="A1478" s="23" t="n">
        <f aca="false">IF(B1478=INT(B1478),ROW(),"")</f>
        <v>1478</v>
      </c>
      <c r="B1478" s="24" t="n">
        <f aca="false">IF(AND(MID(C1478,2,1)&lt;&gt;"/",MID(C1478,1,1)="/"),INT(B1477)+1,B1477+0.01)</f>
        <v>1440</v>
      </c>
      <c r="C1478" s="25" t="s">
        <v>3306</v>
      </c>
      <c r="D1478" s="25" t="s">
        <v>1</v>
      </c>
      <c r="E1478" s="149" t="s">
        <v>3307</v>
      </c>
      <c r="F1478" s="149" t="s">
        <v>3307</v>
      </c>
      <c r="G1478" s="183" t="n">
        <v>0</v>
      </c>
      <c r="H1478" s="183" t="n">
        <v>0</v>
      </c>
      <c r="I1478" s="30" t="s">
        <v>20</v>
      </c>
      <c r="J1478" s="26" t="s">
        <v>21</v>
      </c>
      <c r="K1478" s="27" t="s">
        <v>22</v>
      </c>
      <c r="L1478" s="28" t="s">
        <v>7</v>
      </c>
      <c r="M1478" s="28" t="s">
        <v>8</v>
      </c>
      <c r="N1478" s="28"/>
      <c r="O1478" s="28"/>
      <c r="P1478" s="20" t="s">
        <v>3308</v>
      </c>
      <c r="Q1478" s="21"/>
      <c r="R1478" s="1"/>
      <c r="S1478" s="1" t="str">
        <f aca="false">IF(E1478=F1478,"","NOT EQUAL")</f>
        <v/>
      </c>
      <c r="T1478" s="1" t="str">
        <f aca="false">IF(ISNA(VLOOKUP(P1478,'NEW XEQM.c'!D:D,1,0)),"--",VLOOKUP(P1478,'NEW XEQM.c'!D:G,3,0))</f>
        <v>--</v>
      </c>
      <c r="U1478" s="1"/>
      <c r="W1478" s="0" t="str">
        <f aca="false">SUBSTITUTE(IF(AND(T1478="--",FIND("STD",E1478),FIND("fn",C1478)&gt;0,FIND("ITM_",P1478),I1478="CAT_FNCT"),E1478,""),"""","")</f>
        <v>DATE STD_RIGHT_ARROW</v>
      </c>
    </row>
    <row r="1479" customFormat="false" ht="15.75" hidden="false" customHeight="false" outlineLevel="0" collapsed="false">
      <c r="A1479" s="23" t="n">
        <f aca="false">IF(B1479=INT(B1479),ROW(),"")</f>
        <v>1479</v>
      </c>
      <c r="B1479" s="24" t="n">
        <f aca="false">IF(AND(MID(C1479,2,1)&lt;&gt;"/",MID(C1479,1,1)="/"),INT(B1478)+1,B1478+0.01)</f>
        <v>1441</v>
      </c>
      <c r="C1479" s="25" t="s">
        <v>3309</v>
      </c>
      <c r="D1479" s="25" t="s">
        <v>1</v>
      </c>
      <c r="E1479" s="149" t="s">
        <v>3310</v>
      </c>
      <c r="F1479" s="149" t="s">
        <v>3310</v>
      </c>
      <c r="G1479" s="183" t="n">
        <v>0</v>
      </c>
      <c r="H1479" s="183" t="n">
        <v>0</v>
      </c>
      <c r="I1479" s="30" t="s">
        <v>20</v>
      </c>
      <c r="J1479" s="26" t="s">
        <v>21</v>
      </c>
      <c r="K1479" s="27" t="s">
        <v>22</v>
      </c>
      <c r="L1479" s="28" t="s">
        <v>7</v>
      </c>
      <c r="M1479" s="28" t="s">
        <v>8</v>
      </c>
      <c r="N1479" s="28"/>
      <c r="O1479" s="28"/>
      <c r="P1479" s="20" t="s">
        <v>3311</v>
      </c>
      <c r="Q1479" s="21"/>
      <c r="R1479" s="1"/>
      <c r="S1479" s="1" t="str">
        <f aca="false">IF(E1479=F1479,"","NOT EQUAL")</f>
        <v/>
      </c>
      <c r="T1479" s="1" t="str">
        <f aca="false">IF(ISNA(VLOOKUP(P1479,'NEW XEQM.c'!D:D,1,0)),"--",VLOOKUP(P1479,'NEW XEQM.c'!D:G,3,0))</f>
        <v>--</v>
      </c>
      <c r="U1479" s="1"/>
      <c r="W1479" s="0" t="e">
        <f aca="false">SUBSTITUTE(IF(AND(T1479="--",FIND("STD",E1479),FIND("fn",C1479)&gt;0,FIND("ITM_",P1479),I1479="CAT_FNCT"),E1479,""),"""","")</f>
        <v>#VALUE!</v>
      </c>
    </row>
    <row r="1480" customFormat="false" ht="15.75" hidden="false" customHeight="false" outlineLevel="0" collapsed="false">
      <c r="A1480" s="23" t="n">
        <f aca="false">IF(B1480=INT(B1480),ROW(),"")</f>
        <v>1480</v>
      </c>
      <c r="B1480" s="24" t="n">
        <f aca="false">IF(AND(MID(C1480,2,1)&lt;&gt;"/",MID(C1480,1,1)="/"),INT(B1479)+1,B1479+0.01)</f>
        <v>1442</v>
      </c>
      <c r="C1480" s="25" t="s">
        <v>3312</v>
      </c>
      <c r="D1480" s="25" t="s">
        <v>1</v>
      </c>
      <c r="E1480" s="149" t="s">
        <v>3313</v>
      </c>
      <c r="F1480" s="149" t="s">
        <v>3313</v>
      </c>
      <c r="G1480" s="183" t="n">
        <v>0</v>
      </c>
      <c r="H1480" s="183" t="n">
        <v>0</v>
      </c>
      <c r="I1480" s="30" t="s">
        <v>20</v>
      </c>
      <c r="J1480" s="26" t="s">
        <v>21</v>
      </c>
      <c r="K1480" s="27" t="s">
        <v>22</v>
      </c>
      <c r="L1480" s="28" t="s">
        <v>7</v>
      </c>
      <c r="M1480" s="28" t="s">
        <v>8</v>
      </c>
      <c r="N1480" s="28"/>
      <c r="O1480" s="28"/>
      <c r="P1480" s="20" t="s">
        <v>3314</v>
      </c>
      <c r="Q1480" s="21"/>
      <c r="R1480" s="1"/>
      <c r="S1480" s="1" t="str">
        <f aca="false">IF(E1480=F1480,"","NOT EQUAL")</f>
        <v/>
      </c>
      <c r="T1480" s="1" t="str">
        <f aca="false">IF(ISNA(VLOOKUP(P1480,'NEW XEQM.c'!D:D,1,0)),"--",VLOOKUP(P1480,'NEW XEQM.c'!D:G,3,0))</f>
        <v>--</v>
      </c>
      <c r="U1480" s="1"/>
      <c r="W1480" s="0" t="e">
        <f aca="false">SUBSTITUTE(IF(AND(T1480="--",FIND("STD",E1480),FIND("fn",C1480)&gt;0,FIND("ITM_",P1480),I1480="CAT_FNCT"),E1480,""),"""","")</f>
        <v>#VALUE!</v>
      </c>
    </row>
    <row r="1481" customFormat="false" ht="15.75" hidden="false" customHeight="false" outlineLevel="0" collapsed="false">
      <c r="A1481" s="23" t="n">
        <f aca="false">IF(B1481=INT(B1481),ROW(),"")</f>
        <v>1481</v>
      </c>
      <c r="B1481" s="24" t="n">
        <f aca="false">IF(AND(MID(C1481,2,1)&lt;&gt;"/",MID(C1481,1,1)="/"),INT(B1480)+1,B1480+0.01)</f>
        <v>1443</v>
      </c>
      <c r="C1481" s="25" t="s">
        <v>3315</v>
      </c>
      <c r="D1481" s="25" t="s">
        <v>1</v>
      </c>
      <c r="E1481" s="149" t="s">
        <v>3316</v>
      </c>
      <c r="F1481" s="149" t="s">
        <v>3316</v>
      </c>
      <c r="G1481" s="183" t="n">
        <v>0</v>
      </c>
      <c r="H1481" s="183" t="n">
        <v>0</v>
      </c>
      <c r="I1481" s="30" t="s">
        <v>20</v>
      </c>
      <c r="J1481" s="26" t="s">
        <v>21</v>
      </c>
      <c r="K1481" s="27" t="s">
        <v>22</v>
      </c>
      <c r="L1481" s="28" t="s">
        <v>7</v>
      </c>
      <c r="M1481" s="28" t="s">
        <v>8</v>
      </c>
      <c r="N1481" s="28"/>
      <c r="O1481" s="28"/>
      <c r="P1481" s="20" t="s">
        <v>3317</v>
      </c>
      <c r="Q1481" s="21"/>
      <c r="R1481" s="1"/>
      <c r="S1481" s="1" t="str">
        <f aca="false">IF(E1481=F1481,"","NOT EQUAL")</f>
        <v/>
      </c>
      <c r="T1481" s="1" t="str">
        <f aca="false">IF(ISNA(VLOOKUP(P1481,'NEW XEQM.c'!D:D,1,0)),"--",VLOOKUP(P1481,'NEW XEQM.c'!D:G,3,0))</f>
        <v>--</v>
      </c>
      <c r="U1481" s="1"/>
      <c r="W1481" s="0" t="str">
        <f aca="false">SUBSTITUTE(IF(AND(T1481="--",FIND("STD",E1481),FIND("fn",C1481)&gt;0,FIND("ITM_",P1481),I1481="CAT_FNCT"),E1481,""),"""","")</f>
        <v>DBL STD_CROSS</v>
      </c>
    </row>
    <row r="1482" customFormat="false" ht="15.75" hidden="false" customHeight="false" outlineLevel="0" collapsed="false">
      <c r="A1482" s="23" t="n">
        <f aca="false">IF(B1482=INT(B1482),ROW(),"")</f>
        <v>1482</v>
      </c>
      <c r="B1482" s="24" t="n">
        <f aca="false">IF(AND(MID(C1482,2,1)&lt;&gt;"/",MID(C1482,1,1)="/"),INT(B1481)+1,B1481+0.01)</f>
        <v>1444</v>
      </c>
      <c r="C1482" s="25" t="s">
        <v>3318</v>
      </c>
      <c r="D1482" s="25" t="s">
        <v>1</v>
      </c>
      <c r="E1482" s="149" t="s">
        <v>3319</v>
      </c>
      <c r="F1482" s="149" t="s">
        <v>3319</v>
      </c>
      <c r="G1482" s="183" t="n">
        <v>0</v>
      </c>
      <c r="H1482" s="183" t="n">
        <v>0</v>
      </c>
      <c r="I1482" s="30" t="s">
        <v>20</v>
      </c>
      <c r="J1482" s="26" t="s">
        <v>21</v>
      </c>
      <c r="K1482" s="27" t="s">
        <v>22</v>
      </c>
      <c r="L1482" s="28" t="s">
        <v>7</v>
      </c>
      <c r="M1482" s="28" t="s">
        <v>8</v>
      </c>
      <c r="N1482" s="28"/>
      <c r="O1482" s="28"/>
      <c r="P1482" s="20" t="s">
        <v>3320</v>
      </c>
      <c r="Q1482" s="21"/>
      <c r="R1482" s="1"/>
      <c r="S1482" s="1" t="str">
        <f aca="false">IF(E1482=F1482,"","NOT EQUAL")</f>
        <v/>
      </c>
      <c r="T1482" s="1" t="str">
        <f aca="false">IF(ISNA(VLOOKUP(P1482,'NEW XEQM.c'!D:D,1,0)),"--",VLOOKUP(P1482,'NEW XEQM.c'!D:G,3,0))</f>
        <v>--</v>
      </c>
      <c r="U1482" s="1"/>
      <c r="W1482" s="0" t="e">
        <f aca="false">SUBSTITUTE(IF(AND(T1482="--",FIND("STD",E1482),FIND("fn",C1482)&gt;0,FIND("ITM_",P1482),I1482="CAT_FNCT"),E1482,""),"""","")</f>
        <v>#VALUE!</v>
      </c>
    </row>
    <row r="1483" customFormat="false" ht="15.75" hidden="false" customHeight="false" outlineLevel="0" collapsed="false">
      <c r="A1483" s="23" t="n">
        <f aca="false">IF(B1483=INT(B1483),ROW(),"")</f>
        <v>1483</v>
      </c>
      <c r="B1483" s="24" t="n">
        <f aca="false">IF(AND(MID(C1483,2,1)&lt;&gt;"/",MID(C1483,1,1)="/"),INT(B1482)+1,B1482+0.01)</f>
        <v>1445</v>
      </c>
      <c r="C1483" s="25" t="s">
        <v>3321</v>
      </c>
      <c r="D1483" s="25" t="s">
        <v>1</v>
      </c>
      <c r="E1483" s="149" t="s">
        <v>3322</v>
      </c>
      <c r="F1483" s="149" t="s">
        <v>3322</v>
      </c>
      <c r="G1483" s="183" t="n">
        <v>0</v>
      </c>
      <c r="H1483" s="183" t="n">
        <v>0</v>
      </c>
      <c r="I1483" s="30" t="s">
        <v>20</v>
      </c>
      <c r="J1483" s="26" t="s">
        <v>21</v>
      </c>
      <c r="K1483" s="27" t="s">
        <v>22</v>
      </c>
      <c r="L1483" s="28" t="s">
        <v>7</v>
      </c>
      <c r="M1483" s="28" t="s">
        <v>8</v>
      </c>
      <c r="N1483" s="28"/>
      <c r="O1483" s="28"/>
      <c r="P1483" s="20" t="s">
        <v>3323</v>
      </c>
      <c r="Q1483" s="21"/>
      <c r="R1483" s="1"/>
      <c r="S1483" s="1" t="str">
        <f aca="false">IF(E1483=F1483,"","NOT EQUAL")</f>
        <v/>
      </c>
      <c r="T1483" s="1" t="str">
        <f aca="false">IF(ISNA(VLOOKUP(P1483,'NEW XEQM.c'!D:D,1,0)),"--",VLOOKUP(P1483,'NEW XEQM.c'!D:G,3,0))</f>
        <v>--</v>
      </c>
      <c r="U1483" s="1"/>
      <c r="W1483" s="0" t="e">
        <f aca="false">SUBSTITUTE(IF(AND(T1483="--",FIND("STD",E1483),FIND("fn",C1483)&gt;0,FIND("ITM_",P1483),I1483="CAT_FNCT"),E1483,""),"""","")</f>
        <v>#VALUE!</v>
      </c>
    </row>
    <row r="1484" customFormat="false" ht="15.75" hidden="false" customHeight="false" outlineLevel="0" collapsed="false">
      <c r="A1484" s="23" t="n">
        <f aca="false">IF(B1484=INT(B1484),ROW(),"")</f>
        <v>1484</v>
      </c>
      <c r="B1484" s="24" t="n">
        <f aca="false">IF(AND(MID(C1484,2,1)&lt;&gt;"/",MID(C1484,1,1)="/"),INT(B1483)+1,B1483+0.01)</f>
        <v>1446</v>
      </c>
      <c r="C1484" s="25" t="s">
        <v>3324</v>
      </c>
      <c r="D1484" s="25" t="s">
        <v>406</v>
      </c>
      <c r="E1484" s="149" t="s">
        <v>3325</v>
      </c>
      <c r="F1484" s="149" t="s">
        <v>3325</v>
      </c>
      <c r="G1484" s="183" t="n">
        <v>0</v>
      </c>
      <c r="H1484" s="183" t="n">
        <v>0</v>
      </c>
      <c r="I1484" s="30" t="s">
        <v>20</v>
      </c>
      <c r="J1484" s="26" t="s">
        <v>21</v>
      </c>
      <c r="K1484" s="27" t="s">
        <v>22</v>
      </c>
      <c r="L1484" s="28" t="s">
        <v>7</v>
      </c>
      <c r="M1484" s="28" t="s">
        <v>8</v>
      </c>
      <c r="N1484" s="28"/>
      <c r="O1484" s="28"/>
      <c r="P1484" s="20" t="s">
        <v>3326</v>
      </c>
      <c r="Q1484" s="21"/>
      <c r="R1484" s="1"/>
      <c r="S1484" s="1" t="str">
        <f aca="false">IF(E1484=F1484,"","NOT EQUAL")</f>
        <v/>
      </c>
      <c r="T1484" s="1" t="str">
        <f aca="false">IF(ISNA(VLOOKUP(P1484,'NEW XEQM.c'!D:D,1,0)),"--",VLOOKUP(P1484,'NEW XEQM.c'!D:G,3,0))</f>
        <v>DEG</v>
      </c>
      <c r="U1484" s="1" t="s">
        <v>273</v>
      </c>
      <c r="W1484" s="0" t="e">
        <f aca="false">SUBSTITUTE(IF(AND(T1484="--",FIND("STD",E1484),FIND("fn",C1484)&gt;0,FIND("ITM_",P1484),I1484="CAT_FNCT"),E1484,""),"""","")</f>
        <v>#VALUE!</v>
      </c>
    </row>
    <row r="1485" customFormat="false" ht="15.75" hidden="false" customHeight="false" outlineLevel="0" collapsed="false">
      <c r="A1485" s="1" t="n">
        <f aca="false">IF(B1485=INT(B1485),ROW(),"")</f>
        <v>1485</v>
      </c>
      <c r="B1485" s="24" t="n">
        <f aca="false">IF(AND(MID(C1485,2,1)&lt;&gt;"/",MID(C1485,1,1)="/"),INT(B1484)+1,B1484+0.01)</f>
        <v>1447</v>
      </c>
      <c r="C1485" s="43" t="s">
        <v>0</v>
      </c>
      <c r="D1485" s="43" t="s">
        <v>1</v>
      </c>
      <c r="E1485" s="44" t="str">
        <f aca="false">CHAR(34)&amp;IF(B1485&lt;10,"000",IF(B1485&lt;100,"00",IF(B1485&lt;1000,"0","")))&amp;$B1485&amp;CHAR(34)</f>
        <v>"1447"</v>
      </c>
      <c r="F1485" s="44" t="str">
        <f aca="false">E1485</f>
        <v>"1447"</v>
      </c>
      <c r="G1485" s="45" t="n">
        <v>0</v>
      </c>
      <c r="H1485" s="45" t="n">
        <v>0</v>
      </c>
      <c r="I1485" s="44" t="s">
        <v>243</v>
      </c>
      <c r="J1485" s="16" t="s">
        <v>21</v>
      </c>
      <c r="K1485" s="46" t="s">
        <v>6</v>
      </c>
      <c r="L1485" s="0" t="s">
        <v>7</v>
      </c>
      <c r="M1485" s="0" t="s">
        <v>244</v>
      </c>
      <c r="P1485" s="20" t="str">
        <f aca="false">"ITM_"&amp;IF(B1485&lt;10,"000",IF(B1485&lt;100,"00",IF(B1485&lt;1000,"0","")))&amp;$B1485</f>
        <v>ITM_1447</v>
      </c>
      <c r="Q1485" s="21"/>
      <c r="R1485" s="1"/>
      <c r="S1485" s="1" t="str">
        <f aca="false">IF(E1485=F1485,"","NOT EQUAL")</f>
        <v/>
      </c>
      <c r="T1485" s="1" t="str">
        <f aca="false">IF(ISNA(VLOOKUP(P1485,'NEW XEQM.c'!D:D,1,0)),"--",VLOOKUP(P1485,'NEW XEQM.c'!D:G,3,0))</f>
        <v>--</v>
      </c>
      <c r="U1485" s="1"/>
      <c r="W1485" s="0" t="e">
        <f aca="false">SUBSTITUTE(IF(AND(T1485="--",FIND("STD",E1485),FIND("fn",C1485)&gt;0,FIND("ITM_",P1485),I1485="CAT_FNCT"),E1485,""),"""","")</f>
        <v>#VALUE!</v>
      </c>
    </row>
    <row r="1486" customFormat="false" ht="15.75" hidden="false" customHeight="false" outlineLevel="0" collapsed="false">
      <c r="A1486" s="23" t="n">
        <f aca="false">IF(B1486=INT(B1486),ROW(),"")</f>
        <v>1486</v>
      </c>
      <c r="B1486" s="24" t="n">
        <f aca="false">IF(AND(MID(C1486,2,1)&lt;&gt;"/",MID(C1486,1,1)="/"),INT(B1485)+1,B1485+0.01)</f>
        <v>1448</v>
      </c>
      <c r="C1486" s="25" t="s">
        <v>3327</v>
      </c>
      <c r="D1486" s="25" t="s">
        <v>1</v>
      </c>
      <c r="E1486" s="149" t="s">
        <v>3328</v>
      </c>
      <c r="F1486" s="149" t="s">
        <v>3328</v>
      </c>
      <c r="G1486" s="183" t="n">
        <v>0</v>
      </c>
      <c r="H1486" s="183" t="n">
        <v>0</v>
      </c>
      <c r="I1486" s="30" t="s">
        <v>20</v>
      </c>
      <c r="J1486" s="26" t="s">
        <v>21</v>
      </c>
      <c r="K1486" s="27" t="s">
        <v>22</v>
      </c>
      <c r="L1486" s="28" t="s">
        <v>7</v>
      </c>
      <c r="M1486" s="28" t="s">
        <v>8</v>
      </c>
      <c r="N1486" s="28"/>
      <c r="O1486" s="28"/>
      <c r="P1486" s="20" t="s">
        <v>3329</v>
      </c>
      <c r="Q1486" s="21"/>
      <c r="R1486" s="1"/>
      <c r="S1486" s="1" t="str">
        <f aca="false">IF(E1486=F1486,"","NOT EQUAL")</f>
        <v/>
      </c>
      <c r="T1486" s="1" t="str">
        <f aca="false">IF(ISNA(VLOOKUP(P1486,'NEW XEQM.c'!D:D,1,0)),"--",VLOOKUP(P1486,'NEW XEQM.c'!D:G,3,0))</f>
        <v>--</v>
      </c>
      <c r="U1486" s="1" t="s">
        <v>1105</v>
      </c>
      <c r="W1486" s="0" t="e">
        <f aca="false">SUBSTITUTE(IF(AND(T1486="--",FIND("STD",E1486),FIND("fn",C1486)&gt;0,FIND("ITM_",P1486),I1486="CAT_FNCT"),E1486,""),"""","")</f>
        <v>#VALUE!</v>
      </c>
    </row>
    <row r="1487" customFormat="false" ht="15.75" hidden="false" customHeight="false" outlineLevel="0" collapsed="false">
      <c r="A1487" s="23" t="n">
        <f aca="false">IF(B1487=INT(B1487),ROW(),"")</f>
        <v>1487</v>
      </c>
      <c r="B1487" s="24" t="n">
        <f aca="false">IF(AND(MID(C1487,2,1)&lt;&gt;"/",MID(C1487,1,1)="/"),INT(B1486)+1,B1486+0.01)</f>
        <v>1449</v>
      </c>
      <c r="C1487" s="25" t="s">
        <v>0</v>
      </c>
      <c r="D1487" s="25" t="s">
        <v>1</v>
      </c>
      <c r="E1487" s="14" t="s">
        <v>3330</v>
      </c>
      <c r="F1487" s="14" t="s">
        <v>3330</v>
      </c>
      <c r="G1487" s="52" t="n">
        <v>0</v>
      </c>
      <c r="H1487" s="52" t="n">
        <v>0</v>
      </c>
      <c r="I1487" s="26" t="s">
        <v>2741</v>
      </c>
      <c r="J1487" s="26" t="s">
        <v>5</v>
      </c>
      <c r="K1487" s="27" t="s">
        <v>6</v>
      </c>
      <c r="L1487" s="28" t="s">
        <v>7</v>
      </c>
      <c r="M1487" s="28" t="s">
        <v>244</v>
      </c>
      <c r="N1487" s="28"/>
      <c r="O1487" s="28"/>
      <c r="P1487" s="20" t="s">
        <v>3331</v>
      </c>
      <c r="Q1487" s="21"/>
      <c r="R1487" s="1"/>
      <c r="S1487" s="1" t="str">
        <f aca="false">IF(E1487=F1487,"","NOT EQUAL")</f>
        <v/>
      </c>
      <c r="T1487" s="1" t="str">
        <f aca="false">IF(ISNA(VLOOKUP(P1487,'NEW XEQM.c'!D:D,1,0)),"--",VLOOKUP(P1487,'NEW XEQM.c'!D:G,3,0))</f>
        <v>--</v>
      </c>
      <c r="U1487" s="1"/>
      <c r="W1487" s="0" t="e">
        <f aca="false">SUBSTITUTE(IF(AND(T1487="--",FIND("STD",E1487),FIND("fn",C1487)&gt;0,FIND("ITM_",P1487),I1487="CAT_FNCT"),E1487,""),"""","")</f>
        <v>#VALUE!</v>
      </c>
    </row>
    <row r="1488" customFormat="false" ht="15.75" hidden="false" customHeight="false" outlineLevel="0" collapsed="false">
      <c r="A1488" s="23" t="n">
        <f aca="false">IF(B1488=INT(B1488),ROW(),"")</f>
        <v>1488</v>
      </c>
      <c r="B1488" s="24" t="n">
        <f aca="false">IF(AND(MID(C1488,2,1)&lt;&gt;"/",MID(C1488,1,1)="/"),INT(B1487)+1,B1487+0.01)</f>
        <v>1450</v>
      </c>
      <c r="C1488" s="25" t="s">
        <v>3332</v>
      </c>
      <c r="D1488" s="25" t="s">
        <v>1</v>
      </c>
      <c r="E1488" s="149" t="s">
        <v>3333</v>
      </c>
      <c r="F1488" s="149" t="s">
        <v>3334</v>
      </c>
      <c r="G1488" s="183" t="n">
        <v>0</v>
      </c>
      <c r="H1488" s="183" t="n">
        <v>0</v>
      </c>
      <c r="I1488" s="30" t="s">
        <v>20</v>
      </c>
      <c r="J1488" s="26" t="s">
        <v>21</v>
      </c>
      <c r="K1488" s="27" t="s">
        <v>22</v>
      </c>
      <c r="L1488" s="28" t="s">
        <v>7</v>
      </c>
      <c r="M1488" s="28" t="s">
        <v>8</v>
      </c>
      <c r="N1488" s="28"/>
      <c r="O1488" s="28"/>
      <c r="P1488" s="20" t="s">
        <v>3335</v>
      </c>
      <c r="Q1488" s="21"/>
      <c r="R1488" s="1"/>
      <c r="S1488" s="1" t="str">
        <f aca="false">IF(E1488=F1488,"","NOT EQUAL")</f>
        <v/>
      </c>
      <c r="T1488" s="1" t="str">
        <f aca="false">IF(ISNA(VLOOKUP(P1488,'NEW XEQM.c'!D:D,1,0)),"--",VLOOKUP(P1488,'NEW XEQM.c'!D:G,3,0))</f>
        <v>--</v>
      </c>
      <c r="U1488" s="1"/>
      <c r="W1488" s="0" t="e">
        <f aca="false">SUBSTITUTE(IF(AND(T1488="--",FIND("STD",E1488),FIND("fn",C1488)&gt;0,FIND("ITM_",P1488),I1488="CAT_FNCT"),E1488,""),"""","")</f>
        <v>#VALUE!</v>
      </c>
    </row>
    <row r="1489" customFormat="false" ht="15.75" hidden="false" customHeight="false" outlineLevel="0" collapsed="false">
      <c r="A1489" s="23" t="n">
        <f aca="false">IF(B1489=INT(B1489),ROW(),"")</f>
        <v>1489</v>
      </c>
      <c r="B1489" s="24" t="n">
        <f aca="false">IF(AND(MID(C1489,2,1)&lt;&gt;"/",MID(C1489,1,1)="/"),INT(B1488)+1,B1488+0.01)</f>
        <v>1451</v>
      </c>
      <c r="C1489" s="25" t="s">
        <v>3336</v>
      </c>
      <c r="D1489" s="25" t="s">
        <v>150</v>
      </c>
      <c r="E1489" s="26" t="s">
        <v>3337</v>
      </c>
      <c r="F1489" s="26" t="s">
        <v>3337</v>
      </c>
      <c r="G1489" s="47" t="n">
        <v>1</v>
      </c>
      <c r="H1489" s="47" t="n">
        <v>4</v>
      </c>
      <c r="I1489" s="30" t="s">
        <v>20</v>
      </c>
      <c r="J1489" s="26" t="s">
        <v>21</v>
      </c>
      <c r="K1489" s="27" t="s">
        <v>22</v>
      </c>
      <c r="L1489" s="28" t="s">
        <v>7</v>
      </c>
      <c r="M1489" s="28" t="s">
        <v>152</v>
      </c>
      <c r="N1489" s="28"/>
      <c r="O1489" s="28"/>
      <c r="P1489" s="20" t="s">
        <v>3338</v>
      </c>
      <c r="Q1489" s="21"/>
      <c r="R1489" s="1"/>
      <c r="S1489" s="1" t="str">
        <f aca="false">IF(E1489=F1489,"","NOT EQUAL")</f>
        <v/>
      </c>
      <c r="T1489" s="1" t="str">
        <f aca="false">IF(ISNA(VLOOKUP(P1489,'NEW XEQM.c'!D:D,1,0)),"--",VLOOKUP(P1489,'NEW XEQM.c'!D:G,3,0))</f>
        <v>--</v>
      </c>
      <c r="U1489" s="1" t="s">
        <v>3339</v>
      </c>
      <c r="W1489" s="0" t="e">
        <f aca="false">SUBSTITUTE(IF(AND(T1489="--",FIND("STD",E1489),FIND("fn",C1489)&gt;0,FIND("ITM_",P1489),I1489="CAT_FNCT"),E1489,""),"""","")</f>
        <v>#VALUE!</v>
      </c>
    </row>
    <row r="1490" customFormat="false" ht="15.75" hidden="false" customHeight="false" outlineLevel="0" collapsed="false">
      <c r="A1490" s="23" t="n">
        <f aca="false">IF(B1490=INT(B1490),ROW(),"")</f>
        <v>1490</v>
      </c>
      <c r="B1490" s="24" t="n">
        <f aca="false">IF(AND(MID(C1490,2,1)&lt;&gt;"/",MID(C1490,1,1)="/"),INT(B1489)+1,B1489+0.01)</f>
        <v>1452</v>
      </c>
      <c r="C1490" s="25" t="s">
        <v>3324</v>
      </c>
      <c r="D1490" s="25" t="s">
        <v>3340</v>
      </c>
      <c r="E1490" s="26" t="s">
        <v>3341</v>
      </c>
      <c r="F1490" s="26" t="s">
        <v>3342</v>
      </c>
      <c r="G1490" s="47" t="n">
        <v>0</v>
      </c>
      <c r="H1490" s="47" t="n">
        <v>0</v>
      </c>
      <c r="I1490" s="44" t="s">
        <v>20</v>
      </c>
      <c r="J1490" s="26" t="s">
        <v>21</v>
      </c>
      <c r="K1490" s="27" t="s">
        <v>22</v>
      </c>
      <c r="L1490" s="28" t="s">
        <v>7</v>
      </c>
      <c r="M1490" s="28" t="s">
        <v>8</v>
      </c>
      <c r="N1490" s="28" t="s">
        <v>3199</v>
      </c>
      <c r="O1490" s="28"/>
      <c r="P1490" s="20" t="s">
        <v>3343</v>
      </c>
      <c r="Q1490" s="21"/>
      <c r="R1490" s="1"/>
      <c r="S1490" s="1" t="str">
        <f aca="false">IF(E1490=F1490,"","NOT EQUAL")</f>
        <v/>
      </c>
      <c r="T1490" s="1" t="str">
        <f aca="false">IF(ISNA(VLOOKUP(P1490,'NEW XEQM.c'!D:D,1,0)),"--",VLOOKUP(P1490,'NEW XEQM.c'!D:G,3,0))</f>
        <v>--</v>
      </c>
      <c r="U1490" s="1" t="s">
        <v>273</v>
      </c>
      <c r="W1490" s="0" t="e">
        <f aca="false">SUBSTITUTE(IF(AND(T1490="--",FIND("STD",E1490),FIND("fn",C1490)&gt;0,FIND("ITM_",P1490),I1490="CAT_FNCT"),E1490,""),"""","")</f>
        <v>#VALUE!</v>
      </c>
    </row>
    <row r="1491" customFormat="false" ht="15.75" hidden="false" customHeight="false" outlineLevel="0" collapsed="false">
      <c r="A1491" s="1" t="n">
        <f aca="false">IF(B1491=INT(B1491),ROW(),"")</f>
        <v>1491</v>
      </c>
      <c r="B1491" s="24" t="n">
        <f aca="false">IF(AND(MID(C1491,2,1)&lt;&gt;"/",MID(C1491,1,1)="/"),INT(B1490)+1,B1490+0.01)</f>
        <v>1453</v>
      </c>
      <c r="C1491" s="43" t="s">
        <v>0</v>
      </c>
      <c r="D1491" s="43" t="s">
        <v>1</v>
      </c>
      <c r="E1491" s="44" t="str">
        <f aca="false">CHAR(34)&amp;IF(B1491&lt;10,"000",IF(B1491&lt;100,"00",IF(B1491&lt;1000,"0","")))&amp;$B1491&amp;CHAR(34)</f>
        <v>"1453"</v>
      </c>
      <c r="F1491" s="44" t="str">
        <f aca="false">E1491</f>
        <v>"1453"</v>
      </c>
      <c r="G1491" s="45" t="n">
        <v>0</v>
      </c>
      <c r="H1491" s="45" t="n">
        <v>0</v>
      </c>
      <c r="I1491" s="44" t="s">
        <v>243</v>
      </c>
      <c r="J1491" s="16" t="s">
        <v>5</v>
      </c>
      <c r="K1491" s="46" t="s">
        <v>6</v>
      </c>
      <c r="L1491" s="0" t="s">
        <v>7</v>
      </c>
      <c r="M1491" s="0" t="s">
        <v>244</v>
      </c>
      <c r="P1491" s="20" t="str">
        <f aca="false">"MNU_"&amp;IF(B1491&lt;10,"000",IF(B1491&lt;100,"00",IF(B1491&lt;1000,"0","")))&amp;$B1491</f>
        <v>MNU_1453</v>
      </c>
      <c r="Q1491" s="21"/>
      <c r="R1491" s="1"/>
      <c r="S1491" s="1" t="str">
        <f aca="false">IF(E1491=F1491,"","NOT EQUAL")</f>
        <v/>
      </c>
      <c r="T1491" s="1" t="str">
        <f aca="false">IF(ISNA(VLOOKUP(P1491,'NEW XEQM.c'!D:D,1,0)),"--",VLOOKUP(P1491,'NEW XEQM.c'!D:G,3,0))</f>
        <v>--</v>
      </c>
      <c r="U1491" s="1"/>
      <c r="W1491" s="0" t="e">
        <f aca="false">SUBSTITUTE(IF(AND(T1491="--",FIND("STD",E1491),FIND("fn",C1491)&gt;0,FIND("ITM_",P1491),I1491="CAT_FNCT"),E1491,""),"""","")</f>
        <v>#VALUE!</v>
      </c>
    </row>
    <row r="1492" customFormat="false" ht="15.75" hidden="false" customHeight="false" outlineLevel="0" collapsed="false">
      <c r="A1492" s="23" t="n">
        <f aca="false">IF(B1492=INT(B1492),ROW(),"")</f>
        <v>1492</v>
      </c>
      <c r="B1492" s="24" t="n">
        <f aca="false">IF(AND(MID(C1492,2,1)&lt;&gt;"/",MID(C1492,1,1)="/"),INT(B1491)+1,B1491+0.01)</f>
        <v>1454</v>
      </c>
      <c r="C1492" s="25" t="s">
        <v>3344</v>
      </c>
      <c r="D1492" s="25" t="s">
        <v>3345</v>
      </c>
      <c r="E1492" s="26" t="s">
        <v>1193</v>
      </c>
      <c r="F1492" s="26" t="s">
        <v>1193</v>
      </c>
      <c r="G1492" s="47" t="n">
        <v>0</v>
      </c>
      <c r="H1492" s="47" t="n">
        <v>0</v>
      </c>
      <c r="I1492" s="30" t="s">
        <v>20</v>
      </c>
      <c r="J1492" s="26" t="s">
        <v>21</v>
      </c>
      <c r="K1492" s="27" t="s">
        <v>22</v>
      </c>
      <c r="L1492" s="28" t="s">
        <v>7</v>
      </c>
      <c r="M1492" s="28" t="s">
        <v>8</v>
      </c>
      <c r="N1492" s="28"/>
      <c r="O1492" s="28"/>
      <c r="P1492" s="20" t="s">
        <v>3345</v>
      </c>
      <c r="Q1492" s="21"/>
      <c r="R1492" s="1"/>
      <c r="S1492" s="1" t="str">
        <f aca="false">IF(E1492=F1492,"","NOT EQUAL")</f>
        <v/>
      </c>
      <c r="T1492" s="1" t="str">
        <f aca="false">IF(ISNA(VLOOKUP(P1492,'NEW XEQM.c'!D:D,1,0)),"--",VLOOKUP(P1492,'NEW XEQM.c'!D:G,3,0))</f>
        <v>DMY</v>
      </c>
      <c r="U1492" s="1"/>
      <c r="W1492" s="0" t="e">
        <f aca="false">SUBSTITUTE(IF(AND(T1492="--",FIND("STD",E1492),FIND("fn",C1492)&gt;0,FIND("ITM_",P1492),I1492="CAT_FNCT"),E1492,""),"""","")</f>
        <v>#VALUE!</v>
      </c>
    </row>
    <row r="1493" customFormat="false" ht="15.75" hidden="false" customHeight="false" outlineLevel="0" collapsed="false">
      <c r="A1493" s="23" t="n">
        <f aca="false">IF(B1493=INT(B1493),ROW(),"")</f>
        <v>1493</v>
      </c>
      <c r="B1493" s="24" t="n">
        <f aca="false">IF(AND(MID(C1493,2,1)&lt;&gt;"/",MID(C1493,1,1)="/"),INT(B1492)+1,B1492+0.01)</f>
        <v>1455</v>
      </c>
      <c r="C1493" s="25" t="s">
        <v>3346</v>
      </c>
      <c r="D1493" s="25" t="s">
        <v>1</v>
      </c>
      <c r="E1493" s="26" t="s">
        <v>3347</v>
      </c>
      <c r="F1493" s="26" t="s">
        <v>3347</v>
      </c>
      <c r="G1493" s="47" t="n">
        <v>0</v>
      </c>
      <c r="H1493" s="47" t="n">
        <v>0</v>
      </c>
      <c r="I1493" s="30" t="s">
        <v>20</v>
      </c>
      <c r="J1493" s="26" t="s">
        <v>21</v>
      </c>
      <c r="K1493" s="27" t="s">
        <v>22</v>
      </c>
      <c r="L1493" s="28" t="s">
        <v>7</v>
      </c>
      <c r="M1493" s="28" t="s">
        <v>8</v>
      </c>
      <c r="N1493" s="28"/>
      <c r="O1493" s="28"/>
      <c r="P1493" s="20" t="s">
        <v>3348</v>
      </c>
      <c r="Q1493" s="21"/>
      <c r="R1493" s="1"/>
      <c r="S1493" s="1" t="str">
        <f aca="false">IF(E1493=F1493,"","NOT EQUAL")</f>
        <v/>
      </c>
      <c r="T1493" s="1" t="str">
        <f aca="false">IF(ISNA(VLOOKUP(P1493,'NEW XEQM.c'!D:D,1,0)),"--",VLOOKUP(P1493,'NEW XEQM.c'!D:G,3,0))</f>
        <v>--</v>
      </c>
      <c r="U1493" s="1"/>
      <c r="W1493" s="0" t="str">
        <f aca="false">SUBSTITUTE(IF(AND(T1493="--",FIND("STD",E1493),FIND("fn",C1493)&gt;0,FIND("ITM_",P1493),I1493="CAT_FNCT"),E1493,""),"""","")</f>
        <v>D STD_RIGHT_ARROW J</v>
      </c>
    </row>
    <row r="1494" customFormat="false" ht="15.75" hidden="false" customHeight="false" outlineLevel="0" collapsed="false">
      <c r="A1494" s="23" t="n">
        <f aca="false">IF(B1494=INT(B1494),ROW(),"")</f>
        <v>1494</v>
      </c>
      <c r="B1494" s="24" t="n">
        <f aca="false">IF(AND(MID(C1494,2,1)&lt;&gt;"/",MID(C1494,1,1)="/"),INT(B1493)+1,B1493+0.01)</f>
        <v>1456</v>
      </c>
      <c r="C1494" s="25" t="s">
        <v>3349</v>
      </c>
      <c r="D1494" s="25" t="s">
        <v>3350</v>
      </c>
      <c r="E1494" s="26" t="s">
        <v>3351</v>
      </c>
      <c r="F1494" s="26" t="s">
        <v>3351</v>
      </c>
      <c r="G1494" s="47" t="n">
        <v>0</v>
      </c>
      <c r="H1494" s="47" t="n">
        <v>0</v>
      </c>
      <c r="I1494" s="30" t="s">
        <v>20</v>
      </c>
      <c r="J1494" s="26" t="s">
        <v>5</v>
      </c>
      <c r="K1494" s="27" t="s">
        <v>170</v>
      </c>
      <c r="L1494" s="28" t="s">
        <v>7</v>
      </c>
      <c r="M1494" s="28" t="s">
        <v>39</v>
      </c>
      <c r="N1494" s="28"/>
      <c r="O1494" s="28"/>
      <c r="P1494" s="20" t="s">
        <v>3352</v>
      </c>
      <c r="Q1494" s="21"/>
      <c r="R1494" s="1"/>
      <c r="S1494" s="1" t="str">
        <f aca="false">IF(E1494=F1494,"","NOT EQUAL")</f>
        <v/>
      </c>
      <c r="T1494" s="1" t="str">
        <f aca="false">IF(ISNA(VLOOKUP(P1494,'NEW XEQM.c'!D:D,1,0)),"--",VLOOKUP(P1494,'NEW XEQM.c'!D:G,3,0))</f>
        <v>--</v>
      </c>
      <c r="U1494" s="1"/>
      <c r="W1494" s="0" t="e">
        <f aca="false">SUBSTITUTE(IF(AND(T1494="--",FIND("STD",E1494),FIND("fn",C1494)&gt;0,FIND("ITM_",P1494),I1494="CAT_FNCT"),E1494,""),"""","")</f>
        <v>#VALUE!</v>
      </c>
    </row>
    <row r="1495" customFormat="false" ht="15.75" hidden="false" customHeight="false" outlineLevel="0" collapsed="false">
      <c r="A1495" s="23" t="n">
        <f aca="false">IF(B1495=INT(B1495),ROW(),"")</f>
        <v>1495</v>
      </c>
      <c r="B1495" s="24" t="n">
        <f aca="false">IF(AND(MID(C1495,2,1)&lt;&gt;"/",MID(C1495,1,1)="/"),INT(B1494)+1,B1494+0.01)</f>
        <v>1457</v>
      </c>
      <c r="C1495" s="25" t="s">
        <v>3353</v>
      </c>
      <c r="D1495" s="25" t="s">
        <v>1</v>
      </c>
      <c r="E1495" s="26" t="s">
        <v>3354</v>
      </c>
      <c r="F1495" s="26" t="s">
        <v>3354</v>
      </c>
      <c r="G1495" s="47" t="n">
        <v>0</v>
      </c>
      <c r="H1495" s="47" t="n">
        <v>0</v>
      </c>
      <c r="I1495" s="30" t="s">
        <v>20</v>
      </c>
      <c r="J1495" s="26" t="s">
        <v>21</v>
      </c>
      <c r="K1495" s="27" t="s">
        <v>22</v>
      </c>
      <c r="L1495" s="28" t="s">
        <v>7</v>
      </c>
      <c r="M1495" s="28" t="s">
        <v>8</v>
      </c>
      <c r="N1495" s="28"/>
      <c r="O1495" s="28"/>
      <c r="P1495" s="20" t="s">
        <v>3355</v>
      </c>
      <c r="Q1495" s="21"/>
      <c r="R1495" s="1"/>
      <c r="S1495" s="1" t="str">
        <f aca="false">IF(E1495=F1495,"","NOT EQUAL")</f>
        <v/>
      </c>
      <c r="T1495" s="1" t="str">
        <f aca="false">IF(ISNA(VLOOKUP(P1495,'NEW XEQM.c'!D:D,1,0)),"--",VLOOKUP(P1495,'NEW XEQM.c'!D:G,3,0))</f>
        <v>--</v>
      </c>
      <c r="U1495" s="1" t="s">
        <v>3356</v>
      </c>
      <c r="W1495" s="0" t="e">
        <f aca="false">SUBSTITUTE(IF(AND(T1495="--",FIND("STD",E1495),FIND("fn",C1495)&gt;0,FIND("ITM_",P1495),I1495="CAT_FNCT"),E1495,""),"""","")</f>
        <v>#VALUE!</v>
      </c>
    </row>
    <row r="1496" customFormat="false" ht="15.75" hidden="false" customHeight="false" outlineLevel="0" collapsed="false">
      <c r="A1496" s="23" t="n">
        <f aca="false">IF(B1496=INT(B1496),ROW(),"")</f>
        <v>1496</v>
      </c>
      <c r="B1496" s="24" t="n">
        <f aca="false">IF(AND(MID(C1496,2,1)&lt;&gt;"/",MID(C1496,1,1)="/"),INT(B1495)+1,B1495+0.01)</f>
        <v>1458</v>
      </c>
      <c r="C1496" s="25" t="s">
        <v>3357</v>
      </c>
      <c r="D1496" s="25" t="s">
        <v>1</v>
      </c>
      <c r="E1496" s="26" t="s">
        <v>3358</v>
      </c>
      <c r="F1496" s="26" t="s">
        <v>3358</v>
      </c>
      <c r="G1496" s="47" t="n">
        <v>0</v>
      </c>
      <c r="H1496" s="47" t="n">
        <v>0</v>
      </c>
      <c r="I1496" s="30" t="s">
        <v>20</v>
      </c>
      <c r="J1496" s="26" t="s">
        <v>21</v>
      </c>
      <c r="K1496" s="27" t="s">
        <v>22</v>
      </c>
      <c r="L1496" s="28" t="s">
        <v>7</v>
      </c>
      <c r="M1496" s="28" t="s">
        <v>8</v>
      </c>
      <c r="N1496" s="28"/>
      <c r="O1496" s="28"/>
      <c r="P1496" s="20" t="s">
        <v>3359</v>
      </c>
      <c r="Q1496" s="21"/>
      <c r="R1496" s="1"/>
      <c r="S1496" s="1" t="str">
        <f aca="false">IF(E1496=F1496,"","NOT EQUAL")</f>
        <v/>
      </c>
      <c r="T1496" s="1" t="str">
        <f aca="false">IF(ISNA(VLOOKUP(P1496,'NEW XEQM.c'!D:D,1,0)),"--",VLOOKUP(P1496,'NEW XEQM.c'!D:G,3,0))</f>
        <v>--</v>
      </c>
      <c r="U1496" s="1" t="s">
        <v>3356</v>
      </c>
      <c r="W1496" s="0" t="e">
        <f aca="false">SUBSTITUTE(IF(AND(T1496="--",FIND("STD",E1496),FIND("fn",C1496)&gt;0,FIND("ITM_",P1496),I1496="CAT_FNCT"),E1496,""),"""","")</f>
        <v>#VALUE!</v>
      </c>
    </row>
    <row r="1497" customFormat="false" ht="15.75" hidden="false" customHeight="false" outlineLevel="0" collapsed="false">
      <c r="A1497" s="23" t="n">
        <f aca="false">IF(B1497=INT(B1497),ROW(),"")</f>
        <v>1497</v>
      </c>
      <c r="B1497" s="24" t="n">
        <f aca="false">IF(AND(MID(C1497,2,1)&lt;&gt;"/",MID(C1497,1,1)="/"),INT(B1496)+1,B1496+0.01)</f>
        <v>1459</v>
      </c>
      <c r="C1497" s="25" t="s">
        <v>32</v>
      </c>
      <c r="D1497" s="25" t="s">
        <v>33</v>
      </c>
      <c r="E1497" s="26" t="s">
        <v>3360</v>
      </c>
      <c r="F1497" s="26" t="s">
        <v>3360</v>
      </c>
      <c r="G1497" s="47" t="n">
        <v>0</v>
      </c>
      <c r="H1497" s="47" t="n">
        <v>0</v>
      </c>
      <c r="I1497" s="30" t="s">
        <v>20</v>
      </c>
      <c r="J1497" s="26" t="s">
        <v>5</v>
      </c>
      <c r="K1497" s="27" t="s">
        <v>6</v>
      </c>
      <c r="L1497" s="28" t="s">
        <v>7</v>
      </c>
      <c r="M1497" s="28" t="s">
        <v>8</v>
      </c>
      <c r="N1497" s="28"/>
      <c r="O1497" s="28"/>
      <c r="P1497" s="20" t="s">
        <v>3361</v>
      </c>
      <c r="Q1497" s="21"/>
      <c r="R1497" s="1"/>
      <c r="S1497" s="1" t="str">
        <f aca="false">IF(E1497=F1497,"","NOT EQUAL")</f>
        <v/>
      </c>
      <c r="T1497" s="1" t="str">
        <f aca="false">IF(ISNA(VLOOKUP(P1497,'NEW XEQM.c'!D:D,1,0)),"--",VLOOKUP(P1497,'NEW XEQM.c'!D:G,3,0))</f>
        <v>--</v>
      </c>
      <c r="U1497" s="1"/>
      <c r="W1497" s="0" t="e">
        <f aca="false">SUBSTITUTE(IF(AND(T1497="--",FIND("STD",E1497),FIND("fn",C1497)&gt;0,FIND("ITM_",P1497),I1497="CAT_FNCT"),E1497,""),"""","")</f>
        <v>#VALUE!</v>
      </c>
    </row>
    <row r="1498" customFormat="false" ht="15.75" hidden="false" customHeight="false" outlineLevel="0" collapsed="false">
      <c r="A1498" s="23" t="n">
        <f aca="false">IF(B1498=INT(B1498),ROW(),"")</f>
        <v>1498</v>
      </c>
      <c r="B1498" s="24" t="n">
        <f aca="false">IF(AND(MID(C1498,2,1)&lt;&gt;"/",MID(C1498,1,1)="/"),INT(B1497)+1,B1497+0.01)</f>
        <v>1460</v>
      </c>
      <c r="C1498" s="25" t="s">
        <v>3362</v>
      </c>
      <c r="D1498" s="25" t="s">
        <v>1</v>
      </c>
      <c r="E1498" s="26" t="s">
        <v>3363</v>
      </c>
      <c r="F1498" s="26" t="s">
        <v>3364</v>
      </c>
      <c r="G1498" s="47" t="n">
        <v>0</v>
      </c>
      <c r="H1498" s="47" t="n">
        <v>0</v>
      </c>
      <c r="I1498" s="30" t="s">
        <v>20</v>
      </c>
      <c r="J1498" s="26" t="s">
        <v>21</v>
      </c>
      <c r="K1498" s="27" t="s">
        <v>22</v>
      </c>
      <c r="L1498" s="28" t="s">
        <v>7</v>
      </c>
      <c r="M1498" s="28" t="s">
        <v>8</v>
      </c>
      <c r="N1498" s="28"/>
      <c r="O1498" s="28"/>
      <c r="P1498" s="20" t="s">
        <v>3365</v>
      </c>
      <c r="Q1498" s="21"/>
      <c r="R1498" s="1"/>
      <c r="S1498" s="1" t="str">
        <f aca="false">IF(E1498=F1498,"","NOT EQUAL")</f>
        <v>NOT EQUAL</v>
      </c>
      <c r="T1498" s="1" t="str">
        <f aca="false">IF(ISNA(VLOOKUP(P1498,'NEW XEQM.c'!D:D,1,0)),"--",VLOOKUP(P1498,'NEW XEQM.c'!D:G,3,0))</f>
        <v>--</v>
      </c>
      <c r="U1498" s="1"/>
      <c r="W1498" s="0" t="e">
        <f aca="false">SUBSTITUTE(IF(AND(T1498="--",FIND("STD",E1498),FIND("fn",C1498)&gt;0,FIND("ITM_",P1498),I1498="CAT_FNCT"),E1498,""),"""","")</f>
        <v>#VALUE!</v>
      </c>
    </row>
    <row r="1499" customFormat="false" ht="15.75" hidden="false" customHeight="false" outlineLevel="0" collapsed="false">
      <c r="A1499" s="23" t="n">
        <f aca="false">IF(B1499=INT(B1499),ROW(),"")</f>
        <v>1499</v>
      </c>
      <c r="B1499" s="24" t="n">
        <f aca="false">IF(AND(MID(C1499,2,1)&lt;&gt;"/",MID(C1499,1,1)="/"),INT(B1498)+1,B1498+0.01)</f>
        <v>1461</v>
      </c>
      <c r="C1499" s="25" t="s">
        <v>3366</v>
      </c>
      <c r="D1499" s="25" t="s">
        <v>150</v>
      </c>
      <c r="E1499" s="26" t="s">
        <v>3367</v>
      </c>
      <c r="F1499" s="26" t="s">
        <v>3367</v>
      </c>
      <c r="G1499" s="47" t="n">
        <v>0</v>
      </c>
      <c r="H1499" s="47" t="s">
        <v>3210</v>
      </c>
      <c r="I1499" s="30" t="s">
        <v>20</v>
      </c>
      <c r="J1499" s="26" t="s">
        <v>21</v>
      </c>
      <c r="K1499" s="27" t="s">
        <v>22</v>
      </c>
      <c r="L1499" s="28" t="s">
        <v>7</v>
      </c>
      <c r="M1499" s="28" t="s">
        <v>152</v>
      </c>
      <c r="N1499" s="28"/>
      <c r="O1499" s="28"/>
      <c r="P1499" s="20" t="s">
        <v>3368</v>
      </c>
      <c r="Q1499" s="21"/>
      <c r="R1499" s="1"/>
      <c r="S1499" s="1" t="str">
        <f aca="false">IF(E1499=F1499,"","NOT EQUAL")</f>
        <v/>
      </c>
      <c r="T1499" s="1" t="str">
        <f aca="false">IF(ISNA(VLOOKUP(P1499,'NEW XEQM.c'!D:D,1,0)),"--",VLOOKUP(P1499,'NEW XEQM.c'!D:G,3,0))</f>
        <v>ENG</v>
      </c>
      <c r="U1499" s="1" t="s">
        <v>3369</v>
      </c>
      <c r="W1499" s="0" t="e">
        <f aca="false">SUBSTITUTE(IF(AND(T1499="--",FIND("STD",E1499),FIND("fn",C1499)&gt;0,FIND("ITM_",P1499),I1499="CAT_FNCT"),E1499,""),"""","")</f>
        <v>#VALUE!</v>
      </c>
    </row>
    <row r="1500" customFormat="false" ht="15.75" hidden="false" customHeight="false" outlineLevel="0" collapsed="false">
      <c r="A1500" s="23" t="n">
        <f aca="false">IF(B1500=INT(B1500),ROW(),"")</f>
        <v>1500</v>
      </c>
      <c r="B1500" s="24" t="n">
        <f aca="false">IF(AND(MID(C1500,2,1)&lt;&gt;"/",MID(C1500,1,1)="/"),INT(B1499)+1,B1499+0.01)</f>
        <v>1462</v>
      </c>
      <c r="C1500" s="25" t="s">
        <v>3370</v>
      </c>
      <c r="D1500" s="25" t="s">
        <v>1</v>
      </c>
      <c r="E1500" s="26" t="s">
        <v>3371</v>
      </c>
      <c r="F1500" s="26" t="s">
        <v>3371</v>
      </c>
      <c r="G1500" s="47" t="n">
        <v>0</v>
      </c>
      <c r="H1500" s="47" t="n">
        <v>0</v>
      </c>
      <c r="I1500" s="30" t="s">
        <v>20</v>
      </c>
      <c r="J1500" s="26" t="s">
        <v>21</v>
      </c>
      <c r="K1500" s="27" t="s">
        <v>22</v>
      </c>
      <c r="L1500" s="28" t="s">
        <v>7</v>
      </c>
      <c r="M1500" s="28" t="s">
        <v>8</v>
      </c>
      <c r="N1500" s="28"/>
      <c r="O1500" s="28"/>
      <c r="P1500" s="20" t="s">
        <v>3372</v>
      </c>
      <c r="Q1500" s="21"/>
      <c r="R1500" s="1"/>
      <c r="S1500" s="1" t="str">
        <f aca="false">IF(E1500=F1500,"","NOT EQUAL")</f>
        <v/>
      </c>
      <c r="T1500" s="1" t="str">
        <f aca="false">IF(ISNA(VLOOKUP(P1500,'NEW XEQM.c'!D:D,1,0)),"--",VLOOKUP(P1500,'NEW XEQM.c'!D:G,3,0))</f>
        <v>--</v>
      </c>
      <c r="U1500" s="1"/>
      <c r="W1500" s="0" t="e">
        <f aca="false">SUBSTITUTE(IF(AND(T1500="--",FIND("STD",E1500),FIND("fn",C1500)&gt;0,FIND("ITM_",P1500),I1500="CAT_FNCT"),E1500,""),"""","")</f>
        <v>#VALUE!</v>
      </c>
    </row>
    <row r="1501" customFormat="false" ht="15.75" hidden="false" customHeight="false" outlineLevel="0" collapsed="false">
      <c r="A1501" s="23" t="n">
        <f aca="false">IF(B1501=INT(B1501),ROW(),"")</f>
        <v>1501</v>
      </c>
      <c r="B1501" s="24" t="n">
        <f aca="false">IF(AND(MID(C1501,2,1)&lt;&gt;"/",MID(C1501,1,1)="/"),INT(B1500)+1,B1500+0.01)</f>
        <v>1463</v>
      </c>
      <c r="C1501" s="36" t="s">
        <v>3373</v>
      </c>
      <c r="D1501" s="36" t="s">
        <v>1</v>
      </c>
      <c r="E1501" s="37" t="s">
        <v>3374</v>
      </c>
      <c r="F1501" s="37" t="s">
        <v>2283</v>
      </c>
      <c r="G1501" s="42" t="n">
        <v>0</v>
      </c>
      <c r="H1501" s="42" t="n">
        <v>99</v>
      </c>
      <c r="I1501" s="30" t="s">
        <v>20</v>
      </c>
      <c r="J1501" s="26" t="s">
        <v>21</v>
      </c>
      <c r="K1501" s="39" t="s">
        <v>22</v>
      </c>
      <c r="L1501" s="40" t="s">
        <v>7</v>
      </c>
      <c r="M1501" s="28" t="s">
        <v>39</v>
      </c>
      <c r="N1501" s="28"/>
      <c r="O1501" s="41"/>
      <c r="P1501" s="20" t="s">
        <v>3375</v>
      </c>
      <c r="Q1501" s="21"/>
      <c r="R1501" s="1"/>
      <c r="S1501" s="1" t="str">
        <f aca="false">IF(E1501=F1501,"","NOT EQUAL")</f>
        <v>NOT EQUAL</v>
      </c>
      <c r="T1501" s="1" t="str">
        <f aca="false">IF(ISNA(VLOOKUP(P1501,'NEW XEQM.c'!D:D,1,0)),"--",VLOOKUP(P1501,'NEW XEQM.c'!D:G,3,0))</f>
        <v>--</v>
      </c>
      <c r="U1501" s="1" t="s">
        <v>141</v>
      </c>
      <c r="W1501" s="0" t="str">
        <f aca="false">SUBSTITUTE(IF(AND(T1501="--",FIND("STD",E1501),FIND("fn",C1501)&gt;0,FIND("ITM_",P1501),I1501="CAT_FNCT"),E1501,""),"""","")</f>
        <v>RCL STD_DOWN_ARROW</v>
      </c>
    </row>
    <row r="1502" customFormat="false" ht="15.75" hidden="false" customHeight="false" outlineLevel="0" collapsed="false">
      <c r="A1502" s="23" t="n">
        <f aca="false">IF(B1502=INT(B1502),ROW(),"")</f>
        <v>1502</v>
      </c>
      <c r="B1502" s="24" t="n">
        <f aca="false">IF(AND(MID(C1502,2,1)&lt;&gt;"/",MID(C1502,1,1)="/"),INT(B1501)+1,B1501+0.01)</f>
        <v>1464</v>
      </c>
      <c r="C1502" s="25" t="s">
        <v>3376</v>
      </c>
      <c r="D1502" s="25" t="s">
        <v>1</v>
      </c>
      <c r="E1502" s="26" t="s">
        <v>3377</v>
      </c>
      <c r="F1502" s="26" t="s">
        <v>3378</v>
      </c>
      <c r="G1502" s="47" t="n">
        <v>0</v>
      </c>
      <c r="H1502" s="47" t="n">
        <v>0</v>
      </c>
      <c r="I1502" s="184" t="s">
        <v>20</v>
      </c>
      <c r="J1502" s="26" t="s">
        <v>21</v>
      </c>
      <c r="K1502" s="27" t="s">
        <v>22</v>
      </c>
      <c r="L1502" s="28" t="s">
        <v>7</v>
      </c>
      <c r="M1502" s="28" t="s">
        <v>244</v>
      </c>
      <c r="N1502" s="28"/>
      <c r="O1502" s="28"/>
      <c r="P1502" s="20" t="s">
        <v>3379</v>
      </c>
      <c r="Q1502" s="21"/>
      <c r="R1502" s="1"/>
      <c r="S1502" s="1" t="str">
        <f aca="false">IF(E1502=F1502,"","NOT EQUAL")</f>
        <v>NOT EQUAL</v>
      </c>
      <c r="T1502" s="1" t="str">
        <f aca="false">IF(ISNA(VLOOKUP(P1502,'NEW XEQM.c'!D:D,1,0)),"--",VLOOKUP(P1502,'NEW XEQM.c'!D:G,3,0))</f>
        <v>--</v>
      </c>
      <c r="U1502" s="1"/>
      <c r="W1502" s="0" t="e">
        <f aca="false">SUBSTITUTE(IF(AND(T1502="--",FIND("STD",E1502),FIND("fn",C1502)&gt;0,FIND("ITM_",P1502),I1502="CAT_FNCT"),E1502,""),"""","")</f>
        <v>#VALUE!</v>
      </c>
    </row>
    <row r="1503" customFormat="false" ht="15.75" hidden="false" customHeight="false" outlineLevel="0" collapsed="false">
      <c r="A1503" s="23" t="n">
        <f aca="false">IF(B1503=INT(B1503),ROW(),"")</f>
        <v>1503</v>
      </c>
      <c r="B1503" s="24" t="n">
        <f aca="false">IF(AND(MID(C1503,2,1)&lt;&gt;"/",MID(C1503,1,1)="/"),INT(B1502)+1,B1502+0.01)</f>
        <v>1465</v>
      </c>
      <c r="C1503" s="25" t="s">
        <v>3380</v>
      </c>
      <c r="D1503" s="25" t="s">
        <v>1</v>
      </c>
      <c r="E1503" s="26" t="s">
        <v>3381</v>
      </c>
      <c r="F1503" s="26" t="s">
        <v>3382</v>
      </c>
      <c r="G1503" s="47" t="n">
        <v>0</v>
      </c>
      <c r="H1503" s="47" t="n">
        <v>0</v>
      </c>
      <c r="I1503" s="184" t="s">
        <v>20</v>
      </c>
      <c r="J1503" s="26" t="s">
        <v>21</v>
      </c>
      <c r="K1503" s="27" t="s">
        <v>22</v>
      </c>
      <c r="L1503" s="28" t="s">
        <v>7</v>
      </c>
      <c r="M1503" s="28" t="s">
        <v>244</v>
      </c>
      <c r="N1503" s="28"/>
      <c r="O1503" s="28"/>
      <c r="P1503" s="20" t="s">
        <v>3383</v>
      </c>
      <c r="Q1503" s="21"/>
      <c r="R1503" s="1"/>
      <c r="S1503" s="1" t="str">
        <f aca="false">IF(E1503=F1503,"","NOT EQUAL")</f>
        <v>NOT EQUAL</v>
      </c>
      <c r="T1503" s="1" t="str">
        <f aca="false">IF(ISNA(VLOOKUP(P1503,'NEW XEQM.c'!D:D,1,0)),"--",VLOOKUP(P1503,'NEW XEQM.c'!D:G,3,0))</f>
        <v>--</v>
      </c>
      <c r="U1503" s="1"/>
      <c r="W1503" s="0" t="e">
        <f aca="false">SUBSTITUTE(IF(AND(T1503="--",FIND("STD",E1503),FIND("fn",C1503)&gt;0,FIND("ITM_",P1503),I1503="CAT_FNCT"),E1503,""),"""","")</f>
        <v>#VALUE!</v>
      </c>
    </row>
    <row r="1504" customFormat="false" ht="15.75" hidden="false" customHeight="false" outlineLevel="0" collapsed="false">
      <c r="A1504" s="23" t="n">
        <f aca="false">IF(B1504=INT(B1504),ROW(),"")</f>
        <v>1504</v>
      </c>
      <c r="B1504" s="24" t="n">
        <f aca="false">IF(AND(MID(C1504,2,1)&lt;&gt;"/",MID(C1504,1,1)="/"),INT(B1503)+1,B1503+0.01)</f>
        <v>1466</v>
      </c>
      <c r="C1504" s="25" t="s">
        <v>3384</v>
      </c>
      <c r="D1504" s="25" t="s">
        <v>1</v>
      </c>
      <c r="E1504" s="26" t="s">
        <v>3385</v>
      </c>
      <c r="F1504" s="26" t="s">
        <v>3386</v>
      </c>
      <c r="G1504" s="47" t="n">
        <v>0</v>
      </c>
      <c r="H1504" s="47" t="n">
        <v>0</v>
      </c>
      <c r="I1504" s="30" t="s">
        <v>20</v>
      </c>
      <c r="J1504" s="26" t="s">
        <v>21</v>
      </c>
      <c r="K1504" s="27" t="s">
        <v>22</v>
      </c>
      <c r="L1504" s="28" t="s">
        <v>7</v>
      </c>
      <c r="M1504" s="28" t="s">
        <v>244</v>
      </c>
      <c r="N1504" s="28"/>
      <c r="O1504" s="28"/>
      <c r="P1504" s="20" t="s">
        <v>3387</v>
      </c>
      <c r="Q1504" s="21"/>
      <c r="R1504" s="1"/>
      <c r="S1504" s="1" t="str">
        <f aca="false">IF(E1504=F1504,"","NOT EQUAL")</f>
        <v>NOT EQUAL</v>
      </c>
      <c r="T1504" s="1" t="str">
        <f aca="false">IF(ISNA(VLOOKUP(P1504,'NEW XEQM.c'!D:D,1,0)),"--",VLOOKUP(P1504,'NEW XEQM.c'!D:G,3,0))</f>
        <v>--</v>
      </c>
      <c r="U1504" s="1"/>
      <c r="W1504" s="0" t="e">
        <f aca="false">SUBSTITUTE(IF(AND(T1504="--",FIND("STD",E1504),FIND("fn",C1504)&gt;0,FIND("ITM_",P1504),I1504="CAT_FNCT"),E1504,""),"""","")</f>
        <v>#VALUE!</v>
      </c>
    </row>
    <row r="1505" customFormat="false" ht="15.75" hidden="false" customHeight="false" outlineLevel="0" collapsed="false">
      <c r="A1505" s="23" t="n">
        <f aca="false">IF(B1505=INT(B1505),ROW(),"")</f>
        <v>1505</v>
      </c>
      <c r="B1505" s="24" t="n">
        <f aca="false">IF(AND(MID(C1505,2,1)&lt;&gt;"/",MID(C1505,1,1)="/"),INT(B1504)+1,B1504+0.01)</f>
        <v>1467</v>
      </c>
      <c r="C1505" s="25" t="s">
        <v>3388</v>
      </c>
      <c r="D1505" s="25" t="s">
        <v>1</v>
      </c>
      <c r="E1505" s="26" t="s">
        <v>3389</v>
      </c>
      <c r="F1505" s="26" t="s">
        <v>3389</v>
      </c>
      <c r="G1505" s="47" t="n">
        <v>0</v>
      </c>
      <c r="H1505" s="47" t="n">
        <v>0</v>
      </c>
      <c r="I1505" s="30" t="s">
        <v>20</v>
      </c>
      <c r="J1505" s="26" t="s">
        <v>21</v>
      </c>
      <c r="K1505" s="27" t="s">
        <v>22</v>
      </c>
      <c r="L1505" s="28" t="s">
        <v>191</v>
      </c>
      <c r="M1505" s="28" t="s">
        <v>8</v>
      </c>
      <c r="N1505" s="28"/>
      <c r="O1505" s="28"/>
      <c r="P1505" s="20" t="s">
        <v>3390</v>
      </c>
      <c r="Q1505" s="21"/>
      <c r="R1505" s="1"/>
      <c r="S1505" s="1" t="str">
        <f aca="false">IF(E1505=F1505,"","NOT EQUAL")</f>
        <v/>
      </c>
      <c r="T1505" s="1" t="str">
        <f aca="false">IF(ISNA(VLOOKUP(P1505,'NEW XEQM.c'!D:D,1,0)),"--",VLOOKUP(P1505,'NEW XEQM.c'!D:G,3,0))</f>
        <v>--</v>
      </c>
      <c r="U1505" s="1"/>
      <c r="W1505" s="0" t="e">
        <f aca="false">SUBSTITUTE(IF(AND(T1505="--",FIND("STD",E1505),FIND("fn",C1505)&gt;0,FIND("ITM_",P1505),I1505="CAT_FNCT"),E1505,""),"""","")</f>
        <v>#VALUE!</v>
      </c>
    </row>
    <row r="1506" customFormat="false" ht="15.75" hidden="false" customHeight="false" outlineLevel="0" collapsed="false">
      <c r="A1506" s="23" t="n">
        <f aca="false">IF(B1506=INT(B1506),ROW(),"")</f>
        <v>1506</v>
      </c>
      <c r="B1506" s="24" t="n">
        <f aca="false">IF(AND(MID(C1506,2,1)&lt;&gt;"/",MID(C1506,1,1)="/"),INT(B1505)+1,B1505+0.01)</f>
        <v>1468</v>
      </c>
      <c r="C1506" s="25" t="s">
        <v>3391</v>
      </c>
      <c r="D1506" s="25" t="s">
        <v>1</v>
      </c>
      <c r="E1506" s="26" t="s">
        <v>3392</v>
      </c>
      <c r="F1506" s="26" t="s">
        <v>3392</v>
      </c>
      <c r="G1506" s="47" t="n">
        <v>0</v>
      </c>
      <c r="H1506" s="47" t="n">
        <v>0</v>
      </c>
      <c r="I1506" s="30" t="s">
        <v>20</v>
      </c>
      <c r="J1506" s="26" t="s">
        <v>21</v>
      </c>
      <c r="K1506" s="27" t="s">
        <v>22</v>
      </c>
      <c r="L1506" s="28" t="s">
        <v>191</v>
      </c>
      <c r="M1506" s="28" t="s">
        <v>8</v>
      </c>
      <c r="N1506" s="28"/>
      <c r="O1506" s="28"/>
      <c r="P1506" s="20" t="s">
        <v>3393</v>
      </c>
      <c r="Q1506" s="21"/>
      <c r="R1506" s="1"/>
      <c r="S1506" s="1" t="str">
        <f aca="false">IF(E1506=F1506,"","NOT EQUAL")</f>
        <v/>
      </c>
      <c r="T1506" s="1" t="str">
        <f aca="false">IF(ISNA(VLOOKUP(P1506,'NEW XEQM.c'!D:D,1,0)),"--",VLOOKUP(P1506,'NEW XEQM.c'!D:G,3,0))</f>
        <v>--</v>
      </c>
      <c r="U1506" s="1"/>
      <c r="W1506" s="0" t="e">
        <f aca="false">SUBSTITUTE(IF(AND(T1506="--",FIND("STD",E1506),FIND("fn",C1506)&gt;0,FIND("ITM_",P1506),I1506="CAT_FNCT"),E1506,""),"""","")</f>
        <v>#VALUE!</v>
      </c>
    </row>
    <row r="1507" customFormat="false" ht="15.75" hidden="false" customHeight="false" outlineLevel="0" collapsed="false">
      <c r="A1507" s="23" t="n">
        <f aca="false">IF(B1507=INT(B1507),ROW(),"")</f>
        <v>1507</v>
      </c>
      <c r="B1507" s="24" t="n">
        <f aca="false">IF(AND(MID(C1507,2,1)&lt;&gt;"/",MID(C1507,1,1)="/"),INT(B1506)+1,B1506+0.01)</f>
        <v>1469</v>
      </c>
      <c r="C1507" s="25" t="s">
        <v>3394</v>
      </c>
      <c r="D1507" s="25" t="s">
        <v>150</v>
      </c>
      <c r="E1507" s="26" t="s">
        <v>3395</v>
      </c>
      <c r="F1507" s="26" t="s">
        <v>3395</v>
      </c>
      <c r="G1507" s="47" t="n">
        <v>1</v>
      </c>
      <c r="H1507" s="47" t="s">
        <v>3396</v>
      </c>
      <c r="I1507" s="30" t="s">
        <v>20</v>
      </c>
      <c r="J1507" s="26" t="s">
        <v>21</v>
      </c>
      <c r="K1507" s="27" t="s">
        <v>22</v>
      </c>
      <c r="L1507" s="28" t="s">
        <v>7</v>
      </c>
      <c r="M1507" s="28" t="s">
        <v>152</v>
      </c>
      <c r="N1507" s="28"/>
      <c r="O1507" s="28"/>
      <c r="P1507" s="20" t="s">
        <v>3397</v>
      </c>
      <c r="Q1507" s="21"/>
      <c r="R1507" s="1"/>
      <c r="S1507" s="1" t="str">
        <f aca="false">IF(E1507=F1507,"","NOT EQUAL")</f>
        <v/>
      </c>
      <c r="T1507" s="1" t="str">
        <f aca="false">IF(ISNA(VLOOKUP(P1507,'NEW XEQM.c'!D:D,1,0)),"--",VLOOKUP(P1507,'NEW XEQM.c'!D:G,3,0))</f>
        <v>--</v>
      </c>
      <c r="U1507" s="1"/>
      <c r="W1507" s="0" t="e">
        <f aca="false">SUBSTITUTE(IF(AND(T1507="--",FIND("STD",E1507),FIND("fn",C1507)&gt;0,FIND("ITM_",P1507),I1507="CAT_FNCT"),E1507,""),"""","")</f>
        <v>#VALUE!</v>
      </c>
    </row>
    <row r="1508" customFormat="false" ht="15.75" hidden="false" customHeight="false" outlineLevel="0" collapsed="false">
      <c r="A1508" s="23" t="n">
        <f aca="false">IF(B1508=INT(B1508),ROW(),"")</f>
        <v>1508</v>
      </c>
      <c r="B1508" s="24" t="n">
        <f aca="false">IF(AND(MID(C1508,2,1)&lt;&gt;"/",MID(C1508,1,1)="/"),INT(B1507)+1,B1507+0.01)</f>
        <v>1470</v>
      </c>
      <c r="C1508" s="25" t="s">
        <v>3398</v>
      </c>
      <c r="D1508" s="25" t="s">
        <v>1</v>
      </c>
      <c r="E1508" s="26" t="s">
        <v>3399</v>
      </c>
      <c r="F1508" s="26" t="s">
        <v>3400</v>
      </c>
      <c r="G1508" s="47" t="n">
        <v>0</v>
      </c>
      <c r="H1508" s="47" t="n">
        <v>0</v>
      </c>
      <c r="I1508" s="30" t="s">
        <v>20</v>
      </c>
      <c r="J1508" s="26" t="s">
        <v>5</v>
      </c>
      <c r="K1508" s="27" t="s">
        <v>6</v>
      </c>
      <c r="L1508" s="28" t="s">
        <v>7</v>
      </c>
      <c r="M1508" s="28" t="s">
        <v>8</v>
      </c>
      <c r="N1508" s="28"/>
      <c r="O1508" s="28"/>
      <c r="P1508" s="20" t="s">
        <v>3401</v>
      </c>
      <c r="Q1508" s="21"/>
      <c r="R1508" s="1"/>
      <c r="S1508" s="1" t="str">
        <f aca="false">IF(E1508=F1508,"","NOT EQUAL")</f>
        <v/>
      </c>
      <c r="T1508" s="1" t="str">
        <f aca="false">IF(ISNA(VLOOKUP(P1508,'NEW XEQM.c'!D:D,1,0)),"--",VLOOKUP(P1508,'NEW XEQM.c'!D:G,3,0))</f>
        <v>--</v>
      </c>
      <c r="U1508" s="1"/>
      <c r="W1508" s="0" t="e">
        <f aca="false">SUBSTITUTE(IF(AND(T1508="--",FIND("STD",E1508),FIND("fn",C1508)&gt;0,FIND("ITM_",P1508),I1508="CAT_FNCT"),E1508,""),"""","")</f>
        <v>#VALUE!</v>
      </c>
    </row>
    <row r="1509" customFormat="false" ht="15.75" hidden="false" customHeight="false" outlineLevel="0" collapsed="false">
      <c r="A1509" s="23" t="n">
        <f aca="false">IF(B1509=INT(B1509),ROW(),"")</f>
        <v>1509</v>
      </c>
      <c r="B1509" s="24" t="n">
        <f aca="false">IF(AND(MID(C1509,2,1)&lt;&gt;"/",MID(C1509,1,1)="/"),INT(B1508)+1,B1508+0.01)</f>
        <v>1471</v>
      </c>
      <c r="C1509" s="25" t="s">
        <v>3402</v>
      </c>
      <c r="D1509" s="25" t="s">
        <v>1</v>
      </c>
      <c r="E1509" s="26" t="s">
        <v>3403</v>
      </c>
      <c r="F1509" s="26" t="s">
        <v>3403</v>
      </c>
      <c r="G1509" s="47" t="n">
        <v>0</v>
      </c>
      <c r="H1509" s="47" t="n">
        <v>0</v>
      </c>
      <c r="I1509" s="30" t="s">
        <v>20</v>
      </c>
      <c r="J1509" s="26" t="s">
        <v>21</v>
      </c>
      <c r="K1509" s="27" t="s">
        <v>22</v>
      </c>
      <c r="L1509" s="28" t="s">
        <v>7</v>
      </c>
      <c r="M1509" s="28" t="s">
        <v>8</v>
      </c>
      <c r="N1509" s="28"/>
      <c r="O1509" s="28"/>
      <c r="P1509" s="20" t="s">
        <v>3404</v>
      </c>
      <c r="Q1509" s="21"/>
      <c r="R1509" s="1"/>
      <c r="S1509" s="1" t="str">
        <f aca="false">IF(E1509=F1509,"","NOT EQUAL")</f>
        <v/>
      </c>
      <c r="T1509" s="1" t="str">
        <f aca="false">IF(ISNA(VLOOKUP(P1509,'NEW XEQM.c'!D:D,1,0)),"--",VLOOKUP(P1509,'NEW XEQM.c'!D:G,3,0))</f>
        <v>EXPT</v>
      </c>
      <c r="U1509" s="1"/>
      <c r="W1509" s="0" t="e">
        <f aca="false">SUBSTITUTE(IF(AND(T1509="--",FIND("STD",E1509),FIND("fn",C1509)&gt;0,FIND("ITM_",P1509),I1509="CAT_FNCT"),E1509,""),"""","")</f>
        <v>#VALUE!</v>
      </c>
    </row>
    <row r="1510" customFormat="false" ht="15.75" hidden="false" customHeight="false" outlineLevel="0" collapsed="false">
      <c r="A1510" s="23" t="n">
        <f aca="false">IF(B1510=INT(B1510),ROW(),"")</f>
        <v>1510</v>
      </c>
      <c r="B1510" s="24" t="n">
        <f aca="false">IF(AND(MID(C1510,2,1)&lt;&gt;"/",MID(C1510,1,1)="/"),INT(B1509)+1,B1509+0.01)</f>
        <v>1472</v>
      </c>
      <c r="C1510" s="25" t="s">
        <v>3405</v>
      </c>
      <c r="D1510" s="25" t="s">
        <v>1</v>
      </c>
      <c r="E1510" s="26" t="s">
        <v>3406</v>
      </c>
      <c r="F1510" s="26" t="s">
        <v>3406</v>
      </c>
      <c r="G1510" s="47" t="n">
        <v>0</v>
      </c>
      <c r="H1510" s="47" t="n">
        <v>0</v>
      </c>
      <c r="I1510" s="30" t="s">
        <v>20</v>
      </c>
      <c r="J1510" s="26" t="s">
        <v>21</v>
      </c>
      <c r="K1510" s="27" t="s">
        <v>22</v>
      </c>
      <c r="L1510" s="28" t="s">
        <v>7</v>
      </c>
      <c r="M1510" s="28" t="s">
        <v>8</v>
      </c>
      <c r="N1510" s="28"/>
      <c r="O1510" s="28"/>
      <c r="P1510" s="20" t="s">
        <v>3407</v>
      </c>
      <c r="Q1510" s="21"/>
      <c r="R1510" s="1"/>
      <c r="S1510" s="1" t="str">
        <f aca="false">IF(E1510=F1510,"","NOT EQUAL")</f>
        <v/>
      </c>
      <c r="T1510" s="1" t="str">
        <f aca="false">IF(ISNA(VLOOKUP(P1510,'NEW XEQM.c'!D:D,1,0)),"--",VLOOKUP(P1510,'NEW XEQM.c'!D:G,3,0))</f>
        <v>--</v>
      </c>
      <c r="U1510" s="1"/>
      <c r="W1510" s="0" t="e">
        <f aca="false">SUBSTITUTE(IF(AND(T1510="--",FIND("STD",E1510),FIND("fn",C1510)&gt;0,FIND("ITM_",P1510),I1510="CAT_FNCT"),E1510,""),"""","")</f>
        <v>#VALUE!</v>
      </c>
    </row>
    <row r="1511" customFormat="false" ht="15.75" hidden="false" customHeight="false" outlineLevel="0" collapsed="false">
      <c r="A1511" s="23" t="n">
        <f aca="false">IF(B1511=INT(B1511),ROW(),"")</f>
        <v>1511</v>
      </c>
      <c r="B1511" s="24" t="n">
        <f aca="false">IF(AND(MID(C1511,2,1)&lt;&gt;"/",MID(C1511,1,1)="/"),INT(B1510)+1,B1510+0.01)</f>
        <v>1473</v>
      </c>
      <c r="C1511" s="25" t="s">
        <v>3408</v>
      </c>
      <c r="D1511" s="25" t="s">
        <v>1</v>
      </c>
      <c r="E1511" s="14" t="s">
        <v>3409</v>
      </c>
      <c r="F1511" s="14" t="s">
        <v>3409</v>
      </c>
      <c r="G1511" s="185" t="n">
        <v>0</v>
      </c>
      <c r="H1511" s="185" t="n">
        <v>0</v>
      </c>
      <c r="I1511" s="30" t="s">
        <v>20</v>
      </c>
      <c r="J1511" s="26" t="s">
        <v>21</v>
      </c>
      <c r="K1511" s="27" t="s">
        <v>22</v>
      </c>
      <c r="L1511" s="28" t="s">
        <v>191</v>
      </c>
      <c r="M1511" s="28" t="s">
        <v>8</v>
      </c>
      <c r="N1511" s="28"/>
      <c r="O1511" s="28"/>
      <c r="P1511" s="20" t="s">
        <v>3410</v>
      </c>
      <c r="Q1511" s="21"/>
      <c r="R1511" s="1"/>
      <c r="S1511" s="1" t="str">
        <f aca="false">IF(E1511=F1511,"","NOT EQUAL")</f>
        <v/>
      </c>
      <c r="T1511" s="1" t="str">
        <f aca="false">IF(ISNA(VLOOKUP(P1511,'NEW XEQM.c'!D:D,1,0)),"--",VLOOKUP(P1511,'NEW XEQM.c'!D:G,3,0))</f>
        <v>FIB</v>
      </c>
      <c r="U1511" s="1"/>
      <c r="W1511" s="0" t="e">
        <f aca="false">SUBSTITUTE(IF(AND(T1511="--",FIND("STD",E1511),FIND("fn",C1511)&gt;0,FIND("ITM_",P1511),I1511="CAT_FNCT"),E1511,""),"""","")</f>
        <v>#VALUE!</v>
      </c>
    </row>
    <row r="1512" customFormat="false" ht="15.75" hidden="false" customHeight="false" outlineLevel="0" collapsed="false">
      <c r="A1512" s="23" t="n">
        <f aca="false">IF(B1512=INT(B1512),ROW(),"")</f>
        <v>1512</v>
      </c>
      <c r="B1512" s="24" t="n">
        <f aca="false">IF(AND(MID(C1512,2,1)&lt;&gt;"/",MID(C1512,1,1)="/"),INT(B1511)+1,B1511+0.01)</f>
        <v>1474</v>
      </c>
      <c r="C1512" s="25" t="s">
        <v>3411</v>
      </c>
      <c r="D1512" s="25" t="s">
        <v>150</v>
      </c>
      <c r="E1512" s="26" t="s">
        <v>3412</v>
      </c>
      <c r="F1512" s="26" t="s">
        <v>3412</v>
      </c>
      <c r="G1512" s="47" t="n">
        <v>0</v>
      </c>
      <c r="H1512" s="47" t="s">
        <v>3210</v>
      </c>
      <c r="I1512" s="30" t="s">
        <v>20</v>
      </c>
      <c r="J1512" s="26" t="s">
        <v>21</v>
      </c>
      <c r="K1512" s="27" t="s">
        <v>22</v>
      </c>
      <c r="L1512" s="28" t="s">
        <v>7</v>
      </c>
      <c r="M1512" s="28" t="s">
        <v>152</v>
      </c>
      <c r="N1512" s="28"/>
      <c r="O1512" s="28"/>
      <c r="P1512" s="20" t="s">
        <v>3413</v>
      </c>
      <c r="Q1512" s="21"/>
      <c r="R1512" s="1"/>
      <c r="S1512" s="1" t="str">
        <f aca="false">IF(E1512=F1512,"","NOT EQUAL")</f>
        <v/>
      </c>
      <c r="T1512" s="1" t="str">
        <f aca="false">IF(ISNA(VLOOKUP(P1512,'NEW XEQM.c'!D:D,1,0)),"--",VLOOKUP(P1512,'NEW XEQM.c'!D:G,3,0))</f>
        <v>FIX</v>
      </c>
      <c r="U1512" s="1"/>
      <c r="W1512" s="0" t="e">
        <f aca="false">SUBSTITUTE(IF(AND(T1512="--",FIND("STD",E1512),FIND("fn",C1512)&gt;0,FIND("ITM_",P1512),I1512="CAT_FNCT"),E1512,""),"""","")</f>
        <v>#VALUE!</v>
      </c>
    </row>
    <row r="1513" customFormat="false" ht="15.75" hidden="false" customHeight="false" outlineLevel="0" collapsed="false">
      <c r="A1513" s="23" t="n">
        <f aca="false">IF(B1513=INT(B1513),ROW(),"")</f>
        <v>1513</v>
      </c>
      <c r="B1513" s="24" t="n">
        <f aca="false">IF(AND(MID(C1513,2,1)&lt;&gt;"/",MID(C1513,1,1)="/"),INT(B1512)+1,B1512+0.01)</f>
        <v>1475</v>
      </c>
      <c r="C1513" s="25" t="s">
        <v>3414</v>
      </c>
      <c r="D1513" s="25" t="s">
        <v>1</v>
      </c>
      <c r="E1513" s="26" t="s">
        <v>3415</v>
      </c>
      <c r="F1513" s="26" t="s">
        <v>3415</v>
      </c>
      <c r="G1513" s="47" t="n">
        <v>0</v>
      </c>
      <c r="H1513" s="47" t="n">
        <v>0</v>
      </c>
      <c r="I1513" s="30" t="s">
        <v>20</v>
      </c>
      <c r="J1513" s="26" t="s">
        <v>21</v>
      </c>
      <c r="K1513" s="27" t="s">
        <v>22</v>
      </c>
      <c r="L1513" s="28" t="s">
        <v>7</v>
      </c>
      <c r="M1513" s="28" t="s">
        <v>8</v>
      </c>
      <c r="N1513" s="28"/>
      <c r="O1513" s="28"/>
      <c r="P1513" s="20" t="s">
        <v>3416</v>
      </c>
      <c r="Q1513" s="21"/>
      <c r="R1513" s="1"/>
      <c r="S1513" s="1" t="str">
        <f aca="false">IF(E1513=F1513,"","NOT EQUAL")</f>
        <v/>
      </c>
      <c r="T1513" s="1" t="str">
        <f aca="false">IF(ISNA(VLOOKUP(P1513,'NEW XEQM.c'!D:D,1,0)),"--",VLOOKUP(P1513,'NEW XEQM.c'!D:G,3,0))</f>
        <v>--</v>
      </c>
      <c r="U1513" s="1" t="s">
        <v>120</v>
      </c>
      <c r="W1513" s="0" t="e">
        <f aca="false">SUBSTITUTE(IF(AND(T1513="--",FIND("STD",E1513),FIND("fn",C1513)&gt;0,FIND("ITM_",P1513),I1513="CAT_FNCT"),E1513,""),"""","")</f>
        <v>#VALUE!</v>
      </c>
    </row>
    <row r="1514" customFormat="false" ht="15.75" hidden="false" customHeight="false" outlineLevel="0" collapsed="false">
      <c r="A1514" s="23" t="n">
        <f aca="false">IF(B1514=INT(B1514),ROW(),"")</f>
        <v>1514</v>
      </c>
      <c r="B1514" s="24" t="n">
        <f aca="false">IF(AND(MID(C1514,2,1)&lt;&gt;"/",MID(C1514,1,1)="/"),INT(B1513)+1,B1513+0.01)</f>
        <v>1476</v>
      </c>
      <c r="C1514" s="25" t="s">
        <v>3417</v>
      </c>
      <c r="D1514" s="25" t="s">
        <v>18</v>
      </c>
      <c r="E1514" s="26" t="s">
        <v>3418</v>
      </c>
      <c r="F1514" s="26" t="s">
        <v>3418</v>
      </c>
      <c r="G1514" s="47" t="n">
        <v>0</v>
      </c>
      <c r="H1514" s="47" t="n">
        <v>99</v>
      </c>
      <c r="I1514" s="30" t="s">
        <v>20</v>
      </c>
      <c r="J1514" s="26" t="s">
        <v>21</v>
      </c>
      <c r="K1514" s="27" t="s">
        <v>22</v>
      </c>
      <c r="L1514" s="28" t="s">
        <v>7</v>
      </c>
      <c r="M1514" s="28" t="s">
        <v>27</v>
      </c>
      <c r="N1514" s="28"/>
      <c r="O1514" s="28"/>
      <c r="P1514" s="20" t="s">
        <v>3419</v>
      </c>
      <c r="Q1514" s="21"/>
      <c r="R1514" s="1"/>
      <c r="S1514" s="1" t="str">
        <f aca="false">IF(E1514=F1514,"","NOT EQUAL")</f>
        <v/>
      </c>
      <c r="T1514" s="1" t="str">
        <f aca="false">IF(ISNA(VLOOKUP(P1514,'NEW XEQM.c'!D:D,1,0)),"--",VLOOKUP(P1514,'NEW XEQM.c'!D:G,3,0))</f>
        <v>--</v>
      </c>
      <c r="U1514" s="1"/>
      <c r="W1514" s="0" t="e">
        <f aca="false">SUBSTITUTE(IF(AND(T1514="--",FIND("STD",E1514),FIND("fn",C1514)&gt;0,FIND("ITM_",P1514),I1514="CAT_FNCT"),E1514,""),"""","")</f>
        <v>#VALUE!</v>
      </c>
    </row>
    <row r="1515" customFormat="false" ht="15.75" hidden="false" customHeight="false" outlineLevel="0" collapsed="false">
      <c r="A1515" s="23" t="n">
        <f aca="false">IF(B1515=INT(B1515),ROW(),"")</f>
        <v>1515</v>
      </c>
      <c r="B1515" s="24" t="n">
        <f aca="false">IF(AND(MID(C1515,2,1)&lt;&gt;"/",MID(C1515,1,1)="/"),INT(B1514)+1,B1514+0.01)</f>
        <v>1477</v>
      </c>
      <c r="C1515" s="25" t="s">
        <v>3420</v>
      </c>
      <c r="D1515" s="25" t="s">
        <v>18</v>
      </c>
      <c r="E1515" s="26" t="s">
        <v>3421</v>
      </c>
      <c r="F1515" s="26" t="s">
        <v>3421</v>
      </c>
      <c r="G1515" s="47" t="n">
        <v>0</v>
      </c>
      <c r="H1515" s="47" t="n">
        <v>99</v>
      </c>
      <c r="I1515" s="30" t="s">
        <v>20</v>
      </c>
      <c r="J1515" s="26" t="s">
        <v>21</v>
      </c>
      <c r="K1515" s="27" t="s">
        <v>22</v>
      </c>
      <c r="L1515" s="28" t="s">
        <v>7</v>
      </c>
      <c r="M1515" s="28" t="s">
        <v>27</v>
      </c>
      <c r="N1515" s="28"/>
      <c r="O1515" s="28"/>
      <c r="P1515" s="20" t="s">
        <v>3422</v>
      </c>
      <c r="Q1515" s="21"/>
      <c r="R1515" s="1"/>
      <c r="S1515" s="1" t="str">
        <f aca="false">IF(E1515=F1515,"","NOT EQUAL")</f>
        <v/>
      </c>
      <c r="T1515" s="1" t="str">
        <f aca="false">IF(ISNA(VLOOKUP(P1515,'NEW XEQM.c'!D:D,1,0)),"--",VLOOKUP(P1515,'NEW XEQM.c'!D:G,3,0))</f>
        <v>--</v>
      </c>
      <c r="U1515" s="1"/>
      <c r="W1515" s="0" t="e">
        <f aca="false">SUBSTITUTE(IF(AND(T1515="--",FIND("STD",E1515),FIND("fn",C1515)&gt;0,FIND("ITM_",P1515),I1515="CAT_FNCT"),E1515,""),"""","")</f>
        <v>#VALUE!</v>
      </c>
    </row>
    <row r="1516" customFormat="false" ht="15.75" hidden="false" customHeight="false" outlineLevel="0" collapsed="false">
      <c r="A1516" s="23" t="n">
        <f aca="false">IF(B1516=INT(B1516),ROW(),"")</f>
        <v>1516</v>
      </c>
      <c r="B1516" s="24" t="n">
        <f aca="false">IF(AND(MID(C1516,2,1)&lt;&gt;"/",MID(C1516,1,1)="/"),INT(B1515)+1,B1515+0.01)</f>
        <v>1478</v>
      </c>
      <c r="C1516" s="68" t="s">
        <v>0</v>
      </c>
      <c r="D1516" s="68" t="s">
        <v>1</v>
      </c>
      <c r="E1516" s="69" t="str">
        <f aca="false">CHAR(34)&amp;IF(B1516&lt;10,"000",IF(B1516&lt;100,"00",IF(B1516&lt;1000,"0","")))&amp;$B1516&amp;CHAR(34)</f>
        <v>"1478"</v>
      </c>
      <c r="F1516" s="70" t="str">
        <f aca="false">E1516</f>
        <v>"1478"</v>
      </c>
      <c r="G1516" s="71" t="n">
        <v>0</v>
      </c>
      <c r="H1516" s="71" t="n">
        <v>0</v>
      </c>
      <c r="I1516" s="66" t="s">
        <v>243</v>
      </c>
      <c r="J1516" s="26" t="s">
        <v>21</v>
      </c>
      <c r="K1516" s="27" t="s">
        <v>22</v>
      </c>
      <c r="L1516" s="73" t="s">
        <v>7</v>
      </c>
      <c r="M1516" s="74" t="s">
        <v>152</v>
      </c>
      <c r="N1516" s="28"/>
      <c r="O1516" s="74"/>
      <c r="P1516" s="20" t="s">
        <v>3423</v>
      </c>
      <c r="Q1516" s="21"/>
      <c r="R1516" s="1"/>
      <c r="S1516" s="1" t="str">
        <f aca="false">IF(E1516=F1516,"","NOT EQUAL")</f>
        <v/>
      </c>
      <c r="T1516" s="1" t="str">
        <f aca="false">IF(ISNA(VLOOKUP(P1516,'NEW XEQM.c'!D:D,1,0)),"--",VLOOKUP(P1516,'NEW XEQM.c'!D:G,3,0))</f>
        <v>--</v>
      </c>
      <c r="U1516" s="1"/>
      <c r="W1516" s="0" t="e">
        <f aca="false">SUBSTITUTE(IF(AND(T1516="--",FIND("STD",E1516),FIND("fn",C1516)&gt;0,FIND("ITM_",P1516),I1516="CAT_FNCT"),E1516,""),"""","")</f>
        <v>#VALUE!</v>
      </c>
    </row>
    <row r="1517" customFormat="false" ht="15.75" hidden="false" customHeight="false" outlineLevel="0" collapsed="false">
      <c r="A1517" s="23" t="n">
        <f aca="false">IF(B1517=INT(B1517),ROW(),"")</f>
        <v>1517</v>
      </c>
      <c r="B1517" s="24" t="n">
        <f aca="false">IF(AND(MID(C1517,2,1)&lt;&gt;"/",MID(C1517,1,1)="/"),INT(B1516)+1,B1516+0.01)</f>
        <v>1479</v>
      </c>
      <c r="C1517" s="25" t="s">
        <v>3424</v>
      </c>
      <c r="D1517" s="25" t="s">
        <v>1</v>
      </c>
      <c r="E1517" s="26" t="s">
        <v>3425</v>
      </c>
      <c r="F1517" s="26" t="s">
        <v>3425</v>
      </c>
      <c r="G1517" s="47" t="n">
        <v>0</v>
      </c>
      <c r="H1517" s="47" t="n">
        <v>0</v>
      </c>
      <c r="I1517" s="30" t="s">
        <v>20</v>
      </c>
      <c r="J1517" s="26" t="s">
        <v>21</v>
      </c>
      <c r="K1517" s="27" t="s">
        <v>22</v>
      </c>
      <c r="L1517" s="28" t="s">
        <v>191</v>
      </c>
      <c r="M1517" s="28" t="s">
        <v>8</v>
      </c>
      <c r="N1517" s="28"/>
      <c r="O1517" s="28"/>
      <c r="P1517" s="20" t="s">
        <v>3426</v>
      </c>
      <c r="Q1517" s="21"/>
      <c r="R1517" s="1"/>
      <c r="S1517" s="1" t="str">
        <f aca="false">IF(E1517=F1517,"","NOT EQUAL")</f>
        <v/>
      </c>
      <c r="T1517" s="1" t="str">
        <f aca="false">IF(ISNA(VLOOKUP(P1517,'NEW XEQM.c'!D:D,1,0)),"--",VLOOKUP(P1517,'NEW XEQM.c'!D:G,3,0))</f>
        <v>GD</v>
      </c>
      <c r="U1517" s="1"/>
      <c r="W1517" s="0" t="str">
        <f aca="false">SUBSTITUTE(IF(AND(T1517="--",FIND("STD",E1517),FIND("fn",C1517)&gt;0,FIND("ITM_",P1517),I1517="CAT_FNCT"),E1517,""),"""","")</f>
        <v/>
      </c>
    </row>
    <row r="1518" customFormat="false" ht="15.75" hidden="false" customHeight="false" outlineLevel="0" collapsed="false">
      <c r="A1518" s="23" t="n">
        <f aca="false">IF(B1518=INT(B1518),ROW(),"")</f>
        <v>1518</v>
      </c>
      <c r="B1518" s="24" t="n">
        <f aca="false">IF(AND(MID(C1518,2,1)&lt;&gt;"/",MID(C1518,1,1)="/"),INT(B1517)+1,B1517+0.01)</f>
        <v>1480</v>
      </c>
      <c r="C1518" s="25" t="s">
        <v>3427</v>
      </c>
      <c r="D1518" s="25" t="s">
        <v>1</v>
      </c>
      <c r="E1518" s="26" t="s">
        <v>3428</v>
      </c>
      <c r="F1518" s="26" t="s">
        <v>3428</v>
      </c>
      <c r="G1518" s="47" t="n">
        <v>0</v>
      </c>
      <c r="H1518" s="47" t="n">
        <v>0</v>
      </c>
      <c r="I1518" s="30" t="s">
        <v>20</v>
      </c>
      <c r="J1518" s="26" t="s">
        <v>21</v>
      </c>
      <c r="K1518" s="27" t="s">
        <v>22</v>
      </c>
      <c r="L1518" s="28" t="s">
        <v>191</v>
      </c>
      <c r="M1518" s="28" t="s">
        <v>8</v>
      </c>
      <c r="N1518" s="28"/>
      <c r="O1518" s="28"/>
      <c r="P1518" s="20" t="s">
        <v>3429</v>
      </c>
      <c r="Q1518" s="21"/>
      <c r="R1518" s="1"/>
      <c r="S1518" s="1" t="str">
        <f aca="false">IF(E1518=F1518,"","NOT EQUAL")</f>
        <v/>
      </c>
      <c r="T1518" s="1" t="str">
        <f aca="false">IF(ISNA(VLOOKUP(P1518,'NEW XEQM.c'!D:D,1,0)),"--",VLOOKUP(P1518,'NEW XEQM.c'!D:G,3,0))</f>
        <v>GD^-1</v>
      </c>
      <c r="U1518" s="1"/>
      <c r="W1518" s="0" t="str">
        <f aca="false">SUBSTITUTE(IF(AND(T1518="--",FIND("STD",E1518),FIND("fn",C1518)&gt;0,FIND("ITM_",P1518),I1518="CAT_FNCT"),E1518,""),"""","")</f>
        <v/>
      </c>
    </row>
    <row r="1519" customFormat="false" ht="15.75" hidden="false" customHeight="false" outlineLevel="0" collapsed="false">
      <c r="A1519" s="23" t="n">
        <f aca="false">IF(B1519=INT(B1519),ROW(),"")</f>
        <v>1519</v>
      </c>
      <c r="B1519" s="24" t="n">
        <f aca="false">IF(AND(MID(C1519,2,1)&lt;&gt;"/",MID(C1519,1,1)="/"),INT(B1518)+1,B1518+0.01)</f>
        <v>1481</v>
      </c>
      <c r="C1519" s="25" t="s">
        <v>3324</v>
      </c>
      <c r="D1519" s="25" t="s">
        <v>412</v>
      </c>
      <c r="E1519" s="26" t="s">
        <v>3430</v>
      </c>
      <c r="F1519" s="26" t="s">
        <v>3430</v>
      </c>
      <c r="G1519" s="47" t="n">
        <v>0</v>
      </c>
      <c r="H1519" s="47" t="n">
        <v>0</v>
      </c>
      <c r="I1519" s="30" t="s">
        <v>20</v>
      </c>
      <c r="J1519" s="26" t="s">
        <v>21</v>
      </c>
      <c r="K1519" s="27" t="s">
        <v>22</v>
      </c>
      <c r="L1519" s="28" t="s">
        <v>7</v>
      </c>
      <c r="M1519" s="28" t="s">
        <v>8</v>
      </c>
      <c r="N1519" s="28"/>
      <c r="O1519" s="28"/>
      <c r="P1519" s="20" t="s">
        <v>3431</v>
      </c>
      <c r="Q1519" s="21"/>
      <c r="R1519" s="1"/>
      <c r="S1519" s="1" t="str">
        <f aca="false">IF(E1519=F1519,"","NOT EQUAL")</f>
        <v/>
      </c>
      <c r="T1519" s="1" t="str">
        <f aca="false">IF(ISNA(VLOOKUP(P1519,'NEW XEQM.c'!D:D,1,0)),"--",VLOOKUP(P1519,'NEW XEQM.c'!D:G,3,0))</f>
        <v>--</v>
      </c>
      <c r="U1519" s="1" t="s">
        <v>273</v>
      </c>
      <c r="W1519" s="0" t="e">
        <f aca="false">SUBSTITUTE(IF(AND(T1519="--",FIND("STD",E1519),FIND("fn",C1519)&gt;0,FIND("ITM_",P1519),I1519="CAT_FNCT"),E1519,""),"""","")</f>
        <v>#VALUE!</v>
      </c>
    </row>
    <row r="1520" customFormat="false" ht="15.75" hidden="false" customHeight="false" outlineLevel="0" collapsed="false">
      <c r="A1520" s="1" t="n">
        <f aca="false">IF(B1520=INT(B1520),ROW(),"")</f>
        <v>1520</v>
      </c>
      <c r="B1520" s="24" t="n">
        <f aca="false">IF(AND(MID(C1520,2,1)&lt;&gt;"/",MID(C1520,1,1)="/"),INT(B1519)+1,B1519+0.01)</f>
        <v>1482</v>
      </c>
      <c r="C1520" s="43" t="s">
        <v>0</v>
      </c>
      <c r="D1520" s="43" t="s">
        <v>1</v>
      </c>
      <c r="E1520" s="44" t="str">
        <f aca="false">CHAR(34)&amp;IF(B1520&lt;10,"000",IF(B1520&lt;100,"00",IF(B1520&lt;1000,"0","")))&amp;$B1520&amp;CHAR(34)</f>
        <v>"1482"</v>
      </c>
      <c r="F1520" s="44" t="str">
        <f aca="false">E1520</f>
        <v>"1482"</v>
      </c>
      <c r="G1520" s="45" t="n">
        <v>0</v>
      </c>
      <c r="H1520" s="45" t="n">
        <v>0</v>
      </c>
      <c r="I1520" s="44" t="s">
        <v>243</v>
      </c>
      <c r="J1520" s="16" t="s">
        <v>21</v>
      </c>
      <c r="K1520" s="46" t="s">
        <v>6</v>
      </c>
      <c r="L1520" s="0" t="s">
        <v>7</v>
      </c>
      <c r="M1520" s="0" t="s">
        <v>244</v>
      </c>
      <c r="P1520" s="20" t="str">
        <f aca="false">"ITM_"&amp;IF(B1520&lt;10,"000",IF(B1520&lt;100,"00",IF(B1520&lt;1000,"0","")))&amp;$B1520</f>
        <v>ITM_1482</v>
      </c>
      <c r="Q1520" s="21"/>
      <c r="R1520" s="1"/>
      <c r="S1520" s="1" t="str">
        <f aca="false">IF(E1520=F1520,"","NOT EQUAL")</f>
        <v/>
      </c>
      <c r="T1520" s="1" t="str">
        <f aca="false">IF(ISNA(VLOOKUP(P1520,'NEW XEQM.c'!D:D,1,0)),"--",VLOOKUP(P1520,'NEW XEQM.c'!D:G,3,0))</f>
        <v>--</v>
      </c>
      <c r="U1520" s="1"/>
      <c r="W1520" s="0" t="e">
        <f aca="false">SUBSTITUTE(IF(AND(T1520="--",FIND("STD",E1520),FIND("fn",C1520)&gt;0,FIND("ITM_",P1520),I1520="CAT_FNCT"),E1520,""),"""","")</f>
        <v>#VALUE!</v>
      </c>
    </row>
    <row r="1521" customFormat="false" ht="15.75" hidden="false" customHeight="false" outlineLevel="0" collapsed="false">
      <c r="A1521" s="23" t="n">
        <f aca="false">IF(B1521=INT(B1521),ROW(),"")</f>
        <v>1521</v>
      </c>
      <c r="B1521" s="24" t="n">
        <f aca="false">IF(AND(MID(C1521,2,1)&lt;&gt;"/",MID(C1521,1,1)="/"),INT(B1520)+1,B1520+0.01)</f>
        <v>1483</v>
      </c>
      <c r="C1521" s="25" t="s">
        <v>3432</v>
      </c>
      <c r="D1521" s="25" t="s">
        <v>1</v>
      </c>
      <c r="E1521" s="26" t="s">
        <v>3433</v>
      </c>
      <c r="F1521" s="26" t="s">
        <v>3433</v>
      </c>
      <c r="G1521" s="47" t="n">
        <v>0</v>
      </c>
      <c r="H1521" s="47" t="n">
        <v>16383</v>
      </c>
      <c r="I1521" s="30" t="s">
        <v>20</v>
      </c>
      <c r="J1521" s="26" t="s">
        <v>21</v>
      </c>
      <c r="K1521" s="27" t="s">
        <v>170</v>
      </c>
      <c r="L1521" s="28" t="s">
        <v>7</v>
      </c>
      <c r="M1521" s="28" t="s">
        <v>244</v>
      </c>
      <c r="N1521" s="28"/>
      <c r="O1521" s="28"/>
      <c r="P1521" s="20" t="s">
        <v>3434</v>
      </c>
      <c r="Q1521" s="21"/>
      <c r="R1521" s="1"/>
      <c r="S1521" s="1" t="str">
        <f aca="false">IF(E1521=F1521,"","NOT EQUAL")</f>
        <v/>
      </c>
      <c r="T1521" s="1" t="str">
        <f aca="false">IF(ISNA(VLOOKUP(P1521,'NEW XEQM.c'!D:D,1,0)),"--",VLOOKUP(P1521,'NEW XEQM.c'!D:G,3,0))</f>
        <v>--</v>
      </c>
      <c r="U1521" s="1"/>
      <c r="W1521" s="0" t="e">
        <f aca="false">SUBSTITUTE(IF(AND(T1521="--",FIND("STD",E1521),FIND("fn",C1521)&gt;0,FIND("ITM_",P1521),I1521="CAT_FNCT"),E1521,""),"""","")</f>
        <v>#VALUE!</v>
      </c>
    </row>
    <row r="1522" customFormat="false" ht="15.75" hidden="false" customHeight="false" outlineLevel="0" collapsed="false">
      <c r="A1522" s="23" t="n">
        <f aca="false">IF(B1522=INT(B1522),ROW(),"")</f>
        <v>1522</v>
      </c>
      <c r="B1522" s="24" t="n">
        <f aca="false">IF(AND(MID(C1522,2,1)&lt;&gt;"/",MID(C1522,1,1)="/"),INT(B1521)+1,B1521+0.01)</f>
        <v>1484</v>
      </c>
      <c r="C1522" s="25" t="s">
        <v>3435</v>
      </c>
      <c r="D1522" s="25" t="s">
        <v>1</v>
      </c>
      <c r="E1522" s="26" t="s">
        <v>3436</v>
      </c>
      <c r="F1522" s="26" t="s">
        <v>3436</v>
      </c>
      <c r="G1522" s="47" t="n">
        <v>0</v>
      </c>
      <c r="H1522" s="47" t="n">
        <v>0</v>
      </c>
      <c r="I1522" s="30" t="s">
        <v>20</v>
      </c>
      <c r="J1522" s="26" t="s">
        <v>21</v>
      </c>
      <c r="K1522" s="27" t="s">
        <v>22</v>
      </c>
      <c r="L1522" s="28" t="s">
        <v>191</v>
      </c>
      <c r="M1522" s="28" t="s">
        <v>8</v>
      </c>
      <c r="N1522" s="28"/>
      <c r="O1522" s="28"/>
      <c r="P1522" s="20" t="s">
        <v>3437</v>
      </c>
      <c r="Q1522" s="21"/>
      <c r="R1522" s="1"/>
      <c r="S1522" s="1" t="str">
        <f aca="false">IF(E1522=F1522,"","NOT EQUAL")</f>
        <v/>
      </c>
      <c r="T1522" s="1" t="str">
        <f aca="false">IF(ISNA(VLOOKUP(P1522,'NEW XEQM.c'!D:D,1,0)),"--",VLOOKUP(P1522,'NEW XEQM.c'!D:G,3,0))</f>
        <v>--</v>
      </c>
      <c r="U1522" s="1"/>
      <c r="W1522" s="0" t="str">
        <f aca="false">SUBSTITUTE(IF(AND(T1522="--",FIND("STD",E1522),FIND("fn",C1522)&gt;0,FIND("ITM_",P1522),I1522="CAT_FNCT"),E1522,""),"""","")</f>
        <v>H STD_SUB_n</v>
      </c>
    </row>
    <row r="1523" customFormat="false" ht="15.75" hidden="false" customHeight="false" outlineLevel="0" collapsed="false">
      <c r="A1523" s="23" t="n">
        <f aca="false">IF(B1523=INT(B1523),ROW(),"")</f>
        <v>1523</v>
      </c>
      <c r="B1523" s="24" t="n">
        <f aca="false">IF(AND(MID(C1523,2,1)&lt;&gt;"/",MID(C1523,1,1)="/"),INT(B1522)+1,B1522+0.01)</f>
        <v>1485</v>
      </c>
      <c r="C1523" s="25" t="s">
        <v>3438</v>
      </c>
      <c r="D1523" s="25" t="s">
        <v>1</v>
      </c>
      <c r="E1523" s="26" t="s">
        <v>3439</v>
      </c>
      <c r="F1523" s="26" t="s">
        <v>3439</v>
      </c>
      <c r="G1523" s="47" t="n">
        <v>0</v>
      </c>
      <c r="H1523" s="47" t="n">
        <v>0</v>
      </c>
      <c r="I1523" s="30" t="s">
        <v>20</v>
      </c>
      <c r="J1523" s="26" t="s">
        <v>21</v>
      </c>
      <c r="K1523" s="27" t="s">
        <v>22</v>
      </c>
      <c r="L1523" s="28" t="s">
        <v>191</v>
      </c>
      <c r="M1523" s="28" t="s">
        <v>8</v>
      </c>
      <c r="N1523" s="28"/>
      <c r="O1523" s="28"/>
      <c r="P1523" s="20" t="s">
        <v>3440</v>
      </c>
      <c r="Q1523" s="21"/>
      <c r="R1523" s="1"/>
      <c r="S1523" s="1" t="str">
        <f aca="false">IF(E1523=F1523,"","NOT EQUAL")</f>
        <v/>
      </c>
      <c r="T1523" s="1" t="str">
        <f aca="false">IF(ISNA(VLOOKUP(P1523,'NEW XEQM.c'!D:D,1,0)),"--",VLOOKUP(P1523,'NEW XEQM.c'!D:G,3,0))</f>
        <v>--</v>
      </c>
      <c r="U1523" s="1"/>
      <c r="W1523" s="0" t="str">
        <f aca="false">SUBSTITUTE(IF(AND(T1523="--",FIND("STD",E1523),FIND("fn",C1523)&gt;0,FIND("ITM_",P1523),I1523="CAT_FNCT"),E1523,""),"""","")</f>
        <v>H STD_SUB_n STD_SUB_P</v>
      </c>
    </row>
    <row r="1524" customFormat="false" ht="15.75" hidden="false" customHeight="false" outlineLevel="0" collapsed="false">
      <c r="A1524" s="23" t="n">
        <f aca="false">IF(B1524=INT(B1524),ROW(),"")</f>
        <v>1524</v>
      </c>
      <c r="B1524" s="24" t="n">
        <f aca="false">IF(AND(MID(C1524,2,1)&lt;&gt;"/",MID(C1524,1,1)="/"),INT(B1523)+1,B1523+0.01)</f>
        <v>1486</v>
      </c>
      <c r="C1524" s="25" t="s">
        <v>3441</v>
      </c>
      <c r="D1524" s="25" t="s">
        <v>1</v>
      </c>
      <c r="E1524" s="26" t="s">
        <v>3442</v>
      </c>
      <c r="F1524" s="26" t="s">
        <v>3442</v>
      </c>
      <c r="G1524" s="47" t="n">
        <v>0</v>
      </c>
      <c r="H1524" s="47" t="n">
        <v>0</v>
      </c>
      <c r="I1524" s="30" t="s">
        <v>20</v>
      </c>
      <c r="J1524" s="26" t="s">
        <v>21</v>
      </c>
      <c r="K1524" s="27" t="s">
        <v>22</v>
      </c>
      <c r="L1524" s="28" t="s">
        <v>191</v>
      </c>
      <c r="M1524" s="28" t="s">
        <v>8</v>
      </c>
      <c r="N1524" s="28"/>
      <c r="O1524" s="28"/>
      <c r="P1524" s="20" t="s">
        <v>3443</v>
      </c>
      <c r="Q1524" s="21"/>
      <c r="R1524" s="1"/>
      <c r="S1524" s="1" t="str">
        <f aca="false">IF(E1524=F1524,"","NOT EQUAL")</f>
        <v/>
      </c>
      <c r="T1524" s="1" t="str">
        <f aca="false">IF(ISNA(VLOOKUP(P1524,'NEW XEQM.c'!D:D,1,0)),"--",VLOOKUP(P1524,'NEW XEQM.c'!D:G,3,0))</f>
        <v>IM</v>
      </c>
      <c r="U1524" s="1" t="s">
        <v>110</v>
      </c>
      <c r="W1524" s="0" t="e">
        <f aca="false">SUBSTITUTE(IF(AND(T1524="--",FIND("STD",E1524),FIND("fn",C1524)&gt;0,FIND("ITM_",P1524),I1524="CAT_FNCT"),E1524,""),"""","")</f>
        <v>#VALUE!</v>
      </c>
    </row>
    <row r="1525" customFormat="false" ht="15.75" hidden="false" customHeight="false" outlineLevel="0" collapsed="false">
      <c r="A1525" s="23" t="n">
        <f aca="false">IF(B1525=INT(B1525),ROW(),"")</f>
        <v>1525</v>
      </c>
      <c r="B1525" s="24" t="n">
        <f aca="false">IF(AND(MID(C1525,2,1)&lt;&gt;"/",MID(C1525,1,1)="/"),INT(B1524)+1,B1524+0.01)</f>
        <v>1487</v>
      </c>
      <c r="C1525" s="25" t="s">
        <v>3444</v>
      </c>
      <c r="D1525" s="25" t="s">
        <v>37</v>
      </c>
      <c r="E1525" s="26" t="s">
        <v>3445</v>
      </c>
      <c r="F1525" s="26" t="s">
        <v>3445</v>
      </c>
      <c r="G1525" s="47" t="n">
        <v>0</v>
      </c>
      <c r="H1525" s="47" t="n">
        <v>99</v>
      </c>
      <c r="I1525" s="30" t="s">
        <v>20</v>
      </c>
      <c r="J1525" s="26" t="s">
        <v>5</v>
      </c>
      <c r="K1525" s="27" t="s">
        <v>22</v>
      </c>
      <c r="L1525" s="28" t="s">
        <v>7</v>
      </c>
      <c r="M1525" s="28" t="s">
        <v>39</v>
      </c>
      <c r="N1525" s="28"/>
      <c r="O1525" s="28"/>
      <c r="P1525" s="20" t="s">
        <v>3446</v>
      </c>
      <c r="Q1525" s="21"/>
      <c r="R1525" s="1"/>
      <c r="S1525" s="1" t="str">
        <f aca="false">IF(E1525=F1525,"","NOT EQUAL")</f>
        <v/>
      </c>
      <c r="T1525" s="1" t="str">
        <f aca="false">IF(ISNA(VLOOKUP(P1525,'NEW XEQM.c'!D:D,1,0)),"--",VLOOKUP(P1525,'NEW XEQM.c'!D:G,3,0))</f>
        <v>INDEX</v>
      </c>
      <c r="U1525" s="1"/>
      <c r="W1525" s="0" t="e">
        <f aca="false">SUBSTITUTE(IF(AND(T1525="--",FIND("STD",E1525),FIND("fn",C1525)&gt;0,FIND("ITM_",P1525),I1525="CAT_FNCT"),E1525,""),"""","")</f>
        <v>#VALUE!</v>
      </c>
    </row>
    <row r="1526" customFormat="false" ht="15.75" hidden="false" customHeight="false" outlineLevel="0" collapsed="false">
      <c r="A1526" s="23" t="n">
        <f aca="false">IF(B1526=INT(B1526),ROW(),"")</f>
        <v>1526</v>
      </c>
      <c r="B1526" s="24" t="n">
        <f aca="false">IF(AND(MID(C1526,2,1)&lt;&gt;"/",MID(C1526,1,1)="/"),INT(B1525)+1,B1525+0.01)</f>
        <v>1488</v>
      </c>
      <c r="C1526" s="25" t="s">
        <v>3447</v>
      </c>
      <c r="D1526" s="25" t="s">
        <v>1</v>
      </c>
      <c r="E1526" s="26" t="s">
        <v>3448</v>
      </c>
      <c r="F1526" s="26" t="s">
        <v>3448</v>
      </c>
      <c r="G1526" s="47" t="n">
        <v>0</v>
      </c>
      <c r="H1526" s="47" t="n">
        <v>0</v>
      </c>
      <c r="I1526" s="30" t="s">
        <v>20</v>
      </c>
      <c r="J1526" s="26" t="s">
        <v>21</v>
      </c>
      <c r="K1526" s="27" t="s">
        <v>22</v>
      </c>
      <c r="L1526" s="28" t="s">
        <v>7</v>
      </c>
      <c r="M1526" s="28" t="s">
        <v>8</v>
      </c>
      <c r="N1526" s="28"/>
      <c r="O1526" s="28"/>
      <c r="P1526" s="20" t="s">
        <v>3449</v>
      </c>
      <c r="Q1526" s="21"/>
      <c r="R1526" s="1"/>
      <c r="S1526" s="1" t="str">
        <f aca="false">IF(E1526=F1526,"","NOT EQUAL")</f>
        <v/>
      </c>
      <c r="T1526" s="1" t="str">
        <f aca="false">IF(ISNA(VLOOKUP(P1526,'NEW XEQM.c'!D:D,1,0)),"--",VLOOKUP(P1526,'NEW XEQM.c'!D:G,3,0))</f>
        <v>--</v>
      </c>
      <c r="U1526" s="1"/>
      <c r="W1526" s="0" t="str">
        <f aca="false">SUBSTITUTE(IF(AND(T1526="--",FIND("STD",E1526),FIND("fn",C1526)&gt;0,FIND("ITM_",P1526),I1526="CAT_FNCT"),E1526,""),"""","")</f>
        <v>I STD_SUB_x STD_SUB_y STD_SUB_z</v>
      </c>
    </row>
    <row r="1527" customFormat="false" ht="15.75" hidden="false" customHeight="false" outlineLevel="0" collapsed="false">
      <c r="A1527" s="23" t="n">
        <f aca="false">IF(B1527=INT(B1527),ROW(),"")</f>
        <v>1527</v>
      </c>
      <c r="B1527" s="24" t="n">
        <f aca="false">IF(AND(MID(C1527,2,1)&lt;&gt;"/",MID(C1527,1,1)="/"),INT(B1526)+1,B1526+0.01)</f>
        <v>1489</v>
      </c>
      <c r="C1527" s="25" t="s">
        <v>3450</v>
      </c>
      <c r="D1527" s="25" t="s">
        <v>1</v>
      </c>
      <c r="E1527" s="26" t="s">
        <v>3451</v>
      </c>
      <c r="F1527" s="26" t="s">
        <v>3451</v>
      </c>
      <c r="G1527" s="47" t="n">
        <v>0</v>
      </c>
      <c r="H1527" s="47" t="n">
        <v>0</v>
      </c>
      <c r="I1527" s="30" t="s">
        <v>20</v>
      </c>
      <c r="J1527" s="26" t="s">
        <v>21</v>
      </c>
      <c r="K1527" s="27" t="s">
        <v>22</v>
      </c>
      <c r="L1527" s="28" t="s">
        <v>7</v>
      </c>
      <c r="M1527" s="28" t="s">
        <v>8</v>
      </c>
      <c r="N1527" s="28"/>
      <c r="O1527" s="28"/>
      <c r="P1527" s="20" t="s">
        <v>3452</v>
      </c>
      <c r="Q1527" s="21"/>
      <c r="R1527" s="1"/>
      <c r="S1527" s="1" t="str">
        <f aca="false">IF(E1527=F1527,"","NOT EQUAL")</f>
        <v/>
      </c>
      <c r="T1527" s="1" t="str">
        <f aca="false">IF(ISNA(VLOOKUP(P1527,'NEW XEQM.c'!D:D,1,0)),"--",VLOOKUP(P1527,'NEW XEQM.c'!D:G,3,0))</f>
        <v>--</v>
      </c>
      <c r="U1527" s="1"/>
      <c r="W1527" s="0" t="str">
        <f aca="false">SUBSTITUTE(IF(AND(T1527="--",FIND("STD",E1527),FIND("fn",C1527)&gt;0,FIND("ITM_",P1527),I1527="CAT_FNCT"),E1527,""),"""","")</f>
        <v>I STD_GAMMA STD_SUB_p</v>
      </c>
    </row>
    <row r="1528" customFormat="false" ht="15.75" hidden="false" customHeight="false" outlineLevel="0" collapsed="false">
      <c r="A1528" s="23" t="n">
        <f aca="false">IF(B1528=INT(B1528),ROW(),"")</f>
        <v>1528</v>
      </c>
      <c r="B1528" s="24" t="n">
        <f aca="false">IF(AND(MID(C1528,2,1)&lt;&gt;"/",MID(C1528,1,1)="/"),INT(B1527)+1,B1527+0.01)</f>
        <v>1490</v>
      </c>
      <c r="C1528" s="25" t="s">
        <v>3453</v>
      </c>
      <c r="D1528" s="25" t="s">
        <v>1</v>
      </c>
      <c r="E1528" s="26" t="s">
        <v>3454</v>
      </c>
      <c r="F1528" s="26" t="s">
        <v>3454</v>
      </c>
      <c r="G1528" s="47" t="n">
        <v>0</v>
      </c>
      <c r="H1528" s="47" t="n">
        <v>0</v>
      </c>
      <c r="I1528" s="30" t="s">
        <v>20</v>
      </c>
      <c r="J1528" s="26" t="s">
        <v>21</v>
      </c>
      <c r="K1528" s="27" t="s">
        <v>22</v>
      </c>
      <c r="L1528" s="28" t="s">
        <v>7</v>
      </c>
      <c r="M1528" s="28" t="s">
        <v>8</v>
      </c>
      <c r="N1528" s="28"/>
      <c r="O1528" s="28"/>
      <c r="P1528" s="20" t="s">
        <v>3455</v>
      </c>
      <c r="Q1528" s="21"/>
      <c r="R1528" s="1"/>
      <c r="S1528" s="1" t="str">
        <f aca="false">IF(E1528=F1528,"","NOT EQUAL")</f>
        <v/>
      </c>
      <c r="T1528" s="1" t="str">
        <f aca="false">IF(ISNA(VLOOKUP(P1528,'NEW XEQM.c'!D:D,1,0)),"--",VLOOKUP(P1528,'NEW XEQM.c'!D:G,3,0))</f>
        <v>--</v>
      </c>
      <c r="U1528" s="1"/>
      <c r="W1528" s="0" t="str">
        <f aca="false">SUBSTITUTE(IF(AND(T1528="--",FIND("STD",E1528),FIND("fn",C1528)&gt;0,FIND("ITM_",P1528),I1528="CAT_FNCT"),E1528,""),"""","")</f>
        <v>I STD_GAMMA STD_SUB_q</v>
      </c>
    </row>
    <row r="1529" customFormat="false" ht="15.75" hidden="false" customHeight="false" outlineLevel="0" collapsed="false">
      <c r="A1529" s="23" t="n">
        <f aca="false">IF(B1529=INT(B1529),ROW(),"")</f>
        <v>1529</v>
      </c>
      <c r="B1529" s="24" t="n">
        <f aca="false">IF(AND(MID(C1529,2,1)&lt;&gt;"/",MID(C1529,1,1)="/"),INT(B1528)+1,B1528+0.01)</f>
        <v>1491</v>
      </c>
      <c r="C1529" s="25" t="s">
        <v>3456</v>
      </c>
      <c r="D1529" s="25" t="s">
        <v>3457</v>
      </c>
      <c r="E1529" s="26" t="s">
        <v>3458</v>
      </c>
      <c r="F1529" s="26" t="s">
        <v>3458</v>
      </c>
      <c r="G1529" s="47" t="n">
        <v>0</v>
      </c>
      <c r="H1529" s="47" t="n">
        <v>0</v>
      </c>
      <c r="I1529" s="30" t="s">
        <v>20</v>
      </c>
      <c r="J1529" s="26" t="s">
        <v>21</v>
      </c>
      <c r="K1529" s="27" t="s">
        <v>22</v>
      </c>
      <c r="L1529" s="28" t="s">
        <v>7</v>
      </c>
      <c r="M1529" s="28" t="s">
        <v>8</v>
      </c>
      <c r="N1529" s="28"/>
      <c r="O1529" s="28"/>
      <c r="P1529" s="20" t="s">
        <v>3459</v>
      </c>
      <c r="Q1529" s="21"/>
      <c r="R1529" s="1"/>
      <c r="S1529" s="1" t="str">
        <f aca="false">IF(E1529=F1529,"","NOT EQUAL")</f>
        <v/>
      </c>
      <c r="T1529" s="1" t="str">
        <f aca="false">IF(ISNA(VLOOKUP(P1529,'NEW XEQM.c'!D:D,1,0)),"--",VLOOKUP(P1529,'NEW XEQM.c'!D:G,3,0))</f>
        <v>I+</v>
      </c>
      <c r="U1529" s="1"/>
      <c r="W1529" s="0" t="e">
        <f aca="false">SUBSTITUTE(IF(AND(T1529="--",FIND("STD",E1529),FIND("fn",C1529)&gt;0,FIND("ITM_",P1529),I1529="CAT_FNCT"),E1529,""),"""","")</f>
        <v>#VALUE!</v>
      </c>
    </row>
    <row r="1530" customFormat="false" ht="15.75" hidden="false" customHeight="false" outlineLevel="0" collapsed="false">
      <c r="A1530" s="23" t="n">
        <f aca="false">IF(B1530=INT(B1530),ROW(),"")</f>
        <v>1530</v>
      </c>
      <c r="B1530" s="24" t="n">
        <f aca="false">IF(AND(MID(C1530,2,1)&lt;&gt;"/",MID(C1530,1,1)="/"),INT(B1529)+1,B1529+0.01)</f>
        <v>1492</v>
      </c>
      <c r="C1530" s="25" t="s">
        <v>3456</v>
      </c>
      <c r="D1530" s="25" t="s">
        <v>3460</v>
      </c>
      <c r="E1530" s="26" t="s">
        <v>3461</v>
      </c>
      <c r="F1530" s="26" t="s">
        <v>3461</v>
      </c>
      <c r="G1530" s="47" t="n">
        <v>0</v>
      </c>
      <c r="H1530" s="47" t="n">
        <v>0</v>
      </c>
      <c r="I1530" s="30" t="s">
        <v>20</v>
      </c>
      <c r="J1530" s="26" t="s">
        <v>21</v>
      </c>
      <c r="K1530" s="27" t="s">
        <v>22</v>
      </c>
      <c r="L1530" s="28" t="s">
        <v>7</v>
      </c>
      <c r="M1530" s="28" t="s">
        <v>8</v>
      </c>
      <c r="N1530" s="28"/>
      <c r="O1530" s="28"/>
      <c r="P1530" s="20" t="s">
        <v>3462</v>
      </c>
      <c r="Q1530" s="21"/>
      <c r="R1530" s="1"/>
      <c r="S1530" s="1" t="str">
        <f aca="false">IF(E1530=F1530,"","NOT EQUAL")</f>
        <v/>
      </c>
      <c r="T1530" s="1" t="str">
        <f aca="false">IF(ISNA(VLOOKUP(P1530,'NEW XEQM.c'!D:D,1,0)),"--",VLOOKUP(P1530,'NEW XEQM.c'!D:G,3,0))</f>
        <v>I-</v>
      </c>
      <c r="U1530" s="1"/>
      <c r="W1530" s="0" t="e">
        <f aca="false">SUBSTITUTE(IF(AND(T1530="--",FIND("STD",E1530),FIND("fn",C1530)&gt;0,FIND("ITM_",P1530),I1530="CAT_FNCT"),E1530,""),"""","")</f>
        <v>#VALUE!</v>
      </c>
    </row>
    <row r="1531" customFormat="false" ht="15.75" hidden="false" customHeight="false" outlineLevel="0" collapsed="false">
      <c r="A1531" s="23" t="n">
        <f aca="false">IF(B1531=INT(B1531),ROW(),"")</f>
        <v>1531</v>
      </c>
      <c r="B1531" s="24" t="n">
        <f aca="false">IF(AND(MID(C1531,2,1)&lt;&gt;"/",MID(C1531,1,1)="/"),INT(B1530)+1,B1530+0.01)</f>
        <v>1493</v>
      </c>
      <c r="C1531" s="32" t="s">
        <v>3463</v>
      </c>
      <c r="D1531" s="25" t="s">
        <v>1</v>
      </c>
      <c r="E1531" s="26" t="s">
        <v>3464</v>
      </c>
      <c r="F1531" s="26" t="s">
        <v>3464</v>
      </c>
      <c r="G1531" s="47" t="n">
        <v>0</v>
      </c>
      <c r="H1531" s="47" t="n">
        <v>0</v>
      </c>
      <c r="I1531" s="30" t="s">
        <v>20</v>
      </c>
      <c r="J1531" s="26" t="s">
        <v>21</v>
      </c>
      <c r="K1531" s="27" t="s">
        <v>22</v>
      </c>
      <c r="L1531" s="28" t="s">
        <v>7</v>
      </c>
      <c r="M1531" s="28" t="s">
        <v>8</v>
      </c>
      <c r="N1531" s="28"/>
      <c r="O1531" s="28"/>
      <c r="P1531" s="20" t="s">
        <v>3465</v>
      </c>
      <c r="Q1531" s="21"/>
      <c r="R1531" s="1"/>
      <c r="S1531" s="1" t="str">
        <f aca="false">IF(E1531=F1531,"","NOT EQUAL")</f>
        <v/>
      </c>
      <c r="T1531" s="1" t="str">
        <f aca="false">IF(ISNA(VLOOKUP(P1531,'NEW XEQM.c'!D:D,1,0)),"--",VLOOKUP(P1531,'NEW XEQM.c'!D:G,3,0))</f>
        <v>--</v>
      </c>
      <c r="U1531" s="1"/>
      <c r="W1531" s="0" t="str">
        <f aca="false">SUBSTITUTE(IF(AND(T1531="--",FIND("STD",E1531),FIND("fn",C1531)&gt;0,FIND("ITM_",P1531),I1531="CAT_FNCT"),E1531,""),"""","")</f>
        <v>J STD_SUB_y (x)</v>
      </c>
    </row>
    <row r="1532" customFormat="false" ht="15.75" hidden="false" customHeight="false" outlineLevel="0" collapsed="false">
      <c r="A1532" s="23" t="n">
        <f aca="false">IF(B1532=INT(B1532),ROW(),"")</f>
        <v>1532</v>
      </c>
      <c r="B1532" s="24" t="n">
        <f aca="false">IF(AND(MID(C1532,2,1)&lt;&gt;"/",MID(C1532,1,1)="/"),INT(B1531)+1,B1531+0.01)</f>
        <v>1494</v>
      </c>
      <c r="C1532" s="25" t="s">
        <v>3466</v>
      </c>
      <c r="D1532" s="25" t="s">
        <v>3457</v>
      </c>
      <c r="E1532" s="26" t="s">
        <v>3467</v>
      </c>
      <c r="F1532" s="26" t="s">
        <v>3467</v>
      </c>
      <c r="G1532" s="47" t="n">
        <v>0</v>
      </c>
      <c r="H1532" s="47" t="n">
        <v>0</v>
      </c>
      <c r="I1532" s="30" t="s">
        <v>20</v>
      </c>
      <c r="J1532" s="26" t="s">
        <v>21</v>
      </c>
      <c r="K1532" s="27" t="s">
        <v>22</v>
      </c>
      <c r="L1532" s="28" t="s">
        <v>7</v>
      </c>
      <c r="M1532" s="28" t="s">
        <v>8</v>
      </c>
      <c r="N1532" s="28"/>
      <c r="O1532" s="28"/>
      <c r="P1532" s="20" t="s">
        <v>3468</v>
      </c>
      <c r="Q1532" s="21"/>
      <c r="R1532" s="1"/>
      <c r="S1532" s="1" t="str">
        <f aca="false">IF(E1532=F1532,"","NOT EQUAL")</f>
        <v/>
      </c>
      <c r="T1532" s="1" t="str">
        <f aca="false">IF(ISNA(VLOOKUP(P1532,'NEW XEQM.c'!D:D,1,0)),"--",VLOOKUP(P1532,'NEW XEQM.c'!D:G,3,0))</f>
        <v>J+</v>
      </c>
      <c r="U1532" s="1"/>
      <c r="W1532" s="0" t="e">
        <f aca="false">SUBSTITUTE(IF(AND(T1532="--",FIND("STD",E1532),FIND("fn",C1532)&gt;0,FIND("ITM_",P1532),I1532="CAT_FNCT"),E1532,""),"""","")</f>
        <v>#VALUE!</v>
      </c>
    </row>
    <row r="1533" customFormat="false" ht="15.75" hidden="false" customHeight="false" outlineLevel="0" collapsed="false">
      <c r="A1533" s="23" t="n">
        <f aca="false">IF(B1533=INT(B1533),ROW(),"")</f>
        <v>1533</v>
      </c>
      <c r="B1533" s="24" t="n">
        <f aca="false">IF(AND(MID(C1533,2,1)&lt;&gt;"/",MID(C1533,1,1)="/"),INT(B1532)+1,B1532+0.01)</f>
        <v>1495</v>
      </c>
      <c r="C1533" s="25" t="s">
        <v>3466</v>
      </c>
      <c r="D1533" s="25" t="s">
        <v>3460</v>
      </c>
      <c r="E1533" s="26" t="s">
        <v>3469</v>
      </c>
      <c r="F1533" s="26" t="s">
        <v>3469</v>
      </c>
      <c r="G1533" s="47" t="n">
        <v>0</v>
      </c>
      <c r="H1533" s="47" t="n">
        <v>0</v>
      </c>
      <c r="I1533" s="30" t="s">
        <v>20</v>
      </c>
      <c r="J1533" s="26" t="s">
        <v>21</v>
      </c>
      <c r="K1533" s="27" t="s">
        <v>22</v>
      </c>
      <c r="L1533" s="28" t="s">
        <v>7</v>
      </c>
      <c r="M1533" s="28" t="s">
        <v>8</v>
      </c>
      <c r="N1533" s="28"/>
      <c r="O1533" s="28"/>
      <c r="P1533" s="20" t="s">
        <v>3470</v>
      </c>
      <c r="Q1533" s="21"/>
      <c r="R1533" s="1"/>
      <c r="S1533" s="1" t="str">
        <f aca="false">IF(E1533=F1533,"","NOT EQUAL")</f>
        <v/>
      </c>
      <c r="T1533" s="1" t="str">
        <f aca="false">IF(ISNA(VLOOKUP(P1533,'NEW XEQM.c'!D:D,1,0)),"--",VLOOKUP(P1533,'NEW XEQM.c'!D:G,3,0))</f>
        <v>J-</v>
      </c>
      <c r="U1533" s="1"/>
      <c r="W1533" s="0" t="e">
        <f aca="false">SUBSTITUTE(IF(AND(T1533="--",FIND("STD",E1533),FIND("fn",C1533)&gt;0,FIND("ITM_",P1533),I1533="CAT_FNCT"),E1533,""),"""","")</f>
        <v>#VALUE!</v>
      </c>
    </row>
    <row r="1534" customFormat="false" ht="15.75" hidden="false" customHeight="false" outlineLevel="0" collapsed="false">
      <c r="A1534" s="23" t="n">
        <f aca="false">IF(B1534=INT(B1534),ROW(),"")</f>
        <v>1534</v>
      </c>
      <c r="B1534" s="24" t="n">
        <f aca="false">IF(AND(MID(C1534,2,1)&lt;&gt;"/",MID(C1534,1,1)="/"),INT(B1533)+1,B1533+0.01)</f>
        <v>1496</v>
      </c>
      <c r="C1534" s="25" t="s">
        <v>3471</v>
      </c>
      <c r="D1534" s="25" t="s">
        <v>1</v>
      </c>
      <c r="E1534" s="26" t="s">
        <v>3472</v>
      </c>
      <c r="F1534" s="26" t="s">
        <v>3472</v>
      </c>
      <c r="G1534" s="47" t="n">
        <v>0</v>
      </c>
      <c r="H1534" s="47" t="n">
        <v>0</v>
      </c>
      <c r="I1534" s="30" t="s">
        <v>20</v>
      </c>
      <c r="J1534" s="26" t="s">
        <v>21</v>
      </c>
      <c r="K1534" s="27" t="s">
        <v>22</v>
      </c>
      <c r="L1534" s="28" t="s">
        <v>7</v>
      </c>
      <c r="M1534" s="28" t="s">
        <v>8</v>
      </c>
      <c r="N1534" s="28"/>
      <c r="O1534" s="28"/>
      <c r="P1534" s="20" t="s">
        <v>3473</v>
      </c>
      <c r="Q1534" s="21"/>
      <c r="R1534" s="1"/>
      <c r="S1534" s="1" t="str">
        <f aca="false">IF(E1534=F1534,"","NOT EQUAL")</f>
        <v/>
      </c>
      <c r="T1534" s="1" t="str">
        <f aca="false">IF(ISNA(VLOOKUP(P1534,'NEW XEQM.c'!D:D,1,0)),"--",VLOOKUP(P1534,'NEW XEQM.c'!D:G,3,0))</f>
        <v>--</v>
      </c>
      <c r="U1534" s="1"/>
      <c r="W1534" s="0" t="e">
        <f aca="false">SUBSTITUTE(IF(AND(T1534="--",FIND("STD",E1534),FIND("fn",C1534)&gt;0,FIND("ITM_",P1534),I1534="CAT_FNCT"),E1534,""),"""","")</f>
        <v>#VALUE!</v>
      </c>
    </row>
    <row r="1535" customFormat="false" ht="15.75" hidden="false" customHeight="false" outlineLevel="0" collapsed="false">
      <c r="A1535" s="23" t="n">
        <f aca="false">IF(B1535=INT(B1535),ROW(),"")</f>
        <v>1535</v>
      </c>
      <c r="B1535" s="24" t="n">
        <f aca="false">IF(AND(MID(C1535,2,1)&lt;&gt;"/",MID(C1535,1,1)="/"),INT(B1534)+1,B1534+0.01)</f>
        <v>1497</v>
      </c>
      <c r="C1535" s="68" t="s">
        <v>0</v>
      </c>
      <c r="D1535" s="68" t="s">
        <v>1</v>
      </c>
      <c r="E1535" s="69" t="str">
        <f aca="false">CHAR(34)&amp;IF(B1535&lt;10,"000",IF(B1535&lt;100,"00",IF(B1535&lt;1000,"0","")))&amp;$B1535&amp;CHAR(34)</f>
        <v>"1497"</v>
      </c>
      <c r="F1535" s="70" t="str">
        <f aca="false">E1535</f>
        <v>"1497"</v>
      </c>
      <c r="G1535" s="71" t="n">
        <v>0</v>
      </c>
      <c r="H1535" s="71" t="n">
        <v>0</v>
      </c>
      <c r="I1535" s="66" t="s">
        <v>243</v>
      </c>
      <c r="J1535" s="26" t="s">
        <v>21</v>
      </c>
      <c r="K1535" s="27" t="s">
        <v>22</v>
      </c>
      <c r="L1535" s="73" t="s">
        <v>7</v>
      </c>
      <c r="M1535" s="74" t="s">
        <v>244</v>
      </c>
      <c r="N1535" s="28"/>
      <c r="O1535" s="74"/>
      <c r="P1535" s="20" t="str">
        <f aca="false">"ITM_"&amp;IF(B1535&lt;10,"000",IF(B1535&lt;100,"00",IF(B1535&lt;1000,"0","")))&amp;$B1535</f>
        <v>ITM_1497</v>
      </c>
      <c r="Q1535" s="21"/>
      <c r="R1535" s="1"/>
      <c r="S1535" s="1" t="str">
        <f aca="false">IF(E1535=F1535,"","NOT EQUAL")</f>
        <v/>
      </c>
      <c r="T1535" s="1" t="str">
        <f aca="false">IF(ISNA(VLOOKUP(P1535,'NEW XEQM.c'!D:D,1,0)),"--",VLOOKUP(P1535,'NEW XEQM.c'!D:G,3,0))</f>
        <v>--</v>
      </c>
      <c r="U1535" s="1"/>
      <c r="W1535" s="0" t="e">
        <f aca="false">SUBSTITUTE(IF(AND(T1535="--",FIND("STD",E1535),FIND("fn",C1535)&gt;0,FIND("ITM_",P1535),I1535="CAT_FNCT"),E1535,""),"""","")</f>
        <v>#VALUE!</v>
      </c>
    </row>
    <row r="1536" customFormat="false" ht="15.75" hidden="false" customHeight="false" outlineLevel="0" collapsed="false">
      <c r="A1536" s="23" t="n">
        <f aca="false">IF(B1536=INT(B1536),ROW(),"")</f>
        <v>1536</v>
      </c>
      <c r="B1536" s="24" t="n">
        <f aca="false">IF(AND(MID(C1536,2,1)&lt;&gt;"/",MID(C1536,1,1)="/"),INT(B1535)+1,B1535+0.01)</f>
        <v>1498</v>
      </c>
      <c r="C1536" s="25" t="s">
        <v>3474</v>
      </c>
      <c r="D1536" s="25" t="s">
        <v>150</v>
      </c>
      <c r="E1536" s="26" t="s">
        <v>3475</v>
      </c>
      <c r="F1536" s="26" t="s">
        <v>3475</v>
      </c>
      <c r="G1536" s="47" t="n">
        <v>1</v>
      </c>
      <c r="H1536" s="47" t="n">
        <v>21</v>
      </c>
      <c r="I1536" s="30" t="s">
        <v>20</v>
      </c>
      <c r="J1536" s="26" t="s">
        <v>5</v>
      </c>
      <c r="K1536" s="27" t="s">
        <v>6</v>
      </c>
      <c r="L1536" s="28" t="s">
        <v>7</v>
      </c>
      <c r="M1536" s="28" t="s">
        <v>3476</v>
      </c>
      <c r="N1536" s="28"/>
      <c r="O1536" s="28"/>
      <c r="P1536" s="20" t="s">
        <v>3477</v>
      </c>
      <c r="Q1536" s="21"/>
      <c r="R1536" s="1"/>
      <c r="S1536" s="1" t="str">
        <f aca="false">IF(E1536=F1536,"","NOT EQUAL")</f>
        <v/>
      </c>
      <c r="T1536" s="1" t="str">
        <f aca="false">IF(ISNA(VLOOKUP(P1536,'NEW XEQM.c'!D:D,1,0)),"--",VLOOKUP(P1536,'NEW XEQM.c'!D:G,3,0))</f>
        <v>--</v>
      </c>
      <c r="U1536" s="1"/>
      <c r="W1536" s="0" t="e">
        <f aca="false">SUBSTITUTE(IF(AND(T1536="--",FIND("STD",E1536),FIND("fn",C1536)&gt;0,FIND("ITM_",P1536),I1536="CAT_FNCT"),E1536,""),"""","")</f>
        <v>#VALUE!</v>
      </c>
    </row>
    <row r="1537" customFormat="false" ht="15.75" hidden="false" customHeight="false" outlineLevel="0" collapsed="false">
      <c r="A1537" s="23" t="n">
        <f aca="false">IF(B1537=INT(B1537),ROW(),"")</f>
        <v>1537</v>
      </c>
      <c r="B1537" s="24" t="n">
        <f aca="false">IF(AND(MID(C1537,2,1)&lt;&gt;"/",MID(C1537,1,1)="/"),INT(B1536)+1,B1536+0.01)</f>
        <v>1499</v>
      </c>
      <c r="C1537" s="25" t="s">
        <v>3478</v>
      </c>
      <c r="D1537" s="25" t="s">
        <v>3479</v>
      </c>
      <c r="E1537" s="26" t="s">
        <v>3480</v>
      </c>
      <c r="F1537" s="26" t="s">
        <v>3480</v>
      </c>
      <c r="G1537" s="47" t="n">
        <v>1</v>
      </c>
      <c r="H1537" s="47" t="n">
        <v>21</v>
      </c>
      <c r="I1537" s="30" t="s">
        <v>20</v>
      </c>
      <c r="J1537" s="26" t="s">
        <v>5</v>
      </c>
      <c r="K1537" s="27" t="s">
        <v>6</v>
      </c>
      <c r="L1537" s="28" t="s">
        <v>7</v>
      </c>
      <c r="M1537" s="28" t="s">
        <v>244</v>
      </c>
      <c r="N1537" s="28"/>
      <c r="O1537" s="28"/>
      <c r="P1537" s="20" t="s">
        <v>3481</v>
      </c>
      <c r="Q1537" s="21"/>
      <c r="R1537" s="1"/>
      <c r="S1537" s="1" t="str">
        <f aca="false">IF(E1537=F1537,"","NOT EQUAL")</f>
        <v/>
      </c>
      <c r="T1537" s="1" t="str">
        <f aca="false">IF(ISNA(VLOOKUP(P1537,'NEW XEQM.c'!D:D,1,0)),"--",VLOOKUP(P1537,'NEW XEQM.c'!D:G,3,0))</f>
        <v>--</v>
      </c>
      <c r="U1537" s="1"/>
      <c r="W1537" s="0" t="e">
        <f aca="false">SUBSTITUTE(IF(AND(T1537="--",FIND("STD",E1537),FIND("fn",C1537)&gt;0,FIND("ITM_",P1537),I1537="CAT_FNCT"),E1537,""),"""","")</f>
        <v>#VALUE!</v>
      </c>
    </row>
    <row r="1538" customFormat="false" ht="15.75" hidden="false" customHeight="false" outlineLevel="0" collapsed="false">
      <c r="A1538" s="23" t="n">
        <f aca="false">IF(B1538=INT(B1538),ROW(),"")</f>
        <v>1538</v>
      </c>
      <c r="B1538" s="24" t="n">
        <f aca="false">IF(AND(MID(C1538,2,1)&lt;&gt;"/",MID(C1538,1,1)="/"),INT(B1537)+1,B1537+0.01)</f>
        <v>1500</v>
      </c>
      <c r="C1538" s="25" t="s">
        <v>3482</v>
      </c>
      <c r="D1538" s="25" t="s">
        <v>3479</v>
      </c>
      <c r="E1538" s="26" t="s">
        <v>3483</v>
      </c>
      <c r="F1538" s="26" t="s">
        <v>3483</v>
      </c>
      <c r="G1538" s="47" t="n">
        <v>1</v>
      </c>
      <c r="H1538" s="47" t="n">
        <v>21</v>
      </c>
      <c r="I1538" s="30" t="s">
        <v>20</v>
      </c>
      <c r="J1538" s="26" t="s">
        <v>5</v>
      </c>
      <c r="K1538" s="27" t="s">
        <v>6</v>
      </c>
      <c r="L1538" s="28" t="s">
        <v>7</v>
      </c>
      <c r="M1538" s="28" t="s">
        <v>244</v>
      </c>
      <c r="N1538" s="28"/>
      <c r="O1538" s="28"/>
      <c r="P1538" s="20" t="s">
        <v>3484</v>
      </c>
      <c r="Q1538" s="21"/>
      <c r="R1538" s="1"/>
      <c r="S1538" s="1" t="str">
        <f aca="false">IF(E1538=F1538,"","NOT EQUAL")</f>
        <v/>
      </c>
      <c r="T1538" s="1" t="str">
        <f aca="false">IF(ISNA(VLOOKUP(P1538,'NEW XEQM.c'!D:D,1,0)),"--",VLOOKUP(P1538,'NEW XEQM.c'!D:G,3,0))</f>
        <v>--</v>
      </c>
      <c r="U1538" s="1"/>
      <c r="W1538" s="0" t="e">
        <f aca="false">SUBSTITUTE(IF(AND(T1538="--",FIND("STD",E1538),FIND("fn",C1538)&gt;0,FIND("ITM_",P1538),I1538="CAT_FNCT"),E1538,""),"""","")</f>
        <v>#VALUE!</v>
      </c>
    </row>
    <row r="1539" customFormat="false" ht="15.75" hidden="false" customHeight="false" outlineLevel="0" collapsed="false">
      <c r="A1539" s="23" t="n">
        <f aca="false">IF(B1539=INT(B1539),ROW(),"")</f>
        <v>1539</v>
      </c>
      <c r="B1539" s="24" t="n">
        <f aca="false">IF(AND(MID(C1539,2,1)&lt;&gt;"/",MID(C1539,1,1)="/"),INT(B1538)+1,B1538+0.01)</f>
        <v>1501</v>
      </c>
      <c r="C1539" s="36" t="s">
        <v>3485</v>
      </c>
      <c r="D1539" s="25" t="s">
        <v>1</v>
      </c>
      <c r="E1539" s="37" t="s">
        <v>3486</v>
      </c>
      <c r="F1539" s="37" t="s">
        <v>3486</v>
      </c>
      <c r="G1539" s="42" t="n">
        <v>0</v>
      </c>
      <c r="H1539" s="42" t="n">
        <v>0</v>
      </c>
      <c r="I1539" s="30" t="s">
        <v>20</v>
      </c>
      <c r="J1539" s="26" t="s">
        <v>21</v>
      </c>
      <c r="K1539" s="27" t="s">
        <v>22</v>
      </c>
      <c r="L1539" s="40" t="s">
        <v>191</v>
      </c>
      <c r="M1539" s="28" t="s">
        <v>8</v>
      </c>
      <c r="N1539" s="28"/>
      <c r="O1539" s="41"/>
      <c r="P1539" s="20" t="s">
        <v>3487</v>
      </c>
      <c r="Q1539" s="21"/>
      <c r="R1539" s="1"/>
      <c r="S1539" s="1" t="str">
        <f aca="false">IF(E1539=F1539,"","NOT EQUAL")</f>
        <v/>
      </c>
      <c r="T1539" s="1" t="str">
        <f aca="false">IF(ISNA(VLOOKUP(P1539,'NEW XEQM.c'!D:D,1,0)),"--",VLOOKUP(P1539,'NEW XEQM.c'!D:G,3,0))</f>
        <v>SINC</v>
      </c>
      <c r="U1539" s="1" t="s">
        <v>273</v>
      </c>
      <c r="W1539" s="0" t="e">
        <f aca="false">SUBSTITUTE(IF(AND(T1539="--",FIND("STD",E1539),FIND("fn",C1539)&gt;0,FIND("ITM_",P1539),I1539="CAT_FNCT"),E1539,""),"""","")</f>
        <v>#VALUE!</v>
      </c>
    </row>
    <row r="1540" customFormat="false" ht="15.75" hidden="false" customHeight="false" outlineLevel="0" collapsed="false">
      <c r="A1540" s="23" t="n">
        <f aca="false">IF(B1540=INT(B1540),ROW(),"")</f>
        <v>1540</v>
      </c>
      <c r="B1540" s="24" t="n">
        <f aca="false">IF(AND(MID(C1540,2,1)&lt;&gt;"/",MID(C1540,1,1)="/"),INT(B1539)+1,B1539+0.01)</f>
        <v>1502</v>
      </c>
      <c r="C1540" s="25" t="s">
        <v>3488</v>
      </c>
      <c r="D1540" s="25" t="s">
        <v>37</v>
      </c>
      <c r="E1540" s="26" t="s">
        <v>3489</v>
      </c>
      <c r="F1540" s="26" t="s">
        <v>3489</v>
      </c>
      <c r="G1540" s="47" t="n">
        <v>1</v>
      </c>
      <c r="H1540" s="47" t="n">
        <v>85</v>
      </c>
      <c r="I1540" s="30" t="s">
        <v>20</v>
      </c>
      <c r="J1540" s="26" t="s">
        <v>21</v>
      </c>
      <c r="K1540" s="27" t="s">
        <v>22</v>
      </c>
      <c r="L1540" s="28" t="s">
        <v>7</v>
      </c>
      <c r="M1540" s="28" t="s">
        <v>39</v>
      </c>
      <c r="N1540" s="28"/>
      <c r="O1540" s="28"/>
      <c r="P1540" s="20" t="s">
        <v>3490</v>
      </c>
      <c r="Q1540" s="21"/>
      <c r="R1540" s="1"/>
      <c r="S1540" s="1" t="str">
        <f aca="false">IF(E1540=F1540,"","NOT EQUAL")</f>
        <v/>
      </c>
      <c r="T1540" s="1" t="str">
        <f aca="false">IF(ISNA(VLOOKUP(P1540,'NEW XEQM.c'!D:D,1,0)),"--",VLOOKUP(P1540,'NEW XEQM.c'!D:G,3,0))</f>
        <v>--</v>
      </c>
      <c r="U1540" s="1"/>
      <c r="W1540" s="0" t="e">
        <f aca="false">SUBSTITUTE(IF(AND(T1540="--",FIND("STD",E1540),FIND("fn",C1540)&gt;0,FIND("ITM_",P1540),I1540="CAT_FNCT"),E1540,""),"""","")</f>
        <v>#VALUE!</v>
      </c>
    </row>
    <row r="1541" customFormat="false" ht="15.75" hidden="false" customHeight="false" outlineLevel="0" collapsed="false">
      <c r="A1541" s="23" t="n">
        <f aca="false">IF(B1541=INT(B1541),ROW(),"")</f>
        <v>1541</v>
      </c>
      <c r="B1541" s="24" t="n">
        <f aca="false">IF(AND(MID(C1541,2,1)&lt;&gt;"/",MID(C1541,1,1)="/"),INT(B1540)+1,B1540+0.01)</f>
        <v>1503</v>
      </c>
      <c r="C1541" s="25" t="s">
        <v>3491</v>
      </c>
      <c r="D1541" s="25" t="s">
        <v>1</v>
      </c>
      <c r="E1541" s="26" t="s">
        <v>3492</v>
      </c>
      <c r="F1541" s="26" t="s">
        <v>3492</v>
      </c>
      <c r="G1541" s="47" t="n">
        <v>0</v>
      </c>
      <c r="H1541" s="47" t="n">
        <v>0</v>
      </c>
      <c r="I1541" s="30" t="s">
        <v>20</v>
      </c>
      <c r="J1541" s="26" t="s">
        <v>21</v>
      </c>
      <c r="K1541" s="27" t="s">
        <v>22</v>
      </c>
      <c r="L1541" s="28" t="s">
        <v>7</v>
      </c>
      <c r="M1541" s="28" t="s">
        <v>8</v>
      </c>
      <c r="N1541" s="28"/>
      <c r="O1541" s="28"/>
      <c r="P1541" s="20" t="s">
        <v>3493</v>
      </c>
      <c r="Q1541" s="21"/>
      <c r="R1541" s="1"/>
      <c r="S1541" s="1" t="str">
        <f aca="false">IF(E1541=F1541,"","NOT EQUAL")</f>
        <v/>
      </c>
      <c r="T1541" s="1" t="str">
        <f aca="false">IF(ISNA(VLOOKUP(P1541,'NEW XEQM.c'!D:D,1,0)),"--",VLOOKUP(P1541,'NEW XEQM.c'!D:G,3,0))</f>
        <v>--</v>
      </c>
      <c r="U1541" s="1" t="s">
        <v>141</v>
      </c>
      <c r="W1541" s="0" t="e">
        <f aca="false">SUBSTITUTE(IF(AND(T1541="--",FIND("STD",E1541),FIND("fn",C1541)&gt;0,FIND("ITM_",P1541),I1541="CAT_FNCT"),E1541,""),"""","")</f>
        <v>#VALUE!</v>
      </c>
    </row>
    <row r="1542" customFormat="false" ht="15.75" hidden="false" customHeight="false" outlineLevel="0" collapsed="false">
      <c r="A1542" s="23" t="n">
        <f aca="false">IF(B1542=INT(B1542),ROW(),"")</f>
        <v>1542</v>
      </c>
      <c r="B1542" s="24" t="n">
        <f aca="false">IF(AND(MID(C1542,2,1)&lt;&gt;"/",MID(C1542,1,1)="/"),INT(B1541)+1,B1541+0.01)</f>
        <v>1504</v>
      </c>
      <c r="C1542" s="25" t="s">
        <v>3494</v>
      </c>
      <c r="D1542" s="25" t="s">
        <v>18</v>
      </c>
      <c r="E1542" s="26" t="s">
        <v>3495</v>
      </c>
      <c r="F1542" s="26" t="s">
        <v>3495</v>
      </c>
      <c r="G1542" s="47" t="n">
        <v>0</v>
      </c>
      <c r="H1542" s="47" t="n">
        <v>99</v>
      </c>
      <c r="I1542" s="30" t="s">
        <v>20</v>
      </c>
      <c r="J1542" s="26" t="s">
        <v>5</v>
      </c>
      <c r="K1542" s="27" t="s">
        <v>6</v>
      </c>
      <c r="L1542" s="28" t="s">
        <v>7</v>
      </c>
      <c r="M1542" s="28" t="s">
        <v>27</v>
      </c>
      <c r="N1542" s="28"/>
      <c r="O1542" s="25"/>
      <c r="P1542" s="20" t="s">
        <v>3496</v>
      </c>
      <c r="Q1542" s="21"/>
      <c r="R1542" s="1"/>
      <c r="S1542" s="1" t="str">
        <f aca="false">IF(E1542=F1542,"","NOT EQUAL")</f>
        <v/>
      </c>
      <c r="T1542" s="1" t="str">
        <f aca="false">IF(ISNA(VLOOKUP(P1542,'NEW XEQM.c'!D:D,1,0)),"--",VLOOKUP(P1542,'NEW XEQM.c'!D:G,3,0))</f>
        <v>--</v>
      </c>
      <c r="U1542" s="1"/>
      <c r="W1542" s="0" t="e">
        <f aca="false">SUBSTITUTE(IF(AND(T1542="--",FIND("STD",E1542),FIND("fn",C1542)&gt;0,FIND("ITM_",P1542),I1542="CAT_FNCT"),E1542,""),"""","")</f>
        <v>#VALUE!</v>
      </c>
    </row>
    <row r="1543" customFormat="false" ht="15.75" hidden="false" customHeight="false" outlineLevel="0" collapsed="false">
      <c r="A1543" s="23" t="n">
        <f aca="false">IF(B1543=INT(B1543),ROW(),"")</f>
        <v>1543</v>
      </c>
      <c r="B1543" s="24" t="n">
        <f aca="false">IF(AND(MID(C1543,2,1)&lt;&gt;"/",MID(C1543,1,1)="/"),INT(B1542)+1,B1542+0.01)</f>
        <v>1505</v>
      </c>
      <c r="C1543" s="25" t="s">
        <v>3497</v>
      </c>
      <c r="D1543" s="25" t="s">
        <v>1</v>
      </c>
      <c r="E1543" s="26" t="s">
        <v>3498</v>
      </c>
      <c r="F1543" s="26" t="s">
        <v>3498</v>
      </c>
      <c r="G1543" s="47" t="n">
        <v>0</v>
      </c>
      <c r="H1543" s="47" t="n">
        <v>0</v>
      </c>
      <c r="I1543" s="30" t="s">
        <v>20</v>
      </c>
      <c r="J1543" s="26" t="s">
        <v>21</v>
      </c>
      <c r="K1543" s="27" t="s">
        <v>22</v>
      </c>
      <c r="L1543" s="28" t="s">
        <v>7</v>
      </c>
      <c r="M1543" s="28" t="s">
        <v>8</v>
      </c>
      <c r="N1543" s="28"/>
      <c r="O1543" s="28"/>
      <c r="P1543" s="20" t="s">
        <v>3499</v>
      </c>
      <c r="Q1543" s="21"/>
      <c r="R1543" s="1"/>
      <c r="S1543" s="1" t="str">
        <f aca="false">IF(E1543=F1543,"","NOT EQUAL")</f>
        <v/>
      </c>
      <c r="T1543" s="1" t="str">
        <f aca="false">IF(ISNA(VLOOKUP(P1543,'NEW XEQM.c'!D:D,1,0)),"--",VLOOKUP(P1543,'NEW XEQM.c'!D:G,3,0))</f>
        <v>--</v>
      </c>
      <c r="U1543" s="1"/>
      <c r="W1543" s="0" t="e">
        <f aca="false">SUBSTITUTE(IF(AND(T1543="--",FIND("STD",E1543),FIND("fn",C1543)&gt;0,FIND("ITM_",P1543),I1543="CAT_FNCT"),E1543,""),"""","")</f>
        <v>#VALUE!</v>
      </c>
    </row>
    <row r="1544" customFormat="false" ht="15.75" hidden="false" customHeight="false" outlineLevel="0" collapsed="false">
      <c r="A1544" s="23" t="n">
        <f aca="false">IF(B1544=INT(B1544),ROW(),"")</f>
        <v>1544</v>
      </c>
      <c r="B1544" s="24" t="n">
        <f aca="false">IF(AND(MID(C1544,2,1)&lt;&gt;"/",MID(C1544,1,1)="/"),INT(B1543)+1,B1543+0.01)</f>
        <v>1506</v>
      </c>
      <c r="C1544" s="25" t="s">
        <v>3500</v>
      </c>
      <c r="D1544" s="25" t="s">
        <v>1</v>
      </c>
      <c r="E1544" s="26" t="s">
        <v>3501</v>
      </c>
      <c r="F1544" s="26" t="s">
        <v>3501</v>
      </c>
      <c r="G1544" s="47" t="n">
        <v>0</v>
      </c>
      <c r="H1544" s="47" t="n">
        <v>0</v>
      </c>
      <c r="I1544" s="30" t="s">
        <v>20</v>
      </c>
      <c r="J1544" s="26" t="s">
        <v>21</v>
      </c>
      <c r="K1544" s="27" t="s">
        <v>22</v>
      </c>
      <c r="L1544" s="28" t="s">
        <v>191</v>
      </c>
      <c r="M1544" s="28" t="s">
        <v>8</v>
      </c>
      <c r="N1544" s="28"/>
      <c r="O1544" s="28"/>
      <c r="P1544" s="20" t="s">
        <v>3502</v>
      </c>
      <c r="Q1544" s="21"/>
      <c r="R1544" s="1"/>
      <c r="S1544" s="1" t="str">
        <f aca="false">IF(E1544=F1544,"","NOT EQUAL")</f>
        <v/>
      </c>
      <c r="T1544" s="1" t="str">
        <f aca="false">IF(ISNA(VLOOKUP(P1544,'NEW XEQM.c'!D:D,1,0)),"--",VLOOKUP(P1544,'NEW XEQM.c'!D:G,3,0))</f>
        <v>LM</v>
      </c>
      <c r="U1544" s="1" t="s">
        <v>133</v>
      </c>
      <c r="W1544" s="0" t="str">
        <f aca="false">SUBSTITUTE(IF(AND(T1544="--",FIND("STD",E1544),FIND("fn",C1544)&gt;0,FIND("ITM_",P1544),I1544="CAT_FNCT"),E1544,""),"""","")</f>
        <v/>
      </c>
    </row>
    <row r="1545" customFormat="false" ht="15.75" hidden="false" customHeight="false" outlineLevel="0" collapsed="false">
      <c r="A1545" s="23" t="n">
        <f aca="false">IF(B1545=INT(B1545),ROW(),"")</f>
        <v>1545</v>
      </c>
      <c r="B1545" s="24" t="n">
        <f aca="false">IF(AND(MID(C1545,2,1)&lt;&gt;"/",MID(C1545,1,1)="/"),INT(B1544)+1,B1544+0.01)</f>
        <v>1507</v>
      </c>
      <c r="C1545" s="25" t="s">
        <v>3503</v>
      </c>
      <c r="D1545" s="25" t="s">
        <v>1</v>
      </c>
      <c r="E1545" s="26" t="s">
        <v>3504</v>
      </c>
      <c r="F1545" s="26" t="s">
        <v>3504</v>
      </c>
      <c r="G1545" s="47" t="n">
        <v>0</v>
      </c>
      <c r="H1545" s="47" t="n">
        <v>0</v>
      </c>
      <c r="I1545" s="30" t="s">
        <v>20</v>
      </c>
      <c r="J1545" s="26" t="s">
        <v>21</v>
      </c>
      <c r="K1545" s="27" t="s">
        <v>22</v>
      </c>
      <c r="L1545" s="28" t="s">
        <v>191</v>
      </c>
      <c r="M1545" s="28" t="s">
        <v>8</v>
      </c>
      <c r="N1545" s="28"/>
      <c r="O1545" s="28"/>
      <c r="P1545" s="20" t="s">
        <v>3505</v>
      </c>
      <c r="Q1545" s="21"/>
      <c r="R1545" s="1"/>
      <c r="S1545" s="1" t="str">
        <f aca="false">IF(E1545=F1545,"","NOT EQUAL")</f>
        <v/>
      </c>
      <c r="T1545" s="1" t="str">
        <f aca="false">IF(ISNA(VLOOKUP(P1545,'NEW XEQM.c'!D:D,1,0)),"--",VLOOKUP(P1545,'NEW XEQM.c'!D:G,3,0))</f>
        <v>--</v>
      </c>
      <c r="U1545" s="1"/>
      <c r="W1545" s="0" t="str">
        <f aca="false">SUBSTITUTE(IF(AND(T1545="--",FIND("STD",E1545),FIND("fn",C1545)&gt;0,FIND("ITM_",P1545),I1545="CAT_FNCT"),E1545,""),"""","")</f>
        <v>L STD_SUB_m STD_SUB_alpha</v>
      </c>
    </row>
    <row r="1546" customFormat="false" ht="15.75" hidden="false" customHeight="false" outlineLevel="0" collapsed="false">
      <c r="A1546" s="23" t="n">
        <f aca="false">IF(B1546=INT(B1546),ROW(),"")</f>
        <v>1546</v>
      </c>
      <c r="B1546" s="24" t="n">
        <f aca="false">IF(AND(MID(C1546,2,1)&lt;&gt;"/",MID(C1546,1,1)="/"),INT(B1545)+1,B1545+0.01)</f>
        <v>1508</v>
      </c>
      <c r="C1546" s="25" t="s">
        <v>3506</v>
      </c>
      <c r="D1546" s="34" t="s">
        <v>138</v>
      </c>
      <c r="E1546" s="26" t="s">
        <v>3507</v>
      </c>
      <c r="F1546" s="26" t="s">
        <v>3507</v>
      </c>
      <c r="G1546" s="47" t="n">
        <v>0</v>
      </c>
      <c r="H1546" s="47" t="n">
        <v>0</v>
      </c>
      <c r="I1546" s="30" t="s">
        <v>20</v>
      </c>
      <c r="J1546" s="26" t="s">
        <v>21</v>
      </c>
      <c r="K1546" s="27" t="s">
        <v>22</v>
      </c>
      <c r="L1546" s="28" t="s">
        <v>7</v>
      </c>
      <c r="M1546" s="28" t="s">
        <v>8</v>
      </c>
      <c r="N1546" s="28"/>
      <c r="O1546" s="28"/>
      <c r="P1546" s="20" t="s">
        <v>3508</v>
      </c>
      <c r="Q1546" s="21"/>
      <c r="R1546" s="1"/>
      <c r="S1546" s="1" t="str">
        <f aca="false">IF(E1546=F1546,"","NOT EQUAL")</f>
        <v/>
      </c>
      <c r="T1546" s="1" t="str">
        <f aca="false">IF(ISNA(VLOOKUP(P1546,'NEW XEQM.c'!D:D,1,0)),"--",VLOOKUP(P1546,'NEW XEQM.c'!D:G,3,0))</f>
        <v>LNBETA</v>
      </c>
      <c r="U1546" s="1" t="s">
        <v>133</v>
      </c>
      <c r="W1546" s="0" t="str">
        <f aca="false">SUBSTITUTE(IF(AND(T1546="--",FIND("STD",E1546),FIND("fn",C1546)&gt;0,FIND("ITM_",P1546),I1546="CAT_FNCT"),E1546,""),"""","")</f>
        <v/>
      </c>
    </row>
    <row r="1547" customFormat="false" ht="15.75" hidden="false" customHeight="false" outlineLevel="0" collapsed="false">
      <c r="A1547" s="23" t="n">
        <f aca="false">IF(B1547=INT(B1547),ROW(),"")</f>
        <v>1547</v>
      </c>
      <c r="B1547" s="24" t="n">
        <f aca="false">IF(AND(MID(C1547,2,1)&lt;&gt;"/",MID(C1547,1,1)="/"),INT(B1546)+1,B1546+0.01)</f>
        <v>1509</v>
      </c>
      <c r="C1547" s="25" t="s">
        <v>3509</v>
      </c>
      <c r="D1547" s="34" t="s">
        <v>138</v>
      </c>
      <c r="E1547" s="26" t="s">
        <v>3510</v>
      </c>
      <c r="F1547" s="26" t="s">
        <v>3510</v>
      </c>
      <c r="G1547" s="47" t="n">
        <v>0</v>
      </c>
      <c r="H1547" s="47" t="n">
        <v>0</v>
      </c>
      <c r="I1547" s="30" t="s">
        <v>20</v>
      </c>
      <c r="J1547" s="26" t="s">
        <v>21</v>
      </c>
      <c r="K1547" s="27" t="s">
        <v>22</v>
      </c>
      <c r="L1547" s="28" t="s">
        <v>191</v>
      </c>
      <c r="M1547" s="28" t="s">
        <v>8</v>
      </c>
      <c r="N1547" s="28"/>
      <c r="O1547" s="28"/>
      <c r="P1547" s="20" t="s">
        <v>3511</v>
      </c>
      <c r="Q1547" s="21"/>
      <c r="R1547" s="1"/>
      <c r="S1547" s="1" t="str">
        <f aca="false">IF(E1547=F1547,"","NOT EQUAL")</f>
        <v/>
      </c>
      <c r="T1547" s="1" t="str">
        <f aca="false">IF(ISNA(VLOOKUP(P1547,'NEW XEQM.c'!D:D,1,0)),"--",VLOOKUP(P1547,'NEW XEQM.c'!D:G,3,0))</f>
        <v>LNGAMMA</v>
      </c>
      <c r="U1547" s="1" t="s">
        <v>133</v>
      </c>
      <c r="W1547" s="0" t="str">
        <f aca="false">SUBSTITUTE(IF(AND(T1547="--",FIND("STD",E1547),FIND("fn",C1547)&gt;0,FIND("ITM_",P1547),I1547="CAT_FNCT"),E1547,""),"""","")</f>
        <v/>
      </c>
    </row>
    <row r="1548" customFormat="false" ht="15.75" hidden="false" customHeight="false" outlineLevel="0" collapsed="false">
      <c r="A1548" s="23" t="n">
        <f aca="false">IF(B1548=INT(B1548),ROW(),"")</f>
        <v>1548</v>
      </c>
      <c r="B1548" s="24" t="n">
        <f aca="false">IF(AND(MID(C1548,2,1)&lt;&gt;"/",MID(C1548,1,1)="/"),INT(B1547)+1,B1547+0.01)</f>
        <v>1510</v>
      </c>
      <c r="C1548" s="25" t="s">
        <v>3512</v>
      </c>
      <c r="D1548" s="25" t="s">
        <v>3513</v>
      </c>
      <c r="E1548" s="26" t="s">
        <v>3514</v>
      </c>
      <c r="F1548" s="26" t="s">
        <v>3514</v>
      </c>
      <c r="G1548" s="47" t="n">
        <v>0</v>
      </c>
      <c r="H1548" s="47" t="n">
        <v>0</v>
      </c>
      <c r="I1548" s="30" t="s">
        <v>20</v>
      </c>
      <c r="J1548" s="26" t="s">
        <v>21</v>
      </c>
      <c r="K1548" s="27" t="s">
        <v>170</v>
      </c>
      <c r="L1548" s="28" t="s">
        <v>7</v>
      </c>
      <c r="M1548" s="28" t="s">
        <v>244</v>
      </c>
      <c r="N1548" s="28"/>
      <c r="O1548" s="28"/>
      <c r="P1548" s="20" t="s">
        <v>3515</v>
      </c>
      <c r="Q1548" s="21"/>
      <c r="R1548" s="1"/>
      <c r="S1548" s="1" t="str">
        <f aca="false">IF(E1548=F1548,"","NOT EQUAL")</f>
        <v/>
      </c>
      <c r="T1548" s="1" t="str">
        <f aca="false">IF(ISNA(VLOOKUP(P1548,'NEW XEQM.c'!D:D,1,0)),"--",VLOOKUP(P1548,'NEW XEQM.c'!D:G,3,0))</f>
        <v>--</v>
      </c>
      <c r="U1548" s="1"/>
      <c r="W1548" s="0" t="e">
        <f aca="false">SUBSTITUTE(IF(AND(T1548="--",FIND("STD",E1548),FIND("fn",C1548)&gt;0,FIND("ITM_",P1548),I1548="CAT_FNCT"),E1548,""),"""","")</f>
        <v>#VALUE!</v>
      </c>
    </row>
    <row r="1549" customFormat="false" ht="15.75" hidden="false" customHeight="false" outlineLevel="0" collapsed="false">
      <c r="A1549" s="23" t="n">
        <f aca="false">IF(B1549=INT(B1549),ROW(),"")</f>
        <v>1549</v>
      </c>
      <c r="B1549" s="24" t="n">
        <f aca="false">IF(AND(MID(C1549,2,1)&lt;&gt;"/",MID(C1549,1,1)="/"),INT(B1548)+1,B1548+0.01)</f>
        <v>1511</v>
      </c>
      <c r="C1549" s="25" t="s">
        <v>3512</v>
      </c>
      <c r="D1549" s="25" t="s">
        <v>3516</v>
      </c>
      <c r="E1549" s="26" t="s">
        <v>3517</v>
      </c>
      <c r="F1549" s="26" t="s">
        <v>3517</v>
      </c>
      <c r="G1549" s="47" t="n">
        <v>0</v>
      </c>
      <c r="H1549" s="47" t="n">
        <v>0</v>
      </c>
      <c r="I1549" s="30" t="s">
        <v>20</v>
      </c>
      <c r="J1549" s="26" t="s">
        <v>21</v>
      </c>
      <c r="K1549" s="27" t="s">
        <v>22</v>
      </c>
      <c r="L1549" s="28" t="s">
        <v>7</v>
      </c>
      <c r="M1549" s="28" t="s">
        <v>244</v>
      </c>
      <c r="N1549" s="28"/>
      <c r="O1549" s="28"/>
      <c r="P1549" s="20" t="s">
        <v>3518</v>
      </c>
      <c r="Q1549" s="21"/>
      <c r="R1549" s="1"/>
      <c r="S1549" s="1" t="str">
        <f aca="false">IF(E1549=F1549,"","NOT EQUAL")</f>
        <v/>
      </c>
      <c r="T1549" s="1" t="str">
        <f aca="false">IF(ISNA(VLOOKUP(P1549,'NEW XEQM.c'!D:D,1,0)),"--",VLOOKUP(P1549,'NEW XEQM.c'!D:G,3,0))</f>
        <v>--</v>
      </c>
      <c r="U1549" s="1"/>
      <c r="W1549" s="0" t="e">
        <f aca="false">SUBSTITUTE(IF(AND(T1549="--",FIND("STD",E1549),FIND("fn",C1549)&gt;0,FIND("ITM_",P1549),I1549="CAT_FNCT"),E1549,""),"""","")</f>
        <v>#VALUE!</v>
      </c>
    </row>
    <row r="1550" customFormat="false" ht="15.75" hidden="false" customHeight="false" outlineLevel="0" collapsed="false">
      <c r="A1550" s="23" t="n">
        <f aca="false">IF(B1550=INT(B1550),ROW(),"")</f>
        <v>1550</v>
      </c>
      <c r="B1550" s="24" t="n">
        <f aca="false">IF(AND(MID(C1550,2,1)&lt;&gt;"/",MID(C1550,1,1)="/"),INT(B1549)+1,B1549+0.01)</f>
        <v>1512</v>
      </c>
      <c r="C1550" s="25" t="s">
        <v>3512</v>
      </c>
      <c r="D1550" s="25" t="s">
        <v>3519</v>
      </c>
      <c r="E1550" s="26" t="s">
        <v>3520</v>
      </c>
      <c r="F1550" s="26" t="s">
        <v>3520</v>
      </c>
      <c r="G1550" s="47" t="n">
        <v>0</v>
      </c>
      <c r="H1550" s="47" t="n">
        <v>0</v>
      </c>
      <c r="I1550" s="30" t="s">
        <v>20</v>
      </c>
      <c r="J1550" s="26" t="s">
        <v>21</v>
      </c>
      <c r="K1550" s="27" t="s">
        <v>22</v>
      </c>
      <c r="L1550" s="28" t="s">
        <v>7</v>
      </c>
      <c r="M1550" s="28" t="s">
        <v>244</v>
      </c>
      <c r="N1550" s="28"/>
      <c r="O1550" s="28"/>
      <c r="P1550" s="20" t="s">
        <v>3521</v>
      </c>
      <c r="Q1550" s="21"/>
      <c r="R1550" s="1"/>
      <c r="S1550" s="1" t="str">
        <f aca="false">IF(E1550=F1550,"","NOT EQUAL")</f>
        <v/>
      </c>
      <c r="T1550" s="1" t="str">
        <f aca="false">IF(ISNA(VLOOKUP(P1550,'NEW XEQM.c'!D:D,1,0)),"--",VLOOKUP(P1550,'NEW XEQM.c'!D:G,3,0))</f>
        <v>--</v>
      </c>
      <c r="U1550" s="1"/>
      <c r="W1550" s="0" t="e">
        <f aca="false">SUBSTITUTE(IF(AND(T1550="--",FIND("STD",E1550),FIND("fn",C1550)&gt;0,FIND("ITM_",P1550),I1550="CAT_FNCT"),E1550,""),"""","")</f>
        <v>#VALUE!</v>
      </c>
    </row>
    <row r="1551" customFormat="false" ht="15.75" hidden="false" customHeight="false" outlineLevel="0" collapsed="false">
      <c r="A1551" s="23" t="n">
        <f aca="false">IF(B1551=INT(B1551),ROW(),"")</f>
        <v>1551</v>
      </c>
      <c r="B1551" s="24" t="n">
        <f aca="false">IF(AND(MID(C1551,2,1)&lt;&gt;"/",MID(C1551,1,1)="/"),INT(B1550)+1,B1550+0.01)</f>
        <v>1513</v>
      </c>
      <c r="C1551" s="25" t="s">
        <v>3512</v>
      </c>
      <c r="D1551" s="25" t="s">
        <v>3522</v>
      </c>
      <c r="E1551" s="26" t="s">
        <v>3523</v>
      </c>
      <c r="F1551" s="26" t="s">
        <v>3523</v>
      </c>
      <c r="G1551" s="47" t="n">
        <v>0</v>
      </c>
      <c r="H1551" s="47" t="n">
        <v>0</v>
      </c>
      <c r="I1551" s="30" t="s">
        <v>20</v>
      </c>
      <c r="J1551" s="26" t="s">
        <v>21</v>
      </c>
      <c r="K1551" s="27" t="s">
        <v>22</v>
      </c>
      <c r="L1551" s="28" t="s">
        <v>7</v>
      </c>
      <c r="M1551" s="28" t="s">
        <v>244</v>
      </c>
      <c r="N1551" s="28"/>
      <c r="O1551" s="28"/>
      <c r="P1551" s="20" t="s">
        <v>3524</v>
      </c>
      <c r="Q1551" s="21"/>
      <c r="R1551" s="1"/>
      <c r="S1551" s="1" t="str">
        <f aca="false">IF(E1551=F1551,"","NOT EQUAL")</f>
        <v/>
      </c>
      <c r="T1551" s="1" t="str">
        <f aca="false">IF(ISNA(VLOOKUP(P1551,'NEW XEQM.c'!D:D,1,0)),"--",VLOOKUP(P1551,'NEW XEQM.c'!D:G,3,0))</f>
        <v>--</v>
      </c>
      <c r="U1551" s="1"/>
      <c r="W1551" s="0" t="e">
        <f aca="false">SUBSTITUTE(IF(AND(T1551="--",FIND("STD",E1551),FIND("fn",C1551)&gt;0,FIND("ITM_",P1551),I1551="CAT_FNCT"),E1551,""),"""","")</f>
        <v>#VALUE!</v>
      </c>
    </row>
    <row r="1552" customFormat="false" ht="15.75" hidden="false" customHeight="false" outlineLevel="0" collapsed="false">
      <c r="A1552" s="23" t="n">
        <f aca="false">IF(B1552=INT(B1552),ROW(),"")</f>
        <v>1552</v>
      </c>
      <c r="B1552" s="24" t="n">
        <f aca="false">IF(AND(MID(C1552,2,1)&lt;&gt;"/",MID(C1552,1,1)="/"),INT(B1551)+1,B1551+0.01)</f>
        <v>1514</v>
      </c>
      <c r="C1552" s="25" t="s">
        <v>3512</v>
      </c>
      <c r="D1552" s="25" t="s">
        <v>3525</v>
      </c>
      <c r="E1552" s="26" t="s">
        <v>3526</v>
      </c>
      <c r="F1552" s="26" t="s">
        <v>3526</v>
      </c>
      <c r="G1552" s="47" t="n">
        <v>0</v>
      </c>
      <c r="H1552" s="47" t="n">
        <v>0</v>
      </c>
      <c r="I1552" s="30" t="s">
        <v>20</v>
      </c>
      <c r="J1552" s="26" t="s">
        <v>21</v>
      </c>
      <c r="K1552" s="27" t="s">
        <v>22</v>
      </c>
      <c r="L1552" s="28" t="s">
        <v>7</v>
      </c>
      <c r="M1552" s="28" t="s">
        <v>244</v>
      </c>
      <c r="N1552" s="28"/>
      <c r="O1552" s="28"/>
      <c r="P1552" s="20" t="s">
        <v>3527</v>
      </c>
      <c r="Q1552" s="21"/>
      <c r="R1552" s="1"/>
      <c r="S1552" s="1" t="str">
        <f aca="false">IF(E1552=F1552,"","NOT EQUAL")</f>
        <v/>
      </c>
      <c r="T1552" s="1" t="str">
        <f aca="false">IF(ISNA(VLOOKUP(P1552,'NEW XEQM.c'!D:D,1,0)),"--",VLOOKUP(P1552,'NEW XEQM.c'!D:G,3,0))</f>
        <v>--</v>
      </c>
      <c r="U1552" s="1"/>
      <c r="W1552" s="0" t="str">
        <f aca="false">SUBSTITUTE(IF(AND(T1552="--",FIND("STD",E1552),FIND("fn",C1552)&gt;0,FIND("ITM_",P1552),I1552="CAT_FNCT"),E1552,""),"""","")</f>
        <v>LOAD STD_SIGMA</v>
      </c>
    </row>
    <row r="1553" customFormat="false" ht="15.75" hidden="false" customHeight="false" outlineLevel="0" collapsed="false">
      <c r="A1553" s="23" t="n">
        <f aca="false">IF(B1553=INT(B1553),ROW(),"")</f>
        <v>1553</v>
      </c>
      <c r="B1553" s="24" t="n">
        <f aca="false">IF(AND(MID(C1553,2,1)&lt;&gt;"/",MID(C1553,1,1)="/"),INT(B1552)+1,B1552+0.01)</f>
        <v>1515</v>
      </c>
      <c r="C1553" s="25" t="s">
        <v>3528</v>
      </c>
      <c r="D1553" s="25" t="s">
        <v>150</v>
      </c>
      <c r="E1553" s="26" t="s">
        <v>3529</v>
      </c>
      <c r="F1553" s="26" t="s">
        <v>3529</v>
      </c>
      <c r="G1553" s="47" t="n">
        <v>0</v>
      </c>
      <c r="H1553" s="47" t="n">
        <v>99</v>
      </c>
      <c r="I1553" s="30" t="s">
        <v>20</v>
      </c>
      <c r="J1553" s="26" t="s">
        <v>21</v>
      </c>
      <c r="K1553" s="27" t="s">
        <v>22</v>
      </c>
      <c r="L1553" s="28" t="s">
        <v>7</v>
      </c>
      <c r="M1553" s="28" t="s">
        <v>152</v>
      </c>
      <c r="N1553" s="28"/>
      <c r="O1553" s="28"/>
      <c r="P1553" s="20" t="s">
        <v>3530</v>
      </c>
      <c r="Q1553" s="21"/>
      <c r="R1553" s="1"/>
      <c r="S1553" s="1" t="str">
        <f aca="false">IF(E1553=F1553,"","NOT EQUAL")</f>
        <v/>
      </c>
      <c r="T1553" s="1" t="str">
        <f aca="false">IF(ISNA(VLOOKUP(P1553,'NEW XEQM.c'!D:D,1,0)),"--",VLOOKUP(P1553,'NEW XEQM.c'!D:G,3,0))</f>
        <v>--</v>
      </c>
      <c r="U1553" s="1"/>
      <c r="W1553" s="0" t="e">
        <f aca="false">SUBSTITUTE(IF(AND(T1553="--",FIND("STD",E1553),FIND("fn",C1553)&gt;0,FIND("ITM_",P1553),I1553="CAT_FNCT"),E1553,""),"""","")</f>
        <v>#VALUE!</v>
      </c>
    </row>
    <row r="1554" customFormat="false" ht="15.75" hidden="false" customHeight="false" outlineLevel="0" collapsed="false">
      <c r="A1554" s="23" t="n">
        <f aca="false">IF(B1554=INT(B1554),ROW(),"")</f>
        <v>1554</v>
      </c>
      <c r="B1554" s="24" t="n">
        <f aca="false">IF(AND(MID(C1554,2,1)&lt;&gt;"/",MID(C1554,1,1)="/"),INT(B1553)+1,B1553+0.01)</f>
        <v>1516</v>
      </c>
      <c r="C1554" s="25" t="s">
        <v>3531</v>
      </c>
      <c r="D1554" s="25" t="s">
        <v>1</v>
      </c>
      <c r="E1554" s="26" t="s">
        <v>3532</v>
      </c>
      <c r="F1554" s="26" t="s">
        <v>3532</v>
      </c>
      <c r="G1554" s="47" t="n">
        <v>0</v>
      </c>
      <c r="H1554" s="47" t="n">
        <v>0</v>
      </c>
      <c r="I1554" s="30" t="s">
        <v>20</v>
      </c>
      <c r="J1554" s="26" t="s">
        <v>21</v>
      </c>
      <c r="K1554" s="27" t="s">
        <v>22</v>
      </c>
      <c r="L1554" s="28" t="s">
        <v>7</v>
      </c>
      <c r="M1554" s="28" t="s">
        <v>8</v>
      </c>
      <c r="N1554" s="28"/>
      <c r="O1554" s="28"/>
      <c r="P1554" s="20" t="s">
        <v>3533</v>
      </c>
      <c r="Q1554" s="21"/>
      <c r="R1554" s="1"/>
      <c r="S1554" s="1" t="str">
        <f aca="false">IF(E1554=F1554,"","NOT EQUAL")</f>
        <v/>
      </c>
      <c r="T1554" s="1" t="str">
        <f aca="false">IF(ISNA(VLOOKUP(P1554,'NEW XEQM.c'!D:D,1,0)),"--",VLOOKUP(P1554,'NEW XEQM.c'!D:G,3,0))</f>
        <v>--</v>
      </c>
      <c r="U1554" s="1"/>
      <c r="W1554" s="0" t="e">
        <f aca="false">SUBSTITUTE(IF(AND(T1554="--",FIND("STD",E1554),FIND("fn",C1554)&gt;0,FIND("ITM_",P1554),I1554="CAT_FNCT"),E1554,""),"""","")</f>
        <v>#VALUE!</v>
      </c>
    </row>
    <row r="1555" customFormat="false" ht="15.75" hidden="false" customHeight="false" outlineLevel="0" collapsed="false">
      <c r="A1555" s="23" t="n">
        <f aca="false">IF(B1555=INT(B1555),ROW(),"")</f>
        <v>1555</v>
      </c>
      <c r="B1555" s="24" t="n">
        <f aca="false">IF(AND(MID(C1555,2,1)&lt;&gt;"/",MID(C1555,1,1)="/"),INT(B1554)+1,B1554+0.01)</f>
        <v>1517</v>
      </c>
      <c r="C1555" s="25" t="s">
        <v>3534</v>
      </c>
      <c r="D1555" s="25" t="s">
        <v>1</v>
      </c>
      <c r="E1555" s="26" t="s">
        <v>3535</v>
      </c>
      <c r="F1555" s="26" t="s">
        <v>3535</v>
      </c>
      <c r="G1555" s="47" t="n">
        <v>0</v>
      </c>
      <c r="H1555" s="47" t="n">
        <v>0</v>
      </c>
      <c r="I1555" s="30" t="s">
        <v>20</v>
      </c>
      <c r="J1555" s="26" t="s">
        <v>21</v>
      </c>
      <c r="K1555" s="27" t="s">
        <v>22</v>
      </c>
      <c r="L1555" s="28" t="s">
        <v>7</v>
      </c>
      <c r="M1555" s="28" t="s">
        <v>8</v>
      </c>
      <c r="N1555" s="28"/>
      <c r="O1555" s="28"/>
      <c r="P1555" s="20" t="s">
        <v>3536</v>
      </c>
      <c r="Q1555" s="21"/>
      <c r="R1555" s="1"/>
      <c r="S1555" s="1" t="str">
        <f aca="false">IF(E1555=F1555,"","NOT EQUAL")</f>
        <v/>
      </c>
      <c r="T1555" s="1" t="str">
        <f aca="false">IF(ISNA(VLOOKUP(P1555,'NEW XEQM.c'!D:D,1,0)),"--",VLOOKUP(P1555,'NEW XEQM.c'!D:G,3,0))</f>
        <v>--</v>
      </c>
      <c r="U1555" s="1"/>
      <c r="W1555" s="0" t="e">
        <f aca="false">SUBSTITUTE(IF(AND(T1555="--",FIND("STD",E1555),FIND("fn",C1555)&gt;0,FIND("ITM_",P1555),I1555="CAT_FNCT"),E1555,""),"""","")</f>
        <v>#VALUE!</v>
      </c>
    </row>
    <row r="1556" customFormat="false" ht="15.75" hidden="false" customHeight="false" outlineLevel="0" collapsed="false">
      <c r="A1556" s="23" t="n">
        <f aca="false">IF(B1556=INT(B1556),ROW(),"")</f>
        <v>1556</v>
      </c>
      <c r="B1556" s="24" t="n">
        <f aca="false">IF(AND(MID(C1556,2,1)&lt;&gt;"/",MID(C1556,1,1)="/"),INT(B1555)+1,B1555+0.01)</f>
        <v>1518</v>
      </c>
      <c r="C1556" s="25" t="s">
        <v>3537</v>
      </c>
      <c r="D1556" s="25" t="s">
        <v>1</v>
      </c>
      <c r="E1556" s="26" t="s">
        <v>3538</v>
      </c>
      <c r="F1556" s="26" t="s">
        <v>3538</v>
      </c>
      <c r="G1556" s="47" t="n">
        <v>0</v>
      </c>
      <c r="H1556" s="47" t="n">
        <v>0</v>
      </c>
      <c r="I1556" s="30" t="s">
        <v>20</v>
      </c>
      <c r="J1556" s="26" t="s">
        <v>21</v>
      </c>
      <c r="K1556" s="27" t="s">
        <v>22</v>
      </c>
      <c r="L1556" s="28" t="s">
        <v>7</v>
      </c>
      <c r="M1556" s="28" t="s">
        <v>8</v>
      </c>
      <c r="N1556" s="28"/>
      <c r="O1556" s="28"/>
      <c r="P1556" s="20" t="s">
        <v>3539</v>
      </c>
      <c r="Q1556" s="21"/>
      <c r="R1556" s="1"/>
      <c r="S1556" s="1" t="str">
        <f aca="false">IF(E1556=F1556,"","NOT EQUAL")</f>
        <v/>
      </c>
      <c r="T1556" s="1" t="str">
        <f aca="false">IF(ISNA(VLOOKUP(P1556,'NEW XEQM.c'!D:D,1,0)),"--",VLOOKUP(P1556,'NEW XEQM.c'!D:G,3,0))</f>
        <v>--</v>
      </c>
      <c r="U1556" s="1"/>
      <c r="W1556" s="0" t="e">
        <f aca="false">SUBSTITUTE(IF(AND(T1556="--",FIND("STD",E1556),FIND("fn",C1556)&gt;0,FIND("ITM_",P1556),I1556="CAT_FNCT"),E1556,""),"""","")</f>
        <v>#VALUE!</v>
      </c>
    </row>
    <row r="1557" customFormat="false" ht="15.75" hidden="false" customHeight="false" outlineLevel="0" collapsed="false">
      <c r="A1557" s="23" t="n">
        <f aca="false">IF(B1557=INT(B1557),ROW(),"")</f>
        <v>1557</v>
      </c>
      <c r="B1557" s="24" t="n">
        <f aca="false">IF(AND(MID(C1557,2,1)&lt;&gt;"/",MID(C1557,1,1)="/"),INT(B1556)+1,B1556+0.01)</f>
        <v>1519</v>
      </c>
      <c r="C1557" s="68" t="s">
        <v>2735</v>
      </c>
      <c r="D1557" s="68" t="s">
        <v>1</v>
      </c>
      <c r="E1557" s="69" t="s">
        <v>2736</v>
      </c>
      <c r="F1557" s="70" t="s">
        <v>2737</v>
      </c>
      <c r="G1557" s="71" t="n">
        <v>0</v>
      </c>
      <c r="H1557" s="71" t="n">
        <v>0</v>
      </c>
      <c r="I1557" s="30" t="s">
        <v>20</v>
      </c>
      <c r="J1557" s="26" t="s">
        <v>21</v>
      </c>
      <c r="K1557" s="27" t="s">
        <v>22</v>
      </c>
      <c r="L1557" s="28" t="s">
        <v>7</v>
      </c>
      <c r="M1557" s="28" t="s">
        <v>244</v>
      </c>
      <c r="N1557" s="28"/>
      <c r="O1557" s="74"/>
      <c r="P1557" s="20" t="s">
        <v>3540</v>
      </c>
      <c r="Q1557" s="21"/>
      <c r="R1557" s="1"/>
      <c r="S1557" s="1" t="str">
        <f aca="false">IF(E1557=F1557,"","NOT EQUAL")</f>
        <v>NOT EQUAL</v>
      </c>
      <c r="T1557" s="1" t="str">
        <f aca="false">IF(ISNA(VLOOKUP(P1557,'NEW XEQM.c'!D:D,1,0)),"--",VLOOKUP(P1557,'NEW XEQM.c'!D:G,3,0))</f>
        <v>--</v>
      </c>
      <c r="U1557" s="1"/>
      <c r="W1557" s="0" t="e">
        <f aca="false">SUBSTITUTE(IF(AND(T1557="--",FIND("STD",E1557),FIND("fn",C1557)&gt;0,FIND("ITM_",P1557),I1557="CAT_FNCT"),E1557,""),"""","")</f>
        <v>#VALUE!</v>
      </c>
    </row>
    <row r="1558" customFormat="false" ht="15.75" hidden="false" customHeight="false" outlineLevel="0" collapsed="false">
      <c r="A1558" s="23" t="n">
        <f aca="false">IF(B1558=INT(B1558),ROW(),"")</f>
        <v>1558</v>
      </c>
      <c r="B1558" s="24" t="n">
        <f aca="false">IF(AND(MID(C1558,2,1)&lt;&gt;"/",MID(C1558,1,1)="/"),INT(B1557)+1,B1557+0.01)</f>
        <v>1520</v>
      </c>
      <c r="C1558" s="25" t="s">
        <v>3541</v>
      </c>
      <c r="D1558" s="25" t="s">
        <v>1</v>
      </c>
      <c r="E1558" s="26" t="s">
        <v>3542</v>
      </c>
      <c r="F1558" s="26" t="s">
        <v>3542</v>
      </c>
      <c r="G1558" s="47" t="n">
        <v>0</v>
      </c>
      <c r="H1558" s="47" t="n">
        <v>0</v>
      </c>
      <c r="I1558" s="30" t="s">
        <v>20</v>
      </c>
      <c r="J1558" s="26" t="s">
        <v>21</v>
      </c>
      <c r="K1558" s="27" t="s">
        <v>22</v>
      </c>
      <c r="L1558" s="28" t="s">
        <v>7</v>
      </c>
      <c r="M1558" s="28" t="s">
        <v>8</v>
      </c>
      <c r="N1558" s="28"/>
      <c r="O1558" s="28"/>
      <c r="P1558" s="20" t="s">
        <v>3543</v>
      </c>
      <c r="Q1558" s="21"/>
      <c r="R1558" s="1"/>
      <c r="S1558" s="1" t="str">
        <f aca="false">IF(E1558=F1558,"","NOT EQUAL")</f>
        <v/>
      </c>
      <c r="T1558" s="1" t="str">
        <f aca="false">IF(ISNA(VLOOKUP(P1558,'NEW XEQM.c'!D:D,1,0)),"--",VLOOKUP(P1558,'NEW XEQM.c'!D:G,3,0))</f>
        <v>--</v>
      </c>
      <c r="U1558" s="1" t="s">
        <v>120</v>
      </c>
      <c r="W1558" s="0" t="e">
        <f aca="false">SUBSTITUTE(IF(AND(T1558="--",FIND("STD",E1558),FIND("fn",C1558)&gt;0,FIND("ITM_",P1558),I1558="CAT_FNCT"),E1558,""),"""","")</f>
        <v>#VALUE!</v>
      </c>
    </row>
    <row r="1559" customFormat="false" ht="15.75" hidden="false" customHeight="false" outlineLevel="0" collapsed="false">
      <c r="A1559" s="23" t="n">
        <f aca="false">IF(B1559=INT(B1559),ROW(),"")</f>
        <v>1559</v>
      </c>
      <c r="B1559" s="24" t="n">
        <f aca="false">IF(AND(MID(C1559,2,1)&lt;&gt;"/",MID(C1559,1,1)="/"),INT(B1558)+1,B1558+0.01)</f>
        <v>1521</v>
      </c>
      <c r="C1559" s="25" t="s">
        <v>3544</v>
      </c>
      <c r="D1559" s="25" t="s">
        <v>1</v>
      </c>
      <c r="E1559" s="26" t="s">
        <v>3545</v>
      </c>
      <c r="F1559" s="26" t="s">
        <v>3545</v>
      </c>
      <c r="G1559" s="47" t="n">
        <v>0</v>
      </c>
      <c r="H1559" s="47" t="n">
        <v>0</v>
      </c>
      <c r="I1559" s="30" t="s">
        <v>20</v>
      </c>
      <c r="J1559" s="26" t="s">
        <v>21</v>
      </c>
      <c r="K1559" s="27" t="s">
        <v>22</v>
      </c>
      <c r="L1559" s="28" t="s">
        <v>7</v>
      </c>
      <c r="M1559" s="28" t="s">
        <v>8</v>
      </c>
      <c r="N1559" s="28"/>
      <c r="O1559" s="28"/>
      <c r="P1559" s="20" t="s">
        <v>3546</v>
      </c>
      <c r="Q1559" s="21"/>
      <c r="R1559" s="1"/>
      <c r="S1559" s="1" t="str">
        <f aca="false">IF(E1559=F1559,"","NOT EQUAL")</f>
        <v/>
      </c>
      <c r="T1559" s="1" t="str">
        <f aca="false">IF(ISNA(VLOOKUP(P1559,'NEW XEQM.c'!D:D,1,0)),"--",VLOOKUP(P1559,'NEW XEQM.c'!D:G,3,0))</f>
        <v>--</v>
      </c>
      <c r="U1559" s="1"/>
      <c r="W1559" s="0" t="e">
        <f aca="false">SUBSTITUTE(IF(AND(T1559="--",FIND("STD",E1559),FIND("fn",C1559)&gt;0,FIND("ITM_",P1559),I1559="CAT_FNCT"),E1559,""),"""","")</f>
        <v>#VALUE!</v>
      </c>
    </row>
    <row r="1560" customFormat="false" ht="15.75" hidden="false" customHeight="false" outlineLevel="0" collapsed="false">
      <c r="A1560" s="23" t="n">
        <f aca="false">IF(B1560=INT(B1560),ROW(),"")</f>
        <v>1560</v>
      </c>
      <c r="B1560" s="24" t="n">
        <f aca="false">IF(AND(MID(C1560,2,1)&lt;&gt;"/",MID(C1560,1,1)="/"),INT(B1559)+1,B1559+0.01)</f>
        <v>1522</v>
      </c>
      <c r="C1560" s="25" t="s">
        <v>3547</v>
      </c>
      <c r="D1560" s="25" t="s">
        <v>1</v>
      </c>
      <c r="E1560" s="26" t="s">
        <v>3548</v>
      </c>
      <c r="F1560" s="26" t="s">
        <v>3548</v>
      </c>
      <c r="G1560" s="47" t="n">
        <v>0</v>
      </c>
      <c r="H1560" s="47" t="n">
        <v>0</v>
      </c>
      <c r="I1560" s="30" t="s">
        <v>20</v>
      </c>
      <c r="J1560" s="26" t="s">
        <v>21</v>
      </c>
      <c r="K1560" s="27" t="s">
        <v>22</v>
      </c>
      <c r="L1560" s="28" t="s">
        <v>7</v>
      </c>
      <c r="M1560" s="28" t="s">
        <v>8</v>
      </c>
      <c r="N1560" s="28"/>
      <c r="O1560" s="28"/>
      <c r="P1560" s="20" t="s">
        <v>3549</v>
      </c>
      <c r="Q1560" s="21"/>
      <c r="R1560" s="1"/>
      <c r="S1560" s="1" t="str">
        <f aca="false">IF(E1560=F1560,"","NOT EQUAL")</f>
        <v/>
      </c>
      <c r="T1560" s="1" t="str">
        <f aca="false">IF(ISNA(VLOOKUP(P1560,'NEW XEQM.c'!D:D,1,0)),"--",VLOOKUP(P1560,'NEW XEQM.c'!D:G,3,0))</f>
        <v>--</v>
      </c>
      <c r="U1560" s="1"/>
      <c r="W1560" s="0" t="e">
        <f aca="false">SUBSTITUTE(IF(AND(T1560="--",FIND("STD",E1560),FIND("fn",C1560)&gt;0,FIND("ITM_",P1560),I1560="CAT_FNCT"),E1560,""),"""","")</f>
        <v>#VALUE!</v>
      </c>
    </row>
    <row r="1561" customFormat="false" ht="15.75" hidden="false" customHeight="false" outlineLevel="0" collapsed="false">
      <c r="A1561" s="23" t="n">
        <f aca="false">IF(B1561=INT(B1561),ROW(),"")</f>
        <v>1561</v>
      </c>
      <c r="B1561" s="24" t="n">
        <f aca="false">IF(AND(MID(C1561,2,1)&lt;&gt;"/",MID(C1561,1,1)="/"),INT(B1560)+1,B1560+0.01)</f>
        <v>1523</v>
      </c>
      <c r="C1561" s="25" t="s">
        <v>3550</v>
      </c>
      <c r="D1561" s="25" t="s">
        <v>37</v>
      </c>
      <c r="E1561" s="26" t="s">
        <v>3551</v>
      </c>
      <c r="F1561" s="26" t="s">
        <v>3551</v>
      </c>
      <c r="G1561" s="47" t="n">
        <v>0</v>
      </c>
      <c r="H1561" s="47" t="n">
        <v>99</v>
      </c>
      <c r="I1561" s="30" t="s">
        <v>20</v>
      </c>
      <c r="J1561" s="26" t="s">
        <v>21</v>
      </c>
      <c r="K1561" s="27" t="s">
        <v>22</v>
      </c>
      <c r="L1561" s="28" t="s">
        <v>7</v>
      </c>
      <c r="M1561" s="28" t="s">
        <v>39</v>
      </c>
      <c r="N1561" s="28"/>
      <c r="O1561" s="28"/>
      <c r="P1561" s="20" t="s">
        <v>3552</v>
      </c>
      <c r="Q1561" s="21"/>
      <c r="R1561" s="1"/>
      <c r="S1561" s="1" t="str">
        <f aca="false">IF(E1561=F1561,"","NOT EQUAL")</f>
        <v/>
      </c>
      <c r="T1561" s="1" t="str">
        <f aca="false">IF(ISNA(VLOOKUP(P1561,'NEW XEQM.c'!D:D,1,0)),"--",VLOOKUP(P1561,'NEW XEQM.c'!D:G,3,0))</f>
        <v>--</v>
      </c>
      <c r="U1561" s="1"/>
      <c r="W1561" s="0" t="e">
        <f aca="false">SUBSTITUTE(IF(AND(T1561="--",FIND("STD",E1561),FIND("fn",C1561)&gt;0,FIND("ITM_",P1561),I1561="CAT_FNCT"),E1561,""),"""","")</f>
        <v>#VALUE!</v>
      </c>
    </row>
    <row r="1562" customFormat="false" ht="15.75" hidden="false" customHeight="false" outlineLevel="0" collapsed="false">
      <c r="A1562" s="23" t="n">
        <f aca="false">IF(B1562=INT(B1562),ROW(),"")</f>
        <v>1562</v>
      </c>
      <c r="B1562" s="24" t="n">
        <f aca="false">IF(AND(MID(C1562,2,1)&lt;&gt;"/",MID(C1562,1,1)="/"),INT(B1561)+1,B1561+0.01)</f>
        <v>1524</v>
      </c>
      <c r="C1562" s="25" t="s">
        <v>3324</v>
      </c>
      <c r="D1562" s="25" t="s">
        <v>415</v>
      </c>
      <c r="E1562" s="26" t="s">
        <v>3553</v>
      </c>
      <c r="F1562" s="26" t="s">
        <v>3553</v>
      </c>
      <c r="G1562" s="47" t="n">
        <v>0</v>
      </c>
      <c r="H1562" s="47" t="n">
        <v>0</v>
      </c>
      <c r="I1562" s="44" t="s">
        <v>20</v>
      </c>
      <c r="J1562" s="26" t="s">
        <v>21</v>
      </c>
      <c r="K1562" s="27" t="s">
        <v>22</v>
      </c>
      <c r="L1562" s="28" t="s">
        <v>7</v>
      </c>
      <c r="M1562" s="28" t="s">
        <v>8</v>
      </c>
      <c r="N1562" s="28" t="s">
        <v>3199</v>
      </c>
      <c r="O1562" s="28"/>
      <c r="P1562" s="20" t="s">
        <v>3554</v>
      </c>
      <c r="Q1562" s="21"/>
      <c r="R1562" s="1"/>
      <c r="S1562" s="1" t="str">
        <f aca="false">IF(E1562=F1562,"","NOT EQUAL")</f>
        <v/>
      </c>
      <c r="T1562" s="1" t="str">
        <f aca="false">IF(ISNA(VLOOKUP(P1562,'NEW XEQM.c'!D:D,1,0)),"--",VLOOKUP(P1562,'NEW XEQM.c'!D:G,3,0))</f>
        <v>MULPI</v>
      </c>
      <c r="U1562" s="1" t="s">
        <v>273</v>
      </c>
      <c r="W1562" s="0" t="str">
        <f aca="false">SUBSTITUTE(IF(AND(T1562="--",FIND("STD",E1562),FIND("fn",C1562)&gt;0,FIND("ITM_",P1562),I1562="CAT_FNCT"),E1562,""),"""","")</f>
        <v/>
      </c>
    </row>
    <row r="1563" customFormat="false" ht="15.75" hidden="false" customHeight="false" outlineLevel="0" collapsed="false">
      <c r="A1563" s="23" t="n">
        <f aca="false">IF(B1563=INT(B1563),ROW(),"")</f>
        <v>1563</v>
      </c>
      <c r="B1563" s="24" t="n">
        <f aca="false">IF(AND(MID(C1563,2,1)&lt;&gt;"/",MID(C1563,1,1)="/"),INT(B1562)+1,B1562+0.01)</f>
        <v>1525</v>
      </c>
      <c r="C1563" s="25" t="s">
        <v>17</v>
      </c>
      <c r="D1563" s="25" t="s">
        <v>37</v>
      </c>
      <c r="E1563" s="26" t="s">
        <v>3176</v>
      </c>
      <c r="F1563" s="26" t="s">
        <v>3176</v>
      </c>
      <c r="G1563" s="47" t="n">
        <v>0</v>
      </c>
      <c r="H1563" s="47" t="n">
        <v>99</v>
      </c>
      <c r="I1563" s="30" t="s">
        <v>20</v>
      </c>
      <c r="J1563" s="26" t="s">
        <v>5</v>
      </c>
      <c r="K1563" s="27" t="s">
        <v>6</v>
      </c>
      <c r="L1563" s="28" t="s">
        <v>7</v>
      </c>
      <c r="M1563" s="28" t="s">
        <v>39</v>
      </c>
      <c r="N1563" s="28"/>
      <c r="O1563" s="28"/>
      <c r="P1563" s="20" t="s">
        <v>3555</v>
      </c>
      <c r="Q1563" s="21"/>
      <c r="R1563" s="1"/>
      <c r="S1563" s="1" t="str">
        <f aca="false">IF(E1563=F1563,"","NOT EQUAL")</f>
        <v/>
      </c>
      <c r="T1563" s="1" t="str">
        <f aca="false">IF(ISNA(VLOOKUP(P1563,'NEW XEQM.c'!D:D,1,0)),"--",VLOOKUP(P1563,'NEW XEQM.c'!D:G,3,0))</f>
        <v>--</v>
      </c>
      <c r="U1563" s="1"/>
      <c r="W1563" s="0" t="e">
        <f aca="false">SUBSTITUTE(IF(AND(T1563="--",FIND("STD",E1563),FIND("fn",C1563)&gt;0,FIND("ITM_",P1563),I1563="CAT_FNCT"),E1563,""),"""","")</f>
        <v>#VALUE!</v>
      </c>
    </row>
    <row r="1564" customFormat="false" ht="15.75" hidden="false" customHeight="false" outlineLevel="0" collapsed="false">
      <c r="A1564" s="23" t="n">
        <f aca="false">IF(B1564=INT(B1564),ROW(),"")</f>
        <v>1564</v>
      </c>
      <c r="B1564" s="24" t="n">
        <f aca="false">IF(AND(MID(C1564,2,1)&lt;&gt;"/",MID(C1564,1,1)="/"),INT(B1563)+1,B1563+0.01)</f>
        <v>1526</v>
      </c>
      <c r="C1564" s="0" t="s">
        <v>3556</v>
      </c>
      <c r="D1564" s="0" t="s">
        <v>1</v>
      </c>
      <c r="E1564" s="26" t="s">
        <v>3557</v>
      </c>
      <c r="F1564" s="26" t="s">
        <v>3558</v>
      </c>
      <c r="G1564" s="47" t="n">
        <v>0</v>
      </c>
      <c r="H1564" s="3" t="n">
        <v>0</v>
      </c>
      <c r="I1564" s="2" t="s">
        <v>20</v>
      </c>
      <c r="J1564" s="2" t="s">
        <v>21</v>
      </c>
      <c r="K1564" s="0" t="s">
        <v>3559</v>
      </c>
      <c r="L1564" s="0" t="s">
        <v>7</v>
      </c>
      <c r="M1564" s="28" t="s">
        <v>244</v>
      </c>
      <c r="N1564" s="28"/>
      <c r="O1564" s="28"/>
      <c r="P1564" s="20" t="s">
        <v>3560</v>
      </c>
      <c r="Q1564" s="21"/>
      <c r="R1564" s="1"/>
      <c r="S1564" s="1" t="str">
        <f aca="false">IF(E1564=F1564,"","NOT EQUAL")</f>
        <v>NOT EQUAL</v>
      </c>
      <c r="T1564" s="1" t="str">
        <f aca="false">IF(ISNA(VLOOKUP(P1564,'NEW XEQM.c'!D:D,1,0)),"--",VLOOKUP(P1564,'NEW XEQM.c'!D:G,3,0))</f>
        <v>--</v>
      </c>
      <c r="U1564" s="1"/>
      <c r="W1564" s="0" t="e">
        <f aca="false">SUBSTITUTE(IF(AND(T1564="--",FIND("STD",E1564),FIND("fn",C1564)&gt;0,FIND("ITM_",P1564),I1564="CAT_FNCT"),E1564,""),"""","")</f>
        <v>#VALUE!</v>
      </c>
    </row>
    <row r="1565" customFormat="false" ht="15.75" hidden="false" customHeight="false" outlineLevel="0" collapsed="false">
      <c r="A1565" s="23" t="n">
        <f aca="false">IF(B1565=INT(B1565),ROW(),"")</f>
        <v>1565</v>
      </c>
      <c r="B1565" s="24" t="n">
        <f aca="false">IF(AND(MID(C1565,2,1)&lt;&gt;"/",MID(C1565,1,1)="/"),INT(B1564)+1,B1564+0.01)</f>
        <v>1527</v>
      </c>
      <c r="C1565" s="0" t="s">
        <v>3561</v>
      </c>
      <c r="D1565" s="0" t="s">
        <v>360</v>
      </c>
      <c r="E1565" s="26" t="s">
        <v>3562</v>
      </c>
      <c r="F1565" s="26" t="s">
        <v>3563</v>
      </c>
      <c r="G1565" s="47" t="n">
        <v>0</v>
      </c>
      <c r="H1565" s="47" t="n">
        <v>99</v>
      </c>
      <c r="I1565" s="30" t="s">
        <v>20</v>
      </c>
      <c r="J1565" s="26" t="s">
        <v>5</v>
      </c>
      <c r="K1565" s="0" t="s">
        <v>3559</v>
      </c>
      <c r="L1565" s="0" t="s">
        <v>7</v>
      </c>
      <c r="M1565" s="28" t="s">
        <v>39</v>
      </c>
      <c r="N1565" s="28"/>
      <c r="O1565" s="28"/>
      <c r="P1565" s="20" t="s">
        <v>3564</v>
      </c>
      <c r="Q1565" s="21"/>
      <c r="R1565" s="1"/>
      <c r="S1565" s="1" t="str">
        <f aca="false">IF(E1565=F1565,"","NOT EQUAL")</f>
        <v>NOT EQUAL</v>
      </c>
      <c r="T1565" s="1" t="str">
        <f aca="false">IF(ISNA(VLOOKUP(P1565,'NEW XEQM.c'!D:D,1,0)),"--",VLOOKUP(P1565,'NEW XEQM.c'!D:G,3,0))</f>
        <v>--</v>
      </c>
      <c r="U1565" s="1"/>
      <c r="W1565" s="0" t="e">
        <f aca="false">SUBSTITUTE(IF(AND(T1565="--",FIND("STD",E1565),FIND("fn",C1565)&gt;0,FIND("ITM_",P1565),I1565="CAT_FNCT"),E1565,""),"""","")</f>
        <v>#VALUE!</v>
      </c>
    </row>
    <row r="1566" customFormat="false" ht="15.75" hidden="false" customHeight="false" outlineLevel="0" collapsed="false">
      <c r="A1566" s="23" t="n">
        <f aca="false">IF(B1566=INT(B1566),ROW(),"")</f>
        <v>1566</v>
      </c>
      <c r="B1566" s="24" t="n">
        <f aca="false">IF(AND(MID(C1566,2,1)&lt;&gt;"/",MID(C1566,1,1)="/"),INT(B1565)+1,B1565+0.01)</f>
        <v>1528</v>
      </c>
      <c r="C1566" s="0" t="s">
        <v>3565</v>
      </c>
      <c r="D1566" s="0" t="s">
        <v>1</v>
      </c>
      <c r="E1566" s="26" t="s">
        <v>3566</v>
      </c>
      <c r="F1566" s="26" t="s">
        <v>3567</v>
      </c>
      <c r="G1566" s="47" t="n">
        <v>0</v>
      </c>
      <c r="H1566" s="3" t="n">
        <v>0</v>
      </c>
      <c r="I1566" s="2" t="s">
        <v>20</v>
      </c>
      <c r="J1566" s="2" t="s">
        <v>21</v>
      </c>
      <c r="K1566" s="0" t="s">
        <v>3559</v>
      </c>
      <c r="L1566" s="0" t="s">
        <v>7</v>
      </c>
      <c r="M1566" s="28" t="s">
        <v>8</v>
      </c>
      <c r="N1566" s="28"/>
      <c r="O1566" s="28"/>
      <c r="P1566" s="20" t="s">
        <v>3568</v>
      </c>
      <c r="Q1566" s="21"/>
      <c r="R1566" s="1"/>
      <c r="S1566" s="1" t="str">
        <f aca="false">IF(E1566=F1566,"","NOT EQUAL")</f>
        <v>NOT EQUAL</v>
      </c>
      <c r="T1566" s="1" t="str">
        <f aca="false">IF(ISNA(VLOOKUP(P1566,'NEW XEQM.c'!D:D,1,0)),"--",VLOOKUP(P1566,'NEW XEQM.c'!D:G,3,0))</f>
        <v>--</v>
      </c>
      <c r="U1566" s="1"/>
      <c r="W1566" s="0" t="e">
        <f aca="false">SUBSTITUTE(IF(AND(T1566="--",FIND("STD",E1566),FIND("fn",C1566)&gt;0,FIND("ITM_",P1566),I1566="CAT_FNCT"),E1566,""),"""","")</f>
        <v>#VALUE!</v>
      </c>
    </row>
    <row r="1567" customFormat="false" ht="15.75" hidden="false" customHeight="false" outlineLevel="0" collapsed="false">
      <c r="A1567" s="23" t="n">
        <f aca="false">IF(B1567=INT(B1567),ROW(),"")</f>
        <v>1567</v>
      </c>
      <c r="B1567" s="24" t="n">
        <f aca="false">IF(AND(MID(C1567,2,1)&lt;&gt;"/",MID(C1567,1,1)="/"),INT(B1566)+1,B1566+0.01)</f>
        <v>1529</v>
      </c>
      <c r="C1567" s="0" t="s">
        <v>3344</v>
      </c>
      <c r="D1567" s="0" t="s">
        <v>3569</v>
      </c>
      <c r="E1567" s="26" t="s">
        <v>1197</v>
      </c>
      <c r="F1567" s="26" t="s">
        <v>1197</v>
      </c>
      <c r="G1567" s="47" t="n">
        <v>0</v>
      </c>
      <c r="H1567" s="3" t="n">
        <v>0</v>
      </c>
      <c r="I1567" s="2" t="s">
        <v>20</v>
      </c>
      <c r="J1567" s="2" t="s">
        <v>21</v>
      </c>
      <c r="K1567" s="0" t="s">
        <v>3559</v>
      </c>
      <c r="L1567" s="0" t="s">
        <v>7</v>
      </c>
      <c r="M1567" s="28" t="s">
        <v>8</v>
      </c>
      <c r="N1567" s="28"/>
      <c r="O1567" s="28"/>
      <c r="P1567" s="20" t="s">
        <v>3569</v>
      </c>
      <c r="Q1567" s="21"/>
      <c r="R1567" s="1"/>
      <c r="S1567" s="1" t="str">
        <f aca="false">IF(E1567=F1567,"","NOT EQUAL")</f>
        <v/>
      </c>
      <c r="T1567" s="1" t="str">
        <f aca="false">IF(ISNA(VLOOKUP(P1567,'NEW XEQM.c'!D:D,1,0)),"--",VLOOKUP(P1567,'NEW XEQM.c'!D:G,3,0))</f>
        <v>MDY</v>
      </c>
      <c r="U1567" s="1"/>
      <c r="W1567" s="0" t="e">
        <f aca="false">SUBSTITUTE(IF(AND(T1567="--",FIND("STD",E1567),FIND("fn",C1567)&gt;0,FIND("ITM_",P1567),I1567="CAT_FNCT"),E1567,""),"""","")</f>
        <v>#VALUE!</v>
      </c>
    </row>
    <row r="1568" customFormat="false" ht="15.75" hidden="false" customHeight="false" outlineLevel="0" collapsed="false">
      <c r="A1568" s="23" t="n">
        <f aca="false">IF(B1568=INT(B1568),ROW(),"")</f>
        <v>1568</v>
      </c>
      <c r="B1568" s="24" t="n">
        <f aca="false">IF(AND(MID(C1568,2,1)&lt;&gt;"/",MID(C1568,1,1)="/"),INT(B1567)+1,B1567+0.01)</f>
        <v>1530</v>
      </c>
      <c r="C1568" s="0" t="s">
        <v>3570</v>
      </c>
      <c r="D1568" s="0" t="s">
        <v>1</v>
      </c>
      <c r="E1568" s="26" t="s">
        <v>3571</v>
      </c>
      <c r="F1568" s="26" t="s">
        <v>3382</v>
      </c>
      <c r="G1568" s="47" t="n">
        <v>0</v>
      </c>
      <c r="H1568" s="3" t="n">
        <v>0</v>
      </c>
      <c r="I1568" s="2" t="s">
        <v>20</v>
      </c>
      <c r="J1568" s="2" t="s">
        <v>5</v>
      </c>
      <c r="K1568" s="0" t="s">
        <v>3559</v>
      </c>
      <c r="L1568" s="0" t="s">
        <v>7</v>
      </c>
      <c r="M1568" s="28" t="s">
        <v>244</v>
      </c>
      <c r="N1568" s="28"/>
      <c r="O1568" s="28"/>
      <c r="P1568" s="20" t="s">
        <v>3572</v>
      </c>
      <c r="Q1568" s="21"/>
      <c r="R1568" s="1"/>
      <c r="S1568" s="1" t="str">
        <f aca="false">IF(E1568=F1568,"","NOT EQUAL")</f>
        <v>NOT EQUAL</v>
      </c>
      <c r="T1568" s="1" t="str">
        <f aca="false">IF(ISNA(VLOOKUP(P1568,'NEW XEQM.c'!D:D,1,0)),"--",VLOOKUP(P1568,'NEW XEQM.c'!D:G,3,0))</f>
        <v>--</v>
      </c>
      <c r="U1568" s="1"/>
      <c r="W1568" s="0" t="e">
        <f aca="false">SUBSTITUTE(IF(AND(T1568="--",FIND("STD",E1568),FIND("fn",C1568)&gt;0,FIND("ITM_",P1568),I1568="CAT_FNCT"),E1568,""),"""","")</f>
        <v>#VALUE!</v>
      </c>
    </row>
    <row r="1569" customFormat="false" ht="15.75" hidden="false" customHeight="false" outlineLevel="0" collapsed="false">
      <c r="A1569" s="23" t="n">
        <f aca="false">IF(B1569=INT(B1569),ROW(),"")</f>
        <v>1569</v>
      </c>
      <c r="B1569" s="24" t="n">
        <f aca="false">IF(AND(MID(C1569,2,1)&lt;&gt;"/",MID(C1569,1,1)="/"),INT(B1568)+1,B1568+0.01)</f>
        <v>1531</v>
      </c>
      <c r="C1569" s="25" t="s">
        <v>3570</v>
      </c>
      <c r="D1569" s="25" t="s">
        <v>37</v>
      </c>
      <c r="E1569" s="26" t="s">
        <v>3573</v>
      </c>
      <c r="F1569" s="26" t="s">
        <v>3574</v>
      </c>
      <c r="G1569" s="47" t="n">
        <v>0</v>
      </c>
      <c r="H1569" s="47" t="n">
        <v>99</v>
      </c>
      <c r="I1569" s="30" t="s">
        <v>20</v>
      </c>
      <c r="J1569" s="26" t="s">
        <v>5</v>
      </c>
      <c r="K1569" s="0" t="s">
        <v>3559</v>
      </c>
      <c r="L1569" s="0" t="s">
        <v>7</v>
      </c>
      <c r="M1569" s="28" t="s">
        <v>244</v>
      </c>
      <c r="N1569" s="28"/>
      <c r="O1569" s="28"/>
      <c r="P1569" s="20" t="s">
        <v>3575</v>
      </c>
      <c r="Q1569" s="21"/>
      <c r="R1569" s="1"/>
      <c r="S1569" s="1" t="str">
        <f aca="false">IF(E1569=F1569,"","NOT EQUAL")</f>
        <v>NOT EQUAL</v>
      </c>
      <c r="T1569" s="1" t="str">
        <f aca="false">IF(ISNA(VLOOKUP(P1569,'NEW XEQM.c'!D:D,1,0)),"--",VLOOKUP(P1569,'NEW XEQM.c'!D:G,3,0))</f>
        <v>--</v>
      </c>
      <c r="U1569" s="1"/>
      <c r="W1569" s="0" t="e">
        <f aca="false">SUBSTITUTE(IF(AND(T1569="--",FIND("STD",E1569),FIND("fn",C1569)&gt;0,FIND("ITM_",P1569),I1569="CAT_FNCT"),E1569,""),"""","")</f>
        <v>#VALUE!</v>
      </c>
    </row>
    <row r="1570" customFormat="false" ht="15.75" hidden="false" customHeight="false" outlineLevel="0" collapsed="false">
      <c r="A1570" s="23" t="n">
        <f aca="false">IF(B1570=INT(B1570),ROW(),"")</f>
        <v>1570</v>
      </c>
      <c r="B1570" s="24" t="n">
        <f aca="false">IF(AND(MID(C1570,2,1)&lt;&gt;"/",MID(C1570,1,1)="/"),INT(B1569)+1,B1569+0.01)</f>
        <v>1532</v>
      </c>
      <c r="C1570" s="0" t="s">
        <v>3576</v>
      </c>
      <c r="D1570" s="0" t="s">
        <v>1</v>
      </c>
      <c r="E1570" s="26" t="s">
        <v>3577</v>
      </c>
      <c r="F1570" s="26" t="s">
        <v>3578</v>
      </c>
      <c r="G1570" s="47" t="n">
        <v>0</v>
      </c>
      <c r="H1570" s="3" t="n">
        <v>0</v>
      </c>
      <c r="I1570" s="2" t="s">
        <v>20</v>
      </c>
      <c r="J1570" s="2" t="s">
        <v>21</v>
      </c>
      <c r="K1570" s="0" t="s">
        <v>3559</v>
      </c>
      <c r="L1570" s="0" t="s">
        <v>7</v>
      </c>
      <c r="M1570" s="28" t="s">
        <v>8</v>
      </c>
      <c r="N1570" s="28"/>
      <c r="O1570" s="28"/>
      <c r="P1570" s="20" t="s">
        <v>3579</v>
      </c>
      <c r="Q1570" s="21"/>
      <c r="R1570" s="1"/>
      <c r="S1570" s="1" t="str">
        <f aca="false">IF(E1570=F1570,"","NOT EQUAL")</f>
        <v>NOT EQUAL</v>
      </c>
      <c r="T1570" s="1" t="str">
        <f aca="false">IF(ISNA(VLOOKUP(P1570,'NEW XEQM.c'!D:D,1,0)),"--",VLOOKUP(P1570,'NEW XEQM.c'!D:G,3,0))</f>
        <v>--</v>
      </c>
      <c r="U1570" s="1"/>
      <c r="W1570" s="0" t="e">
        <f aca="false">SUBSTITUTE(IF(AND(T1570="--",FIND("STD",E1570),FIND("fn",C1570)&gt;0,FIND("ITM_",P1570),I1570="CAT_FNCT"),E1570,""),"""","")</f>
        <v>#VALUE!</v>
      </c>
    </row>
    <row r="1571" customFormat="false" ht="15.75" hidden="false" customHeight="false" outlineLevel="0" collapsed="false">
      <c r="A1571" s="23" t="n">
        <f aca="false">IF(B1571=INT(B1571),ROW(),"")</f>
        <v>1571</v>
      </c>
      <c r="B1571" s="24" t="n">
        <f aca="false">IF(AND(MID(C1571,2,1)&lt;&gt;"/",MID(C1571,1,1)="/"),INT(B1570)+1,B1570+0.01)</f>
        <v>1533</v>
      </c>
      <c r="C1571" s="0" t="s">
        <v>3580</v>
      </c>
      <c r="D1571" s="0" t="s">
        <v>1</v>
      </c>
      <c r="E1571" s="26" t="s">
        <v>3581</v>
      </c>
      <c r="F1571" s="26" t="s">
        <v>2303</v>
      </c>
      <c r="G1571" s="47" t="n">
        <v>0</v>
      </c>
      <c r="H1571" s="3" t="n">
        <v>0</v>
      </c>
      <c r="I1571" s="2" t="s">
        <v>20</v>
      </c>
      <c r="J1571" s="2" t="s">
        <v>21</v>
      </c>
      <c r="K1571" s="0" t="s">
        <v>3559</v>
      </c>
      <c r="L1571" s="0" t="s">
        <v>7</v>
      </c>
      <c r="M1571" s="28" t="s">
        <v>244</v>
      </c>
      <c r="N1571" s="28"/>
      <c r="O1571" s="28"/>
      <c r="P1571" s="20" t="s">
        <v>3582</v>
      </c>
      <c r="Q1571" s="21"/>
      <c r="R1571" s="1"/>
      <c r="S1571" s="1" t="str">
        <f aca="false">IF(E1571=F1571,"","NOT EQUAL")</f>
        <v>NOT EQUAL</v>
      </c>
      <c r="T1571" s="1" t="str">
        <f aca="false">IF(ISNA(VLOOKUP(P1571,'NEW XEQM.c'!D:D,1,0)),"--",VLOOKUP(P1571,'NEW XEQM.c'!D:G,3,0))</f>
        <v>--</v>
      </c>
      <c r="U1571" s="1"/>
      <c r="W1571" s="0" t="e">
        <f aca="false">SUBSTITUTE(IF(AND(T1571="--",FIND("STD",E1571),FIND("fn",C1571)&gt;0,FIND("ITM_",P1571),I1571="CAT_FNCT"),E1571,""),"""","")</f>
        <v>#VALUE!</v>
      </c>
    </row>
    <row r="1572" customFormat="false" ht="15.75" hidden="false" customHeight="false" outlineLevel="0" collapsed="false">
      <c r="A1572" s="23" t="n">
        <f aca="false">IF(B1572=INT(B1572),ROW(),"")</f>
        <v>1572</v>
      </c>
      <c r="B1572" s="24" t="n">
        <f aca="false">IF(AND(MID(C1572,2,1)&lt;&gt;"/",MID(C1572,1,1)="/"),INT(B1571)+1,B1571+0.01)</f>
        <v>1534</v>
      </c>
      <c r="C1572" s="0" t="s">
        <v>3583</v>
      </c>
      <c r="D1572" s="0" t="s">
        <v>3584</v>
      </c>
      <c r="E1572" s="26" t="s">
        <v>3585</v>
      </c>
      <c r="F1572" s="26" t="s">
        <v>1277</v>
      </c>
      <c r="G1572" s="47" t="n">
        <v>0</v>
      </c>
      <c r="H1572" s="3" t="n">
        <v>0</v>
      </c>
      <c r="I1572" s="2" t="s">
        <v>20</v>
      </c>
      <c r="J1572" s="2" t="s">
        <v>5</v>
      </c>
      <c r="K1572" s="0" t="s">
        <v>6</v>
      </c>
      <c r="L1572" s="0" t="s">
        <v>7</v>
      </c>
      <c r="M1572" s="28" t="s">
        <v>244</v>
      </c>
      <c r="N1572" s="28"/>
      <c r="O1572" s="28"/>
      <c r="P1572" s="20" t="s">
        <v>3586</v>
      </c>
      <c r="Q1572" s="21"/>
      <c r="R1572" s="1"/>
      <c r="S1572" s="1" t="str">
        <f aca="false">IF(E1572=F1572,"","NOT EQUAL")</f>
        <v>NOT EQUAL</v>
      </c>
      <c r="T1572" s="1" t="str">
        <f aca="false">IF(ISNA(VLOOKUP(P1572,'NEW XEQM.c'!D:D,1,0)),"--",VLOOKUP(P1572,'NEW XEQM.c'!D:G,3,0))</f>
        <v>--</v>
      </c>
      <c r="U1572" s="1"/>
      <c r="W1572" s="0" t="e">
        <f aca="false">SUBSTITUTE(IF(AND(T1572="--",FIND("STD",E1572),FIND("fn",C1572)&gt;0,FIND("ITM_",P1572),I1572="CAT_FNCT"),E1572,""),"""","")</f>
        <v>#VALUE!</v>
      </c>
    </row>
    <row r="1573" customFormat="false" ht="15.75" hidden="false" customHeight="false" outlineLevel="0" collapsed="false">
      <c r="A1573" s="23" t="n">
        <f aca="false">IF(B1573=INT(B1573),ROW(),"")</f>
        <v>1573</v>
      </c>
      <c r="B1573" s="24" t="n">
        <f aca="false">IF(AND(MID(C1573,2,1)&lt;&gt;"/",MID(C1573,1,1)="/"),INT(B1572)+1,B1572+0.01)</f>
        <v>1535</v>
      </c>
      <c r="C1573" s="0" t="s">
        <v>3587</v>
      </c>
      <c r="D1573" s="0" t="s">
        <v>1</v>
      </c>
      <c r="E1573" s="26" t="s">
        <v>3588</v>
      </c>
      <c r="F1573" s="26" t="s">
        <v>3589</v>
      </c>
      <c r="G1573" s="47" t="n">
        <v>0</v>
      </c>
      <c r="H1573" s="3" t="n">
        <v>0</v>
      </c>
      <c r="I1573" s="2" t="s">
        <v>20</v>
      </c>
      <c r="J1573" s="2" t="s">
        <v>21</v>
      </c>
      <c r="K1573" s="0" t="s">
        <v>3559</v>
      </c>
      <c r="L1573" s="0" t="s">
        <v>7</v>
      </c>
      <c r="M1573" s="28" t="s">
        <v>244</v>
      </c>
      <c r="N1573" s="28"/>
      <c r="O1573" s="28"/>
      <c r="P1573" s="20" t="s">
        <v>3590</v>
      </c>
      <c r="Q1573" s="21"/>
      <c r="R1573" s="1"/>
      <c r="S1573" s="1" t="str">
        <f aca="false">IF(E1573=F1573,"","NOT EQUAL")</f>
        <v>NOT EQUAL</v>
      </c>
      <c r="T1573" s="1" t="str">
        <f aca="false">IF(ISNA(VLOOKUP(P1573,'NEW XEQM.c'!D:D,1,0)),"--",VLOOKUP(P1573,'NEW XEQM.c'!D:G,3,0))</f>
        <v>--</v>
      </c>
      <c r="U1573" s="1"/>
      <c r="W1573" s="0" t="e">
        <f aca="false">SUBSTITUTE(IF(AND(T1573="--",FIND("STD",E1573),FIND("fn",C1573)&gt;0,FIND("ITM_",P1573),I1573="CAT_FNCT"),E1573,""),"""","")</f>
        <v>#VALUE!</v>
      </c>
    </row>
    <row r="1574" customFormat="false" ht="15.75" hidden="false" customHeight="false" outlineLevel="0" collapsed="false">
      <c r="A1574" s="23" t="n">
        <f aca="false">IF(B1574=INT(B1574),ROW(),"")</f>
        <v>1574</v>
      </c>
      <c r="B1574" s="24" t="n">
        <f aca="false">IF(AND(MID(C1574,2,1)&lt;&gt;"/",MID(C1574,1,1)="/"),INT(B1573)+1,B1573+0.01)</f>
        <v>1536</v>
      </c>
      <c r="C1574" s="0" t="s">
        <v>3591</v>
      </c>
      <c r="D1574" s="0" t="s">
        <v>1</v>
      </c>
      <c r="E1574" s="26" t="s">
        <v>3592</v>
      </c>
      <c r="F1574" s="26" t="s">
        <v>3592</v>
      </c>
      <c r="G1574" s="47" t="n">
        <v>0</v>
      </c>
      <c r="H1574" s="3" t="n">
        <v>0</v>
      </c>
      <c r="I1574" s="2" t="s">
        <v>20</v>
      </c>
      <c r="J1574" s="2" t="s">
        <v>21</v>
      </c>
      <c r="K1574" s="0" t="s">
        <v>3559</v>
      </c>
      <c r="L1574" s="0" t="s">
        <v>7</v>
      </c>
      <c r="M1574" s="28" t="s">
        <v>8</v>
      </c>
      <c r="N1574" s="28"/>
      <c r="O1574" s="28"/>
      <c r="P1574" s="20" t="s">
        <v>3593</v>
      </c>
      <c r="Q1574" s="21"/>
      <c r="R1574" s="1"/>
      <c r="S1574" s="1" t="str">
        <f aca="false">IF(E1574=F1574,"","NOT EQUAL")</f>
        <v/>
      </c>
      <c r="T1574" s="1" t="str">
        <f aca="false">IF(ISNA(VLOOKUP(P1574,'NEW XEQM.c'!D:D,1,0)),"--",VLOOKUP(P1574,'NEW XEQM.c'!D:G,3,0))</f>
        <v>--</v>
      </c>
      <c r="U1574" s="1"/>
      <c r="W1574" s="0" t="e">
        <f aca="false">SUBSTITUTE(IF(AND(T1574="--",FIND("STD",E1574),FIND("fn",C1574)&gt;0,FIND("ITM_",P1574),I1574="CAT_FNCT"),E1574,""),"""","")</f>
        <v>#VALUE!</v>
      </c>
    </row>
    <row r="1575" customFormat="false" ht="15.75" hidden="false" customHeight="false" outlineLevel="0" collapsed="false">
      <c r="A1575" s="23" t="n">
        <f aca="false">IF(B1575=INT(B1575),ROW(),"")</f>
        <v>1575</v>
      </c>
      <c r="B1575" s="24" t="n">
        <f aca="false">IF(AND(MID(C1575,2,1)&lt;&gt;"/",MID(C1575,1,1)="/"),INT(B1574)+1,B1574+0.01)</f>
        <v>1537</v>
      </c>
      <c r="C1575" s="0" t="s">
        <v>3594</v>
      </c>
      <c r="D1575" s="0" t="s">
        <v>1</v>
      </c>
      <c r="E1575" s="26" t="s">
        <v>3595</v>
      </c>
      <c r="F1575" s="26" t="s">
        <v>3386</v>
      </c>
      <c r="G1575" s="47" t="n">
        <v>0</v>
      </c>
      <c r="H1575" s="3" t="n">
        <v>0</v>
      </c>
      <c r="I1575" s="2" t="s">
        <v>20</v>
      </c>
      <c r="J1575" s="2" t="s">
        <v>21</v>
      </c>
      <c r="K1575" s="0" t="s">
        <v>3559</v>
      </c>
      <c r="L1575" s="0" t="s">
        <v>7</v>
      </c>
      <c r="M1575" s="28" t="s">
        <v>8</v>
      </c>
      <c r="N1575" s="28"/>
      <c r="O1575" s="28"/>
      <c r="P1575" s="20" t="s">
        <v>3596</v>
      </c>
      <c r="Q1575" s="21"/>
      <c r="R1575" s="1"/>
      <c r="S1575" s="1" t="str">
        <f aca="false">IF(E1575=F1575,"","NOT EQUAL")</f>
        <v>NOT EQUAL</v>
      </c>
      <c r="T1575" s="1" t="str">
        <f aca="false">IF(ISNA(VLOOKUP(P1575,'NEW XEQM.c'!D:D,1,0)),"--",VLOOKUP(P1575,'NEW XEQM.c'!D:G,3,0))</f>
        <v>M.NEW</v>
      </c>
      <c r="U1575" s="1"/>
      <c r="W1575" s="0" t="e">
        <f aca="false">SUBSTITUTE(IF(AND(T1575="--",FIND("STD",E1575),FIND("fn",C1575)&gt;0,FIND("ITM_",P1575),I1575="CAT_FNCT"),E1575,""),"""","")</f>
        <v>#VALUE!</v>
      </c>
    </row>
    <row r="1576" customFormat="false" ht="15.75" hidden="false" customHeight="false" outlineLevel="0" collapsed="false">
      <c r="A1576" s="23" t="n">
        <f aca="false">IF(B1576=INT(B1576),ROW(),"")</f>
        <v>1576</v>
      </c>
      <c r="B1576" s="24" t="n">
        <f aca="false">IF(AND(MID(C1576,2,1)&lt;&gt;"/",MID(C1576,1,1)="/"),INT(B1575)+1,B1575+0.01)</f>
        <v>1538</v>
      </c>
      <c r="C1576" s="0" t="s">
        <v>3597</v>
      </c>
      <c r="D1576" s="0" t="s">
        <v>1</v>
      </c>
      <c r="E1576" s="26" t="s">
        <v>3598</v>
      </c>
      <c r="F1576" s="26" t="s">
        <v>3599</v>
      </c>
      <c r="G1576" s="47" t="n">
        <v>0</v>
      </c>
      <c r="H1576" s="3" t="n">
        <v>0</v>
      </c>
      <c r="I1576" s="2" t="s">
        <v>20</v>
      </c>
      <c r="J1576" s="2" t="s">
        <v>21</v>
      </c>
      <c r="K1576" s="0" t="s">
        <v>3559</v>
      </c>
      <c r="L1576" s="0" t="s">
        <v>7</v>
      </c>
      <c r="M1576" s="28" t="s">
        <v>244</v>
      </c>
      <c r="N1576" s="28"/>
      <c r="O1576" s="28"/>
      <c r="P1576" s="20" t="s">
        <v>3600</v>
      </c>
      <c r="Q1576" s="21"/>
      <c r="R1576" s="1"/>
      <c r="S1576" s="1" t="str">
        <f aca="false">IF(E1576=F1576,"","NOT EQUAL")</f>
        <v>NOT EQUAL</v>
      </c>
      <c r="T1576" s="1" t="str">
        <f aca="false">IF(ISNA(VLOOKUP(P1576,'NEW XEQM.c'!D:D,1,0)),"--",VLOOKUP(P1576,'NEW XEQM.c'!D:G,3,0))</f>
        <v>--</v>
      </c>
      <c r="U1576" s="1"/>
      <c r="W1576" s="0" t="e">
        <f aca="false">SUBSTITUTE(IF(AND(T1576="--",FIND("STD",E1576),FIND("fn",C1576)&gt;0,FIND("ITM_",P1576),I1576="CAT_FNCT"),E1576,""),"""","")</f>
        <v>#VALUE!</v>
      </c>
    </row>
    <row r="1577" customFormat="false" ht="15.75" hidden="false" customHeight="false" outlineLevel="0" collapsed="false">
      <c r="A1577" s="23" t="n">
        <f aca="false">IF(B1577=INT(B1577),ROW(),"")</f>
        <v>1577</v>
      </c>
      <c r="B1577" s="24" t="n">
        <f aca="false">IF(AND(MID(C1577,2,1)&lt;&gt;"/",MID(C1577,1,1)="/"),INT(B1576)+1,B1576+0.01)</f>
        <v>1539</v>
      </c>
      <c r="C1577" s="0" t="s">
        <v>3601</v>
      </c>
      <c r="D1577" s="0" t="s">
        <v>1</v>
      </c>
      <c r="E1577" s="26" t="s">
        <v>3602</v>
      </c>
      <c r="F1577" s="26" t="s">
        <v>3603</v>
      </c>
      <c r="G1577" s="47" t="n">
        <v>0</v>
      </c>
      <c r="H1577" s="3" t="n">
        <v>0</v>
      </c>
      <c r="I1577" s="2" t="s">
        <v>20</v>
      </c>
      <c r="J1577" s="2" t="s">
        <v>21</v>
      </c>
      <c r="K1577" s="0" t="s">
        <v>3559</v>
      </c>
      <c r="L1577" s="0" t="s">
        <v>7</v>
      </c>
      <c r="M1577" s="28" t="s">
        <v>8</v>
      </c>
      <c r="N1577" s="28"/>
      <c r="O1577" s="28"/>
      <c r="P1577" s="20" t="s">
        <v>3604</v>
      </c>
      <c r="Q1577" s="21"/>
      <c r="R1577" s="1"/>
      <c r="S1577" s="1" t="str">
        <f aca="false">IF(E1577=F1577,"","NOT EQUAL")</f>
        <v>NOT EQUAL</v>
      </c>
      <c r="T1577" s="1" t="str">
        <f aca="false">IF(ISNA(VLOOKUP(P1577,'NEW XEQM.c'!D:D,1,0)),"--",VLOOKUP(P1577,'NEW XEQM.c'!D:G,3,0))</f>
        <v>--</v>
      </c>
      <c r="U1577" s="1"/>
      <c r="W1577" s="0" t="e">
        <f aca="false">SUBSTITUTE(IF(AND(T1577="--",FIND("STD",E1577),FIND("fn",C1577)&gt;0,FIND("ITM_",P1577),I1577="CAT_FNCT"),E1577,""),"""","")</f>
        <v>#VALUE!</v>
      </c>
    </row>
    <row r="1578" customFormat="false" ht="15.75" hidden="false" customHeight="false" outlineLevel="0" collapsed="false">
      <c r="A1578" s="23" t="n">
        <f aca="false">IF(B1578=INT(B1578),ROW(),"")</f>
        <v>1578</v>
      </c>
      <c r="B1578" s="24" t="n">
        <f aca="false">IF(AND(MID(C1578,2,1)&lt;&gt;"/",MID(C1578,1,1)="/"),INT(B1577)+1,B1577+0.01)</f>
        <v>1540</v>
      </c>
      <c r="C1578" s="0" t="s">
        <v>3605</v>
      </c>
      <c r="D1578" s="0" t="s">
        <v>1</v>
      </c>
      <c r="E1578" s="26" t="s">
        <v>3606</v>
      </c>
      <c r="F1578" s="26" t="s">
        <v>3607</v>
      </c>
      <c r="G1578" s="47" t="n">
        <v>0</v>
      </c>
      <c r="H1578" s="3" t="n">
        <v>0</v>
      </c>
      <c r="I1578" s="2" t="s">
        <v>20</v>
      </c>
      <c r="J1578" s="2" t="s">
        <v>21</v>
      </c>
      <c r="K1578" s="0" t="s">
        <v>3559</v>
      </c>
      <c r="L1578" s="0" t="s">
        <v>7</v>
      </c>
      <c r="M1578" s="28" t="s">
        <v>8</v>
      </c>
      <c r="N1578" s="28"/>
      <c r="O1578" s="28"/>
      <c r="P1578" s="20" t="s">
        <v>3608</v>
      </c>
      <c r="Q1578" s="21"/>
      <c r="R1578" s="1"/>
      <c r="S1578" s="1" t="str">
        <f aca="false">IF(E1578=F1578,"","NOT EQUAL")</f>
        <v>NOT EQUAL</v>
      </c>
      <c r="T1578" s="1" t="str">
        <f aca="false">IF(ISNA(VLOOKUP(P1578,'NEW XEQM.c'!D:D,1,0)),"--",VLOOKUP(P1578,'NEW XEQM.c'!D:G,3,0))</f>
        <v>--</v>
      </c>
      <c r="U1578" s="1"/>
      <c r="W1578" s="0" t="str">
        <f aca="false">SUBSTITUTE(IF(AND(T1578="--",FIND("STD",E1578),FIND("fn",C1578)&gt;0,FIND("ITM_",P1578),I1578="CAT_FNCT"),E1578,""),"""","")</f>
        <v>M.R STD_RIGHT_OVER_LEFT_ARROW R</v>
      </c>
    </row>
    <row r="1579" customFormat="false" ht="15.75" hidden="false" customHeight="false" outlineLevel="0" collapsed="false">
      <c r="A1579" s="23" t="n">
        <f aca="false">IF(B1579=INT(B1579),ROW(),"")</f>
        <v>1579</v>
      </c>
      <c r="B1579" s="24" t="n">
        <f aca="false">IF(AND(MID(C1579,2,1)&lt;&gt;"/",MID(C1579,1,1)="/"),INT(B1578)+1,B1578+0.01)</f>
        <v>1541</v>
      </c>
      <c r="C1579" s="0" t="s">
        <v>3609</v>
      </c>
      <c r="D1579" s="0" t="s">
        <v>1</v>
      </c>
      <c r="E1579" s="26" t="s">
        <v>3610</v>
      </c>
      <c r="F1579" s="26" t="s">
        <v>3610</v>
      </c>
      <c r="G1579" s="15" t="n">
        <v>0</v>
      </c>
      <c r="H1579" s="47" t="n">
        <v>0</v>
      </c>
      <c r="I1579" s="2" t="s">
        <v>20</v>
      </c>
      <c r="J1579" s="2" t="s">
        <v>21</v>
      </c>
      <c r="K1579" s="0" t="s">
        <v>3559</v>
      </c>
      <c r="L1579" s="0" t="s">
        <v>191</v>
      </c>
      <c r="M1579" s="28" t="s">
        <v>8</v>
      </c>
      <c r="N1579" s="28"/>
      <c r="O1579" s="28"/>
      <c r="P1579" s="20" t="s">
        <v>3611</v>
      </c>
      <c r="Q1579" s="21"/>
      <c r="R1579" s="1"/>
      <c r="S1579" s="1" t="str">
        <f aca="false">IF(E1579=F1579,"","NOT EQUAL")</f>
        <v/>
      </c>
      <c r="T1579" s="1" t="str">
        <f aca="false">IF(ISNA(VLOOKUP(P1579,'NEW XEQM.c'!D:D,1,0)),"--",VLOOKUP(P1579,'NEW XEQM.c'!D:G,3,0))</f>
        <v>SINCPI</v>
      </c>
      <c r="U1579" s="1" t="s">
        <v>273</v>
      </c>
      <c r="W1579" s="0" t="str">
        <f aca="false">SUBSTITUTE(IF(AND(T1579="--",FIND("STD",E1579),FIND("fn",C1579)&gt;0,FIND("ITM_",P1579),I1579="CAT_FNCT"),E1579,""),"""","")</f>
        <v/>
      </c>
    </row>
    <row r="1580" customFormat="false" ht="15.75" hidden="false" customHeight="false" outlineLevel="0" collapsed="false">
      <c r="A1580" s="23" t="n">
        <f aca="false">IF(B1580=INT(B1580),ROW(),"")</f>
        <v>1580</v>
      </c>
      <c r="B1580" s="24" t="n">
        <f aca="false">IF(AND(MID(C1580,2,1)&lt;&gt;"/",MID(C1580,1,1)="/"),INT(B1579)+1,B1579+0.01)</f>
        <v>1542</v>
      </c>
      <c r="C1580" s="0" t="s">
        <v>3583</v>
      </c>
      <c r="D1580" s="0" t="s">
        <v>3612</v>
      </c>
      <c r="E1580" s="26" t="s">
        <v>3613</v>
      </c>
      <c r="F1580" s="26" t="s">
        <v>3614</v>
      </c>
      <c r="G1580" s="47" t="n">
        <v>0</v>
      </c>
      <c r="H1580" s="3" t="n">
        <v>0</v>
      </c>
      <c r="I1580" s="2" t="s">
        <v>20</v>
      </c>
      <c r="J1580" s="2" t="s">
        <v>5</v>
      </c>
      <c r="K1580" s="0" t="s">
        <v>6</v>
      </c>
      <c r="L1580" s="0" t="s">
        <v>7</v>
      </c>
      <c r="M1580" s="28" t="s">
        <v>244</v>
      </c>
      <c r="N1580" s="28"/>
      <c r="O1580" s="28"/>
      <c r="P1580" s="20" t="s">
        <v>3615</v>
      </c>
      <c r="Q1580" s="21"/>
      <c r="R1580" s="1"/>
      <c r="S1580" s="1" t="str">
        <f aca="false">IF(E1580=F1580,"","NOT EQUAL")</f>
        <v>NOT EQUAL</v>
      </c>
      <c r="T1580" s="1" t="str">
        <f aca="false">IF(ISNA(VLOOKUP(P1580,'NEW XEQM.c'!D:D,1,0)),"--",VLOOKUP(P1580,'NEW XEQM.c'!D:G,3,0))</f>
        <v>--</v>
      </c>
      <c r="U1580" s="1"/>
      <c r="W1580" s="0" t="e">
        <f aca="false">SUBSTITUTE(IF(AND(T1580="--",FIND("STD",E1580),FIND("fn",C1580)&gt;0,FIND("ITM_",P1580),I1580="CAT_FNCT"),E1580,""),"""","")</f>
        <v>#VALUE!</v>
      </c>
    </row>
    <row r="1581" customFormat="false" ht="15.75" hidden="false" customHeight="false" outlineLevel="0" collapsed="false">
      <c r="A1581" s="23" t="n">
        <f aca="false">IF(B1581=INT(B1581),ROW(),"")</f>
        <v>1581</v>
      </c>
      <c r="B1581" s="24" t="n">
        <f aca="false">IF(AND(MID(C1581,2,1)&lt;&gt;"/",MID(C1581,1,1)="/"),INT(B1580)+1,B1580+0.01)</f>
        <v>1543</v>
      </c>
      <c r="C1581" s="25" t="s">
        <v>17</v>
      </c>
      <c r="D1581" s="25" t="s">
        <v>1</v>
      </c>
      <c r="E1581" s="26" t="s">
        <v>3616</v>
      </c>
      <c r="F1581" s="26" t="s">
        <v>3616</v>
      </c>
      <c r="G1581" s="47" t="n">
        <v>0</v>
      </c>
      <c r="H1581" s="47" t="n">
        <v>0</v>
      </c>
      <c r="I1581" s="30" t="s">
        <v>20</v>
      </c>
      <c r="J1581" s="26" t="s">
        <v>21</v>
      </c>
      <c r="K1581" s="27" t="s">
        <v>22</v>
      </c>
      <c r="L1581" s="28" t="s">
        <v>7</v>
      </c>
      <c r="M1581" s="28" t="s">
        <v>8</v>
      </c>
      <c r="N1581" s="28"/>
      <c r="O1581" s="28"/>
      <c r="P1581" s="20" t="s">
        <v>3617</v>
      </c>
      <c r="Q1581" s="21"/>
      <c r="R1581" s="1"/>
      <c r="S1581" s="1" t="str">
        <f aca="false">IF(E1581=F1581,"","NOT EQUAL")</f>
        <v/>
      </c>
      <c r="T1581" s="1" t="str">
        <f aca="false">IF(ISNA(VLOOKUP(P1581,'NEW XEQM.c'!D:D,1,0)),"--",VLOOKUP(P1581,'NEW XEQM.c'!D:G,3,0))</f>
        <v>--</v>
      </c>
      <c r="U1581" s="1"/>
      <c r="W1581" s="0" t="e">
        <f aca="false">SUBSTITUTE(IF(AND(T1581="--",FIND("STD",E1581),FIND("fn",C1581)&gt;0,FIND("ITM_",P1581),I1581="CAT_FNCT"),E1581,""),"""","")</f>
        <v>#VALUE!</v>
      </c>
    </row>
    <row r="1582" customFormat="false" ht="15.75" hidden="false" customHeight="false" outlineLevel="0" collapsed="false">
      <c r="A1582" s="23" t="n">
        <f aca="false">IF(B1582=INT(B1582),ROW(),"")</f>
        <v>1582</v>
      </c>
      <c r="B1582" s="24" t="n">
        <f aca="false">IF(AND(MID(C1582,2,1)&lt;&gt;"/",MID(C1582,1,1)="/"),INT(B1581)+1,B1581+0.01)</f>
        <v>1544</v>
      </c>
      <c r="C1582" s="25" t="s">
        <v>3618</v>
      </c>
      <c r="D1582" s="25" t="s">
        <v>1</v>
      </c>
      <c r="E1582" s="26" t="s">
        <v>3619</v>
      </c>
      <c r="F1582" s="26" t="s">
        <v>3619</v>
      </c>
      <c r="G1582" s="47" t="n">
        <v>0</v>
      </c>
      <c r="H1582" s="47" t="n">
        <v>0</v>
      </c>
      <c r="I1582" s="30" t="s">
        <v>20</v>
      </c>
      <c r="J1582" s="26" t="s">
        <v>21</v>
      </c>
      <c r="K1582" s="27" t="s">
        <v>6</v>
      </c>
      <c r="L1582" s="28" t="s">
        <v>7</v>
      </c>
      <c r="M1582" s="28" t="s">
        <v>8</v>
      </c>
      <c r="N1582" s="28"/>
      <c r="O1582" s="28"/>
      <c r="P1582" s="20" t="s">
        <v>3620</v>
      </c>
      <c r="Q1582" s="21"/>
      <c r="R1582" s="1"/>
      <c r="S1582" s="1" t="str">
        <f aca="false">IF(E1582=F1582,"","NOT EQUAL")</f>
        <v/>
      </c>
      <c r="T1582" s="1" t="str">
        <f aca="false">IF(ISNA(VLOOKUP(P1582,'NEW XEQM.c'!D:D,1,0)),"--",VLOOKUP(P1582,'NEW XEQM.c'!D:G,3,0))</f>
        <v>--</v>
      </c>
      <c r="U1582" s="1"/>
      <c r="W1582" s="0" t="e">
        <f aca="false">SUBSTITUTE(IF(AND(T1582="--",FIND("STD",E1582),FIND("fn",C1582)&gt;0,FIND("ITM_",P1582),I1582="CAT_FNCT"),E1582,""),"""","")</f>
        <v>#VALUE!</v>
      </c>
    </row>
    <row r="1583" customFormat="false" ht="15.75" hidden="false" customHeight="false" outlineLevel="0" collapsed="false">
      <c r="A1583" s="23" t="n">
        <f aca="false">IF(B1583=INT(B1583),ROW(),"")</f>
        <v>1583</v>
      </c>
      <c r="B1583" s="24" t="n">
        <f aca="false">IF(AND(MID(C1583,2,1)&lt;&gt;"/",MID(C1583,1,1)="/"),INT(B1582)+1,B1582+0.01)</f>
        <v>1545</v>
      </c>
      <c r="C1583" s="36" t="s">
        <v>3621</v>
      </c>
      <c r="D1583" s="36" t="s">
        <v>1</v>
      </c>
      <c r="E1583" s="37" t="s">
        <v>3622</v>
      </c>
      <c r="F1583" s="37" t="s">
        <v>3622</v>
      </c>
      <c r="G1583" s="42" t="n">
        <v>0</v>
      </c>
      <c r="H1583" s="42" t="n">
        <v>0</v>
      </c>
      <c r="I1583" s="30" t="s">
        <v>20</v>
      </c>
      <c r="J1583" s="26" t="s">
        <v>21</v>
      </c>
      <c r="K1583" s="39" t="s">
        <v>22</v>
      </c>
      <c r="L1583" s="40" t="s">
        <v>7</v>
      </c>
      <c r="M1583" s="28" t="s">
        <v>8</v>
      </c>
      <c r="N1583" s="28"/>
      <c r="O1583" s="41"/>
      <c r="P1583" s="20" t="s">
        <v>3623</v>
      </c>
      <c r="Q1583" s="21"/>
      <c r="R1583" s="1"/>
      <c r="S1583" s="1" t="str">
        <f aca="false">IF(E1583=F1583,"","NOT EQUAL")</f>
        <v/>
      </c>
      <c r="T1583" s="1" t="str">
        <f aca="false">IF(ISNA(VLOOKUP(P1583,'NEW XEQM.c'!D:D,1,0)),"--",VLOOKUP(P1583,'NEW XEQM.c'!D:G,3,0))</f>
        <v>--</v>
      </c>
      <c r="U1583" s="35" t="s">
        <v>141</v>
      </c>
      <c r="W1583" s="0" t="e">
        <f aca="false">SUBSTITUTE(IF(AND(T1583="--",FIND("STD",E1583),FIND("fn",C1583)&gt;0,FIND("ITM_",P1583),I1583="CAT_FNCT"),E1583,""),"""","")</f>
        <v>#VALUE!</v>
      </c>
    </row>
    <row r="1584" customFormat="false" ht="15.75" hidden="false" customHeight="false" outlineLevel="0" collapsed="false">
      <c r="A1584" s="23" t="n">
        <f aca="false">IF(B1584=INT(B1584),ROW(),"")</f>
        <v>1584</v>
      </c>
      <c r="B1584" s="24" t="n">
        <f aca="false">IF(AND(MID(C1584,2,1)&lt;&gt;"/",MID(C1584,1,1)="/"),INT(B1583)+1,B1583+0.01)</f>
        <v>1546</v>
      </c>
      <c r="C1584" s="36" t="s">
        <v>3624</v>
      </c>
      <c r="D1584" s="36" t="s">
        <v>1</v>
      </c>
      <c r="E1584" s="37" t="s">
        <v>3625</v>
      </c>
      <c r="F1584" s="37" t="s">
        <v>2283</v>
      </c>
      <c r="G1584" s="42" t="n">
        <v>0</v>
      </c>
      <c r="H1584" s="42" t="n">
        <v>99</v>
      </c>
      <c r="I1584" s="30" t="s">
        <v>20</v>
      </c>
      <c r="J1584" s="26" t="s">
        <v>21</v>
      </c>
      <c r="K1584" s="39" t="s">
        <v>22</v>
      </c>
      <c r="L1584" s="40" t="s">
        <v>7</v>
      </c>
      <c r="M1584" s="28" t="s">
        <v>39</v>
      </c>
      <c r="N1584" s="28"/>
      <c r="O1584" s="41"/>
      <c r="P1584" s="20" t="s">
        <v>3626</v>
      </c>
      <c r="Q1584" s="21"/>
      <c r="R1584" s="1"/>
      <c r="S1584" s="1" t="str">
        <f aca="false">IF(E1584=F1584,"","NOT EQUAL")</f>
        <v>NOT EQUAL</v>
      </c>
      <c r="T1584" s="1" t="str">
        <f aca="false">IF(ISNA(VLOOKUP(P1584,'NEW XEQM.c'!D:D,1,0)),"--",VLOOKUP(P1584,'NEW XEQM.c'!D:G,3,0))</f>
        <v>--</v>
      </c>
      <c r="U1584" s="1" t="s">
        <v>141</v>
      </c>
      <c r="W1584" s="0" t="str">
        <f aca="false">SUBSTITUTE(IF(AND(T1584="--",FIND("STD",E1584),FIND("fn",C1584)&gt;0,FIND("ITM_",P1584),I1584="CAT_FNCT"),E1584,""),"""","")</f>
        <v>STO STD_DOWN_ARROW</v>
      </c>
    </row>
    <row r="1585" customFormat="false" ht="15.75" hidden="false" customHeight="false" outlineLevel="0" collapsed="false">
      <c r="A1585" s="23" t="n">
        <f aca="false">IF(B1585=INT(B1585),ROW(),"")</f>
        <v>1585</v>
      </c>
      <c r="B1585" s="24" t="n">
        <f aca="false">IF(AND(MID(C1585,2,1)&lt;&gt;"/",MID(C1585,1,1)="/"),INT(B1584)+1,B1584+0.01)</f>
        <v>1547</v>
      </c>
      <c r="C1585" s="25" t="s">
        <v>3627</v>
      </c>
      <c r="D1585" s="25" t="s">
        <v>18</v>
      </c>
      <c r="E1585" s="26" t="s">
        <v>3628</v>
      </c>
      <c r="F1585" s="26" t="s">
        <v>3628</v>
      </c>
      <c r="G1585" s="47" t="n">
        <v>0</v>
      </c>
      <c r="H1585" s="47" t="n">
        <v>99</v>
      </c>
      <c r="I1585" s="30" t="s">
        <v>20</v>
      </c>
      <c r="J1585" s="26" t="s">
        <v>21</v>
      </c>
      <c r="K1585" s="27" t="s">
        <v>22</v>
      </c>
      <c r="L1585" s="28" t="s">
        <v>7</v>
      </c>
      <c r="M1585" s="28" t="s">
        <v>27</v>
      </c>
      <c r="N1585" s="28"/>
      <c r="O1585" s="28"/>
      <c r="P1585" s="20" t="s">
        <v>3629</v>
      </c>
      <c r="Q1585" s="21"/>
      <c r="R1585" s="1"/>
      <c r="S1585" s="1" t="str">
        <f aca="false">IF(E1585=F1585,"","NOT EQUAL")</f>
        <v/>
      </c>
      <c r="T1585" s="1" t="str">
        <f aca="false">IF(ISNA(VLOOKUP(P1585,'NEW XEQM.c'!D:D,1,0)),"--",VLOOKUP(P1585,'NEW XEQM.c'!D:G,3,0))</f>
        <v>--</v>
      </c>
      <c r="U1585" s="1"/>
      <c r="W1585" s="0" t="e">
        <f aca="false">SUBSTITUTE(IF(AND(T1585="--",FIND("STD",E1585),FIND("fn",C1585)&gt;0,FIND("ITM_",P1585),I1585="CAT_FNCT"),E1585,""),"""","")</f>
        <v>#VALUE!</v>
      </c>
    </row>
    <row r="1586" customFormat="false" ht="15.75" hidden="false" customHeight="false" outlineLevel="0" collapsed="false">
      <c r="A1586" s="23" t="n">
        <f aca="false">IF(B1586=INT(B1586),ROW(),"")</f>
        <v>1586</v>
      </c>
      <c r="B1586" s="24" t="n">
        <f aca="false">IF(AND(MID(C1586,2,1)&lt;&gt;"/",MID(C1586,1,1)="/"),INT(B1585)+1,B1585+0.01)</f>
        <v>1548</v>
      </c>
      <c r="C1586" s="25" t="s">
        <v>3630</v>
      </c>
      <c r="D1586" s="25" t="s">
        <v>3631</v>
      </c>
      <c r="E1586" s="26" t="s">
        <v>3632</v>
      </c>
      <c r="F1586" s="26" t="s">
        <v>3632</v>
      </c>
      <c r="G1586" s="47" t="n">
        <v>0</v>
      </c>
      <c r="H1586" s="47" t="n">
        <v>99</v>
      </c>
      <c r="I1586" s="30" t="s">
        <v>20</v>
      </c>
      <c r="J1586" s="26" t="s">
        <v>21</v>
      </c>
      <c r="K1586" s="27" t="s">
        <v>22</v>
      </c>
      <c r="L1586" s="28" t="s">
        <v>7</v>
      </c>
      <c r="M1586" s="28" t="s">
        <v>27</v>
      </c>
      <c r="N1586" s="28"/>
      <c r="O1586" s="28"/>
      <c r="P1586" s="20" t="s">
        <v>3633</v>
      </c>
      <c r="Q1586" s="21"/>
      <c r="R1586" s="1"/>
      <c r="S1586" s="1" t="str">
        <f aca="false">IF(E1586=F1586,"","NOT EQUAL")</f>
        <v/>
      </c>
      <c r="T1586" s="1" t="str">
        <f aca="false">IF(ISNA(VLOOKUP(P1586,'NEW XEQM.c'!D:D,1,0)),"--",VLOOKUP(P1586,'NEW XEQM.c'!D:G,3,0))</f>
        <v>--</v>
      </c>
      <c r="U1586" s="1"/>
      <c r="W1586" s="0" t="e">
        <f aca="false">SUBSTITUTE(IF(AND(T1586="--",FIND("STD",E1586),FIND("fn",C1586)&gt;0,FIND("ITM_",P1586),I1586="CAT_FNCT"),E1586,""),"""","")</f>
        <v>#VALUE!</v>
      </c>
    </row>
    <row r="1587" customFormat="false" ht="15.75" hidden="false" customHeight="false" outlineLevel="0" collapsed="false">
      <c r="A1587" s="23" t="n">
        <f aca="false">IF(B1587=INT(B1587),ROW(),"")</f>
        <v>1587</v>
      </c>
      <c r="B1587" s="24" t="n">
        <f aca="false">IF(AND(MID(C1587,2,1)&lt;&gt;"/",MID(C1587,1,1)="/"),INT(B1586)+1,B1586+0.01)</f>
        <v>1549</v>
      </c>
      <c r="C1587" s="25" t="s">
        <v>3634</v>
      </c>
      <c r="D1587" s="25" t="s">
        <v>1</v>
      </c>
      <c r="E1587" s="26" t="s">
        <v>3635</v>
      </c>
      <c r="F1587" s="26" t="s">
        <v>3635</v>
      </c>
      <c r="G1587" s="47" t="n">
        <v>0</v>
      </c>
      <c r="H1587" s="47" t="n">
        <v>0</v>
      </c>
      <c r="I1587" s="30" t="s">
        <v>20</v>
      </c>
      <c r="J1587" s="26" t="s">
        <v>21</v>
      </c>
      <c r="K1587" s="27" t="s">
        <v>22</v>
      </c>
      <c r="L1587" s="28" t="s">
        <v>7</v>
      </c>
      <c r="M1587" s="28" t="s">
        <v>8</v>
      </c>
      <c r="N1587" s="28"/>
      <c r="O1587" s="28"/>
      <c r="P1587" s="20" t="s">
        <v>3636</v>
      </c>
      <c r="Q1587" s="21"/>
      <c r="R1587" s="1"/>
      <c r="S1587" s="1" t="str">
        <f aca="false">IF(E1587=F1587,"","NOT EQUAL")</f>
        <v/>
      </c>
      <c r="T1587" s="1" t="str">
        <f aca="false">IF(ISNA(VLOOKUP(P1587,'NEW XEQM.c'!D:D,1,0)),"--",VLOOKUP(P1587,'NEW XEQM.c'!D:G,3,0))</f>
        <v>--</v>
      </c>
      <c r="U1587" s="1"/>
      <c r="W1587" s="0" t="e">
        <f aca="false">SUBSTITUTE(IF(AND(T1587="--",FIND("STD",E1587),FIND("fn",C1587)&gt;0,FIND("ITM_",P1587),I1587="CAT_FNCT"),E1587,""),"""","")</f>
        <v>#VALUE!</v>
      </c>
    </row>
    <row r="1588" customFormat="false" ht="15.75" hidden="false" customHeight="false" outlineLevel="0" collapsed="false">
      <c r="A1588" s="23" t="n">
        <f aca="false">IF(B1588=INT(B1588),ROW(),"")</f>
        <v>1588</v>
      </c>
      <c r="B1588" s="24" t="n">
        <f aca="false">IF(AND(MID(C1588,2,1)&lt;&gt;"/",MID(C1588,1,1)="/"),INT(B1587)+1,B1587+0.01)</f>
        <v>1550</v>
      </c>
      <c r="C1588" s="163" t="s">
        <v>3637</v>
      </c>
      <c r="D1588" s="186" t="s">
        <v>3638</v>
      </c>
      <c r="E1588" s="180" t="s">
        <v>3639</v>
      </c>
      <c r="F1588" s="180" t="s">
        <v>3639</v>
      </c>
      <c r="G1588" s="165" t="n">
        <v>0</v>
      </c>
      <c r="H1588" s="165" t="n">
        <v>0</v>
      </c>
      <c r="I1588" s="166" t="s">
        <v>20</v>
      </c>
      <c r="J1588" s="166" t="s">
        <v>21</v>
      </c>
      <c r="K1588" s="167" t="s">
        <v>22</v>
      </c>
      <c r="L1588" s="168" t="s">
        <v>7</v>
      </c>
      <c r="M1588" s="28" t="s">
        <v>8</v>
      </c>
      <c r="N1588" s="28"/>
      <c r="O1588" s="169"/>
      <c r="P1588" s="20" t="s">
        <v>3640</v>
      </c>
      <c r="Q1588" s="21"/>
      <c r="R1588" s="1"/>
      <c r="S1588" s="1" t="str">
        <f aca="false">IF(E1588=F1588,"","NOT EQUAL")</f>
        <v/>
      </c>
      <c r="T1588" s="1" t="str">
        <f aca="false">IF(ISNA(VLOOKUP(P1588,'NEW XEQM.c'!D:D,1,0)),"--",VLOOKUP(P1588,'NEW XEQM.c'!D:G,3,0))</f>
        <v>PLOT</v>
      </c>
      <c r="U1588" s="1" t="s">
        <v>3641</v>
      </c>
      <c r="W1588" s="0" t="e">
        <f aca="false">SUBSTITUTE(IF(AND(T1588="--",FIND("STD",E1588),FIND("fn",C1588)&gt;0,FIND("ITM_",P1588),I1588="CAT_FNCT"),E1588,""),"""","")</f>
        <v>#VALUE!</v>
      </c>
    </row>
    <row r="1589" customFormat="false" ht="15.75" hidden="false" customHeight="false" outlineLevel="0" collapsed="false">
      <c r="A1589" s="23" t="n">
        <f aca="false">IF(B1589=INT(B1589),ROW(),"")</f>
        <v>1589</v>
      </c>
      <c r="B1589" s="24" t="n">
        <f aca="false">IF(AND(MID(C1589,2,1)&lt;&gt;"/",MID(C1589,1,1)="/"),INT(B1588)+1,B1588+0.01)</f>
        <v>1551</v>
      </c>
      <c r="C1589" s="25" t="s">
        <v>3642</v>
      </c>
      <c r="D1589" s="25" t="s">
        <v>1</v>
      </c>
      <c r="E1589" s="26" t="s">
        <v>3643</v>
      </c>
      <c r="F1589" s="26" t="s">
        <v>3643</v>
      </c>
      <c r="G1589" s="47" t="n">
        <v>0</v>
      </c>
      <c r="H1589" s="47" t="n">
        <v>0</v>
      </c>
      <c r="I1589" s="30" t="s">
        <v>20</v>
      </c>
      <c r="J1589" s="26" t="s">
        <v>21</v>
      </c>
      <c r="K1589" s="27" t="s">
        <v>22</v>
      </c>
      <c r="L1589" s="28" t="s">
        <v>191</v>
      </c>
      <c r="M1589" s="28" t="s">
        <v>8</v>
      </c>
      <c r="N1589" s="28"/>
      <c r="O1589" s="28"/>
      <c r="P1589" s="20" t="s">
        <v>3644</v>
      </c>
      <c r="Q1589" s="21"/>
      <c r="R1589" s="1"/>
      <c r="S1589" s="1" t="str">
        <f aca="false">IF(E1589=F1589,"","NOT EQUAL")</f>
        <v/>
      </c>
      <c r="T1589" s="1" t="str">
        <f aca="false">IF(ISNA(VLOOKUP(P1589,'NEW XEQM.c'!D:D,1,0)),"--",VLOOKUP(P1589,'NEW XEQM.c'!D:G,3,0))</f>
        <v>--</v>
      </c>
      <c r="U1589" s="1"/>
      <c r="W1589" s="0" t="str">
        <f aca="false">SUBSTITUTE(IF(AND(T1589="--",FIND("STD",E1589),FIND("fn",C1589)&gt;0,FIND("ITM_",P1589),I1589="CAT_FNCT"),E1589,""),"""","")</f>
        <v>P STD_SUB_n</v>
      </c>
    </row>
    <row r="1590" customFormat="false" ht="15.75" hidden="false" customHeight="false" outlineLevel="0" collapsed="false">
      <c r="A1590" s="23" t="n">
        <f aca="false">IF(B1590=INT(B1590),ROW(),"")</f>
        <v>1590</v>
      </c>
      <c r="B1590" s="24" t="n">
        <f aca="false">IF(AND(MID(C1590,2,1)&lt;&gt;"/",MID(C1590,1,1)="/"),INT(B1589)+1,B1589+0.01)</f>
        <v>1552</v>
      </c>
      <c r="C1590" s="25" t="s">
        <v>3645</v>
      </c>
      <c r="D1590" s="25" t="s">
        <v>1</v>
      </c>
      <c r="E1590" s="26" t="s">
        <v>3646</v>
      </c>
      <c r="F1590" s="26" t="s">
        <v>3646</v>
      </c>
      <c r="G1590" s="47" t="n">
        <v>0</v>
      </c>
      <c r="H1590" s="47" t="n">
        <v>0</v>
      </c>
      <c r="I1590" s="30" t="s">
        <v>20</v>
      </c>
      <c r="J1590" s="26" t="s">
        <v>21</v>
      </c>
      <c r="K1590" s="27" t="s">
        <v>22</v>
      </c>
      <c r="L1590" s="28" t="s">
        <v>7</v>
      </c>
      <c r="M1590" s="28" t="s">
        <v>8</v>
      </c>
      <c r="N1590" s="28"/>
      <c r="O1590" s="28"/>
      <c r="P1590" s="20" t="s">
        <v>3647</v>
      </c>
      <c r="Q1590" s="21"/>
      <c r="R1590" s="1"/>
      <c r="S1590" s="1" t="str">
        <f aca="false">IF(E1590=F1590,"","NOT EQUAL")</f>
        <v/>
      </c>
      <c r="T1590" s="1" t="str">
        <f aca="false">IF(ISNA(VLOOKUP(P1590,'NEW XEQM.c'!D:D,1,0)),"--",VLOOKUP(P1590,'NEW XEQM.c'!D:G,3,0))</f>
        <v>--</v>
      </c>
      <c r="U1590" s="1"/>
      <c r="W1590" s="0" t="e">
        <f aca="false">SUBSTITUTE(IF(AND(T1590="--",FIND("STD",E1590),FIND("fn",C1590)&gt;0,FIND("ITM_",P1590),I1590="CAT_FNCT"),E1590,""),"""","")</f>
        <v>#VALUE!</v>
      </c>
    </row>
    <row r="1591" customFormat="false" ht="15.75" hidden="false" customHeight="false" outlineLevel="0" collapsed="false">
      <c r="A1591" s="23" t="n">
        <f aca="false">IF(B1591=INT(B1591),ROW(),"")</f>
        <v>1591</v>
      </c>
      <c r="B1591" s="24" t="n">
        <f aca="false">IF(AND(MID(C1591,2,1)&lt;&gt;"/",MID(C1591,1,1)="/"),INT(B1590)+1,B1590+0.01)</f>
        <v>1553</v>
      </c>
      <c r="C1591" s="25" t="s">
        <v>3512</v>
      </c>
      <c r="D1591" s="25" t="s">
        <v>3648</v>
      </c>
      <c r="E1591" s="26" t="s">
        <v>3649</v>
      </c>
      <c r="F1591" s="26" t="s">
        <v>3649</v>
      </c>
      <c r="G1591" s="47" t="n">
        <v>0</v>
      </c>
      <c r="H1591" s="47" t="n">
        <v>0</v>
      </c>
      <c r="I1591" s="30" t="s">
        <v>20</v>
      </c>
      <c r="J1591" s="26" t="s">
        <v>21</v>
      </c>
      <c r="K1591" s="27" t="s">
        <v>22</v>
      </c>
      <c r="L1591" s="28" t="s">
        <v>7</v>
      </c>
      <c r="M1591" s="28" t="s">
        <v>244</v>
      </c>
      <c r="N1591" s="28"/>
      <c r="O1591" s="28"/>
      <c r="P1591" s="20" t="s">
        <v>3650</v>
      </c>
      <c r="Q1591" s="21"/>
      <c r="R1591" s="1"/>
      <c r="S1591" s="1" t="str">
        <f aca="false">IF(E1591=F1591,"","NOT EQUAL")</f>
        <v/>
      </c>
      <c r="T1591" s="1" t="str">
        <f aca="false">IF(ISNA(VLOOKUP(P1591,'NEW XEQM.c'!D:D,1,0)),"--",VLOOKUP(P1591,'NEW XEQM.c'!D:G,3,0))</f>
        <v>--</v>
      </c>
      <c r="U1591" s="1"/>
      <c r="W1591" s="0" t="e">
        <f aca="false">SUBSTITUTE(IF(AND(T1591="--",FIND("STD",E1591),FIND("fn",C1591)&gt;0,FIND("ITM_",P1591),I1591="CAT_FNCT"),E1591,""),"""","")</f>
        <v>#VALUE!</v>
      </c>
    </row>
    <row r="1592" customFormat="false" ht="15.75" hidden="false" customHeight="false" outlineLevel="0" collapsed="false">
      <c r="A1592" s="23" t="n">
        <f aca="false">IF(B1592=INT(B1592),ROW(),"")</f>
        <v>1592</v>
      </c>
      <c r="B1592" s="24" t="n">
        <f aca="false">IF(AND(MID(C1592,2,1)&lt;&gt;"/",MID(C1592,1,1)="/"),INT(B1591)+1,B1591+0.01)</f>
        <v>1554</v>
      </c>
      <c r="C1592" s="25" t="s">
        <v>3528</v>
      </c>
      <c r="D1592" s="25" t="s">
        <v>33</v>
      </c>
      <c r="E1592" s="14" t="s">
        <v>3651</v>
      </c>
      <c r="F1592" s="14" t="s">
        <v>3651</v>
      </c>
      <c r="G1592" s="183" t="n">
        <v>0</v>
      </c>
      <c r="H1592" s="183" t="n">
        <v>0</v>
      </c>
      <c r="I1592" s="30" t="s">
        <v>20</v>
      </c>
      <c r="J1592" s="26" t="s">
        <v>21</v>
      </c>
      <c r="K1592" s="27" t="s">
        <v>22</v>
      </c>
      <c r="L1592" s="28" t="s">
        <v>7</v>
      </c>
      <c r="M1592" s="28" t="s">
        <v>8</v>
      </c>
      <c r="N1592" s="28"/>
      <c r="O1592" s="28"/>
      <c r="P1592" s="20" t="s">
        <v>3652</v>
      </c>
      <c r="Q1592" s="21"/>
      <c r="R1592" s="1"/>
      <c r="S1592" s="1" t="str">
        <f aca="false">IF(E1592=F1592,"","NOT EQUAL")</f>
        <v/>
      </c>
      <c r="T1592" s="1" t="str">
        <f aca="false">IF(ISNA(VLOOKUP(P1592,'NEW XEQM.c'!D:D,1,0)),"--",VLOOKUP(P1592,'NEW XEQM.c'!D:G,3,0))</f>
        <v>--</v>
      </c>
      <c r="U1592" s="1"/>
      <c r="W1592" s="0" t="e">
        <f aca="false">SUBSTITUTE(IF(AND(T1592="--",FIND("STD",E1592),FIND("fn",C1592)&gt;0,FIND("ITM_",P1592),I1592="CAT_FNCT"),E1592,""),"""","")</f>
        <v>#VALUE!</v>
      </c>
    </row>
    <row r="1593" customFormat="false" ht="15.75" hidden="false" customHeight="false" outlineLevel="0" collapsed="false">
      <c r="A1593" s="1" t="n">
        <f aca="false">IF(B1593=INT(B1593),ROW(),"")</f>
        <v>1593</v>
      </c>
      <c r="B1593" s="24" t="n">
        <f aca="false">IF(AND(MID(C1593,2,1)&lt;&gt;"/",MID(C1593,1,1)="/"),INT(B1592)+1,B1592+0.01)</f>
        <v>1555</v>
      </c>
      <c r="C1593" s="43" t="s">
        <v>0</v>
      </c>
      <c r="D1593" s="43" t="s">
        <v>1</v>
      </c>
      <c r="E1593" s="44" t="str">
        <f aca="false">CHAR(34)&amp;IF(B1593&lt;10,"000",IF(B1593&lt;100,"00",IF(B1593&lt;1000,"0","")))&amp;$B1593&amp;CHAR(34)</f>
        <v>"1555"</v>
      </c>
      <c r="F1593" s="44" t="str">
        <f aca="false">E1593</f>
        <v>"1555"</v>
      </c>
      <c r="G1593" s="45" t="n">
        <v>0</v>
      </c>
      <c r="H1593" s="45" t="n">
        <v>0</v>
      </c>
      <c r="I1593" s="44" t="s">
        <v>243</v>
      </c>
      <c r="J1593" s="16" t="s">
        <v>21</v>
      </c>
      <c r="K1593" s="46" t="s">
        <v>6</v>
      </c>
      <c r="L1593" s="0" t="s">
        <v>7</v>
      </c>
      <c r="M1593" s="0" t="s">
        <v>244</v>
      </c>
      <c r="P1593" s="20" t="str">
        <f aca="false">"ITM_"&amp;IF(B1593&lt;10,"000",IF(B1593&lt;100,"00",IF(B1593&lt;1000,"0","")))&amp;$B1593</f>
        <v>ITM_1555</v>
      </c>
      <c r="Q1593" s="21"/>
      <c r="R1593" s="1"/>
      <c r="S1593" s="1" t="str">
        <f aca="false">IF(E1593=F1593,"","NOT EQUAL")</f>
        <v/>
      </c>
      <c r="T1593" s="1" t="str">
        <f aca="false">IF(ISNA(VLOOKUP(P1593,'NEW XEQM.c'!D:D,1,0)),"--",VLOOKUP(P1593,'NEW XEQM.c'!D:G,3,0))</f>
        <v>--</v>
      </c>
      <c r="U1593" s="1"/>
      <c r="W1593" s="0" t="e">
        <f aca="false">SUBSTITUTE(IF(AND(T1593="--",FIND("STD",E1593),FIND("fn",C1593)&gt;0,FIND("ITM_",P1593),I1593="CAT_FNCT"),E1593,""),"""","")</f>
        <v>#VALUE!</v>
      </c>
    </row>
    <row r="1594" customFormat="false" ht="15.75" hidden="false" customHeight="false" outlineLevel="0" collapsed="false">
      <c r="A1594" s="1" t="n">
        <f aca="false">IF(B1594=INT(B1594),ROW(),"")</f>
        <v>1594</v>
      </c>
      <c r="B1594" s="24" t="n">
        <f aca="false">IF(AND(MID(C1594,2,1)&lt;&gt;"/",MID(C1594,1,1)="/"),INT(B1593)+1,B1593+0.01)</f>
        <v>1556</v>
      </c>
      <c r="C1594" s="43" t="s">
        <v>0</v>
      </c>
      <c r="D1594" s="43" t="s">
        <v>1</v>
      </c>
      <c r="E1594" s="44" t="str">
        <f aca="false">CHAR(34)&amp;IF(B1594&lt;10,"000",IF(B1594&lt;100,"00",IF(B1594&lt;1000,"0","")))&amp;$B1594&amp;CHAR(34)</f>
        <v>"1556"</v>
      </c>
      <c r="F1594" s="44" t="str">
        <f aca="false">E1594</f>
        <v>"1556"</v>
      </c>
      <c r="G1594" s="45" t="n">
        <v>0</v>
      </c>
      <c r="H1594" s="45" t="n">
        <v>0</v>
      </c>
      <c r="I1594" s="44" t="s">
        <v>243</v>
      </c>
      <c r="J1594" s="16" t="s">
        <v>21</v>
      </c>
      <c r="K1594" s="46" t="s">
        <v>6</v>
      </c>
      <c r="L1594" s="0" t="s">
        <v>7</v>
      </c>
      <c r="M1594" s="0" t="s">
        <v>244</v>
      </c>
      <c r="P1594" s="20" t="str">
        <f aca="false">"ITM_"&amp;IF(B1594&lt;10,"000",IF(B1594&lt;100,"00",IF(B1594&lt;1000,"0","")))&amp;$B1594</f>
        <v>ITM_1556</v>
      </c>
      <c r="Q1594" s="21"/>
      <c r="R1594" s="1"/>
      <c r="S1594" s="1" t="str">
        <f aca="false">IF(E1594=F1594,"","NOT EQUAL")</f>
        <v/>
      </c>
      <c r="T1594" s="1" t="str">
        <f aca="false">IF(ISNA(VLOOKUP(P1594,'NEW XEQM.c'!D:D,1,0)),"--",VLOOKUP(P1594,'NEW XEQM.c'!D:G,3,0))</f>
        <v>--</v>
      </c>
      <c r="U1594" s="1"/>
      <c r="W1594" s="0" t="e">
        <f aca="false">SUBSTITUTE(IF(AND(T1594="--",FIND("STD",E1594),FIND("fn",C1594)&gt;0,FIND("ITM_",P1594),I1594="CAT_FNCT"),E1594,""),"""","")</f>
        <v>#VALUE!</v>
      </c>
    </row>
    <row r="1595" customFormat="false" ht="15.75" hidden="false" customHeight="false" outlineLevel="0" collapsed="false">
      <c r="A1595" s="23" t="n">
        <f aca="false">IF(B1595=INT(B1595),ROW(),"")</f>
        <v>1595</v>
      </c>
      <c r="B1595" s="24" t="n">
        <f aca="false">IF(AND(MID(C1595,2,1)&lt;&gt;"/",MID(C1595,1,1)="/"),INT(B1594)+1,B1594+0.01)</f>
        <v>1557</v>
      </c>
      <c r="C1595" s="25" t="s">
        <v>3653</v>
      </c>
      <c r="D1595" s="25" t="s">
        <v>37</v>
      </c>
      <c r="E1595" s="26" t="s">
        <v>3654</v>
      </c>
      <c r="F1595" s="26" t="s">
        <v>3654</v>
      </c>
      <c r="G1595" s="47" t="n">
        <v>0</v>
      </c>
      <c r="H1595" s="47" t="n">
        <v>99</v>
      </c>
      <c r="I1595" s="30" t="s">
        <v>20</v>
      </c>
      <c r="J1595" s="26" t="s">
        <v>21</v>
      </c>
      <c r="K1595" s="27" t="s">
        <v>144</v>
      </c>
      <c r="L1595" s="28" t="s">
        <v>7</v>
      </c>
      <c r="M1595" s="28" t="s">
        <v>39</v>
      </c>
      <c r="N1595" s="28"/>
      <c r="O1595" s="28"/>
      <c r="P1595" s="20" t="s">
        <v>3655</v>
      </c>
      <c r="Q1595" s="21"/>
      <c r="R1595" s="1"/>
      <c r="S1595" s="1" t="str">
        <f aca="false">IF(E1595=F1595,"","NOT EQUAL")</f>
        <v/>
      </c>
      <c r="T1595" s="1" t="str">
        <f aca="false">IF(ISNA(VLOOKUP(P1595,'NEW XEQM.c'!D:D,1,0)),"--",VLOOKUP(P1595,'NEW XEQM.c'!D:G,3,0))</f>
        <v>--</v>
      </c>
      <c r="U1595" s="1"/>
      <c r="W1595" s="0" t="e">
        <f aca="false">SUBSTITUTE(IF(AND(T1595="--",FIND("STD",E1595),FIND("fn",C1595)&gt;0,FIND("ITM_",P1595),I1595="CAT_FNCT"),E1595,""),"""","")</f>
        <v>#VALUE!</v>
      </c>
    </row>
    <row r="1596" customFormat="false" ht="15.75" hidden="false" customHeight="false" outlineLevel="0" collapsed="false">
      <c r="A1596" s="23" t="n">
        <f aca="false">IF(B1596=INT(B1596),ROW(),"")</f>
        <v>1596</v>
      </c>
      <c r="B1596" s="24" t="n">
        <f aca="false">IF(AND(MID(C1596,2,1)&lt;&gt;"/",MID(C1596,1,1)="/"),INT(B1595)+1,B1595+0.01)</f>
        <v>1558</v>
      </c>
      <c r="C1596" s="25" t="s">
        <v>3324</v>
      </c>
      <c r="D1596" s="25" t="s">
        <v>418</v>
      </c>
      <c r="E1596" s="26" t="s">
        <v>3656</v>
      </c>
      <c r="F1596" s="26" t="s">
        <v>3656</v>
      </c>
      <c r="G1596" s="47" t="n">
        <v>0</v>
      </c>
      <c r="H1596" s="47" t="n">
        <v>0</v>
      </c>
      <c r="I1596" s="30" t="s">
        <v>20</v>
      </c>
      <c r="J1596" s="26" t="s">
        <v>21</v>
      </c>
      <c r="K1596" s="27" t="s">
        <v>22</v>
      </c>
      <c r="L1596" s="28" t="s">
        <v>7</v>
      </c>
      <c r="M1596" s="28" t="s">
        <v>8</v>
      </c>
      <c r="N1596" s="28"/>
      <c r="O1596" s="28"/>
      <c r="P1596" s="20" t="s">
        <v>3657</v>
      </c>
      <c r="Q1596" s="21"/>
      <c r="R1596" s="1"/>
      <c r="S1596" s="1" t="str">
        <f aca="false">IF(E1596=F1596,"","NOT EQUAL")</f>
        <v/>
      </c>
      <c r="T1596" s="1" t="str">
        <f aca="false">IF(ISNA(VLOOKUP(P1596,'NEW XEQM.c'!D:D,1,0)),"--",VLOOKUP(P1596,'NEW XEQM.c'!D:G,3,0))</f>
        <v>RAD</v>
      </c>
      <c r="U1596" s="1" t="s">
        <v>273</v>
      </c>
      <c r="W1596" s="0" t="e">
        <f aca="false">SUBSTITUTE(IF(AND(T1596="--",FIND("STD",E1596),FIND("fn",C1596)&gt;0,FIND("ITM_",P1596),I1596="CAT_FNCT"),E1596,""),"""","")</f>
        <v>#VALUE!</v>
      </c>
    </row>
    <row r="1597" customFormat="false" ht="15.75" hidden="false" customHeight="false" outlineLevel="0" collapsed="false">
      <c r="A1597" s="23" t="n">
        <f aca="false">IF(B1597=INT(B1597),ROW(),"")</f>
        <v>1597</v>
      </c>
      <c r="B1597" s="24" t="n">
        <f aca="false">IF(AND(MID(C1597,2,1)&lt;&gt;"/",MID(C1597,1,1)="/"),INT(B1596)+1,B1596+0.01)</f>
        <v>1559</v>
      </c>
      <c r="C1597" s="25" t="s">
        <v>3658</v>
      </c>
      <c r="D1597" s="25" t="s">
        <v>1</v>
      </c>
      <c r="E1597" s="26" t="s">
        <v>3659</v>
      </c>
      <c r="F1597" s="26" t="s">
        <v>3659</v>
      </c>
      <c r="G1597" s="47" t="n">
        <v>0</v>
      </c>
      <c r="H1597" s="47" t="n">
        <v>0</v>
      </c>
      <c r="I1597" s="30" t="s">
        <v>20</v>
      </c>
      <c r="J1597" s="26" t="s">
        <v>21</v>
      </c>
      <c r="K1597" s="27" t="s">
        <v>22</v>
      </c>
      <c r="L1597" s="28" t="s">
        <v>7</v>
      </c>
      <c r="M1597" s="28" t="s">
        <v>8</v>
      </c>
      <c r="N1597" s="28"/>
      <c r="O1597" s="28"/>
      <c r="P1597" s="20" t="s">
        <v>3660</v>
      </c>
      <c r="Q1597" s="21"/>
      <c r="R1597" s="1"/>
      <c r="S1597" s="1" t="str">
        <f aca="false">IF(E1597=F1597,"","NOT EQUAL")</f>
        <v/>
      </c>
      <c r="T1597" s="1" t="str">
        <f aca="false">IF(ISNA(VLOOKUP(P1597,'NEW XEQM.c'!D:D,1,0)),"--",VLOOKUP(P1597,'NEW XEQM.c'!D:G,3,0))</f>
        <v>--</v>
      </c>
      <c r="U1597" s="1" t="s">
        <v>3661</v>
      </c>
      <c r="W1597" s="0" t="e">
        <f aca="false">SUBSTITUTE(IF(AND(T1597="--",FIND("STD",E1597),FIND("fn",C1597)&gt;0,FIND("ITM_",P1597),I1597="CAT_FNCT"),E1597,""),"""","")</f>
        <v>#VALUE!</v>
      </c>
    </row>
    <row r="1598" customFormat="false" ht="15.75" hidden="false" customHeight="false" outlineLevel="0" collapsed="false">
      <c r="A1598" s="23" t="n">
        <f aca="false">IF(B1598=INT(B1598),ROW(),"")</f>
        <v>1598</v>
      </c>
      <c r="B1598" s="24" t="n">
        <f aca="false">IF(AND(MID(C1598,2,1)&lt;&gt;"/",MID(C1598,1,1)="/"),INT(B1597)+1,B1597+0.01)</f>
        <v>1560</v>
      </c>
      <c r="C1598" s="25" t="s">
        <v>3662</v>
      </c>
      <c r="D1598" s="25" t="s">
        <v>1</v>
      </c>
      <c r="E1598" s="26" t="s">
        <v>3663</v>
      </c>
      <c r="F1598" s="26" t="s">
        <v>3663</v>
      </c>
      <c r="G1598" s="47" t="n">
        <v>0</v>
      </c>
      <c r="H1598" s="47" t="n">
        <v>0</v>
      </c>
      <c r="I1598" s="30" t="s">
        <v>20</v>
      </c>
      <c r="J1598" s="26" t="s">
        <v>21</v>
      </c>
      <c r="K1598" s="27" t="s">
        <v>22</v>
      </c>
      <c r="L1598" s="28" t="s">
        <v>7</v>
      </c>
      <c r="M1598" s="28" t="s">
        <v>8</v>
      </c>
      <c r="N1598" s="28"/>
      <c r="O1598" s="28"/>
      <c r="P1598" s="20" t="s">
        <v>3664</v>
      </c>
      <c r="Q1598" s="21"/>
      <c r="R1598" s="1"/>
      <c r="S1598" s="1" t="str">
        <f aca="false">IF(E1598=F1598,"","NOT EQUAL")</f>
        <v/>
      </c>
      <c r="T1598" s="1" t="str">
        <f aca="false">IF(ISNA(VLOOKUP(P1598,'NEW XEQM.c'!D:D,1,0)),"--",VLOOKUP(P1598,'NEW XEQM.c'!D:G,3,0))</f>
        <v>RAN#</v>
      </c>
      <c r="U1598" s="1" t="s">
        <v>133</v>
      </c>
      <c r="W1598" s="0" t="e">
        <f aca="false">SUBSTITUTE(IF(AND(T1598="--",FIND("STD",E1598),FIND("fn",C1598)&gt;0,FIND("ITM_",P1598),I1598="CAT_FNCT"),E1598,""),"""","")</f>
        <v>#VALUE!</v>
      </c>
    </row>
    <row r="1599" customFormat="false" ht="15.75" hidden="false" customHeight="false" outlineLevel="0" collapsed="false">
      <c r="A1599" s="23" t="n">
        <f aca="false">IF(B1599=INT(B1599),ROW(),"")</f>
        <v>1599</v>
      </c>
      <c r="B1599" s="24" t="n">
        <f aca="false">IF(AND(MID(C1599,2,1)&lt;&gt;"/",MID(C1599,1,1)="/"),INT(B1598)+1,B1598+0.01)</f>
        <v>1561</v>
      </c>
      <c r="C1599" s="25" t="s">
        <v>3665</v>
      </c>
      <c r="D1599" s="25" t="s">
        <v>138</v>
      </c>
      <c r="E1599" s="26" t="s">
        <v>3666</v>
      </c>
      <c r="F1599" s="26" t="s">
        <v>3666</v>
      </c>
      <c r="G1599" s="47" t="n">
        <v>0</v>
      </c>
      <c r="H1599" s="47" t="n">
        <v>0</v>
      </c>
      <c r="I1599" s="30" t="s">
        <v>20</v>
      </c>
      <c r="J1599" s="26" t="s">
        <v>21</v>
      </c>
      <c r="K1599" s="27" t="s">
        <v>6</v>
      </c>
      <c r="L1599" s="28" t="s">
        <v>7</v>
      </c>
      <c r="M1599" s="187" t="s">
        <v>8</v>
      </c>
      <c r="N1599" s="28"/>
      <c r="O1599" s="28" t="s">
        <v>3667</v>
      </c>
      <c r="P1599" s="20" t="s">
        <v>3668</v>
      </c>
      <c r="Q1599" s="21"/>
      <c r="R1599" s="1"/>
      <c r="S1599" s="1" t="str">
        <f aca="false">IF(E1599=F1599,"","NOT EQUAL")</f>
        <v/>
      </c>
      <c r="T1599" s="1" t="str">
        <f aca="false">IF(ISNA(VLOOKUP(P1599,'NEW XEQM.c'!D:D,1,0)),"--",VLOOKUP(P1599,'NEW XEQM.c'!D:G,3,0))</f>
        <v>--</v>
      </c>
      <c r="U1599" s="1"/>
      <c r="W1599" s="0" t="e">
        <f aca="false">SUBSTITUTE(IF(AND(T1599="--",FIND("STD",E1599),FIND("fn",C1599)&gt;0,FIND("ITM_",P1599),I1599="CAT_FNCT"),E1599,""),"""","")</f>
        <v>#VALUE!</v>
      </c>
    </row>
    <row r="1600" customFormat="false" ht="15.75" hidden="false" customHeight="false" outlineLevel="0" collapsed="false">
      <c r="A1600" s="23" t="n">
        <f aca="false">IF(B1600=INT(B1600),ROW(),"")</f>
        <v>1600</v>
      </c>
      <c r="B1600" s="24" t="n">
        <f aca="false">IF(AND(MID(C1600,2,1)&lt;&gt;"/",MID(C1600,1,1)="/"),INT(B1599)+1,B1599+0.01)</f>
        <v>1562</v>
      </c>
      <c r="C1600" s="25" t="s">
        <v>3669</v>
      </c>
      <c r="D1600" s="25" t="s">
        <v>37</v>
      </c>
      <c r="E1600" s="26" t="s">
        <v>3670</v>
      </c>
      <c r="F1600" s="26" t="s">
        <v>2285</v>
      </c>
      <c r="G1600" s="47" t="n">
        <v>0</v>
      </c>
      <c r="H1600" s="47" t="n">
        <v>99</v>
      </c>
      <c r="I1600" s="30" t="s">
        <v>20</v>
      </c>
      <c r="J1600" s="26" t="s">
        <v>21</v>
      </c>
      <c r="K1600" s="27" t="s">
        <v>22</v>
      </c>
      <c r="L1600" s="28" t="s">
        <v>7</v>
      </c>
      <c r="M1600" s="28" t="s">
        <v>39</v>
      </c>
      <c r="N1600" s="28"/>
      <c r="O1600" s="25"/>
      <c r="P1600" s="20" t="s">
        <v>3671</v>
      </c>
      <c r="Q1600" s="21"/>
      <c r="R1600" s="1"/>
      <c r="S1600" s="1" t="str">
        <f aca="false">IF(E1600=F1600,"","NOT EQUAL")</f>
        <v>NOT EQUAL</v>
      </c>
      <c r="T1600" s="1" t="str">
        <f aca="false">IF(ISNA(VLOOKUP(P1600,'NEW XEQM.c'!D:D,1,0)),"--",VLOOKUP(P1600,'NEW XEQM.c'!D:G,3,0))</f>
        <v>--</v>
      </c>
      <c r="U1600" s="1"/>
      <c r="W1600" s="0" t="e">
        <f aca="false">SUBSTITUTE(IF(AND(T1600="--",FIND("STD",E1600),FIND("fn",C1600)&gt;0,FIND("ITM_",P1600),I1600="CAT_FNCT"),E1600,""),"""","")</f>
        <v>#VALUE!</v>
      </c>
    </row>
    <row r="1601" customFormat="false" ht="15.75" hidden="false" customHeight="false" outlineLevel="0" collapsed="false">
      <c r="A1601" s="23" t="n">
        <f aca="false">IF(B1601=INT(B1601),ROW(),"")</f>
        <v>1601</v>
      </c>
      <c r="B1601" s="24" t="n">
        <f aca="false">IF(AND(MID(C1601,2,1)&lt;&gt;"/",MID(C1601,1,1)="/"),INT(B1600)+1,B1600+0.01)</f>
        <v>1563</v>
      </c>
      <c r="C1601" s="25" t="s">
        <v>3672</v>
      </c>
      <c r="D1601" s="25" t="s">
        <v>1</v>
      </c>
      <c r="E1601" s="26" t="s">
        <v>3673</v>
      </c>
      <c r="F1601" s="26" t="s">
        <v>3673</v>
      </c>
      <c r="G1601" s="47" t="n">
        <v>0</v>
      </c>
      <c r="H1601" s="47" t="n">
        <v>0</v>
      </c>
      <c r="I1601" s="30" t="s">
        <v>20</v>
      </c>
      <c r="J1601" s="26" t="s">
        <v>21</v>
      </c>
      <c r="K1601" s="27" t="s">
        <v>22</v>
      </c>
      <c r="L1601" s="28" t="s">
        <v>7</v>
      </c>
      <c r="M1601" s="28" t="s">
        <v>8</v>
      </c>
      <c r="N1601" s="28"/>
      <c r="O1601" s="28"/>
      <c r="P1601" s="20" t="s">
        <v>3674</v>
      </c>
      <c r="Q1601" s="21"/>
      <c r="R1601" s="1"/>
      <c r="S1601" s="1" t="str">
        <f aca="false">IF(E1601=F1601,"","NOT EQUAL")</f>
        <v/>
      </c>
      <c r="T1601" s="1" t="str">
        <f aca="false">IF(ISNA(VLOOKUP(P1601,'NEW XEQM.c'!D:D,1,0)),"--",VLOOKUP(P1601,'NEW XEQM.c'!D:G,3,0))</f>
        <v>RCLEL</v>
      </c>
      <c r="U1601" s="1" t="s">
        <v>141</v>
      </c>
      <c r="W1601" s="0" t="e">
        <f aca="false">SUBSTITUTE(IF(AND(T1601="--",FIND("STD",E1601),FIND("fn",C1601)&gt;0,FIND("ITM_",P1601),I1601="CAT_FNCT"),E1601,""),"""","")</f>
        <v>#VALUE!</v>
      </c>
    </row>
    <row r="1602" customFormat="false" ht="15.75" hidden="false" customHeight="false" outlineLevel="0" collapsed="false">
      <c r="A1602" s="23" t="n">
        <f aca="false">IF(B1602=INT(B1602),ROW(),"")</f>
        <v>1602</v>
      </c>
      <c r="B1602" s="24" t="n">
        <f aca="false">IF(AND(MID(C1602,2,1)&lt;&gt;"/",MID(C1602,1,1)="/"),INT(B1601)+1,B1601+0.01)</f>
        <v>1564</v>
      </c>
      <c r="C1602" s="25" t="s">
        <v>3675</v>
      </c>
      <c r="D1602" s="25" t="s">
        <v>1</v>
      </c>
      <c r="E1602" s="26" t="s">
        <v>3676</v>
      </c>
      <c r="F1602" s="26" t="s">
        <v>3676</v>
      </c>
      <c r="G1602" s="47" t="n">
        <v>0</v>
      </c>
      <c r="H1602" s="47" t="n">
        <v>0</v>
      </c>
      <c r="I1602" s="30" t="s">
        <v>20</v>
      </c>
      <c r="J1602" s="26" t="s">
        <v>21</v>
      </c>
      <c r="K1602" s="27" t="s">
        <v>22</v>
      </c>
      <c r="L1602" s="28" t="s">
        <v>7</v>
      </c>
      <c r="M1602" s="28" t="s">
        <v>8</v>
      </c>
      <c r="N1602" s="28"/>
      <c r="O1602" s="28"/>
      <c r="P1602" s="20" t="s">
        <v>3677</v>
      </c>
      <c r="Q1602" s="21"/>
      <c r="R1602" s="1"/>
      <c r="S1602" s="1" t="str">
        <f aca="false">IF(E1602=F1602,"","NOT EQUAL")</f>
        <v/>
      </c>
      <c r="T1602" s="1" t="str">
        <f aca="false">IF(ISNA(VLOOKUP(P1602,'NEW XEQM.c'!D:D,1,0)),"--",VLOOKUP(P1602,'NEW XEQM.c'!D:G,3,0))</f>
        <v>--</v>
      </c>
      <c r="U1602" s="1" t="s">
        <v>141</v>
      </c>
      <c r="W1602" s="0" t="e">
        <f aca="false">SUBSTITUTE(IF(AND(T1602="--",FIND("STD",E1602),FIND("fn",C1602)&gt;0,FIND("ITM_",P1602),I1602="CAT_FNCT"),E1602,""),"""","")</f>
        <v>#VALUE!</v>
      </c>
    </row>
    <row r="1603" customFormat="false" ht="15.75" hidden="false" customHeight="false" outlineLevel="0" collapsed="false">
      <c r="A1603" s="23" t="n">
        <f aca="false">IF(B1603=INT(B1603),ROW(),"")</f>
        <v>1603</v>
      </c>
      <c r="B1603" s="24" t="n">
        <f aca="false">IF(AND(MID(C1603,2,1)&lt;&gt;"/",MID(C1603,1,1)="/"),INT(B1602)+1,B1602+0.01)</f>
        <v>1565</v>
      </c>
      <c r="C1603" s="25" t="s">
        <v>3678</v>
      </c>
      <c r="D1603" s="25" t="s">
        <v>37</v>
      </c>
      <c r="E1603" s="26" t="s">
        <v>3679</v>
      </c>
      <c r="F1603" s="26" t="s">
        <v>3679</v>
      </c>
      <c r="G1603" s="47" t="n">
        <v>0</v>
      </c>
      <c r="H1603" s="47" t="n">
        <v>99</v>
      </c>
      <c r="I1603" s="30" t="s">
        <v>20</v>
      </c>
      <c r="J1603" s="26" t="s">
        <v>21</v>
      </c>
      <c r="K1603" s="27" t="s">
        <v>22</v>
      </c>
      <c r="L1603" s="28" t="s">
        <v>7</v>
      </c>
      <c r="M1603" s="28" t="s">
        <v>39</v>
      </c>
      <c r="N1603" s="28"/>
      <c r="O1603" s="28"/>
      <c r="P1603" s="20" t="s">
        <v>3680</v>
      </c>
      <c r="Q1603" s="21"/>
      <c r="R1603" s="1"/>
      <c r="S1603" s="1" t="str">
        <f aca="false">IF(E1603=F1603,"","NOT EQUAL")</f>
        <v/>
      </c>
      <c r="T1603" s="1" t="str">
        <f aca="false">IF(ISNA(VLOOKUP(P1603,'NEW XEQM.c'!D:D,1,0)),"--",VLOOKUP(P1603,'NEW XEQM.c'!D:G,3,0))</f>
        <v>--</v>
      </c>
      <c r="U1603" s="1" t="s">
        <v>141</v>
      </c>
      <c r="W1603" s="0" t="e">
        <f aca="false">SUBSTITUTE(IF(AND(T1603="--",FIND("STD",E1603),FIND("fn",C1603)&gt;0,FIND("ITM_",P1603),I1603="CAT_FNCT"),E1603,""),"""","")</f>
        <v>#VALUE!</v>
      </c>
    </row>
    <row r="1604" customFormat="false" ht="15.75" hidden="false" customHeight="false" outlineLevel="0" collapsed="false">
      <c r="A1604" s="23" t="n">
        <f aca="false">IF(B1604=INT(B1604),ROW(),"")</f>
        <v>1604</v>
      </c>
      <c r="B1604" s="24" t="n">
        <f aca="false">IF(AND(MID(C1604,2,1)&lt;&gt;"/",MID(C1604,1,1)="/"),INT(B1603)+1,B1603+0.01)</f>
        <v>1566</v>
      </c>
      <c r="C1604" s="25" t="s">
        <v>3681</v>
      </c>
      <c r="D1604" s="25" t="s">
        <v>150</v>
      </c>
      <c r="E1604" s="26" t="s">
        <v>3682</v>
      </c>
      <c r="F1604" s="26" t="s">
        <v>3682</v>
      </c>
      <c r="G1604" s="47" t="n">
        <v>0</v>
      </c>
      <c r="H1604" s="61" t="n">
        <v>99</v>
      </c>
      <c r="I1604" s="30" t="s">
        <v>20</v>
      </c>
      <c r="J1604" s="26" t="s">
        <v>21</v>
      </c>
      <c r="K1604" s="27" t="s">
        <v>22</v>
      </c>
      <c r="L1604" s="28" t="s">
        <v>7</v>
      </c>
      <c r="M1604" s="28" t="s">
        <v>152</v>
      </c>
      <c r="N1604" s="28"/>
      <c r="O1604" s="28"/>
      <c r="P1604" s="20" t="s">
        <v>3683</v>
      </c>
      <c r="Q1604" s="21"/>
      <c r="R1604" s="1"/>
      <c r="S1604" s="1" t="str">
        <f aca="false">IF(E1604=F1604,"","NOT EQUAL")</f>
        <v/>
      </c>
      <c r="T1604" s="1" t="str">
        <f aca="false">IF(ISNA(VLOOKUP(P1604,'NEW XEQM.c'!D:D,1,0)),"--",VLOOKUP(P1604,'NEW XEQM.c'!D:G,3,0))</f>
        <v>--</v>
      </c>
      <c r="U1604" s="1"/>
      <c r="W1604" s="0" t="e">
        <f aca="false">SUBSTITUTE(IF(AND(T1604="--",FIND("STD",E1604),FIND("fn",C1604)&gt;0,FIND("ITM_",P1604),I1604="CAT_FNCT"),E1604,""),"""","")</f>
        <v>#VALUE!</v>
      </c>
    </row>
    <row r="1605" customFormat="false" ht="15.75" hidden="false" customHeight="false" outlineLevel="0" collapsed="false">
      <c r="A1605" s="23" t="n">
        <f aca="false">IF(B1605=INT(B1605),ROW(),"")</f>
        <v>1605</v>
      </c>
      <c r="B1605" s="24" t="n">
        <f aca="false">IF(AND(MID(C1605,2,1)&lt;&gt;"/",MID(C1605,1,1)="/"),INT(B1604)+1,B1604+0.01)</f>
        <v>1567</v>
      </c>
      <c r="C1605" s="25" t="s">
        <v>3684</v>
      </c>
      <c r="D1605" s="25" t="s">
        <v>1</v>
      </c>
      <c r="E1605" s="26" t="s">
        <v>3685</v>
      </c>
      <c r="F1605" s="26" t="s">
        <v>3685</v>
      </c>
      <c r="G1605" s="47" t="n">
        <v>0</v>
      </c>
      <c r="H1605" s="47" t="n">
        <v>0</v>
      </c>
      <c r="I1605" s="30" t="s">
        <v>20</v>
      </c>
      <c r="J1605" s="26" t="s">
        <v>21</v>
      </c>
      <c r="K1605" s="27" t="s">
        <v>22</v>
      </c>
      <c r="L1605" s="28" t="s">
        <v>191</v>
      </c>
      <c r="M1605" s="28" t="s">
        <v>8</v>
      </c>
      <c r="N1605" s="28"/>
      <c r="O1605" s="28"/>
      <c r="P1605" s="20" t="s">
        <v>3686</v>
      </c>
      <c r="Q1605" s="21"/>
      <c r="R1605" s="1"/>
      <c r="S1605" s="1" t="str">
        <f aca="false">IF(E1605=F1605,"","NOT EQUAL")</f>
        <v/>
      </c>
      <c r="T1605" s="1" t="str">
        <f aca="false">IF(ISNA(VLOOKUP(P1605,'NEW XEQM.c'!D:D,1,0)),"--",VLOOKUP(P1605,'NEW XEQM.c'!D:G,3,0))</f>
        <v>RE</v>
      </c>
      <c r="U1605" s="1" t="s">
        <v>110</v>
      </c>
      <c r="W1605" s="0" t="e">
        <f aca="false">SUBSTITUTE(IF(AND(T1605="--",FIND("STD",E1605),FIND("fn",C1605)&gt;0,FIND("ITM_",P1605),I1605="CAT_FNCT"),E1605,""),"""","")</f>
        <v>#VALUE!</v>
      </c>
    </row>
    <row r="1606" customFormat="false" ht="15.75" hidden="false" customHeight="false" outlineLevel="0" collapsed="false">
      <c r="A1606" s="23" t="n">
        <f aca="false">IF(B1606=INT(B1606),ROW(),"")</f>
        <v>1606</v>
      </c>
      <c r="B1606" s="24" t="n">
        <f aca="false">IF(AND(MID(C1606,2,1)&lt;&gt;"/",MID(C1606,1,1)="/"),INT(B1605)+1,B1605+0.01)</f>
        <v>1568</v>
      </c>
      <c r="C1606" s="25" t="s">
        <v>3687</v>
      </c>
      <c r="D1606" s="25" t="s">
        <v>1</v>
      </c>
      <c r="E1606" s="26" t="s">
        <v>3688</v>
      </c>
      <c r="F1606" s="26" t="s">
        <v>3688</v>
      </c>
      <c r="G1606" s="47" t="n">
        <v>0</v>
      </c>
      <c r="H1606" s="47" t="n">
        <v>0</v>
      </c>
      <c r="I1606" s="30" t="s">
        <v>20</v>
      </c>
      <c r="J1606" s="26" t="s">
        <v>21</v>
      </c>
      <c r="K1606" s="27" t="s">
        <v>170</v>
      </c>
      <c r="L1606" s="28" t="s">
        <v>7</v>
      </c>
      <c r="M1606" s="28" t="s">
        <v>244</v>
      </c>
      <c r="N1606" s="28"/>
      <c r="O1606" s="28"/>
      <c r="P1606" s="20" t="s">
        <v>3689</v>
      </c>
      <c r="Q1606" s="21"/>
      <c r="R1606" s="1"/>
      <c r="S1606" s="1" t="str">
        <f aca="false">IF(E1606=F1606,"","NOT EQUAL")</f>
        <v/>
      </c>
      <c r="T1606" s="1" t="str">
        <f aca="false">IF(ISNA(VLOOKUP(P1606,'NEW XEQM.c'!D:D,1,0)),"--",VLOOKUP(P1606,'NEW XEQM.c'!D:G,3,0))</f>
        <v>--</v>
      </c>
      <c r="U1606" s="1"/>
      <c r="W1606" s="0" t="e">
        <f aca="false">SUBSTITUTE(IF(AND(T1606="--",FIND("STD",E1606),FIND("fn",C1606)&gt;0,FIND("ITM_",P1606),I1606="CAT_FNCT"),E1606,""),"""","")</f>
        <v>#VALUE!</v>
      </c>
    </row>
    <row r="1607" customFormat="false" ht="15.75" hidden="false" customHeight="false" outlineLevel="0" collapsed="false">
      <c r="A1607" s="23" t="n">
        <f aca="false">IF(B1607=INT(B1607),ROW(),"")</f>
        <v>1607</v>
      </c>
      <c r="B1607" s="24" t="n">
        <f aca="false">IF(AND(MID(C1607,2,1)&lt;&gt;"/",MID(C1607,1,1)="/"),INT(B1606)+1,B1606+0.01)</f>
        <v>1569</v>
      </c>
      <c r="C1607" s="25" t="s">
        <v>3690</v>
      </c>
      <c r="D1607" s="25" t="s">
        <v>3240</v>
      </c>
      <c r="E1607" s="26" t="s">
        <v>3691</v>
      </c>
      <c r="F1607" s="26" t="s">
        <v>3691</v>
      </c>
      <c r="G1607" s="47" t="n">
        <v>0</v>
      </c>
      <c r="H1607" s="47" t="n">
        <v>0</v>
      </c>
      <c r="I1607" s="30" t="s">
        <v>20</v>
      </c>
      <c r="J1607" s="26" t="s">
        <v>21</v>
      </c>
      <c r="K1607" s="27" t="s">
        <v>144</v>
      </c>
      <c r="L1607" s="28" t="s">
        <v>7</v>
      </c>
      <c r="M1607" s="28" t="s">
        <v>244</v>
      </c>
      <c r="N1607" s="28"/>
      <c r="O1607" s="28"/>
      <c r="P1607" s="20" t="s">
        <v>3692</v>
      </c>
      <c r="Q1607" s="21"/>
      <c r="R1607" s="1"/>
      <c r="S1607" s="1" t="str">
        <f aca="false">IF(E1607=F1607,"","NOT EQUAL")</f>
        <v/>
      </c>
      <c r="T1607" s="1" t="str">
        <f aca="false">IF(ISNA(VLOOKUP(P1607,'NEW XEQM.c'!D:D,1,0)),"--",VLOOKUP(P1607,'NEW XEQM.c'!D:G,3,0))</f>
        <v>--</v>
      </c>
      <c r="U1607" s="1"/>
      <c r="W1607" s="0" t="e">
        <f aca="false">SUBSTITUTE(IF(AND(T1607="--",FIND("STD",E1607),FIND("fn",C1607)&gt;0,FIND("ITM_",P1607),I1607="CAT_FNCT"),E1607,""),"""","")</f>
        <v>#VALUE!</v>
      </c>
    </row>
    <row r="1608" customFormat="false" ht="15.75" hidden="false" customHeight="false" outlineLevel="0" collapsed="false">
      <c r="A1608" s="23" t="n">
        <f aca="false">IF(B1608=INT(B1608),ROW(),"")</f>
        <v>1608</v>
      </c>
      <c r="B1608" s="24" t="n">
        <f aca="false">IF(AND(MID(C1608,2,1)&lt;&gt;"/",MID(C1608,1,1)="/"),INT(B1607)+1,B1607+0.01)</f>
        <v>1570</v>
      </c>
      <c r="C1608" s="25" t="s">
        <v>3693</v>
      </c>
      <c r="D1608" s="25" t="s">
        <v>1</v>
      </c>
      <c r="E1608" s="26" t="s">
        <v>3694</v>
      </c>
      <c r="F1608" s="26" t="s">
        <v>3694</v>
      </c>
      <c r="G1608" s="47" t="n">
        <v>0</v>
      </c>
      <c r="H1608" s="47" t="n">
        <v>0</v>
      </c>
      <c r="I1608" s="30" t="s">
        <v>20</v>
      </c>
      <c r="J1608" s="26" t="s">
        <v>21</v>
      </c>
      <c r="K1608" s="27" t="s">
        <v>22</v>
      </c>
      <c r="L1608" s="28" t="s">
        <v>7</v>
      </c>
      <c r="M1608" s="28" t="s">
        <v>8</v>
      </c>
      <c r="N1608" s="28"/>
      <c r="O1608" s="28"/>
      <c r="P1608" s="20" t="s">
        <v>3695</v>
      </c>
      <c r="Q1608" s="21"/>
      <c r="R1608" s="1"/>
      <c r="S1608" s="1" t="str">
        <f aca="false">IF(E1608=F1608,"","NOT EQUAL")</f>
        <v/>
      </c>
      <c r="T1608" s="1" t="str">
        <f aca="false">IF(ISNA(VLOOKUP(P1608,'NEW XEQM.c'!D:D,1,0)),"--",VLOOKUP(P1608,'NEW XEQM.c'!D:G,3,0))</f>
        <v>--</v>
      </c>
      <c r="U1608" s="1" t="s">
        <v>110</v>
      </c>
      <c r="W1608" s="0" t="str">
        <f aca="false">SUBSTITUTE(IF(AND(T1608="--",FIND("STD",E1608),FIND("fn",C1608)&gt;0,FIND("ITM_",P1608),I1608="CAT_FNCT"),E1608,""),"""","")</f>
        <v>RE STD_RIGHT_ARROW CX</v>
      </c>
    </row>
    <row r="1609" customFormat="false" ht="15.75" hidden="false" customHeight="false" outlineLevel="0" collapsed="false">
      <c r="A1609" s="23" t="n">
        <f aca="false">IF(B1609=INT(B1609),ROW(),"")</f>
        <v>1609</v>
      </c>
      <c r="B1609" s="24" t="n">
        <f aca="false">IF(AND(MID(C1609,2,1)&lt;&gt;"/",MID(C1609,1,1)="/"),INT(B1608)+1,B1608+0.01)</f>
        <v>1571</v>
      </c>
      <c r="C1609" s="25" t="s">
        <v>3696</v>
      </c>
      <c r="D1609" s="25" t="s">
        <v>1</v>
      </c>
      <c r="E1609" s="26" t="s">
        <v>3697</v>
      </c>
      <c r="F1609" s="26" t="s">
        <v>3697</v>
      </c>
      <c r="G1609" s="47" t="n">
        <v>0</v>
      </c>
      <c r="H1609" s="47" t="n">
        <v>0</v>
      </c>
      <c r="I1609" s="30" t="s">
        <v>20</v>
      </c>
      <c r="J1609" s="26" t="s">
        <v>21</v>
      </c>
      <c r="K1609" s="27" t="s">
        <v>22</v>
      </c>
      <c r="L1609" s="28" t="s">
        <v>7</v>
      </c>
      <c r="M1609" s="28" t="s">
        <v>8</v>
      </c>
      <c r="N1609" s="28"/>
      <c r="O1609" s="28"/>
      <c r="P1609" s="20" t="s">
        <v>3698</v>
      </c>
      <c r="Q1609" s="21"/>
      <c r="R1609" s="1"/>
      <c r="S1609" s="1" t="str">
        <f aca="false">IF(E1609=F1609,"","NOT EQUAL")</f>
        <v/>
      </c>
      <c r="T1609" s="1" t="str">
        <f aca="false">IF(ISNA(VLOOKUP(P1609,'NEW XEQM.c'!D:D,1,0)),"--",VLOOKUP(P1609,'NEW XEQM.c'!D:G,3,0))</f>
        <v>RE&lt;&gt;IM</v>
      </c>
      <c r="U1609" s="1" t="s">
        <v>110</v>
      </c>
      <c r="W1609" s="0" t="str">
        <f aca="false">SUBSTITUTE(IF(AND(T1609="--",FIND("STD",E1609),FIND("fn",C1609)&gt;0,FIND("ITM_",P1609),I1609="CAT_FNCT"),E1609,""),"""","")</f>
        <v/>
      </c>
    </row>
    <row r="1610" customFormat="false" ht="15.75" hidden="false" customHeight="false" outlineLevel="0" collapsed="false">
      <c r="A1610" s="138" t="n">
        <f aca="false">IF(B1610=INT(B1610),ROW(),"")</f>
        <v>1610</v>
      </c>
      <c r="B1610" s="24" t="n">
        <f aca="false">IF(AND(MID(C1610,2,1)&lt;&gt;"/",MID(C1610,1,1)="/"),INT(B1609)+1,B1609+0.01)</f>
        <v>1572</v>
      </c>
      <c r="C1610" s="188" t="s">
        <v>3260</v>
      </c>
      <c r="D1610" s="189" t="s">
        <v>3350</v>
      </c>
      <c r="E1610" s="84" t="s">
        <v>3351</v>
      </c>
      <c r="F1610" s="84" t="s">
        <v>3351</v>
      </c>
      <c r="G1610" s="190" t="n">
        <v>0</v>
      </c>
      <c r="H1610" s="190" t="n">
        <v>0</v>
      </c>
      <c r="I1610" s="84" t="s">
        <v>4</v>
      </c>
      <c r="J1610" s="84" t="s">
        <v>5</v>
      </c>
      <c r="K1610" s="57" t="s">
        <v>3699</v>
      </c>
      <c r="L1610" s="143" t="s">
        <v>7</v>
      </c>
      <c r="M1610" s="143" t="s">
        <v>244</v>
      </c>
      <c r="N1610" s="144" t="s">
        <v>3700</v>
      </c>
      <c r="O1610" s="143"/>
      <c r="P1610" s="20" t="s">
        <v>3701</v>
      </c>
      <c r="Q1610" s="21"/>
      <c r="R1610" s="1"/>
      <c r="S1610" s="1" t="str">
        <f aca="false">IF(E1610=F1610,"","NOT EQUAL")</f>
        <v/>
      </c>
      <c r="T1610" s="1" t="str">
        <f aca="false">IF(ISNA(VLOOKUP(P1610,'NEW XEQM.c'!D:D,1,0)),"--",VLOOKUP(P1610,'NEW XEQM.c'!D:G,3,0))</f>
        <v>--</v>
      </c>
      <c r="U1610" s="1" t="s">
        <v>3641</v>
      </c>
      <c r="W1610" s="0" t="e">
        <f aca="false">SUBSTITUTE(IF(AND(T1610="--",FIND("STD",E1610),FIND("fn",C1610)&gt;0,FIND("ITM_",P1610),I1610="CAT_FNCT"),E1610,""),"""","")</f>
        <v>#VALUE!</v>
      </c>
    </row>
    <row r="1611" customFormat="false" ht="15.75" hidden="false" customHeight="false" outlineLevel="0" collapsed="false">
      <c r="A1611" s="138" t="n">
        <f aca="false">IF(B1611=INT(B1611),ROW(),"")</f>
        <v>1611</v>
      </c>
      <c r="B1611" s="24" t="n">
        <f aca="false">IF(AND(MID(C1611,2,1)&lt;&gt;"/",MID(C1611,1,1)="/"),INT(B1610)+1,B1610+0.01)</f>
        <v>1573</v>
      </c>
      <c r="C1611" s="188" t="s">
        <v>3702</v>
      </c>
      <c r="D1611" s="189" t="s">
        <v>3350</v>
      </c>
      <c r="E1611" s="84" t="s">
        <v>3351</v>
      </c>
      <c r="F1611" s="84" t="s">
        <v>3351</v>
      </c>
      <c r="G1611" s="190" t="n">
        <v>0</v>
      </c>
      <c r="H1611" s="190" t="n">
        <v>0</v>
      </c>
      <c r="I1611" s="84" t="s">
        <v>4</v>
      </c>
      <c r="J1611" s="84" t="s">
        <v>5</v>
      </c>
      <c r="K1611" s="57" t="s">
        <v>3699</v>
      </c>
      <c r="L1611" s="143" t="s">
        <v>7</v>
      </c>
      <c r="M1611" s="143" t="s">
        <v>244</v>
      </c>
      <c r="N1611" s="144" t="s">
        <v>3700</v>
      </c>
      <c r="O1611" s="143"/>
      <c r="P1611" s="20" t="s">
        <v>3703</v>
      </c>
      <c r="Q1611" s="21"/>
      <c r="R1611" s="1"/>
      <c r="S1611" s="1" t="str">
        <f aca="false">IF(E1611=F1611,"","NOT EQUAL")</f>
        <v/>
      </c>
      <c r="T1611" s="1" t="str">
        <f aca="false">IF(ISNA(VLOOKUP(P1611,'NEW XEQM.c'!D:D,1,0)),"--",VLOOKUP(P1611,'NEW XEQM.c'!D:G,3,0))</f>
        <v>--</v>
      </c>
      <c r="U1611" s="1" t="s">
        <v>3641</v>
      </c>
      <c r="W1611" s="0" t="e">
        <f aca="false">SUBSTITUTE(IF(AND(T1611="--",FIND("STD",E1611),FIND("fn",C1611)&gt;0,FIND("ITM_",P1611),I1611="CAT_FNCT"),E1611,""),"""","")</f>
        <v>#VALUE!</v>
      </c>
    </row>
    <row r="1612" customFormat="false" ht="15.75" hidden="false" customHeight="false" outlineLevel="0" collapsed="false">
      <c r="A1612" s="23" t="n">
        <f aca="false">IF(B1612=INT(B1612),ROW(),"")</f>
        <v>1612</v>
      </c>
      <c r="B1612" s="24" t="n">
        <f aca="false">IF(AND(MID(C1612,2,1)&lt;&gt;"/",MID(C1612,1,1)="/"),INT(B1611)+1,B1611+0.01)</f>
        <v>1574</v>
      </c>
      <c r="C1612" s="188" t="s">
        <v>3704</v>
      </c>
      <c r="D1612" s="188" t="s">
        <v>150</v>
      </c>
      <c r="E1612" s="191" t="s">
        <v>3705</v>
      </c>
      <c r="F1612" s="191" t="s">
        <v>3705</v>
      </c>
      <c r="G1612" s="192" t="n">
        <v>0</v>
      </c>
      <c r="H1612" s="192" t="s">
        <v>3210</v>
      </c>
      <c r="I1612" s="30" t="s">
        <v>20</v>
      </c>
      <c r="J1612" s="26" t="s">
        <v>21</v>
      </c>
      <c r="K1612" s="27" t="s">
        <v>22</v>
      </c>
      <c r="L1612" s="28" t="s">
        <v>7</v>
      </c>
      <c r="M1612" s="28" t="s">
        <v>152</v>
      </c>
      <c r="N1612" s="28"/>
      <c r="O1612" s="143"/>
      <c r="P1612" s="20" t="s">
        <v>3706</v>
      </c>
      <c r="Q1612" s="21"/>
      <c r="R1612" s="1"/>
      <c r="S1612" s="1" t="str">
        <f aca="false">IF(E1612=F1612,"","NOT EQUAL")</f>
        <v/>
      </c>
      <c r="T1612" s="1" t="str">
        <f aca="false">IF(ISNA(VLOOKUP(P1612,'NEW XEQM.c'!D:D,1,0)),"--",VLOOKUP(P1612,'NEW XEQM.c'!D:G,3,0))</f>
        <v>--</v>
      </c>
      <c r="U1612" s="1"/>
      <c r="W1612" s="0" t="e">
        <f aca="false">SUBSTITUTE(IF(AND(T1612="--",FIND("STD",E1612),FIND("fn",C1612)&gt;0,FIND("ITM_",P1612),I1612="CAT_FNCT"),E1612,""),"""","")</f>
        <v>#VALUE!</v>
      </c>
    </row>
    <row r="1613" customFormat="false" ht="15.75" hidden="false" customHeight="false" outlineLevel="0" collapsed="false">
      <c r="A1613" s="23" t="n">
        <f aca="false">IF(B1613=INT(B1613),ROW(),"")</f>
        <v>1613</v>
      </c>
      <c r="B1613" s="24" t="n">
        <f aca="false">IF(AND(MID(C1613,2,1)&lt;&gt;"/",MID(C1613,1,1)="/"),INT(B1612)+1,B1612+0.01)</f>
        <v>1575</v>
      </c>
      <c r="C1613" s="25" t="s">
        <v>3707</v>
      </c>
      <c r="D1613" s="25" t="s">
        <v>1</v>
      </c>
      <c r="E1613" s="26" t="s">
        <v>3708</v>
      </c>
      <c r="F1613" s="26" t="s">
        <v>3708</v>
      </c>
      <c r="G1613" s="47" t="n">
        <v>0</v>
      </c>
      <c r="H1613" s="47" t="n">
        <v>0</v>
      </c>
      <c r="I1613" s="30" t="s">
        <v>20</v>
      </c>
      <c r="J1613" s="26" t="s">
        <v>21</v>
      </c>
      <c r="K1613" s="27" t="s">
        <v>22</v>
      </c>
      <c r="L1613" s="28" t="s">
        <v>7</v>
      </c>
      <c r="M1613" s="28" t="s">
        <v>8</v>
      </c>
      <c r="N1613" s="28"/>
      <c r="O1613" s="28"/>
      <c r="P1613" s="20" t="s">
        <v>3709</v>
      </c>
      <c r="Q1613" s="21"/>
      <c r="R1613" s="1"/>
      <c r="S1613" s="1" t="str">
        <f aca="false">IF(E1613=F1613,"","NOT EQUAL")</f>
        <v/>
      </c>
      <c r="T1613" s="1" t="str">
        <f aca="false">IF(ISNA(VLOOKUP(P1613,'NEW XEQM.c'!D:D,1,0)),"--",VLOOKUP(P1613,'NEW XEQM.c'!D:G,3,0))</f>
        <v>--</v>
      </c>
      <c r="U1613" s="1"/>
      <c r="W1613" s="0" t="e">
        <f aca="false">SUBSTITUTE(IF(AND(T1613="--",FIND("STD",E1613),FIND("fn",C1613)&gt;0,FIND("ITM_",P1613),I1613="CAT_FNCT"),E1613,""),"""","")</f>
        <v>#VALUE!</v>
      </c>
    </row>
    <row r="1614" customFormat="false" ht="15.75" hidden="false" customHeight="false" outlineLevel="0" collapsed="false">
      <c r="A1614" s="23" t="n">
        <f aca="false">IF(B1614=INT(B1614),ROW(),"")</f>
        <v>1614</v>
      </c>
      <c r="B1614" s="24" t="n">
        <f aca="false">IF(AND(MID(C1614,2,1)&lt;&gt;"/",MID(C1614,1,1)="/"),INT(B1613)+1,B1613+0.01)</f>
        <v>1576</v>
      </c>
      <c r="C1614" s="36" t="s">
        <v>3710</v>
      </c>
      <c r="D1614" s="36" t="s">
        <v>1</v>
      </c>
      <c r="E1614" s="37" t="s">
        <v>3711</v>
      </c>
      <c r="F1614" s="37" t="s">
        <v>3711</v>
      </c>
      <c r="G1614" s="42" t="n">
        <v>0</v>
      </c>
      <c r="H1614" s="42" t="n">
        <v>0</v>
      </c>
      <c r="I1614" s="30" t="s">
        <v>20</v>
      </c>
      <c r="J1614" s="26" t="s">
        <v>21</v>
      </c>
      <c r="K1614" s="39" t="s">
        <v>22</v>
      </c>
      <c r="L1614" s="40" t="s">
        <v>7</v>
      </c>
      <c r="M1614" s="28" t="s">
        <v>8</v>
      </c>
      <c r="N1614" s="28"/>
      <c r="O1614" s="41"/>
      <c r="P1614" s="20" t="s">
        <v>3712</v>
      </c>
      <c r="Q1614" s="21"/>
      <c r="R1614" s="1"/>
      <c r="S1614" s="1" t="str">
        <f aca="false">IF(E1614=F1614,"","NOT EQUAL")</f>
        <v/>
      </c>
      <c r="T1614" s="1" t="str">
        <f aca="false">IF(ISNA(VLOOKUP(P1614,'NEW XEQM.c'!D:D,1,0)),"--",VLOOKUP(P1614,'NEW XEQM.c'!D:G,3,0))</f>
        <v>e^X-1</v>
      </c>
      <c r="U1614" s="1" t="s">
        <v>133</v>
      </c>
      <c r="W1614" s="0" t="str">
        <f aca="false">SUBSTITUTE(IF(AND(T1614="--",FIND("STD",E1614),FIND("fn",C1614)&gt;0,FIND("ITM_",P1614),I1614="CAT_FNCT"),E1614,""),"""","")</f>
        <v/>
      </c>
    </row>
    <row r="1615" customFormat="false" ht="15.75" hidden="false" customHeight="false" outlineLevel="0" collapsed="false">
      <c r="A1615" s="23" t="n">
        <f aca="false">IF(B1615=INT(B1615),ROW(),"")</f>
        <v>1615</v>
      </c>
      <c r="B1615" s="24" t="n">
        <f aca="false">IF(AND(MID(C1615,2,1)&lt;&gt;"/",MID(C1615,1,1)="/"),INT(B1614)+1,B1614+0.01)</f>
        <v>1577</v>
      </c>
      <c r="C1615" s="25" t="s">
        <v>3713</v>
      </c>
      <c r="D1615" s="25" t="s">
        <v>18</v>
      </c>
      <c r="E1615" s="26" t="s">
        <v>3714</v>
      </c>
      <c r="F1615" s="26" t="s">
        <v>3714</v>
      </c>
      <c r="G1615" s="47" t="n">
        <v>0</v>
      </c>
      <c r="H1615" s="47" t="n">
        <v>0</v>
      </c>
      <c r="I1615" s="30" t="s">
        <v>20</v>
      </c>
      <c r="J1615" s="26" t="s">
        <v>21</v>
      </c>
      <c r="K1615" s="27" t="s">
        <v>170</v>
      </c>
      <c r="L1615" s="28" t="s">
        <v>7</v>
      </c>
      <c r="M1615" s="28" t="s">
        <v>244</v>
      </c>
      <c r="N1615" s="28"/>
      <c r="O1615" s="28"/>
      <c r="P1615" s="20" t="s">
        <v>3715</v>
      </c>
      <c r="Q1615" s="21"/>
      <c r="R1615" s="1"/>
      <c r="S1615" s="1" t="str">
        <f aca="false">IF(E1615=F1615,"","NOT EQUAL")</f>
        <v/>
      </c>
      <c r="T1615" s="1" t="str">
        <f aca="false">IF(ISNA(VLOOKUP(P1615,'NEW XEQM.c'!D:D,1,0)),"--",VLOOKUP(P1615,'NEW XEQM.c'!D:G,3,0))</f>
        <v>--</v>
      </c>
      <c r="U1615" s="1"/>
      <c r="W1615" s="0" t="e">
        <f aca="false">SUBSTITUTE(IF(AND(T1615="--",FIND("STD",E1615),FIND("fn",C1615)&gt;0,FIND("ITM_",P1615),I1615="CAT_FNCT"),E1615,""),"""","")</f>
        <v>#VALUE!</v>
      </c>
    </row>
    <row r="1616" customFormat="false" ht="15.75" hidden="false" customHeight="false" outlineLevel="0" collapsed="false">
      <c r="A1616" s="23" t="n">
        <f aca="false">IF(B1616=INT(B1616),ROW(),"")</f>
        <v>1616</v>
      </c>
      <c r="B1616" s="24" t="n">
        <f aca="false">IF(AND(MID(C1616,2,1)&lt;&gt;"/",MID(C1616,1,1)="/"),INT(B1615)+1,B1615+0.01)</f>
        <v>1578</v>
      </c>
      <c r="C1616" s="193" t="s">
        <v>3716</v>
      </c>
      <c r="D1616" s="25" t="s">
        <v>150</v>
      </c>
      <c r="E1616" s="26" t="s">
        <v>3717</v>
      </c>
      <c r="F1616" s="26" t="s">
        <v>3717</v>
      </c>
      <c r="G1616" s="47" t="n">
        <v>1</v>
      </c>
      <c r="H1616" s="61" t="n">
        <v>34</v>
      </c>
      <c r="I1616" s="30" t="s">
        <v>20</v>
      </c>
      <c r="J1616" s="26" t="s">
        <v>21</v>
      </c>
      <c r="K1616" s="27" t="s">
        <v>22</v>
      </c>
      <c r="L1616" s="28" t="s">
        <v>7</v>
      </c>
      <c r="M1616" s="28" t="s">
        <v>152</v>
      </c>
      <c r="N1616" s="28"/>
      <c r="O1616" s="28"/>
      <c r="P1616" s="20" t="s">
        <v>3718</v>
      </c>
      <c r="Q1616" s="21"/>
      <c r="R1616" s="1"/>
      <c r="S1616" s="1" t="str">
        <f aca="false">IF(E1616=F1616,"","NOT EQUAL")</f>
        <v/>
      </c>
      <c r="T1616" s="1" t="str">
        <f aca="false">IF(ISNA(VLOOKUP(P1616,'NEW XEQM.c'!D:D,1,0)),"--",VLOOKUP(P1616,'NEW XEQM.c'!D:G,3,0))</f>
        <v>--</v>
      </c>
      <c r="U1616" s="1"/>
      <c r="W1616" s="0" t="e">
        <f aca="false">SUBSTITUTE(IF(AND(T1616="--",FIND("STD",E1616),FIND("fn",C1616)&gt;0,FIND("ITM_",P1616),I1616="CAT_FNCT"),E1616,""),"""","")</f>
        <v>#VALUE!</v>
      </c>
    </row>
    <row r="1617" customFormat="false" ht="15.75" hidden="false" customHeight="false" outlineLevel="0" collapsed="false">
      <c r="A1617" s="23" t="n">
        <f aca="false">IF(B1617=INT(B1617),ROW(),"")</f>
        <v>1617</v>
      </c>
      <c r="B1617" s="24" t="n">
        <f aca="false">IF(AND(MID(C1617,2,1)&lt;&gt;"/",MID(C1617,1,1)="/"),INT(B1616)+1,B1616+0.01)</f>
        <v>1579</v>
      </c>
      <c r="C1617" s="25" t="s">
        <v>3719</v>
      </c>
      <c r="D1617" s="25" t="s">
        <v>1</v>
      </c>
      <c r="E1617" s="26" t="s">
        <v>3720</v>
      </c>
      <c r="F1617" s="26" t="s">
        <v>3720</v>
      </c>
      <c r="G1617" s="47" t="n">
        <v>0</v>
      </c>
      <c r="H1617" s="47" t="n">
        <v>0</v>
      </c>
      <c r="I1617" s="30" t="s">
        <v>20</v>
      </c>
      <c r="J1617" s="26" t="s">
        <v>21</v>
      </c>
      <c r="K1617" s="27" t="s">
        <v>22</v>
      </c>
      <c r="L1617" s="28" t="s">
        <v>7</v>
      </c>
      <c r="M1617" s="28" t="s">
        <v>8</v>
      </c>
      <c r="N1617" s="28"/>
      <c r="O1617" s="28"/>
      <c r="P1617" s="20" t="s">
        <v>3721</v>
      </c>
      <c r="Q1617" s="21"/>
      <c r="R1617" s="1"/>
      <c r="S1617" s="1" t="str">
        <f aca="false">IF(E1617=F1617,"","NOT EQUAL")</f>
        <v/>
      </c>
      <c r="T1617" s="1" t="str">
        <f aca="false">IF(ISNA(VLOOKUP(P1617,'NEW XEQM.c'!D:D,1,0)),"--",VLOOKUP(P1617,'NEW XEQM.c'!D:G,3,0))</f>
        <v>--</v>
      </c>
      <c r="U1617" s="1"/>
      <c r="W1617" s="0" t="e">
        <f aca="false">SUBSTITUTE(IF(AND(T1617="--",FIND("STD",E1617),FIND("fn",C1617)&gt;0,FIND("ITM_",P1617),I1617="CAT_FNCT"),E1617,""),"""","")</f>
        <v>#VALUE!</v>
      </c>
    </row>
    <row r="1618" customFormat="false" ht="15.75" hidden="false" customHeight="false" outlineLevel="0" collapsed="false">
      <c r="A1618" s="23" t="n">
        <f aca="false">IF(B1618=INT(B1618),ROW(),"")</f>
        <v>1618</v>
      </c>
      <c r="B1618" s="24" t="n">
        <f aca="false">IF(AND(MID(C1618,2,1)&lt;&gt;"/",MID(C1618,1,1)="/"),INT(B1617)+1,B1617+0.01)</f>
        <v>1580</v>
      </c>
      <c r="C1618" s="25" t="s">
        <v>32</v>
      </c>
      <c r="D1618" s="25" t="s">
        <v>2989</v>
      </c>
      <c r="E1618" s="26" t="s">
        <v>3722</v>
      </c>
      <c r="F1618" s="26" t="s">
        <v>3722</v>
      </c>
      <c r="G1618" s="47" t="n">
        <v>0</v>
      </c>
      <c r="H1618" s="47" t="n">
        <v>0</v>
      </c>
      <c r="I1618" s="30" t="s">
        <v>20</v>
      </c>
      <c r="J1618" s="26" t="s">
        <v>5</v>
      </c>
      <c r="K1618" s="27" t="s">
        <v>6</v>
      </c>
      <c r="L1618" s="28" t="s">
        <v>7</v>
      </c>
      <c r="M1618" s="28" t="s">
        <v>8</v>
      </c>
      <c r="N1618" s="28"/>
      <c r="O1618" s="28"/>
      <c r="P1618" s="20" t="s">
        <v>3723</v>
      </c>
      <c r="Q1618" s="21"/>
      <c r="R1618" s="1"/>
      <c r="S1618" s="1" t="str">
        <f aca="false">IF(E1618=F1618,"","NOT EQUAL")</f>
        <v/>
      </c>
      <c r="T1618" s="1" t="str">
        <f aca="false">IF(ISNA(VLOOKUP(P1618,'NEW XEQM.c'!D:D,1,0)),"--",VLOOKUP(P1618,'NEW XEQM.c'!D:G,3,0))</f>
        <v>--</v>
      </c>
      <c r="U1618" s="1"/>
      <c r="W1618" s="0" t="e">
        <f aca="false">SUBSTITUTE(IF(AND(T1618="--",FIND("STD",E1618),FIND("fn",C1618)&gt;0,FIND("ITM_",P1618),I1618="CAT_FNCT"),E1618,""),"""","")</f>
        <v>#VALUE!</v>
      </c>
    </row>
    <row r="1619" customFormat="false" ht="15.75" hidden="false" customHeight="false" outlineLevel="0" collapsed="false">
      <c r="A1619" s="23" t="n">
        <f aca="false">IF(B1619=INT(B1619),ROW(),"")</f>
        <v>1619</v>
      </c>
      <c r="B1619" s="24" t="n">
        <f aca="false">IF(AND(MID(C1619,2,1)&lt;&gt;"/",MID(C1619,1,1)="/"),INT(B1618)+1,B1618+0.01)</f>
        <v>1581</v>
      </c>
      <c r="C1619" s="25" t="s">
        <v>3724</v>
      </c>
      <c r="D1619" s="25" t="s">
        <v>1</v>
      </c>
      <c r="E1619" s="26" t="s">
        <v>3725</v>
      </c>
      <c r="F1619" s="26" t="s">
        <v>3725</v>
      </c>
      <c r="G1619" s="47" t="n">
        <v>0</v>
      </c>
      <c r="H1619" s="47" t="n">
        <v>0</v>
      </c>
      <c r="I1619" s="30" t="s">
        <v>20</v>
      </c>
      <c r="J1619" s="26" t="s">
        <v>21</v>
      </c>
      <c r="K1619" s="27" t="s">
        <v>22</v>
      </c>
      <c r="L1619" s="28" t="s">
        <v>7</v>
      </c>
      <c r="M1619" s="28" t="s">
        <v>8</v>
      </c>
      <c r="N1619" s="28"/>
      <c r="O1619" s="28"/>
      <c r="P1619" s="20" t="s">
        <v>3726</v>
      </c>
      <c r="Q1619" s="21"/>
      <c r="R1619" s="1"/>
      <c r="S1619" s="1" t="str">
        <f aca="false">IF(E1619=F1619,"","NOT EQUAL")</f>
        <v/>
      </c>
      <c r="T1619" s="1" t="str">
        <f aca="false">IF(ISNA(VLOOKUP(P1619,'NEW XEQM.c'!D:D,1,0)),"--",VLOOKUP(P1619,'NEW XEQM.c'!D:G,3,0))</f>
        <v>--</v>
      </c>
      <c r="U1619" s="1"/>
      <c r="W1619" s="0" t="e">
        <f aca="false">SUBSTITUTE(IF(AND(T1619="--",FIND("STD",E1619),FIND("fn",C1619)&gt;0,FIND("ITM_",P1619),I1619="CAT_FNCT"),E1619,""),"""","")</f>
        <v>#VALUE!</v>
      </c>
    </row>
    <row r="1620" customFormat="false" ht="15.75" hidden="false" customHeight="false" outlineLevel="0" collapsed="false">
      <c r="A1620" s="23" t="n">
        <f aca="false">IF(B1620=INT(B1620),ROW(),"")</f>
        <v>1620</v>
      </c>
      <c r="B1620" s="24" t="n">
        <f aca="false">IF(AND(MID(C1620,2,1)&lt;&gt;"/",MID(C1620,1,1)="/"),INT(B1619)+1,B1619+0.01)</f>
        <v>1582</v>
      </c>
      <c r="C1620" s="25" t="s">
        <v>3727</v>
      </c>
      <c r="D1620" s="25" t="s">
        <v>1</v>
      </c>
      <c r="E1620" s="26" t="s">
        <v>3728</v>
      </c>
      <c r="F1620" s="26" t="s">
        <v>3728</v>
      </c>
      <c r="G1620" s="47" t="n">
        <v>0</v>
      </c>
      <c r="H1620" s="47" t="n">
        <v>0</v>
      </c>
      <c r="I1620" s="30" t="s">
        <v>20</v>
      </c>
      <c r="J1620" s="26" t="s">
        <v>21</v>
      </c>
      <c r="K1620" s="27" t="s">
        <v>22</v>
      </c>
      <c r="L1620" s="28" t="s">
        <v>7</v>
      </c>
      <c r="M1620" s="28" t="s">
        <v>8</v>
      </c>
      <c r="N1620" s="28"/>
      <c r="O1620" s="28"/>
      <c r="P1620" s="20" t="s">
        <v>3729</v>
      </c>
      <c r="Q1620" s="21"/>
      <c r="R1620" s="1"/>
      <c r="S1620" s="1" t="str">
        <f aca="false">IF(E1620=F1620,"","NOT EQUAL")</f>
        <v/>
      </c>
      <c r="T1620" s="1" t="str">
        <f aca="false">IF(ISNA(VLOOKUP(P1620,'NEW XEQM.c'!D:D,1,0)),"--",VLOOKUP(P1620,'NEW XEQM.c'!D:G,3,0))</f>
        <v>--</v>
      </c>
      <c r="U1620" s="1"/>
      <c r="W1620" s="0" t="e">
        <f aca="false">SUBSTITUTE(IF(AND(T1620="--",FIND("STD",E1620),FIND("fn",C1620)&gt;0,FIND("ITM_",P1620),I1620="CAT_FNCT"),E1620,""),"""","")</f>
        <v>#VALUE!</v>
      </c>
    </row>
    <row r="1621" customFormat="false" ht="15.75" hidden="false" customHeight="false" outlineLevel="0" collapsed="false">
      <c r="A1621" s="23" t="n">
        <f aca="false">IF(B1621=INT(B1621),ROW(),"")</f>
        <v>1621</v>
      </c>
      <c r="B1621" s="24" t="n">
        <f aca="false">IF(AND(MID(C1621,2,1)&lt;&gt;"/",MID(C1621,1,1)="/"),INT(B1620)+1,B1620+0.01)</f>
        <v>1583</v>
      </c>
      <c r="C1621" s="25" t="s">
        <v>3730</v>
      </c>
      <c r="D1621" s="25" t="s">
        <v>1</v>
      </c>
      <c r="E1621" s="26" t="s">
        <v>3731</v>
      </c>
      <c r="F1621" s="26" t="s">
        <v>3731</v>
      </c>
      <c r="G1621" s="47" t="n">
        <v>0</v>
      </c>
      <c r="H1621" s="47" t="n">
        <v>0</v>
      </c>
      <c r="I1621" s="30" t="s">
        <v>20</v>
      </c>
      <c r="J1621" s="26" t="s">
        <v>21</v>
      </c>
      <c r="K1621" s="27" t="s">
        <v>22</v>
      </c>
      <c r="L1621" s="28" t="s">
        <v>7</v>
      </c>
      <c r="M1621" s="28" t="s">
        <v>8</v>
      </c>
      <c r="N1621" s="28"/>
      <c r="O1621" s="28"/>
      <c r="P1621" s="20" t="s">
        <v>3732</v>
      </c>
      <c r="Q1621" s="21"/>
      <c r="R1621" s="1"/>
      <c r="S1621" s="1" t="str">
        <f aca="false">IF(E1621=F1621,"","NOT EQUAL")</f>
        <v/>
      </c>
      <c r="T1621" s="1" t="str">
        <f aca="false">IF(ISNA(VLOOKUP(P1621,'NEW XEQM.c'!D:D,1,0)),"--",VLOOKUP(P1621,'NEW XEQM.c'!D:G,3,0))</f>
        <v>--</v>
      </c>
      <c r="U1621" s="1"/>
      <c r="W1621" s="0" t="e">
        <f aca="false">SUBSTITUTE(IF(AND(T1621="--",FIND("STD",E1621),FIND("fn",C1621)&gt;0,FIND("ITM_",P1621),I1621="CAT_FNCT"),E1621,""),"""","")</f>
        <v>#VALUE!</v>
      </c>
    </row>
    <row r="1622" customFormat="false" ht="15.75" hidden="false" customHeight="false" outlineLevel="0" collapsed="false">
      <c r="A1622" s="23" t="n">
        <f aca="false">IF(B1622=INT(B1622),ROW(),"")</f>
        <v>1622</v>
      </c>
      <c r="B1622" s="24" t="n">
        <f aca="false">IF(AND(MID(C1622,2,1)&lt;&gt;"/",MID(C1622,1,1)="/"),INT(B1621)+1,B1621+0.01)</f>
        <v>1584</v>
      </c>
      <c r="C1622" s="25" t="s">
        <v>3733</v>
      </c>
      <c r="D1622" s="25" t="s">
        <v>1</v>
      </c>
      <c r="E1622" s="26" t="s">
        <v>3734</v>
      </c>
      <c r="F1622" s="26" t="s">
        <v>3734</v>
      </c>
      <c r="G1622" s="47" t="n">
        <v>0</v>
      </c>
      <c r="H1622" s="47" t="n">
        <v>0</v>
      </c>
      <c r="I1622" s="30" t="s">
        <v>20</v>
      </c>
      <c r="J1622" s="26" t="s">
        <v>21</v>
      </c>
      <c r="K1622" s="27" t="s">
        <v>22</v>
      </c>
      <c r="L1622" s="28" t="s">
        <v>7</v>
      </c>
      <c r="M1622" s="28" t="s">
        <v>8</v>
      </c>
      <c r="N1622" s="28"/>
      <c r="O1622" s="28"/>
      <c r="P1622" s="20" t="s">
        <v>3735</v>
      </c>
      <c r="Q1622" s="21"/>
      <c r="R1622" s="1"/>
      <c r="S1622" s="1" t="str">
        <f aca="false">IF(E1622=F1622,"","NOT EQUAL")</f>
        <v/>
      </c>
      <c r="T1622" s="1" t="str">
        <f aca="false">IF(ISNA(VLOOKUP(P1622,'NEW XEQM.c'!D:D,1,0)),"--",VLOOKUP(P1622,'NEW XEQM.c'!D:G,3,0))</f>
        <v>--</v>
      </c>
      <c r="U1622" s="1"/>
      <c r="W1622" s="0" t="e">
        <f aca="false">SUBSTITUTE(IF(AND(T1622="--",FIND("STD",E1622),FIND("fn",C1622)&gt;0,FIND("ITM_",P1622),I1622="CAT_FNCT"),E1622,""),"""","")</f>
        <v>#VALUE!</v>
      </c>
    </row>
    <row r="1623" customFormat="false" ht="15.75" hidden="false" customHeight="false" outlineLevel="0" collapsed="false">
      <c r="A1623" s="23" t="n">
        <f aca="false">IF(B1623=INT(B1623),ROW(),"")</f>
        <v>1623</v>
      </c>
      <c r="B1623" s="24" t="n">
        <f aca="false">IF(AND(MID(C1623,2,1)&lt;&gt;"/",MID(C1623,1,1)="/"),INT(B1622)+1,B1622+0.01)</f>
        <v>1585</v>
      </c>
      <c r="C1623" s="25" t="s">
        <v>3736</v>
      </c>
      <c r="D1623" s="25" t="s">
        <v>1</v>
      </c>
      <c r="E1623" s="26" t="s">
        <v>3737</v>
      </c>
      <c r="F1623" s="26" t="s">
        <v>3737</v>
      </c>
      <c r="G1623" s="47" t="n">
        <v>0</v>
      </c>
      <c r="H1623" s="47" t="n">
        <v>0</v>
      </c>
      <c r="I1623" s="30" t="s">
        <v>20</v>
      </c>
      <c r="J1623" s="26" t="s">
        <v>21</v>
      </c>
      <c r="K1623" s="27" t="s">
        <v>22</v>
      </c>
      <c r="L1623" s="28" t="s">
        <v>7</v>
      </c>
      <c r="M1623" s="28" t="s">
        <v>8</v>
      </c>
      <c r="N1623" s="28"/>
      <c r="O1623" s="28"/>
      <c r="P1623" s="20" t="s">
        <v>3738</v>
      </c>
      <c r="Q1623" s="21"/>
      <c r="R1623" s="1"/>
      <c r="S1623" s="1" t="str">
        <f aca="false">IF(E1623=F1623,"","NOT EQUAL")</f>
        <v/>
      </c>
      <c r="T1623" s="1" t="str">
        <f aca="false">IF(ISNA(VLOOKUP(P1623,'NEW XEQM.c'!D:D,1,0)),"--",VLOOKUP(P1623,'NEW XEQM.c'!D:G,3,0))</f>
        <v>--</v>
      </c>
      <c r="U1623" s="1"/>
      <c r="W1623" s="0" t="str">
        <f aca="false">SUBSTITUTE(IF(AND(T1623="--",FIND("STD",E1623),FIND("fn",C1623)&gt;0,FIND("ITM_",P1623),I1623="CAT_FNCT"),E1623,""),"""","")</f>
        <v>STD_psi (u,m)</v>
      </c>
    </row>
    <row r="1624" customFormat="false" ht="15.75" hidden="false" customHeight="false" outlineLevel="0" collapsed="false">
      <c r="A1624" s="23" t="n">
        <f aca="false">IF(B1624=INT(B1624),ROW(),"")</f>
        <v>1624</v>
      </c>
      <c r="B1624" s="24" t="n">
        <f aca="false">IF(AND(MID(C1624,2,1)&lt;&gt;"/",MID(C1624,1,1)="/"),INT(B1623)+1,B1623+0.01)</f>
        <v>1586</v>
      </c>
      <c r="C1624" s="25" t="s">
        <v>3739</v>
      </c>
      <c r="D1624" s="25" t="s">
        <v>1</v>
      </c>
      <c r="E1624" s="26" t="s">
        <v>1519</v>
      </c>
      <c r="F1624" s="26" t="s">
        <v>1519</v>
      </c>
      <c r="G1624" s="47" t="n">
        <v>0</v>
      </c>
      <c r="H1624" s="47" t="n">
        <v>0</v>
      </c>
      <c r="I1624" s="30" t="s">
        <v>20</v>
      </c>
      <c r="J1624" s="26" t="s">
        <v>21</v>
      </c>
      <c r="K1624" s="27" t="s">
        <v>22</v>
      </c>
      <c r="L1624" s="28" t="s">
        <v>7</v>
      </c>
      <c r="M1624" s="28" t="s">
        <v>8</v>
      </c>
      <c r="N1624" s="28"/>
      <c r="O1624" s="28"/>
      <c r="P1624" s="20" t="s">
        <v>3740</v>
      </c>
      <c r="Q1624" s="21"/>
      <c r="R1624" s="1"/>
      <c r="S1624" s="1" t="str">
        <f aca="false">IF(E1624=F1624,"","NOT EQUAL")</f>
        <v/>
      </c>
      <c r="T1624" s="1" t="str">
        <f aca="false">IF(ISNA(VLOOKUP(P1624,'NEW XEQM.c'!D:D,1,0)),"--",VLOOKUP(P1624,'NEW XEQM.c'!D:G,3,0))</f>
        <v>--</v>
      </c>
      <c r="U1624" s="1"/>
      <c r="W1624" s="0" t="e">
        <f aca="false">SUBSTITUTE(IF(AND(T1624="--",FIND("STD",E1624),FIND("fn",C1624)&gt;0,FIND("ITM_",P1624),I1624="CAT_FNCT"),E1624,""),"""","")</f>
        <v>#VALUE!</v>
      </c>
    </row>
    <row r="1625" customFormat="false" ht="15.75" hidden="false" customHeight="false" outlineLevel="0" collapsed="false">
      <c r="A1625" s="23" t="n">
        <f aca="false">IF(B1625=INT(B1625),ROW(),"")</f>
        <v>1625</v>
      </c>
      <c r="B1625" s="24" t="n">
        <f aca="false">IF(AND(MID(C1625,2,1)&lt;&gt;"/",MID(C1625,1,1)="/"),INT(B1624)+1,B1624+0.01)</f>
        <v>1587</v>
      </c>
      <c r="C1625" s="25" t="s">
        <v>3741</v>
      </c>
      <c r="D1625" s="25" t="s">
        <v>3742</v>
      </c>
      <c r="E1625" s="26" t="s">
        <v>3743</v>
      </c>
      <c r="F1625" s="26" t="s">
        <v>3743</v>
      </c>
      <c r="G1625" s="47" t="n">
        <v>0</v>
      </c>
      <c r="H1625" s="47" t="n">
        <v>0</v>
      </c>
      <c r="I1625" s="30" t="s">
        <v>20</v>
      </c>
      <c r="J1625" s="26" t="s">
        <v>21</v>
      </c>
      <c r="K1625" s="27" t="s">
        <v>22</v>
      </c>
      <c r="L1625" s="28" t="s">
        <v>7</v>
      </c>
      <c r="M1625" s="28" t="s">
        <v>244</v>
      </c>
      <c r="N1625" s="28"/>
      <c r="O1625" s="28"/>
      <c r="P1625" s="20" t="s">
        <v>3744</v>
      </c>
      <c r="Q1625" s="21"/>
      <c r="R1625" s="1"/>
      <c r="S1625" s="1" t="str">
        <f aca="false">IF(E1625=F1625,"","NOT EQUAL")</f>
        <v/>
      </c>
      <c r="T1625" s="1" t="str">
        <f aca="false">IF(ISNA(VLOOKUP(P1625,'NEW XEQM.c'!D:D,1,0)),"--",VLOOKUP(P1625,'NEW XEQM.c'!D:G,3,0))</f>
        <v>--</v>
      </c>
      <c r="U1625" s="1"/>
      <c r="W1625" s="0" t="e">
        <f aca="false">SUBSTITUTE(IF(AND(T1625="--",FIND("STD",E1625),FIND("fn",C1625)&gt;0,FIND("ITM_",P1625),I1625="CAT_FNCT"),E1625,""),"""","")</f>
        <v>#VALUE!</v>
      </c>
    </row>
    <row r="1626" customFormat="false" ht="15.75" hidden="false" customHeight="false" outlineLevel="0" collapsed="false">
      <c r="A1626" s="23" t="n">
        <f aca="false">IF(B1626=INT(B1626),ROW(),"")</f>
        <v>1626</v>
      </c>
      <c r="B1626" s="24" t="n">
        <f aca="false">IF(AND(MID(C1626,2,1)&lt;&gt;"/",MID(C1626,1,1)="/"),INT(B1625)+1,B1625+0.01)</f>
        <v>1588</v>
      </c>
      <c r="C1626" s="25" t="s">
        <v>3745</v>
      </c>
      <c r="D1626" s="25" t="s">
        <v>150</v>
      </c>
      <c r="E1626" s="26" t="s">
        <v>3746</v>
      </c>
      <c r="F1626" s="26" t="s">
        <v>3746</v>
      </c>
      <c r="G1626" s="47" t="n">
        <v>0</v>
      </c>
      <c r="H1626" s="47" t="s">
        <v>3210</v>
      </c>
      <c r="I1626" s="30" t="s">
        <v>20</v>
      </c>
      <c r="J1626" s="26" t="s">
        <v>21</v>
      </c>
      <c r="K1626" s="27" t="s">
        <v>22</v>
      </c>
      <c r="L1626" s="28" t="s">
        <v>7</v>
      </c>
      <c r="M1626" s="28" t="s">
        <v>152</v>
      </c>
      <c r="N1626" s="28"/>
      <c r="O1626" s="28"/>
      <c r="P1626" s="20" t="s">
        <v>3747</v>
      </c>
      <c r="Q1626" s="21"/>
      <c r="R1626" s="1"/>
      <c r="S1626" s="1" t="str">
        <f aca="false">IF(E1626=F1626,"","NOT EQUAL")</f>
        <v/>
      </c>
      <c r="T1626" s="1" t="str">
        <f aca="false">IF(ISNA(VLOOKUP(P1626,'NEW XEQM.c'!D:D,1,0)),"--",VLOOKUP(P1626,'NEW XEQM.c'!D:G,3,0))</f>
        <v>SCI</v>
      </c>
      <c r="U1626" s="1" t="s">
        <v>3369</v>
      </c>
      <c r="W1626" s="0" t="e">
        <f aca="false">SUBSTITUTE(IF(AND(T1626="--",FIND("STD",E1626),FIND("fn",C1626)&gt;0,FIND("ITM_",P1626),I1626="CAT_FNCT"),E1626,""),"""","")</f>
        <v>#VALUE!</v>
      </c>
    </row>
    <row r="1627" customFormat="false" ht="15.75" hidden="false" customHeight="false" outlineLevel="0" collapsed="false">
      <c r="A1627" s="23" t="n">
        <f aca="false">IF(B1627=INT(B1627),ROW(),"")</f>
        <v>1627</v>
      </c>
      <c r="B1627" s="24" t="n">
        <f aca="false">IF(AND(MID(C1627,2,1)&lt;&gt;"/",MID(C1627,1,1)="/"),INT(B1626)+1,B1626+0.01)</f>
        <v>1589</v>
      </c>
      <c r="C1627" s="25" t="s">
        <v>3748</v>
      </c>
      <c r="D1627" s="25" t="s">
        <v>1</v>
      </c>
      <c r="E1627" s="26" t="s">
        <v>3749</v>
      </c>
      <c r="F1627" s="26" t="s">
        <v>3749</v>
      </c>
      <c r="G1627" s="47" t="n">
        <v>0</v>
      </c>
      <c r="H1627" s="47" t="n">
        <v>0</v>
      </c>
      <c r="I1627" s="30" t="s">
        <v>20</v>
      </c>
      <c r="J1627" s="26" t="s">
        <v>21</v>
      </c>
      <c r="K1627" s="27" t="s">
        <v>22</v>
      </c>
      <c r="L1627" s="28" t="s">
        <v>7</v>
      </c>
      <c r="M1627" s="28" t="s">
        <v>8</v>
      </c>
      <c r="N1627" s="28"/>
      <c r="O1627" s="28"/>
      <c r="P1627" s="20" t="s">
        <v>3750</v>
      </c>
      <c r="Q1627" s="21"/>
      <c r="R1627" s="1"/>
      <c r="S1627" s="1" t="str">
        <f aca="false">IF(E1627=F1627,"","NOT EQUAL")</f>
        <v/>
      </c>
      <c r="T1627" s="1" t="str">
        <f aca="false">IF(ISNA(VLOOKUP(P1627,'NEW XEQM.c'!D:D,1,0)),"--",VLOOKUP(P1627,'NEW XEQM.c'!D:G,3,0))</f>
        <v>--</v>
      </c>
      <c r="U1627" s="1" t="s">
        <v>3661</v>
      </c>
      <c r="W1627" s="0" t="e">
        <f aca="false">SUBSTITUTE(IF(AND(T1627="--",FIND("STD",E1627),FIND("fn",C1627)&gt;0,FIND("ITM_",P1627),I1627="CAT_FNCT"),E1627,""),"""","")</f>
        <v>#VALUE!</v>
      </c>
    </row>
    <row r="1628" customFormat="false" ht="15.75" hidden="false" customHeight="false" outlineLevel="0" collapsed="false">
      <c r="A1628" s="23" t="n">
        <f aca="false">IF(B1628=INT(B1628),ROW(),"")</f>
        <v>1628</v>
      </c>
      <c r="B1628" s="24" t="n">
        <f aca="false">IF(AND(MID(C1628,2,1)&lt;&gt;"/",MID(C1628,1,1)="/"),INT(B1627)+1,B1627+0.01)</f>
        <v>1590</v>
      </c>
      <c r="C1628" s="25" t="s">
        <v>3751</v>
      </c>
      <c r="D1628" s="25" t="s">
        <v>1</v>
      </c>
      <c r="E1628" s="26" t="s">
        <v>3752</v>
      </c>
      <c r="F1628" s="26" t="s">
        <v>3752</v>
      </c>
      <c r="G1628" s="47" t="n">
        <v>0</v>
      </c>
      <c r="H1628" s="47" t="n">
        <v>0</v>
      </c>
      <c r="I1628" s="30" t="s">
        <v>20</v>
      </c>
      <c r="J1628" s="26" t="s">
        <v>21</v>
      </c>
      <c r="K1628" s="27" t="s">
        <v>22</v>
      </c>
      <c r="L1628" s="28" t="s">
        <v>7</v>
      </c>
      <c r="M1628" s="28" t="s">
        <v>8</v>
      </c>
      <c r="N1628" s="28"/>
      <c r="O1628" s="28"/>
      <c r="P1628" s="20" t="s">
        <v>3753</v>
      </c>
      <c r="Q1628" s="21"/>
      <c r="R1628" s="1"/>
      <c r="S1628" s="1" t="str">
        <f aca="false">IF(E1628=F1628,"","NOT EQUAL")</f>
        <v/>
      </c>
      <c r="T1628" s="1" t="str">
        <f aca="false">IF(ISNA(VLOOKUP(P1628,'NEW XEQM.c'!D:D,1,0)),"--",VLOOKUP(P1628,'NEW XEQM.c'!D:G,3,0))</f>
        <v>SEED</v>
      </c>
      <c r="U1628" s="1" t="s">
        <v>133</v>
      </c>
      <c r="W1628" s="0" t="e">
        <f aca="false">SUBSTITUTE(IF(AND(T1628="--",FIND("STD",E1628),FIND("fn",C1628)&gt;0,FIND("ITM_",P1628),I1628="CAT_FNCT"),E1628,""),"""","")</f>
        <v>#VALUE!</v>
      </c>
    </row>
    <row r="1629" customFormat="false" ht="15.75" hidden="false" customHeight="false" outlineLevel="0" collapsed="false">
      <c r="A1629" s="23" t="n">
        <f aca="false">IF(B1629=INT(B1629),ROW(),"")</f>
        <v>1629</v>
      </c>
      <c r="B1629" s="24" t="n">
        <f aca="false">IF(AND(MID(C1629,2,1)&lt;&gt;"/",MID(C1629,1,1)="/"),INT(B1628)+1,B1628+0.01)</f>
        <v>1591</v>
      </c>
      <c r="C1629" s="25" t="s">
        <v>3754</v>
      </c>
      <c r="D1629" s="25" t="s">
        <v>18</v>
      </c>
      <c r="E1629" s="26" t="s">
        <v>3755</v>
      </c>
      <c r="F1629" s="26" t="s">
        <v>3755</v>
      </c>
      <c r="G1629" s="47" t="n">
        <v>0</v>
      </c>
      <c r="H1629" s="47" t="n">
        <v>0</v>
      </c>
      <c r="I1629" s="30" t="s">
        <v>20</v>
      </c>
      <c r="J1629" s="26" t="s">
        <v>21</v>
      </c>
      <c r="K1629" s="27" t="s">
        <v>170</v>
      </c>
      <c r="L1629" s="28" t="s">
        <v>7</v>
      </c>
      <c r="M1629" s="28" t="s">
        <v>244</v>
      </c>
      <c r="N1629" s="28"/>
      <c r="O1629" s="28"/>
      <c r="P1629" s="20" t="s">
        <v>3756</v>
      </c>
      <c r="Q1629" s="21"/>
      <c r="R1629" s="1"/>
      <c r="S1629" s="1" t="str">
        <f aca="false">IF(E1629=F1629,"","NOT EQUAL")</f>
        <v/>
      </c>
      <c r="T1629" s="1" t="str">
        <f aca="false">IF(ISNA(VLOOKUP(P1629,'NEW XEQM.c'!D:D,1,0)),"--",VLOOKUP(P1629,'NEW XEQM.c'!D:G,3,0))</f>
        <v>--</v>
      </c>
      <c r="U1629" s="1"/>
      <c r="W1629" s="0" t="e">
        <f aca="false">SUBSTITUTE(IF(AND(T1629="--",FIND("STD",E1629),FIND("fn",C1629)&gt;0,FIND("ITM_",P1629),I1629="CAT_FNCT"),E1629,""),"""","")</f>
        <v>#VALUE!</v>
      </c>
    </row>
    <row r="1630" customFormat="false" ht="15.75" hidden="false" customHeight="false" outlineLevel="0" collapsed="false">
      <c r="A1630" s="23" t="n">
        <f aca="false">IF(B1630=INT(B1630),ROW(),"")</f>
        <v>1630</v>
      </c>
      <c r="B1630" s="24" t="n">
        <f aca="false">IF(AND(MID(C1630,2,1)&lt;&gt;"/",MID(C1630,1,1)="/"),INT(B1629)+1,B1629+0.01)</f>
        <v>1592</v>
      </c>
      <c r="C1630" s="194" t="s">
        <v>3757</v>
      </c>
      <c r="D1630" s="25" t="s">
        <v>3758</v>
      </c>
      <c r="E1630" s="26" t="s">
        <v>3759</v>
      </c>
      <c r="F1630" s="26" t="s">
        <v>3760</v>
      </c>
      <c r="G1630" s="47" t="n">
        <v>0</v>
      </c>
      <c r="H1630" s="47" t="n">
        <v>0</v>
      </c>
      <c r="I1630" s="30" t="s">
        <v>20</v>
      </c>
      <c r="J1630" s="26" t="s">
        <v>21</v>
      </c>
      <c r="K1630" s="27" t="s">
        <v>22</v>
      </c>
      <c r="L1630" s="28" t="s">
        <v>7</v>
      </c>
      <c r="M1630" s="28" t="s">
        <v>8</v>
      </c>
      <c r="N1630" s="28"/>
      <c r="O1630" s="28"/>
      <c r="P1630" s="20" t="s">
        <v>3761</v>
      </c>
      <c r="Q1630" s="21"/>
      <c r="R1630" s="1"/>
      <c r="S1630" s="1" t="str">
        <f aca="false">IF(E1630=F1630,"","NOT EQUAL")</f>
        <v>NOT EQUAL</v>
      </c>
      <c r="T1630" s="1" t="str">
        <f aca="false">IF(ISNA(VLOOKUP(P1630,'NEW XEQM.c'!D:D,1,0)),"--",VLOOKUP(P1630,'NEW XEQM.c'!D:G,3,0))</f>
        <v>--</v>
      </c>
      <c r="U1630" s="1"/>
      <c r="W1630" s="0" t="e">
        <f aca="false">SUBSTITUTE(IF(AND(T1630="--",FIND("STD",E1630),FIND("fn",C1630)&gt;0,FIND("ITM_",P1630),I1630="CAT_FNCT"),E1630,""),"""","")</f>
        <v>#VALUE!</v>
      </c>
    </row>
    <row r="1631" customFormat="false" ht="15.75" hidden="false" customHeight="false" outlineLevel="0" collapsed="false">
      <c r="A1631" s="23" t="n">
        <f aca="false">IF(B1631=INT(B1631),ROW(),"")</f>
        <v>1631</v>
      </c>
      <c r="B1631" s="24" t="n">
        <f aca="false">IF(AND(MID(C1631,2,1)&lt;&gt;"/",MID(C1631,1,1)="/"),INT(B1630)+1,B1630+0.01)</f>
        <v>1593</v>
      </c>
      <c r="C1631" s="25" t="s">
        <v>3762</v>
      </c>
      <c r="D1631" s="25" t="s">
        <v>1</v>
      </c>
      <c r="E1631" s="26" t="s">
        <v>3763</v>
      </c>
      <c r="F1631" s="26" t="s">
        <v>3763</v>
      </c>
      <c r="G1631" s="47" t="n">
        <v>0</v>
      </c>
      <c r="H1631" s="47" t="n">
        <v>0</v>
      </c>
      <c r="I1631" s="30" t="s">
        <v>20</v>
      </c>
      <c r="J1631" s="26" t="s">
        <v>21</v>
      </c>
      <c r="K1631" s="27" t="s">
        <v>22</v>
      </c>
      <c r="L1631" s="28" t="s">
        <v>7</v>
      </c>
      <c r="M1631" s="28" t="s">
        <v>8</v>
      </c>
      <c r="N1631" s="28"/>
      <c r="O1631" s="28"/>
      <c r="P1631" s="20" t="s">
        <v>3764</v>
      </c>
      <c r="Q1631" s="21"/>
      <c r="R1631" s="1"/>
      <c r="S1631" s="1" t="str">
        <f aca="false">IF(E1631=F1631,"","NOT EQUAL")</f>
        <v/>
      </c>
      <c r="T1631" s="1" t="str">
        <f aca="false">IF(ISNA(VLOOKUP(P1631,'NEW XEQM.c'!D:D,1,0)),"--",VLOOKUP(P1631,'NEW XEQM.c'!D:G,3,0))</f>
        <v>--</v>
      </c>
      <c r="U1631" s="1"/>
      <c r="W1631" s="0" t="e">
        <f aca="false">SUBSTITUTE(IF(AND(T1631="--",FIND("STD",E1631),FIND("fn",C1631)&gt;0,FIND("ITM_",P1631),I1631="CAT_FNCT"),E1631,""),"""","")</f>
        <v>#VALUE!</v>
      </c>
    </row>
    <row r="1632" customFormat="false" ht="15.75" hidden="false" customHeight="false" outlineLevel="0" collapsed="false">
      <c r="A1632" s="23" t="n">
        <f aca="false">IF(B1632=INT(B1632),ROW(),"")</f>
        <v>1632</v>
      </c>
      <c r="B1632" s="24" t="n">
        <f aca="false">IF(AND(MID(C1632,2,1)&lt;&gt;"/",MID(C1632,1,1)="/"),INT(B1631)+1,B1631+0.01)</f>
        <v>1594</v>
      </c>
      <c r="C1632" s="194" t="s">
        <v>3757</v>
      </c>
      <c r="D1632" s="25" t="s">
        <v>3765</v>
      </c>
      <c r="E1632" s="26" t="s">
        <v>3766</v>
      </c>
      <c r="F1632" s="26" t="s">
        <v>3767</v>
      </c>
      <c r="G1632" s="47" t="n">
        <v>0</v>
      </c>
      <c r="H1632" s="47" t="n">
        <v>0</v>
      </c>
      <c r="I1632" s="30" t="s">
        <v>20</v>
      </c>
      <c r="J1632" s="26" t="s">
        <v>21</v>
      </c>
      <c r="K1632" s="27" t="s">
        <v>22</v>
      </c>
      <c r="L1632" s="28" t="s">
        <v>7</v>
      </c>
      <c r="M1632" s="28" t="s">
        <v>8</v>
      </c>
      <c r="N1632" s="28"/>
      <c r="O1632" s="28"/>
      <c r="P1632" s="20" t="s">
        <v>3768</v>
      </c>
      <c r="Q1632" s="21"/>
      <c r="R1632" s="1"/>
      <c r="S1632" s="1" t="str">
        <f aca="false">IF(E1632=F1632,"","NOT EQUAL")</f>
        <v>NOT EQUAL</v>
      </c>
      <c r="T1632" s="1" t="str">
        <f aca="false">IF(ISNA(VLOOKUP(P1632,'NEW XEQM.c'!D:D,1,0)),"--",VLOOKUP(P1632,'NEW XEQM.c'!D:G,3,0))</f>
        <v>--</v>
      </c>
      <c r="U1632" s="1"/>
      <c r="W1632" s="0" t="e">
        <f aca="false">SUBSTITUTE(IF(AND(T1632="--",FIND("STD",E1632),FIND("fn",C1632)&gt;0,FIND("ITM_",P1632),I1632="CAT_FNCT"),E1632,""),"""","")</f>
        <v>#VALUE!</v>
      </c>
    </row>
    <row r="1633" customFormat="false" ht="15.75" hidden="false" customHeight="false" outlineLevel="0" collapsed="false">
      <c r="A1633" s="23" t="n">
        <f aca="false">IF(B1633=INT(B1633),ROW(),"")</f>
        <v>1633</v>
      </c>
      <c r="B1633" s="24" t="n">
        <f aca="false">IF(AND(MID(C1633,2,1)&lt;&gt;"/",MID(C1633,1,1)="/"),INT(B1632)+1,B1632+0.01)</f>
        <v>1595</v>
      </c>
      <c r="C1633" s="194" t="s">
        <v>3757</v>
      </c>
      <c r="D1633" s="25" t="s">
        <v>3769</v>
      </c>
      <c r="E1633" s="26" t="s">
        <v>3770</v>
      </c>
      <c r="F1633" s="26" t="s">
        <v>3771</v>
      </c>
      <c r="G1633" s="47" t="n">
        <v>0</v>
      </c>
      <c r="H1633" s="47" t="n">
        <v>0</v>
      </c>
      <c r="I1633" s="30" t="s">
        <v>20</v>
      </c>
      <c r="J1633" s="26" t="s">
        <v>21</v>
      </c>
      <c r="K1633" s="27" t="s">
        <v>22</v>
      </c>
      <c r="L1633" s="28" t="s">
        <v>7</v>
      </c>
      <c r="M1633" s="28" t="s">
        <v>8</v>
      </c>
      <c r="N1633" s="28"/>
      <c r="O1633" s="28"/>
      <c r="P1633" s="20" t="s">
        <v>3772</v>
      </c>
      <c r="Q1633" s="21"/>
      <c r="R1633" s="1"/>
      <c r="S1633" s="1" t="str">
        <f aca="false">IF(E1633=F1633,"","NOT EQUAL")</f>
        <v>NOT EQUAL</v>
      </c>
      <c r="T1633" s="1" t="str">
        <f aca="false">IF(ISNA(VLOOKUP(P1633,'NEW XEQM.c'!D:D,1,0)),"--",VLOOKUP(P1633,'NEW XEQM.c'!D:G,3,0))</f>
        <v>--</v>
      </c>
      <c r="U1633" s="1"/>
      <c r="W1633" s="0" t="e">
        <f aca="false">SUBSTITUTE(IF(AND(T1633="--",FIND("STD",E1633),FIND("fn",C1633)&gt;0,FIND("ITM_",P1633),I1633="CAT_FNCT"),E1633,""),"""","")</f>
        <v>#VALUE!</v>
      </c>
    </row>
    <row r="1634" customFormat="false" ht="15.75" hidden="false" customHeight="false" outlineLevel="0" collapsed="false">
      <c r="A1634" s="23" t="n">
        <f aca="false">IF(B1634=INT(B1634),ROW(),"")</f>
        <v>1634</v>
      </c>
      <c r="B1634" s="24" t="n">
        <f aca="false">IF(AND(MID(C1634,2,1)&lt;&gt;"/",MID(C1634,1,1)="/"),INT(B1633)+1,B1633+0.01)</f>
        <v>1596</v>
      </c>
      <c r="C1634" s="194" t="s">
        <v>3757</v>
      </c>
      <c r="D1634" s="25" t="s">
        <v>3773</v>
      </c>
      <c r="E1634" s="26" t="s">
        <v>3774</v>
      </c>
      <c r="F1634" s="26" t="s">
        <v>3775</v>
      </c>
      <c r="G1634" s="47" t="n">
        <v>0</v>
      </c>
      <c r="H1634" s="47" t="n">
        <v>0</v>
      </c>
      <c r="I1634" s="30" t="s">
        <v>20</v>
      </c>
      <c r="J1634" s="26" t="s">
        <v>21</v>
      </c>
      <c r="K1634" s="27" t="s">
        <v>22</v>
      </c>
      <c r="L1634" s="28" t="s">
        <v>7</v>
      </c>
      <c r="M1634" s="28" t="s">
        <v>8</v>
      </c>
      <c r="N1634" s="28"/>
      <c r="O1634" s="28"/>
      <c r="P1634" s="20" t="s">
        <v>3776</v>
      </c>
      <c r="Q1634" s="21"/>
      <c r="R1634" s="1"/>
      <c r="S1634" s="1" t="str">
        <f aca="false">IF(E1634=F1634,"","NOT EQUAL")</f>
        <v>NOT EQUAL</v>
      </c>
      <c r="T1634" s="1" t="str">
        <f aca="false">IF(ISNA(VLOOKUP(P1634,'NEW XEQM.c'!D:D,1,0)),"--",VLOOKUP(P1634,'NEW XEQM.c'!D:G,3,0))</f>
        <v>--</v>
      </c>
      <c r="U1634" s="1"/>
      <c r="W1634" s="0" t="e">
        <f aca="false">SUBSTITUTE(IF(AND(T1634="--",FIND("STD",E1634),FIND("fn",C1634)&gt;0,FIND("ITM_",P1634),I1634="CAT_FNCT"),E1634,""),"""","")</f>
        <v>#VALUE!</v>
      </c>
    </row>
    <row r="1635" customFormat="false" ht="15.75" hidden="false" customHeight="false" outlineLevel="0" collapsed="false">
      <c r="A1635" s="23" t="n">
        <f aca="false">IF(B1635=INT(B1635),ROW(),"")</f>
        <v>1635</v>
      </c>
      <c r="B1635" s="24" t="n">
        <f aca="false">IF(AND(MID(C1635,2,1)&lt;&gt;"/",MID(C1635,1,1)="/"),INT(B1634)+1,B1634+0.01)</f>
        <v>1597</v>
      </c>
      <c r="C1635" s="194" t="s">
        <v>3757</v>
      </c>
      <c r="D1635" s="25" t="s">
        <v>3777</v>
      </c>
      <c r="E1635" s="26" t="s">
        <v>3778</v>
      </c>
      <c r="F1635" s="26" t="s">
        <v>3779</v>
      </c>
      <c r="G1635" s="47" t="n">
        <v>0</v>
      </c>
      <c r="H1635" s="47" t="n">
        <v>0</v>
      </c>
      <c r="I1635" s="30" t="s">
        <v>20</v>
      </c>
      <c r="J1635" s="26" t="s">
        <v>21</v>
      </c>
      <c r="K1635" s="27" t="s">
        <v>22</v>
      </c>
      <c r="L1635" s="28" t="s">
        <v>7</v>
      </c>
      <c r="M1635" s="28" t="s">
        <v>8</v>
      </c>
      <c r="N1635" s="28"/>
      <c r="O1635" s="28"/>
      <c r="P1635" s="20" t="s">
        <v>3780</v>
      </c>
      <c r="Q1635" s="21"/>
      <c r="R1635" s="1"/>
      <c r="S1635" s="1" t="str">
        <f aca="false">IF(E1635=F1635,"","NOT EQUAL")</f>
        <v>NOT EQUAL</v>
      </c>
      <c r="T1635" s="1" t="str">
        <f aca="false">IF(ISNA(VLOOKUP(P1635,'NEW XEQM.c'!D:D,1,0)),"--",VLOOKUP(P1635,'NEW XEQM.c'!D:G,3,0))</f>
        <v>--</v>
      </c>
      <c r="U1635" s="1"/>
      <c r="W1635" s="0" t="e">
        <f aca="false">SUBSTITUTE(IF(AND(T1635="--",FIND("STD",E1635),FIND("fn",C1635)&gt;0,FIND("ITM_",P1635),I1635="CAT_FNCT"),E1635,""),"""","")</f>
        <v>#VALUE!</v>
      </c>
    </row>
    <row r="1636" customFormat="false" ht="15.75" hidden="false" customHeight="false" outlineLevel="0" collapsed="false">
      <c r="A1636" s="23" t="n">
        <f aca="false">IF(B1636=INT(B1636),ROW(),"")</f>
        <v>1636</v>
      </c>
      <c r="B1636" s="24" t="n">
        <f aca="false">IF(AND(MID(C1636,2,1)&lt;&gt;"/",MID(C1636,1,1)="/"),INT(B1635)+1,B1635+0.01)</f>
        <v>1598</v>
      </c>
      <c r="C1636" s="25" t="s">
        <v>3781</v>
      </c>
      <c r="D1636" s="25" t="s">
        <v>1</v>
      </c>
      <c r="E1636" s="26" t="s">
        <v>3782</v>
      </c>
      <c r="F1636" s="26" t="s">
        <v>3782</v>
      </c>
      <c r="G1636" s="47" t="n">
        <v>0</v>
      </c>
      <c r="H1636" s="47" t="n">
        <v>0</v>
      </c>
      <c r="I1636" s="30" t="s">
        <v>20</v>
      </c>
      <c r="J1636" s="26" t="s">
        <v>21</v>
      </c>
      <c r="K1636" s="27" t="s">
        <v>22</v>
      </c>
      <c r="L1636" s="28" t="s">
        <v>7</v>
      </c>
      <c r="M1636" s="28" t="s">
        <v>8</v>
      </c>
      <c r="N1636" s="28"/>
      <c r="O1636" s="28"/>
      <c r="P1636" s="20" t="s">
        <v>3783</v>
      </c>
      <c r="Q1636" s="21"/>
      <c r="R1636" s="1"/>
      <c r="S1636" s="1" t="str">
        <f aca="false">IF(E1636=F1636,"","NOT EQUAL")</f>
        <v/>
      </c>
      <c r="T1636" s="1" t="str">
        <f aca="false">IF(ISNA(VLOOKUP(P1636,'NEW XEQM.c'!D:D,1,0)),"--",VLOOKUP(P1636,'NEW XEQM.c'!D:G,3,0))</f>
        <v>--</v>
      </c>
      <c r="U1636" s="1"/>
      <c r="W1636" s="0" t="e">
        <f aca="false">SUBSTITUTE(IF(AND(T1636="--",FIND("STD",E1636),FIND("fn",C1636)&gt;0,FIND("ITM_",P1636),I1636="CAT_FNCT"),E1636,""),"""","")</f>
        <v>#VALUE!</v>
      </c>
    </row>
    <row r="1637" customFormat="false" ht="15.75" hidden="false" customHeight="false" outlineLevel="0" collapsed="false">
      <c r="A1637" s="23" t="n">
        <f aca="false">IF(B1637=INT(B1637),ROW(),"")</f>
        <v>1637</v>
      </c>
      <c r="B1637" s="24" t="n">
        <f aca="false">IF(AND(MID(C1637,2,1)&lt;&gt;"/",MID(C1637,1,1)="/"),INT(B1636)+1,B1636+0.01)</f>
        <v>1599</v>
      </c>
      <c r="C1637" s="194" t="s">
        <v>3757</v>
      </c>
      <c r="D1637" s="25" t="s">
        <v>3784</v>
      </c>
      <c r="E1637" s="26" t="s">
        <v>3785</v>
      </c>
      <c r="F1637" s="26" t="s">
        <v>3786</v>
      </c>
      <c r="G1637" s="47" t="n">
        <v>0</v>
      </c>
      <c r="H1637" s="47" t="n">
        <v>0</v>
      </c>
      <c r="I1637" s="30" t="s">
        <v>20</v>
      </c>
      <c r="J1637" s="26" t="s">
        <v>21</v>
      </c>
      <c r="K1637" s="27" t="s">
        <v>22</v>
      </c>
      <c r="L1637" s="28" t="s">
        <v>7</v>
      </c>
      <c r="M1637" s="28" t="s">
        <v>8</v>
      </c>
      <c r="N1637" s="28"/>
      <c r="O1637" s="28"/>
      <c r="P1637" s="20" t="s">
        <v>3787</v>
      </c>
      <c r="Q1637" s="21"/>
      <c r="R1637" s="1"/>
      <c r="S1637" s="1" t="str">
        <f aca="false">IF(E1637=F1637,"","NOT EQUAL")</f>
        <v>NOT EQUAL</v>
      </c>
      <c r="T1637" s="1" t="str">
        <f aca="false">IF(ISNA(VLOOKUP(P1637,'NEW XEQM.c'!D:D,1,0)),"--",VLOOKUP(P1637,'NEW XEQM.c'!D:G,3,0))</f>
        <v>--</v>
      </c>
      <c r="U1637" s="1"/>
      <c r="W1637" s="0" t="e">
        <f aca="false">SUBSTITUTE(IF(AND(T1637="--",FIND("STD",E1637),FIND("fn",C1637)&gt;0,FIND("ITM_",P1637),I1637="CAT_FNCT"),E1637,""),"""","")</f>
        <v>#VALUE!</v>
      </c>
    </row>
    <row r="1638" customFormat="false" ht="15.75" hidden="false" customHeight="false" outlineLevel="0" collapsed="false">
      <c r="A1638" s="23" t="n">
        <f aca="false">IF(B1638=INT(B1638),ROW(),"")</f>
        <v>1638</v>
      </c>
      <c r="B1638" s="24" t="n">
        <f aca="false">IF(AND(MID(C1638,2,1)&lt;&gt;"/",MID(C1638,1,1)="/"),INT(B1637)+1,B1637+0.01)</f>
        <v>1600</v>
      </c>
      <c r="C1638" s="194" t="s">
        <v>3757</v>
      </c>
      <c r="D1638" s="25" t="s">
        <v>3788</v>
      </c>
      <c r="E1638" s="26" t="s">
        <v>3789</v>
      </c>
      <c r="F1638" s="26" t="s">
        <v>3790</v>
      </c>
      <c r="G1638" s="47" t="n">
        <v>0</v>
      </c>
      <c r="H1638" s="47" t="n">
        <v>0</v>
      </c>
      <c r="I1638" s="30" t="s">
        <v>20</v>
      </c>
      <c r="J1638" s="26" t="s">
        <v>21</v>
      </c>
      <c r="K1638" s="27" t="s">
        <v>22</v>
      </c>
      <c r="L1638" s="28" t="s">
        <v>7</v>
      </c>
      <c r="M1638" s="28" t="s">
        <v>8</v>
      </c>
      <c r="N1638" s="28"/>
      <c r="O1638" s="28"/>
      <c r="P1638" s="20" t="s">
        <v>3791</v>
      </c>
      <c r="Q1638" s="21"/>
      <c r="R1638" s="1"/>
      <c r="S1638" s="1" t="str">
        <f aca="false">IF(E1638=F1638,"","NOT EQUAL")</f>
        <v>NOT EQUAL</v>
      </c>
      <c r="T1638" s="1" t="str">
        <f aca="false">IF(ISNA(VLOOKUP(P1638,'NEW XEQM.c'!D:D,1,0)),"--",VLOOKUP(P1638,'NEW XEQM.c'!D:G,3,0))</f>
        <v>--</v>
      </c>
      <c r="U1638" s="1"/>
      <c r="W1638" s="0" t="e">
        <f aca="false">SUBSTITUTE(IF(AND(T1638="--",FIND("STD",E1638),FIND("fn",C1638)&gt;0,FIND("ITM_",P1638),I1638="CAT_FNCT"),E1638,""),"""","")</f>
        <v>#VALUE!</v>
      </c>
    </row>
    <row r="1639" customFormat="false" ht="15.75" hidden="false" customHeight="false" outlineLevel="0" collapsed="false">
      <c r="A1639" s="23" t="n">
        <f aca="false">IF(B1639=INT(B1639),ROW(),"")</f>
        <v>1639</v>
      </c>
      <c r="B1639" s="24" t="n">
        <f aca="false">IF(AND(MID(C1639,2,1)&lt;&gt;"/",MID(C1639,1,1)="/"),INT(B1638)+1,B1638+0.01)</f>
        <v>1601</v>
      </c>
      <c r="C1639" s="25" t="s">
        <v>3792</v>
      </c>
      <c r="D1639" s="25" t="s">
        <v>1</v>
      </c>
      <c r="E1639" s="26" t="s">
        <v>3793</v>
      </c>
      <c r="F1639" s="26" t="s">
        <v>3793</v>
      </c>
      <c r="G1639" s="47" t="n">
        <v>0</v>
      </c>
      <c r="H1639" s="47" t="n">
        <v>0</v>
      </c>
      <c r="I1639" s="30" t="s">
        <v>20</v>
      </c>
      <c r="J1639" s="26" t="s">
        <v>21</v>
      </c>
      <c r="K1639" s="27" t="s">
        <v>22</v>
      </c>
      <c r="L1639" s="28" t="s">
        <v>7</v>
      </c>
      <c r="M1639" s="28" t="s">
        <v>8</v>
      </c>
      <c r="N1639" s="28"/>
      <c r="O1639" s="28"/>
      <c r="P1639" s="20" t="s">
        <v>3794</v>
      </c>
      <c r="Q1639" s="21"/>
      <c r="R1639" s="1"/>
      <c r="S1639" s="1" t="str">
        <f aca="false">IF(E1639=F1639,"","NOT EQUAL")</f>
        <v/>
      </c>
      <c r="T1639" s="1" t="str">
        <f aca="false">IF(ISNA(VLOOKUP(P1639,'NEW XEQM.c'!D:D,1,0)),"--",VLOOKUP(P1639,'NEW XEQM.c'!D:G,3,0))</f>
        <v>SIGN</v>
      </c>
      <c r="U1639" s="1" t="s">
        <v>133</v>
      </c>
      <c r="W1639" s="0" t="e">
        <f aca="false">SUBSTITUTE(IF(AND(T1639="--",FIND("STD",E1639),FIND("fn",C1639)&gt;0,FIND("ITM_",P1639),I1639="CAT_FNCT"),E1639,""),"""","")</f>
        <v>#VALUE!</v>
      </c>
    </row>
    <row r="1640" customFormat="false" ht="15.75" hidden="false" customHeight="false" outlineLevel="0" collapsed="false">
      <c r="A1640" s="23" t="n">
        <f aca="false">IF(B1640=INT(B1640),ROW(),"")</f>
        <v>1640</v>
      </c>
      <c r="B1640" s="24" t="n">
        <f aca="false">IF(AND(MID(C1640,2,1)&lt;&gt;"/",MID(C1640,1,1)="/"),INT(B1639)+1,B1639+0.01)</f>
        <v>1602</v>
      </c>
      <c r="C1640" s="25" t="s">
        <v>3187</v>
      </c>
      <c r="D1640" s="25" t="s">
        <v>3795</v>
      </c>
      <c r="E1640" s="26" t="s">
        <v>3796</v>
      </c>
      <c r="F1640" s="26" t="s">
        <v>3796</v>
      </c>
      <c r="G1640" s="47" t="n">
        <v>0</v>
      </c>
      <c r="H1640" s="47" t="n">
        <v>0</v>
      </c>
      <c r="I1640" s="30" t="s">
        <v>20</v>
      </c>
      <c r="J1640" s="26" t="s">
        <v>21</v>
      </c>
      <c r="K1640" s="27" t="s">
        <v>22</v>
      </c>
      <c r="L1640" s="28" t="s">
        <v>7</v>
      </c>
      <c r="M1640" s="28" t="s">
        <v>8</v>
      </c>
      <c r="N1640" s="28"/>
      <c r="O1640" s="28"/>
      <c r="P1640" s="20" t="s">
        <v>3797</v>
      </c>
      <c r="Q1640" s="21"/>
      <c r="R1640" s="1"/>
      <c r="S1640" s="1" t="str">
        <f aca="false">IF(E1640=F1640,"","NOT EQUAL")</f>
        <v/>
      </c>
      <c r="T1640" s="1" t="str">
        <f aca="false">IF(ISNA(VLOOKUP(P1640,'NEW XEQM.c'!D:D,1,0)),"--",VLOOKUP(P1640,'NEW XEQM.c'!D:G,3,0))</f>
        <v>--</v>
      </c>
      <c r="U1640" s="1" t="s">
        <v>3191</v>
      </c>
      <c r="W1640" s="0" t="e">
        <f aca="false">SUBSTITUTE(IF(AND(T1640="--",FIND("STD",E1640),FIND("fn",C1640)&gt;0,FIND("ITM_",P1640),I1640="CAT_FNCT"),E1640,""),"""","")</f>
        <v>#VALUE!</v>
      </c>
    </row>
    <row r="1641" customFormat="false" ht="15.75" hidden="false" customHeight="false" outlineLevel="0" collapsed="false">
      <c r="A1641" s="23" t="n">
        <f aca="false">IF(B1641=INT(B1641),ROW(),"")</f>
        <v>1641</v>
      </c>
      <c r="B1641" s="24" t="n">
        <f aca="false">IF(AND(MID(C1641,2,1)&lt;&gt;"/",MID(C1641,1,1)="/"),INT(B1640)+1,B1640+0.01)</f>
        <v>1603</v>
      </c>
      <c r="C1641" s="43" t="s">
        <v>3798</v>
      </c>
      <c r="D1641" s="43" t="s">
        <v>150</v>
      </c>
      <c r="E1641" s="44" t="s">
        <v>3799</v>
      </c>
      <c r="F1641" s="44" t="s">
        <v>3800</v>
      </c>
      <c r="G1641" s="45" t="n">
        <v>1</v>
      </c>
      <c r="H1641" s="45" t="n">
        <v>99</v>
      </c>
      <c r="I1641" s="30" t="s">
        <v>20</v>
      </c>
      <c r="J1641" s="26" t="s">
        <v>21</v>
      </c>
      <c r="K1641" s="27" t="s">
        <v>22</v>
      </c>
      <c r="L1641" s="28" t="s">
        <v>7</v>
      </c>
      <c r="M1641" s="28" t="s">
        <v>152</v>
      </c>
      <c r="N1641" s="28"/>
      <c r="O1641" s="28"/>
      <c r="P1641" s="20" t="s">
        <v>3801</v>
      </c>
      <c r="Q1641" s="21"/>
      <c r="R1641" s="1"/>
      <c r="S1641" s="1" t="str">
        <f aca="false">IF(E1641=F1641,"","NOT EQUAL")</f>
        <v>NOT EQUAL</v>
      </c>
      <c r="T1641" s="1" t="str">
        <f aca="false">IF(ISNA(VLOOKUP(P1641,'NEW XEQM.c'!D:D,1,0)),"--",VLOOKUP(P1641,'NEW XEQM.c'!D:G,3,0))</f>
        <v>--</v>
      </c>
      <c r="U1641" s="1"/>
      <c r="W1641" s="0" t="e">
        <f aca="false">SUBSTITUTE(IF(AND(T1641="--",FIND("STD",E1641),FIND("fn",C1641)&gt;0,FIND("ITM_",P1641),I1641="CAT_FNCT"),E1641,""),"""","")</f>
        <v>#VALUE!</v>
      </c>
    </row>
    <row r="1642" customFormat="false" ht="15.75" hidden="false" customHeight="false" outlineLevel="0" collapsed="false">
      <c r="A1642" s="23" t="n">
        <f aca="false">IF(B1642=INT(B1642),ROW(),"")</f>
        <v>1642</v>
      </c>
      <c r="B1642" s="24" t="n">
        <f aca="false">IF(AND(MID(C1642,2,1)&lt;&gt;"/",MID(C1642,1,1)="/"),INT(B1641)+1,B1641+0.01)</f>
        <v>1604</v>
      </c>
      <c r="C1642" s="25" t="s">
        <v>3802</v>
      </c>
      <c r="D1642" s="25" t="s">
        <v>150</v>
      </c>
      <c r="E1642" s="26" t="s">
        <v>3803</v>
      </c>
      <c r="F1642" s="26" t="s">
        <v>3803</v>
      </c>
      <c r="G1642" s="47" t="n">
        <v>0</v>
      </c>
      <c r="H1642" s="47" t="n">
        <v>255</v>
      </c>
      <c r="I1642" s="30" t="s">
        <v>20</v>
      </c>
      <c r="J1642" s="26" t="s">
        <v>21</v>
      </c>
      <c r="K1642" s="27" t="s">
        <v>22</v>
      </c>
      <c r="L1642" s="28" t="s">
        <v>7</v>
      </c>
      <c r="M1642" s="28" t="s">
        <v>3218</v>
      </c>
      <c r="N1642" s="28"/>
      <c r="O1642" s="28"/>
      <c r="P1642" s="20" t="s">
        <v>3804</v>
      </c>
      <c r="Q1642" s="21"/>
      <c r="R1642" s="1"/>
      <c r="S1642" s="1" t="str">
        <f aca="false">IF(E1642=F1642,"","NOT EQUAL")</f>
        <v/>
      </c>
      <c r="T1642" s="1" t="str">
        <f aca="false">IF(ISNA(VLOOKUP(P1642,'NEW XEQM.c'!D:D,1,0)),"--",VLOOKUP(P1642,'NEW XEQM.c'!D:G,3,0))</f>
        <v>--</v>
      </c>
      <c r="U1642" s="1"/>
      <c r="W1642" s="0" t="e">
        <f aca="false">SUBSTITUTE(IF(AND(T1642="--",FIND("STD",E1642),FIND("fn",C1642)&gt;0,FIND("ITM_",P1642),I1642="CAT_FNCT"),E1642,""),"""","")</f>
        <v>#VALUE!</v>
      </c>
    </row>
    <row r="1643" customFormat="false" ht="15.75" hidden="false" customHeight="false" outlineLevel="0" collapsed="false">
      <c r="A1643" s="23" t="n">
        <f aca="false">IF(B1643=INT(B1643),ROW(),"")</f>
        <v>1643</v>
      </c>
      <c r="B1643" s="24" t="n">
        <f aca="false">IF(AND(MID(C1643,2,1)&lt;&gt;"/",MID(C1643,1,1)="/"),INT(B1642)+1,B1642+0.01)</f>
        <v>1605</v>
      </c>
      <c r="C1643" s="25" t="s">
        <v>3805</v>
      </c>
      <c r="D1643" s="25" t="s">
        <v>1</v>
      </c>
      <c r="E1643" s="26" t="s">
        <v>3806</v>
      </c>
      <c r="F1643" s="26" t="s">
        <v>3806</v>
      </c>
      <c r="G1643" s="47" t="n">
        <v>0</v>
      </c>
      <c r="H1643" s="47" t="n">
        <v>0</v>
      </c>
      <c r="I1643" s="30" t="s">
        <v>20</v>
      </c>
      <c r="J1643" s="26" t="s">
        <v>21</v>
      </c>
      <c r="K1643" s="27" t="s">
        <v>22</v>
      </c>
      <c r="L1643" s="28" t="s">
        <v>7</v>
      </c>
      <c r="M1643" s="28" t="s">
        <v>8</v>
      </c>
      <c r="N1643" s="28"/>
      <c r="O1643" s="28"/>
      <c r="P1643" s="20" t="s">
        <v>3807</v>
      </c>
      <c r="Q1643" s="21"/>
      <c r="R1643" s="1"/>
      <c r="S1643" s="1" t="str">
        <f aca="false">IF(E1643=F1643,"","NOT EQUAL")</f>
        <v/>
      </c>
      <c r="T1643" s="1" t="str">
        <f aca="false">IF(ISNA(VLOOKUP(P1643,'NEW XEQM.c'!D:D,1,0)),"--",VLOOKUP(P1643,'NEW XEQM.c'!D:G,3,0))</f>
        <v>--</v>
      </c>
      <c r="U1643" s="1"/>
      <c r="W1643" s="0" t="e">
        <f aca="false">SUBSTITUTE(IF(AND(T1643="--",FIND("STD",E1643),FIND("fn",C1643)&gt;0,FIND("ITM_",P1643),I1643="CAT_FNCT"),E1643,""),"""","")</f>
        <v>#VALUE!</v>
      </c>
    </row>
    <row r="1644" customFormat="false" ht="15.75" hidden="false" customHeight="false" outlineLevel="0" collapsed="false">
      <c r="A1644" s="23" t="n">
        <f aca="false">IF(B1644=INT(B1644),ROW(),"")</f>
        <v>1644</v>
      </c>
      <c r="B1644" s="24" t="n">
        <f aca="false">IF(AND(MID(C1644,2,1)&lt;&gt;"/",MID(C1644,1,1)="/"),INT(B1643)+1,B1643+0.01)</f>
        <v>1606</v>
      </c>
      <c r="C1644" s="25" t="s">
        <v>3808</v>
      </c>
      <c r="D1644" s="25" t="s">
        <v>1</v>
      </c>
      <c r="E1644" s="26" t="s">
        <v>3809</v>
      </c>
      <c r="F1644" s="26" t="s">
        <v>3809</v>
      </c>
      <c r="G1644" s="47" t="n">
        <v>0</v>
      </c>
      <c r="H1644" s="47" t="n">
        <v>0</v>
      </c>
      <c r="I1644" s="30" t="s">
        <v>20</v>
      </c>
      <c r="J1644" s="26" t="s">
        <v>21</v>
      </c>
      <c r="K1644" s="27" t="s">
        <v>22</v>
      </c>
      <c r="L1644" s="28" t="s">
        <v>7</v>
      </c>
      <c r="M1644" s="28" t="s">
        <v>8</v>
      </c>
      <c r="N1644" s="28"/>
      <c r="O1644" s="28"/>
      <c r="P1644" s="20" t="s">
        <v>3810</v>
      </c>
      <c r="Q1644" s="21"/>
      <c r="R1644" s="1"/>
      <c r="S1644" s="1" t="str">
        <f aca="false">IF(E1644=F1644,"","NOT EQUAL")</f>
        <v/>
      </c>
      <c r="T1644" s="1" t="str">
        <f aca="false">IF(ISNA(VLOOKUP(P1644,'NEW XEQM.c'!D:D,1,0)),"--",VLOOKUP(P1644,'NEW XEQM.c'!D:G,3,0))</f>
        <v>--</v>
      </c>
      <c r="U1644" s="1"/>
      <c r="W1644" s="0" t="str">
        <f aca="false">SUBSTITUTE(IF(AND(T1644="--",FIND("STD",E1644),FIND("fn",C1644)&gt;0,FIND("ITM_",P1644),I1644="CAT_FNCT"),E1644,""),"""","")</f>
        <v>s STD_SUB_m</v>
      </c>
    </row>
    <row r="1645" customFormat="false" ht="15.75" hidden="false" customHeight="false" outlineLevel="0" collapsed="false">
      <c r="A1645" s="23" t="n">
        <f aca="false">IF(B1645=INT(B1645),ROW(),"")</f>
        <v>1645</v>
      </c>
      <c r="B1645" s="24" t="n">
        <f aca="false">IF(AND(MID(C1645,2,1)&lt;&gt;"/",MID(C1645,1,1)="/"),INT(B1644)+1,B1644+0.01)</f>
        <v>1607</v>
      </c>
      <c r="C1645" s="25" t="s">
        <v>3811</v>
      </c>
      <c r="D1645" s="25" t="s">
        <v>1</v>
      </c>
      <c r="E1645" s="26" t="s">
        <v>3812</v>
      </c>
      <c r="F1645" s="26" t="s">
        <v>3812</v>
      </c>
      <c r="G1645" s="47" t="n">
        <v>0</v>
      </c>
      <c r="H1645" s="47" t="n">
        <v>0</v>
      </c>
      <c r="I1645" s="30" t="s">
        <v>20</v>
      </c>
      <c r="J1645" s="26" t="s">
        <v>21</v>
      </c>
      <c r="K1645" s="27" t="s">
        <v>22</v>
      </c>
      <c r="L1645" s="28" t="s">
        <v>7</v>
      </c>
      <c r="M1645" s="28" t="s">
        <v>8</v>
      </c>
      <c r="N1645" s="28"/>
      <c r="O1645" s="28"/>
      <c r="P1645" s="20" t="s">
        <v>3813</v>
      </c>
      <c r="Q1645" s="21"/>
      <c r="R1645" s="1"/>
      <c r="S1645" s="1" t="str">
        <f aca="false">IF(E1645=F1645,"","NOT EQUAL")</f>
        <v/>
      </c>
      <c r="T1645" s="1" t="str">
        <f aca="false">IF(ISNA(VLOOKUP(P1645,'NEW XEQM.c'!D:D,1,0)),"--",VLOOKUP(P1645,'NEW XEQM.c'!D:G,3,0))</f>
        <v>--</v>
      </c>
      <c r="U1645" s="1" t="s">
        <v>3661</v>
      </c>
      <c r="W1645" s="0" t="e">
        <f aca="false">SUBSTITUTE(IF(AND(T1645="--",FIND("STD",E1645),FIND("fn",C1645)&gt;0,FIND("ITM_",P1645),I1645="CAT_FNCT"),E1645,""),"""","")</f>
        <v>#VALUE!</v>
      </c>
    </row>
    <row r="1646" customFormat="false" ht="15.75" hidden="false" customHeight="false" outlineLevel="0" collapsed="false">
      <c r="A1646" s="23" t="n">
        <f aca="false">IF(B1646=INT(B1646),ROW(),"")</f>
        <v>1646</v>
      </c>
      <c r="B1646" s="24" t="n">
        <f aca="false">IF(AND(MID(C1646,2,1)&lt;&gt;"/",MID(C1646,1,1)="/"),INT(B1645)+1,B1645+0.01)</f>
        <v>1608</v>
      </c>
      <c r="C1646" s="25" t="s">
        <v>3814</v>
      </c>
      <c r="D1646" s="25" t="s">
        <v>1</v>
      </c>
      <c r="E1646" s="26" t="s">
        <v>3815</v>
      </c>
      <c r="F1646" s="26" t="s">
        <v>3815</v>
      </c>
      <c r="G1646" s="47" t="n">
        <v>0</v>
      </c>
      <c r="H1646" s="47" t="n">
        <v>0</v>
      </c>
      <c r="I1646" s="30" t="s">
        <v>20</v>
      </c>
      <c r="J1646" s="26" t="s">
        <v>21</v>
      </c>
      <c r="K1646" s="27" t="s">
        <v>22</v>
      </c>
      <c r="L1646" s="28" t="s">
        <v>7</v>
      </c>
      <c r="M1646" s="28" t="s">
        <v>8</v>
      </c>
      <c r="N1646" s="28"/>
      <c r="O1646" s="28"/>
      <c r="P1646" s="20" t="s">
        <v>3816</v>
      </c>
      <c r="Q1646" s="21"/>
      <c r="R1646" s="1"/>
      <c r="S1646" s="1" t="str">
        <f aca="false">IF(E1646=F1646,"","NOT EQUAL")</f>
        <v/>
      </c>
      <c r="T1646" s="1" t="str">
        <f aca="false">IF(ISNA(VLOOKUP(P1646,'NEW XEQM.c'!D:D,1,0)),"--",VLOOKUP(P1646,'NEW XEQM.c'!D:G,3,0))</f>
        <v>--</v>
      </c>
      <c r="U1646" s="1"/>
      <c r="W1646" s="0" t="str">
        <f aca="false">SUBSTITUTE(IF(AND(T1646="--",FIND("STD",E1646),FIND("fn",C1646)&gt;0,FIND("ITM_",P1646),I1646="CAT_FNCT"),E1646,""),"""","")</f>
        <v>s STD_SUB_m STD_SUB_w</v>
      </c>
    </row>
    <row r="1647" customFormat="false" ht="15.75" hidden="false" customHeight="false" outlineLevel="0" collapsed="false">
      <c r="A1647" s="23" t="n">
        <f aca="false">IF(B1647=INT(B1647),ROW(),"")</f>
        <v>1647</v>
      </c>
      <c r="B1647" s="24" t="n">
        <f aca="false">IF(AND(MID(C1647,2,1)&lt;&gt;"/",MID(C1647,1,1)="/"),INT(B1646)+1,B1646+0.01)</f>
        <v>1609</v>
      </c>
      <c r="C1647" s="25" t="s">
        <v>3817</v>
      </c>
      <c r="D1647" s="25" t="s">
        <v>3631</v>
      </c>
      <c r="E1647" s="26" t="s">
        <v>2310</v>
      </c>
      <c r="F1647" s="26" t="s">
        <v>2310</v>
      </c>
      <c r="G1647" s="47" t="n">
        <v>0</v>
      </c>
      <c r="H1647" s="47" t="n">
        <v>99</v>
      </c>
      <c r="I1647" s="30" t="s">
        <v>20</v>
      </c>
      <c r="J1647" s="26" t="s">
        <v>21</v>
      </c>
      <c r="K1647" s="27" t="s">
        <v>6</v>
      </c>
      <c r="L1647" s="28" t="s">
        <v>7</v>
      </c>
      <c r="M1647" s="28" t="s">
        <v>39</v>
      </c>
      <c r="N1647" s="28"/>
      <c r="O1647" s="28"/>
      <c r="P1647" s="20" t="s">
        <v>3818</v>
      </c>
      <c r="Q1647" s="21"/>
      <c r="R1647" s="1"/>
      <c r="S1647" s="1" t="str">
        <f aca="false">IF(E1647=F1647,"","NOT EQUAL")</f>
        <v/>
      </c>
      <c r="T1647" s="1" t="str">
        <f aca="false">IF(ISNA(VLOOKUP(P1647,'NEW XEQM.c'!D:D,1,0)),"--",VLOOKUP(P1647,'NEW XEQM.c'!D:G,3,0))</f>
        <v>--</v>
      </c>
      <c r="U1647" s="1"/>
      <c r="W1647" s="0" t="e">
        <f aca="false">SUBSTITUTE(IF(AND(T1647="--",FIND("STD",E1647),FIND("fn",C1647)&gt;0,FIND("ITM_",P1647),I1647="CAT_FNCT"),E1647,""),"""","")</f>
        <v>#VALUE!</v>
      </c>
    </row>
    <row r="1648" customFormat="false" ht="15.75" hidden="false" customHeight="false" outlineLevel="0" collapsed="false">
      <c r="A1648" s="23" t="n">
        <f aca="false">IF(B1648=INT(B1648),ROW(),"")</f>
        <v>1648</v>
      </c>
      <c r="B1648" s="24" t="n">
        <f aca="false">IF(AND(MID(C1648,2,1)&lt;&gt;"/",MID(C1648,1,1)="/"),INT(B1647)+1,B1647+0.01)</f>
        <v>1610</v>
      </c>
      <c r="C1648" s="25" t="s">
        <v>3819</v>
      </c>
      <c r="D1648" s="25" t="s">
        <v>1</v>
      </c>
      <c r="E1648" s="26" t="s">
        <v>3820</v>
      </c>
      <c r="F1648" s="26" t="s">
        <v>3820</v>
      </c>
      <c r="G1648" s="47" t="n">
        <v>0</v>
      </c>
      <c r="H1648" s="47" t="n">
        <v>0</v>
      </c>
      <c r="I1648" s="30" t="s">
        <v>20</v>
      </c>
      <c r="J1648" s="26" t="s">
        <v>21</v>
      </c>
      <c r="K1648" s="27" t="s">
        <v>22</v>
      </c>
      <c r="L1648" s="28" t="s">
        <v>7</v>
      </c>
      <c r="M1648" s="28" t="s">
        <v>8</v>
      </c>
      <c r="N1648" s="28"/>
      <c r="O1648" s="28"/>
      <c r="P1648" s="20" t="s">
        <v>3821</v>
      </c>
      <c r="Q1648" s="21"/>
      <c r="R1648" s="1"/>
      <c r="S1648" s="1" t="str">
        <f aca="false">IF(E1648=F1648,"","NOT EQUAL")</f>
        <v/>
      </c>
      <c r="T1648" s="1" t="str">
        <f aca="false">IF(ISNA(VLOOKUP(P1648,'NEW XEQM.c'!D:D,1,0)),"--",VLOOKUP(P1648,'NEW XEQM.c'!D:G,3,0))</f>
        <v>--</v>
      </c>
      <c r="U1648" s="1" t="s">
        <v>3661</v>
      </c>
      <c r="W1648" s="0" t="e">
        <f aca="false">SUBSTITUTE(IF(AND(T1648="--",FIND("STD",E1648),FIND("fn",C1648)&gt;0,FIND("ITM_",P1648),I1648="CAT_FNCT"),E1648,""),"""","")</f>
        <v>#VALUE!</v>
      </c>
    </row>
    <row r="1649" customFormat="false" ht="15.75" hidden="false" customHeight="false" outlineLevel="0" collapsed="false">
      <c r="A1649" s="23" t="n">
        <f aca="false">IF(B1649=INT(B1649),ROW(),"")</f>
        <v>1649</v>
      </c>
      <c r="B1649" s="24" t="n">
        <f aca="false">IF(AND(MID(C1649,2,1)&lt;&gt;"/",MID(C1649,1,1)="/"),INT(B1648)+1,B1648+0.01)</f>
        <v>1611</v>
      </c>
      <c r="C1649" s="25" t="s">
        <v>3822</v>
      </c>
      <c r="D1649" s="195" t="s">
        <v>3823</v>
      </c>
      <c r="E1649" s="26" t="s">
        <v>3824</v>
      </c>
      <c r="F1649" s="26" t="s">
        <v>3824</v>
      </c>
      <c r="G1649" s="47" t="n">
        <v>0</v>
      </c>
      <c r="H1649" s="47" t="n">
        <v>0</v>
      </c>
      <c r="I1649" s="30" t="s">
        <v>20</v>
      </c>
      <c r="J1649" s="26" t="s">
        <v>21</v>
      </c>
      <c r="K1649" s="27" t="s">
        <v>6</v>
      </c>
      <c r="L1649" s="28" t="s">
        <v>7</v>
      </c>
      <c r="M1649" s="28" t="s">
        <v>244</v>
      </c>
      <c r="N1649" s="28"/>
      <c r="O1649" s="28"/>
      <c r="P1649" s="20" t="s">
        <v>3825</v>
      </c>
      <c r="Q1649" s="21"/>
      <c r="R1649" s="1"/>
      <c r="S1649" s="1" t="str">
        <f aca="false">IF(E1649=F1649,"","NOT EQUAL")</f>
        <v/>
      </c>
      <c r="T1649" s="1" t="str">
        <f aca="false">IF(ISNA(VLOOKUP(P1649,'NEW XEQM.c'!D:D,1,0)),"--",VLOOKUP(P1649,'NEW XEQM.c'!D:G,3,0))</f>
        <v>--</v>
      </c>
      <c r="U1649" s="1"/>
      <c r="W1649" s="0" t="e">
        <f aca="false">SUBSTITUTE(IF(AND(T1649="--",FIND("STD",E1649),FIND("fn",C1649)&gt;0,FIND("ITM_",P1649),I1649="CAT_FNCT"),E1649,""),"""","")</f>
        <v>#VALUE!</v>
      </c>
    </row>
    <row r="1650" customFormat="false" ht="15.75" hidden="false" customHeight="false" outlineLevel="0" collapsed="false">
      <c r="A1650" s="23" t="n">
        <f aca="false">IF(B1650=INT(B1650),ROW(),"")</f>
        <v>1650</v>
      </c>
      <c r="B1650" s="24" t="n">
        <f aca="false">IF(AND(MID(C1650,2,1)&lt;&gt;"/",MID(C1650,1,1)="/"),INT(B1649)+1,B1649+0.01)</f>
        <v>1612</v>
      </c>
      <c r="C1650" s="25" t="s">
        <v>3826</v>
      </c>
      <c r="D1650" s="25" t="s">
        <v>37</v>
      </c>
      <c r="E1650" s="26" t="s">
        <v>3827</v>
      </c>
      <c r="F1650" s="26" t="s">
        <v>2285</v>
      </c>
      <c r="G1650" s="47" t="n">
        <v>0</v>
      </c>
      <c r="H1650" s="47" t="n">
        <v>99</v>
      </c>
      <c r="I1650" s="30" t="s">
        <v>20</v>
      </c>
      <c r="J1650" s="26" t="s">
        <v>21</v>
      </c>
      <c r="K1650" s="27" t="s">
        <v>22</v>
      </c>
      <c r="L1650" s="28" t="s">
        <v>7</v>
      </c>
      <c r="M1650" s="28" t="s">
        <v>39</v>
      </c>
      <c r="N1650" s="28"/>
      <c r="O1650" s="28"/>
      <c r="P1650" s="20" t="s">
        <v>3828</v>
      </c>
      <c r="Q1650" s="21"/>
      <c r="R1650" s="1"/>
      <c r="S1650" s="1" t="str">
        <f aca="false">IF(E1650=F1650,"","NOT EQUAL")</f>
        <v>NOT EQUAL</v>
      </c>
      <c r="T1650" s="1" t="str">
        <f aca="false">IF(ISNA(VLOOKUP(P1650,'NEW XEQM.c'!D:D,1,0)),"--",VLOOKUP(P1650,'NEW XEQM.c'!D:G,3,0))</f>
        <v>--</v>
      </c>
      <c r="U1650" s="1"/>
      <c r="W1650" s="0" t="e">
        <f aca="false">SUBSTITUTE(IF(AND(T1650="--",FIND("STD",E1650),FIND("fn",C1650)&gt;0,FIND("ITM_",P1650),I1650="CAT_FNCT"),E1650,""),"""","")</f>
        <v>#VALUE!</v>
      </c>
    </row>
    <row r="1651" customFormat="false" ht="15.75" hidden="false" customHeight="false" outlineLevel="0" collapsed="false">
      <c r="A1651" s="23" t="n">
        <f aca="false">IF(B1651=INT(B1651),ROW(),"")</f>
        <v>1651</v>
      </c>
      <c r="B1651" s="24" t="n">
        <f aca="false">IF(AND(MID(C1651,2,1)&lt;&gt;"/",MID(C1651,1,1)="/"),INT(B1650)+1,B1650+0.01)</f>
        <v>1613</v>
      </c>
      <c r="C1651" s="25" t="s">
        <v>3829</v>
      </c>
      <c r="D1651" s="25" t="s">
        <v>1</v>
      </c>
      <c r="E1651" s="26" t="s">
        <v>3830</v>
      </c>
      <c r="F1651" s="26" t="s">
        <v>3830</v>
      </c>
      <c r="G1651" s="47" t="n">
        <v>0</v>
      </c>
      <c r="H1651" s="47" t="n">
        <v>0</v>
      </c>
      <c r="I1651" s="30" t="s">
        <v>20</v>
      </c>
      <c r="J1651" s="26" t="s">
        <v>21</v>
      </c>
      <c r="K1651" s="27" t="s">
        <v>22</v>
      </c>
      <c r="L1651" s="28" t="s">
        <v>7</v>
      </c>
      <c r="M1651" s="28" t="s">
        <v>8</v>
      </c>
      <c r="N1651" s="28"/>
      <c r="O1651" s="28"/>
      <c r="P1651" s="20" t="s">
        <v>3831</v>
      </c>
      <c r="Q1651" s="21"/>
      <c r="R1651" s="1"/>
      <c r="S1651" s="1" t="str">
        <f aca="false">IF(E1651=F1651,"","NOT EQUAL")</f>
        <v/>
      </c>
      <c r="T1651" s="1" t="str">
        <f aca="false">IF(ISNA(VLOOKUP(P1651,'NEW XEQM.c'!D:D,1,0)),"--",VLOOKUP(P1651,'NEW XEQM.c'!D:G,3,0))</f>
        <v>STOEL</v>
      </c>
      <c r="U1651" s="1" t="s">
        <v>141</v>
      </c>
      <c r="W1651" s="0" t="e">
        <f aca="false">SUBSTITUTE(IF(AND(T1651="--",FIND("STD",E1651),FIND("fn",C1651)&gt;0,FIND("ITM_",P1651),I1651="CAT_FNCT"),E1651,""),"""","")</f>
        <v>#VALUE!</v>
      </c>
    </row>
    <row r="1652" customFormat="false" ht="15.75" hidden="false" customHeight="false" outlineLevel="0" collapsed="false">
      <c r="A1652" s="23" t="n">
        <f aca="false">IF(B1652=INT(B1652),ROW(),"")</f>
        <v>1652</v>
      </c>
      <c r="B1652" s="24" t="n">
        <f aca="false">IF(AND(MID(C1652,2,1)&lt;&gt;"/",MID(C1652,1,1)="/"),INT(B1651)+1,B1651+0.01)</f>
        <v>1614</v>
      </c>
      <c r="C1652" s="25" t="s">
        <v>3832</v>
      </c>
      <c r="D1652" s="25" t="s">
        <v>1</v>
      </c>
      <c r="E1652" s="26" t="s">
        <v>3833</v>
      </c>
      <c r="F1652" s="26" t="s">
        <v>3833</v>
      </c>
      <c r="G1652" s="47" t="n">
        <v>0</v>
      </c>
      <c r="H1652" s="47" t="n">
        <v>0</v>
      </c>
      <c r="I1652" s="30" t="s">
        <v>20</v>
      </c>
      <c r="J1652" s="26" t="s">
        <v>21</v>
      </c>
      <c r="K1652" s="27" t="s">
        <v>22</v>
      </c>
      <c r="L1652" s="28" t="s">
        <v>7</v>
      </c>
      <c r="M1652" s="28" t="s">
        <v>8</v>
      </c>
      <c r="N1652" s="28"/>
      <c r="O1652" s="28"/>
      <c r="P1652" s="20" t="s">
        <v>3834</v>
      </c>
      <c r="Q1652" s="21"/>
      <c r="R1652" s="1"/>
      <c r="S1652" s="1" t="str">
        <f aca="false">IF(E1652=F1652,"","NOT EQUAL")</f>
        <v/>
      </c>
      <c r="T1652" s="1" t="str">
        <f aca="false">IF(ISNA(VLOOKUP(P1652,'NEW XEQM.c'!D:D,1,0)),"--",VLOOKUP(P1652,'NEW XEQM.c'!D:G,3,0))</f>
        <v>STOIJ</v>
      </c>
      <c r="U1652" s="35" t="s">
        <v>141</v>
      </c>
      <c r="W1652" s="0" t="e">
        <f aca="false">SUBSTITUTE(IF(AND(T1652="--",FIND("STD",E1652),FIND("fn",C1652)&gt;0,FIND("ITM_",P1652),I1652="CAT_FNCT"),E1652,""),"""","")</f>
        <v>#VALUE!</v>
      </c>
    </row>
    <row r="1653" customFormat="false" ht="15.75" hidden="false" customHeight="false" outlineLevel="0" collapsed="false">
      <c r="A1653" s="23" t="n">
        <f aca="false">IF(B1653=INT(B1653),ROW(),"")</f>
        <v>1653</v>
      </c>
      <c r="B1653" s="24" t="n">
        <f aca="false">IF(AND(MID(C1653,2,1)&lt;&gt;"/",MID(C1653,1,1)="/"),INT(B1652)+1,B1652+0.01)</f>
        <v>1615</v>
      </c>
      <c r="C1653" s="25" t="s">
        <v>3835</v>
      </c>
      <c r="D1653" s="25" t="s">
        <v>1</v>
      </c>
      <c r="E1653" s="26" t="s">
        <v>3836</v>
      </c>
      <c r="F1653" s="26" t="s">
        <v>3836</v>
      </c>
      <c r="G1653" s="47" t="n">
        <v>0</v>
      </c>
      <c r="H1653" s="47" t="n">
        <v>0</v>
      </c>
      <c r="I1653" s="30" t="s">
        <v>20</v>
      </c>
      <c r="J1653" s="26" t="s">
        <v>21</v>
      </c>
      <c r="K1653" s="27" t="s">
        <v>22</v>
      </c>
      <c r="L1653" s="28" t="s">
        <v>7</v>
      </c>
      <c r="M1653" s="28" t="s">
        <v>8</v>
      </c>
      <c r="N1653" s="28"/>
      <c r="O1653" s="28"/>
      <c r="P1653" s="20" t="s">
        <v>3837</v>
      </c>
      <c r="Q1653" s="21"/>
      <c r="R1653" s="1"/>
      <c r="S1653" s="1" t="str">
        <f aca="false">IF(E1653=F1653,"","NOT EQUAL")</f>
        <v/>
      </c>
      <c r="T1653" s="1" t="str">
        <f aca="false">IF(ISNA(VLOOKUP(P1653,'NEW XEQM.c'!D:D,1,0)),"--",VLOOKUP(P1653,'NEW XEQM.c'!D:G,3,0))</f>
        <v>LN(1+X)</v>
      </c>
      <c r="U1653" s="35" t="s">
        <v>133</v>
      </c>
      <c r="W1653" s="0" t="e">
        <f aca="false">SUBSTITUTE(IF(AND(T1653="--",FIND("STD",E1653),FIND("fn",C1653)&gt;0,FIND("ITM_",P1653),I1653="CAT_FNCT"),E1653,""),"""","")</f>
        <v>#VALUE!</v>
      </c>
    </row>
    <row r="1654" customFormat="false" ht="15.75" hidden="false" customHeight="false" outlineLevel="0" collapsed="false">
      <c r="A1654" s="23" t="n">
        <f aca="false">IF(B1654=INT(B1654),ROW(),"")</f>
        <v>1654</v>
      </c>
      <c r="B1654" s="24" t="n">
        <f aca="false">IF(AND(MID(C1654,2,1)&lt;&gt;"/",MID(C1654,1,1)="/"),INT(B1653)+1,B1653+0.01)</f>
        <v>1616</v>
      </c>
      <c r="C1654" s="25" t="s">
        <v>3838</v>
      </c>
      <c r="D1654" s="25" t="s">
        <v>37</v>
      </c>
      <c r="E1654" s="26" t="s">
        <v>3839</v>
      </c>
      <c r="F1654" s="26" t="s">
        <v>3839</v>
      </c>
      <c r="G1654" s="47" t="n">
        <v>0</v>
      </c>
      <c r="H1654" s="47" t="n">
        <v>99</v>
      </c>
      <c r="I1654" s="30" t="s">
        <v>20</v>
      </c>
      <c r="J1654" s="26" t="s">
        <v>21</v>
      </c>
      <c r="K1654" s="27" t="s">
        <v>22</v>
      </c>
      <c r="L1654" s="28" t="s">
        <v>7</v>
      </c>
      <c r="M1654" s="28" t="s">
        <v>39</v>
      </c>
      <c r="N1654" s="28"/>
      <c r="O1654" s="28"/>
      <c r="P1654" s="20" t="s">
        <v>3840</v>
      </c>
      <c r="Q1654" s="21"/>
      <c r="R1654" s="1"/>
      <c r="S1654" s="1" t="str">
        <f aca="false">IF(E1654=F1654,"","NOT EQUAL")</f>
        <v/>
      </c>
      <c r="T1654" s="1" t="str">
        <f aca="false">IF(ISNA(VLOOKUP(P1654,'NEW XEQM.c'!D:D,1,0)),"--",VLOOKUP(P1654,'NEW XEQM.c'!D:G,3,0))</f>
        <v>--</v>
      </c>
      <c r="U1654" s="1" t="s">
        <v>141</v>
      </c>
      <c r="W1654" s="0" t="e">
        <f aca="false">SUBSTITUTE(IF(AND(T1654="--",FIND("STD",E1654),FIND("fn",C1654)&gt;0,FIND("ITM_",P1654),I1654="CAT_FNCT"),E1654,""),"""","")</f>
        <v>#VALUE!</v>
      </c>
    </row>
    <row r="1655" customFormat="false" ht="15.75" hidden="false" customHeight="false" outlineLevel="0" collapsed="false">
      <c r="A1655" s="23" t="n">
        <f aca="false">IF(B1655=INT(B1655),ROW(),"")</f>
        <v>1655</v>
      </c>
      <c r="B1655" s="24" t="n">
        <f aca="false">IF(AND(MID(C1655,2,1)&lt;&gt;"/",MID(C1655,1,1)="/"),INT(B1654)+1,B1654+0.01)</f>
        <v>1617</v>
      </c>
      <c r="C1655" s="25" t="s">
        <v>3841</v>
      </c>
      <c r="D1655" s="25" t="s">
        <v>1</v>
      </c>
      <c r="E1655" s="26" t="s">
        <v>3842</v>
      </c>
      <c r="F1655" s="26" t="s">
        <v>3842</v>
      </c>
      <c r="G1655" s="47" t="n">
        <v>0</v>
      </c>
      <c r="H1655" s="47" t="n">
        <v>0</v>
      </c>
      <c r="I1655" s="30" t="s">
        <v>20</v>
      </c>
      <c r="J1655" s="26" t="s">
        <v>21</v>
      </c>
      <c r="K1655" s="27" t="s">
        <v>22</v>
      </c>
      <c r="L1655" s="28" t="s">
        <v>7</v>
      </c>
      <c r="M1655" s="28" t="s">
        <v>8</v>
      </c>
      <c r="N1655" s="28"/>
      <c r="O1655" s="28"/>
      <c r="P1655" s="20" t="s">
        <v>3843</v>
      </c>
      <c r="Q1655" s="21"/>
      <c r="R1655" s="1"/>
      <c r="S1655" s="1" t="str">
        <f aca="false">IF(E1655=F1655,"","NOT EQUAL")</f>
        <v/>
      </c>
      <c r="T1655" s="1" t="str">
        <f aca="false">IF(ISNA(VLOOKUP(P1655,'NEW XEQM.c'!D:D,1,0)),"--",VLOOKUP(P1655,'NEW XEQM.c'!D:G,3,0))</f>
        <v>SUM</v>
      </c>
      <c r="U1655" s="35" t="s">
        <v>1105</v>
      </c>
      <c r="W1655" s="0" t="str">
        <f aca="false">SUBSTITUTE(IF(AND(T1655="--",FIND("STD",E1655),FIND("fn",C1655)&gt;0,FIND("ITM_",P1655),I1655="CAT_FNCT"),E1655,""),"""","")</f>
        <v/>
      </c>
    </row>
    <row r="1656" customFormat="false" ht="15.75" hidden="false" customHeight="false" outlineLevel="0" collapsed="false">
      <c r="A1656" s="23" t="n">
        <f aca="false">IF(B1656=INT(B1656),ROW(),"")</f>
        <v>1656</v>
      </c>
      <c r="B1656" s="24" t="n">
        <f aca="false">IF(AND(MID(C1656,2,1)&lt;&gt;"/",MID(C1656,1,1)="/"),INT(B1655)+1,B1655+0.01)</f>
        <v>1618</v>
      </c>
      <c r="C1656" s="25" t="s">
        <v>3844</v>
      </c>
      <c r="D1656" s="25" t="s">
        <v>1</v>
      </c>
      <c r="E1656" s="26" t="s">
        <v>3845</v>
      </c>
      <c r="F1656" s="26" t="s">
        <v>3845</v>
      </c>
      <c r="G1656" s="47" t="n">
        <v>0</v>
      </c>
      <c r="H1656" s="47" t="n">
        <v>0</v>
      </c>
      <c r="I1656" s="30" t="s">
        <v>20</v>
      </c>
      <c r="J1656" s="26" t="s">
        <v>21</v>
      </c>
      <c r="K1656" s="27" t="s">
        <v>22</v>
      </c>
      <c r="L1656" s="28" t="s">
        <v>7</v>
      </c>
      <c r="M1656" s="28" t="s">
        <v>8</v>
      </c>
      <c r="N1656" s="28"/>
      <c r="O1656" s="28"/>
      <c r="P1656" s="20" t="s">
        <v>3846</v>
      </c>
      <c r="Q1656" s="21"/>
      <c r="R1656" s="1"/>
      <c r="S1656" s="1" t="str">
        <f aca="false">IF(E1656=F1656,"","NOT EQUAL")</f>
        <v/>
      </c>
      <c r="T1656" s="1" t="str">
        <f aca="false">IF(ISNA(VLOOKUP(P1656,'NEW XEQM.c'!D:D,1,0)),"--",VLOOKUP(P1656,'NEW XEQM.c'!D:G,3,0))</f>
        <v>--</v>
      </c>
      <c r="U1656" s="1"/>
      <c r="W1656" s="0" t="str">
        <f aca="false">SUBSTITUTE(IF(AND(T1656="--",FIND("STD",E1656),FIND("fn",C1656)&gt;0,FIND("ITM_",P1656),I1656="CAT_FNCT"),E1656,""),"""","")</f>
        <v>s STD_SUB_w</v>
      </c>
    </row>
    <row r="1657" customFormat="false" ht="15.75" hidden="false" customHeight="false" outlineLevel="0" collapsed="false">
      <c r="A1657" s="23" t="n">
        <f aca="false">IF(B1657=INT(B1657),ROW(),"")</f>
        <v>1657</v>
      </c>
      <c r="B1657" s="24" t="n">
        <f aca="false">IF(AND(MID(C1657,2,1)&lt;&gt;"/",MID(C1657,1,1)="/"),INT(B1656)+1,B1656+0.01)</f>
        <v>1619</v>
      </c>
      <c r="C1657" s="25" t="s">
        <v>3847</v>
      </c>
      <c r="D1657" s="25" t="s">
        <v>1</v>
      </c>
      <c r="E1657" s="26" t="s">
        <v>3848</v>
      </c>
      <c r="F1657" s="26" t="s">
        <v>3848</v>
      </c>
      <c r="G1657" s="47" t="n">
        <v>0</v>
      </c>
      <c r="H1657" s="47" t="n">
        <v>0</v>
      </c>
      <c r="I1657" s="30" t="s">
        <v>20</v>
      </c>
      <c r="J1657" s="26" t="s">
        <v>21</v>
      </c>
      <c r="K1657" s="27" t="s">
        <v>22</v>
      </c>
      <c r="L1657" s="28" t="s">
        <v>7</v>
      </c>
      <c r="M1657" s="28" t="s">
        <v>8</v>
      </c>
      <c r="N1657" s="28"/>
      <c r="O1657" s="28"/>
      <c r="P1657" s="20" t="s">
        <v>3849</v>
      </c>
      <c r="Q1657" s="21"/>
      <c r="R1657" s="1"/>
      <c r="S1657" s="1" t="str">
        <f aca="false">IF(E1657=F1657,"","NOT EQUAL")</f>
        <v/>
      </c>
      <c r="T1657" s="1" t="str">
        <f aca="false">IF(ISNA(VLOOKUP(P1657,'NEW XEQM.c'!D:D,1,0)),"--",VLOOKUP(P1657,'NEW XEQM.c'!D:G,3,0))</f>
        <v>--</v>
      </c>
      <c r="U1657" s="1"/>
      <c r="W1657" s="0" t="str">
        <f aca="false">SUBSTITUTE(IF(AND(T1657="--",FIND("STD",E1657),FIND("fn",C1657)&gt;0,FIND("ITM_",P1657),I1657="CAT_FNCT"),E1657,""),"""","")</f>
        <v>s STD_SUB_x STD_SUB_y</v>
      </c>
    </row>
    <row r="1658" customFormat="false" ht="15.75" hidden="false" customHeight="false" outlineLevel="0" collapsed="false">
      <c r="A1658" s="23" t="n">
        <f aca="false">IF(B1658=INT(B1658),ROW(),"")</f>
        <v>1658</v>
      </c>
      <c r="B1658" s="24" t="n">
        <f aca="false">IF(AND(MID(C1658,2,1)&lt;&gt;"/",MID(C1658,1,1)="/"),INT(B1657)+1,B1657+0.01)</f>
        <v>1620</v>
      </c>
      <c r="C1658" s="25" t="s">
        <v>3850</v>
      </c>
      <c r="D1658" s="25" t="s">
        <v>150</v>
      </c>
      <c r="E1658" s="26" t="s">
        <v>3851</v>
      </c>
      <c r="F1658" s="26" t="s">
        <v>3851</v>
      </c>
      <c r="G1658" s="47" t="n">
        <v>0</v>
      </c>
      <c r="H1658" s="196" t="n">
        <v>6</v>
      </c>
      <c r="I1658" s="30" t="s">
        <v>20</v>
      </c>
      <c r="J1658" s="26" t="s">
        <v>21</v>
      </c>
      <c r="K1658" s="27" t="s">
        <v>22</v>
      </c>
      <c r="L1658" s="28" t="s">
        <v>7</v>
      </c>
      <c r="M1658" s="28" t="s">
        <v>152</v>
      </c>
      <c r="N1658" s="28"/>
      <c r="O1658" s="28"/>
      <c r="P1658" s="20" t="s">
        <v>3852</v>
      </c>
      <c r="Q1658" s="21"/>
      <c r="R1658" s="1"/>
      <c r="S1658" s="1" t="str">
        <f aca="false">IF(E1658=F1658,"","NOT EQUAL")</f>
        <v/>
      </c>
      <c r="T1658" s="1" t="str">
        <f aca="false">IF(ISNA(VLOOKUP(P1658,'NEW XEQM.c'!D:D,1,0)),"--",VLOOKUP(P1658,'NEW XEQM.c'!D:G,3,0))</f>
        <v>--</v>
      </c>
      <c r="U1658" s="1"/>
      <c r="W1658" s="0" t="e">
        <f aca="false">SUBSTITUTE(IF(AND(T1658="--",FIND("STD",E1658),FIND("fn",C1658)&gt;0,FIND("ITM_",P1658),I1658="CAT_FNCT"),E1658,""),"""","")</f>
        <v>#VALUE!</v>
      </c>
    </row>
    <row r="1659" customFormat="false" ht="15.75" hidden="false" customHeight="false" outlineLevel="0" collapsed="false">
      <c r="A1659" s="23" t="n">
        <f aca="false">IF(B1659=INT(B1659),ROW(),"")</f>
        <v>1659</v>
      </c>
      <c r="B1659" s="24" t="n">
        <f aca="false">IF(AND(MID(C1659,2,1)&lt;&gt;"/",MID(C1659,1,1)="/"),INT(B1658)+1,B1658+0.01)</f>
        <v>1621</v>
      </c>
      <c r="C1659" s="25" t="s">
        <v>3853</v>
      </c>
      <c r="D1659" s="25" t="s">
        <v>1</v>
      </c>
      <c r="E1659" s="26" t="s">
        <v>3854</v>
      </c>
      <c r="F1659" s="26" t="s">
        <v>3854</v>
      </c>
      <c r="G1659" s="47" t="n">
        <v>0</v>
      </c>
      <c r="H1659" s="47" t="n">
        <v>0</v>
      </c>
      <c r="I1659" s="30" t="s">
        <v>20</v>
      </c>
      <c r="J1659" s="26" t="s">
        <v>21</v>
      </c>
      <c r="K1659" s="27" t="s">
        <v>22</v>
      </c>
      <c r="L1659" s="28" t="s">
        <v>7</v>
      </c>
      <c r="M1659" s="28" t="s">
        <v>8</v>
      </c>
      <c r="N1659" s="28"/>
      <c r="O1659" s="28"/>
      <c r="P1659" s="20" t="s">
        <v>3855</v>
      </c>
      <c r="Q1659" s="21"/>
      <c r="R1659" s="1"/>
      <c r="S1659" s="1" t="str">
        <f aca="false">IF(E1659=F1659,"","NOT EQUAL")</f>
        <v/>
      </c>
      <c r="T1659" s="1" t="str">
        <f aca="false">IF(ISNA(VLOOKUP(P1659,'NEW XEQM.c'!D:D,1,0)),"--",VLOOKUP(P1659,'NEW XEQM.c'!D:G,3,0))</f>
        <v>TICKS</v>
      </c>
      <c r="U1659" s="1" t="s">
        <v>120</v>
      </c>
      <c r="W1659" s="0" t="e">
        <f aca="false">SUBSTITUTE(IF(AND(T1659="--",FIND("STD",E1659),FIND("fn",C1659)&gt;0,FIND("ITM_",P1659),I1659="CAT_FNCT"),E1659,""),"""","")</f>
        <v>#VALUE!</v>
      </c>
    </row>
    <row r="1660" customFormat="false" ht="15.75" hidden="false" customHeight="false" outlineLevel="0" collapsed="false">
      <c r="A1660" s="23" t="n">
        <f aca="false">IF(B1660=INT(B1660),ROW(),"")</f>
        <v>1660</v>
      </c>
      <c r="B1660" s="24" t="n">
        <f aca="false">IF(AND(MID(C1660,2,1)&lt;&gt;"/",MID(C1660,1,1)="/"),INT(B1659)+1,B1659+0.01)</f>
        <v>1622</v>
      </c>
      <c r="C1660" s="25" t="s">
        <v>3856</v>
      </c>
      <c r="D1660" s="25" t="s">
        <v>1</v>
      </c>
      <c r="E1660" s="26" t="s">
        <v>3857</v>
      </c>
      <c r="F1660" s="26" t="s">
        <v>3857</v>
      </c>
      <c r="G1660" s="47" t="n">
        <v>0</v>
      </c>
      <c r="H1660" s="47" t="n">
        <v>0</v>
      </c>
      <c r="I1660" s="30" t="s">
        <v>20</v>
      </c>
      <c r="J1660" s="26" t="s">
        <v>21</v>
      </c>
      <c r="K1660" s="27" t="s">
        <v>22</v>
      </c>
      <c r="L1660" s="28" t="s">
        <v>7</v>
      </c>
      <c r="M1660" s="28" t="s">
        <v>8</v>
      </c>
      <c r="N1660" s="28"/>
      <c r="O1660" s="28"/>
      <c r="P1660" s="20" t="s">
        <v>3858</v>
      </c>
      <c r="Q1660" s="21"/>
      <c r="R1660" s="1"/>
      <c r="S1660" s="1" t="str">
        <f aca="false">IF(E1660=F1660,"","NOT EQUAL")</f>
        <v/>
      </c>
      <c r="T1660" s="1" t="str">
        <f aca="false">IF(ISNA(VLOOKUP(P1660,'NEW XEQM.c'!D:D,1,0)),"--",VLOOKUP(P1660,'NEW XEQM.c'!D:G,3,0))</f>
        <v>--</v>
      </c>
      <c r="U1660" s="1"/>
      <c r="W1660" s="0" t="e">
        <f aca="false">SUBSTITUTE(IF(AND(T1660="--",FIND("STD",E1660),FIND("fn",C1660)&gt;0,FIND("ITM_",P1660),I1660="CAT_FNCT"),E1660,""),"""","")</f>
        <v>#VALUE!</v>
      </c>
    </row>
    <row r="1661" customFormat="false" ht="15.75" hidden="false" customHeight="false" outlineLevel="0" collapsed="false">
      <c r="A1661" s="23" t="n">
        <f aca="false">IF(B1661=INT(B1661),ROW(),"")</f>
        <v>1661</v>
      </c>
      <c r="B1661" s="24" t="n">
        <f aca="false">IF(AND(MID(C1661,2,1)&lt;&gt;"/",MID(C1661,1,1)="/"),INT(B1660)+1,B1660+0.01)</f>
        <v>1623</v>
      </c>
      <c r="C1661" s="25" t="s">
        <v>3859</v>
      </c>
      <c r="D1661" s="197" t="s">
        <v>138</v>
      </c>
      <c r="E1661" s="26" t="s">
        <v>3181</v>
      </c>
      <c r="F1661" s="26" t="s">
        <v>3181</v>
      </c>
      <c r="G1661" s="47" t="n">
        <v>0</v>
      </c>
      <c r="H1661" s="47" t="n">
        <v>0</v>
      </c>
      <c r="I1661" s="30" t="s">
        <v>20</v>
      </c>
      <c r="J1661" s="26" t="s">
        <v>21</v>
      </c>
      <c r="K1661" s="27" t="s">
        <v>22</v>
      </c>
      <c r="L1661" s="28" t="s">
        <v>7</v>
      </c>
      <c r="M1661" s="28" t="s">
        <v>244</v>
      </c>
      <c r="N1661" s="28"/>
      <c r="O1661" s="28"/>
      <c r="P1661" s="20" t="s">
        <v>3860</v>
      </c>
      <c r="Q1661" s="21"/>
      <c r="R1661" s="1"/>
      <c r="S1661" s="1" t="str">
        <f aca="false">IF(E1661=F1661,"","NOT EQUAL")</f>
        <v/>
      </c>
      <c r="T1661" s="1" t="str">
        <f aca="false">IF(ISNA(VLOOKUP(P1661,'NEW XEQM.c'!D:D,1,0)),"--",VLOOKUP(P1661,'NEW XEQM.c'!D:G,3,0))</f>
        <v>--</v>
      </c>
      <c r="U1661" s="1"/>
      <c r="W1661" s="0" t="e">
        <f aca="false">SUBSTITUTE(IF(AND(T1661="--",FIND("STD",E1661),FIND("fn",C1661)&gt;0,FIND("ITM_",P1661),I1661="CAT_FNCT"),E1661,""),"""","")</f>
        <v>#VALUE!</v>
      </c>
    </row>
    <row r="1662" customFormat="false" ht="15.75" hidden="false" customHeight="false" outlineLevel="0" collapsed="false">
      <c r="A1662" s="23" t="n">
        <f aca="false">IF(B1662=INT(B1662),ROW(),"")</f>
        <v>1662</v>
      </c>
      <c r="B1662" s="24" t="n">
        <f aca="false">IF(AND(MID(C1662,2,1)&lt;&gt;"/",MID(C1662,1,1)="/"),INT(B1661)+1,B1661+0.01)</f>
        <v>1624</v>
      </c>
      <c r="C1662" s="25" t="s">
        <v>3861</v>
      </c>
      <c r="D1662" s="25" t="s">
        <v>1</v>
      </c>
      <c r="E1662" s="26" t="s">
        <v>3862</v>
      </c>
      <c r="F1662" s="26" t="s">
        <v>3862</v>
      </c>
      <c r="G1662" s="47" t="n">
        <v>0</v>
      </c>
      <c r="H1662" s="47" t="n">
        <v>0</v>
      </c>
      <c r="I1662" s="30" t="s">
        <v>20</v>
      </c>
      <c r="J1662" s="26" t="s">
        <v>21</v>
      </c>
      <c r="K1662" s="27" t="s">
        <v>22</v>
      </c>
      <c r="L1662" s="28" t="s">
        <v>191</v>
      </c>
      <c r="M1662" s="28" t="s">
        <v>8</v>
      </c>
      <c r="N1662" s="28"/>
      <c r="O1662" s="28"/>
      <c r="P1662" s="20" t="s">
        <v>3863</v>
      </c>
      <c r="Q1662" s="21"/>
      <c r="R1662" s="1"/>
      <c r="S1662" s="1" t="str">
        <f aca="false">IF(E1662=F1662,"","NOT EQUAL")</f>
        <v/>
      </c>
      <c r="T1662" s="1" t="str">
        <f aca="false">IF(ISNA(VLOOKUP(P1662,'NEW XEQM.c'!D:D,1,0)),"--",VLOOKUP(P1662,'NEW XEQM.c'!D:G,3,0))</f>
        <v>--</v>
      </c>
      <c r="U1662" s="1"/>
      <c r="W1662" s="0" t="str">
        <f aca="false">SUBSTITUTE(IF(AND(T1662="--",FIND("STD",E1662),FIND("fn",C1662)&gt;0,FIND("ITM_",P1662),I1662="CAT_FNCT"),E1662,""),"""","")</f>
        <v>T STD_SUB_n</v>
      </c>
    </row>
    <row r="1663" customFormat="false" ht="15.75" hidden="false" customHeight="false" outlineLevel="0" collapsed="false">
      <c r="A1663" s="23" t="n">
        <f aca="false">IF(B1663=INT(B1663),ROW(),"")</f>
        <v>1663</v>
      </c>
      <c r="B1663" s="24" t="n">
        <f aca="false">IF(AND(MID(C1663,2,1)&lt;&gt;"/",MID(C1663,1,1)="/"),INT(B1662)+1,B1662+0.01)</f>
        <v>1625</v>
      </c>
      <c r="C1663" s="25" t="s">
        <v>3864</v>
      </c>
      <c r="D1663" s="25" t="s">
        <v>150</v>
      </c>
      <c r="E1663" s="26" t="s">
        <v>3865</v>
      </c>
      <c r="F1663" s="26" t="s">
        <v>3865</v>
      </c>
      <c r="G1663" s="47" t="n">
        <v>0</v>
      </c>
      <c r="H1663" s="47" t="n">
        <v>9</v>
      </c>
      <c r="I1663" s="30" t="s">
        <v>20</v>
      </c>
      <c r="J1663" s="26" t="s">
        <v>5</v>
      </c>
      <c r="K1663" s="27" t="s">
        <v>6</v>
      </c>
      <c r="L1663" s="28" t="s">
        <v>7</v>
      </c>
      <c r="M1663" s="28" t="s">
        <v>152</v>
      </c>
      <c r="N1663" s="28"/>
      <c r="O1663" s="28"/>
      <c r="P1663" s="20" t="s">
        <v>3866</v>
      </c>
      <c r="Q1663" s="21"/>
      <c r="R1663" s="1"/>
      <c r="S1663" s="1" t="str">
        <f aca="false">IF(E1663=F1663,"","NOT EQUAL")</f>
        <v/>
      </c>
      <c r="T1663" s="1" t="str">
        <f aca="false">IF(ISNA(VLOOKUP(P1663,'NEW XEQM.c'!D:D,1,0)),"--",VLOOKUP(P1663,'NEW XEQM.c'!D:G,3,0))</f>
        <v>TONE</v>
      </c>
      <c r="U1663" s="1"/>
      <c r="W1663" s="0" t="e">
        <f aca="false">SUBSTITUTE(IF(AND(T1663="--",FIND("STD",E1663),FIND("fn",C1663)&gt;0,FIND("ITM_",P1663),I1663="CAT_FNCT"),E1663,""),"""","")</f>
        <v>#VALUE!</v>
      </c>
    </row>
    <row r="1664" customFormat="false" ht="15.75" hidden="false" customHeight="false" outlineLevel="0" collapsed="false">
      <c r="A1664" s="23" t="n">
        <f aca="false">IF(B1664=INT(B1664),ROW(),"")</f>
        <v>1664</v>
      </c>
      <c r="B1664" s="24" t="n">
        <f aca="false">IF(AND(MID(C1664,2,1)&lt;&gt;"/",MID(C1664,1,1)="/"),INT(B1663)+1,B1663+0.01)</f>
        <v>1626</v>
      </c>
      <c r="C1664" s="25" t="s">
        <v>3867</v>
      </c>
      <c r="D1664" s="25" t="s">
        <v>37</v>
      </c>
      <c r="E1664" s="26" t="s">
        <v>3868</v>
      </c>
      <c r="F1664" s="26" t="s">
        <v>3868</v>
      </c>
      <c r="G1664" s="47" t="n">
        <v>0</v>
      </c>
      <c r="H1664" s="47" t="n">
        <v>99</v>
      </c>
      <c r="I1664" s="30" t="s">
        <v>20</v>
      </c>
      <c r="J1664" s="26" t="s">
        <v>21</v>
      </c>
      <c r="K1664" s="27" t="s">
        <v>22</v>
      </c>
      <c r="L1664" s="28" t="s">
        <v>7</v>
      </c>
      <c r="M1664" s="28" t="s">
        <v>39</v>
      </c>
      <c r="N1664" s="28"/>
      <c r="O1664" s="28"/>
      <c r="P1664" s="20" t="s">
        <v>3869</v>
      </c>
      <c r="Q1664" s="21"/>
      <c r="R1664" s="1"/>
      <c r="S1664" s="1" t="str">
        <f aca="false">IF(E1664=F1664,"","NOT EQUAL")</f>
        <v/>
      </c>
      <c r="T1664" s="1" t="str">
        <f aca="false">IF(ISNA(VLOOKUP(P1664,'NEW XEQM.c'!D:D,1,0)),"--",VLOOKUP(P1664,'NEW XEQM.c'!D:G,3,0))</f>
        <v>--</v>
      </c>
      <c r="U1664" s="1" t="s">
        <v>141</v>
      </c>
      <c r="W1664" s="0" t="str">
        <f aca="false">SUBSTITUTE(IF(AND(T1664="--",FIND("STD",E1664),FIND("fn",C1664)&gt;0,FIND("ITM_",P1664),I1664="CAT_FNCT"),E1664,""),"""","")</f>
        <v>t STD_RIGHT_OVER_LEFT_ARROW</v>
      </c>
    </row>
    <row r="1665" customFormat="false" ht="15.75" hidden="false" customHeight="false" outlineLevel="0" collapsed="false">
      <c r="A1665" s="23" t="n">
        <f aca="false">IF(B1665=INT(B1665),ROW(),"")</f>
        <v>1665</v>
      </c>
      <c r="B1665" s="24" t="n">
        <f aca="false">IF(AND(MID(C1665,2,1)&lt;&gt;"/",MID(C1665,1,1)="/"),INT(B1664)+1,B1664+0.01)</f>
        <v>1627</v>
      </c>
      <c r="C1665" s="25" t="s">
        <v>3870</v>
      </c>
      <c r="D1665" s="25" t="s">
        <v>1</v>
      </c>
      <c r="E1665" s="26" t="s">
        <v>3871</v>
      </c>
      <c r="F1665" s="26" t="s">
        <v>3871</v>
      </c>
      <c r="G1665" s="47" t="n">
        <v>0</v>
      </c>
      <c r="H1665" s="47" t="n">
        <v>0</v>
      </c>
      <c r="I1665" s="30" t="s">
        <v>20</v>
      </c>
      <c r="J1665" s="26" t="s">
        <v>21</v>
      </c>
      <c r="K1665" s="27" t="s">
        <v>22</v>
      </c>
      <c r="L1665" s="28" t="s">
        <v>7</v>
      </c>
      <c r="M1665" s="28" t="s">
        <v>8</v>
      </c>
      <c r="N1665" s="28"/>
      <c r="O1665" s="28"/>
      <c r="P1665" s="20" t="s">
        <v>3872</v>
      </c>
      <c r="Q1665" s="21"/>
      <c r="R1665" s="1"/>
      <c r="S1665" s="1" t="str">
        <f aca="false">IF(E1665=F1665,"","NOT EQUAL")</f>
        <v/>
      </c>
      <c r="T1665" s="1" t="str">
        <f aca="false">IF(ISNA(VLOOKUP(P1665,'NEW XEQM.c'!D:D,1,0)),"--",VLOOKUP(P1665,'NEW XEQM.c'!D:G,3,0))</f>
        <v>--</v>
      </c>
      <c r="U1665" s="1" t="s">
        <v>3661</v>
      </c>
      <c r="W1665" s="0" t="e">
        <f aca="false">SUBSTITUTE(IF(AND(T1665="--",FIND("STD",E1665),FIND("fn",C1665)&gt;0,FIND("ITM_",P1665),I1665="CAT_FNCT"),E1665,""),"""","")</f>
        <v>#VALUE!</v>
      </c>
    </row>
    <row r="1666" customFormat="false" ht="15.75" hidden="false" customHeight="false" outlineLevel="0" collapsed="false">
      <c r="A1666" s="23" t="n">
        <f aca="false">IF(B1666=INT(B1666),ROW(),"")</f>
        <v>1666</v>
      </c>
      <c r="B1666" s="24" t="n">
        <f aca="false">IF(AND(MID(C1666,2,1)&lt;&gt;"/",MID(C1666,1,1)="/"),INT(B1665)+1,B1665+0.01)</f>
        <v>1628</v>
      </c>
      <c r="C1666" s="25" t="s">
        <v>3873</v>
      </c>
      <c r="D1666" s="25" t="s">
        <v>1</v>
      </c>
      <c r="E1666" s="26" t="s">
        <v>3874</v>
      </c>
      <c r="F1666" s="26" t="s">
        <v>3874</v>
      </c>
      <c r="G1666" s="47" t="n">
        <v>0</v>
      </c>
      <c r="H1666" s="47" t="n">
        <v>0</v>
      </c>
      <c r="I1666" s="30" t="s">
        <v>20</v>
      </c>
      <c r="J1666" s="26" t="s">
        <v>21</v>
      </c>
      <c r="K1666" s="27" t="s">
        <v>22</v>
      </c>
      <c r="L1666" s="28" t="s">
        <v>191</v>
      </c>
      <c r="M1666" s="28" t="s">
        <v>8</v>
      </c>
      <c r="N1666" s="28"/>
      <c r="O1666" s="28"/>
      <c r="P1666" s="20" t="s">
        <v>3875</v>
      </c>
      <c r="Q1666" s="21"/>
      <c r="R1666" s="1"/>
      <c r="S1666" s="1" t="str">
        <f aca="false">IF(E1666=F1666,"","NOT EQUAL")</f>
        <v/>
      </c>
      <c r="T1666" s="1" t="str">
        <f aca="false">IF(ISNA(VLOOKUP(P1666,'NEW XEQM.c'!D:D,1,0)),"--",VLOOKUP(P1666,'NEW XEQM.c'!D:G,3,0))</f>
        <v>--</v>
      </c>
      <c r="U1666" s="1"/>
      <c r="W1666" s="0" t="str">
        <f aca="false">SUBSTITUTE(IF(AND(T1666="--",FIND("STD",E1666),FIND("fn",C1666)&gt;0,FIND("ITM_",P1666),I1666="CAT_FNCT"),E1666,""),"""","")</f>
        <v>U STD_SUB_n</v>
      </c>
    </row>
    <row r="1667" customFormat="false" ht="15.75" hidden="false" customHeight="false" outlineLevel="0" collapsed="false">
      <c r="A1667" s="23" t="n">
        <f aca="false">IF(B1667=INT(B1667),ROW(),"")</f>
        <v>1667</v>
      </c>
      <c r="B1667" s="24" t="n">
        <f aca="false">IF(AND(MID(C1667,2,1)&lt;&gt;"/",MID(C1667,1,1)="/"),INT(B1666)+1,B1666+0.01)</f>
        <v>1629</v>
      </c>
      <c r="C1667" s="25" t="s">
        <v>3876</v>
      </c>
      <c r="D1667" s="25" t="s">
        <v>1</v>
      </c>
      <c r="E1667" s="26" t="s">
        <v>3877</v>
      </c>
      <c r="F1667" s="26" t="s">
        <v>3877</v>
      </c>
      <c r="G1667" s="47" t="n">
        <v>0</v>
      </c>
      <c r="H1667" s="47" t="n">
        <v>0</v>
      </c>
      <c r="I1667" s="30" t="s">
        <v>20</v>
      </c>
      <c r="J1667" s="26" t="s">
        <v>21</v>
      </c>
      <c r="K1667" s="27" t="s">
        <v>22</v>
      </c>
      <c r="L1667" s="28" t="s">
        <v>7</v>
      </c>
      <c r="M1667" s="28" t="s">
        <v>8</v>
      </c>
      <c r="N1667" s="28"/>
      <c r="O1667" s="28"/>
      <c r="P1667" s="20" t="s">
        <v>3878</v>
      </c>
      <c r="Q1667" s="21"/>
      <c r="R1667" s="1"/>
      <c r="S1667" s="1" t="str">
        <f aca="false">IF(E1667=F1667,"","NOT EQUAL")</f>
        <v/>
      </c>
      <c r="T1667" s="1" t="str">
        <f aca="false">IF(ISNA(VLOOKUP(P1667,'NEW XEQM.c'!D:D,1,0)),"--",VLOOKUP(P1667,'NEW XEQM.c'!D:G,3,0))</f>
        <v>--</v>
      </c>
      <c r="U1667" s="1" t="s">
        <v>110</v>
      </c>
      <c r="W1667" s="0" t="e">
        <f aca="false">SUBSTITUTE(IF(AND(T1667="--",FIND("STD",E1667),FIND("fn",C1667)&gt;0,FIND("ITM_",P1667),I1667="CAT_FNCT"),E1667,""),"""","")</f>
        <v>#VALUE!</v>
      </c>
    </row>
    <row r="1668" customFormat="false" ht="15.75" hidden="false" customHeight="false" outlineLevel="0" collapsed="false">
      <c r="A1668" s="23" t="n">
        <f aca="false">IF(B1668=INT(B1668),ROW(),"")</f>
        <v>1668</v>
      </c>
      <c r="B1668" s="24" t="n">
        <f aca="false">IF(AND(MID(C1668,2,1)&lt;&gt;"/",MID(C1668,1,1)="/"),INT(B1667)+1,B1667+0.01)</f>
        <v>1630</v>
      </c>
      <c r="C1668" s="25" t="s">
        <v>3187</v>
      </c>
      <c r="D1668" s="25" t="s">
        <v>3879</v>
      </c>
      <c r="E1668" s="26" t="s">
        <v>3880</v>
      </c>
      <c r="F1668" s="26" t="s">
        <v>3880</v>
      </c>
      <c r="G1668" s="47" t="n">
        <v>0</v>
      </c>
      <c r="H1668" s="47" t="n">
        <v>0</v>
      </c>
      <c r="I1668" s="30" t="s">
        <v>20</v>
      </c>
      <c r="J1668" s="26" t="s">
        <v>21</v>
      </c>
      <c r="K1668" s="27" t="s">
        <v>22</v>
      </c>
      <c r="L1668" s="28" t="s">
        <v>7</v>
      </c>
      <c r="M1668" s="28" t="s">
        <v>8</v>
      </c>
      <c r="N1668" s="28"/>
      <c r="O1668" s="28"/>
      <c r="P1668" s="20" t="s">
        <v>3881</v>
      </c>
      <c r="Q1668" s="21"/>
      <c r="R1668" s="1"/>
      <c r="S1668" s="1" t="str">
        <f aca="false">IF(E1668=F1668,"","NOT EQUAL")</f>
        <v/>
      </c>
      <c r="T1668" s="1" t="str">
        <f aca="false">IF(ISNA(VLOOKUP(P1668,'NEW XEQM.c'!D:D,1,0)),"--",VLOOKUP(P1668,'NEW XEQM.c'!D:G,3,0))</f>
        <v>--</v>
      </c>
      <c r="U1668" s="1"/>
      <c r="W1668" s="0" t="e">
        <f aca="false">SUBSTITUTE(IF(AND(T1668="--",FIND("STD",E1668),FIND("fn",C1668)&gt;0,FIND("ITM_",P1668),I1668="CAT_FNCT"),E1668,""),"""","")</f>
        <v>#VALUE!</v>
      </c>
    </row>
    <row r="1669" customFormat="false" ht="15.75" hidden="false" customHeight="false" outlineLevel="0" collapsed="false">
      <c r="A1669" s="23" t="n">
        <f aca="false">IF(B1669=INT(B1669),ROW(),"")</f>
        <v>1669</v>
      </c>
      <c r="B1669" s="24" t="n">
        <f aca="false">IF(AND(MID(C1669,2,1)&lt;&gt;"/",MID(C1669,1,1)="/"),INT(B1668)+1,B1668+0.01)</f>
        <v>1631</v>
      </c>
      <c r="C1669" s="25" t="s">
        <v>3882</v>
      </c>
      <c r="D1669" s="25" t="s">
        <v>18</v>
      </c>
      <c r="E1669" s="26" t="s">
        <v>3883</v>
      </c>
      <c r="F1669" s="26" t="s">
        <v>3884</v>
      </c>
      <c r="G1669" s="47" t="n">
        <v>0</v>
      </c>
      <c r="H1669" s="47" t="n">
        <v>99</v>
      </c>
      <c r="I1669" s="30" t="s">
        <v>20</v>
      </c>
      <c r="J1669" s="26" t="s">
        <v>5</v>
      </c>
      <c r="K1669" s="27" t="s">
        <v>6</v>
      </c>
      <c r="L1669" s="28" t="s">
        <v>7</v>
      </c>
      <c r="M1669" s="28" t="s">
        <v>27</v>
      </c>
      <c r="N1669" s="28"/>
      <c r="O1669" s="28"/>
      <c r="P1669" s="20" t="s">
        <v>3885</v>
      </c>
      <c r="Q1669" s="21"/>
      <c r="R1669" s="1"/>
      <c r="S1669" s="1" t="str">
        <f aca="false">IF(E1669=F1669,"","NOT EQUAL")</f>
        <v/>
      </c>
      <c r="T1669" s="1" t="str">
        <f aca="false">IF(ISNA(VLOOKUP(P1669,'NEW XEQM.c'!D:D,1,0)),"--",VLOOKUP(P1669,'NEW XEQM.c'!D:G,3,0))</f>
        <v>--</v>
      </c>
      <c r="U1669" s="1"/>
      <c r="W1669" s="0" t="e">
        <f aca="false">SUBSTITUTE(IF(AND(T1669="--",FIND("STD",E1669),FIND("fn",C1669)&gt;0,FIND("ITM_",P1669),I1669="CAT_FNCT"),E1669,""),"""","")</f>
        <v>#VALUE!</v>
      </c>
    </row>
    <row r="1670" customFormat="false" ht="15.75" hidden="false" customHeight="false" outlineLevel="0" collapsed="false">
      <c r="A1670" s="23" t="n">
        <f aca="false">IF(B1670=INT(B1670),ROW(),"")</f>
        <v>1670</v>
      </c>
      <c r="B1670" s="24" t="n">
        <f aca="false">IF(AND(MID(C1670,2,1)&lt;&gt;"/",MID(C1670,1,1)="/"),INT(B1669)+1,B1669+0.01)</f>
        <v>1632</v>
      </c>
      <c r="C1670" s="25" t="s">
        <v>3886</v>
      </c>
      <c r="D1670" s="25" t="s">
        <v>1</v>
      </c>
      <c r="E1670" s="26" t="s">
        <v>3887</v>
      </c>
      <c r="F1670" s="26" t="s">
        <v>3887</v>
      </c>
      <c r="G1670" s="47" t="n">
        <v>0</v>
      </c>
      <c r="H1670" s="47" t="n">
        <v>0</v>
      </c>
      <c r="I1670" s="30" t="s">
        <v>20</v>
      </c>
      <c r="J1670" s="26" t="s">
        <v>21</v>
      </c>
      <c r="K1670" s="27" t="s">
        <v>22</v>
      </c>
      <c r="L1670" s="28" t="s">
        <v>7</v>
      </c>
      <c r="M1670" s="28" t="s">
        <v>244</v>
      </c>
      <c r="N1670" s="28"/>
      <c r="O1670" s="28"/>
      <c r="P1670" s="20" t="s">
        <v>3888</v>
      </c>
      <c r="Q1670" s="21"/>
      <c r="R1670" s="1"/>
      <c r="S1670" s="1" t="str">
        <f aca="false">IF(E1670=F1670,"","NOT EQUAL")</f>
        <v/>
      </c>
      <c r="T1670" s="1" t="str">
        <f aca="false">IF(ISNA(VLOOKUP(P1670,'NEW XEQM.c'!D:D,1,0)),"--",VLOOKUP(P1670,'NEW XEQM.c'!D:G,3,0))</f>
        <v>--</v>
      </c>
      <c r="U1670" s="1"/>
      <c r="W1670" s="0" t="e">
        <f aca="false">SUBSTITUTE(IF(AND(T1670="--",FIND("STD",E1670),FIND("fn",C1670)&gt;0,FIND("ITM_",P1670),I1670="CAT_FNCT"),E1670,""),"""","")</f>
        <v>#VALUE!</v>
      </c>
    </row>
    <row r="1671" customFormat="false" ht="15.75" hidden="false" customHeight="false" outlineLevel="0" collapsed="false">
      <c r="A1671" s="23" t="n">
        <f aca="false">IF(B1671=INT(B1671),ROW(),"")</f>
        <v>1671</v>
      </c>
      <c r="B1671" s="24" t="n">
        <f aca="false">IF(AND(MID(C1671,2,1)&lt;&gt;"/",MID(C1671,1,1)="/"),INT(B1670)+1,B1670+0.01)</f>
        <v>1633</v>
      </c>
      <c r="C1671" s="36" t="s">
        <v>3889</v>
      </c>
      <c r="D1671" s="36" t="s">
        <v>1</v>
      </c>
      <c r="E1671" s="37" t="s">
        <v>3890</v>
      </c>
      <c r="F1671" s="37" t="s">
        <v>3890</v>
      </c>
      <c r="G1671" s="198" t="n">
        <v>0</v>
      </c>
      <c r="H1671" s="198" t="n">
        <v>0</v>
      </c>
      <c r="I1671" s="30" t="s">
        <v>20</v>
      </c>
      <c r="J1671" s="26" t="s">
        <v>21</v>
      </c>
      <c r="K1671" s="39" t="s">
        <v>22</v>
      </c>
      <c r="L1671" s="40" t="s">
        <v>7</v>
      </c>
      <c r="M1671" s="28" t="s">
        <v>8</v>
      </c>
      <c r="N1671" s="28"/>
      <c r="O1671" s="41"/>
      <c r="P1671" s="20" t="s">
        <v>3891</v>
      </c>
      <c r="Q1671" s="21"/>
      <c r="R1671" s="1"/>
      <c r="S1671" s="1" t="str">
        <f aca="false">IF(E1671=F1671,"","NOT EQUAL")</f>
        <v/>
      </c>
      <c r="T1671" s="1" t="str">
        <f aca="false">IF(ISNA(VLOOKUP(P1671,'NEW XEQM.c'!D:D,1,0)),"--",VLOOKUP(P1671,'NEW XEQM.c'!D:G,3,0))</f>
        <v>IDIVR</v>
      </c>
      <c r="U1671" s="1" t="s">
        <v>133</v>
      </c>
      <c r="W1671" s="0" t="e">
        <f aca="false">SUBSTITUTE(IF(AND(T1671="--",FIND("STD",E1671),FIND("fn",C1671)&gt;0,FIND("ITM_",P1671),I1671="CAT_FNCT"),E1671,""),"""","")</f>
        <v>#VALUE!</v>
      </c>
    </row>
    <row r="1672" customFormat="false" ht="15.75" hidden="false" customHeight="false" outlineLevel="0" collapsed="false">
      <c r="A1672" s="23" t="n">
        <f aca="false">IF(B1672=INT(B1672),ROW(),"")</f>
        <v>1672</v>
      </c>
      <c r="B1672" s="24" t="n">
        <f aca="false">IF(AND(MID(C1672,2,1)&lt;&gt;"/",MID(C1672,1,1)="/"),INT(B1671)+1,B1671+0.01)</f>
        <v>1634</v>
      </c>
      <c r="C1672" s="25" t="s">
        <v>3892</v>
      </c>
      <c r="D1672" s="34" t="s">
        <v>1</v>
      </c>
      <c r="E1672" s="26" t="s">
        <v>3893</v>
      </c>
      <c r="F1672" s="26" t="s">
        <v>3893</v>
      </c>
      <c r="G1672" s="47" t="n">
        <v>0</v>
      </c>
      <c r="H1672" s="47" t="n">
        <v>0</v>
      </c>
      <c r="I1672" s="30" t="s">
        <v>20</v>
      </c>
      <c r="J1672" s="26" t="s">
        <v>21</v>
      </c>
      <c r="K1672" s="27" t="s">
        <v>22</v>
      </c>
      <c r="L1672" s="28" t="s">
        <v>7</v>
      </c>
      <c r="M1672" s="28" t="s">
        <v>8</v>
      </c>
      <c r="N1672" s="28"/>
      <c r="O1672" s="25"/>
      <c r="P1672" s="20" t="s">
        <v>3894</v>
      </c>
      <c r="Q1672" s="21"/>
      <c r="R1672" s="1"/>
      <c r="S1672" s="1" t="str">
        <f aca="false">IF(E1672=F1672,"","NOT EQUAL")</f>
        <v/>
      </c>
      <c r="T1672" s="1" t="str">
        <f aca="false">IF(ISNA(VLOOKUP(P1672,'NEW XEQM.c'!D:D,1,0)),"--",VLOOKUP(P1672,'NEW XEQM.c'!D:G,3,0))</f>
        <v>--</v>
      </c>
      <c r="U1672" s="1"/>
      <c r="W1672" s="0" t="e">
        <f aca="false">SUBSTITUTE(IF(AND(T1672="--",FIND("STD",E1672),FIND("fn",C1672)&gt;0,FIND("ITM_",P1672),I1672="CAT_FNCT"),E1672,""),"""","")</f>
        <v>#VALUE!</v>
      </c>
    </row>
    <row r="1673" customFormat="false" ht="15.75" hidden="false" customHeight="false" outlineLevel="0" collapsed="false">
      <c r="A1673" s="23" t="n">
        <f aca="false">IF(B1673=INT(B1673),ROW(),"")</f>
        <v>1673</v>
      </c>
      <c r="B1673" s="24" t="n">
        <f aca="false">IF(AND(MID(C1673,2,1)&lt;&gt;"/",MID(C1673,1,1)="/"),INT(B1672)+1,B1672+0.01)</f>
        <v>1635</v>
      </c>
      <c r="C1673" s="25" t="s">
        <v>3895</v>
      </c>
      <c r="D1673" s="25" t="s">
        <v>1</v>
      </c>
      <c r="E1673" s="26" t="s">
        <v>3896</v>
      </c>
      <c r="F1673" s="26" t="s">
        <v>3896</v>
      </c>
      <c r="G1673" s="47" t="n">
        <v>0</v>
      </c>
      <c r="H1673" s="47" t="n">
        <v>0</v>
      </c>
      <c r="I1673" s="30" t="s">
        <v>20</v>
      </c>
      <c r="J1673" s="26" t="s">
        <v>21</v>
      </c>
      <c r="K1673" s="27" t="s">
        <v>22</v>
      </c>
      <c r="L1673" s="28" t="s">
        <v>7</v>
      </c>
      <c r="M1673" s="28" t="s">
        <v>244</v>
      </c>
      <c r="N1673" s="28"/>
      <c r="O1673" s="28"/>
      <c r="P1673" s="20" t="s">
        <v>3897</v>
      </c>
      <c r="Q1673" s="21"/>
      <c r="R1673" s="1"/>
      <c r="S1673" s="1" t="str">
        <f aca="false">IF(E1673=F1673,"","NOT EQUAL")</f>
        <v/>
      </c>
      <c r="T1673" s="1" t="str">
        <f aca="false">IF(ISNA(VLOOKUP(P1673,'NEW XEQM.c'!D:D,1,0)),"--",VLOOKUP(P1673,'NEW XEQM.c'!D:G,3,0))</f>
        <v>--</v>
      </c>
      <c r="U1673" s="1"/>
      <c r="W1673" s="0" t="e">
        <f aca="false">SUBSTITUTE(IF(AND(T1673="--",FIND("STD",E1673),FIND("fn",C1673)&gt;0,FIND("ITM_",P1673),I1673="CAT_FNCT"),E1673,""),"""","")</f>
        <v>#VALUE!</v>
      </c>
    </row>
    <row r="1674" customFormat="false" ht="15.75" hidden="false" customHeight="false" outlineLevel="0" collapsed="false">
      <c r="A1674" s="23" t="n">
        <f aca="false">IF(B1674=INT(B1674),ROW(),"")</f>
        <v>1674</v>
      </c>
      <c r="B1674" s="24" t="n">
        <f aca="false">IF(AND(MID(C1674,2,1)&lt;&gt;"/",MID(C1674,1,1)="/"),INT(B1673)+1,B1673+0.01)</f>
        <v>1636</v>
      </c>
      <c r="C1674" s="25" t="s">
        <v>3898</v>
      </c>
      <c r="D1674" s="25" t="s">
        <v>1</v>
      </c>
      <c r="E1674" s="26" t="s">
        <v>3899</v>
      </c>
      <c r="F1674" s="26" t="s">
        <v>3899</v>
      </c>
      <c r="G1674" s="47" t="n">
        <v>0</v>
      </c>
      <c r="H1674" s="47" t="n">
        <v>0</v>
      </c>
      <c r="I1674" s="30" t="s">
        <v>20</v>
      </c>
      <c r="J1674" s="26" t="s">
        <v>21</v>
      </c>
      <c r="K1674" s="27" t="s">
        <v>22</v>
      </c>
      <c r="L1674" s="28" t="s">
        <v>191</v>
      </c>
      <c r="M1674" s="28" t="s">
        <v>8</v>
      </c>
      <c r="N1674" s="28"/>
      <c r="O1674" s="28"/>
      <c r="P1674" s="20" t="s">
        <v>3900</v>
      </c>
      <c r="Q1674" s="21"/>
      <c r="R1674" s="1"/>
      <c r="S1674" s="1" t="str">
        <f aca="false">IF(E1674=F1674,"","NOT EQUAL")</f>
        <v/>
      </c>
      <c r="T1674" s="1" t="str">
        <f aca="false">IF(ISNA(VLOOKUP(P1674,'NEW XEQM.c'!D:D,1,0)),"--",VLOOKUP(P1674,'NEW XEQM.c'!D:G,3,0))</f>
        <v>--</v>
      </c>
      <c r="U1674" s="1"/>
      <c r="W1674" s="0" t="str">
        <f aca="false">SUBSTITUTE(IF(AND(T1674="--",FIND("STD",E1674),FIND("fn",C1674)&gt;0,FIND("ITM_",P1674),I1674="CAT_FNCT"),E1674,""),"""","")</f>
        <v>W STD_SUB_m</v>
      </c>
    </row>
    <row r="1675" customFormat="false" ht="15.75" hidden="false" customHeight="false" outlineLevel="0" collapsed="false">
      <c r="A1675" s="23" t="n">
        <f aca="false">IF(B1675=INT(B1675),ROW(),"")</f>
        <v>1675</v>
      </c>
      <c r="B1675" s="24" t="n">
        <f aca="false">IF(AND(MID(C1675,2,1)&lt;&gt;"/",MID(C1675,1,1)="/"),INT(B1674)+1,B1674+0.01)</f>
        <v>1637</v>
      </c>
      <c r="C1675" s="25" t="s">
        <v>3901</v>
      </c>
      <c r="D1675" s="25" t="s">
        <v>1</v>
      </c>
      <c r="E1675" s="26" t="s">
        <v>3902</v>
      </c>
      <c r="F1675" s="26" t="s">
        <v>3902</v>
      </c>
      <c r="G1675" s="47" t="n">
        <v>0</v>
      </c>
      <c r="H1675" s="47" t="n">
        <v>0</v>
      </c>
      <c r="I1675" s="30" t="s">
        <v>20</v>
      </c>
      <c r="J1675" s="26" t="s">
        <v>21</v>
      </c>
      <c r="K1675" s="27" t="s">
        <v>22</v>
      </c>
      <c r="L1675" s="28" t="s">
        <v>191</v>
      </c>
      <c r="M1675" s="28" t="s">
        <v>8</v>
      </c>
      <c r="N1675" s="28"/>
      <c r="O1675" s="28"/>
      <c r="P1675" s="20" t="s">
        <v>3903</v>
      </c>
      <c r="Q1675" s="21"/>
      <c r="R1675" s="1"/>
      <c r="S1675" s="1" t="str">
        <f aca="false">IF(E1675=F1675,"","NOT EQUAL")</f>
        <v/>
      </c>
      <c r="T1675" s="1" t="str">
        <f aca="false">IF(ISNA(VLOOKUP(P1675,'NEW XEQM.c'!D:D,1,0)),"--",VLOOKUP(P1675,'NEW XEQM.c'!D:G,3,0))</f>
        <v>--</v>
      </c>
      <c r="U1675" s="1"/>
      <c r="W1675" s="0" t="str">
        <f aca="false">SUBSTITUTE(IF(AND(T1675="--",FIND("STD",E1675),FIND("fn",C1675)&gt;0,FIND("ITM_",P1675),I1675="CAT_FNCT"),E1675,""),"""","")</f>
        <v>W STD_SUB_p</v>
      </c>
    </row>
    <row r="1676" customFormat="false" ht="15.75" hidden="false" customHeight="false" outlineLevel="0" collapsed="false">
      <c r="A1676" s="23" t="n">
        <f aca="false">IF(B1676=INT(B1676),ROW(),"")</f>
        <v>1676</v>
      </c>
      <c r="B1676" s="24" t="n">
        <f aca="false">IF(AND(MID(C1676,2,1)&lt;&gt;"/",MID(C1676,1,1)="/"),INT(B1675)+1,B1675+0.01)</f>
        <v>1638</v>
      </c>
      <c r="C1676" s="25" t="s">
        <v>3904</v>
      </c>
      <c r="D1676" s="25" t="s">
        <v>1</v>
      </c>
      <c r="E1676" s="26" t="s">
        <v>3905</v>
      </c>
      <c r="F1676" s="26" t="s">
        <v>3905</v>
      </c>
      <c r="G1676" s="47" t="n">
        <v>0</v>
      </c>
      <c r="H1676" s="47" t="n">
        <v>0</v>
      </c>
      <c r="I1676" s="30" t="s">
        <v>20</v>
      </c>
      <c r="J1676" s="26" t="s">
        <v>21</v>
      </c>
      <c r="K1676" s="27" t="s">
        <v>22</v>
      </c>
      <c r="L1676" s="28" t="s">
        <v>191</v>
      </c>
      <c r="M1676" s="28" t="s">
        <v>8</v>
      </c>
      <c r="N1676" s="28"/>
      <c r="O1676" s="28"/>
      <c r="P1676" s="20" t="s">
        <v>3906</v>
      </c>
      <c r="Q1676" s="21"/>
      <c r="R1676" s="1"/>
      <c r="S1676" s="1" t="str">
        <f aca="false">IF(E1676=F1676,"","NOT EQUAL")</f>
        <v/>
      </c>
      <c r="T1676" s="1" t="str">
        <f aca="false">IF(ISNA(VLOOKUP(P1676,'NEW XEQM.c'!D:D,1,0)),"--",VLOOKUP(P1676,'NEW XEQM.c'!D:G,3,0))</f>
        <v>--</v>
      </c>
      <c r="U1676" s="1"/>
      <c r="W1676" s="0" t="str">
        <f aca="false">SUBSTITUTE(IF(AND(T1676="--",FIND("STD",E1676),FIND("fn",C1676)&gt;0,FIND("ITM_",P1676),I1676="CAT_FNCT"),E1676,""),"""","")</f>
        <v>W STD_SUP_MINUS_1</v>
      </c>
    </row>
    <row r="1677" customFormat="false" ht="15.75" hidden="false" customHeight="false" outlineLevel="0" collapsed="false">
      <c r="A1677" s="23" t="n">
        <f aca="false">IF(B1677=INT(B1677),ROW(),"")</f>
        <v>1677</v>
      </c>
      <c r="B1677" s="24" t="n">
        <f aca="false">IF(AND(MID(C1677,2,1)&lt;&gt;"/",MID(C1677,1,1)="/"),INT(B1676)+1,B1676+0.01)</f>
        <v>1639</v>
      </c>
      <c r="C1677" s="25" t="s">
        <v>3907</v>
      </c>
      <c r="D1677" s="25" t="s">
        <v>150</v>
      </c>
      <c r="E1677" s="26" t="s">
        <v>3908</v>
      </c>
      <c r="F1677" s="26" t="s">
        <v>3908</v>
      </c>
      <c r="G1677" s="47" t="n">
        <v>0</v>
      </c>
      <c r="H1677" s="47" t="n">
        <v>64</v>
      </c>
      <c r="I1677" s="30" t="s">
        <v>20</v>
      </c>
      <c r="J1677" s="26" t="s">
        <v>21</v>
      </c>
      <c r="K1677" s="27" t="s">
        <v>22</v>
      </c>
      <c r="L1677" s="28" t="s">
        <v>7</v>
      </c>
      <c r="M1677" s="28" t="s">
        <v>152</v>
      </c>
      <c r="N1677" s="28"/>
      <c r="O1677" s="28"/>
      <c r="P1677" s="20" t="s">
        <v>3909</v>
      </c>
      <c r="Q1677" s="21"/>
      <c r="R1677" s="1"/>
      <c r="S1677" s="1" t="str">
        <f aca="false">IF(E1677=F1677,"","NOT EQUAL")</f>
        <v/>
      </c>
      <c r="T1677" s="1" t="str">
        <f aca="false">IF(ISNA(VLOOKUP(P1677,'NEW XEQM.c'!D:D,1,0)),"--",VLOOKUP(P1677,'NEW XEQM.c'!D:G,3,0))</f>
        <v>--</v>
      </c>
      <c r="U1677" s="1" t="s">
        <v>3661</v>
      </c>
      <c r="W1677" s="0" t="e">
        <f aca="false">SUBSTITUTE(IF(AND(T1677="--",FIND("STD",E1677),FIND("fn",C1677)&gt;0,FIND("ITM_",P1677),I1677="CAT_FNCT"),E1677,""),"""","")</f>
        <v>#VALUE!</v>
      </c>
    </row>
    <row r="1678" customFormat="false" ht="15.75" hidden="false" customHeight="false" outlineLevel="0" collapsed="false">
      <c r="A1678" s="23" t="n">
        <f aca="false">IF(B1678=INT(B1678),ROW(),"")</f>
        <v>1678</v>
      </c>
      <c r="B1678" s="24" t="n">
        <f aca="false">IF(AND(MID(C1678,2,1)&lt;&gt;"/",MID(C1678,1,1)="/"),INT(B1677)+1,B1677+0.01)</f>
        <v>1640</v>
      </c>
      <c r="C1678" s="25" t="s">
        <v>3910</v>
      </c>
      <c r="D1678" s="25" t="s">
        <v>1</v>
      </c>
      <c r="E1678" s="26" t="s">
        <v>3911</v>
      </c>
      <c r="F1678" s="26" t="s">
        <v>3911</v>
      </c>
      <c r="G1678" s="47" t="n">
        <v>0</v>
      </c>
      <c r="H1678" s="47" t="n">
        <v>0</v>
      </c>
      <c r="I1678" s="30" t="s">
        <v>20</v>
      </c>
      <c r="J1678" s="26" t="s">
        <v>21</v>
      </c>
      <c r="K1678" s="27" t="s">
        <v>22</v>
      </c>
      <c r="L1678" s="28" t="s">
        <v>7</v>
      </c>
      <c r="M1678" s="28" t="s">
        <v>8</v>
      </c>
      <c r="N1678" s="28"/>
      <c r="O1678" s="28"/>
      <c r="P1678" s="20" t="s">
        <v>3912</v>
      </c>
      <c r="Q1678" s="21"/>
      <c r="R1678" s="1"/>
      <c r="S1678" s="1" t="str">
        <f aca="false">IF(E1678=F1678,"","NOT EQUAL")</f>
        <v/>
      </c>
      <c r="T1678" s="1" t="str">
        <f aca="false">IF(ISNA(VLOOKUP(P1678,'NEW XEQM.c'!D:D,1,0)),"--",VLOOKUP(P1678,'NEW XEQM.c'!D:G,3,0))</f>
        <v>--</v>
      </c>
      <c r="U1678" s="1" t="s">
        <v>3661</v>
      </c>
      <c r="W1678" s="0" t="e">
        <f aca="false">SUBSTITUTE(IF(AND(T1678="--",FIND("STD",E1678),FIND("fn",C1678)&gt;0,FIND("ITM_",P1678),I1678="CAT_FNCT"),E1678,""),"""","")</f>
        <v>#VALUE!</v>
      </c>
    </row>
    <row r="1679" customFormat="false" ht="15.75" hidden="false" customHeight="false" outlineLevel="0" collapsed="false">
      <c r="A1679" s="23" t="n">
        <f aca="false">IF(B1679=INT(B1679),ROW(),"")</f>
        <v>1679</v>
      </c>
      <c r="B1679" s="24" t="n">
        <f aca="false">IF(AND(MID(C1679,2,1)&lt;&gt;"/",MID(C1679,1,1)="/"),INT(B1678)+1,B1678+0.01)</f>
        <v>1641</v>
      </c>
      <c r="C1679" s="25" t="s">
        <v>3913</v>
      </c>
      <c r="D1679" s="25" t="s">
        <v>1</v>
      </c>
      <c r="E1679" s="26" t="s">
        <v>1917</v>
      </c>
      <c r="F1679" s="26" t="s">
        <v>1917</v>
      </c>
      <c r="G1679" s="47" t="n">
        <v>0</v>
      </c>
      <c r="H1679" s="47" t="n">
        <v>0</v>
      </c>
      <c r="I1679" s="30" t="s">
        <v>20</v>
      </c>
      <c r="J1679" s="26" t="s">
        <v>21</v>
      </c>
      <c r="K1679" s="27" t="s">
        <v>22</v>
      </c>
      <c r="L1679" s="28" t="s">
        <v>7</v>
      </c>
      <c r="M1679" s="28" t="s">
        <v>8</v>
      </c>
      <c r="N1679" s="28"/>
      <c r="O1679" s="28"/>
      <c r="P1679" s="20" t="s">
        <v>3914</v>
      </c>
      <c r="Q1679" s="21"/>
      <c r="R1679" s="1"/>
      <c r="S1679" s="1" t="str">
        <f aca="false">IF(E1679=F1679,"","NOT EQUAL")</f>
        <v/>
      </c>
      <c r="T1679" s="1" t="str">
        <f aca="false">IF(ISNA(VLOOKUP(P1679,'NEW XEQM.c'!D:D,1,0)),"--",VLOOKUP(P1679,'NEW XEQM.c'!D:G,3,0))</f>
        <v>--</v>
      </c>
      <c r="U1679" s="1" t="s">
        <v>1105</v>
      </c>
      <c r="W1679" s="0" t="str">
        <f aca="false">SUBSTITUTE(IF(AND(T1679="--",FIND("STD",E1679),FIND("fn",C1679)&gt;0,FIND("ITM_",P1679),I1679="CAT_FNCT"),E1679,""),"""","")</f>
        <v>STD_x_BAR</v>
      </c>
    </row>
    <row r="1680" customFormat="false" ht="15.75" hidden="false" customHeight="false" outlineLevel="0" collapsed="false">
      <c r="A1680" s="23" t="n">
        <f aca="false">IF(B1680=INT(B1680),ROW(),"")</f>
        <v>1680</v>
      </c>
      <c r="B1680" s="24" t="n">
        <f aca="false">IF(AND(MID(C1680,2,1)&lt;&gt;"/",MID(C1680,1,1)="/"),INT(B1679)+1,B1679+0.01)</f>
        <v>1642</v>
      </c>
      <c r="C1680" s="25" t="s">
        <v>3915</v>
      </c>
      <c r="D1680" s="25" t="s">
        <v>1</v>
      </c>
      <c r="E1680" s="26" t="s">
        <v>3916</v>
      </c>
      <c r="F1680" s="26" t="s">
        <v>3916</v>
      </c>
      <c r="G1680" s="47" t="n">
        <v>0</v>
      </c>
      <c r="H1680" s="47" t="n">
        <v>0</v>
      </c>
      <c r="I1680" s="30" t="s">
        <v>20</v>
      </c>
      <c r="J1680" s="26" t="s">
        <v>21</v>
      </c>
      <c r="K1680" s="27" t="s">
        <v>22</v>
      </c>
      <c r="L1680" s="28" t="s">
        <v>7</v>
      </c>
      <c r="M1680" s="28" t="s">
        <v>8</v>
      </c>
      <c r="N1680" s="28"/>
      <c r="O1680" s="28"/>
      <c r="P1680" s="20" t="s">
        <v>3917</v>
      </c>
      <c r="Q1680" s="21"/>
      <c r="R1680" s="1"/>
      <c r="S1680" s="1" t="str">
        <f aca="false">IF(E1680=F1680,"","NOT EQUAL")</f>
        <v/>
      </c>
      <c r="T1680" s="1" t="str">
        <f aca="false">IF(ISNA(VLOOKUP(P1680,'NEW XEQM.c'!D:D,1,0)),"--",VLOOKUP(P1680,'NEW XEQM.c'!D:G,3,0))</f>
        <v>--</v>
      </c>
      <c r="U1680" s="1" t="s">
        <v>1105</v>
      </c>
      <c r="W1680" s="0" t="str">
        <f aca="false">SUBSTITUTE(IF(AND(T1680="--",FIND("STD",E1680),FIND("fn",C1680)&gt;0,FIND("ITM_",P1680),I1680="CAT_FNCT"),E1680,""),"""","")</f>
        <v>STD_x_BAR STD_SUB_G</v>
      </c>
    </row>
    <row r="1681" customFormat="false" ht="15.75" hidden="false" customHeight="false" outlineLevel="0" collapsed="false">
      <c r="A1681" s="23" t="n">
        <f aca="false">IF(B1681=INT(B1681),ROW(),"")</f>
        <v>1681</v>
      </c>
      <c r="B1681" s="24" t="n">
        <f aca="false">IF(AND(MID(C1681,2,1)&lt;&gt;"/",MID(C1681,1,1)="/"),INT(B1680)+1,B1680+0.01)</f>
        <v>1643</v>
      </c>
      <c r="C1681" s="25" t="s">
        <v>3918</v>
      </c>
      <c r="D1681" s="25" t="s">
        <v>1</v>
      </c>
      <c r="E1681" s="26" t="s">
        <v>3919</v>
      </c>
      <c r="F1681" s="26" t="s">
        <v>3919</v>
      </c>
      <c r="G1681" s="47" t="n">
        <v>0</v>
      </c>
      <c r="H1681" s="47" t="n">
        <v>0</v>
      </c>
      <c r="I1681" s="30" t="s">
        <v>20</v>
      </c>
      <c r="J1681" s="26" t="s">
        <v>21</v>
      </c>
      <c r="K1681" s="27" t="s">
        <v>22</v>
      </c>
      <c r="L1681" s="28" t="s">
        <v>7</v>
      </c>
      <c r="M1681" s="28" t="s">
        <v>8</v>
      </c>
      <c r="N1681" s="28"/>
      <c r="O1681" s="28"/>
      <c r="P1681" s="20" t="s">
        <v>3920</v>
      </c>
      <c r="Q1681" s="21"/>
      <c r="R1681" s="1"/>
      <c r="S1681" s="1" t="str">
        <f aca="false">IF(E1681=F1681,"","NOT EQUAL")</f>
        <v/>
      </c>
      <c r="T1681" s="1" t="str">
        <f aca="false">IF(ISNA(VLOOKUP(P1681,'NEW XEQM.c'!D:D,1,0)),"--",VLOOKUP(P1681,'NEW XEQM.c'!D:G,3,0))</f>
        <v>--</v>
      </c>
      <c r="U1681" s="1" t="s">
        <v>1105</v>
      </c>
      <c r="W1681" s="0" t="str">
        <f aca="false">SUBSTITUTE(IF(AND(T1681="--",FIND("STD",E1681),FIND("fn",C1681)&gt;0,FIND("ITM_",P1681),I1681="CAT_FNCT"),E1681,""),"""","")</f>
        <v>STD_x_BAR STD_SUB_w</v>
      </c>
    </row>
    <row r="1682" customFormat="false" ht="15.75" hidden="false" customHeight="false" outlineLevel="0" collapsed="false">
      <c r="A1682" s="23" t="n">
        <f aca="false">IF(B1682=INT(B1682),ROW(),"")</f>
        <v>1682</v>
      </c>
      <c r="B1682" s="24" t="n">
        <f aca="false">IF(AND(MID(C1682,2,1)&lt;&gt;"/",MID(C1682,1,1)="/"),INT(B1681)+1,B1681+0.01)</f>
        <v>1644</v>
      </c>
      <c r="C1682" s="32" t="s">
        <v>3921</v>
      </c>
      <c r="D1682" s="25" t="s">
        <v>1</v>
      </c>
      <c r="E1682" s="26" t="s">
        <v>1919</v>
      </c>
      <c r="F1682" s="26" t="s">
        <v>1919</v>
      </c>
      <c r="G1682" s="47" t="n">
        <v>0</v>
      </c>
      <c r="H1682" s="47" t="n">
        <v>0</v>
      </c>
      <c r="I1682" s="30" t="s">
        <v>20</v>
      </c>
      <c r="J1682" s="26" t="s">
        <v>21</v>
      </c>
      <c r="K1682" s="27" t="s">
        <v>22</v>
      </c>
      <c r="L1682" s="28" t="s">
        <v>7</v>
      </c>
      <c r="M1682" s="28" t="s">
        <v>8</v>
      </c>
      <c r="N1682" s="28"/>
      <c r="O1682" s="28"/>
      <c r="P1682" s="20" t="s">
        <v>3922</v>
      </c>
      <c r="Q1682" s="21"/>
      <c r="R1682" s="1"/>
      <c r="S1682" s="1" t="str">
        <f aca="false">IF(E1682=F1682,"","NOT EQUAL")</f>
        <v/>
      </c>
      <c r="T1682" s="1" t="str">
        <f aca="false">IF(ISNA(VLOOKUP(P1682,'NEW XEQM.c'!D:D,1,0)),"--",VLOOKUP(P1682,'NEW XEQM.c'!D:G,3,0))</f>
        <v>--</v>
      </c>
      <c r="U1682" s="1"/>
      <c r="W1682" s="0" t="str">
        <f aca="false">SUBSTITUTE(IF(AND(T1682="--",FIND("STD",E1682),FIND("fn",C1682)&gt;0,FIND("ITM_",P1682),I1682="CAT_FNCT"),E1682,""),"""","")</f>
        <v>STD_x_CIRC</v>
      </c>
    </row>
    <row r="1683" customFormat="false" ht="15.75" hidden="false" customHeight="false" outlineLevel="0" collapsed="false">
      <c r="A1683" s="23" t="n">
        <f aca="false">IF(B1683=INT(B1683),ROW(),"")</f>
        <v>1683</v>
      </c>
      <c r="B1683" s="24" t="n">
        <f aca="false">IF(AND(MID(C1683,2,1)&lt;&gt;"/",MID(C1683,1,1)="/"),INT(B1682)+1,B1682+0.01)</f>
        <v>1645</v>
      </c>
      <c r="C1683" s="25" t="s">
        <v>3923</v>
      </c>
      <c r="D1683" s="25" t="s">
        <v>1</v>
      </c>
      <c r="E1683" s="26" t="s">
        <v>3924</v>
      </c>
      <c r="F1683" s="26" t="s">
        <v>3924</v>
      </c>
      <c r="G1683" s="47" t="n">
        <v>0</v>
      </c>
      <c r="H1683" s="47" t="n">
        <v>0</v>
      </c>
      <c r="I1683" s="30" t="s">
        <v>20</v>
      </c>
      <c r="J1683" s="26" t="s">
        <v>21</v>
      </c>
      <c r="K1683" s="27" t="s">
        <v>22</v>
      </c>
      <c r="L1683" s="28" t="s">
        <v>7</v>
      </c>
      <c r="M1683" s="28" t="s">
        <v>8</v>
      </c>
      <c r="N1683" s="28"/>
      <c r="O1683" s="28"/>
      <c r="P1683" s="20" t="s">
        <v>3925</v>
      </c>
      <c r="Q1683" s="21"/>
      <c r="R1683" s="1"/>
      <c r="S1683" s="1" t="str">
        <f aca="false">IF(E1683=F1683,"","NOT EQUAL")</f>
        <v/>
      </c>
      <c r="T1683" s="1" t="str">
        <f aca="false">IF(ISNA(VLOOKUP(P1683,'NEW XEQM.c'!D:D,1,0)),"--",VLOOKUP(P1683,'NEW XEQM.c'!D:G,3,0))</f>
        <v>--</v>
      </c>
      <c r="U1683" s="1"/>
      <c r="W1683" s="0" t="str">
        <f aca="false">SUBSTITUTE(IF(AND(T1683="--",FIND("STD",E1683),FIND("fn",C1683)&gt;0,FIND("ITM_",P1683),I1683="CAT_FNCT"),E1683,""),"""","")</f>
        <v>x STD_RIGHT_ARROW DATE</v>
      </c>
    </row>
    <row r="1684" customFormat="false" ht="15.75" hidden="false" customHeight="false" outlineLevel="0" collapsed="false">
      <c r="A1684" s="23" t="n">
        <f aca="false">IF(B1684=INT(B1684),ROW(),"")</f>
        <v>1684</v>
      </c>
      <c r="B1684" s="24" t="n">
        <f aca="false">IF(AND(MID(C1684,2,1)&lt;&gt;"/",MID(C1684,1,1)="/"),INT(B1683)+1,B1683+0.01)</f>
        <v>1646</v>
      </c>
      <c r="C1684" s="25" t="s">
        <v>3926</v>
      </c>
      <c r="D1684" s="25" t="s">
        <v>1</v>
      </c>
      <c r="E1684" s="26" t="s">
        <v>3927</v>
      </c>
      <c r="F1684" s="26" t="s">
        <v>3927</v>
      </c>
      <c r="G1684" s="47" t="n">
        <v>0</v>
      </c>
      <c r="H1684" s="47" t="n">
        <v>0</v>
      </c>
      <c r="I1684" s="30" t="s">
        <v>20</v>
      </c>
      <c r="J1684" s="26" t="s">
        <v>21</v>
      </c>
      <c r="K1684" s="27" t="s">
        <v>22</v>
      </c>
      <c r="L1684" s="28" t="s">
        <v>7</v>
      </c>
      <c r="M1684" s="28" t="s">
        <v>8</v>
      </c>
      <c r="N1684" s="28"/>
      <c r="O1684" s="28"/>
      <c r="P1684" s="20" t="s">
        <v>3928</v>
      </c>
      <c r="Q1684" s="21"/>
      <c r="R1684" s="1"/>
      <c r="S1684" s="1" t="str">
        <f aca="false">IF(E1684=F1684,"","NOT EQUAL")</f>
        <v/>
      </c>
      <c r="T1684" s="1" t="str">
        <f aca="false">IF(ISNA(VLOOKUP(P1684,'NEW XEQM.c'!D:D,1,0)),"--",VLOOKUP(P1684,'NEW XEQM.c'!D:G,3,0))</f>
        <v>--</v>
      </c>
      <c r="U1684" s="1" t="s">
        <v>141</v>
      </c>
      <c r="W1684" s="0" t="str">
        <f aca="false">SUBSTITUTE(IF(AND(T1684="--",FIND("STD",E1684),FIND("fn",C1684)&gt;0,FIND("ITM_",P1684),I1684="CAT_FNCT"),E1684,""),"""","")</f>
        <v>x STD_RIGHT_ARROW STD_alpha</v>
      </c>
    </row>
    <row r="1685" customFormat="false" ht="15.75" hidden="false" customHeight="false" outlineLevel="0" collapsed="false">
      <c r="A1685" s="23" t="n">
        <f aca="false">IF(B1685=INT(B1685),ROW(),"")</f>
        <v>1685</v>
      </c>
      <c r="B1685" s="24" t="n">
        <f aca="false">IF(AND(MID(C1685,2,1)&lt;&gt;"/",MID(C1685,1,1)="/"),INT(B1684)+1,B1684+0.01)</f>
        <v>1647</v>
      </c>
      <c r="C1685" s="25" t="s">
        <v>3929</v>
      </c>
      <c r="D1685" s="25" t="s">
        <v>1</v>
      </c>
      <c r="E1685" s="26" t="s">
        <v>3930</v>
      </c>
      <c r="F1685" s="26" t="s">
        <v>3930</v>
      </c>
      <c r="G1685" s="47" t="n">
        <v>0</v>
      </c>
      <c r="H1685" s="47" t="n">
        <v>0</v>
      </c>
      <c r="I1685" s="30" t="s">
        <v>20</v>
      </c>
      <c r="J1685" s="26" t="s">
        <v>21</v>
      </c>
      <c r="K1685" s="27" t="s">
        <v>22</v>
      </c>
      <c r="L1685" s="28" t="s">
        <v>7</v>
      </c>
      <c r="M1685" s="28" t="s">
        <v>8</v>
      </c>
      <c r="N1685" s="28"/>
      <c r="O1685" s="28"/>
      <c r="P1685" s="20" t="s">
        <v>3931</v>
      </c>
      <c r="Q1685" s="21"/>
      <c r="R1685" s="1"/>
      <c r="S1685" s="1" t="str">
        <f aca="false">IF(E1685=F1685,"","NOT EQUAL")</f>
        <v/>
      </c>
      <c r="T1685" s="1" t="str">
        <f aca="false">IF(ISNA(VLOOKUP(P1685,'NEW XEQM.c'!D:D,1,0)),"--",VLOOKUP(P1685,'NEW XEQM.c'!D:G,3,0))</f>
        <v>--</v>
      </c>
      <c r="U1685" s="1"/>
      <c r="W1685" s="0" t="e">
        <f aca="false">SUBSTITUTE(IF(AND(T1685="--",FIND("STD",E1685),FIND("fn",C1685)&gt;0,FIND("ITM_",P1685),I1685="CAT_FNCT"),E1685,""),"""","")</f>
        <v>#VALUE!</v>
      </c>
    </row>
    <row r="1686" customFormat="false" ht="15.75" hidden="false" customHeight="false" outlineLevel="0" collapsed="false">
      <c r="A1686" s="23" t="n">
        <f aca="false">IF(B1686=INT(B1686),ROW(),"")</f>
        <v>1686</v>
      </c>
      <c r="B1686" s="24" t="n">
        <f aca="false">IF(AND(MID(C1686,2,1)&lt;&gt;"/",MID(C1686,1,1)="/"),INT(B1685)+1,B1685+0.01)</f>
        <v>1648</v>
      </c>
      <c r="C1686" s="25" t="s">
        <v>3932</v>
      </c>
      <c r="D1686" s="25" t="s">
        <v>1</v>
      </c>
      <c r="E1686" s="26" t="s">
        <v>3933</v>
      </c>
      <c r="F1686" s="26" t="s">
        <v>3933</v>
      </c>
      <c r="G1686" s="47" t="n">
        <v>0</v>
      </c>
      <c r="H1686" s="47" t="n">
        <v>0</v>
      </c>
      <c r="I1686" s="30" t="s">
        <v>20</v>
      </c>
      <c r="J1686" s="26" t="s">
        <v>21</v>
      </c>
      <c r="K1686" s="27" t="s">
        <v>22</v>
      </c>
      <c r="L1686" s="28" t="s">
        <v>7</v>
      </c>
      <c r="M1686" s="28" t="s">
        <v>8</v>
      </c>
      <c r="N1686" s="28"/>
      <c r="O1686" s="28"/>
      <c r="P1686" s="20" t="s">
        <v>3934</v>
      </c>
      <c r="Q1686" s="21"/>
      <c r="R1686" s="1"/>
      <c r="S1686" s="1" t="str">
        <f aca="false">IF(E1686=F1686,"","NOT EQUAL")</f>
        <v/>
      </c>
      <c r="T1686" s="1" t="str">
        <f aca="false">IF(ISNA(VLOOKUP(P1686,'NEW XEQM.c'!D:D,1,0)),"--",VLOOKUP(P1686,'NEW XEQM.c'!D:G,3,0))</f>
        <v>--</v>
      </c>
      <c r="U1686" s="1"/>
      <c r="W1686" s="0" t="e">
        <f aca="false">SUBSTITUTE(IF(AND(T1686="--",FIND("STD",E1686),FIND("fn",C1686)&gt;0,FIND("ITM_",P1686),I1686="CAT_FNCT"),E1686,""),"""","")</f>
        <v>#VALUE!</v>
      </c>
    </row>
    <row r="1687" customFormat="false" ht="15.75" hidden="false" customHeight="false" outlineLevel="0" collapsed="false">
      <c r="A1687" s="23" t="n">
        <f aca="false">IF(B1687=INT(B1687),ROW(),"")</f>
        <v>1687</v>
      </c>
      <c r="B1687" s="24" t="n">
        <f aca="false">IF(AND(MID(C1687,2,1)&lt;&gt;"/",MID(C1687,1,1)="/"),INT(B1686)+1,B1686+0.01)</f>
        <v>1649</v>
      </c>
      <c r="C1687" s="32" t="s">
        <v>3935</v>
      </c>
      <c r="D1687" s="25" t="s">
        <v>1</v>
      </c>
      <c r="E1687" s="26" t="s">
        <v>1923</v>
      </c>
      <c r="F1687" s="26" t="s">
        <v>1923</v>
      </c>
      <c r="G1687" s="47" t="n">
        <v>0</v>
      </c>
      <c r="H1687" s="47" t="n">
        <v>0</v>
      </c>
      <c r="I1687" s="30" t="s">
        <v>20</v>
      </c>
      <c r="J1687" s="26" t="s">
        <v>21</v>
      </c>
      <c r="K1687" s="27" t="s">
        <v>22</v>
      </c>
      <c r="L1687" s="28" t="s">
        <v>7</v>
      </c>
      <c r="M1687" s="28" t="s">
        <v>8</v>
      </c>
      <c r="N1687" s="28"/>
      <c r="O1687" s="28"/>
      <c r="P1687" s="20" t="s">
        <v>3936</v>
      </c>
      <c r="Q1687" s="21"/>
      <c r="R1687" s="1"/>
      <c r="S1687" s="1" t="str">
        <f aca="false">IF(E1687=F1687,"","NOT EQUAL")</f>
        <v/>
      </c>
      <c r="T1687" s="1" t="str">
        <f aca="false">IF(ISNA(VLOOKUP(P1687,'NEW XEQM.c'!D:D,1,0)),"--",VLOOKUP(P1687,'NEW XEQM.c'!D:G,3,0))</f>
        <v>--</v>
      </c>
      <c r="U1687" s="1"/>
      <c r="W1687" s="0" t="str">
        <f aca="false">SUBSTITUTE(IF(AND(T1687="--",FIND("STD",E1687),FIND("fn",C1687)&gt;0,FIND("ITM_",P1687),I1687="CAT_FNCT"),E1687,""),"""","")</f>
        <v>STD_y_CIRC</v>
      </c>
    </row>
    <row r="1688" customFormat="false" ht="15.75" hidden="false" customHeight="false" outlineLevel="0" collapsed="false">
      <c r="A1688" s="23" t="n">
        <f aca="false">IF(B1688=INT(B1688),ROW(),"")</f>
        <v>1688</v>
      </c>
      <c r="B1688" s="24" t="n">
        <f aca="false">IF(AND(MID(C1688,2,1)&lt;&gt;"/",MID(C1688,1,1)="/"),INT(B1687)+1,B1687+0.01)</f>
        <v>1650</v>
      </c>
      <c r="C1688" s="25" t="s">
        <v>3344</v>
      </c>
      <c r="D1688" s="25" t="s">
        <v>3937</v>
      </c>
      <c r="E1688" s="26" t="s">
        <v>1189</v>
      </c>
      <c r="F1688" s="26" t="s">
        <v>1189</v>
      </c>
      <c r="G1688" s="47" t="n">
        <v>0</v>
      </c>
      <c r="H1688" s="47" t="n">
        <v>0</v>
      </c>
      <c r="I1688" s="30" t="s">
        <v>20</v>
      </c>
      <c r="J1688" s="26" t="s">
        <v>21</v>
      </c>
      <c r="K1688" s="27" t="s">
        <v>22</v>
      </c>
      <c r="L1688" s="28" t="s">
        <v>7</v>
      </c>
      <c r="M1688" s="28" t="s">
        <v>8</v>
      </c>
      <c r="N1688" s="28"/>
      <c r="O1688" s="28"/>
      <c r="P1688" s="20" t="s">
        <v>3937</v>
      </c>
      <c r="Q1688" s="21"/>
      <c r="R1688" s="1"/>
      <c r="S1688" s="1" t="str">
        <f aca="false">IF(E1688=F1688,"","NOT EQUAL")</f>
        <v/>
      </c>
      <c r="T1688" s="1" t="str">
        <f aca="false">IF(ISNA(VLOOKUP(P1688,'NEW XEQM.c'!D:D,1,0)),"--",VLOOKUP(P1688,'NEW XEQM.c'!D:G,3,0))</f>
        <v>YMD</v>
      </c>
      <c r="U1688" s="1"/>
      <c r="W1688" s="0" t="e">
        <f aca="false">SUBSTITUTE(IF(AND(T1688="--",FIND("STD",E1688),FIND("fn",C1688)&gt;0,FIND("ITM_",P1688),I1688="CAT_FNCT"),E1688,""),"""","")</f>
        <v>#VALUE!</v>
      </c>
    </row>
    <row r="1689" customFormat="false" ht="15.75" hidden="false" customHeight="false" outlineLevel="0" collapsed="false">
      <c r="A1689" s="23" t="n">
        <f aca="false">IF(B1689=INT(B1689),ROW(),"")</f>
        <v>1689</v>
      </c>
      <c r="B1689" s="24" t="n">
        <f aca="false">IF(AND(MID(C1689,2,1)&lt;&gt;"/",MID(C1689,1,1)="/"),INT(B1688)+1,B1688+0.01)</f>
        <v>1651</v>
      </c>
      <c r="C1689" s="25" t="s">
        <v>3938</v>
      </c>
      <c r="D1689" s="25" t="s">
        <v>37</v>
      </c>
      <c r="E1689" s="26" t="s">
        <v>3939</v>
      </c>
      <c r="F1689" s="26" t="s">
        <v>3939</v>
      </c>
      <c r="G1689" s="47" t="n">
        <v>0</v>
      </c>
      <c r="H1689" s="47" t="n">
        <v>99</v>
      </c>
      <c r="I1689" s="30" t="s">
        <v>20</v>
      </c>
      <c r="J1689" s="26" t="s">
        <v>21</v>
      </c>
      <c r="K1689" s="27" t="s">
        <v>22</v>
      </c>
      <c r="L1689" s="28" t="s">
        <v>7</v>
      </c>
      <c r="M1689" s="28" t="s">
        <v>39</v>
      </c>
      <c r="N1689" s="28"/>
      <c r="O1689" s="28"/>
      <c r="P1689" s="20" t="s">
        <v>3940</v>
      </c>
      <c r="Q1689" s="21"/>
      <c r="R1689" s="1"/>
      <c r="S1689" s="1" t="str">
        <f aca="false">IF(E1689=F1689,"","NOT EQUAL")</f>
        <v/>
      </c>
      <c r="T1689" s="1" t="str">
        <f aca="false">IF(ISNA(VLOOKUP(P1689,'NEW XEQM.c'!D:D,1,0)),"--",VLOOKUP(P1689,'NEW XEQM.c'!D:G,3,0))</f>
        <v>--</v>
      </c>
      <c r="U1689" s="1" t="s">
        <v>141</v>
      </c>
      <c r="W1689" s="0" t="str">
        <f aca="false">SUBSTITUTE(IF(AND(T1689="--",FIND("STD",E1689),FIND("fn",C1689)&gt;0,FIND("ITM_",P1689),I1689="CAT_FNCT"),E1689,""),"""","")</f>
        <v>y STD_RIGHT_OVER_LEFT_ARROW</v>
      </c>
    </row>
    <row r="1690" customFormat="false" ht="15.75" hidden="false" customHeight="false" outlineLevel="0" collapsed="false">
      <c r="A1690" s="23" t="n">
        <f aca="false">IF(B1690=INT(B1690),ROW(),"")</f>
        <v>1690</v>
      </c>
      <c r="B1690" s="24" t="n">
        <f aca="false">IF(AND(MID(C1690,2,1)&lt;&gt;"/",MID(C1690,1,1)="/"),INT(B1689)+1,B1689+0.01)</f>
        <v>1652</v>
      </c>
      <c r="C1690" s="25" t="s">
        <v>3941</v>
      </c>
      <c r="D1690" s="25" t="s">
        <v>37</v>
      </c>
      <c r="E1690" s="26" t="s">
        <v>3942</v>
      </c>
      <c r="F1690" s="26" t="s">
        <v>3942</v>
      </c>
      <c r="G1690" s="47" t="n">
        <v>0</v>
      </c>
      <c r="H1690" s="47" t="n">
        <v>99</v>
      </c>
      <c r="I1690" s="30" t="s">
        <v>20</v>
      </c>
      <c r="J1690" s="26" t="s">
        <v>21</v>
      </c>
      <c r="K1690" s="27" t="s">
        <v>22</v>
      </c>
      <c r="L1690" s="28" t="s">
        <v>7</v>
      </c>
      <c r="M1690" s="28" t="s">
        <v>39</v>
      </c>
      <c r="N1690" s="28"/>
      <c r="O1690" s="28"/>
      <c r="P1690" s="20" t="s">
        <v>3943</v>
      </c>
      <c r="Q1690" s="21"/>
      <c r="R1690" s="1"/>
      <c r="S1690" s="1" t="str">
        <f aca="false">IF(E1690=F1690,"","NOT EQUAL")</f>
        <v/>
      </c>
      <c r="T1690" s="1" t="str">
        <f aca="false">IF(ISNA(VLOOKUP(P1690,'NEW XEQM.c'!D:D,1,0)),"--",VLOOKUP(P1690,'NEW XEQM.c'!D:G,3,0))</f>
        <v>--</v>
      </c>
      <c r="U1690" s="1" t="s">
        <v>141</v>
      </c>
      <c r="W1690" s="0" t="str">
        <f aca="false">SUBSTITUTE(IF(AND(T1690="--",FIND("STD",E1690),FIND("fn",C1690)&gt;0,FIND("ITM_",P1690),I1690="CAT_FNCT"),E1690,""),"""","")</f>
        <v>z STD_RIGHT_OVER_LEFT_ARROW</v>
      </c>
    </row>
    <row r="1691" customFormat="false" ht="15.75" hidden="false" customHeight="false" outlineLevel="0" collapsed="false">
      <c r="A1691" s="23" t="n">
        <f aca="false">IF(B1691=INT(B1691),ROW(),"")</f>
        <v>1691</v>
      </c>
      <c r="B1691" s="24" t="n">
        <f aca="false">IF(AND(MID(C1691,2,1)&lt;&gt;"/",MID(C1691,1,1)="/"),INT(B1690)+1,B1690+0.01)</f>
        <v>1653</v>
      </c>
      <c r="C1691" s="25" t="s">
        <v>3944</v>
      </c>
      <c r="D1691" s="25" t="s">
        <v>37</v>
      </c>
      <c r="E1691" s="26" t="s">
        <v>3945</v>
      </c>
      <c r="F1691" s="26" t="s">
        <v>3945</v>
      </c>
      <c r="G1691" s="47" t="n">
        <v>0</v>
      </c>
      <c r="H1691" s="47" t="n">
        <v>99</v>
      </c>
      <c r="I1691" s="30" t="s">
        <v>20</v>
      </c>
      <c r="J1691" s="26" t="s">
        <v>21</v>
      </c>
      <c r="K1691" s="27" t="s">
        <v>22</v>
      </c>
      <c r="L1691" s="28" t="s">
        <v>7</v>
      </c>
      <c r="M1691" s="28" t="s">
        <v>39</v>
      </c>
      <c r="N1691" s="28"/>
      <c r="O1691" s="28"/>
      <c r="P1691" s="20" t="s">
        <v>3946</v>
      </c>
      <c r="Q1691" s="21"/>
      <c r="R1691" s="1"/>
      <c r="S1691" s="1" t="str">
        <f aca="false">IF(E1691=F1691,"","NOT EQUAL")</f>
        <v/>
      </c>
      <c r="T1691" s="1" t="str">
        <f aca="false">IF(ISNA(VLOOKUP(P1691,'NEW XEQM.c'!D:D,1,0)),"--",VLOOKUP(P1691,'NEW XEQM.c'!D:G,3,0))</f>
        <v>--</v>
      </c>
      <c r="U1691" s="1"/>
      <c r="W1691" s="0" t="str">
        <f aca="false">SUBSTITUTE(IF(AND(T1691="--",FIND("STD",E1691),FIND("fn",C1691)&gt;0,FIND("ITM_",P1691),I1691="CAT_FNCT"),E1691,""),"""","")</f>
        <v>STD_alpha LENG?</v>
      </c>
    </row>
    <row r="1692" customFormat="false" ht="15.75" hidden="false" customHeight="false" outlineLevel="0" collapsed="false">
      <c r="A1692" s="23" t="n">
        <f aca="false">IF(B1692=INT(B1692),ROW(),"")</f>
        <v>1692</v>
      </c>
      <c r="B1692" s="24" t="n">
        <f aca="false">IF(AND(MID(C1692,2,1)&lt;&gt;"/",MID(C1692,1,1)="/"),INT(B1691)+1,B1691+0.01)</f>
        <v>1654</v>
      </c>
      <c r="C1692" s="32" t="s">
        <v>3947</v>
      </c>
      <c r="D1692" s="32" t="s">
        <v>1</v>
      </c>
      <c r="E1692" s="26" t="s">
        <v>3948</v>
      </c>
      <c r="F1692" s="26" t="s">
        <v>3948</v>
      </c>
      <c r="G1692" s="47" t="n">
        <v>0</v>
      </c>
      <c r="H1692" s="47" t="n">
        <v>0</v>
      </c>
      <c r="I1692" s="30" t="s">
        <v>20</v>
      </c>
      <c r="J1692" s="26" t="s">
        <v>21</v>
      </c>
      <c r="K1692" s="27" t="s">
        <v>22</v>
      </c>
      <c r="L1692" s="28" t="s">
        <v>7</v>
      </c>
      <c r="M1692" s="28" t="s">
        <v>8</v>
      </c>
      <c r="N1692" s="28"/>
      <c r="O1692" s="28"/>
      <c r="P1692" s="20" t="s">
        <v>3949</v>
      </c>
      <c r="Q1692" s="21"/>
      <c r="R1692" s="1"/>
      <c r="S1692" s="1" t="str">
        <f aca="false">IF(E1692=F1692,"","NOT EQUAL")</f>
        <v/>
      </c>
      <c r="T1692" s="1" t="str">
        <f aca="false">IF(ISNA(VLOOKUP(P1692,'NEW XEQM.c'!D:D,1,0)),"--",VLOOKUP(P1692,'NEW XEQM.c'!D:G,3,0))</f>
        <v>--</v>
      </c>
      <c r="U1692" s="1" t="s">
        <v>1105</v>
      </c>
      <c r="W1692" s="0" t="str">
        <f aca="false">SUBSTITUTE(IF(AND(T1692="--",FIND("STD",E1692),FIND("fn",C1692)&gt;0,FIND("ITM_",P1692),I1692="CAT_FNCT"),E1692,""),"""","")</f>
        <v>x STD_SUB_M STD_SUB_A STD_SUB_X</v>
      </c>
    </row>
    <row r="1693" customFormat="false" ht="15.75" hidden="false" customHeight="false" outlineLevel="0" collapsed="false">
      <c r="A1693" s="23" t="n">
        <f aca="false">IF(B1693=INT(B1693),ROW(),"")</f>
        <v>1693</v>
      </c>
      <c r="B1693" s="24" t="n">
        <f aca="false">IF(AND(MID(C1693,2,1)&lt;&gt;"/",MID(C1693,1,1)="/"),INT(B1692)+1,B1692+0.01)</f>
        <v>1655</v>
      </c>
      <c r="C1693" s="25" t="s">
        <v>3950</v>
      </c>
      <c r="D1693" s="25" t="s">
        <v>1</v>
      </c>
      <c r="E1693" s="14" t="s">
        <v>3951</v>
      </c>
      <c r="F1693" s="14" t="s">
        <v>3951</v>
      </c>
      <c r="G1693" s="183" t="n">
        <v>0</v>
      </c>
      <c r="H1693" s="183" t="n">
        <v>0</v>
      </c>
      <c r="I1693" s="30" t="s">
        <v>20</v>
      </c>
      <c r="J1693" s="26" t="s">
        <v>21</v>
      </c>
      <c r="K1693" s="27" t="s">
        <v>22</v>
      </c>
      <c r="L1693" s="28" t="s">
        <v>7</v>
      </c>
      <c r="M1693" s="28" t="s">
        <v>8</v>
      </c>
      <c r="N1693" s="28"/>
      <c r="O1693" s="28"/>
      <c r="P1693" s="20" t="s">
        <v>3952</v>
      </c>
      <c r="Q1693" s="21"/>
      <c r="R1693" s="1"/>
      <c r="S1693" s="1" t="str">
        <f aca="false">IF(E1693=F1693,"","NOT EQUAL")</f>
        <v/>
      </c>
      <c r="T1693" s="1" t="str">
        <f aca="false">IF(ISNA(VLOOKUP(P1693,'NEW XEQM.c'!D:D,1,0)),"--",VLOOKUP(P1693,'NEW XEQM.c'!D:G,3,0))</f>
        <v>--</v>
      </c>
      <c r="U1693" s="1" t="s">
        <v>1105</v>
      </c>
      <c r="W1693" s="0" t="str">
        <f aca="false">SUBSTITUTE(IF(AND(T1693="--",FIND("STD",E1693),FIND("fn",C1693)&gt;0,FIND("ITM_",P1693),I1693="CAT_FNCT"),E1693,""),"""","")</f>
        <v>x STD_SUB_M STD_SUB_I STD_SUB_N</v>
      </c>
    </row>
    <row r="1694" customFormat="false" ht="15.75" hidden="false" customHeight="false" outlineLevel="0" collapsed="false">
      <c r="A1694" s="23" t="n">
        <f aca="false">IF(B1694=INT(B1694),ROW(),"")</f>
        <v>1694</v>
      </c>
      <c r="B1694" s="24" t="n">
        <f aca="false">IF(AND(MID(C1694,2,1)&lt;&gt;"/",MID(C1694,1,1)="/"),INT(B1693)+1,B1693+0.01)</f>
        <v>1656</v>
      </c>
      <c r="C1694" s="25" t="s">
        <v>3953</v>
      </c>
      <c r="D1694" s="25" t="s">
        <v>37</v>
      </c>
      <c r="E1694" s="14" t="s">
        <v>3954</v>
      </c>
      <c r="F1694" s="14" t="s">
        <v>3954</v>
      </c>
      <c r="G1694" s="183" t="n">
        <v>0</v>
      </c>
      <c r="H1694" s="183" t="n">
        <v>99</v>
      </c>
      <c r="I1694" s="30" t="s">
        <v>20</v>
      </c>
      <c r="J1694" s="26" t="s">
        <v>21</v>
      </c>
      <c r="K1694" s="27" t="s">
        <v>22</v>
      </c>
      <c r="L1694" s="28" t="s">
        <v>7</v>
      </c>
      <c r="M1694" s="28" t="s">
        <v>39</v>
      </c>
      <c r="N1694" s="28"/>
      <c r="O1694" s="28"/>
      <c r="P1694" s="20" t="s">
        <v>3955</v>
      </c>
      <c r="Q1694" s="21"/>
      <c r="R1694" s="1"/>
      <c r="S1694" s="1" t="str">
        <f aca="false">IF(E1694=F1694,"","NOT EQUAL")</f>
        <v/>
      </c>
      <c r="T1694" s="1" t="str">
        <f aca="false">IF(ISNA(VLOOKUP(P1694,'NEW XEQM.c'!D:D,1,0)),"--",VLOOKUP(P1694,'NEW XEQM.c'!D:G,3,0))</f>
        <v>--</v>
      </c>
      <c r="U1694" s="1"/>
      <c r="W1694" s="0" t="str">
        <f aca="false">SUBSTITUTE(IF(AND(T1694="--",FIND("STD",E1694),FIND("fn",C1694)&gt;0,FIND("ITM_",P1694),I1694="CAT_FNCT"),E1694,""),"""","")</f>
        <v>STD_alpha POS?</v>
      </c>
    </row>
    <row r="1695" customFormat="false" ht="15.75" hidden="false" customHeight="false" outlineLevel="0" collapsed="false">
      <c r="A1695" s="23" t="n">
        <f aca="false">IF(B1695=INT(B1695),ROW(),"")</f>
        <v>1695</v>
      </c>
      <c r="B1695" s="24" t="n">
        <f aca="false">IF(AND(MID(C1695,2,1)&lt;&gt;"/",MID(C1695,1,1)="/"),INT(B1694)+1,B1694+0.01)</f>
        <v>1657</v>
      </c>
      <c r="C1695" s="32" t="s">
        <v>3956</v>
      </c>
      <c r="D1695" s="32" t="s">
        <v>37</v>
      </c>
      <c r="E1695" s="26" t="s">
        <v>3957</v>
      </c>
      <c r="F1695" s="26" t="s">
        <v>3957</v>
      </c>
      <c r="G1695" s="47" t="n">
        <v>0</v>
      </c>
      <c r="H1695" s="47" t="n">
        <v>99</v>
      </c>
      <c r="I1695" s="30" t="s">
        <v>20</v>
      </c>
      <c r="J1695" s="26" t="s">
        <v>21</v>
      </c>
      <c r="K1695" s="27" t="s">
        <v>22</v>
      </c>
      <c r="L1695" s="28" t="s">
        <v>7</v>
      </c>
      <c r="M1695" s="28" t="s">
        <v>39</v>
      </c>
      <c r="N1695" s="28"/>
      <c r="O1695" s="28"/>
      <c r="P1695" s="20" t="s">
        <v>3958</v>
      </c>
      <c r="Q1695" s="21"/>
      <c r="R1695" s="1"/>
      <c r="S1695" s="1" t="str">
        <f aca="false">IF(E1695=F1695,"","NOT EQUAL")</f>
        <v/>
      </c>
      <c r="T1695" s="1" t="str">
        <f aca="false">IF(ISNA(VLOOKUP(P1695,'NEW XEQM.c'!D:D,1,0)),"--",VLOOKUP(P1695,'NEW XEQM.c'!D:G,3,0))</f>
        <v>--</v>
      </c>
      <c r="U1695" s="1"/>
      <c r="W1695" s="0" t="str">
        <f aca="false">SUBSTITUTE(IF(AND(T1695="--",FIND("STD",E1695),FIND("fn",C1695)&gt;0,FIND("ITM_",P1695),I1695="CAT_FNCT"),E1695,""),"""","")</f>
        <v>STD_alpha RL</v>
      </c>
    </row>
    <row r="1696" customFormat="false" ht="15.75" hidden="false" customHeight="false" outlineLevel="0" collapsed="false">
      <c r="A1696" s="23" t="n">
        <f aca="false">IF(B1696=INT(B1696),ROW(),"")</f>
        <v>1696</v>
      </c>
      <c r="B1696" s="24" t="n">
        <f aca="false">IF(AND(MID(C1696,2,1)&lt;&gt;"/",MID(C1696,1,1)="/"),INT(B1695)+1,B1695+0.01)</f>
        <v>1658</v>
      </c>
      <c r="C1696" s="32" t="s">
        <v>3959</v>
      </c>
      <c r="D1696" s="32" t="s">
        <v>37</v>
      </c>
      <c r="E1696" s="26" t="s">
        <v>3960</v>
      </c>
      <c r="F1696" s="26" t="s">
        <v>3960</v>
      </c>
      <c r="G1696" s="47" t="n">
        <v>0</v>
      </c>
      <c r="H1696" s="47" t="n">
        <v>99</v>
      </c>
      <c r="I1696" s="30" t="s">
        <v>20</v>
      </c>
      <c r="J1696" s="26" t="s">
        <v>21</v>
      </c>
      <c r="K1696" s="27" t="s">
        <v>22</v>
      </c>
      <c r="L1696" s="28" t="s">
        <v>7</v>
      </c>
      <c r="M1696" s="28" t="s">
        <v>39</v>
      </c>
      <c r="N1696" s="28"/>
      <c r="O1696" s="28"/>
      <c r="P1696" s="20" t="s">
        <v>3961</v>
      </c>
      <c r="Q1696" s="21"/>
      <c r="R1696" s="1"/>
      <c r="S1696" s="1" t="str">
        <f aca="false">IF(E1696=F1696,"","NOT EQUAL")</f>
        <v/>
      </c>
      <c r="T1696" s="1" t="str">
        <f aca="false">IF(ISNA(VLOOKUP(P1696,'NEW XEQM.c'!D:D,1,0)),"--",VLOOKUP(P1696,'NEW XEQM.c'!D:G,3,0))</f>
        <v>--</v>
      </c>
      <c r="U1696" s="1"/>
      <c r="W1696" s="0" t="str">
        <f aca="false">SUBSTITUTE(IF(AND(T1696="--",FIND("STD",E1696),FIND("fn",C1696)&gt;0,FIND("ITM_",P1696),I1696="CAT_FNCT"),E1696,""),"""","")</f>
        <v>STD_alpha RR</v>
      </c>
    </row>
    <row r="1697" customFormat="false" ht="15.75" hidden="false" customHeight="false" outlineLevel="0" collapsed="false">
      <c r="A1697" s="23" t="n">
        <f aca="false">IF(B1697=INT(B1697),ROW(),"")</f>
        <v>1697</v>
      </c>
      <c r="B1697" s="24" t="n">
        <f aca="false">IF(AND(MID(C1697,2,1)&lt;&gt;"/",MID(C1697,1,1)="/"),INT(B1696)+1,B1696+0.01)</f>
        <v>1659</v>
      </c>
      <c r="C1697" s="32" t="s">
        <v>3962</v>
      </c>
      <c r="D1697" s="32" t="s">
        <v>37</v>
      </c>
      <c r="E1697" s="26" t="s">
        <v>3963</v>
      </c>
      <c r="F1697" s="26" t="s">
        <v>3963</v>
      </c>
      <c r="G1697" s="47" t="n">
        <v>0</v>
      </c>
      <c r="H1697" s="47" t="n">
        <v>99</v>
      </c>
      <c r="I1697" s="30" t="s">
        <v>20</v>
      </c>
      <c r="J1697" s="26" t="s">
        <v>21</v>
      </c>
      <c r="K1697" s="27" t="s">
        <v>22</v>
      </c>
      <c r="L1697" s="28" t="s">
        <v>7</v>
      </c>
      <c r="M1697" s="28" t="s">
        <v>39</v>
      </c>
      <c r="N1697" s="28"/>
      <c r="O1697" s="28"/>
      <c r="P1697" s="20" t="s">
        <v>3964</v>
      </c>
      <c r="Q1697" s="21"/>
      <c r="R1697" s="1"/>
      <c r="S1697" s="1" t="str">
        <f aca="false">IF(E1697=F1697,"","NOT EQUAL")</f>
        <v/>
      </c>
      <c r="T1697" s="1" t="str">
        <f aca="false">IF(ISNA(VLOOKUP(P1697,'NEW XEQM.c'!D:D,1,0)),"--",VLOOKUP(P1697,'NEW XEQM.c'!D:G,3,0))</f>
        <v>--</v>
      </c>
      <c r="U1697" s="1"/>
      <c r="W1697" s="0" t="str">
        <f aca="false">SUBSTITUTE(IF(AND(T1697="--",FIND("STD",E1697),FIND("fn",C1697)&gt;0,FIND("ITM_",P1697),I1697="CAT_FNCT"),E1697,""),"""","")</f>
        <v>STD_alpha SL</v>
      </c>
    </row>
    <row r="1698" customFormat="false" ht="15.75" hidden="false" customHeight="false" outlineLevel="0" collapsed="false">
      <c r="A1698" s="23" t="n">
        <f aca="false">IF(B1698=INT(B1698),ROW(),"")</f>
        <v>1698</v>
      </c>
      <c r="B1698" s="24" t="n">
        <f aca="false">IF(AND(MID(C1698,2,1)&lt;&gt;"/",MID(C1698,1,1)="/"),INT(B1697)+1,B1697+0.01)</f>
        <v>1660</v>
      </c>
      <c r="C1698" s="32" t="s">
        <v>3965</v>
      </c>
      <c r="D1698" s="32" t="s">
        <v>37</v>
      </c>
      <c r="E1698" s="26" t="s">
        <v>3966</v>
      </c>
      <c r="F1698" s="26" t="s">
        <v>3966</v>
      </c>
      <c r="G1698" s="47" t="n">
        <v>0</v>
      </c>
      <c r="H1698" s="47" t="n">
        <v>99</v>
      </c>
      <c r="I1698" s="30" t="s">
        <v>20</v>
      </c>
      <c r="J1698" s="26" t="s">
        <v>21</v>
      </c>
      <c r="K1698" s="27" t="s">
        <v>22</v>
      </c>
      <c r="L1698" s="28" t="s">
        <v>7</v>
      </c>
      <c r="M1698" s="28" t="s">
        <v>39</v>
      </c>
      <c r="N1698" s="28"/>
      <c r="O1698" s="28"/>
      <c r="P1698" s="20" t="s">
        <v>3967</v>
      </c>
      <c r="Q1698" s="21"/>
      <c r="R1698" s="1"/>
      <c r="S1698" s="1" t="str">
        <f aca="false">IF(E1698=F1698,"","NOT EQUAL")</f>
        <v/>
      </c>
      <c r="T1698" s="1" t="str">
        <f aca="false">IF(ISNA(VLOOKUP(P1698,'NEW XEQM.c'!D:D,1,0)),"--",VLOOKUP(P1698,'NEW XEQM.c'!D:G,3,0))</f>
        <v>--</v>
      </c>
      <c r="U1698" s="1"/>
      <c r="W1698" s="0" t="str">
        <f aca="false">SUBSTITUTE(IF(AND(T1698="--",FIND("STD",E1698),FIND("fn",C1698)&gt;0,FIND("ITM_",P1698),I1698="CAT_FNCT"),E1698,""),"""","")</f>
        <v>STD_alpha SR</v>
      </c>
    </row>
    <row r="1699" customFormat="false" ht="15.75" hidden="false" customHeight="false" outlineLevel="0" collapsed="false">
      <c r="A1699" s="23" t="n">
        <f aca="false">IF(B1699=INT(B1699),ROW(),"")</f>
        <v>1699</v>
      </c>
      <c r="B1699" s="24" t="n">
        <f aca="false">IF(AND(MID(C1699,2,1)&lt;&gt;"/",MID(C1699,1,1)="/"),INT(B1698)+1,B1698+0.01)</f>
        <v>1661</v>
      </c>
      <c r="C1699" s="32" t="s">
        <v>3968</v>
      </c>
      <c r="D1699" s="32" t="s">
        <v>37</v>
      </c>
      <c r="E1699" s="26" t="s">
        <v>3969</v>
      </c>
      <c r="F1699" s="26" t="s">
        <v>3969</v>
      </c>
      <c r="G1699" s="50" t="n">
        <v>0</v>
      </c>
      <c r="H1699" s="50" t="n">
        <v>99</v>
      </c>
      <c r="I1699" s="30" t="s">
        <v>20</v>
      </c>
      <c r="J1699" s="26" t="s">
        <v>21</v>
      </c>
      <c r="K1699" s="27" t="s">
        <v>22</v>
      </c>
      <c r="L1699" s="28" t="s">
        <v>7</v>
      </c>
      <c r="M1699" s="28" t="s">
        <v>39</v>
      </c>
      <c r="N1699" s="28"/>
      <c r="O1699" s="28"/>
      <c r="P1699" s="20" t="s">
        <v>3970</v>
      </c>
      <c r="Q1699" s="21"/>
      <c r="R1699" s="1"/>
      <c r="S1699" s="1" t="str">
        <f aca="false">IF(E1699=F1699,"","NOT EQUAL")</f>
        <v/>
      </c>
      <c r="T1699" s="1" t="str">
        <f aca="false">IF(ISNA(VLOOKUP(P1699,'NEW XEQM.c'!D:D,1,0)),"--",VLOOKUP(P1699,'NEW XEQM.c'!D:G,3,0))</f>
        <v>--</v>
      </c>
      <c r="U1699" s="1"/>
      <c r="W1699" s="0" t="str">
        <f aca="false">SUBSTITUTE(IF(AND(T1699="--",FIND("STD",E1699),FIND("fn",C1699)&gt;0,FIND("ITM_",P1699),I1699="CAT_FNCT"),E1699,""),"""","")</f>
        <v>STD_alpha STD_RIGHT_ARROW x</v>
      </c>
    </row>
    <row r="1700" customFormat="false" ht="15.75" hidden="false" customHeight="false" outlineLevel="0" collapsed="false">
      <c r="A1700" s="23" t="n">
        <f aca="false">IF(B1700=INT(B1700),ROW(),"")</f>
        <v>1700</v>
      </c>
      <c r="B1700" s="24" t="n">
        <f aca="false">IF(AND(MID(C1700,2,1)&lt;&gt;"/",MID(C1700,1,1)="/"),INT(B1699)+1,B1699+0.01)</f>
        <v>1662</v>
      </c>
      <c r="C1700" s="32" t="s">
        <v>3971</v>
      </c>
      <c r="D1700" s="32" t="s">
        <v>1</v>
      </c>
      <c r="E1700" s="26" t="s">
        <v>3972</v>
      </c>
      <c r="F1700" s="26" t="s">
        <v>3972</v>
      </c>
      <c r="G1700" s="47" t="n">
        <v>0</v>
      </c>
      <c r="H1700" s="47" t="n">
        <v>0</v>
      </c>
      <c r="I1700" s="30" t="s">
        <v>20</v>
      </c>
      <c r="J1700" s="26" t="s">
        <v>21</v>
      </c>
      <c r="K1700" s="27" t="s">
        <v>22</v>
      </c>
      <c r="L1700" s="28" t="s">
        <v>7</v>
      </c>
      <c r="M1700" s="28" t="s">
        <v>8</v>
      </c>
      <c r="N1700" s="28"/>
      <c r="O1700" s="28"/>
      <c r="P1700" s="20" t="s">
        <v>3973</v>
      </c>
      <c r="Q1700" s="21"/>
      <c r="R1700" s="1"/>
      <c r="S1700" s="1" t="str">
        <f aca="false">IF(E1700=F1700,"","NOT EQUAL")</f>
        <v/>
      </c>
      <c r="T1700" s="1" t="str">
        <f aca="false">IF(ISNA(VLOOKUP(P1700,'NEW XEQM.c'!D:D,1,0)),"--",VLOOKUP(P1700,'NEW XEQM.c'!D:G,3,0))</f>
        <v>--</v>
      </c>
      <c r="U1700" s="1"/>
      <c r="W1700" s="0" t="str">
        <f aca="false">SUBSTITUTE(IF(AND(T1700="--",FIND("STD",E1700),FIND("fn",C1700)&gt;0,FIND("ITM_",P1700),I1700="CAT_FNCT"),E1700,""),"""","")</f>
        <v>STD_beta (x,y)</v>
      </c>
    </row>
    <row r="1701" customFormat="false" ht="15.75" hidden="false" customHeight="false" outlineLevel="0" collapsed="false">
      <c r="A1701" s="23" t="n">
        <f aca="false">IF(B1701=INT(B1701),ROW(),"")</f>
        <v>1701</v>
      </c>
      <c r="B1701" s="24" t="n">
        <f aca="false">IF(AND(MID(C1701,2,1)&lt;&gt;"/",MID(C1701,1,1)="/"),INT(B1700)+1,B1700+0.01)</f>
        <v>1663</v>
      </c>
      <c r="C1701" s="25" t="s">
        <v>3974</v>
      </c>
      <c r="D1701" s="25" t="s">
        <v>1</v>
      </c>
      <c r="E1701" s="26" t="s">
        <v>3975</v>
      </c>
      <c r="F1701" s="26" t="s">
        <v>3975</v>
      </c>
      <c r="G1701" s="47" t="n">
        <v>0</v>
      </c>
      <c r="H1701" s="47" t="n">
        <v>0</v>
      </c>
      <c r="I1701" s="30" t="s">
        <v>20</v>
      </c>
      <c r="J1701" s="26" t="s">
        <v>21</v>
      </c>
      <c r="K1701" s="27" t="s">
        <v>22</v>
      </c>
      <c r="L1701" s="28" t="s">
        <v>7</v>
      </c>
      <c r="M1701" s="28" t="s">
        <v>8</v>
      </c>
      <c r="N1701" s="28"/>
      <c r="O1701" s="28"/>
      <c r="P1701" s="20" t="s">
        <v>3976</v>
      </c>
      <c r="Q1701" s="21"/>
      <c r="R1701" s="1"/>
      <c r="S1701" s="1" t="str">
        <f aca="false">IF(E1701=F1701,"","NOT EQUAL")</f>
        <v/>
      </c>
      <c r="T1701" s="1" t="str">
        <f aca="false">IF(ISNA(VLOOKUP(P1701,'NEW XEQM.c'!D:D,1,0)),"--",VLOOKUP(P1701,'NEW XEQM.c'!D:G,3,0))</f>
        <v>--</v>
      </c>
      <c r="U1701" s="1"/>
      <c r="W1701" s="0" t="str">
        <f aca="false">SUBSTITUTE(IF(AND(T1701="--",FIND("STD",E1701),FIND("fn",C1701)&gt;0,FIND("ITM_",P1701),I1701="CAT_FNCT"),E1701,""),"""","")</f>
        <v>STD_gamma STD_SUB_x STD_SUB_y</v>
      </c>
    </row>
    <row r="1702" customFormat="false" ht="15.75" hidden="false" customHeight="false" outlineLevel="0" collapsed="false">
      <c r="A1702" s="23" t="n">
        <f aca="false">IF(B1702=INT(B1702),ROW(),"")</f>
        <v>1702</v>
      </c>
      <c r="B1702" s="24" t="n">
        <f aca="false">IF(AND(MID(C1702,2,1)&lt;&gt;"/",MID(C1702,1,1)="/"),INT(B1701)+1,B1701+0.01)</f>
        <v>1664</v>
      </c>
      <c r="C1702" s="25" t="s">
        <v>3977</v>
      </c>
      <c r="D1702" s="25" t="s">
        <v>1</v>
      </c>
      <c r="E1702" s="26" t="s">
        <v>3978</v>
      </c>
      <c r="F1702" s="26" t="s">
        <v>3978</v>
      </c>
      <c r="G1702" s="47" t="n">
        <v>0</v>
      </c>
      <c r="H1702" s="47" t="n">
        <v>0</v>
      </c>
      <c r="I1702" s="30" t="s">
        <v>20</v>
      </c>
      <c r="J1702" s="26" t="s">
        <v>21</v>
      </c>
      <c r="K1702" s="27" t="s">
        <v>22</v>
      </c>
      <c r="L1702" s="28" t="s">
        <v>7</v>
      </c>
      <c r="M1702" s="28" t="s">
        <v>8</v>
      </c>
      <c r="N1702" s="28"/>
      <c r="O1702" s="28"/>
      <c r="P1702" s="20" t="s">
        <v>3979</v>
      </c>
      <c r="Q1702" s="21"/>
      <c r="R1702" s="1"/>
      <c r="S1702" s="1" t="str">
        <f aca="false">IF(E1702=F1702,"","NOT EQUAL")</f>
        <v/>
      </c>
      <c r="T1702" s="1" t="str">
        <f aca="false">IF(ISNA(VLOOKUP(P1702,'NEW XEQM.c'!D:D,1,0)),"--",VLOOKUP(P1702,'NEW XEQM.c'!D:G,3,0))</f>
        <v>--</v>
      </c>
      <c r="U1702" s="1"/>
      <c r="W1702" s="0" t="str">
        <f aca="false">SUBSTITUTE(IF(AND(T1702="--",FIND("STD",E1702),FIND("fn",C1702)&gt;0,FIND("ITM_",P1702),I1702="CAT_FNCT"),E1702,""),"""","")</f>
        <v>STD_GAMMA STD_SUB_x STD_SUB_y</v>
      </c>
    </row>
    <row r="1703" customFormat="false" ht="15.75" hidden="false" customHeight="false" outlineLevel="0" collapsed="false">
      <c r="A1703" s="23" t="n">
        <f aca="false">IF(B1703=INT(B1703),ROW(),"")</f>
        <v>1703</v>
      </c>
      <c r="B1703" s="24" t="n">
        <f aca="false">IF(AND(MID(C1703,2,1)&lt;&gt;"/",MID(C1703,1,1)="/"),INT(B1702)+1,B1702+0.01)</f>
        <v>1665</v>
      </c>
      <c r="C1703" s="25" t="s">
        <v>3980</v>
      </c>
      <c r="D1703" s="25" t="s">
        <v>1</v>
      </c>
      <c r="E1703" s="26" t="s">
        <v>3981</v>
      </c>
      <c r="F1703" s="26" t="s">
        <v>3981</v>
      </c>
      <c r="G1703" s="47" t="n">
        <v>0</v>
      </c>
      <c r="H1703" s="47" t="n">
        <v>0</v>
      </c>
      <c r="I1703" s="30" t="s">
        <v>20</v>
      </c>
      <c r="J1703" s="26" t="s">
        <v>21</v>
      </c>
      <c r="K1703" s="27" t="s">
        <v>22</v>
      </c>
      <c r="L1703" s="28" t="s">
        <v>191</v>
      </c>
      <c r="M1703" s="28" t="s">
        <v>8</v>
      </c>
      <c r="N1703" s="28"/>
      <c r="O1703" s="28"/>
      <c r="P1703" s="20" t="s">
        <v>3982</v>
      </c>
      <c r="Q1703" s="21"/>
      <c r="R1703" s="1"/>
      <c r="S1703" s="1" t="str">
        <f aca="false">IF(E1703=F1703,"","NOT EQUAL")</f>
        <v/>
      </c>
      <c r="T1703" s="1" t="str">
        <f aca="false">IF(ISNA(VLOOKUP(P1703,'NEW XEQM.c'!D:D,1,0)),"--",VLOOKUP(P1703,'NEW XEQM.c'!D:G,3,0))</f>
        <v>GAMMA</v>
      </c>
      <c r="U1703" s="1" t="s">
        <v>133</v>
      </c>
      <c r="W1703" s="0" t="str">
        <f aca="false">SUBSTITUTE(IF(AND(T1703="--",FIND("STD",E1703),FIND("fn",C1703)&gt;0,FIND("ITM_",P1703),I1703="CAT_FNCT"),E1703,""),"""","")</f>
        <v/>
      </c>
    </row>
    <row r="1704" customFormat="false" ht="15.75" hidden="false" customHeight="false" outlineLevel="0" collapsed="false">
      <c r="A1704" s="23" t="n">
        <f aca="false">IF(B1704=INT(B1704),ROW(),"")</f>
        <v>1704</v>
      </c>
      <c r="B1704" s="24" t="n">
        <f aca="false">IF(AND(MID(C1704,2,1)&lt;&gt;"/",MID(C1704,1,1)="/"),INT(B1703)+1,B1703+0.01)</f>
        <v>1666</v>
      </c>
      <c r="C1704" s="25" t="s">
        <v>3983</v>
      </c>
      <c r="D1704" s="25" t="s">
        <v>1</v>
      </c>
      <c r="E1704" s="26" t="s">
        <v>3984</v>
      </c>
      <c r="F1704" s="26" t="s">
        <v>3984</v>
      </c>
      <c r="G1704" s="47" t="n">
        <v>0</v>
      </c>
      <c r="H1704" s="47" t="n">
        <v>0</v>
      </c>
      <c r="I1704" s="30" t="s">
        <v>20</v>
      </c>
      <c r="J1704" s="26" t="s">
        <v>21</v>
      </c>
      <c r="K1704" s="27" t="s">
        <v>22</v>
      </c>
      <c r="L1704" s="28" t="s">
        <v>7</v>
      </c>
      <c r="M1704" s="28" t="s">
        <v>8</v>
      </c>
      <c r="N1704" s="28"/>
      <c r="O1704" s="28"/>
      <c r="P1704" s="20" t="s">
        <v>3985</v>
      </c>
      <c r="Q1704" s="21"/>
      <c r="R1704" s="1"/>
      <c r="S1704" s="1" t="str">
        <f aca="false">IF(E1704=F1704,"","NOT EQUAL")</f>
        <v/>
      </c>
      <c r="T1704" s="1" t="str">
        <f aca="false">IF(ISNA(VLOOKUP(P1704,'NEW XEQM.c'!D:D,1,0)),"--",VLOOKUP(P1704,'NEW XEQM.c'!D:G,3,0))</f>
        <v>--</v>
      </c>
      <c r="U1704" s="1"/>
      <c r="W1704" s="0" t="str">
        <f aca="false">SUBSTITUTE(IF(AND(T1704="--",FIND("STD",E1704),FIND("fn",C1704)&gt;0,FIND("ITM_",P1704),I1704="CAT_FNCT"),E1704,""),"""","")</f>
        <v>Y STD_SUB_y (x)</v>
      </c>
    </row>
    <row r="1705" customFormat="false" ht="15.75" hidden="false" customHeight="false" outlineLevel="0" collapsed="false">
      <c r="A1705" s="23" t="n">
        <f aca="false">IF(B1705=INT(B1705),ROW(),"")</f>
        <v>1705</v>
      </c>
      <c r="B1705" s="24" t="n">
        <f aca="false">IF(AND(MID(C1705,2,1)&lt;&gt;"/",MID(C1705,1,1)="/"),INT(B1704)+1,B1704+0.01)</f>
        <v>1667</v>
      </c>
      <c r="C1705" s="25" t="s">
        <v>3986</v>
      </c>
      <c r="D1705" s="25" t="s">
        <v>1</v>
      </c>
      <c r="E1705" s="26" t="s">
        <v>3987</v>
      </c>
      <c r="F1705" s="26" t="s">
        <v>3987</v>
      </c>
      <c r="G1705" s="47" t="n">
        <v>0</v>
      </c>
      <c r="H1705" s="47" t="n">
        <v>0</v>
      </c>
      <c r="I1705" s="30" t="s">
        <v>20</v>
      </c>
      <c r="J1705" s="26" t="s">
        <v>21</v>
      </c>
      <c r="K1705" s="27" t="s">
        <v>22</v>
      </c>
      <c r="L1705" s="28" t="s">
        <v>7</v>
      </c>
      <c r="M1705" s="28" t="s">
        <v>8</v>
      </c>
      <c r="N1705" s="28"/>
      <c r="O1705" s="28"/>
      <c r="P1705" s="20" t="s">
        <v>3988</v>
      </c>
      <c r="Q1705" s="21"/>
      <c r="R1705" s="1"/>
      <c r="S1705" s="1" t="str">
        <f aca="false">IF(E1705=F1705,"","NOT EQUAL")</f>
        <v/>
      </c>
      <c r="T1705" s="1" t="str">
        <f aca="false">IF(ISNA(VLOOKUP(P1705,'NEW XEQM.c'!D:D,1,0)),"--",VLOOKUP(P1705,'NEW XEQM.c'!D:G,3,0))</f>
        <v>DELTA%</v>
      </c>
      <c r="U1705" s="1" t="s">
        <v>133</v>
      </c>
      <c r="W1705" s="0" t="str">
        <f aca="false">SUBSTITUTE(IF(AND(T1705="--",FIND("STD",E1705),FIND("fn",C1705)&gt;0,FIND("ITM_",P1705),I1705="CAT_FNCT"),E1705,""),"""","")</f>
        <v/>
      </c>
    </row>
    <row r="1706" customFormat="false" ht="15.75" hidden="false" customHeight="false" outlineLevel="0" collapsed="false">
      <c r="A1706" s="23" t="n">
        <f aca="false">IF(B1706=INT(B1706),ROW(),"")</f>
        <v>1706</v>
      </c>
      <c r="B1706" s="24" t="n">
        <f aca="false">IF(AND(MID(C1706,2,1)&lt;&gt;"/",MID(C1706,1,1)="/"),INT(B1705)+1,B1705+0.01)</f>
        <v>1668</v>
      </c>
      <c r="C1706" s="25" t="s">
        <v>3989</v>
      </c>
      <c r="D1706" s="25" t="s">
        <v>1</v>
      </c>
      <c r="E1706" s="26" t="s">
        <v>1593</v>
      </c>
      <c r="F1706" s="26" t="s">
        <v>1593</v>
      </c>
      <c r="G1706" s="47" t="n">
        <v>0</v>
      </c>
      <c r="H1706" s="47" t="n">
        <v>0</v>
      </c>
      <c r="I1706" s="30" t="s">
        <v>20</v>
      </c>
      <c r="J1706" s="26" t="s">
        <v>21</v>
      </c>
      <c r="K1706" s="27" t="s">
        <v>22</v>
      </c>
      <c r="L1706" s="28" t="s">
        <v>7</v>
      </c>
      <c r="M1706" s="28" t="s">
        <v>8</v>
      </c>
      <c r="N1706" s="28"/>
      <c r="O1706" s="28"/>
      <c r="P1706" s="20" t="s">
        <v>3990</v>
      </c>
      <c r="Q1706" s="21"/>
      <c r="R1706" s="1"/>
      <c r="S1706" s="1" t="str">
        <f aca="false">IF(E1706=F1706,"","NOT EQUAL")</f>
        <v/>
      </c>
      <c r="T1706" s="1" t="str">
        <f aca="false">IF(ISNA(VLOOKUP(P1706,'NEW XEQM.c'!D:D,1,0)),"--",VLOOKUP(P1706,'NEW XEQM.c'!D:G,3,0))</f>
        <v>--</v>
      </c>
      <c r="U1706" s="1"/>
      <c r="W1706" s="0" t="str">
        <f aca="false">SUBSTITUTE(IF(AND(T1706="--",FIND("STD",E1706),FIND("fn",C1706)&gt;0,FIND("ITM_",P1706),I1706="CAT_FNCT"),E1706,""),"""","")</f>
        <v>STD_epsilon</v>
      </c>
    </row>
    <row r="1707" customFormat="false" ht="15.75" hidden="false" customHeight="false" outlineLevel="0" collapsed="false">
      <c r="A1707" s="23" t="n">
        <f aca="false">IF(B1707=INT(B1707),ROW(),"")</f>
        <v>1707</v>
      </c>
      <c r="B1707" s="24" t="n">
        <f aca="false">IF(AND(MID(C1707,2,1)&lt;&gt;"/",MID(C1707,1,1)="/"),INT(B1706)+1,B1706+0.01)</f>
        <v>1669</v>
      </c>
      <c r="C1707" s="25" t="s">
        <v>3991</v>
      </c>
      <c r="D1707" s="25" t="s">
        <v>1</v>
      </c>
      <c r="E1707" s="26" t="s">
        <v>3992</v>
      </c>
      <c r="F1707" s="26" t="s">
        <v>3992</v>
      </c>
      <c r="G1707" s="47" t="n">
        <v>0</v>
      </c>
      <c r="H1707" s="47" t="n">
        <v>0</v>
      </c>
      <c r="I1707" s="30" t="s">
        <v>20</v>
      </c>
      <c r="J1707" s="26" t="s">
        <v>21</v>
      </c>
      <c r="K1707" s="27" t="s">
        <v>22</v>
      </c>
      <c r="L1707" s="28" t="s">
        <v>7</v>
      </c>
      <c r="M1707" s="28" t="s">
        <v>8</v>
      </c>
      <c r="N1707" s="28"/>
      <c r="O1707" s="28"/>
      <c r="P1707" s="20" t="s">
        <v>3993</v>
      </c>
      <c r="Q1707" s="21"/>
      <c r="R1707" s="1"/>
      <c r="S1707" s="1" t="str">
        <f aca="false">IF(E1707=F1707,"","NOT EQUAL")</f>
        <v/>
      </c>
      <c r="T1707" s="1" t="str">
        <f aca="false">IF(ISNA(VLOOKUP(P1707,'NEW XEQM.c'!D:D,1,0)),"--",VLOOKUP(P1707,'NEW XEQM.c'!D:G,3,0))</f>
        <v>--</v>
      </c>
      <c r="U1707" s="1"/>
      <c r="W1707" s="0" t="str">
        <f aca="false">SUBSTITUTE(IF(AND(T1707="--",FIND("STD",E1707),FIND("fn",C1707)&gt;0,FIND("ITM_",P1707),I1707="CAT_FNCT"),E1707,""),"""","")</f>
        <v>STD_epsilon STD_SUB_m</v>
      </c>
    </row>
    <row r="1708" customFormat="false" ht="15.75" hidden="false" customHeight="false" outlineLevel="0" collapsed="false">
      <c r="A1708" s="23" t="n">
        <f aca="false">IF(B1708=INT(B1708),ROW(),"")</f>
        <v>1708</v>
      </c>
      <c r="B1708" s="24" t="n">
        <f aca="false">IF(AND(MID(C1708,2,1)&lt;&gt;"/",MID(C1708,1,1)="/"),INT(B1707)+1,B1707+0.01)</f>
        <v>1670</v>
      </c>
      <c r="C1708" s="25" t="s">
        <v>3994</v>
      </c>
      <c r="D1708" s="25" t="s">
        <v>1</v>
      </c>
      <c r="E1708" s="26" t="s">
        <v>3995</v>
      </c>
      <c r="F1708" s="26" t="s">
        <v>3995</v>
      </c>
      <c r="G1708" s="47" t="n">
        <v>0</v>
      </c>
      <c r="H1708" s="47" t="n">
        <v>0</v>
      </c>
      <c r="I1708" s="30" t="s">
        <v>20</v>
      </c>
      <c r="J1708" s="26" t="s">
        <v>21</v>
      </c>
      <c r="K1708" s="27" t="s">
        <v>22</v>
      </c>
      <c r="L1708" s="28" t="s">
        <v>7</v>
      </c>
      <c r="M1708" s="28" t="s">
        <v>8</v>
      </c>
      <c r="N1708" s="28"/>
      <c r="O1708" s="28"/>
      <c r="P1708" s="20" t="s">
        <v>3996</v>
      </c>
      <c r="Q1708" s="21"/>
      <c r="R1708" s="1"/>
      <c r="S1708" s="1" t="str">
        <f aca="false">IF(E1708=F1708,"","NOT EQUAL")</f>
        <v/>
      </c>
      <c r="T1708" s="1" t="str">
        <f aca="false">IF(ISNA(VLOOKUP(P1708,'NEW XEQM.c'!D:D,1,0)),"--",VLOOKUP(P1708,'NEW XEQM.c'!D:G,3,0))</f>
        <v>--</v>
      </c>
      <c r="U1708" s="1"/>
      <c r="W1708" s="0" t="str">
        <f aca="false">SUBSTITUTE(IF(AND(T1708="--",FIND("STD",E1708),FIND("fn",C1708)&gt;0,FIND("ITM_",P1708),I1708="CAT_FNCT"),E1708,""),"""","")</f>
        <v>STD_epsilon STD_SUB_p</v>
      </c>
    </row>
    <row r="1709" customFormat="false" ht="15.75" hidden="false" customHeight="false" outlineLevel="0" collapsed="false">
      <c r="A1709" s="23" t="n">
        <f aca="false">IF(B1709=INT(B1709),ROW(),"")</f>
        <v>1709</v>
      </c>
      <c r="B1709" s="24" t="n">
        <f aca="false">IF(AND(MID(C1709,2,1)&lt;&gt;"/",MID(C1709,1,1)="/"),INT(B1708)+1,B1708+0.01)</f>
        <v>1671</v>
      </c>
      <c r="C1709" s="25" t="s">
        <v>3997</v>
      </c>
      <c r="D1709" s="25" t="s">
        <v>1</v>
      </c>
      <c r="E1709" s="26" t="s">
        <v>3998</v>
      </c>
      <c r="F1709" s="26" t="s">
        <v>3998</v>
      </c>
      <c r="G1709" s="47" t="n">
        <v>0</v>
      </c>
      <c r="H1709" s="47" t="n">
        <v>0</v>
      </c>
      <c r="I1709" s="30" t="s">
        <v>20</v>
      </c>
      <c r="J1709" s="26" t="s">
        <v>21</v>
      </c>
      <c r="K1709" s="27" t="s">
        <v>22</v>
      </c>
      <c r="L1709" s="28" t="s">
        <v>191</v>
      </c>
      <c r="M1709" s="28" t="s">
        <v>8</v>
      </c>
      <c r="N1709" s="28"/>
      <c r="O1709" s="28"/>
      <c r="P1709" s="20" t="s">
        <v>3999</v>
      </c>
      <c r="Q1709" s="21"/>
      <c r="R1709" s="1"/>
      <c r="S1709" s="1" t="str">
        <f aca="false">IF(E1709=F1709,"","NOT EQUAL")</f>
        <v/>
      </c>
      <c r="T1709" s="1" t="str">
        <f aca="false">IF(ISNA(VLOOKUP(P1709,'NEW XEQM.c'!D:D,1,0)),"--",VLOOKUP(P1709,'NEW XEQM.c'!D:G,3,0))</f>
        <v>--</v>
      </c>
      <c r="U1709" s="1"/>
      <c r="W1709" s="0" t="str">
        <f aca="false">SUBSTITUTE(IF(AND(T1709="--",FIND("STD",E1709),FIND("fn",C1709)&gt;0,FIND("ITM_",P1709),I1709="CAT_FNCT"),E1709,""),"""","")</f>
        <v>STD_zeta (x)</v>
      </c>
    </row>
    <row r="1710" customFormat="false" ht="15.75" hidden="false" customHeight="false" outlineLevel="0" collapsed="false">
      <c r="A1710" s="23" t="n">
        <f aca="false">IF(B1710=INT(B1710),ROW(),"")</f>
        <v>1710</v>
      </c>
      <c r="B1710" s="24" t="n">
        <f aca="false">IF(AND(MID(C1710,2,1)&lt;&gt;"/",MID(C1710,1,1)="/"),INT(B1709)+1,B1709+0.01)</f>
        <v>1672</v>
      </c>
      <c r="C1710" s="25" t="s">
        <v>4000</v>
      </c>
      <c r="D1710" s="25" t="s">
        <v>18</v>
      </c>
      <c r="E1710" s="26" t="s">
        <v>4001</v>
      </c>
      <c r="F1710" s="26" t="s">
        <v>4001</v>
      </c>
      <c r="G1710" s="47" t="n">
        <v>0</v>
      </c>
      <c r="H1710" s="47" t="n">
        <v>99</v>
      </c>
      <c r="I1710" s="30" t="s">
        <v>20</v>
      </c>
      <c r="J1710" s="26" t="s">
        <v>21</v>
      </c>
      <c r="K1710" s="27" t="s">
        <v>22</v>
      </c>
      <c r="L1710" s="28" t="s">
        <v>7</v>
      </c>
      <c r="M1710" s="28" t="s">
        <v>27</v>
      </c>
      <c r="N1710" s="28"/>
      <c r="O1710" s="28"/>
      <c r="P1710" s="20" t="s">
        <v>4002</v>
      </c>
      <c r="Q1710" s="21"/>
      <c r="R1710" s="1"/>
      <c r="S1710" s="1" t="str">
        <f aca="false">IF(E1710=F1710,"","NOT EQUAL")</f>
        <v/>
      </c>
      <c r="T1710" s="1" t="str">
        <f aca="false">IF(ISNA(VLOOKUP(P1710,'NEW XEQM.c'!D:D,1,0)),"--",VLOOKUP(P1710,'NEW XEQM.c'!D:G,3,0))</f>
        <v>--</v>
      </c>
      <c r="U1710" s="1"/>
      <c r="W1710" s="0" t="str">
        <f aca="false">SUBSTITUTE(IF(AND(T1710="--",FIND("STD",E1710),FIND("fn",C1710)&gt;0,FIND("ITM_",P1710),I1710="CAT_FNCT"),E1710,""),"""","")</f>
        <v>STD_PRODUCT STD_SUB_n</v>
      </c>
    </row>
    <row r="1711" customFormat="false" ht="15.75" hidden="false" customHeight="false" outlineLevel="0" collapsed="false">
      <c r="A1711" s="23" t="n">
        <f aca="false">IF(B1711=INT(B1711),ROW(),"")</f>
        <v>1711</v>
      </c>
      <c r="B1711" s="24" t="n">
        <f aca="false">IF(AND(MID(C1711,2,1)&lt;&gt;"/",MID(C1711,1,1)="/"),INT(B1710)+1,B1710+0.01)</f>
        <v>1673</v>
      </c>
      <c r="C1711" s="25" t="s">
        <v>4003</v>
      </c>
      <c r="D1711" s="25" t="s">
        <v>18</v>
      </c>
      <c r="E1711" s="26" t="s">
        <v>4004</v>
      </c>
      <c r="F1711" s="26" t="s">
        <v>4004</v>
      </c>
      <c r="G1711" s="47" t="n">
        <v>0</v>
      </c>
      <c r="H1711" s="47" t="n">
        <v>99</v>
      </c>
      <c r="I1711" s="30" t="s">
        <v>20</v>
      </c>
      <c r="J1711" s="26" t="s">
        <v>21</v>
      </c>
      <c r="K1711" s="27" t="s">
        <v>22</v>
      </c>
      <c r="L1711" s="28" t="s">
        <v>7</v>
      </c>
      <c r="M1711" s="28" t="s">
        <v>27</v>
      </c>
      <c r="N1711" s="28"/>
      <c r="O1711" s="28"/>
      <c r="P1711" s="20" t="s">
        <v>4005</v>
      </c>
      <c r="Q1711" s="21"/>
      <c r="R1711" s="1"/>
      <c r="S1711" s="1" t="str">
        <f aca="false">IF(E1711=F1711,"","NOT EQUAL")</f>
        <v/>
      </c>
      <c r="T1711" s="1" t="str">
        <f aca="false">IF(ISNA(VLOOKUP(P1711,'NEW XEQM.c'!D:D,1,0)),"--",VLOOKUP(P1711,'NEW XEQM.c'!D:G,3,0))</f>
        <v>--</v>
      </c>
      <c r="U1711" s="1"/>
      <c r="W1711" s="0" t="str">
        <f aca="false">SUBSTITUTE(IF(AND(T1711="--",FIND("STD",E1711),FIND("fn",C1711)&gt;0,FIND("ITM_",P1711),I1711="CAT_FNCT"),E1711,""),"""","")</f>
        <v>STD_SUM STD_SUB_n</v>
      </c>
    </row>
    <row r="1712" customFormat="false" ht="15.75" hidden="false" customHeight="false" outlineLevel="0" collapsed="false">
      <c r="A1712" s="23" t="n">
        <f aca="false">IF(B1712=INT(B1712),ROW(),"")</f>
        <v>1712</v>
      </c>
      <c r="B1712" s="24" t="n">
        <f aca="false">IF(AND(MID(C1712,2,1)&lt;&gt;"/",MID(C1712,1,1)="/"),INT(B1711)+1,B1711+0.01)</f>
        <v>1674</v>
      </c>
      <c r="C1712" s="25" t="s">
        <v>4006</v>
      </c>
      <c r="D1712" s="25" t="s">
        <v>1</v>
      </c>
      <c r="E1712" s="26" t="s">
        <v>1620</v>
      </c>
      <c r="F1712" s="26" t="s">
        <v>1620</v>
      </c>
      <c r="G1712" s="47" t="n">
        <v>0</v>
      </c>
      <c r="H1712" s="47" t="n">
        <v>0</v>
      </c>
      <c r="I1712" s="30" t="s">
        <v>20</v>
      </c>
      <c r="J1712" s="26" t="s">
        <v>21</v>
      </c>
      <c r="K1712" s="27" t="s">
        <v>22</v>
      </c>
      <c r="L1712" s="28" t="s">
        <v>7</v>
      </c>
      <c r="M1712" s="28" t="s">
        <v>8</v>
      </c>
      <c r="N1712" s="28"/>
      <c r="O1712" s="28"/>
      <c r="P1712" s="20" t="s">
        <v>4007</v>
      </c>
      <c r="Q1712" s="21"/>
      <c r="R1712" s="1"/>
      <c r="S1712" s="1" t="str">
        <f aca="false">IF(E1712=F1712,"","NOT EQUAL")</f>
        <v/>
      </c>
      <c r="T1712" s="1" t="str">
        <f aca="false">IF(ISNA(VLOOKUP(P1712,'NEW XEQM.c'!D:D,1,0)),"--",VLOOKUP(P1712,'NEW XEQM.c'!D:G,3,0))</f>
        <v>STDDEV</v>
      </c>
      <c r="U1712" s="1"/>
      <c r="W1712" s="0" t="str">
        <f aca="false">SUBSTITUTE(IF(AND(T1712="--",FIND("STD",E1712),FIND("fn",C1712)&gt;0,FIND("ITM_",P1712),I1712="CAT_FNCT"),E1712,""),"""","")</f>
        <v/>
      </c>
    </row>
    <row r="1713" customFormat="false" ht="15.75" hidden="false" customHeight="false" outlineLevel="0" collapsed="false">
      <c r="A1713" s="23" t="n">
        <f aca="false">IF(B1713=INT(B1713),ROW(),"")</f>
        <v>1713</v>
      </c>
      <c r="B1713" s="24" t="n">
        <f aca="false">IF(AND(MID(C1713,2,1)&lt;&gt;"/",MID(C1713,1,1)="/"),INT(B1712)+1,B1712+0.01)</f>
        <v>1675</v>
      </c>
      <c r="C1713" s="25" t="s">
        <v>4008</v>
      </c>
      <c r="D1713" s="25" t="s">
        <v>1</v>
      </c>
      <c r="E1713" s="26" t="s">
        <v>4009</v>
      </c>
      <c r="F1713" s="26" t="s">
        <v>4009</v>
      </c>
      <c r="G1713" s="47" t="n">
        <v>0</v>
      </c>
      <c r="H1713" s="47" t="n">
        <v>0</v>
      </c>
      <c r="I1713" s="30" t="s">
        <v>20</v>
      </c>
      <c r="J1713" s="26" t="s">
        <v>21</v>
      </c>
      <c r="K1713" s="27" t="s">
        <v>22</v>
      </c>
      <c r="L1713" s="28" t="s">
        <v>7</v>
      </c>
      <c r="M1713" s="28" t="s">
        <v>8</v>
      </c>
      <c r="N1713" s="28"/>
      <c r="O1713" s="28"/>
      <c r="P1713" s="20" t="s">
        <v>4010</v>
      </c>
      <c r="Q1713" s="21"/>
      <c r="R1713" s="1"/>
      <c r="S1713" s="1" t="str">
        <f aca="false">IF(E1713=F1713,"","NOT EQUAL")</f>
        <v/>
      </c>
      <c r="T1713" s="1" t="str">
        <f aca="false">IF(ISNA(VLOOKUP(P1713,'NEW XEQM.c'!D:D,1,0)),"--",VLOOKUP(P1713,'NEW XEQM.c'!D:G,3,0))</f>
        <v>--</v>
      </c>
      <c r="U1713" s="1"/>
      <c r="W1713" s="0" t="str">
        <f aca="false">SUBSTITUTE(IF(AND(T1713="--",FIND("STD",E1713),FIND("fn",C1713)&gt;0,FIND("ITM_",P1713),I1713="CAT_FNCT"),E1713,""),"""","")</f>
        <v>STD_sigma STD_SUB_w</v>
      </c>
    </row>
    <row r="1714" customFormat="false" ht="15.75" hidden="false" customHeight="false" outlineLevel="0" collapsed="false">
      <c r="A1714" s="23" t="n">
        <f aca="false">IF(B1714=INT(B1714),ROW(),"")</f>
        <v>1714</v>
      </c>
      <c r="B1714" s="24" t="n">
        <f aca="false">IF(AND(MID(C1714,2,1)&lt;&gt;"/",MID(C1714,1,1)="/"),INT(B1713)+1,B1713+0.01)</f>
        <v>1676</v>
      </c>
      <c r="C1714" s="25" t="s">
        <v>4011</v>
      </c>
      <c r="D1714" s="25" t="s">
        <v>1</v>
      </c>
      <c r="E1714" s="26" t="s">
        <v>4012</v>
      </c>
      <c r="F1714" s="26" t="s">
        <v>4012</v>
      </c>
      <c r="G1714" s="47" t="n">
        <v>0</v>
      </c>
      <c r="H1714" s="47" t="n">
        <v>0</v>
      </c>
      <c r="I1714" s="30" t="s">
        <v>20</v>
      </c>
      <c r="J1714" s="26" t="s">
        <v>21</v>
      </c>
      <c r="K1714" s="27" t="s">
        <v>22</v>
      </c>
      <c r="L1714" s="28" t="s">
        <v>7</v>
      </c>
      <c r="M1714" s="28" t="s">
        <v>8</v>
      </c>
      <c r="N1714" s="28"/>
      <c r="O1714" s="28"/>
      <c r="P1714" s="20" t="s">
        <v>4013</v>
      </c>
      <c r="Q1714" s="21"/>
      <c r="R1714" s="1"/>
      <c r="S1714" s="1" t="str">
        <f aca="false">IF(E1714=F1714,"","NOT EQUAL")</f>
        <v/>
      </c>
      <c r="T1714" s="1" t="str">
        <f aca="false">IF(ISNA(VLOOKUP(P1714,'NEW XEQM.c'!D:D,1,0)),"--",VLOOKUP(P1714,'NEW XEQM.c'!D:G,3,0))</f>
        <v>RANI#</v>
      </c>
      <c r="U1714" s="1" t="s">
        <v>133</v>
      </c>
      <c r="W1714" s="0" t="e">
        <f aca="false">SUBSTITUTE(IF(AND(T1714="--",FIND("STD",E1714),FIND("fn",C1714)&gt;0,FIND("ITM_",P1714),I1714="CAT_FNCT"),E1714,""),"""","")</f>
        <v>#VALUE!</v>
      </c>
    </row>
    <row r="1715" customFormat="false" ht="15.75" hidden="false" customHeight="false" outlineLevel="0" collapsed="false">
      <c r="A1715" s="23" t="n">
        <f aca="false">IF(B1715=INT(B1715),ROW(),"")</f>
        <v>1715</v>
      </c>
      <c r="B1715" s="24" t="n">
        <f aca="false">IF(AND(MID(C1715,2,1)&lt;&gt;"/",MID(C1715,1,1)="/"),INT(B1714)+1,B1714+0.01)</f>
        <v>1677</v>
      </c>
      <c r="C1715" s="25" t="s">
        <v>4014</v>
      </c>
      <c r="D1715" s="25" t="s">
        <v>4015</v>
      </c>
      <c r="E1715" s="26" t="s">
        <v>4016</v>
      </c>
      <c r="F1715" s="26" t="s">
        <v>4016</v>
      </c>
      <c r="G1715" s="47" t="n">
        <v>0</v>
      </c>
      <c r="H1715" s="47" t="n">
        <v>0</v>
      </c>
      <c r="I1715" s="30" t="s">
        <v>20</v>
      </c>
      <c r="J1715" s="26" t="s">
        <v>21</v>
      </c>
      <c r="K1715" s="27" t="s">
        <v>22</v>
      </c>
      <c r="L1715" s="28" t="s">
        <v>7</v>
      </c>
      <c r="M1715" s="28" t="s">
        <v>8</v>
      </c>
      <c r="N1715" s="28"/>
      <c r="O1715" s="28"/>
      <c r="P1715" s="20" t="s">
        <v>4017</v>
      </c>
      <c r="Q1715" s="21"/>
      <c r="R1715" s="1"/>
      <c r="S1715" s="1" t="str">
        <f aca="false">IF(E1715=F1715,"","NOT EQUAL")</f>
        <v/>
      </c>
      <c r="T1715" s="1" t="str">
        <f aca="false">IF(ISNA(VLOOKUP(P1715,'NEW XEQM.c'!D:D,1,0)),"--",VLOOKUP(P1715,'NEW XEQM.c'!D:G,3,0))</f>
        <v>--</v>
      </c>
      <c r="U1715" s="1"/>
      <c r="W1715" s="0" t="str">
        <f aca="false">SUBSTITUTE(IF(AND(T1715="--",FIND("STD",E1715),FIND("fn",C1715)&gt;0,FIND("ITM_",P1715),I1715="CAT_FNCT"),E1715,""),"""","")</f>
        <v>STD_PRINTER x</v>
      </c>
    </row>
    <row r="1716" customFormat="false" ht="15.75" hidden="false" customHeight="false" outlineLevel="0" collapsed="false">
      <c r="A1716" s="1" t="n">
        <f aca="false">IF(B1716=INT(B1716),ROW(),"")</f>
        <v>1716</v>
      </c>
      <c r="B1716" s="24" t="n">
        <f aca="false">IF(AND(MID(C1716,2,1)&lt;&gt;"/",MID(C1716,1,1)="/"),INT(B1715)+1,B1715+0.01)</f>
        <v>1678</v>
      </c>
      <c r="C1716" s="43" t="s">
        <v>0</v>
      </c>
      <c r="D1716" s="43" t="s">
        <v>1</v>
      </c>
      <c r="E1716" s="44" t="str">
        <f aca="false">CHAR(34)&amp;IF(B1716&lt;10,"000",IF(B1716&lt;100,"00",IF(B1716&lt;1000,"0","")))&amp;$B1716&amp;CHAR(34)</f>
        <v>"1678"</v>
      </c>
      <c r="F1716" s="44" t="str">
        <f aca="false">E1716</f>
        <v>"1678"</v>
      </c>
      <c r="G1716" s="45" t="n">
        <v>0</v>
      </c>
      <c r="H1716" s="45" t="n">
        <v>0</v>
      </c>
      <c r="I1716" s="44" t="s">
        <v>243</v>
      </c>
      <c r="J1716" s="16" t="s">
        <v>21</v>
      </c>
      <c r="K1716" s="46" t="s">
        <v>6</v>
      </c>
      <c r="L1716" s="0" t="s">
        <v>7</v>
      </c>
      <c r="M1716" s="0" t="s">
        <v>244</v>
      </c>
      <c r="P1716" s="20" t="str">
        <f aca="false">"ITM_"&amp;IF(B1716&lt;10,"000",IF(B1716&lt;100,"00",IF(B1716&lt;1000,"0","")))&amp;$B1716</f>
        <v>ITM_1678</v>
      </c>
      <c r="Q1716" s="21"/>
      <c r="R1716" s="1"/>
      <c r="S1716" s="1" t="str">
        <f aca="false">IF(E1716=F1716,"","NOT EQUAL")</f>
        <v/>
      </c>
      <c r="T1716" s="1" t="str">
        <f aca="false">IF(ISNA(VLOOKUP(P1716,'NEW XEQM.c'!D:D,1,0)),"--",VLOOKUP(P1716,'NEW XEQM.c'!D:G,3,0))</f>
        <v>--</v>
      </c>
      <c r="U1716" s="1"/>
      <c r="W1716" s="0" t="e">
        <f aca="false">SUBSTITUTE(IF(AND(T1716="--",FIND("STD",E1716),FIND("fn",C1716)&gt;0,FIND("ITM_",P1716),I1716="CAT_FNCT"),E1716,""),"""","")</f>
        <v>#VALUE!</v>
      </c>
    </row>
    <row r="1717" customFormat="false" ht="15.75" hidden="false" customHeight="false" outlineLevel="0" collapsed="false">
      <c r="A1717" s="23" t="n">
        <f aca="false">IF(B1717=INT(B1717),ROW(),"")</f>
        <v>1717</v>
      </c>
      <c r="B1717" s="24" t="n">
        <f aca="false">IF(AND(MID(C1717,2,1)&lt;&gt;"/",MID(C1717,1,1)="/"),INT(B1716)+1,B1716+0.01)</f>
        <v>1679</v>
      </c>
      <c r="C1717" s="25" t="s">
        <v>4018</v>
      </c>
      <c r="D1717" s="25" t="s">
        <v>1</v>
      </c>
      <c r="E1717" s="26" t="s">
        <v>4019</v>
      </c>
      <c r="F1717" s="26" t="s">
        <v>4019</v>
      </c>
      <c r="G1717" s="47" t="n">
        <v>0</v>
      </c>
      <c r="H1717" s="47" t="n">
        <v>0</v>
      </c>
      <c r="I1717" s="30" t="s">
        <v>20</v>
      </c>
      <c r="J1717" s="26" t="s">
        <v>21</v>
      </c>
      <c r="K1717" s="27" t="s">
        <v>22</v>
      </c>
      <c r="L1717" s="28" t="s">
        <v>7</v>
      </c>
      <c r="M1717" s="28" t="s">
        <v>8</v>
      </c>
      <c r="N1717" s="28"/>
      <c r="O1717" s="28"/>
      <c r="P1717" s="20" t="s">
        <v>4020</v>
      </c>
      <c r="Q1717" s="21"/>
      <c r="R1717" s="1"/>
      <c r="S1717" s="1" t="str">
        <f aca="false">IF(E1717=F1717,"","NOT EQUAL")</f>
        <v/>
      </c>
      <c r="T1717" s="1" t="str">
        <f aca="false">IF(ISNA(VLOOKUP(P1717,'NEW XEQM.c'!D:D,1,0)),"--",VLOOKUP(P1717,'NEW XEQM.c'!D:G,3,0))</f>
        <v>--</v>
      </c>
      <c r="U1717" s="1" t="s">
        <v>3661</v>
      </c>
      <c r="W1717" s="0" t="e">
        <f aca="false">SUBSTITUTE(IF(AND(T1717="--",FIND("STD",E1717),FIND("fn",C1717)&gt;0,FIND("ITM_",P1717),I1717="CAT_FNCT"),E1717,""),"""","")</f>
        <v>#VALUE!</v>
      </c>
    </row>
    <row r="1718" customFormat="false" ht="15.75" hidden="false" customHeight="false" outlineLevel="0" collapsed="false">
      <c r="A1718" s="23" t="n">
        <f aca="false">IF(B1718=INT(B1718),ROW(),"")</f>
        <v>1718</v>
      </c>
      <c r="B1718" s="24" t="n">
        <f aca="false">IF(AND(MID(C1718,2,1)&lt;&gt;"/",MID(C1718,1,1)="/"),INT(B1717)+1,B1717+0.01)</f>
        <v>1680</v>
      </c>
      <c r="C1718" s="25" t="s">
        <v>4021</v>
      </c>
      <c r="D1718" s="25" t="s">
        <v>1</v>
      </c>
      <c r="E1718" s="26" t="s">
        <v>4022</v>
      </c>
      <c r="F1718" s="26" t="s">
        <v>4022</v>
      </c>
      <c r="G1718" s="50" t="n">
        <v>0</v>
      </c>
      <c r="H1718" s="50" t="n">
        <v>0</v>
      </c>
      <c r="I1718" s="30" t="s">
        <v>20</v>
      </c>
      <c r="J1718" s="26" t="s">
        <v>21</v>
      </c>
      <c r="K1718" s="27" t="s">
        <v>22</v>
      </c>
      <c r="L1718" s="28" t="s">
        <v>7</v>
      </c>
      <c r="M1718" s="28" t="s">
        <v>8</v>
      </c>
      <c r="N1718" s="28"/>
      <c r="O1718" s="28"/>
      <c r="P1718" s="20" t="s">
        <v>4023</v>
      </c>
      <c r="Q1718" s="21"/>
      <c r="R1718" s="1"/>
      <c r="S1718" s="1" t="str">
        <f aca="false">IF(E1718=F1718,"","NOT EQUAL")</f>
        <v/>
      </c>
      <c r="T1718" s="1" t="str">
        <f aca="false">IF(ISNA(VLOOKUP(P1718,'NEW XEQM.c'!D:D,1,0)),"--",VLOOKUP(P1718,'NEW XEQM.c'!D:G,3,0))</f>
        <v>(-1)^X</v>
      </c>
      <c r="U1718" s="1" t="s">
        <v>133</v>
      </c>
      <c r="W1718" s="0" t="str">
        <f aca="false">SUBSTITUTE(IF(AND(T1718="--",FIND("STD",E1718),FIND("fn",C1718)&gt;0,FIND("ITM_",P1718),I1718="CAT_FNCT"),E1718,""),"""","")</f>
        <v/>
      </c>
    </row>
    <row r="1719" customFormat="false" ht="15.75" hidden="false" customHeight="false" outlineLevel="0" collapsed="false">
      <c r="A1719" s="23" t="n">
        <f aca="false">IF(B1719=INT(B1719),ROW(),"")</f>
        <v>1719</v>
      </c>
      <c r="B1719" s="24" t="n">
        <f aca="false">IF(AND(MID(C1719,2,1)&lt;&gt;"/",MID(C1719,1,1)="/"),INT(B1718)+1,B1718+0.01)</f>
        <v>1681</v>
      </c>
      <c r="C1719" s="25" t="s">
        <v>4024</v>
      </c>
      <c r="D1719" s="25" t="s">
        <v>1</v>
      </c>
      <c r="E1719" s="26" t="s">
        <v>4025</v>
      </c>
      <c r="F1719" s="26" t="s">
        <v>4025</v>
      </c>
      <c r="G1719" s="50" t="n">
        <v>0</v>
      </c>
      <c r="H1719" s="50" t="n">
        <v>0</v>
      </c>
      <c r="I1719" s="30" t="s">
        <v>20</v>
      </c>
      <c r="J1719" s="26" t="s">
        <v>21</v>
      </c>
      <c r="K1719" s="27" t="s">
        <v>22</v>
      </c>
      <c r="L1719" s="28" t="s">
        <v>7</v>
      </c>
      <c r="M1719" s="28" t="s">
        <v>8</v>
      </c>
      <c r="N1719" s="28"/>
      <c r="O1719" s="28"/>
      <c r="P1719" s="20" t="s">
        <v>4026</v>
      </c>
      <c r="Q1719" s="21"/>
      <c r="R1719" s="1"/>
      <c r="S1719" s="1" t="str">
        <f aca="false">IF(E1719=F1719,"","NOT EQUAL")</f>
        <v/>
      </c>
      <c r="T1719" s="1" t="str">
        <f aca="false">IF(ISNA(VLOOKUP(P1719,'NEW XEQM.c'!D:D,1,0)),"--",VLOOKUP(P1719,'NEW XEQM.c'!D:G,3,0))</f>
        <v>--</v>
      </c>
      <c r="U1719" s="1"/>
      <c r="W1719" s="0" t="str">
        <f aca="false">SUBSTITUTE(IF(AND(T1719="--",FIND("STD",E1719),FIND("fn",C1719)&gt;0,FIND("ITM_",P1719),I1719="CAT_FNCT"),E1719,""),"""","")</f>
        <v>STD_CROSS MOD</v>
      </c>
    </row>
    <row r="1720" customFormat="false" ht="15.75" hidden="false" customHeight="false" outlineLevel="0" collapsed="false">
      <c r="A1720" s="23" t="n">
        <f aca="false">IF(B1720=INT(B1720),ROW(),"")</f>
        <v>1720</v>
      </c>
      <c r="B1720" s="24" t="n">
        <f aca="false">IF(AND(MID(C1720,2,1)&lt;&gt;"/",MID(C1720,1,1)="/"),INT(B1719)+1,B1719+0.01)</f>
        <v>1682</v>
      </c>
      <c r="C1720" s="25" t="s">
        <v>4027</v>
      </c>
      <c r="D1720" s="25" t="s">
        <v>1</v>
      </c>
      <c r="E1720" s="26" t="s">
        <v>4028</v>
      </c>
      <c r="F1720" s="26" t="s">
        <v>4028</v>
      </c>
      <c r="G1720" s="50" t="n">
        <v>0</v>
      </c>
      <c r="H1720" s="50" t="n">
        <v>0</v>
      </c>
      <c r="I1720" s="30" t="s">
        <v>20</v>
      </c>
      <c r="J1720" s="26" t="s">
        <v>21</v>
      </c>
      <c r="K1720" s="27" t="s">
        <v>22</v>
      </c>
      <c r="L1720" s="28" t="s">
        <v>7</v>
      </c>
      <c r="M1720" s="28" t="s">
        <v>8</v>
      </c>
      <c r="N1720" s="28"/>
      <c r="O1720" s="28"/>
      <c r="P1720" s="20" t="s">
        <v>4029</v>
      </c>
      <c r="Q1720" s="21"/>
      <c r="R1720" s="1"/>
      <c r="S1720" s="1" t="str">
        <f aca="false">IF(E1720=F1720,"","NOT EQUAL")</f>
        <v/>
      </c>
      <c r="T1720" s="1" t="str">
        <f aca="false">IF(ISNA(VLOOKUP(P1720,'NEW XEQM.c'!D:D,1,0)),"--",VLOOKUP(P1720,'NEW XEQM.c'!D:G,3,0))</f>
        <v>--</v>
      </c>
      <c r="U1720" s="1"/>
      <c r="W1720" s="0" t="str">
        <f aca="false">SUBSTITUTE(IF(AND(T1720="--",FIND("STD",E1720),FIND("fn",C1720)&gt;0,FIND("ITM_",P1720),I1720="CAT_FNCT"),E1720,""),"""","")</f>
        <v>STD_RIGHT_ARROW DATE</v>
      </c>
    </row>
    <row r="1721" customFormat="false" ht="15.75" hidden="false" customHeight="false" outlineLevel="0" collapsed="false">
      <c r="A1721" s="23" t="n">
        <f aca="false">IF(B1721=INT(B1721),ROW(),"")</f>
        <v>1721</v>
      </c>
      <c r="B1721" s="24" t="n">
        <f aca="false">IF(AND(MID(C1721,2,1)&lt;&gt;"/",MID(C1721,1,1)="/"),INT(B1720)+1,B1720+0.01)</f>
        <v>1683</v>
      </c>
      <c r="C1721" s="25" t="s">
        <v>4030</v>
      </c>
      <c r="D1721" s="25" t="s">
        <v>1</v>
      </c>
      <c r="E1721" s="26" t="s">
        <v>4031</v>
      </c>
      <c r="F1721" s="26" t="s">
        <v>4031</v>
      </c>
      <c r="G1721" s="50" t="n">
        <v>0</v>
      </c>
      <c r="H1721" s="50" t="n">
        <v>0</v>
      </c>
      <c r="I1721" s="30" t="s">
        <v>20</v>
      </c>
      <c r="J1721" s="26" t="s">
        <v>21</v>
      </c>
      <c r="K1721" s="27" t="s">
        <v>22</v>
      </c>
      <c r="L1721" s="28" t="s">
        <v>7</v>
      </c>
      <c r="M1721" s="28" t="s">
        <v>8</v>
      </c>
      <c r="N1721" s="28"/>
      <c r="O1721" s="28"/>
      <c r="P1721" s="20" t="s">
        <v>4032</v>
      </c>
      <c r="Q1721" s="21"/>
      <c r="R1721" s="1"/>
      <c r="S1721" s="1" t="str">
        <f aca="false">IF(E1721=F1721,"","NOT EQUAL")</f>
        <v/>
      </c>
      <c r="T1721" s="1" t="str">
        <f aca="false">IF(ISNA(VLOOKUP(P1721,'NEW XEQM.c'!D:D,1,0)),"--",VLOOKUP(P1721,'NEW XEQM.c'!D:G,3,0))</f>
        <v>SN</v>
      </c>
      <c r="U1721" s="1"/>
      <c r="W1721" s="0" t="e">
        <f aca="false">SUBSTITUTE(IF(AND(T1721="--",FIND("STD",E1721),FIND("fn",C1721)&gt;0,FIND("ITM_",P1721),I1721="CAT_FNCT"),E1721,""),"""","")</f>
        <v>#VALUE!</v>
      </c>
    </row>
    <row r="1722" customFormat="false" ht="15.75" hidden="false" customHeight="false" outlineLevel="0" collapsed="false">
      <c r="A1722" s="23" t="n">
        <f aca="false">IF(B1722=INT(B1722),ROW(),"")</f>
        <v>1722</v>
      </c>
      <c r="B1722" s="24" t="n">
        <f aca="false">IF(AND(MID(C1722,2,1)&lt;&gt;"/",MID(C1722,1,1)="/"),INT(B1721)+1,B1721+0.01)</f>
        <v>1684</v>
      </c>
      <c r="C1722" s="25" t="s">
        <v>4033</v>
      </c>
      <c r="D1722" s="25" t="s">
        <v>1</v>
      </c>
      <c r="E1722" s="26" t="s">
        <v>4034</v>
      </c>
      <c r="F1722" s="26" t="s">
        <v>4034</v>
      </c>
      <c r="G1722" s="50" t="n">
        <v>0</v>
      </c>
      <c r="H1722" s="50" t="n">
        <v>0</v>
      </c>
      <c r="I1722" s="30" t="s">
        <v>20</v>
      </c>
      <c r="J1722" s="26" t="s">
        <v>21</v>
      </c>
      <c r="K1722" s="27" t="s">
        <v>22</v>
      </c>
      <c r="L1722" s="28" t="s">
        <v>7</v>
      </c>
      <c r="M1722" s="28" t="s">
        <v>8</v>
      </c>
      <c r="N1722" s="28"/>
      <c r="O1722" s="28"/>
      <c r="P1722" s="20" t="s">
        <v>4035</v>
      </c>
      <c r="Q1722" s="21"/>
      <c r="R1722" s="1"/>
      <c r="S1722" s="1" t="str">
        <f aca="false">IF(E1722=F1722,"","NOT EQUAL")</f>
        <v/>
      </c>
      <c r="T1722" s="1" t="str">
        <f aca="false">IF(ISNA(VLOOKUP(P1722,'NEW XEQM.c'!D:D,1,0)),"--",VLOOKUP(P1722,'NEW XEQM.c'!D:G,3,0))</f>
        <v>CN</v>
      </c>
      <c r="U1722" s="1"/>
      <c r="W1722" s="0" t="e">
        <f aca="false">SUBSTITUTE(IF(AND(T1722="--",FIND("STD",E1722),FIND("fn",C1722)&gt;0,FIND("ITM_",P1722),I1722="CAT_FNCT"),E1722,""),"""","")</f>
        <v>#VALUE!</v>
      </c>
    </row>
    <row r="1723" customFormat="false" ht="15.75" hidden="false" customHeight="false" outlineLevel="0" collapsed="false">
      <c r="A1723" s="23" t="n">
        <f aca="false">IF(B1723=INT(B1723),ROW(),"")</f>
        <v>1723</v>
      </c>
      <c r="B1723" s="24" t="n">
        <f aca="false">IF(AND(MID(C1723,2,1)&lt;&gt;"/",MID(C1723,1,1)="/"),INT(B1722)+1,B1722+0.01)</f>
        <v>1685</v>
      </c>
      <c r="C1723" s="25" t="s">
        <v>4036</v>
      </c>
      <c r="D1723" s="25" t="s">
        <v>1</v>
      </c>
      <c r="E1723" s="26" t="s">
        <v>4037</v>
      </c>
      <c r="F1723" s="26" t="s">
        <v>4037</v>
      </c>
      <c r="G1723" s="50" t="n">
        <v>0</v>
      </c>
      <c r="H1723" s="50" t="n">
        <v>0</v>
      </c>
      <c r="I1723" s="30" t="s">
        <v>20</v>
      </c>
      <c r="J1723" s="26" t="s">
        <v>21</v>
      </c>
      <c r="K1723" s="27" t="s">
        <v>22</v>
      </c>
      <c r="L1723" s="28" t="s">
        <v>7</v>
      </c>
      <c r="M1723" s="28" t="s">
        <v>8</v>
      </c>
      <c r="N1723" s="28"/>
      <c r="O1723" s="28"/>
      <c r="P1723" s="20" t="s">
        <v>4038</v>
      </c>
      <c r="Q1723" s="21"/>
      <c r="R1723" s="1"/>
      <c r="S1723" s="1" t="str">
        <f aca="false">IF(E1723=F1723,"","NOT EQUAL")</f>
        <v/>
      </c>
      <c r="T1723" s="1" t="str">
        <f aca="false">IF(ISNA(VLOOKUP(P1723,'NEW XEQM.c'!D:D,1,0)),"--",VLOOKUP(P1723,'NEW XEQM.c'!D:G,3,0))</f>
        <v>DN</v>
      </c>
      <c r="U1723" s="1"/>
      <c r="W1723" s="0" t="e">
        <f aca="false">SUBSTITUTE(IF(AND(T1723="--",FIND("STD",E1723),FIND("fn",C1723)&gt;0,FIND("ITM_",P1723),I1723="CAT_FNCT"),E1723,""),"""","")</f>
        <v>#VALUE!</v>
      </c>
    </row>
    <row r="1724" customFormat="false" ht="15.75" hidden="false" customHeight="false" outlineLevel="0" collapsed="false">
      <c r="A1724" s="23" t="n">
        <f aca="false">IF(B1724=INT(B1724),ROW(),"")</f>
        <v>1724</v>
      </c>
      <c r="B1724" s="24" t="n">
        <f aca="false">IF(AND(MID(C1724,2,1)&lt;&gt;"/",MID(C1724,1,1)="/"),INT(B1723)+1,B1723+0.01)</f>
        <v>1686</v>
      </c>
      <c r="C1724" s="25" t="s">
        <v>4039</v>
      </c>
      <c r="D1724" s="25" t="s">
        <v>1</v>
      </c>
      <c r="E1724" s="26" t="s">
        <v>4040</v>
      </c>
      <c r="F1724" s="26" t="s">
        <v>4041</v>
      </c>
      <c r="G1724" s="50" t="n">
        <v>0</v>
      </c>
      <c r="H1724" s="50" t="n">
        <v>0</v>
      </c>
      <c r="I1724" s="44" t="s">
        <v>20</v>
      </c>
      <c r="J1724" s="26" t="s">
        <v>21</v>
      </c>
      <c r="K1724" s="27" t="s">
        <v>22</v>
      </c>
      <c r="L1724" s="28" t="s">
        <v>7</v>
      </c>
      <c r="M1724" s="28" t="s">
        <v>8</v>
      </c>
      <c r="N1724" s="28" t="s">
        <v>4042</v>
      </c>
      <c r="O1724" s="28"/>
      <c r="P1724" s="20" t="s">
        <v>4043</v>
      </c>
      <c r="Q1724" s="21"/>
      <c r="R1724" s="1"/>
      <c r="S1724" s="1" t="str">
        <f aca="false">IF(E1724=F1724,"","NOT EQUAL")</f>
        <v>NOT EQUAL</v>
      </c>
      <c r="T1724" s="1" t="str">
        <f aca="false">IF(ISNA(VLOOKUP(P1724,'NEW XEQM.c'!D:D,1,0)),"--",VLOOKUP(P1724,'NEW XEQM.c'!D:G,3,0))</f>
        <v>--</v>
      </c>
      <c r="U1724" s="1" t="s">
        <v>273</v>
      </c>
      <c r="W1724" s="0" t="str">
        <f aca="false">SUBSTITUTE(IF(AND(T1724="--",FIND("STD",E1724),FIND("fn",C1724)&gt;0,FIND("ITM_",P1724),I1724="CAT_FNCT"),E1724,""),"""","")</f>
        <v>STD_RIGHT_ARROW HR</v>
      </c>
    </row>
    <row r="1725" customFormat="false" ht="15.75" hidden="false" customHeight="false" outlineLevel="0" collapsed="false">
      <c r="A1725" s="23" t="n">
        <f aca="false">IF(B1725=INT(B1725),ROW(),"")</f>
        <v>1725</v>
      </c>
      <c r="B1725" s="24" t="n">
        <f aca="false">IF(AND(MID(C1725,2,1)&lt;&gt;"/",MID(C1725,1,1)="/"),INT(B1724)+1,B1724+0.01)</f>
        <v>1687</v>
      </c>
      <c r="C1725" s="25" t="s">
        <v>4044</v>
      </c>
      <c r="D1725" s="25" t="s">
        <v>138</v>
      </c>
      <c r="E1725" s="26" t="s">
        <v>4045</v>
      </c>
      <c r="F1725" s="26" t="s">
        <v>4045</v>
      </c>
      <c r="G1725" s="50" t="n">
        <v>0</v>
      </c>
      <c r="H1725" s="50" t="n">
        <v>0</v>
      </c>
      <c r="I1725" s="30" t="s">
        <v>20</v>
      </c>
      <c r="J1725" s="26" t="s">
        <v>21</v>
      </c>
      <c r="K1725" s="27" t="s">
        <v>22</v>
      </c>
      <c r="L1725" s="28" t="s">
        <v>7</v>
      </c>
      <c r="M1725" s="28" t="s">
        <v>8</v>
      </c>
      <c r="N1725" s="28"/>
      <c r="O1725" s="28" t="s">
        <v>4046</v>
      </c>
      <c r="P1725" s="20" t="s">
        <v>4047</v>
      </c>
      <c r="Q1725" s="21"/>
      <c r="R1725" s="1"/>
      <c r="S1725" s="1" t="str">
        <f aca="false">IF(E1725=F1725,"","NOT EQUAL")</f>
        <v/>
      </c>
      <c r="T1725" s="1" t="str">
        <f aca="false">IF(ISNA(VLOOKUP(P1725,'NEW XEQM.c'!D:D,1,0)),"--",VLOOKUP(P1725,'NEW XEQM.c'!D:G,3,0))</f>
        <v>--</v>
      </c>
      <c r="U1725" s="1" t="s">
        <v>273</v>
      </c>
      <c r="W1725" s="0" t="str">
        <f aca="false">SUBSTITUTE(IF(AND(T1725="--",FIND("STD",E1725),FIND("fn",C1725)&gt;0,FIND("ITM_",P1725),I1725="CAT_FNCT"),E1725,""),"""","")</f>
        <v>STD_RIGHT_ARROW h.ms</v>
      </c>
    </row>
    <row r="1726" customFormat="false" ht="15.75" hidden="false" customHeight="false" outlineLevel="0" collapsed="false">
      <c r="A1726" s="23" t="n">
        <f aca="false">IF(B1726=INT(B1726),ROW(),"")</f>
        <v>1726</v>
      </c>
      <c r="B1726" s="24" t="n">
        <f aca="false">IF(AND(MID(C1726,2,1)&lt;&gt;"/",MID(C1726,1,1)="/"),INT(B1725)+1,B1725+0.01)</f>
        <v>1688</v>
      </c>
      <c r="C1726" s="25" t="s">
        <v>4048</v>
      </c>
      <c r="D1726" s="34" t="s">
        <v>4049</v>
      </c>
      <c r="E1726" s="26" t="s">
        <v>4050</v>
      </c>
      <c r="F1726" s="26" t="s">
        <v>684</v>
      </c>
      <c r="G1726" s="50" t="n">
        <v>2</v>
      </c>
      <c r="H1726" s="50" t="n">
        <v>16</v>
      </c>
      <c r="I1726" s="199" t="s">
        <v>4</v>
      </c>
      <c r="J1726" s="26" t="s">
        <v>21</v>
      </c>
      <c r="K1726" s="27" t="s">
        <v>22</v>
      </c>
      <c r="L1726" s="28" t="s">
        <v>7</v>
      </c>
      <c r="M1726" s="28" t="s">
        <v>152</v>
      </c>
      <c r="N1726" s="28" t="s">
        <v>3199</v>
      </c>
      <c r="O1726" s="25"/>
      <c r="P1726" s="20" t="s">
        <v>4051</v>
      </c>
      <c r="Q1726" s="21"/>
      <c r="R1726" s="1"/>
      <c r="S1726" s="1" t="str">
        <f aca="false">IF(E1726=F1726,"","NOT EQUAL")</f>
        <v>NOT EQUAL</v>
      </c>
      <c r="T1726" s="1" t="str">
        <f aca="false">IF(ISNA(VLOOKUP(P1726,'NEW XEQM.c'!D:D,1,0)),"--",VLOOKUP(P1726,'NEW XEQM.c'!D:G,3,0))</f>
        <v>--</v>
      </c>
      <c r="U1726" s="1" t="s">
        <v>273</v>
      </c>
      <c r="W1726" s="0" t="str">
        <f aca="false">SUBSTITUTE(IF(AND(T1726="--",FIND("STD",E1726),FIND("fn",C1726)&gt;0,FIND("ITM_",P1726),I1726="CAT_FNCT"),E1726,""),"""","")</f>
        <v/>
      </c>
    </row>
    <row r="1727" customFormat="false" ht="15.75" hidden="false" customHeight="false" outlineLevel="0" collapsed="false">
      <c r="A1727" s="1" t="n">
        <f aca="false">IF(B1727=INT(B1727),ROW(),"")</f>
        <v>1727</v>
      </c>
      <c r="B1727" s="24" t="n">
        <f aca="false">IF(AND(MID(C1727,2,1)&lt;&gt;"/",MID(C1727,1,1)="/"),INT(B1726)+1,B1726+0.01)</f>
        <v>1689</v>
      </c>
      <c r="C1727" s="43" t="s">
        <v>0</v>
      </c>
      <c r="D1727" s="43" t="s">
        <v>1</v>
      </c>
      <c r="E1727" s="44" t="str">
        <f aca="false">CHAR(34)&amp;IF(B1727&lt;10,"000",IF(B1727&lt;100,"00",IF(B1727&lt;1000,"0","")))&amp;$B1727&amp;CHAR(34)</f>
        <v>"1689"</v>
      </c>
      <c r="F1727" s="44" t="str">
        <f aca="false">E1727</f>
        <v>"1689"</v>
      </c>
      <c r="G1727" s="45" t="n">
        <v>0</v>
      </c>
      <c r="H1727" s="45" t="n">
        <v>0</v>
      </c>
      <c r="I1727" s="44" t="s">
        <v>243</v>
      </c>
      <c r="J1727" s="16" t="s">
        <v>5</v>
      </c>
      <c r="K1727" s="46" t="s">
        <v>6</v>
      </c>
      <c r="L1727" s="0" t="s">
        <v>7</v>
      </c>
      <c r="M1727" s="0" t="s">
        <v>244</v>
      </c>
      <c r="P1727" s="20" t="str">
        <f aca="false">"MNU_"&amp;IF(B1727&lt;10,"000",IF(B1727&lt;100,"00",IF(B1727&lt;1000,"0","")))&amp;$B1727</f>
        <v>MNU_1689</v>
      </c>
      <c r="Q1727" s="21"/>
      <c r="R1727" s="1"/>
      <c r="S1727" s="1" t="str">
        <f aca="false">IF(E1727=F1727,"","NOT EQUAL")</f>
        <v/>
      </c>
      <c r="T1727" s="1" t="str">
        <f aca="false">IF(ISNA(VLOOKUP(P1727,'NEW XEQM.c'!D:D,1,0)),"--",VLOOKUP(P1727,'NEW XEQM.c'!D:G,3,0))</f>
        <v>--</v>
      </c>
      <c r="U1727" s="1"/>
      <c r="W1727" s="0" t="e">
        <f aca="false">SUBSTITUTE(IF(AND(T1727="--",FIND("STD",E1727),FIND("fn",C1727)&gt;0,FIND("ITM_",P1727),I1727="CAT_FNCT"),E1727,""),"""","")</f>
        <v>#VALUE!</v>
      </c>
    </row>
    <row r="1728" customFormat="false" ht="15.75" hidden="false" customHeight="false" outlineLevel="0" collapsed="false">
      <c r="A1728" s="1" t="n">
        <f aca="false">IF(B1728=INT(B1728),ROW(),"")</f>
        <v>1728</v>
      </c>
      <c r="B1728" s="24" t="n">
        <f aca="false">IF(AND(MID(C1728,2,1)&lt;&gt;"/",MID(C1728,1,1)="/"),INT(B1727)+1,B1727+0.01)</f>
        <v>1690</v>
      </c>
      <c r="C1728" s="43" t="s">
        <v>0</v>
      </c>
      <c r="D1728" s="43" t="s">
        <v>1</v>
      </c>
      <c r="E1728" s="44" t="str">
        <f aca="false">CHAR(34)&amp;IF(B1728&lt;10,"000",IF(B1728&lt;100,"00",IF(B1728&lt;1000,"0","")))&amp;$B1728&amp;CHAR(34)</f>
        <v>"1690"</v>
      </c>
      <c r="F1728" s="44" t="str">
        <f aca="false">E1728</f>
        <v>"1690"</v>
      </c>
      <c r="G1728" s="45" t="n">
        <v>0</v>
      </c>
      <c r="H1728" s="45" t="n">
        <v>0</v>
      </c>
      <c r="I1728" s="44" t="s">
        <v>243</v>
      </c>
      <c r="J1728" s="16" t="s">
        <v>21</v>
      </c>
      <c r="K1728" s="46" t="s">
        <v>6</v>
      </c>
      <c r="L1728" s="0" t="s">
        <v>7</v>
      </c>
      <c r="M1728" s="0" t="s">
        <v>244</v>
      </c>
      <c r="P1728" s="20" t="str">
        <f aca="false">"ITM_"&amp;IF(B1728&lt;10,"000",IF(B1728&lt;100,"00",IF(B1728&lt;1000,"0","")))&amp;$B1728</f>
        <v>ITM_1690</v>
      </c>
      <c r="Q1728" s="21"/>
      <c r="R1728" s="1"/>
      <c r="S1728" s="1" t="str">
        <f aca="false">IF(E1728=F1728,"","NOT EQUAL")</f>
        <v/>
      </c>
      <c r="T1728" s="1" t="str">
        <f aca="false">IF(ISNA(VLOOKUP(P1728,'NEW XEQM.c'!D:D,1,0)),"--",VLOOKUP(P1728,'NEW XEQM.c'!D:G,3,0))</f>
        <v>--</v>
      </c>
      <c r="U1728" s="1"/>
      <c r="W1728" s="0" t="e">
        <f aca="false">SUBSTITUTE(IF(AND(T1728="--",FIND("STD",E1728),FIND("fn",C1728)&gt;0,FIND("ITM_",P1728),I1728="CAT_FNCT"),E1728,""),"""","")</f>
        <v>#VALUE!</v>
      </c>
    </row>
    <row r="1729" customFormat="false" ht="15.75" hidden="false" customHeight="false" outlineLevel="0" collapsed="false">
      <c r="A1729" s="1" t="n">
        <f aca="false">IF(B1729=INT(B1729),ROW(),"")</f>
        <v>1729</v>
      </c>
      <c r="B1729" s="24" t="n">
        <f aca="false">IF(AND(MID(C1729,2,1)&lt;&gt;"/",MID(C1729,1,1)="/"),INT(B1728)+1,B1728+0.01)</f>
        <v>1691</v>
      </c>
      <c r="C1729" s="43" t="s">
        <v>0</v>
      </c>
      <c r="D1729" s="43" t="s">
        <v>1</v>
      </c>
      <c r="E1729" s="44" t="str">
        <f aca="false">CHAR(34)&amp;IF(B1729&lt;10,"000",IF(B1729&lt;100,"00",IF(B1729&lt;1000,"0","")))&amp;$B1729&amp;CHAR(34)</f>
        <v>"1691"</v>
      </c>
      <c r="F1729" s="44" t="str">
        <f aca="false">E1729</f>
        <v>"1691"</v>
      </c>
      <c r="G1729" s="45" t="n">
        <v>0</v>
      </c>
      <c r="H1729" s="45" t="n">
        <v>0</v>
      </c>
      <c r="I1729" s="44" t="s">
        <v>243</v>
      </c>
      <c r="J1729" s="16" t="s">
        <v>21</v>
      </c>
      <c r="K1729" s="46" t="s">
        <v>6</v>
      </c>
      <c r="L1729" s="0" t="s">
        <v>7</v>
      </c>
      <c r="M1729" s="0" t="s">
        <v>244</v>
      </c>
      <c r="P1729" s="20" t="str">
        <f aca="false">"ITM_"&amp;IF(B1729&lt;10,"000",IF(B1729&lt;100,"00",IF(B1729&lt;1000,"0","")))&amp;$B1729</f>
        <v>ITM_1691</v>
      </c>
      <c r="Q1729" s="21"/>
      <c r="R1729" s="1"/>
      <c r="S1729" s="1" t="str">
        <f aca="false">IF(E1729=F1729,"","NOT EQUAL")</f>
        <v/>
      </c>
      <c r="T1729" s="1" t="str">
        <f aca="false">IF(ISNA(VLOOKUP(P1729,'NEW XEQM.c'!D:D,1,0)),"--",VLOOKUP(P1729,'NEW XEQM.c'!D:G,3,0))</f>
        <v>--</v>
      </c>
      <c r="U1729" s="1"/>
      <c r="W1729" s="0" t="e">
        <f aca="false">SUBSTITUTE(IF(AND(T1729="--",FIND("STD",E1729),FIND("fn",C1729)&gt;0,FIND("ITM_",P1729),I1729="CAT_FNCT"),E1729,""),"""","")</f>
        <v>#VALUE!</v>
      </c>
    </row>
    <row r="1730" customFormat="false" ht="15.75" hidden="false" customHeight="false" outlineLevel="0" collapsed="false">
      <c r="A1730" s="23" t="n">
        <f aca="false">IF(B1730=INT(B1730),ROW(),"")</f>
        <v>1730</v>
      </c>
      <c r="B1730" s="24" t="n">
        <f aca="false">IF(AND(MID(C1730,2,1)&lt;&gt;"/",MID(C1730,1,1)="/"),INT(B1729)+1,B1729+0.01)</f>
        <v>1692</v>
      </c>
      <c r="C1730" s="25" t="s">
        <v>4052</v>
      </c>
      <c r="D1730" s="25" t="s">
        <v>1</v>
      </c>
      <c r="E1730" s="26" t="s">
        <v>4053</v>
      </c>
      <c r="F1730" s="26" t="s">
        <v>4041</v>
      </c>
      <c r="G1730" s="47" t="n">
        <v>0</v>
      </c>
      <c r="H1730" s="47" t="n">
        <v>0</v>
      </c>
      <c r="I1730" s="44" t="s">
        <v>20</v>
      </c>
      <c r="J1730" s="26" t="s">
        <v>21</v>
      </c>
      <c r="K1730" s="27" t="s">
        <v>22</v>
      </c>
      <c r="L1730" s="28" t="s">
        <v>7</v>
      </c>
      <c r="M1730" s="28" t="s">
        <v>8</v>
      </c>
      <c r="N1730" s="28" t="s">
        <v>4042</v>
      </c>
      <c r="O1730" s="28"/>
      <c r="P1730" s="20" t="s">
        <v>4054</v>
      </c>
      <c r="Q1730" s="21"/>
      <c r="R1730" s="1"/>
      <c r="S1730" s="1" t="str">
        <f aca="false">IF(E1730=F1730,"","NOT EQUAL")</f>
        <v>NOT EQUAL</v>
      </c>
      <c r="T1730" s="1" t="str">
        <f aca="false">IF(ISNA(VLOOKUP(P1730,'NEW XEQM.c'!D:D,1,0)),"--",VLOOKUP(P1730,'NEW XEQM.c'!D:G,3,0))</f>
        <v>&gt;REAL</v>
      </c>
      <c r="U1730" s="35" t="s">
        <v>141</v>
      </c>
      <c r="W1730" s="0" t="str">
        <f aca="false">SUBSTITUTE(IF(AND(T1730="--",FIND("STD",E1730),FIND("fn",C1730)&gt;0,FIND("ITM_",P1730),I1730="CAT_FNCT"),E1730,""),"""","")</f>
        <v/>
      </c>
    </row>
    <row r="1731" customFormat="false" ht="15.75" hidden="false" customHeight="false" outlineLevel="0" collapsed="false">
      <c r="A1731" s="200" t="n">
        <f aca="false">IF(B1731=INT(B1731),ROW(),"")</f>
        <v>1731</v>
      </c>
      <c r="B1731" s="24" t="n">
        <f aca="false">IF(AND(MID(C1731,2,1)&lt;&gt;"/",MID(C1731,1,1)="/"),INT(B1730)+1,B1730+0.01)</f>
        <v>1693</v>
      </c>
      <c r="C1731" s="25" t="s">
        <v>4055</v>
      </c>
      <c r="D1731" s="201" t="s">
        <v>1</v>
      </c>
      <c r="E1731" s="202" t="s">
        <v>4056</v>
      </c>
      <c r="F1731" s="202" t="s">
        <v>4056</v>
      </c>
      <c r="G1731" s="203" t="n">
        <v>0</v>
      </c>
      <c r="H1731" s="203" t="n">
        <v>0</v>
      </c>
      <c r="I1731" s="202" t="s">
        <v>20</v>
      </c>
      <c r="J1731" s="202" t="s">
        <v>21</v>
      </c>
      <c r="K1731" s="204" t="s">
        <v>22</v>
      </c>
      <c r="L1731" s="205" t="s">
        <v>7</v>
      </c>
      <c r="M1731" s="205" t="s">
        <v>8</v>
      </c>
      <c r="N1731" s="206"/>
      <c r="O1731" s="205"/>
      <c r="P1731" s="20" t="s">
        <v>4057</v>
      </c>
      <c r="Q1731" s="21"/>
      <c r="R1731" s="1"/>
      <c r="S1731" s="1" t="str">
        <f aca="false">IF(E1731=F1731,"","NOT EQUAL")</f>
        <v/>
      </c>
      <c r="T1731" s="1" t="str">
        <f aca="false">IF(ISNA(VLOOKUP(P1731,'NEW XEQM.c'!D:D,1,0)),"--",VLOOKUP(P1731,'NEW XEQM.c'!D:G,3,0))</f>
        <v>--</v>
      </c>
      <c r="U1731" s="1" t="s">
        <v>3641</v>
      </c>
      <c r="W1731" s="0" t="str">
        <f aca="false">SUBSTITUTE(IF(AND(T1731="--",FIND("STD",E1731),FIND("fn",C1731)&gt;0,FIND("ITM_",P1731),I1731="CAT_FNCT"),E1731,""),"""","")</f>
        <v>% STD_SIGMA , STD_DELTA % STD_x_BAR</v>
      </c>
    </row>
    <row r="1732" customFormat="false" ht="15.75" hidden="false" customHeight="false" outlineLevel="0" collapsed="false">
      <c r="A1732" s="200" t="n">
        <f aca="false">IF(B1732=INT(B1732),ROW(),"")</f>
        <v>1732</v>
      </c>
      <c r="B1732" s="24" t="n">
        <f aca="false">IF(AND(MID(C1732,2,1)&lt;&gt;"/",MID(C1732,1,1)="/"),INT(B1731)+1,B1731+0.01)</f>
        <v>1694</v>
      </c>
      <c r="C1732" s="25" t="s">
        <v>4058</v>
      </c>
      <c r="D1732" s="201" t="s">
        <v>1</v>
      </c>
      <c r="E1732" s="202" t="s">
        <v>4059</v>
      </c>
      <c r="F1732" s="202" t="s">
        <v>4059</v>
      </c>
      <c r="G1732" s="203" t="n">
        <v>0</v>
      </c>
      <c r="H1732" s="203" t="n">
        <v>0</v>
      </c>
      <c r="I1732" s="202" t="s">
        <v>20</v>
      </c>
      <c r="J1732" s="202" t="s">
        <v>21</v>
      </c>
      <c r="K1732" s="204" t="s">
        <v>22</v>
      </c>
      <c r="L1732" s="205" t="s">
        <v>7</v>
      </c>
      <c r="M1732" s="205" t="s">
        <v>8</v>
      </c>
      <c r="N1732" s="206"/>
      <c r="O1732" s="205"/>
      <c r="P1732" s="20" t="s">
        <v>4060</v>
      </c>
      <c r="Q1732" s="21"/>
      <c r="R1732" s="1"/>
      <c r="S1732" s="1" t="str">
        <f aca="false">IF(E1732=F1732,"","NOT EQUAL")</f>
        <v/>
      </c>
      <c r="T1732" s="1" t="str">
        <f aca="false">IF(ISNA(VLOOKUP(P1732,'NEW XEQM.c'!D:D,1,0)),"--",VLOOKUP(P1732,'NEW XEQM.c'!D:G,3,0))</f>
        <v>--</v>
      </c>
      <c r="U1732" s="1" t="s">
        <v>3641</v>
      </c>
      <c r="W1732" s="0" t="str">
        <f aca="false">SUBSTITUTE(IF(AND(T1732="--",FIND("STD",E1732),FIND("fn",C1732)&gt;0,FIND("ITM_",P1732),I1732="CAT_FNCT"),E1732,""),"""","")</f>
        <v>STD_DELTA % STD_x_BAR</v>
      </c>
    </row>
    <row r="1733" customFormat="false" ht="15.75" hidden="false" customHeight="false" outlineLevel="0" collapsed="false">
      <c r="A1733" s="23" t="n">
        <f aca="false">IF(B1733=INT(B1733),ROW(),"")</f>
        <v>1733</v>
      </c>
      <c r="B1733" s="24" t="n">
        <f aca="false">IF(AND(MID(C1733,2,1)&lt;&gt;"/",MID(C1733,1,1)="/"),INT(B1732)+1,B1732+0.01)</f>
        <v>1695</v>
      </c>
      <c r="C1733" s="25" t="s">
        <v>4061</v>
      </c>
      <c r="D1733" s="25" t="s">
        <v>4062</v>
      </c>
      <c r="E1733" s="26" t="s">
        <v>2279</v>
      </c>
      <c r="F1733" s="26" t="s">
        <v>2279</v>
      </c>
      <c r="G1733" s="47" t="n">
        <v>0</v>
      </c>
      <c r="H1733" s="47" t="n">
        <v>0</v>
      </c>
      <c r="I1733" s="30" t="s">
        <v>20</v>
      </c>
      <c r="J1733" s="26" t="s">
        <v>21</v>
      </c>
      <c r="K1733" s="27" t="s">
        <v>22</v>
      </c>
      <c r="L1733" s="28" t="s">
        <v>7</v>
      </c>
      <c r="M1733" s="28" t="s">
        <v>4063</v>
      </c>
      <c r="N1733" s="28"/>
      <c r="O1733" s="28"/>
      <c r="P1733" s="20" t="s">
        <v>4064</v>
      </c>
      <c r="Q1733" s="21"/>
      <c r="R1733" s="1"/>
      <c r="S1733" s="1" t="str">
        <f aca="false">IF(E1733=F1733,"","NOT EQUAL")</f>
        <v/>
      </c>
      <c r="T1733" s="1" t="str">
        <f aca="false">IF(ISNA(VLOOKUP(P1733,'NEW XEQM.c'!D:D,1,0)),"--",VLOOKUP(P1733,'NEW XEQM.c'!D:G,3,0))</f>
        <v>--</v>
      </c>
      <c r="U1733" s="35"/>
      <c r="W1733" s="0" t="str">
        <f aca="false">SUBSTITUTE(IF(AND(T1733="--",FIND("STD",E1733),FIND("fn",C1733)&gt;0,FIND("ITM_",P1733),I1733="CAT_FNCT"),E1733,""),"""","")</f>
        <v>STD_RIGHT_OVER_LEFT_ARROW</v>
      </c>
    </row>
    <row r="1734" customFormat="false" ht="15.75" hidden="false" customHeight="false" outlineLevel="0" collapsed="false">
      <c r="A1734" s="23" t="n">
        <f aca="false">IF(B1734=INT(B1734),ROW(),"")</f>
        <v>1734</v>
      </c>
      <c r="B1734" s="24" t="n">
        <f aca="false">IF(AND(MID(C1734,2,1)&lt;&gt;"/",MID(C1734,1,1)="/"),INT(B1733)+1,B1733+0.01)</f>
        <v>1696</v>
      </c>
      <c r="C1734" s="25" t="s">
        <v>4065</v>
      </c>
      <c r="D1734" s="25" t="s">
        <v>1</v>
      </c>
      <c r="E1734" s="26" t="s">
        <v>4066</v>
      </c>
      <c r="F1734" s="26" t="s">
        <v>4066</v>
      </c>
      <c r="G1734" s="47" t="n">
        <v>0</v>
      </c>
      <c r="H1734" s="47" t="n">
        <v>0</v>
      </c>
      <c r="I1734" s="30" t="s">
        <v>20</v>
      </c>
      <c r="J1734" s="26" t="s">
        <v>21</v>
      </c>
      <c r="K1734" s="27" t="s">
        <v>22</v>
      </c>
      <c r="L1734" s="28" t="s">
        <v>7</v>
      </c>
      <c r="M1734" s="28" t="s">
        <v>8</v>
      </c>
      <c r="N1734" s="28"/>
      <c r="O1734" s="28"/>
      <c r="P1734" s="20" t="s">
        <v>4067</v>
      </c>
      <c r="Q1734" s="21"/>
      <c r="R1734" s="1"/>
      <c r="S1734" s="1" t="str">
        <f aca="false">IF(E1734=F1734,"","NOT EQUAL")</f>
        <v/>
      </c>
      <c r="T1734" s="1" t="str">
        <f aca="false">IF(ISNA(VLOOKUP(P1734,'NEW XEQM.c'!D:D,1,0)),"--",VLOOKUP(P1734,'NEW XEQM.c'!D:G,3,0))</f>
        <v>--</v>
      </c>
      <c r="U1734" s="1" t="s">
        <v>4068</v>
      </c>
      <c r="W1734" s="0" t="e">
        <f aca="false">SUBSTITUTE(IF(AND(T1734="--",FIND("STD",E1734),FIND("fn",C1734)&gt;0,FIND("ITM_",P1734),I1734="CAT_FNCT"),E1734,""),"""","")</f>
        <v>#VALUE!</v>
      </c>
    </row>
    <row r="1735" customFormat="false" ht="15.75" hidden="false" customHeight="false" outlineLevel="0" collapsed="false">
      <c r="A1735" s="23" t="n">
        <f aca="false">IF(B1735=INT(B1735),ROW(),"")</f>
        <v>1735</v>
      </c>
      <c r="B1735" s="24" t="n">
        <f aca="false">IF(AND(MID(C1735,2,1)&lt;&gt;"/",MID(C1735,1,1)="/"),INT(B1734)+1,B1734+0.01)</f>
        <v>1697</v>
      </c>
      <c r="C1735" s="25" t="s">
        <v>4069</v>
      </c>
      <c r="D1735" s="25" t="s">
        <v>1</v>
      </c>
      <c r="E1735" s="26" t="s">
        <v>4070</v>
      </c>
      <c r="F1735" s="26" t="s">
        <v>4070</v>
      </c>
      <c r="G1735" s="47" t="n">
        <v>0</v>
      </c>
      <c r="H1735" s="47" t="n">
        <v>0</v>
      </c>
      <c r="I1735" s="30" t="s">
        <v>20</v>
      </c>
      <c r="J1735" s="26" t="s">
        <v>21</v>
      </c>
      <c r="K1735" s="27" t="s">
        <v>22</v>
      </c>
      <c r="L1735" s="28" t="s">
        <v>7</v>
      </c>
      <c r="M1735" s="28" t="s">
        <v>8</v>
      </c>
      <c r="N1735" s="28"/>
      <c r="O1735" s="28"/>
      <c r="P1735" s="20" t="s">
        <v>4071</v>
      </c>
      <c r="Q1735" s="21"/>
      <c r="R1735" s="1"/>
      <c r="S1735" s="1" t="str">
        <f aca="false">IF(E1735=F1735,"","NOT EQUAL")</f>
        <v/>
      </c>
      <c r="T1735" s="1" t="str">
        <f aca="false">IF(ISNA(VLOOKUP(P1735,'NEW XEQM.c'!D:D,1,0)),"--",VLOOKUP(P1735,'NEW XEQM.c'!D:G,3,0))</f>
        <v>--</v>
      </c>
      <c r="U1735" s="1" t="s">
        <v>4068</v>
      </c>
      <c r="W1735" s="0" t="e">
        <f aca="false">SUBSTITUTE(IF(AND(T1735="--",FIND("STD",E1735),FIND("fn",C1735)&gt;0,FIND("ITM_",P1735),I1735="CAT_FNCT"),E1735,""),"""","")</f>
        <v>#VALUE!</v>
      </c>
    </row>
    <row r="1736" customFormat="false" ht="15.75" hidden="false" customHeight="false" outlineLevel="0" collapsed="false">
      <c r="A1736" s="23" t="n">
        <f aca="false">IF(B1736=INT(B1736),ROW(),"")</f>
        <v>1736</v>
      </c>
      <c r="B1736" s="24" t="n">
        <f aca="false">IF(AND(MID(C1736,2,1)&lt;&gt;"/",MID(C1736,1,1)="/"),INT(B1735)+1,B1735+0.01)</f>
        <v>1698</v>
      </c>
      <c r="C1736" s="25" t="s">
        <v>4072</v>
      </c>
      <c r="D1736" s="25" t="s">
        <v>1</v>
      </c>
      <c r="E1736" s="26" t="s">
        <v>4073</v>
      </c>
      <c r="F1736" s="26" t="s">
        <v>4073</v>
      </c>
      <c r="G1736" s="47" t="n">
        <v>0</v>
      </c>
      <c r="H1736" s="47" t="n">
        <v>0</v>
      </c>
      <c r="I1736" s="30" t="s">
        <v>20</v>
      </c>
      <c r="J1736" s="26" t="s">
        <v>21</v>
      </c>
      <c r="K1736" s="27" t="s">
        <v>22</v>
      </c>
      <c r="L1736" s="28" t="s">
        <v>7</v>
      </c>
      <c r="M1736" s="28" t="s">
        <v>8</v>
      </c>
      <c r="N1736" s="28"/>
      <c r="O1736" s="28"/>
      <c r="P1736" s="20" t="s">
        <v>4074</v>
      </c>
      <c r="Q1736" s="21"/>
      <c r="R1736" s="1"/>
      <c r="S1736" s="1" t="str">
        <f aca="false">IF(E1736=F1736,"","NOT EQUAL")</f>
        <v/>
      </c>
      <c r="T1736" s="1" t="str">
        <f aca="false">IF(ISNA(VLOOKUP(P1736,'NEW XEQM.c'!D:D,1,0)),"--",VLOOKUP(P1736,'NEW XEQM.c'!D:G,3,0))</f>
        <v>--</v>
      </c>
      <c r="U1736" s="1" t="s">
        <v>4068</v>
      </c>
      <c r="W1736" s="0" t="e">
        <f aca="false">SUBSTITUTE(IF(AND(T1736="--",FIND("STD",E1736),FIND("fn",C1736)&gt;0,FIND("ITM_",P1736),I1736="CAT_FNCT"),E1736,""),"""","")</f>
        <v>#VALUE!</v>
      </c>
    </row>
    <row r="1737" customFormat="false" ht="15.75" hidden="false" customHeight="false" outlineLevel="0" collapsed="false">
      <c r="A1737" s="23" t="n">
        <f aca="false">IF(B1737=INT(B1737),ROW(),"")</f>
        <v>1737</v>
      </c>
      <c r="B1737" s="24" t="n">
        <f aca="false">IF(AND(MID(C1737,2,1)&lt;&gt;"/",MID(C1737,1,1)="/"),INT(B1736)+1,B1736+0.01)</f>
        <v>1699</v>
      </c>
      <c r="C1737" s="25" t="s">
        <v>4075</v>
      </c>
      <c r="D1737" s="25" t="s">
        <v>1</v>
      </c>
      <c r="E1737" s="26" t="s">
        <v>4076</v>
      </c>
      <c r="F1737" s="26" t="s">
        <v>4076</v>
      </c>
      <c r="G1737" s="47" t="n">
        <v>0</v>
      </c>
      <c r="H1737" s="47" t="n">
        <v>0</v>
      </c>
      <c r="I1737" s="30" t="s">
        <v>20</v>
      </c>
      <c r="J1737" s="26" t="s">
        <v>21</v>
      </c>
      <c r="K1737" s="27" t="s">
        <v>22</v>
      </c>
      <c r="L1737" s="28" t="s">
        <v>7</v>
      </c>
      <c r="M1737" s="28" t="s">
        <v>8</v>
      </c>
      <c r="N1737" s="28"/>
      <c r="O1737" s="28"/>
      <c r="P1737" s="20" t="s">
        <v>4077</v>
      </c>
      <c r="Q1737" s="21"/>
      <c r="R1737" s="1"/>
      <c r="S1737" s="1" t="str">
        <f aca="false">IF(E1737=F1737,"","NOT EQUAL")</f>
        <v/>
      </c>
      <c r="T1737" s="1" t="str">
        <f aca="false">IF(ISNA(VLOOKUP(P1737,'NEW XEQM.c'!D:D,1,0)),"--",VLOOKUP(P1737,'NEW XEQM.c'!D:G,3,0))</f>
        <v>--</v>
      </c>
      <c r="U1737" s="1" t="s">
        <v>3641</v>
      </c>
      <c r="W1737" s="0" t="str">
        <f aca="false">SUBSTITUTE(IF(AND(T1737="--",FIND("STD",E1737),FIND("fn",C1737)&gt;0,FIND("ITM_",P1737),I1737="CAT_FNCT"),E1737,""),"""","")</f>
        <v>% STD_SIGMA</v>
      </c>
    </row>
    <row r="1738" customFormat="false" ht="15.75" hidden="false" customHeight="false" outlineLevel="0" collapsed="false">
      <c r="A1738" s="23" t="n">
        <f aca="false">IF(B1738=INT(B1738),ROW(),"")</f>
        <v>1738</v>
      </c>
      <c r="B1738" s="24" t="n">
        <f aca="false">IF(AND(MID(C1738,2,1)&lt;&gt;"/",MID(C1738,1,1)="/"),INT(B1737)+1,B1737+0.01)</f>
        <v>1700</v>
      </c>
      <c r="C1738" s="25" t="s">
        <v>4078</v>
      </c>
      <c r="D1738" s="25" t="s">
        <v>1</v>
      </c>
      <c r="E1738" s="26" t="s">
        <v>4079</v>
      </c>
      <c r="F1738" s="26" t="s">
        <v>4079</v>
      </c>
      <c r="G1738" s="47" t="n">
        <v>0</v>
      </c>
      <c r="H1738" s="47" t="n">
        <v>0</v>
      </c>
      <c r="I1738" s="30" t="s">
        <v>20</v>
      </c>
      <c r="J1738" s="26" t="s">
        <v>21</v>
      </c>
      <c r="K1738" s="27" t="s">
        <v>22</v>
      </c>
      <c r="L1738" s="28" t="s">
        <v>7</v>
      </c>
      <c r="M1738" s="28" t="s">
        <v>8</v>
      </c>
      <c r="N1738" s="28"/>
      <c r="O1738" s="28"/>
      <c r="P1738" s="20" t="s">
        <v>4080</v>
      </c>
      <c r="Q1738" s="21"/>
      <c r="R1738" s="1"/>
      <c r="S1738" s="1" t="str">
        <f aca="false">IF(E1738=F1738,"","NOT EQUAL")</f>
        <v/>
      </c>
      <c r="T1738" s="1" t="str">
        <f aca="false">IF(ISNA(VLOOKUP(P1738,'NEW XEQM.c'!D:D,1,0)),"--",VLOOKUP(P1738,'NEW XEQM.c'!D:G,3,0))</f>
        <v>--</v>
      </c>
      <c r="U1738" s="35" t="s">
        <v>4068</v>
      </c>
      <c r="W1738" s="0" t="e">
        <f aca="false">SUBSTITUTE(IF(AND(T1738="--",FIND("STD",E1738),FIND("fn",C1738)&gt;0,FIND("ITM_",P1738),I1738="CAT_FNCT"),E1738,""),"""","")</f>
        <v>#VALUE!</v>
      </c>
    </row>
    <row r="1739" customFormat="false" ht="15.75" hidden="false" customHeight="false" outlineLevel="0" collapsed="false">
      <c r="A1739" s="23" t="n">
        <f aca="false">IF(B1739=INT(B1739),ROW(),"")</f>
        <v>1739</v>
      </c>
      <c r="B1739" s="24" t="n">
        <f aca="false">IF(AND(MID(C1739,2,1)&lt;&gt;"/",MID(C1739,1,1)="/"),INT(B1738)+1,B1738+0.01)</f>
        <v>1701</v>
      </c>
      <c r="C1739" s="25" t="s">
        <v>2693</v>
      </c>
      <c r="D1739" s="25" t="s">
        <v>37</v>
      </c>
      <c r="E1739" s="26" t="s">
        <v>2189</v>
      </c>
      <c r="F1739" s="26" t="s">
        <v>2189</v>
      </c>
      <c r="G1739" s="47" t="n">
        <v>0</v>
      </c>
      <c r="H1739" s="47" t="n">
        <v>99</v>
      </c>
      <c r="I1739" s="30" t="s">
        <v>20</v>
      </c>
      <c r="J1739" s="26" t="s">
        <v>21</v>
      </c>
      <c r="K1739" s="27" t="s">
        <v>22</v>
      </c>
      <c r="L1739" s="28" t="s">
        <v>7</v>
      </c>
      <c r="M1739" s="28" t="s">
        <v>39</v>
      </c>
      <c r="N1739" s="28"/>
      <c r="O1739" s="28"/>
      <c r="P1739" s="20" t="s">
        <v>4081</v>
      </c>
      <c r="Q1739" s="21"/>
      <c r="R1739" s="1"/>
      <c r="S1739" s="1" t="str">
        <f aca="false">IF(E1739=F1739,"","NOT EQUAL")</f>
        <v/>
      </c>
      <c r="T1739" s="1" t="str">
        <f aca="false">IF(ISNA(VLOOKUP(P1739,'NEW XEQM.c'!D:D,1,0)),"--",VLOOKUP(P1739,'NEW XEQM.c'!D:G,3,0))</f>
        <v>--</v>
      </c>
      <c r="U1739" s="1"/>
      <c r="W1739" s="0" t="str">
        <f aca="false">SUBSTITUTE(IF(AND(T1739="--",FIND("STD",E1739),FIND("fn",C1739)&gt;0,FIND("ITM_",P1739),I1739="CAT_FNCT"),E1739,""),"""","")</f>
        <v>STD_INTEGRAL</v>
      </c>
    </row>
    <row r="1740" customFormat="false" ht="15.75" hidden="false" customHeight="false" outlineLevel="0" collapsed="false">
      <c r="A1740" s="23" t="n">
        <f aca="false">IF(B1740=INT(B1740),ROW(),"")</f>
        <v>1740</v>
      </c>
      <c r="B1740" s="24" t="n">
        <f aca="false">IF(AND(MID(C1740,2,1)&lt;&gt;"/",MID(C1740,1,1)="/"),INT(B1739)+1,B1739+0.01)</f>
        <v>1702</v>
      </c>
      <c r="C1740" s="25" t="s">
        <v>4082</v>
      </c>
      <c r="D1740" s="25" t="s">
        <v>1</v>
      </c>
      <c r="E1740" s="26" t="s">
        <v>4083</v>
      </c>
      <c r="F1740" s="26" t="s">
        <v>4083</v>
      </c>
      <c r="G1740" s="47" t="n">
        <v>0</v>
      </c>
      <c r="H1740" s="47" t="n">
        <v>0</v>
      </c>
      <c r="I1740" s="30" t="s">
        <v>20</v>
      </c>
      <c r="J1740" s="26" t="s">
        <v>21</v>
      </c>
      <c r="K1740" s="27" t="s">
        <v>22</v>
      </c>
      <c r="L1740" s="28" t="s">
        <v>7</v>
      </c>
      <c r="M1740" s="28" t="s">
        <v>8</v>
      </c>
      <c r="N1740" s="28"/>
      <c r="O1740" s="28"/>
      <c r="P1740" s="20" t="s">
        <v>4084</v>
      </c>
      <c r="Q1740" s="21"/>
      <c r="R1740" s="1"/>
      <c r="S1740" s="1" t="str">
        <f aca="false">IF(E1740=F1740,"","NOT EQUAL")</f>
        <v/>
      </c>
      <c r="T1740" s="1" t="str">
        <f aca="false">IF(ISNA(VLOOKUP(P1740,'NEW XEQM.c'!D:D,1,0)),"--",VLOOKUP(P1740,'NEW XEQM.c'!D:G,3,0))</f>
        <v>--</v>
      </c>
      <c r="U1740" s="1"/>
      <c r="W1740" s="0" t="e">
        <f aca="false">SUBSTITUTE(IF(AND(T1740="--",FIND("STD",E1740),FIND("fn",C1740)&gt;0,FIND("ITM_",P1740),I1740="CAT_FNCT"),E1740,""),"""","")</f>
        <v>#VALUE!</v>
      </c>
    </row>
    <row r="1741" customFormat="false" ht="15.75" hidden="false" customHeight="false" outlineLevel="0" collapsed="false">
      <c r="A1741" s="23" t="n">
        <f aca="false">IF(B1741=INT(B1741),ROW(),"")</f>
        <v>1741</v>
      </c>
      <c r="B1741" s="24" t="n">
        <f aca="false">IF(AND(MID(C1741,2,1)&lt;&gt;"/",MID(C1741,1,1)="/"),INT(B1740)+1,B1740+0.01)</f>
        <v>1703</v>
      </c>
      <c r="C1741" s="25" t="s">
        <v>4085</v>
      </c>
      <c r="D1741" s="25" t="s">
        <v>1</v>
      </c>
      <c r="E1741" s="26" t="s">
        <v>4086</v>
      </c>
      <c r="F1741" s="26" t="s">
        <v>4086</v>
      </c>
      <c r="G1741" s="47" t="n">
        <v>0</v>
      </c>
      <c r="H1741" s="47" t="n">
        <v>0</v>
      </c>
      <c r="I1741" s="30" t="s">
        <v>20</v>
      </c>
      <c r="J1741" s="26" t="s">
        <v>21</v>
      </c>
      <c r="K1741" s="27" t="s">
        <v>22</v>
      </c>
      <c r="L1741" s="28" t="s">
        <v>7</v>
      </c>
      <c r="M1741" s="28" t="s">
        <v>8</v>
      </c>
      <c r="N1741" s="28" t="s">
        <v>4087</v>
      </c>
      <c r="O1741" s="28"/>
      <c r="P1741" s="20" t="s">
        <v>4088</v>
      </c>
      <c r="Q1741" s="21"/>
      <c r="R1741" s="1"/>
      <c r="S1741" s="1" t="str">
        <f aca="false">IF(E1741=F1741,"","NOT EQUAL")</f>
        <v/>
      </c>
      <c r="T1741" s="1" t="str">
        <f aca="false">IF(ISNA(VLOOKUP(P1741,'NEW XEQM.c'!D:D,1,0)),"--",VLOOKUP(P1741,'NEW XEQM.c'!D:G,3,0))</f>
        <v>--</v>
      </c>
      <c r="U1741" s="1"/>
      <c r="W1741" s="0" t="e">
        <f aca="false">SUBSTITUTE(IF(AND(T1741="--",FIND("STD",E1741),FIND("fn",C1741)&gt;0,FIND("ITM_",P1741),I1741="CAT_FNCT"),E1741,""),"""","")</f>
        <v>#VALUE!</v>
      </c>
    </row>
    <row r="1742" customFormat="false" ht="15.75" hidden="false" customHeight="false" outlineLevel="0" collapsed="false">
      <c r="A1742" s="23" t="n">
        <f aca="false">IF(B1742=INT(B1742),ROW(),"")</f>
        <v>1742</v>
      </c>
      <c r="B1742" s="24" t="n">
        <f aca="false">IF(AND(MID(C1742,2,1)&lt;&gt;"/",MID(C1742,1,1)="/"),INT(B1741)+1,B1741+0.01)</f>
        <v>1704</v>
      </c>
      <c r="C1742" s="25" t="s">
        <v>4089</v>
      </c>
      <c r="D1742" s="25" t="s">
        <v>1</v>
      </c>
      <c r="E1742" s="26" t="s">
        <v>2177</v>
      </c>
      <c r="F1742" s="26" t="s">
        <v>2177</v>
      </c>
      <c r="G1742" s="47" t="n">
        <v>0</v>
      </c>
      <c r="H1742" s="47" t="n">
        <v>0</v>
      </c>
      <c r="I1742" s="30" t="s">
        <v>20</v>
      </c>
      <c r="J1742" s="26" t="s">
        <v>21</v>
      </c>
      <c r="K1742" s="27" t="s">
        <v>22</v>
      </c>
      <c r="L1742" s="28" t="s">
        <v>7</v>
      </c>
      <c r="M1742" s="28" t="s">
        <v>8</v>
      </c>
      <c r="N1742" s="28"/>
      <c r="O1742" s="28" t="s">
        <v>271</v>
      </c>
      <c r="P1742" s="20" t="s">
        <v>4090</v>
      </c>
      <c r="Q1742" s="21"/>
      <c r="R1742" s="1"/>
      <c r="S1742" s="1" t="str">
        <f aca="false">IF(E1742=F1742,"","NOT EQUAL")</f>
        <v/>
      </c>
      <c r="T1742" s="1" t="str">
        <f aca="false">IF(ISNA(VLOOKUP(P1742,'NEW XEQM.c'!D:D,1,0)),"--",VLOOKUP(P1742,'NEW XEQM.c'!D:G,3,0))</f>
        <v>||</v>
      </c>
      <c r="U1742" s="1" t="s">
        <v>4091</v>
      </c>
      <c r="W1742" s="0" t="str">
        <f aca="false">SUBSTITUTE(IF(AND(T1742="--",FIND("STD",E1742),FIND("fn",C1742)&gt;0,FIND("ITM_",P1742),I1742="CAT_FNCT"),E1742,""),"""","")</f>
        <v/>
      </c>
    </row>
    <row r="1743" customFormat="false" ht="15.75" hidden="false" customHeight="false" outlineLevel="0" collapsed="false">
      <c r="A1743" s="23" t="n">
        <f aca="false">IF(B1743=INT(B1743),ROW(),"")</f>
        <v>1743</v>
      </c>
      <c r="B1743" s="24" t="n">
        <f aca="false">IF(AND(MID(C1743,2,1)&lt;&gt;"/",MID(C1743,1,1)="/"),INT(B1742)+1,B1742+0.01)</f>
        <v>1705</v>
      </c>
      <c r="C1743" s="25" t="s">
        <v>4092</v>
      </c>
      <c r="D1743" s="34" t="s">
        <v>1</v>
      </c>
      <c r="E1743" s="26" t="s">
        <v>4093</v>
      </c>
      <c r="F1743" s="26" t="s">
        <v>4093</v>
      </c>
      <c r="G1743" s="47" t="n">
        <v>0</v>
      </c>
      <c r="H1743" s="47" t="n">
        <v>0</v>
      </c>
      <c r="I1743" s="30" t="s">
        <v>20</v>
      </c>
      <c r="J1743" s="26" t="s">
        <v>21</v>
      </c>
      <c r="K1743" s="27" t="s">
        <v>22</v>
      </c>
      <c r="L1743" s="28" t="s">
        <v>7</v>
      </c>
      <c r="M1743" s="28" t="s">
        <v>8</v>
      </c>
      <c r="N1743" s="28" t="s">
        <v>4087</v>
      </c>
      <c r="O1743" s="25"/>
      <c r="P1743" s="20" t="s">
        <v>4094</v>
      </c>
      <c r="Q1743" s="21"/>
      <c r="R1743" s="1"/>
      <c r="S1743" s="1" t="str">
        <f aca="false">IF(E1743=F1743,"","NOT EQUAL")</f>
        <v/>
      </c>
      <c r="T1743" s="1" t="str">
        <f aca="false">IF(ISNA(VLOOKUP(P1743,'NEW XEQM.c'!D:D,1,0)),"--",VLOOKUP(P1743,'NEW XEQM.c'!D:G,3,0))</f>
        <v>--</v>
      </c>
      <c r="U1743" s="1"/>
      <c r="W1743" s="0" t="str">
        <f aca="false">SUBSTITUTE(IF(AND(T1743="--",FIND("STD",E1743),FIND("fn",C1743)&gt;0,FIND("ITM_",P1743),I1743="CAT_FNCT"),E1743,""),"""","")</f>
        <v>[M] STD_TRANSPOSED</v>
      </c>
    </row>
    <row r="1744" customFormat="false" ht="15.75" hidden="false" customHeight="false" outlineLevel="0" collapsed="false">
      <c r="A1744" s="23" t="n">
        <f aca="false">IF(B1744=INT(B1744),ROW(),"")</f>
        <v>1744</v>
      </c>
      <c r="B1744" s="24" t="n">
        <f aca="false">IF(AND(MID(C1744,2,1)&lt;&gt;"/",MID(C1744,1,1)="/"),INT(B1743)+1,B1743+0.01)</f>
        <v>1706</v>
      </c>
      <c r="C1744" s="25" t="s">
        <v>4095</v>
      </c>
      <c r="D1744" s="25" t="s">
        <v>1</v>
      </c>
      <c r="E1744" s="26" t="s">
        <v>4096</v>
      </c>
      <c r="F1744" s="26" t="s">
        <v>4096</v>
      </c>
      <c r="G1744" s="47" t="n">
        <v>0</v>
      </c>
      <c r="H1744" s="47" t="n">
        <v>0</v>
      </c>
      <c r="I1744" s="30" t="s">
        <v>20</v>
      </c>
      <c r="J1744" s="26" t="s">
        <v>21</v>
      </c>
      <c r="K1744" s="27" t="s">
        <v>22</v>
      </c>
      <c r="L1744" s="28" t="s">
        <v>7</v>
      </c>
      <c r="M1744" s="28" t="s">
        <v>8</v>
      </c>
      <c r="N1744" s="28"/>
      <c r="O1744" s="28"/>
      <c r="P1744" s="20" t="s">
        <v>4097</v>
      </c>
      <c r="Q1744" s="21"/>
      <c r="R1744" s="1"/>
      <c r="S1744" s="1" t="str">
        <f aca="false">IF(E1744=F1744,"","NOT EQUAL")</f>
        <v/>
      </c>
      <c r="T1744" s="1" t="str">
        <f aca="false">IF(ISNA(VLOOKUP(P1744,'NEW XEQM.c'!D:D,1,0)),"--",VLOOKUP(P1744,'NEW XEQM.c'!D:G,3,0))</f>
        <v>--</v>
      </c>
      <c r="U1744" s="1"/>
      <c r="W1744" s="0" t="str">
        <f aca="false">SUBSTITUTE(IF(AND(T1744="--",FIND("STD",E1744),FIND("fn",C1744)&gt;0,FIND("ITM_",P1744),I1744="CAT_FNCT"),E1744,""),"""","")</f>
        <v>[M] STD_SUP_MINUS_1</v>
      </c>
    </row>
    <row r="1745" customFormat="false" ht="15.75" hidden="false" customHeight="false" outlineLevel="0" collapsed="false">
      <c r="A1745" s="23" t="n">
        <f aca="false">IF(B1745=INT(B1745),ROW(),"")</f>
        <v>1745</v>
      </c>
      <c r="B1745" s="24" t="n">
        <f aca="false">IF(AND(MID(C1745,2,1)&lt;&gt;"/",MID(C1745,1,1)="/"),INT(B1744)+1,B1744+0.01)</f>
        <v>1707</v>
      </c>
      <c r="C1745" s="25" t="s">
        <v>4098</v>
      </c>
      <c r="D1745" s="25" t="s">
        <v>138</v>
      </c>
      <c r="E1745" s="26" t="s">
        <v>2171</v>
      </c>
      <c r="F1745" s="26" t="s">
        <v>2171</v>
      </c>
      <c r="G1745" s="47" t="n">
        <v>0</v>
      </c>
      <c r="H1745" s="47" t="n">
        <v>0</v>
      </c>
      <c r="I1745" s="30" t="s">
        <v>20</v>
      </c>
      <c r="J1745" s="26" t="s">
        <v>21</v>
      </c>
      <c r="K1745" s="27" t="s">
        <v>22</v>
      </c>
      <c r="L1745" s="28" t="s">
        <v>191</v>
      </c>
      <c r="M1745" s="28" t="s">
        <v>8</v>
      </c>
      <c r="N1745" s="28"/>
      <c r="O1745" s="28"/>
      <c r="P1745" s="20" t="s">
        <v>4099</v>
      </c>
      <c r="Q1745" s="21"/>
      <c r="R1745" s="1"/>
      <c r="S1745" s="1" t="str">
        <f aca="false">IF(E1745=F1745,"","NOT EQUAL")</f>
        <v/>
      </c>
      <c r="T1745" s="1" t="str">
        <f aca="false">IF(ISNA(VLOOKUP(P1745,'NEW XEQM.c'!D:D,1,0)),"--",VLOOKUP(P1745,'NEW XEQM.c'!D:G,3,0))</f>
        <v>--</v>
      </c>
      <c r="U1745" s="1" t="s">
        <v>110</v>
      </c>
      <c r="W1745" s="0" t="str">
        <f aca="false">SUBSTITUTE(IF(AND(T1745="--",FIND("STD",E1745),FIND("fn",C1745)&gt;0,FIND("ITM_",P1745),I1745="CAT_FNCT"),E1745,""),"""","")</f>
        <v>STD_MEASURED_ANGLE</v>
      </c>
    </row>
    <row r="1746" customFormat="false" ht="15.75" hidden="false" customHeight="false" outlineLevel="0" collapsed="false">
      <c r="A1746" s="1" t="n">
        <f aca="false">IF(B1746=INT(B1746),ROW(),"")</f>
        <v>1746</v>
      </c>
      <c r="B1746" s="24" t="n">
        <f aca="false">IF(AND(MID(C1746,2,1)&lt;&gt;"/",MID(C1746,1,1)="/"),INT(B1745)+1,B1745+0.01)</f>
        <v>1708</v>
      </c>
      <c r="C1746" s="43" t="s">
        <v>0</v>
      </c>
      <c r="D1746" s="43" t="s">
        <v>1</v>
      </c>
      <c r="E1746" s="44" t="str">
        <f aca="false">CHAR(34)&amp;IF(B1746&lt;10,"000",IF(B1746&lt;100,"00",IF(B1746&lt;1000,"0","")))&amp;$B1746&amp;CHAR(34)</f>
        <v>"1708"</v>
      </c>
      <c r="F1746" s="44" t="str">
        <f aca="false">E1746</f>
        <v>"1708"</v>
      </c>
      <c r="G1746" s="45" t="n">
        <v>0</v>
      </c>
      <c r="H1746" s="45" t="n">
        <v>0</v>
      </c>
      <c r="I1746" s="44" t="s">
        <v>243</v>
      </c>
      <c r="J1746" s="16" t="s">
        <v>21</v>
      </c>
      <c r="K1746" s="46" t="s">
        <v>6</v>
      </c>
      <c r="L1746" s="0" t="s">
        <v>7</v>
      </c>
      <c r="M1746" s="0" t="s">
        <v>244</v>
      </c>
      <c r="P1746" s="20" t="str">
        <f aca="false">"ITM_"&amp;IF(B1746&lt;10,"000",IF(B1746&lt;100,"00",IF(B1746&lt;1000,"0","")))&amp;$B1746</f>
        <v>ITM_1708</v>
      </c>
      <c r="Q1746" s="21"/>
      <c r="R1746" s="1"/>
      <c r="S1746" s="1" t="str">
        <f aca="false">IF(E1746=F1746,"","NOT EQUAL")</f>
        <v/>
      </c>
      <c r="T1746" s="1" t="str">
        <f aca="false">IF(ISNA(VLOOKUP(P1746,'NEW XEQM.c'!D:D,1,0)),"--",VLOOKUP(P1746,'NEW XEQM.c'!D:G,3,0))</f>
        <v>--</v>
      </c>
      <c r="U1746" s="1"/>
      <c r="W1746" s="0" t="e">
        <f aca="false">SUBSTITUTE(IF(AND(T1746="--",FIND("STD",E1746),FIND("fn",C1746)&gt;0,FIND("ITM_",P1746),I1746="CAT_FNCT"),E1746,""),"""","")</f>
        <v>#VALUE!</v>
      </c>
    </row>
    <row r="1747" customFormat="false" ht="15.75" hidden="false" customHeight="false" outlineLevel="0" collapsed="false">
      <c r="A1747" s="23" t="n">
        <f aca="false">IF(B1747=INT(B1747),ROW(),"")</f>
        <v>1747</v>
      </c>
      <c r="B1747" s="24" t="n">
        <f aca="false">IF(AND(MID(C1747,2,1)&lt;&gt;"/",MID(C1747,1,1)="/"),INT(B1746)+1,B1746+0.01)</f>
        <v>1709</v>
      </c>
      <c r="C1747" s="25" t="s">
        <v>0</v>
      </c>
      <c r="D1747" s="25" t="s">
        <v>1</v>
      </c>
      <c r="E1747" s="26" t="s">
        <v>4100</v>
      </c>
      <c r="F1747" s="26" t="s">
        <v>4100</v>
      </c>
      <c r="G1747" s="47" t="n">
        <v>0</v>
      </c>
      <c r="H1747" s="47" t="n">
        <v>0</v>
      </c>
      <c r="I1747" s="30" t="s">
        <v>20</v>
      </c>
      <c r="J1747" s="26" t="s">
        <v>21</v>
      </c>
      <c r="K1747" s="27" t="s">
        <v>22</v>
      </c>
      <c r="L1747" s="28" t="s">
        <v>7</v>
      </c>
      <c r="M1747" s="28" t="s">
        <v>8</v>
      </c>
      <c r="N1747" s="28"/>
      <c r="O1747" s="28"/>
      <c r="P1747" s="20" t="s">
        <v>4101</v>
      </c>
      <c r="Q1747" s="21"/>
      <c r="R1747" s="1"/>
      <c r="S1747" s="1" t="str">
        <f aca="false">IF(E1747=F1747,"","NOT EQUAL")</f>
        <v/>
      </c>
      <c r="T1747" s="1" t="str">
        <f aca="false">IF(ISNA(VLOOKUP(P1747,'NEW XEQM.c'!D:D,1,0)),"--",VLOOKUP(P1747,'NEW XEQM.c'!D:G,3,0))</f>
        <v>--</v>
      </c>
      <c r="U1747" s="1"/>
      <c r="W1747" s="0" t="e">
        <f aca="false">SUBSTITUTE(IF(AND(T1747="--",FIND("STD",E1747),FIND("fn",C1747)&gt;0,FIND("ITM_",P1747),I1747="CAT_FNCT"),E1747,""),"""","")</f>
        <v>#VALUE!</v>
      </c>
    </row>
    <row r="1748" customFormat="false" ht="15.75" hidden="false" customHeight="false" outlineLevel="0" collapsed="false">
      <c r="A1748" s="23" t="n">
        <f aca="false">IF(B1748=INT(B1748),ROW(),"")</f>
        <v>1748</v>
      </c>
      <c r="B1748" s="24" t="n">
        <f aca="false">IF(AND(MID(C1748,2,1)&lt;&gt;"/",MID(C1748,1,1)="/"),INT(B1747)+1,B1747+0.01)</f>
        <v>1710</v>
      </c>
      <c r="C1748" s="25" t="s">
        <v>0</v>
      </c>
      <c r="D1748" s="25" t="s">
        <v>1</v>
      </c>
      <c r="E1748" s="26" t="s">
        <v>4102</v>
      </c>
      <c r="F1748" s="26" t="s">
        <v>4102</v>
      </c>
      <c r="G1748" s="47" t="n">
        <v>0</v>
      </c>
      <c r="H1748" s="47" t="n">
        <v>127</v>
      </c>
      <c r="I1748" s="30" t="s">
        <v>20</v>
      </c>
      <c r="J1748" s="26" t="s">
        <v>21</v>
      </c>
      <c r="K1748" s="27" t="s">
        <v>22</v>
      </c>
      <c r="L1748" s="28" t="s">
        <v>7</v>
      </c>
      <c r="M1748" s="28" t="s">
        <v>152</v>
      </c>
      <c r="N1748" s="28"/>
      <c r="O1748" s="28"/>
      <c r="P1748" s="20" t="s">
        <v>4103</v>
      </c>
      <c r="Q1748" s="21"/>
      <c r="R1748" s="1"/>
      <c r="S1748" s="1" t="str">
        <f aca="false">IF(E1748=F1748,"","NOT EQUAL")</f>
        <v/>
      </c>
      <c r="T1748" s="1" t="str">
        <f aca="false">IF(ISNA(VLOOKUP(P1748,'NEW XEQM.c'!D:D,1,0)),"--",VLOOKUP(P1748,'NEW XEQM.c'!D:G,3,0))</f>
        <v>--</v>
      </c>
      <c r="U1748" s="1"/>
      <c r="W1748" s="0" t="e">
        <f aca="false">SUBSTITUTE(IF(AND(T1748="--",FIND("STD",E1748),FIND("fn",C1748)&gt;0,FIND("ITM_",P1748),I1748="CAT_FNCT"),E1748,""),"""","")</f>
        <v>#VALUE!</v>
      </c>
    </row>
    <row r="1749" customFormat="false" ht="15.75" hidden="false" customHeight="false" outlineLevel="0" collapsed="false">
      <c r="A1749" s="23" t="n">
        <f aca="false">IF(B1749=INT(B1749),ROW(),"")</f>
        <v>1749</v>
      </c>
      <c r="B1749" s="24" t="n">
        <f aca="false">IF(AND(MID(C1749,2,1)&lt;&gt;"/",MID(C1749,1,1)="/"),INT(B1748)+1,B1748+0.01)</f>
        <v>1711</v>
      </c>
      <c r="C1749" s="25" t="s">
        <v>0</v>
      </c>
      <c r="D1749" s="25" t="s">
        <v>1</v>
      </c>
      <c r="E1749" s="26" t="s">
        <v>4104</v>
      </c>
      <c r="F1749" s="26" t="s">
        <v>4104</v>
      </c>
      <c r="G1749" s="47" t="n">
        <v>0</v>
      </c>
      <c r="H1749" s="47" t="n">
        <v>127</v>
      </c>
      <c r="I1749" s="30" t="s">
        <v>20</v>
      </c>
      <c r="J1749" s="26" t="s">
        <v>21</v>
      </c>
      <c r="K1749" s="27" t="s">
        <v>22</v>
      </c>
      <c r="L1749" s="28" t="s">
        <v>7</v>
      </c>
      <c r="M1749" s="28" t="s">
        <v>152</v>
      </c>
      <c r="N1749" s="28"/>
      <c r="O1749" s="28"/>
      <c r="P1749" s="20" t="s">
        <v>4105</v>
      </c>
      <c r="Q1749" s="21"/>
      <c r="R1749" s="1"/>
      <c r="S1749" s="1" t="str">
        <f aca="false">IF(E1749=F1749,"","NOT EQUAL")</f>
        <v/>
      </c>
      <c r="T1749" s="1" t="str">
        <f aca="false">IF(ISNA(VLOOKUP(P1749,'NEW XEQM.c'!D:D,1,0)),"--",VLOOKUP(P1749,'NEW XEQM.c'!D:G,3,0))</f>
        <v>--</v>
      </c>
      <c r="U1749" s="1"/>
      <c r="W1749" s="0" t="e">
        <f aca="false">SUBSTITUTE(IF(AND(T1749="--",FIND("STD",E1749),FIND("fn",C1749)&gt;0,FIND("ITM_",P1749),I1749="CAT_FNCT"),E1749,""),"""","")</f>
        <v>#VALUE!</v>
      </c>
    </row>
    <row r="1750" customFormat="false" ht="15.75" hidden="false" customHeight="false" outlineLevel="0" collapsed="false">
      <c r="A1750" s="23" t="n">
        <f aca="false">IF(B1750=INT(B1750),ROW(),"")</f>
        <v>1750</v>
      </c>
      <c r="B1750" s="24" t="n">
        <f aca="false">IF(AND(MID(C1750,2,1)&lt;&gt;"/",MID(C1750,1,1)="/"),INT(B1749)+1,B1749+0.01)</f>
        <v>1712</v>
      </c>
      <c r="C1750" s="25" t="s">
        <v>0</v>
      </c>
      <c r="D1750" s="25" t="s">
        <v>1</v>
      </c>
      <c r="E1750" s="26" t="s">
        <v>4106</v>
      </c>
      <c r="F1750" s="26" t="s">
        <v>4106</v>
      </c>
      <c r="G1750" s="47" t="n">
        <v>0</v>
      </c>
      <c r="H1750" s="47" t="n">
        <v>0</v>
      </c>
      <c r="I1750" s="30" t="s">
        <v>20</v>
      </c>
      <c r="J1750" s="26" t="s">
        <v>21</v>
      </c>
      <c r="K1750" s="27" t="s">
        <v>22</v>
      </c>
      <c r="L1750" s="28" t="s">
        <v>7</v>
      </c>
      <c r="M1750" s="28" t="s">
        <v>8</v>
      </c>
      <c r="N1750" s="28"/>
      <c r="O1750" s="28"/>
      <c r="P1750" s="20" t="s">
        <v>4107</v>
      </c>
      <c r="Q1750" s="21"/>
      <c r="R1750" s="1"/>
      <c r="S1750" s="1" t="str">
        <f aca="false">IF(E1750=F1750,"","NOT EQUAL")</f>
        <v/>
      </c>
      <c r="T1750" s="1" t="str">
        <f aca="false">IF(ISNA(VLOOKUP(P1750,'NEW XEQM.c'!D:D,1,0)),"--",VLOOKUP(P1750,'NEW XEQM.c'!D:G,3,0))</f>
        <v>--</v>
      </c>
      <c r="U1750" s="1"/>
      <c r="W1750" s="0" t="e">
        <f aca="false">SUBSTITUTE(IF(AND(T1750="--",FIND("STD",E1750),FIND("fn",C1750)&gt;0,FIND("ITM_",P1750),I1750="CAT_FNCT"),E1750,""),"""","")</f>
        <v>#VALUE!</v>
      </c>
    </row>
    <row r="1751" customFormat="false" ht="15.75" hidden="false" customHeight="false" outlineLevel="0" collapsed="false">
      <c r="A1751" s="23" t="n">
        <f aca="false">IF(B1751=INT(B1751),ROW(),"")</f>
        <v>1751</v>
      </c>
      <c r="B1751" s="24" t="n">
        <f aca="false">IF(AND(MID(C1751,2,1)&lt;&gt;"/",MID(C1751,1,1)="/"),INT(B1750)+1,B1750+0.01)</f>
        <v>1713</v>
      </c>
      <c r="C1751" s="25" t="s">
        <v>0</v>
      </c>
      <c r="D1751" s="25" t="s">
        <v>1</v>
      </c>
      <c r="E1751" s="26" t="s">
        <v>4108</v>
      </c>
      <c r="F1751" s="26" t="s">
        <v>4108</v>
      </c>
      <c r="G1751" s="47" t="n">
        <v>0</v>
      </c>
      <c r="H1751" s="47" t="n">
        <v>3</v>
      </c>
      <c r="I1751" s="30" t="s">
        <v>20</v>
      </c>
      <c r="J1751" s="26" t="s">
        <v>21</v>
      </c>
      <c r="K1751" s="27" t="s">
        <v>22</v>
      </c>
      <c r="L1751" s="28" t="s">
        <v>7</v>
      </c>
      <c r="M1751" s="28" t="s">
        <v>152</v>
      </c>
      <c r="N1751" s="28"/>
      <c r="O1751" s="28"/>
      <c r="P1751" s="20" t="s">
        <v>4109</v>
      </c>
      <c r="Q1751" s="21"/>
      <c r="R1751" s="1"/>
      <c r="S1751" s="1" t="str">
        <f aca="false">IF(E1751=F1751,"","NOT EQUAL")</f>
        <v/>
      </c>
      <c r="T1751" s="1" t="str">
        <f aca="false">IF(ISNA(VLOOKUP(P1751,'NEW XEQM.c'!D:D,1,0)),"--",VLOOKUP(P1751,'NEW XEQM.c'!D:G,3,0))</f>
        <v>--</v>
      </c>
      <c r="U1751" s="1"/>
      <c r="W1751" s="0" t="e">
        <f aca="false">SUBSTITUTE(IF(AND(T1751="--",FIND("STD",E1751),FIND("fn",C1751)&gt;0,FIND("ITM_",P1751),I1751="CAT_FNCT"),E1751,""),"""","")</f>
        <v>#VALUE!</v>
      </c>
    </row>
    <row r="1752" s="76" customFormat="true" ht="15.75" hidden="false" customHeight="false" outlineLevel="0" collapsed="false">
      <c r="A1752" s="124" t="n">
        <f aca="false">IF(B1752=INT(B1752),ROW(),"")</f>
        <v>1752</v>
      </c>
      <c r="B1752" s="207" t="n">
        <f aca="false">IF(AND(MID(C1752,2,1)&lt;&gt;"/",MID(C1752,1,1)="/"),INT(B1751)+1,B1751+0.01)</f>
        <v>1714</v>
      </c>
      <c r="C1752" s="32" t="s">
        <v>3713</v>
      </c>
      <c r="D1752" s="32" t="s">
        <v>18</v>
      </c>
      <c r="E1752" s="78" t="s">
        <v>4110</v>
      </c>
      <c r="F1752" s="78" t="s">
        <v>4110</v>
      </c>
      <c r="G1752" s="196" t="n">
        <v>0</v>
      </c>
      <c r="H1752" s="196" t="n">
        <v>0</v>
      </c>
      <c r="I1752" s="208" t="s">
        <v>20</v>
      </c>
      <c r="J1752" s="78" t="s">
        <v>21</v>
      </c>
      <c r="K1752" s="100" t="s">
        <v>3699</v>
      </c>
      <c r="L1752" s="130" t="s">
        <v>7</v>
      </c>
      <c r="M1752" s="130" t="s">
        <v>244</v>
      </c>
      <c r="N1752" s="130"/>
      <c r="O1752" s="130"/>
      <c r="P1752" s="98" t="s">
        <v>4111</v>
      </c>
      <c r="Q1752" s="209"/>
      <c r="R1752" s="131"/>
      <c r="S1752" s="131" t="str">
        <f aca="false">IF(E1752=F1752,"","NOT EQUAL")</f>
        <v/>
      </c>
      <c r="T1752" s="131" t="str">
        <f aca="false">IF(ISNA(VLOOKUP(P1752,'NEW XEQM.c'!D:D,1,0)),"--",VLOOKUP(P1752,'NEW XEQM.c'!D:G,3,0))</f>
        <v>--</v>
      </c>
      <c r="U1752" s="131"/>
      <c r="W1752" s="76" t="str">
        <f aca="false">SUBSTITUTE(IF(AND(T1752="--",FIND("STD",E1752),FIND("fn",C1752)&gt;0,FIND("ITM_",P1752),I1752="CAT_FNCT"),E1752,""),"""","")</f>
        <v>STD_PRINTER PROG</v>
      </c>
    </row>
    <row r="1753" customFormat="false" ht="15.75" hidden="false" customHeight="false" outlineLevel="0" collapsed="false">
      <c r="A1753" s="23" t="n">
        <f aca="false">IF(B1753=INT(B1753),ROW(),"")</f>
        <v>1753</v>
      </c>
      <c r="B1753" s="24" t="n">
        <f aca="false">IF(AND(MID(C1753,2,1)&lt;&gt;"/",MID(C1753,1,1)="/"),INT(B1752)+1,B1752+0.01)</f>
        <v>1715</v>
      </c>
      <c r="C1753" s="25" t="s">
        <v>4112</v>
      </c>
      <c r="D1753" s="25" t="s">
        <v>37</v>
      </c>
      <c r="E1753" s="26" t="s">
        <v>4113</v>
      </c>
      <c r="F1753" s="26" t="s">
        <v>4113</v>
      </c>
      <c r="G1753" s="47" t="n">
        <v>0</v>
      </c>
      <c r="H1753" s="47" t="n">
        <v>99</v>
      </c>
      <c r="I1753" s="30" t="s">
        <v>20</v>
      </c>
      <c r="J1753" s="26" t="s">
        <v>21</v>
      </c>
      <c r="K1753" s="27" t="s">
        <v>22</v>
      </c>
      <c r="L1753" s="28" t="s">
        <v>7</v>
      </c>
      <c r="M1753" s="28" t="s">
        <v>39</v>
      </c>
      <c r="N1753" s="28"/>
      <c r="O1753" s="28"/>
      <c r="P1753" s="20" t="s">
        <v>4114</v>
      </c>
      <c r="Q1753" s="21"/>
      <c r="R1753" s="1"/>
      <c r="S1753" s="1" t="str">
        <f aca="false">IF(E1753=F1753,"","NOT EQUAL")</f>
        <v/>
      </c>
      <c r="T1753" s="1" t="str">
        <f aca="false">IF(ISNA(VLOOKUP(P1753,'NEW XEQM.c'!D:D,1,0)),"--",VLOOKUP(P1753,'NEW XEQM.c'!D:G,3,0))</f>
        <v>--</v>
      </c>
      <c r="U1753" s="1"/>
      <c r="W1753" s="0" t="str">
        <f aca="false">SUBSTITUTE(IF(AND(T1753="--",FIND("STD",E1753),FIND("fn",C1753)&gt;0,FIND("ITM_",P1753),I1753="CAT_FNCT"),E1753,""),"""","")</f>
        <v>STD_PRINTER r</v>
      </c>
    </row>
    <row r="1754" customFormat="false" ht="15.75" hidden="false" customHeight="false" outlineLevel="0" collapsed="false">
      <c r="A1754" s="23" t="n">
        <f aca="false">IF(B1754=INT(B1754),ROW(),"")</f>
        <v>1754</v>
      </c>
      <c r="B1754" s="24" t="n">
        <f aca="false">IF(AND(MID(C1754,2,1)&lt;&gt;"/",MID(C1754,1,1)="/"),INT(B1753)+1,B1753+0.01)</f>
        <v>1716</v>
      </c>
      <c r="C1754" s="25" t="s">
        <v>0</v>
      </c>
      <c r="D1754" s="25" t="s">
        <v>1</v>
      </c>
      <c r="E1754" s="26" t="s">
        <v>4115</v>
      </c>
      <c r="F1754" s="26" t="s">
        <v>4115</v>
      </c>
      <c r="G1754" s="47" t="n">
        <v>0</v>
      </c>
      <c r="H1754" s="47" t="n">
        <v>0</v>
      </c>
      <c r="I1754" s="30" t="s">
        <v>20</v>
      </c>
      <c r="J1754" s="26" t="s">
        <v>21</v>
      </c>
      <c r="K1754" s="27" t="s">
        <v>22</v>
      </c>
      <c r="L1754" s="28" t="s">
        <v>7</v>
      </c>
      <c r="M1754" s="28" t="s">
        <v>8</v>
      </c>
      <c r="N1754" s="28"/>
      <c r="O1754" s="28"/>
      <c r="P1754" s="20" t="s">
        <v>4116</v>
      </c>
      <c r="Q1754" s="21"/>
      <c r="R1754" s="1"/>
      <c r="S1754" s="1" t="str">
        <f aca="false">IF(E1754=F1754,"","NOT EQUAL")</f>
        <v/>
      </c>
      <c r="T1754" s="1" t="str">
        <f aca="false">IF(ISNA(VLOOKUP(P1754,'NEW XEQM.c'!D:D,1,0)),"--",VLOOKUP(P1754,'NEW XEQM.c'!D:G,3,0))</f>
        <v>--</v>
      </c>
      <c r="U1754" s="1"/>
      <c r="W1754" s="0" t="e">
        <f aca="false">SUBSTITUTE(IF(AND(T1754="--",FIND("STD",E1754),FIND("fn",C1754)&gt;0,FIND("ITM_",P1754),I1754="CAT_FNCT"),E1754,""),"""","")</f>
        <v>#VALUE!</v>
      </c>
    </row>
    <row r="1755" customFormat="false" ht="15.75" hidden="false" customHeight="false" outlineLevel="0" collapsed="false">
      <c r="A1755" s="23" t="n">
        <f aca="false">IF(B1755=INT(B1755),ROW(),"")</f>
        <v>1755</v>
      </c>
      <c r="B1755" s="24" t="n">
        <f aca="false">IF(AND(MID(C1755,2,1)&lt;&gt;"/",MID(C1755,1,1)="/"),INT(B1754)+1,B1754+0.01)</f>
        <v>1717</v>
      </c>
      <c r="C1755" s="25" t="s">
        <v>4014</v>
      </c>
      <c r="D1755" s="25" t="s">
        <v>4117</v>
      </c>
      <c r="E1755" s="26" t="s">
        <v>4118</v>
      </c>
      <c r="F1755" s="26" t="s">
        <v>4118</v>
      </c>
      <c r="G1755" s="47" t="n">
        <v>0</v>
      </c>
      <c r="H1755" s="47" t="n">
        <v>0</v>
      </c>
      <c r="I1755" s="30" t="s">
        <v>20</v>
      </c>
      <c r="J1755" s="26" t="s">
        <v>21</v>
      </c>
      <c r="K1755" s="27" t="s">
        <v>22</v>
      </c>
      <c r="L1755" s="28" t="s">
        <v>7</v>
      </c>
      <c r="M1755" s="28" t="s">
        <v>8</v>
      </c>
      <c r="N1755" s="28"/>
      <c r="O1755" s="28"/>
      <c r="P1755" s="20" t="s">
        <v>4119</v>
      </c>
      <c r="Q1755" s="21"/>
      <c r="R1755" s="1"/>
      <c r="S1755" s="1" t="str">
        <f aca="false">IF(E1755=F1755,"","NOT EQUAL")</f>
        <v/>
      </c>
      <c r="T1755" s="1" t="str">
        <f aca="false">IF(ISNA(VLOOKUP(P1755,'NEW XEQM.c'!D:D,1,0)),"--",VLOOKUP(P1755,'NEW XEQM.c'!D:G,3,0))</f>
        <v>PRSTK</v>
      </c>
      <c r="U1755" s="1"/>
      <c r="W1755" s="0" t="str">
        <f aca="false">SUBSTITUTE(IF(AND(T1755="--",FIND("STD",E1755),FIND("fn",C1755)&gt;0,FIND("ITM_",P1755),I1755="CAT_FNCT"),E1755,""),"""","")</f>
        <v/>
      </c>
    </row>
    <row r="1756" customFormat="false" ht="15.75" hidden="false" customHeight="false" outlineLevel="0" collapsed="false">
      <c r="A1756" s="23" t="n">
        <f aca="false">IF(B1756=INT(B1756),ROW(),"")</f>
        <v>1756</v>
      </c>
      <c r="B1756" s="24" t="n">
        <f aca="false">IF(AND(MID(C1756,2,1)&lt;&gt;"/",MID(C1756,1,1)="/"),INT(B1755)+1,B1755+0.01)</f>
        <v>1718</v>
      </c>
      <c r="C1756" s="25" t="s">
        <v>0</v>
      </c>
      <c r="D1756" s="34" t="s">
        <v>1</v>
      </c>
      <c r="E1756" s="26" t="s">
        <v>4120</v>
      </c>
      <c r="F1756" s="26" t="s">
        <v>4120</v>
      </c>
      <c r="G1756" s="47" t="n">
        <v>0</v>
      </c>
      <c r="H1756" s="47" t="n">
        <v>127</v>
      </c>
      <c r="I1756" s="30" t="s">
        <v>20</v>
      </c>
      <c r="J1756" s="26" t="s">
        <v>21</v>
      </c>
      <c r="K1756" s="27" t="s">
        <v>22</v>
      </c>
      <c r="L1756" s="28" t="s">
        <v>7</v>
      </c>
      <c r="M1756" s="28" t="s">
        <v>152</v>
      </c>
      <c r="N1756" s="28"/>
      <c r="O1756" s="28"/>
      <c r="P1756" s="20" t="s">
        <v>4121</v>
      </c>
      <c r="Q1756" s="21"/>
      <c r="R1756" s="1"/>
      <c r="S1756" s="1" t="str">
        <f aca="false">IF(E1756=F1756,"","NOT EQUAL")</f>
        <v/>
      </c>
      <c r="T1756" s="1" t="str">
        <f aca="false">IF(ISNA(VLOOKUP(P1756,'NEW XEQM.c'!D:D,1,0)),"--",VLOOKUP(P1756,'NEW XEQM.c'!D:G,3,0))</f>
        <v>--</v>
      </c>
      <c r="U1756" s="1"/>
      <c r="W1756" s="0" t="e">
        <f aca="false">SUBSTITUTE(IF(AND(T1756="--",FIND("STD",E1756),FIND("fn",C1756)&gt;0,FIND("ITM_",P1756),I1756="CAT_FNCT"),E1756,""),"""","")</f>
        <v>#VALUE!</v>
      </c>
    </row>
    <row r="1757" customFormat="false" ht="15.75" hidden="false" customHeight="false" outlineLevel="0" collapsed="false">
      <c r="A1757" s="23" t="n">
        <f aca="false">IF(B1757=INT(B1757),ROW(),"")</f>
        <v>1757</v>
      </c>
      <c r="B1757" s="24" t="n">
        <f aca="false">IF(AND(MID(C1757,2,1)&lt;&gt;"/",MID(C1757,1,1)="/"),INT(B1756)+1,B1756+0.01)</f>
        <v>1719</v>
      </c>
      <c r="C1757" s="25" t="s">
        <v>0</v>
      </c>
      <c r="D1757" s="25" t="s">
        <v>1</v>
      </c>
      <c r="E1757" s="26" t="s">
        <v>4122</v>
      </c>
      <c r="F1757" s="26" t="s">
        <v>4122</v>
      </c>
      <c r="G1757" s="47" t="n">
        <v>0</v>
      </c>
      <c r="H1757" s="47" t="n">
        <v>0</v>
      </c>
      <c r="I1757" s="30" t="s">
        <v>20</v>
      </c>
      <c r="J1757" s="26" t="s">
        <v>21</v>
      </c>
      <c r="K1757" s="27" t="s">
        <v>22</v>
      </c>
      <c r="L1757" s="28" t="s">
        <v>7</v>
      </c>
      <c r="M1757" s="28" t="s">
        <v>8</v>
      </c>
      <c r="N1757" s="28"/>
      <c r="O1757" s="28"/>
      <c r="P1757" s="20" t="s">
        <v>4123</v>
      </c>
      <c r="Q1757" s="21"/>
      <c r="R1757" s="1"/>
      <c r="S1757" s="1" t="str">
        <f aca="false">IF(E1757=F1757,"","NOT EQUAL")</f>
        <v/>
      </c>
      <c r="T1757" s="1" t="str">
        <f aca="false">IF(ISNA(VLOOKUP(P1757,'NEW XEQM.c'!D:D,1,0)),"--",VLOOKUP(P1757,'NEW XEQM.c'!D:G,3,0))</f>
        <v>--</v>
      </c>
      <c r="U1757" s="1"/>
      <c r="W1757" s="0" t="e">
        <f aca="false">SUBSTITUTE(IF(AND(T1757="--",FIND("STD",E1757),FIND("fn",C1757)&gt;0,FIND("ITM_",P1757),I1757="CAT_FNCT"),E1757,""),"""","")</f>
        <v>#VALUE!</v>
      </c>
    </row>
    <row r="1758" customFormat="false" ht="15.75" hidden="false" customHeight="false" outlineLevel="0" collapsed="false">
      <c r="A1758" s="23" t="n">
        <f aca="false">IF(B1758=INT(B1758),ROW(),"")</f>
        <v>1758</v>
      </c>
      <c r="B1758" s="24" t="n">
        <f aca="false">IF(AND(MID(C1758,2,1)&lt;&gt;"/",MID(C1758,1,1)="/"),INT(B1757)+1,B1757+0.01)</f>
        <v>1720</v>
      </c>
      <c r="C1758" s="25" t="s">
        <v>0</v>
      </c>
      <c r="D1758" s="25" t="s">
        <v>1</v>
      </c>
      <c r="E1758" s="26" t="s">
        <v>4124</v>
      </c>
      <c r="F1758" s="26" t="s">
        <v>4124</v>
      </c>
      <c r="G1758" s="47" t="n">
        <v>0</v>
      </c>
      <c r="H1758" s="47" t="n">
        <v>0</v>
      </c>
      <c r="I1758" s="30" t="s">
        <v>20</v>
      </c>
      <c r="J1758" s="26" t="s">
        <v>21</v>
      </c>
      <c r="K1758" s="27" t="s">
        <v>22</v>
      </c>
      <c r="L1758" s="28" t="s">
        <v>7</v>
      </c>
      <c r="M1758" s="28" t="s">
        <v>8</v>
      </c>
      <c r="N1758" s="28"/>
      <c r="O1758" s="28"/>
      <c r="P1758" s="20" t="s">
        <v>4125</v>
      </c>
      <c r="Q1758" s="21"/>
      <c r="R1758" s="1"/>
      <c r="S1758" s="1" t="str">
        <f aca="false">IF(E1758=F1758,"","NOT EQUAL")</f>
        <v/>
      </c>
      <c r="T1758" s="1" t="str">
        <f aca="false">IF(ISNA(VLOOKUP(P1758,'NEW XEQM.c'!D:D,1,0)),"--",VLOOKUP(P1758,'NEW XEQM.c'!D:G,3,0))</f>
        <v>--</v>
      </c>
      <c r="U1758" s="1"/>
      <c r="W1758" s="0" t="e">
        <f aca="false">SUBSTITUTE(IF(AND(T1758="--",FIND("STD",E1758),FIND("fn",C1758)&gt;0,FIND("ITM_",P1758),I1758="CAT_FNCT"),E1758,""),"""","")</f>
        <v>#VALUE!</v>
      </c>
    </row>
    <row r="1759" customFormat="false" ht="15.75" hidden="false" customHeight="false" outlineLevel="0" collapsed="false">
      <c r="A1759" s="23" t="n">
        <f aca="false">IF(B1759=INT(B1759),ROW(),"")</f>
        <v>1759</v>
      </c>
      <c r="B1759" s="24" t="n">
        <f aca="false">IF(AND(MID(C1759,2,1)&lt;&gt;"/",MID(C1759,1,1)="/"),INT(B1758)+1,B1758+0.01)</f>
        <v>1721</v>
      </c>
      <c r="C1759" s="25" t="s">
        <v>0</v>
      </c>
      <c r="D1759" s="25" t="s">
        <v>1</v>
      </c>
      <c r="E1759" s="26" t="s">
        <v>4126</v>
      </c>
      <c r="F1759" s="26" t="s">
        <v>4126</v>
      </c>
      <c r="G1759" s="47" t="n">
        <v>0</v>
      </c>
      <c r="H1759" s="47" t="n">
        <v>0</v>
      </c>
      <c r="I1759" s="30" t="s">
        <v>20</v>
      </c>
      <c r="J1759" s="26" t="s">
        <v>21</v>
      </c>
      <c r="K1759" s="27" t="s">
        <v>22</v>
      </c>
      <c r="L1759" s="28" t="s">
        <v>7</v>
      </c>
      <c r="M1759" s="28" t="s">
        <v>8</v>
      </c>
      <c r="N1759" s="28"/>
      <c r="O1759" s="28"/>
      <c r="P1759" s="20" t="s">
        <v>4127</v>
      </c>
      <c r="Q1759" s="21"/>
      <c r="R1759" s="1"/>
      <c r="S1759" s="1" t="str">
        <f aca="false">IF(E1759=F1759,"","NOT EQUAL")</f>
        <v/>
      </c>
      <c r="T1759" s="1" t="str">
        <f aca="false">IF(ISNA(VLOOKUP(P1759,'NEW XEQM.c'!D:D,1,0)),"--",VLOOKUP(P1759,'NEW XEQM.c'!D:G,3,0))</f>
        <v>--</v>
      </c>
      <c r="U1759" s="1"/>
      <c r="W1759" s="0" t="e">
        <f aca="false">SUBSTITUTE(IF(AND(T1759="--",FIND("STD",E1759),FIND("fn",C1759)&gt;0,FIND("ITM_",P1759),I1759="CAT_FNCT"),E1759,""),"""","")</f>
        <v>#VALUE!</v>
      </c>
    </row>
    <row r="1760" customFormat="false" ht="15.75" hidden="false" customHeight="false" outlineLevel="0" collapsed="false">
      <c r="A1760" s="23" t="n">
        <f aca="false">IF(B1760=INT(B1760),ROW(),"")</f>
        <v>1760</v>
      </c>
      <c r="B1760" s="24" t="n">
        <f aca="false">IF(AND(MID(C1760,2,1)&lt;&gt;"/",MID(C1760,1,1)="/"),INT(B1759)+1,B1759+0.01)</f>
        <v>1722</v>
      </c>
      <c r="C1760" s="25" t="s">
        <v>0</v>
      </c>
      <c r="D1760" s="25" t="s">
        <v>1</v>
      </c>
      <c r="E1760" s="26" t="s">
        <v>4128</v>
      </c>
      <c r="F1760" s="26" t="s">
        <v>4128</v>
      </c>
      <c r="G1760" s="47" t="n">
        <v>0</v>
      </c>
      <c r="H1760" s="47" t="n">
        <v>0</v>
      </c>
      <c r="I1760" s="30" t="s">
        <v>20</v>
      </c>
      <c r="J1760" s="26" t="s">
        <v>21</v>
      </c>
      <c r="K1760" s="27" t="s">
        <v>22</v>
      </c>
      <c r="L1760" s="28" t="s">
        <v>7</v>
      </c>
      <c r="M1760" s="28" t="s">
        <v>8</v>
      </c>
      <c r="N1760" s="28"/>
      <c r="O1760" s="28"/>
      <c r="P1760" s="20" t="s">
        <v>4129</v>
      </c>
      <c r="Q1760" s="21"/>
      <c r="R1760" s="1"/>
      <c r="S1760" s="1" t="str">
        <f aca="false">IF(E1760=F1760,"","NOT EQUAL")</f>
        <v/>
      </c>
      <c r="T1760" s="1" t="str">
        <f aca="false">IF(ISNA(VLOOKUP(P1760,'NEW XEQM.c'!D:D,1,0)),"--",VLOOKUP(P1760,'NEW XEQM.c'!D:G,3,0))</f>
        <v>--</v>
      </c>
      <c r="U1760" s="1"/>
      <c r="W1760" s="0" t="e">
        <f aca="false">SUBSTITUTE(IF(AND(T1760="--",FIND("STD",E1760),FIND("fn",C1760)&gt;0,FIND("ITM_",P1760),I1760="CAT_FNCT"),E1760,""),"""","")</f>
        <v>#VALUE!</v>
      </c>
    </row>
    <row r="1761" customFormat="false" ht="15.75" hidden="false" customHeight="false" outlineLevel="0" collapsed="false">
      <c r="A1761" s="23" t="str">
        <f aca="false">IF(B1761=INT(B1761),ROW(),"")</f>
        <v/>
      </c>
      <c r="B1761" s="24" t="n">
        <f aca="false">IF(AND(MID(C1761,2,1)&lt;&gt;"/",MID(C1761,1,1)="/"),INT(B1760)+1,B1760+0.01)</f>
        <v>1722.01</v>
      </c>
      <c r="C1761" s="25"/>
      <c r="D1761" s="25"/>
      <c r="E1761" s="26"/>
      <c r="F1761" s="26"/>
      <c r="G1761" s="47"/>
      <c r="H1761" s="47"/>
      <c r="I1761" s="26"/>
      <c r="J1761" s="26"/>
      <c r="K1761" s="27"/>
      <c r="L1761" s="28"/>
      <c r="M1761" s="28" t="e">
        <f aca="false">#N/A</f>
        <v>#N/A</v>
      </c>
      <c r="N1761" s="28"/>
      <c r="O1761" s="28"/>
      <c r="P1761" s="20"/>
      <c r="Q1761" s="21"/>
      <c r="R1761" s="1"/>
      <c r="S1761" s="1" t="str">
        <f aca="false">IF(E1761=F1761,"","NOT EQUAL")</f>
        <v/>
      </c>
      <c r="T1761" s="1" t="str">
        <f aca="false">IF(ISNA(VLOOKUP(P1761,'NEW XEQM.c'!D:D,1,0)),"--",VLOOKUP(P1761,'NEW XEQM.c'!D:G,3,0))</f>
        <v>--</v>
      </c>
      <c r="U1761" s="1"/>
      <c r="W1761" s="0" t="e">
        <f aca="false">SUBSTITUTE(IF(AND(T1761="--",FIND("STD",E1761),FIND("fn",C1761)&gt;0,FIND("ITM_",P1761),I1761="CAT_FNCT"),E1761,""),"""","")</f>
        <v>#VALUE!</v>
      </c>
    </row>
    <row r="1762" customFormat="false" ht="15.75" hidden="false" customHeight="false" outlineLevel="0" collapsed="false">
      <c r="A1762" s="23" t="n">
        <f aca="false">IF(B1762=INT(B1762),ROW(),"")</f>
        <v>1762</v>
      </c>
      <c r="B1762" s="24" t="n">
        <f aca="false">IF(AND(MID(C1762,2,1)&lt;&gt;"/",MID(C1762,1,1)="/"),INT(B1761)+1,B1761+0.01)</f>
        <v>1723</v>
      </c>
      <c r="C1762" s="25" t="s">
        <v>4130</v>
      </c>
      <c r="D1762" s="25" t="s">
        <v>1</v>
      </c>
      <c r="E1762" s="26" t="s">
        <v>4131</v>
      </c>
      <c r="F1762" s="26" t="s">
        <v>4131</v>
      </c>
      <c r="G1762" s="47" t="n">
        <v>0</v>
      </c>
      <c r="H1762" s="47" t="n">
        <v>0</v>
      </c>
      <c r="I1762" s="30" t="s">
        <v>20</v>
      </c>
      <c r="J1762" s="26" t="s">
        <v>21</v>
      </c>
      <c r="K1762" s="27" t="s">
        <v>6</v>
      </c>
      <c r="L1762" s="28" t="s">
        <v>7</v>
      </c>
      <c r="M1762" s="28" t="s">
        <v>244</v>
      </c>
      <c r="N1762" s="28"/>
      <c r="O1762" s="28" t="s">
        <v>4132</v>
      </c>
      <c r="P1762" s="20" t="s">
        <v>4133</v>
      </c>
      <c r="Q1762" s="21"/>
      <c r="R1762" s="1"/>
      <c r="S1762" s="1" t="str">
        <f aca="false">IF(E1762=F1762,"","NOT EQUAL")</f>
        <v/>
      </c>
      <c r="T1762" s="1" t="str">
        <f aca="false">IF(ISNA(VLOOKUP(P1762,'NEW XEQM.c'!D:D,1,0)),"--",VLOOKUP(P1762,'NEW XEQM.c'!D:G,3,0))</f>
        <v>--</v>
      </c>
      <c r="U1762" s="1"/>
      <c r="W1762" s="0" t="e">
        <f aca="false">SUBSTITUTE(IF(AND(T1762="--",FIND("STD",E1762),FIND("fn",C1762)&gt;0,FIND("ITM_",P1762),I1762="CAT_FNCT"),E1762,""),"""","")</f>
        <v>#VALUE!</v>
      </c>
    </row>
    <row r="1763" customFormat="false" ht="15.75" hidden="false" customHeight="false" outlineLevel="0" collapsed="false">
      <c r="A1763" s="23" t="str">
        <f aca="false">IF(B1763=INT(B1763),ROW(),"")</f>
        <v/>
      </c>
      <c r="B1763" s="24" t="n">
        <f aca="false">IF(AND(MID(C1763,2,1)&lt;&gt;"/",MID(C1763,1,1)="/"),INT(B1762)+1,B1762+0.01)</f>
        <v>1723.01</v>
      </c>
      <c r="C1763" s="25"/>
      <c r="D1763" s="25"/>
      <c r="E1763" s="26"/>
      <c r="F1763" s="26"/>
      <c r="G1763" s="50"/>
      <c r="H1763" s="50"/>
      <c r="I1763" s="26"/>
      <c r="J1763" s="26"/>
      <c r="K1763" s="27"/>
      <c r="L1763" s="28"/>
      <c r="M1763" s="28" t="e">
        <f aca="false">#N/A</f>
        <v>#N/A</v>
      </c>
      <c r="N1763" s="28"/>
      <c r="O1763" s="25"/>
      <c r="P1763" s="20"/>
      <c r="Q1763" s="21"/>
      <c r="R1763" s="1"/>
      <c r="S1763" s="1" t="str">
        <f aca="false">IF(E1763=F1763,"","NOT EQUAL")</f>
        <v/>
      </c>
      <c r="T1763" s="1" t="str">
        <f aca="false">IF(ISNA(VLOOKUP(P1763,'NEW XEQM.c'!D:D,1,0)),"--",VLOOKUP(P1763,'NEW XEQM.c'!D:G,3,0))</f>
        <v>--</v>
      </c>
      <c r="U1763" s="1"/>
      <c r="W1763" s="0" t="e">
        <f aca="false">SUBSTITUTE(IF(AND(T1763="--",FIND("STD",E1763),FIND("fn",C1763)&gt;0,FIND("ITM_",P1763),I1763="CAT_FNCT"),E1763,""),"""","")</f>
        <v>#VALUE!</v>
      </c>
    </row>
    <row r="1764" customFormat="false" ht="15.75" hidden="false" customHeight="false" outlineLevel="0" collapsed="false">
      <c r="A1764" s="23" t="n">
        <f aca="false">IF(B1764=INT(B1764),ROW(),"")</f>
        <v>1764</v>
      </c>
      <c r="B1764" s="24" t="n">
        <f aca="false">IF(AND(MID(C1764,2,1)&lt;&gt;"/",MID(C1764,1,1)="/"),INT(B1763)+1,B1763+0.01)</f>
        <v>1724</v>
      </c>
      <c r="C1764" s="163" t="s">
        <v>4134</v>
      </c>
      <c r="D1764" s="163" t="s">
        <v>1</v>
      </c>
      <c r="E1764" s="166" t="s">
        <v>4135</v>
      </c>
      <c r="F1764" s="166" t="s">
        <v>2121</v>
      </c>
      <c r="G1764" s="210" t="n">
        <v>0</v>
      </c>
      <c r="H1764" s="210" t="n">
        <v>0</v>
      </c>
      <c r="I1764" s="166" t="s">
        <v>20</v>
      </c>
      <c r="J1764" s="211" t="s">
        <v>5</v>
      </c>
      <c r="K1764" s="167" t="s">
        <v>6</v>
      </c>
      <c r="L1764" s="168" t="s">
        <v>7</v>
      </c>
      <c r="M1764" s="28" t="s">
        <v>244</v>
      </c>
      <c r="N1764" s="28"/>
      <c r="O1764" s="163"/>
      <c r="P1764" s="20" t="s">
        <v>4136</v>
      </c>
      <c r="Q1764" s="21"/>
      <c r="R1764" s="1"/>
      <c r="S1764" s="1" t="str">
        <f aca="false">IF(E1764=F1764,"","NOT EQUAL")</f>
        <v>NOT EQUAL</v>
      </c>
      <c r="T1764" s="1" t="str">
        <f aca="false">IF(ISNA(VLOOKUP(P1764,'NEW XEQM.c'!D:D,1,0)),"--",VLOOKUP(P1764,'NEW XEQM.c'!D:G,3,0))</f>
        <v>--</v>
      </c>
      <c r="U1764" s="1"/>
      <c r="W1764" s="0" t="e">
        <f aca="false">SUBSTITUTE(IF(AND(T1764="--",FIND("STD",E1764),FIND("fn",C1764)&gt;0,FIND("ITM_",P1764),I1764="CAT_FNCT"),E1764,""),"""","")</f>
        <v>#VALUE!</v>
      </c>
    </row>
    <row r="1765" customFormat="false" ht="15.75" hidden="false" customHeight="false" outlineLevel="0" collapsed="false">
      <c r="A1765" s="23" t="n">
        <f aca="false">IF(B1765=INT(B1765),ROW(),"")</f>
        <v>1765</v>
      </c>
      <c r="B1765" s="24" t="n">
        <f aca="false">IF(AND(MID(C1765,2,1)&lt;&gt;"/",MID(C1765,1,1)="/"),INT(B1764)+1,B1764+0.01)</f>
        <v>1725</v>
      </c>
      <c r="C1765" s="32" t="s">
        <v>4137</v>
      </c>
      <c r="D1765" s="25" t="s">
        <v>138</v>
      </c>
      <c r="E1765" s="26" t="s">
        <v>4138</v>
      </c>
      <c r="F1765" s="26" t="s">
        <v>4138</v>
      </c>
      <c r="G1765" s="50" t="n">
        <v>0</v>
      </c>
      <c r="H1765" s="50" t="n">
        <v>0</v>
      </c>
      <c r="I1765" s="26" t="s">
        <v>4</v>
      </c>
      <c r="J1765" s="26" t="s">
        <v>21</v>
      </c>
      <c r="K1765" s="27" t="s">
        <v>170</v>
      </c>
      <c r="L1765" s="28" t="s">
        <v>7</v>
      </c>
      <c r="M1765" s="28" t="s">
        <v>244</v>
      </c>
      <c r="N1765" s="28"/>
      <c r="O1765" s="28" t="s">
        <v>4139</v>
      </c>
      <c r="P1765" s="20" t="s">
        <v>4140</v>
      </c>
      <c r="Q1765" s="21"/>
      <c r="R1765" s="1"/>
      <c r="S1765" s="1" t="str">
        <f aca="false">IF(E1765=F1765,"","NOT EQUAL")</f>
        <v/>
      </c>
      <c r="T1765" s="1" t="str">
        <f aca="false">IF(ISNA(VLOOKUP(P1765,'NEW XEQM.c'!D:D,1,0)),"--",VLOOKUP(P1765,'NEW XEQM.c'!D:G,3,0))</f>
        <v>--</v>
      </c>
      <c r="U1765" s="1"/>
      <c r="W1765" s="0" t="e">
        <f aca="false">SUBSTITUTE(IF(AND(T1765="--",FIND("STD",E1765),FIND("fn",C1765)&gt;0,FIND("ITM_",P1765),I1765="CAT_FNCT"),E1765,""),"""","")</f>
        <v>#VALUE!</v>
      </c>
    </row>
    <row r="1766" customFormat="false" ht="15.75" hidden="false" customHeight="false" outlineLevel="0" collapsed="false">
      <c r="A1766" s="23" t="n">
        <f aca="false">IF(B1766=INT(B1766),ROW(),"")</f>
        <v>1766</v>
      </c>
      <c r="B1766" s="24" t="n">
        <f aca="false">IF(AND(MID(C1766,2,1)&lt;&gt;"/",MID(C1766,1,1)="/"),INT(B1765)+1,B1765+0.01)</f>
        <v>1726</v>
      </c>
      <c r="C1766" s="25" t="s">
        <v>4141</v>
      </c>
      <c r="D1766" s="163" t="s">
        <v>1</v>
      </c>
      <c r="E1766" s="26" t="s">
        <v>257</v>
      </c>
      <c r="F1766" s="26" t="s">
        <v>257</v>
      </c>
      <c r="G1766" s="50" t="n">
        <v>0</v>
      </c>
      <c r="H1766" s="50" t="n">
        <v>0</v>
      </c>
      <c r="I1766" s="26" t="s">
        <v>4</v>
      </c>
      <c r="J1766" s="26" t="s">
        <v>21</v>
      </c>
      <c r="K1766" s="27" t="s">
        <v>6</v>
      </c>
      <c r="L1766" s="28" t="s">
        <v>7</v>
      </c>
      <c r="M1766" s="28" t="s">
        <v>244</v>
      </c>
      <c r="N1766" s="28"/>
      <c r="O1766" s="25"/>
      <c r="P1766" s="20" t="s">
        <v>4142</v>
      </c>
      <c r="Q1766" s="21"/>
      <c r="R1766" s="1"/>
      <c r="S1766" s="1" t="str">
        <f aca="false">IF(E1766=F1766,"","NOT EQUAL")</f>
        <v/>
      </c>
      <c r="T1766" s="1" t="str">
        <f aca="false">IF(ISNA(VLOOKUP(P1766,'NEW XEQM.c'!D:D,1,0)),"--",VLOOKUP(P1766,'NEW XEQM.c'!D:G,3,0))</f>
        <v>--</v>
      </c>
      <c r="U1766" s="1"/>
      <c r="W1766" s="0" t="e">
        <f aca="false">SUBSTITUTE(IF(AND(T1766="--",FIND("STD",E1766),FIND("fn",C1766)&gt;0,FIND("ITM_",P1766),I1766="CAT_FNCT"),E1766,""),"""","")</f>
        <v>#VALUE!</v>
      </c>
    </row>
    <row r="1767" customFormat="false" ht="15.75" hidden="false" customHeight="false" outlineLevel="0" collapsed="false">
      <c r="A1767" s="23" t="n">
        <f aca="false">IF(B1767=INT(B1767),ROW(),"")</f>
        <v>1767</v>
      </c>
      <c r="B1767" s="24" t="n">
        <f aca="false">IF(AND(MID(C1767,2,1)&lt;&gt;"/",MID(C1767,1,1)="/"),INT(B1766)+1,B1766+0.01)</f>
        <v>1727</v>
      </c>
      <c r="C1767" s="68" t="s">
        <v>4143</v>
      </c>
      <c r="D1767" s="68" t="s">
        <v>1</v>
      </c>
      <c r="E1767" s="69" t="s">
        <v>4144</v>
      </c>
      <c r="F1767" s="69" t="s">
        <v>4144</v>
      </c>
      <c r="G1767" s="71" t="n">
        <v>0</v>
      </c>
      <c r="H1767" s="71" t="n">
        <v>0</v>
      </c>
      <c r="I1767" s="30" t="s">
        <v>20</v>
      </c>
      <c r="J1767" s="26" t="s">
        <v>21</v>
      </c>
      <c r="K1767" s="27" t="s">
        <v>22</v>
      </c>
      <c r="L1767" s="28" t="s">
        <v>7</v>
      </c>
      <c r="M1767" s="28" t="s">
        <v>8</v>
      </c>
      <c r="N1767" s="28"/>
      <c r="O1767" s="74"/>
      <c r="P1767" s="20" t="s">
        <v>4145</v>
      </c>
      <c r="Q1767" s="21"/>
      <c r="R1767" s="1"/>
      <c r="S1767" s="1" t="str">
        <f aca="false">IF(E1767=F1767,"","NOT EQUAL")</f>
        <v/>
      </c>
      <c r="T1767" s="1" t="str">
        <f aca="false">IF(ISNA(VLOOKUP(P1767,'NEW XEQM.c'!D:D,1,0)),"--",VLOOKUP(P1767,'NEW XEQM.c'!D:G,3,0))</f>
        <v>--</v>
      </c>
      <c r="U1767" s="1"/>
      <c r="W1767" s="0" t="e">
        <f aca="false">SUBSTITUTE(IF(AND(T1767="--",FIND("STD",E1767),FIND("fn",C1767)&gt;0,FIND("ITM_",P1767),I1767="CAT_FNCT"),E1767,""),"""","")</f>
        <v>#VALUE!</v>
      </c>
    </row>
    <row r="1768" customFormat="false" ht="15.75" hidden="false" customHeight="false" outlineLevel="0" collapsed="false">
      <c r="A1768" s="23" t="n">
        <f aca="false">IF(B1768=INT(B1768),ROW(),"")</f>
        <v>1768</v>
      </c>
      <c r="B1768" s="24" t="n">
        <f aca="false">IF(AND(MID(C1768,2,1)&lt;&gt;"/",MID(C1768,1,1)="/"),INT(B1767)+1,B1767+0.01)</f>
        <v>1728</v>
      </c>
      <c r="C1768" s="68" t="s">
        <v>4146</v>
      </c>
      <c r="D1768" s="68" t="s">
        <v>1</v>
      </c>
      <c r="E1768" s="69" t="s">
        <v>4147</v>
      </c>
      <c r="F1768" s="69" t="s">
        <v>4147</v>
      </c>
      <c r="G1768" s="71" t="n">
        <v>0</v>
      </c>
      <c r="H1768" s="71" t="n">
        <v>0</v>
      </c>
      <c r="I1768" s="30" t="s">
        <v>20</v>
      </c>
      <c r="J1768" s="26" t="s">
        <v>21</v>
      </c>
      <c r="K1768" s="27" t="s">
        <v>22</v>
      </c>
      <c r="L1768" s="28" t="s">
        <v>7</v>
      </c>
      <c r="M1768" s="28" t="s">
        <v>8</v>
      </c>
      <c r="N1768" s="28"/>
      <c r="O1768" s="74"/>
      <c r="P1768" s="20" t="s">
        <v>4148</v>
      </c>
      <c r="Q1768" s="21"/>
      <c r="R1768" s="1"/>
      <c r="S1768" s="1" t="str">
        <f aca="false">IF(E1768=F1768,"","NOT EQUAL")</f>
        <v/>
      </c>
      <c r="T1768" s="1" t="str">
        <f aca="false">IF(ISNA(VLOOKUP(P1768,'NEW XEQM.c'!D:D,1,0)),"--",VLOOKUP(P1768,'NEW XEQM.c'!D:G,3,0))</f>
        <v>--</v>
      </c>
      <c r="U1768" s="1"/>
      <c r="W1768" s="0" t="e">
        <f aca="false">SUBSTITUTE(IF(AND(T1768="--",FIND("STD",E1768),FIND("fn",C1768)&gt;0,FIND("ITM_",P1768),I1768="CAT_FNCT"),E1768,""),"""","")</f>
        <v>#VALUE!</v>
      </c>
    </row>
    <row r="1769" customFormat="false" ht="15.75" hidden="false" customHeight="false" outlineLevel="0" collapsed="false">
      <c r="A1769" s="23" t="n">
        <f aca="false">IF(B1769=INT(B1769),ROW(),"")</f>
        <v>1769</v>
      </c>
      <c r="B1769" s="24" t="n">
        <f aca="false">IF(AND(MID(C1769,2,1)&lt;&gt;"/",MID(C1769,1,1)="/"),INT(B1768)+1,B1768+0.01)</f>
        <v>1729</v>
      </c>
      <c r="C1769" s="68" t="s">
        <v>4149</v>
      </c>
      <c r="D1769" s="68" t="s">
        <v>1</v>
      </c>
      <c r="E1769" s="69" t="s">
        <v>4150</v>
      </c>
      <c r="F1769" s="69" t="s">
        <v>4150</v>
      </c>
      <c r="G1769" s="71" t="n">
        <v>0</v>
      </c>
      <c r="H1769" s="71" t="n">
        <v>0</v>
      </c>
      <c r="I1769" s="30" t="s">
        <v>20</v>
      </c>
      <c r="J1769" s="26" t="s">
        <v>21</v>
      </c>
      <c r="K1769" s="27" t="s">
        <v>22</v>
      </c>
      <c r="L1769" s="28" t="s">
        <v>7</v>
      </c>
      <c r="M1769" s="28" t="s">
        <v>8</v>
      </c>
      <c r="N1769" s="28"/>
      <c r="O1769" s="74"/>
      <c r="P1769" s="20" t="s">
        <v>4151</v>
      </c>
      <c r="Q1769" s="21"/>
      <c r="R1769" s="1"/>
      <c r="S1769" s="1" t="str">
        <f aca="false">IF(E1769=F1769,"","NOT EQUAL")</f>
        <v/>
      </c>
      <c r="T1769" s="1" t="str">
        <f aca="false">IF(ISNA(VLOOKUP(P1769,'NEW XEQM.c'!D:D,1,0)),"--",VLOOKUP(P1769,'NEW XEQM.c'!D:G,3,0))</f>
        <v>--</v>
      </c>
      <c r="U1769" s="1"/>
      <c r="W1769" s="0" t="str">
        <f aca="false">SUBSTITUTE(IF(AND(T1769="--",FIND("STD",E1769),FIND("fn",C1769)&gt;0,FIND("ITM_",P1769),I1769="CAT_FNCT"),E1769,""),"""","")</f>
        <v>STD_PI (n,m)</v>
      </c>
    </row>
    <row r="1770" customFormat="false" ht="15.75" hidden="false" customHeight="false" outlineLevel="0" collapsed="false">
      <c r="A1770" s="23" t="n">
        <f aca="false">IF(B1770=INT(B1770),ROW(),"")</f>
        <v>1770</v>
      </c>
      <c r="B1770" s="24" t="n">
        <f aca="false">IF(AND(MID(C1770,2,1)&lt;&gt;"/",MID(C1770,1,1)="/"),INT(B1769)+1,B1769+0.01)</f>
        <v>1730</v>
      </c>
      <c r="C1770" s="25" t="s">
        <v>395</v>
      </c>
      <c r="D1770" s="25" t="s">
        <v>1252</v>
      </c>
      <c r="E1770" s="26" t="s">
        <v>1253</v>
      </c>
      <c r="F1770" s="26" t="s">
        <v>1253</v>
      </c>
      <c r="G1770" s="50" t="n">
        <v>0</v>
      </c>
      <c r="H1770" s="50" t="n">
        <v>0</v>
      </c>
      <c r="I1770" s="26" t="s">
        <v>4</v>
      </c>
      <c r="J1770" s="26" t="s">
        <v>21</v>
      </c>
      <c r="K1770" s="27" t="s">
        <v>6</v>
      </c>
      <c r="L1770" s="28" t="s">
        <v>7</v>
      </c>
      <c r="M1770" s="28" t="s">
        <v>244</v>
      </c>
      <c r="N1770" s="28"/>
      <c r="O1770" s="28"/>
      <c r="P1770" s="20" t="s">
        <v>4152</v>
      </c>
      <c r="Q1770" s="21"/>
      <c r="R1770" s="1"/>
      <c r="S1770" s="1" t="str">
        <f aca="false">IF(E1770=F1770,"","NOT EQUAL")</f>
        <v/>
      </c>
      <c r="T1770" s="1" t="str">
        <f aca="false">IF(ISNA(VLOOKUP(P1770,'NEW XEQM.c'!D:D,1,0)),"--",VLOOKUP(P1770,'NEW XEQM.c'!D:G,3,0))</f>
        <v>--</v>
      </c>
      <c r="U1770" s="1"/>
      <c r="W1770" s="0" t="e">
        <f aca="false">SUBSTITUTE(IF(AND(T1770="--",FIND("STD",E1770),FIND("fn",C1770)&gt;0,FIND("ITM_",P1770),I1770="CAT_FNCT"),E1770,""),"""","")</f>
        <v>#VALUE!</v>
      </c>
    </row>
    <row r="1771" customFormat="false" ht="15.75" hidden="false" customHeight="false" outlineLevel="0" collapsed="false">
      <c r="A1771" s="23" t="n">
        <f aca="false">IF(B1771=INT(B1771),ROW(),"")</f>
        <v>1771</v>
      </c>
      <c r="B1771" s="24" t="n">
        <f aca="false">IF(AND(MID(C1771,2,1)&lt;&gt;"/",MID(C1771,1,1)="/"),INT(B1770)+1,B1770+0.01)</f>
        <v>1731</v>
      </c>
      <c r="C1771" s="25" t="s">
        <v>4153</v>
      </c>
      <c r="D1771" s="25" t="s">
        <v>1</v>
      </c>
      <c r="E1771" s="26" t="s">
        <v>4154</v>
      </c>
      <c r="F1771" s="26" t="s">
        <v>4154</v>
      </c>
      <c r="G1771" s="50" t="n">
        <v>0</v>
      </c>
      <c r="H1771" s="50" t="n">
        <v>0</v>
      </c>
      <c r="I1771" s="26" t="s">
        <v>4</v>
      </c>
      <c r="J1771" s="26" t="s">
        <v>21</v>
      </c>
      <c r="K1771" s="27" t="s">
        <v>6</v>
      </c>
      <c r="L1771" s="28" t="s">
        <v>7</v>
      </c>
      <c r="M1771" s="28" t="s">
        <v>244</v>
      </c>
      <c r="N1771" s="28"/>
      <c r="O1771" s="28"/>
      <c r="P1771" s="20" t="s">
        <v>4155</v>
      </c>
      <c r="Q1771" s="21"/>
      <c r="R1771" s="1"/>
      <c r="S1771" s="1" t="str">
        <f aca="false">IF(E1771=F1771,"","NOT EQUAL")</f>
        <v/>
      </c>
      <c r="T1771" s="1" t="str">
        <f aca="false">IF(ISNA(VLOOKUP(P1771,'NEW XEQM.c'!D:D,1,0)),"--",VLOOKUP(P1771,'NEW XEQM.c'!D:G,3,0))</f>
        <v>--</v>
      </c>
      <c r="U1771" s="1"/>
      <c r="W1771" s="0" t="e">
        <f aca="false">SUBSTITUTE(IF(AND(T1771="--",FIND("STD",E1771),FIND("fn",C1771)&gt;0,FIND("ITM_",P1771),I1771="CAT_FNCT"),E1771,""),"""","")</f>
        <v>#VALUE!</v>
      </c>
    </row>
    <row r="1772" customFormat="false" ht="15.75" hidden="false" customHeight="false" outlineLevel="0" collapsed="false">
      <c r="A1772" s="23" t="n">
        <f aca="false">IF(B1772=INT(B1772),ROW(),"")</f>
        <v>1772</v>
      </c>
      <c r="B1772" s="24" t="n">
        <f aca="false">IF(AND(MID(C1772,2,1)&lt;&gt;"/",MID(C1772,1,1)="/"),INT(B1771)+1,B1771+0.01)</f>
        <v>1732</v>
      </c>
      <c r="C1772" s="32" t="s">
        <v>4156</v>
      </c>
      <c r="D1772" s="25" t="s">
        <v>1</v>
      </c>
      <c r="E1772" s="26" t="s">
        <v>2</v>
      </c>
      <c r="F1772" s="26" t="s">
        <v>1495</v>
      </c>
      <c r="G1772" s="50" t="n">
        <v>0</v>
      </c>
      <c r="H1772" s="50" t="n">
        <v>0</v>
      </c>
      <c r="I1772" s="26" t="s">
        <v>4</v>
      </c>
      <c r="J1772" s="26" t="s">
        <v>21</v>
      </c>
      <c r="K1772" s="27" t="s">
        <v>6</v>
      </c>
      <c r="L1772" s="28" t="s">
        <v>7</v>
      </c>
      <c r="M1772" s="28" t="s">
        <v>244</v>
      </c>
      <c r="N1772" s="28"/>
      <c r="O1772" s="25"/>
      <c r="P1772" s="20" t="s">
        <v>4157</v>
      </c>
      <c r="Q1772" s="21"/>
      <c r="R1772" s="1"/>
      <c r="S1772" s="1" t="str">
        <f aca="false">IF(E1772=F1772,"","NOT EQUAL")</f>
        <v>NOT EQUAL</v>
      </c>
      <c r="T1772" s="1" t="str">
        <f aca="false">IF(ISNA(VLOOKUP(P1772,'NEW XEQM.c'!D:D,1,0)),"--",VLOOKUP(P1772,'NEW XEQM.c'!D:G,3,0))</f>
        <v>--</v>
      </c>
      <c r="U1772" s="1"/>
      <c r="W1772" s="0" t="e">
        <f aca="false">SUBSTITUTE(IF(AND(T1772="--",FIND("STD",E1772),FIND("fn",C1772)&gt;0,FIND("ITM_",P1772),I1772="CAT_FNCT"),E1772,""),"""","")</f>
        <v>#VALUE!</v>
      </c>
    </row>
    <row r="1773" customFormat="false" ht="15.75" hidden="false" customHeight="false" outlineLevel="0" collapsed="false">
      <c r="A1773" s="23" t="n">
        <f aca="false">IF(B1773=INT(B1773),ROW(),"")</f>
        <v>1773</v>
      </c>
      <c r="B1773" s="24" t="n">
        <f aca="false">IF(AND(MID(C1773,2,1)&lt;&gt;"/",MID(C1773,1,1)="/"),INT(B1772)+1,B1772+0.01)</f>
        <v>1733</v>
      </c>
      <c r="C1773" s="25" t="s">
        <v>4158</v>
      </c>
      <c r="D1773" s="25" t="s">
        <v>1</v>
      </c>
      <c r="E1773" s="26" t="s">
        <v>2</v>
      </c>
      <c r="F1773" s="26" t="s">
        <v>1497</v>
      </c>
      <c r="G1773" s="50" t="n">
        <v>0</v>
      </c>
      <c r="H1773" s="50" t="n">
        <v>0</v>
      </c>
      <c r="I1773" s="26" t="s">
        <v>4</v>
      </c>
      <c r="J1773" s="26" t="s">
        <v>21</v>
      </c>
      <c r="K1773" s="27" t="s">
        <v>6</v>
      </c>
      <c r="L1773" s="28" t="s">
        <v>7</v>
      </c>
      <c r="M1773" s="28" t="s">
        <v>244</v>
      </c>
      <c r="N1773" s="28"/>
      <c r="O1773" s="28"/>
      <c r="P1773" s="20" t="s">
        <v>4159</v>
      </c>
      <c r="Q1773" s="21"/>
      <c r="R1773" s="1"/>
      <c r="S1773" s="1" t="str">
        <f aca="false">IF(E1773=F1773,"","NOT EQUAL")</f>
        <v>NOT EQUAL</v>
      </c>
      <c r="T1773" s="1" t="str">
        <f aca="false">IF(ISNA(VLOOKUP(P1773,'NEW XEQM.c'!D:D,1,0)),"--",VLOOKUP(P1773,'NEW XEQM.c'!D:G,3,0))</f>
        <v>--</v>
      </c>
      <c r="U1773" s="1"/>
      <c r="W1773" s="0" t="e">
        <f aca="false">SUBSTITUTE(IF(AND(T1773="--",FIND("STD",E1773),FIND("fn",C1773)&gt;0,FIND("ITM_",P1773),I1773="CAT_FNCT"),E1773,""),"""","")</f>
        <v>#VALUE!</v>
      </c>
    </row>
    <row r="1774" customFormat="false" ht="15.75" hidden="false" customHeight="false" outlineLevel="0" collapsed="false">
      <c r="A1774" s="23" t="n">
        <f aca="false">IF(B1774=INT(B1774),ROW(),"")</f>
        <v>1774</v>
      </c>
      <c r="B1774" s="24" t="n">
        <f aca="false">IF(AND(MID(C1774,2,1)&lt;&gt;"/",MID(C1774,1,1)="/"),INT(B1773)+1,B1773+0.01)</f>
        <v>1734</v>
      </c>
      <c r="C1774" s="25" t="s">
        <v>4160</v>
      </c>
      <c r="D1774" s="25" t="s">
        <v>1</v>
      </c>
      <c r="E1774" s="26" t="s">
        <v>4161</v>
      </c>
      <c r="F1774" s="26" t="s">
        <v>2105</v>
      </c>
      <c r="G1774" s="50" t="n">
        <v>0</v>
      </c>
      <c r="H1774" s="50" t="n">
        <v>0</v>
      </c>
      <c r="I1774" s="26" t="s">
        <v>4</v>
      </c>
      <c r="J1774" s="26" t="s">
        <v>21</v>
      </c>
      <c r="K1774" s="27" t="s">
        <v>6</v>
      </c>
      <c r="L1774" s="28" t="s">
        <v>7</v>
      </c>
      <c r="M1774" s="28" t="s">
        <v>244</v>
      </c>
      <c r="N1774" s="28"/>
      <c r="O1774" s="28"/>
      <c r="P1774" s="20" t="s">
        <v>4162</v>
      </c>
      <c r="Q1774" s="21"/>
      <c r="R1774" s="1"/>
      <c r="S1774" s="1" t="str">
        <f aca="false">IF(E1774=F1774,"","NOT EQUAL")</f>
        <v>NOT EQUAL</v>
      </c>
      <c r="T1774" s="1" t="str">
        <f aca="false">IF(ISNA(VLOOKUP(P1774,'NEW XEQM.c'!D:D,1,0)),"--",VLOOKUP(P1774,'NEW XEQM.c'!D:G,3,0))</f>
        <v>--</v>
      </c>
      <c r="U1774" s="1"/>
      <c r="W1774" s="0" t="e">
        <f aca="false">SUBSTITUTE(IF(AND(T1774="--",FIND("STD",E1774),FIND("fn",C1774)&gt;0,FIND("ITM_",P1774),I1774="CAT_FNCT"),E1774,""),"""","")</f>
        <v>#VALUE!</v>
      </c>
    </row>
    <row r="1775" customFormat="false" ht="15.75" hidden="false" customHeight="false" outlineLevel="0" collapsed="false">
      <c r="A1775" s="23" t="n">
        <f aca="false">IF(B1775=INT(B1775),ROW(),"")</f>
        <v>1775</v>
      </c>
      <c r="B1775" s="24" t="n">
        <f aca="false">IF(AND(MID(C1775,2,1)&lt;&gt;"/",MID(C1775,1,1)="/"),INT(B1774)+1,B1774+0.01)</f>
        <v>1735</v>
      </c>
      <c r="C1775" s="25" t="s">
        <v>4163</v>
      </c>
      <c r="D1775" s="25" t="s">
        <v>1</v>
      </c>
      <c r="E1775" s="26" t="s">
        <v>4164</v>
      </c>
      <c r="F1775" s="26" t="s">
        <v>4165</v>
      </c>
      <c r="G1775" s="50" t="n">
        <v>0</v>
      </c>
      <c r="H1775" s="50" t="n">
        <v>0</v>
      </c>
      <c r="I1775" s="26" t="s">
        <v>4</v>
      </c>
      <c r="J1775" s="26" t="s">
        <v>21</v>
      </c>
      <c r="K1775" s="27" t="s">
        <v>6</v>
      </c>
      <c r="L1775" s="28" t="s">
        <v>7</v>
      </c>
      <c r="M1775" s="28" t="s">
        <v>244</v>
      </c>
      <c r="N1775" s="28"/>
      <c r="O1775" s="28"/>
      <c r="P1775" s="20" t="s">
        <v>4166</v>
      </c>
      <c r="Q1775" s="21"/>
      <c r="R1775" s="1"/>
      <c r="S1775" s="1" t="str">
        <f aca="false">IF(E1775=F1775,"","NOT EQUAL")</f>
        <v>NOT EQUAL</v>
      </c>
      <c r="T1775" s="1" t="str">
        <f aca="false">IF(ISNA(VLOOKUP(P1775,'NEW XEQM.c'!D:D,1,0)),"--",VLOOKUP(P1775,'NEW XEQM.c'!D:G,3,0))</f>
        <v>--</v>
      </c>
      <c r="U1775" s="1"/>
      <c r="W1775" s="0" t="e">
        <f aca="false">SUBSTITUTE(IF(AND(T1775="--",FIND("STD",E1775),FIND("fn",C1775)&gt;0,FIND("ITM_",P1775),I1775="CAT_FNCT"),E1775,""),"""","")</f>
        <v>#VALUE!</v>
      </c>
    </row>
    <row r="1776" customFormat="false" ht="15.75" hidden="false" customHeight="false" outlineLevel="0" collapsed="false">
      <c r="A1776" s="23" t="n">
        <f aca="false">IF(B1776=INT(B1776),ROW(),"")</f>
        <v>1776</v>
      </c>
      <c r="B1776" s="24" t="n">
        <f aca="false">IF(AND(MID(C1776,2,1)&lt;&gt;"/",MID(C1776,1,1)="/"),INT(B1775)+1,B1775+0.01)</f>
        <v>1736</v>
      </c>
      <c r="C1776" s="25" t="s">
        <v>4167</v>
      </c>
      <c r="D1776" s="25" t="s">
        <v>1</v>
      </c>
      <c r="E1776" s="26" t="s">
        <v>4168</v>
      </c>
      <c r="F1776" s="26" t="s">
        <v>2108</v>
      </c>
      <c r="G1776" s="50" t="n">
        <v>0</v>
      </c>
      <c r="H1776" s="50" t="n">
        <v>0</v>
      </c>
      <c r="I1776" s="26" t="s">
        <v>4</v>
      </c>
      <c r="J1776" s="26" t="s">
        <v>21</v>
      </c>
      <c r="K1776" s="27" t="s">
        <v>6</v>
      </c>
      <c r="L1776" s="28" t="s">
        <v>7</v>
      </c>
      <c r="M1776" s="28" t="s">
        <v>244</v>
      </c>
      <c r="N1776" s="28"/>
      <c r="O1776" s="28"/>
      <c r="P1776" s="20" t="s">
        <v>4169</v>
      </c>
      <c r="Q1776" s="21"/>
      <c r="R1776" s="1"/>
      <c r="S1776" s="1" t="str">
        <f aca="false">IF(E1776=F1776,"","NOT EQUAL")</f>
        <v>NOT EQUAL</v>
      </c>
      <c r="T1776" s="1" t="str">
        <f aca="false">IF(ISNA(VLOOKUP(P1776,'NEW XEQM.c'!D:D,1,0)),"--",VLOOKUP(P1776,'NEW XEQM.c'!D:G,3,0))</f>
        <v>--</v>
      </c>
      <c r="U1776" s="1"/>
      <c r="W1776" s="0" t="e">
        <f aca="false">SUBSTITUTE(IF(AND(T1776="--",FIND("STD",E1776),FIND("fn",C1776)&gt;0,FIND("ITM_",P1776),I1776="CAT_FNCT"),E1776,""),"""","")</f>
        <v>#VALUE!</v>
      </c>
    </row>
    <row r="1777" customFormat="false" ht="15.75" hidden="false" customHeight="false" outlineLevel="0" collapsed="false">
      <c r="A1777" s="23" t="n">
        <f aca="false">IF(B1777=INT(B1777),ROW(),"")</f>
        <v>1777</v>
      </c>
      <c r="B1777" s="24" t="n">
        <f aca="false">IF(AND(MID(C1777,2,1)&lt;&gt;"/",MID(C1777,1,1)="/"),INT(B1776)+1,B1776+0.01)</f>
        <v>1737</v>
      </c>
      <c r="C1777" s="25" t="s">
        <v>4170</v>
      </c>
      <c r="D1777" s="25" t="s">
        <v>1</v>
      </c>
      <c r="E1777" s="26" t="s">
        <v>4171</v>
      </c>
      <c r="F1777" s="26" t="s">
        <v>4172</v>
      </c>
      <c r="G1777" s="50" t="n">
        <v>0</v>
      </c>
      <c r="H1777" s="50" t="n">
        <v>0</v>
      </c>
      <c r="I1777" s="26" t="s">
        <v>4</v>
      </c>
      <c r="J1777" s="26" t="s">
        <v>21</v>
      </c>
      <c r="K1777" s="27" t="s">
        <v>6</v>
      </c>
      <c r="L1777" s="28" t="s">
        <v>7</v>
      </c>
      <c r="M1777" s="182" t="s">
        <v>244</v>
      </c>
      <c r="N1777" s="28"/>
      <c r="O1777" s="28"/>
      <c r="P1777" s="20" t="s">
        <v>4173</v>
      </c>
      <c r="Q1777" s="21"/>
      <c r="R1777" s="1"/>
      <c r="S1777" s="1" t="str">
        <f aca="false">IF(E1777=F1777,"","NOT EQUAL")</f>
        <v>NOT EQUAL</v>
      </c>
      <c r="T1777" s="1" t="str">
        <f aca="false">IF(ISNA(VLOOKUP(P1777,'NEW XEQM.c'!D:D,1,0)),"--",VLOOKUP(P1777,'NEW XEQM.c'!D:G,3,0))</f>
        <v>--</v>
      </c>
      <c r="U1777" s="1"/>
      <c r="W1777" s="0" t="e">
        <f aca="false">SUBSTITUTE(IF(AND(T1777="--",FIND("STD",E1777),FIND("fn",C1777)&gt;0,FIND("ITM_",P1777),I1777="CAT_FNCT"),E1777,""),"""","")</f>
        <v>#VALUE!</v>
      </c>
    </row>
    <row r="1778" customFormat="false" ht="15.75" hidden="false" customHeight="false" outlineLevel="0" collapsed="false">
      <c r="A1778" s="23" t="n">
        <f aca="false">IF(B1778=INT(B1778),ROW(),"")</f>
        <v>1778</v>
      </c>
      <c r="B1778" s="24" t="n">
        <f aca="false">IF(AND(MID(C1778,2,1)&lt;&gt;"/",MID(C1778,1,1)="/"),INT(B1777)+1,B1777+0.01)</f>
        <v>1738</v>
      </c>
      <c r="C1778" s="25" t="s">
        <v>4174</v>
      </c>
      <c r="D1778" s="25" t="s">
        <v>1</v>
      </c>
      <c r="E1778" s="26" t="s">
        <v>4175</v>
      </c>
      <c r="F1778" s="26" t="s">
        <v>4175</v>
      </c>
      <c r="G1778" s="50" t="n">
        <v>0</v>
      </c>
      <c r="H1778" s="50" t="n">
        <v>0</v>
      </c>
      <c r="I1778" s="26" t="s">
        <v>4</v>
      </c>
      <c r="J1778" s="26" t="s">
        <v>21</v>
      </c>
      <c r="K1778" s="27" t="s">
        <v>6</v>
      </c>
      <c r="L1778" s="28" t="s">
        <v>7</v>
      </c>
      <c r="M1778" s="28" t="s">
        <v>244</v>
      </c>
      <c r="N1778" s="28"/>
      <c r="O1778" s="28"/>
      <c r="P1778" s="20" t="s">
        <v>4176</v>
      </c>
      <c r="Q1778" s="21"/>
      <c r="R1778" s="1"/>
      <c r="S1778" s="1" t="str">
        <f aca="false">IF(E1778=F1778,"","NOT EQUAL")</f>
        <v/>
      </c>
      <c r="T1778" s="1" t="str">
        <f aca="false">IF(ISNA(VLOOKUP(P1778,'NEW XEQM.c'!D:D,1,0)),"--",VLOOKUP(P1778,'NEW XEQM.c'!D:G,3,0))</f>
        <v>EXIT</v>
      </c>
      <c r="U1778" s="1"/>
      <c r="W1778" s="0" t="e">
        <f aca="false">SUBSTITUTE(IF(AND(T1778="--",FIND("STD",E1778),FIND("fn",C1778)&gt;0,FIND("ITM_",P1778),I1778="CAT_FNCT"),E1778,""),"""","")</f>
        <v>#VALUE!</v>
      </c>
    </row>
    <row r="1779" customFormat="false" ht="15.75" hidden="false" customHeight="false" outlineLevel="0" collapsed="false">
      <c r="A1779" s="23" t="n">
        <f aca="false">IF(B1779=INT(B1779),ROW(),"")</f>
        <v>1779</v>
      </c>
      <c r="B1779" s="24" t="n">
        <f aca="false">IF(AND(MID(C1779,2,1)&lt;&gt;"/",MID(C1779,1,1)="/"),INT(B1778)+1,B1778+0.01)</f>
        <v>1739</v>
      </c>
      <c r="C1779" s="25" t="s">
        <v>4177</v>
      </c>
      <c r="D1779" s="34" t="s">
        <v>138</v>
      </c>
      <c r="E1779" s="26" t="s">
        <v>4178</v>
      </c>
      <c r="F1779" s="26" t="s">
        <v>2103</v>
      </c>
      <c r="G1779" s="50" t="n">
        <v>0</v>
      </c>
      <c r="H1779" s="50" t="n">
        <v>0</v>
      </c>
      <c r="I1779" s="26" t="s">
        <v>4</v>
      </c>
      <c r="J1779" s="26" t="s">
        <v>5</v>
      </c>
      <c r="K1779" s="27" t="s">
        <v>6</v>
      </c>
      <c r="L1779" s="28" t="s">
        <v>7</v>
      </c>
      <c r="M1779" s="28" t="s">
        <v>244</v>
      </c>
      <c r="N1779" s="28"/>
      <c r="O1779" s="28"/>
      <c r="P1779" s="20" t="s">
        <v>4179</v>
      </c>
      <c r="Q1779" s="21"/>
      <c r="R1779" s="1"/>
      <c r="S1779" s="1" t="str">
        <f aca="false">IF(E1779=F1779,"","NOT EQUAL")</f>
        <v>NOT EQUAL</v>
      </c>
      <c r="T1779" s="1" t="str">
        <f aca="false">IF(ISNA(VLOOKUP(P1779,'NEW XEQM.c'!D:D,1,0)),"--",VLOOKUP(P1779,'NEW XEQM.c'!D:G,3,0))</f>
        <v>--</v>
      </c>
      <c r="U1779" s="1"/>
      <c r="W1779" s="0" t="e">
        <f aca="false">SUBSTITUTE(IF(AND(T1779="--",FIND("STD",E1779),FIND("fn",C1779)&gt;0,FIND("ITM_",P1779),I1779="CAT_FNCT"),E1779,""),"""","")</f>
        <v>#VALUE!</v>
      </c>
    </row>
    <row r="1780" customFormat="false" ht="15.75" hidden="false" customHeight="false" outlineLevel="0" collapsed="false">
      <c r="A1780" s="23" t="n">
        <f aca="false">IF(B1780=INT(B1780),ROW(),"")</f>
        <v>1780</v>
      </c>
      <c r="B1780" s="24" t="n">
        <f aca="false">IF(AND(MID(C1780,2,1)&lt;&gt;"/",MID(C1780,1,1)="/"),INT(B1779)+1,B1779+0.01)</f>
        <v>1740</v>
      </c>
      <c r="C1780" s="68" t="s">
        <v>0</v>
      </c>
      <c r="D1780" s="68" t="s">
        <v>1</v>
      </c>
      <c r="E1780" s="69" t="str">
        <f aca="false">CHAR(34)&amp;IF(B1780&lt;10,"000",IF(B1780&lt;100,"00",IF(B1780&lt;1000,"0","")))&amp;$B1780&amp;CHAR(34)</f>
        <v>"1740"</v>
      </c>
      <c r="F1780" s="70" t="str">
        <f aca="false">E1780</f>
        <v>"1740"</v>
      </c>
      <c r="G1780" s="71" t="n">
        <v>0</v>
      </c>
      <c r="H1780" s="71" t="n">
        <v>0</v>
      </c>
      <c r="I1780" s="66" t="s">
        <v>243</v>
      </c>
      <c r="J1780" s="26" t="s">
        <v>21</v>
      </c>
      <c r="K1780" s="27" t="s">
        <v>22</v>
      </c>
      <c r="L1780" s="73" t="s">
        <v>7</v>
      </c>
      <c r="M1780" s="74" t="s">
        <v>244</v>
      </c>
      <c r="N1780" s="28"/>
      <c r="O1780" s="74"/>
      <c r="P1780" s="20" t="str">
        <f aca="false">"ITM_"&amp;IF(B1780&lt;10,"000",IF(B1780&lt;100,"00",IF(B1780&lt;1000,"0","")))&amp;$B1780</f>
        <v>ITM_1740</v>
      </c>
      <c r="Q1780" s="21"/>
      <c r="R1780" s="1"/>
      <c r="S1780" s="1" t="str">
        <f aca="false">IF(E1780=F1780,"","NOT EQUAL")</f>
        <v/>
      </c>
      <c r="T1780" s="1" t="str">
        <f aca="false">IF(ISNA(VLOOKUP(P1780,'NEW XEQM.c'!D:D,1,0)),"--",VLOOKUP(P1780,'NEW XEQM.c'!D:G,3,0))</f>
        <v>--</v>
      </c>
      <c r="U1780" s="1"/>
      <c r="W1780" s="0" t="e">
        <f aca="false">SUBSTITUTE(IF(AND(T1780="--",FIND("STD",E1780),FIND("fn",C1780)&gt;0,FIND("ITM_",P1780),I1780="CAT_FNCT"),E1780,""),"""","")</f>
        <v>#VALUE!</v>
      </c>
    </row>
    <row r="1781" customFormat="false" ht="15.75" hidden="false" customHeight="false" outlineLevel="0" collapsed="false">
      <c r="A1781" s="23" t="n">
        <f aca="false">IF(B1781=INT(B1781),ROW(),"")</f>
        <v>1781</v>
      </c>
      <c r="B1781" s="24" t="n">
        <f aca="false">IF(AND(MID(C1781,2,1)&lt;&gt;"/",MID(C1781,1,1)="/"),INT(B1780)+1,B1780+0.01)</f>
        <v>1741</v>
      </c>
      <c r="C1781" s="25" t="s">
        <v>4180</v>
      </c>
      <c r="D1781" s="25" t="s">
        <v>1</v>
      </c>
      <c r="E1781" s="26" t="s">
        <v>616</v>
      </c>
      <c r="F1781" s="26" t="s">
        <v>616</v>
      </c>
      <c r="G1781" s="50" t="n">
        <v>0</v>
      </c>
      <c r="H1781" s="50" t="n">
        <v>0</v>
      </c>
      <c r="I1781" s="26" t="s">
        <v>4</v>
      </c>
      <c r="J1781" s="26" t="s">
        <v>21</v>
      </c>
      <c r="K1781" s="27" t="s">
        <v>22</v>
      </c>
      <c r="L1781" s="28" t="s">
        <v>7</v>
      </c>
      <c r="M1781" s="182" t="s">
        <v>8</v>
      </c>
      <c r="N1781" s="28"/>
      <c r="O1781" s="28"/>
      <c r="P1781" s="20" t="s">
        <v>4181</v>
      </c>
      <c r="Q1781" s="21"/>
      <c r="R1781" s="1"/>
      <c r="S1781" s="1" t="str">
        <f aca="false">IF(E1781=F1781,"","NOT EQUAL")</f>
        <v/>
      </c>
      <c r="T1781" s="1" t="str">
        <f aca="false">IF(ISNA(VLOOKUP(P1781,'NEW XEQM.c'!D:D,1,0)),"--",VLOOKUP(P1781,'NEW XEQM.c'!D:G,3,0))</f>
        <v>ALPHA</v>
      </c>
      <c r="U1781" s="1"/>
      <c r="W1781" s="0" t="str">
        <f aca="false">SUBSTITUTE(IF(AND(T1781="--",FIND("STD",E1781),FIND("fn",C1781)&gt;0,FIND("ITM_",P1781),I1781="CAT_FNCT"),E1781,""),"""","")</f>
        <v/>
      </c>
    </row>
    <row r="1782" customFormat="false" ht="15.75" hidden="false" customHeight="false" outlineLevel="0" collapsed="false">
      <c r="A1782" s="23" t="n">
        <f aca="false">IF(B1782=INT(B1782),ROW(),"")</f>
        <v>1782</v>
      </c>
      <c r="B1782" s="24" t="n">
        <f aca="false">IF(AND(MID(C1782,2,1)&lt;&gt;"/",MID(C1782,1,1)="/"),INT(B1781)+1,B1781+0.01)</f>
        <v>1742</v>
      </c>
      <c r="C1782" s="25" t="s">
        <v>4182</v>
      </c>
      <c r="D1782" s="34" t="s">
        <v>1</v>
      </c>
      <c r="E1782" s="26" t="s">
        <v>4041</v>
      </c>
      <c r="F1782" s="26" t="s">
        <v>4041</v>
      </c>
      <c r="G1782" s="50" t="n">
        <v>0</v>
      </c>
      <c r="H1782" s="50" t="n">
        <v>0</v>
      </c>
      <c r="I1782" s="8" t="s">
        <v>4</v>
      </c>
      <c r="J1782" s="26" t="s">
        <v>21</v>
      </c>
      <c r="K1782" s="27" t="s">
        <v>6</v>
      </c>
      <c r="L1782" s="28" t="s">
        <v>7</v>
      </c>
      <c r="M1782" s="28" t="s">
        <v>8</v>
      </c>
      <c r="N1782" s="28" t="s">
        <v>4183</v>
      </c>
      <c r="O1782" s="28"/>
      <c r="P1782" s="20" t="s">
        <v>4184</v>
      </c>
      <c r="Q1782" s="21"/>
      <c r="R1782" s="1"/>
      <c r="S1782" s="1" t="str">
        <f aca="false">IF(E1782=F1782,"","NOT EQUAL")</f>
        <v/>
      </c>
      <c r="T1782" s="1" t="str">
        <f aca="false">IF(ISNA(VLOOKUP(P1782,'NEW XEQM.c'!D:D,1,0)),"--",VLOOKUP(P1782,'NEW XEQM.c'!D:G,3,0))</f>
        <v>DOTD</v>
      </c>
      <c r="U1782" s="1"/>
      <c r="W1782" s="0" t="e">
        <f aca="false">SUBSTITUTE(IF(AND(T1782="--",FIND("STD",E1782),FIND("fn",C1782)&gt;0,FIND("ITM_",P1782),I1782="CAT_FNCT"),E1782,""),"""","")</f>
        <v>#VALUE!</v>
      </c>
    </row>
    <row r="1783" customFormat="false" ht="15.75" hidden="false" customHeight="false" outlineLevel="0" collapsed="false">
      <c r="A1783" s="23" t="n">
        <f aca="false">IF(B1783=INT(B1783),ROW(),"")</f>
        <v>1783</v>
      </c>
      <c r="B1783" s="24" t="n">
        <f aca="false">IF(AND(MID(C1783,2,1)&lt;&gt;"/",MID(C1783,1,1)="/"),INT(B1782)+1,B1782+0.01)</f>
        <v>1743</v>
      </c>
      <c r="C1783" s="25" t="s">
        <v>4185</v>
      </c>
      <c r="D1783" s="25" t="s">
        <v>138</v>
      </c>
      <c r="E1783" s="26" t="s">
        <v>4186</v>
      </c>
      <c r="F1783" s="26" t="s">
        <v>4186</v>
      </c>
      <c r="G1783" s="50" t="n">
        <v>0</v>
      </c>
      <c r="H1783" s="50" t="n">
        <v>0</v>
      </c>
      <c r="I1783" s="30" t="s">
        <v>20</v>
      </c>
      <c r="J1783" s="26" t="s">
        <v>21</v>
      </c>
      <c r="K1783" s="27" t="s">
        <v>22</v>
      </c>
      <c r="L1783" s="28" t="s">
        <v>7</v>
      </c>
      <c r="M1783" s="28" t="s">
        <v>8</v>
      </c>
      <c r="N1783" s="28"/>
      <c r="O1783" s="25"/>
      <c r="P1783" s="20" t="s">
        <v>4187</v>
      </c>
      <c r="Q1783" s="21"/>
      <c r="R1783" s="1"/>
      <c r="S1783" s="1" t="str">
        <f aca="false">IF(E1783=F1783,"","NOT EQUAL")</f>
        <v/>
      </c>
      <c r="T1783" s="1" t="str">
        <f aca="false">IF(ISNA(VLOOKUP(P1783,'NEW XEQM.c'!D:D,1,0)),"--",VLOOKUP(P1783,'NEW XEQM.c'!D:G,3,0))</f>
        <v>--</v>
      </c>
      <c r="U1783" s="1"/>
      <c r="W1783" s="0" t="e">
        <f aca="false">SUBSTITUTE(IF(AND(T1783="--",FIND("STD",E1783),FIND("fn",C1783)&gt;0,FIND("ITM_",P1783),I1783="CAT_FNCT"),E1783,""),"""","")</f>
        <v>#VALUE!</v>
      </c>
    </row>
    <row r="1784" customFormat="false" ht="15.75" hidden="false" customHeight="false" outlineLevel="0" collapsed="false">
      <c r="A1784" s="23" t="n">
        <f aca="false">IF(B1784=INT(B1784),ROW(),"")</f>
        <v>1784</v>
      </c>
      <c r="B1784" s="24" t="n">
        <f aca="false">IF(AND(MID(C1784,2,1)&lt;&gt;"/",MID(C1784,1,1)="/"),INT(B1783)+1,B1783+0.01)</f>
        <v>1744</v>
      </c>
      <c r="C1784" s="25" t="s">
        <v>4188</v>
      </c>
      <c r="D1784" s="195" t="s">
        <v>4189</v>
      </c>
      <c r="E1784" s="26" t="s">
        <v>4190</v>
      </c>
      <c r="F1784" s="26" t="s">
        <v>4190</v>
      </c>
      <c r="G1784" s="50" t="n">
        <v>0</v>
      </c>
      <c r="H1784" s="50" t="n">
        <v>0</v>
      </c>
      <c r="I1784" s="30" t="s">
        <v>20</v>
      </c>
      <c r="J1784" s="26" t="s">
        <v>21</v>
      </c>
      <c r="K1784" s="27" t="s">
        <v>6</v>
      </c>
      <c r="L1784" s="28" t="s">
        <v>7</v>
      </c>
      <c r="M1784" s="28" t="s">
        <v>244</v>
      </c>
      <c r="N1784" s="28"/>
      <c r="O1784" s="28"/>
      <c r="P1784" s="20" t="s">
        <v>4191</v>
      </c>
      <c r="Q1784" s="21"/>
      <c r="R1784" s="1"/>
      <c r="S1784" s="1" t="str">
        <f aca="false">IF(E1784=F1784,"","NOT EQUAL")</f>
        <v/>
      </c>
      <c r="T1784" s="1" t="str">
        <f aca="false">IF(ISNA(VLOOKUP(P1784,'NEW XEQM.c'!D:D,1,0)),"--",VLOOKUP(P1784,'NEW XEQM.c'!D:G,3,0))</f>
        <v>--</v>
      </c>
      <c r="U1784" s="1"/>
      <c r="W1784" s="0" t="e">
        <f aca="false">SUBSTITUTE(IF(AND(T1784="--",FIND("STD",E1784),FIND("fn",C1784)&gt;0,FIND("ITM_",P1784),I1784="CAT_FNCT"),E1784,""),"""","")</f>
        <v>#VALUE!</v>
      </c>
    </row>
    <row r="1785" customFormat="false" ht="15.75" hidden="false" customHeight="false" outlineLevel="0" collapsed="false">
      <c r="A1785" s="1" t="n">
        <f aca="false">IF(B1785=INT(B1785),ROW(),"")</f>
        <v>1785</v>
      </c>
      <c r="B1785" s="24" t="n">
        <f aca="false">IF(AND(MID(C1785,2,1)&lt;&gt;"/",MID(C1785,1,1)="/"),INT(B1784)+1,B1784+0.01)</f>
        <v>1745</v>
      </c>
      <c r="C1785" s="43" t="s">
        <v>0</v>
      </c>
      <c r="D1785" s="43" t="s">
        <v>1</v>
      </c>
      <c r="E1785" s="44" t="str">
        <f aca="false">CHAR(34)&amp;IF(B1785&lt;10,"000",IF(B1785&lt;100,"00",IF(B1785&lt;1000,"0","")))&amp;$B1785&amp;CHAR(34)</f>
        <v>"1745"</v>
      </c>
      <c r="F1785" s="44" t="str">
        <f aca="false">E1785</f>
        <v>"1745"</v>
      </c>
      <c r="G1785" s="45" t="n">
        <v>0</v>
      </c>
      <c r="H1785" s="45" t="n">
        <v>0</v>
      </c>
      <c r="I1785" s="44" t="s">
        <v>243</v>
      </c>
      <c r="J1785" s="16" t="s">
        <v>21</v>
      </c>
      <c r="K1785" s="46" t="s">
        <v>6</v>
      </c>
      <c r="L1785" s="0" t="s">
        <v>7</v>
      </c>
      <c r="M1785" s="0" t="s">
        <v>244</v>
      </c>
      <c r="P1785" s="20" t="str">
        <f aca="false">"ITM_"&amp;IF(B1785&lt;10,"000",IF(B1785&lt;100,"00",IF(B1785&lt;1000,"0","")))&amp;$B1785</f>
        <v>ITM_1745</v>
      </c>
      <c r="Q1785" s="21"/>
      <c r="R1785" s="1"/>
      <c r="S1785" s="1" t="str">
        <f aca="false">IF(E1785=F1785,"","NOT EQUAL")</f>
        <v/>
      </c>
      <c r="T1785" s="1" t="str">
        <f aca="false">IF(ISNA(VLOOKUP(P1785,'NEW XEQM.c'!D:D,1,0)),"--",VLOOKUP(P1785,'NEW XEQM.c'!D:G,3,0))</f>
        <v>--</v>
      </c>
      <c r="U1785" s="1"/>
      <c r="W1785" s="0" t="e">
        <f aca="false">SUBSTITUTE(IF(AND(T1785="--",FIND("STD",E1785),FIND("fn",C1785)&gt;0,FIND("ITM_",P1785),I1785="CAT_FNCT"),E1785,""),"""","")</f>
        <v>#VALUE!</v>
      </c>
    </row>
    <row r="1786" customFormat="false" ht="15.75" hidden="false" customHeight="false" outlineLevel="0" collapsed="false">
      <c r="A1786" s="23" t="n">
        <f aca="false">IF(B1786=INT(B1786),ROW(),"")</f>
        <v>1786</v>
      </c>
      <c r="B1786" s="24" t="n">
        <f aca="false">IF(AND(MID(C1786,2,1)&lt;&gt;"/",MID(C1786,1,1)="/"),INT(B1785)+1,B1785+0.01)</f>
        <v>1746</v>
      </c>
      <c r="C1786" s="25" t="s">
        <v>4192</v>
      </c>
      <c r="D1786" s="25" t="s">
        <v>1</v>
      </c>
      <c r="E1786" s="26" t="s">
        <v>4193</v>
      </c>
      <c r="F1786" s="26" t="s">
        <v>4193</v>
      </c>
      <c r="G1786" s="50" t="n">
        <v>0</v>
      </c>
      <c r="H1786" s="50" t="n">
        <v>0</v>
      </c>
      <c r="I1786" s="30" t="s">
        <v>20</v>
      </c>
      <c r="J1786" s="26" t="s">
        <v>21</v>
      </c>
      <c r="K1786" s="27" t="s">
        <v>22</v>
      </c>
      <c r="L1786" s="28" t="s">
        <v>7</v>
      </c>
      <c r="M1786" s="28" t="s">
        <v>8</v>
      </c>
      <c r="N1786" s="28"/>
      <c r="O1786" s="28"/>
      <c r="P1786" s="20" t="s">
        <v>4194</v>
      </c>
      <c r="Q1786" s="21"/>
      <c r="R1786" s="1"/>
      <c r="S1786" s="1" t="str">
        <f aca="false">IF(E1786=F1786,"","NOT EQUAL")</f>
        <v/>
      </c>
      <c r="T1786" s="1" t="str">
        <f aca="false">IF(ISNA(VLOOKUP(P1786,'NEW XEQM.c'!D:D,1,0)),"--",VLOOKUP(P1786,'NEW XEQM.c'!D:G,3,0))</f>
        <v>--</v>
      </c>
      <c r="U1786" s="1"/>
      <c r="W1786" s="0" t="str">
        <f aca="false">SUBSTITUTE(IF(AND(T1786="--",FIND("STD",E1786),FIND("fn",C1786)&gt;0,FIND("ITM_",P1786),I1786="CAT_FNCT"),E1786,""),"""","")</f>
        <v>V STD_MEASURED_ANGLE</v>
      </c>
    </row>
    <row r="1787" customFormat="false" ht="15.75" hidden="false" customHeight="false" outlineLevel="0" collapsed="false">
      <c r="A1787" s="23" t="n">
        <f aca="false">IF(B1787=INT(B1787),ROW(),"")</f>
        <v>1787</v>
      </c>
      <c r="B1787" s="24" t="n">
        <f aca="false">IF(AND(MID(C1787,2,1)&lt;&gt;"/",MID(C1787,1,1)="/"),INT(B1786)+1,B1786+0.01)</f>
        <v>1747</v>
      </c>
      <c r="C1787" s="25" t="s">
        <v>4195</v>
      </c>
      <c r="D1787" s="25" t="s">
        <v>1</v>
      </c>
      <c r="E1787" s="26" t="s">
        <v>4196</v>
      </c>
      <c r="F1787" s="26" t="s">
        <v>4196</v>
      </c>
      <c r="G1787" s="50" t="n">
        <v>0</v>
      </c>
      <c r="H1787" s="50" t="n">
        <v>0</v>
      </c>
      <c r="I1787" s="30" t="s">
        <v>20</v>
      </c>
      <c r="J1787" s="26" t="s">
        <v>21</v>
      </c>
      <c r="K1787" s="27" t="s">
        <v>22</v>
      </c>
      <c r="L1787" s="28" t="s">
        <v>7</v>
      </c>
      <c r="M1787" s="28" t="s">
        <v>8</v>
      </c>
      <c r="N1787" s="28"/>
      <c r="O1787" s="28"/>
      <c r="P1787" s="20" t="s">
        <v>4197</v>
      </c>
      <c r="Q1787" s="21"/>
      <c r="R1787" s="1"/>
      <c r="S1787" s="1" t="str">
        <f aca="false">IF(E1787=F1787,"","NOT EQUAL")</f>
        <v/>
      </c>
      <c r="T1787" s="1" t="str">
        <f aca="false">IF(ISNA(VLOOKUP(P1787,'NEW XEQM.c'!D:D,1,0)),"--",VLOOKUP(P1787,'NEW XEQM.c'!D:G,3,0))</f>
        <v>--</v>
      </c>
      <c r="U1787" s="1" t="s">
        <v>1105</v>
      </c>
      <c r="W1787" s="0" t="str">
        <f aca="false">SUBSTITUTE(IF(AND(T1787="--",FIND("STD",E1787),FIND("fn",C1787)&gt;0,FIND("ITM_",P1787),I1787="CAT_FNCT"),E1787,""),"""","")</f>
        <v>STD_x_BAR STD_SUB_H</v>
      </c>
    </row>
    <row r="1788" customFormat="false" ht="15.75" hidden="false" customHeight="false" outlineLevel="0" collapsed="false">
      <c r="A1788" s="23" t="n">
        <f aca="false">IF(B1788=INT(B1788),ROW(),"")</f>
        <v>1788</v>
      </c>
      <c r="B1788" s="24" t="n">
        <f aca="false">IF(AND(MID(C1788,2,1)&lt;&gt;"/",MID(C1788,1,1)="/"),INT(B1787)+1,B1787+0.01)</f>
        <v>1748</v>
      </c>
      <c r="C1788" s="25" t="s">
        <v>4198</v>
      </c>
      <c r="D1788" s="25" t="s">
        <v>1</v>
      </c>
      <c r="E1788" s="26" t="s">
        <v>4199</v>
      </c>
      <c r="F1788" s="26" t="s">
        <v>4199</v>
      </c>
      <c r="G1788" s="50" t="n">
        <v>0</v>
      </c>
      <c r="H1788" s="50" t="n">
        <v>0</v>
      </c>
      <c r="I1788" s="30" t="s">
        <v>20</v>
      </c>
      <c r="J1788" s="26" t="s">
        <v>21</v>
      </c>
      <c r="K1788" s="27" t="s">
        <v>22</v>
      </c>
      <c r="L1788" s="28" t="s">
        <v>7</v>
      </c>
      <c r="M1788" s="28" t="s">
        <v>8</v>
      </c>
      <c r="N1788" s="28"/>
      <c r="O1788" s="28"/>
      <c r="P1788" s="20" t="s">
        <v>4200</v>
      </c>
      <c r="Q1788" s="21"/>
      <c r="R1788" s="1"/>
      <c r="S1788" s="1" t="str">
        <f aca="false">IF(E1788=F1788,"","NOT EQUAL")</f>
        <v/>
      </c>
      <c r="T1788" s="1" t="str">
        <f aca="false">IF(ISNA(VLOOKUP(P1788,'NEW XEQM.c'!D:D,1,0)),"--",VLOOKUP(P1788,'NEW XEQM.c'!D:G,3,0))</f>
        <v>--</v>
      </c>
      <c r="U1788" s="1" t="s">
        <v>1105</v>
      </c>
      <c r="W1788" s="0" t="str">
        <f aca="false">SUBSTITUTE(IF(AND(T1788="--",FIND("STD",E1788),FIND("fn",C1788)&gt;0,FIND("ITM_",P1788),I1788="CAT_FNCT"),E1788,""),"""","")</f>
        <v>STD_x_BAR STD_SUB_R STD_SUB_M STD_SUB_S</v>
      </c>
    </row>
    <row r="1789" customFormat="false" ht="15.75" hidden="false" customHeight="false" outlineLevel="0" collapsed="false">
      <c r="A1789" s="23" t="n">
        <f aca="false">IF(B1789=INT(B1789),ROW(),"")</f>
        <v>1789</v>
      </c>
      <c r="B1789" s="24" t="n">
        <f aca="false">IF(AND(MID(C1789,2,1)&lt;&gt;"/",MID(C1789,1,1)="/"),INT(B1788)+1,B1788+0.01)</f>
        <v>1749</v>
      </c>
      <c r="C1789" s="25" t="s">
        <v>293</v>
      </c>
      <c r="D1789" s="25" t="s">
        <v>1</v>
      </c>
      <c r="E1789" s="26" t="s">
        <v>295</v>
      </c>
      <c r="F1789" s="26" t="s">
        <v>295</v>
      </c>
      <c r="G1789" s="50" t="n">
        <v>0</v>
      </c>
      <c r="H1789" s="50" t="n">
        <v>0</v>
      </c>
      <c r="I1789" s="44" t="s">
        <v>20</v>
      </c>
      <c r="J1789" s="26" t="s">
        <v>21</v>
      </c>
      <c r="K1789" s="27" t="s">
        <v>22</v>
      </c>
      <c r="L1789" s="28" t="s">
        <v>191</v>
      </c>
      <c r="M1789" s="28" t="s">
        <v>8</v>
      </c>
      <c r="N1789" s="28" t="s">
        <v>3199</v>
      </c>
      <c r="O1789" s="28"/>
      <c r="P1789" s="98" t="s">
        <v>4201</v>
      </c>
      <c r="Q1789" s="21"/>
      <c r="R1789" s="1"/>
      <c r="S1789" s="1" t="str">
        <f aca="false">IF(E1789=F1789,"","NOT EQUAL")</f>
        <v/>
      </c>
      <c r="T1789" s="1" t="str">
        <f aca="false">IF(ISNA(VLOOKUP(P1789,'NEW XEQM.c'!D:D,1,0)),"--",VLOOKUP(P1789,'NEW XEQM.c'!D:G,3,0))</f>
        <v>--</v>
      </c>
      <c r="U1789" s="1"/>
      <c r="W1789" s="0" t="e">
        <f aca="false">SUBSTITUTE(IF(AND(T1789="--",FIND("STD",E1789),FIND("fn",C1789)&gt;0,FIND("ITM_",P1789),I1789="CAT_FNCT"),E1789,""),"""","")</f>
        <v>#VALUE!</v>
      </c>
    </row>
    <row r="1790" customFormat="false" ht="15.75" hidden="false" customHeight="false" outlineLevel="0" collapsed="false">
      <c r="A1790" s="23" t="n">
        <f aca="false">IF(B1790=INT(B1790),ROW(),"")</f>
        <v>1790</v>
      </c>
      <c r="B1790" s="24" t="n">
        <f aca="false">IF(AND(MID(C1790,2,1)&lt;&gt;"/",MID(C1790,1,1)="/"),INT(B1789)+1,B1789+0.01)</f>
        <v>1750</v>
      </c>
      <c r="C1790" s="25" t="s">
        <v>300</v>
      </c>
      <c r="D1790" s="25" t="s">
        <v>1</v>
      </c>
      <c r="E1790" s="26" t="s">
        <v>302</v>
      </c>
      <c r="F1790" s="26" t="s">
        <v>302</v>
      </c>
      <c r="G1790" s="50" t="n">
        <v>0</v>
      </c>
      <c r="H1790" s="50" t="n">
        <v>0</v>
      </c>
      <c r="I1790" s="44" t="s">
        <v>20</v>
      </c>
      <c r="J1790" s="26" t="s">
        <v>21</v>
      </c>
      <c r="K1790" s="27" t="s">
        <v>22</v>
      </c>
      <c r="L1790" s="28" t="s">
        <v>191</v>
      </c>
      <c r="M1790" s="28" t="s">
        <v>8</v>
      </c>
      <c r="N1790" s="28" t="s">
        <v>3199</v>
      </c>
      <c r="O1790" s="28"/>
      <c r="P1790" s="98" t="s">
        <v>4202</v>
      </c>
      <c r="Q1790" s="21"/>
      <c r="R1790" s="1"/>
      <c r="S1790" s="1" t="str">
        <f aca="false">IF(E1790=F1790,"","NOT EQUAL")</f>
        <v/>
      </c>
      <c r="T1790" s="1" t="str">
        <f aca="false">IF(ISNA(VLOOKUP(P1790,'NEW XEQM.c'!D:D,1,0)),"--",VLOOKUP(P1790,'NEW XEQM.c'!D:G,3,0))</f>
        <v>--</v>
      </c>
      <c r="U1790" s="1"/>
      <c r="W1790" s="0" t="e">
        <f aca="false">SUBSTITUTE(IF(AND(T1790="--",FIND("STD",E1790),FIND("fn",C1790)&gt;0,FIND("ITM_",P1790),I1790="CAT_FNCT"),E1790,""),"""","")</f>
        <v>#VALUE!</v>
      </c>
    </row>
    <row r="1791" customFormat="false" ht="15.75" hidden="false" customHeight="false" outlineLevel="0" collapsed="false">
      <c r="A1791" s="23" t="n">
        <f aca="false">IF(B1791=INT(B1791),ROW(),"")</f>
        <v>1791</v>
      </c>
      <c r="B1791" s="24" t="n">
        <f aca="false">IF(AND(MID(C1791,2,1)&lt;&gt;"/",MID(C1791,1,1)="/"),INT(B1790)+1,B1790+0.01)</f>
        <v>1751</v>
      </c>
      <c r="C1791" s="25" t="s">
        <v>307</v>
      </c>
      <c r="D1791" s="25" t="s">
        <v>1</v>
      </c>
      <c r="E1791" s="26" t="s">
        <v>309</v>
      </c>
      <c r="F1791" s="26" t="s">
        <v>309</v>
      </c>
      <c r="G1791" s="50" t="n">
        <v>0</v>
      </c>
      <c r="H1791" s="50" t="n">
        <v>0</v>
      </c>
      <c r="I1791" s="44" t="s">
        <v>20</v>
      </c>
      <c r="J1791" s="26" t="s">
        <v>21</v>
      </c>
      <c r="K1791" s="27" t="s">
        <v>22</v>
      </c>
      <c r="L1791" s="28" t="s">
        <v>191</v>
      </c>
      <c r="M1791" s="28" t="s">
        <v>8</v>
      </c>
      <c r="N1791" s="28" t="s">
        <v>3199</v>
      </c>
      <c r="O1791" s="28"/>
      <c r="P1791" s="98" t="s">
        <v>4203</v>
      </c>
      <c r="Q1791" s="21"/>
      <c r="R1791" s="1"/>
      <c r="S1791" s="1" t="str">
        <f aca="false">IF(E1791=F1791,"","NOT EQUAL")</f>
        <v/>
      </c>
      <c r="T1791" s="1" t="str">
        <f aca="false">IF(ISNA(VLOOKUP(P1791,'NEW XEQM.c'!D:D,1,0)),"--",VLOOKUP(P1791,'NEW XEQM.c'!D:G,3,0))</f>
        <v>--</v>
      </c>
      <c r="U1791" s="1"/>
      <c r="W1791" s="0" t="e">
        <f aca="false">SUBSTITUTE(IF(AND(T1791="--",FIND("STD",E1791),FIND("fn",C1791)&gt;0,FIND("ITM_",P1791),I1791="CAT_FNCT"),E1791,""),"""","")</f>
        <v>#VALUE!</v>
      </c>
    </row>
    <row r="1792" customFormat="false" ht="15.75" hidden="false" customHeight="false" outlineLevel="0" collapsed="false">
      <c r="A1792" s="23" t="n">
        <f aca="false">IF(B1792=INT(B1792),ROW(),"")</f>
        <v>1792</v>
      </c>
      <c r="B1792" s="24" t="n">
        <f aca="false">IF(AND(MID(C1792,2,1)&lt;&gt;"/",MID(C1792,1,1)="/"),INT(B1791)+1,B1791+0.01)</f>
        <v>1752</v>
      </c>
      <c r="C1792" s="32" t="s">
        <v>4085</v>
      </c>
      <c r="D1792" s="25" t="s">
        <v>1</v>
      </c>
      <c r="E1792" s="26" t="s">
        <v>4204</v>
      </c>
      <c r="F1792" s="26" t="s">
        <v>4204</v>
      </c>
      <c r="G1792" s="50" t="n">
        <v>0</v>
      </c>
      <c r="H1792" s="50" t="n">
        <v>0</v>
      </c>
      <c r="I1792" s="44" t="s">
        <v>20</v>
      </c>
      <c r="J1792" s="26" t="s">
        <v>21</v>
      </c>
      <c r="K1792" s="27" t="s">
        <v>22</v>
      </c>
      <c r="L1792" s="28" t="s">
        <v>7</v>
      </c>
      <c r="M1792" s="28" t="s">
        <v>8</v>
      </c>
      <c r="N1792" s="28" t="s">
        <v>3199</v>
      </c>
      <c r="O1792" s="28"/>
      <c r="P1792" s="98" t="s">
        <v>4205</v>
      </c>
      <c r="Q1792" s="21"/>
      <c r="R1792" s="1"/>
      <c r="S1792" s="1" t="str">
        <f aca="false">IF(E1792=F1792,"","NOT EQUAL")</f>
        <v/>
      </c>
      <c r="T1792" s="1" t="str">
        <f aca="false">IF(ISNA(VLOOKUP(P1792,'NEW XEQM.c'!D:D,1,0)),"--",VLOOKUP(P1792,'NEW XEQM.c'!D:G,3,0))</f>
        <v>--</v>
      </c>
      <c r="U1792" s="1" t="s">
        <v>133</v>
      </c>
      <c r="W1792" s="0" t="e">
        <f aca="false">SUBSTITUTE(IF(AND(T1792="--",FIND("STD",E1792),FIND("fn",C1792)&gt;0,FIND("ITM_",P1792),I1792="CAT_FNCT"),E1792,""),"""","")</f>
        <v>#VALUE!</v>
      </c>
    </row>
    <row r="1793" customFormat="false" ht="15.75" hidden="false" customHeight="false" outlineLevel="0" collapsed="false">
      <c r="A1793" s="23" t="n">
        <f aca="false">IF(B1793=INT(B1793),ROW(),"")</f>
        <v>1793</v>
      </c>
      <c r="B1793" s="24" t="n">
        <f aca="false">IF(AND(MID(C1793,2,1)&lt;&gt;"/",MID(C1793,1,1)="/"),INT(B1792)+1,B1792+0.01)</f>
        <v>1753</v>
      </c>
      <c r="C1793" s="32" t="s">
        <v>4095</v>
      </c>
      <c r="D1793" s="25" t="s">
        <v>1</v>
      </c>
      <c r="E1793" s="26" t="s">
        <v>4206</v>
      </c>
      <c r="F1793" s="26" t="s">
        <v>4206</v>
      </c>
      <c r="G1793" s="50" t="n">
        <v>0</v>
      </c>
      <c r="H1793" s="50" t="n">
        <v>0</v>
      </c>
      <c r="I1793" s="30" t="s">
        <v>20</v>
      </c>
      <c r="J1793" s="26" t="s">
        <v>21</v>
      </c>
      <c r="K1793" s="27" t="s">
        <v>22</v>
      </c>
      <c r="L1793" s="28" t="s">
        <v>7</v>
      </c>
      <c r="M1793" s="28" t="s">
        <v>8</v>
      </c>
      <c r="N1793" s="28"/>
      <c r="O1793" s="28"/>
      <c r="P1793" s="20" t="s">
        <v>4207</v>
      </c>
      <c r="Q1793" s="21"/>
      <c r="R1793" s="1"/>
      <c r="S1793" s="1" t="str">
        <f aca="false">IF(E1793=F1793,"","NOT EQUAL")</f>
        <v/>
      </c>
      <c r="T1793" s="1" t="str">
        <f aca="false">IF(ISNA(VLOOKUP(P1793,'NEW XEQM.c'!D:D,1,0)),"--",VLOOKUP(P1793,'NEW XEQM.c'!D:G,3,0))</f>
        <v>--</v>
      </c>
      <c r="U1793" s="1" t="s">
        <v>133</v>
      </c>
      <c r="W1793" s="0" t="e">
        <f aca="false">SUBSTITUTE(IF(AND(T1793="--",FIND("STD",E1793),FIND("fn",C1793)&gt;0,FIND("ITM_",P1793),I1793="CAT_FNCT"),E1793,""),"""","")</f>
        <v>#VALUE!</v>
      </c>
    </row>
    <row r="1794" customFormat="false" ht="15.75" hidden="false" customHeight="false" outlineLevel="0" collapsed="false">
      <c r="A1794" s="23" t="n">
        <f aca="false">IF(B1794=INT(B1794),ROW(),"")</f>
        <v>1794</v>
      </c>
      <c r="B1794" s="24" t="n">
        <f aca="false">IF(AND(MID(C1794,2,1)&lt;&gt;"/",MID(C1794,1,1)="/"),INT(B1793)+1,B1793+0.01)</f>
        <v>1754</v>
      </c>
      <c r="C1794" s="32" t="s">
        <v>4092</v>
      </c>
      <c r="D1794" s="25" t="s">
        <v>1</v>
      </c>
      <c r="E1794" s="26" t="s">
        <v>4208</v>
      </c>
      <c r="F1794" s="26" t="s">
        <v>4208</v>
      </c>
      <c r="G1794" s="50" t="n">
        <v>0</v>
      </c>
      <c r="H1794" s="50" t="n">
        <v>0</v>
      </c>
      <c r="I1794" s="44" t="s">
        <v>20</v>
      </c>
      <c r="J1794" s="26" t="s">
        <v>21</v>
      </c>
      <c r="K1794" s="27" t="s">
        <v>22</v>
      </c>
      <c r="L1794" s="28" t="s">
        <v>7</v>
      </c>
      <c r="M1794" s="28" t="s">
        <v>8</v>
      </c>
      <c r="N1794" s="28" t="s">
        <v>3199</v>
      </c>
      <c r="O1794" s="28"/>
      <c r="P1794" s="98" t="s">
        <v>4209</v>
      </c>
      <c r="Q1794" s="21"/>
      <c r="R1794" s="1"/>
      <c r="S1794" s="1" t="str">
        <f aca="false">IF(E1794=F1794,"","NOT EQUAL")</f>
        <v/>
      </c>
      <c r="T1794" s="1" t="str">
        <f aca="false">IF(ISNA(VLOOKUP(P1794,'NEW XEQM.c'!D:D,1,0)),"--",VLOOKUP(P1794,'NEW XEQM.c'!D:G,3,0))</f>
        <v>--</v>
      </c>
      <c r="U1794" s="1" t="s">
        <v>133</v>
      </c>
      <c r="W1794" s="0" t="e">
        <f aca="false">SUBSTITUTE(IF(AND(T1794="--",FIND("STD",E1794),FIND("fn",C1794)&gt;0,FIND("ITM_",P1794),I1794="CAT_FNCT"),E1794,""),"""","")</f>
        <v>#VALUE!</v>
      </c>
    </row>
    <row r="1795" customFormat="false" ht="15.75" hidden="false" customHeight="false" outlineLevel="0" collapsed="false">
      <c r="A1795" s="23" t="n">
        <f aca="false">IF(B1795=INT(B1795),ROW(),"")</f>
        <v>1795</v>
      </c>
      <c r="B1795" s="24" t="n">
        <f aca="false">IF(AND(MID(C1795,2,1)&lt;&gt;"/",MID(C1795,1,1)="/"),INT(B1794)+1,B1794+0.01)</f>
        <v>1755</v>
      </c>
      <c r="C1795" s="68" t="s">
        <v>4210</v>
      </c>
      <c r="D1795" s="68" t="s">
        <v>18</v>
      </c>
      <c r="E1795" s="69" t="s">
        <v>4211</v>
      </c>
      <c r="F1795" s="69" t="s">
        <v>4211</v>
      </c>
      <c r="G1795" s="71" t="n">
        <v>0</v>
      </c>
      <c r="H1795" s="71" t="n">
        <v>99</v>
      </c>
      <c r="I1795" s="30" t="s">
        <v>20</v>
      </c>
      <c r="J1795" s="26" t="s">
        <v>21</v>
      </c>
      <c r="K1795" s="27" t="s">
        <v>22</v>
      </c>
      <c r="L1795" s="73" t="s">
        <v>7</v>
      </c>
      <c r="M1795" s="74" t="s">
        <v>27</v>
      </c>
      <c r="N1795" s="28"/>
      <c r="O1795" s="74"/>
      <c r="P1795" s="20" t="s">
        <v>4212</v>
      </c>
      <c r="Q1795" s="21"/>
      <c r="R1795" s="1"/>
      <c r="S1795" s="1" t="str">
        <f aca="false">IF(E1795=F1795,"","NOT EQUAL")</f>
        <v/>
      </c>
      <c r="T1795" s="1" t="str">
        <f aca="false">IF(ISNA(VLOOKUP(P1795,'NEW XEQM.c'!D:D,1,0)),"--",VLOOKUP(P1795,'NEW XEQM.c'!D:G,3,0))</f>
        <v>--</v>
      </c>
      <c r="U1795" s="1"/>
      <c r="W1795" s="0" t="str">
        <f aca="false">SUBSTITUTE(IF(AND(T1795="--",FIND("STD",E1795),FIND("fn",C1795)&gt;0,FIND("ITM_",P1795),I1795="CAT_FNCT"),E1795,""),"""","")</f>
        <v>i STD_PRODUCT STD_SUB_n</v>
      </c>
    </row>
    <row r="1796" customFormat="false" ht="15.75" hidden="false" customHeight="false" outlineLevel="0" collapsed="false">
      <c r="A1796" s="23" t="n">
        <f aca="false">IF(B1796=INT(B1796),ROW(),"")</f>
        <v>1796</v>
      </c>
      <c r="B1796" s="24" t="n">
        <f aca="false">IF(AND(MID(C1796,2,1)&lt;&gt;"/",MID(C1796,1,1)="/"),INT(B1795)+1,B1795+0.01)</f>
        <v>1756</v>
      </c>
      <c r="C1796" s="68" t="s">
        <v>4213</v>
      </c>
      <c r="D1796" s="68" t="s">
        <v>18</v>
      </c>
      <c r="E1796" s="69" t="s">
        <v>4214</v>
      </c>
      <c r="F1796" s="69" t="s">
        <v>4214</v>
      </c>
      <c r="G1796" s="71" t="n">
        <v>0</v>
      </c>
      <c r="H1796" s="71" t="n">
        <v>99</v>
      </c>
      <c r="I1796" s="30" t="s">
        <v>20</v>
      </c>
      <c r="J1796" s="26" t="s">
        <v>21</v>
      </c>
      <c r="K1796" s="27" t="s">
        <v>22</v>
      </c>
      <c r="L1796" s="73" t="s">
        <v>7</v>
      </c>
      <c r="M1796" s="74" t="s">
        <v>27</v>
      </c>
      <c r="N1796" s="28"/>
      <c r="O1796" s="74"/>
      <c r="P1796" s="20" t="s">
        <v>4215</v>
      </c>
      <c r="Q1796" s="21"/>
      <c r="R1796" s="1"/>
      <c r="S1796" s="1" t="str">
        <f aca="false">IF(E1796=F1796,"","NOT EQUAL")</f>
        <v/>
      </c>
      <c r="T1796" s="1" t="str">
        <f aca="false">IF(ISNA(VLOOKUP(P1796,'NEW XEQM.c'!D:D,1,0)),"--",VLOOKUP(P1796,'NEW XEQM.c'!D:G,3,0))</f>
        <v>--</v>
      </c>
      <c r="U1796" s="1"/>
      <c r="W1796" s="0" t="str">
        <f aca="false">SUBSTITUTE(IF(AND(T1796="--",FIND("STD",E1796),FIND("fn",C1796)&gt;0,FIND("ITM_",P1796),I1796="CAT_FNCT"),E1796,""),"""","")</f>
        <v>i STD_SUM STD_SUB_n</v>
      </c>
    </row>
    <row r="1797" customFormat="false" ht="15.75" hidden="false" customHeight="false" outlineLevel="0" collapsed="false">
      <c r="A1797" s="23" t="n">
        <f aca="false">IF(B1797=INT(B1797),ROW(),"")</f>
        <v>1797</v>
      </c>
      <c r="B1797" s="24" t="n">
        <f aca="false">IF(AND(MID(C1797,2,1)&lt;&gt;"/",MID(C1797,1,1)="/"),INT(B1796)+1,B1796+0.01)</f>
        <v>1757</v>
      </c>
      <c r="C1797" s="212" t="s">
        <v>3637</v>
      </c>
      <c r="D1797" s="213" t="s">
        <v>4216</v>
      </c>
      <c r="E1797" s="214" t="s">
        <v>4217</v>
      </c>
      <c r="F1797" s="214" t="s">
        <v>4217</v>
      </c>
      <c r="G1797" s="71" t="n">
        <v>0</v>
      </c>
      <c r="H1797" s="71" t="n">
        <v>0</v>
      </c>
      <c r="I1797" s="184" t="s">
        <v>20</v>
      </c>
      <c r="J1797" s="26" t="s">
        <v>21</v>
      </c>
      <c r="K1797" s="27" t="s">
        <v>22</v>
      </c>
      <c r="L1797" s="28" t="s">
        <v>7</v>
      </c>
      <c r="M1797" s="28" t="s">
        <v>8</v>
      </c>
      <c r="N1797" s="28"/>
      <c r="O1797" s="74"/>
      <c r="P1797" s="215" t="s">
        <v>4218</v>
      </c>
      <c r="Q1797" s="21"/>
      <c r="R1797" s="1"/>
      <c r="S1797" s="1" t="str">
        <f aca="false">IF(E1797=F1797,"","NOT EQUAL")</f>
        <v/>
      </c>
      <c r="T1797" s="1" t="str">
        <f aca="false">IF(ISNA(VLOOKUP(P1797,'NEW XEQM.c'!D:D,1,0)),"--",VLOOKUP(P1797,'NEW XEQM.c'!D:G,3,0))</f>
        <v>--</v>
      </c>
      <c r="U1797" s="1"/>
      <c r="W1797" s="0" t="e">
        <f aca="false">SUBSTITUTE(IF(AND(T1797="--",FIND("STD",E1797),FIND("fn",C1797)&gt;0,FIND("ITM_",P1797),I1797="CAT_FNCT"),E1797,""),"""","")</f>
        <v>#VALUE!</v>
      </c>
    </row>
    <row r="1798" customFormat="false" ht="15.75" hidden="false" customHeight="false" outlineLevel="0" collapsed="false">
      <c r="A1798" s="23" t="n">
        <f aca="false">IF(B1798=INT(B1798),ROW(),"")</f>
        <v>1798</v>
      </c>
      <c r="B1798" s="24" t="n">
        <f aca="false">IF(AND(MID(C1798,2,1)&lt;&gt;"/",MID(C1798,1,1)="/"),INT(B1797)+1,B1797+0.01)</f>
        <v>1758</v>
      </c>
      <c r="C1798" s="53" t="s">
        <v>4219</v>
      </c>
      <c r="D1798" s="25" t="s">
        <v>1</v>
      </c>
      <c r="E1798" s="57" t="s">
        <v>4220</v>
      </c>
      <c r="F1798" s="57" t="s">
        <v>4220</v>
      </c>
      <c r="G1798" s="216" t="n">
        <v>0</v>
      </c>
      <c r="H1798" s="216" t="n">
        <v>0</v>
      </c>
      <c r="I1798" s="30" t="s">
        <v>4</v>
      </c>
      <c r="J1798" s="54" t="s">
        <v>21</v>
      </c>
      <c r="K1798" s="57" t="s">
        <v>6</v>
      </c>
      <c r="L1798" s="58" t="s">
        <v>7</v>
      </c>
      <c r="M1798" s="28" t="s">
        <v>8</v>
      </c>
      <c r="N1798" s="28"/>
      <c r="O1798" s="53" t="s">
        <v>4221</v>
      </c>
      <c r="P1798" s="59" t="s">
        <v>4222</v>
      </c>
      <c r="Q1798" s="21"/>
      <c r="R1798" s="1"/>
      <c r="S1798" s="1" t="str">
        <f aca="false">IF(E1798=F1798,"","NOT EQUAL")</f>
        <v/>
      </c>
      <c r="T1798" s="1" t="str">
        <f aca="false">IF(ISNA(VLOOKUP(P1798,'NEW XEQM.c'!D:D,1,0)),"--",VLOOKUP(P1798,'NEW XEQM.c'!D:G,3,0))</f>
        <v>--</v>
      </c>
      <c r="U1798" s="1" t="s">
        <v>4223</v>
      </c>
      <c r="W1798" s="0" t="e">
        <f aca="false">SUBSTITUTE(IF(AND(T1798="--",FIND("STD",E1798),FIND("fn",C1798)&gt;0,FIND("ITM_",P1798),I1798="CAT_FNCT"),E1798,""),"""","")</f>
        <v>#VALUE!</v>
      </c>
    </row>
    <row r="1799" customFormat="false" ht="15.75" hidden="false" customHeight="false" outlineLevel="0" collapsed="false">
      <c r="A1799" s="23" t="n">
        <f aca="false">IF(B1799=INT(B1799),ROW(),"")</f>
        <v>1799</v>
      </c>
      <c r="B1799" s="24" t="n">
        <f aca="false">IF(AND(MID(C1799,2,1)&lt;&gt;"/",MID(C1799,1,1)="/"),INT(B1798)+1,B1798+0.01)</f>
        <v>1759</v>
      </c>
      <c r="C1799" s="213" t="s">
        <v>4224</v>
      </c>
      <c r="D1799" s="213" t="s">
        <v>1</v>
      </c>
      <c r="E1799" s="214" t="s">
        <v>4225</v>
      </c>
      <c r="F1799" s="214" t="s">
        <v>4225</v>
      </c>
      <c r="G1799" s="71" t="n">
        <v>0</v>
      </c>
      <c r="H1799" s="71" t="n">
        <v>0</v>
      </c>
      <c r="I1799" s="217" t="s">
        <v>20</v>
      </c>
      <c r="J1799" s="166" t="s">
        <v>5</v>
      </c>
      <c r="K1799" s="27" t="s">
        <v>22</v>
      </c>
      <c r="L1799" s="28" t="s">
        <v>7</v>
      </c>
      <c r="M1799" s="28" t="s">
        <v>8</v>
      </c>
      <c r="N1799" s="28"/>
      <c r="O1799" s="74"/>
      <c r="P1799" s="215" t="s">
        <v>4226</v>
      </c>
      <c r="Q1799" s="21"/>
      <c r="R1799" s="1"/>
      <c r="S1799" s="1" t="str">
        <f aca="false">IF(E1799=F1799,"","NOT EQUAL")</f>
        <v/>
      </c>
      <c r="T1799" s="1" t="str">
        <f aca="false">IF(ISNA(VLOOKUP(P1799,'NEW XEQM.c'!D:D,1,0)),"--",VLOOKUP(P1799,'NEW XEQM.c'!D:G,3,0))</f>
        <v>--</v>
      </c>
      <c r="U1799" s="1"/>
      <c r="W1799" s="0" t="str">
        <f aca="false">SUBSTITUTE(IF(AND(T1799="--",FIND("STD",E1799),FIND("fn",C1799)&gt;0,FIND("ITM_",P1799),I1799="CAT_FNCT"),E1799,""),"""","")</f>
        <v>s STD_SUB_m STD_SUB_i</v>
      </c>
    </row>
    <row r="1800" customFormat="false" ht="15.75" hidden="false" customHeight="false" outlineLevel="0" collapsed="false">
      <c r="A1800" s="23" t="n">
        <f aca="false">IF(B1800=INT(B1800),ROW(),"")</f>
        <v>1800</v>
      </c>
      <c r="B1800" s="24" t="n">
        <f aca="false">IF(AND(MID(C1800,2,1)&lt;&gt;"/",MID(C1800,1,1)="/"),INT(B1799)+1,B1799+0.01)</f>
        <v>1760</v>
      </c>
      <c r="C1800" s="163" t="s">
        <v>3637</v>
      </c>
      <c r="D1800" s="163" t="s">
        <v>4227</v>
      </c>
      <c r="E1800" s="164" t="s">
        <v>4228</v>
      </c>
      <c r="F1800" s="180" t="s">
        <v>4228</v>
      </c>
      <c r="G1800" s="165" t="n">
        <v>0</v>
      </c>
      <c r="H1800" s="165" t="n">
        <v>0</v>
      </c>
      <c r="I1800" s="166" t="s">
        <v>4</v>
      </c>
      <c r="J1800" s="17" t="s">
        <v>21</v>
      </c>
      <c r="K1800" s="18" t="s">
        <v>22</v>
      </c>
      <c r="L1800" s="19" t="s">
        <v>7</v>
      </c>
      <c r="M1800" s="28" t="s">
        <v>8</v>
      </c>
      <c r="N1800" s="28"/>
      <c r="O1800" s="169"/>
      <c r="P1800" s="20" t="s">
        <v>4229</v>
      </c>
      <c r="Q1800" s="21"/>
      <c r="R1800" s="1"/>
      <c r="S1800" s="1" t="str">
        <f aca="false">IF(E1800=F1800,"","NOT EQUAL")</f>
        <v/>
      </c>
      <c r="T1800" s="1" t="str">
        <f aca="false">IF(ISNA(VLOOKUP(P1800,'NEW XEQM.c'!D:D,1,0)),"--",VLOOKUP(P1800,'NEW XEQM.c'!D:G,3,0))</f>
        <v>--</v>
      </c>
      <c r="U1800" s="1"/>
      <c r="W1800" s="0" t="e">
        <f aca="false">SUBSTITUTE(IF(AND(T1800="--",FIND("STD",E1800),FIND("fn",C1800)&gt;0,FIND("ITM_",P1800),I1800="CAT_FNCT"),E1800,""),"""","")</f>
        <v>#VALUE!</v>
      </c>
    </row>
    <row r="1801" customFormat="false" ht="15.75" hidden="false" customHeight="false" outlineLevel="0" collapsed="false">
      <c r="A1801" s="23" t="n">
        <f aca="false">IF(B1801=INT(B1801),ROW(),"")</f>
        <v>1801</v>
      </c>
      <c r="B1801" s="24" t="n">
        <f aca="false">IF(AND(MID(C1801,2,1)&lt;&gt;"/",MID(C1801,1,1)="/"),INT(B1800)+1,B1800+0.01)</f>
        <v>1761</v>
      </c>
      <c r="C1801" s="25" t="s">
        <v>3637</v>
      </c>
      <c r="D1801" s="25" t="s">
        <v>4230</v>
      </c>
      <c r="E1801" s="218" t="s">
        <v>4231</v>
      </c>
      <c r="F1801" s="164" t="s">
        <v>4231</v>
      </c>
      <c r="G1801" s="165" t="n">
        <v>0</v>
      </c>
      <c r="H1801" s="165" t="n">
        <v>0</v>
      </c>
      <c r="I1801" s="166" t="s">
        <v>4</v>
      </c>
      <c r="J1801" s="17" t="s">
        <v>21</v>
      </c>
      <c r="K1801" s="18" t="s">
        <v>22</v>
      </c>
      <c r="L1801" s="19" t="s">
        <v>7</v>
      </c>
      <c r="M1801" s="28" t="s">
        <v>8</v>
      </c>
      <c r="N1801" s="28"/>
      <c r="O1801" s="169"/>
      <c r="P1801" s="20" t="s">
        <v>4232</v>
      </c>
      <c r="Q1801" s="21"/>
      <c r="R1801" s="1"/>
      <c r="S1801" s="1" t="str">
        <f aca="false">IF(E1801=F1801,"","NOT EQUAL")</f>
        <v/>
      </c>
      <c r="T1801" s="1" t="str">
        <f aca="false">IF(ISNA(VLOOKUP(P1801,'NEW XEQM.c'!D:D,1,0)),"--",VLOOKUP(P1801,'NEW XEQM.c'!D:G,3,0))</f>
        <v>--</v>
      </c>
      <c r="U1801" s="1"/>
      <c r="W1801" s="0" t="e">
        <f aca="false">SUBSTITUTE(IF(AND(T1801="--",FIND("STD",E1801),FIND("fn",C1801)&gt;0,FIND("ITM_",P1801),I1801="CAT_FNCT"),E1801,""),"""","")</f>
        <v>#VALUE!</v>
      </c>
    </row>
    <row r="1802" customFormat="false" ht="15.75" hidden="false" customHeight="false" outlineLevel="0" collapsed="false">
      <c r="A1802" s="23" t="n">
        <f aca="false">IF(B1802=INT(B1802),ROW(),"")</f>
        <v>1802</v>
      </c>
      <c r="B1802" s="24" t="n">
        <f aca="false">IF(AND(MID(C1802,2,1)&lt;&gt;"/",MID(C1802,1,1)="/"),INT(B1801)+1,B1801+0.01)</f>
        <v>1762</v>
      </c>
      <c r="C1802" s="163" t="s">
        <v>3637</v>
      </c>
      <c r="D1802" s="186" t="s">
        <v>4233</v>
      </c>
      <c r="E1802" s="164" t="s">
        <v>2</v>
      </c>
      <c r="F1802" s="164" t="s">
        <v>2</v>
      </c>
      <c r="G1802" s="165" t="n">
        <v>0</v>
      </c>
      <c r="H1802" s="165" t="n">
        <v>0</v>
      </c>
      <c r="I1802" s="166" t="s">
        <v>4</v>
      </c>
      <c r="J1802" s="17" t="s">
        <v>21</v>
      </c>
      <c r="K1802" s="18" t="s">
        <v>22</v>
      </c>
      <c r="L1802" s="19" t="s">
        <v>7</v>
      </c>
      <c r="M1802" s="28" t="s">
        <v>8</v>
      </c>
      <c r="N1802" s="28"/>
      <c r="O1802" s="169"/>
      <c r="P1802" s="20" t="s">
        <v>4234</v>
      </c>
      <c r="Q1802" s="21"/>
      <c r="R1802" s="1"/>
      <c r="S1802" s="1" t="str">
        <f aca="false">IF(E1802=F1802,"","NOT EQUAL")</f>
        <v/>
      </c>
      <c r="T1802" s="1" t="str">
        <f aca="false">IF(ISNA(VLOOKUP(P1802,'NEW XEQM.c'!D:D,1,0)),"--",VLOOKUP(P1802,'NEW XEQM.c'!D:G,3,0))</f>
        <v>--</v>
      </c>
      <c r="U1802" s="1"/>
      <c r="W1802" s="0" t="e">
        <f aca="false">SUBSTITUTE(IF(AND(T1802="--",FIND("STD",E1802),FIND("fn",C1802)&gt;0,FIND("ITM_",P1802),I1802="CAT_FNCT"),E1802,""),"""","")</f>
        <v>#VALUE!</v>
      </c>
    </row>
    <row r="1803" customFormat="false" ht="15.75" hidden="false" customHeight="false" outlineLevel="0" collapsed="false">
      <c r="A1803" s="23" t="n">
        <f aca="false">IF(B1803=INT(B1803),ROW(),"")</f>
        <v>1803</v>
      </c>
      <c r="B1803" s="24" t="n">
        <f aca="false">IF(AND(MID(C1803,2,1)&lt;&gt;"/",MID(C1803,1,1)="/"),INT(B1802)+1,B1802+0.01)</f>
        <v>1763</v>
      </c>
      <c r="C1803" s="163" t="s">
        <v>4235</v>
      </c>
      <c r="D1803" s="68" t="s">
        <v>1</v>
      </c>
      <c r="E1803" s="21" t="s">
        <v>4236</v>
      </c>
      <c r="F1803" s="219" t="s">
        <v>4236</v>
      </c>
      <c r="G1803" s="165" t="n">
        <v>0</v>
      </c>
      <c r="H1803" s="165" t="n">
        <v>0</v>
      </c>
      <c r="I1803" s="166" t="s">
        <v>4</v>
      </c>
      <c r="J1803" s="17" t="s">
        <v>21</v>
      </c>
      <c r="K1803" s="18" t="s">
        <v>22</v>
      </c>
      <c r="L1803" s="19" t="s">
        <v>7</v>
      </c>
      <c r="M1803" s="28" t="s">
        <v>8</v>
      </c>
      <c r="N1803" s="28"/>
      <c r="O1803" s="169"/>
      <c r="P1803" s="20" t="s">
        <v>4237</v>
      </c>
      <c r="Q1803" s="21"/>
      <c r="R1803" s="1"/>
      <c r="S1803" s="1" t="str">
        <f aca="false">IF(E1803=F1803,"","NOT EQUAL")</f>
        <v/>
      </c>
      <c r="T1803" s="1" t="str">
        <f aca="false">IF(ISNA(VLOOKUP(P1803,'NEW XEQM.c'!D:D,1,0)),"--",VLOOKUP(P1803,'NEW XEQM.c'!D:G,3,0))</f>
        <v>--</v>
      </c>
      <c r="U1803" s="1"/>
      <c r="W1803" s="0" t="e">
        <f aca="false">SUBSTITUTE(IF(AND(T1803="--",FIND("STD",E1803),FIND("fn",C1803)&gt;0,FIND("ITM_",P1803),I1803="CAT_FNCT"),E1803,""),"""","")</f>
        <v>#VALUE!</v>
      </c>
    </row>
    <row r="1804" customFormat="false" ht="15.75" hidden="false" customHeight="false" outlineLevel="0" collapsed="false">
      <c r="A1804" s="23" t="n">
        <f aca="false">IF(B1804=INT(B1804),ROW(),"")</f>
        <v>1804</v>
      </c>
      <c r="B1804" s="24" t="n">
        <f aca="false">IF(AND(MID(C1804,2,1)&lt;&gt;"/",MID(C1804,1,1)="/"),INT(B1803)+1,B1803+0.01)</f>
        <v>1764</v>
      </c>
      <c r="C1804" s="25" t="s">
        <v>4238</v>
      </c>
      <c r="D1804" s="25" t="s">
        <v>1</v>
      </c>
      <c r="E1804" s="26" t="s">
        <v>4239</v>
      </c>
      <c r="F1804" s="26" t="s">
        <v>4239</v>
      </c>
      <c r="G1804" s="50" t="n">
        <v>0</v>
      </c>
      <c r="H1804" s="50" t="n">
        <v>0</v>
      </c>
      <c r="I1804" s="30" t="s">
        <v>20</v>
      </c>
      <c r="J1804" s="17" t="s">
        <v>21</v>
      </c>
      <c r="K1804" s="18" t="s">
        <v>22</v>
      </c>
      <c r="L1804" s="19" t="s">
        <v>7</v>
      </c>
      <c r="M1804" s="28" t="s">
        <v>8</v>
      </c>
      <c r="N1804" s="28"/>
      <c r="O1804" s="28"/>
      <c r="P1804" s="20" t="s">
        <v>4240</v>
      </c>
      <c r="Q1804" s="21"/>
      <c r="R1804" s="1"/>
      <c r="S1804" s="1" t="str">
        <f aca="false">IF(E1804=F1804,"","NOT EQUAL")</f>
        <v/>
      </c>
      <c r="T1804" s="1" t="str">
        <f aca="false">IF(ISNA(VLOOKUP(P1804,'NEW XEQM.c'!D:D,1,0)),"--",VLOOKUP(P1804,'NEW XEQM.c'!D:G,3,0))</f>
        <v>--</v>
      </c>
      <c r="U1804" s="1"/>
      <c r="W1804" s="0" t="str">
        <f aca="false">SUBSTITUTE(IF(AND(T1804="--",FIND("STD",E1804),FIND("fn",C1804)&gt;0,FIND("ITM_",P1804),I1804="CAT_FNCT"),E1804,""),"""","")</f>
        <v>F( STD_phi ,m)</v>
      </c>
    </row>
    <row r="1805" customFormat="false" ht="15.75" hidden="false" customHeight="false" outlineLevel="0" collapsed="false">
      <c r="A1805" s="23" t="n">
        <f aca="false">IF(B1805=INT(B1805),ROW(),"")</f>
        <v>1805</v>
      </c>
      <c r="B1805" s="24" t="n">
        <f aca="false">IF(AND(MID(C1805,2,1)&lt;&gt;"/",MID(C1805,1,1)="/"),INT(B1804)+1,B1804+0.01)</f>
        <v>1765</v>
      </c>
      <c r="C1805" s="25" t="s">
        <v>4241</v>
      </c>
      <c r="D1805" s="25" t="s">
        <v>1</v>
      </c>
      <c r="E1805" s="26" t="s">
        <v>4242</v>
      </c>
      <c r="F1805" s="26" t="s">
        <v>4242</v>
      </c>
      <c r="G1805" s="50" t="n">
        <v>0</v>
      </c>
      <c r="H1805" s="50" t="n">
        <v>0</v>
      </c>
      <c r="I1805" s="30" t="s">
        <v>20</v>
      </c>
      <c r="J1805" s="17" t="s">
        <v>21</v>
      </c>
      <c r="K1805" s="18" t="s">
        <v>22</v>
      </c>
      <c r="L1805" s="19" t="s">
        <v>7</v>
      </c>
      <c r="M1805" s="28" t="s">
        <v>8</v>
      </c>
      <c r="N1805" s="28"/>
      <c r="O1805" s="28"/>
      <c r="P1805" s="20" t="s">
        <v>4243</v>
      </c>
      <c r="Q1805" s="21"/>
      <c r="R1805" s="1"/>
      <c r="S1805" s="1" t="str">
        <f aca="false">IF(E1805=F1805,"","NOT EQUAL")</f>
        <v/>
      </c>
      <c r="T1805" s="1" t="str">
        <f aca="false">IF(ISNA(VLOOKUP(P1805,'NEW XEQM.c'!D:D,1,0)),"--",VLOOKUP(P1805,'NEW XEQM.c'!D:G,3,0))</f>
        <v>--</v>
      </c>
      <c r="U1805" s="1"/>
      <c r="W1805" s="0" t="str">
        <f aca="false">SUBSTITUTE(IF(AND(T1805="--",FIND("STD",E1805),FIND("fn",C1805)&gt;0,FIND("ITM_",P1805),I1805="CAT_FNCT"),E1805,""),"""","")</f>
        <v>E( STD_phi ,m)</v>
      </c>
    </row>
    <row r="1806" customFormat="false" ht="15.75" hidden="false" customHeight="false" outlineLevel="0" collapsed="false">
      <c r="A1806" s="23" t="n">
        <f aca="false">IF(B1806=INT(B1806),ROW(),"")</f>
        <v>1806</v>
      </c>
      <c r="B1806" s="24" t="n">
        <f aca="false">IF(AND(MID(C1806,2,1)&lt;&gt;"/",MID(C1806,1,1)="/"),INT(B1805)+1,B1805+0.01)</f>
        <v>1766</v>
      </c>
      <c r="C1806" s="25" t="s">
        <v>4244</v>
      </c>
      <c r="D1806" s="25" t="s">
        <v>1</v>
      </c>
      <c r="E1806" s="26" t="s">
        <v>4245</v>
      </c>
      <c r="F1806" s="26" t="s">
        <v>4245</v>
      </c>
      <c r="G1806" s="50" t="n">
        <v>0</v>
      </c>
      <c r="H1806" s="50" t="n">
        <v>0</v>
      </c>
      <c r="I1806" s="30" t="s">
        <v>20</v>
      </c>
      <c r="J1806" s="17" t="s">
        <v>21</v>
      </c>
      <c r="K1806" s="18" t="s">
        <v>22</v>
      </c>
      <c r="L1806" s="19" t="s">
        <v>7</v>
      </c>
      <c r="M1806" s="28" t="s">
        <v>8</v>
      </c>
      <c r="N1806" s="28"/>
      <c r="O1806" s="28"/>
      <c r="P1806" s="20" t="s">
        <v>4246</v>
      </c>
      <c r="Q1806" s="21"/>
      <c r="R1806" s="1"/>
      <c r="S1806" s="1" t="str">
        <f aca="false">IF(E1806=F1806,"","NOT EQUAL")</f>
        <v/>
      </c>
      <c r="T1806" s="1" t="str">
        <f aca="false">IF(ISNA(VLOOKUP(P1806,'NEW XEQM.c'!D:D,1,0)),"--",VLOOKUP(P1806,'NEW XEQM.c'!D:G,3,0))</f>
        <v>--</v>
      </c>
      <c r="U1806" s="1"/>
      <c r="W1806" s="0" t="str">
        <f aca="false">SUBSTITUTE(IF(AND(T1806="--",FIND("STD",E1806),FIND("fn",C1806)&gt;0,FIND("ITM_",P1806),I1806="CAT_FNCT"),E1806,""),"""","")</f>
        <v>STD_ZETA ( STD_phi ,m)</v>
      </c>
    </row>
    <row r="1807" customFormat="false" ht="15.75" hidden="false" customHeight="false" outlineLevel="0" collapsed="false">
      <c r="A1807" s="23" t="n">
        <f aca="false">IF(B1807=INT(B1807),ROW(),"")</f>
        <v>1807</v>
      </c>
      <c r="B1807" s="24" t="n">
        <f aca="false">IF(AND(MID(C1807,2,1)&lt;&gt;"/",MID(C1807,1,1)="/"),INT(B1806)+1,B1806+0.01)</f>
        <v>1767</v>
      </c>
      <c r="C1807" s="25" t="s">
        <v>4247</v>
      </c>
      <c r="D1807" s="25" t="s">
        <v>1</v>
      </c>
      <c r="E1807" s="26" t="s">
        <v>4248</v>
      </c>
      <c r="F1807" s="26" t="s">
        <v>4248</v>
      </c>
      <c r="G1807" s="47" t="n">
        <v>0</v>
      </c>
      <c r="H1807" s="47" t="n">
        <v>0</v>
      </c>
      <c r="I1807" s="30" t="s">
        <v>20</v>
      </c>
      <c r="J1807" s="17" t="s">
        <v>21</v>
      </c>
      <c r="K1807" s="18" t="s">
        <v>22</v>
      </c>
      <c r="L1807" s="19" t="s">
        <v>7</v>
      </c>
      <c r="M1807" s="28" t="s">
        <v>8</v>
      </c>
      <c r="N1807" s="28"/>
      <c r="O1807" s="28"/>
      <c r="P1807" s="20" t="s">
        <v>4249</v>
      </c>
      <c r="Q1807" s="21"/>
      <c r="R1807" s="1"/>
      <c r="S1807" s="1" t="str">
        <f aca="false">IF(E1807=F1807,"","NOT EQUAL")</f>
        <v/>
      </c>
      <c r="T1807" s="1" t="str">
        <f aca="false">IF(ISNA(VLOOKUP(P1807,'NEW XEQM.c'!D:D,1,0)),"--",VLOOKUP(P1807,'NEW XEQM.c'!D:G,3,0))</f>
        <v>--</v>
      </c>
      <c r="U1807" s="1" t="s">
        <v>3661</v>
      </c>
      <c r="W1807" s="0" t="e">
        <f aca="false">SUBSTITUTE(IF(AND(T1807="--",FIND("STD",E1807),FIND("fn",C1807)&gt;0,FIND("ITM_",P1807),I1807="CAT_FNCT"),E1807,""),"""","")</f>
        <v>#VALUE!</v>
      </c>
    </row>
    <row r="1808" customFormat="false" ht="15.75" hidden="false" customHeight="false" outlineLevel="0" collapsed="false">
      <c r="A1808" s="23" t="n">
        <f aca="false">IF(B1808=INT(B1808),ROW(),"")</f>
        <v>1808</v>
      </c>
      <c r="B1808" s="24" t="n">
        <f aca="false">IF(AND(MID(C1808,2,1)&lt;&gt;"/",MID(C1808,1,1)="/"),INT(B1807)+1,B1807+0.01)</f>
        <v>1768</v>
      </c>
      <c r="C1808" s="25" t="s">
        <v>4250</v>
      </c>
      <c r="D1808" s="25" t="s">
        <v>1</v>
      </c>
      <c r="E1808" s="26" t="s">
        <v>4251</v>
      </c>
      <c r="F1808" s="26" t="s">
        <v>4251</v>
      </c>
      <c r="G1808" s="47" t="n">
        <v>0</v>
      </c>
      <c r="H1808" s="47" t="n">
        <v>0</v>
      </c>
      <c r="I1808" s="166" t="s">
        <v>4</v>
      </c>
      <c r="J1808" s="17" t="s">
        <v>21</v>
      </c>
      <c r="K1808" s="18" t="s">
        <v>22</v>
      </c>
      <c r="L1808" s="19" t="s">
        <v>7</v>
      </c>
      <c r="M1808" s="28" t="s">
        <v>244</v>
      </c>
      <c r="N1808" s="28"/>
      <c r="O1808" s="28"/>
      <c r="P1808" s="20" t="s">
        <v>4252</v>
      </c>
      <c r="Q1808" s="21"/>
      <c r="R1808" s="1"/>
      <c r="S1808" s="1" t="str">
        <f aca="false">IF(E1808=F1808,"","NOT EQUAL")</f>
        <v/>
      </c>
      <c r="T1808" s="1" t="str">
        <f aca="false">IF(ISNA(VLOOKUP(P1808,'NEW XEQM.c'!D:D,1,0)),"--",VLOOKUP(P1808,'NEW XEQM.c'!D:G,3,0))</f>
        <v>--</v>
      </c>
      <c r="U1808" s="1" t="s">
        <v>3661</v>
      </c>
      <c r="W1808" s="0" t="e">
        <f aca="false">SUBSTITUTE(IF(AND(T1808="--",FIND("STD",E1808),FIND("fn",C1808)&gt;0,FIND("ITM_",P1808),I1808="CAT_FNCT"),E1808,""),"""","")</f>
        <v>#VALUE!</v>
      </c>
    </row>
    <row r="1809" customFormat="false" ht="15.75" hidden="false" customHeight="false" outlineLevel="0" collapsed="false">
      <c r="A1809" s="23" t="n">
        <f aca="false">IF(B1809=INT(B1809),ROW(),"")</f>
        <v>1809</v>
      </c>
      <c r="B1809" s="24" t="n">
        <f aca="false">IF(AND(MID(C1809,2,1)&lt;&gt;"/",MID(C1809,1,1)="/"),INT(B1808)+1,B1808+0.01)</f>
        <v>1769</v>
      </c>
      <c r="C1809" s="25" t="s">
        <v>227</v>
      </c>
      <c r="D1809" s="25" t="s">
        <v>1</v>
      </c>
      <c r="E1809" s="26" t="s">
        <v>4253</v>
      </c>
      <c r="F1809" s="26" t="s">
        <v>4253</v>
      </c>
      <c r="G1809" s="47" t="n">
        <v>0</v>
      </c>
      <c r="H1809" s="47" t="n">
        <v>0</v>
      </c>
      <c r="I1809" s="44" t="s">
        <v>20</v>
      </c>
      <c r="J1809" s="17" t="s">
        <v>21</v>
      </c>
      <c r="K1809" s="18" t="s">
        <v>22</v>
      </c>
      <c r="L1809" s="19" t="s">
        <v>191</v>
      </c>
      <c r="M1809" s="28" t="s">
        <v>8</v>
      </c>
      <c r="N1809" s="28" t="s">
        <v>3199</v>
      </c>
      <c r="O1809" s="28"/>
      <c r="P1809" s="98" t="s">
        <v>4254</v>
      </c>
      <c r="Q1809" s="21"/>
      <c r="R1809" s="1"/>
      <c r="S1809" s="1" t="str">
        <f aca="false">IF(E1809=F1809,"","NOT EQUAL")</f>
        <v/>
      </c>
      <c r="T1809" s="1" t="str">
        <f aca="false">IF(ISNA(VLOOKUP(P1809,'NEW XEQM.c'!D:D,1,0)),"--",VLOOKUP(P1809,'NEW XEQM.c'!D:G,3,0))</f>
        <v>--</v>
      </c>
      <c r="U1809" s="1" t="s">
        <v>3661</v>
      </c>
      <c r="W1809" s="0" t="e">
        <f aca="false">SUBSTITUTE(IF(AND(T1809="--",FIND("STD",E1809),FIND("fn",C1809)&gt;0,FIND("ITM_",P1809),I1809="CAT_FNCT"),E1809,""),"""","")</f>
        <v>#VALUE!</v>
      </c>
    </row>
    <row r="1810" customFormat="false" ht="15.75" hidden="false" customHeight="false" outlineLevel="0" collapsed="false">
      <c r="A1810" s="23" t="n">
        <f aca="false">IF(B1810=INT(B1810),ROW(),"")</f>
        <v>1810</v>
      </c>
      <c r="B1810" s="24" t="n">
        <f aca="false">IF(AND(MID(C1810,2,1)&lt;&gt;"/",MID(C1810,1,1)="/"),INT(B1809)+1,B1809+0.01)</f>
        <v>1770</v>
      </c>
      <c r="C1810" s="25" t="s">
        <v>197</v>
      </c>
      <c r="D1810" s="25" t="s">
        <v>2704</v>
      </c>
      <c r="E1810" s="184" t="s">
        <v>4255</v>
      </c>
      <c r="F1810" s="184" t="s">
        <v>4255</v>
      </c>
      <c r="G1810" s="47" t="n">
        <v>0</v>
      </c>
      <c r="H1810" s="47" t="n">
        <v>0</v>
      </c>
      <c r="I1810" s="166" t="s">
        <v>4</v>
      </c>
      <c r="J1810" s="17" t="s">
        <v>21</v>
      </c>
      <c r="K1810" s="18" t="s">
        <v>22</v>
      </c>
      <c r="L1810" s="19" t="s">
        <v>7</v>
      </c>
      <c r="M1810" s="28" t="s">
        <v>244</v>
      </c>
      <c r="N1810" s="28"/>
      <c r="O1810" s="28"/>
      <c r="P1810" s="20" t="s">
        <v>4256</v>
      </c>
      <c r="Q1810" s="21"/>
      <c r="R1810" s="1"/>
      <c r="S1810" s="1" t="str">
        <f aca="false">IF(E1810=F1810,"","NOT EQUAL")</f>
        <v/>
      </c>
      <c r="T1810" s="1" t="str">
        <f aca="false">IF(ISNA(VLOOKUP(P1810,'NEW XEQM.c'!D:D,1,0)),"--",VLOOKUP(P1810,'NEW XEQM.c'!D:G,3,0))</f>
        <v>--</v>
      </c>
      <c r="U1810" s="1" t="s">
        <v>3661</v>
      </c>
      <c r="W1810" s="0" t="str">
        <f aca="false">SUBSTITUTE(IF(AND(T1810="--",FIND("STD",E1810),FIND("fn",C1810)&gt;0,FIND("ITM_",P1810),I1810="CAT_FNCT"),E1810,""),"""","")</f>
        <v/>
      </c>
    </row>
    <row r="1811" customFormat="false" ht="15.75" hidden="false" customHeight="false" outlineLevel="0" collapsed="false">
      <c r="A1811" s="23" t="n">
        <f aca="false">IF(B1811=INT(B1811),ROW(),"")</f>
        <v>1811</v>
      </c>
      <c r="B1811" s="24" t="n">
        <f aca="false">IF(AND(MID(C1811,2,1)&lt;&gt;"/",MID(C1811,1,1)="/"),INT(B1810)+1,B1810+0.01)</f>
        <v>1771</v>
      </c>
      <c r="C1811" s="25" t="s">
        <v>197</v>
      </c>
      <c r="D1811" s="25" t="s">
        <v>2707</v>
      </c>
      <c r="E1811" s="184" t="s">
        <v>4257</v>
      </c>
      <c r="F1811" s="184" t="s">
        <v>4257</v>
      </c>
      <c r="G1811" s="47" t="n">
        <v>0</v>
      </c>
      <c r="H1811" s="47" t="n">
        <v>0</v>
      </c>
      <c r="I1811" s="166" t="s">
        <v>4</v>
      </c>
      <c r="J1811" s="17" t="s">
        <v>21</v>
      </c>
      <c r="K1811" s="18" t="s">
        <v>22</v>
      </c>
      <c r="L1811" s="19" t="s">
        <v>7</v>
      </c>
      <c r="M1811" s="28" t="s">
        <v>244</v>
      </c>
      <c r="N1811" s="28"/>
      <c r="O1811" s="28"/>
      <c r="P1811" s="20" t="s">
        <v>4258</v>
      </c>
      <c r="Q1811" s="21"/>
      <c r="R1811" s="1"/>
      <c r="S1811" s="1" t="str">
        <f aca="false">IF(E1811=F1811,"","NOT EQUAL")</f>
        <v/>
      </c>
      <c r="T1811" s="1" t="str">
        <f aca="false">IF(ISNA(VLOOKUP(P1811,'NEW XEQM.c'!D:D,1,0)),"--",VLOOKUP(P1811,'NEW XEQM.c'!D:G,3,0))</f>
        <v>--</v>
      </c>
      <c r="U1811" s="1" t="s">
        <v>3661</v>
      </c>
      <c r="W1811" s="0" t="str">
        <f aca="false">SUBSTITUTE(IF(AND(T1811="--",FIND("STD",E1811),FIND("fn",C1811)&gt;0,FIND("ITM_",P1811),I1811="CAT_FNCT"),E1811,""),"""","")</f>
        <v/>
      </c>
    </row>
    <row r="1812" customFormat="false" ht="15.75" hidden="false" customHeight="false" outlineLevel="0" collapsed="false">
      <c r="A1812" s="23" t="n">
        <f aca="false">IF(B1812=INT(B1812),ROW(),"")</f>
        <v>1812</v>
      </c>
      <c r="B1812" s="24" t="n">
        <f aca="false">IF(AND(MID(C1812,2,1)&lt;&gt;"/",MID(C1812,1,1)="/"),INT(B1811)+1,B1811+0.01)</f>
        <v>1772</v>
      </c>
      <c r="C1812" s="25" t="s">
        <v>197</v>
      </c>
      <c r="D1812" s="25" t="s">
        <v>2710</v>
      </c>
      <c r="E1812" s="184" t="s">
        <v>4259</v>
      </c>
      <c r="F1812" s="184" t="s">
        <v>4259</v>
      </c>
      <c r="G1812" s="47" t="n">
        <v>0</v>
      </c>
      <c r="H1812" s="47" t="n">
        <v>0</v>
      </c>
      <c r="I1812" s="166" t="s">
        <v>4</v>
      </c>
      <c r="J1812" s="17" t="s">
        <v>21</v>
      </c>
      <c r="K1812" s="18" t="s">
        <v>22</v>
      </c>
      <c r="L1812" s="19" t="s">
        <v>7</v>
      </c>
      <c r="M1812" s="28" t="s">
        <v>244</v>
      </c>
      <c r="N1812" s="28"/>
      <c r="O1812" s="28"/>
      <c r="P1812" s="20" t="s">
        <v>4260</v>
      </c>
      <c r="Q1812" s="21"/>
      <c r="R1812" s="1"/>
      <c r="S1812" s="1" t="str">
        <f aca="false">IF(E1812=F1812,"","NOT EQUAL")</f>
        <v/>
      </c>
      <c r="T1812" s="1" t="str">
        <f aca="false">IF(ISNA(VLOOKUP(P1812,'NEW XEQM.c'!D:D,1,0)),"--",VLOOKUP(P1812,'NEW XEQM.c'!D:G,3,0))</f>
        <v>--</v>
      </c>
      <c r="U1812" s="1" t="s">
        <v>3661</v>
      </c>
      <c r="W1812" s="0" t="str">
        <f aca="false">SUBSTITUTE(IF(AND(T1812="--",FIND("STD",E1812),FIND("fn",C1812)&gt;0,FIND("ITM_",P1812),I1812="CAT_FNCT"),E1812,""),"""","")</f>
        <v/>
      </c>
    </row>
    <row r="1813" customFormat="false" ht="15.75" hidden="false" customHeight="false" outlineLevel="0" collapsed="false">
      <c r="A1813" s="23" t="n">
        <f aca="false">IF(B1813=INT(B1813),ROW(),"")</f>
        <v>1813</v>
      </c>
      <c r="B1813" s="24" t="n">
        <f aca="false">IF(AND(MID(C1813,2,1)&lt;&gt;"/",MID(C1813,1,1)="/"),INT(B1812)+1,B1812+0.01)</f>
        <v>1773</v>
      </c>
      <c r="C1813" s="25" t="s">
        <v>197</v>
      </c>
      <c r="D1813" s="25" t="s">
        <v>2713</v>
      </c>
      <c r="E1813" s="184" t="s">
        <v>4261</v>
      </c>
      <c r="F1813" s="184" t="s">
        <v>4261</v>
      </c>
      <c r="G1813" s="47" t="n">
        <v>0</v>
      </c>
      <c r="H1813" s="47" t="n">
        <v>0</v>
      </c>
      <c r="I1813" s="166" t="s">
        <v>4</v>
      </c>
      <c r="J1813" s="17" t="s">
        <v>21</v>
      </c>
      <c r="K1813" s="18" t="s">
        <v>22</v>
      </c>
      <c r="L1813" s="19" t="s">
        <v>7</v>
      </c>
      <c r="M1813" s="28" t="s">
        <v>244</v>
      </c>
      <c r="N1813" s="28"/>
      <c r="O1813" s="28"/>
      <c r="P1813" s="20" t="s">
        <v>4262</v>
      </c>
      <c r="Q1813" s="21"/>
      <c r="R1813" s="1"/>
      <c r="S1813" s="1" t="str">
        <f aca="false">IF(E1813=F1813,"","NOT EQUAL")</f>
        <v/>
      </c>
      <c r="T1813" s="1" t="str">
        <f aca="false">IF(ISNA(VLOOKUP(P1813,'NEW XEQM.c'!D:D,1,0)),"--",VLOOKUP(P1813,'NEW XEQM.c'!D:G,3,0))</f>
        <v>--</v>
      </c>
      <c r="U1813" s="1" t="s">
        <v>3661</v>
      </c>
      <c r="W1813" s="0" t="str">
        <f aca="false">SUBSTITUTE(IF(AND(T1813="--",FIND("STD",E1813),FIND("fn",C1813)&gt;0,FIND("ITM_",P1813),I1813="CAT_FNCT"),E1813,""),"""","")</f>
        <v/>
      </c>
    </row>
    <row r="1814" customFormat="false" ht="15.65" hidden="false" customHeight="false" outlineLevel="0" collapsed="false">
      <c r="A1814" s="23" t="n">
        <f aca="false">IF(B1814=INT(B1814),ROW(),"")</f>
        <v>1814</v>
      </c>
      <c r="B1814" s="24" t="n">
        <f aca="false">IF(AND(MID(C1814,2,1)&lt;&gt;"/",MID(C1814,1,1)="/"),INT(B1813)+1,B1813+0.01)</f>
        <v>1774</v>
      </c>
      <c r="C1814" s="25" t="s">
        <v>197</v>
      </c>
      <c r="D1814" s="25" t="s">
        <v>2716</v>
      </c>
      <c r="E1814" s="184" t="s">
        <v>4263</v>
      </c>
      <c r="F1814" s="184" t="s">
        <v>4263</v>
      </c>
      <c r="G1814" s="47" t="n">
        <v>0</v>
      </c>
      <c r="H1814" s="47" t="n">
        <v>0</v>
      </c>
      <c r="I1814" s="166" t="s">
        <v>4</v>
      </c>
      <c r="J1814" s="17" t="s">
        <v>21</v>
      </c>
      <c r="K1814" s="18" t="s">
        <v>22</v>
      </c>
      <c r="L1814" s="19" t="s">
        <v>7</v>
      </c>
      <c r="M1814" s="28" t="s">
        <v>244</v>
      </c>
      <c r="N1814" s="28"/>
      <c r="O1814" s="28"/>
      <c r="P1814" s="20" t="s">
        <v>4264</v>
      </c>
      <c r="Q1814" s="21"/>
      <c r="R1814" s="1"/>
      <c r="S1814" s="1" t="str">
        <f aca="false">IF(E1814=F1814,"","NOT EQUAL")</f>
        <v/>
      </c>
      <c r="T1814" s="1" t="str">
        <f aca="false">IF(ISNA(VLOOKUP(P1814,'NEW XEQM.c'!D:D,1,0)),"--",VLOOKUP(P1814,'NEW XEQM.c'!D:G,3,0))</f>
        <v>--</v>
      </c>
      <c r="U1814" s="1" t="s">
        <v>3661</v>
      </c>
      <c r="W1814" s="0" t="str">
        <f aca="false">SUBSTITUTE(IF(AND(T1814="--",FIND("STD",E1814),FIND("fn",C1814)&gt;0,FIND("ITM_",P1814),I1814="CAT_FNCT"),E1814,""),"""","")</f>
        <v/>
      </c>
    </row>
    <row r="1815" customFormat="false" ht="15.75" hidden="false" customHeight="false" outlineLevel="0" collapsed="false">
      <c r="A1815" s="23" t="n">
        <f aca="false">IF(B1815=INT(B1815),ROW(),"")</f>
        <v>1815</v>
      </c>
      <c r="B1815" s="24" t="n">
        <f aca="false">IF(AND(MID(C1815,2,1)&lt;&gt;"/",MID(C1815,1,1)="/"),INT(B1814)+1,B1814+0.01)</f>
        <v>1775</v>
      </c>
      <c r="C1815" s="25" t="s">
        <v>197</v>
      </c>
      <c r="D1815" s="25" t="s">
        <v>2719</v>
      </c>
      <c r="E1815" s="184" t="s">
        <v>4265</v>
      </c>
      <c r="F1815" s="184" t="s">
        <v>4265</v>
      </c>
      <c r="G1815" s="47" t="n">
        <v>0</v>
      </c>
      <c r="H1815" s="47" t="n">
        <v>0</v>
      </c>
      <c r="I1815" s="166" t="s">
        <v>4</v>
      </c>
      <c r="J1815" s="17" t="s">
        <v>21</v>
      </c>
      <c r="K1815" s="18" t="s">
        <v>22</v>
      </c>
      <c r="L1815" s="19" t="s">
        <v>7</v>
      </c>
      <c r="M1815" s="28" t="s">
        <v>244</v>
      </c>
      <c r="N1815" s="28"/>
      <c r="O1815" s="28"/>
      <c r="P1815" s="20" t="s">
        <v>4266</v>
      </c>
      <c r="Q1815" s="21"/>
      <c r="R1815" s="1"/>
      <c r="S1815" s="1" t="str">
        <f aca="false">IF(E1815=F1815,"","NOT EQUAL")</f>
        <v/>
      </c>
      <c r="T1815" s="1" t="str">
        <f aca="false">IF(ISNA(VLOOKUP(P1815,'NEW XEQM.c'!D:D,1,0)),"--",VLOOKUP(P1815,'NEW XEQM.c'!D:G,3,0))</f>
        <v>--</v>
      </c>
      <c r="U1815" s="1" t="s">
        <v>3661</v>
      </c>
      <c r="W1815" s="0" t="str">
        <f aca="false">SUBSTITUTE(IF(AND(T1815="--",FIND("STD",E1815),FIND("fn",C1815)&gt;0,FIND("ITM_",P1815),I1815="CAT_FNCT"),E1815,""),"""","")</f>
        <v/>
      </c>
    </row>
    <row r="1816" customFormat="false" ht="15.75" hidden="false" customHeight="false" outlineLevel="0" collapsed="false">
      <c r="A1816" s="23" t="n">
        <f aca="false">IF(B1816=INT(B1816),ROW(),"")</f>
        <v>1816</v>
      </c>
      <c r="B1816" s="24" t="n">
        <f aca="false">IF(AND(MID(C1816,2,1)&lt;&gt;"/",MID(C1816,1,1)="/"),INT(B1815)+1,B1815+0.01)</f>
        <v>1776</v>
      </c>
      <c r="C1816" s="25" t="s">
        <v>197</v>
      </c>
      <c r="D1816" s="25" t="s">
        <v>2722</v>
      </c>
      <c r="E1816" s="184" t="s">
        <v>4267</v>
      </c>
      <c r="F1816" s="184" t="s">
        <v>4267</v>
      </c>
      <c r="G1816" s="47" t="n">
        <v>0</v>
      </c>
      <c r="H1816" s="47" t="n">
        <v>0</v>
      </c>
      <c r="I1816" s="166" t="s">
        <v>4</v>
      </c>
      <c r="J1816" s="17" t="s">
        <v>21</v>
      </c>
      <c r="K1816" s="18" t="s">
        <v>22</v>
      </c>
      <c r="L1816" s="19" t="s">
        <v>7</v>
      </c>
      <c r="M1816" s="28" t="s">
        <v>244</v>
      </c>
      <c r="N1816" s="28"/>
      <c r="O1816" s="28"/>
      <c r="P1816" s="20" t="s">
        <v>4268</v>
      </c>
      <c r="Q1816" s="21"/>
      <c r="R1816" s="1"/>
      <c r="S1816" s="1" t="str">
        <f aca="false">IF(E1816=F1816,"","NOT EQUAL")</f>
        <v/>
      </c>
      <c r="T1816" s="1" t="str">
        <f aca="false">IF(ISNA(VLOOKUP(P1816,'NEW XEQM.c'!D:D,1,0)),"--",VLOOKUP(P1816,'NEW XEQM.c'!D:G,3,0))</f>
        <v>--</v>
      </c>
      <c r="U1816" s="1" t="s">
        <v>3661</v>
      </c>
      <c r="W1816" s="0" t="str">
        <f aca="false">SUBSTITUTE(IF(AND(T1816="--",FIND("STD",E1816),FIND("fn",C1816)&gt;0,FIND("ITM_",P1816),I1816="CAT_FNCT"),E1816,""),"""","")</f>
        <v/>
      </c>
    </row>
    <row r="1817" customFormat="false" ht="15.75" hidden="false" customHeight="false" outlineLevel="0" collapsed="false">
      <c r="A1817" s="23" t="n">
        <f aca="false">IF(B1817=INT(B1817),ROW(),"")</f>
        <v>1817</v>
      </c>
      <c r="B1817" s="24" t="n">
        <f aca="false">IF(AND(MID(C1817,2,1)&lt;&gt;"/",MID(C1817,1,1)="/"),INT(B1816)+1,B1816+0.01)</f>
        <v>1777</v>
      </c>
      <c r="C1817" s="25" t="s">
        <v>4269</v>
      </c>
      <c r="D1817" s="195" t="s">
        <v>4270</v>
      </c>
      <c r="E1817" s="26" t="s">
        <v>4271</v>
      </c>
      <c r="F1817" s="26" t="s">
        <v>4271</v>
      </c>
      <c r="G1817" s="47" t="n">
        <v>0</v>
      </c>
      <c r="H1817" s="47" t="n">
        <v>0</v>
      </c>
      <c r="I1817" s="30" t="s">
        <v>20</v>
      </c>
      <c r="J1817" s="17" t="s">
        <v>21</v>
      </c>
      <c r="K1817" s="18" t="s">
        <v>22</v>
      </c>
      <c r="L1817" s="19" t="s">
        <v>191</v>
      </c>
      <c r="M1817" s="28" t="s">
        <v>8</v>
      </c>
      <c r="N1817" s="28"/>
      <c r="O1817" s="28"/>
      <c r="P1817" s="20" t="s">
        <v>4272</v>
      </c>
      <c r="Q1817" s="21"/>
      <c r="R1817" s="1"/>
      <c r="S1817" s="1" t="str">
        <f aca="false">IF(E1817=F1817,"","NOT EQUAL")</f>
        <v/>
      </c>
      <c r="T1817" s="1" t="str">
        <f aca="false">IF(ISNA(VLOOKUP(P1817,'NEW XEQM.c'!D:D,1,0)),"--",VLOOKUP(P1817,'NEW XEQM.c'!D:G,3,0))</f>
        <v>--</v>
      </c>
      <c r="U1817" s="1" t="s">
        <v>3661</v>
      </c>
      <c r="W1817" s="0" t="e">
        <f aca="false">SUBSTITUTE(IF(AND(T1817="--",FIND("STD",E1817),FIND("fn",C1817)&gt;0,FIND("ITM_",P1817),I1817="CAT_FNCT"),E1817,""),"""","")</f>
        <v>#VALUE!</v>
      </c>
    </row>
    <row r="1818" customFormat="false" ht="15.75" hidden="false" customHeight="false" outlineLevel="0" collapsed="false">
      <c r="A1818" s="23" t="n">
        <f aca="false">IF(B1818=INT(B1818),ROW(),"")</f>
        <v>1818</v>
      </c>
      <c r="B1818" s="24" t="n">
        <f aca="false">IF(AND(MID(C1818,2,1)&lt;&gt;"/",MID(C1818,1,1)="/"),INT(B1817)+1,B1817+0.01)</f>
        <v>1778</v>
      </c>
      <c r="C1818" s="25" t="s">
        <v>4273</v>
      </c>
      <c r="D1818" s="25" t="s">
        <v>1</v>
      </c>
      <c r="E1818" s="26" t="s">
        <v>4274</v>
      </c>
      <c r="F1818" s="26" t="s">
        <v>4274</v>
      </c>
      <c r="G1818" s="47" t="n">
        <v>0</v>
      </c>
      <c r="H1818" s="47" t="n">
        <v>0</v>
      </c>
      <c r="I1818" s="166" t="s">
        <v>4</v>
      </c>
      <c r="J1818" s="166" t="s">
        <v>5</v>
      </c>
      <c r="K1818" s="18" t="s">
        <v>6</v>
      </c>
      <c r="L1818" s="19" t="s">
        <v>7</v>
      </c>
      <c r="M1818" s="28" t="s">
        <v>244</v>
      </c>
      <c r="N1818" s="28"/>
      <c r="O1818" s="28"/>
      <c r="P1818" s="20" t="s">
        <v>4275</v>
      </c>
      <c r="Q1818" s="21"/>
      <c r="R1818" s="1"/>
      <c r="S1818" s="1" t="str">
        <f aca="false">IF(E1818=F1818,"","NOT EQUAL")</f>
        <v/>
      </c>
      <c r="T1818" s="1" t="str">
        <f aca="false">IF(ISNA(VLOOKUP(P1818,'NEW XEQM.c'!D:D,1,0)),"--",VLOOKUP(P1818,'NEW XEQM.c'!D:G,3,0))</f>
        <v>--</v>
      </c>
      <c r="U1818" s="1" t="s">
        <v>3661</v>
      </c>
      <c r="W1818" s="0" t="e">
        <f aca="false">SUBSTITUTE(IF(AND(T1818="--",FIND("STD",E1818),FIND("fn",C1818)&gt;0,FIND("ITM_",P1818),I1818="CAT_FNCT"),E1818,""),"""","")</f>
        <v>#VALUE!</v>
      </c>
    </row>
    <row r="1819" customFormat="false" ht="15.75" hidden="false" customHeight="false" outlineLevel="0" collapsed="false">
      <c r="A1819" s="23" t="n">
        <f aca="false">IF(B1819=INT(B1819),ROW(),"")</f>
        <v>1819</v>
      </c>
      <c r="B1819" s="24" t="n">
        <f aca="false">IF(AND(MID(C1819,2,1)&lt;&gt;"/",MID(C1819,1,1)="/"),INT(B1818)+1,B1818+0.01)</f>
        <v>1779</v>
      </c>
      <c r="C1819" s="25" t="s">
        <v>4276</v>
      </c>
      <c r="D1819" s="25" t="s">
        <v>1</v>
      </c>
      <c r="E1819" s="26" t="s">
        <v>4277</v>
      </c>
      <c r="F1819" s="26" t="s">
        <v>4277</v>
      </c>
      <c r="G1819" s="47" t="n">
        <v>0</v>
      </c>
      <c r="H1819" s="47" t="n">
        <v>0</v>
      </c>
      <c r="I1819" s="166" t="s">
        <v>4</v>
      </c>
      <c r="J1819" s="166" t="s">
        <v>5</v>
      </c>
      <c r="K1819" s="18" t="s">
        <v>6</v>
      </c>
      <c r="L1819" s="19" t="s">
        <v>7</v>
      </c>
      <c r="M1819" s="28" t="s">
        <v>244</v>
      </c>
      <c r="N1819" s="28"/>
      <c r="O1819" s="28"/>
      <c r="P1819" s="20" t="s">
        <v>4278</v>
      </c>
      <c r="Q1819" s="21"/>
      <c r="R1819" s="1"/>
      <c r="S1819" s="1" t="str">
        <f aca="false">IF(E1819=F1819,"","NOT EQUAL")</f>
        <v/>
      </c>
      <c r="T1819" s="1" t="str">
        <f aca="false">IF(ISNA(VLOOKUP(P1819,'NEW XEQM.c'!D:D,1,0)),"--",VLOOKUP(P1819,'NEW XEQM.c'!D:G,3,0))</f>
        <v>--</v>
      </c>
      <c r="U1819" s="1" t="s">
        <v>3661</v>
      </c>
      <c r="W1819" s="0" t="e">
        <f aca="false">SUBSTITUTE(IF(AND(T1819="--",FIND("STD",E1819),FIND("fn",C1819)&gt;0,FIND("ITM_",P1819),I1819="CAT_FNCT"),E1819,""),"""","")</f>
        <v>#VALUE!</v>
      </c>
    </row>
    <row r="1820" customFormat="false" ht="15.75" hidden="false" customHeight="false" outlineLevel="0" collapsed="false">
      <c r="A1820" s="23" t="n">
        <f aca="false">IF(B1820=INT(B1820),ROW(),"")</f>
        <v>1820</v>
      </c>
      <c r="B1820" s="24" t="n">
        <f aca="false">IF(AND(MID(C1820,2,1)&lt;&gt;"/",MID(C1820,1,1)="/"),INT(B1819)+1,B1819+0.01)</f>
        <v>1780</v>
      </c>
      <c r="C1820" s="25" t="s">
        <v>4279</v>
      </c>
      <c r="D1820" s="25" t="s">
        <v>1</v>
      </c>
      <c r="E1820" s="26" t="s">
        <v>3691</v>
      </c>
      <c r="F1820" s="26" t="s">
        <v>3691</v>
      </c>
      <c r="G1820" s="47" t="n">
        <v>0</v>
      </c>
      <c r="H1820" s="47" t="n">
        <v>0</v>
      </c>
      <c r="I1820" s="166" t="s">
        <v>4</v>
      </c>
      <c r="J1820" s="166" t="s">
        <v>5</v>
      </c>
      <c r="K1820" s="18" t="s">
        <v>6</v>
      </c>
      <c r="L1820" s="19" t="s">
        <v>7</v>
      </c>
      <c r="M1820" s="28" t="s">
        <v>244</v>
      </c>
      <c r="N1820" s="28"/>
      <c r="O1820" s="28"/>
      <c r="P1820" s="20" t="s">
        <v>4280</v>
      </c>
      <c r="Q1820" s="21"/>
      <c r="R1820" s="1"/>
      <c r="S1820" s="1" t="str">
        <f aca="false">IF(E1820=F1820,"","NOT EQUAL")</f>
        <v/>
      </c>
      <c r="T1820" s="1" t="str">
        <f aca="false">IF(ISNA(VLOOKUP(P1820,'NEW XEQM.c'!D:D,1,0)),"--",VLOOKUP(P1820,'NEW XEQM.c'!D:G,3,0))</f>
        <v>--</v>
      </c>
      <c r="U1820" s="1" t="s">
        <v>3661</v>
      </c>
      <c r="W1820" s="0" t="e">
        <f aca="false">SUBSTITUTE(IF(AND(T1820="--",FIND("STD",E1820),FIND("fn",C1820)&gt;0,FIND("ITM_",P1820),I1820="CAT_FNCT"),E1820,""),"""","")</f>
        <v>#VALUE!</v>
      </c>
    </row>
    <row r="1821" customFormat="false" ht="15.75" hidden="false" customHeight="false" outlineLevel="0" collapsed="false">
      <c r="A1821" s="23" t="n">
        <f aca="false">IF(B1821=INT(B1821),ROW(),"")</f>
        <v>1821</v>
      </c>
      <c r="B1821" s="24" t="n">
        <f aca="false">IF(AND(MID(C1821,2,1)&lt;&gt;"/",MID(C1821,1,1)="/"),INT(B1820)+1,B1820+0.01)</f>
        <v>1781</v>
      </c>
      <c r="C1821" s="25" t="s">
        <v>4281</v>
      </c>
      <c r="D1821" s="25" t="s">
        <v>37</v>
      </c>
      <c r="E1821" s="26" t="s">
        <v>198</v>
      </c>
      <c r="F1821" s="26" t="s">
        <v>2</v>
      </c>
      <c r="G1821" s="47" t="n">
        <v>0</v>
      </c>
      <c r="H1821" s="47" t="n">
        <v>99</v>
      </c>
      <c r="I1821" s="166" t="s">
        <v>4</v>
      </c>
      <c r="J1821" s="166" t="s">
        <v>5</v>
      </c>
      <c r="K1821" s="18" t="s">
        <v>6</v>
      </c>
      <c r="L1821" s="19" t="s">
        <v>7</v>
      </c>
      <c r="M1821" s="28" t="s">
        <v>244</v>
      </c>
      <c r="N1821" s="28"/>
      <c r="O1821" s="28"/>
      <c r="P1821" s="20" t="s">
        <v>4282</v>
      </c>
      <c r="Q1821" s="21"/>
      <c r="R1821" s="1"/>
      <c r="S1821" s="1" t="str">
        <f aca="false">IF(E1821=F1821,"","NOT EQUAL")</f>
        <v>NOT EQUAL</v>
      </c>
      <c r="T1821" s="1" t="str">
        <f aca="false">IF(ISNA(VLOOKUP(P1821,'NEW XEQM.c'!D:D,1,0)),"--",VLOOKUP(P1821,'NEW XEQM.c'!D:G,3,0))</f>
        <v>--</v>
      </c>
      <c r="U1821" s="1" t="s">
        <v>3661</v>
      </c>
      <c r="W1821" s="0" t="e">
        <f aca="false">SUBSTITUTE(IF(AND(T1821="--",FIND("STD",E1821),FIND("fn",C1821)&gt;0,FIND("ITM_",P1821),I1821="CAT_FNCT"),E1821,""),"""","")</f>
        <v>#VALUE!</v>
      </c>
    </row>
    <row r="1822" customFormat="false" ht="15.75" hidden="false" customHeight="false" outlineLevel="0" collapsed="false">
      <c r="A1822" s="23" t="n">
        <f aca="false">IF(B1822=INT(B1822),ROW(),"")</f>
        <v>1822</v>
      </c>
      <c r="B1822" s="24" t="n">
        <f aca="false">IF(AND(MID(C1822,2,1)&lt;&gt;"/",MID(C1822,1,1)="/"),INT(B1821)+1,B1821+0.01)</f>
        <v>1782</v>
      </c>
      <c r="C1822" s="25" t="s">
        <v>4283</v>
      </c>
      <c r="D1822" s="25" t="s">
        <v>3240</v>
      </c>
      <c r="E1822" s="26" t="s">
        <v>4284</v>
      </c>
      <c r="F1822" s="26" t="s">
        <v>4284</v>
      </c>
      <c r="G1822" s="47" t="n">
        <v>0</v>
      </c>
      <c r="H1822" s="47" t="n">
        <v>0</v>
      </c>
      <c r="I1822" s="166" t="s">
        <v>20</v>
      </c>
      <c r="J1822" s="166" t="s">
        <v>5</v>
      </c>
      <c r="K1822" s="18" t="s">
        <v>6</v>
      </c>
      <c r="L1822" s="19" t="s">
        <v>7</v>
      </c>
      <c r="M1822" s="28" t="s">
        <v>244</v>
      </c>
      <c r="N1822" s="28"/>
      <c r="O1822" s="28"/>
      <c r="P1822" s="20" t="s">
        <v>4285</v>
      </c>
      <c r="Q1822" s="21"/>
      <c r="R1822" s="1"/>
      <c r="S1822" s="1" t="str">
        <f aca="false">IF(E1822=F1822,"","NOT EQUAL")</f>
        <v/>
      </c>
      <c r="T1822" s="1" t="str">
        <f aca="false">IF(ISNA(VLOOKUP(P1822,'NEW XEQM.c'!D:D,1,0)),"--",VLOOKUP(P1822,'NEW XEQM.c'!D:G,3,0))</f>
        <v>--</v>
      </c>
      <c r="U1822" s="1" t="s">
        <v>3661</v>
      </c>
      <c r="W1822" s="0" t="e">
        <f aca="false">SUBSTITUTE(IF(AND(T1822="--",FIND("STD",E1822),FIND("fn",C1822)&gt;0,FIND("ITM_",P1822),I1822="CAT_FNCT"),E1822,""),"""","")</f>
        <v>#VALUE!</v>
      </c>
    </row>
    <row r="1823" customFormat="false" ht="15.75" hidden="false" customHeight="false" outlineLevel="0" collapsed="false">
      <c r="A1823" s="23" t="n">
        <f aca="false">IF(B1823=INT(B1823),ROW(),"")</f>
        <v>1823</v>
      </c>
      <c r="B1823" s="24" t="n">
        <f aca="false">IF(AND(MID(C1823,2,1)&lt;&gt;"/",MID(C1823,1,1)="/"),INT(B1822)+1,B1822+0.01)</f>
        <v>1783</v>
      </c>
      <c r="C1823" s="201" t="s">
        <v>4286</v>
      </c>
      <c r="D1823" s="201" t="s">
        <v>4287</v>
      </c>
      <c r="E1823" s="202" t="s">
        <v>4288</v>
      </c>
      <c r="F1823" s="202" t="s">
        <v>4288</v>
      </c>
      <c r="G1823" s="203" t="n">
        <v>0</v>
      </c>
      <c r="H1823" s="203" t="n">
        <v>0</v>
      </c>
      <c r="I1823" s="202" t="s">
        <v>4</v>
      </c>
      <c r="J1823" s="202" t="s">
        <v>5</v>
      </c>
      <c r="K1823" s="18" t="s">
        <v>22</v>
      </c>
      <c r="L1823" s="205" t="s">
        <v>7</v>
      </c>
      <c r="M1823" s="28" t="s">
        <v>244</v>
      </c>
      <c r="N1823" s="28"/>
      <c r="O1823" s="205"/>
      <c r="P1823" s="20" t="s">
        <v>4289</v>
      </c>
      <c r="Q1823" s="21"/>
      <c r="R1823" s="1"/>
      <c r="S1823" s="1" t="str">
        <f aca="false">IF(E1823=F1823,"","NOT EQUAL")</f>
        <v/>
      </c>
      <c r="T1823" s="1" t="str">
        <f aca="false">IF(ISNA(VLOOKUP(P1823,'NEW XEQM.c'!D:D,1,0)),"--",VLOOKUP(P1823,'NEW XEQM.c'!D:G,3,0))</f>
        <v>--</v>
      </c>
      <c r="U1823" s="1" t="s">
        <v>3661</v>
      </c>
      <c r="W1823" s="0" t="e">
        <f aca="false">SUBSTITUTE(IF(AND(T1823="--",FIND("STD",E1823),FIND("fn",C1823)&gt;0,FIND("ITM_",P1823),I1823="CAT_FNCT"),E1823,""),"""","")</f>
        <v>#VALUE!</v>
      </c>
    </row>
    <row r="1824" customFormat="false" ht="15.75" hidden="false" customHeight="false" outlineLevel="0" collapsed="false">
      <c r="A1824" s="23" t="n">
        <f aca="false">IF(B1824=INT(B1824),ROW(),"")</f>
        <v>1824</v>
      </c>
      <c r="B1824" s="24" t="n">
        <f aca="false">IF(AND(MID(C1824,2,1)&lt;&gt;"/",MID(C1824,1,1)="/"),INT(B1823)+1,B1823+0.01)</f>
        <v>1784</v>
      </c>
      <c r="C1824" s="201" t="s">
        <v>4286</v>
      </c>
      <c r="D1824" s="201" t="s">
        <v>4290</v>
      </c>
      <c r="E1824" s="202" t="s">
        <v>4291</v>
      </c>
      <c r="F1824" s="202" t="s">
        <v>4291</v>
      </c>
      <c r="G1824" s="203" t="n">
        <v>0</v>
      </c>
      <c r="H1824" s="203" t="n">
        <v>0</v>
      </c>
      <c r="I1824" s="202" t="s">
        <v>4</v>
      </c>
      <c r="J1824" s="202" t="s">
        <v>5</v>
      </c>
      <c r="K1824" s="18" t="s">
        <v>22</v>
      </c>
      <c r="L1824" s="205" t="s">
        <v>7</v>
      </c>
      <c r="M1824" s="28" t="s">
        <v>244</v>
      </c>
      <c r="N1824" s="28"/>
      <c r="O1824" s="205"/>
      <c r="P1824" s="20" t="s">
        <v>4292</v>
      </c>
      <c r="Q1824" s="21"/>
      <c r="R1824" s="1"/>
      <c r="S1824" s="1" t="str">
        <f aca="false">IF(E1824=F1824,"","NOT EQUAL")</f>
        <v/>
      </c>
      <c r="T1824" s="1" t="str">
        <f aca="false">IF(ISNA(VLOOKUP(P1824,'NEW XEQM.c'!D:D,1,0)),"--",VLOOKUP(P1824,'NEW XEQM.c'!D:G,3,0))</f>
        <v>--</v>
      </c>
      <c r="U1824" s="1" t="s">
        <v>3661</v>
      </c>
      <c r="W1824" s="0" t="e">
        <f aca="false">SUBSTITUTE(IF(AND(T1824="--",FIND("STD",E1824),FIND("fn",C1824)&gt;0,FIND("ITM_",P1824),I1824="CAT_FNCT"),E1824,""),"""","")</f>
        <v>#VALUE!</v>
      </c>
    </row>
    <row r="1825" customFormat="false" ht="15.75" hidden="false" customHeight="false" outlineLevel="0" collapsed="false">
      <c r="A1825" s="23" t="n">
        <f aca="false">IF(B1825=INT(B1825),ROW(),"")</f>
        <v>1825</v>
      </c>
      <c r="B1825" s="24" t="n">
        <f aca="false">IF(AND(MID(C1825,2,1)&lt;&gt;"/",MID(C1825,1,1)="/"),INT(B1824)+1,B1824+0.01)</f>
        <v>1785</v>
      </c>
      <c r="C1825" s="201" t="s">
        <v>0</v>
      </c>
      <c r="D1825" s="201" t="s">
        <v>1</v>
      </c>
      <c r="E1825" s="202" t="s">
        <v>4293</v>
      </c>
      <c r="F1825" s="202" t="s">
        <v>4293</v>
      </c>
      <c r="G1825" s="203" t="n">
        <v>0</v>
      </c>
      <c r="H1825" s="203" t="n">
        <v>0</v>
      </c>
      <c r="I1825" s="202" t="s">
        <v>4</v>
      </c>
      <c r="J1825" s="202" t="s">
        <v>5</v>
      </c>
      <c r="K1825" s="204" t="s">
        <v>6</v>
      </c>
      <c r="L1825" s="205" t="s">
        <v>7</v>
      </c>
      <c r="M1825" s="28" t="s">
        <v>244</v>
      </c>
      <c r="N1825" s="28"/>
      <c r="O1825" s="205"/>
      <c r="P1825" s="20" t="s">
        <v>4294</v>
      </c>
      <c r="Q1825" s="21"/>
      <c r="R1825" s="1"/>
      <c r="S1825" s="1" t="str">
        <f aca="false">IF(E1825=F1825,"","NOT EQUAL")</f>
        <v/>
      </c>
      <c r="T1825" s="1" t="str">
        <f aca="false">IF(ISNA(VLOOKUP(P1825,'NEW XEQM.c'!D:D,1,0)),"--",VLOOKUP(P1825,'NEW XEQM.c'!D:G,3,0))</f>
        <v>--</v>
      </c>
      <c r="U1825" s="1" t="s">
        <v>3661</v>
      </c>
      <c r="W1825" s="0" t="e">
        <f aca="false">SUBSTITUTE(IF(AND(T1825="--",FIND("STD",E1825),FIND("fn",C1825)&gt;0,FIND("ITM_",P1825),I1825="CAT_FNCT"),E1825,""),"""","")</f>
        <v>#VALUE!</v>
      </c>
    </row>
    <row r="1826" customFormat="false" ht="15.75" hidden="false" customHeight="false" outlineLevel="0" collapsed="false">
      <c r="A1826" s="23" t="n">
        <f aca="false">IF(B1826=INT(B1826),ROW(),"")</f>
        <v>1826</v>
      </c>
      <c r="B1826" s="24" t="n">
        <f aca="false">IF(AND(MID(C1826,2,1)&lt;&gt;"/",MID(C1826,1,1)="/"),INT(B1825)+1,B1825+0.01)</f>
        <v>1786</v>
      </c>
      <c r="C1826" s="201" t="s">
        <v>4295</v>
      </c>
      <c r="D1826" s="201" t="s">
        <v>2989</v>
      </c>
      <c r="E1826" s="202" t="s">
        <v>4296</v>
      </c>
      <c r="F1826" s="202" t="s">
        <v>4296</v>
      </c>
      <c r="G1826" s="203" t="n">
        <v>0</v>
      </c>
      <c r="H1826" s="203" t="n">
        <v>0</v>
      </c>
      <c r="I1826" s="202" t="s">
        <v>4</v>
      </c>
      <c r="J1826" s="202" t="s">
        <v>5</v>
      </c>
      <c r="K1826" s="204" t="s">
        <v>6</v>
      </c>
      <c r="L1826" s="205" t="s">
        <v>7</v>
      </c>
      <c r="M1826" s="28" t="s">
        <v>244</v>
      </c>
      <c r="N1826" s="28"/>
      <c r="O1826" s="205"/>
      <c r="P1826" s="20" t="s">
        <v>4297</v>
      </c>
      <c r="Q1826" s="21"/>
      <c r="R1826" s="1"/>
      <c r="S1826" s="1" t="str">
        <f aca="false">IF(E1826=F1826,"","NOT EQUAL")</f>
        <v/>
      </c>
      <c r="T1826" s="1" t="str">
        <f aca="false">IF(ISNA(VLOOKUP(P1826,'NEW XEQM.c'!D:D,1,0)),"--",VLOOKUP(P1826,'NEW XEQM.c'!D:G,3,0))</f>
        <v>--</v>
      </c>
      <c r="U1826" s="1" t="s">
        <v>3661</v>
      </c>
      <c r="W1826" s="0" t="e">
        <f aca="false">SUBSTITUTE(IF(AND(T1826="--",FIND("STD",E1826),FIND("fn",C1826)&gt;0,FIND("ITM_",P1826),I1826="CAT_FNCT"),E1826,""),"""","")</f>
        <v>#VALUE!</v>
      </c>
    </row>
    <row r="1827" customFormat="false" ht="15.75" hidden="false" customHeight="false" outlineLevel="0" collapsed="false">
      <c r="A1827" s="23" t="n">
        <f aca="false">IF(B1827=INT(B1827),ROW(),"")</f>
        <v>1827</v>
      </c>
      <c r="B1827" s="24" t="n">
        <f aca="false">IF(AND(MID(C1827,2,1)&lt;&gt;"/",MID(C1827,1,1)="/"),INT(B1826)+1,B1826+0.01)</f>
        <v>1787</v>
      </c>
      <c r="C1827" s="201" t="s">
        <v>4298</v>
      </c>
      <c r="D1827" s="201" t="s">
        <v>1</v>
      </c>
      <c r="E1827" s="202" t="s">
        <v>4299</v>
      </c>
      <c r="F1827" s="202" t="s">
        <v>4299</v>
      </c>
      <c r="G1827" s="203" t="n">
        <v>0</v>
      </c>
      <c r="H1827" s="203" t="n">
        <v>0</v>
      </c>
      <c r="I1827" s="202" t="s">
        <v>4</v>
      </c>
      <c r="J1827" s="202" t="s">
        <v>5</v>
      </c>
      <c r="K1827" s="204" t="s">
        <v>6</v>
      </c>
      <c r="L1827" s="205" t="s">
        <v>7</v>
      </c>
      <c r="M1827" s="28" t="s">
        <v>244</v>
      </c>
      <c r="N1827" s="28"/>
      <c r="O1827" s="205"/>
      <c r="P1827" s="20" t="s">
        <v>4300</v>
      </c>
      <c r="Q1827" s="21"/>
      <c r="R1827" s="1"/>
      <c r="S1827" s="1" t="str">
        <f aca="false">IF(E1827=F1827,"","NOT EQUAL")</f>
        <v/>
      </c>
      <c r="T1827" s="1" t="str">
        <f aca="false">IF(ISNA(VLOOKUP(P1827,'NEW XEQM.c'!D:D,1,0)),"--",VLOOKUP(P1827,'NEW XEQM.c'!D:G,3,0))</f>
        <v>--</v>
      </c>
      <c r="U1827" s="1" t="s">
        <v>3661</v>
      </c>
      <c r="W1827" s="0" t="e">
        <f aca="false">SUBSTITUTE(IF(AND(T1827="--",FIND("STD",E1827),FIND("fn",C1827)&gt;0,FIND("ITM_",P1827),I1827="CAT_FNCT"),E1827,""),"""","")</f>
        <v>#VALUE!</v>
      </c>
    </row>
    <row r="1828" customFormat="false" ht="15.75" hidden="false" customHeight="false" outlineLevel="0" collapsed="false">
      <c r="A1828" s="23" t="n">
        <f aca="false">IF(B1828=INT(B1828),ROW(),"")</f>
        <v>1828</v>
      </c>
      <c r="B1828" s="24" t="n">
        <f aca="false">IF(AND(MID(C1828,2,1)&lt;&gt;"/",MID(C1828,1,1)="/"),INT(B1827)+1,B1827+0.01)</f>
        <v>1788</v>
      </c>
      <c r="C1828" s="201" t="s">
        <v>4301</v>
      </c>
      <c r="D1828" s="201" t="s">
        <v>1</v>
      </c>
      <c r="E1828" s="202" t="s">
        <v>4302</v>
      </c>
      <c r="F1828" s="202" t="s">
        <v>4302</v>
      </c>
      <c r="G1828" s="203" t="n">
        <v>0</v>
      </c>
      <c r="H1828" s="203" t="n">
        <v>0</v>
      </c>
      <c r="I1828" s="202" t="s">
        <v>4</v>
      </c>
      <c r="J1828" s="202" t="s">
        <v>5</v>
      </c>
      <c r="K1828" s="204" t="s">
        <v>6</v>
      </c>
      <c r="L1828" s="205" t="s">
        <v>7</v>
      </c>
      <c r="M1828" s="28" t="s">
        <v>244</v>
      </c>
      <c r="N1828" s="28"/>
      <c r="O1828" s="205"/>
      <c r="P1828" s="20" t="s">
        <v>4303</v>
      </c>
      <c r="Q1828" s="21"/>
      <c r="R1828" s="1"/>
      <c r="S1828" s="1" t="str">
        <f aca="false">IF(E1828=F1828,"","NOT EQUAL")</f>
        <v/>
      </c>
      <c r="T1828" s="1" t="str">
        <f aca="false">IF(ISNA(VLOOKUP(P1828,'NEW XEQM.c'!D:D,1,0)),"--",VLOOKUP(P1828,'NEW XEQM.c'!D:G,3,0))</f>
        <v>--</v>
      </c>
      <c r="U1828" s="1" t="s">
        <v>3661</v>
      </c>
      <c r="W1828" s="0" t="e">
        <f aca="false">SUBSTITUTE(IF(AND(T1828="--",FIND("STD",E1828),FIND("fn",C1828)&gt;0,FIND("ITM_",P1828),I1828="CAT_FNCT"),E1828,""),"""","")</f>
        <v>#VALUE!</v>
      </c>
    </row>
    <row r="1829" customFormat="false" ht="15.75" hidden="false" customHeight="false" outlineLevel="0" collapsed="false">
      <c r="A1829" s="23" t="n">
        <f aca="false">IF(B1829=INT(B1829),ROW(),"")</f>
        <v>1829</v>
      </c>
      <c r="B1829" s="24" t="n">
        <f aca="false">IF(AND(MID(C1829,2,1)&lt;&gt;"/",MID(C1829,1,1)="/"),INT(B1828)+1,B1828+0.01)</f>
        <v>1789</v>
      </c>
      <c r="C1829" s="201" t="s">
        <v>4304</v>
      </c>
      <c r="D1829" s="201" t="s">
        <v>1</v>
      </c>
      <c r="E1829" s="202" t="s">
        <v>4305</v>
      </c>
      <c r="F1829" s="202" t="s">
        <v>4305</v>
      </c>
      <c r="G1829" s="203" t="n">
        <v>0</v>
      </c>
      <c r="H1829" s="203" t="n">
        <v>0</v>
      </c>
      <c r="I1829" s="202" t="s">
        <v>4</v>
      </c>
      <c r="J1829" s="202" t="s">
        <v>5</v>
      </c>
      <c r="K1829" s="204" t="s">
        <v>6</v>
      </c>
      <c r="L1829" s="205" t="s">
        <v>7</v>
      </c>
      <c r="M1829" s="28" t="s">
        <v>8</v>
      </c>
      <c r="N1829" s="28"/>
      <c r="O1829" s="205"/>
      <c r="P1829" s="20" t="s">
        <v>4306</v>
      </c>
      <c r="Q1829" s="21"/>
      <c r="R1829" s="1"/>
      <c r="S1829" s="1" t="str">
        <f aca="false">IF(E1829=F1829,"","NOT EQUAL")</f>
        <v/>
      </c>
      <c r="T1829" s="1" t="str">
        <f aca="false">IF(ISNA(VLOOKUP(P1829,'NEW XEQM.c'!D:D,1,0)),"--",VLOOKUP(P1829,'NEW XEQM.c'!D:G,3,0))</f>
        <v>--</v>
      </c>
      <c r="U1829" s="1" t="s">
        <v>1105</v>
      </c>
      <c r="W1829" s="0" t="e">
        <f aca="false">SUBSTITUTE(IF(AND(T1829="--",FIND("STD",E1829),FIND("fn",C1829)&gt;0,FIND("ITM_",P1829),I1829="CAT_FNCT"),E1829,""),"""","")</f>
        <v>#VALUE!</v>
      </c>
    </row>
    <row r="1830" customFormat="false" ht="15.75" hidden="false" customHeight="false" outlineLevel="0" collapsed="false">
      <c r="A1830" s="23" t="n">
        <f aca="false">IF(B1830=INT(B1830),ROW(),"")</f>
        <v>1830</v>
      </c>
      <c r="B1830" s="24" t="n">
        <f aca="false">IF(AND(MID(C1830,2,1)&lt;&gt;"/",MID(C1830,1,1)="/"),INT(B1829)+1,B1829+0.01)</f>
        <v>1790</v>
      </c>
      <c r="C1830" s="201" t="s">
        <v>4307</v>
      </c>
      <c r="D1830" s="201" t="s">
        <v>1</v>
      </c>
      <c r="E1830" s="202" t="s">
        <v>4308</v>
      </c>
      <c r="F1830" s="202" t="s">
        <v>4308</v>
      </c>
      <c r="G1830" s="203" t="n">
        <v>0</v>
      </c>
      <c r="H1830" s="203" t="n">
        <v>0</v>
      </c>
      <c r="I1830" s="30" t="s">
        <v>20</v>
      </c>
      <c r="J1830" s="202" t="s">
        <v>5</v>
      </c>
      <c r="K1830" s="204" t="s">
        <v>6</v>
      </c>
      <c r="L1830" s="205" t="s">
        <v>7</v>
      </c>
      <c r="M1830" s="28" t="s">
        <v>8</v>
      </c>
      <c r="N1830" s="28"/>
      <c r="O1830" s="205"/>
      <c r="P1830" s="20" t="s">
        <v>4309</v>
      </c>
      <c r="Q1830" s="21"/>
      <c r="R1830" s="1"/>
      <c r="S1830" s="1" t="str">
        <f aca="false">IF(E1830=F1830,"","NOT EQUAL")</f>
        <v/>
      </c>
      <c r="T1830" s="1" t="str">
        <f aca="false">IF(ISNA(VLOOKUP(P1830,'NEW XEQM.c'!D:D,1,0)),"--",VLOOKUP(P1830,'NEW XEQM.c'!D:G,3,0))</f>
        <v>--</v>
      </c>
      <c r="U1830" s="1" t="s">
        <v>1105</v>
      </c>
      <c r="W1830" s="0" t="str">
        <f aca="false">SUBSTITUTE(IF(AND(T1830="--",FIND("STD",E1830),FIND("fn",C1830)&gt;0,FIND("ITM_",P1830),I1830="CAT_FNCT"),E1830,""),"""","")</f>
        <v>STD_DOWN_ARROW BIN</v>
      </c>
    </row>
    <row r="1831" customFormat="false" ht="15.75" hidden="false" customHeight="false" outlineLevel="0" collapsed="false">
      <c r="A1831" s="23" t="n">
        <f aca="false">IF(B1831=INT(B1831),ROW(),"")</f>
        <v>1831</v>
      </c>
      <c r="B1831" s="24" t="n">
        <f aca="false">IF(AND(MID(C1831,2,1)&lt;&gt;"/",MID(C1831,1,1)="/"),INT(B1830)+1,B1830+0.01)</f>
        <v>1791</v>
      </c>
      <c r="C1831" s="201" t="s">
        <v>4310</v>
      </c>
      <c r="D1831" s="201" t="s">
        <v>1</v>
      </c>
      <c r="E1831" s="202" t="s">
        <v>4311</v>
      </c>
      <c r="F1831" s="202" t="s">
        <v>4311</v>
      </c>
      <c r="G1831" s="203" t="n">
        <v>0</v>
      </c>
      <c r="H1831" s="203" t="n">
        <v>0</v>
      </c>
      <c r="I1831" s="30" t="s">
        <v>20</v>
      </c>
      <c r="J1831" s="202" t="s">
        <v>5</v>
      </c>
      <c r="K1831" s="204" t="s">
        <v>6</v>
      </c>
      <c r="L1831" s="205" t="s">
        <v>7</v>
      </c>
      <c r="M1831" s="28" t="s">
        <v>8</v>
      </c>
      <c r="N1831" s="28"/>
      <c r="O1831" s="205"/>
      <c r="P1831" s="20" t="s">
        <v>4312</v>
      </c>
      <c r="Q1831" s="21"/>
      <c r="R1831" s="1"/>
      <c r="S1831" s="1" t="str">
        <f aca="false">IF(E1831=F1831,"","NOT EQUAL")</f>
        <v/>
      </c>
      <c r="T1831" s="1" t="str">
        <f aca="false">IF(ISNA(VLOOKUP(P1831,'NEW XEQM.c'!D:D,1,0)),"--",VLOOKUP(P1831,'NEW XEQM.c'!D:G,3,0))</f>
        <v>--</v>
      </c>
      <c r="U1831" s="1" t="s">
        <v>1105</v>
      </c>
      <c r="W1831" s="0" t="str">
        <f aca="false">SUBSTITUTE(IF(AND(T1831="--",FIND("STD",E1831),FIND("fn",C1831)&gt;0,FIND("ITM_",P1831),I1831="CAT_FNCT"),E1831,""),"""","")</f>
        <v>STD_UP_ARROW BIN</v>
      </c>
    </row>
    <row r="1832" customFormat="false" ht="15.75" hidden="false" customHeight="false" outlineLevel="0" collapsed="false">
      <c r="A1832" s="23" t="n">
        <f aca="false">IF(B1832=INT(B1832),ROW(),"")</f>
        <v>1832</v>
      </c>
      <c r="B1832" s="24" t="n">
        <f aca="false">IF(AND(MID(C1832,2,1)&lt;&gt;"/",MID(C1832,1,1)="/"),INT(B1831)+1,B1831+0.01)</f>
        <v>1792</v>
      </c>
      <c r="C1832" s="201" t="s">
        <v>4313</v>
      </c>
      <c r="D1832" s="201" t="s">
        <v>1483</v>
      </c>
      <c r="E1832" s="202" t="s">
        <v>4314</v>
      </c>
      <c r="F1832" s="202" t="s">
        <v>4314</v>
      </c>
      <c r="G1832" s="203" t="n">
        <v>0</v>
      </c>
      <c r="H1832" s="203" t="n">
        <v>0</v>
      </c>
      <c r="I1832" s="30" t="s">
        <v>20</v>
      </c>
      <c r="J1832" s="202" t="s">
        <v>5</v>
      </c>
      <c r="K1832" s="204" t="s">
        <v>6</v>
      </c>
      <c r="L1832" s="205" t="s">
        <v>7</v>
      </c>
      <c r="M1832" s="28" t="s">
        <v>8</v>
      </c>
      <c r="N1832" s="28"/>
      <c r="O1832" s="205"/>
      <c r="P1832" s="20" t="s">
        <v>4315</v>
      </c>
      <c r="Q1832" s="21"/>
      <c r="R1832" s="1"/>
      <c r="S1832" s="1" t="str">
        <f aca="false">IF(E1832=F1832,"","NOT EQUAL")</f>
        <v/>
      </c>
      <c r="T1832" s="1" t="str">
        <f aca="false">IF(ISNA(VLOOKUP(P1832,'NEW XEQM.c'!D:D,1,0)),"--",VLOOKUP(P1832,'NEW XEQM.c'!D:G,3,0))</f>
        <v>--</v>
      </c>
      <c r="U1832" s="1" t="s">
        <v>1105</v>
      </c>
      <c r="W1832" s="0" t="e">
        <f aca="false">SUBSTITUTE(IF(AND(T1832="--",FIND("STD",E1832),FIND("fn",C1832)&gt;0,FIND("ITM_",P1832),I1832="CAT_FNCT"),E1832,""),"""","")</f>
        <v>#VALUE!</v>
      </c>
    </row>
    <row r="1833" customFormat="false" ht="15.75" hidden="false" customHeight="false" outlineLevel="0" collapsed="false">
      <c r="A1833" s="23" t="n">
        <f aca="false">IF(B1833=INT(B1833),ROW(),"")</f>
        <v>1833</v>
      </c>
      <c r="B1833" s="24" t="n">
        <f aca="false">IF(AND(MID(C1833,2,1)&lt;&gt;"/",MID(C1833,1,1)="/"),INT(B1832)+1,B1832+0.01)</f>
        <v>1793</v>
      </c>
      <c r="C1833" s="201" t="s">
        <v>4313</v>
      </c>
      <c r="D1833" s="201" t="s">
        <v>1484</v>
      </c>
      <c r="E1833" s="202" t="s">
        <v>4316</v>
      </c>
      <c r="F1833" s="202" t="s">
        <v>4316</v>
      </c>
      <c r="G1833" s="203" t="n">
        <v>0</v>
      </c>
      <c r="H1833" s="203" t="n">
        <v>0</v>
      </c>
      <c r="I1833" s="30" t="s">
        <v>20</v>
      </c>
      <c r="J1833" s="202" t="s">
        <v>5</v>
      </c>
      <c r="K1833" s="204" t="s">
        <v>6</v>
      </c>
      <c r="L1833" s="205" t="s">
        <v>7</v>
      </c>
      <c r="M1833" s="28" t="s">
        <v>8</v>
      </c>
      <c r="N1833" s="28"/>
      <c r="O1833" s="205"/>
      <c r="P1833" s="20" t="s">
        <v>4317</v>
      </c>
      <c r="Q1833" s="21"/>
      <c r="R1833" s="1"/>
      <c r="S1833" s="1" t="str">
        <f aca="false">IF(E1833=F1833,"","NOT EQUAL")</f>
        <v/>
      </c>
      <c r="T1833" s="1" t="str">
        <f aca="false">IF(ISNA(VLOOKUP(P1833,'NEW XEQM.c'!D:D,1,0)),"--",VLOOKUP(P1833,'NEW XEQM.c'!D:G,3,0))</f>
        <v>--</v>
      </c>
      <c r="U1833" s="1" t="s">
        <v>1105</v>
      </c>
      <c r="W1833" s="0" t="e">
        <f aca="false">SUBSTITUTE(IF(AND(T1833="--",FIND("STD",E1833),FIND("fn",C1833)&gt;0,FIND("ITM_",P1833),I1833="CAT_FNCT"),E1833,""),"""","")</f>
        <v>#VALUE!</v>
      </c>
    </row>
    <row r="1834" customFormat="false" ht="15.75" hidden="false" customHeight="false" outlineLevel="0" collapsed="false">
      <c r="A1834" s="23" t="n">
        <f aca="false">IF(B1834=INT(B1834),ROW(),"")</f>
        <v>1834</v>
      </c>
      <c r="B1834" s="24" t="n">
        <f aca="false">IF(AND(MID(C1834,2,1)&lt;&gt;"/",MID(C1834,1,1)="/"),INT(B1833)+1,B1833+0.01)</f>
        <v>1794</v>
      </c>
      <c r="C1834" s="201" t="s">
        <v>3637</v>
      </c>
      <c r="D1834" s="201" t="s">
        <v>4318</v>
      </c>
      <c r="E1834" s="202" t="s">
        <v>3185</v>
      </c>
      <c r="F1834" s="202" t="s">
        <v>3185</v>
      </c>
      <c r="G1834" s="203" t="n">
        <v>0</v>
      </c>
      <c r="H1834" s="203" t="n">
        <v>0</v>
      </c>
      <c r="I1834" s="30" t="s">
        <v>20</v>
      </c>
      <c r="J1834" s="202" t="s">
        <v>5</v>
      </c>
      <c r="K1834" s="204" t="s">
        <v>6</v>
      </c>
      <c r="L1834" s="205" t="s">
        <v>7</v>
      </c>
      <c r="M1834" s="28" t="s">
        <v>8</v>
      </c>
      <c r="N1834" s="28"/>
      <c r="O1834" s="205"/>
      <c r="P1834" s="20" t="s">
        <v>4319</v>
      </c>
      <c r="Q1834" s="21"/>
      <c r="R1834" s="1"/>
      <c r="S1834" s="1" t="str">
        <f aca="false">IF(E1834=F1834,"","NOT EQUAL")</f>
        <v/>
      </c>
      <c r="T1834" s="1" t="str">
        <f aca="false">IF(ISNA(VLOOKUP(P1834,'NEW XEQM.c'!D:D,1,0)),"--",VLOOKUP(P1834,'NEW XEQM.c'!D:G,3,0))</f>
        <v>--</v>
      </c>
      <c r="U1834" s="1" t="s">
        <v>1105</v>
      </c>
      <c r="W1834" s="0" t="e">
        <f aca="false">SUBSTITUTE(IF(AND(T1834="--",FIND("STD",E1834),FIND("fn",C1834)&gt;0,FIND("ITM_",P1834),I1834="CAT_FNCT"),E1834,""),"""","")</f>
        <v>#VALUE!</v>
      </c>
    </row>
    <row r="1835" customFormat="false" ht="15.75" hidden="false" customHeight="false" outlineLevel="0" collapsed="false">
      <c r="A1835" s="23" t="n">
        <f aca="false">IF(B1835=INT(B1835),ROW(),"")</f>
        <v>1835</v>
      </c>
      <c r="B1835" s="24" t="n">
        <f aca="false">IF(AND(MID(C1835,2,1)&lt;&gt;"/",MID(C1835,1,1)="/"),INT(B1834)+1,B1834+0.01)</f>
        <v>1795</v>
      </c>
      <c r="C1835" s="201" t="s">
        <v>3637</v>
      </c>
      <c r="D1835" s="201" t="s">
        <v>4320</v>
      </c>
      <c r="E1835" s="202" t="s">
        <v>4321</v>
      </c>
      <c r="F1835" s="202" t="s">
        <v>4321</v>
      </c>
      <c r="G1835" s="203" t="n">
        <v>0</v>
      </c>
      <c r="H1835" s="203" t="n">
        <v>0</v>
      </c>
      <c r="I1835" s="30" t="s">
        <v>20</v>
      </c>
      <c r="J1835" s="202" t="s">
        <v>5</v>
      </c>
      <c r="K1835" s="204" t="s">
        <v>6</v>
      </c>
      <c r="L1835" s="205" t="s">
        <v>7</v>
      </c>
      <c r="M1835" s="28" t="s">
        <v>8</v>
      </c>
      <c r="N1835" s="28"/>
      <c r="O1835" s="205"/>
      <c r="P1835" s="20" t="s">
        <v>4322</v>
      </c>
      <c r="Q1835" s="21"/>
      <c r="R1835" s="1"/>
      <c r="S1835" s="1" t="str">
        <f aca="false">IF(E1835=F1835,"","NOT EQUAL")</f>
        <v/>
      </c>
      <c r="T1835" s="1" t="str">
        <f aca="false">IF(ISNA(VLOOKUP(P1835,'NEW XEQM.c'!D:D,1,0)),"--",VLOOKUP(P1835,'NEW XEQM.c'!D:G,3,0))</f>
        <v>--</v>
      </c>
      <c r="U1835" s="1" t="s">
        <v>1105</v>
      </c>
      <c r="W1835" s="0" t="e">
        <f aca="false">SUBSTITUTE(IF(AND(T1835="--",FIND("STD",E1835),FIND("fn",C1835)&gt;0,FIND("ITM_",P1835),I1835="CAT_FNCT"),E1835,""),"""","")</f>
        <v>#VALUE!</v>
      </c>
    </row>
    <row r="1836" customFormat="false" ht="15.75" hidden="false" customHeight="false" outlineLevel="0" collapsed="false">
      <c r="A1836" s="23" t="n">
        <f aca="false">IF(B1836=INT(B1836),ROW(),"")</f>
        <v>1836</v>
      </c>
      <c r="B1836" s="24" t="n">
        <f aca="false">IF(AND(MID(C1836,2,1)&lt;&gt;"/",MID(C1836,1,1)="/"),INT(B1835)+1,B1835+0.01)</f>
        <v>1796</v>
      </c>
      <c r="C1836" s="25" t="s">
        <v>4323</v>
      </c>
      <c r="D1836" s="25" t="s">
        <v>1</v>
      </c>
      <c r="E1836" s="26" t="s">
        <v>4324</v>
      </c>
      <c r="F1836" s="26" t="s">
        <v>4324</v>
      </c>
      <c r="G1836" s="47" t="n">
        <v>0</v>
      </c>
      <c r="H1836" s="47" t="n">
        <v>0</v>
      </c>
      <c r="I1836" s="30" t="s">
        <v>20</v>
      </c>
      <c r="J1836" s="17" t="s">
        <v>21</v>
      </c>
      <c r="K1836" s="18" t="s">
        <v>22</v>
      </c>
      <c r="L1836" s="205" t="s">
        <v>7</v>
      </c>
      <c r="M1836" s="28" t="s">
        <v>8</v>
      </c>
      <c r="N1836" s="28"/>
      <c r="O1836" s="28"/>
      <c r="P1836" s="20" t="s">
        <v>4325</v>
      </c>
      <c r="Q1836" s="21"/>
      <c r="R1836" s="1"/>
      <c r="S1836" s="1" t="str">
        <f aca="false">IF(E1836=F1836,"","NOT EQUAL")</f>
        <v/>
      </c>
      <c r="T1836" s="1" t="str">
        <f aca="false">IF(ISNA(VLOOKUP(P1836,'NEW XEQM.c'!D:D,1,0)),"--",VLOOKUP(P1836,'NEW XEQM.c'!D:G,3,0))</f>
        <v>SQRT1+XSQR</v>
      </c>
      <c r="U1836" s="1" t="s">
        <v>3661</v>
      </c>
      <c r="W1836" s="0" t="str">
        <f aca="false">SUBSTITUTE(IF(AND(T1836="--",FIND("STD",E1836),FIND("fn",C1836)&gt;0,FIND("ITM_",P1836),I1836="CAT_FNCT"),E1836,""),"""","")</f>
        <v/>
      </c>
    </row>
    <row r="1837" customFormat="false" ht="15.75" hidden="false" customHeight="false" outlineLevel="0" collapsed="false">
      <c r="A1837" s="23" t="str">
        <f aca="false">IF(B1837=INT(B1837),ROW(),"")</f>
        <v/>
      </c>
      <c r="B1837" s="24" t="n">
        <f aca="false">IF(AND(MID(C1837,2,1)&lt;&gt;"/",MID(C1837,1,1)="/"),INT(B1836)+1,B1836+0.01)</f>
        <v>1796.01</v>
      </c>
      <c r="C1837" s="25"/>
      <c r="D1837" s="25"/>
      <c r="E1837" s="26"/>
      <c r="F1837" s="26"/>
      <c r="G1837" s="50"/>
      <c r="H1837" s="50"/>
      <c r="I1837" s="26"/>
      <c r="J1837" s="17"/>
      <c r="K1837" s="27"/>
      <c r="L1837" s="28"/>
      <c r="M1837" s="28"/>
      <c r="N1837" s="28"/>
      <c r="O1837" s="28"/>
      <c r="P1837" s="20"/>
      <c r="Q1837" s="21"/>
      <c r="R1837" s="1"/>
      <c r="S1837" s="1"/>
      <c r="T1837" s="1" t="str">
        <f aca="false">IF(ISNA(VLOOKUP(P1837,'NEW XEQM.c'!D:D,1,0)),"--",VLOOKUP(P1837,'NEW XEQM.c'!D:G,3,0))</f>
        <v>--</v>
      </c>
      <c r="U1837" s="1"/>
      <c r="W1837" s="0" t="e">
        <f aca="false">SUBSTITUTE(IF(AND(T1837="--",FIND("STD",E1837),FIND("fn",C1837)&gt;0,FIND("ITM_",P1837),I1837="CAT_FNCT"),E1837,""),"""","")</f>
        <v>#VALUE!</v>
      </c>
    </row>
    <row r="1838" customFormat="false" ht="15.75" hidden="false" customHeight="false" outlineLevel="0" collapsed="false">
      <c r="A1838" s="23" t="str">
        <f aca="false">IF(B1838=INT(B1838),ROW(),"")</f>
        <v/>
      </c>
      <c r="B1838" s="24" t="n">
        <f aca="false">IF(AND(MID(C1838,2,1)&lt;&gt;"/",MID(C1838,1,1)="/"),INT(B1837)+1,B1837+0.01)</f>
        <v>1796.02</v>
      </c>
      <c r="C1838" s="25"/>
      <c r="D1838" s="25"/>
      <c r="E1838" s="26"/>
      <c r="F1838" s="26"/>
      <c r="G1838" s="50"/>
      <c r="H1838" s="50"/>
      <c r="I1838" s="26"/>
      <c r="J1838" s="17"/>
      <c r="K1838" s="27"/>
      <c r="L1838" s="28"/>
      <c r="M1838" s="28"/>
      <c r="N1838" s="28"/>
      <c r="O1838" s="28"/>
      <c r="P1838" s="20"/>
      <c r="Q1838" s="21"/>
      <c r="R1838" s="1"/>
      <c r="S1838" s="1"/>
      <c r="T1838" s="1" t="str">
        <f aca="false">IF(ISNA(VLOOKUP(P1838,'NEW XEQM.c'!D:D,1,0)),"--",VLOOKUP(P1838,'NEW XEQM.c'!D:G,3,0))</f>
        <v>--</v>
      </c>
      <c r="U1838" s="1"/>
      <c r="W1838" s="0" t="e">
        <f aca="false">SUBSTITUTE(IF(AND(T1838="--",FIND("STD",E1838),FIND("fn",C1838)&gt;0,FIND("ITM_",P1838),I1838="CAT_FNCT"),E1838,""),"""","")</f>
        <v>#VALUE!</v>
      </c>
    </row>
    <row r="1839" customFormat="false" ht="15.75" hidden="false" customHeight="false" outlineLevel="0" collapsed="false">
      <c r="A1839" s="23" t="str">
        <f aca="false">IF(B1839=INT(B1839),ROW(),"")</f>
        <v/>
      </c>
      <c r="B1839" s="24" t="n">
        <f aca="false">IF(AND(MID(C1839,2,1)&lt;&gt;"/",MID(C1839,1,1)="/"),INT(B1838)+1,B1838+0.01)</f>
        <v>1796.03</v>
      </c>
      <c r="C1839" s="25"/>
      <c r="D1839" s="25"/>
      <c r="E1839" s="26"/>
      <c r="F1839" s="26"/>
      <c r="G1839" s="50"/>
      <c r="H1839" s="50"/>
      <c r="I1839" s="26"/>
      <c r="J1839" s="17"/>
      <c r="K1839" s="27"/>
      <c r="L1839" s="28"/>
      <c r="M1839" s="28"/>
      <c r="N1839" s="28"/>
      <c r="O1839" s="28"/>
      <c r="P1839" s="20"/>
      <c r="Q1839" s="21"/>
      <c r="R1839" s="1"/>
      <c r="S1839" s="1"/>
      <c r="T1839" s="1" t="str">
        <f aca="false">IF(ISNA(VLOOKUP(P1839,'NEW XEQM.c'!D:D,1,0)),"--",VLOOKUP(P1839,'NEW XEQM.c'!D:G,3,0))</f>
        <v>--</v>
      </c>
      <c r="U1839" s="1"/>
      <c r="W1839" s="0" t="e">
        <f aca="false">SUBSTITUTE(IF(AND(T1839="--",FIND("STD",E1839),FIND("fn",C1839)&gt;0,FIND("ITM_",P1839),I1839="CAT_FNCT"),E1839,""),"""","")</f>
        <v>#VALUE!</v>
      </c>
    </row>
    <row r="1840" customFormat="false" ht="15.75" hidden="false" customHeight="false" outlineLevel="0" collapsed="false">
      <c r="A1840" s="23" t="str">
        <f aca="false">IF(B1840=INT(B1840),ROW(),"")</f>
        <v/>
      </c>
      <c r="B1840" s="24" t="n">
        <f aca="false">IF(AND(MID(C1840,2,1)&lt;&gt;"/",MID(C1840,1,1)="/"),INT(B1839)+1,B1839+0.01)</f>
        <v>1796.04</v>
      </c>
      <c r="C1840" s="25" t="s">
        <v>4326</v>
      </c>
      <c r="D1840" s="25"/>
      <c r="E1840" s="26"/>
      <c r="F1840" s="26"/>
      <c r="G1840" s="50"/>
      <c r="H1840" s="50"/>
      <c r="I1840" s="26"/>
      <c r="J1840" s="17"/>
      <c r="K1840" s="27"/>
      <c r="L1840" s="28"/>
      <c r="M1840" s="28"/>
      <c r="N1840" s="28"/>
      <c r="O1840" s="28"/>
      <c r="P1840" s="146" t="str">
        <f aca="false">C1840</f>
        <v>//Jaymos C43 extensions</v>
      </c>
      <c r="Q1840" s="21"/>
      <c r="R1840" s="1"/>
      <c r="S1840" s="1"/>
      <c r="T1840" s="1" t="str">
        <f aca="false">IF(ISNA(VLOOKUP(P1840,'NEW XEQM.c'!D:D,1,0)),"--",VLOOKUP(P1840,'NEW XEQM.c'!D:G,3,0))</f>
        <v>--</v>
      </c>
      <c r="U1840" s="1"/>
      <c r="W1840" s="0" t="e">
        <f aca="false">SUBSTITUTE(IF(AND(T1840="--",FIND("STD",E1840),FIND("fn",C1840)&gt;0,FIND("ITM_",P1840),I1840="CAT_FNCT"),E1840,""),"""","")</f>
        <v>#VALUE!</v>
      </c>
    </row>
    <row r="1841" customFormat="false" ht="15.75" hidden="false" customHeight="false" outlineLevel="0" collapsed="false">
      <c r="A1841" s="23" t="n">
        <f aca="false">IF(B1841=INT(B1841),ROW(),"")</f>
        <v>1841</v>
      </c>
      <c r="B1841" s="24" t="n">
        <f aca="false">IF(AND(MID(C1841,2,1)&lt;&gt;"/",MID(C1841,1,1)="/"),INT(B1840)+1,B1840+0.01)</f>
        <v>1797</v>
      </c>
      <c r="C1841" s="53" t="s">
        <v>4327</v>
      </c>
      <c r="D1841" s="53" t="s">
        <v>1</v>
      </c>
      <c r="E1841" s="54" t="s">
        <v>4328</v>
      </c>
      <c r="F1841" s="54" t="s">
        <v>4329</v>
      </c>
      <c r="G1841" s="55" t="n">
        <v>0</v>
      </c>
      <c r="H1841" s="55" t="n">
        <v>0</v>
      </c>
      <c r="I1841" s="56" t="s">
        <v>20</v>
      </c>
      <c r="J1841" s="54" t="s">
        <v>21</v>
      </c>
      <c r="K1841" s="57" t="s">
        <v>22</v>
      </c>
      <c r="L1841" s="58" t="s">
        <v>7</v>
      </c>
      <c r="M1841" s="28" t="s">
        <v>8</v>
      </c>
      <c r="N1841" s="28" t="s">
        <v>3700</v>
      </c>
      <c r="O1841" s="53" t="s">
        <v>4330</v>
      </c>
      <c r="P1841" s="59" t="s">
        <v>4331</v>
      </c>
      <c r="Q1841" s="21"/>
      <c r="R1841" s="1"/>
      <c r="S1841" s="1" t="str">
        <f aca="false">IF(E1841=F1841,"","NOT EQUAL")</f>
        <v>NOT EQUAL</v>
      </c>
      <c r="T1841" s="1" t="str">
        <f aca="false">IF(ISNA(VLOOKUP(P1841,'NEW XEQM.c'!D:D,1,0)),"--",VLOOKUP(P1841,'NEW XEQM.c'!D:G,3,0))</f>
        <v>--</v>
      </c>
      <c r="U1841" s="1" t="s">
        <v>4332</v>
      </c>
      <c r="W1841" s="0" t="str">
        <f aca="false">SUBSTITUTE(IF(AND(T1841="--",FIND("STD",E1841),FIND("fn",C1841)&gt;0,FIND("ITM_",P1841),I1841="CAT_FNCT"),E1841,""),"""","")</f>
        <v>op_ STD_op_i STD_SUB_SUN</v>
      </c>
    </row>
    <row r="1842" customFormat="false" ht="15.75" hidden="false" customHeight="false" outlineLevel="0" collapsed="false">
      <c r="A1842" s="23" t="n">
        <f aca="false">IF(B1842=INT(B1842),ROW(),"")</f>
        <v>1842</v>
      </c>
      <c r="B1842" s="24" t="n">
        <f aca="false">IF(AND(MID(C1842,2,1)&lt;&gt;"/",MID(C1842,1,1)="/"),INT(B1841)+1,B1841+0.01)</f>
        <v>1798</v>
      </c>
      <c r="C1842" s="53" t="s">
        <v>4333</v>
      </c>
      <c r="D1842" s="53" t="s">
        <v>4334</v>
      </c>
      <c r="E1842" s="54" t="s">
        <v>3041</v>
      </c>
      <c r="F1842" s="54" t="s">
        <v>3041</v>
      </c>
      <c r="G1842" s="55" t="n">
        <v>0</v>
      </c>
      <c r="H1842" s="55" t="n">
        <v>0</v>
      </c>
      <c r="I1842" s="56" t="s">
        <v>20</v>
      </c>
      <c r="J1842" s="54" t="s">
        <v>5</v>
      </c>
      <c r="K1842" s="57" t="s">
        <v>6</v>
      </c>
      <c r="L1842" s="58" t="s">
        <v>7</v>
      </c>
      <c r="M1842" s="58" t="s">
        <v>244</v>
      </c>
      <c r="N1842" s="28" t="s">
        <v>4335</v>
      </c>
      <c r="O1842" s="53" t="s">
        <v>4336</v>
      </c>
      <c r="P1842" s="59" t="s">
        <v>4337</v>
      </c>
      <c r="Q1842" s="21"/>
      <c r="R1842" s="1"/>
      <c r="S1842" s="1" t="str">
        <f aca="false">IF(E1842=F1842,"","NOT EQUAL")</f>
        <v/>
      </c>
      <c r="T1842" s="1" t="str">
        <f aca="false">IF(ISNA(VLOOKUP(P1842,'NEW XEQM.c'!D:D,1,0)),"--",VLOOKUP(P1842,'NEW XEQM.c'!D:G,3,0))</f>
        <v>MYM</v>
      </c>
      <c r="U1842" s="1" t="s">
        <v>3700</v>
      </c>
      <c r="W1842" s="0" t="e">
        <f aca="false">SUBSTITUTE(IF(AND(T1842="--",FIND("STD",E1842),FIND("fn",C1842)&gt;0,FIND("ITM_",P1842),I1842="CAT_FNCT"),E1842,""),"""","")</f>
        <v>#VALUE!</v>
      </c>
    </row>
    <row r="1843" customFormat="false" ht="15.75" hidden="false" customHeight="false" outlineLevel="0" collapsed="false">
      <c r="A1843" s="23" t="n">
        <f aca="false">IF(B1843=INT(B1843),ROW(),"")</f>
        <v>1843</v>
      </c>
      <c r="B1843" s="24" t="n">
        <f aca="false">IF(AND(MID(C1843,2,1)&lt;&gt;"/",MID(C1843,1,1)="/"),INT(B1842)+1,B1842+0.01)</f>
        <v>1799</v>
      </c>
      <c r="C1843" s="53" t="s">
        <v>4333</v>
      </c>
      <c r="D1843" s="53" t="s">
        <v>4338</v>
      </c>
      <c r="E1843" s="54" t="s">
        <v>4339</v>
      </c>
      <c r="F1843" s="54" t="s">
        <v>4339</v>
      </c>
      <c r="G1843" s="55" t="n">
        <v>0</v>
      </c>
      <c r="H1843" s="55" t="n">
        <v>0</v>
      </c>
      <c r="I1843" s="56" t="s">
        <v>20</v>
      </c>
      <c r="J1843" s="54" t="s">
        <v>5</v>
      </c>
      <c r="K1843" s="57" t="s">
        <v>6</v>
      </c>
      <c r="L1843" s="58" t="s">
        <v>7</v>
      </c>
      <c r="M1843" s="58" t="s">
        <v>244</v>
      </c>
      <c r="N1843" s="28" t="s">
        <v>4335</v>
      </c>
      <c r="O1843" s="53" t="s">
        <v>4340</v>
      </c>
      <c r="P1843" s="59" t="s">
        <v>4341</v>
      </c>
      <c r="Q1843" s="21"/>
      <c r="R1843" s="1"/>
      <c r="S1843" s="1" t="str">
        <f aca="false">IF(E1843=F1843,"","NOT EQUAL")</f>
        <v/>
      </c>
      <c r="T1843" s="1" t="str">
        <f aca="false">IF(ISNA(VLOOKUP(P1843,'NEW XEQM.c'!D:D,1,0)),"--",VLOOKUP(P1843,'NEW XEQM.c'!D:G,3,0))</f>
        <v>G2TP</v>
      </c>
      <c r="U1843" s="1" t="s">
        <v>3700</v>
      </c>
      <c r="W1843" s="0" t="e">
        <f aca="false">SUBSTITUTE(IF(AND(T1843="--",FIND("STD",E1843),FIND("fn",C1843)&gt;0,FIND("ITM_",P1843),I1843="CAT_FNCT"),E1843,""),"""","")</f>
        <v>#VALUE!</v>
      </c>
    </row>
    <row r="1844" customFormat="false" ht="15.75" hidden="false" customHeight="false" outlineLevel="0" collapsed="false">
      <c r="A1844" s="23" t="n">
        <f aca="false">IF(B1844=INT(B1844),ROW(),"")</f>
        <v>1844</v>
      </c>
      <c r="B1844" s="24" t="n">
        <f aca="false">IF(AND(MID(C1844,2,1)&lt;&gt;"/",MID(C1844,1,1)="/"),INT(B1843)+1,B1843+0.01)</f>
        <v>1800</v>
      </c>
      <c r="C1844" s="53" t="s">
        <v>4333</v>
      </c>
      <c r="D1844" s="53" t="s">
        <v>4342</v>
      </c>
      <c r="E1844" s="54" t="s">
        <v>4343</v>
      </c>
      <c r="F1844" s="54" t="s">
        <v>4343</v>
      </c>
      <c r="G1844" s="55" t="n">
        <v>0</v>
      </c>
      <c r="H1844" s="55" t="n">
        <v>0</v>
      </c>
      <c r="I1844" s="56" t="s">
        <v>20</v>
      </c>
      <c r="J1844" s="54" t="s">
        <v>5</v>
      </c>
      <c r="K1844" s="57" t="s">
        <v>6</v>
      </c>
      <c r="L1844" s="58" t="s">
        <v>7</v>
      </c>
      <c r="M1844" s="58" t="s">
        <v>244</v>
      </c>
      <c r="N1844" s="28" t="s">
        <v>4335</v>
      </c>
      <c r="O1844" s="58"/>
      <c r="P1844" s="59" t="s">
        <v>4344</v>
      </c>
      <c r="Q1844" s="21"/>
      <c r="R1844" s="1"/>
      <c r="S1844" s="1" t="str">
        <f aca="false">IF(E1844=F1844,"","NOT EQUAL")</f>
        <v/>
      </c>
      <c r="T1844" s="1" t="str">
        <f aca="false">IF(ISNA(VLOOKUP(P1844,'NEW XEQM.c'!D:D,1,0)),"--",VLOOKUP(P1844,'NEW XEQM.c'!D:G,3,0))</f>
        <v>--</v>
      </c>
      <c r="U1844" s="1" t="s">
        <v>3661</v>
      </c>
      <c r="W1844" s="0" t="e">
        <f aca="false">SUBSTITUTE(IF(AND(T1844="--",FIND("STD",E1844),FIND("fn",C1844)&gt;0,FIND("ITM_",P1844),I1844="CAT_FNCT"),E1844,""),"""","")</f>
        <v>#VALUE!</v>
      </c>
    </row>
    <row r="1845" customFormat="false" ht="15.75" hidden="false" customHeight="false" outlineLevel="0" collapsed="false">
      <c r="A1845" s="23" t="n">
        <f aca="false">IF(B1845=INT(B1845),ROW(),"")</f>
        <v>1845</v>
      </c>
      <c r="B1845" s="24" t="n">
        <f aca="false">IF(AND(MID(C1845,2,1)&lt;&gt;"/",MID(C1845,1,1)="/"),INT(B1844)+1,B1844+0.01)</f>
        <v>1801</v>
      </c>
      <c r="C1845" s="53" t="s">
        <v>4014</v>
      </c>
      <c r="D1845" s="53" t="n">
        <v>0</v>
      </c>
      <c r="E1845" s="57" t="s">
        <v>4345</v>
      </c>
      <c r="F1845" s="57" t="s">
        <v>4345</v>
      </c>
      <c r="G1845" s="220" t="n">
        <v>0</v>
      </c>
      <c r="H1845" s="220" t="n">
        <v>0</v>
      </c>
      <c r="I1845" s="56" t="s">
        <v>20</v>
      </c>
      <c r="J1845" s="54" t="s">
        <v>5</v>
      </c>
      <c r="K1845" s="57" t="s">
        <v>6</v>
      </c>
      <c r="L1845" s="58" t="s">
        <v>7</v>
      </c>
      <c r="M1845" s="28" t="s">
        <v>8</v>
      </c>
      <c r="N1845" s="28" t="s">
        <v>3700</v>
      </c>
      <c r="O1845" s="58"/>
      <c r="P1845" s="59" t="s">
        <v>4346</v>
      </c>
      <c r="Q1845" s="21"/>
      <c r="R1845" s="1"/>
      <c r="S1845" s="1" t="str">
        <f aca="false">IF(E1845=F1845,"","NOT EQUAL")</f>
        <v/>
      </c>
      <c r="T1845" s="1" t="str">
        <f aca="false">IF(ISNA(VLOOKUP(P1845,'NEW XEQM.c'!D:D,1,0)),"--",VLOOKUP(P1845,'NEW XEQM.c'!D:G,3,0))</f>
        <v>--</v>
      </c>
      <c r="U1845" s="1" t="s">
        <v>3700</v>
      </c>
      <c r="W1845" s="0" t="str">
        <f aca="false">SUBSTITUTE(IF(AND(T1845="--",FIND("STD",E1845),FIND("fn",C1845)&gt;0,FIND("ITM_",P1845),I1845="CAT_FNCT"),E1845,""),"""","")</f>
        <v>STD_PRINTER ALLr</v>
      </c>
    </row>
    <row r="1846" customFormat="false" ht="15.75" hidden="false" customHeight="false" outlineLevel="0" collapsed="false">
      <c r="A1846" s="23" t="n">
        <f aca="false">IF(B1846=INT(B1846),ROW(),"")</f>
        <v>1846</v>
      </c>
      <c r="B1846" s="24" t="n">
        <f aca="false">IF(AND(MID(C1846,2,1)&lt;&gt;"/",MID(C1846,1,1)="/"),INT(B1845)+1,B1845+0.01)</f>
        <v>1802</v>
      </c>
      <c r="C1846" s="53" t="s">
        <v>4347</v>
      </c>
      <c r="D1846" s="53" t="n">
        <v>85</v>
      </c>
      <c r="E1846" s="218" t="s">
        <v>4348</v>
      </c>
      <c r="F1846" s="54" t="s">
        <v>4348</v>
      </c>
      <c r="G1846" s="55" t="n">
        <v>0</v>
      </c>
      <c r="H1846" s="55" t="n">
        <v>0</v>
      </c>
      <c r="I1846" s="56" t="s">
        <v>4</v>
      </c>
      <c r="J1846" s="54" t="s">
        <v>21</v>
      </c>
      <c r="K1846" s="57" t="s">
        <v>22</v>
      </c>
      <c r="L1846" s="58" t="s">
        <v>7</v>
      </c>
      <c r="M1846" s="58" t="s">
        <v>244</v>
      </c>
      <c r="N1846" s="28" t="s">
        <v>3700</v>
      </c>
      <c r="O1846" s="58" t="s">
        <v>4349</v>
      </c>
      <c r="P1846" s="59" t="s">
        <v>4350</v>
      </c>
      <c r="Q1846" s="21"/>
      <c r="R1846" s="1"/>
      <c r="S1846" s="1" t="str">
        <f aca="false">IF(E1846=F1846,"","NOT EQUAL")</f>
        <v/>
      </c>
      <c r="T1846" s="1" t="str">
        <f aca="false">IF(ISNA(VLOOKUP(P1846,'NEW XEQM.c'!D:D,1,0)),"--",VLOOKUP(P1846,'NEW XEQM.c'!D:G,3,0))</f>
        <v>--</v>
      </c>
      <c r="U1846" s="1" t="s">
        <v>4351</v>
      </c>
      <c r="W1846" s="0" t="str">
        <f aca="false">SUBSTITUTE(IF(AND(T1846="--",FIND("STD",E1846),FIND("fn",C1846)&gt;0,FIND("ITM_",P1846),I1846="CAT_FNCT"),E1846,""),"""","")</f>
        <v/>
      </c>
    </row>
    <row r="1847" customFormat="false" ht="15.75" hidden="false" customHeight="false" outlineLevel="0" collapsed="false">
      <c r="A1847" s="23" t="n">
        <f aca="false">IF(B1847=INT(B1847),ROW(),"")</f>
        <v>1847</v>
      </c>
      <c r="B1847" s="24" t="n">
        <f aca="false">IF(AND(MID(C1847,2,1)&lt;&gt;"/",MID(C1847,1,1)="/"),INT(B1846)+1,B1846+0.01)</f>
        <v>1803</v>
      </c>
      <c r="C1847" s="53" t="s">
        <v>4347</v>
      </c>
      <c r="D1847" s="53" t="n">
        <v>88</v>
      </c>
      <c r="E1847" s="218" t="s">
        <v>4352</v>
      </c>
      <c r="F1847" s="54" t="s">
        <v>4352</v>
      </c>
      <c r="G1847" s="55" t="n">
        <v>0</v>
      </c>
      <c r="H1847" s="55" t="n">
        <v>0</v>
      </c>
      <c r="I1847" s="56" t="s">
        <v>4</v>
      </c>
      <c r="J1847" s="54" t="s">
        <v>21</v>
      </c>
      <c r="K1847" s="57" t="s">
        <v>22</v>
      </c>
      <c r="L1847" s="58" t="s">
        <v>7</v>
      </c>
      <c r="M1847" s="58" t="s">
        <v>244</v>
      </c>
      <c r="N1847" s="28" t="s">
        <v>3700</v>
      </c>
      <c r="O1847" s="53" t="s">
        <v>4349</v>
      </c>
      <c r="P1847" s="59" t="s">
        <v>4353</v>
      </c>
      <c r="Q1847" s="21"/>
      <c r="R1847" s="1"/>
      <c r="S1847" s="1" t="str">
        <f aca="false">IF(E1847=F1847,"","NOT EQUAL")</f>
        <v/>
      </c>
      <c r="T1847" s="1" t="str">
        <f aca="false">IF(ISNA(VLOOKUP(P1847,'NEW XEQM.c'!D:D,1,0)),"--",VLOOKUP(P1847,'NEW XEQM.c'!D:G,3,0))</f>
        <v>--</v>
      </c>
      <c r="U1847" s="1" t="s">
        <v>4351</v>
      </c>
      <c r="W1847" s="0" t="str">
        <f aca="false">SUBSTITUTE(IF(AND(T1847="--",FIND("STD",E1847),FIND("fn",C1847)&gt;0,FIND("ITM_",P1847),I1847="CAT_FNCT"),E1847,""),"""","")</f>
        <v/>
      </c>
    </row>
    <row r="1848" customFormat="false" ht="15.75" hidden="false" customHeight="false" outlineLevel="0" collapsed="false">
      <c r="A1848" s="23" t="n">
        <f aca="false">IF(B1848=INT(B1848),ROW(),"")</f>
        <v>1848</v>
      </c>
      <c r="B1848" s="24" t="n">
        <f aca="false">IF(AND(MID(C1848,2,1)&lt;&gt;"/",MID(C1848,1,1)="/"),INT(B1847)+1,B1847+0.01)</f>
        <v>1804</v>
      </c>
      <c r="C1848" s="53" t="s">
        <v>4347</v>
      </c>
      <c r="D1848" s="53" t="n">
        <v>91</v>
      </c>
      <c r="E1848" s="218" t="s">
        <v>4354</v>
      </c>
      <c r="F1848" s="54" t="s">
        <v>4354</v>
      </c>
      <c r="G1848" s="55" t="n">
        <v>0</v>
      </c>
      <c r="H1848" s="55" t="n">
        <v>0</v>
      </c>
      <c r="I1848" s="56" t="s">
        <v>4</v>
      </c>
      <c r="J1848" s="54" t="s">
        <v>21</v>
      </c>
      <c r="K1848" s="57" t="s">
        <v>22</v>
      </c>
      <c r="L1848" s="58" t="s">
        <v>7</v>
      </c>
      <c r="M1848" s="58" t="s">
        <v>244</v>
      </c>
      <c r="N1848" s="28" t="s">
        <v>3700</v>
      </c>
      <c r="O1848" s="53" t="s">
        <v>4349</v>
      </c>
      <c r="P1848" s="59" t="s">
        <v>4355</v>
      </c>
      <c r="Q1848" s="21"/>
      <c r="R1848" s="1"/>
      <c r="S1848" s="1" t="str">
        <f aca="false">IF(E1848=F1848,"","NOT EQUAL")</f>
        <v/>
      </c>
      <c r="T1848" s="1" t="str">
        <f aca="false">IF(ISNA(VLOOKUP(P1848,'NEW XEQM.c'!D:D,1,0)),"--",VLOOKUP(P1848,'NEW XEQM.c'!D:G,3,0))</f>
        <v>--</v>
      </c>
      <c r="U1848" s="1" t="s">
        <v>4351</v>
      </c>
      <c r="W1848" s="0" t="str">
        <f aca="false">SUBSTITUTE(IF(AND(T1848="--",FIND("STD",E1848),FIND("fn",C1848)&gt;0,FIND("ITM_",P1848),I1848="CAT_FNCT"),E1848,""),"""","")</f>
        <v/>
      </c>
    </row>
    <row r="1849" customFormat="false" ht="15.75" hidden="false" customHeight="false" outlineLevel="0" collapsed="false">
      <c r="A1849" s="23" t="n">
        <f aca="false">IF(B1849=INT(B1849),ROW(),"")</f>
        <v>1849</v>
      </c>
      <c r="B1849" s="24" t="n">
        <f aca="false">IF(AND(MID(C1849,2,1)&lt;&gt;"/",MID(C1849,1,1)="/"),INT(B1848)+1,B1848+0.01)</f>
        <v>1805</v>
      </c>
      <c r="C1849" s="53" t="s">
        <v>4347</v>
      </c>
      <c r="D1849" s="53" t="n">
        <v>94</v>
      </c>
      <c r="E1849" s="218" t="s">
        <v>4356</v>
      </c>
      <c r="F1849" s="54" t="s">
        <v>4356</v>
      </c>
      <c r="G1849" s="55" t="n">
        <v>0</v>
      </c>
      <c r="H1849" s="55" t="n">
        <v>0</v>
      </c>
      <c r="I1849" s="56" t="s">
        <v>4</v>
      </c>
      <c r="J1849" s="54" t="s">
        <v>21</v>
      </c>
      <c r="K1849" s="57" t="s">
        <v>22</v>
      </c>
      <c r="L1849" s="58" t="s">
        <v>7</v>
      </c>
      <c r="M1849" s="58" t="s">
        <v>244</v>
      </c>
      <c r="N1849" s="28" t="s">
        <v>3700</v>
      </c>
      <c r="O1849" s="53" t="s">
        <v>4349</v>
      </c>
      <c r="P1849" s="59" t="s">
        <v>4357</v>
      </c>
      <c r="Q1849" s="21"/>
      <c r="R1849" s="1"/>
      <c r="S1849" s="1" t="str">
        <f aca="false">IF(E1849=F1849,"","NOT EQUAL")</f>
        <v/>
      </c>
      <c r="T1849" s="1" t="str">
        <f aca="false">IF(ISNA(VLOOKUP(P1849,'NEW XEQM.c'!D:D,1,0)),"--",VLOOKUP(P1849,'NEW XEQM.c'!D:G,3,0))</f>
        <v>--</v>
      </c>
      <c r="U1849" s="1" t="s">
        <v>4351</v>
      </c>
      <c r="W1849" s="0" t="str">
        <f aca="false">SUBSTITUTE(IF(AND(T1849="--",FIND("STD",E1849),FIND("fn",C1849)&gt;0,FIND("ITM_",P1849),I1849="CAT_FNCT"),E1849,""),"""","")</f>
        <v/>
      </c>
    </row>
    <row r="1850" customFormat="false" ht="15.75" hidden="false" customHeight="false" outlineLevel="0" collapsed="false">
      <c r="A1850" s="23" t="n">
        <f aca="false">IF(B1850=INT(B1850),ROW(),"")</f>
        <v>1850</v>
      </c>
      <c r="B1850" s="24" t="n">
        <f aca="false">IF(AND(MID(C1850,2,1)&lt;&gt;"/",MID(C1850,1,1)="/"),INT(B1849)+1,B1849+0.01)</f>
        <v>1806</v>
      </c>
      <c r="C1850" s="53" t="s">
        <v>4347</v>
      </c>
      <c r="D1850" s="53" t="n">
        <v>97</v>
      </c>
      <c r="E1850" s="218" t="s">
        <v>4358</v>
      </c>
      <c r="F1850" s="54" t="s">
        <v>4358</v>
      </c>
      <c r="G1850" s="55" t="n">
        <v>0</v>
      </c>
      <c r="H1850" s="55" t="n">
        <v>0</v>
      </c>
      <c r="I1850" s="56" t="s">
        <v>4</v>
      </c>
      <c r="J1850" s="54" t="s">
        <v>21</v>
      </c>
      <c r="K1850" s="57" t="s">
        <v>22</v>
      </c>
      <c r="L1850" s="58" t="s">
        <v>7</v>
      </c>
      <c r="M1850" s="58" t="s">
        <v>244</v>
      </c>
      <c r="N1850" s="28" t="s">
        <v>3700</v>
      </c>
      <c r="O1850" s="53" t="s">
        <v>4349</v>
      </c>
      <c r="P1850" s="59" t="s">
        <v>4359</v>
      </c>
      <c r="Q1850" s="21"/>
      <c r="R1850" s="1"/>
      <c r="S1850" s="1" t="str">
        <f aca="false">IF(E1850=F1850,"","NOT EQUAL")</f>
        <v/>
      </c>
      <c r="T1850" s="1" t="str">
        <f aca="false">IF(ISNA(VLOOKUP(P1850,'NEW XEQM.c'!D:D,1,0)),"--",VLOOKUP(P1850,'NEW XEQM.c'!D:G,3,0))</f>
        <v>--</v>
      </c>
      <c r="U1850" s="1" t="s">
        <v>4351</v>
      </c>
      <c r="W1850" s="0" t="str">
        <f aca="false">SUBSTITUTE(IF(AND(T1850="--",FIND("STD",E1850),FIND("fn",C1850)&gt;0,FIND("ITM_",P1850),I1850="CAT_FNCT"),E1850,""),"""","")</f>
        <v/>
      </c>
    </row>
    <row r="1851" customFormat="false" ht="15.75" hidden="false" customHeight="false" outlineLevel="0" collapsed="false">
      <c r="A1851" s="23" t="n">
        <f aca="false">IF(B1851=INT(B1851),ROW(),"")</f>
        <v>1851</v>
      </c>
      <c r="B1851" s="24" t="n">
        <f aca="false">IF(AND(MID(C1851,2,1)&lt;&gt;"/",MID(C1851,1,1)="/"),INT(B1850)+1,B1850+0.01)</f>
        <v>1807</v>
      </c>
      <c r="C1851" s="53" t="s">
        <v>4347</v>
      </c>
      <c r="D1851" s="53" t="n">
        <v>103</v>
      </c>
      <c r="E1851" s="218" t="s">
        <v>4360</v>
      </c>
      <c r="F1851" s="54" t="s">
        <v>4360</v>
      </c>
      <c r="G1851" s="55" t="n">
        <v>0</v>
      </c>
      <c r="H1851" s="55" t="n">
        <v>0</v>
      </c>
      <c r="I1851" s="56" t="s">
        <v>4</v>
      </c>
      <c r="J1851" s="54" t="s">
        <v>21</v>
      </c>
      <c r="K1851" s="57" t="s">
        <v>22</v>
      </c>
      <c r="L1851" s="58" t="s">
        <v>7</v>
      </c>
      <c r="M1851" s="58" t="s">
        <v>244</v>
      </c>
      <c r="N1851" s="28" t="s">
        <v>3700</v>
      </c>
      <c r="O1851" s="53" t="s">
        <v>4349</v>
      </c>
      <c r="P1851" s="59" t="s">
        <v>4361</v>
      </c>
      <c r="Q1851" s="21"/>
      <c r="R1851" s="1"/>
      <c r="S1851" s="1" t="str">
        <f aca="false">IF(E1851=F1851,"","NOT EQUAL")</f>
        <v/>
      </c>
      <c r="T1851" s="1" t="str">
        <f aca="false">IF(ISNA(VLOOKUP(P1851,'NEW XEQM.c'!D:D,1,0)),"--",VLOOKUP(P1851,'NEW XEQM.c'!D:G,3,0))</f>
        <v>--</v>
      </c>
      <c r="U1851" s="1" t="s">
        <v>4351</v>
      </c>
      <c r="W1851" s="0" t="str">
        <f aca="false">SUBSTITUTE(IF(AND(T1851="--",FIND("STD",E1851),FIND("fn",C1851)&gt;0,FIND("ITM_",P1851),I1851="CAT_FNCT"),E1851,""),"""","")</f>
        <v/>
      </c>
    </row>
    <row r="1852" customFormat="false" ht="15.75" hidden="false" customHeight="false" outlineLevel="0" collapsed="false">
      <c r="A1852" s="23" t="n">
        <f aca="false">IF(B1852=INT(B1852),ROW(),"")</f>
        <v>1852</v>
      </c>
      <c r="B1852" s="24" t="n">
        <f aca="false">IF(AND(MID(C1852,2,1)&lt;&gt;"/",MID(C1852,1,1)="/"),INT(B1851)+1,B1851+0.01)</f>
        <v>1808</v>
      </c>
      <c r="C1852" s="53" t="s">
        <v>4347</v>
      </c>
      <c r="D1852" s="53" t="n">
        <v>106</v>
      </c>
      <c r="E1852" s="218" t="s">
        <v>4362</v>
      </c>
      <c r="F1852" s="54" t="s">
        <v>4362</v>
      </c>
      <c r="G1852" s="55" t="n">
        <v>0</v>
      </c>
      <c r="H1852" s="55" t="n">
        <v>0</v>
      </c>
      <c r="I1852" s="56" t="s">
        <v>4</v>
      </c>
      <c r="J1852" s="54" t="s">
        <v>21</v>
      </c>
      <c r="K1852" s="57" t="s">
        <v>22</v>
      </c>
      <c r="L1852" s="58" t="s">
        <v>7</v>
      </c>
      <c r="M1852" s="58" t="s">
        <v>244</v>
      </c>
      <c r="N1852" s="28" t="s">
        <v>3700</v>
      </c>
      <c r="O1852" s="53" t="s">
        <v>4349</v>
      </c>
      <c r="P1852" s="59" t="s">
        <v>4363</v>
      </c>
      <c r="Q1852" s="21"/>
      <c r="R1852" s="1"/>
      <c r="S1852" s="1" t="str">
        <f aca="false">IF(E1852=F1852,"","NOT EQUAL")</f>
        <v/>
      </c>
      <c r="T1852" s="1" t="str">
        <f aca="false">IF(ISNA(VLOOKUP(P1852,'NEW XEQM.c'!D:D,1,0)),"--",VLOOKUP(P1852,'NEW XEQM.c'!D:G,3,0))</f>
        <v>--</v>
      </c>
      <c r="U1852" s="1" t="s">
        <v>4351</v>
      </c>
      <c r="W1852" s="0" t="str">
        <f aca="false">SUBSTITUTE(IF(AND(T1852="--",FIND("STD",E1852),FIND("fn",C1852)&gt;0,FIND("ITM_",P1852),I1852="CAT_FNCT"),E1852,""),"""","")</f>
        <v/>
      </c>
    </row>
    <row r="1853" customFormat="false" ht="15.75" hidden="false" customHeight="false" outlineLevel="0" collapsed="false">
      <c r="A1853" s="23" t="n">
        <f aca="false">IF(B1853=INT(B1853),ROW(),"")</f>
        <v>1853</v>
      </c>
      <c r="B1853" s="24" t="n">
        <f aca="false">IF(AND(MID(C1853,2,1)&lt;&gt;"/",MID(C1853,1,1)="/"),INT(B1852)+1,B1852+0.01)</f>
        <v>1809</v>
      </c>
      <c r="C1853" s="53" t="s">
        <v>4347</v>
      </c>
      <c r="D1853" s="53" t="n">
        <v>109</v>
      </c>
      <c r="E1853" s="218" t="s">
        <v>4364</v>
      </c>
      <c r="F1853" s="54" t="s">
        <v>4364</v>
      </c>
      <c r="G1853" s="55" t="n">
        <v>0</v>
      </c>
      <c r="H1853" s="55" t="n">
        <v>0</v>
      </c>
      <c r="I1853" s="56" t="s">
        <v>4</v>
      </c>
      <c r="J1853" s="54" t="s">
        <v>21</v>
      </c>
      <c r="K1853" s="57" t="s">
        <v>22</v>
      </c>
      <c r="L1853" s="58" t="s">
        <v>7</v>
      </c>
      <c r="M1853" s="58" t="s">
        <v>244</v>
      </c>
      <c r="N1853" s="28" t="s">
        <v>3700</v>
      </c>
      <c r="O1853" s="53" t="s">
        <v>4349</v>
      </c>
      <c r="P1853" s="59" t="s">
        <v>4365</v>
      </c>
      <c r="Q1853" s="21"/>
      <c r="R1853" s="1"/>
      <c r="S1853" s="1" t="str">
        <f aca="false">IF(E1853=F1853,"","NOT EQUAL")</f>
        <v/>
      </c>
      <c r="T1853" s="1" t="str">
        <f aca="false">IF(ISNA(VLOOKUP(P1853,'NEW XEQM.c'!D:D,1,0)),"--",VLOOKUP(P1853,'NEW XEQM.c'!D:G,3,0))</f>
        <v>--</v>
      </c>
      <c r="U1853" s="1" t="s">
        <v>4351</v>
      </c>
      <c r="W1853" s="0" t="str">
        <f aca="false">SUBSTITUTE(IF(AND(T1853="--",FIND("STD",E1853),FIND("fn",C1853)&gt;0,FIND("ITM_",P1853),I1853="CAT_FNCT"),E1853,""),"""","")</f>
        <v/>
      </c>
    </row>
    <row r="1854" customFormat="false" ht="15.75" hidden="false" customHeight="false" outlineLevel="0" collapsed="false">
      <c r="A1854" s="23" t="n">
        <f aca="false">IF(B1854=INT(B1854),ROW(),"")</f>
        <v>1854</v>
      </c>
      <c r="B1854" s="24" t="n">
        <f aca="false">IF(AND(MID(C1854,2,1)&lt;&gt;"/",MID(C1854,1,1)="/"),INT(B1853)+1,B1853+0.01)</f>
        <v>1810</v>
      </c>
      <c r="C1854" s="53" t="s">
        <v>4347</v>
      </c>
      <c r="D1854" s="53" t="n">
        <v>112</v>
      </c>
      <c r="E1854" s="218" t="s">
        <v>4366</v>
      </c>
      <c r="F1854" s="54" t="s">
        <v>4366</v>
      </c>
      <c r="G1854" s="55" t="n">
        <v>0</v>
      </c>
      <c r="H1854" s="55" t="n">
        <v>0</v>
      </c>
      <c r="I1854" s="56" t="s">
        <v>4</v>
      </c>
      <c r="J1854" s="54" t="s">
        <v>21</v>
      </c>
      <c r="K1854" s="57" t="s">
        <v>22</v>
      </c>
      <c r="L1854" s="58" t="s">
        <v>7</v>
      </c>
      <c r="M1854" s="58" t="s">
        <v>244</v>
      </c>
      <c r="N1854" s="28" t="s">
        <v>3700</v>
      </c>
      <c r="O1854" s="53" t="s">
        <v>4349</v>
      </c>
      <c r="P1854" s="59" t="s">
        <v>4367</v>
      </c>
      <c r="Q1854" s="21"/>
      <c r="R1854" s="1"/>
      <c r="S1854" s="1" t="str">
        <f aca="false">IF(E1854=F1854,"","NOT EQUAL")</f>
        <v/>
      </c>
      <c r="T1854" s="1" t="str">
        <f aca="false">IF(ISNA(VLOOKUP(P1854,'NEW XEQM.c'!D:D,1,0)),"--",VLOOKUP(P1854,'NEW XEQM.c'!D:G,3,0))</f>
        <v>--</v>
      </c>
      <c r="U1854" s="1" t="s">
        <v>4351</v>
      </c>
      <c r="W1854" s="0" t="str">
        <f aca="false">SUBSTITUTE(IF(AND(T1854="--",FIND("STD",E1854),FIND("fn",C1854)&gt;0,FIND("ITM_",P1854),I1854="CAT_FNCT"),E1854,""),"""","")</f>
        <v/>
      </c>
    </row>
    <row r="1855" customFormat="false" ht="15.75" hidden="false" customHeight="false" outlineLevel="0" collapsed="false">
      <c r="A1855" s="23" t="n">
        <f aca="false">IF(B1855=INT(B1855),ROW(),"")</f>
        <v>1855</v>
      </c>
      <c r="B1855" s="24" t="n">
        <f aca="false">IF(AND(MID(C1855,2,1)&lt;&gt;"/",MID(C1855,1,1)="/"),INT(B1854)+1,B1854+0.01)</f>
        <v>1811</v>
      </c>
      <c r="C1855" s="53" t="s">
        <v>1376</v>
      </c>
      <c r="D1855" s="53" t="s">
        <v>4368</v>
      </c>
      <c r="E1855" s="54" t="s">
        <v>2</v>
      </c>
      <c r="F1855" s="54" t="s">
        <v>4369</v>
      </c>
      <c r="G1855" s="55" t="n">
        <v>0</v>
      </c>
      <c r="H1855" s="55" t="n">
        <v>0</v>
      </c>
      <c r="I1855" s="44" t="s">
        <v>4</v>
      </c>
      <c r="J1855" s="17" t="s">
        <v>5</v>
      </c>
      <c r="K1855" s="27" t="s">
        <v>6</v>
      </c>
      <c r="L1855" s="28" t="s">
        <v>7</v>
      </c>
      <c r="M1855" s="28" t="s">
        <v>244</v>
      </c>
      <c r="N1855" s="28" t="s">
        <v>3700</v>
      </c>
      <c r="O1855" s="53" t="s">
        <v>4370</v>
      </c>
      <c r="P1855" s="59" t="s">
        <v>4368</v>
      </c>
      <c r="Q1855" s="21"/>
      <c r="R1855" s="1"/>
      <c r="S1855" s="1" t="str">
        <f aca="false">IF(E1855=F1855,"","NOT EQUAL")</f>
        <v>NOT EQUAL</v>
      </c>
      <c r="T1855" s="1" t="str">
        <f aca="false">IF(ISNA(VLOOKUP(P1855,'NEW XEQM.c'!D:D,1,0)),"--",VLOOKUP(P1855,'NEW XEQM.c'!D:G,3,0))</f>
        <v>--</v>
      </c>
      <c r="U1855" s="1"/>
      <c r="W1855" s="0" t="e">
        <f aca="false">SUBSTITUTE(IF(AND(T1855="--",FIND("STD",E1855),FIND("fn",C1855)&gt;0,FIND("ITM_",P1855),I1855="CAT_FNCT"),E1855,""),"""","")</f>
        <v>#VALUE!</v>
      </c>
    </row>
    <row r="1856" customFormat="false" ht="15.75" hidden="false" customHeight="false" outlineLevel="0" collapsed="false">
      <c r="A1856" s="23" t="n">
        <f aca="false">IF(B1856=INT(B1856),ROW(),"")</f>
        <v>1856</v>
      </c>
      <c r="B1856" s="24" t="n">
        <f aca="false">IF(AND(MID(C1856,2,1)&lt;&gt;"/",MID(C1856,1,1)="/"),INT(B1855)+1,B1855+0.01)</f>
        <v>1812</v>
      </c>
      <c r="C1856" s="53" t="s">
        <v>1376</v>
      </c>
      <c r="D1856" s="53" t="s">
        <v>4371</v>
      </c>
      <c r="E1856" s="54" t="s">
        <v>2</v>
      </c>
      <c r="F1856" s="54" t="s">
        <v>4372</v>
      </c>
      <c r="G1856" s="55" t="n">
        <v>0</v>
      </c>
      <c r="H1856" s="55" t="n">
        <v>0</v>
      </c>
      <c r="I1856" s="44" t="s">
        <v>4</v>
      </c>
      <c r="J1856" s="17" t="s">
        <v>5</v>
      </c>
      <c r="K1856" s="27" t="s">
        <v>6</v>
      </c>
      <c r="L1856" s="28" t="s">
        <v>7</v>
      </c>
      <c r="M1856" s="28" t="s">
        <v>244</v>
      </c>
      <c r="N1856" s="28" t="s">
        <v>3700</v>
      </c>
      <c r="O1856" s="53" t="s">
        <v>4370</v>
      </c>
      <c r="P1856" s="59" t="s">
        <v>4371</v>
      </c>
      <c r="Q1856" s="21"/>
      <c r="R1856" s="1"/>
      <c r="S1856" s="1" t="str">
        <f aca="false">IF(E1856=F1856,"","NOT EQUAL")</f>
        <v>NOT EQUAL</v>
      </c>
      <c r="T1856" s="1" t="str">
        <f aca="false">IF(ISNA(VLOOKUP(P1856,'NEW XEQM.c'!D:D,1,0)),"--",VLOOKUP(P1856,'NEW XEQM.c'!D:G,3,0))</f>
        <v>--</v>
      </c>
      <c r="U1856" s="1"/>
      <c r="W1856" s="0" t="e">
        <f aca="false">SUBSTITUTE(IF(AND(T1856="--",FIND("STD",E1856),FIND("fn",C1856)&gt;0,FIND("ITM_",P1856),I1856="CAT_FNCT"),E1856,""),"""","")</f>
        <v>#VALUE!</v>
      </c>
    </row>
    <row r="1857" customFormat="false" ht="15.75" hidden="false" customHeight="false" outlineLevel="0" collapsed="false">
      <c r="A1857" s="23" t="n">
        <f aca="false">IF(B1857=INT(B1857),ROW(),"")</f>
        <v>1857</v>
      </c>
      <c r="B1857" s="24" t="n">
        <f aca="false">IF(AND(MID(C1857,2,1)&lt;&gt;"/",MID(C1857,1,1)="/"),INT(B1856)+1,B1856+0.01)</f>
        <v>1813</v>
      </c>
      <c r="C1857" s="53" t="s">
        <v>1376</v>
      </c>
      <c r="D1857" s="53" t="s">
        <v>4373</v>
      </c>
      <c r="E1857" s="54" t="s">
        <v>2</v>
      </c>
      <c r="F1857" s="54" t="s">
        <v>4374</v>
      </c>
      <c r="G1857" s="55" t="n">
        <v>0</v>
      </c>
      <c r="H1857" s="55" t="n">
        <v>0</v>
      </c>
      <c r="I1857" s="44" t="s">
        <v>4</v>
      </c>
      <c r="J1857" s="17" t="s">
        <v>5</v>
      </c>
      <c r="K1857" s="27" t="s">
        <v>6</v>
      </c>
      <c r="L1857" s="28" t="s">
        <v>7</v>
      </c>
      <c r="M1857" s="28" t="s">
        <v>244</v>
      </c>
      <c r="N1857" s="28" t="s">
        <v>3700</v>
      </c>
      <c r="O1857" s="53" t="s">
        <v>4370</v>
      </c>
      <c r="P1857" s="59" t="s">
        <v>4373</v>
      </c>
      <c r="Q1857" s="21"/>
      <c r="R1857" s="1"/>
      <c r="S1857" s="1" t="str">
        <f aca="false">IF(E1857=F1857,"","NOT EQUAL")</f>
        <v>NOT EQUAL</v>
      </c>
      <c r="T1857" s="1" t="str">
        <f aca="false">IF(ISNA(VLOOKUP(P1857,'NEW XEQM.c'!D:D,1,0)),"--",VLOOKUP(P1857,'NEW XEQM.c'!D:G,3,0))</f>
        <v>--</v>
      </c>
      <c r="U1857" s="1"/>
      <c r="W1857" s="0" t="e">
        <f aca="false">SUBSTITUTE(IF(AND(T1857="--",FIND("STD",E1857),FIND("fn",C1857)&gt;0,FIND("ITM_",P1857),I1857="CAT_FNCT"),E1857,""),"""","")</f>
        <v>#VALUE!</v>
      </c>
    </row>
    <row r="1858" customFormat="false" ht="15.75" hidden="false" customHeight="false" outlineLevel="0" collapsed="false">
      <c r="A1858" s="23" t="n">
        <f aca="false">IF(B1858=INT(B1858),ROW(),"")</f>
        <v>1858</v>
      </c>
      <c r="B1858" s="24" t="n">
        <f aca="false">IF(AND(MID(C1858,2,1)&lt;&gt;"/",MID(C1858,1,1)="/"),INT(B1857)+1,B1857+0.01)</f>
        <v>1814</v>
      </c>
      <c r="C1858" s="53" t="s">
        <v>4375</v>
      </c>
      <c r="D1858" s="53" t="n">
        <v>7</v>
      </c>
      <c r="E1858" s="54" t="s">
        <v>4376</v>
      </c>
      <c r="F1858" s="54" t="s">
        <v>4376</v>
      </c>
      <c r="G1858" s="55" t="n">
        <v>0</v>
      </c>
      <c r="H1858" s="55" t="n">
        <v>0</v>
      </c>
      <c r="I1858" s="56" t="s">
        <v>20</v>
      </c>
      <c r="J1858" s="54" t="s">
        <v>21</v>
      </c>
      <c r="K1858" s="57" t="s">
        <v>6</v>
      </c>
      <c r="L1858" s="58" t="s">
        <v>7</v>
      </c>
      <c r="M1858" s="28" t="s">
        <v>8</v>
      </c>
      <c r="N1858" s="28" t="s">
        <v>3700</v>
      </c>
      <c r="O1858" s="53" t="s">
        <v>4377</v>
      </c>
      <c r="P1858" s="59" t="s">
        <v>4378</v>
      </c>
      <c r="Q1858" s="21"/>
      <c r="R1858" s="1"/>
      <c r="S1858" s="1" t="str">
        <f aca="false">IF(E1858=F1858,"","NOT EQUAL")</f>
        <v/>
      </c>
      <c r="T1858" s="1" t="str">
        <f aca="false">IF(ISNA(VLOOKUP(P1858,'NEW XEQM.c'!D:D,1,0)),"--",VLOOKUP(P1858,'NEW XEQM.c'!D:G,3,0))</f>
        <v>--</v>
      </c>
      <c r="U1858" s="1" t="s">
        <v>4332</v>
      </c>
      <c r="W1858" s="0" t="str">
        <f aca="false">SUBSTITUTE(IF(AND(T1858="--",FIND("STD",E1858),FIND("fn",C1858)&gt;0,FIND("ITM_",P1858),I1858="CAT_FNCT"),E1858,""),"""","")</f>
        <v>Y STD_SPACE_3_PER_EM STD_RIGHT_ARROW STD_SPACE_3_PER_EM STD_DELTA</v>
      </c>
    </row>
    <row r="1859" customFormat="false" ht="15.75" hidden="false" customHeight="false" outlineLevel="0" collapsed="false">
      <c r="A1859" s="23" t="n">
        <f aca="false">IF(B1859=INT(B1859),ROW(),"")</f>
        <v>1859</v>
      </c>
      <c r="B1859" s="24" t="n">
        <f aca="false">IF(AND(MID(C1859,2,1)&lt;&gt;"/",MID(C1859,1,1)="/"),INT(B1858)+1,B1858+0.01)</f>
        <v>1815</v>
      </c>
      <c r="C1859" s="53" t="s">
        <v>4375</v>
      </c>
      <c r="D1859" s="53" t="n">
        <v>6</v>
      </c>
      <c r="E1859" s="54" t="s">
        <v>4379</v>
      </c>
      <c r="F1859" s="54" t="s">
        <v>4379</v>
      </c>
      <c r="G1859" s="55" t="n">
        <v>0</v>
      </c>
      <c r="H1859" s="55" t="n">
        <v>0</v>
      </c>
      <c r="I1859" s="56" t="s">
        <v>20</v>
      </c>
      <c r="J1859" s="54" t="s">
        <v>21</v>
      </c>
      <c r="K1859" s="57" t="s">
        <v>22</v>
      </c>
      <c r="L1859" s="58" t="s">
        <v>7</v>
      </c>
      <c r="M1859" s="28" t="s">
        <v>8</v>
      </c>
      <c r="N1859" s="28" t="s">
        <v>3700</v>
      </c>
      <c r="O1859" s="53" t="s">
        <v>4377</v>
      </c>
      <c r="P1859" s="59" t="s">
        <v>4380</v>
      </c>
      <c r="Q1859" s="21"/>
      <c r="R1859" s="1"/>
      <c r="S1859" s="1" t="str">
        <f aca="false">IF(E1859=F1859,"","NOT EQUAL")</f>
        <v/>
      </c>
      <c r="T1859" s="1" t="str">
        <f aca="false">IF(ISNA(VLOOKUP(P1859,'NEW XEQM.c'!D:D,1,0)),"--",VLOOKUP(P1859,'NEW XEQM.c'!D:G,3,0))</f>
        <v>--</v>
      </c>
      <c r="U1859" s="1" t="s">
        <v>4332</v>
      </c>
      <c r="W1859" s="0" t="str">
        <f aca="false">SUBSTITUTE(IF(AND(T1859="--",FIND("STD",E1859),FIND("fn",C1859)&gt;0,FIND("ITM_",P1859),I1859="CAT_FNCT"),E1859,""),"""","")</f>
        <v>STD_DELTA STD_SPACE_3_PER_EM STD_RIGHT_ARROW STD_SPACE_3_PER_EM Y</v>
      </c>
    </row>
    <row r="1860" customFormat="false" ht="15.75" hidden="false" customHeight="false" outlineLevel="0" collapsed="false">
      <c r="A1860" s="23" t="n">
        <f aca="false">IF(B1860=INT(B1860),ROW(),"")</f>
        <v>1860</v>
      </c>
      <c r="B1860" s="24" t="n">
        <f aca="false">IF(AND(MID(C1860,2,1)&lt;&gt;"/",MID(C1860,1,1)="/"),INT(B1859)+1,B1859+0.01)</f>
        <v>1816</v>
      </c>
      <c r="C1860" s="53" t="s">
        <v>4375</v>
      </c>
      <c r="D1860" s="53" t="n">
        <v>9</v>
      </c>
      <c r="E1860" s="54" t="s">
        <v>4381</v>
      </c>
      <c r="F1860" s="54" t="s">
        <v>4382</v>
      </c>
      <c r="G1860" s="55" t="n">
        <v>0</v>
      </c>
      <c r="H1860" s="55" t="n">
        <v>0</v>
      </c>
      <c r="I1860" s="56" t="s">
        <v>20</v>
      </c>
      <c r="J1860" s="54" t="s">
        <v>21</v>
      </c>
      <c r="K1860" s="57" t="s">
        <v>22</v>
      </c>
      <c r="L1860" s="58" t="s">
        <v>7</v>
      </c>
      <c r="M1860" s="28" t="s">
        <v>8</v>
      </c>
      <c r="N1860" s="28" t="s">
        <v>3700</v>
      </c>
      <c r="O1860" s="53" t="s">
        <v>4377</v>
      </c>
      <c r="P1860" s="59" t="s">
        <v>4383</v>
      </c>
      <c r="Q1860" s="21"/>
      <c r="R1860" s="1"/>
      <c r="S1860" s="1" t="str">
        <f aca="false">IF(E1860=F1860,"","NOT EQUAL")</f>
        <v>NOT EQUAL</v>
      </c>
      <c r="T1860" s="1" t="str">
        <f aca="false">IF(ISNA(VLOOKUP(P1860,'NEW XEQM.c'!D:D,1,0)),"--",VLOOKUP(P1860,'NEW XEQM.c'!D:G,3,0))</f>
        <v>--</v>
      </c>
      <c r="U1860" s="1" t="s">
        <v>4332</v>
      </c>
      <c r="W1860" s="0" t="e">
        <f aca="false">SUBSTITUTE(IF(AND(T1860="--",FIND("STD",E1860),FIND("fn",C1860)&gt;0,FIND("ITM_",P1860),I1860="CAT_FNCT"),E1860,""),"""","")</f>
        <v>#VALUE!</v>
      </c>
    </row>
    <row r="1861" customFormat="false" ht="15.75" hidden="false" customHeight="false" outlineLevel="0" collapsed="false">
      <c r="A1861" s="23" t="n">
        <f aca="false">IF(B1861=INT(B1861),ROW(),"")</f>
        <v>1861</v>
      </c>
      <c r="B1861" s="24" t="n">
        <f aca="false">IF(AND(MID(C1861,2,1)&lt;&gt;"/",MID(C1861,1,1)="/"),INT(B1860)+1,B1860+0.01)</f>
        <v>1817</v>
      </c>
      <c r="C1861" s="53" t="s">
        <v>4375</v>
      </c>
      <c r="D1861" s="53" t="n">
        <v>8</v>
      </c>
      <c r="E1861" s="54" t="s">
        <v>4384</v>
      </c>
      <c r="F1861" s="54" t="s">
        <v>4385</v>
      </c>
      <c r="G1861" s="55" t="n">
        <v>0</v>
      </c>
      <c r="H1861" s="55" t="n">
        <v>0</v>
      </c>
      <c r="I1861" s="56" t="s">
        <v>20</v>
      </c>
      <c r="J1861" s="54" t="s">
        <v>21</v>
      </c>
      <c r="K1861" s="57" t="s">
        <v>22</v>
      </c>
      <c r="L1861" s="58" t="s">
        <v>7</v>
      </c>
      <c r="M1861" s="28" t="s">
        <v>8</v>
      </c>
      <c r="N1861" s="28" t="s">
        <v>3700</v>
      </c>
      <c r="O1861" s="53" t="s">
        <v>4377</v>
      </c>
      <c r="P1861" s="59" t="s">
        <v>4386</v>
      </c>
      <c r="Q1861" s="21"/>
      <c r="R1861" s="1"/>
      <c r="S1861" s="1" t="str">
        <f aca="false">IF(E1861=F1861,"","NOT EQUAL")</f>
        <v>NOT EQUAL</v>
      </c>
      <c r="T1861" s="1" t="str">
        <f aca="false">IF(ISNA(VLOOKUP(P1861,'NEW XEQM.c'!D:D,1,0)),"--",VLOOKUP(P1861,'NEW XEQM.c'!D:G,3,0))</f>
        <v>--</v>
      </c>
      <c r="U1861" s="1" t="s">
        <v>4332</v>
      </c>
      <c r="W1861" s="0" t="e">
        <f aca="false">SUBSTITUTE(IF(AND(T1861="--",FIND("STD",E1861),FIND("fn",C1861)&gt;0,FIND("ITM_",P1861),I1861="CAT_FNCT"),E1861,""),"""","")</f>
        <v>#VALUE!</v>
      </c>
    </row>
    <row r="1862" customFormat="false" ht="15.75" hidden="false" customHeight="false" outlineLevel="0" collapsed="false">
      <c r="A1862" s="23" t="n">
        <f aca="false">IF(B1862=INT(B1862),ROW(),"")</f>
        <v>1862</v>
      </c>
      <c r="B1862" s="24" t="n">
        <f aca="false">IF(AND(MID(C1862,2,1)&lt;&gt;"/",MID(C1862,1,1)="/"),INT(B1861)+1,B1861+0.01)</f>
        <v>1818</v>
      </c>
      <c r="C1862" s="53" t="s">
        <v>4387</v>
      </c>
      <c r="D1862" s="53" t="s">
        <v>1</v>
      </c>
      <c r="E1862" s="54" t="s">
        <v>4388</v>
      </c>
      <c r="F1862" s="54" t="s">
        <v>4388</v>
      </c>
      <c r="G1862" s="55" t="n">
        <v>0</v>
      </c>
      <c r="H1862" s="55" t="n">
        <v>0</v>
      </c>
      <c r="I1862" s="56" t="s">
        <v>20</v>
      </c>
      <c r="J1862" s="54" t="s">
        <v>21</v>
      </c>
      <c r="K1862" s="57" t="s">
        <v>22</v>
      </c>
      <c r="L1862" s="58" t="s">
        <v>7</v>
      </c>
      <c r="M1862" s="28" t="s">
        <v>8</v>
      </c>
      <c r="N1862" s="28" t="s">
        <v>3700</v>
      </c>
      <c r="O1862" s="53"/>
      <c r="P1862" s="59" t="s">
        <v>4389</v>
      </c>
      <c r="Q1862" s="21"/>
      <c r="R1862" s="1"/>
      <c r="S1862" s="1" t="str">
        <f aca="false">IF(E1862=F1862,"","NOT EQUAL")</f>
        <v/>
      </c>
      <c r="T1862" s="1" t="str">
        <f aca="false">IF(ISNA(VLOOKUP(P1862,'NEW XEQM.c'!D:D,1,0)),"--",VLOOKUP(P1862,'NEW XEQM.c'!D:G,3,0))</f>
        <v>e^iX</v>
      </c>
      <c r="U1862" s="1" t="s">
        <v>4332</v>
      </c>
      <c r="W1862" s="0" t="str">
        <f aca="false">SUBSTITUTE(IF(AND(T1862="--",FIND("STD",E1862),FIND("fn",C1862)&gt;0,FIND("ITM_",P1862),I1862="CAT_FNCT"),E1862,""),"""","")</f>
        <v/>
      </c>
    </row>
    <row r="1863" customFormat="false" ht="15.75" hidden="false" customHeight="false" outlineLevel="0" collapsed="false">
      <c r="A1863" s="23" t="n">
        <f aca="false">IF(B1863=INT(B1863),ROW(),"")</f>
        <v>1863</v>
      </c>
      <c r="B1863" s="24" t="n">
        <f aca="false">IF(AND(MID(C1863,2,1)&lt;&gt;"/",MID(C1863,1,1)="/"),INT(B1862)+1,B1862+0.01)</f>
        <v>1819</v>
      </c>
      <c r="C1863" s="53" t="s">
        <v>4375</v>
      </c>
      <c r="D1863" s="53" t="n">
        <v>11</v>
      </c>
      <c r="E1863" s="54" t="s">
        <v>4390</v>
      </c>
      <c r="F1863" s="54" t="s">
        <v>4390</v>
      </c>
      <c r="G1863" s="55" t="n">
        <v>0</v>
      </c>
      <c r="H1863" s="55" t="n">
        <v>0</v>
      </c>
      <c r="I1863" s="56" t="s">
        <v>20</v>
      </c>
      <c r="J1863" s="54" t="s">
        <v>21</v>
      </c>
      <c r="K1863" s="57" t="s">
        <v>22</v>
      </c>
      <c r="L1863" s="58" t="s">
        <v>7</v>
      </c>
      <c r="M1863" s="28" t="s">
        <v>8</v>
      </c>
      <c r="N1863" s="28" t="s">
        <v>3700</v>
      </c>
      <c r="O1863" s="53" t="s">
        <v>4377</v>
      </c>
      <c r="P1863" s="59" t="s">
        <v>4391</v>
      </c>
      <c r="Q1863" s="21"/>
      <c r="R1863" s="1"/>
      <c r="S1863" s="1" t="str">
        <f aca="false">IF(E1863=F1863,"","NOT EQUAL")</f>
        <v/>
      </c>
      <c r="T1863" s="1" t="str">
        <f aca="false">IF(ISNA(VLOOKUP(P1863,'NEW XEQM.c'!D:D,1,0)),"--",VLOOKUP(P1863,'NEW XEQM.c'!D:G,3,0))</f>
        <v>--</v>
      </c>
      <c r="U1863" s="1" t="s">
        <v>4332</v>
      </c>
      <c r="W1863" s="0" t="str">
        <f aca="false">SUBSTITUTE(IF(AND(T1863="--",FIND("STD",E1863),FIND("fn",C1863)&gt;0,FIND("ITM_",P1863),I1863="CAT_FNCT"),E1863,""),"""","")</f>
        <v>STO STD_SPACE_3_PER_EM 3Z</v>
      </c>
    </row>
    <row r="1864" customFormat="false" ht="15.75" hidden="false" customHeight="false" outlineLevel="0" collapsed="false">
      <c r="A1864" s="23" t="n">
        <f aca="false">IF(B1864=INT(B1864),ROW(),"")</f>
        <v>1864</v>
      </c>
      <c r="B1864" s="24" t="n">
        <f aca="false">IF(AND(MID(C1864,2,1)&lt;&gt;"/",MID(C1864,1,1)="/"),INT(B1863)+1,B1863+0.01)</f>
        <v>1820</v>
      </c>
      <c r="C1864" s="53" t="s">
        <v>4375</v>
      </c>
      <c r="D1864" s="53" t="n">
        <v>12</v>
      </c>
      <c r="E1864" s="54" t="s">
        <v>4392</v>
      </c>
      <c r="F1864" s="54" t="s">
        <v>4392</v>
      </c>
      <c r="G1864" s="55" t="n">
        <v>0</v>
      </c>
      <c r="H1864" s="55" t="n">
        <v>0</v>
      </c>
      <c r="I1864" s="56" t="s">
        <v>20</v>
      </c>
      <c r="J1864" s="54" t="s">
        <v>21</v>
      </c>
      <c r="K1864" s="57" t="s">
        <v>22</v>
      </c>
      <c r="L1864" s="58" t="s">
        <v>7</v>
      </c>
      <c r="M1864" s="28" t="s">
        <v>8</v>
      </c>
      <c r="N1864" s="28" t="s">
        <v>3700</v>
      </c>
      <c r="O1864" s="53" t="s">
        <v>4377</v>
      </c>
      <c r="P1864" s="59" t="s">
        <v>4393</v>
      </c>
      <c r="Q1864" s="21"/>
      <c r="R1864" s="1"/>
      <c r="S1864" s="1" t="str">
        <f aca="false">IF(E1864=F1864,"","NOT EQUAL")</f>
        <v/>
      </c>
      <c r="T1864" s="1" t="str">
        <f aca="false">IF(ISNA(VLOOKUP(P1864,'NEW XEQM.c'!D:D,1,0)),"--",VLOOKUP(P1864,'NEW XEQM.c'!D:G,3,0))</f>
        <v>--</v>
      </c>
      <c r="U1864" s="1" t="s">
        <v>4332</v>
      </c>
      <c r="W1864" s="0" t="str">
        <f aca="false">SUBSTITUTE(IF(AND(T1864="--",FIND("STD",E1864),FIND("fn",C1864)&gt;0,FIND("ITM_",P1864),I1864="CAT_FNCT"),E1864,""),"""","")</f>
        <v>RCL STD_SPACE_3_PER_EM 3Z</v>
      </c>
    </row>
    <row r="1865" customFormat="false" ht="15.75" hidden="false" customHeight="false" outlineLevel="0" collapsed="false">
      <c r="A1865" s="23" t="n">
        <f aca="false">IF(B1865=INT(B1865),ROW(),"")</f>
        <v>1865</v>
      </c>
      <c r="B1865" s="24" t="n">
        <f aca="false">IF(AND(MID(C1865,2,1)&lt;&gt;"/",MID(C1865,1,1)="/"),INT(B1864)+1,B1864+0.01)</f>
        <v>1821</v>
      </c>
      <c r="C1865" s="53" t="s">
        <v>4375</v>
      </c>
      <c r="D1865" s="53" t="n">
        <v>13</v>
      </c>
      <c r="E1865" s="54" t="s">
        <v>4394</v>
      </c>
      <c r="F1865" s="54" t="s">
        <v>4394</v>
      </c>
      <c r="G1865" s="55" t="n">
        <v>0</v>
      </c>
      <c r="H1865" s="55" t="n">
        <v>0</v>
      </c>
      <c r="I1865" s="56" t="s">
        <v>20</v>
      </c>
      <c r="J1865" s="54" t="s">
        <v>21</v>
      </c>
      <c r="K1865" s="57" t="s">
        <v>22</v>
      </c>
      <c r="L1865" s="58" t="s">
        <v>7</v>
      </c>
      <c r="M1865" s="28" t="s">
        <v>8</v>
      </c>
      <c r="N1865" s="28" t="s">
        <v>3700</v>
      </c>
      <c r="O1865" s="53" t="s">
        <v>4377</v>
      </c>
      <c r="P1865" s="59" t="s">
        <v>4395</v>
      </c>
      <c r="Q1865" s="21"/>
      <c r="R1865" s="1"/>
      <c r="S1865" s="1" t="str">
        <f aca="false">IF(E1865=F1865,"","NOT EQUAL")</f>
        <v/>
      </c>
      <c r="T1865" s="1" t="str">
        <f aca="false">IF(ISNA(VLOOKUP(P1865,'NEW XEQM.c'!D:D,1,0)),"--",VLOOKUP(P1865,'NEW XEQM.c'!D:G,3,0))</f>
        <v>--</v>
      </c>
      <c r="U1865" s="1" t="s">
        <v>4332</v>
      </c>
      <c r="W1865" s="0" t="str">
        <f aca="false">SUBSTITUTE(IF(AND(T1865="--",FIND("STD",E1865),FIND("fn",C1865)&gt;0,FIND("ITM_",P1865),I1865="CAT_FNCT"),E1865,""),"""","")</f>
        <v>STO STD_SPACE_3_PER_EM 3V</v>
      </c>
    </row>
    <row r="1866" customFormat="false" ht="15.75" hidden="false" customHeight="false" outlineLevel="0" collapsed="false">
      <c r="A1866" s="23" t="n">
        <f aca="false">IF(B1866=INT(B1866),ROW(),"")</f>
        <v>1866</v>
      </c>
      <c r="B1866" s="24" t="n">
        <f aca="false">IF(AND(MID(C1866,2,1)&lt;&gt;"/",MID(C1866,1,1)="/"),INT(B1865)+1,B1865+0.01)</f>
        <v>1822</v>
      </c>
      <c r="C1866" s="53" t="s">
        <v>4375</v>
      </c>
      <c r="D1866" s="53" t="n">
        <v>14</v>
      </c>
      <c r="E1866" s="54" t="s">
        <v>4396</v>
      </c>
      <c r="F1866" s="54" t="s">
        <v>4396</v>
      </c>
      <c r="G1866" s="55" t="n">
        <v>0</v>
      </c>
      <c r="H1866" s="55" t="n">
        <v>0</v>
      </c>
      <c r="I1866" s="56" t="s">
        <v>20</v>
      </c>
      <c r="J1866" s="54" t="s">
        <v>21</v>
      </c>
      <c r="K1866" s="57" t="s">
        <v>22</v>
      </c>
      <c r="L1866" s="58" t="s">
        <v>7</v>
      </c>
      <c r="M1866" s="28" t="s">
        <v>8</v>
      </c>
      <c r="N1866" s="28" t="s">
        <v>3700</v>
      </c>
      <c r="O1866" s="53" t="s">
        <v>4377</v>
      </c>
      <c r="P1866" s="59" t="s">
        <v>4397</v>
      </c>
      <c r="Q1866" s="21"/>
      <c r="R1866" s="1"/>
      <c r="S1866" s="1" t="str">
        <f aca="false">IF(E1866=F1866,"","NOT EQUAL")</f>
        <v/>
      </c>
      <c r="T1866" s="1" t="str">
        <f aca="false">IF(ISNA(VLOOKUP(P1866,'NEW XEQM.c'!D:D,1,0)),"--",VLOOKUP(P1866,'NEW XEQM.c'!D:G,3,0))</f>
        <v>--</v>
      </c>
      <c r="U1866" s="1" t="s">
        <v>4332</v>
      </c>
      <c r="W1866" s="0" t="str">
        <f aca="false">SUBSTITUTE(IF(AND(T1866="--",FIND("STD",E1866),FIND("fn",C1866)&gt;0,FIND("ITM_",P1866),I1866="CAT_FNCT"),E1866,""),"""","")</f>
        <v>RCL STD_SPACE_3_PER_EM 3V</v>
      </c>
    </row>
    <row r="1867" customFormat="false" ht="15.75" hidden="false" customHeight="false" outlineLevel="0" collapsed="false">
      <c r="A1867" s="23" t="n">
        <f aca="false">IF(B1867=INT(B1867),ROW(),"")</f>
        <v>1867</v>
      </c>
      <c r="B1867" s="24" t="n">
        <f aca="false">IF(AND(MID(C1867,2,1)&lt;&gt;"/",MID(C1867,1,1)="/"),INT(B1866)+1,B1866+0.01)</f>
        <v>1823</v>
      </c>
      <c r="C1867" s="53" t="s">
        <v>4375</v>
      </c>
      <c r="D1867" s="53" t="n">
        <v>15</v>
      </c>
      <c r="E1867" s="54" t="s">
        <v>4398</v>
      </c>
      <c r="F1867" s="54" t="s">
        <v>4398</v>
      </c>
      <c r="G1867" s="55" t="n">
        <v>0</v>
      </c>
      <c r="H1867" s="55" t="n">
        <v>0</v>
      </c>
      <c r="I1867" s="56" t="s">
        <v>20</v>
      </c>
      <c r="J1867" s="54" t="s">
        <v>21</v>
      </c>
      <c r="K1867" s="57" t="s">
        <v>22</v>
      </c>
      <c r="L1867" s="58" t="s">
        <v>7</v>
      </c>
      <c r="M1867" s="28" t="s">
        <v>8</v>
      </c>
      <c r="N1867" s="28" t="s">
        <v>3700</v>
      </c>
      <c r="O1867" s="53" t="s">
        <v>4377</v>
      </c>
      <c r="P1867" s="59" t="s">
        <v>4399</v>
      </c>
      <c r="Q1867" s="21"/>
      <c r="R1867" s="1"/>
      <c r="S1867" s="1" t="str">
        <f aca="false">IF(E1867=F1867,"","NOT EQUAL")</f>
        <v/>
      </c>
      <c r="T1867" s="1" t="str">
        <f aca="false">IF(ISNA(VLOOKUP(P1867,'NEW XEQM.c'!D:D,1,0)),"--",VLOOKUP(P1867,'NEW XEQM.c'!D:G,3,0))</f>
        <v>--</v>
      </c>
      <c r="U1867" s="1" t="s">
        <v>4332</v>
      </c>
      <c r="W1867" s="0" t="str">
        <f aca="false">SUBSTITUTE(IF(AND(T1867="--",FIND("STD",E1867),FIND("fn",C1867)&gt;0,FIND("ITM_",P1867),I1867="CAT_FNCT"),E1867,""),"""","")</f>
        <v>STO STD_SPACE_3_PER_EM 3I</v>
      </c>
    </row>
    <row r="1868" customFormat="false" ht="15.75" hidden="false" customHeight="false" outlineLevel="0" collapsed="false">
      <c r="A1868" s="23" t="n">
        <f aca="false">IF(B1868=INT(B1868),ROW(),"")</f>
        <v>1868</v>
      </c>
      <c r="B1868" s="24" t="n">
        <f aca="false">IF(AND(MID(C1868,2,1)&lt;&gt;"/",MID(C1868,1,1)="/"),INT(B1867)+1,B1867+0.01)</f>
        <v>1824</v>
      </c>
      <c r="C1868" s="53" t="s">
        <v>4375</v>
      </c>
      <c r="D1868" s="53" t="n">
        <v>16</v>
      </c>
      <c r="E1868" s="54" t="s">
        <v>4400</v>
      </c>
      <c r="F1868" s="54" t="s">
        <v>4400</v>
      </c>
      <c r="G1868" s="55" t="n">
        <v>0</v>
      </c>
      <c r="H1868" s="55" t="n">
        <v>0</v>
      </c>
      <c r="I1868" s="56" t="s">
        <v>20</v>
      </c>
      <c r="J1868" s="54" t="s">
        <v>21</v>
      </c>
      <c r="K1868" s="57" t="s">
        <v>22</v>
      </c>
      <c r="L1868" s="58" t="s">
        <v>7</v>
      </c>
      <c r="M1868" s="28" t="s">
        <v>8</v>
      </c>
      <c r="N1868" s="28" t="s">
        <v>3700</v>
      </c>
      <c r="O1868" s="53" t="s">
        <v>4377</v>
      </c>
      <c r="P1868" s="59" t="s">
        <v>4401</v>
      </c>
      <c r="Q1868" s="21"/>
      <c r="R1868" s="1"/>
      <c r="S1868" s="1" t="str">
        <f aca="false">IF(E1868=F1868,"","NOT EQUAL")</f>
        <v/>
      </c>
      <c r="T1868" s="1" t="str">
        <f aca="false">IF(ISNA(VLOOKUP(P1868,'NEW XEQM.c'!D:D,1,0)),"--",VLOOKUP(P1868,'NEW XEQM.c'!D:G,3,0))</f>
        <v>--</v>
      </c>
      <c r="U1868" s="1" t="s">
        <v>4332</v>
      </c>
      <c r="W1868" s="0" t="str">
        <f aca="false">SUBSTITUTE(IF(AND(T1868="--",FIND("STD",E1868),FIND("fn",C1868)&gt;0,FIND("ITM_",P1868),I1868="CAT_FNCT"),E1868,""),"""","")</f>
        <v>RCL STD_SPACE_3_PER_EM 3I</v>
      </c>
    </row>
    <row r="1869" customFormat="false" ht="15.75" hidden="false" customHeight="false" outlineLevel="0" collapsed="false">
      <c r="A1869" s="23" t="n">
        <f aca="false">IF(B1869=INT(B1869),ROW(),"")</f>
        <v>1869</v>
      </c>
      <c r="B1869" s="24" t="n">
        <f aca="false">IF(AND(MID(C1869,2,1)&lt;&gt;"/",MID(C1869,1,1)="/"),INT(B1868)+1,B1868+0.01)</f>
        <v>1825</v>
      </c>
      <c r="C1869" s="53" t="s">
        <v>4375</v>
      </c>
      <c r="D1869" s="53" t="n">
        <v>17</v>
      </c>
      <c r="E1869" s="54" t="s">
        <v>4402</v>
      </c>
      <c r="F1869" s="54" t="s">
        <v>4403</v>
      </c>
      <c r="G1869" s="55" t="n">
        <v>0</v>
      </c>
      <c r="H1869" s="55" t="n">
        <v>0</v>
      </c>
      <c r="I1869" s="56" t="s">
        <v>20</v>
      </c>
      <c r="J1869" s="54" t="s">
        <v>21</v>
      </c>
      <c r="K1869" s="57" t="s">
        <v>22</v>
      </c>
      <c r="L1869" s="58" t="s">
        <v>7</v>
      </c>
      <c r="M1869" s="28" t="s">
        <v>8</v>
      </c>
      <c r="N1869" s="28" t="s">
        <v>3700</v>
      </c>
      <c r="O1869" s="53" t="s">
        <v>4377</v>
      </c>
      <c r="P1869" s="59" t="s">
        <v>4404</v>
      </c>
      <c r="Q1869" s="21"/>
      <c r="R1869" s="1"/>
      <c r="S1869" s="1" t="str">
        <f aca="false">IF(E1869=F1869,"","NOT EQUAL")</f>
        <v>NOT EQUAL</v>
      </c>
      <c r="T1869" s="1" t="str">
        <f aca="false">IF(ISNA(VLOOKUP(P1869,'NEW XEQM.c'!D:D,1,0)),"--",VLOOKUP(P1869,'NEW XEQM.c'!D:G,3,0))</f>
        <v>--</v>
      </c>
      <c r="U1869" s="1" t="s">
        <v>4332</v>
      </c>
      <c r="W1869" s="0" t="str">
        <f aca="false">SUBSTITUTE(IF(AND(T1869="--",FIND("STD",E1869),FIND("fn",C1869)&gt;0,FIND("ITM_",P1869),I1869="CAT_FNCT"),E1869,""),"""","")</f>
        <v>3V STD_DIVIDE 3I</v>
      </c>
    </row>
    <row r="1870" customFormat="false" ht="15.75" hidden="false" customHeight="false" outlineLevel="0" collapsed="false">
      <c r="A1870" s="23" t="n">
        <f aca="false">IF(B1870=INT(B1870),ROW(),"")</f>
        <v>1870</v>
      </c>
      <c r="B1870" s="24" t="n">
        <f aca="false">IF(AND(MID(C1870,2,1)&lt;&gt;"/",MID(C1870,1,1)="/"),INT(B1869)+1,B1869+0.01)</f>
        <v>1826</v>
      </c>
      <c r="C1870" s="53" t="s">
        <v>4375</v>
      </c>
      <c r="D1870" s="53" t="n">
        <v>18</v>
      </c>
      <c r="E1870" s="54" t="s">
        <v>4405</v>
      </c>
      <c r="F1870" s="54" t="s">
        <v>4406</v>
      </c>
      <c r="G1870" s="55" t="n">
        <v>0</v>
      </c>
      <c r="H1870" s="55" t="n">
        <v>0</v>
      </c>
      <c r="I1870" s="56" t="s">
        <v>20</v>
      </c>
      <c r="J1870" s="54" t="s">
        <v>21</v>
      </c>
      <c r="K1870" s="57" t="s">
        <v>22</v>
      </c>
      <c r="L1870" s="58" t="s">
        <v>7</v>
      </c>
      <c r="M1870" s="28" t="s">
        <v>8</v>
      </c>
      <c r="N1870" s="28" t="s">
        <v>3700</v>
      </c>
      <c r="O1870" s="53" t="s">
        <v>4377</v>
      </c>
      <c r="P1870" s="59" t="s">
        <v>4407</v>
      </c>
      <c r="Q1870" s="21"/>
      <c r="R1870" s="1"/>
      <c r="S1870" s="1" t="str">
        <f aca="false">IF(E1870=F1870,"","NOT EQUAL")</f>
        <v>NOT EQUAL</v>
      </c>
      <c r="T1870" s="1" t="str">
        <f aca="false">IF(ISNA(VLOOKUP(P1870,'NEW XEQM.c'!D:D,1,0)),"--",VLOOKUP(P1870,'NEW XEQM.c'!D:G,3,0))</f>
        <v>--</v>
      </c>
      <c r="U1870" s="1" t="s">
        <v>4332</v>
      </c>
      <c r="W1870" s="0" t="str">
        <f aca="false">SUBSTITUTE(IF(AND(T1870="--",FIND("STD",E1870),FIND("fn",C1870)&gt;0,FIND("ITM_",P1870),I1870="CAT_FNCT"),E1870,""),"""","")</f>
        <v>3I STD_CROSS 3Z</v>
      </c>
    </row>
    <row r="1871" customFormat="false" ht="15.75" hidden="false" customHeight="false" outlineLevel="0" collapsed="false">
      <c r="A1871" s="23" t="n">
        <f aca="false">IF(B1871=INT(B1871),ROW(),"")</f>
        <v>1871</v>
      </c>
      <c r="B1871" s="24" t="n">
        <f aca="false">IF(AND(MID(C1871,2,1)&lt;&gt;"/",MID(C1871,1,1)="/"),INT(B1870)+1,B1870+0.01)</f>
        <v>1827</v>
      </c>
      <c r="C1871" s="53" t="s">
        <v>4375</v>
      </c>
      <c r="D1871" s="53" t="n">
        <v>19</v>
      </c>
      <c r="E1871" s="54" t="s">
        <v>4408</v>
      </c>
      <c r="F1871" s="54" t="s">
        <v>4409</v>
      </c>
      <c r="G1871" s="55" t="n">
        <v>0</v>
      </c>
      <c r="H1871" s="55" t="n">
        <v>0</v>
      </c>
      <c r="I1871" s="56" t="s">
        <v>20</v>
      </c>
      <c r="J1871" s="54" t="s">
        <v>21</v>
      </c>
      <c r="K1871" s="57" t="s">
        <v>22</v>
      </c>
      <c r="L1871" s="58" t="s">
        <v>7</v>
      </c>
      <c r="M1871" s="28" t="s">
        <v>8</v>
      </c>
      <c r="N1871" s="28" t="s">
        <v>3700</v>
      </c>
      <c r="O1871" s="53" t="s">
        <v>4377</v>
      </c>
      <c r="P1871" s="59" t="s">
        <v>4410</v>
      </c>
      <c r="Q1871" s="21"/>
      <c r="R1871" s="1"/>
      <c r="S1871" s="1" t="str">
        <f aca="false">IF(E1871=F1871,"","NOT EQUAL")</f>
        <v>NOT EQUAL</v>
      </c>
      <c r="T1871" s="1" t="str">
        <f aca="false">IF(ISNA(VLOOKUP(P1871,'NEW XEQM.c'!D:D,1,0)),"--",VLOOKUP(P1871,'NEW XEQM.c'!D:G,3,0))</f>
        <v>--</v>
      </c>
      <c r="U1871" s="1" t="s">
        <v>4332</v>
      </c>
      <c r="W1871" s="0" t="str">
        <f aca="false">SUBSTITUTE(IF(AND(T1871="--",FIND("STD",E1871),FIND("fn",C1871)&gt;0,FIND("ITM_",P1871),I1871="CAT_FNCT"),E1871,""),"""","")</f>
        <v>3V STD_DIVIDE 3Z</v>
      </c>
    </row>
    <row r="1872" customFormat="false" ht="15.75" hidden="false" customHeight="false" outlineLevel="0" collapsed="false">
      <c r="A1872" s="23" t="n">
        <f aca="false">IF(B1872=INT(B1872),ROW(),"")</f>
        <v>1872</v>
      </c>
      <c r="B1872" s="24" t="n">
        <f aca="false">IF(AND(MID(C1872,2,1)&lt;&gt;"/",MID(C1872,1,1)="/"),INT(B1871)+1,B1871+0.01)</f>
        <v>1828</v>
      </c>
      <c r="C1872" s="53" t="s">
        <v>4375</v>
      </c>
      <c r="D1872" s="53" t="n">
        <v>20</v>
      </c>
      <c r="E1872" s="54" t="s">
        <v>4411</v>
      </c>
      <c r="F1872" s="54" t="s">
        <v>4411</v>
      </c>
      <c r="G1872" s="55" t="n">
        <v>0</v>
      </c>
      <c r="H1872" s="55" t="n">
        <v>0</v>
      </c>
      <c r="I1872" s="56" t="s">
        <v>20</v>
      </c>
      <c r="J1872" s="54" t="s">
        <v>21</v>
      </c>
      <c r="K1872" s="57" t="s">
        <v>22</v>
      </c>
      <c r="L1872" s="58" t="s">
        <v>7</v>
      </c>
      <c r="M1872" s="28" t="s">
        <v>8</v>
      </c>
      <c r="N1872" s="28" t="s">
        <v>3700</v>
      </c>
      <c r="O1872" s="53" t="s">
        <v>4377</v>
      </c>
      <c r="P1872" s="59" t="s">
        <v>4412</v>
      </c>
      <c r="Q1872" s="21"/>
      <c r="R1872" s="1"/>
      <c r="S1872" s="1" t="str">
        <f aca="false">IF(E1872=F1872,"","NOT EQUAL")</f>
        <v/>
      </c>
      <c r="T1872" s="1" t="str">
        <f aca="false">IF(ISNA(VLOOKUP(P1872,'NEW XEQM.c'!D:D,1,0)),"--",VLOOKUP(P1872,'NEW XEQM.c'!D:G,3,0))</f>
        <v>--</v>
      </c>
      <c r="U1872" s="1" t="s">
        <v>4332</v>
      </c>
      <c r="W1872" s="0" t="str">
        <f aca="false">SUBSTITUTE(IF(AND(T1872="--",FIND("STD",E1872),FIND("fn",C1872)&gt;0,FIND("ITM_",P1872),I1872="CAT_FNCT"),E1872,""),"""","")</f>
        <v>X STD_SPACE_3_PER_EM STD_RIGHT_ARROW STD_SPACE_3_PER_EM BAL</v>
      </c>
    </row>
    <row r="1873" customFormat="false" ht="15.75" hidden="false" customHeight="false" outlineLevel="0" collapsed="false">
      <c r="A1873" s="23" t="n">
        <f aca="false">IF(B1873=INT(B1873),ROW(),"")</f>
        <v>1873</v>
      </c>
      <c r="B1873" s="24" t="n">
        <f aca="false">IF(AND(MID(C1873,2,1)&lt;&gt;"/",MID(C1873,1,1)="/"),INT(B1872)+1,B1872+0.01)</f>
        <v>1829</v>
      </c>
      <c r="C1873" s="53" t="s">
        <v>4375</v>
      </c>
      <c r="D1873" s="53" t="n">
        <v>45</v>
      </c>
      <c r="E1873" s="218" t="s">
        <v>4413</v>
      </c>
      <c r="F1873" s="184" t="s">
        <v>4414</v>
      </c>
      <c r="G1873" s="55" t="n">
        <v>0</v>
      </c>
      <c r="H1873" s="55" t="n">
        <v>0</v>
      </c>
      <c r="I1873" s="56" t="s">
        <v>20</v>
      </c>
      <c r="J1873" s="54" t="s">
        <v>5</v>
      </c>
      <c r="K1873" s="57" t="s">
        <v>6</v>
      </c>
      <c r="L1873" s="58" t="s">
        <v>7</v>
      </c>
      <c r="M1873" s="28" t="s">
        <v>8</v>
      </c>
      <c r="N1873" s="28" t="s">
        <v>3700</v>
      </c>
      <c r="O1873" s="53"/>
      <c r="P1873" s="59" t="s">
        <v>4415</v>
      </c>
      <c r="Q1873" s="21"/>
      <c r="R1873" s="1"/>
      <c r="S1873" s="1" t="str">
        <f aca="false">IF(E1873=F1873,"","NOT EQUAL")</f>
        <v>NOT EQUAL</v>
      </c>
      <c r="T1873" s="1" t="str">
        <f aca="false">IF(ISNA(VLOOKUP(P1873,'NEW XEQM.c'!D:D,1,0)),"--",VLOOKUP(P1873,'NEW XEQM.c'!D:G,3,0))</f>
        <v>--</v>
      </c>
      <c r="U1873" s="1" t="s">
        <v>4416</v>
      </c>
      <c r="W1873" s="0" t="e">
        <f aca="false">SUBSTITUTE(IF(AND(T1873="--",FIND("STD",E1873),FIND("fn",C1873)&gt;0,FIND("ITM_",P1873),I1873="CAT_FNCT"),E1873,""),"""","")</f>
        <v>#VALUE!</v>
      </c>
    </row>
    <row r="1874" customFormat="false" ht="15.75" hidden="false" customHeight="false" outlineLevel="0" collapsed="false">
      <c r="A1874" s="23" t="n">
        <f aca="false">IF(B1874=INT(B1874),ROW(),"")</f>
        <v>1874</v>
      </c>
      <c r="B1874" s="24" t="n">
        <f aca="false">IF(AND(MID(C1874,2,1)&lt;&gt;"/",MID(C1874,1,1)="/"),INT(B1873)+1,B1873+0.01)</f>
        <v>1830</v>
      </c>
      <c r="C1874" s="53" t="s">
        <v>4417</v>
      </c>
      <c r="D1874" s="53" t="s">
        <v>1</v>
      </c>
      <c r="E1874" s="54" t="s">
        <v>4418</v>
      </c>
      <c r="F1874" s="54" t="s">
        <v>450</v>
      </c>
      <c r="G1874" s="216" t="n">
        <v>0</v>
      </c>
      <c r="H1874" s="216" t="n">
        <v>0</v>
      </c>
      <c r="I1874" s="56" t="s">
        <v>20</v>
      </c>
      <c r="J1874" s="54" t="s">
        <v>21</v>
      </c>
      <c r="K1874" s="57" t="s">
        <v>22</v>
      </c>
      <c r="L1874" s="58" t="s">
        <v>7</v>
      </c>
      <c r="M1874" s="28" t="s">
        <v>8</v>
      </c>
      <c r="N1874" s="28" t="s">
        <v>3700</v>
      </c>
      <c r="O1874" s="58" t="s">
        <v>4419</v>
      </c>
      <c r="P1874" s="59" t="s">
        <v>4420</v>
      </c>
      <c r="Q1874" s="21"/>
      <c r="R1874" s="1"/>
      <c r="S1874" s="1" t="str">
        <f aca="false">IF(E1874=F1874,"","NOT EQUAL")</f>
        <v>NOT EQUAL</v>
      </c>
      <c r="T1874" s="1" t="str">
        <f aca="false">IF(ISNA(VLOOKUP(P1874,'NEW XEQM.c'!D:D,1,0)),"--",VLOOKUP(P1874,'NEW XEQM.c'!D:G,3,0))</f>
        <v>--</v>
      </c>
      <c r="U1874" s="1" t="s">
        <v>4332</v>
      </c>
      <c r="W1874" s="0" t="e">
        <f aca="false">SUBSTITUTE(IF(AND(T1874="--",FIND("STD",E1874),FIND("fn",C1874)&gt;0,FIND("ITM_",P1874),I1874="CAT_FNCT"),E1874,""),"""","")</f>
        <v>#VALUE!</v>
      </c>
    </row>
    <row r="1875" customFormat="false" ht="15.75" hidden="false" customHeight="false" outlineLevel="0" collapsed="false">
      <c r="A1875" s="23" t="n">
        <f aca="false">IF(B1875=INT(B1875),ROW(),"")</f>
        <v>1875</v>
      </c>
      <c r="B1875" s="24" t="n">
        <f aca="false">IF(AND(MID(C1875,2,1)&lt;&gt;"/",MID(C1875,1,1)="/"),INT(B1874)+1,B1874+0.01)</f>
        <v>1831</v>
      </c>
      <c r="C1875" s="53" t="s">
        <v>4421</v>
      </c>
      <c r="D1875" s="53" t="s">
        <v>1</v>
      </c>
      <c r="E1875" s="54" t="s">
        <v>4422</v>
      </c>
      <c r="F1875" s="54" t="s">
        <v>4423</v>
      </c>
      <c r="G1875" s="55" t="n">
        <v>0</v>
      </c>
      <c r="H1875" s="55" t="n">
        <v>0</v>
      </c>
      <c r="I1875" s="56" t="s">
        <v>20</v>
      </c>
      <c r="J1875" s="54" t="s">
        <v>21</v>
      </c>
      <c r="K1875" s="57" t="s">
        <v>22</v>
      </c>
      <c r="L1875" s="58" t="s">
        <v>7</v>
      </c>
      <c r="M1875" s="28" t="s">
        <v>8</v>
      </c>
      <c r="N1875" s="28" t="s">
        <v>3700</v>
      </c>
      <c r="O1875" s="53" t="s">
        <v>4424</v>
      </c>
      <c r="P1875" s="59" t="s">
        <v>4425</v>
      </c>
      <c r="Q1875" s="21"/>
      <c r="R1875" s="1"/>
      <c r="S1875" s="1" t="str">
        <f aca="false">IF(E1875=F1875,"","NOT EQUAL")</f>
        <v>NOT EQUAL</v>
      </c>
      <c r="T1875" s="1" t="str">
        <f aca="false">IF(ISNA(VLOOKUP(P1875,'NEW XEQM.c'!D:D,1,0)),"--",VLOOKUP(P1875,'NEW XEQM.c'!D:G,3,0))</f>
        <v>--</v>
      </c>
      <c r="U1875" s="1" t="s">
        <v>4332</v>
      </c>
      <c r="W1875" s="0" t="str">
        <f aca="false">SUBSTITUTE(IF(AND(T1875="--",FIND("STD",E1875),FIND("fn",C1875)&gt;0,FIND("ITM_",P1875),I1875="CAT_FNCT"),E1875,""),"""","")</f>
        <v>op_a STD_SUP_2</v>
      </c>
    </row>
    <row r="1876" customFormat="false" ht="15.75" hidden="false" customHeight="false" outlineLevel="0" collapsed="false">
      <c r="A1876" s="23" t="n">
        <f aca="false">IF(B1876=INT(B1876),ROW(),"")</f>
        <v>1876</v>
      </c>
      <c r="B1876" s="24" t="n">
        <f aca="false">IF(AND(MID(C1876,2,1)&lt;&gt;"/",MID(C1876,1,1)="/"),INT(B1875)+1,B1875+0.01)</f>
        <v>1832</v>
      </c>
      <c r="C1876" s="53" t="s">
        <v>4426</v>
      </c>
      <c r="D1876" s="53" t="s">
        <v>1</v>
      </c>
      <c r="E1876" s="54" t="s">
        <v>4427</v>
      </c>
      <c r="F1876" s="54" t="s">
        <v>2638</v>
      </c>
      <c r="G1876" s="55" t="n">
        <v>0</v>
      </c>
      <c r="H1876" s="55" t="n">
        <v>0</v>
      </c>
      <c r="I1876" s="56" t="s">
        <v>20</v>
      </c>
      <c r="J1876" s="54" t="s">
        <v>21</v>
      </c>
      <c r="K1876" s="57" t="s">
        <v>22</v>
      </c>
      <c r="L1876" s="58" t="s">
        <v>7</v>
      </c>
      <c r="M1876" s="28" t="s">
        <v>8</v>
      </c>
      <c r="N1876" s="28" t="s">
        <v>3700</v>
      </c>
      <c r="O1876" s="53" t="s">
        <v>4330</v>
      </c>
      <c r="P1876" s="59" t="s">
        <v>4428</v>
      </c>
      <c r="Q1876" s="21"/>
      <c r="R1876" s="1"/>
      <c r="S1876" s="1" t="str">
        <f aca="false">IF(E1876=F1876,"","NOT EQUAL")</f>
        <v>NOT EQUAL</v>
      </c>
      <c r="T1876" s="1" t="str">
        <f aca="false">IF(ISNA(VLOOKUP(P1876,'NEW XEQM.c'!D:D,1,0)),"--",VLOOKUP(P1876,'NEW XEQM.c'!D:G,3,0))</f>
        <v>--</v>
      </c>
      <c r="U1876" s="1" t="s">
        <v>4332</v>
      </c>
      <c r="W1876" s="0" t="str">
        <f aca="false">SUBSTITUTE(IF(AND(T1876="--",FIND("STD",E1876),FIND("fn",C1876)&gt;0,FIND("ITM_",P1876),I1876="CAT_FNCT"),E1876,""),"""","")</f>
        <v>op_ STD_op_i</v>
      </c>
    </row>
    <row r="1877" customFormat="false" ht="15.75" hidden="false" customHeight="false" outlineLevel="0" collapsed="false">
      <c r="A1877" s="23" t="n">
        <f aca="false">IF(B1877=INT(B1877),ROW(),"")</f>
        <v>1877</v>
      </c>
      <c r="B1877" s="24" t="n">
        <f aca="false">IF(AND(MID(C1877,2,1)&lt;&gt;"/",MID(C1877,1,1)="/"),INT(B1876)+1,B1876+0.01)</f>
        <v>1833</v>
      </c>
      <c r="C1877" s="53" t="s">
        <v>4429</v>
      </c>
      <c r="D1877" s="53" t="n">
        <v>2</v>
      </c>
      <c r="E1877" s="57" t="s">
        <v>4430</v>
      </c>
      <c r="F1877" s="57" t="s">
        <v>4430</v>
      </c>
      <c r="G1877" s="216" t="n">
        <v>0</v>
      </c>
      <c r="H1877" s="216" t="n">
        <v>0</v>
      </c>
      <c r="I1877" s="56" t="s">
        <v>20</v>
      </c>
      <c r="J1877" s="54" t="s">
        <v>21</v>
      </c>
      <c r="K1877" s="57" t="s">
        <v>22</v>
      </c>
      <c r="L1877" s="58" t="s">
        <v>7</v>
      </c>
      <c r="M1877" s="28" t="s">
        <v>8</v>
      </c>
      <c r="N1877" s="28" t="s">
        <v>3700</v>
      </c>
      <c r="O1877" s="53" t="s">
        <v>4431</v>
      </c>
      <c r="P1877" s="59" t="s">
        <v>4432</v>
      </c>
      <c r="Q1877" s="21"/>
      <c r="R1877" s="1"/>
      <c r="S1877" s="1" t="str">
        <f aca="false">IF(E1877=F1877,"","NOT EQUAL")</f>
        <v/>
      </c>
      <c r="T1877" s="1" t="str">
        <f aca="false">IF(ISNA(VLOOKUP(P1877,'NEW XEQM.c'!D:D,1,0)),"--",VLOOKUP(P1877,'NEW XEQM.c'!D:G,3,0))</f>
        <v>--</v>
      </c>
      <c r="U1877" s="1" t="s">
        <v>4433</v>
      </c>
      <c r="W1877" s="0" t="e">
        <f aca="false">SUBSTITUTE(IF(AND(T1877="--",FIND("STD",E1877),FIND("fn",C1877)&gt;0,FIND("ITM_",P1877),I1877="CAT_FNCT"),E1877,""),"""","")</f>
        <v>#VALUE!</v>
      </c>
    </row>
    <row r="1878" customFormat="false" ht="15.75" hidden="false" customHeight="false" outlineLevel="0" collapsed="false">
      <c r="A1878" s="23" t="n">
        <f aca="false">IF(B1878=INT(B1878),ROW(),"")</f>
        <v>1878</v>
      </c>
      <c r="B1878" s="24" t="n">
        <f aca="false">IF(AND(MID(C1878,2,1)&lt;&gt;"/",MID(C1878,1,1)="/"),INT(B1877)+1,B1877+0.01)</f>
        <v>1834</v>
      </c>
      <c r="C1878" s="53" t="s">
        <v>4429</v>
      </c>
      <c r="D1878" s="53" t="n">
        <v>8</v>
      </c>
      <c r="E1878" s="54" t="s">
        <v>4434</v>
      </c>
      <c r="F1878" s="54" t="s">
        <v>4434</v>
      </c>
      <c r="G1878" s="55" t="n">
        <v>0</v>
      </c>
      <c r="H1878" s="55" t="n">
        <v>0</v>
      </c>
      <c r="I1878" s="56" t="s">
        <v>20</v>
      </c>
      <c r="J1878" s="54" t="s">
        <v>21</v>
      </c>
      <c r="K1878" s="57" t="s">
        <v>22</v>
      </c>
      <c r="L1878" s="58" t="s">
        <v>7</v>
      </c>
      <c r="M1878" s="28" t="s">
        <v>8</v>
      </c>
      <c r="N1878" s="28" t="s">
        <v>3700</v>
      </c>
      <c r="O1878" s="53" t="s">
        <v>4431</v>
      </c>
      <c r="P1878" s="59" t="s">
        <v>4435</v>
      </c>
      <c r="Q1878" s="21"/>
      <c r="R1878" s="1"/>
      <c r="S1878" s="1" t="str">
        <f aca="false">IF(E1878=F1878,"","NOT EQUAL")</f>
        <v/>
      </c>
      <c r="T1878" s="1" t="str">
        <f aca="false">IF(ISNA(VLOOKUP(P1878,'NEW XEQM.c'!D:D,1,0)),"--",VLOOKUP(P1878,'NEW XEQM.c'!D:G,3,0))</f>
        <v>--</v>
      </c>
      <c r="U1878" s="1" t="s">
        <v>4433</v>
      </c>
      <c r="W1878" s="0" t="e">
        <f aca="false">SUBSTITUTE(IF(AND(T1878="--",FIND("STD",E1878),FIND("fn",C1878)&gt;0,FIND("ITM_",P1878),I1878="CAT_FNCT"),E1878,""),"""","")</f>
        <v>#VALUE!</v>
      </c>
    </row>
    <row r="1879" customFormat="false" ht="15.75" hidden="false" customHeight="false" outlineLevel="0" collapsed="false">
      <c r="A1879" s="23" t="n">
        <f aca="false">IF(B1879=INT(B1879),ROW(),"")</f>
        <v>1879</v>
      </c>
      <c r="B1879" s="24" t="n">
        <f aca="false">IF(AND(MID(C1879,2,1)&lt;&gt;"/",MID(C1879,1,1)="/"),INT(B1878)+1,B1878+0.01)</f>
        <v>1835</v>
      </c>
      <c r="C1879" s="53" t="s">
        <v>4429</v>
      </c>
      <c r="D1879" s="53" t="n">
        <v>10</v>
      </c>
      <c r="E1879" s="54" t="s">
        <v>4436</v>
      </c>
      <c r="F1879" s="54" t="s">
        <v>4436</v>
      </c>
      <c r="G1879" s="55" t="n">
        <v>0</v>
      </c>
      <c r="H1879" s="55" t="n">
        <v>0</v>
      </c>
      <c r="I1879" s="56" t="s">
        <v>20</v>
      </c>
      <c r="J1879" s="54" t="s">
        <v>21</v>
      </c>
      <c r="K1879" s="57" t="s">
        <v>22</v>
      </c>
      <c r="L1879" s="58" t="s">
        <v>7</v>
      </c>
      <c r="M1879" s="28" t="s">
        <v>8</v>
      </c>
      <c r="N1879" s="28" t="s">
        <v>3700</v>
      </c>
      <c r="O1879" s="53" t="s">
        <v>4431</v>
      </c>
      <c r="P1879" s="59" t="s">
        <v>4437</v>
      </c>
      <c r="Q1879" s="21"/>
      <c r="R1879" s="1"/>
      <c r="S1879" s="1" t="str">
        <f aca="false">IF(E1879=F1879,"","NOT EQUAL")</f>
        <v/>
      </c>
      <c r="T1879" s="1" t="str">
        <f aca="false">IF(ISNA(VLOOKUP(P1879,'NEW XEQM.c'!D:D,1,0)),"--",VLOOKUP(P1879,'NEW XEQM.c'!D:G,3,0))</f>
        <v>--</v>
      </c>
      <c r="U1879" s="1" t="s">
        <v>4433</v>
      </c>
      <c r="W1879" s="0" t="e">
        <f aca="false">SUBSTITUTE(IF(AND(T1879="--",FIND("STD",E1879),FIND("fn",C1879)&gt;0,FIND("ITM_",P1879),I1879="CAT_FNCT"),E1879,""),"""","")</f>
        <v>#VALUE!</v>
      </c>
    </row>
    <row r="1880" customFormat="false" ht="15.75" hidden="false" customHeight="false" outlineLevel="0" collapsed="false">
      <c r="A1880" s="23" t="n">
        <f aca="false">IF(B1880=INT(B1880),ROW(),"")</f>
        <v>1880</v>
      </c>
      <c r="B1880" s="24" t="n">
        <f aca="false">IF(AND(MID(C1880,2,1)&lt;&gt;"/",MID(C1880,1,1)="/"),INT(B1879)+1,B1879+0.01)</f>
        <v>1836</v>
      </c>
      <c r="C1880" s="53" t="s">
        <v>4429</v>
      </c>
      <c r="D1880" s="53" t="n">
        <v>16</v>
      </c>
      <c r="E1880" s="54" t="s">
        <v>2299</v>
      </c>
      <c r="F1880" s="54" t="s">
        <v>2299</v>
      </c>
      <c r="G1880" s="55" t="n">
        <v>0</v>
      </c>
      <c r="H1880" s="55" t="n">
        <v>0</v>
      </c>
      <c r="I1880" s="56" t="s">
        <v>20</v>
      </c>
      <c r="J1880" s="54" t="s">
        <v>21</v>
      </c>
      <c r="K1880" s="57" t="s">
        <v>22</v>
      </c>
      <c r="L1880" s="58" t="s">
        <v>7</v>
      </c>
      <c r="M1880" s="28" t="s">
        <v>8</v>
      </c>
      <c r="N1880" s="28" t="s">
        <v>3700</v>
      </c>
      <c r="O1880" s="53" t="s">
        <v>4431</v>
      </c>
      <c r="P1880" s="59" t="s">
        <v>4438</v>
      </c>
      <c r="Q1880" s="21"/>
      <c r="R1880" s="1"/>
      <c r="S1880" s="1" t="str">
        <f aca="false">IF(E1880=F1880,"","NOT EQUAL")</f>
        <v/>
      </c>
      <c r="T1880" s="1" t="str">
        <f aca="false">IF(ISNA(VLOOKUP(P1880,'NEW XEQM.c'!D:D,1,0)),"--",VLOOKUP(P1880,'NEW XEQM.c'!D:G,3,0))</f>
        <v>--</v>
      </c>
      <c r="U1880" s="1" t="s">
        <v>4433</v>
      </c>
      <c r="W1880" s="0" t="e">
        <f aca="false">SUBSTITUTE(IF(AND(T1880="--",FIND("STD",E1880),FIND("fn",C1880)&gt;0,FIND("ITM_",P1880),I1880="CAT_FNCT"),E1880,""),"""","")</f>
        <v>#VALUE!</v>
      </c>
    </row>
    <row r="1881" customFormat="false" ht="15.75" hidden="false" customHeight="false" outlineLevel="0" collapsed="false">
      <c r="A1881" s="23" t="n">
        <f aca="false">IF(B1881=INT(B1881),ROW(),"")</f>
        <v>1881</v>
      </c>
      <c r="B1881" s="24" t="n">
        <f aca="false">IF(AND(MID(C1881,2,1)&lt;&gt;"/",MID(C1881,1,1)="/"),INT(B1880)+1,B1880+0.01)</f>
        <v>1837</v>
      </c>
      <c r="C1881" s="53" t="s">
        <v>3907</v>
      </c>
      <c r="D1881" s="53" t="n">
        <v>8</v>
      </c>
      <c r="E1881" s="54" t="s">
        <v>4439</v>
      </c>
      <c r="F1881" s="54" t="s">
        <v>4439</v>
      </c>
      <c r="G1881" s="55" t="n">
        <v>0</v>
      </c>
      <c r="H1881" s="55" t="n">
        <v>0</v>
      </c>
      <c r="I1881" s="56" t="s">
        <v>20</v>
      </c>
      <c r="J1881" s="54" t="s">
        <v>5</v>
      </c>
      <c r="K1881" s="57" t="s">
        <v>6</v>
      </c>
      <c r="L1881" s="58" t="s">
        <v>7</v>
      </c>
      <c r="M1881" s="28" t="s">
        <v>8</v>
      </c>
      <c r="N1881" s="28" t="s">
        <v>3700</v>
      </c>
      <c r="O1881" s="53" t="s">
        <v>4431</v>
      </c>
      <c r="P1881" s="59" t="s">
        <v>4440</v>
      </c>
      <c r="Q1881" s="21"/>
      <c r="R1881" s="1"/>
      <c r="S1881" s="1" t="str">
        <f aca="false">IF(E1881=F1881,"","NOT EQUAL")</f>
        <v/>
      </c>
      <c r="T1881" s="1" t="str">
        <f aca="false">IF(ISNA(VLOOKUP(P1881,'NEW XEQM.c'!D:D,1,0)),"--",VLOOKUP(P1881,'NEW XEQM.c'!D:G,3,0))</f>
        <v>--</v>
      </c>
      <c r="U1881" s="1" t="s">
        <v>4433</v>
      </c>
      <c r="W1881" s="0" t="e">
        <f aca="false">SUBSTITUTE(IF(AND(T1881="--",FIND("STD",E1881),FIND("fn",C1881)&gt;0,FIND("ITM_",P1881),I1881="CAT_FNCT"),E1881,""),"""","")</f>
        <v>#VALUE!</v>
      </c>
    </row>
    <row r="1882" customFormat="false" ht="15.75" hidden="false" customHeight="false" outlineLevel="0" collapsed="false">
      <c r="A1882" s="23" t="n">
        <f aca="false">IF(B1882=INT(B1882),ROW(),"")</f>
        <v>1882</v>
      </c>
      <c r="B1882" s="24" t="n">
        <f aca="false">IF(AND(MID(C1882,2,1)&lt;&gt;"/",MID(C1882,1,1)="/"),INT(B1881)+1,B1881+0.01)</f>
        <v>1838</v>
      </c>
      <c r="C1882" s="53" t="s">
        <v>3907</v>
      </c>
      <c r="D1882" s="53" t="n">
        <v>16</v>
      </c>
      <c r="E1882" s="54" t="s">
        <v>4441</v>
      </c>
      <c r="F1882" s="54" t="s">
        <v>4441</v>
      </c>
      <c r="G1882" s="55" t="n">
        <v>0</v>
      </c>
      <c r="H1882" s="55" t="n">
        <v>0</v>
      </c>
      <c r="I1882" s="56" t="s">
        <v>20</v>
      </c>
      <c r="J1882" s="54" t="s">
        <v>5</v>
      </c>
      <c r="K1882" s="57" t="s">
        <v>6</v>
      </c>
      <c r="L1882" s="58" t="s">
        <v>7</v>
      </c>
      <c r="M1882" s="28" t="s">
        <v>8</v>
      </c>
      <c r="N1882" s="28" t="s">
        <v>3700</v>
      </c>
      <c r="O1882" s="53" t="s">
        <v>4431</v>
      </c>
      <c r="P1882" s="59" t="s">
        <v>4442</v>
      </c>
      <c r="Q1882" s="21"/>
      <c r="R1882" s="1"/>
      <c r="S1882" s="1" t="str">
        <f aca="false">IF(E1882=F1882,"","NOT EQUAL")</f>
        <v/>
      </c>
      <c r="T1882" s="1" t="str">
        <f aca="false">IF(ISNA(VLOOKUP(P1882,'NEW XEQM.c'!D:D,1,0)),"--",VLOOKUP(P1882,'NEW XEQM.c'!D:G,3,0))</f>
        <v>--</v>
      </c>
      <c r="U1882" s="1" t="s">
        <v>4433</v>
      </c>
      <c r="W1882" s="0" t="e">
        <f aca="false">SUBSTITUTE(IF(AND(T1882="--",FIND("STD",E1882),FIND("fn",C1882)&gt;0,FIND("ITM_",P1882),I1882="CAT_FNCT"),E1882,""),"""","")</f>
        <v>#VALUE!</v>
      </c>
    </row>
    <row r="1883" customFormat="false" ht="15.75" hidden="false" customHeight="false" outlineLevel="0" collapsed="false">
      <c r="A1883" s="23" t="n">
        <f aca="false">IF(B1883=INT(B1883),ROW(),"")</f>
        <v>1883</v>
      </c>
      <c r="B1883" s="24" t="n">
        <f aca="false">IF(AND(MID(C1883,2,1)&lt;&gt;"/",MID(C1883,1,1)="/"),INT(B1882)+1,B1882+0.01)</f>
        <v>1839</v>
      </c>
      <c r="C1883" s="53" t="s">
        <v>3907</v>
      </c>
      <c r="D1883" s="53" t="n">
        <v>32</v>
      </c>
      <c r="E1883" s="54" t="s">
        <v>4443</v>
      </c>
      <c r="F1883" s="54" t="s">
        <v>4443</v>
      </c>
      <c r="G1883" s="55" t="n">
        <v>0</v>
      </c>
      <c r="H1883" s="55" t="n">
        <v>0</v>
      </c>
      <c r="I1883" s="56" t="s">
        <v>20</v>
      </c>
      <c r="J1883" s="54" t="s">
        <v>5</v>
      </c>
      <c r="K1883" s="57" t="s">
        <v>6</v>
      </c>
      <c r="L1883" s="58" t="s">
        <v>7</v>
      </c>
      <c r="M1883" s="28" t="s">
        <v>8</v>
      </c>
      <c r="N1883" s="28" t="s">
        <v>3700</v>
      </c>
      <c r="O1883" s="53" t="s">
        <v>4431</v>
      </c>
      <c r="P1883" s="59" t="s">
        <v>4444</v>
      </c>
      <c r="Q1883" s="21"/>
      <c r="R1883" s="1"/>
      <c r="S1883" s="1" t="str">
        <f aca="false">IF(E1883=F1883,"","NOT EQUAL")</f>
        <v/>
      </c>
      <c r="T1883" s="1" t="str">
        <f aca="false">IF(ISNA(VLOOKUP(P1883,'NEW XEQM.c'!D:D,1,0)),"--",VLOOKUP(P1883,'NEW XEQM.c'!D:G,3,0))</f>
        <v>--</v>
      </c>
      <c r="U1883" s="1" t="s">
        <v>4433</v>
      </c>
      <c r="W1883" s="0" t="e">
        <f aca="false">SUBSTITUTE(IF(AND(T1883="--",FIND("STD",E1883),FIND("fn",C1883)&gt;0,FIND("ITM_",P1883),I1883="CAT_FNCT"),E1883,""),"""","")</f>
        <v>#VALUE!</v>
      </c>
    </row>
    <row r="1884" customFormat="false" ht="15.75" hidden="false" customHeight="false" outlineLevel="0" collapsed="false">
      <c r="A1884" s="23" t="n">
        <f aca="false">IF(B1884=INT(B1884),ROW(),"")</f>
        <v>1884</v>
      </c>
      <c r="B1884" s="24" t="n">
        <f aca="false">IF(AND(MID(C1884,2,1)&lt;&gt;"/",MID(C1884,1,1)="/"),INT(B1883)+1,B1883+0.01)</f>
        <v>1840</v>
      </c>
      <c r="C1884" s="53" t="s">
        <v>3907</v>
      </c>
      <c r="D1884" s="53" t="n">
        <v>64</v>
      </c>
      <c r="E1884" s="54" t="s">
        <v>4445</v>
      </c>
      <c r="F1884" s="54" t="s">
        <v>4445</v>
      </c>
      <c r="G1884" s="55" t="n">
        <v>0</v>
      </c>
      <c r="H1884" s="55" t="n">
        <v>0</v>
      </c>
      <c r="I1884" s="56" t="s">
        <v>20</v>
      </c>
      <c r="J1884" s="54" t="s">
        <v>5</v>
      </c>
      <c r="K1884" s="57" t="s">
        <v>6</v>
      </c>
      <c r="L1884" s="58" t="s">
        <v>7</v>
      </c>
      <c r="M1884" s="28" t="s">
        <v>8</v>
      </c>
      <c r="N1884" s="28" t="s">
        <v>3700</v>
      </c>
      <c r="O1884" s="53" t="s">
        <v>4431</v>
      </c>
      <c r="P1884" s="59" t="s">
        <v>4446</v>
      </c>
      <c r="Q1884" s="21"/>
      <c r="R1884" s="1"/>
      <c r="S1884" s="1" t="str">
        <f aca="false">IF(E1884=F1884,"","NOT EQUAL")</f>
        <v/>
      </c>
      <c r="T1884" s="1" t="str">
        <f aca="false">IF(ISNA(VLOOKUP(P1884,'NEW XEQM.c'!D:D,1,0)),"--",VLOOKUP(P1884,'NEW XEQM.c'!D:G,3,0))</f>
        <v>--</v>
      </c>
      <c r="U1884" s="1" t="s">
        <v>4433</v>
      </c>
      <c r="W1884" s="0" t="e">
        <f aca="false">SUBSTITUTE(IF(AND(T1884="--",FIND("STD",E1884),FIND("fn",C1884)&gt;0,FIND("ITM_",P1884),I1884="CAT_FNCT"),E1884,""),"""","")</f>
        <v>#VALUE!</v>
      </c>
    </row>
    <row r="1885" customFormat="false" ht="15.75" hidden="false" customHeight="false" outlineLevel="0" collapsed="false">
      <c r="A1885" s="23" t="n">
        <f aca="false">IF(B1885=INT(B1885),ROW(),"")</f>
        <v>1885</v>
      </c>
      <c r="B1885" s="24" t="n">
        <f aca="false">IF(AND(MID(C1885,2,1)&lt;&gt;"/",MID(C1885,1,1)="/"),INT(B1884)+1,B1884+0.01)</f>
        <v>1841</v>
      </c>
      <c r="C1885" s="53" t="s">
        <v>4447</v>
      </c>
      <c r="D1885" s="53" t="s">
        <v>1</v>
      </c>
      <c r="E1885" s="149" t="s">
        <v>4448</v>
      </c>
      <c r="F1885" s="149" t="s">
        <v>4448</v>
      </c>
      <c r="G1885" s="183" t="n">
        <v>0</v>
      </c>
      <c r="H1885" s="183" t="n">
        <v>0</v>
      </c>
      <c r="I1885" s="44" t="s">
        <v>20</v>
      </c>
      <c r="J1885" s="17" t="s">
        <v>21</v>
      </c>
      <c r="K1885" s="27" t="s">
        <v>22</v>
      </c>
      <c r="L1885" s="28" t="s">
        <v>7</v>
      </c>
      <c r="M1885" s="28" t="s">
        <v>8</v>
      </c>
      <c r="N1885" s="28" t="s">
        <v>3700</v>
      </c>
      <c r="O1885" s="28"/>
      <c r="P1885" s="20" t="s">
        <v>4449</v>
      </c>
      <c r="Q1885" s="21"/>
      <c r="R1885" s="1"/>
      <c r="S1885" s="1" t="str">
        <f aca="false">IF(E1885=F1885,"","NOT EQUAL")</f>
        <v/>
      </c>
      <c r="T1885" s="1" t="str">
        <f aca="false">IF(ISNA(VLOOKUP(P1885,'NEW XEQM.c'!D:D,1,0)),"--",VLOOKUP(P1885,'NEW XEQM.c'!D:G,3,0))</f>
        <v>HOUR</v>
      </c>
      <c r="U1885" s="1"/>
      <c r="W1885" s="0" t="e">
        <f aca="false">SUBSTITUTE(IF(AND(T1885="--",FIND("STD",E1885),FIND("fn",C1885)&gt;0,FIND("ITM_",P1885),I1885="CAT_FNCT"),E1885,""),"""","")</f>
        <v>#VALUE!</v>
      </c>
    </row>
    <row r="1886" customFormat="false" ht="15.75" hidden="false" customHeight="false" outlineLevel="0" collapsed="false">
      <c r="A1886" s="23" t="n">
        <f aca="false">IF(B1886=INT(B1886),ROW(),"")</f>
        <v>1886</v>
      </c>
      <c r="B1886" s="24" t="n">
        <f aca="false">IF(AND(MID(C1886,2,1)&lt;&gt;"/",MID(C1886,1,1)="/"),INT(B1885)+1,B1885+0.01)</f>
        <v>1842</v>
      </c>
      <c r="C1886" s="53" t="s">
        <v>4450</v>
      </c>
      <c r="D1886" s="53" t="s">
        <v>1</v>
      </c>
      <c r="E1886" s="149" t="s">
        <v>4451</v>
      </c>
      <c r="F1886" s="149" t="s">
        <v>4451</v>
      </c>
      <c r="G1886" s="183" t="n">
        <v>0</v>
      </c>
      <c r="H1886" s="183" t="n">
        <v>0</v>
      </c>
      <c r="I1886" s="44" t="s">
        <v>20</v>
      </c>
      <c r="J1886" s="17" t="s">
        <v>21</v>
      </c>
      <c r="K1886" s="27" t="s">
        <v>22</v>
      </c>
      <c r="L1886" s="28" t="s">
        <v>7</v>
      </c>
      <c r="M1886" s="28" t="s">
        <v>8</v>
      </c>
      <c r="N1886" s="28" t="s">
        <v>3700</v>
      </c>
      <c r="O1886" s="28"/>
      <c r="P1886" s="20" t="s">
        <v>4452</v>
      </c>
      <c r="Q1886" s="21"/>
      <c r="R1886" s="1"/>
      <c r="S1886" s="1" t="str">
        <f aca="false">IF(E1886=F1886,"","NOT EQUAL")</f>
        <v/>
      </c>
      <c r="T1886" s="1" t="str">
        <f aca="false">IF(ISNA(VLOOKUP(P1886,'NEW XEQM.c'!D:D,1,0)),"--",VLOOKUP(P1886,'NEW XEQM.c'!D:G,3,0))</f>
        <v>MINUTE</v>
      </c>
      <c r="U1886" s="1"/>
      <c r="W1886" s="0" t="e">
        <f aca="false">SUBSTITUTE(IF(AND(T1886="--",FIND("STD",E1886),FIND("fn",C1886)&gt;0,FIND("ITM_",P1886),I1886="CAT_FNCT"),E1886,""),"""","")</f>
        <v>#VALUE!</v>
      </c>
    </row>
    <row r="1887" customFormat="false" ht="15.75" hidden="false" customHeight="false" outlineLevel="0" collapsed="false">
      <c r="A1887" s="23" t="n">
        <f aca="false">IF(B1887=INT(B1887),ROW(),"")</f>
        <v>1887</v>
      </c>
      <c r="B1887" s="24" t="n">
        <f aca="false">IF(AND(MID(C1887,2,1)&lt;&gt;"/",MID(C1887,1,1)="/"),INT(B1886)+1,B1886+0.01)</f>
        <v>1843</v>
      </c>
      <c r="C1887" s="53" t="s">
        <v>4453</v>
      </c>
      <c r="D1887" s="53" t="s">
        <v>1</v>
      </c>
      <c r="E1887" s="149" t="s">
        <v>4454</v>
      </c>
      <c r="F1887" s="149" t="s">
        <v>4454</v>
      </c>
      <c r="G1887" s="183" t="n">
        <v>0</v>
      </c>
      <c r="H1887" s="183" t="n">
        <v>0</v>
      </c>
      <c r="I1887" s="44" t="s">
        <v>20</v>
      </c>
      <c r="J1887" s="17" t="s">
        <v>21</v>
      </c>
      <c r="K1887" s="27" t="s">
        <v>22</v>
      </c>
      <c r="L1887" s="28" t="s">
        <v>7</v>
      </c>
      <c r="M1887" s="28" t="s">
        <v>8</v>
      </c>
      <c r="N1887" s="28" t="s">
        <v>3700</v>
      </c>
      <c r="O1887" s="28"/>
      <c r="P1887" s="20" t="s">
        <v>4455</v>
      </c>
      <c r="Q1887" s="21"/>
      <c r="R1887" s="1"/>
      <c r="S1887" s="1" t="str">
        <f aca="false">IF(E1887=F1887,"","NOT EQUAL")</f>
        <v/>
      </c>
      <c r="T1887" s="1" t="str">
        <f aca="false">IF(ISNA(VLOOKUP(P1887,'NEW XEQM.c'!D:D,1,0)),"--",VLOOKUP(P1887,'NEW XEQM.c'!D:G,3,0))</f>
        <v>SEC</v>
      </c>
      <c r="U1887" s="1"/>
      <c r="W1887" s="0" t="e">
        <f aca="false">SUBSTITUTE(IF(AND(T1887="--",FIND("STD",E1887),FIND("fn",C1887)&gt;0,FIND("ITM_",P1887),I1887="CAT_FNCT"),E1887,""),"""","")</f>
        <v>#VALUE!</v>
      </c>
    </row>
    <row r="1888" customFormat="false" ht="15.75" hidden="false" customHeight="false" outlineLevel="0" collapsed="false">
      <c r="A1888" s="23" t="n">
        <f aca="false">IF(B1888=INT(B1888),ROW(),"")</f>
        <v>1888</v>
      </c>
      <c r="B1888" s="24" t="n">
        <f aca="false">IF(AND(MID(C1888,2,1)&lt;&gt;"/",MID(C1888,1,1)="/"),INT(B1887)+1,B1887+0.01)</f>
        <v>1844</v>
      </c>
      <c r="C1888" s="53" t="s">
        <v>4456</v>
      </c>
      <c r="D1888" s="53" t="s">
        <v>1</v>
      </c>
      <c r="E1888" s="26" t="s">
        <v>4457</v>
      </c>
      <c r="F1888" s="26" t="s">
        <v>4457</v>
      </c>
      <c r="G1888" s="50" t="n">
        <v>0</v>
      </c>
      <c r="H1888" s="50" t="n">
        <v>0</v>
      </c>
      <c r="I1888" s="44" t="s">
        <v>20</v>
      </c>
      <c r="J1888" s="17" t="s">
        <v>21</v>
      </c>
      <c r="K1888" s="27" t="s">
        <v>22</v>
      </c>
      <c r="L1888" s="28" t="s">
        <v>7</v>
      </c>
      <c r="M1888" s="28" t="s">
        <v>8</v>
      </c>
      <c r="N1888" s="28" t="s">
        <v>3700</v>
      </c>
      <c r="O1888" s="28"/>
      <c r="P1888" s="20" t="s">
        <v>4458</v>
      </c>
      <c r="Q1888" s="21"/>
      <c r="R1888" s="1"/>
      <c r="S1888" s="1" t="str">
        <f aca="false">IF(E1888=F1888,"","NOT EQUAL")</f>
        <v/>
      </c>
      <c r="T1888" s="1" t="str">
        <f aca="false">IF(ISNA(VLOOKUP(P1888,'NEW XEQM.c'!D:D,1,0)),"--",VLOOKUP(P1888,'NEW XEQM.c'!D:G,3,0))</f>
        <v>--</v>
      </c>
      <c r="U1888" s="1"/>
      <c r="W1888" s="0" t="str">
        <f aca="false">SUBSTITUTE(IF(AND(T1888="--",FIND("STD",E1888),FIND("fn",C1888)&gt;0,FIND("ITM_",P1888),I1888="CAT_FNCT"),E1888,""),"""","")</f>
        <v>STD_RIGHT_ARROW TIME</v>
      </c>
    </row>
    <row r="1889" customFormat="false" ht="15.75" hidden="false" customHeight="false" outlineLevel="0" collapsed="false">
      <c r="A1889" s="23" t="n">
        <f aca="false">IF(B1889=INT(B1889),ROW(),"")</f>
        <v>1889</v>
      </c>
      <c r="B1889" s="24" t="n">
        <f aca="false">IF(AND(MID(C1889,2,1)&lt;&gt;"/",MID(C1889,1,1)="/"),INT(B1888)+1,B1888+0.01)</f>
        <v>1845</v>
      </c>
      <c r="C1889" s="53" t="s">
        <v>4459</v>
      </c>
      <c r="D1889" s="53" t="s">
        <v>1</v>
      </c>
      <c r="E1889" s="149" t="s">
        <v>4460</v>
      </c>
      <c r="F1889" s="149" t="s">
        <v>4460</v>
      </c>
      <c r="G1889" s="183" t="n">
        <v>0</v>
      </c>
      <c r="H1889" s="183" t="n">
        <v>0</v>
      </c>
      <c r="I1889" s="44" t="s">
        <v>20</v>
      </c>
      <c r="J1889" s="17" t="s">
        <v>21</v>
      </c>
      <c r="K1889" s="27" t="s">
        <v>22</v>
      </c>
      <c r="L1889" s="28" t="s">
        <v>7</v>
      </c>
      <c r="M1889" s="28" t="s">
        <v>8</v>
      </c>
      <c r="N1889" s="28" t="s">
        <v>3700</v>
      </c>
      <c r="O1889" s="28"/>
      <c r="P1889" s="20" t="s">
        <v>4461</v>
      </c>
      <c r="Q1889" s="21"/>
      <c r="R1889" s="1"/>
      <c r="S1889" s="1" t="str">
        <f aca="false">IF(E1889=F1889,"","NOT EQUAL")</f>
        <v/>
      </c>
      <c r="T1889" s="1" t="str">
        <f aca="false">IF(ISNA(VLOOKUP(P1889,'NEW XEQM.c'!D:D,1,0)),"--",VLOOKUP(P1889,'NEW XEQM.c'!D:G,3,0))</f>
        <v>--</v>
      </c>
      <c r="U1889" s="1"/>
      <c r="W1889" s="0" t="str">
        <f aca="false">SUBSTITUTE(IF(AND(T1889="--",FIND("STD",E1889),FIND("fn",C1889)&gt;0,FIND("ITM_",P1889),I1889="CAT_FNCT"),E1889,""),"""","")</f>
        <v>TIME STD_RIGHT_ARROW</v>
      </c>
    </row>
    <row r="1890" customFormat="false" ht="15.75" hidden="false" customHeight="false" outlineLevel="0" collapsed="false">
      <c r="A1890" s="23" t="n">
        <f aca="false">IF(B1890=INT(B1890),ROW(),"")</f>
        <v>1890</v>
      </c>
      <c r="B1890" s="24" t="n">
        <f aca="false">IF(AND(MID(C1890,2,1)&lt;&gt;"/",MID(C1890,1,1)="/"),INT(B1889)+1,B1889+0.01)</f>
        <v>1846</v>
      </c>
      <c r="C1890" s="53" t="s">
        <v>4333</v>
      </c>
      <c r="D1890" s="53" t="s">
        <v>4462</v>
      </c>
      <c r="E1890" s="54" t="s">
        <v>1316</v>
      </c>
      <c r="F1890" s="54" t="s">
        <v>1316</v>
      </c>
      <c r="G1890" s="55" t="n">
        <v>0</v>
      </c>
      <c r="H1890" s="55" t="n">
        <v>0</v>
      </c>
      <c r="I1890" s="56" t="s">
        <v>20</v>
      </c>
      <c r="J1890" s="54" t="s">
        <v>5</v>
      </c>
      <c r="K1890" s="57" t="s">
        <v>6</v>
      </c>
      <c r="L1890" s="58" t="s">
        <v>7</v>
      </c>
      <c r="M1890" s="58" t="s">
        <v>244</v>
      </c>
      <c r="N1890" s="28" t="s">
        <v>4335</v>
      </c>
      <c r="O1890" s="53" t="s">
        <v>4463</v>
      </c>
      <c r="P1890" s="59" t="s">
        <v>4464</v>
      </c>
      <c r="Q1890" s="21"/>
      <c r="R1890" s="1"/>
      <c r="S1890" s="1" t="str">
        <f aca="false">IF(E1890=F1890,"","NOT EQUAL")</f>
        <v/>
      </c>
      <c r="T1890" s="1" t="str">
        <f aca="false">IF(ISNA(VLOOKUP(P1890,'NEW XEQM.c'!D:D,1,0)),"--",VLOOKUP(P1890,'NEW XEQM.c'!D:G,3,0))</f>
        <v>--</v>
      </c>
      <c r="U1890" s="1" t="s">
        <v>3661</v>
      </c>
      <c r="W1890" s="0" t="e">
        <f aca="false">SUBSTITUTE(IF(AND(T1890="--",FIND("STD",E1890),FIND("fn",C1890)&gt;0,FIND("ITM_",P1890),I1890="CAT_FNCT"),E1890,""),"""","")</f>
        <v>#VALUE!</v>
      </c>
    </row>
    <row r="1891" customFormat="false" ht="15.75" hidden="false" customHeight="false" outlineLevel="0" collapsed="false">
      <c r="A1891" s="23" t="n">
        <f aca="false">IF(B1891=INT(B1891),ROW(),"")</f>
        <v>1891</v>
      </c>
      <c r="B1891" s="24" t="n">
        <f aca="false">IF(AND(MID(C1891,2,1)&lt;&gt;"/",MID(C1891,1,1)="/"),INT(B1890)+1,B1890+0.01)</f>
        <v>1847</v>
      </c>
      <c r="C1891" s="53" t="s">
        <v>1376</v>
      </c>
      <c r="D1891" s="53" t="s">
        <v>4465</v>
      </c>
      <c r="E1891" s="57" t="s">
        <v>2</v>
      </c>
      <c r="F1891" s="57" t="s">
        <v>4466</v>
      </c>
      <c r="G1891" s="216" t="n">
        <v>0</v>
      </c>
      <c r="H1891" s="216" t="n">
        <v>0</v>
      </c>
      <c r="I1891" s="44" t="s">
        <v>4</v>
      </c>
      <c r="J1891" s="17" t="s">
        <v>5</v>
      </c>
      <c r="K1891" s="27" t="s">
        <v>6</v>
      </c>
      <c r="L1891" s="28" t="s">
        <v>7</v>
      </c>
      <c r="M1891" s="28" t="s">
        <v>244</v>
      </c>
      <c r="N1891" s="28" t="s">
        <v>3700</v>
      </c>
      <c r="O1891" s="53" t="s">
        <v>4370</v>
      </c>
      <c r="P1891" s="59" t="s">
        <v>4465</v>
      </c>
      <c r="Q1891" s="21"/>
      <c r="R1891" s="1"/>
      <c r="S1891" s="1" t="str">
        <f aca="false">IF(E1891=F1891,"","NOT EQUAL")</f>
        <v>NOT EQUAL</v>
      </c>
      <c r="T1891" s="1" t="str">
        <f aca="false">IF(ISNA(VLOOKUP(P1891,'NEW XEQM.c'!D:D,1,0)),"--",VLOOKUP(P1891,'NEW XEQM.c'!D:G,3,0))</f>
        <v>--</v>
      </c>
      <c r="U1891" s="1"/>
      <c r="W1891" s="0" t="e">
        <f aca="false">SUBSTITUTE(IF(AND(T1891="--",FIND("STD",E1891),FIND("fn",C1891)&gt;0,FIND("ITM_",P1891),I1891="CAT_FNCT"),E1891,""),"""","")</f>
        <v>#VALUE!</v>
      </c>
    </row>
    <row r="1892" customFormat="false" ht="15.75" hidden="false" customHeight="false" outlineLevel="0" collapsed="false">
      <c r="A1892" s="23" t="n">
        <f aca="false">IF(B1892=INT(B1892),ROW(),"")</f>
        <v>1892</v>
      </c>
      <c r="B1892" s="24" t="n">
        <f aca="false">IF(AND(MID(C1892,2,1)&lt;&gt;"/",MID(C1892,1,1)="/"),INT(B1891)+1,B1891+0.01)</f>
        <v>1848</v>
      </c>
      <c r="C1892" s="53" t="s">
        <v>1376</v>
      </c>
      <c r="D1892" s="53" t="s">
        <v>4467</v>
      </c>
      <c r="E1892" s="54" t="s">
        <v>2</v>
      </c>
      <c r="F1892" s="54" t="s">
        <v>4468</v>
      </c>
      <c r="G1892" s="55" t="n">
        <v>0</v>
      </c>
      <c r="H1892" s="55" t="n">
        <v>0</v>
      </c>
      <c r="I1892" s="44" t="s">
        <v>4</v>
      </c>
      <c r="J1892" s="17" t="s">
        <v>5</v>
      </c>
      <c r="K1892" s="27" t="s">
        <v>6</v>
      </c>
      <c r="L1892" s="28" t="s">
        <v>7</v>
      </c>
      <c r="M1892" s="28" t="s">
        <v>244</v>
      </c>
      <c r="N1892" s="28" t="s">
        <v>3700</v>
      </c>
      <c r="O1892" s="53" t="s">
        <v>4370</v>
      </c>
      <c r="P1892" s="59" t="s">
        <v>4467</v>
      </c>
      <c r="Q1892" s="21"/>
      <c r="R1892" s="1"/>
      <c r="S1892" s="1" t="str">
        <f aca="false">IF(E1892=F1892,"","NOT EQUAL")</f>
        <v>NOT EQUAL</v>
      </c>
      <c r="T1892" s="1" t="str">
        <f aca="false">IF(ISNA(VLOOKUP(P1892,'NEW XEQM.c'!D:D,1,0)),"--",VLOOKUP(P1892,'NEW XEQM.c'!D:G,3,0))</f>
        <v>--</v>
      </c>
      <c r="U1892" s="1"/>
      <c r="W1892" s="0" t="e">
        <f aca="false">SUBSTITUTE(IF(AND(T1892="--",FIND("STD",E1892),FIND("fn",C1892)&gt;0,FIND("ITM_",P1892),I1892="CAT_FNCT"),E1892,""),"""","")</f>
        <v>#VALUE!</v>
      </c>
    </row>
    <row r="1893" customFormat="false" ht="15.75" hidden="false" customHeight="false" outlineLevel="0" collapsed="false">
      <c r="A1893" s="23" t="n">
        <f aca="false">IF(B1893=INT(B1893),ROW(),"")</f>
        <v>1893</v>
      </c>
      <c r="B1893" s="24" t="n">
        <f aca="false">IF(AND(MID(C1893,2,1)&lt;&gt;"/",MID(C1893,1,1)="/"),INT(B1892)+1,B1892+0.01)</f>
        <v>1849</v>
      </c>
      <c r="C1893" s="53" t="s">
        <v>1376</v>
      </c>
      <c r="D1893" s="53" t="s">
        <v>4469</v>
      </c>
      <c r="E1893" s="54" t="s">
        <v>2</v>
      </c>
      <c r="F1893" s="54" t="s">
        <v>4470</v>
      </c>
      <c r="G1893" s="55" t="n">
        <v>0</v>
      </c>
      <c r="H1893" s="55" t="n">
        <v>0</v>
      </c>
      <c r="I1893" s="44" t="s">
        <v>4</v>
      </c>
      <c r="J1893" s="17" t="s">
        <v>5</v>
      </c>
      <c r="K1893" s="27" t="s">
        <v>6</v>
      </c>
      <c r="L1893" s="28" t="s">
        <v>7</v>
      </c>
      <c r="M1893" s="28" t="s">
        <v>244</v>
      </c>
      <c r="N1893" s="28" t="s">
        <v>3700</v>
      </c>
      <c r="O1893" s="53" t="s">
        <v>4370</v>
      </c>
      <c r="P1893" s="59" t="s">
        <v>4469</v>
      </c>
      <c r="Q1893" s="21"/>
      <c r="R1893" s="1"/>
      <c r="S1893" s="1" t="str">
        <f aca="false">IF(E1893=F1893,"","NOT EQUAL")</f>
        <v>NOT EQUAL</v>
      </c>
      <c r="T1893" s="1" t="str">
        <f aca="false">IF(ISNA(VLOOKUP(P1893,'NEW XEQM.c'!D:D,1,0)),"--",VLOOKUP(P1893,'NEW XEQM.c'!D:G,3,0))</f>
        <v>--</v>
      </c>
      <c r="U1893" s="1"/>
      <c r="W1893" s="0" t="e">
        <f aca="false">SUBSTITUTE(IF(AND(T1893="--",FIND("STD",E1893),FIND("fn",C1893)&gt;0,FIND("ITM_",P1893),I1893="CAT_FNCT"),E1893,""),"""","")</f>
        <v>#VALUE!</v>
      </c>
    </row>
    <row r="1894" customFormat="false" ht="15.75" hidden="false" customHeight="false" outlineLevel="0" collapsed="false">
      <c r="A1894" s="23" t="n">
        <f aca="false">IF(B1894=INT(B1894),ROW(),"")</f>
        <v>1894</v>
      </c>
      <c r="B1894" s="24" t="n">
        <f aca="false">IF(AND(MID(C1894,2,1)&lt;&gt;"/",MID(C1894,1,1)="/"),INT(B1893)+1,B1893+0.01)</f>
        <v>1850</v>
      </c>
      <c r="C1894" s="53" t="s">
        <v>4153</v>
      </c>
      <c r="D1894" s="53" t="s">
        <v>4471</v>
      </c>
      <c r="E1894" s="54" t="s">
        <v>4472</v>
      </c>
      <c r="F1894" s="54" t="s">
        <v>4472</v>
      </c>
      <c r="G1894" s="55" t="n">
        <v>0</v>
      </c>
      <c r="H1894" s="55" t="n">
        <v>0</v>
      </c>
      <c r="I1894" s="56" t="s">
        <v>20</v>
      </c>
      <c r="J1894" s="54" t="s">
        <v>21</v>
      </c>
      <c r="K1894" s="57" t="s">
        <v>22</v>
      </c>
      <c r="L1894" s="58" t="s">
        <v>7</v>
      </c>
      <c r="M1894" s="28" t="s">
        <v>8</v>
      </c>
      <c r="N1894" s="28" t="s">
        <v>3700</v>
      </c>
      <c r="O1894" s="53" t="s">
        <v>4473</v>
      </c>
      <c r="P1894" s="59" t="s">
        <v>4471</v>
      </c>
      <c r="Q1894" s="21"/>
      <c r="R1894" s="1"/>
      <c r="S1894" s="1" t="str">
        <f aca="false">IF(E1894=F1894,"","NOT EQUAL")</f>
        <v/>
      </c>
      <c r="T1894" s="1" t="str">
        <f aca="false">IF(ISNA(VLOOKUP(P1894,'NEW XEQM.c'!D:D,1,0)),"--",VLOOKUP(P1894,'NEW XEQM.c'!D:G,3,0))</f>
        <v>COMPLEX</v>
      </c>
      <c r="U1894" s="1" t="s">
        <v>110</v>
      </c>
      <c r="W1894" s="0" t="e">
        <f aca="false">SUBSTITUTE(IF(AND(T1894="--",FIND("STD",E1894),FIND("fn",C1894)&gt;0,FIND("ITM_",P1894),I1894="CAT_FNCT"),E1894,""),"""","")</f>
        <v>#VALUE!</v>
      </c>
    </row>
    <row r="1895" customFormat="false" ht="15.75" hidden="false" customHeight="false" outlineLevel="0" collapsed="false">
      <c r="A1895" s="23" t="n">
        <f aca="false">IF(B1895=INT(B1895),ROW(),"")</f>
        <v>1895</v>
      </c>
      <c r="B1895" s="24" t="n">
        <f aca="false">IF(AND(MID(C1895,2,1)&lt;&gt;"/",MID(C1895,1,1)="/"),INT(B1894)+1,B1894+0.01)</f>
        <v>1851</v>
      </c>
      <c r="C1895" s="53" t="s">
        <v>4474</v>
      </c>
      <c r="D1895" s="53" t="s">
        <v>1</v>
      </c>
      <c r="E1895" s="54" t="s">
        <v>4475</v>
      </c>
      <c r="F1895" s="54" t="s">
        <v>4476</v>
      </c>
      <c r="G1895" s="55" t="n">
        <v>0</v>
      </c>
      <c r="H1895" s="55" t="n">
        <v>0</v>
      </c>
      <c r="I1895" s="56" t="s">
        <v>20</v>
      </c>
      <c r="J1895" s="54" t="s">
        <v>21</v>
      </c>
      <c r="K1895" s="57" t="s">
        <v>22</v>
      </c>
      <c r="L1895" s="58" t="s">
        <v>7</v>
      </c>
      <c r="M1895" s="28" t="s">
        <v>8</v>
      </c>
      <c r="N1895" s="28" t="s">
        <v>3700</v>
      </c>
      <c r="O1895" s="53" t="s">
        <v>4477</v>
      </c>
      <c r="P1895" s="59" t="s">
        <v>4478</v>
      </c>
      <c r="Q1895" s="21"/>
      <c r="R1895" s="1"/>
      <c r="S1895" s="1" t="str">
        <f aca="false">IF(E1895=F1895,"","NOT EQUAL")</f>
        <v>NOT EQUAL</v>
      </c>
      <c r="T1895" s="1" t="str">
        <f aca="false">IF(ISNA(VLOOKUP(P1895,'NEW XEQM.c'!D:D,1,0)),"--",VLOOKUP(P1895,'NEW XEQM.c'!D:G,3,0))</f>
        <v>&gt;POLAR</v>
      </c>
      <c r="U1895" s="1" t="s">
        <v>110</v>
      </c>
      <c r="W1895" s="0" t="str">
        <f aca="false">SUBSTITUTE(IF(AND(T1895="--",FIND("STD",E1895),FIND("fn",C1895)&gt;0,FIND("ITM_",P1895),I1895="CAT_FNCT"),E1895,""),"""","")</f>
        <v/>
      </c>
    </row>
    <row r="1896" customFormat="false" ht="15.75" hidden="false" customHeight="false" outlineLevel="0" collapsed="false">
      <c r="A1896" s="23" t="n">
        <f aca="false">IF(B1896=INT(B1896),ROW(),"")</f>
        <v>1896</v>
      </c>
      <c r="B1896" s="24" t="n">
        <f aca="false">IF(AND(MID(C1896,2,1)&lt;&gt;"/",MID(C1896,1,1)="/"),INT(B1895)+1,B1895+0.01)</f>
        <v>1852</v>
      </c>
      <c r="C1896" s="53" t="s">
        <v>4479</v>
      </c>
      <c r="D1896" s="53" t="s">
        <v>1</v>
      </c>
      <c r="E1896" s="54" t="s">
        <v>4480</v>
      </c>
      <c r="F1896" s="54" t="s">
        <v>4481</v>
      </c>
      <c r="G1896" s="216" t="n">
        <v>0</v>
      </c>
      <c r="H1896" s="216" t="n">
        <v>0</v>
      </c>
      <c r="I1896" s="56" t="s">
        <v>20</v>
      </c>
      <c r="J1896" s="54" t="s">
        <v>21</v>
      </c>
      <c r="K1896" s="57" t="s">
        <v>22</v>
      </c>
      <c r="L1896" s="58" t="s">
        <v>7</v>
      </c>
      <c r="M1896" s="28" t="s">
        <v>8</v>
      </c>
      <c r="N1896" s="28" t="s">
        <v>3700</v>
      </c>
      <c r="O1896" s="53" t="s">
        <v>4482</v>
      </c>
      <c r="P1896" s="59" t="s">
        <v>4483</v>
      </c>
      <c r="Q1896" s="21"/>
      <c r="R1896" s="1"/>
      <c r="S1896" s="1" t="str">
        <f aca="false">IF(E1896=F1896,"","NOT EQUAL")</f>
        <v>NOT EQUAL</v>
      </c>
      <c r="T1896" s="1" t="str">
        <f aca="false">IF(ISNA(VLOOKUP(P1896,'NEW XEQM.c'!D:D,1,0)),"--",VLOOKUP(P1896,'NEW XEQM.c'!D:G,3,0))</f>
        <v>&gt;RECT</v>
      </c>
      <c r="U1896" s="1" t="s">
        <v>110</v>
      </c>
      <c r="W1896" s="0" t="str">
        <f aca="false">SUBSTITUTE(IF(AND(T1896="--",FIND("STD",E1896),FIND("fn",C1896)&gt;0,FIND("ITM_",P1896),I1896="CAT_FNCT"),E1896,""),"""","")</f>
        <v/>
      </c>
    </row>
    <row r="1897" customFormat="false" ht="15.75" hidden="false" customHeight="false" outlineLevel="0" collapsed="false">
      <c r="A1897" s="23" t="n">
        <f aca="false">IF(B1897=INT(B1897),ROW(),"")</f>
        <v>1897</v>
      </c>
      <c r="B1897" s="24" t="n">
        <f aca="false">IF(AND(MID(C1897,2,1)&lt;&gt;"/",MID(C1897,1,1)="/"),INT(B1896)+1,B1896+0.01)</f>
        <v>1853</v>
      </c>
      <c r="C1897" s="53" t="s">
        <v>4484</v>
      </c>
      <c r="D1897" s="53" t="n">
        <v>1</v>
      </c>
      <c r="E1897" s="54" t="s">
        <v>4485</v>
      </c>
      <c r="F1897" s="54" t="s">
        <v>4485</v>
      </c>
      <c r="G1897" s="216" t="n">
        <v>0</v>
      </c>
      <c r="H1897" s="216" t="n">
        <v>0</v>
      </c>
      <c r="I1897" s="56" t="s">
        <v>20</v>
      </c>
      <c r="J1897" s="54" t="s">
        <v>5</v>
      </c>
      <c r="K1897" s="57" t="s">
        <v>6</v>
      </c>
      <c r="L1897" s="58" t="s">
        <v>7</v>
      </c>
      <c r="M1897" s="28" t="s">
        <v>8</v>
      </c>
      <c r="N1897" s="28" t="s">
        <v>4486</v>
      </c>
      <c r="O1897" s="53"/>
      <c r="P1897" s="59" t="s">
        <v>4487</v>
      </c>
      <c r="Q1897" s="21"/>
      <c r="R1897" s="1"/>
      <c r="S1897" s="1" t="str">
        <f aca="false">IF(E1897=F1897,"","NOT EQUAL")</f>
        <v/>
      </c>
      <c r="T1897" s="1" t="str">
        <f aca="false">IF(ISNA(VLOOKUP(P1897,'NEW XEQM.c'!D:D,1,0)),"--",VLOOKUP(P1897,'NEW XEQM.c'!D:G,3,0))</f>
        <v>ERPN</v>
      </c>
      <c r="U1897" s="1" t="s">
        <v>3661</v>
      </c>
      <c r="W1897" s="0" t="e">
        <f aca="false">SUBSTITUTE(IF(AND(T1897="--",FIND("STD",E1897),FIND("fn",C1897)&gt;0,FIND("ITM_",P1897),I1897="CAT_FNCT"),E1897,""),"""","")</f>
        <v>#VALUE!</v>
      </c>
    </row>
    <row r="1898" customFormat="false" ht="15.75" hidden="false" customHeight="false" outlineLevel="0" collapsed="false">
      <c r="A1898" s="23" t="n">
        <f aca="false">IF(B1898=INT(B1898),ROW(),"")</f>
        <v>1898</v>
      </c>
      <c r="B1898" s="24" t="n">
        <f aca="false">IF(AND(MID(C1898,2,1)&lt;&gt;"/",MID(C1898,1,1)="/"),INT(B1897)+1,B1897+0.01)</f>
        <v>1854</v>
      </c>
      <c r="C1898" s="53" t="s">
        <v>4484</v>
      </c>
      <c r="D1898" s="53" t="n">
        <v>0</v>
      </c>
      <c r="E1898" s="57" t="s">
        <v>4488</v>
      </c>
      <c r="F1898" s="57" t="s">
        <v>4488</v>
      </c>
      <c r="G1898" s="216" t="n">
        <v>0</v>
      </c>
      <c r="H1898" s="216" t="n">
        <v>0</v>
      </c>
      <c r="I1898" s="56" t="s">
        <v>20</v>
      </c>
      <c r="J1898" s="54" t="s">
        <v>5</v>
      </c>
      <c r="K1898" s="57" t="s">
        <v>6</v>
      </c>
      <c r="L1898" s="58" t="s">
        <v>7</v>
      </c>
      <c r="M1898" s="28" t="s">
        <v>8</v>
      </c>
      <c r="N1898" s="28" t="s">
        <v>4486</v>
      </c>
      <c r="O1898" s="53"/>
      <c r="P1898" s="59" t="s">
        <v>4489</v>
      </c>
      <c r="Q1898" s="21"/>
      <c r="R1898" s="1"/>
      <c r="S1898" s="1" t="str">
        <f aca="false">IF(E1898=F1898,"","NOT EQUAL")</f>
        <v/>
      </c>
      <c r="T1898" s="1" t="str">
        <f aca="false">IF(ISNA(VLOOKUP(P1898,'NEW XEQM.c'!D:D,1,0)),"--",VLOOKUP(P1898,'NEW XEQM.c'!D:G,3,0))</f>
        <v>RPN</v>
      </c>
      <c r="U1898" s="1" t="s">
        <v>3661</v>
      </c>
      <c r="W1898" s="0" t="e">
        <f aca="false">SUBSTITUTE(IF(AND(T1898="--",FIND("STD",E1898),FIND("fn",C1898)&gt;0,FIND("ITM_",P1898),I1898="CAT_FNCT"),E1898,""),"""","")</f>
        <v>#VALUE!</v>
      </c>
    </row>
    <row r="1899" customFormat="false" ht="15.75" hidden="false" customHeight="false" outlineLevel="0" collapsed="false">
      <c r="A1899" s="23" t="n">
        <f aca="false">IF(B1899=INT(B1899),ROW(),"")</f>
        <v>1899</v>
      </c>
      <c r="B1899" s="24" t="n">
        <f aca="false">IF(AND(MID(C1899,2,1)&lt;&gt;"/",MID(C1899,1,1)="/"),INT(B1898)+1,B1898+0.01)</f>
        <v>1855</v>
      </c>
      <c r="C1899" s="53" t="s">
        <v>4333</v>
      </c>
      <c r="D1899" s="53" t="s">
        <v>4490</v>
      </c>
      <c r="E1899" s="57" t="s">
        <v>4485</v>
      </c>
      <c r="F1899" s="57" t="s">
        <v>4485</v>
      </c>
      <c r="G1899" s="216" t="n">
        <v>0</v>
      </c>
      <c r="H1899" s="216" t="n">
        <v>0</v>
      </c>
      <c r="I1899" s="56" t="s">
        <v>20</v>
      </c>
      <c r="J1899" s="54" t="s">
        <v>5</v>
      </c>
      <c r="K1899" s="57" t="s">
        <v>6</v>
      </c>
      <c r="L1899" s="58" t="s">
        <v>7</v>
      </c>
      <c r="M1899" s="58" t="s">
        <v>244</v>
      </c>
      <c r="N1899" s="28" t="s">
        <v>4335</v>
      </c>
      <c r="O1899" s="53" t="s">
        <v>4491</v>
      </c>
      <c r="P1899" s="59" t="s">
        <v>4492</v>
      </c>
      <c r="Q1899" s="21"/>
      <c r="R1899" s="1"/>
      <c r="S1899" s="1" t="str">
        <f aca="false">IF(E1899=F1899,"","NOT EQUAL")</f>
        <v/>
      </c>
      <c r="T1899" s="1" t="str">
        <f aca="false">IF(ISNA(VLOOKUP(P1899,'NEW XEQM.c'!D:D,1,0)),"--",VLOOKUP(P1899,'NEW XEQM.c'!D:G,3,0))</f>
        <v>--</v>
      </c>
      <c r="U1899" s="1" t="s">
        <v>3661</v>
      </c>
      <c r="W1899" s="0" t="e">
        <f aca="false">SUBSTITUTE(IF(AND(T1899="--",FIND("STD",E1899),FIND("fn",C1899)&gt;0,FIND("ITM_",P1899),I1899="CAT_FNCT"),E1899,""),"""","")</f>
        <v>#VALUE!</v>
      </c>
    </row>
    <row r="1900" customFormat="false" ht="15.75" hidden="false" customHeight="false" outlineLevel="0" collapsed="false">
      <c r="A1900" s="23" t="n">
        <f aca="false">IF(B1900=INT(B1900),ROW(),"")</f>
        <v>1900</v>
      </c>
      <c r="B1900" s="24" t="n">
        <f aca="false">IF(AND(MID(C1900,2,1)&lt;&gt;"/",MID(C1900,1,1)="/"),INT(B1899)+1,B1899+0.01)</f>
        <v>1856</v>
      </c>
      <c r="C1900" s="53" t="s">
        <v>4333</v>
      </c>
      <c r="D1900" s="53" t="s">
        <v>4493</v>
      </c>
      <c r="E1900" s="54" t="s">
        <v>4494</v>
      </c>
      <c r="F1900" s="54" t="s">
        <v>4494</v>
      </c>
      <c r="G1900" s="55" t="n">
        <v>0</v>
      </c>
      <c r="H1900" s="55" t="n">
        <v>0</v>
      </c>
      <c r="I1900" s="56" t="s">
        <v>20</v>
      </c>
      <c r="J1900" s="54" t="s">
        <v>5</v>
      </c>
      <c r="K1900" s="57" t="s">
        <v>6</v>
      </c>
      <c r="L1900" s="58" t="s">
        <v>7</v>
      </c>
      <c r="M1900" s="58" t="s">
        <v>244</v>
      </c>
      <c r="N1900" s="28" t="s">
        <v>4335</v>
      </c>
      <c r="O1900" s="53" t="s">
        <v>4495</v>
      </c>
      <c r="P1900" s="59" t="s">
        <v>4496</v>
      </c>
      <c r="Q1900" s="21"/>
      <c r="R1900" s="1"/>
      <c r="S1900" s="1" t="str">
        <f aca="false">IF(E1900=F1900,"","NOT EQUAL")</f>
        <v/>
      </c>
      <c r="T1900" s="1" t="str">
        <f aca="false">IF(ISNA(VLOOKUP(P1900,'NEW XEQM.c'!D:D,1,0)),"--",VLOOKUP(P1900,'NEW XEQM.c'!D:G,3,0))</f>
        <v>HOMEX3</v>
      </c>
      <c r="U1900" s="1" t="s">
        <v>3661</v>
      </c>
      <c r="W1900" s="0" t="e">
        <f aca="false">SUBSTITUTE(IF(AND(T1900="--",FIND("STD",E1900),FIND("fn",C1900)&gt;0,FIND("ITM_",P1900),I1900="CAT_FNCT"),E1900,""),"""","")</f>
        <v>#VALUE!</v>
      </c>
    </row>
    <row r="1901" customFormat="false" ht="15.75" hidden="false" customHeight="false" outlineLevel="0" collapsed="false">
      <c r="A1901" s="23" t="n">
        <f aca="false">IF(B1901=INT(B1901),ROW(),"")</f>
        <v>1901</v>
      </c>
      <c r="B1901" s="24" t="n">
        <f aca="false">IF(AND(MID(C1901,2,1)&lt;&gt;"/",MID(C1901,1,1)="/"),INT(B1900)+1,B1900+0.01)</f>
        <v>1857</v>
      </c>
      <c r="C1901" s="53" t="s">
        <v>4333</v>
      </c>
      <c r="D1901" s="53" t="s">
        <v>4497</v>
      </c>
      <c r="E1901" s="54" t="s">
        <v>4498</v>
      </c>
      <c r="F1901" s="54" t="s">
        <v>4498</v>
      </c>
      <c r="G1901" s="55" t="n">
        <v>0</v>
      </c>
      <c r="H1901" s="55" t="n">
        <v>0</v>
      </c>
      <c r="I1901" s="56" t="s">
        <v>20</v>
      </c>
      <c r="J1901" s="54" t="s">
        <v>5</v>
      </c>
      <c r="K1901" s="57" t="s">
        <v>6</v>
      </c>
      <c r="L1901" s="58" t="s">
        <v>7</v>
      </c>
      <c r="M1901" s="58" t="s">
        <v>244</v>
      </c>
      <c r="N1901" s="28" t="s">
        <v>4335</v>
      </c>
      <c r="O1901" s="53" t="s">
        <v>4499</v>
      </c>
      <c r="P1901" s="59" t="s">
        <v>4500</v>
      </c>
      <c r="Q1901" s="21"/>
      <c r="R1901" s="1"/>
      <c r="S1901" s="1" t="str">
        <f aca="false">IF(E1901=F1901,"","NOT EQUAL")</f>
        <v/>
      </c>
      <c r="T1901" s="1" t="str">
        <f aca="false">IF(ISNA(VLOOKUP(P1901,'NEW XEQM.c'!D:D,1,0)),"--",VLOOKUP(P1901,'NEW XEQM.c'!D:G,3,0))</f>
        <v>SH4S</v>
      </c>
      <c r="U1901" s="1" t="s">
        <v>3661</v>
      </c>
      <c r="W1901" s="0" t="e">
        <f aca="false">SUBSTITUTE(IF(AND(T1901="--",FIND("STD",E1901),FIND("fn",C1901)&gt;0,FIND("ITM_",P1901),I1901="CAT_FNCT"),E1901,""),"""","")</f>
        <v>#VALUE!</v>
      </c>
    </row>
    <row r="1902" customFormat="false" ht="15.75" hidden="false" customHeight="false" outlineLevel="0" collapsed="false">
      <c r="A1902" s="23" t="n">
        <f aca="false">IF(B1902=INT(B1902),ROW(),"")</f>
        <v>1902</v>
      </c>
      <c r="B1902" s="24" t="n">
        <f aca="false">IF(AND(MID(C1902,2,1)&lt;&gt;"/",MID(C1902,1,1)="/"),INT(B1901)+1,B1901+0.01)</f>
        <v>1858</v>
      </c>
      <c r="C1902" s="53" t="s">
        <v>4333</v>
      </c>
      <c r="D1902" s="53" t="s">
        <v>4501</v>
      </c>
      <c r="E1902" s="54" t="s">
        <v>1201</v>
      </c>
      <c r="F1902" s="54" t="s">
        <v>1201</v>
      </c>
      <c r="G1902" s="55" t="n">
        <v>0</v>
      </c>
      <c r="H1902" s="55" t="n">
        <v>0</v>
      </c>
      <c r="I1902" s="56" t="s">
        <v>20</v>
      </c>
      <c r="J1902" s="54" t="s">
        <v>5</v>
      </c>
      <c r="K1902" s="57" t="s">
        <v>6</v>
      </c>
      <c r="L1902" s="58" t="s">
        <v>7</v>
      </c>
      <c r="M1902" s="58" t="s">
        <v>244</v>
      </c>
      <c r="N1902" s="28" t="s">
        <v>4335</v>
      </c>
      <c r="O1902" s="53" t="s">
        <v>4463</v>
      </c>
      <c r="P1902" s="59" t="s">
        <v>4502</v>
      </c>
      <c r="Q1902" s="21"/>
      <c r="R1902" s="1"/>
      <c r="S1902" s="1" t="str">
        <f aca="false">IF(E1902=F1902,"","NOT EQUAL")</f>
        <v/>
      </c>
      <c r="T1902" s="1" t="str">
        <f aca="false">IF(ISNA(VLOOKUP(P1902,'NEW XEQM.c'!D:D,1,0)),"--",VLOOKUP(P1902,'NEW XEQM.c'!D:G,3,0))</f>
        <v>CPXRES</v>
      </c>
      <c r="U1902" s="1" t="s">
        <v>3661</v>
      </c>
      <c r="W1902" s="0" t="e">
        <f aca="false">SUBSTITUTE(IF(AND(T1902="--",FIND("STD",E1902),FIND("fn",C1902)&gt;0,FIND("ITM_",P1902),I1902="CAT_FNCT"),E1902,""),"""","")</f>
        <v>#VALUE!</v>
      </c>
    </row>
    <row r="1903" customFormat="false" ht="15.75" hidden="false" customHeight="false" outlineLevel="0" collapsed="false">
      <c r="A1903" s="23" t="n">
        <f aca="false">IF(B1903=INT(B1903),ROW(),"")</f>
        <v>1903</v>
      </c>
      <c r="B1903" s="24" t="n">
        <f aca="false">IF(AND(MID(C1903,2,1)&lt;&gt;"/",MID(C1903,1,1)="/"),INT(B1902)+1,B1902+0.01)</f>
        <v>1859</v>
      </c>
      <c r="C1903" s="53" t="s">
        <v>4333</v>
      </c>
      <c r="D1903" s="53" t="s">
        <v>4503</v>
      </c>
      <c r="E1903" s="54" t="s">
        <v>1232</v>
      </c>
      <c r="F1903" s="54" t="s">
        <v>1232</v>
      </c>
      <c r="G1903" s="55" t="n">
        <v>0</v>
      </c>
      <c r="H1903" s="55" t="n">
        <v>0</v>
      </c>
      <c r="I1903" s="56" t="s">
        <v>20</v>
      </c>
      <c r="J1903" s="54" t="s">
        <v>5</v>
      </c>
      <c r="K1903" s="57" t="s">
        <v>6</v>
      </c>
      <c r="L1903" s="58" t="s">
        <v>7</v>
      </c>
      <c r="M1903" s="58" t="s">
        <v>244</v>
      </c>
      <c r="N1903" s="28" t="s">
        <v>4335</v>
      </c>
      <c r="O1903" s="53" t="s">
        <v>4463</v>
      </c>
      <c r="P1903" s="59" t="s">
        <v>4504</v>
      </c>
      <c r="Q1903" s="21"/>
      <c r="R1903" s="1"/>
      <c r="S1903" s="1" t="str">
        <f aca="false">IF(E1903=F1903,"","NOT EQUAL")</f>
        <v/>
      </c>
      <c r="T1903" s="1" t="str">
        <f aca="false">IF(ISNA(VLOOKUP(P1903,'NEW XEQM.c'!D:D,1,0)),"--",VLOOKUP(P1903,'NEW XEQM.c'!D:G,3,0))</f>
        <v>--</v>
      </c>
      <c r="U1903" s="1" t="s">
        <v>3661</v>
      </c>
      <c r="W1903" s="0" t="e">
        <f aca="false">SUBSTITUTE(IF(AND(T1903="--",FIND("STD",E1903),FIND("fn",C1903)&gt;0,FIND("ITM_",P1903),I1903="CAT_FNCT"),E1903,""),"""","")</f>
        <v>#VALUE!</v>
      </c>
    </row>
    <row r="1904" customFormat="false" ht="15.75" hidden="false" customHeight="false" outlineLevel="0" collapsed="false">
      <c r="A1904" s="23" t="n">
        <f aca="false">IF(B1904=INT(B1904),ROW(),"")</f>
        <v>1904</v>
      </c>
      <c r="B1904" s="24" t="n">
        <f aca="false">IF(AND(MID(C1904,2,1)&lt;&gt;"/",MID(C1904,1,1)="/"),INT(B1903)+1,B1903+0.01)</f>
        <v>1860</v>
      </c>
      <c r="C1904" s="53" t="s">
        <v>4333</v>
      </c>
      <c r="D1904" s="53" t="s">
        <v>4505</v>
      </c>
      <c r="E1904" s="221" t="s">
        <v>4506</v>
      </c>
      <c r="F1904" s="221" t="s">
        <v>4506</v>
      </c>
      <c r="G1904" s="222" t="n">
        <v>0</v>
      </c>
      <c r="H1904" s="222" t="n">
        <v>0</v>
      </c>
      <c r="I1904" s="223" t="s">
        <v>4</v>
      </c>
      <c r="J1904" s="221" t="s">
        <v>5</v>
      </c>
      <c r="K1904" s="2" t="s">
        <v>6</v>
      </c>
      <c r="L1904" s="224" t="s">
        <v>7</v>
      </c>
      <c r="M1904" s="58" t="s">
        <v>244</v>
      </c>
      <c r="N1904" s="28" t="s">
        <v>4335</v>
      </c>
      <c r="O1904" s="43" t="s">
        <v>4507</v>
      </c>
      <c r="P1904" s="20" t="s">
        <v>4508</v>
      </c>
      <c r="Q1904" s="21"/>
      <c r="R1904" s="1"/>
      <c r="S1904" s="1" t="str">
        <f aca="false">IF(E1904=F1904,"","NOT EQUAL")</f>
        <v/>
      </c>
      <c r="T1904" s="1" t="str">
        <f aca="false">IF(ISNA(VLOOKUP(P1904,'NEW XEQM.c'!D:D,1,0)),"--",VLOOKUP(P1904,'NEW XEQM.c'!D:G,3,0))</f>
        <v>--</v>
      </c>
      <c r="U1904" s="1" t="s">
        <v>3661</v>
      </c>
      <c r="W1904" s="0" t="e">
        <f aca="false">SUBSTITUTE(IF(AND(T1904="--",FIND("STD",E1904),FIND("fn",C1904)&gt;0,FIND("ITM_",P1904),I1904="CAT_FNCT"),E1904,""),"""","")</f>
        <v>#VALUE!</v>
      </c>
    </row>
    <row r="1905" customFormat="false" ht="15.75" hidden="false" customHeight="false" outlineLevel="0" collapsed="false">
      <c r="A1905" s="23" t="n">
        <f aca="false">IF(B1905=INT(B1905),ROW(),"")</f>
        <v>1905</v>
      </c>
      <c r="B1905" s="24" t="n">
        <f aca="false">IF(AND(MID(C1905,2,1)&lt;&gt;"/",MID(C1905,1,1)="/"),INT(B1904)+1,B1904+0.01)</f>
        <v>1861</v>
      </c>
      <c r="C1905" s="53" t="s">
        <v>4333</v>
      </c>
      <c r="D1905" s="53" t="s">
        <v>4509</v>
      </c>
      <c r="E1905" s="54" t="s">
        <v>4510</v>
      </c>
      <c r="F1905" s="54" t="s">
        <v>4510</v>
      </c>
      <c r="G1905" s="55" t="n">
        <v>0</v>
      </c>
      <c r="H1905" s="55" t="n">
        <v>0</v>
      </c>
      <c r="I1905" s="56" t="s">
        <v>20</v>
      </c>
      <c r="J1905" s="54" t="s">
        <v>5</v>
      </c>
      <c r="K1905" s="57" t="s">
        <v>6</v>
      </c>
      <c r="L1905" s="58" t="s">
        <v>7</v>
      </c>
      <c r="M1905" s="58" t="s">
        <v>244</v>
      </c>
      <c r="N1905" s="28" t="s">
        <v>4335</v>
      </c>
      <c r="O1905" s="53" t="s">
        <v>4491</v>
      </c>
      <c r="P1905" s="59" t="s">
        <v>4511</v>
      </c>
      <c r="Q1905" s="21"/>
      <c r="R1905" s="1"/>
      <c r="S1905" s="1" t="str">
        <f aca="false">IF(E1905=F1905,"","NOT EQUAL")</f>
        <v/>
      </c>
      <c r="T1905" s="1" t="str">
        <f aca="false">IF(ISNA(VLOOKUP(P1905,'NEW XEQM.c'!D:D,1,0)),"--",VLOOKUP(P1905,'NEW XEQM.c'!D:G,3,0))</f>
        <v>HOME</v>
      </c>
      <c r="U1905" s="1" t="s">
        <v>3661</v>
      </c>
      <c r="W1905" s="0" t="e">
        <f aca="false">SUBSTITUTE(IF(AND(T1905="--",FIND("STD",E1905),FIND("fn",C1905)&gt;0,FIND("ITM_",P1905),I1905="CAT_FNCT"),E1905,""),"""","")</f>
        <v>#VALUE!</v>
      </c>
    </row>
    <row r="1906" customFormat="false" ht="15.75" hidden="false" customHeight="false" outlineLevel="0" collapsed="false">
      <c r="A1906" s="23" t="n">
        <f aca="false">IF(B1906=INT(B1906),ROW(),"")</f>
        <v>1906</v>
      </c>
      <c r="B1906" s="24" t="n">
        <f aca="false">IF(AND(MID(C1906,2,1)&lt;&gt;"/",MID(C1906,1,1)="/"),INT(B1905)+1,B1905+0.01)</f>
        <v>1862</v>
      </c>
      <c r="C1906" s="53" t="s">
        <v>0</v>
      </c>
      <c r="D1906" s="53" t="s">
        <v>1</v>
      </c>
      <c r="E1906" s="149" t="s">
        <v>4512</v>
      </c>
      <c r="F1906" s="149" t="s">
        <v>4512</v>
      </c>
      <c r="G1906" s="47" t="n">
        <v>0</v>
      </c>
      <c r="H1906" s="47" t="n">
        <v>0</v>
      </c>
      <c r="I1906" s="44" t="s">
        <v>2741</v>
      </c>
      <c r="J1906" s="17" t="s">
        <v>5</v>
      </c>
      <c r="K1906" s="27" t="s">
        <v>6</v>
      </c>
      <c r="L1906" s="28" t="s">
        <v>7</v>
      </c>
      <c r="M1906" s="28" t="s">
        <v>244</v>
      </c>
      <c r="N1906" s="28" t="s">
        <v>3700</v>
      </c>
      <c r="O1906" s="28"/>
      <c r="P1906" s="20" t="s">
        <v>4513</v>
      </c>
      <c r="Q1906" s="21"/>
      <c r="R1906" s="1"/>
      <c r="S1906" s="1" t="str">
        <f aca="false">IF(E1906=F1906,"","NOT EQUAL")</f>
        <v/>
      </c>
      <c r="T1906" s="1" t="str">
        <f aca="false">IF(ISNA(VLOOKUP(P1906,'NEW XEQM.c'!D:D,1,0)),"--",VLOOKUP(P1906,'NEW XEQM.c'!D:G,3,0))</f>
        <v>--</v>
      </c>
      <c r="U1906" s="1"/>
      <c r="W1906" s="0" t="e">
        <f aca="false">SUBSTITUTE(IF(AND(T1906="--",FIND("STD",E1906),FIND("fn",C1906)&gt;0,FIND("ITM_",P1906),I1906="CAT_FNCT"),E1906,""),"""","")</f>
        <v>#VALUE!</v>
      </c>
    </row>
    <row r="1907" customFormat="false" ht="15.75" hidden="false" customHeight="false" outlineLevel="0" collapsed="false">
      <c r="A1907" s="23" t="n">
        <f aca="false">IF(B1907=INT(B1907),ROW(),"")</f>
        <v>1907</v>
      </c>
      <c r="B1907" s="24" t="n">
        <f aca="false">IF(AND(MID(C1907,2,1)&lt;&gt;"/",MID(C1907,1,1)="/"),INT(B1906)+1,B1906+0.01)</f>
        <v>1863</v>
      </c>
      <c r="C1907" s="53" t="s">
        <v>4333</v>
      </c>
      <c r="D1907" s="53" t="s">
        <v>4514</v>
      </c>
      <c r="E1907" s="54" t="s">
        <v>4515</v>
      </c>
      <c r="F1907" s="54" t="s">
        <v>4515</v>
      </c>
      <c r="G1907" s="55" t="n">
        <v>0</v>
      </c>
      <c r="H1907" s="55" t="n">
        <v>0</v>
      </c>
      <c r="I1907" s="56" t="s">
        <v>20</v>
      </c>
      <c r="J1907" s="54" t="s">
        <v>5</v>
      </c>
      <c r="K1907" s="57" t="s">
        <v>6</v>
      </c>
      <c r="L1907" s="58" t="s">
        <v>7</v>
      </c>
      <c r="M1907" s="58" t="s">
        <v>244</v>
      </c>
      <c r="N1907" s="28" t="s">
        <v>4335</v>
      </c>
      <c r="O1907" s="53" t="s">
        <v>4516</v>
      </c>
      <c r="P1907" s="59" t="s">
        <v>4517</v>
      </c>
      <c r="Q1907" s="21"/>
      <c r="R1907" s="1"/>
      <c r="S1907" s="1" t="str">
        <f aca="false">IF(E1907=F1907,"","NOT EQUAL")</f>
        <v/>
      </c>
      <c r="T1907" s="1" t="str">
        <f aca="false">IF(ISNA(VLOOKUP(P1907,'NEW XEQM.c'!D:D,1,0)),"--",VLOOKUP(P1907,'NEW XEQM.c'!D:G,3,0))</f>
        <v>MYMX3</v>
      </c>
      <c r="U1907" s="1" t="s">
        <v>3661</v>
      </c>
      <c r="W1907" s="0" t="e">
        <f aca="false">SUBSTITUTE(IF(AND(T1907="--",FIND("STD",E1907),FIND("fn",C1907)&gt;0,FIND("ITM_",P1907),I1907="CAT_FNCT"),E1907,""),"""","")</f>
        <v>#VALUE!</v>
      </c>
    </row>
    <row r="1908" s="76" customFormat="true" ht="15.75" hidden="false" customHeight="false" outlineLevel="0" collapsed="false">
      <c r="A1908" s="23" t="n">
        <f aca="false">IF(B1908=INT(B1908),ROW(),"")</f>
        <v>1908</v>
      </c>
      <c r="B1908" s="24" t="n">
        <f aca="false">IF(AND(MID(C1908,2,1)&lt;&gt;"/",MID(C1908,1,1)="/"),INT(B1907)+1,B1907+0.01)</f>
        <v>1864</v>
      </c>
      <c r="C1908" s="53" t="s">
        <v>4518</v>
      </c>
      <c r="D1908" s="53" t="s">
        <v>1</v>
      </c>
      <c r="E1908" s="78" t="s">
        <v>4519</v>
      </c>
      <c r="F1908" s="78" t="s">
        <v>4519</v>
      </c>
      <c r="G1908" s="196" t="n">
        <v>0</v>
      </c>
      <c r="H1908" s="196" t="n">
        <v>0</v>
      </c>
      <c r="I1908" s="223" t="s">
        <v>20</v>
      </c>
      <c r="J1908" s="78" t="s">
        <v>21</v>
      </c>
      <c r="K1908" s="100" t="s">
        <v>22</v>
      </c>
      <c r="L1908" s="130" t="s">
        <v>7</v>
      </c>
      <c r="M1908" s="28" t="s">
        <v>8</v>
      </c>
      <c r="N1908" s="28" t="s">
        <v>3700</v>
      </c>
      <c r="O1908" s="130"/>
      <c r="P1908" s="98" t="s">
        <v>4520</v>
      </c>
      <c r="Q1908" s="21"/>
      <c r="R1908" s="1"/>
      <c r="S1908" s="1" t="str">
        <f aca="false">IF(E1908=F1908,"","NOT EQUAL")</f>
        <v/>
      </c>
      <c r="T1908" s="1" t="str">
        <f aca="false">IF(ISNA(VLOOKUP(P1908,'NEW XEQM.c'!D:D,1,0)),"--",VLOOKUP(P1908,'NEW XEQM.c'!D:G,3,0))</f>
        <v>--</v>
      </c>
      <c r="U1908" s="131"/>
      <c r="W1908" s="76" t="str">
        <f aca="false">SUBSTITUTE(IF(AND(T1908="--",FIND("STD",E1908),FIND("fn",C1908)&gt;0,FIND("ITM_",P1908),I1908="CAT_FNCT"),E1908,""),"""","")</f>
        <v>DT STD_RIGHT_ARROW J</v>
      </c>
    </row>
    <row r="1909" customFormat="false" ht="15.75" hidden="false" customHeight="false" outlineLevel="0" collapsed="false">
      <c r="A1909" s="23" t="n">
        <f aca="false">IF(B1909=INT(B1909),ROW(),"")</f>
        <v>1909</v>
      </c>
      <c r="B1909" s="24" t="n">
        <f aca="false">IF(AND(MID(C1909,2,1)&lt;&gt;"/",MID(C1909,1,1)="/"),INT(B1908)+1,B1908+0.01)</f>
        <v>1865</v>
      </c>
      <c r="C1909" s="53" t="s">
        <v>4521</v>
      </c>
      <c r="D1909" s="53" t="s">
        <v>1</v>
      </c>
      <c r="E1909" s="26" t="s">
        <v>4522</v>
      </c>
      <c r="F1909" s="26" t="s">
        <v>4522</v>
      </c>
      <c r="G1909" s="47" t="n">
        <v>0</v>
      </c>
      <c r="H1909" s="47" t="n">
        <v>0</v>
      </c>
      <c r="I1909" s="44" t="s">
        <v>20</v>
      </c>
      <c r="J1909" s="17" t="s">
        <v>21</v>
      </c>
      <c r="K1909" s="27" t="s">
        <v>22</v>
      </c>
      <c r="L1909" s="28" t="s">
        <v>7</v>
      </c>
      <c r="M1909" s="28" t="s">
        <v>8</v>
      </c>
      <c r="N1909" s="28" t="s">
        <v>3700</v>
      </c>
      <c r="O1909" s="28"/>
      <c r="P1909" s="20" t="s">
        <v>4523</v>
      </c>
      <c r="Q1909" s="21"/>
      <c r="R1909" s="1"/>
      <c r="S1909" s="1" t="str">
        <f aca="false">IF(E1909=F1909,"","NOT EQUAL")</f>
        <v/>
      </c>
      <c r="T1909" s="1" t="str">
        <f aca="false">IF(ISNA(VLOOKUP(P1909,'NEW XEQM.c'!D:D,1,0)),"--",VLOOKUP(P1909,'NEW XEQM.c'!D:G,3,0))</f>
        <v>--</v>
      </c>
      <c r="U1909" s="1"/>
      <c r="W1909" s="0" t="str">
        <f aca="false">SUBSTITUTE(IF(AND(T1909="--",FIND("STD",E1909),FIND("fn",C1909)&gt;0,FIND("ITM_",P1909),I1909="CAT_FNCT"),E1909,""),"""","")</f>
        <v>J STD_RIGHT_ARROW DT</v>
      </c>
    </row>
    <row r="1910" customFormat="false" ht="15.75" hidden="false" customHeight="false" outlineLevel="0" collapsed="false">
      <c r="A1910" s="23" t="n">
        <f aca="false">IF(B1910=INT(B1910),ROW(),"")</f>
        <v>1910</v>
      </c>
      <c r="B1910" s="24" t="n">
        <f aca="false">IF(AND(MID(C1910,2,1)&lt;&gt;"/",MID(C1910,1,1)="/"),INT(B1909)+1,B1909+0.01)</f>
        <v>1866</v>
      </c>
      <c r="C1910" s="53" t="s">
        <v>4524</v>
      </c>
      <c r="D1910" s="53" t="s">
        <v>1</v>
      </c>
      <c r="E1910" s="54" t="s">
        <v>4525</v>
      </c>
      <c r="F1910" s="54" t="s">
        <v>4525</v>
      </c>
      <c r="G1910" s="55" t="n">
        <v>0</v>
      </c>
      <c r="H1910" s="55" t="s">
        <v>33</v>
      </c>
      <c r="I1910" s="56" t="s">
        <v>4</v>
      </c>
      <c r="J1910" s="54" t="s">
        <v>5</v>
      </c>
      <c r="K1910" s="57" t="s">
        <v>6</v>
      </c>
      <c r="L1910" s="58" t="s">
        <v>7</v>
      </c>
      <c r="M1910" s="58" t="s">
        <v>244</v>
      </c>
      <c r="N1910" s="28" t="s">
        <v>3700</v>
      </c>
      <c r="O1910" s="53" t="s">
        <v>4526</v>
      </c>
      <c r="P1910" s="59" t="s">
        <v>4527</v>
      </c>
      <c r="Q1910" s="21"/>
      <c r="R1910" s="1"/>
      <c r="S1910" s="1" t="str">
        <f aca="false">IF(E1910=F1910,"","NOT EQUAL")</f>
        <v/>
      </c>
      <c r="T1910" s="1" t="str">
        <f aca="false">IF(ISNA(VLOOKUP(P1910,'NEW XEQM.c'!D:D,1,0)),"--",VLOOKUP(P1910,'NEW XEQM.c'!D:G,3,0))</f>
        <v>--</v>
      </c>
      <c r="U1910" s="1" t="s">
        <v>3369</v>
      </c>
      <c r="W1910" s="0" t="e">
        <f aca="false">SUBSTITUTE(IF(AND(T1910="--",FIND("STD",E1910),FIND("fn",C1910)&gt;0,FIND("ITM_",P1910),I1910="CAT_FNCT"),E1910,""),"""","")</f>
        <v>#VALUE!</v>
      </c>
    </row>
    <row r="1911" customFormat="false" ht="15.75" hidden="false" customHeight="false" outlineLevel="0" collapsed="false">
      <c r="A1911" s="23" t="n">
        <f aca="false">IF(B1911=INT(B1911),ROW(),"")</f>
        <v>1911</v>
      </c>
      <c r="B1911" s="24" t="n">
        <f aca="false">IF(AND(MID(C1911,2,1)&lt;&gt;"/",MID(C1911,1,1)="/"),INT(B1910)+1,B1910+0.01)</f>
        <v>1867</v>
      </c>
      <c r="C1911" s="53" t="s">
        <v>4333</v>
      </c>
      <c r="D1911" s="53" t="s">
        <v>4528</v>
      </c>
      <c r="E1911" s="54" t="s">
        <v>4529</v>
      </c>
      <c r="F1911" s="54" t="s">
        <v>4529</v>
      </c>
      <c r="G1911" s="55" t="n">
        <v>0</v>
      </c>
      <c r="H1911" s="55" t="n">
        <v>0</v>
      </c>
      <c r="I1911" s="56" t="s">
        <v>20</v>
      </c>
      <c r="J1911" s="54" t="s">
        <v>5</v>
      </c>
      <c r="K1911" s="57" t="s">
        <v>6</v>
      </c>
      <c r="L1911" s="58" t="s">
        <v>7</v>
      </c>
      <c r="M1911" s="58" t="s">
        <v>244</v>
      </c>
      <c r="N1911" s="28" t="s">
        <v>4335</v>
      </c>
      <c r="O1911" s="58"/>
      <c r="P1911" s="59" t="s">
        <v>4530</v>
      </c>
      <c r="Q1911" s="21"/>
      <c r="R1911" s="1"/>
      <c r="S1911" s="1" t="str">
        <f aca="false">IF(E1911=F1911,"","NOT EQUAL")</f>
        <v/>
      </c>
      <c r="T1911" s="1" t="str">
        <f aca="false">IF(ISNA(VLOOKUP(P1911,'NEW XEQM.c'!D:D,1,0)),"--",VLOOKUP(P1911,'NEW XEQM.c'!D:G,3,0))</f>
        <v>LARGELI</v>
      </c>
      <c r="U1911" s="1" t="s">
        <v>3661</v>
      </c>
      <c r="W1911" s="0" t="e">
        <f aca="false">SUBSTITUTE(IF(AND(T1911="--",FIND("STD",E1911),FIND("fn",C1911)&gt;0,FIND("ITM_",P1911),I1911="CAT_FNCT"),E1911,""),"""","")</f>
        <v>#VALUE!</v>
      </c>
    </row>
    <row r="1912" customFormat="false" ht="15.75" hidden="false" customHeight="false" outlineLevel="0" collapsed="false">
      <c r="A1912" s="23" t="n">
        <f aca="false">IF(B1912=INT(B1912),ROW(),"")</f>
        <v>1912</v>
      </c>
      <c r="B1912" s="24" t="n">
        <f aca="false">IF(AND(MID(C1912,2,1)&lt;&gt;"/",MID(C1912,1,1)="/"),INT(B1911)+1,B1911+0.01)</f>
        <v>1868</v>
      </c>
      <c r="C1912" s="53" t="s">
        <v>4531</v>
      </c>
      <c r="D1912" s="53" t="s">
        <v>150</v>
      </c>
      <c r="E1912" s="57" t="s">
        <v>4532</v>
      </c>
      <c r="F1912" s="57" t="s">
        <v>4532</v>
      </c>
      <c r="G1912" s="216" t="n">
        <v>0</v>
      </c>
      <c r="H1912" s="216" t="s">
        <v>3210</v>
      </c>
      <c r="I1912" s="30" t="s">
        <v>20</v>
      </c>
      <c r="J1912" s="17" t="s">
        <v>21</v>
      </c>
      <c r="K1912" s="18" t="s">
        <v>22</v>
      </c>
      <c r="L1912" s="19" t="s">
        <v>7</v>
      </c>
      <c r="M1912" s="28" t="s">
        <v>152</v>
      </c>
      <c r="N1912" s="28" t="s">
        <v>3700</v>
      </c>
      <c r="O1912" s="53" t="s">
        <v>4533</v>
      </c>
      <c r="P1912" s="59" t="s">
        <v>4534</v>
      </c>
      <c r="Q1912" s="21"/>
      <c r="R1912" s="1"/>
      <c r="S1912" s="1" t="str">
        <f aca="false">IF(E1912=F1912,"","NOT EQUAL")</f>
        <v/>
      </c>
      <c r="T1912" s="1" t="str">
        <f aca="false">IF(ISNA(VLOOKUP(P1912,'NEW XEQM.c'!D:D,1,0)),"--",VLOOKUP(P1912,'NEW XEQM.c'!D:G,3,0))</f>
        <v>SIG</v>
      </c>
      <c r="U1912" s="1" t="s">
        <v>3369</v>
      </c>
      <c r="W1912" s="0" t="e">
        <f aca="false">SUBSTITUTE(IF(AND(T1912="--",FIND("STD",E1912),FIND("fn",C1912)&gt;0,FIND("ITM_",P1912),I1912="CAT_FNCT"),E1912,""),"""","")</f>
        <v>#VALUE!</v>
      </c>
    </row>
    <row r="1913" customFormat="false" ht="15.75" hidden="false" customHeight="false" outlineLevel="0" collapsed="false">
      <c r="A1913" s="23" t="n">
        <f aca="false">IF(B1913=INT(B1913),ROW(),"")</f>
        <v>1913</v>
      </c>
      <c r="B1913" s="24" t="n">
        <f aca="false">IF(AND(MID(C1913,2,1)&lt;&gt;"/",MID(C1913,1,1)="/"),INT(B1912)+1,B1912+0.01)</f>
        <v>1869</v>
      </c>
      <c r="C1913" s="53" t="s">
        <v>4535</v>
      </c>
      <c r="D1913" s="53" t="s">
        <v>150</v>
      </c>
      <c r="E1913" s="54" t="s">
        <v>4536</v>
      </c>
      <c r="F1913" s="54" t="s">
        <v>4536</v>
      </c>
      <c r="G1913" s="55" t="n">
        <v>0</v>
      </c>
      <c r="H1913" s="55" t="s">
        <v>3210</v>
      </c>
      <c r="I1913" s="30" t="s">
        <v>20</v>
      </c>
      <c r="J1913" s="17" t="s">
        <v>21</v>
      </c>
      <c r="K1913" s="18" t="s">
        <v>22</v>
      </c>
      <c r="L1913" s="19" t="s">
        <v>7</v>
      </c>
      <c r="M1913" s="28" t="s">
        <v>152</v>
      </c>
      <c r="N1913" s="28" t="s">
        <v>3700</v>
      </c>
      <c r="O1913" s="53" t="s">
        <v>4526</v>
      </c>
      <c r="P1913" s="59" t="s">
        <v>4537</v>
      </c>
      <c r="Q1913" s="21"/>
      <c r="R1913" s="1"/>
      <c r="S1913" s="1" t="str">
        <f aca="false">IF(E1913=F1913,"","NOT EQUAL")</f>
        <v/>
      </c>
      <c r="T1913" s="1" t="str">
        <f aca="false">IF(ISNA(VLOOKUP(P1913,'NEW XEQM.c'!D:D,1,0)),"--",VLOOKUP(P1913,'NEW XEQM.c'!D:G,3,0))</f>
        <v>UNIT</v>
      </c>
      <c r="U1913" s="1" t="s">
        <v>3369</v>
      </c>
      <c r="W1913" s="0" t="e">
        <f aca="false">SUBSTITUTE(IF(AND(T1913="--",FIND("STD",E1913),FIND("fn",C1913)&gt;0,FIND("ITM_",P1913),I1913="CAT_FNCT"),E1913,""),"""","")</f>
        <v>#VALUE!</v>
      </c>
    </row>
    <row r="1914" customFormat="false" ht="15.75" hidden="false" customHeight="false" outlineLevel="0" collapsed="false">
      <c r="A1914" s="23" t="n">
        <f aca="false">IF(B1914=INT(B1914),ROW(),"")</f>
        <v>1914</v>
      </c>
      <c r="B1914" s="24" t="n">
        <f aca="false">IF(AND(MID(C1914,2,1)&lt;&gt;"/",MID(C1914,1,1)="/"),INT(B1913)+1,B1913+0.01)</f>
        <v>1870</v>
      </c>
      <c r="C1914" s="53" t="s">
        <v>4538</v>
      </c>
      <c r="D1914" s="53" t="s">
        <v>1</v>
      </c>
      <c r="E1914" s="54" t="s">
        <v>4539</v>
      </c>
      <c r="F1914" s="54" t="s">
        <v>4539</v>
      </c>
      <c r="G1914" s="55" t="n">
        <v>0</v>
      </c>
      <c r="H1914" s="55" t="n">
        <v>0</v>
      </c>
      <c r="I1914" s="56" t="s">
        <v>20</v>
      </c>
      <c r="J1914" s="54" t="s">
        <v>21</v>
      </c>
      <c r="K1914" s="57" t="s">
        <v>22</v>
      </c>
      <c r="L1914" s="58" t="s">
        <v>7</v>
      </c>
      <c r="M1914" s="28" t="s">
        <v>8</v>
      </c>
      <c r="N1914" s="28" t="s">
        <v>3700</v>
      </c>
      <c r="O1914" s="53"/>
      <c r="P1914" s="59" t="s">
        <v>4540</v>
      </c>
      <c r="Q1914" s="21"/>
      <c r="R1914" s="1"/>
      <c r="S1914" s="1" t="str">
        <f aca="false">IF(E1914=F1914,"","NOT EQUAL")</f>
        <v/>
      </c>
      <c r="T1914" s="1" t="str">
        <f aca="false">IF(ISNA(VLOOKUP(P1914,'NEW XEQM.c'!D:D,1,0)),"--",VLOOKUP(P1914,'NEW XEQM.c'!D:G,3,0))</f>
        <v>ROUND</v>
      </c>
      <c r="U1914" s="1" t="s">
        <v>3369</v>
      </c>
      <c r="W1914" s="0" t="e">
        <f aca="false">SUBSTITUTE(IF(AND(T1914="--",FIND("STD",E1914),FIND("fn",C1914)&gt;0,FIND("ITM_",P1914),I1914="CAT_FNCT"),E1914,""),"""","")</f>
        <v>#VALUE!</v>
      </c>
    </row>
    <row r="1915" customFormat="false" ht="15.75" hidden="false" customHeight="false" outlineLevel="0" collapsed="false">
      <c r="A1915" s="23" t="n">
        <f aca="false">IF(B1915=INT(B1915),ROW(),"")</f>
        <v>1915</v>
      </c>
      <c r="B1915" s="24" t="n">
        <f aca="false">IF(AND(MID(C1915,2,1)&lt;&gt;"/",MID(C1915,1,1)="/"),INT(B1914)+1,B1914+0.01)</f>
        <v>1871</v>
      </c>
      <c r="C1915" s="53" t="s">
        <v>4541</v>
      </c>
      <c r="D1915" s="53" t="s">
        <v>1</v>
      </c>
      <c r="E1915" s="54" t="s">
        <v>4542</v>
      </c>
      <c r="F1915" s="54" t="s">
        <v>4542</v>
      </c>
      <c r="G1915" s="216" t="n">
        <v>0</v>
      </c>
      <c r="H1915" s="216" t="n">
        <v>0</v>
      </c>
      <c r="I1915" s="56" t="s">
        <v>20</v>
      </c>
      <c r="J1915" s="54" t="s">
        <v>21</v>
      </c>
      <c r="K1915" s="57" t="s">
        <v>22</v>
      </c>
      <c r="L1915" s="58" t="s">
        <v>7</v>
      </c>
      <c r="M1915" s="28" t="s">
        <v>8</v>
      </c>
      <c r="N1915" s="28" t="s">
        <v>3700</v>
      </c>
      <c r="O1915" s="58"/>
      <c r="P1915" s="59" t="s">
        <v>4543</v>
      </c>
      <c r="Q1915" s="21"/>
      <c r="R1915" s="1"/>
      <c r="S1915" s="1" t="str">
        <f aca="false">IF(E1915=F1915,"","NOT EQUAL")</f>
        <v/>
      </c>
      <c r="T1915" s="1" t="str">
        <f aca="false">IF(ISNA(VLOOKUP(P1915,'NEW XEQM.c'!D:D,1,0)),"--",VLOOKUP(P1915,'NEW XEQM.c'!D:G,3,0))</f>
        <v>ROUNDI</v>
      </c>
      <c r="U1915" s="1" t="s">
        <v>3369</v>
      </c>
      <c r="W1915" s="0" t="e">
        <f aca="false">SUBSTITUTE(IF(AND(T1915="--",FIND("STD",E1915),FIND("fn",C1915)&gt;0,FIND("ITM_",P1915),I1915="CAT_FNCT"),E1915,""),"""","")</f>
        <v>#VALUE!</v>
      </c>
    </row>
    <row r="1916" customFormat="false" ht="15.75" hidden="false" customHeight="false" outlineLevel="0" collapsed="false">
      <c r="A1916" s="23" t="n">
        <f aca="false">IF(B1916=INT(B1916),ROW(),"")</f>
        <v>1916</v>
      </c>
      <c r="B1916" s="24" t="n">
        <f aca="false">IF(AND(MID(C1916,2,1)&lt;&gt;"/",MID(C1916,1,1)="/"),INT(B1915)+1,B1915+0.01)</f>
        <v>1872</v>
      </c>
      <c r="C1916" s="53" t="s">
        <v>4544</v>
      </c>
      <c r="D1916" s="53" t="s">
        <v>1</v>
      </c>
      <c r="E1916" s="54" t="s">
        <v>4545</v>
      </c>
      <c r="F1916" s="54" t="s">
        <v>4545</v>
      </c>
      <c r="G1916" s="55" t="n">
        <v>0</v>
      </c>
      <c r="H1916" s="55" t="n">
        <v>0</v>
      </c>
      <c r="I1916" s="56" t="s">
        <v>4</v>
      </c>
      <c r="J1916" s="54" t="s">
        <v>21</v>
      </c>
      <c r="K1916" s="57" t="s">
        <v>6</v>
      </c>
      <c r="L1916" s="58" t="s">
        <v>7</v>
      </c>
      <c r="M1916" s="58" t="s">
        <v>244</v>
      </c>
      <c r="N1916" s="28" t="s">
        <v>3700</v>
      </c>
      <c r="O1916" s="53"/>
      <c r="P1916" s="59" t="s">
        <v>4546</v>
      </c>
      <c r="Q1916" s="21"/>
      <c r="R1916" s="1"/>
      <c r="S1916" s="1" t="str">
        <f aca="false">IF(E1916=F1916,"","NOT EQUAL")</f>
        <v/>
      </c>
      <c r="T1916" s="1" t="str">
        <f aca="false">IF(ISNA(VLOOKUP(P1916,'NEW XEQM.c'!D:D,1,0)),"--",VLOOKUP(P1916,'NEW XEQM.c'!D:G,3,0))</f>
        <v>--</v>
      </c>
      <c r="U1916" s="1" t="s">
        <v>4547</v>
      </c>
      <c r="W1916" s="0" t="e">
        <f aca="false">SUBSTITUTE(IF(AND(T1916="--",FIND("STD",E1916),FIND("fn",C1916)&gt;0,FIND("ITM_",P1916),I1916="CAT_FNCT"),E1916,""),"""","")</f>
        <v>#VALUE!</v>
      </c>
    </row>
    <row r="1917" customFormat="false" ht="15.75" hidden="false" customHeight="false" outlineLevel="0" collapsed="false">
      <c r="A1917" s="23" t="n">
        <f aca="false">IF(B1917=INT(B1917),ROW(),"")</f>
        <v>1917</v>
      </c>
      <c r="B1917" s="24" t="n">
        <f aca="false">IF(AND(MID(C1917,2,1)&lt;&gt;"/",MID(C1917,1,1)="/"),INT(B1916)+1,B1916+0.01)</f>
        <v>1873</v>
      </c>
      <c r="C1917" s="53" t="s">
        <v>4548</v>
      </c>
      <c r="D1917" s="53" t="s">
        <v>1</v>
      </c>
      <c r="E1917" s="54" t="s">
        <v>4549</v>
      </c>
      <c r="F1917" s="54" t="s">
        <v>4549</v>
      </c>
      <c r="G1917" s="55" t="n">
        <v>0</v>
      </c>
      <c r="H1917" s="55" t="n">
        <v>0</v>
      </c>
      <c r="I1917" s="56" t="s">
        <v>4</v>
      </c>
      <c r="J1917" s="54" t="s">
        <v>21</v>
      </c>
      <c r="K1917" s="57" t="s">
        <v>22</v>
      </c>
      <c r="L1917" s="58" t="s">
        <v>7</v>
      </c>
      <c r="M1917" s="58" t="s">
        <v>244</v>
      </c>
      <c r="N1917" s="28" t="s">
        <v>3700</v>
      </c>
      <c r="O1917" s="53" t="s">
        <v>4550</v>
      </c>
      <c r="P1917" s="59" t="s">
        <v>4551</v>
      </c>
      <c r="Q1917" s="21"/>
      <c r="R1917" s="1"/>
      <c r="S1917" s="1" t="str">
        <f aca="false">IF(E1917=F1917,"","NOT EQUAL")</f>
        <v/>
      </c>
      <c r="T1917" s="1" t="str">
        <f aca="false">IF(ISNA(VLOOKUP(P1917,'NEW XEQM.c'!D:D,1,0)),"--",VLOOKUP(P1917,'NEW XEQM.c'!D:G,3,0))</f>
        <v>--</v>
      </c>
      <c r="U1917" s="1" t="s">
        <v>4433</v>
      </c>
      <c r="W1917" s="0" t="str">
        <f aca="false">SUBSTITUTE(IF(AND(T1917="--",FIND("STD",E1917),FIND("fn",C1917)&gt;0,FIND("ITM_",P1917),I1917="CAT_FNCT"),E1917,""),"""","")</f>
        <v/>
      </c>
    </row>
    <row r="1918" customFormat="false" ht="15.75" hidden="false" customHeight="false" outlineLevel="0" collapsed="false">
      <c r="A1918" s="23" t="n">
        <f aca="false">IF(B1918=INT(B1918),ROW(),"")</f>
        <v>1918</v>
      </c>
      <c r="B1918" s="24" t="n">
        <f aca="false">IF(AND(MID(C1918,2,1)&lt;&gt;"/",MID(C1918,1,1)="/"),INT(B1917)+1,B1917+0.01)</f>
        <v>1874</v>
      </c>
      <c r="C1918" s="53" t="s">
        <v>4552</v>
      </c>
      <c r="D1918" s="53" t="s">
        <v>4049</v>
      </c>
      <c r="E1918" s="225" t="s">
        <v>4050</v>
      </c>
      <c r="F1918" s="225" t="s">
        <v>684</v>
      </c>
      <c r="G1918" s="55" t="s">
        <v>4553</v>
      </c>
      <c r="H1918" s="55" t="s">
        <v>4554</v>
      </c>
      <c r="I1918" s="44" t="s">
        <v>20</v>
      </c>
      <c r="J1918" s="226" t="s">
        <v>21</v>
      </c>
      <c r="K1918" s="57" t="s">
        <v>22</v>
      </c>
      <c r="L1918" s="58" t="s">
        <v>7</v>
      </c>
      <c r="M1918" s="58" t="s">
        <v>152</v>
      </c>
      <c r="N1918" s="28" t="s">
        <v>3700</v>
      </c>
      <c r="O1918" s="53"/>
      <c r="P1918" s="59" t="s">
        <v>4555</v>
      </c>
      <c r="Q1918" s="21"/>
      <c r="R1918" s="1"/>
      <c r="S1918" s="1" t="str">
        <f aca="false">IF(E1918=F1918,"","NOT EQUAL")</f>
        <v>NOT EQUAL</v>
      </c>
      <c r="T1918" s="1" t="str">
        <f aca="false">IF(ISNA(VLOOKUP(P1918,'NEW XEQM.c'!D:D,1,0)),"--",VLOOKUP(P1918,'NEW XEQM.c'!D:G,3,0))</f>
        <v>--</v>
      </c>
      <c r="U1918" s="1" t="s">
        <v>4433</v>
      </c>
      <c r="W1918" s="0" t="str">
        <f aca="false">SUBSTITUTE(IF(AND(T1918="--",FIND("STD",E1918),FIND("fn",C1918)&gt;0,FIND("ITM_",P1918),I1918="CAT_FNCT"),E1918,""),"""","")</f>
        <v>STD_RIGHT_ARROW INT</v>
      </c>
    </row>
    <row r="1919" customFormat="false" ht="15.75" hidden="false" customHeight="false" outlineLevel="0" collapsed="false">
      <c r="A1919" s="23" t="n">
        <f aca="false">IF(B1919=INT(B1919),ROW(),"")</f>
        <v>1919</v>
      </c>
      <c r="B1919" s="24" t="n">
        <f aca="false">IF(AND(MID(C1919,2,1)&lt;&gt;"/",MID(C1919,1,1)="/"),INT(B1918)+1,B1918+0.01)</f>
        <v>1875</v>
      </c>
      <c r="C1919" s="53" t="s">
        <v>4556</v>
      </c>
      <c r="D1919" s="53" t="s">
        <v>1</v>
      </c>
      <c r="E1919" s="54" t="s">
        <v>4557</v>
      </c>
      <c r="F1919" s="54" t="s">
        <v>4557</v>
      </c>
      <c r="G1919" s="55" t="n">
        <v>0</v>
      </c>
      <c r="H1919" s="55" t="n">
        <v>0</v>
      </c>
      <c r="I1919" s="56" t="s">
        <v>20</v>
      </c>
      <c r="J1919" s="227" t="s">
        <v>21</v>
      </c>
      <c r="K1919" s="228" t="s">
        <v>22</v>
      </c>
      <c r="L1919" s="229" t="s">
        <v>7</v>
      </c>
      <c r="M1919" s="58" t="s">
        <v>8</v>
      </c>
      <c r="N1919" s="28" t="s">
        <v>3700</v>
      </c>
      <c r="O1919" s="53"/>
      <c r="P1919" s="59" t="s">
        <v>4558</v>
      </c>
      <c r="Q1919" s="21"/>
      <c r="R1919" s="1"/>
      <c r="S1919" s="1" t="str">
        <f aca="false">IF(E1919=F1919,"","NOT EQUAL")</f>
        <v/>
      </c>
      <c r="T1919" s="1" t="str">
        <f aca="false">IF(ISNA(VLOOKUP(P1919,'NEW XEQM.c'!D:D,1,0)),"--",VLOOKUP(P1919,'NEW XEQM.c'!D:G,3,0))</f>
        <v>--</v>
      </c>
      <c r="U1919" s="1" t="s">
        <v>273</v>
      </c>
      <c r="W1919" s="0" t="e">
        <f aca="false">SUBSTITUTE(IF(AND(T1919="--",FIND("STD",E1919),FIND("fn",C1919)&gt;0,FIND("ITM_",P1919),I1919="CAT_FNCT"),E1919,""),"""","")</f>
        <v>#VALUE!</v>
      </c>
    </row>
    <row r="1920" customFormat="false" ht="15.75" hidden="false" customHeight="false" outlineLevel="0" collapsed="false">
      <c r="A1920" s="23" t="n">
        <f aca="false">IF(B1920=INT(B1920),ROW(),"")</f>
        <v>1920</v>
      </c>
      <c r="B1920" s="24" t="n">
        <f aca="false">IF(AND(MID(C1920,2,1)&lt;&gt;"/",MID(C1920,1,1)="/"),INT(B1919)+1,B1919+0.01)</f>
        <v>1876</v>
      </c>
      <c r="C1920" s="53" t="s">
        <v>4559</v>
      </c>
      <c r="D1920" s="53" t="s">
        <v>1</v>
      </c>
      <c r="E1920" s="225" t="s">
        <v>4560</v>
      </c>
      <c r="F1920" s="54" t="s">
        <v>4560</v>
      </c>
      <c r="G1920" s="55" t="n">
        <v>0</v>
      </c>
      <c r="H1920" s="55" t="n">
        <v>0</v>
      </c>
      <c r="I1920" s="56" t="s">
        <v>4</v>
      </c>
      <c r="J1920" s="54" t="s">
        <v>162</v>
      </c>
      <c r="K1920" s="57" t="s">
        <v>6</v>
      </c>
      <c r="L1920" s="58" t="s">
        <v>7</v>
      </c>
      <c r="M1920" s="58" t="s">
        <v>244</v>
      </c>
      <c r="N1920" s="28" t="s">
        <v>3700</v>
      </c>
      <c r="O1920" s="53" t="s">
        <v>4561</v>
      </c>
      <c r="P1920" s="59" t="s">
        <v>4562</v>
      </c>
      <c r="Q1920" s="21"/>
      <c r="R1920" s="1"/>
      <c r="S1920" s="1" t="str">
        <f aca="false">IF(E1920=F1920,"","NOT EQUAL")</f>
        <v/>
      </c>
      <c r="T1920" s="1" t="str">
        <f aca="false">IF(ISNA(VLOOKUP(P1920,'NEW XEQM.c'!D:D,1,0)),"--",VLOOKUP(P1920,'NEW XEQM.c'!D:G,3,0))</f>
        <v>--</v>
      </c>
      <c r="U1920" s="1" t="s">
        <v>3661</v>
      </c>
      <c r="W1920" s="0" t="e">
        <f aca="false">SUBSTITUTE(IF(AND(T1920="--",FIND("STD",E1920),FIND("fn",C1920)&gt;0,FIND("ITM_",P1920),I1920="CAT_FNCT"),E1920,""),"""","")</f>
        <v>#VALUE!</v>
      </c>
    </row>
    <row r="1921" customFormat="false" ht="15.75" hidden="false" customHeight="false" outlineLevel="0" collapsed="false">
      <c r="A1921" s="23" t="n">
        <f aca="false">IF(B1921=INT(B1921),ROW(),"")</f>
        <v>1921</v>
      </c>
      <c r="B1921" s="24" t="n">
        <f aca="false">IF(AND(MID(C1921,2,1)&lt;&gt;"/",MID(C1921,1,1)="/"),INT(B1920)+1,B1920+0.01)</f>
        <v>1877</v>
      </c>
      <c r="C1921" s="53" t="s">
        <v>4563</v>
      </c>
      <c r="D1921" s="53" t="s">
        <v>1</v>
      </c>
      <c r="E1921" s="225" t="s">
        <v>4564</v>
      </c>
      <c r="F1921" s="54" t="s">
        <v>4564</v>
      </c>
      <c r="G1921" s="55" t="n">
        <v>0</v>
      </c>
      <c r="H1921" s="55" t="n">
        <v>0</v>
      </c>
      <c r="I1921" s="56" t="s">
        <v>4</v>
      </c>
      <c r="J1921" s="227" t="s">
        <v>21</v>
      </c>
      <c r="K1921" s="57" t="s">
        <v>6</v>
      </c>
      <c r="L1921" s="58" t="s">
        <v>7</v>
      </c>
      <c r="M1921" s="58" t="s">
        <v>244</v>
      </c>
      <c r="N1921" s="28" t="s">
        <v>3700</v>
      </c>
      <c r="O1921" s="53" t="s">
        <v>4561</v>
      </c>
      <c r="P1921" s="59" t="s">
        <v>4565</v>
      </c>
      <c r="Q1921" s="21"/>
      <c r="R1921" s="1"/>
      <c r="S1921" s="1" t="str">
        <f aca="false">IF(E1921=F1921,"","NOT EQUAL")</f>
        <v/>
      </c>
      <c r="T1921" s="1" t="str">
        <f aca="false">IF(ISNA(VLOOKUP(P1921,'NEW XEQM.c'!D:D,1,0)),"--",VLOOKUP(P1921,'NEW XEQM.c'!D:G,3,0))</f>
        <v>--</v>
      </c>
      <c r="U1921" s="1" t="s">
        <v>3661</v>
      </c>
      <c r="W1921" s="0" t="e">
        <f aca="false">SUBSTITUTE(IF(AND(T1921="--",FIND("STD",E1921),FIND("fn",C1921)&gt;0,FIND("ITM_",P1921),I1921="CAT_FNCT"),E1921,""),"""","")</f>
        <v>#VALUE!</v>
      </c>
    </row>
    <row r="1922" customFormat="false" ht="15.75" hidden="false" customHeight="false" outlineLevel="0" collapsed="false">
      <c r="A1922" s="23" t="n">
        <f aca="false">IF(B1922=INT(B1922),ROW(),"")</f>
        <v>1922</v>
      </c>
      <c r="B1922" s="24" t="n">
        <f aca="false">IF(AND(MID(C1922,2,1)&lt;&gt;"/",MID(C1922,1,1)="/"),INT(B1921)+1,B1921+0.01)</f>
        <v>1878</v>
      </c>
      <c r="C1922" s="53" t="s">
        <v>4333</v>
      </c>
      <c r="D1922" s="53" t="s">
        <v>4566</v>
      </c>
      <c r="E1922" s="54" t="s">
        <v>1220</v>
      </c>
      <c r="F1922" s="54" t="s">
        <v>1220</v>
      </c>
      <c r="G1922" s="55" t="n">
        <v>0</v>
      </c>
      <c r="H1922" s="55" t="n">
        <v>0</v>
      </c>
      <c r="I1922" s="56" t="s">
        <v>20</v>
      </c>
      <c r="J1922" s="54" t="s">
        <v>5</v>
      </c>
      <c r="K1922" s="57" t="s">
        <v>6</v>
      </c>
      <c r="L1922" s="58" t="s">
        <v>7</v>
      </c>
      <c r="M1922" s="58" t="s">
        <v>8</v>
      </c>
      <c r="N1922" s="28" t="s">
        <v>4567</v>
      </c>
      <c r="O1922" s="53" t="s">
        <v>4568</v>
      </c>
      <c r="P1922" s="59" t="s">
        <v>4569</v>
      </c>
      <c r="Q1922" s="21"/>
      <c r="R1922" s="1"/>
      <c r="S1922" s="1" t="str">
        <f aca="false">IF(E1922=F1922,"","NOT EQUAL")</f>
        <v/>
      </c>
      <c r="T1922" s="1" t="str">
        <f aca="false">IF(ISNA(VLOOKUP(P1922,'NEW XEQM.c'!D:D,1,0)),"--",VLOOKUP(P1922,'NEW XEQM.c'!D:G,3,0))</f>
        <v>--</v>
      </c>
      <c r="U1922" s="1" t="s">
        <v>3661</v>
      </c>
      <c r="W1922" s="0" t="e">
        <f aca="false">SUBSTITUTE(IF(AND(T1922="--",FIND("STD",E1922),FIND("fn",C1922)&gt;0,FIND("ITM_",P1922),I1922="CAT_FNCT"),E1922,""),"""","")</f>
        <v>#VALUE!</v>
      </c>
    </row>
    <row r="1923" customFormat="false" ht="15.75" hidden="false" customHeight="false" outlineLevel="0" collapsed="false">
      <c r="A1923" s="23" t="n">
        <f aca="false">IF(B1923=INT(B1923),ROW(),"")</f>
        <v>1923</v>
      </c>
      <c r="B1923" s="24" t="n">
        <f aca="false">IF(AND(MID(C1923,2,1)&lt;&gt;"/",MID(C1923,1,1)="/"),INT(B1922)+1,B1922+0.01)</f>
        <v>1879</v>
      </c>
      <c r="C1923" s="53" t="s">
        <v>4333</v>
      </c>
      <c r="D1923" s="53" t="s">
        <v>4570</v>
      </c>
      <c r="E1923" s="54" t="s">
        <v>1223</v>
      </c>
      <c r="F1923" s="54" t="s">
        <v>1223</v>
      </c>
      <c r="G1923" s="55" t="n">
        <v>0</v>
      </c>
      <c r="H1923" s="55" t="n">
        <v>0</v>
      </c>
      <c r="I1923" s="56" t="s">
        <v>20</v>
      </c>
      <c r="J1923" s="54" t="s">
        <v>5</v>
      </c>
      <c r="K1923" s="57" t="s">
        <v>6</v>
      </c>
      <c r="L1923" s="58" t="s">
        <v>7</v>
      </c>
      <c r="M1923" s="58" t="s">
        <v>8</v>
      </c>
      <c r="N1923" s="28" t="s">
        <v>4567</v>
      </c>
      <c r="O1923" s="53" t="s">
        <v>4568</v>
      </c>
      <c r="P1923" s="59" t="s">
        <v>4571</v>
      </c>
      <c r="Q1923" s="21"/>
      <c r="R1923" s="1"/>
      <c r="S1923" s="1" t="str">
        <f aca="false">IF(E1923=F1923,"","NOT EQUAL")</f>
        <v/>
      </c>
      <c r="T1923" s="1" t="str">
        <f aca="false">IF(ISNA(VLOOKUP(P1923,'NEW XEQM.c'!D:D,1,0)),"--",VLOOKUP(P1923,'NEW XEQM.c'!D:G,3,0))</f>
        <v>--</v>
      </c>
      <c r="U1923" s="1" t="s">
        <v>3661</v>
      </c>
      <c r="W1923" s="0" t="e">
        <f aca="false">SUBSTITUTE(IF(AND(T1923="--",FIND("STD",E1923),FIND("fn",C1923)&gt;0,FIND("ITM_",P1923),I1923="CAT_FNCT"),E1923,""),"""","")</f>
        <v>#VALUE!</v>
      </c>
    </row>
    <row r="1924" customFormat="false" ht="15.75" hidden="false" customHeight="false" outlineLevel="0" collapsed="false">
      <c r="A1924" s="23" t="n">
        <f aca="false">IF(B1924=INT(B1924),ROW(),"")</f>
        <v>1924</v>
      </c>
      <c r="B1924" s="24" t="n">
        <f aca="false">IF(AND(MID(C1924,2,1)&lt;&gt;"/",MID(C1924,1,1)="/"),INT(B1923)+1,B1923+0.01)</f>
        <v>1880</v>
      </c>
      <c r="C1924" s="53" t="s">
        <v>0</v>
      </c>
      <c r="D1924" s="53" t="s">
        <v>1</v>
      </c>
      <c r="E1924" s="54" t="s">
        <v>2</v>
      </c>
      <c r="F1924" s="57" t="s">
        <v>4572</v>
      </c>
      <c r="G1924" s="220" t="n">
        <v>0</v>
      </c>
      <c r="H1924" s="220" t="n">
        <v>0</v>
      </c>
      <c r="I1924" s="56" t="s">
        <v>4</v>
      </c>
      <c r="J1924" s="54" t="s">
        <v>5</v>
      </c>
      <c r="K1924" s="57" t="s">
        <v>6</v>
      </c>
      <c r="L1924" s="58" t="s">
        <v>7</v>
      </c>
      <c r="M1924" s="58" t="s">
        <v>8</v>
      </c>
      <c r="N1924" s="28" t="s">
        <v>3700</v>
      </c>
      <c r="O1924" s="58" t="s">
        <v>4507</v>
      </c>
      <c r="P1924" s="59" t="s">
        <v>4573</v>
      </c>
      <c r="Q1924" s="21"/>
      <c r="R1924" s="1"/>
      <c r="S1924" s="1" t="str">
        <f aca="false">IF(E1924=F1924,"","NOT EQUAL")</f>
        <v>NOT EQUAL</v>
      </c>
      <c r="T1924" s="1" t="str">
        <f aca="false">IF(ISNA(VLOOKUP(P1924,'NEW XEQM.c'!D:D,1,0)),"--",VLOOKUP(P1924,'NEW XEQM.c'!D:G,3,0))</f>
        <v>CASEUP</v>
      </c>
      <c r="U1924" s="1" t="s">
        <v>3661</v>
      </c>
      <c r="W1924" s="0" t="e">
        <f aca="false">SUBSTITUTE(IF(AND(T1924="--",FIND("STD",E1924),FIND("fn",C1924)&gt;0,FIND("ITM_",P1924),I1924="CAT_FNCT"),E1924,""),"""","")</f>
        <v>#VALUE!</v>
      </c>
    </row>
    <row r="1925" customFormat="false" ht="15.75" hidden="false" customHeight="false" outlineLevel="0" collapsed="false">
      <c r="A1925" s="23" t="n">
        <f aca="false">IF(B1925=INT(B1925),ROW(),"")</f>
        <v>1925</v>
      </c>
      <c r="B1925" s="24" t="n">
        <f aca="false">IF(AND(MID(C1925,2,1)&lt;&gt;"/",MID(C1925,1,1)="/"),INT(B1924)+1,B1924+0.01)</f>
        <v>1881</v>
      </c>
      <c r="C1925" s="53" t="s">
        <v>0</v>
      </c>
      <c r="D1925" s="53" t="s">
        <v>1</v>
      </c>
      <c r="E1925" s="54" t="s">
        <v>2</v>
      </c>
      <c r="F1925" s="54" t="s">
        <v>4574</v>
      </c>
      <c r="G1925" s="55" t="n">
        <v>0</v>
      </c>
      <c r="H1925" s="55" t="n">
        <v>0</v>
      </c>
      <c r="I1925" s="56" t="s">
        <v>4</v>
      </c>
      <c r="J1925" s="54" t="s">
        <v>5</v>
      </c>
      <c r="K1925" s="57" t="s">
        <v>6</v>
      </c>
      <c r="L1925" s="58" t="s">
        <v>7</v>
      </c>
      <c r="M1925" s="58" t="s">
        <v>8</v>
      </c>
      <c r="N1925" s="28" t="s">
        <v>3700</v>
      </c>
      <c r="O1925" s="53" t="s">
        <v>4507</v>
      </c>
      <c r="P1925" s="59" t="s">
        <v>4575</v>
      </c>
      <c r="Q1925" s="21"/>
      <c r="R1925" s="1"/>
      <c r="S1925" s="1" t="str">
        <f aca="false">IF(E1925=F1925,"","NOT EQUAL")</f>
        <v>NOT EQUAL</v>
      </c>
      <c r="T1925" s="1" t="str">
        <f aca="false">IF(ISNA(VLOOKUP(P1925,'NEW XEQM.c'!D:D,1,0)),"--",VLOOKUP(P1925,'NEW XEQM.c'!D:G,3,0))</f>
        <v>CASEDN</v>
      </c>
      <c r="U1925" s="1" t="s">
        <v>3661</v>
      </c>
      <c r="W1925" s="0" t="e">
        <f aca="false">SUBSTITUTE(IF(AND(T1925="--",FIND("STD",E1925),FIND("fn",C1925)&gt;0,FIND("ITM_",P1925),I1925="CAT_FNCT"),E1925,""),"""","")</f>
        <v>#VALUE!</v>
      </c>
    </row>
    <row r="1926" customFormat="false" ht="15.75" hidden="false" customHeight="false" outlineLevel="0" collapsed="false">
      <c r="A1926" s="23" t="n">
        <f aca="false">IF(B1926=INT(B1926),ROW(),"")</f>
        <v>1926</v>
      </c>
      <c r="B1926" s="24" t="n">
        <f aca="false">IF(AND(MID(C1926,2,1)&lt;&gt;"/",MID(C1926,1,1)="/"),INT(B1925)+1,B1925+0.01)</f>
        <v>1882</v>
      </c>
      <c r="C1926" s="53" t="s">
        <v>4576</v>
      </c>
      <c r="D1926" s="53" t="s">
        <v>1</v>
      </c>
      <c r="E1926" s="218" t="s">
        <v>4577</v>
      </c>
      <c r="F1926" s="54" t="s">
        <v>4577</v>
      </c>
      <c r="G1926" s="55" t="n">
        <v>0</v>
      </c>
      <c r="H1926" s="55" t="n">
        <v>0</v>
      </c>
      <c r="I1926" s="56" t="s">
        <v>20</v>
      </c>
      <c r="J1926" s="54" t="s">
        <v>5</v>
      </c>
      <c r="K1926" s="57" t="s">
        <v>6</v>
      </c>
      <c r="L1926" s="58" t="s">
        <v>7</v>
      </c>
      <c r="M1926" s="58" t="s">
        <v>8</v>
      </c>
      <c r="N1926" s="28" t="s">
        <v>3700</v>
      </c>
      <c r="O1926" s="53"/>
      <c r="P1926" s="59" t="s">
        <v>4578</v>
      </c>
      <c r="Q1926" s="21"/>
      <c r="R1926" s="1"/>
      <c r="S1926" s="1" t="str">
        <f aca="false">IF(E1926=F1926,"","NOT EQUAL")</f>
        <v/>
      </c>
      <c r="T1926" s="1" t="str">
        <f aca="false">IF(ISNA(VLOOKUP(P1926,'NEW XEQM.c'!D:D,1,0)),"--",VLOOKUP(P1926,'NEW XEQM.c'!D:G,3,0))</f>
        <v>LISTXY</v>
      </c>
      <c r="U1926" s="1"/>
      <c r="W1926" s="0" t="e">
        <f aca="false">SUBSTITUTE(IF(AND(T1926="--",FIND("STD",E1926),FIND("fn",C1926)&gt;0,FIND("ITM_",P1926),I1926="CAT_FNCT"),E1926,""),"""","")</f>
        <v>#VALUE!</v>
      </c>
    </row>
    <row r="1927" customFormat="false" ht="15.75" hidden="false" customHeight="false" outlineLevel="0" collapsed="false">
      <c r="A1927" s="23" t="n">
        <f aca="false">IF(B1927=INT(B1927),ROW(),"")</f>
        <v>1927</v>
      </c>
      <c r="B1927" s="24" t="n">
        <f aca="false">IF(AND(MID(C1927,2,1)&lt;&gt;"/",MID(C1927,1,1)="/"),INT(B1926)+1,B1926+0.01)</f>
        <v>1883</v>
      </c>
      <c r="C1927" s="53" t="s">
        <v>4579</v>
      </c>
      <c r="D1927" s="53" t="s">
        <v>4490</v>
      </c>
      <c r="E1927" s="54" t="s">
        <v>4580</v>
      </c>
      <c r="F1927" s="54" t="s">
        <v>4580</v>
      </c>
      <c r="G1927" s="55" t="n">
        <v>0</v>
      </c>
      <c r="H1927" s="55" t="n">
        <v>0</v>
      </c>
      <c r="I1927" s="56" t="s">
        <v>20</v>
      </c>
      <c r="J1927" s="54" t="s">
        <v>21</v>
      </c>
      <c r="K1927" s="57" t="s">
        <v>22</v>
      </c>
      <c r="L1927" s="58" t="s">
        <v>7</v>
      </c>
      <c r="M1927" s="58" t="s">
        <v>8</v>
      </c>
      <c r="N1927" s="28" t="s">
        <v>4335</v>
      </c>
      <c r="O1927" s="58" t="s">
        <v>4581</v>
      </c>
      <c r="P1927" s="59" t="s">
        <v>4582</v>
      </c>
      <c r="Q1927" s="21"/>
      <c r="R1927" s="1"/>
      <c r="S1927" s="1" t="str">
        <f aca="false">IF(E1927=F1927,"","NOT EQUAL")</f>
        <v/>
      </c>
      <c r="T1927" s="1" t="str">
        <f aca="false">IF(ISNA(VLOOKUP(P1927,'NEW XEQM.c'!D:D,1,0)),"--",VLOOKUP(P1927,'NEW XEQM.c'!D:G,3,0))</f>
        <v>--</v>
      </c>
      <c r="U1927" s="1" t="s">
        <v>120</v>
      </c>
      <c r="W1927" s="0" t="e">
        <f aca="false">SUBSTITUTE(IF(AND(T1927="--",FIND("STD",E1927),FIND("fn",C1927)&gt;0,FIND("ITM_",P1927),I1927="CAT_FNCT"),E1927,""),"""","")</f>
        <v>#VALUE!</v>
      </c>
    </row>
    <row r="1928" customFormat="false" ht="15.75" hidden="false" customHeight="false" outlineLevel="0" collapsed="false">
      <c r="A1928" s="23" t="n">
        <f aca="false">IF(B1928=INT(B1928),ROW(),"")</f>
        <v>1928</v>
      </c>
      <c r="B1928" s="24" t="n">
        <f aca="false">IF(AND(MID(C1928,2,1)&lt;&gt;"/",MID(C1928,1,1)="/"),INT(B1927)+1,B1927+0.01)</f>
        <v>1884</v>
      </c>
      <c r="C1928" s="53" t="s">
        <v>4583</v>
      </c>
      <c r="D1928" s="53" t="s">
        <v>1</v>
      </c>
      <c r="E1928" s="54" t="s">
        <v>4584</v>
      </c>
      <c r="F1928" s="54" t="s">
        <v>4584</v>
      </c>
      <c r="G1928" s="55" t="n">
        <v>0</v>
      </c>
      <c r="H1928" s="55" t="n">
        <v>0</v>
      </c>
      <c r="I1928" s="56" t="s">
        <v>4</v>
      </c>
      <c r="J1928" s="54" t="s">
        <v>21</v>
      </c>
      <c r="K1928" s="57" t="s">
        <v>6</v>
      </c>
      <c r="L1928" s="58" t="s">
        <v>7</v>
      </c>
      <c r="M1928" s="58" t="s">
        <v>244</v>
      </c>
      <c r="N1928" s="28" t="s">
        <v>3700</v>
      </c>
      <c r="O1928" s="53"/>
      <c r="P1928" s="59" t="s">
        <v>4585</v>
      </c>
      <c r="Q1928" s="21"/>
      <c r="R1928" s="1"/>
      <c r="S1928" s="1" t="str">
        <f aca="false">IF(E1928=F1928,"","NOT EQUAL")</f>
        <v/>
      </c>
      <c r="T1928" s="1" t="str">
        <f aca="false">IF(ISNA(VLOOKUP(P1928,'NEW XEQM.c'!D:D,1,0)),"--",VLOOKUP(P1928,'NEW XEQM.c'!D:G,3,0))</f>
        <v>--</v>
      </c>
      <c r="U1928" s="1" t="s">
        <v>120</v>
      </c>
      <c r="W1928" s="0" t="e">
        <f aca="false">SUBSTITUTE(IF(AND(T1928="--",FIND("STD",E1928),FIND("fn",C1928)&gt;0,FIND("ITM_",P1928),I1928="CAT_FNCT"),E1928,""),"""","")</f>
        <v>#VALUE!</v>
      </c>
    </row>
    <row r="1929" customFormat="false" ht="15.75" hidden="false" customHeight="false" outlineLevel="0" collapsed="false">
      <c r="A1929" s="23" t="n">
        <f aca="false">IF(B1929=INT(B1929),ROW(),"")</f>
        <v>1929</v>
      </c>
      <c r="B1929" s="24" t="n">
        <f aca="false">IF(AND(MID(C1929,2,1)&lt;&gt;"/",MID(C1929,1,1)="/"),INT(B1928)+1,B1928+0.01)</f>
        <v>1885</v>
      </c>
      <c r="C1929" s="53" t="s">
        <v>0</v>
      </c>
      <c r="D1929" s="53" t="s">
        <v>1</v>
      </c>
      <c r="E1929" s="57" t="s">
        <v>2</v>
      </c>
      <c r="F1929" s="57" t="s">
        <v>4586</v>
      </c>
      <c r="G1929" s="216" t="n">
        <v>0</v>
      </c>
      <c r="H1929" s="216" t="n">
        <v>0</v>
      </c>
      <c r="I1929" s="56" t="s">
        <v>4</v>
      </c>
      <c r="J1929" s="54" t="s">
        <v>5</v>
      </c>
      <c r="K1929" s="57" t="s">
        <v>6</v>
      </c>
      <c r="L1929" s="58" t="s">
        <v>7</v>
      </c>
      <c r="M1929" s="58" t="s">
        <v>244</v>
      </c>
      <c r="N1929" s="28" t="s">
        <v>3700</v>
      </c>
      <c r="O1929" s="53" t="s">
        <v>4587</v>
      </c>
      <c r="P1929" s="59" t="s">
        <v>4588</v>
      </c>
      <c r="Q1929" s="21"/>
      <c r="R1929" s="1"/>
      <c r="S1929" s="1" t="str">
        <f aca="false">IF(E1929=F1929,"","NOT EQUAL")</f>
        <v>NOT EQUAL</v>
      </c>
      <c r="T1929" s="1" t="str">
        <f aca="false">IF(ISNA(VLOOKUP(P1929,'NEW XEQM.c'!D:D,1,0)),"--",VLOOKUP(P1929,'NEW XEQM.c'!D:G,3,0))</f>
        <v>--</v>
      </c>
      <c r="U1929" s="1" t="s">
        <v>4589</v>
      </c>
      <c r="W1929" s="0" t="e">
        <f aca="false">SUBSTITUTE(IF(AND(T1929="--",FIND("STD",E1929),FIND("fn",C1929)&gt;0,FIND("ITM_",P1929),I1929="CAT_FNCT"),E1929,""),"""","")</f>
        <v>#VALUE!</v>
      </c>
    </row>
    <row r="1930" customFormat="false" ht="15.75" hidden="false" customHeight="false" outlineLevel="0" collapsed="false">
      <c r="A1930" s="23" t="n">
        <f aca="false">IF(B1930=INT(B1930),ROW(),"")</f>
        <v>1930</v>
      </c>
      <c r="B1930" s="24" t="n">
        <f aca="false">IF(AND(MID(C1930,2,1)&lt;&gt;"/",MID(C1930,1,1)="/"),INT(B1929)+1,B1929+0.01)</f>
        <v>1886</v>
      </c>
      <c r="C1930" s="53" t="s">
        <v>4590</v>
      </c>
      <c r="D1930" s="53" t="s">
        <v>4591</v>
      </c>
      <c r="E1930" s="54" t="s">
        <v>2</v>
      </c>
      <c r="F1930" s="54" t="s">
        <v>4592</v>
      </c>
      <c r="G1930" s="55" t="n">
        <v>0</v>
      </c>
      <c r="H1930" s="55" t="n">
        <v>0</v>
      </c>
      <c r="I1930" s="223" t="s">
        <v>4</v>
      </c>
      <c r="J1930" s="54" t="s">
        <v>5</v>
      </c>
      <c r="K1930" s="57" t="s">
        <v>6</v>
      </c>
      <c r="L1930" s="58" t="s">
        <v>7</v>
      </c>
      <c r="M1930" s="58" t="s">
        <v>244</v>
      </c>
      <c r="N1930" s="28" t="s">
        <v>4335</v>
      </c>
      <c r="O1930" s="53" t="s">
        <v>4587</v>
      </c>
      <c r="P1930" s="59" t="s">
        <v>4593</v>
      </c>
      <c r="Q1930" s="21"/>
      <c r="R1930" s="1"/>
      <c r="S1930" s="1" t="str">
        <f aca="false">IF(E1930=F1930,"","NOT EQUAL")</f>
        <v>NOT EQUAL</v>
      </c>
      <c r="T1930" s="1" t="str">
        <f aca="false">IF(ISNA(VLOOKUP(P1930,'NEW XEQM.c'!D:D,1,0)),"--",VLOOKUP(P1930,'NEW XEQM.c'!D:G,3,0))</f>
        <v>--</v>
      </c>
      <c r="U1930" s="1" t="s">
        <v>4589</v>
      </c>
      <c r="W1930" s="0" t="e">
        <f aca="false">SUBSTITUTE(IF(AND(T1930="--",FIND("STD",E1930),FIND("fn",C1930)&gt;0,FIND("ITM_",P1930),I1930="CAT_FNCT"),E1930,""),"""","")</f>
        <v>#VALUE!</v>
      </c>
    </row>
    <row r="1931" customFormat="false" ht="15.75" hidden="false" customHeight="false" outlineLevel="0" collapsed="false">
      <c r="A1931" s="23" t="n">
        <f aca="false">IF(B1931=INT(B1931),ROW(),"")</f>
        <v>1931</v>
      </c>
      <c r="B1931" s="24" t="n">
        <f aca="false">IF(AND(MID(C1931,2,1)&lt;&gt;"/",MID(C1931,1,1)="/"),INT(B1930)+1,B1930+0.01)</f>
        <v>1887</v>
      </c>
      <c r="C1931" s="53" t="s">
        <v>4594</v>
      </c>
      <c r="D1931" s="53" t="s">
        <v>1</v>
      </c>
      <c r="E1931" s="54" t="s">
        <v>4595</v>
      </c>
      <c r="F1931" s="54" t="s">
        <v>4595</v>
      </c>
      <c r="G1931" s="55" t="n">
        <v>0</v>
      </c>
      <c r="H1931" s="55" t="n">
        <v>0</v>
      </c>
      <c r="I1931" s="56" t="s">
        <v>4</v>
      </c>
      <c r="J1931" s="54" t="s">
        <v>21</v>
      </c>
      <c r="K1931" s="57" t="s">
        <v>6</v>
      </c>
      <c r="L1931" s="58" t="s">
        <v>7</v>
      </c>
      <c r="M1931" s="58" t="s">
        <v>244</v>
      </c>
      <c r="N1931" s="28" t="s">
        <v>3700</v>
      </c>
      <c r="O1931" s="53" t="s">
        <v>4587</v>
      </c>
      <c r="P1931" s="59" t="s">
        <v>4596</v>
      </c>
      <c r="Q1931" s="21"/>
      <c r="R1931" s="1"/>
      <c r="S1931" s="1" t="str">
        <f aca="false">IF(E1931=F1931,"","NOT EQUAL")</f>
        <v/>
      </c>
      <c r="T1931" s="1" t="str">
        <f aca="false">IF(ISNA(VLOOKUP(P1931,'NEW XEQM.c'!D:D,1,0)),"--",VLOOKUP(P1931,'NEW XEQM.c'!D:G,3,0))</f>
        <v>--</v>
      </c>
      <c r="U1931" s="1" t="s">
        <v>4589</v>
      </c>
      <c r="W1931" s="0" t="e">
        <f aca="false">SUBSTITUTE(IF(AND(T1931="--",FIND("STD",E1931),FIND("fn",C1931)&gt;0,FIND("ITM_",P1931),I1931="CAT_FNCT"),E1931,""),"""","")</f>
        <v>#VALUE!</v>
      </c>
    </row>
    <row r="1932" customFormat="false" ht="15.75" hidden="false" customHeight="false" outlineLevel="0" collapsed="false">
      <c r="A1932" s="23" t="n">
        <f aca="false">IF(B1932=INT(B1932),ROW(),"")</f>
        <v>1932</v>
      </c>
      <c r="B1932" s="24" t="n">
        <f aca="false">IF(AND(MID(C1932,2,1)&lt;&gt;"/",MID(C1932,1,1)="/"),INT(B1931)+1,B1931+0.01)</f>
        <v>1888</v>
      </c>
      <c r="C1932" s="53" t="s">
        <v>4597</v>
      </c>
      <c r="D1932" s="53" t="s">
        <v>1</v>
      </c>
      <c r="E1932" s="54" t="s">
        <v>4598</v>
      </c>
      <c r="F1932" s="54" t="s">
        <v>4598</v>
      </c>
      <c r="G1932" s="55" t="n">
        <v>0</v>
      </c>
      <c r="H1932" s="55" t="n">
        <v>0</v>
      </c>
      <c r="I1932" s="56" t="s">
        <v>4</v>
      </c>
      <c r="J1932" s="54" t="s">
        <v>21</v>
      </c>
      <c r="K1932" s="57" t="s">
        <v>6</v>
      </c>
      <c r="L1932" s="58" t="s">
        <v>7</v>
      </c>
      <c r="M1932" s="58" t="s">
        <v>244</v>
      </c>
      <c r="N1932" s="28" t="s">
        <v>3700</v>
      </c>
      <c r="O1932" s="53" t="s">
        <v>4587</v>
      </c>
      <c r="P1932" s="59" t="s">
        <v>4599</v>
      </c>
      <c r="Q1932" s="21"/>
      <c r="R1932" s="1"/>
      <c r="S1932" s="1" t="str">
        <f aca="false">IF(E1932=F1932,"","NOT EQUAL")</f>
        <v/>
      </c>
      <c r="T1932" s="1" t="str">
        <f aca="false">IF(ISNA(VLOOKUP(P1932,'NEW XEQM.c'!D:D,1,0)),"--",VLOOKUP(P1932,'NEW XEQM.c'!D:G,3,0))</f>
        <v>--</v>
      </c>
      <c r="U1932" s="1" t="s">
        <v>4589</v>
      </c>
      <c r="W1932" s="0" t="e">
        <f aca="false">SUBSTITUTE(IF(AND(T1932="--",FIND("STD",E1932),FIND("fn",C1932)&gt;0,FIND("ITM_",P1932),I1932="CAT_FNCT"),E1932,""),"""","")</f>
        <v>#VALUE!</v>
      </c>
    </row>
    <row r="1933" customFormat="false" ht="15.75" hidden="false" customHeight="false" outlineLevel="0" collapsed="false">
      <c r="A1933" s="23" t="n">
        <f aca="false">IF(B1933=INT(B1933),ROW(),"")</f>
        <v>1933</v>
      </c>
      <c r="B1933" s="24" t="n">
        <f aca="false">IF(AND(MID(C1933,2,1)&lt;&gt;"/",MID(C1933,1,1)="/"),INT(B1932)+1,B1932+0.01)</f>
        <v>1889</v>
      </c>
      <c r="C1933" s="53" t="s">
        <v>4600</v>
      </c>
      <c r="D1933" s="53" t="s">
        <v>4601</v>
      </c>
      <c r="E1933" s="54" t="s">
        <v>4602</v>
      </c>
      <c r="F1933" s="54" t="s">
        <v>4602</v>
      </c>
      <c r="G1933" s="55" t="n">
        <v>0</v>
      </c>
      <c r="H1933" s="55" t="n">
        <v>0</v>
      </c>
      <c r="I1933" s="56" t="s">
        <v>4</v>
      </c>
      <c r="J1933" s="54" t="s">
        <v>5</v>
      </c>
      <c r="K1933" s="57" t="s">
        <v>6</v>
      </c>
      <c r="L1933" s="58" t="s">
        <v>7</v>
      </c>
      <c r="M1933" s="58" t="s">
        <v>244</v>
      </c>
      <c r="N1933" s="28" t="s">
        <v>3700</v>
      </c>
      <c r="O1933" s="53" t="s">
        <v>4603</v>
      </c>
      <c r="P1933" s="59" t="s">
        <v>4604</v>
      </c>
      <c r="Q1933" s="21"/>
      <c r="R1933" s="1"/>
      <c r="S1933" s="1" t="str">
        <f aca="false">IF(E1933=F1933,"","NOT EQUAL")</f>
        <v/>
      </c>
      <c r="T1933" s="1" t="str">
        <f aca="false">IF(ISNA(VLOOKUP(P1933,'NEW XEQM.c'!D:D,1,0)),"--",VLOOKUP(P1933,'NEW XEQM.c'!D:G,3,0))</f>
        <v>--</v>
      </c>
      <c r="U1933" s="1" t="s">
        <v>4605</v>
      </c>
      <c r="W1933" s="0" t="str">
        <f aca="false">SUBSTITUTE(IF(AND(T1933="--",FIND("STD",E1933),FIND("fn",C1933)&gt;0,FIND("ITM_",P1933),I1933="CAT_FNCT"),E1933,""),"""","")</f>
        <v/>
      </c>
    </row>
    <row r="1934" customFormat="false" ht="15.75" hidden="false" customHeight="false" outlineLevel="0" collapsed="false">
      <c r="A1934" s="23" t="n">
        <f aca="false">IF(B1934=INT(B1934),ROW(),"")</f>
        <v>1934</v>
      </c>
      <c r="B1934" s="24" t="n">
        <f aca="false">IF(AND(MID(C1934,2,1)&lt;&gt;"/",MID(C1934,1,1)="/"),INT(B1933)+1,B1933+0.01)</f>
        <v>1890</v>
      </c>
      <c r="C1934" s="53" t="s">
        <v>4333</v>
      </c>
      <c r="D1934" s="53" t="s">
        <v>4606</v>
      </c>
      <c r="E1934" s="54" t="s">
        <v>1216</v>
      </c>
      <c r="F1934" s="54" t="s">
        <v>1216</v>
      </c>
      <c r="G1934" s="55" t="n">
        <v>0</v>
      </c>
      <c r="H1934" s="55" t="n">
        <v>0</v>
      </c>
      <c r="I1934" s="56" t="s">
        <v>20</v>
      </c>
      <c r="J1934" s="54" t="s">
        <v>5</v>
      </c>
      <c r="K1934" s="57" t="s">
        <v>6</v>
      </c>
      <c r="L1934" s="58" t="s">
        <v>7</v>
      </c>
      <c r="M1934" s="58" t="s">
        <v>8</v>
      </c>
      <c r="N1934" s="28" t="s">
        <v>4567</v>
      </c>
      <c r="O1934" s="53" t="s">
        <v>4607</v>
      </c>
      <c r="P1934" s="59" t="s">
        <v>4608</v>
      </c>
      <c r="Q1934" s="21"/>
      <c r="R1934" s="1"/>
      <c r="S1934" s="1" t="str">
        <f aca="false">IF(E1934=F1934,"","NOT EQUAL")</f>
        <v/>
      </c>
      <c r="T1934" s="1" t="str">
        <f aca="false">IF(ISNA(VLOOKUP(P1934,'NEW XEQM.c'!D:D,1,0)),"--",VLOOKUP(P1934,'NEW XEQM.c'!D:G,3,0))</f>
        <v>--</v>
      </c>
      <c r="U1934" s="1" t="s">
        <v>3661</v>
      </c>
      <c r="W1934" s="0" t="e">
        <f aca="false">SUBSTITUTE(IF(AND(T1934="--",FIND("STD",E1934),FIND("fn",C1934)&gt;0,FIND("ITM_",P1934),I1934="CAT_FNCT"),E1934,""),"""","")</f>
        <v>#VALUE!</v>
      </c>
    </row>
    <row r="1935" customFormat="false" ht="15.75" hidden="false" customHeight="false" outlineLevel="0" collapsed="false">
      <c r="A1935" s="23" t="n">
        <f aca="false">IF(B1935=INT(B1935),ROW(),"")</f>
        <v>1935</v>
      </c>
      <c r="B1935" s="24" t="n">
        <f aca="false">IF(AND(MID(C1935,2,1)&lt;&gt;"/",MID(C1935,1,1)="/"),INT(B1934)+1,B1934+0.01)</f>
        <v>1891</v>
      </c>
      <c r="C1935" s="53" t="s">
        <v>4600</v>
      </c>
      <c r="D1935" s="53" t="s">
        <v>4609</v>
      </c>
      <c r="E1935" s="54" t="s">
        <v>4610</v>
      </c>
      <c r="F1935" s="54" t="s">
        <v>4610</v>
      </c>
      <c r="G1935" s="55" t="n">
        <v>0</v>
      </c>
      <c r="H1935" s="55" t="n">
        <v>0</v>
      </c>
      <c r="I1935" s="56" t="s">
        <v>4</v>
      </c>
      <c r="J1935" s="54" t="s">
        <v>5</v>
      </c>
      <c r="K1935" s="57" t="s">
        <v>6</v>
      </c>
      <c r="L1935" s="58" t="s">
        <v>7</v>
      </c>
      <c r="M1935" s="58" t="s">
        <v>244</v>
      </c>
      <c r="N1935" s="28" t="s">
        <v>3700</v>
      </c>
      <c r="O1935" s="53" t="s">
        <v>4603</v>
      </c>
      <c r="P1935" s="59" t="s">
        <v>4611</v>
      </c>
      <c r="Q1935" s="21"/>
      <c r="R1935" s="1"/>
      <c r="S1935" s="1" t="str">
        <f aca="false">IF(E1935=F1935,"","NOT EQUAL")</f>
        <v/>
      </c>
      <c r="T1935" s="1" t="str">
        <f aca="false">IF(ISNA(VLOOKUP(P1935,'NEW XEQM.c'!D:D,1,0)),"--",VLOOKUP(P1935,'NEW XEQM.c'!D:G,3,0))</f>
        <v>--</v>
      </c>
      <c r="U1935" s="1" t="s">
        <v>4605</v>
      </c>
      <c r="W1935" s="0" t="str">
        <f aca="false">SUBSTITUTE(IF(AND(T1935="--",FIND("STD",E1935),FIND("fn",C1935)&gt;0,FIND("ITM_",P1935),I1935="CAT_FNCT"),E1935,""),"""","")</f>
        <v/>
      </c>
    </row>
    <row r="1936" customFormat="false" ht="15.75" hidden="false" customHeight="false" outlineLevel="0" collapsed="false">
      <c r="A1936" s="23" t="n">
        <f aca="false">IF(B1936=INT(B1936),ROW(),"")</f>
        <v>1936</v>
      </c>
      <c r="B1936" s="24" t="n">
        <f aca="false">IF(AND(MID(C1936,2,1)&lt;&gt;"/",MID(C1936,1,1)="/"),INT(B1935)+1,B1935+0.01)</f>
        <v>1892</v>
      </c>
      <c r="C1936" s="53" t="s">
        <v>4600</v>
      </c>
      <c r="D1936" s="53" t="s">
        <v>4612</v>
      </c>
      <c r="E1936" s="54" t="s">
        <v>4613</v>
      </c>
      <c r="F1936" s="54" t="s">
        <v>4613</v>
      </c>
      <c r="G1936" s="55" t="n">
        <v>0</v>
      </c>
      <c r="H1936" s="55" t="n">
        <v>0</v>
      </c>
      <c r="I1936" s="56" t="s">
        <v>4</v>
      </c>
      <c r="J1936" s="54" t="s">
        <v>5</v>
      </c>
      <c r="K1936" s="57" t="s">
        <v>6</v>
      </c>
      <c r="L1936" s="58" t="s">
        <v>7</v>
      </c>
      <c r="M1936" s="58" t="s">
        <v>244</v>
      </c>
      <c r="N1936" s="28" t="s">
        <v>3700</v>
      </c>
      <c r="O1936" s="53" t="s">
        <v>4603</v>
      </c>
      <c r="P1936" s="59" t="s">
        <v>4614</v>
      </c>
      <c r="Q1936" s="21"/>
      <c r="R1936" s="1"/>
      <c r="S1936" s="1" t="str">
        <f aca="false">IF(E1936=F1936,"","NOT EQUAL")</f>
        <v/>
      </c>
      <c r="T1936" s="1" t="str">
        <f aca="false">IF(ISNA(VLOOKUP(P1936,'NEW XEQM.c'!D:D,1,0)),"--",VLOOKUP(P1936,'NEW XEQM.c'!D:G,3,0))</f>
        <v>--</v>
      </c>
      <c r="U1936" s="1" t="s">
        <v>4605</v>
      </c>
      <c r="W1936" s="0" t="str">
        <f aca="false">SUBSTITUTE(IF(AND(T1936="--",FIND("STD",E1936),FIND("fn",C1936)&gt;0,FIND("ITM_",P1936),I1936="CAT_FNCT"),E1936,""),"""","")</f>
        <v/>
      </c>
    </row>
    <row r="1937" customFormat="false" ht="15.75" hidden="false" customHeight="false" outlineLevel="0" collapsed="false">
      <c r="A1937" s="23" t="n">
        <f aca="false">IF(B1937=INT(B1937),ROW(),"")</f>
        <v>1937</v>
      </c>
      <c r="B1937" s="24" t="n">
        <f aca="false">IF(AND(MID(C1937,2,1)&lt;&gt;"/",MID(C1937,1,1)="/"),INT(B1936)+1,B1936+0.01)</f>
        <v>1893</v>
      </c>
      <c r="C1937" s="53" t="s">
        <v>4600</v>
      </c>
      <c r="D1937" s="53" t="s">
        <v>4615</v>
      </c>
      <c r="E1937" s="54" t="s">
        <v>4616</v>
      </c>
      <c r="F1937" s="54" t="s">
        <v>4616</v>
      </c>
      <c r="G1937" s="55" t="n">
        <v>0</v>
      </c>
      <c r="H1937" s="55" t="n">
        <v>0</v>
      </c>
      <c r="I1937" s="56" t="s">
        <v>4</v>
      </c>
      <c r="J1937" s="54" t="s">
        <v>5</v>
      </c>
      <c r="K1937" s="57" t="s">
        <v>6</v>
      </c>
      <c r="L1937" s="58" t="s">
        <v>7</v>
      </c>
      <c r="M1937" s="58" t="s">
        <v>244</v>
      </c>
      <c r="N1937" s="28" t="s">
        <v>3700</v>
      </c>
      <c r="O1937" s="53" t="s">
        <v>4603</v>
      </c>
      <c r="P1937" s="59" t="s">
        <v>4617</v>
      </c>
      <c r="Q1937" s="21"/>
      <c r="R1937" s="1"/>
      <c r="S1937" s="1" t="str">
        <f aca="false">IF(E1937=F1937,"","NOT EQUAL")</f>
        <v/>
      </c>
      <c r="T1937" s="1" t="str">
        <f aca="false">IF(ISNA(VLOOKUP(P1937,'NEW XEQM.c'!D:D,1,0)),"--",VLOOKUP(P1937,'NEW XEQM.c'!D:G,3,0))</f>
        <v>--</v>
      </c>
      <c r="U1937" s="1" t="s">
        <v>4605</v>
      </c>
      <c r="W1937" s="0" t="str">
        <f aca="false">SUBSTITUTE(IF(AND(T1937="--",FIND("STD",E1937),FIND("fn",C1937)&gt;0,FIND("ITM_",P1937),I1937="CAT_FNCT"),E1937,""),"""","")</f>
        <v/>
      </c>
    </row>
    <row r="1938" customFormat="false" ht="15.75" hidden="false" customHeight="false" outlineLevel="0" collapsed="false">
      <c r="A1938" s="23" t="n">
        <f aca="false">IF(B1938=INT(B1938),ROW(),"")</f>
        <v>1938</v>
      </c>
      <c r="B1938" s="24" t="n">
        <f aca="false">IF(AND(MID(C1938,2,1)&lt;&gt;"/",MID(C1938,1,1)="/"),INT(B1937)+1,B1937+0.01)</f>
        <v>1894</v>
      </c>
      <c r="C1938" s="53" t="s">
        <v>4347</v>
      </c>
      <c r="D1938" s="53" t="s">
        <v>4618</v>
      </c>
      <c r="E1938" s="218" t="s">
        <v>4619</v>
      </c>
      <c r="F1938" s="54" t="s">
        <v>4619</v>
      </c>
      <c r="G1938" s="55" t="n">
        <v>0</v>
      </c>
      <c r="H1938" s="55" t="n">
        <v>0</v>
      </c>
      <c r="I1938" s="56" t="s">
        <v>4</v>
      </c>
      <c r="J1938" s="54" t="s">
        <v>21</v>
      </c>
      <c r="K1938" s="57" t="s">
        <v>22</v>
      </c>
      <c r="L1938" s="58" t="s">
        <v>7</v>
      </c>
      <c r="M1938" s="58" t="s">
        <v>244</v>
      </c>
      <c r="N1938" s="28" t="s">
        <v>3700</v>
      </c>
      <c r="O1938" s="53" t="s">
        <v>4349</v>
      </c>
      <c r="P1938" s="59" t="s">
        <v>4620</v>
      </c>
      <c r="Q1938" s="21"/>
      <c r="R1938" s="1"/>
      <c r="S1938" s="1" t="str">
        <f aca="false">IF(E1938=F1938,"","NOT EQUAL")</f>
        <v/>
      </c>
      <c r="T1938" s="1" t="str">
        <f aca="false">IF(ISNA(VLOOKUP(P1938,'NEW XEQM.c'!D:D,1,0)),"--",VLOOKUP(P1938,'NEW XEQM.c'!D:G,3,0))</f>
        <v>--</v>
      </c>
      <c r="U1938" s="1" t="s">
        <v>4351</v>
      </c>
      <c r="W1938" s="0" t="str">
        <f aca="false">SUBSTITUTE(IF(AND(T1938="--",FIND("STD",E1938),FIND("fn",C1938)&gt;0,FIND("ITM_",P1938),I1938="CAT_FNCT"),E1938,""),"""","")</f>
        <v/>
      </c>
    </row>
    <row r="1939" customFormat="false" ht="15.75" hidden="false" customHeight="false" outlineLevel="0" collapsed="false">
      <c r="A1939" s="23" t="n">
        <f aca="false">IF(B1939=INT(B1939),ROW(),"")</f>
        <v>1939</v>
      </c>
      <c r="B1939" s="24" t="n">
        <f aca="false">IF(AND(MID(C1939,2,1)&lt;&gt;"/",MID(C1939,1,1)="/"),INT(B1938)+1,B1938+0.01)</f>
        <v>1895</v>
      </c>
      <c r="C1939" s="53" t="s">
        <v>4375</v>
      </c>
      <c r="D1939" s="53" t="s">
        <v>4621</v>
      </c>
      <c r="E1939" s="57" t="s">
        <v>4622</v>
      </c>
      <c r="F1939" s="57" t="s">
        <v>4622</v>
      </c>
      <c r="G1939" s="216" t="n">
        <v>0</v>
      </c>
      <c r="H1939" s="216" t="n">
        <v>0</v>
      </c>
      <c r="I1939" s="56" t="s">
        <v>4</v>
      </c>
      <c r="J1939" s="54" t="s">
        <v>5</v>
      </c>
      <c r="K1939" s="57" t="s">
        <v>6</v>
      </c>
      <c r="L1939" s="58" t="s">
        <v>7</v>
      </c>
      <c r="M1939" s="58" t="s">
        <v>244</v>
      </c>
      <c r="N1939" s="28" t="s">
        <v>3700</v>
      </c>
      <c r="O1939" s="53" t="s">
        <v>4623</v>
      </c>
      <c r="P1939" s="59" t="s">
        <v>4624</v>
      </c>
      <c r="Q1939" s="21"/>
      <c r="R1939" s="1"/>
      <c r="S1939" s="1" t="str">
        <f aca="false">IF(E1939=F1939,"","NOT EQUAL")</f>
        <v/>
      </c>
      <c r="T1939" s="1" t="str">
        <f aca="false">IF(ISNA(VLOOKUP(P1939,'NEW XEQM.c'!D:D,1,0)),"--",VLOOKUP(P1939,'NEW XEQM.c'!D:G,3,0))</f>
        <v>--</v>
      </c>
      <c r="U1939" s="1" t="s">
        <v>4625</v>
      </c>
      <c r="W1939" s="0" t="e">
        <f aca="false">SUBSTITUTE(IF(AND(T1939="--",FIND("STD",E1939),FIND("fn",C1939)&gt;0,FIND("ITM_",P1939),I1939="CAT_FNCT"),E1939,""),"""","")</f>
        <v>#VALUE!</v>
      </c>
    </row>
    <row r="1940" customFormat="false" ht="15.75" hidden="false" customHeight="false" outlineLevel="0" collapsed="false">
      <c r="A1940" s="23" t="n">
        <f aca="false">IF(B1940=INT(B1940),ROW(),"")</f>
        <v>1940</v>
      </c>
      <c r="B1940" s="24" t="n">
        <f aca="false">IF(AND(MID(C1940,2,1)&lt;&gt;"/",MID(C1940,1,1)="/"),INT(B1939)+1,B1939+0.01)</f>
        <v>1896</v>
      </c>
      <c r="C1940" s="25" t="s">
        <v>0</v>
      </c>
      <c r="D1940" s="26" t="s">
        <v>1</v>
      </c>
      <c r="E1940" s="26" t="s">
        <v>2</v>
      </c>
      <c r="F1940" s="26" t="s">
        <v>4626</v>
      </c>
      <c r="G1940" s="47" t="n">
        <v>0</v>
      </c>
      <c r="H1940" s="47" t="n">
        <v>0</v>
      </c>
      <c r="I1940" s="44" t="s">
        <v>4</v>
      </c>
      <c r="J1940" s="17" t="s">
        <v>5</v>
      </c>
      <c r="K1940" s="27" t="s">
        <v>6</v>
      </c>
      <c r="L1940" s="28" t="s">
        <v>7</v>
      </c>
      <c r="M1940" s="28" t="s">
        <v>244</v>
      </c>
      <c r="N1940" s="28" t="s">
        <v>3700</v>
      </c>
      <c r="O1940" s="28"/>
      <c r="P1940" s="230" t="s">
        <v>4627</v>
      </c>
      <c r="Q1940" s="21"/>
      <c r="R1940" s="1"/>
      <c r="S1940" s="1" t="str">
        <f aca="false">IF(E1940=F1940,"","NOT EQUAL")</f>
        <v>NOT EQUAL</v>
      </c>
      <c r="T1940" s="1" t="str">
        <f aca="false">IF(ISNA(VLOOKUP(P1940,'NEW XEQM.c'!D:D,1,0)),"--",VLOOKUP(P1940,'NEW XEQM.c'!D:G,3,0))</f>
        <v>--</v>
      </c>
      <c r="U1940" s="1"/>
      <c r="W1940" s="0" t="e">
        <f aca="false">SUBSTITUTE(IF(AND(T1940="--",FIND("STD",E1940),FIND("fn",C1940)&gt;0,FIND("ITM_",P1940),I1940="CAT_FNCT"),E1940,""),"""","")</f>
        <v>#VALUE!</v>
      </c>
    </row>
    <row r="1941" customFormat="false" ht="15.75" hidden="false" customHeight="false" outlineLevel="0" collapsed="false">
      <c r="A1941" s="23" t="n">
        <f aca="false">IF(B1941=INT(B1941),ROW(),"")</f>
        <v>1941</v>
      </c>
      <c r="B1941" s="24" t="n">
        <f aca="false">IF(AND(MID(C1941,2,1)&lt;&gt;"/",MID(C1941,1,1)="/"),INT(B1940)+1,B1940+0.01)</f>
        <v>1897</v>
      </c>
      <c r="C1941" s="53" t="s">
        <v>4333</v>
      </c>
      <c r="D1941" s="53" t="s">
        <v>4628</v>
      </c>
      <c r="E1941" s="54" t="s">
        <v>1370</v>
      </c>
      <c r="F1941" s="54" t="s">
        <v>1370</v>
      </c>
      <c r="G1941" s="55" t="n">
        <v>0</v>
      </c>
      <c r="H1941" s="55" t="n">
        <v>0</v>
      </c>
      <c r="I1941" s="56" t="s">
        <v>20</v>
      </c>
      <c r="J1941" s="54" t="s">
        <v>5</v>
      </c>
      <c r="K1941" s="57" t="s">
        <v>6</v>
      </c>
      <c r="L1941" s="58" t="s">
        <v>7</v>
      </c>
      <c r="M1941" s="58" t="s">
        <v>244</v>
      </c>
      <c r="N1941" s="28" t="s">
        <v>4567</v>
      </c>
      <c r="O1941" s="53"/>
      <c r="P1941" s="59" t="s">
        <v>4629</v>
      </c>
      <c r="Q1941" s="21"/>
      <c r="R1941" s="1"/>
      <c r="S1941" s="1" t="str">
        <f aca="false">IF(E1941=F1941,"","NOT EQUAL")</f>
        <v/>
      </c>
      <c r="T1941" s="1" t="str">
        <f aca="false">IF(ISNA(VLOOKUP(P1941,'NEW XEQM.c'!D:D,1,0)),"--",VLOOKUP(P1941,'NEW XEQM.c'!D:G,3,0))</f>
        <v>--</v>
      </c>
      <c r="U1941" s="1" t="s">
        <v>3661</v>
      </c>
      <c r="W1941" s="0" t="e">
        <f aca="false">SUBSTITUTE(IF(AND(T1941="--",FIND("STD",E1941),FIND("fn",C1941)&gt;0,FIND("ITM_",P1941),I1941="CAT_FNCT"),E1941,""),"""","")</f>
        <v>#VALUE!</v>
      </c>
    </row>
    <row r="1942" customFormat="false" ht="15.75" hidden="false" customHeight="false" outlineLevel="0" collapsed="false">
      <c r="A1942" s="23" t="n">
        <f aca="false">IF(B1942=INT(B1942),ROW(),"")</f>
        <v>1942</v>
      </c>
      <c r="B1942" s="24" t="n">
        <f aca="false">IF(AND(MID(C1942,2,1)&lt;&gt;"/",MID(C1942,1,1)="/"),INT(B1941)+1,B1941+0.01)</f>
        <v>1898</v>
      </c>
      <c r="C1942" s="53" t="s">
        <v>4630</v>
      </c>
      <c r="D1942" s="53" t="s">
        <v>1</v>
      </c>
      <c r="E1942" s="54" t="s">
        <v>4631</v>
      </c>
      <c r="F1942" s="54" t="s">
        <v>4631</v>
      </c>
      <c r="G1942" s="55" t="n">
        <v>0</v>
      </c>
      <c r="H1942" s="55" t="n">
        <v>0</v>
      </c>
      <c r="I1942" s="56" t="s">
        <v>4</v>
      </c>
      <c r="J1942" s="54" t="s">
        <v>5</v>
      </c>
      <c r="K1942" s="57" t="s">
        <v>6</v>
      </c>
      <c r="L1942" s="58" t="s">
        <v>7</v>
      </c>
      <c r="M1942" s="58" t="s">
        <v>244</v>
      </c>
      <c r="N1942" s="28" t="s">
        <v>3700</v>
      </c>
      <c r="O1942" s="53" t="s">
        <v>4632</v>
      </c>
      <c r="P1942" s="59" t="s">
        <v>4633</v>
      </c>
      <c r="Q1942" s="21"/>
      <c r="R1942" s="1"/>
      <c r="S1942" s="1" t="str">
        <f aca="false">IF(E1942=F1942,"","NOT EQUAL")</f>
        <v/>
      </c>
      <c r="T1942" s="1" t="str">
        <f aca="false">IF(ISNA(VLOOKUP(P1942,'NEW XEQM.c'!D:D,1,0)),"--",VLOOKUP(P1942,'NEW XEQM.c'!D:G,3,0))</f>
        <v>--</v>
      </c>
      <c r="U1942" s="1" t="s">
        <v>4625</v>
      </c>
      <c r="W1942" s="0" t="e">
        <f aca="false">SUBSTITUTE(IF(AND(T1942="--",FIND("STD",E1942),FIND("fn",C1942)&gt;0,FIND("ITM_",P1942),I1942="CAT_FNCT"),E1942,""),"""","")</f>
        <v>#VALUE!</v>
      </c>
    </row>
    <row r="1943" customFormat="false" ht="15.75" hidden="false" customHeight="false" outlineLevel="0" collapsed="false">
      <c r="A1943" s="23" t="n">
        <f aca="false">IF(B1943=INT(B1943),ROW(),"")</f>
        <v>1943</v>
      </c>
      <c r="B1943" s="24" t="n">
        <f aca="false">IF(AND(MID(C1943,2,1)&lt;&gt;"/",MID(C1943,1,1)="/"),INT(B1942)+1,B1942+0.01)</f>
        <v>1899</v>
      </c>
      <c r="C1943" s="53" t="s">
        <v>4634</v>
      </c>
      <c r="D1943" s="53" t="s">
        <v>4635</v>
      </c>
      <c r="E1943" s="54" t="s">
        <v>4636</v>
      </c>
      <c r="F1943" s="54" t="s">
        <v>4636</v>
      </c>
      <c r="G1943" s="55" t="n">
        <v>0</v>
      </c>
      <c r="H1943" s="55" t="n">
        <v>0</v>
      </c>
      <c r="I1943" s="56" t="s">
        <v>4</v>
      </c>
      <c r="J1943" s="54" t="s">
        <v>5</v>
      </c>
      <c r="K1943" s="57" t="s">
        <v>6</v>
      </c>
      <c r="L1943" s="58" t="s">
        <v>7</v>
      </c>
      <c r="M1943" s="58" t="s">
        <v>244</v>
      </c>
      <c r="N1943" s="28" t="s">
        <v>3700</v>
      </c>
      <c r="O1943" s="53"/>
      <c r="P1943" s="59" t="s">
        <v>4637</v>
      </c>
      <c r="Q1943" s="21"/>
      <c r="R1943" s="1"/>
      <c r="S1943" s="1" t="str">
        <f aca="false">IF(E1943=F1943,"","NOT EQUAL")</f>
        <v/>
      </c>
      <c r="T1943" s="1" t="str">
        <f aca="false">IF(ISNA(VLOOKUP(P1943,'NEW XEQM.c'!D:D,1,0)),"--",VLOOKUP(P1943,'NEW XEQM.c'!D:G,3,0))</f>
        <v>--</v>
      </c>
      <c r="U1943" s="1" t="s">
        <v>4625</v>
      </c>
      <c r="W1943" s="0" t="str">
        <f aca="false">SUBSTITUTE(IF(AND(T1943="--",FIND("STD",E1943),FIND("fn",C1943)&gt;0,FIND("ITM_",P1943),I1943="CAT_FNCT"),E1943,""),"""","")</f>
        <v/>
      </c>
    </row>
    <row r="1944" customFormat="false" ht="15.75" hidden="false" customHeight="false" outlineLevel="0" collapsed="false">
      <c r="A1944" s="23" t="n">
        <f aca="false">IF(B1944=INT(B1944),ROW(),"")</f>
        <v>1944</v>
      </c>
      <c r="B1944" s="24" t="n">
        <f aca="false">IF(AND(MID(C1944,2,1)&lt;&gt;"/",MID(C1944,1,1)="/"),INT(B1943)+1,B1943+0.01)</f>
        <v>1900</v>
      </c>
      <c r="C1944" s="53" t="s">
        <v>4634</v>
      </c>
      <c r="D1944" s="53" t="s">
        <v>4638</v>
      </c>
      <c r="E1944" s="54" t="s">
        <v>4639</v>
      </c>
      <c r="F1944" s="54" t="s">
        <v>4639</v>
      </c>
      <c r="G1944" s="55" t="n">
        <v>0</v>
      </c>
      <c r="H1944" s="55" t="n">
        <v>0</v>
      </c>
      <c r="I1944" s="56" t="s">
        <v>4</v>
      </c>
      <c r="J1944" s="54" t="s">
        <v>5</v>
      </c>
      <c r="K1944" s="57" t="s">
        <v>6</v>
      </c>
      <c r="L1944" s="58" t="s">
        <v>7</v>
      </c>
      <c r="M1944" s="58" t="s">
        <v>244</v>
      </c>
      <c r="N1944" s="28" t="s">
        <v>3700</v>
      </c>
      <c r="O1944" s="53"/>
      <c r="P1944" s="59" t="s">
        <v>4640</v>
      </c>
      <c r="Q1944" s="21"/>
      <c r="R1944" s="1"/>
      <c r="S1944" s="1" t="str">
        <f aca="false">IF(E1944=F1944,"","NOT EQUAL")</f>
        <v/>
      </c>
      <c r="T1944" s="1" t="str">
        <f aca="false">IF(ISNA(VLOOKUP(P1944,'NEW XEQM.c'!D:D,1,0)),"--",VLOOKUP(P1944,'NEW XEQM.c'!D:G,3,0))</f>
        <v>--</v>
      </c>
      <c r="U1944" s="1" t="s">
        <v>4625</v>
      </c>
      <c r="W1944" s="0" t="str">
        <f aca="false">SUBSTITUTE(IF(AND(T1944="--",FIND("STD",E1944),FIND("fn",C1944)&gt;0,FIND("ITM_",P1944),I1944="CAT_FNCT"),E1944,""),"""","")</f>
        <v/>
      </c>
    </row>
    <row r="1945" customFormat="false" ht="15.75" hidden="false" customHeight="false" outlineLevel="0" collapsed="false">
      <c r="A1945" s="23" t="n">
        <f aca="false">IF(B1945=INT(B1945),ROW(),"")</f>
        <v>1945</v>
      </c>
      <c r="B1945" s="24" t="n">
        <f aca="false">IF(AND(MID(C1945,2,1)&lt;&gt;"/",MID(C1945,1,1)="/"),INT(B1944)+1,B1944+0.01)</f>
        <v>1901</v>
      </c>
      <c r="C1945" s="53" t="s">
        <v>4634</v>
      </c>
      <c r="D1945" s="53" t="s">
        <v>4641</v>
      </c>
      <c r="E1945" s="54" t="s">
        <v>4642</v>
      </c>
      <c r="F1945" s="54" t="s">
        <v>4642</v>
      </c>
      <c r="G1945" s="55" t="n">
        <v>0</v>
      </c>
      <c r="H1945" s="55" t="n">
        <v>0</v>
      </c>
      <c r="I1945" s="56" t="s">
        <v>4</v>
      </c>
      <c r="J1945" s="54" t="s">
        <v>5</v>
      </c>
      <c r="K1945" s="57" t="s">
        <v>6</v>
      </c>
      <c r="L1945" s="58" t="s">
        <v>7</v>
      </c>
      <c r="M1945" s="58" t="s">
        <v>244</v>
      </c>
      <c r="N1945" s="28" t="s">
        <v>3700</v>
      </c>
      <c r="O1945" s="53"/>
      <c r="P1945" s="59" t="s">
        <v>4643</v>
      </c>
      <c r="Q1945" s="21"/>
      <c r="R1945" s="1"/>
      <c r="S1945" s="1" t="str">
        <f aca="false">IF(E1945=F1945,"","NOT EQUAL")</f>
        <v/>
      </c>
      <c r="T1945" s="1" t="str">
        <f aca="false">IF(ISNA(VLOOKUP(P1945,'NEW XEQM.c'!D:D,1,0)),"--",VLOOKUP(P1945,'NEW XEQM.c'!D:G,3,0))</f>
        <v>--</v>
      </c>
      <c r="U1945" s="1" t="s">
        <v>4625</v>
      </c>
      <c r="W1945" s="0" t="str">
        <f aca="false">SUBSTITUTE(IF(AND(T1945="--",FIND("STD",E1945),FIND("fn",C1945)&gt;0,FIND("ITM_",P1945),I1945="CAT_FNCT"),E1945,""),"""","")</f>
        <v/>
      </c>
    </row>
    <row r="1946" customFormat="false" ht="15.75" hidden="false" customHeight="false" outlineLevel="0" collapsed="false">
      <c r="A1946" s="23" t="n">
        <f aca="false">IF(B1946=INT(B1946),ROW(),"")</f>
        <v>1946</v>
      </c>
      <c r="B1946" s="24" t="n">
        <f aca="false">IF(AND(MID(C1946,2,1)&lt;&gt;"/",MID(C1946,1,1)="/"),INT(B1945)+1,B1945+0.01)</f>
        <v>1902</v>
      </c>
      <c r="C1946" s="53" t="s">
        <v>4634</v>
      </c>
      <c r="D1946" s="53" t="s">
        <v>4644</v>
      </c>
      <c r="E1946" s="54" t="s">
        <v>4645</v>
      </c>
      <c r="F1946" s="54" t="s">
        <v>4645</v>
      </c>
      <c r="G1946" s="55" t="n">
        <v>0</v>
      </c>
      <c r="H1946" s="55" t="n">
        <v>0</v>
      </c>
      <c r="I1946" s="56" t="s">
        <v>4</v>
      </c>
      <c r="J1946" s="54" t="s">
        <v>5</v>
      </c>
      <c r="K1946" s="57" t="s">
        <v>6</v>
      </c>
      <c r="L1946" s="58" t="s">
        <v>7</v>
      </c>
      <c r="M1946" s="58" t="s">
        <v>244</v>
      </c>
      <c r="N1946" s="28" t="s">
        <v>3700</v>
      </c>
      <c r="O1946" s="53"/>
      <c r="P1946" s="59" t="s">
        <v>4646</v>
      </c>
      <c r="Q1946" s="21"/>
      <c r="R1946" s="1"/>
      <c r="S1946" s="1" t="str">
        <f aca="false">IF(E1946=F1946,"","NOT EQUAL")</f>
        <v/>
      </c>
      <c r="T1946" s="1" t="str">
        <f aca="false">IF(ISNA(VLOOKUP(P1946,'NEW XEQM.c'!D:D,1,0)),"--",VLOOKUP(P1946,'NEW XEQM.c'!D:G,3,0))</f>
        <v>--</v>
      </c>
      <c r="U1946" s="1" t="s">
        <v>4625</v>
      </c>
      <c r="W1946" s="0" t="str">
        <f aca="false">SUBSTITUTE(IF(AND(T1946="--",FIND("STD",E1946),FIND("fn",C1946)&gt;0,FIND("ITM_",P1946),I1946="CAT_FNCT"),E1946,""),"""","")</f>
        <v/>
      </c>
    </row>
    <row r="1947" customFormat="false" ht="15.75" hidden="false" customHeight="false" outlineLevel="0" collapsed="false">
      <c r="A1947" s="23" t="n">
        <f aca="false">IF(B1947=INT(B1947),ROW(),"")</f>
        <v>1947</v>
      </c>
      <c r="B1947" s="24" t="n">
        <f aca="false">IF(AND(MID(C1947,2,1)&lt;&gt;"/",MID(C1947,1,1)="/"),INT(B1946)+1,B1946+0.01)</f>
        <v>1903</v>
      </c>
      <c r="C1947" s="53" t="s">
        <v>4634</v>
      </c>
      <c r="D1947" s="53" t="s">
        <v>4647</v>
      </c>
      <c r="E1947" s="54" t="s">
        <v>4648</v>
      </c>
      <c r="F1947" s="54" t="s">
        <v>4648</v>
      </c>
      <c r="G1947" s="55" t="n">
        <v>0</v>
      </c>
      <c r="H1947" s="55" t="n">
        <v>0</v>
      </c>
      <c r="I1947" s="56" t="s">
        <v>4</v>
      </c>
      <c r="J1947" s="54" t="s">
        <v>5</v>
      </c>
      <c r="K1947" s="57" t="s">
        <v>6</v>
      </c>
      <c r="L1947" s="58" t="s">
        <v>7</v>
      </c>
      <c r="M1947" s="58" t="s">
        <v>244</v>
      </c>
      <c r="N1947" s="28" t="s">
        <v>3700</v>
      </c>
      <c r="O1947" s="53"/>
      <c r="P1947" s="59" t="s">
        <v>4649</v>
      </c>
      <c r="Q1947" s="21"/>
      <c r="R1947" s="1"/>
      <c r="S1947" s="1" t="str">
        <f aca="false">IF(E1947=F1947,"","NOT EQUAL")</f>
        <v/>
      </c>
      <c r="T1947" s="1" t="str">
        <f aca="false">IF(ISNA(VLOOKUP(P1947,'NEW XEQM.c'!D:D,1,0)),"--",VLOOKUP(P1947,'NEW XEQM.c'!D:G,3,0))</f>
        <v>--</v>
      </c>
      <c r="U1947" s="1" t="s">
        <v>4625</v>
      </c>
      <c r="W1947" s="0" t="str">
        <f aca="false">SUBSTITUTE(IF(AND(T1947="--",FIND("STD",E1947),FIND("fn",C1947)&gt;0,FIND("ITM_",P1947),I1947="CAT_FNCT"),E1947,""),"""","")</f>
        <v/>
      </c>
    </row>
    <row r="1948" customFormat="false" ht="15.75" hidden="false" customHeight="false" outlineLevel="0" collapsed="false">
      <c r="A1948" s="23" t="n">
        <f aca="false">IF(B1948=INT(B1948),ROW(),"")</f>
        <v>1948</v>
      </c>
      <c r="B1948" s="24" t="n">
        <f aca="false">IF(AND(MID(C1948,2,1)&lt;&gt;"/",MID(C1948,1,1)="/"),INT(B1947)+1,B1947+0.01)</f>
        <v>1904</v>
      </c>
      <c r="C1948" s="53" t="s">
        <v>4634</v>
      </c>
      <c r="D1948" s="53" t="s">
        <v>4650</v>
      </c>
      <c r="E1948" s="54" t="s">
        <v>4651</v>
      </c>
      <c r="F1948" s="54" t="s">
        <v>4651</v>
      </c>
      <c r="G1948" s="55" t="n">
        <v>0</v>
      </c>
      <c r="H1948" s="55" t="n">
        <v>0</v>
      </c>
      <c r="I1948" s="56" t="s">
        <v>4</v>
      </c>
      <c r="J1948" s="54" t="s">
        <v>5</v>
      </c>
      <c r="K1948" s="57" t="s">
        <v>6</v>
      </c>
      <c r="L1948" s="58" t="s">
        <v>7</v>
      </c>
      <c r="M1948" s="58" t="s">
        <v>244</v>
      </c>
      <c r="N1948" s="28" t="s">
        <v>3700</v>
      </c>
      <c r="O1948" s="53"/>
      <c r="P1948" s="59" t="s">
        <v>4652</v>
      </c>
      <c r="Q1948" s="21"/>
      <c r="R1948" s="1"/>
      <c r="S1948" s="1" t="str">
        <f aca="false">IF(E1948=F1948,"","NOT EQUAL")</f>
        <v/>
      </c>
      <c r="T1948" s="1" t="str">
        <f aca="false">IF(ISNA(VLOOKUP(P1948,'NEW XEQM.c'!D:D,1,0)),"--",VLOOKUP(P1948,'NEW XEQM.c'!D:G,3,0))</f>
        <v>--</v>
      </c>
      <c r="U1948" s="1" t="s">
        <v>4625</v>
      </c>
      <c r="W1948" s="0" t="str">
        <f aca="false">SUBSTITUTE(IF(AND(T1948="--",FIND("STD",E1948),FIND("fn",C1948)&gt;0,FIND("ITM_",P1948),I1948="CAT_FNCT"),E1948,""),"""","")</f>
        <v/>
      </c>
    </row>
    <row r="1949" customFormat="false" ht="15.75" hidden="false" customHeight="false" outlineLevel="0" collapsed="false">
      <c r="A1949" s="23" t="n">
        <f aca="false">IF(B1949=INT(B1949),ROW(),"")</f>
        <v>1949</v>
      </c>
      <c r="B1949" s="24" t="n">
        <f aca="false">IF(AND(MID(C1949,2,1)&lt;&gt;"/",MID(C1949,1,1)="/"),INT(B1948)+1,B1948+0.01)</f>
        <v>1905</v>
      </c>
      <c r="C1949" s="53" t="s">
        <v>4634</v>
      </c>
      <c r="D1949" s="53" t="s">
        <v>4653</v>
      </c>
      <c r="E1949" s="54" t="s">
        <v>4654</v>
      </c>
      <c r="F1949" s="54" t="s">
        <v>4654</v>
      </c>
      <c r="G1949" s="55" t="n">
        <v>0</v>
      </c>
      <c r="H1949" s="55" t="n">
        <v>0</v>
      </c>
      <c r="I1949" s="56" t="s">
        <v>4</v>
      </c>
      <c r="J1949" s="54" t="s">
        <v>5</v>
      </c>
      <c r="K1949" s="57" t="s">
        <v>6</v>
      </c>
      <c r="L1949" s="58" t="s">
        <v>7</v>
      </c>
      <c r="M1949" s="58" t="s">
        <v>244</v>
      </c>
      <c r="N1949" s="28" t="s">
        <v>3700</v>
      </c>
      <c r="O1949" s="53"/>
      <c r="P1949" s="59" t="s">
        <v>4655</v>
      </c>
      <c r="Q1949" s="21"/>
      <c r="R1949" s="1"/>
      <c r="S1949" s="1" t="str">
        <f aca="false">IF(E1949=F1949,"","NOT EQUAL")</f>
        <v/>
      </c>
      <c r="T1949" s="1" t="str">
        <f aca="false">IF(ISNA(VLOOKUP(P1949,'NEW XEQM.c'!D:D,1,0)),"--",VLOOKUP(P1949,'NEW XEQM.c'!D:G,3,0))</f>
        <v>--</v>
      </c>
      <c r="U1949" s="1" t="s">
        <v>4625</v>
      </c>
      <c r="W1949" s="0" t="str">
        <f aca="false">SUBSTITUTE(IF(AND(T1949="--",FIND("STD",E1949),FIND("fn",C1949)&gt;0,FIND("ITM_",P1949),I1949="CAT_FNCT"),E1949,""),"""","")</f>
        <v/>
      </c>
    </row>
    <row r="1950" customFormat="false" ht="15.75" hidden="false" customHeight="false" outlineLevel="0" collapsed="false">
      <c r="A1950" s="23" t="n">
        <f aca="false">IF(B1950=INT(B1950),ROW(),"")</f>
        <v>1950</v>
      </c>
      <c r="B1950" s="24" t="n">
        <f aca="false">IF(AND(MID(C1950,2,1)&lt;&gt;"/",MID(C1950,1,1)="/"),INT(B1949)+1,B1949+0.01)</f>
        <v>1906</v>
      </c>
      <c r="C1950" s="53" t="s">
        <v>4634</v>
      </c>
      <c r="D1950" s="53" t="s">
        <v>4656</v>
      </c>
      <c r="E1950" s="54" t="s">
        <v>4657</v>
      </c>
      <c r="F1950" s="54" t="s">
        <v>4657</v>
      </c>
      <c r="G1950" s="55" t="n">
        <v>0</v>
      </c>
      <c r="H1950" s="55" t="n">
        <v>0</v>
      </c>
      <c r="I1950" s="56" t="s">
        <v>4</v>
      </c>
      <c r="J1950" s="54" t="s">
        <v>5</v>
      </c>
      <c r="K1950" s="57" t="s">
        <v>6</v>
      </c>
      <c r="L1950" s="58" t="s">
        <v>7</v>
      </c>
      <c r="M1950" s="58" t="s">
        <v>244</v>
      </c>
      <c r="N1950" s="28" t="s">
        <v>3700</v>
      </c>
      <c r="O1950" s="53"/>
      <c r="P1950" s="59" t="s">
        <v>4658</v>
      </c>
      <c r="Q1950" s="21"/>
      <c r="R1950" s="1"/>
      <c r="S1950" s="1" t="str">
        <f aca="false">IF(E1950=F1950,"","NOT EQUAL")</f>
        <v/>
      </c>
      <c r="T1950" s="1" t="str">
        <f aca="false">IF(ISNA(VLOOKUP(P1950,'NEW XEQM.c'!D:D,1,0)),"--",VLOOKUP(P1950,'NEW XEQM.c'!D:G,3,0))</f>
        <v>--</v>
      </c>
      <c r="U1950" s="1" t="s">
        <v>4625</v>
      </c>
      <c r="W1950" s="0" t="str">
        <f aca="false">SUBSTITUTE(IF(AND(T1950="--",FIND("STD",E1950),FIND("fn",C1950)&gt;0,FIND("ITM_",P1950),I1950="CAT_FNCT"),E1950,""),"""","")</f>
        <v/>
      </c>
    </row>
    <row r="1951" customFormat="false" ht="15.75" hidden="false" customHeight="false" outlineLevel="0" collapsed="false">
      <c r="A1951" s="23" t="n">
        <f aca="false">IF(B1951=INT(B1951),ROW(),"")</f>
        <v>1951</v>
      </c>
      <c r="B1951" s="24" t="n">
        <f aca="false">IF(AND(MID(C1951,2,1)&lt;&gt;"/",MID(C1951,1,1)="/"),INT(B1950)+1,B1950+0.01)</f>
        <v>1907</v>
      </c>
      <c r="C1951" s="53" t="s">
        <v>4634</v>
      </c>
      <c r="D1951" s="53" t="s">
        <v>4659</v>
      </c>
      <c r="E1951" s="54" t="s">
        <v>4660</v>
      </c>
      <c r="F1951" s="54" t="s">
        <v>4660</v>
      </c>
      <c r="G1951" s="55" t="n">
        <v>0</v>
      </c>
      <c r="H1951" s="55" t="n">
        <v>0</v>
      </c>
      <c r="I1951" s="56" t="s">
        <v>4</v>
      </c>
      <c r="J1951" s="54" t="s">
        <v>5</v>
      </c>
      <c r="K1951" s="57" t="s">
        <v>6</v>
      </c>
      <c r="L1951" s="58" t="s">
        <v>7</v>
      </c>
      <c r="M1951" s="58" t="s">
        <v>244</v>
      </c>
      <c r="N1951" s="28" t="s">
        <v>3700</v>
      </c>
      <c r="O1951" s="53"/>
      <c r="P1951" s="59" t="s">
        <v>4661</v>
      </c>
      <c r="Q1951" s="21"/>
      <c r="R1951" s="1"/>
      <c r="S1951" s="1" t="str">
        <f aca="false">IF(E1951=F1951,"","NOT EQUAL")</f>
        <v/>
      </c>
      <c r="T1951" s="1" t="str">
        <f aca="false">IF(ISNA(VLOOKUP(P1951,'NEW XEQM.c'!D:D,1,0)),"--",VLOOKUP(P1951,'NEW XEQM.c'!D:G,3,0))</f>
        <v>--</v>
      </c>
      <c r="U1951" s="1" t="s">
        <v>4625</v>
      </c>
      <c r="W1951" s="0" t="str">
        <f aca="false">SUBSTITUTE(IF(AND(T1951="--",FIND("STD",E1951),FIND("fn",C1951)&gt;0,FIND("ITM_",P1951),I1951="CAT_FNCT"),E1951,""),"""","")</f>
        <v/>
      </c>
    </row>
    <row r="1952" customFormat="false" ht="15.75" hidden="false" customHeight="false" outlineLevel="0" collapsed="false">
      <c r="A1952" s="23" t="n">
        <f aca="false">IF(B1952=INT(B1952),ROW(),"")</f>
        <v>1952</v>
      </c>
      <c r="B1952" s="24" t="n">
        <f aca="false">IF(AND(MID(C1952,2,1)&lt;&gt;"/",MID(C1952,1,1)="/"),INT(B1951)+1,B1951+0.01)</f>
        <v>1908</v>
      </c>
      <c r="C1952" s="53" t="s">
        <v>4634</v>
      </c>
      <c r="D1952" s="53" t="s">
        <v>4662</v>
      </c>
      <c r="E1952" s="54" t="s">
        <v>1103</v>
      </c>
      <c r="F1952" s="54" t="s">
        <v>1103</v>
      </c>
      <c r="G1952" s="55" t="n">
        <v>0</v>
      </c>
      <c r="H1952" s="55" t="n">
        <v>0</v>
      </c>
      <c r="I1952" s="56" t="s">
        <v>4</v>
      </c>
      <c r="J1952" s="54" t="s">
        <v>5</v>
      </c>
      <c r="K1952" s="57" t="s">
        <v>6</v>
      </c>
      <c r="L1952" s="58" t="s">
        <v>7</v>
      </c>
      <c r="M1952" s="58" t="s">
        <v>244</v>
      </c>
      <c r="N1952" s="28" t="s">
        <v>3700</v>
      </c>
      <c r="O1952" s="53"/>
      <c r="P1952" s="59" t="s">
        <v>4663</v>
      </c>
      <c r="Q1952" s="21"/>
      <c r="R1952" s="1"/>
      <c r="S1952" s="1" t="str">
        <f aca="false">IF(E1952=F1952,"","NOT EQUAL")</f>
        <v/>
      </c>
      <c r="T1952" s="1" t="str">
        <f aca="false">IF(ISNA(VLOOKUP(P1952,'NEW XEQM.c'!D:D,1,0)),"--",VLOOKUP(P1952,'NEW XEQM.c'!D:G,3,0))</f>
        <v>--</v>
      </c>
      <c r="U1952" s="1" t="s">
        <v>4625</v>
      </c>
      <c r="W1952" s="0" t="str">
        <f aca="false">SUBSTITUTE(IF(AND(T1952="--",FIND("STD",E1952),FIND("fn",C1952)&gt;0,FIND("ITM_",P1952),I1952="CAT_FNCT"),E1952,""),"""","")</f>
        <v/>
      </c>
    </row>
    <row r="1953" customFormat="false" ht="15.75" hidden="false" customHeight="false" outlineLevel="0" collapsed="false">
      <c r="A1953" s="23" t="n">
        <f aca="false">IF(B1953=INT(B1953),ROW(),"")</f>
        <v>1953</v>
      </c>
      <c r="B1953" s="24" t="n">
        <f aca="false">IF(AND(MID(C1953,2,1)&lt;&gt;"/",MID(C1953,1,1)="/"),INT(B1952)+1,B1952+0.01)</f>
        <v>1909</v>
      </c>
      <c r="C1953" s="53" t="s">
        <v>4634</v>
      </c>
      <c r="D1953" s="53" t="s">
        <v>4664</v>
      </c>
      <c r="E1953" s="54" t="s">
        <v>4665</v>
      </c>
      <c r="F1953" s="54" t="s">
        <v>4665</v>
      </c>
      <c r="G1953" s="55" t="n">
        <v>0</v>
      </c>
      <c r="H1953" s="55" t="n">
        <v>0</v>
      </c>
      <c r="I1953" s="56" t="s">
        <v>4</v>
      </c>
      <c r="J1953" s="54" t="s">
        <v>5</v>
      </c>
      <c r="K1953" s="57" t="s">
        <v>6</v>
      </c>
      <c r="L1953" s="58" t="s">
        <v>7</v>
      </c>
      <c r="M1953" s="58" t="s">
        <v>244</v>
      </c>
      <c r="N1953" s="28" t="s">
        <v>3700</v>
      </c>
      <c r="O1953" s="53"/>
      <c r="P1953" s="59" t="s">
        <v>4666</v>
      </c>
      <c r="Q1953" s="21"/>
      <c r="R1953" s="1"/>
      <c r="S1953" s="1" t="str">
        <f aca="false">IF(E1953=F1953,"","NOT EQUAL")</f>
        <v/>
      </c>
      <c r="T1953" s="1" t="str">
        <f aca="false">IF(ISNA(VLOOKUP(P1953,'NEW XEQM.c'!D:D,1,0)),"--",VLOOKUP(P1953,'NEW XEQM.c'!D:G,3,0))</f>
        <v>--</v>
      </c>
      <c r="U1953" s="1" t="s">
        <v>4625</v>
      </c>
      <c r="W1953" s="0" t="str">
        <f aca="false">SUBSTITUTE(IF(AND(T1953="--",FIND("STD",E1953),FIND("fn",C1953)&gt;0,FIND("ITM_",P1953),I1953="CAT_FNCT"),E1953,""),"""","")</f>
        <v/>
      </c>
    </row>
    <row r="1954" customFormat="false" ht="15.75" hidden="false" customHeight="false" outlineLevel="0" collapsed="false">
      <c r="A1954" s="23" t="n">
        <f aca="false">IF(B1954=INT(B1954),ROW(),"")</f>
        <v>1954</v>
      </c>
      <c r="B1954" s="24" t="n">
        <f aca="false">IF(AND(MID(C1954,2,1)&lt;&gt;"/",MID(C1954,1,1)="/"),INT(B1953)+1,B1953+0.01)</f>
        <v>1910</v>
      </c>
      <c r="C1954" s="53" t="s">
        <v>4667</v>
      </c>
      <c r="D1954" s="53" t="s">
        <v>1</v>
      </c>
      <c r="E1954" s="54" t="s">
        <v>4668</v>
      </c>
      <c r="F1954" s="54" t="s">
        <v>4668</v>
      </c>
      <c r="G1954" s="55" t="n">
        <v>0</v>
      </c>
      <c r="H1954" s="55" t="n">
        <v>0</v>
      </c>
      <c r="I1954" s="56" t="s">
        <v>4</v>
      </c>
      <c r="J1954" s="54" t="s">
        <v>5</v>
      </c>
      <c r="K1954" s="57" t="s">
        <v>6</v>
      </c>
      <c r="L1954" s="58" t="s">
        <v>7</v>
      </c>
      <c r="M1954" s="58" t="s">
        <v>244</v>
      </c>
      <c r="N1954" s="28" t="s">
        <v>3700</v>
      </c>
      <c r="O1954" s="53"/>
      <c r="P1954" s="59" t="s">
        <v>4669</v>
      </c>
      <c r="Q1954" s="21"/>
      <c r="R1954" s="1"/>
      <c r="S1954" s="1" t="str">
        <f aca="false">IF(E1954=F1954,"","NOT EQUAL")</f>
        <v/>
      </c>
      <c r="T1954" s="1" t="str">
        <f aca="false">IF(ISNA(VLOOKUP(P1954,'NEW XEQM.c'!D:D,1,0)),"--",VLOOKUP(P1954,'NEW XEQM.c'!D:G,3,0))</f>
        <v>--</v>
      </c>
      <c r="U1954" s="1" t="s">
        <v>4625</v>
      </c>
      <c r="W1954" s="0" t="str">
        <f aca="false">SUBSTITUTE(IF(AND(T1954="--",FIND("STD",E1954),FIND("fn",C1954)&gt;0,FIND("ITM_",P1954),I1954="CAT_FNCT"),E1954,""),"""","")</f>
        <v/>
      </c>
    </row>
    <row r="1955" customFormat="false" ht="15.75" hidden="false" customHeight="false" outlineLevel="0" collapsed="false">
      <c r="A1955" s="23" t="n">
        <f aca="false">IF(B1955=INT(B1955),ROW(),"")</f>
        <v>1955</v>
      </c>
      <c r="B1955" s="24" t="n">
        <f aca="false">IF(AND(MID(C1955,2,1)&lt;&gt;"/",MID(C1955,1,1)="/"),INT(B1954)+1,B1954+0.01)</f>
        <v>1911</v>
      </c>
      <c r="C1955" s="53" t="s">
        <v>4670</v>
      </c>
      <c r="D1955" s="53" t="s">
        <v>1</v>
      </c>
      <c r="E1955" s="57" t="s">
        <v>4671</v>
      </c>
      <c r="F1955" s="57" t="s">
        <v>4671</v>
      </c>
      <c r="G1955" s="216" t="n">
        <v>0</v>
      </c>
      <c r="H1955" s="216" t="n">
        <v>0</v>
      </c>
      <c r="I1955" s="56" t="s">
        <v>20</v>
      </c>
      <c r="J1955" s="54" t="s">
        <v>21</v>
      </c>
      <c r="K1955" s="57" t="s">
        <v>22</v>
      </c>
      <c r="L1955" s="58" t="s">
        <v>7</v>
      </c>
      <c r="M1955" s="58" t="s">
        <v>8</v>
      </c>
      <c r="N1955" s="28" t="s">
        <v>3700</v>
      </c>
      <c r="O1955" s="53" t="s">
        <v>4672</v>
      </c>
      <c r="P1955" s="59" t="s">
        <v>4673</v>
      </c>
      <c r="Q1955" s="21"/>
      <c r="R1955" s="1"/>
      <c r="S1955" s="1" t="str">
        <f aca="false">IF(E1955=F1955,"","NOT EQUAL")</f>
        <v/>
      </c>
      <c r="T1955" s="1" t="str">
        <f aca="false">IF(ISNA(VLOOKUP(P1955,'NEW XEQM.c'!D:D,1,0)),"--",VLOOKUP(P1955,'NEW XEQM.c'!D:G,3,0))</f>
        <v>--</v>
      </c>
      <c r="U1955" s="1" t="s">
        <v>273</v>
      </c>
      <c r="W1955" s="0" t="e">
        <f aca="false">SUBSTITUTE(IF(AND(T1955="--",FIND("STD",E1955),FIND("fn",C1955)&gt;0,FIND("ITM_",P1955),I1955="CAT_FNCT"),E1955,""),"""","")</f>
        <v>#VALUE!</v>
      </c>
    </row>
    <row r="1956" customFormat="false" ht="15.75" hidden="false" customHeight="false" outlineLevel="0" collapsed="false">
      <c r="A1956" s="23" t="n">
        <f aca="false">IF(B1956=INT(B1956),ROW(),"")</f>
        <v>1956</v>
      </c>
      <c r="B1956" s="24" t="n">
        <f aca="false">IF(AND(MID(C1956,2,1)&lt;&gt;"/",MID(C1956,1,1)="/"),INT(B1955)+1,B1955+0.01)</f>
        <v>1912</v>
      </c>
      <c r="C1956" s="53" t="s">
        <v>4674</v>
      </c>
      <c r="D1956" s="53" t="s">
        <v>1</v>
      </c>
      <c r="E1956" s="57" t="s">
        <v>4675</v>
      </c>
      <c r="F1956" s="57" t="s">
        <v>4675</v>
      </c>
      <c r="G1956" s="216" t="n">
        <v>0</v>
      </c>
      <c r="H1956" s="216" t="n">
        <v>0</v>
      </c>
      <c r="I1956" s="56" t="s">
        <v>20</v>
      </c>
      <c r="J1956" s="54" t="s">
        <v>21</v>
      </c>
      <c r="K1956" s="57" t="s">
        <v>22</v>
      </c>
      <c r="L1956" s="58" t="s">
        <v>7</v>
      </c>
      <c r="M1956" s="58" t="s">
        <v>8</v>
      </c>
      <c r="N1956" s="28" t="s">
        <v>3700</v>
      </c>
      <c r="O1956" s="53" t="s">
        <v>4672</v>
      </c>
      <c r="P1956" s="59" t="s">
        <v>4676</v>
      </c>
      <c r="Q1956" s="21"/>
      <c r="R1956" s="1"/>
      <c r="S1956" s="1" t="str">
        <f aca="false">IF(E1956=F1956,"","NOT EQUAL")</f>
        <v/>
      </c>
      <c r="T1956" s="1" t="str">
        <f aca="false">IF(ISNA(VLOOKUP(P1956,'NEW XEQM.c'!D:D,1,0)),"--",VLOOKUP(P1956,'NEW XEQM.c'!D:G,3,0))</f>
        <v>--</v>
      </c>
      <c r="U1956" s="1" t="s">
        <v>273</v>
      </c>
      <c r="W1956" s="0" t="str">
        <f aca="false">SUBSTITUTE(IF(AND(T1956="--",FIND("STD",E1956),FIND("fn",C1956)&gt;0,FIND("ITM_",P1956),I1956="CAT_FNCT"),E1956,""),"""","")</f>
        <v>.ms STD_SUP_MINUS STD_SUP_1</v>
      </c>
    </row>
    <row r="1957" customFormat="false" ht="15.75" hidden="false" customHeight="false" outlineLevel="0" collapsed="false">
      <c r="A1957" s="23" t="n">
        <f aca="false">IF(B1957=INT(B1957),ROW(),"")</f>
        <v>1957</v>
      </c>
      <c r="B1957" s="24" t="n">
        <f aca="false">IF(AND(MID(C1957,2,1)&lt;&gt;"/",MID(C1957,1,1)="/"),INT(B1956)+1,B1956+0.01)</f>
        <v>1913</v>
      </c>
      <c r="C1957" s="53" t="s">
        <v>4600</v>
      </c>
      <c r="D1957" s="53" t="s">
        <v>4677</v>
      </c>
      <c r="E1957" s="54" t="s">
        <v>4678</v>
      </c>
      <c r="F1957" s="54" t="s">
        <v>4678</v>
      </c>
      <c r="G1957" s="55" t="n">
        <v>0</v>
      </c>
      <c r="H1957" s="55" t="n">
        <v>0</v>
      </c>
      <c r="I1957" s="56" t="s">
        <v>4</v>
      </c>
      <c r="J1957" s="54" t="s">
        <v>5</v>
      </c>
      <c r="K1957" s="57" t="s">
        <v>6</v>
      </c>
      <c r="L1957" s="58" t="s">
        <v>7</v>
      </c>
      <c r="M1957" s="58" t="s">
        <v>244</v>
      </c>
      <c r="N1957" s="28" t="s">
        <v>3700</v>
      </c>
      <c r="O1957" s="53" t="s">
        <v>4603</v>
      </c>
      <c r="P1957" s="59" t="s">
        <v>4679</v>
      </c>
      <c r="Q1957" s="21"/>
      <c r="R1957" s="1"/>
      <c r="S1957" s="1" t="str">
        <f aca="false">IF(E1957=F1957,"","NOT EQUAL")</f>
        <v/>
      </c>
      <c r="T1957" s="1" t="str">
        <f aca="false">IF(ISNA(VLOOKUP(P1957,'NEW XEQM.c'!D:D,1,0)),"--",VLOOKUP(P1957,'NEW XEQM.c'!D:G,3,0))</f>
        <v>--</v>
      </c>
      <c r="U1957" s="1" t="s">
        <v>4605</v>
      </c>
      <c r="W1957" s="0" t="str">
        <f aca="false">SUBSTITUTE(IF(AND(T1957="--",FIND("STD",E1957),FIND("fn",C1957)&gt;0,FIND("ITM_",P1957),I1957="CAT_FNCT"),E1957,""),"""","")</f>
        <v/>
      </c>
    </row>
    <row r="1958" customFormat="false" ht="15.75" hidden="false" customHeight="false" outlineLevel="0" collapsed="false">
      <c r="A1958" s="23" t="n">
        <f aca="false">IF(B1958=INT(B1958),ROW(),"")</f>
        <v>1958</v>
      </c>
      <c r="B1958" s="24" t="n">
        <f aca="false">IF(AND(MID(C1958,2,1)&lt;&gt;"/",MID(C1958,1,1)="/"),INT(B1957)+1,B1957+0.01)</f>
        <v>1914</v>
      </c>
      <c r="C1958" s="53" t="s">
        <v>4680</v>
      </c>
      <c r="D1958" s="53" t="s">
        <v>1</v>
      </c>
      <c r="E1958" s="225" t="s">
        <v>4681</v>
      </c>
      <c r="F1958" s="54" t="s">
        <v>4681</v>
      </c>
      <c r="G1958" s="55" t="n">
        <v>0</v>
      </c>
      <c r="H1958" s="55" t="n">
        <v>0</v>
      </c>
      <c r="I1958" s="56" t="s">
        <v>20</v>
      </c>
      <c r="J1958" s="54" t="s">
        <v>5</v>
      </c>
      <c r="K1958" s="57" t="s">
        <v>6</v>
      </c>
      <c r="L1958" s="58" t="s">
        <v>7</v>
      </c>
      <c r="M1958" s="28" t="s">
        <v>8</v>
      </c>
      <c r="N1958" s="28" t="s">
        <v>3700</v>
      </c>
      <c r="O1958" s="53"/>
      <c r="P1958" s="59" t="s">
        <v>4682</v>
      </c>
      <c r="Q1958" s="21"/>
      <c r="R1958" s="1"/>
      <c r="S1958" s="1" t="str">
        <f aca="false">IF(E1958=F1958,"","NOT EQUAL")</f>
        <v/>
      </c>
      <c r="T1958" s="1" t="str">
        <f aca="false">IF(ISNA(VLOOKUP(P1958,'NEW XEQM.c'!D:D,1,0)),"--",VLOOKUP(P1958,'NEW XEQM.c'!D:G,3,0))</f>
        <v>--</v>
      </c>
      <c r="U1958" s="1" t="s">
        <v>4625</v>
      </c>
      <c r="W1958" s="0" t="e">
        <f aca="false">SUBSTITUTE(IF(AND(T1958="--",FIND("STD",E1958),FIND("fn",C1958)&gt;0,FIND("ITM_",P1958),I1958="CAT_FNCT"),E1958,""),"""","")</f>
        <v>#VALUE!</v>
      </c>
    </row>
    <row r="1959" customFormat="false" ht="15.75" hidden="false" customHeight="false" outlineLevel="0" collapsed="false">
      <c r="A1959" s="23" t="n">
        <f aca="false">IF(B1959=INT(B1959),ROW(),"")</f>
        <v>1959</v>
      </c>
      <c r="B1959" s="24" t="n">
        <f aca="false">IF(AND(MID(C1959,2,1)&lt;&gt;"/",MID(C1959,1,1)="/"),INT(B1958)+1,B1958+0.01)</f>
        <v>1915</v>
      </c>
      <c r="C1959" s="25" t="s">
        <v>0</v>
      </c>
      <c r="D1959" s="26" t="s">
        <v>1</v>
      </c>
      <c r="E1959" s="26" t="s">
        <v>2</v>
      </c>
      <c r="F1959" s="26" t="s">
        <v>4683</v>
      </c>
      <c r="G1959" s="47" t="n">
        <v>0</v>
      </c>
      <c r="H1959" s="47" t="n">
        <v>0</v>
      </c>
      <c r="I1959" s="44" t="s">
        <v>4</v>
      </c>
      <c r="J1959" s="17" t="s">
        <v>5</v>
      </c>
      <c r="K1959" s="27" t="s">
        <v>6</v>
      </c>
      <c r="L1959" s="28" t="s">
        <v>7</v>
      </c>
      <c r="M1959" s="28" t="s">
        <v>244</v>
      </c>
      <c r="N1959" s="28" t="s">
        <v>3700</v>
      </c>
      <c r="O1959" s="28"/>
      <c r="P1959" s="230" t="s">
        <v>4684</v>
      </c>
      <c r="Q1959" s="21"/>
      <c r="R1959" s="1"/>
      <c r="S1959" s="1" t="str">
        <f aca="false">IF(E1959=F1959,"","NOT EQUAL")</f>
        <v>NOT EQUAL</v>
      </c>
      <c r="T1959" s="1" t="str">
        <f aca="false">IF(ISNA(VLOOKUP(P1959,'NEW XEQM.c'!D:D,1,0)),"--",VLOOKUP(P1959,'NEW XEQM.c'!D:G,3,0))</f>
        <v>--</v>
      </c>
      <c r="U1959" s="1"/>
      <c r="W1959" s="0" t="e">
        <f aca="false">SUBSTITUTE(IF(AND(T1959="--",FIND("STD",E1959),FIND("fn",C1959)&gt;0,FIND("ITM_",P1959),I1959="CAT_FNCT"),E1959,""),"""","")</f>
        <v>#VALUE!</v>
      </c>
    </row>
    <row r="1960" customFormat="false" ht="15.75" hidden="false" customHeight="false" outlineLevel="0" collapsed="false">
      <c r="A1960" s="23" t="n">
        <f aca="false">IF(B1960=INT(B1960),ROW(),"")</f>
        <v>1960</v>
      </c>
      <c r="B1960" s="24" t="n">
        <f aca="false">IF(AND(MID(C1960,2,1)&lt;&gt;"/",MID(C1960,1,1)="/"),INT(B1959)+1,B1959+0.01)</f>
        <v>1916</v>
      </c>
      <c r="C1960" s="53" t="s">
        <v>4685</v>
      </c>
      <c r="D1960" s="53" t="s">
        <v>4686</v>
      </c>
      <c r="E1960" s="54" t="s">
        <v>4687</v>
      </c>
      <c r="F1960" s="54" t="s">
        <v>4687</v>
      </c>
      <c r="G1960" s="55" t="n">
        <v>0</v>
      </c>
      <c r="H1960" s="55" t="n">
        <v>0</v>
      </c>
      <c r="I1960" s="56" t="s">
        <v>4</v>
      </c>
      <c r="J1960" s="54" t="s">
        <v>5</v>
      </c>
      <c r="K1960" s="57" t="s">
        <v>6</v>
      </c>
      <c r="L1960" s="58" t="s">
        <v>7</v>
      </c>
      <c r="M1960" s="58" t="s">
        <v>244</v>
      </c>
      <c r="N1960" s="28" t="s">
        <v>3700</v>
      </c>
      <c r="O1960" s="53"/>
      <c r="P1960" s="59" t="s">
        <v>4688</v>
      </c>
      <c r="Q1960" s="21"/>
      <c r="R1960" s="1"/>
      <c r="S1960" s="1" t="str">
        <f aca="false">IF(E1960=F1960,"","NOT EQUAL")</f>
        <v/>
      </c>
      <c r="T1960" s="1" t="str">
        <f aca="false">IF(ISNA(VLOOKUP(P1960,'NEW XEQM.c'!D:D,1,0)),"--",VLOOKUP(P1960,'NEW XEQM.c'!D:G,3,0))</f>
        <v>--</v>
      </c>
      <c r="U1960" s="1" t="s">
        <v>4625</v>
      </c>
      <c r="W1960" s="0" t="str">
        <f aca="false">SUBSTITUTE(IF(AND(T1960="--",FIND("STD",E1960),FIND("fn",C1960)&gt;0,FIND("ITM_",P1960),I1960="CAT_FNCT"),E1960,""),"""","")</f>
        <v/>
      </c>
    </row>
    <row r="1961" customFormat="false" ht="15.75" hidden="false" customHeight="false" outlineLevel="0" collapsed="false">
      <c r="A1961" s="23" t="n">
        <f aca="false">IF(B1961=INT(B1961),ROW(),"")</f>
        <v>1961</v>
      </c>
      <c r="B1961" s="24" t="n">
        <f aca="false">IF(AND(MID(C1961,2,1)&lt;&gt;"/",MID(C1961,1,1)="/"),INT(B1960)+1,B1960+0.01)</f>
        <v>1917</v>
      </c>
      <c r="C1961" s="53" t="s">
        <v>4685</v>
      </c>
      <c r="D1961" s="53" t="s">
        <v>4689</v>
      </c>
      <c r="E1961" s="54" t="s">
        <v>4690</v>
      </c>
      <c r="F1961" s="54" t="s">
        <v>4690</v>
      </c>
      <c r="G1961" s="55" t="n">
        <v>0</v>
      </c>
      <c r="H1961" s="55" t="n">
        <v>0</v>
      </c>
      <c r="I1961" s="56" t="s">
        <v>4</v>
      </c>
      <c r="J1961" s="54" t="s">
        <v>5</v>
      </c>
      <c r="K1961" s="57" t="s">
        <v>6</v>
      </c>
      <c r="L1961" s="58" t="s">
        <v>7</v>
      </c>
      <c r="M1961" s="58" t="s">
        <v>244</v>
      </c>
      <c r="N1961" s="28" t="s">
        <v>3700</v>
      </c>
      <c r="O1961" s="58" t="s">
        <v>4632</v>
      </c>
      <c r="P1961" s="59" t="s">
        <v>4691</v>
      </c>
      <c r="Q1961" s="21"/>
      <c r="R1961" s="1"/>
      <c r="S1961" s="1" t="str">
        <f aca="false">IF(E1961=F1961,"","NOT EQUAL")</f>
        <v/>
      </c>
      <c r="T1961" s="1" t="str">
        <f aca="false">IF(ISNA(VLOOKUP(P1961,'NEW XEQM.c'!D:D,1,0)),"--",VLOOKUP(P1961,'NEW XEQM.c'!D:G,3,0))</f>
        <v>--</v>
      </c>
      <c r="U1961" s="1" t="s">
        <v>4625</v>
      </c>
      <c r="W1961" s="0" t="e">
        <f aca="false">SUBSTITUTE(IF(AND(T1961="--",FIND("STD",E1961),FIND("fn",C1961)&gt;0,FIND("ITM_",P1961),I1961="CAT_FNCT"),E1961,""),"""","")</f>
        <v>#VALUE!</v>
      </c>
    </row>
    <row r="1962" customFormat="false" ht="15.75" hidden="false" customHeight="false" outlineLevel="0" collapsed="false">
      <c r="A1962" s="23" t="n">
        <f aca="false">IF(B1962=INT(B1962),ROW(),"")</f>
        <v>1962</v>
      </c>
      <c r="B1962" s="24" t="n">
        <f aca="false">IF(AND(MID(C1962,2,1)&lt;&gt;"/",MID(C1962,1,1)="/"),INT(B1961)+1,B1961+0.01)</f>
        <v>1918</v>
      </c>
      <c r="C1962" s="53" t="s">
        <v>4685</v>
      </c>
      <c r="D1962" s="53" t="s">
        <v>4692</v>
      </c>
      <c r="E1962" s="57" t="s">
        <v>4693</v>
      </c>
      <c r="F1962" s="57" t="s">
        <v>4693</v>
      </c>
      <c r="G1962" s="216" t="n">
        <v>0</v>
      </c>
      <c r="H1962" s="216" t="n">
        <v>0</v>
      </c>
      <c r="I1962" s="56" t="s">
        <v>4</v>
      </c>
      <c r="J1962" s="54" t="s">
        <v>5</v>
      </c>
      <c r="K1962" s="57" t="s">
        <v>6</v>
      </c>
      <c r="L1962" s="58" t="s">
        <v>7</v>
      </c>
      <c r="M1962" s="58" t="s">
        <v>244</v>
      </c>
      <c r="N1962" s="28" t="s">
        <v>3700</v>
      </c>
      <c r="O1962" s="53" t="s">
        <v>4632</v>
      </c>
      <c r="P1962" s="59" t="s">
        <v>4694</v>
      </c>
      <c r="Q1962" s="21"/>
      <c r="R1962" s="1"/>
      <c r="S1962" s="1" t="str">
        <f aca="false">IF(E1962=F1962,"","NOT EQUAL")</f>
        <v/>
      </c>
      <c r="T1962" s="1" t="str">
        <f aca="false">IF(ISNA(VLOOKUP(P1962,'NEW XEQM.c'!D:D,1,0)),"--",VLOOKUP(P1962,'NEW XEQM.c'!D:G,3,0))</f>
        <v>--</v>
      </c>
      <c r="U1962" s="1" t="s">
        <v>4625</v>
      </c>
      <c r="W1962" s="0" t="e">
        <f aca="false">SUBSTITUTE(IF(AND(T1962="--",FIND("STD",E1962),FIND("fn",C1962)&gt;0,FIND("ITM_",P1962),I1962="CAT_FNCT"),E1962,""),"""","")</f>
        <v>#VALUE!</v>
      </c>
    </row>
    <row r="1963" customFormat="false" ht="15.75" hidden="false" customHeight="false" outlineLevel="0" collapsed="false">
      <c r="A1963" s="23" t="n">
        <f aca="false">IF(B1963=INT(B1963),ROW(),"")</f>
        <v>1963</v>
      </c>
      <c r="B1963" s="24" t="n">
        <f aca="false">IF(AND(MID(C1963,2,1)&lt;&gt;"/",MID(C1963,1,1)="/"),INT(B1962)+1,B1962+0.01)</f>
        <v>1919</v>
      </c>
      <c r="C1963" s="53" t="s">
        <v>4333</v>
      </c>
      <c r="D1963" s="53" t="s">
        <v>4695</v>
      </c>
      <c r="E1963" s="54" t="s">
        <v>1319</v>
      </c>
      <c r="F1963" s="54" t="s">
        <v>1319</v>
      </c>
      <c r="G1963" s="216" t="n">
        <v>0</v>
      </c>
      <c r="H1963" s="216" t="n">
        <v>0</v>
      </c>
      <c r="I1963" s="56" t="s">
        <v>20</v>
      </c>
      <c r="J1963" s="54" t="s">
        <v>5</v>
      </c>
      <c r="K1963" s="57" t="s">
        <v>6</v>
      </c>
      <c r="L1963" s="58" t="s">
        <v>7</v>
      </c>
      <c r="M1963" s="58" t="s">
        <v>244</v>
      </c>
      <c r="N1963" s="28" t="s">
        <v>4335</v>
      </c>
      <c r="O1963" s="53"/>
      <c r="P1963" s="59" t="s">
        <v>4696</v>
      </c>
      <c r="Q1963" s="21"/>
      <c r="R1963" s="1"/>
      <c r="S1963" s="1" t="str">
        <f aca="false">IF(E1963=F1963,"","NOT EQUAL")</f>
        <v/>
      </c>
      <c r="T1963" s="1" t="str">
        <f aca="false">IF(ISNA(VLOOKUP(P1963,'NEW XEQM.c'!D:D,1,0)),"--",VLOOKUP(P1963,'NEW XEQM.c'!D:G,3,0))</f>
        <v>--</v>
      </c>
      <c r="U1963" s="1" t="s">
        <v>4697</v>
      </c>
      <c r="W1963" s="0" t="e">
        <f aca="false">SUBSTITUTE(IF(AND(T1963="--",FIND("STD",E1963),FIND("fn",C1963)&gt;0,FIND("ITM_",P1963),I1963="CAT_FNCT"),E1963,""),"""","")</f>
        <v>#VALUE!</v>
      </c>
    </row>
    <row r="1964" customFormat="false" ht="15.75" hidden="false" customHeight="false" outlineLevel="0" collapsed="false">
      <c r="A1964" s="23" t="n">
        <f aca="false">IF(B1964=INT(B1964),ROW(),"")</f>
        <v>1964</v>
      </c>
      <c r="B1964" s="24" t="n">
        <f aca="false">IF(AND(MID(C1964,2,1)&lt;&gt;"/",MID(C1964,1,1)="/"),INT(B1963)+1,B1963+0.01)</f>
        <v>1920</v>
      </c>
      <c r="C1964" s="53" t="s">
        <v>4698</v>
      </c>
      <c r="D1964" s="53" t="s">
        <v>1</v>
      </c>
      <c r="E1964" s="57" t="s">
        <v>4699</v>
      </c>
      <c r="F1964" s="57" t="s">
        <v>4699</v>
      </c>
      <c r="G1964" s="216" t="n">
        <v>0</v>
      </c>
      <c r="H1964" s="216" t="n">
        <v>0</v>
      </c>
      <c r="I1964" s="56" t="s">
        <v>4</v>
      </c>
      <c r="J1964" s="54" t="s">
        <v>21</v>
      </c>
      <c r="K1964" s="57" t="s">
        <v>6</v>
      </c>
      <c r="L1964" s="58" t="s">
        <v>7</v>
      </c>
      <c r="M1964" s="58" t="s">
        <v>244</v>
      </c>
      <c r="N1964" s="28" t="s">
        <v>3700</v>
      </c>
      <c r="O1964" s="53" t="s">
        <v>4700</v>
      </c>
      <c r="P1964" s="59" t="s">
        <v>4701</v>
      </c>
      <c r="Q1964" s="21"/>
      <c r="R1964" s="1"/>
      <c r="S1964" s="1" t="str">
        <f aca="false">IF(E1964=F1964,"","NOT EQUAL")</f>
        <v/>
      </c>
      <c r="T1964" s="1" t="str">
        <f aca="false">IF(ISNA(VLOOKUP(P1964,'NEW XEQM.c'!D:D,1,0)),"--",VLOOKUP(P1964,'NEW XEQM.c'!D:G,3,0))</f>
        <v>--</v>
      </c>
      <c r="U1964" s="1" t="s">
        <v>4702</v>
      </c>
      <c r="W1964" s="0" t="str">
        <f aca="false">SUBSTITUTE(IF(AND(T1964="--",FIND("STD",E1964),FIND("fn",C1964)&gt;0,FIND("ITM_",P1964),I1964="CAT_FNCT"),E1964,""),"""","")</f>
        <v/>
      </c>
    </row>
    <row r="1965" customFormat="false" ht="15.75" hidden="false" customHeight="false" outlineLevel="0" collapsed="false">
      <c r="A1965" s="23" t="n">
        <f aca="false">IF(B1965=INT(B1965),ROW(),"")</f>
        <v>1965</v>
      </c>
      <c r="B1965" s="24" t="n">
        <f aca="false">IF(AND(MID(C1965,2,1)&lt;&gt;"/",MID(C1965,1,1)="/"),INT(B1964)+1,B1964+0.01)</f>
        <v>1921</v>
      </c>
      <c r="C1965" s="53" t="s">
        <v>0</v>
      </c>
      <c r="D1965" s="53" t="s">
        <v>1</v>
      </c>
      <c r="E1965" s="164" t="s">
        <v>2</v>
      </c>
      <c r="F1965" s="57" t="s">
        <v>4703</v>
      </c>
      <c r="G1965" s="216" t="n">
        <v>0</v>
      </c>
      <c r="H1965" s="216" t="n">
        <v>0</v>
      </c>
      <c r="I1965" s="56" t="s">
        <v>4</v>
      </c>
      <c r="J1965" s="54" t="s">
        <v>5</v>
      </c>
      <c r="K1965" s="57" t="s">
        <v>6</v>
      </c>
      <c r="L1965" s="58" t="s">
        <v>7</v>
      </c>
      <c r="M1965" s="58" t="s">
        <v>244</v>
      </c>
      <c r="N1965" s="28" t="s">
        <v>3700</v>
      </c>
      <c r="O1965" s="53" t="s">
        <v>4704</v>
      </c>
      <c r="P1965" s="59" t="s">
        <v>4705</v>
      </c>
      <c r="Q1965" s="21"/>
      <c r="R1965" s="1"/>
      <c r="S1965" s="1" t="str">
        <f aca="false">IF(E1965=F1965,"","NOT EQUAL")</f>
        <v>NOT EQUAL</v>
      </c>
      <c r="T1965" s="1" t="str">
        <f aca="false">IF(ISNA(VLOOKUP(P1965,'NEW XEQM.c'!D:D,1,0)),"--",VLOOKUP(P1965,'NEW XEQM.c'!D:G,3,0))</f>
        <v>--</v>
      </c>
      <c r="U1965" s="1"/>
      <c r="W1965" s="0" t="e">
        <f aca="false">SUBSTITUTE(IF(AND(T1965="--",FIND("STD",E1965),FIND("fn",C1965)&gt;0,FIND("ITM_",P1965),I1965="CAT_FNCT"),E1965,""),"""","")</f>
        <v>#VALUE!</v>
      </c>
    </row>
    <row r="1966" customFormat="false" ht="15.75" hidden="false" customHeight="false" outlineLevel="0" collapsed="false">
      <c r="A1966" s="23" t="n">
        <f aca="false">IF(B1966=INT(B1966),ROW(),"")</f>
        <v>1966</v>
      </c>
      <c r="B1966" s="24" t="n">
        <f aca="false">IF(AND(MID(C1966,2,1)&lt;&gt;"/",MID(C1966,1,1)="/"),INT(B1965)+1,B1965+0.01)</f>
        <v>1922</v>
      </c>
      <c r="C1966" s="53" t="s">
        <v>0</v>
      </c>
      <c r="D1966" s="53" t="s">
        <v>1</v>
      </c>
      <c r="E1966" s="54" t="s">
        <v>4706</v>
      </c>
      <c r="F1966" s="54" t="s">
        <v>4706</v>
      </c>
      <c r="G1966" s="55" t="n">
        <v>0</v>
      </c>
      <c r="H1966" s="55" t="n">
        <v>0</v>
      </c>
      <c r="I1966" s="56" t="s">
        <v>2741</v>
      </c>
      <c r="J1966" s="54" t="s">
        <v>5</v>
      </c>
      <c r="K1966" s="57" t="s">
        <v>6</v>
      </c>
      <c r="L1966" s="58" t="s">
        <v>7</v>
      </c>
      <c r="M1966" s="58" t="s">
        <v>244</v>
      </c>
      <c r="N1966" s="28" t="s">
        <v>3700</v>
      </c>
      <c r="O1966" s="53"/>
      <c r="P1966" s="59" t="s">
        <v>4707</v>
      </c>
      <c r="Q1966" s="21"/>
      <c r="R1966" s="1"/>
      <c r="S1966" s="1" t="str">
        <f aca="false">IF(E1966=F1966,"","NOT EQUAL")</f>
        <v/>
      </c>
      <c r="T1966" s="1" t="str">
        <f aca="false">IF(ISNA(VLOOKUP(P1966,'NEW XEQM.c'!D:D,1,0)),"--",VLOOKUP(P1966,'NEW XEQM.c'!D:G,3,0))</f>
        <v>--</v>
      </c>
      <c r="U1966" s="1" t="s">
        <v>3055</v>
      </c>
      <c r="W1966" s="0" t="e">
        <f aca="false">SUBSTITUTE(IF(AND(T1966="--",FIND("STD",E1966),FIND("fn",C1966)&gt;0,FIND("ITM_",P1966),I1966="CAT_FNCT"),E1966,""),"""","")</f>
        <v>#VALUE!</v>
      </c>
    </row>
    <row r="1967" customFormat="false" ht="15.75" hidden="false" customHeight="false" outlineLevel="0" collapsed="false">
      <c r="A1967" s="23" t="n">
        <f aca="false">IF(B1967=INT(B1967),ROW(),"")</f>
        <v>1967</v>
      </c>
      <c r="B1967" s="24" t="n">
        <f aca="false">IF(AND(MID(C1967,2,1)&lt;&gt;"/",MID(C1967,1,1)="/"),INT(B1966)+1,B1966+0.01)</f>
        <v>1923</v>
      </c>
      <c r="C1967" s="53" t="s">
        <v>0</v>
      </c>
      <c r="D1967" s="53" t="s">
        <v>1</v>
      </c>
      <c r="E1967" s="54" t="s">
        <v>4510</v>
      </c>
      <c r="F1967" s="54" t="s">
        <v>4510</v>
      </c>
      <c r="G1967" s="55" t="n">
        <v>0</v>
      </c>
      <c r="H1967" s="55" t="n">
        <v>0</v>
      </c>
      <c r="I1967" s="56" t="s">
        <v>2741</v>
      </c>
      <c r="J1967" s="54" t="s">
        <v>5</v>
      </c>
      <c r="K1967" s="57" t="s">
        <v>6</v>
      </c>
      <c r="L1967" s="58" t="s">
        <v>7</v>
      </c>
      <c r="M1967" s="58" t="s">
        <v>244</v>
      </c>
      <c r="N1967" s="28" t="s">
        <v>3700</v>
      </c>
      <c r="O1967" s="53" t="s">
        <v>4708</v>
      </c>
      <c r="P1967" s="59" t="s">
        <v>4709</v>
      </c>
      <c r="Q1967" s="21"/>
      <c r="R1967" s="1"/>
      <c r="S1967" s="1" t="str">
        <f aca="false">IF(E1967=F1967,"","NOT EQUAL")</f>
        <v/>
      </c>
      <c r="T1967" s="1" t="str">
        <f aca="false">IF(ISNA(VLOOKUP(P1967,'NEW XEQM.c'!D:D,1,0)),"--",VLOOKUP(P1967,'NEW XEQM.c'!D:G,3,0))</f>
        <v>--</v>
      </c>
      <c r="U1967" s="1" t="s">
        <v>3055</v>
      </c>
      <c r="W1967" s="0" t="e">
        <f aca="false">SUBSTITUTE(IF(AND(T1967="--",FIND("STD",E1967),FIND("fn",C1967)&gt;0,FIND("ITM_",P1967),I1967="CAT_FNCT"),E1967,""),"""","")</f>
        <v>#VALUE!</v>
      </c>
    </row>
    <row r="1968" customFormat="false" ht="15.75" hidden="false" customHeight="false" outlineLevel="0" collapsed="false">
      <c r="A1968" s="23" t="n">
        <f aca="false">IF(B1968=INT(B1968),ROW(),"")</f>
        <v>1968</v>
      </c>
      <c r="B1968" s="24" t="n">
        <f aca="false">IF(AND(MID(C1968,2,1)&lt;&gt;"/",MID(C1968,1,1)="/"),INT(B1967)+1,B1967+0.01)</f>
        <v>1924</v>
      </c>
      <c r="C1968" s="53" t="s">
        <v>0</v>
      </c>
      <c r="D1968" s="53" t="s">
        <v>1</v>
      </c>
      <c r="E1968" s="54" t="s">
        <v>1235</v>
      </c>
      <c r="F1968" s="54" t="s">
        <v>1235</v>
      </c>
      <c r="G1968" s="55" t="n">
        <v>0</v>
      </c>
      <c r="H1968" s="55" t="n">
        <v>0</v>
      </c>
      <c r="I1968" s="218" t="s">
        <v>2741</v>
      </c>
      <c r="J1968" s="54" t="s">
        <v>5</v>
      </c>
      <c r="K1968" s="57" t="s">
        <v>6</v>
      </c>
      <c r="L1968" s="58" t="s">
        <v>7</v>
      </c>
      <c r="M1968" s="58" t="s">
        <v>244</v>
      </c>
      <c r="N1968" s="28" t="s">
        <v>3700</v>
      </c>
      <c r="O1968" s="53" t="s">
        <v>4710</v>
      </c>
      <c r="P1968" s="59" t="s">
        <v>4711</v>
      </c>
      <c r="Q1968" s="21"/>
      <c r="R1968" s="1"/>
      <c r="S1968" s="1" t="str">
        <f aca="false">IF(E1968=F1968,"","NOT EQUAL")</f>
        <v/>
      </c>
      <c r="T1968" s="1" t="str">
        <f aca="false">IF(ISNA(VLOOKUP(P1968,'NEW XEQM.c'!D:D,1,0)),"--",VLOOKUP(P1968,'NEW XEQM.c'!D:G,3,0))</f>
        <v>--</v>
      </c>
      <c r="U1968" s="1" t="s">
        <v>3055</v>
      </c>
      <c r="W1968" s="0" t="e">
        <f aca="false">SUBSTITUTE(IF(AND(T1968="--",FIND("STD",E1968),FIND("fn",C1968)&gt;0,FIND("ITM_",P1968),I1968="CAT_FNCT"),E1968,""),"""","")</f>
        <v>#VALUE!</v>
      </c>
    </row>
    <row r="1969" customFormat="false" ht="15.75" hidden="false" customHeight="false" outlineLevel="0" collapsed="false">
      <c r="A1969" s="23" t="n">
        <f aca="false">IF(B1969=INT(B1969),ROW(),"")</f>
        <v>1969</v>
      </c>
      <c r="B1969" s="24" t="n">
        <f aca="false">IF(AND(MID(C1969,2,1)&lt;&gt;"/",MID(C1969,1,1)="/"),INT(B1968)+1,B1968+0.01)</f>
        <v>1925</v>
      </c>
      <c r="C1969" s="53" t="s">
        <v>0</v>
      </c>
      <c r="D1969" s="53" t="s">
        <v>1</v>
      </c>
      <c r="E1969" s="54" t="s">
        <v>4712</v>
      </c>
      <c r="F1969" s="54" t="s">
        <v>4712</v>
      </c>
      <c r="G1969" s="55" t="n">
        <v>0</v>
      </c>
      <c r="H1969" s="55" t="n">
        <v>0</v>
      </c>
      <c r="I1969" s="56" t="s">
        <v>2741</v>
      </c>
      <c r="J1969" s="54" t="s">
        <v>5</v>
      </c>
      <c r="K1969" s="57" t="s">
        <v>6</v>
      </c>
      <c r="L1969" s="58" t="s">
        <v>7</v>
      </c>
      <c r="M1969" s="58" t="s">
        <v>244</v>
      </c>
      <c r="N1969" s="28" t="s">
        <v>3700</v>
      </c>
      <c r="O1969" s="53" t="s">
        <v>4713</v>
      </c>
      <c r="P1969" s="59" t="s">
        <v>4714</v>
      </c>
      <c r="Q1969" s="21"/>
      <c r="R1969" s="1"/>
      <c r="S1969" s="1" t="str">
        <f aca="false">IF(E1969=F1969,"","NOT EQUAL")</f>
        <v/>
      </c>
      <c r="T1969" s="1" t="str">
        <f aca="false">IF(ISNA(VLOOKUP(P1969,'NEW XEQM.c'!D:D,1,0)),"--",VLOOKUP(P1969,'NEW XEQM.c'!D:G,3,0))</f>
        <v>--</v>
      </c>
      <c r="U1969" s="1" t="s">
        <v>3055</v>
      </c>
      <c r="W1969" s="0" t="e">
        <f aca="false">SUBSTITUTE(IF(AND(T1969="--",FIND("STD",E1969),FIND("fn",C1969)&gt;0,FIND("ITM_",P1969),I1969="CAT_FNCT"),E1969,""),"""","")</f>
        <v>#VALUE!</v>
      </c>
    </row>
    <row r="1970" customFormat="false" ht="15.75" hidden="false" customHeight="false" outlineLevel="0" collapsed="false">
      <c r="A1970" s="23" t="n">
        <f aca="false">IF(B1970=INT(B1970),ROW(),"")</f>
        <v>1970</v>
      </c>
      <c r="B1970" s="24" t="n">
        <f aca="false">IF(AND(MID(C1970,2,1)&lt;&gt;"/",MID(C1970,1,1)="/"),INT(B1969)+1,B1969+0.01)</f>
        <v>1926</v>
      </c>
      <c r="C1970" s="53" t="s">
        <v>0</v>
      </c>
      <c r="D1970" s="53" t="s">
        <v>1</v>
      </c>
      <c r="E1970" s="54" t="s">
        <v>4715</v>
      </c>
      <c r="F1970" s="54" t="s">
        <v>4715</v>
      </c>
      <c r="G1970" s="55" t="n">
        <v>0</v>
      </c>
      <c r="H1970" s="55" t="n">
        <v>0</v>
      </c>
      <c r="I1970" s="56" t="s">
        <v>2741</v>
      </c>
      <c r="J1970" s="54" t="s">
        <v>5</v>
      </c>
      <c r="K1970" s="57" t="s">
        <v>6</v>
      </c>
      <c r="L1970" s="58" t="s">
        <v>7</v>
      </c>
      <c r="M1970" s="58" t="s">
        <v>244</v>
      </c>
      <c r="N1970" s="28" t="s">
        <v>3700</v>
      </c>
      <c r="O1970" s="53"/>
      <c r="P1970" s="59" t="s">
        <v>4716</v>
      </c>
      <c r="Q1970" s="21"/>
      <c r="R1970" s="1"/>
      <c r="S1970" s="1" t="str">
        <f aca="false">IF(E1970=F1970,"","NOT EQUAL")</f>
        <v/>
      </c>
      <c r="T1970" s="1" t="str">
        <f aca="false">IF(ISNA(VLOOKUP(P1970,'NEW XEQM.c'!D:D,1,0)),"--",VLOOKUP(P1970,'NEW XEQM.c'!D:G,3,0))</f>
        <v>--</v>
      </c>
      <c r="U1970" s="1" t="s">
        <v>3055</v>
      </c>
      <c r="W1970" s="0" t="e">
        <f aca="false">SUBSTITUTE(IF(AND(T1970="--",FIND("STD",E1970),FIND("fn",C1970)&gt;0,FIND("ITM_",P1970),I1970="CAT_FNCT"),E1970,""),"""","")</f>
        <v>#VALUE!</v>
      </c>
    </row>
    <row r="1971" customFormat="false" ht="15.75" hidden="false" customHeight="false" outlineLevel="0" collapsed="false">
      <c r="A1971" s="23" t="n">
        <f aca="false">IF(B1971=INT(B1971),ROW(),"")</f>
        <v>1971</v>
      </c>
      <c r="B1971" s="24" t="n">
        <f aca="false">IF(AND(MID(C1971,2,1)&lt;&gt;"/",MID(C1971,1,1)="/"),INT(B1970)+1,B1970+0.01)</f>
        <v>1927</v>
      </c>
      <c r="C1971" s="53" t="s">
        <v>0</v>
      </c>
      <c r="D1971" s="53" t="s">
        <v>1</v>
      </c>
      <c r="E1971" s="57" t="s">
        <v>4717</v>
      </c>
      <c r="F1971" s="57" t="s">
        <v>4717</v>
      </c>
      <c r="G1971" s="216" t="n">
        <v>0</v>
      </c>
      <c r="H1971" s="216" t="n">
        <v>0</v>
      </c>
      <c r="I1971" s="56" t="s">
        <v>2741</v>
      </c>
      <c r="J1971" s="54" t="s">
        <v>5</v>
      </c>
      <c r="K1971" s="57" t="s">
        <v>22</v>
      </c>
      <c r="L1971" s="58" t="s">
        <v>7</v>
      </c>
      <c r="M1971" s="58" t="s">
        <v>244</v>
      </c>
      <c r="N1971" s="28" t="s">
        <v>3700</v>
      </c>
      <c r="O1971" s="58" t="s">
        <v>4377</v>
      </c>
      <c r="P1971" s="59" t="s">
        <v>4718</v>
      </c>
      <c r="Q1971" s="21"/>
      <c r="R1971" s="1"/>
      <c r="S1971" s="1" t="str">
        <f aca="false">IF(E1971=F1971,"","NOT EQUAL")</f>
        <v/>
      </c>
      <c r="T1971" s="1" t="str">
        <f aca="false">IF(ISNA(VLOOKUP(P1971,'NEW XEQM.c'!D:D,1,0)),"--",VLOOKUP(P1971,'NEW XEQM.c'!D:G,3,0))</f>
        <v>--</v>
      </c>
      <c r="U1971" s="1" t="s">
        <v>3055</v>
      </c>
      <c r="W1971" s="0" t="e">
        <f aca="false">SUBSTITUTE(IF(AND(T1971="--",FIND("STD",E1971),FIND("fn",C1971)&gt;0,FIND("ITM_",P1971),I1971="CAT_FNCT"),E1971,""),"""","")</f>
        <v>#VALUE!</v>
      </c>
    </row>
    <row r="1972" customFormat="false" ht="15.75" hidden="false" customHeight="false" outlineLevel="0" collapsed="false">
      <c r="A1972" s="23" t="n">
        <f aca="false">IF(B1972=INT(B1972),ROW(),"")</f>
        <v>1972</v>
      </c>
      <c r="B1972" s="24" t="n">
        <f aca="false">IF(AND(MID(C1972,2,1)&lt;&gt;"/",MID(C1972,1,1)="/"),INT(B1971)+1,B1971+0.01)</f>
        <v>1928</v>
      </c>
      <c r="C1972" s="53" t="s">
        <v>4719</v>
      </c>
      <c r="D1972" s="53" t="s">
        <v>4720</v>
      </c>
      <c r="E1972" s="164" t="s">
        <v>2</v>
      </c>
      <c r="F1972" s="54" t="s">
        <v>2105</v>
      </c>
      <c r="G1972" s="55" t="n">
        <v>0</v>
      </c>
      <c r="H1972" s="55" t="n">
        <v>0</v>
      </c>
      <c r="I1972" s="56" t="s">
        <v>4</v>
      </c>
      <c r="J1972" s="54" t="s">
        <v>5</v>
      </c>
      <c r="K1972" s="57" t="s">
        <v>6</v>
      </c>
      <c r="L1972" s="58" t="s">
        <v>7</v>
      </c>
      <c r="M1972" s="58" t="s">
        <v>244</v>
      </c>
      <c r="N1972" s="28" t="s">
        <v>3700</v>
      </c>
      <c r="O1972" s="53"/>
      <c r="P1972" s="59" t="s">
        <v>4720</v>
      </c>
      <c r="Q1972" s="21"/>
      <c r="R1972" s="1"/>
      <c r="S1972" s="1" t="str">
        <f aca="false">IF(E1972=F1972,"","NOT EQUAL")</f>
        <v>NOT EQUAL</v>
      </c>
      <c r="T1972" s="1" t="str">
        <f aca="false">IF(ISNA(VLOOKUP(P1972,'NEW XEQM.c'!D:D,1,0)),"--",VLOOKUP(P1972,'NEW XEQM.c'!D:G,3,0))</f>
        <v>--</v>
      </c>
      <c r="U1972" s="1" t="s">
        <v>4721</v>
      </c>
      <c r="W1972" s="0" t="e">
        <f aca="false">SUBSTITUTE(IF(AND(T1972="--",FIND("STD",E1972),FIND("fn",C1972)&gt;0,FIND("ITM_",P1972),I1972="CAT_FNCT"),E1972,""),"""","")</f>
        <v>#VALUE!</v>
      </c>
    </row>
    <row r="1973" customFormat="false" ht="15.75" hidden="false" customHeight="false" outlineLevel="0" collapsed="false">
      <c r="A1973" s="23" t="n">
        <f aca="false">IF(B1973=INT(B1973),ROW(),"")</f>
        <v>1973</v>
      </c>
      <c r="B1973" s="24" t="n">
        <f aca="false">IF(AND(MID(C1973,2,1)&lt;&gt;"/",MID(C1973,1,1)="/"),INT(B1972)+1,B1972+0.01)</f>
        <v>1929</v>
      </c>
      <c r="C1973" s="53" t="s">
        <v>0</v>
      </c>
      <c r="D1973" s="53" t="s">
        <v>1</v>
      </c>
      <c r="E1973" s="57" t="s">
        <v>4722</v>
      </c>
      <c r="F1973" s="57" t="s">
        <v>4722</v>
      </c>
      <c r="G1973" s="216" t="n">
        <v>0</v>
      </c>
      <c r="H1973" s="216" t="n">
        <v>0</v>
      </c>
      <c r="I1973" s="56" t="s">
        <v>2741</v>
      </c>
      <c r="J1973" s="54" t="s">
        <v>5</v>
      </c>
      <c r="K1973" s="57" t="s">
        <v>6</v>
      </c>
      <c r="L1973" s="58" t="s">
        <v>7</v>
      </c>
      <c r="M1973" s="58" t="s">
        <v>244</v>
      </c>
      <c r="N1973" s="28" t="s">
        <v>3700</v>
      </c>
      <c r="O1973" s="53"/>
      <c r="P1973" s="59" t="s">
        <v>4723</v>
      </c>
      <c r="Q1973" s="21"/>
      <c r="R1973" s="1"/>
      <c r="S1973" s="1" t="str">
        <f aca="false">IF(E1973=F1973,"","NOT EQUAL")</f>
        <v/>
      </c>
      <c r="T1973" s="1" t="str">
        <f aca="false">IF(ISNA(VLOOKUP(P1973,'NEW XEQM.c'!D:D,1,0)),"--",VLOOKUP(P1973,'NEW XEQM.c'!D:G,3,0))</f>
        <v>--</v>
      </c>
      <c r="U1973" s="1" t="s">
        <v>3055</v>
      </c>
      <c r="W1973" s="0" t="e">
        <f aca="false">SUBSTITUTE(IF(AND(T1973="--",FIND("STD",E1973),FIND("fn",C1973)&gt;0,FIND("ITM_",P1973),I1973="CAT_FNCT"),E1973,""),"""","")</f>
        <v>#VALUE!</v>
      </c>
    </row>
    <row r="1974" customFormat="false" ht="15.75" hidden="false" customHeight="false" outlineLevel="0" collapsed="false">
      <c r="A1974" s="23" t="n">
        <f aca="false">IF(B1974=INT(B1974),ROW(),"")</f>
        <v>1974</v>
      </c>
      <c r="B1974" s="24" t="n">
        <f aca="false">IF(AND(MID(C1974,2,1)&lt;&gt;"/",MID(C1974,1,1)="/"),INT(B1973)+1,B1973+0.01)</f>
        <v>1930</v>
      </c>
      <c r="C1974" s="53" t="s">
        <v>4719</v>
      </c>
      <c r="D1974" s="53" t="s">
        <v>4724</v>
      </c>
      <c r="E1974" s="164" t="s">
        <v>2</v>
      </c>
      <c r="F1974" s="54" t="s">
        <v>2108</v>
      </c>
      <c r="G1974" s="55" t="n">
        <v>0</v>
      </c>
      <c r="H1974" s="55" t="n">
        <v>0</v>
      </c>
      <c r="I1974" s="56" t="s">
        <v>4</v>
      </c>
      <c r="J1974" s="54" t="s">
        <v>5</v>
      </c>
      <c r="K1974" s="57" t="s">
        <v>6</v>
      </c>
      <c r="L1974" s="58" t="s">
        <v>7</v>
      </c>
      <c r="M1974" s="58" t="s">
        <v>244</v>
      </c>
      <c r="N1974" s="28" t="s">
        <v>3700</v>
      </c>
      <c r="O1974" s="53"/>
      <c r="P1974" s="59" t="s">
        <v>4724</v>
      </c>
      <c r="Q1974" s="21"/>
      <c r="R1974" s="1"/>
      <c r="S1974" s="1" t="str">
        <f aca="false">IF(E1974=F1974,"","NOT EQUAL")</f>
        <v>NOT EQUAL</v>
      </c>
      <c r="T1974" s="1" t="str">
        <f aca="false">IF(ISNA(VLOOKUP(P1974,'NEW XEQM.c'!D:D,1,0)),"--",VLOOKUP(P1974,'NEW XEQM.c'!D:G,3,0))</f>
        <v>--</v>
      </c>
      <c r="U1974" s="1" t="s">
        <v>4721</v>
      </c>
      <c r="W1974" s="0" t="e">
        <f aca="false">SUBSTITUTE(IF(AND(T1974="--",FIND("STD",E1974),FIND("fn",C1974)&gt;0,FIND("ITM_",P1974),I1974="CAT_FNCT"),E1974,""),"""","")</f>
        <v>#VALUE!</v>
      </c>
    </row>
    <row r="1975" customFormat="false" ht="15.75" hidden="false" customHeight="false" outlineLevel="0" collapsed="false">
      <c r="A1975" s="23" t="n">
        <f aca="false">IF(B1975=INT(B1975),ROW(),"")</f>
        <v>1975</v>
      </c>
      <c r="B1975" s="24" t="n">
        <f aca="false">IF(AND(MID(C1975,2,1)&lt;&gt;"/",MID(C1975,1,1)="/"),INT(B1974)+1,B1974+0.01)</f>
        <v>1931</v>
      </c>
      <c r="C1975" s="53" t="s">
        <v>4719</v>
      </c>
      <c r="D1975" s="53" t="s">
        <v>4725</v>
      </c>
      <c r="E1975" s="164" t="s">
        <v>2</v>
      </c>
      <c r="F1975" s="57" t="s">
        <v>4510</v>
      </c>
      <c r="G1975" s="216" t="n">
        <v>0</v>
      </c>
      <c r="H1975" s="216" t="n">
        <v>0</v>
      </c>
      <c r="I1975" s="56" t="s">
        <v>4</v>
      </c>
      <c r="J1975" s="54" t="s">
        <v>5</v>
      </c>
      <c r="K1975" s="57" t="s">
        <v>6</v>
      </c>
      <c r="L1975" s="58" t="s">
        <v>7</v>
      </c>
      <c r="M1975" s="58" t="s">
        <v>244</v>
      </c>
      <c r="N1975" s="28" t="s">
        <v>3700</v>
      </c>
      <c r="O1975" s="53"/>
      <c r="P1975" s="59" t="s">
        <v>4725</v>
      </c>
      <c r="Q1975" s="21"/>
      <c r="R1975" s="1"/>
      <c r="S1975" s="1" t="str">
        <f aca="false">IF(E1975=F1975,"","NOT EQUAL")</f>
        <v>NOT EQUAL</v>
      </c>
      <c r="T1975" s="1" t="str">
        <f aca="false">IF(ISNA(VLOOKUP(P1975,'NEW XEQM.c'!D:D,1,0)),"--",VLOOKUP(P1975,'NEW XEQM.c'!D:G,3,0))</f>
        <v>--</v>
      </c>
      <c r="U1975" s="1" t="s">
        <v>4721</v>
      </c>
      <c r="W1975" s="0" t="e">
        <f aca="false">SUBSTITUTE(IF(AND(T1975="--",FIND("STD",E1975),FIND("fn",C1975)&gt;0,FIND("ITM_",P1975),I1975="CAT_FNCT"),E1975,""),"""","")</f>
        <v>#VALUE!</v>
      </c>
    </row>
    <row r="1976" customFormat="false" ht="15.75" hidden="false" customHeight="false" outlineLevel="0" collapsed="false">
      <c r="A1976" s="23" t="n">
        <f aca="false">IF(B1976=INT(B1976),ROW(),"")</f>
        <v>1976</v>
      </c>
      <c r="B1976" s="24" t="n">
        <f aca="false">IF(AND(MID(C1976,2,1)&lt;&gt;"/",MID(C1976,1,1)="/"),INT(B1975)+1,B1975+0.01)</f>
        <v>1932</v>
      </c>
      <c r="C1976" s="53" t="s">
        <v>4719</v>
      </c>
      <c r="D1976" s="53" t="s">
        <v>4726</v>
      </c>
      <c r="E1976" s="164" t="s">
        <v>2</v>
      </c>
      <c r="F1976" s="57" t="s">
        <v>3360</v>
      </c>
      <c r="G1976" s="216" t="n">
        <v>0</v>
      </c>
      <c r="H1976" s="216" t="n">
        <v>0</v>
      </c>
      <c r="I1976" s="56" t="s">
        <v>4</v>
      </c>
      <c r="J1976" s="54" t="s">
        <v>5</v>
      </c>
      <c r="K1976" s="57" t="s">
        <v>6</v>
      </c>
      <c r="L1976" s="58" t="s">
        <v>7</v>
      </c>
      <c r="M1976" s="58" t="s">
        <v>244</v>
      </c>
      <c r="N1976" s="28" t="s">
        <v>3700</v>
      </c>
      <c r="O1976" s="53"/>
      <c r="P1976" s="59" t="s">
        <v>4726</v>
      </c>
      <c r="Q1976" s="21"/>
      <c r="R1976" s="1"/>
      <c r="S1976" s="1" t="str">
        <f aca="false">IF(E1976=F1976,"","NOT EQUAL")</f>
        <v>NOT EQUAL</v>
      </c>
      <c r="T1976" s="1" t="str">
        <f aca="false">IF(ISNA(VLOOKUP(P1976,'NEW XEQM.c'!D:D,1,0)),"--",VLOOKUP(P1976,'NEW XEQM.c'!D:G,3,0))</f>
        <v>--</v>
      </c>
      <c r="U1976" s="1" t="s">
        <v>4721</v>
      </c>
      <c r="W1976" s="0" t="e">
        <f aca="false">SUBSTITUTE(IF(AND(T1976="--",FIND("STD",E1976),FIND("fn",C1976)&gt;0,FIND("ITM_",P1976),I1976="CAT_FNCT"),E1976,""),"""","")</f>
        <v>#VALUE!</v>
      </c>
    </row>
    <row r="1977" customFormat="false" ht="15.75" hidden="false" customHeight="false" outlineLevel="0" collapsed="false">
      <c r="A1977" s="23" t="n">
        <f aca="false">IF(B1977=INT(B1977),ROW(),"")</f>
        <v>1977</v>
      </c>
      <c r="B1977" s="24" t="n">
        <f aca="false">IF(AND(MID(C1977,2,1)&lt;&gt;"/",MID(C1977,1,1)="/"),INT(B1976)+1,B1976+0.01)</f>
        <v>1933</v>
      </c>
      <c r="C1977" s="53" t="s">
        <v>4375</v>
      </c>
      <c r="D1977" s="53" t="s">
        <v>4727</v>
      </c>
      <c r="E1977" s="218" t="s">
        <v>4728</v>
      </c>
      <c r="F1977" s="54" t="s">
        <v>4728</v>
      </c>
      <c r="G1977" s="55" t="n">
        <v>0</v>
      </c>
      <c r="H1977" s="55" t="n">
        <v>0</v>
      </c>
      <c r="I1977" s="218" t="s">
        <v>20</v>
      </c>
      <c r="J1977" s="54" t="s">
        <v>5</v>
      </c>
      <c r="K1977" s="57" t="s">
        <v>6</v>
      </c>
      <c r="L1977" s="58" t="s">
        <v>7</v>
      </c>
      <c r="M1977" s="182" t="s">
        <v>8</v>
      </c>
      <c r="N1977" s="28" t="s">
        <v>3700</v>
      </c>
      <c r="O1977" s="53"/>
      <c r="P1977" s="59" t="s">
        <v>4729</v>
      </c>
      <c r="Q1977" s="21"/>
      <c r="R1977" s="1"/>
      <c r="S1977" s="1" t="str">
        <f aca="false">IF(E1977=F1977,"","NOT EQUAL")</f>
        <v/>
      </c>
      <c r="T1977" s="1" t="str">
        <f aca="false">IF(ISNA(VLOOKUP(P1977,'NEW XEQM.c'!D:D,1,0)),"--",VLOOKUP(P1977,'NEW XEQM.c'!D:G,3,0))</f>
        <v>ZYX&gt;M</v>
      </c>
      <c r="U1977" s="1" t="s">
        <v>4416</v>
      </c>
      <c r="W1977" s="0" t="str">
        <f aca="false">SUBSTITUTE(IF(AND(T1977="--",FIND("STD",E1977),FIND("fn",C1977)&gt;0,FIND("ITM_",P1977),I1977="CAT_FNCT"),E1977,""),"""","")</f>
        <v/>
      </c>
    </row>
    <row r="1978" customFormat="false" ht="15.75" hidden="false" customHeight="false" outlineLevel="0" collapsed="false">
      <c r="A1978" s="23" t="n">
        <f aca="false">IF(B1978=INT(B1978),ROW(),"")</f>
        <v>1978</v>
      </c>
      <c r="B1978" s="24" t="n">
        <f aca="false">IF(AND(MID(C1978,2,1)&lt;&gt;"/",MID(C1978,1,1)="/"),INT(B1977)+1,B1977+0.01)</f>
        <v>1934</v>
      </c>
      <c r="C1978" s="53" t="s">
        <v>0</v>
      </c>
      <c r="D1978" s="53" t="s">
        <v>1</v>
      </c>
      <c r="E1978" s="231" t="s">
        <v>4730</v>
      </c>
      <c r="F1978" s="231" t="s">
        <v>4730</v>
      </c>
      <c r="G1978" s="216" t="n">
        <v>0</v>
      </c>
      <c r="H1978" s="216" t="n">
        <v>0</v>
      </c>
      <c r="I1978" s="56" t="s">
        <v>20</v>
      </c>
      <c r="J1978" s="54" t="s">
        <v>21</v>
      </c>
      <c r="K1978" s="57" t="s">
        <v>6</v>
      </c>
      <c r="L1978" s="58" t="s">
        <v>7</v>
      </c>
      <c r="M1978" s="58" t="s">
        <v>244</v>
      </c>
      <c r="N1978" s="28" t="s">
        <v>3700</v>
      </c>
      <c r="O1978" s="53"/>
      <c r="P1978" s="59" t="s">
        <v>4731</v>
      </c>
      <c r="Q1978" s="21"/>
      <c r="R1978" s="1"/>
      <c r="S1978" s="1" t="str">
        <f aca="false">IF(E1978=F1978,"","NOT EQUAL")</f>
        <v/>
      </c>
      <c r="T1978" s="1" t="str">
        <f aca="false">IF(ISNA(VLOOKUP(P1978,'NEW XEQM.c'!D:D,1,0)),"--",VLOOKUP(P1978,'NEW XEQM.c'!D:G,3,0))</f>
        <v>--</v>
      </c>
      <c r="U1978" s="1" t="s">
        <v>4721</v>
      </c>
      <c r="W1978" s="0" t="e">
        <f aca="false">SUBSTITUTE(IF(AND(T1978="--",FIND("STD",E1978),FIND("fn",C1978)&gt;0,FIND("ITM_",P1978),I1978="CAT_FNCT"),E1978,""),"""","")</f>
        <v>#VALUE!</v>
      </c>
    </row>
    <row r="1979" customFormat="false" ht="15.75" hidden="false" customHeight="false" outlineLevel="0" collapsed="false">
      <c r="A1979" s="23" t="n">
        <f aca="false">IF(B1979=INT(B1979),ROW(),"")</f>
        <v>1979</v>
      </c>
      <c r="B1979" s="24" t="n">
        <f aca="false">IF(AND(MID(C1979,2,1)&lt;&gt;"/",MID(C1979,1,1)="/"),INT(B1978)+1,B1978+0.01)</f>
        <v>1935</v>
      </c>
      <c r="C1979" s="53" t="s">
        <v>0</v>
      </c>
      <c r="D1979" s="53" t="s">
        <v>1</v>
      </c>
      <c r="E1979" s="57" t="s">
        <v>4732</v>
      </c>
      <c r="F1979" s="57" t="s">
        <v>4732</v>
      </c>
      <c r="G1979" s="216" t="n">
        <v>0</v>
      </c>
      <c r="H1979" s="216" t="n">
        <v>0</v>
      </c>
      <c r="I1979" s="56" t="s">
        <v>2741</v>
      </c>
      <c r="J1979" s="54" t="s">
        <v>21</v>
      </c>
      <c r="K1979" s="57" t="s">
        <v>6</v>
      </c>
      <c r="L1979" s="58" t="s">
        <v>7</v>
      </c>
      <c r="M1979" s="58" t="s">
        <v>244</v>
      </c>
      <c r="N1979" s="28" t="s">
        <v>3700</v>
      </c>
      <c r="O1979" s="53"/>
      <c r="P1979" s="59" t="s">
        <v>4733</v>
      </c>
      <c r="Q1979" s="21"/>
      <c r="R1979" s="1"/>
      <c r="S1979" s="1" t="str">
        <f aca="false">IF(E1979=F1979,"","NOT EQUAL")</f>
        <v/>
      </c>
      <c r="T1979" s="1" t="str">
        <f aca="false">IF(ISNA(VLOOKUP(P1979,'NEW XEQM.c'!D:D,1,0)),"--",VLOOKUP(P1979,'NEW XEQM.c'!D:G,3,0))</f>
        <v>--</v>
      </c>
      <c r="U1979" s="1" t="s">
        <v>3055</v>
      </c>
      <c r="W1979" s="0" t="e">
        <f aca="false">SUBSTITUTE(IF(AND(T1979="--",FIND("STD",E1979),FIND("fn",C1979)&gt;0,FIND("ITM_",P1979),I1979="CAT_FNCT"),E1979,""),"""","")</f>
        <v>#VALUE!</v>
      </c>
    </row>
    <row r="1980" customFormat="false" ht="15.75" hidden="false" customHeight="false" outlineLevel="0" collapsed="false">
      <c r="A1980" s="23" t="n">
        <f aca="false">IF(B1980=INT(B1980),ROW(),"")</f>
        <v>1980</v>
      </c>
      <c r="B1980" s="24" t="n">
        <f aca="false">IF(AND(MID(C1980,2,1)&lt;&gt;"/",MID(C1980,1,1)="/"),INT(B1979)+1,B1979+0.01)</f>
        <v>1936</v>
      </c>
      <c r="C1980" s="53" t="s">
        <v>4734</v>
      </c>
      <c r="D1980" s="53" t="s">
        <v>150</v>
      </c>
      <c r="E1980" s="57" t="s">
        <v>4735</v>
      </c>
      <c r="F1980" s="57" t="s">
        <v>4735</v>
      </c>
      <c r="G1980" s="216" t="n">
        <v>0</v>
      </c>
      <c r="H1980" s="216" t="n">
        <v>6145</v>
      </c>
      <c r="I1980" s="56" t="s">
        <v>20</v>
      </c>
      <c r="J1980" s="54" t="s">
        <v>21</v>
      </c>
      <c r="K1980" s="57" t="s">
        <v>22</v>
      </c>
      <c r="L1980" s="58" t="s">
        <v>7</v>
      </c>
      <c r="M1980" s="58" t="s">
        <v>2955</v>
      </c>
      <c r="N1980" s="28" t="s">
        <v>3700</v>
      </c>
      <c r="O1980" s="53"/>
      <c r="P1980" s="59" t="s">
        <v>4736</v>
      </c>
      <c r="Q1980" s="21"/>
      <c r="R1980" s="1"/>
      <c r="S1980" s="1" t="str">
        <f aca="false">IF(E1980=F1980,"","NOT EQUAL")</f>
        <v/>
      </c>
      <c r="T1980" s="1" t="str">
        <f aca="false">IF(ISNA(VLOOKUP(P1980,'NEW XEQM.c'!D:D,1,0)),"--",VLOOKUP(P1980,'NEW XEQM.c'!D:G,3,0))</f>
        <v>--</v>
      </c>
      <c r="U1980" s="1" t="s">
        <v>4223</v>
      </c>
      <c r="W1980" s="0" t="e">
        <f aca="false">SUBSTITUTE(IF(AND(T1980="--",FIND("STD",E1980),FIND("fn",C1980)&gt;0,FIND("ITM_",P1980),I1980="CAT_FNCT"),E1980,""),"""","")</f>
        <v>#VALUE!</v>
      </c>
    </row>
    <row r="1981" customFormat="false" ht="15.75" hidden="false" customHeight="false" outlineLevel="0" collapsed="false">
      <c r="A1981" s="23" t="n">
        <f aca="false">IF(B1981=INT(B1981),ROW(),"")</f>
        <v>1981</v>
      </c>
      <c r="B1981" s="24" t="n">
        <f aca="false">IF(AND(MID(C1981,2,1)&lt;&gt;"/",MID(C1981,1,1)="/"),INT(B1980)+1,B1980+0.01)</f>
        <v>1937</v>
      </c>
      <c r="C1981" s="53" t="s">
        <v>3822</v>
      </c>
      <c r="D1981" s="53" t="s">
        <v>33</v>
      </c>
      <c r="E1981" s="54" t="s">
        <v>4737</v>
      </c>
      <c r="F1981" s="54" t="s">
        <v>4737</v>
      </c>
      <c r="G1981" s="216" t="n">
        <v>0</v>
      </c>
      <c r="H1981" s="216" t="n">
        <v>0</v>
      </c>
      <c r="I1981" s="56" t="s">
        <v>20</v>
      </c>
      <c r="J1981" s="54" t="s">
        <v>21</v>
      </c>
      <c r="K1981" s="57" t="s">
        <v>6</v>
      </c>
      <c r="L1981" s="58" t="s">
        <v>7</v>
      </c>
      <c r="M1981" s="187" t="s">
        <v>8</v>
      </c>
      <c r="N1981" s="28" t="s">
        <v>3700</v>
      </c>
      <c r="O1981" s="58" t="s">
        <v>4738</v>
      </c>
      <c r="P1981" s="59" t="s">
        <v>4739</v>
      </c>
      <c r="Q1981" s="21"/>
      <c r="R1981" s="1"/>
      <c r="S1981" s="1" t="str">
        <f aca="false">IF(E1981=F1981,"","NOT EQUAL")</f>
        <v/>
      </c>
      <c r="T1981" s="1" t="str">
        <f aca="false">IF(ISNA(VLOOKUP(P1981,'NEW XEQM.c'!D:D,1,0)),"--",VLOOKUP(P1981,'NEW XEQM.c'!D:G,3,0))</f>
        <v>--</v>
      </c>
      <c r="U1981" s="1" t="s">
        <v>4223</v>
      </c>
      <c r="W1981" s="0" t="e">
        <f aca="false">SUBSTITUTE(IF(AND(T1981="--",FIND("STD",E1981),FIND("fn",C1981)&gt;0,FIND("ITM_",P1981),I1981="CAT_FNCT"),E1981,""),"""","")</f>
        <v>#VALUE!</v>
      </c>
    </row>
    <row r="1982" customFormat="false" ht="15.75" hidden="false" customHeight="false" outlineLevel="0" collapsed="false">
      <c r="A1982" s="23" t="n">
        <f aca="false">IF(B1982=INT(B1982),ROW(),"")</f>
        <v>1982</v>
      </c>
      <c r="B1982" s="24" t="n">
        <f aca="false">IF(AND(MID(C1982,2,1)&lt;&gt;"/",MID(C1982,1,1)="/"),INT(B1981)+1,B1981+0.01)</f>
        <v>1938</v>
      </c>
      <c r="C1982" s="53" t="s">
        <v>4333</v>
      </c>
      <c r="D1982" s="53" t="s">
        <v>4740</v>
      </c>
      <c r="E1982" s="232" t="s">
        <v>4741</v>
      </c>
      <c r="F1982" s="232" t="s">
        <v>4741</v>
      </c>
      <c r="G1982" s="216" t="n">
        <v>0</v>
      </c>
      <c r="H1982" s="216" t="n">
        <v>0</v>
      </c>
      <c r="I1982" s="56" t="s">
        <v>20</v>
      </c>
      <c r="J1982" s="54" t="s">
        <v>5</v>
      </c>
      <c r="K1982" s="57" t="s">
        <v>6</v>
      </c>
      <c r="L1982" s="58" t="s">
        <v>7</v>
      </c>
      <c r="M1982" s="58" t="s">
        <v>8</v>
      </c>
      <c r="N1982" s="28" t="s">
        <v>4335</v>
      </c>
      <c r="O1982" s="53"/>
      <c r="P1982" s="59" t="s">
        <v>4742</v>
      </c>
      <c r="Q1982" s="21"/>
      <c r="R1982" s="1"/>
      <c r="S1982" s="1" t="str">
        <f aca="false">IF(E1982=F1982,"","NOT EQUAL")</f>
        <v/>
      </c>
      <c r="T1982" s="1" t="str">
        <f aca="false">IF(ISNA(VLOOKUP(P1982,'NEW XEQM.c'!D:D,1,0)),"--",VLOOKUP(P1982,'NEW XEQM.c'!D:G,3,0))</f>
        <v>CPXI</v>
      </c>
      <c r="U1982" s="1" t="s">
        <v>4697</v>
      </c>
      <c r="W1982" s="0" t="e">
        <f aca="false">SUBSTITUTE(IF(AND(T1982="--",FIND("STD",E1982),FIND("fn",C1982)&gt;0,FIND("ITM_",P1982),I1982="CAT_FNCT"),E1982,""),"""","")</f>
        <v>#VALUE!</v>
      </c>
    </row>
    <row r="1983" customFormat="false" ht="15.75" hidden="false" customHeight="false" outlineLevel="0" collapsed="false">
      <c r="A1983" s="23" t="n">
        <f aca="false">IF(B1983=INT(B1983),ROW(),"")</f>
        <v>1983</v>
      </c>
      <c r="B1983" s="24" t="n">
        <f aca="false">IF(AND(MID(C1983,2,1)&lt;&gt;"/",MID(C1983,1,1)="/"),INT(B1982)+1,B1982+0.01)</f>
        <v>1939</v>
      </c>
      <c r="C1983" s="53" t="s">
        <v>4333</v>
      </c>
      <c r="D1983" s="53" t="s">
        <v>4743</v>
      </c>
      <c r="E1983" s="233" t="s">
        <v>1205</v>
      </c>
      <c r="F1983" s="233" t="s">
        <v>1205</v>
      </c>
      <c r="G1983" s="216" t="n">
        <v>0</v>
      </c>
      <c r="H1983" s="216" t="n">
        <v>0</v>
      </c>
      <c r="I1983" s="56" t="s">
        <v>20</v>
      </c>
      <c r="J1983" s="54" t="s">
        <v>5</v>
      </c>
      <c r="K1983" s="57" t="s">
        <v>6</v>
      </c>
      <c r="L1983" s="58" t="s">
        <v>7</v>
      </c>
      <c r="M1983" s="58" t="s">
        <v>8</v>
      </c>
      <c r="N1983" s="28" t="s">
        <v>4335</v>
      </c>
      <c r="O1983" s="53"/>
      <c r="P1983" s="59" t="s">
        <v>4744</v>
      </c>
      <c r="Q1983" s="21"/>
      <c r="R1983" s="1"/>
      <c r="S1983" s="1" t="str">
        <f aca="false">IF(E1983=F1983,"","NOT EQUAL")</f>
        <v/>
      </c>
      <c r="T1983" s="1" t="str">
        <f aca="false">IF(ISNA(VLOOKUP(P1983,'NEW XEQM.c'!D:D,1,0)),"--",VLOOKUP(P1983,'NEW XEQM.c'!D:G,3,0))</f>
        <v>CPXJ</v>
      </c>
      <c r="U1983" s="1" t="s">
        <v>4697</v>
      </c>
      <c r="W1983" s="0" t="e">
        <f aca="false">SUBSTITUTE(IF(AND(T1983="--",FIND("STD",E1983),FIND("fn",C1983)&gt;0,FIND("ITM_",P1983),I1983="CAT_FNCT"),E1983,""),"""","")</f>
        <v>#VALUE!</v>
      </c>
    </row>
    <row r="1984" customFormat="false" ht="15.75" hidden="false" customHeight="false" outlineLevel="0" collapsed="false">
      <c r="A1984" s="23" t="n">
        <f aca="false">IF(B1984=INT(B1984),ROW(),"")</f>
        <v>1984</v>
      </c>
      <c r="B1984" s="24" t="n">
        <f aca="false">IF(AND(MID(C1984,2,1)&lt;&gt;"/",MID(C1984,1,1)="/"),INT(B1983)+1,B1983+0.01)</f>
        <v>1940</v>
      </c>
      <c r="C1984" s="53" t="s">
        <v>4333</v>
      </c>
      <c r="D1984" s="53" t="s">
        <v>4745</v>
      </c>
      <c r="E1984" s="57" t="s">
        <v>4746</v>
      </c>
      <c r="F1984" s="57" t="s">
        <v>4746</v>
      </c>
      <c r="G1984" s="216" t="n">
        <v>0</v>
      </c>
      <c r="H1984" s="216" t="n">
        <v>0</v>
      </c>
      <c r="I1984" s="56" t="s">
        <v>20</v>
      </c>
      <c r="J1984" s="54" t="s">
        <v>5</v>
      </c>
      <c r="K1984" s="57" t="s">
        <v>6</v>
      </c>
      <c r="L1984" s="58" t="s">
        <v>7</v>
      </c>
      <c r="M1984" s="58" t="s">
        <v>8</v>
      </c>
      <c r="N1984" s="28" t="s">
        <v>4335</v>
      </c>
      <c r="O1984" s="53"/>
      <c r="P1984" s="59" t="s">
        <v>4747</v>
      </c>
      <c r="Q1984" s="21"/>
      <c r="R1984" s="1"/>
      <c r="S1984" s="1" t="str">
        <f aca="false">IF(E1984=F1984,"","NOT EQUAL")</f>
        <v/>
      </c>
      <c r="T1984" s="1" t="str">
        <f aca="false">IF(ISNA(VLOOKUP(P1984,'NEW XEQM.c'!D:D,1,0)),"--",VLOOKUP(P1984,'NEW XEQM.c'!D:G,3,0))</f>
        <v>SSIZE4</v>
      </c>
      <c r="U1984" s="1" t="s">
        <v>4697</v>
      </c>
      <c r="W1984" s="0" t="e">
        <f aca="false">SUBSTITUTE(IF(AND(T1984="--",FIND("STD",E1984),FIND("fn",C1984)&gt;0,FIND("ITM_",P1984),I1984="CAT_FNCT"),E1984,""),"""","")</f>
        <v>#VALUE!</v>
      </c>
    </row>
    <row r="1985" customFormat="false" ht="15.75" hidden="false" customHeight="false" outlineLevel="0" collapsed="false">
      <c r="A1985" s="23" t="n">
        <f aca="false">IF(B1985=INT(B1985),ROW(),"")</f>
        <v>1985</v>
      </c>
      <c r="B1985" s="24" t="n">
        <f aca="false">IF(AND(MID(C1985,2,1)&lt;&gt;"/",MID(C1985,1,1)="/"),INT(B1984)+1,B1984+0.01)</f>
        <v>1941</v>
      </c>
      <c r="C1985" s="53" t="s">
        <v>4333</v>
      </c>
      <c r="D1985" s="53" t="s">
        <v>4748</v>
      </c>
      <c r="E1985" s="54" t="s">
        <v>1265</v>
      </c>
      <c r="F1985" s="54" t="s">
        <v>1265</v>
      </c>
      <c r="G1985" s="216" t="n">
        <v>0</v>
      </c>
      <c r="H1985" s="216" t="n">
        <v>0</v>
      </c>
      <c r="I1985" s="56" t="s">
        <v>20</v>
      </c>
      <c r="J1985" s="54" t="s">
        <v>5</v>
      </c>
      <c r="K1985" s="57" t="s">
        <v>6</v>
      </c>
      <c r="L1985" s="58" t="s">
        <v>7</v>
      </c>
      <c r="M1985" s="58" t="s">
        <v>8</v>
      </c>
      <c r="N1985" s="28" t="s">
        <v>4335</v>
      </c>
      <c r="O1985" s="58"/>
      <c r="P1985" s="59" t="s">
        <v>4749</v>
      </c>
      <c r="Q1985" s="21"/>
      <c r="R1985" s="1"/>
      <c r="S1985" s="1" t="str">
        <f aca="false">IF(E1985=F1985,"","NOT EQUAL")</f>
        <v/>
      </c>
      <c r="T1985" s="1" t="str">
        <f aca="false">IF(ISNA(VLOOKUP(P1985,'NEW XEQM.c'!D:D,1,0)),"--",VLOOKUP(P1985,'NEW XEQM.c'!D:G,3,0))</f>
        <v>SSIZE8</v>
      </c>
      <c r="U1985" s="1" t="s">
        <v>4697</v>
      </c>
      <c r="W1985" s="0" t="e">
        <f aca="false">SUBSTITUTE(IF(AND(T1985="--",FIND("STD",E1985),FIND("fn",C1985)&gt;0,FIND("ITM_",P1985),I1985="CAT_FNCT"),E1985,""),"""","")</f>
        <v>#VALUE!</v>
      </c>
    </row>
    <row r="1986" customFormat="false" ht="15.75" hidden="false" customHeight="false" outlineLevel="0" collapsed="false">
      <c r="A1986" s="23" t="n">
        <f aca="false">IF(B1986=INT(B1986),ROW(),"")</f>
        <v>1986</v>
      </c>
      <c r="B1986" s="24" t="n">
        <f aca="false">IF(AND(MID(C1986,2,1)&lt;&gt;"/",MID(C1986,1,1)="/"),INT(B1985)+1,B1985+0.01)</f>
        <v>1942</v>
      </c>
      <c r="C1986" s="53" t="s">
        <v>4333</v>
      </c>
      <c r="D1986" s="53" t="s">
        <v>4750</v>
      </c>
      <c r="E1986" s="54" t="s">
        <v>1262</v>
      </c>
      <c r="F1986" s="54" t="s">
        <v>1262</v>
      </c>
      <c r="G1986" s="216" t="n">
        <v>0</v>
      </c>
      <c r="H1986" s="216" t="n">
        <v>0</v>
      </c>
      <c r="I1986" s="56" t="s">
        <v>20</v>
      </c>
      <c r="J1986" s="54" t="s">
        <v>5</v>
      </c>
      <c r="K1986" s="57" t="s">
        <v>6</v>
      </c>
      <c r="L1986" s="58" t="s">
        <v>7</v>
      </c>
      <c r="M1986" s="58" t="s">
        <v>244</v>
      </c>
      <c r="N1986" s="28" t="s">
        <v>4335</v>
      </c>
      <c r="O1986" s="58"/>
      <c r="P1986" s="59" t="s">
        <v>4751</v>
      </c>
      <c r="Q1986" s="21"/>
      <c r="R1986" s="1"/>
      <c r="S1986" s="1" t="str">
        <f aca="false">IF(E1986=F1986,"","NOT EQUAL")</f>
        <v/>
      </c>
      <c r="T1986" s="1" t="str">
        <f aca="false">IF(ISNA(VLOOKUP(P1986,'NEW XEQM.c'!D:D,1,0)),"--",VLOOKUP(P1986,'NEW XEQM.c'!D:G,3,0))</f>
        <v>SPCRES</v>
      </c>
      <c r="U1986" s="1" t="s">
        <v>4697</v>
      </c>
      <c r="W1986" s="0" t="e">
        <f aca="false">SUBSTITUTE(IF(AND(T1986="--",FIND("STD",E1986),FIND("fn",C1986)&gt;0,FIND("ITM_",P1986),I1986="CAT_FNCT"),E1986,""),"""","")</f>
        <v>#VALUE!</v>
      </c>
    </row>
    <row r="1987" customFormat="false" ht="15.75" hidden="false" customHeight="false" outlineLevel="0" collapsed="false">
      <c r="A1987" s="23" t="n">
        <f aca="false">IF(B1987=INT(B1987),ROW(),"")</f>
        <v>1987</v>
      </c>
      <c r="B1987" s="24" t="n">
        <f aca="false">IF(AND(MID(C1987,2,1)&lt;&gt;"/",MID(C1987,1,1)="/"),INT(B1986)+1,B1986+0.01)</f>
        <v>1943</v>
      </c>
      <c r="C1987" s="53" t="s">
        <v>4752</v>
      </c>
      <c r="D1987" s="53" t="s">
        <v>1</v>
      </c>
      <c r="E1987" s="57" t="s">
        <v>4753</v>
      </c>
      <c r="F1987" s="57" t="s">
        <v>4753</v>
      </c>
      <c r="G1987" s="216" t="n">
        <v>0</v>
      </c>
      <c r="H1987" s="216" t="n">
        <v>0</v>
      </c>
      <c r="I1987" s="56" t="s">
        <v>4</v>
      </c>
      <c r="J1987" s="54" t="s">
        <v>5</v>
      </c>
      <c r="K1987" s="57" t="s">
        <v>6</v>
      </c>
      <c r="L1987" s="58" t="s">
        <v>7</v>
      </c>
      <c r="M1987" s="58" t="s">
        <v>244</v>
      </c>
      <c r="N1987" s="28" t="s">
        <v>3700</v>
      </c>
      <c r="O1987" s="58" t="s">
        <v>4754</v>
      </c>
      <c r="P1987" s="59" t="s">
        <v>4755</v>
      </c>
      <c r="Q1987" s="21"/>
      <c r="R1987" s="1"/>
      <c r="S1987" s="1" t="str">
        <f aca="false">IF(E1987=F1987,"","NOT EQUAL")</f>
        <v/>
      </c>
      <c r="T1987" s="1" t="str">
        <f aca="false">IF(ISNA(VLOOKUP(P1987,'NEW XEQM.c'!D:D,1,0)),"--",VLOOKUP(P1987,'NEW XEQM.c'!D:G,3,0))</f>
        <v>--</v>
      </c>
      <c r="U1987" s="1" t="s">
        <v>4697</v>
      </c>
      <c r="W1987" s="0" t="e">
        <f aca="false">SUBSTITUTE(IF(AND(T1987="--",FIND("STD",E1987),FIND("fn",C1987)&gt;0,FIND("ITM_",P1987),I1987="CAT_FNCT"),E1987,""),"""","")</f>
        <v>#VALUE!</v>
      </c>
    </row>
    <row r="1988" customFormat="false" ht="15.75" hidden="false" customHeight="false" outlineLevel="0" collapsed="false">
      <c r="A1988" s="23" t="n">
        <f aca="false">IF(B1988=INT(B1988),ROW(),"")</f>
        <v>1988</v>
      </c>
      <c r="B1988" s="24" t="n">
        <f aca="false">IF(AND(MID(C1988,2,1)&lt;&gt;"/",MID(C1988,1,1)="/"),INT(B1987)+1,B1987+0.01)</f>
        <v>1944</v>
      </c>
      <c r="C1988" s="53" t="s">
        <v>4333</v>
      </c>
      <c r="D1988" s="53" t="s">
        <v>4756</v>
      </c>
      <c r="E1988" s="54" t="s">
        <v>4757</v>
      </c>
      <c r="F1988" s="54" t="s">
        <v>4757</v>
      </c>
      <c r="G1988" s="55" t="n">
        <v>0</v>
      </c>
      <c r="H1988" s="55" t="n">
        <v>0</v>
      </c>
      <c r="I1988" s="56" t="s">
        <v>20</v>
      </c>
      <c r="J1988" s="54" t="s">
        <v>5</v>
      </c>
      <c r="K1988" s="57" t="s">
        <v>6</v>
      </c>
      <c r="L1988" s="58" t="s">
        <v>7</v>
      </c>
      <c r="M1988" s="58" t="s">
        <v>8</v>
      </c>
      <c r="N1988" s="28" t="s">
        <v>4567</v>
      </c>
      <c r="O1988" s="234" t="s">
        <v>4754</v>
      </c>
      <c r="P1988" s="59" t="s">
        <v>4758</v>
      </c>
      <c r="Q1988" s="21"/>
      <c r="R1988" s="1"/>
      <c r="S1988" s="1" t="str">
        <f aca="false">IF(E1988=F1988,"","NOT EQUAL")</f>
        <v/>
      </c>
      <c r="T1988" s="1" t="str">
        <f aca="false">IF(ISNA(VLOOKUP(P1988,'NEW XEQM.c'!D:D,1,0)),"--",VLOOKUP(P1988,'NEW XEQM.c'!D:G,3,0))</f>
        <v>CLK12</v>
      </c>
      <c r="U1988" s="1" t="s">
        <v>4697</v>
      </c>
      <c r="W1988" s="0" t="e">
        <f aca="false">SUBSTITUTE(IF(AND(T1988="--",FIND("STD",E1988),FIND("fn",C1988)&gt;0,FIND("ITM_",P1988),I1988="CAT_FNCT"),E1988,""),"""","")</f>
        <v>#VALUE!</v>
      </c>
    </row>
    <row r="1989" customFormat="false" ht="15.75" hidden="false" customHeight="false" outlineLevel="0" collapsed="false">
      <c r="A1989" s="23" t="n">
        <f aca="false">IF(B1989=INT(B1989),ROW(),"")</f>
        <v>1989</v>
      </c>
      <c r="B1989" s="24" t="n">
        <f aca="false">IF(AND(MID(C1989,2,1)&lt;&gt;"/",MID(C1989,1,1)="/"),INT(B1988)+1,B1988+0.01)</f>
        <v>1945</v>
      </c>
      <c r="C1989" s="53" t="s">
        <v>4333</v>
      </c>
      <c r="D1989" s="53" t="s">
        <v>4759</v>
      </c>
      <c r="E1989" s="54" t="s">
        <v>4760</v>
      </c>
      <c r="F1989" s="54" t="s">
        <v>4760</v>
      </c>
      <c r="G1989" s="216" t="n">
        <v>0</v>
      </c>
      <c r="H1989" s="216" t="n">
        <v>0</v>
      </c>
      <c r="I1989" s="56" t="s">
        <v>20</v>
      </c>
      <c r="J1989" s="54" t="s">
        <v>5</v>
      </c>
      <c r="K1989" s="57" t="s">
        <v>6</v>
      </c>
      <c r="L1989" s="58" t="s">
        <v>7</v>
      </c>
      <c r="M1989" s="58" t="s">
        <v>8</v>
      </c>
      <c r="N1989" s="28" t="s">
        <v>4567</v>
      </c>
      <c r="O1989" s="234" t="s">
        <v>4754</v>
      </c>
      <c r="P1989" s="59" t="s">
        <v>4761</v>
      </c>
      <c r="Q1989" s="21"/>
      <c r="R1989" s="1"/>
      <c r="S1989" s="1" t="str">
        <f aca="false">IF(E1989=F1989,"","NOT EQUAL")</f>
        <v/>
      </c>
      <c r="T1989" s="1" t="str">
        <f aca="false">IF(ISNA(VLOOKUP(P1989,'NEW XEQM.c'!D:D,1,0)),"--",VLOOKUP(P1989,'NEW XEQM.c'!D:G,3,0))</f>
        <v>CLK24</v>
      </c>
      <c r="U1989" s="1" t="s">
        <v>4697</v>
      </c>
      <c r="W1989" s="0" t="e">
        <f aca="false">SUBSTITUTE(IF(AND(T1989="--",FIND("STD",E1989),FIND("fn",C1989)&gt;0,FIND("ITM_",P1989),I1989="CAT_FNCT"),E1989,""),"""","")</f>
        <v>#VALUE!</v>
      </c>
    </row>
    <row r="1990" customFormat="false" ht="15.75" hidden="false" customHeight="false" outlineLevel="0" collapsed="false">
      <c r="A1990" s="23" t="n">
        <f aca="false">IF(B1990=INT(B1990),ROW(),"")</f>
        <v>1990</v>
      </c>
      <c r="B1990" s="24" t="n">
        <f aca="false">IF(AND(MID(C1990,2,1)&lt;&gt;"/",MID(C1990,1,1)="/"),INT(B1989)+1,B1989+0.01)</f>
        <v>1946</v>
      </c>
      <c r="C1990" s="53" t="s">
        <v>4333</v>
      </c>
      <c r="D1990" s="53" t="s">
        <v>4762</v>
      </c>
      <c r="E1990" s="54" t="s">
        <v>1271</v>
      </c>
      <c r="F1990" s="54" t="s">
        <v>1271</v>
      </c>
      <c r="G1990" s="216" t="n">
        <v>0</v>
      </c>
      <c r="H1990" s="216" t="n">
        <v>0</v>
      </c>
      <c r="I1990" s="56" t="s">
        <v>20</v>
      </c>
      <c r="J1990" s="54" t="s">
        <v>5</v>
      </c>
      <c r="K1990" s="57" t="s">
        <v>6</v>
      </c>
      <c r="L1990" s="58" t="s">
        <v>7</v>
      </c>
      <c r="M1990" s="58" t="s">
        <v>8</v>
      </c>
      <c r="N1990" s="28" t="s">
        <v>4567</v>
      </c>
      <c r="O1990" s="234"/>
      <c r="P1990" s="59" t="s">
        <v>4763</v>
      </c>
      <c r="Q1990" s="21"/>
      <c r="R1990" s="1"/>
      <c r="S1990" s="1" t="str">
        <f aca="false">IF(E1990=F1990,"","NOT EQUAL")</f>
        <v/>
      </c>
      <c r="T1990" s="1" t="str">
        <f aca="false">IF(ISNA(VLOOKUP(P1990,'NEW XEQM.c'!D:D,1,0)),"--",VLOOKUP(P1990,'NEW XEQM.c'!D:G,3,0))</f>
        <v>MULTCR</v>
      </c>
      <c r="U1990" s="1" t="s">
        <v>4697</v>
      </c>
      <c r="W1990" s="0" t="e">
        <f aca="false">SUBSTITUTE(IF(AND(T1990="--",FIND("STD",E1990),FIND("fn",C1990)&gt;0,FIND("ITM_",P1990),I1990="CAT_FNCT"),E1990,""),"""","")</f>
        <v>#VALUE!</v>
      </c>
    </row>
    <row r="1991" customFormat="false" ht="15.75" hidden="false" customHeight="false" outlineLevel="0" collapsed="false">
      <c r="A1991" s="23" t="n">
        <f aca="false">IF(B1991=INT(B1991),ROW(),"")</f>
        <v>1991</v>
      </c>
      <c r="B1991" s="24" t="n">
        <f aca="false">IF(AND(MID(C1991,2,1)&lt;&gt;"/",MID(C1991,1,1)="/"),INT(B1990)+1,B1990+0.01)</f>
        <v>1947</v>
      </c>
      <c r="C1991" s="53" t="s">
        <v>4333</v>
      </c>
      <c r="D1991" s="53" t="s">
        <v>4764</v>
      </c>
      <c r="E1991" s="54" t="s">
        <v>4765</v>
      </c>
      <c r="F1991" s="54" t="s">
        <v>4765</v>
      </c>
      <c r="G1991" s="216" t="n">
        <v>0</v>
      </c>
      <c r="H1991" s="216" t="n">
        <v>0</v>
      </c>
      <c r="I1991" s="56" t="s">
        <v>20</v>
      </c>
      <c r="J1991" s="54" t="s">
        <v>5</v>
      </c>
      <c r="K1991" s="57" t="s">
        <v>6</v>
      </c>
      <c r="L1991" s="58" t="s">
        <v>7</v>
      </c>
      <c r="M1991" s="58" t="s">
        <v>8</v>
      </c>
      <c r="N1991" s="28" t="s">
        <v>4567</v>
      </c>
      <c r="O1991" s="58"/>
      <c r="P1991" s="59" t="s">
        <v>4766</v>
      </c>
      <c r="Q1991" s="21"/>
      <c r="R1991" s="1"/>
      <c r="S1991" s="1" t="str">
        <f aca="false">IF(E1991=F1991,"","NOT EQUAL")</f>
        <v/>
      </c>
      <c r="T1991" s="1" t="str">
        <f aca="false">IF(ISNA(VLOOKUP(P1991,'NEW XEQM.c'!D:D,1,0)),"--",VLOOKUP(P1991,'NEW XEQM.c'!D:G,3,0))</f>
        <v>MULTDOT</v>
      </c>
      <c r="U1991" s="1" t="s">
        <v>4697</v>
      </c>
      <c r="W1991" s="0" t="e">
        <f aca="false">SUBSTITUTE(IF(AND(T1991="--",FIND("STD",E1991),FIND("fn",C1991)&gt;0,FIND("ITM_",P1991),I1991="CAT_FNCT"),E1991,""),"""","")</f>
        <v>#VALUE!</v>
      </c>
    </row>
    <row r="1992" customFormat="false" ht="15.75" hidden="false" customHeight="false" outlineLevel="0" collapsed="false">
      <c r="A1992" s="23" t="n">
        <f aca="false">IF(B1992=INT(B1992),ROW(),"")</f>
        <v>1992</v>
      </c>
      <c r="B1992" s="24" t="n">
        <f aca="false">IF(AND(MID(C1992,2,1)&lt;&gt;"/",MID(C1992,1,1)="/"),INT(B1991)+1,B1991+0.01)</f>
        <v>1948</v>
      </c>
      <c r="C1992" s="53" t="s">
        <v>4333</v>
      </c>
      <c r="D1992" s="53" t="s">
        <v>4767</v>
      </c>
      <c r="E1992" s="54" t="s">
        <v>1209</v>
      </c>
      <c r="F1992" s="54" t="s">
        <v>1209</v>
      </c>
      <c r="G1992" s="216" t="n">
        <v>0</v>
      </c>
      <c r="H1992" s="216" t="n">
        <v>0</v>
      </c>
      <c r="I1992" s="56" t="s">
        <v>20</v>
      </c>
      <c r="J1992" s="54" t="s">
        <v>21</v>
      </c>
      <c r="K1992" s="57" t="s">
        <v>6</v>
      </c>
      <c r="L1992" s="58" t="s">
        <v>7</v>
      </c>
      <c r="M1992" s="58" t="s">
        <v>8</v>
      </c>
      <c r="N1992" s="28" t="s">
        <v>4567</v>
      </c>
      <c r="O1992" s="58" t="s">
        <v>4754</v>
      </c>
      <c r="P1992" s="59" t="s">
        <v>4768</v>
      </c>
      <c r="Q1992" s="21"/>
      <c r="R1992" s="1"/>
      <c r="S1992" s="1" t="str">
        <f aca="false">IF(E1992=F1992,"","NOT EQUAL")</f>
        <v/>
      </c>
      <c r="T1992" s="1" t="str">
        <f aca="false">IF(ISNA(VLOOKUP(P1992,'NEW XEQM.c'!D:D,1,0)),"--",VLOOKUP(P1992,'NEW XEQM.c'!D:G,3,0))</f>
        <v>POLAR</v>
      </c>
      <c r="U1992" s="1" t="s">
        <v>4697</v>
      </c>
      <c r="W1992" s="0" t="e">
        <f aca="false">SUBSTITUTE(IF(AND(T1992="--",FIND("STD",E1992),FIND("fn",C1992)&gt;0,FIND("ITM_",P1992),I1992="CAT_FNCT"),E1992,""),"""","")</f>
        <v>#VALUE!</v>
      </c>
    </row>
    <row r="1993" customFormat="false" ht="15.75" hidden="false" customHeight="false" outlineLevel="0" collapsed="false">
      <c r="A1993" s="23" t="n">
        <f aca="false">IF(B1993=INT(B1993),ROW(),"")</f>
        <v>1993</v>
      </c>
      <c r="B1993" s="24" t="n">
        <f aca="false">IF(AND(MID(C1993,2,1)&lt;&gt;"/",MID(C1993,1,1)="/"),INT(B1992)+1,B1992+0.01)</f>
        <v>1949</v>
      </c>
      <c r="C1993" s="68" t="s">
        <v>4375</v>
      </c>
      <c r="D1993" s="68" t="s">
        <v>4621</v>
      </c>
      <c r="E1993" s="69" t="s">
        <v>2</v>
      </c>
      <c r="F1993" s="70" t="str">
        <f aca="false">E1993</f>
        <v>""</v>
      </c>
      <c r="G1993" s="71" t="n">
        <v>0</v>
      </c>
      <c r="H1993" s="71" t="n">
        <v>0</v>
      </c>
      <c r="I1993" s="44" t="s">
        <v>4</v>
      </c>
      <c r="J1993" s="86" t="s">
        <v>5</v>
      </c>
      <c r="K1993" s="72" t="s">
        <v>6</v>
      </c>
      <c r="L1993" s="73" t="s">
        <v>7</v>
      </c>
      <c r="M1993" s="74" t="s">
        <v>244</v>
      </c>
      <c r="N1993" s="28"/>
      <c r="O1993" s="74" t="s">
        <v>4769</v>
      </c>
      <c r="P1993" s="20" t="s">
        <v>4770</v>
      </c>
      <c r="Q1993" s="21"/>
      <c r="R1993" s="1"/>
      <c r="S1993" s="1" t="str">
        <f aca="false">IF(E1993=F1993,"","NOT EQUAL")</f>
        <v/>
      </c>
      <c r="T1993" s="1" t="str">
        <f aca="false">IF(ISNA(VLOOKUP(P1993,'NEW XEQM.c'!D:D,1,0)),"--",VLOOKUP(P1993,'NEW XEQM.c'!D:G,3,0))</f>
        <v>--</v>
      </c>
      <c r="U1993" s="1"/>
      <c r="W1993" s="0" t="e">
        <f aca="false">SUBSTITUTE(IF(AND(T1993="--",FIND("STD",E1993),FIND("fn",C1993)&gt;0,FIND("ITM_",P1993),I1993="CAT_FNCT"),E1993,""),"""","")</f>
        <v>#VALUE!</v>
      </c>
    </row>
    <row r="1994" customFormat="false" ht="15.75" hidden="false" customHeight="false" outlineLevel="0" collapsed="false">
      <c r="A1994" s="23" t="n">
        <f aca="false">IF(B1994=INT(B1994),ROW(),"")</f>
        <v>1994</v>
      </c>
      <c r="B1994" s="24" t="n">
        <f aca="false">IF(AND(MID(C1994,2,1)&lt;&gt;"/",MID(C1994,1,1)="/"),INT(B1993)+1,B1993+0.01)</f>
        <v>1950</v>
      </c>
      <c r="C1994" s="53" t="s">
        <v>4333</v>
      </c>
      <c r="D1994" s="53" t="s">
        <v>4771</v>
      </c>
      <c r="E1994" s="54" t="s">
        <v>4772</v>
      </c>
      <c r="F1994" s="54" t="s">
        <v>4772</v>
      </c>
      <c r="G1994" s="216" t="n">
        <v>0</v>
      </c>
      <c r="H1994" s="216" t="n">
        <v>0</v>
      </c>
      <c r="I1994" s="56" t="s">
        <v>20</v>
      </c>
      <c r="J1994" s="54" t="s">
        <v>5</v>
      </c>
      <c r="K1994" s="57" t="s">
        <v>6</v>
      </c>
      <c r="L1994" s="58" t="s">
        <v>7</v>
      </c>
      <c r="M1994" s="74" t="s">
        <v>244</v>
      </c>
      <c r="N1994" s="28" t="s">
        <v>4567</v>
      </c>
      <c r="O1994" s="58" t="s">
        <v>4754</v>
      </c>
      <c r="P1994" s="59" t="s">
        <v>4773</v>
      </c>
      <c r="Q1994" s="21"/>
      <c r="R1994" s="1"/>
      <c r="S1994" s="1" t="str">
        <f aca="false">IF(E1994=F1994,"","NOT EQUAL")</f>
        <v/>
      </c>
      <c r="T1994" s="1" t="str">
        <f aca="false">IF(ISNA(VLOOKUP(P1994,'NEW XEQM.c'!D:D,1,0)),"--",VLOOKUP(P1994,'NEW XEQM.c'!D:G,3,0))</f>
        <v>--</v>
      </c>
      <c r="U1994" s="1" t="s">
        <v>4697</v>
      </c>
      <c r="W1994" s="0" t="e">
        <f aca="false">SUBSTITUTE(IF(AND(T1994="--",FIND("STD",E1994),FIND("fn",C1994)&gt;0,FIND("ITM_",P1994),I1994="CAT_FNCT"),E1994,""),"""","")</f>
        <v>#VALUE!</v>
      </c>
    </row>
    <row r="1995" customFormat="false" ht="15.75" hidden="false" customHeight="false" outlineLevel="0" collapsed="false">
      <c r="A1995" s="23" t="n">
        <f aca="false">IF(B1995=INT(B1995),ROW(),"")</f>
        <v>1995</v>
      </c>
      <c r="B1995" s="24" t="n">
        <f aca="false">IF(AND(MID(C1995,2,1)&lt;&gt;"/",MID(C1995,1,1)="/"),INT(B1994)+1,B1994+0.01)</f>
        <v>1951</v>
      </c>
      <c r="C1995" s="53" t="s">
        <v>4333</v>
      </c>
      <c r="D1995" s="53" t="s">
        <v>4774</v>
      </c>
      <c r="E1995" s="54" t="s">
        <v>4775</v>
      </c>
      <c r="F1995" s="54" t="s">
        <v>4775</v>
      </c>
      <c r="G1995" s="216" t="n">
        <v>0</v>
      </c>
      <c r="H1995" s="216" t="n">
        <v>0</v>
      </c>
      <c r="I1995" s="56" t="s">
        <v>20</v>
      </c>
      <c r="J1995" s="54" t="s">
        <v>21</v>
      </c>
      <c r="K1995" s="57" t="s">
        <v>6</v>
      </c>
      <c r="L1995" s="58" t="s">
        <v>7</v>
      </c>
      <c r="M1995" s="58" t="s">
        <v>8</v>
      </c>
      <c r="N1995" s="28" t="s">
        <v>4567</v>
      </c>
      <c r="O1995" s="234" t="s">
        <v>4754</v>
      </c>
      <c r="P1995" s="59" t="s">
        <v>4776</v>
      </c>
      <c r="Q1995" s="21"/>
      <c r="R1995" s="1"/>
      <c r="S1995" s="1" t="str">
        <f aca="false">IF(E1995=F1995,"","NOT EQUAL")</f>
        <v/>
      </c>
      <c r="T1995" s="1" t="str">
        <f aca="false">IF(ISNA(VLOOKUP(P1995,'NEW XEQM.c'!D:D,1,0)),"--",VLOOKUP(P1995,'NEW XEQM.c'!D:G,3,0))</f>
        <v>RECT</v>
      </c>
      <c r="U1995" s="1" t="s">
        <v>4697</v>
      </c>
      <c r="W1995" s="0" t="e">
        <f aca="false">SUBSTITUTE(IF(AND(T1995="--",FIND("STD",E1995),FIND("fn",C1995)&gt;0,FIND("ITM_",P1995),I1995="CAT_FNCT"),E1995,""),"""","")</f>
        <v>#VALUE!</v>
      </c>
    </row>
    <row r="1996" customFormat="false" ht="15.75" hidden="false" customHeight="false" outlineLevel="0" collapsed="false">
      <c r="A1996" s="23" t="n">
        <f aca="false">IF(B1996=INT(B1996),ROW(),"")</f>
        <v>1996</v>
      </c>
      <c r="B1996" s="24" t="n">
        <f aca="false">IF(AND(MID(C1996,2,1)&lt;&gt;"/",MID(C1996,1,1)="/"),INT(B1995)+1,B1995+0.01)</f>
        <v>1952</v>
      </c>
      <c r="C1996" s="53" t="s">
        <v>4333</v>
      </c>
      <c r="D1996" s="53" t="s">
        <v>4777</v>
      </c>
      <c r="E1996" s="54" t="s">
        <v>4778</v>
      </c>
      <c r="F1996" s="54" t="s">
        <v>4778</v>
      </c>
      <c r="G1996" s="216" t="n">
        <v>0</v>
      </c>
      <c r="H1996" s="216" t="n">
        <v>0</v>
      </c>
      <c r="I1996" s="56" t="s">
        <v>20</v>
      </c>
      <c r="J1996" s="54" t="s">
        <v>5</v>
      </c>
      <c r="K1996" s="57" t="s">
        <v>6</v>
      </c>
      <c r="L1996" s="58" t="s">
        <v>7</v>
      </c>
      <c r="M1996" s="58" t="s">
        <v>8</v>
      </c>
      <c r="N1996" s="28" t="s">
        <v>4567</v>
      </c>
      <c r="O1996" s="234" t="s">
        <v>4754</v>
      </c>
      <c r="P1996" s="59" t="s">
        <v>4779</v>
      </c>
      <c r="Q1996" s="21"/>
      <c r="R1996" s="1"/>
      <c r="S1996" s="1" t="str">
        <f aca="false">IF(E1996=F1996,"","NOT EQUAL")</f>
        <v/>
      </c>
      <c r="T1996" s="1" t="str">
        <f aca="false">IF(ISNA(VLOOKUP(P1996,'NEW XEQM.c'!D:D,1,0)),"--",VLOOKUP(P1996,'NEW XEQM.c'!D:G,3,0))</f>
        <v>SCIOVR</v>
      </c>
      <c r="U1996" s="1" t="s">
        <v>4697</v>
      </c>
      <c r="W1996" s="0" t="e">
        <f aca="false">SUBSTITUTE(IF(AND(T1996="--",FIND("STD",E1996),FIND("fn",C1996)&gt;0,FIND("ITM_",P1996),I1996="CAT_FNCT"),E1996,""),"""","")</f>
        <v>#VALUE!</v>
      </c>
    </row>
    <row r="1997" customFormat="false" ht="15.75" hidden="false" customHeight="false" outlineLevel="0" collapsed="false">
      <c r="A1997" s="23" t="n">
        <f aca="false">IF(B1997=INT(B1997),ROW(),"")</f>
        <v>1997</v>
      </c>
      <c r="B1997" s="24" t="n">
        <f aca="false">IF(AND(MID(C1997,2,1)&lt;&gt;"/",MID(C1997,1,1)="/"),INT(B1996)+1,B1996+0.01)</f>
        <v>1953</v>
      </c>
      <c r="C1997" s="53" t="s">
        <v>4333</v>
      </c>
      <c r="D1997" s="53" t="s">
        <v>4780</v>
      </c>
      <c r="E1997" s="54" t="s">
        <v>4781</v>
      </c>
      <c r="F1997" s="54" t="s">
        <v>4781</v>
      </c>
      <c r="G1997" s="216" t="n">
        <v>0</v>
      </c>
      <c r="H1997" s="216" t="n">
        <v>0</v>
      </c>
      <c r="I1997" s="56" t="s">
        <v>20</v>
      </c>
      <c r="J1997" s="54" t="s">
        <v>5</v>
      </c>
      <c r="K1997" s="57" t="s">
        <v>6</v>
      </c>
      <c r="L1997" s="58" t="s">
        <v>7</v>
      </c>
      <c r="M1997" s="58" t="s">
        <v>8</v>
      </c>
      <c r="N1997" s="28" t="s">
        <v>4567</v>
      </c>
      <c r="O1997" s="234" t="s">
        <v>4754</v>
      </c>
      <c r="P1997" s="59" t="s">
        <v>4782</v>
      </c>
      <c r="Q1997" s="21"/>
      <c r="R1997" s="1"/>
      <c r="S1997" s="1" t="str">
        <f aca="false">IF(E1997=F1997,"","NOT EQUAL")</f>
        <v/>
      </c>
      <c r="T1997" s="1" t="str">
        <f aca="false">IF(ISNA(VLOOKUP(P1997,'NEW XEQM.c'!D:D,1,0)),"--",VLOOKUP(P1997,'NEW XEQM.c'!D:G,3,0))</f>
        <v>ENGOVR</v>
      </c>
      <c r="U1997" s="1" t="s">
        <v>4697</v>
      </c>
      <c r="W1997" s="0" t="e">
        <f aca="false">SUBSTITUTE(IF(AND(T1997="--",FIND("STD",E1997),FIND("fn",C1997)&gt;0,FIND("ITM_",P1997),I1997="CAT_FNCT"),E1997,""),"""","")</f>
        <v>#VALUE!</v>
      </c>
    </row>
    <row r="1998" customFormat="false" ht="15.75" hidden="false" customHeight="false" outlineLevel="0" collapsed="false">
      <c r="A1998" s="23" t="n">
        <f aca="false">IF(B1998=INT(B1998),ROW(),"")</f>
        <v>1998</v>
      </c>
      <c r="B1998" s="24" t="n">
        <f aca="false">IF(AND(MID(C1998,2,1)&lt;&gt;"/",MID(C1998,1,1)="/"),INT(B1997)+1,B1997+0.01)</f>
        <v>1954</v>
      </c>
      <c r="C1998" s="53" t="s">
        <v>4719</v>
      </c>
      <c r="D1998" s="53" t="s">
        <v>4783</v>
      </c>
      <c r="E1998" s="164" t="s">
        <v>2</v>
      </c>
      <c r="F1998" s="54" t="s">
        <v>2103</v>
      </c>
      <c r="G1998" s="216" t="n">
        <v>0</v>
      </c>
      <c r="H1998" s="216" t="n">
        <v>0</v>
      </c>
      <c r="I1998" s="56" t="s">
        <v>4</v>
      </c>
      <c r="J1998" s="54" t="s">
        <v>5</v>
      </c>
      <c r="K1998" s="57" t="s">
        <v>6</v>
      </c>
      <c r="L1998" s="58" t="s">
        <v>7</v>
      </c>
      <c r="M1998" s="58" t="s">
        <v>244</v>
      </c>
      <c r="N1998" s="28" t="s">
        <v>3700</v>
      </c>
      <c r="O1998" s="234"/>
      <c r="P1998" s="59" t="s">
        <v>4783</v>
      </c>
      <c r="Q1998" s="21"/>
      <c r="R1998" s="1"/>
      <c r="S1998" s="1" t="str">
        <f aca="false">IF(E1998=F1998,"","NOT EQUAL")</f>
        <v>NOT EQUAL</v>
      </c>
      <c r="T1998" s="1" t="str">
        <f aca="false">IF(ISNA(VLOOKUP(P1998,'NEW XEQM.c'!D:D,1,0)),"--",VLOOKUP(P1998,'NEW XEQM.c'!D:G,3,0))</f>
        <v>--</v>
      </c>
      <c r="U1998" s="1" t="s">
        <v>4721</v>
      </c>
      <c r="W1998" s="0" t="e">
        <f aca="false">SUBSTITUTE(IF(AND(T1998="--",FIND("STD",E1998),FIND("fn",C1998)&gt;0,FIND("ITM_",P1998),I1998="CAT_FNCT"),E1998,""),"""","")</f>
        <v>#VALUE!</v>
      </c>
    </row>
    <row r="1999" customFormat="false" ht="15.75" hidden="false" customHeight="false" outlineLevel="0" collapsed="false">
      <c r="A1999" s="23" t="n">
        <f aca="false">IF(B1999=INT(B1999),ROW(),"")</f>
        <v>1999</v>
      </c>
      <c r="B1999" s="24" t="n">
        <f aca="false">IF(AND(MID(C1999,2,1)&lt;&gt;"/",MID(C1999,1,1)="/"),INT(B1998)+1,B1998+0.01)</f>
        <v>1955</v>
      </c>
      <c r="C1999" s="53" t="s">
        <v>4719</v>
      </c>
      <c r="D1999" s="53" t="s">
        <v>4784</v>
      </c>
      <c r="E1999" s="164" t="s">
        <v>2</v>
      </c>
      <c r="F1999" s="57" t="s">
        <v>1427</v>
      </c>
      <c r="G1999" s="216" t="n">
        <v>0</v>
      </c>
      <c r="H1999" s="216" t="n">
        <v>0</v>
      </c>
      <c r="I1999" s="56" t="s">
        <v>4</v>
      </c>
      <c r="J1999" s="54" t="s">
        <v>5</v>
      </c>
      <c r="K1999" s="57" t="s">
        <v>6</v>
      </c>
      <c r="L1999" s="58" t="s">
        <v>7</v>
      </c>
      <c r="M1999" s="58" t="s">
        <v>244</v>
      </c>
      <c r="N1999" s="28" t="s">
        <v>3700</v>
      </c>
      <c r="O1999" s="53"/>
      <c r="P1999" s="59" t="s">
        <v>4784</v>
      </c>
      <c r="Q1999" s="21"/>
      <c r="R1999" s="1"/>
      <c r="S1999" s="1" t="str">
        <f aca="false">IF(E1999=F1999,"","NOT EQUAL")</f>
        <v>NOT EQUAL</v>
      </c>
      <c r="T1999" s="1" t="str">
        <f aca="false">IF(ISNA(VLOOKUP(P1999,'NEW XEQM.c'!D:D,1,0)),"--",VLOOKUP(P1999,'NEW XEQM.c'!D:G,3,0))</f>
        <v>--</v>
      </c>
      <c r="U1999" s="1" t="s">
        <v>4721</v>
      </c>
      <c r="W1999" s="0" t="e">
        <f aca="false">SUBSTITUTE(IF(AND(T1999="--",FIND("STD",E1999),FIND("fn",C1999)&gt;0,FIND("ITM_",P1999),I1999="CAT_FNCT"),E1999,""),"""","")</f>
        <v>#VALUE!</v>
      </c>
    </row>
    <row r="2000" customFormat="false" ht="15.75" hidden="false" customHeight="false" outlineLevel="0" collapsed="false">
      <c r="A2000" s="23" t="n">
        <f aca="false">IF(B2000=INT(B2000),ROW(),"")</f>
        <v>2000</v>
      </c>
      <c r="B2000" s="24" t="n">
        <f aca="false">IF(AND(MID(C2000,2,1)&lt;&gt;"/",MID(C2000,1,1)="/"),INT(B1999)+1,B1999+0.01)</f>
        <v>1956</v>
      </c>
      <c r="C2000" s="53" t="s">
        <v>4719</v>
      </c>
      <c r="D2000" s="53" t="s">
        <v>4785</v>
      </c>
      <c r="E2000" s="164" t="s">
        <v>2</v>
      </c>
      <c r="F2000" s="54" t="s">
        <v>2612</v>
      </c>
      <c r="G2000" s="216" t="n">
        <v>0</v>
      </c>
      <c r="H2000" s="216" t="n">
        <v>0</v>
      </c>
      <c r="I2000" s="56" t="s">
        <v>4</v>
      </c>
      <c r="J2000" s="54" t="s">
        <v>5</v>
      </c>
      <c r="K2000" s="57" t="s">
        <v>6</v>
      </c>
      <c r="L2000" s="58" t="s">
        <v>7</v>
      </c>
      <c r="M2000" s="58" t="s">
        <v>244</v>
      </c>
      <c r="N2000" s="28" t="s">
        <v>3700</v>
      </c>
      <c r="O2000" s="53"/>
      <c r="P2000" s="59" t="s">
        <v>4785</v>
      </c>
      <c r="Q2000" s="21"/>
      <c r="R2000" s="1"/>
      <c r="S2000" s="1" t="str">
        <f aca="false">IF(E2000=F2000,"","NOT EQUAL")</f>
        <v>NOT EQUAL</v>
      </c>
      <c r="T2000" s="1" t="str">
        <f aca="false">IF(ISNA(VLOOKUP(P2000,'NEW XEQM.c'!D:D,1,0)),"--",VLOOKUP(P2000,'NEW XEQM.c'!D:G,3,0))</f>
        <v>--</v>
      </c>
      <c r="U2000" s="1" t="s">
        <v>4721</v>
      </c>
      <c r="W2000" s="0" t="e">
        <f aca="false">SUBSTITUTE(IF(AND(T2000="--",FIND("STD",E2000),FIND("fn",C2000)&gt;0,FIND("ITM_",P2000),I2000="CAT_FNCT"),E2000,""),"""","")</f>
        <v>#VALUE!</v>
      </c>
    </row>
    <row r="2001" customFormat="false" ht="15.75" hidden="false" customHeight="false" outlineLevel="0" collapsed="false">
      <c r="A2001" s="23" t="n">
        <f aca="false">IF(B2001=INT(B2001),ROW(),"")</f>
        <v>2001</v>
      </c>
      <c r="B2001" s="24" t="n">
        <f aca="false">IF(AND(MID(C2001,2,1)&lt;&gt;"/",MID(C2001,1,1)="/"),INT(B2000)+1,B2000+0.01)</f>
        <v>1957</v>
      </c>
      <c r="C2001" s="53" t="s">
        <v>4719</v>
      </c>
      <c r="D2001" s="53" t="s">
        <v>4786</v>
      </c>
      <c r="E2001" s="164" t="s">
        <v>2</v>
      </c>
      <c r="F2001" s="57" t="s">
        <v>2616</v>
      </c>
      <c r="G2001" s="216" t="n">
        <v>0</v>
      </c>
      <c r="H2001" s="216" t="n">
        <v>0</v>
      </c>
      <c r="I2001" s="56" t="s">
        <v>4</v>
      </c>
      <c r="J2001" s="54" t="s">
        <v>5</v>
      </c>
      <c r="K2001" s="57" t="s">
        <v>6</v>
      </c>
      <c r="L2001" s="58" t="s">
        <v>7</v>
      </c>
      <c r="M2001" s="58" t="s">
        <v>244</v>
      </c>
      <c r="N2001" s="28" t="s">
        <v>3700</v>
      </c>
      <c r="O2001" s="53"/>
      <c r="P2001" s="59" t="s">
        <v>4786</v>
      </c>
      <c r="Q2001" s="21"/>
      <c r="R2001" s="1"/>
      <c r="S2001" s="1" t="str">
        <f aca="false">IF(E2001=F2001,"","NOT EQUAL")</f>
        <v>NOT EQUAL</v>
      </c>
      <c r="T2001" s="1" t="str">
        <f aca="false">IF(ISNA(VLOOKUP(P2001,'NEW XEQM.c'!D:D,1,0)),"--",VLOOKUP(P2001,'NEW XEQM.c'!D:G,3,0))</f>
        <v>--</v>
      </c>
      <c r="U2001" s="1" t="s">
        <v>4721</v>
      </c>
      <c r="W2001" s="0" t="e">
        <f aca="false">SUBSTITUTE(IF(AND(T2001="--",FIND("STD",E2001),FIND("fn",C2001)&gt;0,FIND("ITM_",P2001),I2001="CAT_FNCT"),E2001,""),"""","")</f>
        <v>#VALUE!</v>
      </c>
    </row>
    <row r="2002" customFormat="false" ht="15.75" hidden="false" customHeight="false" outlineLevel="0" collapsed="false">
      <c r="A2002" s="23" t="n">
        <f aca="false">IF(B2002=INT(B2002),ROW(),"")</f>
        <v>2002</v>
      </c>
      <c r="B2002" s="24" t="n">
        <f aca="false">IF(AND(MID(C2002,2,1)&lt;&gt;"/",MID(C2002,1,1)="/"),INT(B2001)+1,B2001+0.01)</f>
        <v>1958</v>
      </c>
      <c r="C2002" s="53" t="s">
        <v>4787</v>
      </c>
      <c r="D2002" s="53" t="s">
        <v>1</v>
      </c>
      <c r="E2002" s="57" t="s">
        <v>4788</v>
      </c>
      <c r="F2002" s="57" t="s">
        <v>4788</v>
      </c>
      <c r="G2002" s="216" t="n">
        <v>0</v>
      </c>
      <c r="H2002" s="216" t="n">
        <v>0</v>
      </c>
      <c r="I2002" s="56" t="s">
        <v>4</v>
      </c>
      <c r="J2002" s="54" t="s">
        <v>21</v>
      </c>
      <c r="K2002" s="57" t="s">
        <v>6</v>
      </c>
      <c r="L2002" s="58" t="s">
        <v>7</v>
      </c>
      <c r="M2002" s="58" t="s">
        <v>244</v>
      </c>
      <c r="N2002" s="28" t="s">
        <v>3700</v>
      </c>
      <c r="O2002" s="53"/>
      <c r="P2002" s="59" t="s">
        <v>4789</v>
      </c>
      <c r="Q2002" s="21"/>
      <c r="R2002" s="1"/>
      <c r="S2002" s="1" t="str">
        <f aca="false">IF(E2002=F2002,"","NOT EQUAL")</f>
        <v/>
      </c>
      <c r="T2002" s="1" t="str">
        <f aca="false">IF(ISNA(VLOOKUP(P2002,'NEW XEQM.c'!D:D,1,0)),"--",VLOOKUP(P2002,'NEW XEQM.c'!D:G,3,0))</f>
        <v>--</v>
      </c>
      <c r="U2002" s="1" t="s">
        <v>4721</v>
      </c>
      <c r="W2002" s="0" t="e">
        <f aca="false">SUBSTITUTE(IF(AND(T2002="--",FIND("STD",E2002),FIND("fn",C2002)&gt;0,FIND("ITM_",P2002),I2002="CAT_FNCT"),E2002,""),"""","")</f>
        <v>#VALUE!</v>
      </c>
    </row>
    <row r="2003" customFormat="false" ht="15.75" hidden="false" customHeight="false" outlineLevel="0" collapsed="false">
      <c r="A2003" s="23" t="n">
        <f aca="false">IF(B2003=INT(B2003),ROW(),"")</f>
        <v>2003</v>
      </c>
      <c r="B2003" s="24" t="n">
        <f aca="false">IF(AND(MID(C2003,2,1)&lt;&gt;"/",MID(C2003,1,1)="/"),INT(B2002)+1,B2002+0.01)</f>
        <v>1959</v>
      </c>
      <c r="C2003" s="53" t="s">
        <v>4790</v>
      </c>
      <c r="D2003" s="53" t="s">
        <v>1</v>
      </c>
      <c r="E2003" s="231" t="s">
        <v>4791</v>
      </c>
      <c r="F2003" s="57" t="s">
        <v>4791</v>
      </c>
      <c r="G2003" s="216" t="n">
        <v>0</v>
      </c>
      <c r="H2003" s="216" t="n">
        <v>0</v>
      </c>
      <c r="I2003" s="56" t="s">
        <v>20</v>
      </c>
      <c r="J2003" s="54" t="s">
        <v>21</v>
      </c>
      <c r="K2003" s="57" t="s">
        <v>6</v>
      </c>
      <c r="L2003" s="58" t="s">
        <v>7</v>
      </c>
      <c r="M2003" s="58" t="s">
        <v>244</v>
      </c>
      <c r="N2003" s="28" t="s">
        <v>3700</v>
      </c>
      <c r="O2003" s="53"/>
      <c r="P2003" s="59" t="s">
        <v>4792</v>
      </c>
      <c r="Q2003" s="21"/>
      <c r="R2003" s="1"/>
      <c r="S2003" s="1" t="str">
        <f aca="false">IF(E2003=F2003,"","NOT EQUAL")</f>
        <v/>
      </c>
      <c r="T2003" s="1" t="str">
        <f aca="false">IF(ISNA(VLOOKUP(P2003,'NEW XEQM.c'!D:D,1,0)),"--",VLOOKUP(P2003,'NEW XEQM.c'!D:G,3,0))</f>
        <v>--</v>
      </c>
      <c r="U2003" s="1" t="s">
        <v>4721</v>
      </c>
      <c r="W2003" s="0" t="e">
        <f aca="false">SUBSTITUTE(IF(AND(T2003="--",FIND("STD",E2003),FIND("fn",C2003)&gt;0,FIND("ITM_",P2003),I2003="CAT_FNCT"),E2003,""),"""","")</f>
        <v>#VALUE!</v>
      </c>
    </row>
    <row r="2004" customFormat="false" ht="15.75" hidden="false" customHeight="false" outlineLevel="0" collapsed="false">
      <c r="A2004" s="23" t="n">
        <f aca="false">IF(B2004=INT(B2004),ROW(),"")</f>
        <v>2004</v>
      </c>
      <c r="B2004" s="24" t="n">
        <f aca="false">IF(AND(MID(C2004,2,1)&lt;&gt;"/",MID(C2004,1,1)="/"),INT(B2003)+1,B2003+0.01)</f>
        <v>1960</v>
      </c>
      <c r="C2004" s="53" t="s">
        <v>1376</v>
      </c>
      <c r="D2004" s="53" t="s">
        <v>1</v>
      </c>
      <c r="E2004" s="106" t="s">
        <v>4434</v>
      </c>
      <c r="F2004" s="106" t="s">
        <v>1468</v>
      </c>
      <c r="G2004" s="113" t="n">
        <v>0</v>
      </c>
      <c r="H2004" s="113" t="n">
        <v>0</v>
      </c>
      <c r="I2004" s="44" t="s">
        <v>4</v>
      </c>
      <c r="J2004" s="106" t="s">
        <v>5</v>
      </c>
      <c r="K2004" s="108" t="s">
        <v>6</v>
      </c>
      <c r="L2004" s="109" t="s">
        <v>7</v>
      </c>
      <c r="M2004" s="109" t="s">
        <v>244</v>
      </c>
      <c r="N2004" s="28" t="s">
        <v>3700</v>
      </c>
      <c r="O2004" s="28"/>
      <c r="P2004" s="20" t="s">
        <v>4793</v>
      </c>
      <c r="Q2004" s="21"/>
      <c r="R2004" s="1"/>
      <c r="S2004" s="1" t="str">
        <f aca="false">IF(E2004=F2004,"","NOT EQUAL")</f>
        <v>NOT EQUAL</v>
      </c>
      <c r="T2004" s="1" t="str">
        <f aca="false">IF(ISNA(VLOOKUP(P2004,'NEW XEQM.c'!D:D,1,0)),"--",VLOOKUP(P2004,'NEW XEQM.c'!D:G,3,0))</f>
        <v>--</v>
      </c>
      <c r="U2004" s="1"/>
      <c r="W2004" s="0" t="e">
        <f aca="false">SUBSTITUTE(IF(AND(T2004="--",FIND("STD",E2004),FIND("fn",C2004)&gt;0,FIND("ITM_",P2004),I2004="CAT_FNCT"),E2004,""),"""","")</f>
        <v>#VALUE!</v>
      </c>
    </row>
    <row r="2005" customFormat="false" ht="15.75" hidden="false" customHeight="false" outlineLevel="0" collapsed="false">
      <c r="A2005" s="23" t="n">
        <f aca="false">IF(B2005=INT(B2005),ROW(),"")</f>
        <v>2005</v>
      </c>
      <c r="B2005" s="24" t="n">
        <f aca="false">IF(AND(MID(C2005,2,1)&lt;&gt;"/",MID(C2005,1,1)="/"),INT(B2004)+1,B2004+0.01)</f>
        <v>1961</v>
      </c>
      <c r="C2005" s="53" t="s">
        <v>4685</v>
      </c>
      <c r="D2005" s="53" t="s">
        <v>4794</v>
      </c>
      <c r="E2005" s="57" t="s">
        <v>4795</v>
      </c>
      <c r="F2005" s="57" t="s">
        <v>4795</v>
      </c>
      <c r="G2005" s="216" t="n">
        <v>0</v>
      </c>
      <c r="H2005" s="216" t="n">
        <v>0</v>
      </c>
      <c r="I2005" s="56" t="s">
        <v>4</v>
      </c>
      <c r="J2005" s="54" t="s">
        <v>5</v>
      </c>
      <c r="K2005" s="57" t="s">
        <v>6</v>
      </c>
      <c r="L2005" s="58" t="s">
        <v>7</v>
      </c>
      <c r="M2005" s="58" t="s">
        <v>244</v>
      </c>
      <c r="N2005" s="28" t="s">
        <v>3700</v>
      </c>
      <c r="O2005" s="53"/>
      <c r="P2005" s="59" t="s">
        <v>4796</v>
      </c>
      <c r="Q2005" s="21"/>
      <c r="R2005" s="1"/>
      <c r="S2005" s="1" t="str">
        <f aca="false">IF(E2005=F2005,"","NOT EQUAL")</f>
        <v/>
      </c>
      <c r="T2005" s="1" t="str">
        <f aca="false">IF(ISNA(VLOOKUP(P2005,'NEW XEQM.c'!D:D,1,0)),"--",VLOOKUP(P2005,'NEW XEQM.c'!D:G,3,0))</f>
        <v>--</v>
      </c>
      <c r="U2005" s="1" t="s">
        <v>4625</v>
      </c>
      <c r="W2005" s="0" t="e">
        <f aca="false">SUBSTITUTE(IF(AND(T2005="--",FIND("STD",E2005),FIND("fn",C2005)&gt;0,FIND("ITM_",P2005),I2005="CAT_FNCT"),E2005,""),"""","")</f>
        <v>#VALUE!</v>
      </c>
    </row>
    <row r="2006" customFormat="false" ht="15.75" hidden="false" customHeight="false" outlineLevel="0" collapsed="false">
      <c r="A2006" s="23" t="n">
        <f aca="false">IF(B2006=INT(B2006),ROW(),"")</f>
        <v>2006</v>
      </c>
      <c r="B2006" s="24" t="n">
        <f aca="false">IF(AND(MID(C2006,2,1)&lt;&gt;"/",MID(C2006,1,1)="/"),INT(B2005)+1,B2005+0.01)</f>
        <v>1962</v>
      </c>
      <c r="C2006" s="53" t="s">
        <v>4685</v>
      </c>
      <c r="D2006" s="53" t="s">
        <v>4797</v>
      </c>
      <c r="E2006" s="54" t="s">
        <v>4798</v>
      </c>
      <c r="F2006" s="54" t="s">
        <v>4798</v>
      </c>
      <c r="G2006" s="55" t="n">
        <v>0</v>
      </c>
      <c r="H2006" s="55" t="n">
        <v>0</v>
      </c>
      <c r="I2006" s="56" t="s">
        <v>4</v>
      </c>
      <c r="J2006" s="54" t="s">
        <v>5</v>
      </c>
      <c r="K2006" s="57" t="s">
        <v>6</v>
      </c>
      <c r="L2006" s="58" t="s">
        <v>7</v>
      </c>
      <c r="M2006" s="58" t="s">
        <v>244</v>
      </c>
      <c r="N2006" s="28" t="s">
        <v>3700</v>
      </c>
      <c r="O2006" s="53"/>
      <c r="P2006" s="59" t="s">
        <v>4799</v>
      </c>
      <c r="Q2006" s="21"/>
      <c r="R2006" s="1"/>
      <c r="S2006" s="1" t="str">
        <f aca="false">IF(E2006=F2006,"","NOT EQUAL")</f>
        <v/>
      </c>
      <c r="T2006" s="1" t="str">
        <f aca="false">IF(ISNA(VLOOKUP(P2006,'NEW XEQM.c'!D:D,1,0)),"--",VLOOKUP(P2006,'NEW XEQM.c'!D:G,3,0))</f>
        <v>--</v>
      </c>
      <c r="U2006" s="1" t="s">
        <v>4625</v>
      </c>
      <c r="W2006" s="0" t="e">
        <f aca="false">SUBSTITUTE(IF(AND(T2006="--",FIND("STD",E2006),FIND("fn",C2006)&gt;0,FIND("ITM_",P2006),I2006="CAT_FNCT"),E2006,""),"""","")</f>
        <v>#VALUE!</v>
      </c>
    </row>
    <row r="2007" customFormat="false" ht="15.75" hidden="false" customHeight="false" outlineLevel="0" collapsed="false">
      <c r="A2007" s="23" t="n">
        <f aca="false">IF(B2007=INT(B2007),ROW(),"")</f>
        <v>2007</v>
      </c>
      <c r="B2007" s="24" t="n">
        <f aca="false">IF(AND(MID(C2007,2,1)&lt;&gt;"/",MID(C2007,1,1)="/"),INT(B2006)+1,B2006+0.01)</f>
        <v>1963</v>
      </c>
      <c r="C2007" s="53" t="s">
        <v>4685</v>
      </c>
      <c r="D2007" s="53" t="s">
        <v>4800</v>
      </c>
      <c r="E2007" s="54" t="s">
        <v>4801</v>
      </c>
      <c r="F2007" s="54" t="s">
        <v>4801</v>
      </c>
      <c r="G2007" s="55" t="n">
        <v>0</v>
      </c>
      <c r="H2007" s="55" t="n">
        <v>0</v>
      </c>
      <c r="I2007" s="56" t="s">
        <v>4</v>
      </c>
      <c r="J2007" s="54" t="s">
        <v>5</v>
      </c>
      <c r="K2007" s="57" t="s">
        <v>6</v>
      </c>
      <c r="L2007" s="58" t="s">
        <v>7</v>
      </c>
      <c r="M2007" s="58" t="s">
        <v>244</v>
      </c>
      <c r="N2007" s="28" t="s">
        <v>3700</v>
      </c>
      <c r="O2007" s="53"/>
      <c r="P2007" s="59" t="s">
        <v>4802</v>
      </c>
      <c r="Q2007" s="21"/>
      <c r="R2007" s="1"/>
      <c r="S2007" s="1" t="str">
        <f aca="false">IF(E2007=F2007,"","NOT EQUAL")</f>
        <v/>
      </c>
      <c r="T2007" s="1" t="str">
        <f aca="false">IF(ISNA(VLOOKUP(P2007,'NEW XEQM.c'!D:D,1,0)),"--",VLOOKUP(P2007,'NEW XEQM.c'!D:G,3,0))</f>
        <v>--</v>
      </c>
      <c r="U2007" s="1" t="s">
        <v>4625</v>
      </c>
      <c r="W2007" s="0" t="e">
        <f aca="false">SUBSTITUTE(IF(AND(T2007="--",FIND("STD",E2007),FIND("fn",C2007)&gt;0,FIND("ITM_",P2007),I2007="CAT_FNCT"),E2007,""),"""","")</f>
        <v>#VALUE!</v>
      </c>
    </row>
    <row r="2008" customFormat="false" ht="15.75" hidden="false" customHeight="false" outlineLevel="0" collapsed="false">
      <c r="A2008" s="23" t="n">
        <f aca="false">IF(B2008=INT(B2008),ROW(),"")</f>
        <v>2008</v>
      </c>
      <c r="B2008" s="24" t="n">
        <f aca="false">IF(AND(MID(C2008,2,1)&lt;&gt;"/",MID(C2008,1,1)="/"),INT(B2007)+1,B2007+0.01)</f>
        <v>1964</v>
      </c>
      <c r="C2008" s="53" t="s">
        <v>4685</v>
      </c>
      <c r="D2008" s="53" t="s">
        <v>4803</v>
      </c>
      <c r="E2008" s="54" t="s">
        <v>4804</v>
      </c>
      <c r="F2008" s="54" t="s">
        <v>4804</v>
      </c>
      <c r="G2008" s="55" t="n">
        <v>0</v>
      </c>
      <c r="H2008" s="55" t="n">
        <v>0</v>
      </c>
      <c r="I2008" s="56" t="s">
        <v>4</v>
      </c>
      <c r="J2008" s="54" t="s">
        <v>5</v>
      </c>
      <c r="K2008" s="57" t="s">
        <v>6</v>
      </c>
      <c r="L2008" s="58" t="s">
        <v>7</v>
      </c>
      <c r="M2008" s="58" t="s">
        <v>244</v>
      </c>
      <c r="N2008" s="28" t="s">
        <v>3700</v>
      </c>
      <c r="O2008" s="53"/>
      <c r="P2008" s="59" t="s">
        <v>4805</v>
      </c>
      <c r="Q2008" s="21"/>
      <c r="R2008" s="1"/>
      <c r="S2008" s="1" t="str">
        <f aca="false">IF(E2008=F2008,"","NOT EQUAL")</f>
        <v/>
      </c>
      <c r="T2008" s="1" t="str">
        <f aca="false">IF(ISNA(VLOOKUP(P2008,'NEW XEQM.c'!D:D,1,0)),"--",VLOOKUP(P2008,'NEW XEQM.c'!D:G,3,0))</f>
        <v>--</v>
      </c>
      <c r="U2008" s="1" t="s">
        <v>4625</v>
      </c>
      <c r="W2008" s="0" t="e">
        <f aca="false">SUBSTITUTE(IF(AND(T2008="--",FIND("STD",E2008),FIND("fn",C2008)&gt;0,FIND("ITM_",P2008),I2008="CAT_FNCT"),E2008,""),"""","")</f>
        <v>#VALUE!</v>
      </c>
    </row>
    <row r="2009" customFormat="false" ht="15.75" hidden="false" customHeight="false" outlineLevel="0" collapsed="false">
      <c r="A2009" s="23" t="n">
        <f aca="false">IF(B2009=INT(B2009),ROW(),"")</f>
        <v>2009</v>
      </c>
      <c r="B2009" s="24" t="n">
        <f aca="false">IF(AND(MID(C2009,2,1)&lt;&gt;"/",MID(C2009,1,1)="/"),INT(B2008)+1,B2008+0.01)</f>
        <v>1965</v>
      </c>
      <c r="C2009" s="53" t="s">
        <v>4685</v>
      </c>
      <c r="D2009" s="53" t="s">
        <v>4806</v>
      </c>
      <c r="E2009" s="54" t="s">
        <v>4807</v>
      </c>
      <c r="F2009" s="54" t="s">
        <v>4807</v>
      </c>
      <c r="G2009" s="55" t="n">
        <v>0</v>
      </c>
      <c r="H2009" s="55" t="n">
        <v>0</v>
      </c>
      <c r="I2009" s="56" t="s">
        <v>4</v>
      </c>
      <c r="J2009" s="54" t="s">
        <v>5</v>
      </c>
      <c r="K2009" s="57" t="s">
        <v>6</v>
      </c>
      <c r="L2009" s="58" t="s">
        <v>7</v>
      </c>
      <c r="M2009" s="58" t="s">
        <v>244</v>
      </c>
      <c r="N2009" s="28" t="s">
        <v>3700</v>
      </c>
      <c r="O2009" s="58"/>
      <c r="P2009" s="59" t="s">
        <v>4808</v>
      </c>
      <c r="Q2009" s="21"/>
      <c r="R2009" s="1"/>
      <c r="S2009" s="1" t="str">
        <f aca="false">IF(E2009=F2009,"","NOT EQUAL")</f>
        <v/>
      </c>
      <c r="T2009" s="1" t="str">
        <f aca="false">IF(ISNA(VLOOKUP(P2009,'NEW XEQM.c'!D:D,1,0)),"--",VLOOKUP(P2009,'NEW XEQM.c'!D:G,3,0))</f>
        <v>--</v>
      </c>
      <c r="U2009" s="1" t="s">
        <v>4625</v>
      </c>
      <c r="W2009" s="0" t="e">
        <f aca="false">SUBSTITUTE(IF(AND(T2009="--",FIND("STD",E2009),FIND("fn",C2009)&gt;0,FIND("ITM_",P2009),I2009="CAT_FNCT"),E2009,""),"""","")</f>
        <v>#VALUE!</v>
      </c>
    </row>
    <row r="2010" customFormat="false" ht="15.75" hidden="false" customHeight="false" outlineLevel="0" collapsed="false">
      <c r="A2010" s="23" t="n">
        <f aca="false">IF(B2010=INT(B2010),ROW(),"")</f>
        <v>2010</v>
      </c>
      <c r="B2010" s="24" t="n">
        <f aca="false">IF(AND(MID(C2010,2,1)&lt;&gt;"/",MID(C2010,1,1)="/"),INT(B2009)+1,B2009+0.01)</f>
        <v>1966</v>
      </c>
      <c r="C2010" s="68" t="s">
        <v>0</v>
      </c>
      <c r="D2010" s="68" t="s">
        <v>1</v>
      </c>
      <c r="E2010" s="69" t="str">
        <f aca="false">CHAR(34)&amp;IF(B2010&lt;10,"000",IF(B2010&lt;100,"00",IF(B2010&lt;1000,"0","")))&amp;$B2010&amp;CHAR(34)</f>
        <v>"1966"</v>
      </c>
      <c r="F2010" s="70" t="str">
        <f aca="false">E2010</f>
        <v>"1966"</v>
      </c>
      <c r="G2010" s="71" t="n">
        <v>0</v>
      </c>
      <c r="H2010" s="71" t="n">
        <v>0</v>
      </c>
      <c r="I2010" s="66" t="s">
        <v>243</v>
      </c>
      <c r="J2010" s="17" t="s">
        <v>21</v>
      </c>
      <c r="K2010" s="72" t="s">
        <v>6</v>
      </c>
      <c r="L2010" s="73" t="s">
        <v>7</v>
      </c>
      <c r="M2010" s="28" t="s">
        <v>244</v>
      </c>
      <c r="N2010" s="28"/>
      <c r="O2010" s="74"/>
      <c r="P2010" s="20" t="str">
        <f aca="false">"ITM_"&amp;IF(B2010&lt;10,"000",IF(B2010&lt;100,"00",IF(B2010&lt;1000,"0","")))&amp;$B2010</f>
        <v>ITM_1966</v>
      </c>
      <c r="Q2010" s="21"/>
      <c r="R2010" s="1"/>
      <c r="S2010" s="1" t="str">
        <f aca="false">IF(E2010=F2010,"","NOT EQUAL")</f>
        <v/>
      </c>
      <c r="T2010" s="1" t="str">
        <f aca="false">IF(ISNA(VLOOKUP(P2010,'NEW XEQM.c'!D:D,1,0)),"--",VLOOKUP(P2010,'NEW XEQM.c'!D:G,3,0))</f>
        <v>--</v>
      </c>
      <c r="U2010" s="1"/>
      <c r="W2010" s="0" t="e">
        <f aca="false">SUBSTITUTE(IF(AND(T2010="--",FIND("STD",E2010),FIND("fn",C2010)&gt;0,FIND("ITM_",P2010),I2010="CAT_FNCT"),E2010,""),"""","")</f>
        <v>#VALUE!</v>
      </c>
    </row>
    <row r="2011" customFormat="false" ht="15.75" hidden="false" customHeight="false" outlineLevel="0" collapsed="false">
      <c r="A2011" s="23" t="n">
        <f aca="false">IF(B2011=INT(B2011),ROW(),"")</f>
        <v>2011</v>
      </c>
      <c r="B2011" s="24" t="n">
        <f aca="false">IF(AND(MID(C2011,2,1)&lt;&gt;"/",MID(C2011,1,1)="/"),INT(B2010)+1,B2010+0.01)</f>
        <v>1967</v>
      </c>
      <c r="C2011" s="53" t="s">
        <v>4809</v>
      </c>
      <c r="D2011" s="53" t="n">
        <v>1</v>
      </c>
      <c r="E2011" s="54" t="s">
        <v>4810</v>
      </c>
      <c r="F2011" s="54" t="s">
        <v>4810</v>
      </c>
      <c r="G2011" s="55" t="n">
        <v>0</v>
      </c>
      <c r="H2011" s="55" t="n">
        <v>0</v>
      </c>
      <c r="I2011" s="56" t="s">
        <v>20</v>
      </c>
      <c r="J2011" s="54" t="s">
        <v>21</v>
      </c>
      <c r="K2011" s="57" t="s">
        <v>22</v>
      </c>
      <c r="L2011" s="58" t="s">
        <v>7</v>
      </c>
      <c r="M2011" s="58" t="s">
        <v>8</v>
      </c>
      <c r="N2011" s="28" t="s">
        <v>3700</v>
      </c>
      <c r="O2011" s="53" t="s">
        <v>4811</v>
      </c>
      <c r="P2011" s="59" t="s">
        <v>4812</v>
      </c>
      <c r="Q2011" s="21"/>
      <c r="R2011" s="1"/>
      <c r="S2011" s="1" t="str">
        <f aca="false">IF(E2011=F2011,"","NOT EQUAL")</f>
        <v/>
      </c>
      <c r="T2011" s="1" t="str">
        <f aca="false">IF(ISNA(VLOOKUP(P2011,'NEW XEQM.c'!D:D,1,0)),"--",VLOOKUP(P2011,'NEW XEQM.c'!D:G,3,0))</f>
        <v>--</v>
      </c>
      <c r="U2011" s="1" t="s">
        <v>4813</v>
      </c>
      <c r="W2011" s="0" t="e">
        <f aca="false">SUBSTITUTE(IF(AND(T2011="--",FIND("STD",E2011),FIND("fn",C2011)&gt;0,FIND("ITM_",P2011),I2011="CAT_FNCT"),E2011,""),"""","")</f>
        <v>#VALUE!</v>
      </c>
    </row>
    <row r="2012" customFormat="false" ht="15.75" hidden="false" customHeight="false" outlineLevel="0" collapsed="false">
      <c r="A2012" s="23" t="n">
        <f aca="false">IF(B2012=INT(B2012),ROW(),"")</f>
        <v>2012</v>
      </c>
      <c r="B2012" s="24" t="n">
        <f aca="false">IF(AND(MID(C2012,2,1)&lt;&gt;"/",MID(C2012,1,1)="/"),INT(B2011)+1,B2011+0.01)</f>
        <v>1968</v>
      </c>
      <c r="C2012" s="53" t="s">
        <v>4809</v>
      </c>
      <c r="D2012" s="53" t="n">
        <v>2</v>
      </c>
      <c r="E2012" s="57" t="s">
        <v>4814</v>
      </c>
      <c r="F2012" s="57" t="s">
        <v>4814</v>
      </c>
      <c r="G2012" s="216" t="n">
        <v>0</v>
      </c>
      <c r="H2012" s="216" t="n">
        <v>0</v>
      </c>
      <c r="I2012" s="56" t="s">
        <v>20</v>
      </c>
      <c r="J2012" s="54" t="s">
        <v>21</v>
      </c>
      <c r="K2012" s="57" t="s">
        <v>22</v>
      </c>
      <c r="L2012" s="58" t="s">
        <v>7</v>
      </c>
      <c r="M2012" s="58" t="s">
        <v>8</v>
      </c>
      <c r="N2012" s="28" t="s">
        <v>3700</v>
      </c>
      <c r="O2012" s="58" t="s">
        <v>4811</v>
      </c>
      <c r="P2012" s="59" t="s">
        <v>4815</v>
      </c>
      <c r="Q2012" s="21"/>
      <c r="R2012" s="1"/>
      <c r="S2012" s="1" t="str">
        <f aca="false">IF(E2012=F2012,"","NOT EQUAL")</f>
        <v/>
      </c>
      <c r="T2012" s="1" t="str">
        <f aca="false">IF(ISNA(VLOOKUP(P2012,'NEW XEQM.c'!D:D,1,0)),"--",VLOOKUP(P2012,'NEW XEQM.c'!D:G,3,0))</f>
        <v>--</v>
      </c>
      <c r="U2012" s="1" t="s">
        <v>4813</v>
      </c>
      <c r="W2012" s="0" t="e">
        <f aca="false">SUBSTITUTE(IF(AND(T2012="--",FIND("STD",E2012),FIND("fn",C2012)&gt;0,FIND("ITM_",P2012),I2012="CAT_FNCT"),E2012,""),"""","")</f>
        <v>#VALUE!</v>
      </c>
    </row>
    <row r="2013" customFormat="false" ht="15.75" hidden="false" customHeight="false" outlineLevel="0" collapsed="false">
      <c r="A2013" s="23" t="n">
        <f aca="false">IF(B2013=INT(B2013),ROW(),"")</f>
        <v>2013</v>
      </c>
      <c r="B2013" s="24" t="n">
        <f aca="false">IF(AND(MID(C2013,2,1)&lt;&gt;"/",MID(C2013,1,1)="/"),INT(B2012)+1,B2012+0.01)</f>
        <v>1969</v>
      </c>
      <c r="C2013" s="53" t="s">
        <v>4809</v>
      </c>
      <c r="D2013" s="53" t="n">
        <v>3</v>
      </c>
      <c r="E2013" s="57" t="s">
        <v>4816</v>
      </c>
      <c r="F2013" s="57" t="s">
        <v>4816</v>
      </c>
      <c r="G2013" s="216" t="n">
        <v>0</v>
      </c>
      <c r="H2013" s="216" t="n">
        <v>0</v>
      </c>
      <c r="I2013" s="56" t="s">
        <v>20</v>
      </c>
      <c r="J2013" s="54" t="s">
        <v>21</v>
      </c>
      <c r="K2013" s="57" t="s">
        <v>22</v>
      </c>
      <c r="L2013" s="58" t="s">
        <v>7</v>
      </c>
      <c r="M2013" s="58" t="s">
        <v>8</v>
      </c>
      <c r="N2013" s="28" t="s">
        <v>3700</v>
      </c>
      <c r="O2013" s="58" t="s">
        <v>4811</v>
      </c>
      <c r="P2013" s="59" t="s">
        <v>4817</v>
      </c>
      <c r="Q2013" s="21"/>
      <c r="R2013" s="1"/>
      <c r="S2013" s="1" t="str">
        <f aca="false">IF(E2013=F2013,"","NOT EQUAL")</f>
        <v/>
      </c>
      <c r="T2013" s="1" t="str">
        <f aca="false">IF(ISNA(VLOOKUP(P2013,'NEW XEQM.c'!D:D,1,0)),"--",VLOOKUP(P2013,'NEW XEQM.c'!D:G,3,0))</f>
        <v>--</v>
      </c>
      <c r="U2013" s="1" t="s">
        <v>4813</v>
      </c>
      <c r="W2013" s="0" t="e">
        <f aca="false">SUBSTITUTE(IF(AND(T2013="--",FIND("STD",E2013),FIND("fn",C2013)&gt;0,FIND("ITM_",P2013),I2013="CAT_FNCT"),E2013,""),"""","")</f>
        <v>#VALUE!</v>
      </c>
    </row>
    <row r="2014" customFormat="false" ht="15.75" hidden="false" customHeight="false" outlineLevel="0" collapsed="false">
      <c r="A2014" s="23" t="n">
        <f aca="false">IF(B2014=INT(B2014),ROW(),"")</f>
        <v>2014</v>
      </c>
      <c r="B2014" s="24" t="n">
        <f aca="false">IF(AND(MID(C2014,2,1)&lt;&gt;"/",MID(C2014,1,1)="/"),INT(B2013)+1,B2013+0.01)</f>
        <v>1970</v>
      </c>
      <c r="C2014" s="53" t="s">
        <v>4809</v>
      </c>
      <c r="D2014" s="53" t="n">
        <v>4</v>
      </c>
      <c r="E2014" s="57" t="s">
        <v>4818</v>
      </c>
      <c r="F2014" s="57" t="s">
        <v>4818</v>
      </c>
      <c r="G2014" s="216" t="n">
        <v>0</v>
      </c>
      <c r="H2014" s="216" t="n">
        <v>0</v>
      </c>
      <c r="I2014" s="56" t="s">
        <v>20</v>
      </c>
      <c r="J2014" s="54" t="s">
        <v>21</v>
      </c>
      <c r="K2014" s="57" t="s">
        <v>22</v>
      </c>
      <c r="L2014" s="58" t="s">
        <v>7</v>
      </c>
      <c r="M2014" s="58" t="s">
        <v>8</v>
      </c>
      <c r="N2014" s="28" t="s">
        <v>3700</v>
      </c>
      <c r="O2014" s="58" t="s">
        <v>4811</v>
      </c>
      <c r="P2014" s="59" t="s">
        <v>4819</v>
      </c>
      <c r="Q2014" s="21"/>
      <c r="R2014" s="1"/>
      <c r="S2014" s="1" t="str">
        <f aca="false">IF(E2014=F2014,"","NOT EQUAL")</f>
        <v/>
      </c>
      <c r="T2014" s="1" t="str">
        <f aca="false">IF(ISNA(VLOOKUP(P2014,'NEW XEQM.c'!D:D,1,0)),"--",VLOOKUP(P2014,'NEW XEQM.c'!D:G,3,0))</f>
        <v>--</v>
      </c>
      <c r="U2014" s="1" t="s">
        <v>4813</v>
      </c>
      <c r="W2014" s="0" t="e">
        <f aca="false">SUBSTITUTE(IF(AND(T2014="--",FIND("STD",E2014),FIND("fn",C2014)&gt;0,FIND("ITM_",P2014),I2014="CAT_FNCT"),E2014,""),"""","")</f>
        <v>#VALUE!</v>
      </c>
    </row>
    <row r="2015" customFormat="false" ht="15.75" hidden="false" customHeight="false" outlineLevel="0" collapsed="false">
      <c r="A2015" s="23" t="n">
        <f aca="false">IF(B2015=INT(B2015),ROW(),"")</f>
        <v>2015</v>
      </c>
      <c r="B2015" s="24" t="n">
        <f aca="false">IF(AND(MID(C2015,2,1)&lt;&gt;"/",MID(C2015,1,1)="/"),INT(B2014)+1,B2014+0.01)</f>
        <v>1971</v>
      </c>
      <c r="C2015" s="53" t="s">
        <v>4809</v>
      </c>
      <c r="D2015" s="53" t="n">
        <v>5</v>
      </c>
      <c r="E2015" s="57" t="s">
        <v>4820</v>
      </c>
      <c r="F2015" s="57" t="s">
        <v>4820</v>
      </c>
      <c r="G2015" s="216" t="n">
        <v>0</v>
      </c>
      <c r="H2015" s="216" t="n">
        <v>0</v>
      </c>
      <c r="I2015" s="56" t="s">
        <v>20</v>
      </c>
      <c r="J2015" s="54" t="s">
        <v>21</v>
      </c>
      <c r="K2015" s="57" t="s">
        <v>22</v>
      </c>
      <c r="L2015" s="58" t="s">
        <v>7</v>
      </c>
      <c r="M2015" s="58" t="s">
        <v>8</v>
      </c>
      <c r="N2015" s="28" t="s">
        <v>3700</v>
      </c>
      <c r="O2015" s="58" t="s">
        <v>4811</v>
      </c>
      <c r="P2015" s="59" t="s">
        <v>4821</v>
      </c>
      <c r="Q2015" s="21"/>
      <c r="R2015" s="1"/>
      <c r="S2015" s="1" t="str">
        <f aca="false">IF(E2015=F2015,"","NOT EQUAL")</f>
        <v/>
      </c>
      <c r="T2015" s="1" t="str">
        <f aca="false">IF(ISNA(VLOOKUP(P2015,'NEW XEQM.c'!D:D,1,0)),"--",VLOOKUP(P2015,'NEW XEQM.c'!D:G,3,0))</f>
        <v>--</v>
      </c>
      <c r="U2015" s="1" t="s">
        <v>4813</v>
      </c>
      <c r="W2015" s="0" t="e">
        <f aca="false">SUBSTITUTE(IF(AND(T2015="--",FIND("STD",E2015),FIND("fn",C2015)&gt;0,FIND("ITM_",P2015),I2015="CAT_FNCT"),E2015,""),"""","")</f>
        <v>#VALUE!</v>
      </c>
    </row>
    <row r="2016" customFormat="false" ht="15.75" hidden="false" customHeight="false" outlineLevel="0" collapsed="false">
      <c r="A2016" s="23" t="n">
        <f aca="false">IF(B2016=INT(B2016),ROW(),"")</f>
        <v>2016</v>
      </c>
      <c r="B2016" s="24" t="n">
        <f aca="false">IF(AND(MID(C2016,2,1)&lt;&gt;"/",MID(C2016,1,1)="/"),INT(B2015)+1,B2015+0.01)</f>
        <v>1972</v>
      </c>
      <c r="C2016" s="53" t="s">
        <v>4809</v>
      </c>
      <c r="D2016" s="53" t="n">
        <v>6</v>
      </c>
      <c r="E2016" s="57" t="s">
        <v>4822</v>
      </c>
      <c r="F2016" s="57" t="s">
        <v>4822</v>
      </c>
      <c r="G2016" s="216" t="n">
        <v>0</v>
      </c>
      <c r="H2016" s="216" t="n">
        <v>0</v>
      </c>
      <c r="I2016" s="56" t="s">
        <v>20</v>
      </c>
      <c r="J2016" s="54" t="s">
        <v>21</v>
      </c>
      <c r="K2016" s="57" t="s">
        <v>22</v>
      </c>
      <c r="L2016" s="58" t="s">
        <v>7</v>
      </c>
      <c r="M2016" s="58" t="s">
        <v>8</v>
      </c>
      <c r="N2016" s="28" t="s">
        <v>3700</v>
      </c>
      <c r="O2016" s="58" t="s">
        <v>4811</v>
      </c>
      <c r="P2016" s="59" t="s">
        <v>4823</v>
      </c>
      <c r="Q2016" s="21"/>
      <c r="R2016" s="1"/>
      <c r="S2016" s="1" t="str">
        <f aca="false">IF(E2016=F2016,"","NOT EQUAL")</f>
        <v/>
      </c>
      <c r="T2016" s="1" t="str">
        <f aca="false">IF(ISNA(VLOOKUP(P2016,'NEW XEQM.c'!D:D,1,0)),"--",VLOOKUP(P2016,'NEW XEQM.c'!D:G,3,0))</f>
        <v>--</v>
      </c>
      <c r="U2016" s="1" t="s">
        <v>4813</v>
      </c>
      <c r="W2016" s="0" t="e">
        <f aca="false">SUBSTITUTE(IF(AND(T2016="--",FIND("STD",E2016),FIND("fn",C2016)&gt;0,FIND("ITM_",P2016),I2016="CAT_FNCT"),E2016,""),"""","")</f>
        <v>#VALUE!</v>
      </c>
    </row>
    <row r="2017" customFormat="false" ht="15.75" hidden="false" customHeight="false" outlineLevel="0" collapsed="false">
      <c r="A2017" s="23" t="n">
        <f aca="false">IF(B2017=INT(B2017),ROW(),"")</f>
        <v>2017</v>
      </c>
      <c r="B2017" s="24" t="n">
        <f aca="false">IF(AND(MID(C2017,2,1)&lt;&gt;"/",MID(C2017,1,1)="/"),INT(B2016)+1,B2016+0.01)</f>
        <v>1973</v>
      </c>
      <c r="C2017" s="53" t="s">
        <v>4809</v>
      </c>
      <c r="D2017" s="53" t="n">
        <v>7</v>
      </c>
      <c r="E2017" s="57" t="s">
        <v>4824</v>
      </c>
      <c r="F2017" s="57" t="s">
        <v>4824</v>
      </c>
      <c r="G2017" s="216" t="n">
        <v>0</v>
      </c>
      <c r="H2017" s="216" t="n">
        <v>0</v>
      </c>
      <c r="I2017" s="56" t="s">
        <v>20</v>
      </c>
      <c r="J2017" s="54" t="s">
        <v>21</v>
      </c>
      <c r="K2017" s="57" t="s">
        <v>22</v>
      </c>
      <c r="L2017" s="58" t="s">
        <v>7</v>
      </c>
      <c r="M2017" s="58" t="s">
        <v>8</v>
      </c>
      <c r="N2017" s="28" t="s">
        <v>3700</v>
      </c>
      <c r="O2017" s="58" t="s">
        <v>4811</v>
      </c>
      <c r="P2017" s="59" t="s">
        <v>4825</v>
      </c>
      <c r="Q2017" s="21"/>
      <c r="R2017" s="1"/>
      <c r="S2017" s="1" t="str">
        <f aca="false">IF(E2017=F2017,"","NOT EQUAL")</f>
        <v/>
      </c>
      <c r="T2017" s="1" t="str">
        <f aca="false">IF(ISNA(VLOOKUP(P2017,'NEW XEQM.c'!D:D,1,0)),"--",VLOOKUP(P2017,'NEW XEQM.c'!D:G,3,0))</f>
        <v>--</v>
      </c>
      <c r="U2017" s="1" t="s">
        <v>4813</v>
      </c>
      <c r="W2017" s="0" t="e">
        <f aca="false">SUBSTITUTE(IF(AND(T2017="--",FIND("STD",E2017),FIND("fn",C2017)&gt;0,FIND("ITM_",P2017),I2017="CAT_FNCT"),E2017,""),"""","")</f>
        <v>#VALUE!</v>
      </c>
    </row>
    <row r="2018" customFormat="false" ht="15.75" hidden="false" customHeight="false" outlineLevel="0" collapsed="false">
      <c r="A2018" s="23" t="n">
        <f aca="false">IF(B2018=INT(B2018),ROW(),"")</f>
        <v>2018</v>
      </c>
      <c r="B2018" s="24" t="n">
        <f aca="false">IF(AND(MID(C2018,2,1)&lt;&gt;"/",MID(C2018,1,1)="/"),INT(B2017)+1,B2017+0.01)</f>
        <v>1974</v>
      </c>
      <c r="C2018" s="53" t="s">
        <v>4809</v>
      </c>
      <c r="D2018" s="53" t="n">
        <v>8</v>
      </c>
      <c r="E2018" s="57" t="s">
        <v>4826</v>
      </c>
      <c r="F2018" s="57" t="s">
        <v>4826</v>
      </c>
      <c r="G2018" s="216" t="n">
        <v>0</v>
      </c>
      <c r="H2018" s="216" t="n">
        <v>0</v>
      </c>
      <c r="I2018" s="56" t="s">
        <v>20</v>
      </c>
      <c r="J2018" s="54" t="s">
        <v>21</v>
      </c>
      <c r="K2018" s="57" t="s">
        <v>22</v>
      </c>
      <c r="L2018" s="58" t="s">
        <v>7</v>
      </c>
      <c r="M2018" s="58" t="s">
        <v>8</v>
      </c>
      <c r="N2018" s="28" t="s">
        <v>3700</v>
      </c>
      <c r="O2018" s="58" t="s">
        <v>4811</v>
      </c>
      <c r="P2018" s="59" t="s">
        <v>4827</v>
      </c>
      <c r="Q2018" s="21"/>
      <c r="R2018" s="1"/>
      <c r="S2018" s="1" t="str">
        <f aca="false">IF(E2018=F2018,"","NOT EQUAL")</f>
        <v/>
      </c>
      <c r="T2018" s="1" t="str">
        <f aca="false">IF(ISNA(VLOOKUP(P2018,'NEW XEQM.c'!D:D,1,0)),"--",VLOOKUP(P2018,'NEW XEQM.c'!D:G,3,0))</f>
        <v>--</v>
      </c>
      <c r="U2018" s="1" t="s">
        <v>4813</v>
      </c>
      <c r="W2018" s="0" t="e">
        <f aca="false">SUBSTITUTE(IF(AND(T2018="--",FIND("STD",E2018),FIND("fn",C2018)&gt;0,FIND("ITM_",P2018),I2018="CAT_FNCT"),E2018,""),"""","")</f>
        <v>#VALUE!</v>
      </c>
    </row>
    <row r="2019" customFormat="false" ht="15.75" hidden="false" customHeight="false" outlineLevel="0" collapsed="false">
      <c r="A2019" s="23" t="n">
        <f aca="false">IF(B2019=INT(B2019),ROW(),"")</f>
        <v>2019</v>
      </c>
      <c r="B2019" s="24" t="n">
        <f aca="false">IF(AND(MID(C2019,2,1)&lt;&gt;"/",MID(C2019,1,1)="/"),INT(B2018)+1,B2018+0.01)</f>
        <v>1975</v>
      </c>
      <c r="C2019" s="53" t="s">
        <v>4809</v>
      </c>
      <c r="D2019" s="53" t="n">
        <v>9</v>
      </c>
      <c r="E2019" s="57" t="s">
        <v>4828</v>
      </c>
      <c r="F2019" s="57" t="s">
        <v>4828</v>
      </c>
      <c r="G2019" s="216" t="n">
        <v>0</v>
      </c>
      <c r="H2019" s="216" t="n">
        <v>0</v>
      </c>
      <c r="I2019" s="56" t="s">
        <v>20</v>
      </c>
      <c r="J2019" s="54" t="s">
        <v>21</v>
      </c>
      <c r="K2019" s="57" t="s">
        <v>22</v>
      </c>
      <c r="L2019" s="58" t="s">
        <v>7</v>
      </c>
      <c r="M2019" s="58" t="s">
        <v>8</v>
      </c>
      <c r="N2019" s="28" t="s">
        <v>3700</v>
      </c>
      <c r="O2019" s="58" t="s">
        <v>4811</v>
      </c>
      <c r="P2019" s="59" t="s">
        <v>4829</v>
      </c>
      <c r="Q2019" s="21"/>
      <c r="R2019" s="1"/>
      <c r="S2019" s="1" t="str">
        <f aca="false">IF(E2019=F2019,"","NOT EQUAL")</f>
        <v/>
      </c>
      <c r="T2019" s="1" t="str">
        <f aca="false">IF(ISNA(VLOOKUP(P2019,'NEW XEQM.c'!D:D,1,0)),"--",VLOOKUP(P2019,'NEW XEQM.c'!D:G,3,0))</f>
        <v>--</v>
      </c>
      <c r="U2019" s="1" t="s">
        <v>4813</v>
      </c>
      <c r="W2019" s="0" t="e">
        <f aca="false">SUBSTITUTE(IF(AND(T2019="--",FIND("STD",E2019),FIND("fn",C2019)&gt;0,FIND("ITM_",P2019),I2019="CAT_FNCT"),E2019,""),"""","")</f>
        <v>#VALUE!</v>
      </c>
    </row>
    <row r="2020" customFormat="false" ht="15.75" hidden="false" customHeight="false" outlineLevel="0" collapsed="false">
      <c r="A2020" s="23" t="n">
        <f aca="false">IF(B2020=INT(B2020),ROW(),"")</f>
        <v>2020</v>
      </c>
      <c r="B2020" s="24" t="n">
        <f aca="false">IF(AND(MID(C2020,2,1)&lt;&gt;"/",MID(C2020,1,1)="/"),INT(B2019)+1,B2019+0.01)</f>
        <v>1976</v>
      </c>
      <c r="C2020" s="53" t="s">
        <v>4809</v>
      </c>
      <c r="D2020" s="53" t="n">
        <v>10</v>
      </c>
      <c r="E2020" s="57" t="s">
        <v>4830</v>
      </c>
      <c r="F2020" s="57" t="s">
        <v>4830</v>
      </c>
      <c r="G2020" s="216" t="n">
        <v>0</v>
      </c>
      <c r="H2020" s="216" t="n">
        <v>0</v>
      </c>
      <c r="I2020" s="56" t="s">
        <v>20</v>
      </c>
      <c r="J2020" s="54" t="s">
        <v>21</v>
      </c>
      <c r="K2020" s="57" t="s">
        <v>22</v>
      </c>
      <c r="L2020" s="58" t="s">
        <v>7</v>
      </c>
      <c r="M2020" s="58" t="s">
        <v>8</v>
      </c>
      <c r="N2020" s="28" t="s">
        <v>3700</v>
      </c>
      <c r="O2020" s="58" t="s">
        <v>4811</v>
      </c>
      <c r="P2020" s="59" t="s">
        <v>4831</v>
      </c>
      <c r="Q2020" s="21"/>
      <c r="R2020" s="1"/>
      <c r="S2020" s="1" t="str">
        <f aca="false">IF(E2020=F2020,"","NOT EQUAL")</f>
        <v/>
      </c>
      <c r="T2020" s="1" t="str">
        <f aca="false">IF(ISNA(VLOOKUP(P2020,'NEW XEQM.c'!D:D,1,0)),"--",VLOOKUP(P2020,'NEW XEQM.c'!D:G,3,0))</f>
        <v>--</v>
      </c>
      <c r="U2020" s="1" t="s">
        <v>4813</v>
      </c>
      <c r="W2020" s="0" t="e">
        <f aca="false">SUBSTITUTE(IF(AND(T2020="--",FIND("STD",E2020),FIND("fn",C2020)&gt;0,FIND("ITM_",P2020),I2020="CAT_FNCT"),E2020,""),"""","")</f>
        <v>#VALUE!</v>
      </c>
    </row>
    <row r="2021" customFormat="false" ht="15.75" hidden="false" customHeight="false" outlineLevel="0" collapsed="false">
      <c r="A2021" s="23" t="n">
        <f aca="false">IF(B2021=INT(B2021),ROW(),"")</f>
        <v>2021</v>
      </c>
      <c r="B2021" s="24" t="n">
        <f aca="false">IF(AND(MID(C2021,2,1)&lt;&gt;"/",MID(C2021,1,1)="/"),INT(B2020)+1,B2020+0.01)</f>
        <v>1977</v>
      </c>
      <c r="C2021" s="53" t="s">
        <v>4809</v>
      </c>
      <c r="D2021" s="53" t="n">
        <v>11</v>
      </c>
      <c r="E2021" s="57" t="s">
        <v>4832</v>
      </c>
      <c r="F2021" s="57" t="s">
        <v>4832</v>
      </c>
      <c r="G2021" s="216" t="n">
        <v>0</v>
      </c>
      <c r="H2021" s="216" t="n">
        <v>0</v>
      </c>
      <c r="I2021" s="56" t="s">
        <v>20</v>
      </c>
      <c r="J2021" s="54" t="s">
        <v>21</v>
      </c>
      <c r="K2021" s="57" t="s">
        <v>22</v>
      </c>
      <c r="L2021" s="58" t="s">
        <v>7</v>
      </c>
      <c r="M2021" s="58" t="s">
        <v>8</v>
      </c>
      <c r="N2021" s="28" t="s">
        <v>3700</v>
      </c>
      <c r="O2021" s="58" t="s">
        <v>4811</v>
      </c>
      <c r="P2021" s="59" t="s">
        <v>4833</v>
      </c>
      <c r="Q2021" s="21"/>
      <c r="R2021" s="1"/>
      <c r="S2021" s="1" t="str">
        <f aca="false">IF(E2021=F2021,"","NOT EQUAL")</f>
        <v/>
      </c>
      <c r="T2021" s="1" t="str">
        <f aca="false">IF(ISNA(VLOOKUP(P2021,'NEW XEQM.c'!D:D,1,0)),"--",VLOOKUP(P2021,'NEW XEQM.c'!D:G,3,0))</f>
        <v>--</v>
      </c>
      <c r="U2021" s="1" t="s">
        <v>4813</v>
      </c>
      <c r="W2021" s="0" t="e">
        <f aca="false">SUBSTITUTE(IF(AND(T2021="--",FIND("STD",E2021),FIND("fn",C2021)&gt;0,FIND("ITM_",P2021),I2021="CAT_FNCT"),E2021,""),"""","")</f>
        <v>#VALUE!</v>
      </c>
    </row>
    <row r="2022" customFormat="false" ht="15.75" hidden="false" customHeight="false" outlineLevel="0" collapsed="false">
      <c r="A2022" s="23" t="n">
        <f aca="false">IF(B2022=INT(B2022),ROW(),"")</f>
        <v>2022</v>
      </c>
      <c r="B2022" s="24" t="n">
        <f aca="false">IF(AND(MID(C2022,2,1)&lt;&gt;"/",MID(C2022,1,1)="/"),INT(B2021)+1,B2021+0.01)</f>
        <v>1978</v>
      </c>
      <c r="C2022" s="53" t="s">
        <v>4809</v>
      </c>
      <c r="D2022" s="53" t="n">
        <v>12</v>
      </c>
      <c r="E2022" s="57" t="s">
        <v>4834</v>
      </c>
      <c r="F2022" s="57" t="s">
        <v>4834</v>
      </c>
      <c r="G2022" s="216" t="n">
        <v>0</v>
      </c>
      <c r="H2022" s="216" t="n">
        <v>0</v>
      </c>
      <c r="I2022" s="56" t="s">
        <v>20</v>
      </c>
      <c r="J2022" s="54" t="s">
        <v>21</v>
      </c>
      <c r="K2022" s="57" t="s">
        <v>22</v>
      </c>
      <c r="L2022" s="58" t="s">
        <v>7</v>
      </c>
      <c r="M2022" s="58" t="s">
        <v>8</v>
      </c>
      <c r="N2022" s="28" t="s">
        <v>3700</v>
      </c>
      <c r="O2022" s="58" t="s">
        <v>4811</v>
      </c>
      <c r="P2022" s="59" t="s">
        <v>4835</v>
      </c>
      <c r="Q2022" s="21"/>
      <c r="R2022" s="1"/>
      <c r="S2022" s="1" t="str">
        <f aca="false">IF(E2022=F2022,"","NOT EQUAL")</f>
        <v/>
      </c>
      <c r="T2022" s="1" t="str">
        <f aca="false">IF(ISNA(VLOOKUP(P2022,'NEW XEQM.c'!D:D,1,0)),"--",VLOOKUP(P2022,'NEW XEQM.c'!D:G,3,0))</f>
        <v>--</v>
      </c>
      <c r="U2022" s="1" t="s">
        <v>4813</v>
      </c>
      <c r="W2022" s="0" t="e">
        <f aca="false">SUBSTITUTE(IF(AND(T2022="--",FIND("STD",E2022),FIND("fn",C2022)&gt;0,FIND("ITM_",P2022),I2022="CAT_FNCT"),E2022,""),"""","")</f>
        <v>#VALUE!</v>
      </c>
    </row>
    <row r="2023" customFormat="false" ht="15.75" hidden="false" customHeight="false" outlineLevel="0" collapsed="false">
      <c r="A2023" s="23" t="n">
        <f aca="false">IF(B2023=INT(B2023),ROW(),"")</f>
        <v>2023</v>
      </c>
      <c r="B2023" s="24" t="n">
        <f aca="false">IF(AND(MID(C2023,2,1)&lt;&gt;"/",MID(C2023,1,1)="/"),INT(B2022)+1,B2022+0.01)</f>
        <v>1979</v>
      </c>
      <c r="C2023" s="53" t="s">
        <v>4809</v>
      </c>
      <c r="D2023" s="53" t="n">
        <v>13</v>
      </c>
      <c r="E2023" s="57" t="s">
        <v>4836</v>
      </c>
      <c r="F2023" s="57" t="s">
        <v>4836</v>
      </c>
      <c r="G2023" s="216" t="n">
        <v>0</v>
      </c>
      <c r="H2023" s="216" t="n">
        <v>0</v>
      </c>
      <c r="I2023" s="56" t="s">
        <v>20</v>
      </c>
      <c r="J2023" s="54" t="s">
        <v>21</v>
      </c>
      <c r="K2023" s="57" t="s">
        <v>22</v>
      </c>
      <c r="L2023" s="58" t="s">
        <v>7</v>
      </c>
      <c r="M2023" s="58" t="s">
        <v>8</v>
      </c>
      <c r="N2023" s="28" t="s">
        <v>3700</v>
      </c>
      <c r="O2023" s="58" t="s">
        <v>4811</v>
      </c>
      <c r="P2023" s="59" t="s">
        <v>4837</v>
      </c>
      <c r="Q2023" s="21"/>
      <c r="R2023" s="1"/>
      <c r="S2023" s="1" t="str">
        <f aca="false">IF(E2023=F2023,"","NOT EQUAL")</f>
        <v/>
      </c>
      <c r="T2023" s="1" t="str">
        <f aca="false">IF(ISNA(VLOOKUP(P2023,'NEW XEQM.c'!D:D,1,0)),"--",VLOOKUP(P2023,'NEW XEQM.c'!D:G,3,0))</f>
        <v>--</v>
      </c>
      <c r="U2023" s="1" t="s">
        <v>4813</v>
      </c>
      <c r="W2023" s="0" t="e">
        <f aca="false">SUBSTITUTE(IF(AND(T2023="--",FIND("STD",E2023),FIND("fn",C2023)&gt;0,FIND("ITM_",P2023),I2023="CAT_FNCT"),E2023,""),"""","")</f>
        <v>#VALUE!</v>
      </c>
    </row>
    <row r="2024" customFormat="false" ht="15.75" hidden="false" customHeight="false" outlineLevel="0" collapsed="false">
      <c r="A2024" s="23" t="n">
        <f aca="false">IF(B2024=INT(B2024),ROW(),"")</f>
        <v>2024</v>
      </c>
      <c r="B2024" s="24" t="n">
        <f aca="false">IF(AND(MID(C2024,2,1)&lt;&gt;"/",MID(C2024,1,1)="/"),INT(B2023)+1,B2023+0.01)</f>
        <v>1980</v>
      </c>
      <c r="C2024" s="53" t="s">
        <v>4809</v>
      </c>
      <c r="D2024" s="53" t="n">
        <v>14</v>
      </c>
      <c r="E2024" s="57" t="s">
        <v>4838</v>
      </c>
      <c r="F2024" s="57" t="s">
        <v>4838</v>
      </c>
      <c r="G2024" s="216" t="n">
        <v>0</v>
      </c>
      <c r="H2024" s="216" t="n">
        <v>0</v>
      </c>
      <c r="I2024" s="56" t="s">
        <v>20</v>
      </c>
      <c r="J2024" s="54" t="s">
        <v>21</v>
      </c>
      <c r="K2024" s="57" t="s">
        <v>22</v>
      </c>
      <c r="L2024" s="58" t="s">
        <v>7</v>
      </c>
      <c r="M2024" s="58" t="s">
        <v>8</v>
      </c>
      <c r="N2024" s="28" t="s">
        <v>3700</v>
      </c>
      <c r="O2024" s="58" t="s">
        <v>4811</v>
      </c>
      <c r="P2024" s="59" t="s">
        <v>4839</v>
      </c>
      <c r="Q2024" s="21"/>
      <c r="R2024" s="1"/>
      <c r="S2024" s="1" t="str">
        <f aca="false">IF(E2024=F2024,"","NOT EQUAL")</f>
        <v/>
      </c>
      <c r="T2024" s="1" t="str">
        <f aca="false">IF(ISNA(VLOOKUP(P2024,'NEW XEQM.c'!D:D,1,0)),"--",VLOOKUP(P2024,'NEW XEQM.c'!D:G,3,0))</f>
        <v>--</v>
      </c>
      <c r="U2024" s="1" t="s">
        <v>4813</v>
      </c>
      <c r="W2024" s="0" t="e">
        <f aca="false">SUBSTITUTE(IF(AND(T2024="--",FIND("STD",E2024),FIND("fn",C2024)&gt;0,FIND("ITM_",P2024),I2024="CAT_FNCT"),E2024,""),"""","")</f>
        <v>#VALUE!</v>
      </c>
    </row>
    <row r="2025" customFormat="false" ht="15.75" hidden="false" customHeight="false" outlineLevel="0" collapsed="false">
      <c r="A2025" s="23" t="n">
        <f aca="false">IF(B2025=INT(B2025),ROW(),"")</f>
        <v>2025</v>
      </c>
      <c r="B2025" s="24" t="n">
        <f aca="false">IF(AND(MID(C2025,2,1)&lt;&gt;"/",MID(C2025,1,1)="/"),INT(B2024)+1,B2024+0.01)</f>
        <v>1981</v>
      </c>
      <c r="C2025" s="53" t="s">
        <v>4809</v>
      </c>
      <c r="D2025" s="53" t="n">
        <v>15</v>
      </c>
      <c r="E2025" s="57" t="s">
        <v>4840</v>
      </c>
      <c r="F2025" s="57" t="s">
        <v>4840</v>
      </c>
      <c r="G2025" s="216" t="n">
        <v>0</v>
      </c>
      <c r="H2025" s="216" t="n">
        <v>0</v>
      </c>
      <c r="I2025" s="56" t="s">
        <v>20</v>
      </c>
      <c r="J2025" s="54" t="s">
        <v>21</v>
      </c>
      <c r="K2025" s="57" t="s">
        <v>22</v>
      </c>
      <c r="L2025" s="58" t="s">
        <v>7</v>
      </c>
      <c r="M2025" s="58" t="s">
        <v>8</v>
      </c>
      <c r="N2025" s="28" t="s">
        <v>3700</v>
      </c>
      <c r="O2025" s="58" t="s">
        <v>4811</v>
      </c>
      <c r="P2025" s="59" t="s">
        <v>4841</v>
      </c>
      <c r="Q2025" s="21"/>
      <c r="R2025" s="1"/>
      <c r="S2025" s="1" t="str">
        <f aca="false">IF(E2025=F2025,"","NOT EQUAL")</f>
        <v/>
      </c>
      <c r="T2025" s="1" t="str">
        <f aca="false">IF(ISNA(VLOOKUP(P2025,'NEW XEQM.c'!D:D,1,0)),"--",VLOOKUP(P2025,'NEW XEQM.c'!D:G,3,0))</f>
        <v>--</v>
      </c>
      <c r="U2025" s="1" t="s">
        <v>4813</v>
      </c>
      <c r="W2025" s="0" t="e">
        <f aca="false">SUBSTITUTE(IF(AND(T2025="--",FIND("STD",E2025),FIND("fn",C2025)&gt;0,FIND("ITM_",P2025),I2025="CAT_FNCT"),E2025,""),"""","")</f>
        <v>#VALUE!</v>
      </c>
    </row>
    <row r="2026" customFormat="false" ht="15.75" hidden="false" customHeight="false" outlineLevel="0" collapsed="false">
      <c r="A2026" s="23" t="n">
        <f aca="false">IF(B2026=INT(B2026),ROW(),"")</f>
        <v>2026</v>
      </c>
      <c r="B2026" s="24" t="n">
        <f aca="false">IF(AND(MID(C2026,2,1)&lt;&gt;"/",MID(C2026,1,1)="/"),INT(B2025)+1,B2025+0.01)</f>
        <v>1982</v>
      </c>
      <c r="C2026" s="53" t="s">
        <v>4809</v>
      </c>
      <c r="D2026" s="53" t="n">
        <v>16</v>
      </c>
      <c r="E2026" s="57" t="s">
        <v>4842</v>
      </c>
      <c r="F2026" s="57" t="s">
        <v>4842</v>
      </c>
      <c r="G2026" s="216" t="n">
        <v>0</v>
      </c>
      <c r="H2026" s="216" t="n">
        <v>0</v>
      </c>
      <c r="I2026" s="56" t="s">
        <v>20</v>
      </c>
      <c r="J2026" s="54" t="s">
        <v>21</v>
      </c>
      <c r="K2026" s="57" t="s">
        <v>22</v>
      </c>
      <c r="L2026" s="58" t="s">
        <v>7</v>
      </c>
      <c r="M2026" s="58" t="s">
        <v>8</v>
      </c>
      <c r="N2026" s="28" t="s">
        <v>3700</v>
      </c>
      <c r="O2026" s="58" t="s">
        <v>4811</v>
      </c>
      <c r="P2026" s="59" t="s">
        <v>4843</v>
      </c>
      <c r="Q2026" s="21"/>
      <c r="R2026" s="1"/>
      <c r="S2026" s="1" t="str">
        <f aca="false">IF(E2026=F2026,"","NOT EQUAL")</f>
        <v/>
      </c>
      <c r="T2026" s="1" t="str">
        <f aca="false">IF(ISNA(VLOOKUP(P2026,'NEW XEQM.c'!D:D,1,0)),"--",VLOOKUP(P2026,'NEW XEQM.c'!D:G,3,0))</f>
        <v>--</v>
      </c>
      <c r="U2026" s="1" t="s">
        <v>4813</v>
      </c>
      <c r="W2026" s="0" t="e">
        <f aca="false">SUBSTITUTE(IF(AND(T2026="--",FIND("STD",E2026),FIND("fn",C2026)&gt;0,FIND("ITM_",P2026),I2026="CAT_FNCT"),E2026,""),"""","")</f>
        <v>#VALUE!</v>
      </c>
    </row>
    <row r="2027" customFormat="false" ht="15.75" hidden="false" customHeight="false" outlineLevel="0" collapsed="false">
      <c r="A2027" s="23" t="n">
        <f aca="false">IF(B2027=INT(B2027),ROW(),"")</f>
        <v>2027</v>
      </c>
      <c r="B2027" s="24" t="n">
        <f aca="false">IF(AND(MID(C2027,2,1)&lt;&gt;"/",MID(C2027,1,1)="/"),INT(B2026)+1,B2026+0.01)</f>
        <v>1983</v>
      </c>
      <c r="C2027" s="53" t="s">
        <v>4809</v>
      </c>
      <c r="D2027" s="53" t="n">
        <v>17</v>
      </c>
      <c r="E2027" s="57" t="s">
        <v>4844</v>
      </c>
      <c r="F2027" s="57" t="s">
        <v>4844</v>
      </c>
      <c r="G2027" s="216" t="n">
        <v>0</v>
      </c>
      <c r="H2027" s="216" t="n">
        <v>0</v>
      </c>
      <c r="I2027" s="56" t="s">
        <v>20</v>
      </c>
      <c r="J2027" s="54" t="s">
        <v>21</v>
      </c>
      <c r="K2027" s="57" t="s">
        <v>22</v>
      </c>
      <c r="L2027" s="58" t="s">
        <v>7</v>
      </c>
      <c r="M2027" s="58" t="s">
        <v>8</v>
      </c>
      <c r="N2027" s="28" t="s">
        <v>3700</v>
      </c>
      <c r="O2027" s="58" t="s">
        <v>4811</v>
      </c>
      <c r="P2027" s="59" t="s">
        <v>4845</v>
      </c>
      <c r="Q2027" s="21"/>
      <c r="R2027" s="1"/>
      <c r="S2027" s="1" t="str">
        <f aca="false">IF(E2027=F2027,"","NOT EQUAL")</f>
        <v/>
      </c>
      <c r="T2027" s="1" t="str">
        <f aca="false">IF(ISNA(VLOOKUP(P2027,'NEW XEQM.c'!D:D,1,0)),"--",VLOOKUP(P2027,'NEW XEQM.c'!D:G,3,0))</f>
        <v>--</v>
      </c>
      <c r="U2027" s="1" t="s">
        <v>4813</v>
      </c>
      <c r="W2027" s="0" t="e">
        <f aca="false">SUBSTITUTE(IF(AND(T2027="--",FIND("STD",E2027),FIND("fn",C2027)&gt;0,FIND("ITM_",P2027),I2027="CAT_FNCT"),E2027,""),"""","")</f>
        <v>#VALUE!</v>
      </c>
    </row>
    <row r="2028" customFormat="false" ht="15.75" hidden="false" customHeight="false" outlineLevel="0" collapsed="false">
      <c r="A2028" s="23" t="n">
        <f aca="false">IF(B2028=INT(B2028),ROW(),"")</f>
        <v>2028</v>
      </c>
      <c r="B2028" s="24" t="n">
        <f aca="false">IF(AND(MID(C2028,2,1)&lt;&gt;"/",MID(C2028,1,1)="/"),INT(B2027)+1,B2027+0.01)</f>
        <v>1984</v>
      </c>
      <c r="C2028" s="53" t="s">
        <v>4809</v>
      </c>
      <c r="D2028" s="53" t="n">
        <v>18</v>
      </c>
      <c r="E2028" s="57" t="s">
        <v>4846</v>
      </c>
      <c r="F2028" s="57" t="s">
        <v>4846</v>
      </c>
      <c r="G2028" s="216" t="n">
        <v>0</v>
      </c>
      <c r="H2028" s="216" t="n">
        <v>0</v>
      </c>
      <c r="I2028" s="56" t="s">
        <v>20</v>
      </c>
      <c r="J2028" s="54" t="s">
        <v>21</v>
      </c>
      <c r="K2028" s="57" t="s">
        <v>22</v>
      </c>
      <c r="L2028" s="58" t="s">
        <v>7</v>
      </c>
      <c r="M2028" s="58" t="s">
        <v>8</v>
      </c>
      <c r="N2028" s="28" t="s">
        <v>3700</v>
      </c>
      <c r="O2028" s="58" t="s">
        <v>4811</v>
      </c>
      <c r="P2028" s="59" t="s">
        <v>4847</v>
      </c>
      <c r="Q2028" s="21"/>
      <c r="R2028" s="1"/>
      <c r="S2028" s="1" t="str">
        <f aca="false">IF(E2028=F2028,"","NOT EQUAL")</f>
        <v/>
      </c>
      <c r="T2028" s="1" t="str">
        <f aca="false">IF(ISNA(VLOOKUP(P2028,'NEW XEQM.c'!D:D,1,0)),"--",VLOOKUP(P2028,'NEW XEQM.c'!D:G,3,0))</f>
        <v>--</v>
      </c>
      <c r="U2028" s="1" t="s">
        <v>4813</v>
      </c>
      <c r="W2028" s="0" t="e">
        <f aca="false">SUBSTITUTE(IF(AND(T2028="--",FIND("STD",E2028),FIND("fn",C2028)&gt;0,FIND("ITM_",P2028),I2028="CAT_FNCT"),E2028,""),"""","")</f>
        <v>#VALUE!</v>
      </c>
    </row>
    <row r="2029" customFormat="false" ht="15.75" hidden="false" customHeight="false" outlineLevel="0" collapsed="false">
      <c r="A2029" s="23" t="n">
        <f aca="false">IF(B2029=INT(B2029),ROW(),"")</f>
        <v>2029</v>
      </c>
      <c r="B2029" s="24" t="n">
        <f aca="false">IF(AND(MID(C2029,2,1)&lt;&gt;"/",MID(C2029,1,1)="/"),INT(B2028)+1,B2028+0.01)</f>
        <v>1985</v>
      </c>
      <c r="C2029" s="53" t="s">
        <v>4848</v>
      </c>
      <c r="D2029" s="53" t="s">
        <v>150</v>
      </c>
      <c r="E2029" s="235" t="s">
        <v>4849</v>
      </c>
      <c r="F2029" s="57" t="s">
        <v>4849</v>
      </c>
      <c r="G2029" s="216" t="n">
        <v>1</v>
      </c>
      <c r="H2029" s="216" t="n">
        <v>18</v>
      </c>
      <c r="I2029" s="56" t="s">
        <v>4</v>
      </c>
      <c r="J2029" s="54" t="s">
        <v>21</v>
      </c>
      <c r="K2029" s="57" t="s">
        <v>6</v>
      </c>
      <c r="L2029" s="58" t="s">
        <v>7</v>
      </c>
      <c r="M2029" s="58" t="s">
        <v>244</v>
      </c>
      <c r="N2029" s="28" t="s">
        <v>3700</v>
      </c>
      <c r="O2029" s="58"/>
      <c r="P2029" s="59" t="s">
        <v>4850</v>
      </c>
      <c r="Q2029" s="21"/>
      <c r="R2029" s="1"/>
      <c r="S2029" s="1" t="str">
        <f aca="false">IF(E2029=F2029,"","NOT EQUAL")</f>
        <v/>
      </c>
      <c r="T2029" s="1" t="str">
        <f aca="false">IF(ISNA(VLOOKUP(P2029,'NEW XEQM.c'!D:D,1,0)),"--",VLOOKUP(P2029,'NEW XEQM.c'!D:G,3,0))</f>
        <v>--</v>
      </c>
      <c r="U2029" s="1" t="s">
        <v>4813</v>
      </c>
      <c r="W2029" s="0" t="e">
        <f aca="false">SUBSTITUTE(IF(AND(T2029="--",FIND("STD",E2029),FIND("fn",C2029)&gt;0,FIND("ITM_",P2029),I2029="CAT_FNCT"),E2029,""),"""","")</f>
        <v>#VALUE!</v>
      </c>
    </row>
    <row r="2030" customFormat="false" ht="15.75" hidden="false" customHeight="false" outlineLevel="0" collapsed="false">
      <c r="A2030" s="23" t="n">
        <f aca="false">IF(B2030=INT(B2030),ROW(),"")</f>
        <v>2030</v>
      </c>
      <c r="B2030" s="24" t="n">
        <f aca="false">IF(AND(MID(C2030,2,1)&lt;&gt;"/",MID(C2030,1,1)="/"),INT(B2029)+1,B2029+0.01)</f>
        <v>1986</v>
      </c>
      <c r="C2030" s="53" t="s">
        <v>4851</v>
      </c>
      <c r="D2030" s="53" t="s">
        <v>150</v>
      </c>
      <c r="E2030" s="235" t="s">
        <v>4852</v>
      </c>
      <c r="F2030" s="57" t="s">
        <v>4852</v>
      </c>
      <c r="G2030" s="216" t="n">
        <v>1</v>
      </c>
      <c r="H2030" s="216" t="n">
        <v>18</v>
      </c>
      <c r="I2030" s="56" t="s">
        <v>4</v>
      </c>
      <c r="J2030" s="54" t="s">
        <v>21</v>
      </c>
      <c r="K2030" s="57" t="s">
        <v>22</v>
      </c>
      <c r="L2030" s="58" t="s">
        <v>7</v>
      </c>
      <c r="M2030" s="58" t="s">
        <v>244</v>
      </c>
      <c r="N2030" s="28" t="s">
        <v>3700</v>
      </c>
      <c r="O2030" s="53"/>
      <c r="P2030" s="59" t="s">
        <v>4853</v>
      </c>
      <c r="Q2030" s="21"/>
      <c r="R2030" s="1"/>
      <c r="S2030" s="1" t="str">
        <f aca="false">IF(E2030=F2030,"","NOT EQUAL")</f>
        <v/>
      </c>
      <c r="T2030" s="1" t="str">
        <f aca="false">IF(ISNA(VLOOKUP(P2030,'NEW XEQM.c'!D:D,1,0)),"--",VLOOKUP(P2030,'NEW XEQM.c'!D:G,3,0))</f>
        <v>--</v>
      </c>
      <c r="U2030" s="1" t="s">
        <v>4813</v>
      </c>
      <c r="W2030" s="0" t="e">
        <f aca="false">SUBSTITUTE(IF(AND(T2030="--",FIND("STD",E2030),FIND("fn",C2030)&gt;0,FIND("ITM_",P2030),I2030="CAT_FNCT"),E2030,""),"""","")</f>
        <v>#VALUE!</v>
      </c>
    </row>
    <row r="2031" customFormat="false" ht="15.75" hidden="false" customHeight="false" outlineLevel="0" collapsed="false">
      <c r="A2031" s="23" t="n">
        <f aca="false">IF(B2031=INT(B2031),ROW(),"")</f>
        <v>2031</v>
      </c>
      <c r="B2031" s="24" t="n">
        <f aca="false">IF(AND(MID(C2031,2,1)&lt;&gt;"/",MID(C2031,1,1)="/"),INT(B2030)+1,B2030+0.01)</f>
        <v>1987</v>
      </c>
      <c r="C2031" s="53" t="s">
        <v>4854</v>
      </c>
      <c r="D2031" s="53" t="s">
        <v>4855</v>
      </c>
      <c r="E2031" s="221" t="s">
        <v>4856</v>
      </c>
      <c r="F2031" s="221" t="s">
        <v>4856</v>
      </c>
      <c r="G2031" s="222" t="n">
        <v>0</v>
      </c>
      <c r="H2031" s="222" t="n">
        <v>0</v>
      </c>
      <c r="I2031" s="56" t="s">
        <v>20</v>
      </c>
      <c r="J2031" s="221" t="s">
        <v>5</v>
      </c>
      <c r="K2031" s="2" t="s">
        <v>6</v>
      </c>
      <c r="L2031" s="224" t="s">
        <v>7</v>
      </c>
      <c r="M2031" s="58" t="s">
        <v>244</v>
      </c>
      <c r="N2031" s="28" t="s">
        <v>4335</v>
      </c>
      <c r="O2031" s="53"/>
      <c r="P2031" s="20" t="s">
        <v>4857</v>
      </c>
      <c r="Q2031" s="21"/>
      <c r="R2031" s="1"/>
      <c r="S2031" s="1" t="str">
        <f aca="false">IF(E2031=F2031,"","NOT EQUAL")</f>
        <v/>
      </c>
      <c r="T2031" s="1" t="str">
        <f aca="false">IF(ISNA(VLOOKUP(P2031,'NEW XEQM.c'!D:D,1,0)),"--",VLOOKUP(P2031,'NEW XEQM.c'!D:G,3,0))</f>
        <v>--</v>
      </c>
      <c r="U2031" s="1" t="s">
        <v>3661</v>
      </c>
      <c r="W2031" s="0" t="e">
        <f aca="false">SUBSTITUTE(IF(AND(T2031="--",FIND("STD",E2031),FIND("fn",C2031)&gt;0,FIND("ITM_",P2031),I2031="CAT_FNCT"),E2031,""),"""","")</f>
        <v>#VALUE!</v>
      </c>
    </row>
    <row r="2032" customFormat="false" ht="15.75" hidden="false" customHeight="false" outlineLevel="0" collapsed="false">
      <c r="A2032" s="23" t="n">
        <f aca="false">IF(B2032=INT(B2032),ROW(),"")</f>
        <v>2032</v>
      </c>
      <c r="B2032" s="24" t="n">
        <f aca="false">IF(AND(MID(C2032,2,1)&lt;&gt;"/",MID(C2032,1,1)="/"),INT(B2031)+1,B2031+0.01)</f>
        <v>1988</v>
      </c>
      <c r="C2032" s="53" t="s">
        <v>4854</v>
      </c>
      <c r="D2032" s="53" t="s">
        <v>4858</v>
      </c>
      <c r="E2032" s="57" t="s">
        <v>4859</v>
      </c>
      <c r="F2032" s="57" t="s">
        <v>4859</v>
      </c>
      <c r="G2032" s="216" t="n">
        <v>0</v>
      </c>
      <c r="H2032" s="216" t="n">
        <v>0</v>
      </c>
      <c r="I2032" s="56" t="s">
        <v>4</v>
      </c>
      <c r="J2032" s="221" t="s">
        <v>5</v>
      </c>
      <c r="K2032" s="2" t="s">
        <v>6</v>
      </c>
      <c r="L2032" s="224" t="s">
        <v>7</v>
      </c>
      <c r="M2032" s="58" t="s">
        <v>8</v>
      </c>
      <c r="N2032" s="28" t="s">
        <v>3700</v>
      </c>
      <c r="O2032" s="58"/>
      <c r="P2032" s="59" t="s">
        <v>4860</v>
      </c>
      <c r="Q2032" s="21"/>
      <c r="R2032" s="1"/>
      <c r="S2032" s="1" t="str">
        <f aca="false">IF(E2032=F2032,"","NOT EQUAL")</f>
        <v/>
      </c>
      <c r="T2032" s="1" t="str">
        <f aca="false">IF(ISNA(VLOOKUP(P2032,'NEW XEQM.c'!D:D,1,0)),"--",VLOOKUP(P2032,'NEW XEQM.c'!D:G,3,0))</f>
        <v>--</v>
      </c>
      <c r="U2032" s="1" t="s">
        <v>4861</v>
      </c>
      <c r="W2032" s="0" t="e">
        <f aca="false">SUBSTITUTE(IF(AND(T2032="--",FIND("STD",E2032),FIND("fn",C2032)&gt;0,FIND("ITM_",P2032),I2032="CAT_FNCT"),E2032,""),"""","")</f>
        <v>#VALUE!</v>
      </c>
    </row>
    <row r="2033" customFormat="false" ht="15.75" hidden="false" customHeight="false" outlineLevel="0" collapsed="false">
      <c r="A2033" s="23" t="n">
        <f aca="false">IF(B2033=INT(B2033),ROW(),"")</f>
        <v>2033</v>
      </c>
      <c r="B2033" s="24" t="n">
        <f aca="false">IF(AND(MID(C2033,2,1)&lt;&gt;"/",MID(C2033,1,1)="/"),INT(B2032)+1,B2032+0.01)</f>
        <v>1989</v>
      </c>
      <c r="C2033" s="53" t="s">
        <v>4854</v>
      </c>
      <c r="D2033" s="53" t="s">
        <v>4862</v>
      </c>
      <c r="E2033" s="57" t="s">
        <v>4863</v>
      </c>
      <c r="F2033" s="57" t="s">
        <v>4863</v>
      </c>
      <c r="G2033" s="216" t="n">
        <v>0</v>
      </c>
      <c r="H2033" s="216" t="n">
        <v>0</v>
      </c>
      <c r="I2033" s="56" t="s">
        <v>4</v>
      </c>
      <c r="J2033" s="221" t="s">
        <v>5</v>
      </c>
      <c r="K2033" s="2" t="s">
        <v>6</v>
      </c>
      <c r="L2033" s="224" t="s">
        <v>7</v>
      </c>
      <c r="M2033" s="58" t="s">
        <v>8</v>
      </c>
      <c r="N2033" s="28" t="s">
        <v>3700</v>
      </c>
      <c r="O2033" s="58"/>
      <c r="P2033" s="59" t="s">
        <v>4864</v>
      </c>
      <c r="Q2033" s="21"/>
      <c r="R2033" s="1"/>
      <c r="S2033" s="1" t="str">
        <f aca="false">IF(E2033=F2033,"","NOT EQUAL")</f>
        <v/>
      </c>
      <c r="T2033" s="1" t="str">
        <f aca="false">IF(ISNA(VLOOKUP(P2033,'NEW XEQM.c'!D:D,1,0)),"--",VLOOKUP(P2033,'NEW XEQM.c'!D:G,3,0))</f>
        <v>--</v>
      </c>
      <c r="U2033" s="1" t="s">
        <v>4861</v>
      </c>
      <c r="W2033" s="0" t="e">
        <f aca="false">SUBSTITUTE(IF(AND(T2033="--",FIND("STD",E2033),FIND("fn",C2033)&gt;0,FIND("ITM_",P2033),I2033="CAT_FNCT"),E2033,""),"""","")</f>
        <v>#VALUE!</v>
      </c>
    </row>
    <row r="2034" customFormat="false" ht="15.75" hidden="false" customHeight="false" outlineLevel="0" collapsed="false">
      <c r="A2034" s="23" t="n">
        <f aca="false">IF(B2034=INT(B2034),ROW(),"")</f>
        <v>2034</v>
      </c>
      <c r="B2034" s="24" t="n">
        <f aca="false">IF(AND(MID(C2034,2,1)&lt;&gt;"/",MID(C2034,1,1)="/"),INT(B2033)+1,B2033+0.01)</f>
        <v>1990</v>
      </c>
      <c r="C2034" s="53" t="s">
        <v>4854</v>
      </c>
      <c r="D2034" s="53" t="s">
        <v>4865</v>
      </c>
      <c r="E2034" s="57" t="s">
        <v>4866</v>
      </c>
      <c r="F2034" s="57" t="s">
        <v>4866</v>
      </c>
      <c r="G2034" s="216" t="n">
        <v>0</v>
      </c>
      <c r="H2034" s="216" t="n">
        <v>0</v>
      </c>
      <c r="I2034" s="56" t="s">
        <v>4</v>
      </c>
      <c r="J2034" s="221" t="s">
        <v>5</v>
      </c>
      <c r="K2034" s="2" t="s">
        <v>6</v>
      </c>
      <c r="L2034" s="224" t="s">
        <v>7</v>
      </c>
      <c r="M2034" s="58" t="s">
        <v>8</v>
      </c>
      <c r="N2034" s="28" t="s">
        <v>3700</v>
      </c>
      <c r="O2034" s="58"/>
      <c r="P2034" s="59" t="s">
        <v>4867</v>
      </c>
      <c r="Q2034" s="21"/>
      <c r="R2034" s="1"/>
      <c r="S2034" s="1" t="str">
        <f aca="false">IF(E2034=F2034,"","NOT EQUAL")</f>
        <v/>
      </c>
      <c r="T2034" s="1" t="str">
        <f aca="false">IF(ISNA(VLOOKUP(P2034,'NEW XEQM.c'!D:D,1,0)),"--",VLOOKUP(P2034,'NEW XEQM.c'!D:G,3,0))</f>
        <v>--</v>
      </c>
      <c r="U2034" s="1" t="s">
        <v>4861</v>
      </c>
      <c r="W2034" s="0" t="e">
        <f aca="false">SUBSTITUTE(IF(AND(T2034="--",FIND("STD",E2034),FIND("fn",C2034)&gt;0,FIND("ITM_",P2034),I2034="CAT_FNCT"),E2034,""),"""","")</f>
        <v>#VALUE!</v>
      </c>
    </row>
    <row r="2035" customFormat="false" ht="15.75" hidden="false" customHeight="false" outlineLevel="0" collapsed="false">
      <c r="A2035" s="23" t="n">
        <f aca="false">IF(B2035=INT(B2035),ROW(),"")</f>
        <v>2035</v>
      </c>
      <c r="B2035" s="24" t="n">
        <f aca="false">IF(AND(MID(C2035,2,1)&lt;&gt;"/",MID(C2035,1,1)="/"),INT(B2034)+1,B2034+0.01)</f>
        <v>1991</v>
      </c>
      <c r="C2035" s="53" t="s">
        <v>4868</v>
      </c>
      <c r="D2035" s="53" t="n">
        <v>6</v>
      </c>
      <c r="E2035" s="57" t="s">
        <v>4869</v>
      </c>
      <c r="F2035" s="57" t="s">
        <v>4869</v>
      </c>
      <c r="G2035" s="216" t="n">
        <v>0</v>
      </c>
      <c r="H2035" s="216" t="n">
        <v>0</v>
      </c>
      <c r="I2035" s="56" t="s">
        <v>4</v>
      </c>
      <c r="J2035" s="54" t="s">
        <v>21</v>
      </c>
      <c r="K2035" s="57" t="s">
        <v>22</v>
      </c>
      <c r="L2035" s="58" t="s">
        <v>7</v>
      </c>
      <c r="M2035" s="58" t="s">
        <v>8</v>
      </c>
      <c r="N2035" s="28" t="s">
        <v>3700</v>
      </c>
      <c r="O2035" s="58" t="s">
        <v>4870</v>
      </c>
      <c r="P2035" s="59" t="s">
        <v>4871</v>
      </c>
      <c r="Q2035" s="21"/>
      <c r="R2035" s="1"/>
      <c r="S2035" s="1" t="str">
        <f aca="false">IF(E2035=F2035,"","NOT EQUAL")</f>
        <v/>
      </c>
      <c r="T2035" s="1" t="str">
        <f aca="false">IF(ISNA(VLOOKUP(P2035,'NEW XEQM.c'!D:D,1,0)),"--",VLOOKUP(P2035,'NEW XEQM.c'!D:G,3,0))</f>
        <v>--</v>
      </c>
      <c r="U2035" s="1" t="s">
        <v>4861</v>
      </c>
      <c r="W2035" s="0" t="e">
        <f aca="false">SUBSTITUTE(IF(AND(T2035="--",FIND("STD",E2035),FIND("fn",C2035)&gt;0,FIND("ITM_",P2035),I2035="CAT_FNCT"),E2035,""),"""","")</f>
        <v>#VALUE!</v>
      </c>
    </row>
    <row r="2036" customFormat="false" ht="15.75" hidden="false" customHeight="false" outlineLevel="0" collapsed="false">
      <c r="A2036" s="23" t="n">
        <f aca="false">IF(B2036=INT(B2036),ROW(),"")</f>
        <v>2036</v>
      </c>
      <c r="B2036" s="24" t="n">
        <f aca="false">IF(AND(MID(C2036,2,1)&lt;&gt;"/",MID(C2036,1,1)="/"),INT(B2035)+1,B2035+0.01)</f>
        <v>1992</v>
      </c>
      <c r="C2036" s="53" t="s">
        <v>4868</v>
      </c>
      <c r="D2036" s="53" t="n">
        <v>8</v>
      </c>
      <c r="E2036" s="57" t="s">
        <v>4872</v>
      </c>
      <c r="F2036" s="57" t="s">
        <v>4872</v>
      </c>
      <c r="G2036" s="216" t="n">
        <v>0</v>
      </c>
      <c r="H2036" s="216" t="n">
        <v>0</v>
      </c>
      <c r="I2036" s="56" t="s">
        <v>4</v>
      </c>
      <c r="J2036" s="54" t="s">
        <v>21</v>
      </c>
      <c r="K2036" s="57" t="s">
        <v>22</v>
      </c>
      <c r="L2036" s="58" t="s">
        <v>7</v>
      </c>
      <c r="M2036" s="58" t="s">
        <v>8</v>
      </c>
      <c r="N2036" s="28" t="s">
        <v>3700</v>
      </c>
      <c r="O2036" s="58" t="s">
        <v>4870</v>
      </c>
      <c r="P2036" s="59" t="s">
        <v>4873</v>
      </c>
      <c r="Q2036" s="21"/>
      <c r="R2036" s="1"/>
      <c r="S2036" s="1" t="str">
        <f aca="false">IF(E2036=F2036,"","NOT EQUAL")</f>
        <v/>
      </c>
      <c r="T2036" s="1" t="str">
        <f aca="false">IF(ISNA(VLOOKUP(P2036,'NEW XEQM.c'!D:D,1,0)),"--",VLOOKUP(P2036,'NEW XEQM.c'!D:G,3,0))</f>
        <v>--</v>
      </c>
      <c r="U2036" s="1" t="s">
        <v>4861</v>
      </c>
      <c r="W2036" s="0" t="e">
        <f aca="false">SUBSTITUTE(IF(AND(T2036="--",FIND("STD",E2036),FIND("fn",C2036)&gt;0,FIND("ITM_",P2036),I2036="CAT_FNCT"),E2036,""),"""","")</f>
        <v>#VALUE!</v>
      </c>
    </row>
    <row r="2037" customFormat="false" ht="15.75" hidden="false" customHeight="false" outlineLevel="0" collapsed="false">
      <c r="A2037" s="23" t="n">
        <f aca="false">IF(B2037=INT(B2037),ROW(),"")</f>
        <v>2037</v>
      </c>
      <c r="B2037" s="24" t="n">
        <f aca="false">IF(AND(MID(C2037,2,1)&lt;&gt;"/",MID(C2037,1,1)="/"),INT(B2036)+1,B2036+0.01)</f>
        <v>1993</v>
      </c>
      <c r="C2037" s="53" t="s">
        <v>4868</v>
      </c>
      <c r="D2037" s="53" t="n">
        <v>16</v>
      </c>
      <c r="E2037" s="57" t="s">
        <v>4874</v>
      </c>
      <c r="F2037" s="57" t="s">
        <v>4874</v>
      </c>
      <c r="G2037" s="216" t="n">
        <v>0</v>
      </c>
      <c r="H2037" s="216" t="n">
        <v>0</v>
      </c>
      <c r="I2037" s="56" t="s">
        <v>4</v>
      </c>
      <c r="J2037" s="54" t="s">
        <v>21</v>
      </c>
      <c r="K2037" s="57" t="s">
        <v>22</v>
      </c>
      <c r="L2037" s="58" t="s">
        <v>7</v>
      </c>
      <c r="M2037" s="58" t="s">
        <v>8</v>
      </c>
      <c r="N2037" s="28" t="s">
        <v>3700</v>
      </c>
      <c r="O2037" s="58" t="s">
        <v>4870</v>
      </c>
      <c r="P2037" s="59" t="s">
        <v>4875</v>
      </c>
      <c r="Q2037" s="21"/>
      <c r="R2037" s="1"/>
      <c r="S2037" s="1" t="str">
        <f aca="false">IF(E2037=F2037,"","NOT EQUAL")</f>
        <v/>
      </c>
      <c r="T2037" s="1" t="str">
        <f aca="false">IF(ISNA(VLOOKUP(P2037,'NEW XEQM.c'!D:D,1,0)),"--",VLOOKUP(P2037,'NEW XEQM.c'!D:G,3,0))</f>
        <v>--</v>
      </c>
      <c r="U2037" s="1" t="s">
        <v>4861</v>
      </c>
      <c r="W2037" s="0" t="e">
        <f aca="false">SUBSTITUTE(IF(AND(T2037="--",FIND("STD",E2037),FIND("fn",C2037)&gt;0,FIND("ITM_",P2037),I2037="CAT_FNCT"),E2037,""),"""","")</f>
        <v>#VALUE!</v>
      </c>
    </row>
    <row r="2038" customFormat="false" ht="15.75" hidden="false" customHeight="false" outlineLevel="0" collapsed="false">
      <c r="A2038" s="23" t="n">
        <f aca="false">IF(B2038=INT(B2038),ROW(),"")</f>
        <v>2038</v>
      </c>
      <c r="B2038" s="24" t="n">
        <f aca="false">IF(AND(MID(C2038,2,1)&lt;&gt;"/",MID(C2038,1,1)="/"),INT(B2037)+1,B2037+0.01)</f>
        <v>1994</v>
      </c>
      <c r="C2038" s="53" t="s">
        <v>4868</v>
      </c>
      <c r="D2038" s="53" t="n">
        <v>32</v>
      </c>
      <c r="E2038" s="57" t="s">
        <v>4876</v>
      </c>
      <c r="F2038" s="57" t="s">
        <v>4876</v>
      </c>
      <c r="G2038" s="216" t="n">
        <v>0</v>
      </c>
      <c r="H2038" s="216" t="n">
        <v>0</v>
      </c>
      <c r="I2038" s="56" t="s">
        <v>4</v>
      </c>
      <c r="J2038" s="54" t="s">
        <v>21</v>
      </c>
      <c r="K2038" s="57" t="s">
        <v>22</v>
      </c>
      <c r="L2038" s="58" t="s">
        <v>7</v>
      </c>
      <c r="M2038" s="58" t="s">
        <v>8</v>
      </c>
      <c r="N2038" s="28" t="s">
        <v>3700</v>
      </c>
      <c r="O2038" s="58" t="s">
        <v>4870</v>
      </c>
      <c r="P2038" s="59" t="s">
        <v>4877</v>
      </c>
      <c r="Q2038" s="21"/>
      <c r="R2038" s="1"/>
      <c r="S2038" s="1" t="str">
        <f aca="false">IF(E2038=F2038,"","NOT EQUAL")</f>
        <v/>
      </c>
      <c r="T2038" s="1" t="str">
        <f aca="false">IF(ISNA(VLOOKUP(P2038,'NEW XEQM.c'!D:D,1,0)),"--",VLOOKUP(P2038,'NEW XEQM.c'!D:G,3,0))</f>
        <v>--</v>
      </c>
      <c r="U2038" s="1" t="s">
        <v>4861</v>
      </c>
      <c r="W2038" s="0" t="e">
        <f aca="false">SUBSTITUTE(IF(AND(T2038="--",FIND("STD",E2038),FIND("fn",C2038)&gt;0,FIND("ITM_",P2038),I2038="CAT_FNCT"),E2038,""),"""","")</f>
        <v>#VALUE!</v>
      </c>
    </row>
    <row r="2039" customFormat="false" ht="15.75" hidden="false" customHeight="false" outlineLevel="0" collapsed="false">
      <c r="A2039" s="23" t="n">
        <f aca="false">IF(B2039=INT(B2039),ROW(),"")</f>
        <v>2039</v>
      </c>
      <c r="B2039" s="24" t="n">
        <f aca="false">IF(AND(MID(C2039,2,1)&lt;&gt;"/",MID(C2039,1,1)="/"),INT(B2038)+1,B2038+0.01)</f>
        <v>1995</v>
      </c>
      <c r="C2039" s="53" t="s">
        <v>4868</v>
      </c>
      <c r="D2039" s="53" t="n">
        <v>64</v>
      </c>
      <c r="E2039" s="57" t="s">
        <v>4878</v>
      </c>
      <c r="F2039" s="57" t="s">
        <v>4878</v>
      </c>
      <c r="G2039" s="216" t="n">
        <v>0</v>
      </c>
      <c r="H2039" s="216" t="n">
        <v>0</v>
      </c>
      <c r="I2039" s="56" t="s">
        <v>4</v>
      </c>
      <c r="J2039" s="54" t="s">
        <v>21</v>
      </c>
      <c r="K2039" s="57" t="s">
        <v>22</v>
      </c>
      <c r="L2039" s="58" t="s">
        <v>7</v>
      </c>
      <c r="M2039" s="58" t="s">
        <v>8</v>
      </c>
      <c r="N2039" s="28" t="s">
        <v>3700</v>
      </c>
      <c r="O2039" s="58" t="s">
        <v>4870</v>
      </c>
      <c r="P2039" s="59" t="s">
        <v>4879</v>
      </c>
      <c r="Q2039" s="21"/>
      <c r="R2039" s="1"/>
      <c r="S2039" s="1" t="str">
        <f aca="false">IF(E2039=F2039,"","NOT EQUAL")</f>
        <v/>
      </c>
      <c r="T2039" s="1" t="str">
        <f aca="false">IF(ISNA(VLOOKUP(P2039,'NEW XEQM.c'!D:D,1,0)),"--",VLOOKUP(P2039,'NEW XEQM.c'!D:G,3,0))</f>
        <v>--</v>
      </c>
      <c r="U2039" s="1" t="s">
        <v>4861</v>
      </c>
      <c r="W2039" s="0" t="e">
        <f aca="false">SUBSTITUTE(IF(AND(T2039="--",FIND("STD",E2039),FIND("fn",C2039)&gt;0,FIND("ITM_",P2039),I2039="CAT_FNCT"),E2039,""),"""","")</f>
        <v>#VALUE!</v>
      </c>
    </row>
    <row r="2040" customFormat="false" ht="15.75" hidden="false" customHeight="false" outlineLevel="0" collapsed="false">
      <c r="A2040" s="23" t="n">
        <f aca="false">IF(B2040=INT(B2040),ROW(),"")</f>
        <v>2040</v>
      </c>
      <c r="B2040" s="24" t="n">
        <f aca="false">IF(AND(MID(C2040,2,1)&lt;&gt;"/",MID(C2040,1,1)="/"),INT(B2039)+1,B2039+0.01)</f>
        <v>1996</v>
      </c>
      <c r="C2040" s="53" t="s">
        <v>4880</v>
      </c>
      <c r="D2040" s="53" t="n">
        <v>6</v>
      </c>
      <c r="E2040" s="57" t="s">
        <v>4881</v>
      </c>
      <c r="F2040" s="57" t="s">
        <v>4881</v>
      </c>
      <c r="G2040" s="216" t="n">
        <v>0</v>
      </c>
      <c r="H2040" s="216" t="n">
        <v>0</v>
      </c>
      <c r="I2040" s="56" t="s">
        <v>4</v>
      </c>
      <c r="J2040" s="54" t="s">
        <v>21</v>
      </c>
      <c r="K2040" s="57" t="s">
        <v>22</v>
      </c>
      <c r="L2040" s="58" t="s">
        <v>7</v>
      </c>
      <c r="M2040" s="58" t="s">
        <v>8</v>
      </c>
      <c r="N2040" s="28" t="s">
        <v>3700</v>
      </c>
      <c r="O2040" s="58" t="s">
        <v>4870</v>
      </c>
      <c r="P2040" s="59" t="s">
        <v>4882</v>
      </c>
      <c r="Q2040" s="21"/>
      <c r="R2040" s="1"/>
      <c r="S2040" s="1" t="str">
        <f aca="false">IF(E2040=F2040,"","NOT EQUAL")</f>
        <v/>
      </c>
      <c r="T2040" s="1" t="str">
        <f aca="false">IF(ISNA(VLOOKUP(P2040,'NEW XEQM.c'!D:D,1,0)),"--",VLOOKUP(P2040,'NEW XEQM.c'!D:G,3,0))</f>
        <v>--</v>
      </c>
      <c r="U2040" s="1" t="s">
        <v>4861</v>
      </c>
      <c r="W2040" s="0" t="e">
        <f aca="false">SUBSTITUTE(IF(AND(T2040="--",FIND("STD",E2040),FIND("fn",C2040)&gt;0,FIND("ITM_",P2040),I2040="CAT_FNCT"),E2040,""),"""","")</f>
        <v>#VALUE!</v>
      </c>
    </row>
    <row r="2041" customFormat="false" ht="15.75" hidden="false" customHeight="false" outlineLevel="0" collapsed="false">
      <c r="A2041" s="23" t="n">
        <f aca="false">IF(B2041=INT(B2041),ROW(),"")</f>
        <v>2041</v>
      </c>
      <c r="B2041" s="24" t="n">
        <f aca="false">IF(AND(MID(C2041,2,1)&lt;&gt;"/",MID(C2041,1,1)="/"),INT(B2040)+1,B2040+0.01)</f>
        <v>1997</v>
      </c>
      <c r="C2041" s="53" t="s">
        <v>4880</v>
      </c>
      <c r="D2041" s="53" t="n">
        <v>8</v>
      </c>
      <c r="E2041" s="57" t="s">
        <v>4883</v>
      </c>
      <c r="F2041" s="57" t="s">
        <v>4883</v>
      </c>
      <c r="G2041" s="216" t="n">
        <v>0</v>
      </c>
      <c r="H2041" s="216" t="n">
        <v>0</v>
      </c>
      <c r="I2041" s="56" t="s">
        <v>4</v>
      </c>
      <c r="J2041" s="54" t="s">
        <v>21</v>
      </c>
      <c r="K2041" s="57" t="s">
        <v>22</v>
      </c>
      <c r="L2041" s="58" t="s">
        <v>7</v>
      </c>
      <c r="M2041" s="58" t="s">
        <v>8</v>
      </c>
      <c r="N2041" s="28" t="s">
        <v>3700</v>
      </c>
      <c r="O2041" s="58" t="s">
        <v>4870</v>
      </c>
      <c r="P2041" s="59" t="s">
        <v>4884</v>
      </c>
      <c r="Q2041" s="21"/>
      <c r="R2041" s="1"/>
      <c r="S2041" s="1" t="str">
        <f aca="false">IF(E2041=F2041,"","NOT EQUAL")</f>
        <v/>
      </c>
      <c r="T2041" s="1" t="str">
        <f aca="false">IF(ISNA(VLOOKUP(P2041,'NEW XEQM.c'!D:D,1,0)),"--",VLOOKUP(P2041,'NEW XEQM.c'!D:G,3,0))</f>
        <v>--</v>
      </c>
      <c r="U2041" s="1" t="s">
        <v>4861</v>
      </c>
      <c r="W2041" s="0" t="e">
        <f aca="false">SUBSTITUTE(IF(AND(T2041="--",FIND("STD",E2041),FIND("fn",C2041)&gt;0,FIND("ITM_",P2041),I2041="CAT_FNCT"),E2041,""),"""","")</f>
        <v>#VALUE!</v>
      </c>
    </row>
    <row r="2042" customFormat="false" ht="15.75" hidden="false" customHeight="false" outlineLevel="0" collapsed="false">
      <c r="A2042" s="23" t="n">
        <f aca="false">IF(B2042=INT(B2042),ROW(),"")</f>
        <v>2042</v>
      </c>
      <c r="B2042" s="24" t="n">
        <f aca="false">IF(AND(MID(C2042,2,1)&lt;&gt;"/",MID(C2042,1,1)="/"),INT(B2041)+1,B2041+0.01)</f>
        <v>1998</v>
      </c>
      <c r="C2042" s="53" t="s">
        <v>4880</v>
      </c>
      <c r="D2042" s="53" t="n">
        <v>16</v>
      </c>
      <c r="E2042" s="57" t="s">
        <v>4885</v>
      </c>
      <c r="F2042" s="57" t="s">
        <v>4885</v>
      </c>
      <c r="G2042" s="216" t="n">
        <v>0</v>
      </c>
      <c r="H2042" s="216" t="n">
        <v>0</v>
      </c>
      <c r="I2042" s="56" t="s">
        <v>4</v>
      </c>
      <c r="J2042" s="54" t="s">
        <v>21</v>
      </c>
      <c r="K2042" s="57" t="s">
        <v>22</v>
      </c>
      <c r="L2042" s="58" t="s">
        <v>7</v>
      </c>
      <c r="M2042" s="58" t="s">
        <v>8</v>
      </c>
      <c r="N2042" s="28" t="s">
        <v>3700</v>
      </c>
      <c r="O2042" s="58" t="s">
        <v>4870</v>
      </c>
      <c r="P2042" s="59" t="s">
        <v>4886</v>
      </c>
      <c r="Q2042" s="21"/>
      <c r="R2042" s="1"/>
      <c r="S2042" s="1" t="str">
        <f aca="false">IF(E2042=F2042,"","NOT EQUAL")</f>
        <v/>
      </c>
      <c r="T2042" s="1" t="str">
        <f aca="false">IF(ISNA(VLOOKUP(P2042,'NEW XEQM.c'!D:D,1,0)),"--",VLOOKUP(P2042,'NEW XEQM.c'!D:G,3,0))</f>
        <v>--</v>
      </c>
      <c r="U2042" s="1" t="s">
        <v>4861</v>
      </c>
      <c r="W2042" s="0" t="e">
        <f aca="false">SUBSTITUTE(IF(AND(T2042="--",FIND("STD",E2042),FIND("fn",C2042)&gt;0,FIND("ITM_",P2042),I2042="CAT_FNCT"),E2042,""),"""","")</f>
        <v>#VALUE!</v>
      </c>
    </row>
    <row r="2043" customFormat="false" ht="15.75" hidden="false" customHeight="false" outlineLevel="0" collapsed="false">
      <c r="A2043" s="23" t="n">
        <f aca="false">IF(B2043=INT(B2043),ROW(),"")</f>
        <v>2043</v>
      </c>
      <c r="B2043" s="24" t="n">
        <f aca="false">IF(AND(MID(C2043,2,1)&lt;&gt;"/",MID(C2043,1,1)="/"),INT(B2042)+1,B2042+0.01)</f>
        <v>1999</v>
      </c>
      <c r="C2043" s="53" t="s">
        <v>4880</v>
      </c>
      <c r="D2043" s="53" t="n">
        <v>32</v>
      </c>
      <c r="E2043" s="57" t="s">
        <v>4887</v>
      </c>
      <c r="F2043" s="57" t="s">
        <v>4887</v>
      </c>
      <c r="G2043" s="216" t="n">
        <v>0</v>
      </c>
      <c r="H2043" s="216" t="n">
        <v>0</v>
      </c>
      <c r="I2043" s="56" t="s">
        <v>4</v>
      </c>
      <c r="J2043" s="54" t="s">
        <v>21</v>
      </c>
      <c r="K2043" s="57" t="s">
        <v>22</v>
      </c>
      <c r="L2043" s="58" t="s">
        <v>7</v>
      </c>
      <c r="M2043" s="58" t="s">
        <v>8</v>
      </c>
      <c r="N2043" s="28" t="s">
        <v>3700</v>
      </c>
      <c r="O2043" s="58" t="s">
        <v>4870</v>
      </c>
      <c r="P2043" s="59" t="s">
        <v>4888</v>
      </c>
      <c r="Q2043" s="21"/>
      <c r="R2043" s="1"/>
      <c r="S2043" s="1" t="str">
        <f aca="false">IF(E2043=F2043,"","NOT EQUAL")</f>
        <v/>
      </c>
      <c r="T2043" s="1" t="str">
        <f aca="false">IF(ISNA(VLOOKUP(P2043,'NEW XEQM.c'!D:D,1,0)),"--",VLOOKUP(P2043,'NEW XEQM.c'!D:G,3,0))</f>
        <v>--</v>
      </c>
      <c r="U2043" s="1" t="s">
        <v>4861</v>
      </c>
      <c r="W2043" s="0" t="e">
        <f aca="false">SUBSTITUTE(IF(AND(T2043="--",FIND("STD",E2043),FIND("fn",C2043)&gt;0,FIND("ITM_",P2043),I2043="CAT_FNCT"),E2043,""),"""","")</f>
        <v>#VALUE!</v>
      </c>
    </row>
    <row r="2044" customFormat="false" ht="15.75" hidden="false" customHeight="false" outlineLevel="0" collapsed="false">
      <c r="A2044" s="23" t="n">
        <f aca="false">IF(B2044=INT(B2044),ROW(),"")</f>
        <v>2044</v>
      </c>
      <c r="B2044" s="24" t="n">
        <f aca="false">IF(AND(MID(C2044,2,1)&lt;&gt;"/",MID(C2044,1,1)="/"),INT(B2043)+1,B2043+0.01)</f>
        <v>2000</v>
      </c>
      <c r="C2044" s="53" t="s">
        <v>4880</v>
      </c>
      <c r="D2044" s="53" t="n">
        <v>64</v>
      </c>
      <c r="E2044" s="57" t="s">
        <v>4889</v>
      </c>
      <c r="F2044" s="57" t="s">
        <v>4889</v>
      </c>
      <c r="G2044" s="216" t="n">
        <v>0</v>
      </c>
      <c r="H2044" s="216" t="n">
        <v>0</v>
      </c>
      <c r="I2044" s="56" t="s">
        <v>4</v>
      </c>
      <c r="J2044" s="54" t="s">
        <v>21</v>
      </c>
      <c r="K2044" s="57" t="s">
        <v>22</v>
      </c>
      <c r="L2044" s="58" t="s">
        <v>7</v>
      </c>
      <c r="M2044" s="58" t="s">
        <v>8</v>
      </c>
      <c r="N2044" s="28" t="s">
        <v>3700</v>
      </c>
      <c r="O2044" s="58" t="s">
        <v>4870</v>
      </c>
      <c r="P2044" s="59" t="s">
        <v>4890</v>
      </c>
      <c r="Q2044" s="21"/>
      <c r="R2044" s="1"/>
      <c r="S2044" s="1" t="str">
        <f aca="false">IF(E2044=F2044,"","NOT EQUAL")</f>
        <v/>
      </c>
      <c r="T2044" s="1" t="str">
        <f aca="false">IF(ISNA(VLOOKUP(P2044,'NEW XEQM.c'!D:D,1,0)),"--",VLOOKUP(P2044,'NEW XEQM.c'!D:G,3,0))</f>
        <v>--</v>
      </c>
      <c r="U2044" s="1" t="s">
        <v>4861</v>
      </c>
      <c r="W2044" s="0" t="e">
        <f aca="false">SUBSTITUTE(IF(AND(T2044="--",FIND("STD",E2044),FIND("fn",C2044)&gt;0,FIND("ITM_",P2044),I2044="CAT_FNCT"),E2044,""),"""","")</f>
        <v>#VALUE!</v>
      </c>
    </row>
    <row r="2045" customFormat="false" ht="15.75" hidden="false" customHeight="false" outlineLevel="0" collapsed="false">
      <c r="A2045" s="23" t="n">
        <f aca="false">IF(B2045=INT(B2045),ROW(),"")</f>
        <v>2045</v>
      </c>
      <c r="B2045" s="24" t="n">
        <f aca="false">IF(AND(MID(C2045,2,1)&lt;&gt;"/",MID(C2045,1,1)="/"),INT(B2044)+1,B2044+0.01)</f>
        <v>2001</v>
      </c>
      <c r="C2045" s="53" t="s">
        <v>4891</v>
      </c>
      <c r="D2045" s="53" t="n">
        <v>1</v>
      </c>
      <c r="E2045" s="57" t="s">
        <v>4892</v>
      </c>
      <c r="F2045" s="57" t="s">
        <v>4892</v>
      </c>
      <c r="G2045" s="216" t="n">
        <v>0</v>
      </c>
      <c r="H2045" s="216" t="n">
        <v>0</v>
      </c>
      <c r="I2045" s="56" t="s">
        <v>20</v>
      </c>
      <c r="J2045" s="54" t="s">
        <v>21</v>
      </c>
      <c r="K2045" s="57" t="s">
        <v>22</v>
      </c>
      <c r="L2045" s="58" t="s">
        <v>7</v>
      </c>
      <c r="M2045" s="58" t="s">
        <v>8</v>
      </c>
      <c r="N2045" s="28" t="s">
        <v>3700</v>
      </c>
      <c r="O2045" s="58" t="s">
        <v>4870</v>
      </c>
      <c r="P2045" s="59" t="s">
        <v>4893</v>
      </c>
      <c r="Q2045" s="21"/>
      <c r="R2045" s="1"/>
      <c r="S2045" s="1" t="str">
        <f aca="false">IF(E2045=F2045,"","NOT EQUAL")</f>
        <v/>
      </c>
      <c r="T2045" s="1" t="str">
        <f aca="false">IF(ISNA(VLOOKUP(P2045,'NEW XEQM.c'!D:D,1,0)),"--",VLOOKUP(P2045,'NEW XEQM.c'!D:G,3,0))</f>
        <v>--</v>
      </c>
      <c r="U2045" s="1" t="s">
        <v>4861</v>
      </c>
      <c r="W2045" s="0" t="e">
        <f aca="false">SUBSTITUTE(IF(AND(T2045="--",FIND("STD",E2045),FIND("fn",C2045)&gt;0,FIND("ITM_",P2045),I2045="CAT_FNCT"),E2045,""),"""","")</f>
        <v>#VALUE!</v>
      </c>
    </row>
    <row r="2046" customFormat="false" ht="15.75" hidden="false" customHeight="false" outlineLevel="0" collapsed="false">
      <c r="A2046" s="23" t="n">
        <f aca="false">IF(B2046=INT(B2046),ROW(),"")</f>
        <v>2046</v>
      </c>
      <c r="B2046" s="24" t="n">
        <f aca="false">IF(AND(MID(C2046,2,1)&lt;&gt;"/",MID(C2046,1,1)="/"),INT(B2045)+1,B2045+0.01)</f>
        <v>2002</v>
      </c>
      <c r="C2046" s="53" t="s">
        <v>4891</v>
      </c>
      <c r="D2046" s="53" t="n">
        <v>2</v>
      </c>
      <c r="E2046" s="57" t="s">
        <v>4894</v>
      </c>
      <c r="F2046" s="57" t="s">
        <v>4894</v>
      </c>
      <c r="G2046" s="216" t="n">
        <v>0</v>
      </c>
      <c r="H2046" s="216" t="n">
        <v>0</v>
      </c>
      <c r="I2046" s="56" t="s">
        <v>20</v>
      </c>
      <c r="J2046" s="54" t="s">
        <v>21</v>
      </c>
      <c r="K2046" s="57" t="s">
        <v>22</v>
      </c>
      <c r="L2046" s="58" t="s">
        <v>7</v>
      </c>
      <c r="M2046" s="58" t="s">
        <v>8</v>
      </c>
      <c r="N2046" s="28" t="s">
        <v>3700</v>
      </c>
      <c r="O2046" s="58" t="s">
        <v>4870</v>
      </c>
      <c r="P2046" s="59" t="s">
        <v>4895</v>
      </c>
      <c r="Q2046" s="21"/>
      <c r="R2046" s="1"/>
      <c r="S2046" s="1" t="str">
        <f aca="false">IF(E2046=F2046,"","NOT EQUAL")</f>
        <v/>
      </c>
      <c r="T2046" s="1" t="str">
        <f aca="false">IF(ISNA(VLOOKUP(P2046,'NEW XEQM.c'!D:D,1,0)),"--",VLOOKUP(P2046,'NEW XEQM.c'!D:G,3,0))</f>
        <v>--</v>
      </c>
      <c r="U2046" s="1" t="s">
        <v>4861</v>
      </c>
      <c r="W2046" s="0" t="e">
        <f aca="false">SUBSTITUTE(IF(AND(T2046="--",FIND("STD",E2046),FIND("fn",C2046)&gt;0,FIND("ITM_",P2046),I2046="CAT_FNCT"),E2046,""),"""","")</f>
        <v>#VALUE!</v>
      </c>
    </row>
    <row r="2047" customFormat="false" ht="15.75" hidden="false" customHeight="false" outlineLevel="0" collapsed="false">
      <c r="A2047" s="23" t="n">
        <f aca="false">IF(B2047=INT(B2047),ROW(),"")</f>
        <v>2047</v>
      </c>
      <c r="B2047" s="24" t="n">
        <f aca="false">IF(AND(MID(C2047,2,1)&lt;&gt;"/",MID(C2047,1,1)="/"),INT(B2046)+1,B2046+0.01)</f>
        <v>2003</v>
      </c>
      <c r="C2047" s="53" t="s">
        <v>4891</v>
      </c>
      <c r="D2047" s="53" t="n">
        <v>3</v>
      </c>
      <c r="E2047" s="57" t="s">
        <v>4896</v>
      </c>
      <c r="F2047" s="57" t="s">
        <v>4896</v>
      </c>
      <c r="G2047" s="216" t="n">
        <v>0</v>
      </c>
      <c r="H2047" s="216" t="n">
        <v>0</v>
      </c>
      <c r="I2047" s="56" t="s">
        <v>20</v>
      </c>
      <c r="J2047" s="54" t="s">
        <v>21</v>
      </c>
      <c r="K2047" s="57" t="s">
        <v>22</v>
      </c>
      <c r="L2047" s="58" t="s">
        <v>7</v>
      </c>
      <c r="M2047" s="58" t="s">
        <v>8</v>
      </c>
      <c r="N2047" s="28" t="s">
        <v>3700</v>
      </c>
      <c r="O2047" s="58" t="s">
        <v>4870</v>
      </c>
      <c r="P2047" s="59" t="s">
        <v>4897</v>
      </c>
      <c r="Q2047" s="21"/>
      <c r="R2047" s="1"/>
      <c r="S2047" s="1" t="str">
        <f aca="false">IF(E2047=F2047,"","NOT EQUAL")</f>
        <v/>
      </c>
      <c r="T2047" s="1" t="str">
        <f aca="false">IF(ISNA(VLOOKUP(P2047,'NEW XEQM.c'!D:D,1,0)),"--",VLOOKUP(P2047,'NEW XEQM.c'!D:G,3,0))</f>
        <v>--</v>
      </c>
      <c r="U2047" s="1" t="s">
        <v>4861</v>
      </c>
      <c r="W2047" s="0" t="e">
        <f aca="false">SUBSTITUTE(IF(AND(T2047="--",FIND("STD",E2047),FIND("fn",C2047)&gt;0,FIND("ITM_",P2047),I2047="CAT_FNCT"),E2047,""),"""","")</f>
        <v>#VALUE!</v>
      </c>
    </row>
    <row r="2048" customFormat="false" ht="15.75" hidden="false" customHeight="false" outlineLevel="0" collapsed="false">
      <c r="A2048" s="23" t="n">
        <f aca="false">IF(B2048=INT(B2048),ROW(),"")</f>
        <v>2048</v>
      </c>
      <c r="B2048" s="24" t="n">
        <f aca="false">IF(AND(MID(C2048,2,1)&lt;&gt;"/",MID(C2048,1,1)="/"),INT(B2047)+1,B2047+0.01)</f>
        <v>2004</v>
      </c>
      <c r="C2048" s="53" t="s">
        <v>4891</v>
      </c>
      <c r="D2048" s="53" t="n">
        <v>4</v>
      </c>
      <c r="E2048" s="57" t="s">
        <v>4898</v>
      </c>
      <c r="F2048" s="57" t="s">
        <v>4898</v>
      </c>
      <c r="G2048" s="216" t="n">
        <v>0</v>
      </c>
      <c r="H2048" s="216" t="n">
        <v>0</v>
      </c>
      <c r="I2048" s="56" t="s">
        <v>20</v>
      </c>
      <c r="J2048" s="54" t="s">
        <v>21</v>
      </c>
      <c r="K2048" s="57" t="s">
        <v>22</v>
      </c>
      <c r="L2048" s="58" t="s">
        <v>7</v>
      </c>
      <c r="M2048" s="58" t="s">
        <v>8</v>
      </c>
      <c r="N2048" s="28" t="s">
        <v>3700</v>
      </c>
      <c r="O2048" s="58" t="s">
        <v>4870</v>
      </c>
      <c r="P2048" s="59" t="s">
        <v>4899</v>
      </c>
      <c r="Q2048" s="21"/>
      <c r="R2048" s="1"/>
      <c r="S2048" s="1" t="str">
        <f aca="false">IF(E2048=F2048,"","NOT EQUAL")</f>
        <v/>
      </c>
      <c r="T2048" s="1" t="str">
        <f aca="false">IF(ISNA(VLOOKUP(P2048,'NEW XEQM.c'!D:D,1,0)),"--",VLOOKUP(P2048,'NEW XEQM.c'!D:G,3,0))</f>
        <v>--</v>
      </c>
      <c r="U2048" s="1" t="s">
        <v>4861</v>
      </c>
      <c r="W2048" s="0" t="e">
        <f aca="false">SUBSTITUTE(IF(AND(T2048="--",FIND("STD",E2048),FIND("fn",C2048)&gt;0,FIND("ITM_",P2048),I2048="CAT_FNCT"),E2048,""),"""","")</f>
        <v>#VALUE!</v>
      </c>
    </row>
    <row r="2049" customFormat="false" ht="15.75" hidden="false" customHeight="false" outlineLevel="0" collapsed="false">
      <c r="A2049" s="23" t="n">
        <f aca="false">IF(B2049=INT(B2049),ROW(),"")</f>
        <v>2049</v>
      </c>
      <c r="B2049" s="24" t="n">
        <f aca="false">IF(AND(MID(C2049,2,1)&lt;&gt;"/",MID(C2049,1,1)="/"),INT(B2048)+1,B2048+0.01)</f>
        <v>2005</v>
      </c>
      <c r="C2049" s="53" t="s">
        <v>4891</v>
      </c>
      <c r="D2049" s="53" t="n">
        <v>5</v>
      </c>
      <c r="E2049" s="57" t="s">
        <v>4900</v>
      </c>
      <c r="F2049" s="57" t="s">
        <v>4900</v>
      </c>
      <c r="G2049" s="216" t="n">
        <v>0</v>
      </c>
      <c r="H2049" s="216" t="n">
        <v>0</v>
      </c>
      <c r="I2049" s="56" t="s">
        <v>20</v>
      </c>
      <c r="J2049" s="54" t="s">
        <v>5</v>
      </c>
      <c r="K2049" s="57" t="s">
        <v>22</v>
      </c>
      <c r="L2049" s="58" t="s">
        <v>7</v>
      </c>
      <c r="M2049" s="58" t="s">
        <v>8</v>
      </c>
      <c r="N2049" s="28" t="s">
        <v>3700</v>
      </c>
      <c r="O2049" s="58" t="s">
        <v>4870</v>
      </c>
      <c r="P2049" s="59" t="s">
        <v>4901</v>
      </c>
      <c r="Q2049" s="21"/>
      <c r="R2049" s="1"/>
      <c r="S2049" s="1" t="str">
        <f aca="false">IF(E2049=F2049,"","NOT EQUAL")</f>
        <v/>
      </c>
      <c r="T2049" s="1" t="str">
        <f aca="false">IF(ISNA(VLOOKUP(P2049,'NEW XEQM.c'!D:D,1,0)),"--",VLOOKUP(P2049,'NEW XEQM.c'!D:G,3,0))</f>
        <v>--</v>
      </c>
      <c r="U2049" s="1" t="s">
        <v>4861</v>
      </c>
      <c r="W2049" s="0" t="e">
        <f aca="false">SUBSTITUTE(IF(AND(T2049="--",FIND("STD",E2049),FIND("fn",C2049)&gt;0,FIND("ITM_",P2049),I2049="CAT_FNCT"),E2049,""),"""","")</f>
        <v>#VALUE!</v>
      </c>
    </row>
    <row r="2050" customFormat="false" ht="15.75" hidden="false" customHeight="false" outlineLevel="0" collapsed="false">
      <c r="A2050" s="23" t="n">
        <f aca="false">IF(B2050=INT(B2050),ROW(),"")</f>
        <v>2050</v>
      </c>
      <c r="B2050" s="24" t="n">
        <f aca="false">IF(AND(MID(C2050,2,1)&lt;&gt;"/",MID(C2050,1,1)="/"),INT(B2049)+1,B2049+0.01)</f>
        <v>2006</v>
      </c>
      <c r="C2050" s="53" t="s">
        <v>4891</v>
      </c>
      <c r="D2050" s="53" t="n">
        <v>6</v>
      </c>
      <c r="E2050" s="57" t="s">
        <v>4902</v>
      </c>
      <c r="F2050" s="57" t="s">
        <v>4902</v>
      </c>
      <c r="G2050" s="216" t="n">
        <v>0</v>
      </c>
      <c r="H2050" s="216" t="n">
        <v>0</v>
      </c>
      <c r="I2050" s="56" t="s">
        <v>20</v>
      </c>
      <c r="J2050" s="54" t="s">
        <v>5</v>
      </c>
      <c r="K2050" s="57" t="s">
        <v>22</v>
      </c>
      <c r="L2050" s="58" t="s">
        <v>7</v>
      </c>
      <c r="M2050" s="58" t="s">
        <v>8</v>
      </c>
      <c r="N2050" s="28" t="s">
        <v>3700</v>
      </c>
      <c r="O2050" s="58" t="s">
        <v>4870</v>
      </c>
      <c r="P2050" s="59" t="s">
        <v>4903</v>
      </c>
      <c r="Q2050" s="21"/>
      <c r="R2050" s="1"/>
      <c r="S2050" s="1" t="str">
        <f aca="false">IF(E2050=F2050,"","NOT EQUAL")</f>
        <v/>
      </c>
      <c r="T2050" s="1" t="str">
        <f aca="false">IF(ISNA(VLOOKUP(P2050,'NEW XEQM.c'!D:D,1,0)),"--",VLOOKUP(P2050,'NEW XEQM.c'!D:G,3,0))</f>
        <v>--</v>
      </c>
      <c r="U2050" s="1" t="s">
        <v>4861</v>
      </c>
      <c r="W2050" s="0" t="e">
        <f aca="false">SUBSTITUTE(IF(AND(T2050="--",FIND("STD",E2050),FIND("fn",C2050)&gt;0,FIND("ITM_",P2050),I2050="CAT_FNCT"),E2050,""),"""","")</f>
        <v>#VALUE!</v>
      </c>
    </row>
    <row r="2051" customFormat="false" ht="15.75" hidden="false" customHeight="false" outlineLevel="0" collapsed="false">
      <c r="A2051" s="23" t="n">
        <f aca="false">IF(B2051=INT(B2051),ROW(),"")</f>
        <v>2051</v>
      </c>
      <c r="B2051" s="24" t="n">
        <f aca="false">IF(AND(MID(C2051,2,1)&lt;&gt;"/",MID(C2051,1,1)="/"),INT(B2050)+1,B2050+0.01)</f>
        <v>2007</v>
      </c>
      <c r="C2051" s="53" t="s">
        <v>4904</v>
      </c>
      <c r="D2051" s="53" t="s">
        <v>1</v>
      </c>
      <c r="E2051" s="57" t="s">
        <v>4905</v>
      </c>
      <c r="F2051" s="57" t="s">
        <v>4905</v>
      </c>
      <c r="G2051" s="216" t="n">
        <v>0</v>
      </c>
      <c r="H2051" s="216" t="n">
        <v>0</v>
      </c>
      <c r="I2051" s="56" t="s">
        <v>20</v>
      </c>
      <c r="J2051" s="54" t="s">
        <v>5</v>
      </c>
      <c r="K2051" s="57" t="s">
        <v>22</v>
      </c>
      <c r="L2051" s="58" t="s">
        <v>7</v>
      </c>
      <c r="M2051" s="58" t="s">
        <v>8</v>
      </c>
      <c r="N2051" s="28" t="s">
        <v>3700</v>
      </c>
      <c r="O2051" s="58" t="s">
        <v>4906</v>
      </c>
      <c r="P2051" s="59" t="s">
        <v>4907</v>
      </c>
      <c r="Q2051" s="21"/>
      <c r="R2051" s="1"/>
      <c r="S2051" s="1" t="str">
        <f aca="false">IF(E2051=F2051,"","NOT EQUAL")</f>
        <v/>
      </c>
      <c r="T2051" s="1" t="str">
        <f aca="false">IF(ISNA(VLOOKUP(P2051,'NEW XEQM.c'!D:D,1,0)),"--",VLOOKUP(P2051,'NEW XEQM.c'!D:G,3,0))</f>
        <v>--</v>
      </c>
      <c r="U2051" s="1" t="s">
        <v>164</v>
      </c>
      <c r="W2051" s="0" t="e">
        <f aca="false">SUBSTITUTE(IF(AND(T2051="--",FIND("STD",E2051),FIND("fn",C2051)&gt;0,FIND("ITM_",P2051),I2051="CAT_FNCT"),E2051,""),"""","")</f>
        <v>#VALUE!</v>
      </c>
    </row>
    <row r="2052" customFormat="false" ht="15.75" hidden="false" customHeight="false" outlineLevel="0" collapsed="false">
      <c r="A2052" s="23" t="n">
        <f aca="false">IF(B2052=INT(B2052),ROW(),"")</f>
        <v>2052</v>
      </c>
      <c r="B2052" s="24" t="n">
        <f aca="false">IF(AND(MID(C2052,2,1)&lt;&gt;"/",MID(C2052,1,1)="/"),INT(B2051)+1,B2051+0.01)</f>
        <v>2008</v>
      </c>
      <c r="C2052" s="53" t="s">
        <v>4908</v>
      </c>
      <c r="D2052" s="53" t="s">
        <v>150</v>
      </c>
      <c r="E2052" s="218" t="s">
        <v>4909</v>
      </c>
      <c r="F2052" s="54" t="s">
        <v>4909</v>
      </c>
      <c r="G2052" s="216" t="n">
        <v>0</v>
      </c>
      <c r="H2052" s="216" t="n">
        <v>3</v>
      </c>
      <c r="I2052" s="56" t="s">
        <v>4</v>
      </c>
      <c r="J2052" s="54" t="s">
        <v>5</v>
      </c>
      <c r="K2052" s="57" t="s">
        <v>6</v>
      </c>
      <c r="L2052" s="58" t="s">
        <v>7</v>
      </c>
      <c r="M2052" s="58" t="s">
        <v>244</v>
      </c>
      <c r="N2052" s="28" t="s">
        <v>3700</v>
      </c>
      <c r="O2052" s="58" t="s">
        <v>4870</v>
      </c>
      <c r="P2052" s="59" t="s">
        <v>4910</v>
      </c>
      <c r="Q2052" s="21"/>
      <c r="R2052" s="1"/>
      <c r="S2052" s="1" t="str">
        <f aca="false">IF(E2052=F2052,"","NOT EQUAL")</f>
        <v/>
      </c>
      <c r="T2052" s="1" t="str">
        <f aca="false">IF(ISNA(VLOOKUP(P2052,'NEW XEQM.c'!D:D,1,0)),"--",VLOOKUP(P2052,'NEW XEQM.c'!D:G,3,0))</f>
        <v>--</v>
      </c>
      <c r="U2052" s="1" t="s">
        <v>4861</v>
      </c>
      <c r="W2052" s="0" t="e">
        <f aca="false">SUBSTITUTE(IF(AND(T2052="--",FIND("STD",E2052),FIND("fn",C2052)&gt;0,FIND("ITM_",P2052),I2052="CAT_FNCT"),E2052,""),"""","")</f>
        <v>#VALUE!</v>
      </c>
    </row>
    <row r="2053" customFormat="false" ht="15.75" hidden="false" customHeight="false" outlineLevel="0" collapsed="false">
      <c r="A2053" s="23" t="n">
        <f aca="false">IF(B2053=INT(B2053),ROW(),"")</f>
        <v>2053</v>
      </c>
      <c r="B2053" s="24" t="n">
        <f aca="false">IF(AND(MID(C2053,2,1)&lt;&gt;"/",MID(C2053,1,1)="/"),INT(B2052)+1,B2052+0.01)</f>
        <v>2009</v>
      </c>
      <c r="C2053" s="53" t="s">
        <v>4911</v>
      </c>
      <c r="D2053" s="53" t="s">
        <v>1</v>
      </c>
      <c r="E2053" s="57" t="s">
        <v>4912</v>
      </c>
      <c r="F2053" s="57" t="s">
        <v>4912</v>
      </c>
      <c r="G2053" s="216" t="n">
        <v>0</v>
      </c>
      <c r="H2053" s="216" t="n">
        <v>0</v>
      </c>
      <c r="I2053" s="56" t="s">
        <v>4</v>
      </c>
      <c r="J2053" s="54" t="s">
        <v>5</v>
      </c>
      <c r="K2053" s="57" t="s">
        <v>6</v>
      </c>
      <c r="L2053" s="58" t="s">
        <v>7</v>
      </c>
      <c r="M2053" s="58" t="s">
        <v>8</v>
      </c>
      <c r="N2053" s="28" t="s">
        <v>3700</v>
      </c>
      <c r="O2053" s="58" t="s">
        <v>4913</v>
      </c>
      <c r="P2053" s="59" t="s">
        <v>4914</v>
      </c>
      <c r="Q2053" s="21"/>
      <c r="R2053" s="1"/>
      <c r="S2053" s="1" t="str">
        <f aca="false">IF(E2053=F2053,"","NOT EQUAL")</f>
        <v/>
      </c>
      <c r="T2053" s="1" t="str">
        <f aca="false">IF(ISNA(VLOOKUP(P2053,'NEW XEQM.c'!D:D,1,0)),"--",VLOOKUP(P2053,'NEW XEQM.c'!D:G,3,0))</f>
        <v>--</v>
      </c>
      <c r="U2053" s="1" t="s">
        <v>4915</v>
      </c>
      <c r="W2053" s="0" t="e">
        <f aca="false">SUBSTITUTE(IF(AND(T2053="--",FIND("STD",E2053),FIND("fn",C2053)&gt;0,FIND("ITM_",P2053),I2053="CAT_FNCT"),E2053,""),"""","")</f>
        <v>#VALUE!</v>
      </c>
    </row>
    <row r="2054" customFormat="false" ht="15.75" hidden="false" customHeight="false" outlineLevel="0" collapsed="false">
      <c r="A2054" s="23" t="n">
        <f aca="false">IF(B2054=INT(B2054),ROW(),"")</f>
        <v>2054</v>
      </c>
      <c r="B2054" s="24" t="n">
        <f aca="false">IF(AND(MID(C2054,2,1)&lt;&gt;"/",MID(C2054,1,1)="/"),INT(B2053)+1,B2053+0.01)</f>
        <v>2010</v>
      </c>
      <c r="C2054" s="53" t="s">
        <v>4854</v>
      </c>
      <c r="D2054" s="53" t="s">
        <v>4916</v>
      </c>
      <c r="E2054" s="221" t="s">
        <v>4917</v>
      </c>
      <c r="F2054" s="221" t="s">
        <v>4917</v>
      </c>
      <c r="G2054" s="222" t="n">
        <v>0</v>
      </c>
      <c r="H2054" s="222" t="n">
        <v>0</v>
      </c>
      <c r="I2054" s="56" t="s">
        <v>20</v>
      </c>
      <c r="J2054" s="221" t="s">
        <v>5</v>
      </c>
      <c r="K2054" s="2" t="s">
        <v>6</v>
      </c>
      <c r="L2054" s="224" t="s">
        <v>7</v>
      </c>
      <c r="M2054" s="224" t="s">
        <v>244</v>
      </c>
      <c r="N2054" s="28" t="s">
        <v>4335</v>
      </c>
      <c r="O2054" s="53"/>
      <c r="P2054" s="20" t="s">
        <v>4918</v>
      </c>
      <c r="Q2054" s="21"/>
      <c r="R2054" s="1"/>
      <c r="S2054" s="1" t="str">
        <f aca="false">IF(E2054=F2054,"","NOT EQUAL")</f>
        <v/>
      </c>
      <c r="T2054" s="1" t="str">
        <f aca="false">IF(ISNA(VLOOKUP(P2054,'NEW XEQM.c'!D:D,1,0)),"--",VLOOKUP(P2054,'NEW XEQM.c'!D:G,3,0))</f>
        <v>--</v>
      </c>
      <c r="U2054" s="1" t="s">
        <v>3661</v>
      </c>
      <c r="W2054" s="0" t="str">
        <f aca="false">SUBSTITUTE(IF(AND(T2054="--",FIND("STD",E2054),FIND("fn",C2054)&gt;0,FIND("ITM_",P2054),I2054="CAT_FNCT"),E2054,""),"""","")</f>
        <v>KEY STD_SUB_A STD_SUB_MINUS STD_SUB_F</v>
      </c>
    </row>
    <row r="2055" customFormat="false" ht="15.75" hidden="false" customHeight="false" outlineLevel="0" collapsed="false">
      <c r="A2055" s="23" t="n">
        <f aca="false">IF(B2055=INT(B2055),ROW(),"")</f>
        <v>2055</v>
      </c>
      <c r="B2055" s="24" t="n">
        <f aca="false">IF(AND(MID(C2055,2,1)&lt;&gt;"/",MID(C2055,1,1)="/"),INT(B2054)+1,B2054+0.01)</f>
        <v>2011</v>
      </c>
      <c r="C2055" s="53" t="s">
        <v>4919</v>
      </c>
      <c r="D2055" s="53" t="s">
        <v>1</v>
      </c>
      <c r="E2055" s="54" t="s">
        <v>4920</v>
      </c>
      <c r="F2055" s="54" t="s">
        <v>4920</v>
      </c>
      <c r="G2055" s="216" t="n">
        <v>0</v>
      </c>
      <c r="H2055" s="216" t="n">
        <v>0</v>
      </c>
      <c r="I2055" s="56" t="s">
        <v>4</v>
      </c>
      <c r="J2055" s="54" t="s">
        <v>5</v>
      </c>
      <c r="K2055" s="57" t="s">
        <v>6</v>
      </c>
      <c r="L2055" s="58" t="s">
        <v>7</v>
      </c>
      <c r="M2055" s="58" t="s">
        <v>244</v>
      </c>
      <c r="N2055" s="28" t="s">
        <v>3700</v>
      </c>
      <c r="O2055" s="58" t="s">
        <v>4561</v>
      </c>
      <c r="P2055" s="59" t="s">
        <v>4921</v>
      </c>
      <c r="Q2055" s="21"/>
      <c r="R2055" s="1"/>
      <c r="S2055" s="1" t="str">
        <f aca="false">IF(E2055=F2055,"","NOT EQUAL")</f>
        <v/>
      </c>
      <c r="T2055" s="1" t="str">
        <f aca="false">IF(ISNA(VLOOKUP(P2055,'NEW XEQM.c'!D:D,1,0)),"--",VLOOKUP(P2055,'NEW XEQM.c'!D:G,3,0))</f>
        <v>--</v>
      </c>
      <c r="U2055" s="1" t="s">
        <v>3661</v>
      </c>
      <c r="W2055" s="0" t="e">
        <f aca="false">SUBSTITUTE(IF(AND(T2055="--",FIND("STD",E2055),FIND("fn",C2055)&gt;0,FIND("ITM_",P2055),I2055="CAT_FNCT"),E2055,""),"""","")</f>
        <v>#VALUE!</v>
      </c>
    </row>
    <row r="2056" customFormat="false" ht="15.75" hidden="false" customHeight="false" outlineLevel="0" collapsed="false">
      <c r="A2056" s="23" t="n">
        <f aca="false">IF(B2056=INT(B2056),ROW(),"")</f>
        <v>2056</v>
      </c>
      <c r="B2056" s="24" t="n">
        <f aca="false">IF(AND(MID(C2056,2,1)&lt;&gt;"/",MID(C2056,1,1)="/"),INT(B2055)+1,B2055+0.01)</f>
        <v>2012</v>
      </c>
      <c r="C2056" s="53" t="s">
        <v>4922</v>
      </c>
      <c r="D2056" s="53" t="s">
        <v>1</v>
      </c>
      <c r="E2056" s="54" t="s">
        <v>3297</v>
      </c>
      <c r="F2056" s="54" t="s">
        <v>3297</v>
      </c>
      <c r="G2056" s="55" t="n">
        <v>0</v>
      </c>
      <c r="H2056" s="55" t="n">
        <v>0</v>
      </c>
      <c r="I2056" s="56" t="s">
        <v>4</v>
      </c>
      <c r="J2056" s="54" t="s">
        <v>5</v>
      </c>
      <c r="K2056" s="57" t="s">
        <v>6</v>
      </c>
      <c r="L2056" s="58" t="s">
        <v>7</v>
      </c>
      <c r="M2056" s="58" t="s">
        <v>8</v>
      </c>
      <c r="N2056" s="28" t="s">
        <v>3700</v>
      </c>
      <c r="O2056" s="53" t="s">
        <v>4561</v>
      </c>
      <c r="P2056" s="59" t="s">
        <v>4923</v>
      </c>
      <c r="Q2056" s="21"/>
      <c r="R2056" s="1"/>
      <c r="S2056" s="1" t="str">
        <f aca="false">IF(E2056=F2056,"","NOT EQUAL")</f>
        <v/>
      </c>
      <c r="T2056" s="1" t="str">
        <f aca="false">IF(ISNA(VLOOKUP(P2056,'NEW XEQM.c'!D:D,1,0)),"--",VLOOKUP(P2056,'NEW XEQM.c'!D:G,3,0))</f>
        <v>--</v>
      </c>
      <c r="U2056" s="1" t="s">
        <v>3661</v>
      </c>
      <c r="W2056" s="0" t="e">
        <f aca="false">SUBSTITUTE(IF(AND(T2056="--",FIND("STD",E2056),FIND("fn",C2056)&gt;0,FIND("ITM_",P2056),I2056="CAT_FNCT"),E2056,""),"""","")</f>
        <v>#VALUE!</v>
      </c>
    </row>
    <row r="2057" customFormat="false" ht="15.75" hidden="false" customHeight="false" outlineLevel="0" collapsed="false">
      <c r="A2057" s="23" t="n">
        <f aca="false">IF(B2057=INT(B2057),ROW(),"")</f>
        <v>2057</v>
      </c>
      <c r="B2057" s="24" t="n">
        <f aca="false">IF(AND(MID(C2057,2,1)&lt;&gt;"/",MID(C2057,1,1)="/"),INT(B2056)+1,B2056+0.01)</f>
        <v>2013</v>
      </c>
      <c r="C2057" s="53" t="s">
        <v>4924</v>
      </c>
      <c r="D2057" s="53" t="s">
        <v>1</v>
      </c>
      <c r="E2057" s="54" t="s">
        <v>4925</v>
      </c>
      <c r="F2057" s="54" t="s">
        <v>4925</v>
      </c>
      <c r="G2057" s="55" t="n">
        <v>0</v>
      </c>
      <c r="H2057" s="55" t="n">
        <v>0</v>
      </c>
      <c r="I2057" s="56" t="s">
        <v>4</v>
      </c>
      <c r="J2057" s="54" t="s">
        <v>5</v>
      </c>
      <c r="K2057" s="57" t="s">
        <v>6</v>
      </c>
      <c r="L2057" s="58" t="s">
        <v>7</v>
      </c>
      <c r="M2057" s="58" t="s">
        <v>8</v>
      </c>
      <c r="N2057" s="28" t="s">
        <v>3700</v>
      </c>
      <c r="O2057" s="53" t="s">
        <v>4561</v>
      </c>
      <c r="P2057" s="59" t="s">
        <v>4926</v>
      </c>
      <c r="Q2057" s="21"/>
      <c r="R2057" s="1"/>
      <c r="S2057" s="1" t="str">
        <f aca="false">IF(E2057=F2057,"","NOT EQUAL")</f>
        <v/>
      </c>
      <c r="T2057" s="1" t="str">
        <f aca="false">IF(ISNA(VLOOKUP(P2057,'NEW XEQM.c'!D:D,1,0)),"--",VLOOKUP(P2057,'NEW XEQM.c'!D:G,3,0))</f>
        <v>--</v>
      </c>
      <c r="U2057" s="1" t="s">
        <v>3661</v>
      </c>
      <c r="W2057" s="0" t="e">
        <f aca="false">SUBSTITUTE(IF(AND(T2057="--",FIND("STD",E2057),FIND("fn",C2057)&gt;0,FIND("ITM_",P2057),I2057="CAT_FNCT"),E2057,""),"""","")</f>
        <v>#VALUE!</v>
      </c>
    </row>
    <row r="2058" customFormat="false" ht="15.75" hidden="false" customHeight="false" outlineLevel="0" collapsed="false">
      <c r="A2058" s="23" t="n">
        <f aca="false">IF(B2058=INT(B2058),ROW(),"")</f>
        <v>2058</v>
      </c>
      <c r="B2058" s="24" t="n">
        <f aca="false">IF(AND(MID(C2058,2,1)&lt;&gt;"/",MID(C2058,1,1)="/"),INT(B2057)+1,B2057+0.01)</f>
        <v>2014</v>
      </c>
      <c r="C2058" s="53" t="s">
        <v>4927</v>
      </c>
      <c r="D2058" s="53" t="s">
        <v>1</v>
      </c>
      <c r="E2058" s="54" t="s">
        <v>4928</v>
      </c>
      <c r="F2058" s="54" t="s">
        <v>4928</v>
      </c>
      <c r="G2058" s="55" t="n">
        <v>0</v>
      </c>
      <c r="H2058" s="55" t="n">
        <v>0</v>
      </c>
      <c r="I2058" s="56" t="s">
        <v>4</v>
      </c>
      <c r="J2058" s="54" t="s">
        <v>5</v>
      </c>
      <c r="K2058" s="57" t="s">
        <v>6</v>
      </c>
      <c r="L2058" s="58" t="s">
        <v>7</v>
      </c>
      <c r="M2058" s="58" t="s">
        <v>8</v>
      </c>
      <c r="N2058" s="28" t="s">
        <v>3700</v>
      </c>
      <c r="O2058" s="53" t="s">
        <v>4929</v>
      </c>
      <c r="P2058" s="59" t="s">
        <v>4930</v>
      </c>
      <c r="Q2058" s="21"/>
      <c r="R2058" s="1"/>
      <c r="S2058" s="1" t="str">
        <f aca="false">IF(E2058=F2058,"","NOT EQUAL")</f>
        <v/>
      </c>
      <c r="T2058" s="1" t="str">
        <f aca="false">IF(ISNA(VLOOKUP(P2058,'NEW XEQM.c'!D:D,1,0)),"--",VLOOKUP(P2058,'NEW XEQM.c'!D:G,3,0))</f>
        <v>--</v>
      </c>
      <c r="U2058" s="1" t="s">
        <v>3661</v>
      </c>
      <c r="W2058" s="0" t="e">
        <f aca="false">SUBSTITUTE(IF(AND(T2058="--",FIND("STD",E2058),FIND("fn",C2058)&gt;0,FIND("ITM_",P2058),I2058="CAT_FNCT"),E2058,""),"""","")</f>
        <v>#VALUE!</v>
      </c>
    </row>
    <row r="2059" customFormat="false" ht="15.75" hidden="false" customHeight="false" outlineLevel="0" collapsed="false">
      <c r="A2059" s="23" t="n">
        <f aca="false">IF(B2059=INT(B2059),ROW(),"")</f>
        <v>2059</v>
      </c>
      <c r="B2059" s="24" t="n">
        <f aca="false">IF(AND(MID(C2059,2,1)&lt;&gt;"/",MID(C2059,1,1)="/"),INT(B2058)+1,B2058+0.01)</f>
        <v>2015</v>
      </c>
      <c r="C2059" s="53" t="s">
        <v>4931</v>
      </c>
      <c r="D2059" s="53" t="s">
        <v>1</v>
      </c>
      <c r="E2059" s="54" t="s">
        <v>4932</v>
      </c>
      <c r="F2059" s="54" t="s">
        <v>4932</v>
      </c>
      <c r="G2059" s="55" t="n">
        <v>0</v>
      </c>
      <c r="H2059" s="55" t="n">
        <v>0</v>
      </c>
      <c r="I2059" s="56" t="s">
        <v>4</v>
      </c>
      <c r="J2059" s="54" t="s">
        <v>5</v>
      </c>
      <c r="K2059" s="57" t="s">
        <v>6</v>
      </c>
      <c r="L2059" s="58" t="s">
        <v>7</v>
      </c>
      <c r="M2059" s="58" t="s">
        <v>8</v>
      </c>
      <c r="N2059" s="28" t="s">
        <v>3700</v>
      </c>
      <c r="O2059" s="53" t="s">
        <v>4929</v>
      </c>
      <c r="P2059" s="59" t="s">
        <v>4933</v>
      </c>
      <c r="Q2059" s="21"/>
      <c r="R2059" s="1"/>
      <c r="S2059" s="1" t="str">
        <f aca="false">IF(E2059=F2059,"","NOT EQUAL")</f>
        <v/>
      </c>
      <c r="T2059" s="1" t="str">
        <f aca="false">IF(ISNA(VLOOKUP(P2059,'NEW XEQM.c'!D:D,1,0)),"--",VLOOKUP(P2059,'NEW XEQM.c'!D:G,3,0))</f>
        <v>--</v>
      </c>
      <c r="U2059" s="1" t="s">
        <v>3661</v>
      </c>
      <c r="W2059" s="0" t="e">
        <f aca="false">SUBSTITUTE(IF(AND(T2059="--",FIND("STD",E2059),FIND("fn",C2059)&gt;0,FIND("ITM_",P2059),I2059="CAT_FNCT"),E2059,""),"""","")</f>
        <v>#VALUE!</v>
      </c>
    </row>
    <row r="2060" customFormat="false" ht="15.75" hidden="false" customHeight="false" outlineLevel="0" collapsed="false">
      <c r="A2060" s="23" t="n">
        <f aca="false">IF(B2060=INT(B2060),ROW(),"")</f>
        <v>2060</v>
      </c>
      <c r="B2060" s="24" t="n">
        <f aca="false">IF(AND(MID(C2060,2,1)&lt;&gt;"/",MID(C2060,1,1)="/"),INT(B2059)+1,B2059+0.01)</f>
        <v>2016</v>
      </c>
      <c r="C2060" s="53" t="s">
        <v>4934</v>
      </c>
      <c r="D2060" s="53" t="s">
        <v>1</v>
      </c>
      <c r="E2060" s="54" t="s">
        <v>4935</v>
      </c>
      <c r="F2060" s="54" t="s">
        <v>4935</v>
      </c>
      <c r="G2060" s="55" t="n">
        <v>0</v>
      </c>
      <c r="H2060" s="55" t="n">
        <v>0</v>
      </c>
      <c r="I2060" s="56" t="s">
        <v>4</v>
      </c>
      <c r="J2060" s="54" t="s">
        <v>5</v>
      </c>
      <c r="K2060" s="57" t="s">
        <v>6</v>
      </c>
      <c r="L2060" s="58" t="s">
        <v>7</v>
      </c>
      <c r="M2060" s="58" t="s">
        <v>8</v>
      </c>
      <c r="N2060" s="28" t="s">
        <v>3700</v>
      </c>
      <c r="O2060" s="53"/>
      <c r="P2060" s="59" t="s">
        <v>4936</v>
      </c>
      <c r="Q2060" s="21"/>
      <c r="R2060" s="1"/>
      <c r="S2060" s="1" t="str">
        <f aca="false">IF(E2060=F2060,"","NOT EQUAL")</f>
        <v/>
      </c>
      <c r="T2060" s="1" t="str">
        <f aca="false">IF(ISNA(VLOOKUP(P2060,'NEW XEQM.c'!D:D,1,0)),"--",VLOOKUP(P2060,'NEW XEQM.c'!D:G,3,0))</f>
        <v>--</v>
      </c>
      <c r="U2060" s="1" t="s">
        <v>4915</v>
      </c>
      <c r="W2060" s="0" t="e">
        <f aca="false">SUBSTITUTE(IF(AND(T2060="--",FIND("STD",E2060),FIND("fn",C2060)&gt;0,FIND("ITM_",P2060),I2060="CAT_FNCT"),E2060,""),"""","")</f>
        <v>#VALUE!</v>
      </c>
    </row>
    <row r="2061" customFormat="false" ht="15.75" hidden="false" customHeight="false" outlineLevel="0" collapsed="false">
      <c r="A2061" s="23" t="n">
        <f aca="false">IF(B2061=INT(B2061),ROW(),"")</f>
        <v>2061</v>
      </c>
      <c r="B2061" s="24" t="n">
        <f aca="false">IF(AND(MID(C2061,2,1)&lt;&gt;"/",MID(C2061,1,1)="/"),INT(B2060)+1,B2060+0.01)</f>
        <v>2017</v>
      </c>
      <c r="C2061" s="53" t="s">
        <v>4937</v>
      </c>
      <c r="D2061" s="53" t="s">
        <v>1</v>
      </c>
      <c r="E2061" s="54" t="s">
        <v>4938</v>
      </c>
      <c r="F2061" s="54" t="s">
        <v>4938</v>
      </c>
      <c r="G2061" s="55" t="n">
        <v>0</v>
      </c>
      <c r="H2061" s="55" t="n">
        <v>0</v>
      </c>
      <c r="I2061" s="56" t="s">
        <v>4</v>
      </c>
      <c r="J2061" s="54" t="s">
        <v>5</v>
      </c>
      <c r="K2061" s="57" t="s">
        <v>6</v>
      </c>
      <c r="L2061" s="58" t="s">
        <v>7</v>
      </c>
      <c r="M2061" s="58" t="s">
        <v>8</v>
      </c>
      <c r="N2061" s="28" t="s">
        <v>3700</v>
      </c>
      <c r="O2061" s="53"/>
      <c r="P2061" s="59" t="s">
        <v>4939</v>
      </c>
      <c r="Q2061" s="21"/>
      <c r="R2061" s="1"/>
      <c r="S2061" s="1" t="str">
        <f aca="false">IF(E2061=F2061,"","NOT EQUAL")</f>
        <v/>
      </c>
      <c r="T2061" s="1" t="str">
        <f aca="false">IF(ISNA(VLOOKUP(P2061,'NEW XEQM.c'!D:D,1,0)),"--",VLOOKUP(P2061,'NEW XEQM.c'!D:G,3,0))</f>
        <v>--</v>
      </c>
      <c r="U2061" s="1" t="s">
        <v>4915</v>
      </c>
      <c r="W2061" s="0" t="e">
        <f aca="false">SUBSTITUTE(IF(AND(T2061="--",FIND("STD",E2061),FIND("fn",C2061)&gt;0,FIND("ITM_",P2061),I2061="CAT_FNCT"),E2061,""),"""","")</f>
        <v>#VALUE!</v>
      </c>
    </row>
    <row r="2062" customFormat="false" ht="15.75" hidden="false" customHeight="false" outlineLevel="0" collapsed="false">
      <c r="A2062" s="23" t="n">
        <f aca="false">IF(B2062=INT(B2062),ROW(),"")</f>
        <v>2062</v>
      </c>
      <c r="B2062" s="24" t="n">
        <f aca="false">IF(AND(MID(C2062,2,1)&lt;&gt;"/",MID(C2062,1,1)="/"),INT(B2061)+1,B2061+0.01)</f>
        <v>2018</v>
      </c>
      <c r="C2062" s="53" t="s">
        <v>4219</v>
      </c>
      <c r="D2062" s="25" t="s">
        <v>1</v>
      </c>
      <c r="E2062" s="14" t="s">
        <v>4940</v>
      </c>
      <c r="F2062" s="14" t="s">
        <v>4940</v>
      </c>
      <c r="G2062" s="183" t="n">
        <v>0</v>
      </c>
      <c r="H2062" s="183" t="n">
        <v>0</v>
      </c>
      <c r="I2062" s="56" t="s">
        <v>4</v>
      </c>
      <c r="J2062" s="17" t="s">
        <v>21</v>
      </c>
      <c r="K2062" s="27" t="s">
        <v>6</v>
      </c>
      <c r="L2062" s="28" t="s">
        <v>7</v>
      </c>
      <c r="M2062" s="28" t="s">
        <v>8</v>
      </c>
      <c r="N2062" s="28" t="s">
        <v>3700</v>
      </c>
      <c r="O2062" s="28" t="s">
        <v>4221</v>
      </c>
      <c r="P2062" s="20" t="s">
        <v>4941</v>
      </c>
      <c r="Q2062" s="21"/>
      <c r="R2062" s="1"/>
      <c r="S2062" s="1" t="str">
        <f aca="false">IF(E2062=F2062,"","NOT EQUAL")</f>
        <v/>
      </c>
      <c r="T2062" s="1" t="str">
        <f aca="false">IF(ISNA(VLOOKUP(P2062,'NEW XEQM.c'!D:D,1,0)),"--",VLOOKUP(P2062,'NEW XEQM.c'!D:G,3,0))</f>
        <v>--</v>
      </c>
      <c r="U2062" s="1" t="s">
        <v>4697</v>
      </c>
      <c r="W2062" s="0" t="e">
        <f aca="false">SUBSTITUTE(IF(AND(T2062="--",FIND("STD",E2062),FIND("fn",C2062)&gt;0,FIND("ITM_",P2062),I2062="CAT_FNCT"),E2062,""),"""","")</f>
        <v>#VALUE!</v>
      </c>
    </row>
    <row r="2063" customFormat="false" ht="15.75" hidden="false" customHeight="false" outlineLevel="0" collapsed="false">
      <c r="A2063" s="23" t="n">
        <f aca="false">IF(B2063=INT(B2063),ROW(),"")</f>
        <v>2063</v>
      </c>
      <c r="B2063" s="24" t="n">
        <f aca="false">IF(AND(MID(C2063,2,1)&lt;&gt;"/",MID(C2063,1,1)="/"),INT(B2062)+1,B2062+0.01)</f>
        <v>2019</v>
      </c>
      <c r="C2063" s="53" t="s">
        <v>4219</v>
      </c>
      <c r="D2063" s="25" t="s">
        <v>1</v>
      </c>
      <c r="E2063" s="14" t="s">
        <v>4942</v>
      </c>
      <c r="F2063" s="14" t="s">
        <v>4942</v>
      </c>
      <c r="G2063" s="183" t="n">
        <v>0</v>
      </c>
      <c r="H2063" s="183" t="n">
        <v>0</v>
      </c>
      <c r="I2063" s="56" t="s">
        <v>4</v>
      </c>
      <c r="J2063" s="17" t="s">
        <v>21</v>
      </c>
      <c r="K2063" s="27" t="s">
        <v>6</v>
      </c>
      <c r="L2063" s="28" t="s">
        <v>7</v>
      </c>
      <c r="M2063" s="28" t="s">
        <v>8</v>
      </c>
      <c r="N2063" s="28" t="s">
        <v>3700</v>
      </c>
      <c r="O2063" s="28" t="s">
        <v>4221</v>
      </c>
      <c r="P2063" s="20" t="s">
        <v>4943</v>
      </c>
      <c r="Q2063" s="21"/>
      <c r="R2063" s="1"/>
      <c r="S2063" s="1" t="str">
        <f aca="false">IF(E2063=F2063,"","NOT EQUAL")</f>
        <v/>
      </c>
      <c r="T2063" s="1" t="str">
        <f aca="false">IF(ISNA(VLOOKUP(P2063,'NEW XEQM.c'!D:D,1,0)),"--",VLOOKUP(P2063,'NEW XEQM.c'!D:G,3,0))</f>
        <v>--</v>
      </c>
      <c r="U2063" s="1" t="s">
        <v>4697</v>
      </c>
      <c r="W2063" s="0" t="e">
        <f aca="false">SUBSTITUTE(IF(AND(T2063="--",FIND("STD",E2063),FIND("fn",C2063)&gt;0,FIND("ITM_",P2063),I2063="CAT_FNCT"),E2063,""),"""","")</f>
        <v>#VALUE!</v>
      </c>
    </row>
    <row r="2064" customFormat="false" ht="15.75" hidden="false" customHeight="false" outlineLevel="0" collapsed="false">
      <c r="A2064" s="23" t="n">
        <f aca="false">IF(B2064=INT(B2064),ROW(),"")</f>
        <v>2064</v>
      </c>
      <c r="B2064" s="24" t="n">
        <f aca="false">IF(AND(MID(C2064,2,1)&lt;&gt;"/",MID(C2064,1,1)="/"),INT(B2063)+1,B2063+0.01)</f>
        <v>2020</v>
      </c>
      <c r="C2064" s="68" t="s">
        <v>0</v>
      </c>
      <c r="D2064" s="68" t="s">
        <v>1</v>
      </c>
      <c r="E2064" s="69" t="str">
        <f aca="false">CHAR(34)&amp;IF(B2064&lt;10,"000",IF(B2064&lt;100,"00",IF(B2064&lt;1000,"0","")))&amp;$B2064&amp;CHAR(34)</f>
        <v>"2020"</v>
      </c>
      <c r="F2064" s="70" t="str">
        <f aca="false">E2064</f>
        <v>"2020"</v>
      </c>
      <c r="G2064" s="71" t="n">
        <v>0</v>
      </c>
      <c r="H2064" s="71" t="n">
        <v>0</v>
      </c>
      <c r="I2064" s="44" t="s">
        <v>243</v>
      </c>
      <c r="J2064" s="86" t="s">
        <v>5</v>
      </c>
      <c r="K2064" s="72" t="s">
        <v>6</v>
      </c>
      <c r="L2064" s="73" t="s">
        <v>7</v>
      </c>
      <c r="M2064" s="74" t="s">
        <v>244</v>
      </c>
      <c r="N2064" s="28"/>
      <c r="O2064" s="74"/>
      <c r="P2064" s="20" t="str">
        <f aca="false">"MNU_"&amp;IF(B2064&lt;10,"000",IF(B2064&lt;100,"00",IF(B2064&lt;1000,"0","")))&amp;$B2064</f>
        <v>MNU_2020</v>
      </c>
      <c r="Q2064" s="21"/>
      <c r="R2064" s="1"/>
      <c r="S2064" s="1" t="str">
        <f aca="false">IF(E2064=F2064,"","NOT EQUAL")</f>
        <v/>
      </c>
      <c r="T2064" s="1" t="str">
        <f aca="false">IF(ISNA(VLOOKUP(P2064,'NEW XEQM.c'!D:D,1,0)),"--",VLOOKUP(P2064,'NEW XEQM.c'!D:G,3,0))</f>
        <v>--</v>
      </c>
      <c r="U2064" s="1"/>
      <c r="W2064" s="0" t="e">
        <f aca="false">SUBSTITUTE(IF(AND(T2064="--",FIND("STD",E2064),FIND("fn",C2064)&gt;0,FIND("ITM_",P2064),I2064="CAT_FNCT"),E2064,""),"""","")</f>
        <v>#VALUE!</v>
      </c>
    </row>
    <row r="2065" customFormat="false" ht="15.75" hidden="false" customHeight="false" outlineLevel="0" collapsed="false">
      <c r="A2065" s="23" t="n">
        <f aca="false">IF(B2065=INT(B2065),ROW(),"")</f>
        <v>2065</v>
      </c>
      <c r="B2065" s="24" t="n">
        <f aca="false">IF(AND(MID(C2065,2,1)&lt;&gt;"/",MID(C2065,1,1)="/"),INT(B2064)+1,B2064+0.01)</f>
        <v>2021</v>
      </c>
      <c r="C2065" s="53" t="s">
        <v>4944</v>
      </c>
      <c r="D2065" s="53" t="s">
        <v>1</v>
      </c>
      <c r="E2065" s="149" t="s">
        <v>4945</v>
      </c>
      <c r="F2065" s="149" t="s">
        <v>4945</v>
      </c>
      <c r="G2065" s="47" t="n">
        <v>0</v>
      </c>
      <c r="H2065" s="47" t="n">
        <v>0</v>
      </c>
      <c r="I2065" s="44" t="s">
        <v>20</v>
      </c>
      <c r="J2065" s="17" t="s">
        <v>21</v>
      </c>
      <c r="K2065" s="27" t="s">
        <v>22</v>
      </c>
      <c r="L2065" s="28" t="s">
        <v>7</v>
      </c>
      <c r="M2065" s="28" t="s">
        <v>8</v>
      </c>
      <c r="N2065" s="28" t="s">
        <v>3700</v>
      </c>
      <c r="O2065" s="28"/>
      <c r="P2065" s="20" t="s">
        <v>4946</v>
      </c>
      <c r="Q2065" s="21"/>
      <c r="R2065" s="1"/>
      <c r="S2065" s="1" t="str">
        <f aca="false">IF(E2065=F2065,"","NOT EQUAL")</f>
        <v/>
      </c>
      <c r="T2065" s="1" t="str">
        <f aca="false">IF(ISNA(VLOOKUP(P2065,'NEW XEQM.c'!D:D,1,0)),"--",VLOOKUP(P2065,'NEW XEQM.c'!D:G,3,0))</f>
        <v>--</v>
      </c>
      <c r="U2065" s="1" t="s">
        <v>3661</v>
      </c>
      <c r="W2065" s="0" t="e">
        <f aca="false">SUBSTITUTE(IF(AND(T2065="--",FIND("STD",E2065),FIND("fn",C2065)&gt;0,FIND("ITM_",P2065),I2065="CAT_FNCT"),E2065,""),"""","")</f>
        <v>#VALUE!</v>
      </c>
    </row>
    <row r="2066" customFormat="false" ht="15.75" hidden="false" customHeight="false" outlineLevel="0" collapsed="false">
      <c r="A2066" s="23" t="n">
        <f aca="false">IF(B2066=INT(B2066),ROW(),"")</f>
        <v>2066</v>
      </c>
      <c r="B2066" s="24" t="n">
        <f aca="false">IF(AND(MID(C2066,2,1)&lt;&gt;"/",MID(C2066,1,1)="/"),INT(B2065)+1,B2065+0.01)</f>
        <v>2022</v>
      </c>
      <c r="C2066" s="53" t="s">
        <v>4947</v>
      </c>
      <c r="D2066" s="53" t="s">
        <v>4948</v>
      </c>
      <c r="E2066" s="221" t="s">
        <v>4949</v>
      </c>
      <c r="F2066" s="221" t="s">
        <v>4949</v>
      </c>
      <c r="G2066" s="222" t="n">
        <v>0</v>
      </c>
      <c r="H2066" s="222" t="n">
        <v>0</v>
      </c>
      <c r="I2066" s="56" t="s">
        <v>20</v>
      </c>
      <c r="J2066" s="221" t="s">
        <v>5</v>
      </c>
      <c r="K2066" s="2" t="s">
        <v>6</v>
      </c>
      <c r="L2066" s="224" t="s">
        <v>7</v>
      </c>
      <c r="M2066" s="224" t="s">
        <v>244</v>
      </c>
      <c r="N2066" s="28" t="s">
        <v>4335</v>
      </c>
      <c r="O2066" s="53"/>
      <c r="P2066" s="20" t="s">
        <v>4950</v>
      </c>
      <c r="Q2066" s="21"/>
      <c r="R2066" s="1"/>
      <c r="S2066" s="1" t="str">
        <f aca="false">IF(E2066=F2066,"","NOT EQUAL")</f>
        <v/>
      </c>
      <c r="T2066" s="1" t="str">
        <f aca="false">IF(ISNA(VLOOKUP(P2066,'NEW XEQM.c'!D:D,1,0)),"--",VLOOKUP(P2066,'NEW XEQM.c'!D:G,3,0))</f>
        <v>--</v>
      </c>
      <c r="U2066" s="1" t="s">
        <v>3661</v>
      </c>
      <c r="W2066" s="0" t="e">
        <f aca="false">SUBSTITUTE(IF(AND(T2066="--",FIND("STD",E2066),FIND("fn",C2066)&gt;0,FIND("ITM_",P2066),I2066="CAT_FNCT"),E2066,""),"""","")</f>
        <v>#VALUE!</v>
      </c>
    </row>
    <row r="2067" customFormat="false" ht="15.75" hidden="false" customHeight="false" outlineLevel="0" collapsed="false">
      <c r="A2067" s="23" t="n">
        <f aca="false">IF(B2067=INT(B2067),ROW(),"")</f>
        <v>2067</v>
      </c>
      <c r="B2067" s="24" t="n">
        <f aca="false">IF(AND(MID(C2067,2,1)&lt;&gt;"/",MID(C2067,1,1)="/"),INT(B2066)+1,B2066+0.01)</f>
        <v>2023</v>
      </c>
      <c r="C2067" s="53" t="s">
        <v>4685</v>
      </c>
      <c r="D2067" s="53" t="s">
        <v>4951</v>
      </c>
      <c r="E2067" s="236" t="s">
        <v>4952</v>
      </c>
      <c r="F2067" s="236" t="s">
        <v>4952</v>
      </c>
      <c r="G2067" s="237" t="n">
        <v>0</v>
      </c>
      <c r="H2067" s="237" t="n">
        <v>0</v>
      </c>
      <c r="I2067" s="56" t="s">
        <v>4</v>
      </c>
      <c r="J2067" s="236" t="s">
        <v>5</v>
      </c>
      <c r="K2067" s="238" t="s">
        <v>6</v>
      </c>
      <c r="L2067" s="239" t="s">
        <v>7</v>
      </c>
      <c r="M2067" s="239" t="s">
        <v>244</v>
      </c>
      <c r="N2067" s="28" t="s">
        <v>3700</v>
      </c>
      <c r="O2067" s="240"/>
      <c r="P2067" s="59" t="s">
        <v>4953</v>
      </c>
      <c r="Q2067" s="21"/>
      <c r="R2067" s="1"/>
      <c r="S2067" s="1" t="str">
        <f aca="false">IF(E2067=F2067,"","NOT EQUAL")</f>
        <v/>
      </c>
      <c r="T2067" s="1" t="str">
        <f aca="false">IF(ISNA(VLOOKUP(P2067,'NEW XEQM.c'!D:D,1,0)),"--",VLOOKUP(P2067,'NEW XEQM.c'!D:G,3,0))</f>
        <v>--</v>
      </c>
      <c r="U2067" s="1" t="s">
        <v>4625</v>
      </c>
      <c r="W2067" s="0" t="e">
        <f aca="false">SUBSTITUTE(IF(AND(T2067="--",FIND("STD",E2067),FIND("fn",C2067)&gt;0,FIND("ITM_",P2067),I2067="CAT_FNCT"),E2067,""),"""","")</f>
        <v>#VALUE!</v>
      </c>
    </row>
    <row r="2068" customFormat="false" ht="15.75" hidden="false" customHeight="false" outlineLevel="0" collapsed="false">
      <c r="A2068" s="23" t="n">
        <f aca="false">IF(B2068=INT(B2068),ROW(),"")</f>
        <v>2068</v>
      </c>
      <c r="B2068" s="24" t="n">
        <f aca="false">IF(AND(MID(C2068,2,1)&lt;&gt;"/",MID(C2068,1,1)="/"),INT(B2067)+1,B2067+0.01)</f>
        <v>2024</v>
      </c>
      <c r="C2068" s="53" t="s">
        <v>4685</v>
      </c>
      <c r="D2068" s="53" t="s">
        <v>4954</v>
      </c>
      <c r="E2068" s="236" t="s">
        <v>4955</v>
      </c>
      <c r="F2068" s="236" t="s">
        <v>4955</v>
      </c>
      <c r="G2068" s="237" t="n">
        <v>0</v>
      </c>
      <c r="H2068" s="237" t="n">
        <v>0</v>
      </c>
      <c r="I2068" s="56" t="s">
        <v>4</v>
      </c>
      <c r="J2068" s="236" t="s">
        <v>5</v>
      </c>
      <c r="K2068" s="238" t="s">
        <v>6</v>
      </c>
      <c r="L2068" s="239" t="s">
        <v>7</v>
      </c>
      <c r="M2068" s="239" t="s">
        <v>244</v>
      </c>
      <c r="N2068" s="28" t="s">
        <v>3700</v>
      </c>
      <c r="O2068" s="240"/>
      <c r="P2068" s="59" t="s">
        <v>4956</v>
      </c>
      <c r="Q2068" s="21"/>
      <c r="R2068" s="1"/>
      <c r="S2068" s="1" t="str">
        <f aca="false">IF(E2068=F2068,"","NOT EQUAL")</f>
        <v/>
      </c>
      <c r="T2068" s="1" t="str">
        <f aca="false">IF(ISNA(VLOOKUP(P2068,'NEW XEQM.c'!D:D,1,0)),"--",VLOOKUP(P2068,'NEW XEQM.c'!D:G,3,0))</f>
        <v>--</v>
      </c>
      <c r="U2068" s="1" t="s">
        <v>4625</v>
      </c>
      <c r="W2068" s="0" t="e">
        <f aca="false">SUBSTITUTE(IF(AND(T2068="--",FIND("STD",E2068),FIND("fn",C2068)&gt;0,FIND("ITM_",P2068),I2068="CAT_FNCT"),E2068,""),"""","")</f>
        <v>#VALUE!</v>
      </c>
    </row>
    <row r="2069" customFormat="false" ht="15.75" hidden="false" customHeight="false" outlineLevel="0" collapsed="false">
      <c r="A2069" s="23" t="n">
        <f aca="false">IF(B2069=INT(B2069),ROW(),"")</f>
        <v>2069</v>
      </c>
      <c r="B2069" s="24" t="n">
        <f aca="false">IF(AND(MID(C2069,2,1)&lt;&gt;"/",MID(C2069,1,1)="/"),INT(B2068)+1,B2068+0.01)</f>
        <v>2025</v>
      </c>
      <c r="C2069" s="53" t="s">
        <v>4685</v>
      </c>
      <c r="D2069" s="53" t="s">
        <v>4957</v>
      </c>
      <c r="E2069" s="236" t="s">
        <v>4958</v>
      </c>
      <c r="F2069" s="236" t="s">
        <v>4958</v>
      </c>
      <c r="G2069" s="237" t="n">
        <v>0</v>
      </c>
      <c r="H2069" s="237" t="n">
        <v>0</v>
      </c>
      <c r="I2069" s="56" t="s">
        <v>4</v>
      </c>
      <c r="J2069" s="236" t="s">
        <v>5</v>
      </c>
      <c r="K2069" s="238" t="s">
        <v>6</v>
      </c>
      <c r="L2069" s="239" t="s">
        <v>7</v>
      </c>
      <c r="M2069" s="239" t="s">
        <v>244</v>
      </c>
      <c r="N2069" s="28" t="s">
        <v>3700</v>
      </c>
      <c r="O2069" s="240"/>
      <c r="P2069" s="59" t="s">
        <v>4959</v>
      </c>
      <c r="Q2069" s="21"/>
      <c r="R2069" s="1"/>
      <c r="S2069" s="1" t="str">
        <f aca="false">IF(E2069=F2069,"","NOT EQUAL")</f>
        <v/>
      </c>
      <c r="T2069" s="1" t="str">
        <f aca="false">IF(ISNA(VLOOKUP(P2069,'NEW XEQM.c'!D:D,1,0)),"--",VLOOKUP(P2069,'NEW XEQM.c'!D:G,3,0))</f>
        <v>--</v>
      </c>
      <c r="U2069" s="1" t="s">
        <v>4625</v>
      </c>
      <c r="W2069" s="0" t="e">
        <f aca="false">SUBSTITUTE(IF(AND(T2069="--",FIND("STD",E2069),FIND("fn",C2069)&gt;0,FIND("ITM_",P2069),I2069="CAT_FNCT"),E2069,""),"""","")</f>
        <v>#VALUE!</v>
      </c>
    </row>
    <row r="2070" customFormat="false" ht="15.75" hidden="false" customHeight="false" outlineLevel="0" collapsed="false">
      <c r="A2070" s="23" t="n">
        <f aca="false">IF(B2070=INT(B2070),ROW(),"")</f>
        <v>2070</v>
      </c>
      <c r="B2070" s="24" t="n">
        <f aca="false">IF(AND(MID(C2070,2,1)&lt;&gt;"/",MID(C2070,1,1)="/"),INT(B2069)+1,B2069+0.01)</f>
        <v>2026</v>
      </c>
      <c r="C2070" s="53" t="s">
        <v>4960</v>
      </c>
      <c r="D2070" s="53" t="s">
        <v>1</v>
      </c>
      <c r="E2070" s="54" t="s">
        <v>4961</v>
      </c>
      <c r="F2070" s="54" t="s">
        <v>4961</v>
      </c>
      <c r="G2070" s="55" t="n">
        <v>0</v>
      </c>
      <c r="H2070" s="55" t="n">
        <v>0</v>
      </c>
      <c r="I2070" s="56" t="s">
        <v>4</v>
      </c>
      <c r="J2070" s="54" t="s">
        <v>5</v>
      </c>
      <c r="K2070" s="57" t="s">
        <v>6</v>
      </c>
      <c r="L2070" s="58" t="s">
        <v>7</v>
      </c>
      <c r="M2070" s="58" t="s">
        <v>244</v>
      </c>
      <c r="N2070" s="28" t="s">
        <v>3700</v>
      </c>
      <c r="O2070" s="53" t="s">
        <v>4561</v>
      </c>
      <c r="P2070" s="59" t="s">
        <v>4962</v>
      </c>
      <c r="Q2070" s="21"/>
      <c r="R2070" s="1"/>
      <c r="S2070" s="1" t="str">
        <f aca="false">IF(E2070=F2070,"","NOT EQUAL")</f>
        <v/>
      </c>
      <c r="T2070" s="1" t="str">
        <f aca="false">IF(ISNA(VLOOKUP(P2070,'NEW XEQM.c'!D:D,1,0)),"--",VLOOKUP(P2070,'NEW XEQM.c'!D:G,3,0))</f>
        <v>P_INT</v>
      </c>
      <c r="U2070" s="1" t="s">
        <v>4915</v>
      </c>
      <c r="W2070" s="0" t="str">
        <f aca="false">SUBSTITUTE(IF(AND(T2070="--",FIND("STD",E2070),FIND("fn",C2070)&gt;0,FIND("ITM_",P2070),I2070="CAT_FNCT"),E2070,""),"""","")</f>
        <v/>
      </c>
    </row>
    <row r="2071" customFormat="false" ht="15.75" hidden="false" customHeight="false" outlineLevel="0" collapsed="false">
      <c r="A2071" s="23" t="n">
        <f aca="false">IF(B2071=INT(B2071),ROW(),"")</f>
        <v>2071</v>
      </c>
      <c r="B2071" s="24" t="n">
        <f aca="false">IF(AND(MID(C2071,2,1)&lt;&gt;"/",MID(C2071,1,1)="/"),INT(B2070)+1,B2070+0.01)</f>
        <v>2027</v>
      </c>
      <c r="C2071" s="53" t="s">
        <v>4963</v>
      </c>
      <c r="D2071" s="53" t="s">
        <v>1</v>
      </c>
      <c r="E2071" s="54" t="s">
        <v>4964</v>
      </c>
      <c r="F2071" s="54" t="s">
        <v>4964</v>
      </c>
      <c r="G2071" s="55" t="n">
        <v>0</v>
      </c>
      <c r="H2071" s="55" t="n">
        <v>0</v>
      </c>
      <c r="I2071" s="56" t="s">
        <v>4</v>
      </c>
      <c r="J2071" s="54" t="s">
        <v>5</v>
      </c>
      <c r="K2071" s="57" t="s">
        <v>6</v>
      </c>
      <c r="L2071" s="58" t="s">
        <v>7</v>
      </c>
      <c r="M2071" s="58" t="s">
        <v>244</v>
      </c>
      <c r="N2071" s="28" t="s">
        <v>3700</v>
      </c>
      <c r="O2071" s="53" t="s">
        <v>4561</v>
      </c>
      <c r="P2071" s="59" t="s">
        <v>4965</v>
      </c>
      <c r="Q2071" s="21"/>
      <c r="R2071" s="1"/>
      <c r="S2071" s="1" t="str">
        <f aca="false">IF(E2071=F2071,"","NOT EQUAL")</f>
        <v/>
      </c>
      <c r="T2071" s="1" t="str">
        <f aca="false">IF(ISNA(VLOOKUP(P2071,'NEW XEQM.c'!D:D,1,0)),"--",VLOOKUP(P2071,'NEW XEQM.c'!D:G,3,0))</f>
        <v>P_DIFF</v>
      </c>
      <c r="U2071" s="1" t="s">
        <v>4915</v>
      </c>
      <c r="W2071" s="0" t="str">
        <f aca="false">SUBSTITUTE(IF(AND(T2071="--",FIND("STD",E2071),FIND("fn",C2071)&gt;0,FIND("ITM_",P2071),I2071="CAT_FNCT"),E2071,""),"""","")</f>
        <v/>
      </c>
    </row>
    <row r="2072" customFormat="false" ht="15.75" hidden="false" customHeight="false" outlineLevel="0" collapsed="false">
      <c r="A2072" s="23" t="n">
        <f aca="false">IF(B2072=INT(B2072),ROW(),"")</f>
        <v>2072</v>
      </c>
      <c r="B2072" s="24" t="n">
        <f aca="false">IF(AND(MID(C2072,2,1)&lt;&gt;"/",MID(C2072,1,1)="/"),INT(B2071)+1,B2071+0.01)</f>
        <v>2028</v>
      </c>
      <c r="C2072" s="53" t="s">
        <v>4966</v>
      </c>
      <c r="D2072" s="53" t="s">
        <v>1</v>
      </c>
      <c r="E2072" s="54" t="s">
        <v>4967</v>
      </c>
      <c r="F2072" s="54" t="s">
        <v>4967</v>
      </c>
      <c r="G2072" s="55" t="n">
        <v>0</v>
      </c>
      <c r="H2072" s="55" t="n">
        <v>0</v>
      </c>
      <c r="I2072" s="56" t="s">
        <v>4</v>
      </c>
      <c r="J2072" s="54" t="s">
        <v>5</v>
      </c>
      <c r="K2072" s="57" t="s">
        <v>6</v>
      </c>
      <c r="L2072" s="58" t="s">
        <v>7</v>
      </c>
      <c r="M2072" s="58" t="s">
        <v>244</v>
      </c>
      <c r="N2072" s="28" t="s">
        <v>3700</v>
      </c>
      <c r="O2072" s="53" t="s">
        <v>4561</v>
      </c>
      <c r="P2072" s="59" t="s">
        <v>4968</v>
      </c>
      <c r="Q2072" s="21"/>
      <c r="R2072" s="1"/>
      <c r="S2072" s="1" t="str">
        <f aca="false">IF(E2072=F2072,"","NOT EQUAL")</f>
        <v/>
      </c>
      <c r="T2072" s="1" t="str">
        <f aca="false">IF(ISNA(VLOOKUP(P2072,'NEW XEQM.c'!D:D,1,0)),"--",VLOOKUP(P2072,'NEW XEQM.c'!D:G,3,0))</f>
        <v>P_RMS</v>
      </c>
      <c r="U2072" s="1" t="s">
        <v>4915</v>
      </c>
      <c r="W2072" s="0" t="e">
        <f aca="false">SUBSTITUTE(IF(AND(T2072="--",FIND("STD",E2072),FIND("fn",C2072)&gt;0,FIND("ITM_",P2072),I2072="CAT_FNCT"),E2072,""),"""","")</f>
        <v>#VALUE!</v>
      </c>
    </row>
    <row r="2073" customFormat="false" ht="15.75" hidden="false" customHeight="false" outlineLevel="0" collapsed="false">
      <c r="A2073" s="23" t="n">
        <f aca="false">IF(B2073=INT(B2073),ROW(),"")</f>
        <v>2073</v>
      </c>
      <c r="B2073" s="24" t="n">
        <f aca="false">IF(AND(MID(C2073,2,1)&lt;&gt;"/",MID(C2073,1,1)="/"),INT(B2072)+1,B2072+0.01)</f>
        <v>2029</v>
      </c>
      <c r="C2073" s="53" t="s">
        <v>4969</v>
      </c>
      <c r="D2073" s="53" t="s">
        <v>1</v>
      </c>
      <c r="E2073" s="54" t="s">
        <v>4970</v>
      </c>
      <c r="F2073" s="54" t="s">
        <v>4970</v>
      </c>
      <c r="G2073" s="55" t="n">
        <v>0</v>
      </c>
      <c r="H2073" s="55" t="n">
        <v>0</v>
      </c>
      <c r="I2073" s="56" t="s">
        <v>4</v>
      </c>
      <c r="J2073" s="54" t="s">
        <v>5</v>
      </c>
      <c r="K2073" s="57" t="s">
        <v>6</v>
      </c>
      <c r="L2073" s="58" t="s">
        <v>7</v>
      </c>
      <c r="M2073" s="58" t="s">
        <v>244</v>
      </c>
      <c r="N2073" s="28" t="s">
        <v>3700</v>
      </c>
      <c r="O2073" s="53" t="s">
        <v>4561</v>
      </c>
      <c r="P2073" s="59" t="s">
        <v>4971</v>
      </c>
      <c r="Q2073" s="21"/>
      <c r="R2073" s="1"/>
      <c r="S2073" s="1" t="str">
        <f aca="false">IF(E2073=F2073,"","NOT EQUAL")</f>
        <v/>
      </c>
      <c r="T2073" s="1" t="str">
        <f aca="false">IF(ISNA(VLOOKUP(P2073,'NEW XEQM.c'!D:D,1,0)),"--",VLOOKUP(P2073,'NEW XEQM.c'!D:G,3,0))</f>
        <v>P_SHADE</v>
      </c>
      <c r="U2073" s="1" t="s">
        <v>4915</v>
      </c>
      <c r="W2073" s="0" t="str">
        <f aca="false">SUBSTITUTE(IF(AND(T2073="--",FIND("STD",E2073),FIND("fn",C2073)&gt;0,FIND("ITM_",P2073),I2073="CAT_FNCT"),E2073,""),"""","")</f>
        <v/>
      </c>
    </row>
    <row r="2074" customFormat="false" ht="15.75" hidden="false" customHeight="false" outlineLevel="0" collapsed="false">
      <c r="A2074" s="23" t="n">
        <f aca="false">IF(B2074=INT(B2074),ROW(),"")</f>
        <v>2074</v>
      </c>
      <c r="B2074" s="24" t="n">
        <f aca="false">IF(AND(MID(C2074,2,1)&lt;&gt;"/",MID(C2074,1,1)="/"),INT(B2073)+1,B2073+0.01)</f>
        <v>2030</v>
      </c>
      <c r="C2074" s="53" t="s">
        <v>0</v>
      </c>
      <c r="D2074" s="53" t="s">
        <v>1</v>
      </c>
      <c r="E2074" s="54" t="s">
        <v>4972</v>
      </c>
      <c r="F2074" s="54" t="s">
        <v>4972</v>
      </c>
      <c r="G2074" s="55" t="n">
        <v>0</v>
      </c>
      <c r="H2074" s="55" t="n">
        <v>0</v>
      </c>
      <c r="I2074" s="56" t="s">
        <v>2741</v>
      </c>
      <c r="J2074" s="54" t="s">
        <v>5</v>
      </c>
      <c r="K2074" s="57" t="s">
        <v>6</v>
      </c>
      <c r="L2074" s="58" t="s">
        <v>7</v>
      </c>
      <c r="M2074" s="58" t="s">
        <v>244</v>
      </c>
      <c r="N2074" s="28" t="s">
        <v>3700</v>
      </c>
      <c r="O2074" s="53"/>
      <c r="P2074" s="59" t="s">
        <v>4973</v>
      </c>
      <c r="Q2074" s="21"/>
      <c r="R2074" s="1"/>
      <c r="S2074" s="1" t="str">
        <f aca="false">IF(E2074=F2074,"","NOT EQUAL")</f>
        <v/>
      </c>
      <c r="T2074" s="1" t="str">
        <f aca="false">IF(ISNA(VLOOKUP(P2074,'NEW XEQM.c'!D:D,1,0)),"--",VLOOKUP(P2074,'NEW XEQM.c'!D:G,3,0))</f>
        <v>--</v>
      </c>
      <c r="U2074" s="1"/>
      <c r="W2074" s="0" t="e">
        <f aca="false">SUBSTITUTE(IF(AND(T2074="--",FIND("STD",E2074),FIND("fn",C2074)&gt;0,FIND("ITM_",P2074),I2074="CAT_FNCT"),E2074,""),"""","")</f>
        <v>#VALUE!</v>
      </c>
    </row>
    <row r="2075" customFormat="false" ht="15.75" hidden="false" customHeight="false" outlineLevel="0" collapsed="false">
      <c r="A2075" s="23" t="n">
        <f aca="false">IF(B2075=INT(B2075),ROW(),"")</f>
        <v>2075</v>
      </c>
      <c r="B2075" s="24" t="n">
        <f aca="false">IF(AND(MID(C2075,2,1)&lt;&gt;"/",MID(C2075,1,1)="/"),INT(B2074)+1,B2074+0.01)</f>
        <v>2031</v>
      </c>
      <c r="C2075" s="53" t="s">
        <v>4333</v>
      </c>
      <c r="D2075" s="53" t="s">
        <v>4974</v>
      </c>
      <c r="E2075" s="54" t="s">
        <v>4975</v>
      </c>
      <c r="F2075" s="54" t="s">
        <v>4975</v>
      </c>
      <c r="G2075" s="55" t="n">
        <v>0</v>
      </c>
      <c r="H2075" s="55" t="n">
        <v>0</v>
      </c>
      <c r="I2075" s="223" t="s">
        <v>4</v>
      </c>
      <c r="J2075" s="54" t="s">
        <v>5</v>
      </c>
      <c r="K2075" s="57" t="s">
        <v>6</v>
      </c>
      <c r="L2075" s="58" t="s">
        <v>7</v>
      </c>
      <c r="M2075" s="58" t="s">
        <v>244</v>
      </c>
      <c r="N2075" s="28" t="s">
        <v>4335</v>
      </c>
      <c r="O2075" s="53"/>
      <c r="P2075" s="59" t="s">
        <v>4976</v>
      </c>
      <c r="Q2075" s="21"/>
      <c r="R2075" s="1"/>
      <c r="S2075" s="1" t="str">
        <f aca="false">IF(E2075=F2075,"","NOT EQUAL")</f>
        <v/>
      </c>
      <c r="T2075" s="1" t="str">
        <f aca="false">IF(ISNA(VLOOKUP(P2075,'NEW XEQM.c'!D:D,1,0)),"--",VLOOKUP(P2075,'NEW XEQM.c'!D:G,3,0))</f>
        <v>--</v>
      </c>
      <c r="U2075" s="1"/>
      <c r="W2075" s="0" t="e">
        <f aca="false">SUBSTITUTE(IF(AND(T2075="--",FIND("STD",E2075),FIND("fn",C2075)&gt;0,FIND("ITM_",P2075),I2075="CAT_FNCT"),E2075,""),"""","")</f>
        <v>#VALUE!</v>
      </c>
    </row>
    <row r="2076" customFormat="false" ht="15.75" hidden="false" customHeight="false" outlineLevel="0" collapsed="false">
      <c r="A2076" s="23" t="n">
        <f aca="false">IF(B2076=INT(B2076),ROW(),"")</f>
        <v>2076</v>
      </c>
      <c r="B2076" s="24" t="n">
        <f aca="false">IF(AND(MID(C2076,2,1)&lt;&gt;"/",MID(C2076,1,1)="/"),INT(B2075)+1,B2075+0.01)</f>
        <v>2032</v>
      </c>
      <c r="C2076" s="53" t="s">
        <v>0</v>
      </c>
      <c r="D2076" s="53" t="s">
        <v>1</v>
      </c>
      <c r="E2076" s="164" t="s">
        <v>2</v>
      </c>
      <c r="F2076" s="54" t="s">
        <v>4977</v>
      </c>
      <c r="G2076" s="55" t="n">
        <v>0</v>
      </c>
      <c r="H2076" s="55" t="n">
        <v>0</v>
      </c>
      <c r="I2076" s="56" t="s">
        <v>4</v>
      </c>
      <c r="J2076" s="54" t="s">
        <v>5</v>
      </c>
      <c r="K2076" s="57" t="s">
        <v>6</v>
      </c>
      <c r="L2076" s="58" t="s">
        <v>7</v>
      </c>
      <c r="M2076" s="28" t="s">
        <v>8</v>
      </c>
      <c r="N2076" s="28" t="s">
        <v>3700</v>
      </c>
      <c r="O2076" s="53"/>
      <c r="P2076" s="59" t="s">
        <v>4978</v>
      </c>
      <c r="Q2076" s="21"/>
      <c r="R2076" s="1"/>
      <c r="S2076" s="1" t="str">
        <f aca="false">IF(E2076=F2076,"","NOT EQUAL")</f>
        <v>NOT EQUAL</v>
      </c>
      <c r="T2076" s="1" t="str">
        <f aca="false">IF(ISNA(VLOOKUP(P2076,'NEW XEQM.c'!D:D,1,0)),"--",VLOOKUP(P2076,'NEW XEQM.c'!D:G,3,0))</f>
        <v>--</v>
      </c>
      <c r="U2076" s="1"/>
      <c r="W2076" s="0" t="e">
        <f aca="false">SUBSTITUTE(IF(AND(T2076="--",FIND("STD",E2076),FIND("fn",C2076)&gt;0,FIND("ITM_",P2076),I2076="CAT_FNCT"),E2076,""),"""","")</f>
        <v>#VALUE!</v>
      </c>
    </row>
    <row r="2077" customFormat="false" ht="15.75" hidden="false" customHeight="false" outlineLevel="0" collapsed="false">
      <c r="A2077" s="23" t="n">
        <f aca="false">IF(B2077=INT(B2077),ROW(),"")</f>
        <v>2077</v>
      </c>
      <c r="B2077" s="24" t="n">
        <f aca="false">IF(AND(MID(C2077,2,1)&lt;&gt;"/",MID(C2077,1,1)="/"),INT(B2076)+1,B2076+0.01)</f>
        <v>2033</v>
      </c>
      <c r="C2077" s="53" t="s">
        <v>0</v>
      </c>
      <c r="D2077" s="53" t="s">
        <v>1</v>
      </c>
      <c r="E2077" s="164" t="s">
        <v>2</v>
      </c>
      <c r="F2077" s="54" t="s">
        <v>4979</v>
      </c>
      <c r="G2077" s="55" t="n">
        <v>0</v>
      </c>
      <c r="H2077" s="55" t="n">
        <v>0</v>
      </c>
      <c r="I2077" s="56" t="s">
        <v>4</v>
      </c>
      <c r="J2077" s="54" t="s">
        <v>5</v>
      </c>
      <c r="K2077" s="57" t="s">
        <v>6</v>
      </c>
      <c r="L2077" s="58" t="s">
        <v>7</v>
      </c>
      <c r="M2077" s="28" t="s">
        <v>8</v>
      </c>
      <c r="N2077" s="28" t="s">
        <v>3700</v>
      </c>
      <c r="O2077" s="53"/>
      <c r="P2077" s="59" t="s">
        <v>4980</v>
      </c>
      <c r="Q2077" s="21"/>
      <c r="R2077" s="1"/>
      <c r="S2077" s="1" t="str">
        <f aca="false">IF(E2077=F2077,"","NOT EQUAL")</f>
        <v>NOT EQUAL</v>
      </c>
      <c r="T2077" s="1" t="str">
        <f aca="false">IF(ISNA(VLOOKUP(P2077,'NEW XEQM.c'!D:D,1,0)),"--",VLOOKUP(P2077,'NEW XEQM.c'!D:G,3,0))</f>
        <v>--</v>
      </c>
      <c r="U2077" s="1"/>
      <c r="W2077" s="0" t="e">
        <f aca="false">SUBSTITUTE(IF(AND(T2077="--",FIND("STD",E2077),FIND("fn",C2077)&gt;0,FIND("ITM_",P2077),I2077="CAT_FNCT"),E2077,""),"""","")</f>
        <v>#VALUE!</v>
      </c>
    </row>
    <row r="2078" customFormat="false" ht="15.75" hidden="false" customHeight="false" outlineLevel="0" collapsed="false">
      <c r="A2078" s="23" t="n">
        <f aca="false">IF(B2078=INT(B2078),ROW(),"")</f>
        <v>2078</v>
      </c>
      <c r="B2078" s="24" t="n">
        <f aca="false">IF(AND(MID(C2078,2,1)&lt;&gt;"/",MID(C2078,1,1)="/"),INT(B2077)+1,B2077+0.01)</f>
        <v>2034</v>
      </c>
      <c r="C2078" s="53" t="s">
        <v>1376</v>
      </c>
      <c r="D2078" s="53" t="s">
        <v>4981</v>
      </c>
      <c r="E2078" s="164" t="s">
        <v>2</v>
      </c>
      <c r="F2078" s="54" t="s">
        <v>2482</v>
      </c>
      <c r="G2078" s="55" t="n">
        <v>0</v>
      </c>
      <c r="H2078" s="55" t="n">
        <v>0</v>
      </c>
      <c r="I2078" s="56" t="s">
        <v>4</v>
      </c>
      <c r="J2078" s="54" t="s">
        <v>5</v>
      </c>
      <c r="K2078" s="57" t="s">
        <v>6</v>
      </c>
      <c r="L2078" s="58" t="s">
        <v>7</v>
      </c>
      <c r="M2078" s="58" t="s">
        <v>244</v>
      </c>
      <c r="N2078" s="28" t="s">
        <v>3700</v>
      </c>
      <c r="O2078" s="53"/>
      <c r="P2078" s="59" t="s">
        <v>4981</v>
      </c>
      <c r="Q2078" s="21"/>
      <c r="R2078" s="1"/>
      <c r="S2078" s="1" t="str">
        <f aca="false">IF(E2078=F2078,"","NOT EQUAL")</f>
        <v>NOT EQUAL</v>
      </c>
      <c r="T2078" s="1" t="str">
        <f aca="false">IF(ISNA(VLOOKUP(P2078,'NEW XEQM.c'!D:D,1,0)),"--",VLOOKUP(P2078,'NEW XEQM.c'!D:G,3,0))</f>
        <v>--</v>
      </c>
      <c r="U2078" s="1"/>
      <c r="W2078" s="0" t="e">
        <f aca="false">SUBSTITUTE(IF(AND(T2078="--",FIND("STD",E2078),FIND("fn",C2078)&gt;0,FIND("ITM_",P2078),I2078="CAT_FNCT"),E2078,""),"""","")</f>
        <v>#VALUE!</v>
      </c>
    </row>
    <row r="2079" customFormat="false" ht="15.75" hidden="false" customHeight="false" outlineLevel="0" collapsed="false">
      <c r="A2079" s="23" t="n">
        <f aca="false">IF(B2079=INT(B2079),ROW(),"")</f>
        <v>2079</v>
      </c>
      <c r="B2079" s="24" t="n">
        <f aca="false">IF(AND(MID(C2079,2,1)&lt;&gt;"/",MID(C2079,1,1)="/"),INT(B2078)+1,B2078+0.01)</f>
        <v>2035</v>
      </c>
      <c r="C2079" s="53" t="s">
        <v>4982</v>
      </c>
      <c r="D2079" s="53" t="s">
        <v>1</v>
      </c>
      <c r="E2079" s="26" t="s">
        <v>4983</v>
      </c>
      <c r="F2079" s="26" t="s">
        <v>4983</v>
      </c>
      <c r="G2079" s="47" t="n">
        <v>0</v>
      </c>
      <c r="H2079" s="47" t="n">
        <v>0</v>
      </c>
      <c r="I2079" s="44" t="s">
        <v>20</v>
      </c>
      <c r="J2079" s="17" t="s">
        <v>5</v>
      </c>
      <c r="K2079" s="27" t="s">
        <v>22</v>
      </c>
      <c r="L2079" s="28" t="s">
        <v>7</v>
      </c>
      <c r="M2079" s="28" t="s">
        <v>244</v>
      </c>
      <c r="N2079" s="28" t="s">
        <v>3700</v>
      </c>
      <c r="O2079" s="28"/>
      <c r="P2079" s="20" t="s">
        <v>4984</v>
      </c>
      <c r="Q2079" s="21"/>
      <c r="R2079" s="1"/>
      <c r="S2079" s="1" t="str">
        <f aca="false">IF(E2079=F2079,"","NOT EQUAL")</f>
        <v/>
      </c>
      <c r="T2079" s="1" t="str">
        <f aca="false">IF(ISNA(VLOOKUP(P2079,'NEW XEQM.c'!D:D,1,0)),"--",VLOOKUP(P2079,'NEW XEQM.c'!D:G,3,0))</f>
        <v>CLGRF</v>
      </c>
      <c r="U2079" s="1" t="s">
        <v>164</v>
      </c>
      <c r="W2079" s="0" t="e">
        <f aca="false">SUBSTITUTE(IF(AND(T2079="--",FIND("STD",E2079),FIND("fn",C2079)&gt;0,FIND("ITM_",P2079),I2079="CAT_FNCT"),E2079,""),"""","")</f>
        <v>#VALUE!</v>
      </c>
    </row>
    <row r="2080" customFormat="false" ht="15.75" hidden="false" customHeight="false" outlineLevel="0" collapsed="false">
      <c r="A2080" s="23" t="n">
        <f aca="false">IF(B2080=INT(B2080),ROW(),"")</f>
        <v>2080</v>
      </c>
      <c r="B2080" s="24" t="n">
        <f aca="false">IF(AND(MID(C2080,2,1)&lt;&gt;"/",MID(C2080,1,1)="/"),INT(B2079)+1,B2079+0.01)</f>
        <v>2036</v>
      </c>
      <c r="C2080" s="53" t="s">
        <v>4985</v>
      </c>
      <c r="D2080" s="53" t="s">
        <v>2989</v>
      </c>
      <c r="E2080" s="218" t="s">
        <v>4986</v>
      </c>
      <c r="F2080" s="54" t="s">
        <v>4986</v>
      </c>
      <c r="G2080" s="55" t="n">
        <v>0</v>
      </c>
      <c r="H2080" s="55" t="n">
        <v>0</v>
      </c>
      <c r="I2080" s="56" t="s">
        <v>4</v>
      </c>
      <c r="J2080" s="54" t="s">
        <v>5</v>
      </c>
      <c r="K2080" s="57" t="s">
        <v>6</v>
      </c>
      <c r="L2080" s="58" t="s">
        <v>7</v>
      </c>
      <c r="M2080" s="58" t="s">
        <v>244</v>
      </c>
      <c r="N2080" s="28" t="s">
        <v>3700</v>
      </c>
      <c r="O2080" s="53" t="s">
        <v>4561</v>
      </c>
      <c r="P2080" s="59" t="s">
        <v>4987</v>
      </c>
      <c r="Q2080" s="21"/>
      <c r="R2080" s="1"/>
      <c r="S2080" s="1" t="str">
        <f aca="false">IF(E2080=F2080,"","NOT EQUAL")</f>
        <v/>
      </c>
      <c r="T2080" s="1" t="str">
        <f aca="false">IF(ISNA(VLOOKUP(P2080,'NEW XEQM.c'!D:D,1,0)),"--",VLOOKUP(P2080,'NEW XEQM.c'!D:G,3,0))</f>
        <v>--</v>
      </c>
      <c r="U2080" s="1" t="s">
        <v>4915</v>
      </c>
      <c r="W2080" s="0" t="e">
        <f aca="false">SUBSTITUTE(IF(AND(T2080="--",FIND("STD",E2080),FIND("fn",C2080)&gt;0,FIND("ITM_",P2080),I2080="CAT_FNCT"),E2080,""),"""","")</f>
        <v>#VALUE!</v>
      </c>
    </row>
    <row r="2081" customFormat="false" ht="15.75" hidden="false" customHeight="false" outlineLevel="0" collapsed="false">
      <c r="A2081" s="23" t="n">
        <f aca="false">IF(B2081=INT(B2081),ROW(),"")</f>
        <v>2081</v>
      </c>
      <c r="B2081" s="24" t="n">
        <f aca="false">IF(AND(MID(C2081,2,1)&lt;&gt;"/",MID(C2081,1,1)="/"),INT(B2080)+1,B2080+0.01)</f>
        <v>2037</v>
      </c>
      <c r="C2081" s="53" t="s">
        <v>4985</v>
      </c>
      <c r="D2081" s="53" t="s">
        <v>4553</v>
      </c>
      <c r="E2081" s="218" t="s">
        <v>4988</v>
      </c>
      <c r="F2081" s="54" t="s">
        <v>4988</v>
      </c>
      <c r="G2081" s="55" t="n">
        <v>0</v>
      </c>
      <c r="H2081" s="55" t="n">
        <v>0</v>
      </c>
      <c r="I2081" s="56" t="s">
        <v>4</v>
      </c>
      <c r="J2081" s="54" t="s">
        <v>5</v>
      </c>
      <c r="K2081" s="57" t="s">
        <v>6</v>
      </c>
      <c r="L2081" s="58" t="s">
        <v>7</v>
      </c>
      <c r="M2081" s="58" t="s">
        <v>244</v>
      </c>
      <c r="N2081" s="28" t="s">
        <v>3700</v>
      </c>
      <c r="O2081" s="53" t="s">
        <v>4561</v>
      </c>
      <c r="P2081" s="59" t="s">
        <v>4989</v>
      </c>
      <c r="Q2081" s="21"/>
      <c r="R2081" s="1"/>
      <c r="S2081" s="1" t="str">
        <f aca="false">IF(E2081=F2081,"","NOT EQUAL")</f>
        <v/>
      </c>
      <c r="T2081" s="1" t="str">
        <f aca="false">IF(ISNA(VLOOKUP(P2081,'NEW XEQM.c'!D:D,1,0)),"--",VLOOKUP(P2081,'NEW XEQM.c'!D:G,3,0))</f>
        <v>--</v>
      </c>
      <c r="U2081" s="1" t="s">
        <v>4915</v>
      </c>
      <c r="W2081" s="0" t="e">
        <f aca="false">SUBSTITUTE(IF(AND(T2081="--",FIND("STD",E2081),FIND("fn",C2081)&gt;0,FIND("ITM_",P2081),I2081="CAT_FNCT"),E2081,""),"""","")</f>
        <v>#VALUE!</v>
      </c>
    </row>
    <row r="2082" customFormat="false" ht="15.75" hidden="false" customHeight="false" outlineLevel="0" collapsed="false">
      <c r="A2082" s="23" t="n">
        <f aca="false">IF(B2082=INT(B2082),ROW(),"")</f>
        <v>2082</v>
      </c>
      <c r="B2082" s="24" t="n">
        <f aca="false">IF(AND(MID(C2082,2,1)&lt;&gt;"/",MID(C2082,1,1)="/"),INT(B2081)+1,B2081+0.01)</f>
        <v>2038</v>
      </c>
      <c r="C2082" s="53" t="s">
        <v>0</v>
      </c>
      <c r="D2082" s="53" t="s">
        <v>1</v>
      </c>
      <c r="E2082" s="54" t="s">
        <v>4990</v>
      </c>
      <c r="F2082" s="54" t="s">
        <v>4990</v>
      </c>
      <c r="G2082" s="55" t="n">
        <v>0</v>
      </c>
      <c r="H2082" s="55" t="n">
        <v>0</v>
      </c>
      <c r="I2082" s="56" t="s">
        <v>2741</v>
      </c>
      <c r="J2082" s="54" t="s">
        <v>5</v>
      </c>
      <c r="K2082" s="57" t="s">
        <v>6</v>
      </c>
      <c r="L2082" s="58" t="s">
        <v>7</v>
      </c>
      <c r="M2082" s="58" t="s">
        <v>244</v>
      </c>
      <c r="N2082" s="28" t="s">
        <v>3700</v>
      </c>
      <c r="O2082" s="53"/>
      <c r="P2082" s="59" t="s">
        <v>4991</v>
      </c>
      <c r="Q2082" s="21"/>
      <c r="R2082" s="1"/>
      <c r="S2082" s="1" t="str">
        <f aca="false">IF(E2082=F2082,"","NOT EQUAL")</f>
        <v/>
      </c>
      <c r="T2082" s="1" t="str">
        <f aca="false">IF(ISNA(VLOOKUP(P2082,'NEW XEQM.c'!D:D,1,0)),"--",VLOOKUP(P2082,'NEW XEQM.c'!D:G,3,0))</f>
        <v>--</v>
      </c>
      <c r="U2082" s="1"/>
      <c r="W2082" s="0" t="e">
        <f aca="false">SUBSTITUTE(IF(AND(T2082="--",FIND("STD",E2082),FIND("fn",C2082)&gt;0,FIND("ITM_",P2082),I2082="CAT_FNCT"),E2082,""),"""","")</f>
        <v>#VALUE!</v>
      </c>
    </row>
    <row r="2083" customFormat="false" ht="15.75" hidden="false" customHeight="false" outlineLevel="0" collapsed="false">
      <c r="A2083" s="23" t="n">
        <f aca="false">IF(B2083=INT(B2083),ROW(),"")</f>
        <v>2083</v>
      </c>
      <c r="B2083" s="24" t="n">
        <f aca="false">IF(AND(MID(C2083,2,1)&lt;&gt;"/",MID(C2083,1,1)="/"),INT(B2082)+1,B2082+0.01)</f>
        <v>2039</v>
      </c>
      <c r="C2083" s="53" t="s">
        <v>0</v>
      </c>
      <c r="D2083" s="53" t="s">
        <v>1</v>
      </c>
      <c r="E2083" s="54" t="s">
        <v>4992</v>
      </c>
      <c r="F2083" s="54" t="s">
        <v>4992</v>
      </c>
      <c r="G2083" s="55" t="n">
        <v>0</v>
      </c>
      <c r="H2083" s="55" t="n">
        <v>0</v>
      </c>
      <c r="I2083" s="56" t="s">
        <v>2741</v>
      </c>
      <c r="J2083" s="54" t="s">
        <v>5</v>
      </c>
      <c r="K2083" s="57" t="s">
        <v>6</v>
      </c>
      <c r="L2083" s="58" t="s">
        <v>7</v>
      </c>
      <c r="M2083" s="58" t="s">
        <v>244</v>
      </c>
      <c r="N2083" s="28" t="s">
        <v>3700</v>
      </c>
      <c r="O2083" s="53"/>
      <c r="P2083" s="59" t="s">
        <v>4993</v>
      </c>
      <c r="Q2083" s="21"/>
      <c r="R2083" s="1"/>
      <c r="S2083" s="1" t="str">
        <f aca="false">IF(E2083=F2083,"","NOT EQUAL")</f>
        <v/>
      </c>
      <c r="T2083" s="1" t="str">
        <f aca="false">IF(ISNA(VLOOKUP(P2083,'NEW XEQM.c'!D:D,1,0)),"--",VLOOKUP(P2083,'NEW XEQM.c'!D:G,3,0))</f>
        <v>--</v>
      </c>
      <c r="U2083" s="1"/>
      <c r="W2083" s="0" t="e">
        <f aca="false">SUBSTITUTE(IF(AND(T2083="--",FIND("STD",E2083),FIND("fn",C2083)&gt;0,FIND("ITM_",P2083),I2083="CAT_FNCT"),E2083,""),"""","")</f>
        <v>#VALUE!</v>
      </c>
    </row>
    <row r="2084" customFormat="false" ht="15.75" hidden="false" customHeight="false" outlineLevel="0" collapsed="false">
      <c r="A2084" s="23" t="n">
        <f aca="false">IF(B2084=INT(B2084),ROW(),"")</f>
        <v>2084</v>
      </c>
      <c r="B2084" s="24" t="n">
        <f aca="false">IF(AND(MID(C2084,2,1)&lt;&gt;"/",MID(C2084,1,1)="/"),INT(B2083)+1,B2083+0.01)</f>
        <v>2040</v>
      </c>
      <c r="C2084" s="53" t="s">
        <v>4994</v>
      </c>
      <c r="D2084" s="53" t="s">
        <v>1</v>
      </c>
      <c r="E2084" s="26" t="s">
        <v>4995</v>
      </c>
      <c r="F2084" s="26" t="s">
        <v>4995</v>
      </c>
      <c r="G2084" s="47" t="n">
        <v>0</v>
      </c>
      <c r="H2084" s="47" t="n">
        <v>0</v>
      </c>
      <c r="I2084" s="44" t="s">
        <v>20</v>
      </c>
      <c r="J2084" s="17" t="s">
        <v>21</v>
      </c>
      <c r="K2084" s="27" t="s">
        <v>22</v>
      </c>
      <c r="L2084" s="28" t="s">
        <v>7</v>
      </c>
      <c r="M2084" s="58" t="s">
        <v>244</v>
      </c>
      <c r="N2084" s="28" t="s">
        <v>3700</v>
      </c>
      <c r="O2084" s="28"/>
      <c r="P2084" s="20" t="s">
        <v>4996</v>
      </c>
      <c r="Q2084" s="21"/>
      <c r="R2084" s="1"/>
      <c r="S2084" s="1" t="str">
        <f aca="false">IF(E2084=F2084,"","NOT EQUAL")</f>
        <v/>
      </c>
      <c r="T2084" s="1" t="str">
        <f aca="false">IF(ISNA(VLOOKUP(P2084,'NEW XEQM.c'!D:D,1,0)),"--",VLOOKUP(P2084,'NEW XEQM.c'!D:G,3,0))</f>
        <v>--</v>
      </c>
      <c r="U2084" s="1" t="s">
        <v>3641</v>
      </c>
      <c r="W2084" s="0" t="e">
        <f aca="false">SUBSTITUTE(IF(AND(T2084="--",FIND("STD",E2084),FIND("fn",C2084)&gt;0,FIND("ITM_",P2084),I2084="CAT_FNCT"),E2084,""),"""","")</f>
        <v>#VALUE!</v>
      </c>
    </row>
    <row r="2085" customFormat="false" ht="15.75" hidden="false" customHeight="false" outlineLevel="0" collapsed="false">
      <c r="A2085" s="23" t="n">
        <f aca="false">IF(B2085=INT(B2085),ROW(),"")</f>
        <v>2085</v>
      </c>
      <c r="B2085" s="24" t="n">
        <f aca="false">IF(AND(MID(C2085,2,1)&lt;&gt;"/",MID(C2085,1,1)="/"),INT(B2084)+1,B2084+0.01)</f>
        <v>2041</v>
      </c>
      <c r="C2085" s="68" t="s">
        <v>0</v>
      </c>
      <c r="D2085" s="68" t="s">
        <v>1</v>
      </c>
      <c r="E2085" s="69" t="str">
        <f aca="false">CHAR(34)&amp;IF(B2085&lt;10,"000",IF(B2085&lt;100,"00",IF(B2085&lt;1000,"0","")))&amp;$B2085&amp;CHAR(34)</f>
        <v>"2041"</v>
      </c>
      <c r="F2085" s="70" t="str">
        <f aca="false">E2085</f>
        <v>"2041"</v>
      </c>
      <c r="G2085" s="71" t="n">
        <v>0</v>
      </c>
      <c r="H2085" s="71" t="n">
        <v>0</v>
      </c>
      <c r="I2085" s="44" t="s">
        <v>243</v>
      </c>
      <c r="J2085" s="86" t="s">
        <v>5</v>
      </c>
      <c r="K2085" s="72" t="s">
        <v>6</v>
      </c>
      <c r="L2085" s="73" t="s">
        <v>7</v>
      </c>
      <c r="M2085" s="74" t="s">
        <v>244</v>
      </c>
      <c r="N2085" s="28"/>
      <c r="O2085" s="74"/>
      <c r="P2085" s="20" t="str">
        <f aca="false">"MNU_"&amp;IF(B2085&lt;10,"000",IF(B2085&lt;100,"00",IF(B2085&lt;1000,"0","")))&amp;$B2085</f>
        <v>MNU_2041</v>
      </c>
      <c r="Q2085" s="21"/>
      <c r="R2085" s="1"/>
      <c r="S2085" s="1" t="str">
        <f aca="false">IF(E2085=F2085,"","NOT EQUAL")</f>
        <v/>
      </c>
      <c r="T2085" s="1" t="str">
        <f aca="false">IF(ISNA(VLOOKUP(P2085,'NEW XEQM.c'!D:D,1,0)),"--",VLOOKUP(P2085,'NEW XEQM.c'!D:G,3,0))</f>
        <v>--</v>
      </c>
      <c r="U2085" s="1"/>
      <c r="W2085" s="0" t="e">
        <f aca="false">SUBSTITUTE(IF(AND(T2085="--",FIND("STD",E2085),FIND("fn",C2085)&gt;0,FIND("ITM_",P2085),I2085="CAT_FNCT"),E2085,""),"""","")</f>
        <v>#VALUE!</v>
      </c>
    </row>
    <row r="2086" customFormat="false" ht="15.75" hidden="false" customHeight="false" outlineLevel="0" collapsed="false">
      <c r="A2086" s="23" t="n">
        <f aca="false">IF(B2086=INT(B2086),ROW(),"")</f>
        <v>2086</v>
      </c>
      <c r="B2086" s="24" t="n">
        <f aca="false">IF(AND(MID(C2086,2,1)&lt;&gt;"/",MID(C2086,1,1)="/"),INT(B2085)+1,B2085+0.01)</f>
        <v>2042</v>
      </c>
      <c r="C2086" s="53" t="s">
        <v>4997</v>
      </c>
      <c r="D2086" s="53" t="s">
        <v>1</v>
      </c>
      <c r="E2086" s="26" t="s">
        <v>4998</v>
      </c>
      <c r="F2086" s="26" t="s">
        <v>4998</v>
      </c>
      <c r="G2086" s="47" t="n">
        <v>0</v>
      </c>
      <c r="H2086" s="47" t="n">
        <v>0</v>
      </c>
      <c r="I2086" s="44" t="s">
        <v>20</v>
      </c>
      <c r="J2086" s="17" t="s">
        <v>21</v>
      </c>
      <c r="K2086" s="27" t="s">
        <v>22</v>
      </c>
      <c r="L2086" s="28" t="s">
        <v>7</v>
      </c>
      <c r="M2086" s="28" t="s">
        <v>8</v>
      </c>
      <c r="N2086" s="28" t="s">
        <v>3700</v>
      </c>
      <c r="O2086" s="28"/>
      <c r="P2086" s="20" t="s">
        <v>4999</v>
      </c>
      <c r="Q2086" s="21"/>
      <c r="R2086" s="1"/>
      <c r="S2086" s="1" t="str">
        <f aca="false">IF(E2086=F2086,"","NOT EQUAL")</f>
        <v/>
      </c>
      <c r="T2086" s="1" t="str">
        <f aca="false">IF(ISNA(VLOOKUP(P2086,'NEW XEQM.c'!D:D,1,0)),"--",VLOOKUP(P2086,'NEW XEQM.c'!D:G,3,0))</f>
        <v>PLSTAT</v>
      </c>
      <c r="U2086" s="1" t="s">
        <v>3641</v>
      </c>
      <c r="W2086" s="0" t="e">
        <f aca="false">SUBSTITUTE(IF(AND(T2086="--",FIND("STD",E2086),FIND("fn",C2086)&gt;0,FIND("ITM_",P2086),I2086="CAT_FNCT"),E2086,""),"""","")</f>
        <v>#VALUE!</v>
      </c>
    </row>
    <row r="2087" customFormat="false" ht="15.75" hidden="false" customHeight="false" outlineLevel="0" collapsed="false">
      <c r="A2087" s="23" t="n">
        <f aca="false">IF(B2087=INT(B2087),ROW(),"")</f>
        <v>2087</v>
      </c>
      <c r="B2087" s="24" t="n">
        <f aca="false">IF(AND(MID(C2087,2,1)&lt;&gt;"/",MID(C2087,1,1)="/"),INT(B2086)+1,B2086+0.01)</f>
        <v>2043</v>
      </c>
      <c r="C2087" s="53" t="s">
        <v>4375</v>
      </c>
      <c r="D2087" s="53" t="s">
        <v>5000</v>
      </c>
      <c r="E2087" s="218" t="s">
        <v>5001</v>
      </c>
      <c r="F2087" s="54" t="s">
        <v>5001</v>
      </c>
      <c r="G2087" s="55" t="n">
        <v>0</v>
      </c>
      <c r="H2087" s="55" t="n">
        <v>0</v>
      </c>
      <c r="I2087" s="184" t="s">
        <v>20</v>
      </c>
      <c r="J2087" s="54" t="s">
        <v>5</v>
      </c>
      <c r="K2087" s="57" t="s">
        <v>6</v>
      </c>
      <c r="L2087" s="58" t="s">
        <v>7</v>
      </c>
      <c r="M2087" s="28" t="s">
        <v>8</v>
      </c>
      <c r="N2087" s="28" t="s">
        <v>3700</v>
      </c>
      <c r="O2087" s="53"/>
      <c r="P2087" s="59" t="s">
        <v>5002</v>
      </c>
      <c r="Q2087" s="21"/>
      <c r="R2087" s="1"/>
      <c r="S2087" s="1" t="str">
        <f aca="false">IF(E2087=F2087,"","NOT EQUAL")</f>
        <v/>
      </c>
      <c r="T2087" s="1" t="str">
        <f aca="false">IF(ISNA(VLOOKUP(P2087,'NEW XEQM.c'!D:D,1,0)),"--",VLOOKUP(P2087,'NEW XEQM.c'!D:G,3,0))</f>
        <v>M&gt;ZYX</v>
      </c>
      <c r="U2087" s="1" t="s">
        <v>4416</v>
      </c>
      <c r="W2087" s="0" t="str">
        <f aca="false">SUBSTITUTE(IF(AND(T2087="--",FIND("STD",E2087),FIND("fn",C2087)&gt;0,FIND("ITM_",P2087),I2087="CAT_FNCT"),E2087,""),"""","")</f>
        <v/>
      </c>
    </row>
    <row r="2088" customFormat="false" ht="15.75" hidden="false" customHeight="false" outlineLevel="0" collapsed="false">
      <c r="A2088" s="23" t="n">
        <f aca="false">IF(B2088=INT(B2088),ROW(),"")</f>
        <v>2088</v>
      </c>
      <c r="B2088" s="24" t="n">
        <f aca="false">IF(AND(MID(C2088,2,1)&lt;&gt;"/",MID(C2088,1,1)="/"),INT(B2087)+1,B2087+0.01)</f>
        <v>2044</v>
      </c>
      <c r="C2088" s="25" t="s">
        <v>5003</v>
      </c>
      <c r="D2088" s="53" t="s">
        <v>1</v>
      </c>
      <c r="E2088" s="26" t="s">
        <v>5004</v>
      </c>
      <c r="F2088" s="26" t="s">
        <v>5004</v>
      </c>
      <c r="G2088" s="47" t="n">
        <v>0</v>
      </c>
      <c r="H2088" s="47" t="n">
        <v>0</v>
      </c>
      <c r="I2088" s="44" t="s">
        <v>20</v>
      </c>
      <c r="J2088" s="17" t="s">
        <v>21</v>
      </c>
      <c r="K2088" s="27" t="s">
        <v>22</v>
      </c>
      <c r="L2088" s="28" t="s">
        <v>7</v>
      </c>
      <c r="M2088" s="28" t="s">
        <v>8</v>
      </c>
      <c r="N2088" s="28" t="s">
        <v>3700</v>
      </c>
      <c r="O2088" s="28"/>
      <c r="P2088" s="20" t="s">
        <v>5005</v>
      </c>
      <c r="Q2088" s="21"/>
      <c r="R2088" s="1"/>
      <c r="S2088" s="1" t="str">
        <f aca="false">IF(E2088=F2088,"","NOT EQUAL")</f>
        <v/>
      </c>
      <c r="T2088" s="1" t="str">
        <f aca="false">IF(ISNA(VLOOKUP(P2088,'NEW XEQM.c'!D:D,1,0)),"--",VLOOKUP(P2088,'NEW XEQM.c'!D:G,3,0))</f>
        <v>PLTRST</v>
      </c>
      <c r="U2088" s="1" t="s">
        <v>3641</v>
      </c>
      <c r="W2088" s="0" t="e">
        <f aca="false">SUBSTITUTE(IF(AND(T2088="--",FIND("STD",E2088),FIND("fn",C2088)&gt;0,FIND("ITM_",P2088),I2088="CAT_FNCT"),E2088,""),"""","")</f>
        <v>#VALUE!</v>
      </c>
    </row>
    <row r="2089" customFormat="false" ht="15.75" hidden="false" customHeight="false" outlineLevel="0" collapsed="false">
      <c r="A2089" s="138" t="n">
        <f aca="false">IF(B2089=INT(B2089),ROW(),"")</f>
        <v>2089</v>
      </c>
      <c r="B2089" s="24" t="n">
        <f aca="false">IF(AND(MID(C2089,2,1)&lt;&gt;"/",MID(C2089,1,1)="/"),INT(B2088)+1,B2088+0.01)</f>
        <v>2045</v>
      </c>
      <c r="C2089" s="188" t="s">
        <v>5006</v>
      </c>
      <c r="D2089" s="189" t="s">
        <v>5007</v>
      </c>
      <c r="E2089" s="84" t="s">
        <v>5008</v>
      </c>
      <c r="F2089" s="84" t="s">
        <v>5008</v>
      </c>
      <c r="G2089" s="190" t="n">
        <v>0</v>
      </c>
      <c r="H2089" s="190" t="n">
        <v>0</v>
      </c>
      <c r="I2089" s="84" t="s">
        <v>20</v>
      </c>
      <c r="J2089" s="84" t="s">
        <v>5</v>
      </c>
      <c r="K2089" s="57" t="s">
        <v>6</v>
      </c>
      <c r="L2089" s="143" t="s">
        <v>7</v>
      </c>
      <c r="M2089" s="143" t="s">
        <v>244</v>
      </c>
      <c r="N2089" s="144" t="s">
        <v>3700</v>
      </c>
      <c r="O2089" s="143"/>
      <c r="P2089" s="20" t="s">
        <v>5009</v>
      </c>
      <c r="Q2089" s="21"/>
      <c r="R2089" s="1"/>
      <c r="S2089" s="1" t="str">
        <f aca="false">IF(E2089=F2089,"","NOT EQUAL")</f>
        <v/>
      </c>
      <c r="T2089" s="1" t="str">
        <f aca="false">IF(ISNA(VLOOKUP(P2089,'NEW XEQM.c'!D:D,1,0)),"--",VLOOKUP(P2089,'NEW XEQM.c'!D:G,3,0))</f>
        <v>--</v>
      </c>
      <c r="U2089" s="1" t="s">
        <v>3641</v>
      </c>
      <c r="W2089" s="0" t="e">
        <f aca="false">SUBSTITUTE(IF(AND(T2089="--",FIND("STD",E2089),FIND("fn",C2089)&gt;0,FIND("ITM_",P2089),I2089="CAT_FNCT"),E2089,""),"""","")</f>
        <v>#VALUE!</v>
      </c>
    </row>
    <row r="2090" customFormat="false" ht="15.75" hidden="false" customHeight="false" outlineLevel="0" collapsed="false">
      <c r="A2090" s="138" t="n">
        <f aca="false">IF(B2090=INT(B2090),ROW(),"")</f>
        <v>2090</v>
      </c>
      <c r="B2090" s="24" t="n">
        <f aca="false">IF(AND(MID(C2090,2,1)&lt;&gt;"/",MID(C2090,1,1)="/"),INT(B2089)+1,B2089+0.01)</f>
        <v>2046</v>
      </c>
      <c r="C2090" s="188" t="s">
        <v>5010</v>
      </c>
      <c r="D2090" s="189" t="s">
        <v>5007</v>
      </c>
      <c r="E2090" s="84" t="s">
        <v>5011</v>
      </c>
      <c r="F2090" s="84" t="s">
        <v>5011</v>
      </c>
      <c r="G2090" s="190" t="n">
        <v>0</v>
      </c>
      <c r="H2090" s="190" t="n">
        <v>0</v>
      </c>
      <c r="I2090" s="84" t="s">
        <v>20</v>
      </c>
      <c r="J2090" s="84" t="s">
        <v>5</v>
      </c>
      <c r="K2090" s="57" t="s">
        <v>6</v>
      </c>
      <c r="L2090" s="143" t="s">
        <v>7</v>
      </c>
      <c r="M2090" s="143" t="s">
        <v>244</v>
      </c>
      <c r="N2090" s="144" t="s">
        <v>3700</v>
      </c>
      <c r="O2090" s="143"/>
      <c r="P2090" s="20" t="s">
        <v>5012</v>
      </c>
      <c r="Q2090" s="21"/>
      <c r="R2090" s="1"/>
      <c r="S2090" s="1" t="str">
        <f aca="false">IF(E2090=F2090,"","NOT EQUAL")</f>
        <v/>
      </c>
      <c r="T2090" s="1" t="str">
        <f aca="false">IF(ISNA(VLOOKUP(P2090,'NEW XEQM.c'!D:D,1,0)),"--",VLOOKUP(P2090,'NEW XEQM.c'!D:G,3,0))</f>
        <v>--</v>
      </c>
      <c r="U2090" s="1" t="s">
        <v>3641</v>
      </c>
      <c r="W2090" s="0" t="e">
        <f aca="false">SUBSTITUTE(IF(AND(T2090="--",FIND("STD",E2090),FIND("fn",C2090)&gt;0,FIND("ITM_",P2090),I2090="CAT_FNCT"),E2090,""),"""","")</f>
        <v>#VALUE!</v>
      </c>
    </row>
    <row r="2091" customFormat="false" ht="15.75" hidden="false" customHeight="false" outlineLevel="0" collapsed="false">
      <c r="A2091" s="23" t="n">
        <f aca="false">IF(B2091=INT(B2091),ROW(),"")</f>
        <v>2091</v>
      </c>
      <c r="B2091" s="24" t="n">
        <f aca="false">IF(AND(MID(C2091,2,1)&lt;&gt;"/",MID(C2091,1,1)="/"),INT(B2090)+1,B2090+0.01)</f>
        <v>2047</v>
      </c>
      <c r="C2091" s="241" t="s">
        <v>0</v>
      </c>
      <c r="D2091" s="241" t="s">
        <v>1</v>
      </c>
      <c r="E2091" s="242" t="s">
        <v>5013</v>
      </c>
      <c r="F2091" s="242" t="s">
        <v>5013</v>
      </c>
      <c r="G2091" s="243" t="n">
        <v>0</v>
      </c>
      <c r="H2091" s="243" t="n">
        <v>0</v>
      </c>
      <c r="I2091" s="184" t="s">
        <v>2741</v>
      </c>
      <c r="J2091" s="244" t="s">
        <v>5</v>
      </c>
      <c r="K2091" s="245" t="s">
        <v>6</v>
      </c>
      <c r="L2091" s="246" t="s">
        <v>7</v>
      </c>
      <c r="M2091" s="246" t="s">
        <v>244</v>
      </c>
      <c r="N2091" s="246" t="s">
        <v>3700</v>
      </c>
      <c r="O2091" s="246"/>
      <c r="P2091" s="20" t="s">
        <v>5014</v>
      </c>
      <c r="Q2091" s="21"/>
      <c r="R2091" s="1"/>
      <c r="S2091" s="1" t="str">
        <f aca="false">IF(E2091=F2091,"","NOT EQUAL")</f>
        <v/>
      </c>
      <c r="T2091" s="1" t="str">
        <f aca="false">IF(ISNA(VLOOKUP(P2091,'NEW XEQM.c'!D:D,1,0)),"--",VLOOKUP(P2091,'NEW XEQM.c'!D:G,3,0))</f>
        <v>--</v>
      </c>
      <c r="U2091" s="1"/>
      <c r="W2091" s="0" t="e">
        <f aca="false">SUBSTITUTE(IF(AND(T2091="--",FIND("STD",E2091),FIND("fn",C2091)&gt;0,FIND("ITM_",P2091),I2091="CAT_FNCT"),E2091,""),"""","")</f>
        <v>#VALUE!</v>
      </c>
    </row>
    <row r="2092" customFormat="false" ht="15.75" hidden="false" customHeight="false" outlineLevel="0" collapsed="false">
      <c r="A2092" s="23" t="n">
        <f aca="false">IF(B2092=INT(B2092),ROW(),"")</f>
        <v>2092</v>
      </c>
      <c r="B2092" s="24" t="n">
        <f aca="false">IF(AND(MID(C2092,2,1)&lt;&gt;"/",MID(C2092,1,1)="/"),INT(B2091)+1,B2091+0.01)</f>
        <v>2048</v>
      </c>
      <c r="C2092" s="241" t="s">
        <v>0</v>
      </c>
      <c r="D2092" s="241" t="s">
        <v>1</v>
      </c>
      <c r="E2092" s="242" t="s">
        <v>5015</v>
      </c>
      <c r="F2092" s="242" t="s">
        <v>5015</v>
      </c>
      <c r="G2092" s="243" t="n">
        <v>0</v>
      </c>
      <c r="H2092" s="243" t="n">
        <v>0</v>
      </c>
      <c r="I2092" s="184" t="s">
        <v>2741</v>
      </c>
      <c r="J2092" s="244" t="s">
        <v>5</v>
      </c>
      <c r="K2092" s="245" t="s">
        <v>6</v>
      </c>
      <c r="L2092" s="246" t="s">
        <v>7</v>
      </c>
      <c r="M2092" s="246" t="s">
        <v>244</v>
      </c>
      <c r="N2092" s="246" t="s">
        <v>3700</v>
      </c>
      <c r="O2092" s="246"/>
      <c r="P2092" s="20" t="s">
        <v>5016</v>
      </c>
      <c r="Q2092" s="21"/>
      <c r="R2092" s="1"/>
      <c r="S2092" s="1" t="str">
        <f aca="false">IF(E2092=F2092,"","NOT EQUAL")</f>
        <v/>
      </c>
      <c r="T2092" s="1" t="str">
        <f aca="false">IF(ISNA(VLOOKUP(P2092,'NEW XEQM.c'!D:D,1,0)),"--",VLOOKUP(P2092,'NEW XEQM.c'!D:G,3,0))</f>
        <v>--</v>
      </c>
      <c r="U2092" s="1"/>
      <c r="W2092" s="0" t="e">
        <f aca="false">SUBSTITUTE(IF(AND(T2092="--",FIND("STD",E2092),FIND("fn",C2092)&gt;0,FIND("ITM_",P2092),I2092="CAT_FNCT"),E2092,""),"""","")</f>
        <v>#VALUE!</v>
      </c>
    </row>
    <row r="2093" customFormat="false" ht="15.75" hidden="false" customHeight="false" outlineLevel="0" collapsed="false">
      <c r="A2093" s="23" t="n">
        <f aca="false">IF(B2093=INT(B2093),ROW(),"")</f>
        <v>2093</v>
      </c>
      <c r="B2093" s="24" t="n">
        <f aca="false">IF(AND(MID(C2093,2,1)&lt;&gt;"/",MID(C2093,1,1)="/"),INT(B2092)+1,B2092+0.01)</f>
        <v>2049</v>
      </c>
      <c r="C2093" s="53" t="s">
        <v>4333</v>
      </c>
      <c r="D2093" s="53" t="s">
        <v>5017</v>
      </c>
      <c r="E2093" s="54" t="s">
        <v>5018</v>
      </c>
      <c r="F2093" s="54" t="s">
        <v>5018</v>
      </c>
      <c r="G2093" s="55" t="n">
        <v>0</v>
      </c>
      <c r="H2093" s="55" t="n">
        <v>0</v>
      </c>
      <c r="I2093" s="56" t="s">
        <v>20</v>
      </c>
      <c r="J2093" s="54" t="s">
        <v>5</v>
      </c>
      <c r="K2093" s="57" t="s">
        <v>6</v>
      </c>
      <c r="L2093" s="58" t="s">
        <v>7</v>
      </c>
      <c r="M2093" s="58" t="s">
        <v>8</v>
      </c>
      <c r="N2093" s="28" t="s">
        <v>4335</v>
      </c>
      <c r="O2093" s="53"/>
      <c r="P2093" s="20" t="s">
        <v>5017</v>
      </c>
      <c r="Q2093" s="21"/>
      <c r="R2093" s="1"/>
      <c r="S2093" s="1" t="str">
        <f aca="false">IF(E2093=F2093,"","NOT EQUAL")</f>
        <v/>
      </c>
      <c r="T2093" s="1" t="str">
        <f aca="false">IF(ISNA(VLOOKUP(P2093,'NEW XEQM.c'!D:D,1,0)),"--",VLOOKUP(P2093,'NEW XEQM.c'!D:G,3,0))</f>
        <v>CPXRES1</v>
      </c>
      <c r="U2093" s="1"/>
      <c r="W2093" s="0" t="e">
        <f aca="false">SUBSTITUTE(IF(AND(T2093="--",FIND("STD",E2093),FIND("fn",C2093)&gt;0,FIND("ITM_",P2093),I2093="CAT_FNCT"),E2093,""),"""","")</f>
        <v>#VALUE!</v>
      </c>
    </row>
    <row r="2094" customFormat="false" ht="15.75" hidden="false" customHeight="false" outlineLevel="0" collapsed="false">
      <c r="A2094" s="23" t="n">
        <f aca="false">IF(B2094=INT(B2094),ROW(),"")</f>
        <v>2094</v>
      </c>
      <c r="B2094" s="24" t="n">
        <f aca="false">IF(AND(MID(C2094,2,1)&lt;&gt;"/",MID(C2094,1,1)="/"),INT(B2093)+1,B2093+0.01)</f>
        <v>2050</v>
      </c>
      <c r="C2094" s="53" t="s">
        <v>4333</v>
      </c>
      <c r="D2094" s="53" t="s">
        <v>5019</v>
      </c>
      <c r="E2094" s="54" t="s">
        <v>5020</v>
      </c>
      <c r="F2094" s="54" t="s">
        <v>5020</v>
      </c>
      <c r="G2094" s="55" t="n">
        <v>0</v>
      </c>
      <c r="H2094" s="55" t="n">
        <v>0</v>
      </c>
      <c r="I2094" s="56" t="s">
        <v>20</v>
      </c>
      <c r="J2094" s="54" t="s">
        <v>5</v>
      </c>
      <c r="K2094" s="57" t="s">
        <v>6</v>
      </c>
      <c r="L2094" s="58" t="s">
        <v>7</v>
      </c>
      <c r="M2094" s="58" t="s">
        <v>8</v>
      </c>
      <c r="N2094" s="28" t="s">
        <v>4335</v>
      </c>
      <c r="O2094" s="53"/>
      <c r="P2094" s="20" t="s">
        <v>5019</v>
      </c>
      <c r="Q2094" s="21"/>
      <c r="R2094" s="1"/>
      <c r="S2094" s="1" t="str">
        <f aca="false">IF(E2094=F2094,"","NOT EQUAL")</f>
        <v/>
      </c>
      <c r="T2094" s="1" t="str">
        <f aca="false">IF(ISNA(VLOOKUP(P2094,'NEW XEQM.c'!D:D,1,0)),"--",VLOOKUP(P2094,'NEW XEQM.c'!D:G,3,0))</f>
        <v>SPCRES1</v>
      </c>
      <c r="U2094" s="1"/>
      <c r="W2094" s="0" t="e">
        <f aca="false">SUBSTITUTE(IF(AND(T2094="--",FIND("STD",E2094),FIND("fn",C2094)&gt;0,FIND("ITM_",P2094),I2094="CAT_FNCT"),E2094,""),"""","")</f>
        <v>#VALUE!</v>
      </c>
    </row>
    <row r="2095" customFormat="false" ht="15.75" hidden="false" customHeight="false" outlineLevel="0" collapsed="false">
      <c r="A2095" s="1" t="n">
        <f aca="false">IF(B2095=INT(B2095),ROW(),"")</f>
        <v>2095</v>
      </c>
      <c r="B2095" s="24" t="n">
        <f aca="false">IF(AND(MID(C2095,2,1)&lt;&gt;"/",MID(C2095,1,1)="/"),INT(B2094)+1,B2094+0.01)</f>
        <v>2051</v>
      </c>
      <c r="C2095" s="53" t="s">
        <v>4333</v>
      </c>
      <c r="D2095" s="53" t="s">
        <v>5021</v>
      </c>
      <c r="E2095" s="54" t="s">
        <v>5022</v>
      </c>
      <c r="F2095" s="54" t="s">
        <v>5022</v>
      </c>
      <c r="G2095" s="55" t="n">
        <v>0</v>
      </c>
      <c r="H2095" s="55" t="n">
        <v>0</v>
      </c>
      <c r="I2095" s="56" t="s">
        <v>20</v>
      </c>
      <c r="J2095" s="54" t="s">
        <v>5</v>
      </c>
      <c r="K2095" s="57" t="s">
        <v>6</v>
      </c>
      <c r="L2095" s="58" t="s">
        <v>7</v>
      </c>
      <c r="M2095" s="58" t="s">
        <v>8</v>
      </c>
      <c r="N2095" s="28" t="s">
        <v>4335</v>
      </c>
      <c r="O2095" s="53"/>
      <c r="P2095" s="20" t="s">
        <v>5021</v>
      </c>
      <c r="Q2095" s="21"/>
      <c r="R2095" s="1"/>
      <c r="S2095" s="1" t="str">
        <f aca="false">IF(E2095=F2095,"","NOT EQUAL")</f>
        <v/>
      </c>
      <c r="T2095" s="1" t="str">
        <f aca="false">IF(ISNA(VLOOKUP(P2095,'NEW XEQM.c'!D:D,1,0)),"--",VLOOKUP(P2095,'NEW XEQM.c'!D:G,3,0))</f>
        <v>CPXRES0</v>
      </c>
      <c r="U2095" s="1"/>
      <c r="W2095" s="0" t="e">
        <f aca="false">SUBSTITUTE(IF(AND(T2095="--",FIND("STD",E2095),FIND("fn",C2095)&gt;0,FIND("ITM_",P2095),I2095="CAT_FNCT"),E2095,""),"""","")</f>
        <v>#VALUE!</v>
      </c>
    </row>
    <row r="2096" customFormat="false" ht="15.75" hidden="false" customHeight="false" outlineLevel="0" collapsed="false">
      <c r="A2096" s="1" t="n">
        <f aca="false">IF(B2096=INT(B2096),ROW(),"")</f>
        <v>2096</v>
      </c>
      <c r="B2096" s="24" t="n">
        <f aca="false">IF(AND(MID(C2096,2,1)&lt;&gt;"/",MID(C2096,1,1)="/"),INT(B2095)+1,B2095+0.01)</f>
        <v>2052</v>
      </c>
      <c r="C2096" s="53" t="s">
        <v>4333</v>
      </c>
      <c r="D2096" s="53" t="s">
        <v>5023</v>
      </c>
      <c r="E2096" s="54" t="s">
        <v>5024</v>
      </c>
      <c r="F2096" s="54" t="s">
        <v>5024</v>
      </c>
      <c r="G2096" s="55" t="n">
        <v>0</v>
      </c>
      <c r="H2096" s="55" t="n">
        <v>0</v>
      </c>
      <c r="I2096" s="56" t="s">
        <v>20</v>
      </c>
      <c r="J2096" s="54" t="s">
        <v>5</v>
      </c>
      <c r="K2096" s="57" t="s">
        <v>6</v>
      </c>
      <c r="L2096" s="58" t="s">
        <v>7</v>
      </c>
      <c r="M2096" s="58" t="s">
        <v>8</v>
      </c>
      <c r="N2096" s="28" t="s">
        <v>4335</v>
      </c>
      <c r="O2096" s="53"/>
      <c r="P2096" s="20" t="s">
        <v>5023</v>
      </c>
      <c r="Q2096" s="21"/>
      <c r="R2096" s="1"/>
      <c r="S2096" s="1" t="str">
        <f aca="false">IF(E2096=F2096,"","NOT EQUAL")</f>
        <v/>
      </c>
      <c r="T2096" s="1" t="str">
        <f aca="false">IF(ISNA(VLOOKUP(P2096,'NEW XEQM.c'!D:D,1,0)),"--",VLOOKUP(P2096,'NEW XEQM.c'!D:G,3,0))</f>
        <v>SPCRES0</v>
      </c>
      <c r="U2096" s="1"/>
      <c r="W2096" s="0" t="e">
        <f aca="false">SUBSTITUTE(IF(AND(T2096="--",FIND("STD",E2096),FIND("fn",C2096)&gt;0,FIND("ITM_",P2096),I2096="CAT_FNCT"),E2096,""),"""","")</f>
        <v>#VALUE!</v>
      </c>
    </row>
    <row r="2097" customFormat="false" ht="15.75" hidden="false" customHeight="false" outlineLevel="0" collapsed="false">
      <c r="A2097" s="1" t="n">
        <f aca="false">IF(B2097=INT(B2097),ROW(),"")</f>
        <v>2097</v>
      </c>
      <c r="B2097" s="24" t="n">
        <f aca="false">IF(AND(MID(C2097,2,1)&lt;&gt;"/",MID(C2097,1,1)="/"),INT(B2096)+1,B2096+0.01)</f>
        <v>2053</v>
      </c>
      <c r="C2097" s="53" t="s">
        <v>4333</v>
      </c>
      <c r="D2097" s="53" t="s">
        <v>5025</v>
      </c>
      <c r="E2097" s="54" t="s">
        <v>5026</v>
      </c>
      <c r="F2097" s="54" t="s">
        <v>5026</v>
      </c>
      <c r="G2097" s="55" t="n">
        <v>0</v>
      </c>
      <c r="H2097" s="55" t="n">
        <v>0</v>
      </c>
      <c r="I2097" s="56" t="s">
        <v>20</v>
      </c>
      <c r="J2097" s="54" t="s">
        <v>5</v>
      </c>
      <c r="K2097" s="57" t="s">
        <v>6</v>
      </c>
      <c r="L2097" s="58" t="s">
        <v>7</v>
      </c>
      <c r="M2097" s="58" t="s">
        <v>8</v>
      </c>
      <c r="N2097" s="28" t="s">
        <v>4335</v>
      </c>
      <c r="O2097" s="53"/>
      <c r="P2097" s="20" t="s">
        <v>5025</v>
      </c>
      <c r="Q2097" s="21"/>
      <c r="R2097" s="1"/>
      <c r="S2097" s="1" t="str">
        <f aca="false">IF(E2097=F2097,"","NOT EQUAL")</f>
        <v/>
      </c>
      <c r="T2097" s="1" t="str">
        <f aca="false">IF(ISNA(VLOOKUP(P2097,'NEW XEQM.c'!D:D,1,0)),"--",VLOOKUP(P2097,'NEW XEQM.c'!D:G,3,0))</f>
        <v>PRON</v>
      </c>
      <c r="U2097" s="1"/>
      <c r="W2097" s="0" t="e">
        <f aca="false">SUBSTITUTE(IF(AND(T2097="--",FIND("STD",E2097),FIND("fn",C2097)&gt;0,FIND("ITM_",P2097),I2097="CAT_FNCT"),E2097,""),"""","")</f>
        <v>#VALUE!</v>
      </c>
    </row>
    <row r="2098" customFormat="false" ht="15.75" hidden="false" customHeight="false" outlineLevel="0" collapsed="false">
      <c r="A2098" s="1" t="n">
        <f aca="false">IF(B2098=INT(B2098),ROW(),"")</f>
        <v>2098</v>
      </c>
      <c r="B2098" s="24" t="n">
        <f aca="false">IF(AND(MID(C2098,2,1)&lt;&gt;"/",MID(C2098,1,1)="/"),INT(B2097)+1,B2097+0.01)</f>
        <v>2054</v>
      </c>
      <c r="C2098" s="53" t="s">
        <v>4333</v>
      </c>
      <c r="D2098" s="53" t="s">
        <v>5027</v>
      </c>
      <c r="E2098" s="54" t="s">
        <v>5028</v>
      </c>
      <c r="F2098" s="54" t="s">
        <v>5028</v>
      </c>
      <c r="G2098" s="55" t="n">
        <v>0</v>
      </c>
      <c r="H2098" s="55" t="n">
        <v>0</v>
      </c>
      <c r="I2098" s="56" t="s">
        <v>20</v>
      </c>
      <c r="J2098" s="54" t="s">
        <v>5</v>
      </c>
      <c r="K2098" s="57" t="s">
        <v>6</v>
      </c>
      <c r="L2098" s="58" t="s">
        <v>7</v>
      </c>
      <c r="M2098" s="58" t="s">
        <v>8</v>
      </c>
      <c r="N2098" s="28" t="s">
        <v>4335</v>
      </c>
      <c r="O2098" s="53"/>
      <c r="P2098" s="20" t="s">
        <v>5027</v>
      </c>
      <c r="Q2098" s="21"/>
      <c r="R2098" s="1"/>
      <c r="S2098" s="1" t="str">
        <f aca="false">IF(E2098=F2098,"","NOT EQUAL")</f>
        <v/>
      </c>
      <c r="T2098" s="1" t="str">
        <f aca="false">IF(ISNA(VLOOKUP(P2098,'NEW XEQM.c'!D:D,1,0)),"--",VLOOKUP(P2098,'NEW XEQM.c'!D:G,3,0))</f>
        <v>PROFF</v>
      </c>
      <c r="U2098" s="1"/>
      <c r="W2098" s="0" t="e">
        <f aca="false">SUBSTITUTE(IF(AND(T2098="--",FIND("STD",E2098),FIND("fn",C2098)&gt;0,FIND("ITM_",P2098),I2098="CAT_FNCT"),E2098,""),"""","")</f>
        <v>#VALUE!</v>
      </c>
    </row>
    <row r="2099" customFormat="false" ht="15.75" hidden="false" customHeight="false" outlineLevel="0" collapsed="false">
      <c r="A2099" s="23" t="n">
        <f aca="false">IF(B2099=INT(B2099),ROW(),"")</f>
        <v>2099</v>
      </c>
      <c r="B2099" s="24" t="n">
        <f aca="false">IF(AND(MID(C2099,2,1)&lt;&gt;"/",MID(C2099,1,1)="/"),INT(B2098)+1,B2098+0.01)</f>
        <v>2055</v>
      </c>
      <c r="C2099" s="53" t="s">
        <v>4333</v>
      </c>
      <c r="D2099" s="53" t="s">
        <v>5029</v>
      </c>
      <c r="E2099" s="54" t="s">
        <v>1373</v>
      </c>
      <c r="F2099" s="54" t="s">
        <v>1373</v>
      </c>
      <c r="G2099" s="55" t="n">
        <v>0</v>
      </c>
      <c r="H2099" s="55" t="n">
        <v>0</v>
      </c>
      <c r="I2099" s="56" t="s">
        <v>20</v>
      </c>
      <c r="J2099" s="54" t="s">
        <v>5</v>
      </c>
      <c r="K2099" s="57" t="s">
        <v>6</v>
      </c>
      <c r="L2099" s="58" t="s">
        <v>7</v>
      </c>
      <c r="M2099" s="58" t="s">
        <v>244</v>
      </c>
      <c r="N2099" s="28" t="s">
        <v>4567</v>
      </c>
      <c r="O2099" s="53"/>
      <c r="P2099" s="59" t="s">
        <v>5030</v>
      </c>
      <c r="Q2099" s="21"/>
      <c r="R2099" s="1"/>
      <c r="S2099" s="1" t="str">
        <f aca="false">IF(E2099=F2099,"","NOT EQUAL")</f>
        <v/>
      </c>
      <c r="T2099" s="1" t="str">
        <f aca="false">IF(ISNA(VLOOKUP(P2099,'NEW XEQM.c'!D:D,1,0)),"--",VLOOKUP(P2099,'NEW XEQM.c'!D:G,3,0))</f>
        <v>--</v>
      </c>
      <c r="U2099" s="1" t="s">
        <v>3661</v>
      </c>
      <c r="W2099" s="0" t="e">
        <f aca="false">SUBSTITUTE(IF(AND(T2099="--",FIND("STD",E2099),FIND("fn",C2099)&gt;0,FIND("ITM_",P2099),I2099="CAT_FNCT"),E2099,""),"""","")</f>
        <v>#VALUE!</v>
      </c>
    </row>
    <row r="2100" customFormat="false" ht="15.75" hidden="false" customHeight="false" outlineLevel="0" collapsed="false">
      <c r="A2100" s="23" t="n">
        <f aca="false">IF(B2100=INT(B2100),ROW(),"")</f>
        <v>2100</v>
      </c>
      <c r="B2100" s="24" t="n">
        <f aca="false">IF(AND(MID(C2100,2,1)&lt;&gt;"/",MID(C2100,1,1)="/"),INT(B2099)+1,B2099+0.01)</f>
        <v>2056</v>
      </c>
      <c r="C2100" s="68" t="s">
        <v>0</v>
      </c>
      <c r="D2100" s="68" t="s">
        <v>1</v>
      </c>
      <c r="E2100" s="69" t="str">
        <f aca="false">CHAR(34)&amp;IF(B2100&lt;10,"000",IF(B2100&lt;100,"00",IF(B2100&lt;1000,"0","")))&amp;$B2100&amp;CHAR(34)</f>
        <v>"2056"</v>
      </c>
      <c r="F2100" s="70" t="str">
        <f aca="false">E2100</f>
        <v>"2056"</v>
      </c>
      <c r="G2100" s="71" t="n">
        <v>0</v>
      </c>
      <c r="H2100" s="71" t="n">
        <v>0</v>
      </c>
      <c r="I2100" s="44" t="s">
        <v>243</v>
      </c>
      <c r="J2100" s="86" t="s">
        <v>5</v>
      </c>
      <c r="K2100" s="72" t="s">
        <v>6</v>
      </c>
      <c r="L2100" s="73" t="s">
        <v>7</v>
      </c>
      <c r="M2100" s="74" t="s">
        <v>244</v>
      </c>
      <c r="N2100" s="28"/>
      <c r="O2100" s="74"/>
      <c r="P2100" s="20" t="str">
        <f aca="false">"MNU_"&amp;IF(B2100&lt;10,"000",IF(B2100&lt;100,"00",IF(B2100&lt;1000,"0","")))&amp;$B2100</f>
        <v>MNU_2056</v>
      </c>
      <c r="Q2100" s="21"/>
      <c r="R2100" s="1"/>
      <c r="S2100" s="1" t="str">
        <f aca="false">IF(E2100=F2100,"","NOT EQUAL")</f>
        <v/>
      </c>
      <c r="T2100" s="1" t="str">
        <f aca="false">IF(ISNA(VLOOKUP(P2100,'NEW XEQM.c'!D:D,1,0)),"--",VLOOKUP(P2100,'NEW XEQM.c'!D:G,3,0))</f>
        <v>--</v>
      </c>
      <c r="U2100" s="1"/>
      <c r="W2100" s="0" t="e">
        <f aca="false">SUBSTITUTE(IF(AND(T2100="--",FIND("STD",E2100),FIND("fn",C2100)&gt;0,FIND("ITM_",P2100),I2100="CAT_FNCT"),E2100,""),"""","")</f>
        <v>#VALUE!</v>
      </c>
    </row>
    <row r="2101" customFormat="false" ht="15.75" hidden="false" customHeight="false" outlineLevel="0" collapsed="false">
      <c r="A2101" s="23" t="n">
        <f aca="false">IF(B2101=INT(B2101),ROW(),"")</f>
        <v>2101</v>
      </c>
      <c r="B2101" s="24" t="n">
        <f aca="false">IF(AND(MID(C2101,2,1)&lt;&gt;"/",MID(C2101,1,1)="/"),INT(B2100)+1,B2100+0.01)</f>
        <v>2057</v>
      </c>
      <c r="C2101" s="68" t="s">
        <v>0</v>
      </c>
      <c r="D2101" s="68" t="s">
        <v>1</v>
      </c>
      <c r="E2101" s="69" t="str">
        <f aca="false">CHAR(34)&amp;IF(B2101&lt;10,"000",IF(B2101&lt;100,"00",IF(B2101&lt;1000,"0","")))&amp;$B2101&amp;CHAR(34)</f>
        <v>"2057"</v>
      </c>
      <c r="F2101" s="70" t="str">
        <f aca="false">E2101</f>
        <v>"2057"</v>
      </c>
      <c r="G2101" s="71" t="n">
        <v>0</v>
      </c>
      <c r="H2101" s="71" t="n">
        <v>0</v>
      </c>
      <c r="I2101" s="44" t="s">
        <v>243</v>
      </c>
      <c r="J2101" s="86" t="s">
        <v>5</v>
      </c>
      <c r="K2101" s="72" t="s">
        <v>6</v>
      </c>
      <c r="L2101" s="73" t="s">
        <v>7</v>
      </c>
      <c r="M2101" s="74" t="s">
        <v>244</v>
      </c>
      <c r="N2101" s="28"/>
      <c r="O2101" s="74"/>
      <c r="P2101" s="20" t="str">
        <f aca="false">"MNU_"&amp;IF(B2101&lt;10,"000",IF(B2101&lt;100,"00",IF(B2101&lt;1000,"0","")))&amp;$B2101</f>
        <v>MNU_2057</v>
      </c>
      <c r="Q2101" s="21"/>
      <c r="R2101" s="1"/>
      <c r="S2101" s="1" t="str">
        <f aca="false">IF(E2101=F2101,"","NOT EQUAL")</f>
        <v/>
      </c>
      <c r="T2101" s="1" t="str">
        <f aca="false">IF(ISNA(VLOOKUP(P2101,'NEW XEQM.c'!D:D,1,0)),"--",VLOOKUP(P2101,'NEW XEQM.c'!D:G,3,0))</f>
        <v>--</v>
      </c>
      <c r="U2101" s="1"/>
      <c r="W2101" s="0" t="e">
        <f aca="false">SUBSTITUTE(IF(AND(T2101="--",FIND("STD",E2101),FIND("fn",C2101)&gt;0,FIND("ITM_",P2101),I2101="CAT_FNCT"),E2101,""),"""","")</f>
        <v>#VALUE!</v>
      </c>
    </row>
    <row r="2102" customFormat="false" ht="15.75" hidden="false" customHeight="false" outlineLevel="0" collapsed="false">
      <c r="A2102" s="23" t="n">
        <f aca="false">IF(B2102=INT(B2102),ROW(),"")</f>
        <v>2102</v>
      </c>
      <c r="B2102" s="24" t="n">
        <f aca="false">IF(AND(MID(C2102,2,1)&lt;&gt;"/",MID(C2102,1,1)="/"),INT(B2101)+1,B2101+0.01)</f>
        <v>2058</v>
      </c>
      <c r="C2102" s="53" t="s">
        <v>4333</v>
      </c>
      <c r="D2102" s="53" t="s">
        <v>5031</v>
      </c>
      <c r="E2102" s="54" t="s">
        <v>5032</v>
      </c>
      <c r="F2102" s="54" t="s">
        <v>5032</v>
      </c>
      <c r="G2102" s="55" t="n">
        <v>0</v>
      </c>
      <c r="H2102" s="55" t="n">
        <v>0</v>
      </c>
      <c r="I2102" s="56" t="s">
        <v>20</v>
      </c>
      <c r="J2102" s="54" t="s">
        <v>5</v>
      </c>
      <c r="K2102" s="57" t="s">
        <v>6</v>
      </c>
      <c r="L2102" s="58" t="s">
        <v>7</v>
      </c>
      <c r="M2102" s="58" t="s">
        <v>244</v>
      </c>
      <c r="N2102" s="28" t="s">
        <v>4335</v>
      </c>
      <c r="O2102" s="58"/>
      <c r="P2102" s="59" t="s">
        <v>5033</v>
      </c>
      <c r="Q2102" s="21"/>
      <c r="R2102" s="1"/>
      <c r="S2102" s="1" t="str">
        <f aca="false">IF(E2102=F2102,"","NOT EQUAL")</f>
        <v/>
      </c>
      <c r="T2102" s="1" t="str">
        <f aca="false">IF(ISNA(VLOOKUP(P2102,'NEW XEQM.c'!D:D,1,0)),"--",VLOOKUP(P2102,'NEW XEQM.c'!D:G,3,0))</f>
        <v>IRFRAC</v>
      </c>
      <c r="U2102" s="1" t="s">
        <v>3661</v>
      </c>
      <c r="W2102" s="0" t="e">
        <f aca="false">SUBSTITUTE(IF(AND(T2102="--",FIND("STD",E2102),FIND("fn",C2102)&gt;0,FIND("ITM_",P2102),I2102="CAT_FNCT"),E2102,""),"""","")</f>
        <v>#VALUE!</v>
      </c>
    </row>
    <row r="2103" customFormat="false" ht="15.75" hidden="false" customHeight="false" outlineLevel="0" collapsed="false">
      <c r="A2103" s="1" t="n">
        <f aca="false">IF(B2103=INT(B2103),ROW(),"")</f>
        <v>2103</v>
      </c>
      <c r="B2103" s="24" t="n">
        <f aca="false">IF(AND(MID(C2103,2,1)&lt;&gt;"/",MID(C2103,1,1)="/"),INT(B2102)+1,B2102+0.01)</f>
        <v>2059</v>
      </c>
      <c r="C2103" s="247" t="s">
        <v>5034</v>
      </c>
      <c r="D2103" s="247" t="s">
        <v>5035</v>
      </c>
      <c r="E2103" s="248" t="s">
        <v>5036</v>
      </c>
      <c r="F2103" s="248" t="s">
        <v>5036</v>
      </c>
      <c r="G2103" s="55" t="n">
        <v>0</v>
      </c>
      <c r="H2103" s="55" t="n">
        <v>0</v>
      </c>
      <c r="I2103" s="56" t="s">
        <v>20</v>
      </c>
      <c r="J2103" s="54" t="s">
        <v>5</v>
      </c>
      <c r="K2103" s="57" t="s">
        <v>6</v>
      </c>
      <c r="L2103" s="58" t="s">
        <v>7</v>
      </c>
      <c r="M2103" s="58" t="s">
        <v>8</v>
      </c>
      <c r="O2103" s="53"/>
      <c r="P2103" s="20" t="s">
        <v>5037</v>
      </c>
      <c r="Q2103" s="21"/>
      <c r="R2103" s="1"/>
      <c r="S2103" s="1" t="str">
        <f aca="false">IF(E2103=F2103,"","NOT EQUAL")</f>
        <v/>
      </c>
      <c r="T2103" s="1" t="str">
        <f aca="false">IF(ISNA(VLOOKUP(P2103,'NEW XEQM.c'!D:D,1,0)),"--",VLOOKUP(P2103,'NEW XEQM.c'!D:G,3,0))</f>
        <v>FGOFF</v>
      </c>
      <c r="U2103" s="1"/>
      <c r="W2103" s="0" t="e">
        <f aca="false">SUBSTITUTE(IF(AND(T2103="--",FIND("STD",E2103),FIND("fn",C2103)&gt;0,FIND("ITM_",P2103),I2103="CAT_FNCT"),E2103,""),"""","")</f>
        <v>#VALUE!</v>
      </c>
    </row>
    <row r="2104" customFormat="false" ht="15.75" hidden="false" customHeight="false" outlineLevel="0" collapsed="false">
      <c r="A2104" s="1" t="n">
        <f aca="false">IF(B2104=INT(B2104),ROW(),"")</f>
        <v>2104</v>
      </c>
      <c r="B2104" s="24" t="n">
        <f aca="false">IF(AND(MID(C2104,2,1)&lt;&gt;"/",MID(C2104,1,1)="/"),INT(B2103)+1,B2103+0.01)</f>
        <v>2060</v>
      </c>
      <c r="C2104" s="247" t="s">
        <v>5034</v>
      </c>
      <c r="D2104" s="247" t="s">
        <v>5038</v>
      </c>
      <c r="E2104" s="248" t="s">
        <v>5039</v>
      </c>
      <c r="F2104" s="248" t="s">
        <v>5039</v>
      </c>
      <c r="G2104" s="55" t="n">
        <v>0</v>
      </c>
      <c r="H2104" s="55" t="n">
        <v>0</v>
      </c>
      <c r="I2104" s="56" t="s">
        <v>20</v>
      </c>
      <c r="J2104" s="54" t="s">
        <v>5</v>
      </c>
      <c r="K2104" s="57" t="s">
        <v>6</v>
      </c>
      <c r="L2104" s="58" t="s">
        <v>7</v>
      </c>
      <c r="M2104" s="58" t="s">
        <v>8</v>
      </c>
      <c r="O2104" s="53"/>
      <c r="P2104" s="20" t="s">
        <v>5040</v>
      </c>
      <c r="Q2104" s="21"/>
      <c r="R2104" s="1"/>
      <c r="S2104" s="1" t="str">
        <f aca="false">IF(E2104=F2104,"","NOT EQUAL")</f>
        <v/>
      </c>
      <c r="T2104" s="1" t="str">
        <f aca="false">IF(ISNA(VLOOKUP(P2104,'NEW XEQM.c'!D:D,1,0)),"--",VLOOKUP(P2104,'NEW XEQM.c'!D:G,3,0))</f>
        <v>FGLIM</v>
      </c>
      <c r="U2104" s="1"/>
      <c r="W2104" s="0" t="e">
        <f aca="false">SUBSTITUTE(IF(AND(T2104="--",FIND("STD",E2104),FIND("fn",C2104)&gt;0,FIND("ITM_",P2104),I2104="CAT_FNCT"),E2104,""),"""","")</f>
        <v>#VALUE!</v>
      </c>
    </row>
    <row r="2105" customFormat="false" ht="15.75" hidden="false" customHeight="false" outlineLevel="0" collapsed="false">
      <c r="A2105" s="1" t="n">
        <f aca="false">IF(B2105=INT(B2105),ROW(),"")</f>
        <v>2105</v>
      </c>
      <c r="B2105" s="24" t="n">
        <f aca="false">IF(AND(MID(C2105,2,1)&lt;&gt;"/",MID(C2105,1,1)="/"),INT(B2104)+1,B2104+0.01)</f>
        <v>2061</v>
      </c>
      <c r="C2105" s="247" t="s">
        <v>5034</v>
      </c>
      <c r="D2105" s="247" t="s">
        <v>5041</v>
      </c>
      <c r="E2105" s="248" t="s">
        <v>5042</v>
      </c>
      <c r="F2105" s="248" t="s">
        <v>5042</v>
      </c>
      <c r="G2105" s="55" t="n">
        <v>0</v>
      </c>
      <c r="H2105" s="55" t="n">
        <v>0</v>
      </c>
      <c r="I2105" s="56" t="s">
        <v>20</v>
      </c>
      <c r="J2105" s="54" t="s">
        <v>5</v>
      </c>
      <c r="K2105" s="57" t="s">
        <v>6</v>
      </c>
      <c r="L2105" s="58" t="s">
        <v>7</v>
      </c>
      <c r="M2105" s="58" t="s">
        <v>8</v>
      </c>
      <c r="O2105" s="53"/>
      <c r="P2105" s="20" t="s">
        <v>5043</v>
      </c>
      <c r="Q2105" s="21"/>
      <c r="R2105" s="1"/>
      <c r="S2105" s="1" t="str">
        <f aca="false">IF(E2105=F2105,"","NOT EQUAL")</f>
        <v/>
      </c>
      <c r="T2105" s="1" t="str">
        <f aca="false">IF(ISNA(VLOOKUP(P2105,'NEW XEQM.c'!D:D,1,0)),"--",VLOOKUP(P2105,'NEW XEQM.c'!D:G,3,0))</f>
        <v>FGFUL</v>
      </c>
      <c r="U2105" s="1"/>
      <c r="W2105" s="0" t="e">
        <f aca="false">SUBSTITUTE(IF(AND(T2105="--",FIND("STD",E2105),FIND("fn",C2105)&gt;0,FIND("ITM_",P2105),I2105="CAT_FNCT"),E2105,""),"""","")</f>
        <v>#VALUE!</v>
      </c>
    </row>
    <row r="2106" customFormat="false" ht="15.75" hidden="false" customHeight="false" outlineLevel="0" collapsed="false">
      <c r="A2106" s="23" t="n">
        <f aca="false">IF(B2106=INT(B2106),ROW(),"")</f>
        <v>2106</v>
      </c>
      <c r="B2106" s="24" t="n">
        <f aca="false">IF(AND(MID(C2106,2,1)&lt;&gt;"/",MID(C2106,1,1)="/"),INT(B2105)+1,B2105+0.01)</f>
        <v>2062</v>
      </c>
      <c r="C2106" s="25" t="s">
        <v>5044</v>
      </c>
      <c r="D2106" s="26" t="s">
        <v>5045</v>
      </c>
      <c r="E2106" s="26" t="s">
        <v>5046</v>
      </c>
      <c r="F2106" s="26" t="s">
        <v>5046</v>
      </c>
      <c r="G2106" s="47" t="n">
        <v>0</v>
      </c>
      <c r="H2106" s="47" t="n">
        <v>0</v>
      </c>
      <c r="I2106" s="44" t="s">
        <v>4</v>
      </c>
      <c r="J2106" s="17" t="s">
        <v>21</v>
      </c>
      <c r="K2106" s="27" t="s">
        <v>22</v>
      </c>
      <c r="L2106" s="28" t="s">
        <v>7</v>
      </c>
      <c r="M2106" s="28" t="s">
        <v>8</v>
      </c>
      <c r="N2106" s="28" t="s">
        <v>3700</v>
      </c>
      <c r="O2106" s="28"/>
      <c r="P2106" s="230" t="s">
        <v>5047</v>
      </c>
      <c r="Q2106" s="21"/>
      <c r="R2106" s="1"/>
      <c r="S2106" s="1" t="str">
        <f aca="false">IF(E2106=F2106,"","NOT EQUAL")</f>
        <v/>
      </c>
      <c r="T2106" s="1" t="str">
        <f aca="false">IF(ISNA(VLOOKUP(P2106,'NEW XEQM.c'!D:D,1,0)),"--",VLOOKUP(P2106,'NEW XEQM.c'!D:G,3,0))</f>
        <v>M124</v>
      </c>
      <c r="U2106" s="1" t="s">
        <v>3641</v>
      </c>
      <c r="W2106" s="0" t="e">
        <f aca="false">SUBSTITUTE(IF(AND(T2106="--",FIND("STD",E2106),FIND("fn",C2106)&gt;0,FIND("ITM_",P2106),I2106="CAT_FNCT"),E2106,""),"""","")</f>
        <v>#VALUE!</v>
      </c>
    </row>
    <row r="2107" customFormat="false" ht="15.75" hidden="false" customHeight="false" outlineLevel="0" collapsed="false">
      <c r="A2107" s="23" t="n">
        <f aca="false">IF(B2107=INT(B2107),ROW(),"")</f>
        <v>2107</v>
      </c>
      <c r="B2107" s="24" t="n">
        <f aca="false">IF(AND(MID(C2107,2,1)&lt;&gt;"/",MID(C2107,1,1)="/"),INT(B2106)+1,B2106+0.01)</f>
        <v>2063</v>
      </c>
      <c r="C2107" s="25" t="s">
        <v>5044</v>
      </c>
      <c r="D2107" s="26" t="s">
        <v>5048</v>
      </c>
      <c r="E2107" s="26" t="s">
        <v>5049</v>
      </c>
      <c r="F2107" s="26" t="s">
        <v>5049</v>
      </c>
      <c r="G2107" s="47" t="n">
        <v>0</v>
      </c>
      <c r="H2107" s="47" t="n">
        <v>0</v>
      </c>
      <c r="I2107" s="44" t="s">
        <v>4</v>
      </c>
      <c r="J2107" s="17" t="s">
        <v>21</v>
      </c>
      <c r="K2107" s="27" t="s">
        <v>22</v>
      </c>
      <c r="L2107" s="28" t="s">
        <v>7</v>
      </c>
      <c r="M2107" s="28" t="s">
        <v>8</v>
      </c>
      <c r="N2107" s="28" t="s">
        <v>3700</v>
      </c>
      <c r="O2107" s="28"/>
      <c r="P2107" s="230" t="s">
        <v>5050</v>
      </c>
      <c r="Q2107" s="21"/>
      <c r="R2107" s="1"/>
      <c r="S2107" s="1" t="str">
        <f aca="false">IF(E2107=F2107,"","NOT EQUAL")</f>
        <v/>
      </c>
      <c r="T2107" s="1" t="str">
        <f aca="false">IF(ISNA(VLOOKUP(P2107,'NEW XEQM.c'!D:D,1,0)),"--",VLOOKUP(P2107,'NEW XEQM.c'!D:G,3,0))</f>
        <v>F1234</v>
      </c>
      <c r="U2107" s="1" t="s">
        <v>3641</v>
      </c>
      <c r="W2107" s="0" t="e">
        <f aca="false">SUBSTITUTE(IF(AND(T2107="--",FIND("STD",E2107),FIND("fn",C2107)&gt;0,FIND("ITM_",P2107),I2107="CAT_FNCT"),E2107,""),"""","")</f>
        <v>#VALUE!</v>
      </c>
    </row>
    <row r="2108" customFormat="false" ht="15.75" hidden="false" customHeight="false" outlineLevel="0" collapsed="false">
      <c r="A2108" s="23" t="n">
        <f aca="false">IF(B2108=INT(B2108),ROW(),"")</f>
        <v>2108</v>
      </c>
      <c r="B2108" s="24" t="n">
        <f aca="false">IF(AND(MID(C2108,2,1)&lt;&gt;"/",MID(C2108,1,1)="/"),INT(B2107)+1,B2107+0.01)</f>
        <v>2064</v>
      </c>
      <c r="C2108" s="25" t="s">
        <v>5044</v>
      </c>
      <c r="D2108" s="26" t="s">
        <v>5051</v>
      </c>
      <c r="E2108" s="26" t="s">
        <v>5052</v>
      </c>
      <c r="F2108" s="26" t="s">
        <v>5052</v>
      </c>
      <c r="G2108" s="47" t="n">
        <v>0</v>
      </c>
      <c r="H2108" s="47" t="n">
        <v>0</v>
      </c>
      <c r="I2108" s="44" t="s">
        <v>4</v>
      </c>
      <c r="J2108" s="17" t="s">
        <v>21</v>
      </c>
      <c r="K2108" s="27" t="s">
        <v>22</v>
      </c>
      <c r="L2108" s="28" t="s">
        <v>7</v>
      </c>
      <c r="M2108" s="28" t="s">
        <v>8</v>
      </c>
      <c r="N2108" s="28" t="s">
        <v>3700</v>
      </c>
      <c r="O2108" s="28"/>
      <c r="P2108" s="230" t="s">
        <v>5053</v>
      </c>
      <c r="Q2108" s="21"/>
      <c r="R2108" s="1"/>
      <c r="S2108" s="1" t="str">
        <f aca="false">IF(E2108=F2108,"","NOT EQUAL")</f>
        <v/>
      </c>
      <c r="T2108" s="1" t="str">
        <f aca="false">IF(ISNA(VLOOKUP(P2108,'NEW XEQM.c'!D:D,1,0)),"--",VLOOKUP(P2108,'NEW XEQM.c'!D:G,3,0))</f>
        <v>M1234</v>
      </c>
      <c r="U2108" s="1" t="s">
        <v>3641</v>
      </c>
      <c r="W2108" s="0" t="e">
        <f aca="false">SUBSTITUTE(IF(AND(T2108="--",FIND("STD",E2108),FIND("fn",C2108)&gt;0,FIND("ITM_",P2108),I2108="CAT_FNCT"),E2108,""),"""","")</f>
        <v>#VALUE!</v>
      </c>
    </row>
    <row r="2109" customFormat="false" ht="15.75" hidden="false" customHeight="false" outlineLevel="0" collapsed="false">
      <c r="A2109" s="23" t="n">
        <f aca="false">IF(B2109=INT(B2109),ROW(),"")</f>
        <v>2109</v>
      </c>
      <c r="B2109" s="24" t="n">
        <f aca="false">IF(AND(MID(C2109,2,1)&lt;&gt;"/",MID(C2109,1,1)="/"),INT(B2108)+1,B2108+0.01)</f>
        <v>2065</v>
      </c>
      <c r="C2109" s="25" t="s">
        <v>5044</v>
      </c>
      <c r="D2109" s="26" t="s">
        <v>5054</v>
      </c>
      <c r="E2109" s="26" t="s">
        <v>5055</v>
      </c>
      <c r="F2109" s="26" t="s">
        <v>5055</v>
      </c>
      <c r="G2109" s="47" t="n">
        <v>0</v>
      </c>
      <c r="H2109" s="47" t="n">
        <v>0</v>
      </c>
      <c r="I2109" s="44" t="s">
        <v>4</v>
      </c>
      <c r="J2109" s="17" t="s">
        <v>21</v>
      </c>
      <c r="K2109" s="27" t="s">
        <v>22</v>
      </c>
      <c r="L2109" s="28" t="s">
        <v>7</v>
      </c>
      <c r="M2109" s="28" t="s">
        <v>8</v>
      </c>
      <c r="N2109" s="28" t="s">
        <v>3700</v>
      </c>
      <c r="O2109" s="28"/>
      <c r="P2109" s="230" t="s">
        <v>5056</v>
      </c>
      <c r="Q2109" s="21"/>
      <c r="R2109" s="1"/>
      <c r="S2109" s="1" t="str">
        <f aca="false">IF(E2109=F2109,"","NOT EQUAL")</f>
        <v/>
      </c>
      <c r="T2109" s="1" t="str">
        <f aca="false">IF(ISNA(VLOOKUP(P2109,'NEW XEQM.c'!D:D,1,0)),"--",VLOOKUP(P2109,'NEW XEQM.c'!D:G,3,0))</f>
        <v>F14</v>
      </c>
      <c r="U2109" s="1" t="s">
        <v>3641</v>
      </c>
      <c r="W2109" s="0" t="e">
        <f aca="false">SUBSTITUTE(IF(AND(T2109="--",FIND("STD",E2109),FIND("fn",C2109)&gt;0,FIND("ITM_",P2109),I2109="CAT_FNCT"),E2109,""),"""","")</f>
        <v>#VALUE!</v>
      </c>
    </row>
    <row r="2110" customFormat="false" ht="15.75" hidden="false" customHeight="false" outlineLevel="0" collapsed="false">
      <c r="A2110" s="23" t="n">
        <f aca="false">IF(B2110=INT(B2110),ROW(),"")</f>
        <v>2110</v>
      </c>
      <c r="B2110" s="24" t="n">
        <f aca="false">IF(AND(MID(C2110,2,1)&lt;&gt;"/",MID(C2110,1,1)="/"),INT(B2109)+1,B2109+0.01)</f>
        <v>2066</v>
      </c>
      <c r="C2110" s="25" t="s">
        <v>5044</v>
      </c>
      <c r="D2110" s="26" t="s">
        <v>5057</v>
      </c>
      <c r="E2110" s="26" t="s">
        <v>5058</v>
      </c>
      <c r="F2110" s="26" t="s">
        <v>5058</v>
      </c>
      <c r="G2110" s="47" t="n">
        <v>0</v>
      </c>
      <c r="H2110" s="47" t="n">
        <v>0</v>
      </c>
      <c r="I2110" s="44" t="s">
        <v>4</v>
      </c>
      <c r="J2110" s="17" t="s">
        <v>21</v>
      </c>
      <c r="K2110" s="27" t="s">
        <v>22</v>
      </c>
      <c r="L2110" s="28" t="s">
        <v>7</v>
      </c>
      <c r="M2110" s="28" t="s">
        <v>8</v>
      </c>
      <c r="N2110" s="28" t="s">
        <v>3700</v>
      </c>
      <c r="O2110" s="28"/>
      <c r="P2110" s="230" t="s">
        <v>5059</v>
      </c>
      <c r="Q2110" s="21"/>
      <c r="R2110" s="1"/>
      <c r="S2110" s="1" t="str">
        <f aca="false">IF(E2110=F2110,"","NOT EQUAL")</f>
        <v/>
      </c>
      <c r="T2110" s="1" t="str">
        <f aca="false">IF(ISNA(VLOOKUP(P2110,'NEW XEQM.c'!D:D,1,0)),"--",VLOOKUP(P2110,'NEW XEQM.c'!D:G,3,0))</f>
        <v>M14</v>
      </c>
      <c r="U2110" s="1" t="s">
        <v>3641</v>
      </c>
      <c r="W2110" s="0" t="e">
        <f aca="false">SUBSTITUTE(IF(AND(T2110="--",FIND("STD",E2110),FIND("fn",C2110)&gt;0,FIND("ITM_",P2110),I2110="CAT_FNCT"),E2110,""),"""","")</f>
        <v>#VALUE!</v>
      </c>
    </row>
    <row r="2111" customFormat="false" ht="15.75" hidden="false" customHeight="false" outlineLevel="0" collapsed="false">
      <c r="A2111" s="23" t="n">
        <f aca="false">IF(B2111=INT(B2111),ROW(),"")</f>
        <v>2111</v>
      </c>
      <c r="B2111" s="24" t="n">
        <f aca="false">IF(AND(MID(C2111,2,1)&lt;&gt;"/",MID(C2111,1,1)="/"),INT(B2110)+1,B2110+0.01)</f>
        <v>2067</v>
      </c>
      <c r="C2111" s="25" t="s">
        <v>5044</v>
      </c>
      <c r="D2111" s="26" t="s">
        <v>5060</v>
      </c>
      <c r="E2111" s="26" t="s">
        <v>5061</v>
      </c>
      <c r="F2111" s="26" t="s">
        <v>5061</v>
      </c>
      <c r="G2111" s="47" t="n">
        <v>0</v>
      </c>
      <c r="H2111" s="47" t="n">
        <v>0</v>
      </c>
      <c r="I2111" s="44" t="s">
        <v>4</v>
      </c>
      <c r="J2111" s="17" t="s">
        <v>21</v>
      </c>
      <c r="K2111" s="27" t="s">
        <v>22</v>
      </c>
      <c r="L2111" s="28" t="s">
        <v>7</v>
      </c>
      <c r="M2111" s="28" t="s">
        <v>8</v>
      </c>
      <c r="N2111" s="28" t="s">
        <v>3700</v>
      </c>
      <c r="O2111" s="28"/>
      <c r="P2111" s="230" t="s">
        <v>5062</v>
      </c>
      <c r="Q2111" s="21"/>
      <c r="R2111" s="1"/>
      <c r="S2111" s="1" t="str">
        <f aca="false">IF(E2111=F2111,"","NOT EQUAL")</f>
        <v/>
      </c>
      <c r="T2111" s="1" t="str">
        <f aca="false">IF(ISNA(VLOOKUP(P2111,'NEW XEQM.c'!D:D,1,0)),"--",VLOOKUP(P2111,'NEW XEQM.c'!D:G,3,0))</f>
        <v>F124</v>
      </c>
      <c r="U2111" s="1" t="s">
        <v>3641</v>
      </c>
      <c r="W2111" s="0" t="e">
        <f aca="false">SUBSTITUTE(IF(AND(T2111="--",FIND("STD",E2111),FIND("fn",C2111)&gt;0,FIND("ITM_",P2111),I2111="CAT_FNCT"),E2111,""),"""","")</f>
        <v>#VALUE!</v>
      </c>
    </row>
    <row r="2112" customFormat="false" ht="15.75" hidden="false" customHeight="false" outlineLevel="0" collapsed="false">
      <c r="A2112" s="23" t="n">
        <f aca="false">IF(B2112=INT(B2112),ROW(),"")</f>
        <v>2112</v>
      </c>
      <c r="B2112" s="24" t="n">
        <f aca="false">IF(AND(MID(C2112,2,1)&lt;&gt;"/",MID(C2112,1,1)="/"),INT(B2111)+1,B2111+0.01)</f>
        <v>2068</v>
      </c>
      <c r="C2112" s="25" t="s">
        <v>0</v>
      </c>
      <c r="D2112" s="26" t="s">
        <v>1</v>
      </c>
      <c r="E2112" s="26" t="s">
        <v>2</v>
      </c>
      <c r="F2112" s="26" t="s">
        <v>5063</v>
      </c>
      <c r="G2112" s="47" t="n">
        <v>0</v>
      </c>
      <c r="H2112" s="47" t="n">
        <v>0</v>
      </c>
      <c r="I2112" s="44" t="s">
        <v>4</v>
      </c>
      <c r="J2112" s="17" t="s">
        <v>5</v>
      </c>
      <c r="K2112" s="27" t="s">
        <v>6</v>
      </c>
      <c r="L2112" s="28" t="s">
        <v>7</v>
      </c>
      <c r="M2112" s="28" t="s">
        <v>244</v>
      </c>
      <c r="N2112" s="28" t="s">
        <v>3700</v>
      </c>
      <c r="O2112" s="28"/>
      <c r="P2112" s="230" t="s">
        <v>5064</v>
      </c>
      <c r="Q2112" s="21"/>
      <c r="R2112" s="1"/>
      <c r="S2112" s="1" t="str">
        <f aca="false">IF(E2112=F2112,"","NOT EQUAL")</f>
        <v>NOT EQUAL</v>
      </c>
      <c r="T2112" s="1" t="str">
        <f aca="false">IF(ISNA(VLOOKUP(P2112,'NEW XEQM.c'!D:D,1,0)),"--",VLOOKUP(P2112,'NEW XEQM.c'!D:G,3,0))</f>
        <v>--</v>
      </c>
      <c r="U2112" s="1"/>
      <c r="W2112" s="0" t="e">
        <f aca="false">SUBSTITUTE(IF(AND(T2112="--",FIND("STD",E2112),FIND("fn",C2112)&gt;0,FIND("ITM_",P2112),I2112="CAT_FNCT"),E2112,""),"""","")</f>
        <v>#VALUE!</v>
      </c>
    </row>
    <row r="2113" customFormat="false" ht="15.75" hidden="false" customHeight="false" outlineLevel="0" collapsed="false">
      <c r="A2113" s="23" t="n">
        <f aca="false">IF(B2113=INT(B2113),ROW(),"")</f>
        <v>2113</v>
      </c>
      <c r="B2113" s="24" t="n">
        <f aca="false">IF(AND(MID(C2113,2,1)&lt;&gt;"/",MID(C2113,1,1)="/"),INT(B2112)+1,B2112+0.01)</f>
        <v>2069</v>
      </c>
      <c r="C2113" s="25" t="s">
        <v>0</v>
      </c>
      <c r="D2113" s="26" t="s">
        <v>1</v>
      </c>
      <c r="E2113" s="26" t="s">
        <v>2</v>
      </c>
      <c r="F2113" s="26" t="s">
        <v>5065</v>
      </c>
      <c r="G2113" s="47" t="n">
        <v>0</v>
      </c>
      <c r="H2113" s="47" t="n">
        <v>0</v>
      </c>
      <c r="I2113" s="44" t="s">
        <v>4</v>
      </c>
      <c r="J2113" s="17" t="s">
        <v>5</v>
      </c>
      <c r="K2113" s="27" t="s">
        <v>6</v>
      </c>
      <c r="L2113" s="28" t="s">
        <v>7</v>
      </c>
      <c r="M2113" s="28" t="s">
        <v>244</v>
      </c>
      <c r="N2113" s="28" t="s">
        <v>3700</v>
      </c>
      <c r="O2113" s="28"/>
      <c r="P2113" s="230" t="s">
        <v>5066</v>
      </c>
      <c r="Q2113" s="21"/>
      <c r="R2113" s="1"/>
      <c r="S2113" s="1" t="str">
        <f aca="false">IF(E2113=F2113,"","NOT EQUAL")</f>
        <v>NOT EQUAL</v>
      </c>
      <c r="T2113" s="1" t="str">
        <f aca="false">IF(ISNA(VLOOKUP(P2113,'NEW XEQM.c'!D:D,1,0)),"--",VLOOKUP(P2113,'NEW XEQM.c'!D:G,3,0))</f>
        <v>--</v>
      </c>
      <c r="U2113" s="1"/>
      <c r="W2113" s="0" t="e">
        <f aca="false">SUBSTITUTE(IF(AND(T2113="--",FIND("STD",E2113),FIND("fn",C2113)&gt;0,FIND("ITM_",P2113),I2113="CAT_FNCT"),E2113,""),"""","")</f>
        <v>#VALUE!</v>
      </c>
    </row>
    <row r="2114" customFormat="false" ht="15.75" hidden="false" customHeight="false" outlineLevel="0" collapsed="false">
      <c r="A2114" s="23" t="n">
        <f aca="false">IF(B2114=INT(B2114),ROW(),"")</f>
        <v>2114</v>
      </c>
      <c r="B2114" s="24" t="n">
        <f aca="false">IF(AND(MID(C2114,2,1)&lt;&gt;"/",MID(C2114,1,1)="/"),INT(B2113)+1,B2113+0.01)</f>
        <v>2070</v>
      </c>
      <c r="C2114" s="25" t="s">
        <v>0</v>
      </c>
      <c r="D2114" s="26" t="s">
        <v>1</v>
      </c>
      <c r="E2114" s="26" t="s">
        <v>2</v>
      </c>
      <c r="F2114" s="26" t="s">
        <v>5067</v>
      </c>
      <c r="G2114" s="47" t="n">
        <v>0</v>
      </c>
      <c r="H2114" s="47" t="n">
        <v>0</v>
      </c>
      <c r="I2114" s="44" t="s">
        <v>4</v>
      </c>
      <c r="J2114" s="17" t="s">
        <v>5</v>
      </c>
      <c r="K2114" s="27" t="s">
        <v>6</v>
      </c>
      <c r="L2114" s="28" t="s">
        <v>7</v>
      </c>
      <c r="M2114" s="28" t="s">
        <v>244</v>
      </c>
      <c r="N2114" s="28" t="s">
        <v>3700</v>
      </c>
      <c r="O2114" s="28"/>
      <c r="P2114" s="230" t="s">
        <v>5068</v>
      </c>
      <c r="Q2114" s="21"/>
      <c r="R2114" s="1"/>
      <c r="S2114" s="1" t="str">
        <f aca="false">IF(E2114=F2114,"","NOT EQUAL")</f>
        <v>NOT EQUAL</v>
      </c>
      <c r="T2114" s="1" t="str">
        <f aca="false">IF(ISNA(VLOOKUP(P2114,'NEW XEQM.c'!D:D,1,0)),"--",VLOOKUP(P2114,'NEW XEQM.c'!D:G,3,0))</f>
        <v>--</v>
      </c>
      <c r="U2114" s="1"/>
      <c r="W2114" s="0" t="e">
        <f aca="false">SUBSTITUTE(IF(AND(T2114="--",FIND("STD",E2114),FIND("fn",C2114)&gt;0,FIND("ITM_",P2114),I2114="CAT_FNCT"),E2114,""),"""","")</f>
        <v>#VALUE!</v>
      </c>
    </row>
    <row r="2115" customFormat="false" ht="15.75" hidden="false" customHeight="false" outlineLevel="0" collapsed="false">
      <c r="A2115" s="23" t="n">
        <f aca="false">IF(B2115=INT(B2115),ROW(),"")</f>
        <v>2115</v>
      </c>
      <c r="B2115" s="24" t="n">
        <f aca="false">IF(AND(MID(C2115,2,1)&lt;&gt;"/",MID(C2115,1,1)="/"),INT(B2114)+1,B2114+0.01)</f>
        <v>2071</v>
      </c>
      <c r="C2115" s="53" t="s">
        <v>1376</v>
      </c>
      <c r="D2115" s="53" t="s">
        <v>5069</v>
      </c>
      <c r="E2115" s="54" t="s">
        <v>260</v>
      </c>
      <c r="F2115" s="54" t="s">
        <v>260</v>
      </c>
      <c r="G2115" s="55" t="n">
        <v>0</v>
      </c>
      <c r="H2115" s="55" t="n">
        <v>0</v>
      </c>
      <c r="I2115" s="56" t="s">
        <v>4</v>
      </c>
      <c r="J2115" s="54" t="s">
        <v>5</v>
      </c>
      <c r="K2115" s="57" t="s">
        <v>6</v>
      </c>
      <c r="L2115" s="58" t="s">
        <v>7</v>
      </c>
      <c r="M2115" s="58" t="s">
        <v>244</v>
      </c>
      <c r="N2115" s="28" t="s">
        <v>3700</v>
      </c>
      <c r="O2115" s="58"/>
      <c r="P2115" s="59" t="s">
        <v>5070</v>
      </c>
      <c r="Q2115" s="21"/>
      <c r="R2115" s="1"/>
      <c r="S2115" s="1" t="str">
        <f aca="false">IF(E2115=F2115,"","NOT EQUAL")</f>
        <v/>
      </c>
      <c r="T2115" s="1" t="str">
        <f aca="false">IF(ISNA(VLOOKUP(P2115,'NEW XEQM.c'!D:D,1,0)),"--",VLOOKUP(P2115,'NEW XEQM.c'!D:G,3,0))</f>
        <v>--</v>
      </c>
      <c r="U2115" s="1" t="s">
        <v>3661</v>
      </c>
      <c r="W2115" s="0" t="e">
        <f aca="false">SUBSTITUTE(IF(AND(T2115="--",FIND("STD",E2115),FIND("fn",C2115)&gt;0,FIND("ITM_",P2115),I2115="CAT_FNCT"),E2115,""),"""","")</f>
        <v>#VALUE!</v>
      </c>
    </row>
    <row r="2116" customFormat="false" ht="15.75" hidden="false" customHeight="false" outlineLevel="0" collapsed="false">
      <c r="A2116" s="23" t="n">
        <f aca="false">IF(B2116=INT(B2116),ROW(),"")</f>
        <v>2116</v>
      </c>
      <c r="B2116" s="24" t="n">
        <f aca="false">IF(AND(MID(C2116,2,1)&lt;&gt;"/",MID(C2116,1,1)="/"),INT(B2115)+1,B2115+0.01)</f>
        <v>2072</v>
      </c>
      <c r="C2116" s="53" t="s">
        <v>1376</v>
      </c>
      <c r="D2116" s="53" t="s">
        <v>5071</v>
      </c>
      <c r="E2116" s="54" t="s">
        <v>252</v>
      </c>
      <c r="F2116" s="54" t="s">
        <v>252</v>
      </c>
      <c r="G2116" s="55" t="n">
        <v>0</v>
      </c>
      <c r="H2116" s="55" t="n">
        <v>0</v>
      </c>
      <c r="I2116" s="56" t="s">
        <v>4</v>
      </c>
      <c r="J2116" s="54" t="s">
        <v>5</v>
      </c>
      <c r="K2116" s="57" t="s">
        <v>6</v>
      </c>
      <c r="L2116" s="58" t="s">
        <v>7</v>
      </c>
      <c r="M2116" s="58" t="s">
        <v>244</v>
      </c>
      <c r="N2116" s="28" t="s">
        <v>3700</v>
      </c>
      <c r="O2116" s="58"/>
      <c r="P2116" s="59" t="s">
        <v>5071</v>
      </c>
      <c r="Q2116" s="21"/>
      <c r="R2116" s="1"/>
      <c r="S2116" s="1" t="str">
        <f aca="false">IF(E2116=F2116,"","NOT EQUAL")</f>
        <v/>
      </c>
      <c r="T2116" s="1" t="str">
        <f aca="false">IF(ISNA(VLOOKUP(P2116,'NEW XEQM.c'!D:D,1,0)),"--",VLOOKUP(P2116,'NEW XEQM.c'!D:G,3,0))</f>
        <v>--</v>
      </c>
      <c r="U2116" s="1" t="s">
        <v>3661</v>
      </c>
      <c r="W2116" s="0" t="e">
        <f aca="false">SUBSTITUTE(IF(AND(T2116="--",FIND("STD",E2116),FIND("fn",C2116)&gt;0,FIND("ITM_",P2116),I2116="CAT_FNCT"),E2116,""),"""","")</f>
        <v>#VALUE!</v>
      </c>
    </row>
    <row r="2117" customFormat="false" ht="15.75" hidden="false" customHeight="false" outlineLevel="0" collapsed="false">
      <c r="A2117" s="23" t="n">
        <f aca="false">IF(B2117=INT(B2117),ROW(),"")</f>
        <v>2117</v>
      </c>
      <c r="B2117" s="24" t="n">
        <f aca="false">IF(AND(MID(C2117,2,1)&lt;&gt;"/",MID(C2117,1,1)="/"),INT(B2116)+1,B2116+0.01)</f>
        <v>2073</v>
      </c>
      <c r="C2117" s="53" t="s">
        <v>1376</v>
      </c>
      <c r="D2117" s="53" t="s">
        <v>5072</v>
      </c>
      <c r="E2117" s="54" t="s">
        <v>278</v>
      </c>
      <c r="F2117" s="54" t="s">
        <v>278</v>
      </c>
      <c r="G2117" s="55" t="n">
        <v>0</v>
      </c>
      <c r="H2117" s="55" t="n">
        <v>0</v>
      </c>
      <c r="I2117" s="56" t="s">
        <v>4</v>
      </c>
      <c r="J2117" s="54" t="s">
        <v>5</v>
      </c>
      <c r="K2117" s="57" t="s">
        <v>6</v>
      </c>
      <c r="L2117" s="58" t="s">
        <v>7</v>
      </c>
      <c r="M2117" s="58" t="s">
        <v>244</v>
      </c>
      <c r="N2117" s="28" t="s">
        <v>3700</v>
      </c>
      <c r="O2117" s="58"/>
      <c r="P2117" s="59" t="s">
        <v>5072</v>
      </c>
      <c r="Q2117" s="21"/>
      <c r="R2117" s="1"/>
      <c r="S2117" s="1" t="str">
        <f aca="false">IF(E2117=F2117,"","NOT EQUAL")</f>
        <v/>
      </c>
      <c r="T2117" s="1" t="str">
        <f aca="false">IF(ISNA(VLOOKUP(P2117,'NEW XEQM.c'!D:D,1,0)),"--",VLOOKUP(P2117,'NEW XEQM.c'!D:G,3,0))</f>
        <v>--</v>
      </c>
      <c r="U2117" s="1" t="s">
        <v>3661</v>
      </c>
      <c r="W2117" s="0" t="e">
        <f aca="false">SUBSTITUTE(IF(AND(T2117="--",FIND("STD",E2117),FIND("fn",C2117)&gt;0,FIND("ITM_",P2117),I2117="CAT_FNCT"),E2117,""),"""","")</f>
        <v>#VALUE!</v>
      </c>
    </row>
    <row r="2118" customFormat="false" ht="15.75" hidden="false" customHeight="false" outlineLevel="0" collapsed="false">
      <c r="A2118" s="23" t="n">
        <f aca="false">IF(B2118=INT(B2118),ROW(),"")</f>
        <v>2118</v>
      </c>
      <c r="B2118" s="24" t="n">
        <f aca="false">IF(AND(MID(C2118,2,1)&lt;&gt;"/",MID(C2118,1,1)="/"),INT(B2117)+1,B2117+0.01)</f>
        <v>2074</v>
      </c>
      <c r="C2118" s="53" t="s">
        <v>1376</v>
      </c>
      <c r="D2118" s="53" t="s">
        <v>5073</v>
      </c>
      <c r="E2118" s="54" t="s">
        <v>270</v>
      </c>
      <c r="F2118" s="54" t="s">
        <v>270</v>
      </c>
      <c r="G2118" s="55" t="n">
        <v>0</v>
      </c>
      <c r="H2118" s="55" t="n">
        <v>0</v>
      </c>
      <c r="I2118" s="56" t="s">
        <v>4</v>
      </c>
      <c r="J2118" s="54" t="s">
        <v>5</v>
      </c>
      <c r="K2118" s="57" t="s">
        <v>6</v>
      </c>
      <c r="L2118" s="58" t="s">
        <v>7</v>
      </c>
      <c r="M2118" s="58" t="s">
        <v>244</v>
      </c>
      <c r="N2118" s="28" t="s">
        <v>3700</v>
      </c>
      <c r="O2118" s="58"/>
      <c r="P2118" s="59" t="s">
        <v>5073</v>
      </c>
      <c r="Q2118" s="21"/>
      <c r="R2118" s="1"/>
      <c r="S2118" s="1" t="str">
        <f aca="false">IF(E2118=F2118,"","NOT EQUAL")</f>
        <v/>
      </c>
      <c r="T2118" s="1" t="str">
        <f aca="false">IF(ISNA(VLOOKUP(P2118,'NEW XEQM.c'!D:D,1,0)),"--",VLOOKUP(P2118,'NEW XEQM.c'!D:G,3,0))</f>
        <v>--</v>
      </c>
      <c r="U2118" s="1" t="s">
        <v>3661</v>
      </c>
      <c r="W2118" s="0" t="e">
        <f aca="false">SUBSTITUTE(IF(AND(T2118="--",FIND("STD",E2118),FIND("fn",C2118)&gt;0,FIND("ITM_",P2118),I2118="CAT_FNCT"),E2118,""),"""","")</f>
        <v>#VALUE!</v>
      </c>
    </row>
    <row r="2119" customFormat="false" ht="15.75" hidden="false" customHeight="false" outlineLevel="0" collapsed="false">
      <c r="A2119" s="23" t="n">
        <f aca="false">IF(B2119=INT(B2119),ROW(),"")</f>
        <v>2119</v>
      </c>
      <c r="B2119" s="24" t="n">
        <f aca="false">IF(AND(MID(C2119,2,1)&lt;&gt;"/",MID(C2119,1,1)="/"),INT(B2118)+1,B2118+0.01)</f>
        <v>2075</v>
      </c>
      <c r="C2119" s="53" t="s">
        <v>1376</v>
      </c>
      <c r="D2119" s="53" t="s">
        <v>5074</v>
      </c>
      <c r="E2119" s="54" t="s">
        <v>288</v>
      </c>
      <c r="F2119" s="54" t="s">
        <v>288</v>
      </c>
      <c r="G2119" s="55" t="n">
        <v>0</v>
      </c>
      <c r="H2119" s="55" t="n">
        <v>0</v>
      </c>
      <c r="I2119" s="56" t="s">
        <v>4</v>
      </c>
      <c r="J2119" s="54" t="s">
        <v>5</v>
      </c>
      <c r="K2119" s="57" t="s">
        <v>6</v>
      </c>
      <c r="L2119" s="58" t="s">
        <v>7</v>
      </c>
      <c r="M2119" s="58" t="s">
        <v>244</v>
      </c>
      <c r="N2119" s="28" t="s">
        <v>3700</v>
      </c>
      <c r="O2119" s="58"/>
      <c r="P2119" s="59" t="s">
        <v>5074</v>
      </c>
      <c r="Q2119" s="21"/>
      <c r="R2119" s="1"/>
      <c r="S2119" s="1" t="str">
        <f aca="false">IF(E2119=F2119,"","NOT EQUAL")</f>
        <v/>
      </c>
      <c r="T2119" s="1" t="str">
        <f aca="false">IF(ISNA(VLOOKUP(P2119,'NEW XEQM.c'!D:D,1,0)),"--",VLOOKUP(P2119,'NEW XEQM.c'!D:G,3,0))</f>
        <v>--</v>
      </c>
      <c r="U2119" s="1" t="s">
        <v>3661</v>
      </c>
      <c r="W2119" s="0" t="e">
        <f aca="false">SUBSTITUTE(IF(AND(T2119="--",FIND("STD",E2119),FIND("fn",C2119)&gt;0,FIND("ITM_",P2119),I2119="CAT_FNCT"),E2119,""),"""","")</f>
        <v>#VALUE!</v>
      </c>
    </row>
    <row r="2120" customFormat="false" ht="15.75" hidden="false" customHeight="false" outlineLevel="0" collapsed="false">
      <c r="A2120" s="23" t="n">
        <f aca="false">IF(B2120=INT(B2120),ROW(),"")</f>
        <v>2120</v>
      </c>
      <c r="B2120" s="24" t="n">
        <f aca="false">IF(AND(MID(C2120,2,1)&lt;&gt;"/",MID(C2120,1,1)="/"),INT(B2119)+1,B2119+0.01)</f>
        <v>2076</v>
      </c>
      <c r="C2120" s="25" t="s">
        <v>5075</v>
      </c>
      <c r="D2120" s="25" t="s">
        <v>1</v>
      </c>
      <c r="E2120" s="149" t="s">
        <v>5076</v>
      </c>
      <c r="F2120" s="149" t="s">
        <v>5076</v>
      </c>
      <c r="G2120" s="47" t="n">
        <v>0</v>
      </c>
      <c r="H2120" s="47" t="n">
        <v>0</v>
      </c>
      <c r="I2120" s="44" t="s">
        <v>20</v>
      </c>
      <c r="J2120" s="17" t="s">
        <v>21</v>
      </c>
      <c r="K2120" s="27" t="s">
        <v>22</v>
      </c>
      <c r="L2120" s="28" t="s">
        <v>7</v>
      </c>
      <c r="M2120" s="28" t="s">
        <v>8</v>
      </c>
      <c r="N2120" s="28" t="s">
        <v>3700</v>
      </c>
      <c r="O2120" s="28"/>
      <c r="P2120" s="20" t="s">
        <v>5077</v>
      </c>
      <c r="Q2120" s="21"/>
      <c r="R2120" s="1"/>
      <c r="S2120" s="1" t="str">
        <f aca="false">IF(E2120=F2120,"","NOT EQUAL")</f>
        <v/>
      </c>
      <c r="T2120" s="1" t="str">
        <f aca="false">IF(ISNA(VLOOKUP(P2120,'NEW XEQM.c'!D:D,1,0)),"--",VLOOKUP(P2120,'NEW XEQM.c'!D:G,3,0))</f>
        <v>--</v>
      </c>
      <c r="U2120" s="1" t="s">
        <v>1105</v>
      </c>
      <c r="W2120" s="0" t="str">
        <f aca="false">SUBSTITUTE(IF(AND(T2120="--",FIND("STD",E2120),FIND("fn",C2120)&gt;0,FIND("ITM_",P2120),I2120="CAT_FNCT"),E2120,""),"""","")</f>
        <v>x STD_SUB_M STD_SUB_E STD_SUB_D STD_SUB_N</v>
      </c>
    </row>
    <row r="2121" customFormat="false" ht="15.75" hidden="false" customHeight="false" outlineLevel="0" collapsed="false">
      <c r="A2121" s="23" t="n">
        <f aca="false">IF(B2121=INT(B2121),ROW(),"")</f>
        <v>2121</v>
      </c>
      <c r="B2121" s="24" t="n">
        <f aca="false">IF(AND(MID(C2121,2,1)&lt;&gt;"/",MID(C2121,1,1)="/"),INT(B2120)+1,B2120+0.01)</f>
        <v>2077</v>
      </c>
      <c r="C2121" s="25" t="s">
        <v>5078</v>
      </c>
      <c r="D2121" s="25" t="s">
        <v>1</v>
      </c>
      <c r="E2121" s="149" t="s">
        <v>5079</v>
      </c>
      <c r="F2121" s="149" t="s">
        <v>5079</v>
      </c>
      <c r="G2121" s="47" t="n">
        <v>0</v>
      </c>
      <c r="H2121" s="47" t="n">
        <v>0</v>
      </c>
      <c r="I2121" s="44" t="s">
        <v>20</v>
      </c>
      <c r="J2121" s="17" t="s">
        <v>21</v>
      </c>
      <c r="K2121" s="27" t="s">
        <v>22</v>
      </c>
      <c r="L2121" s="28" t="s">
        <v>7</v>
      </c>
      <c r="M2121" s="28" t="s">
        <v>8</v>
      </c>
      <c r="N2121" s="28" t="s">
        <v>3700</v>
      </c>
      <c r="O2121" s="28"/>
      <c r="P2121" s="20" t="s">
        <v>5080</v>
      </c>
      <c r="Q2121" s="21"/>
      <c r="R2121" s="1"/>
      <c r="S2121" s="1" t="str">
        <f aca="false">IF(E2121=F2121,"","NOT EQUAL")</f>
        <v/>
      </c>
      <c r="T2121" s="1" t="str">
        <f aca="false">IF(ISNA(VLOOKUP(P2121,'NEW XEQM.c'!D:D,1,0)),"--",VLOOKUP(P2121,'NEW XEQM.c'!D:G,3,0))</f>
        <v>--</v>
      </c>
      <c r="U2121" s="1" t="s">
        <v>1105</v>
      </c>
      <c r="W2121" s="0" t="str">
        <f aca="false">SUBSTITUTE(IF(AND(T2121="--",FIND("STD",E2121),FIND("fn",C2121)&gt;0,FIND("ITM_",P2121),I2121="CAT_FNCT"),E2121,""),"""","")</f>
        <v>x STD_SUB_Q STD_SUB_1</v>
      </c>
    </row>
    <row r="2122" customFormat="false" ht="15.75" hidden="false" customHeight="false" outlineLevel="0" collapsed="false">
      <c r="A2122" s="23" t="n">
        <f aca="false">IF(B2122=INT(B2122),ROW(),"")</f>
        <v>2122</v>
      </c>
      <c r="B2122" s="24" t="n">
        <f aca="false">IF(AND(MID(C2122,2,1)&lt;&gt;"/",MID(C2122,1,1)="/"),INT(B2121)+1,B2121+0.01)</f>
        <v>2078</v>
      </c>
      <c r="C2122" s="25" t="s">
        <v>5081</v>
      </c>
      <c r="D2122" s="25" t="s">
        <v>1</v>
      </c>
      <c r="E2122" s="149" t="s">
        <v>5082</v>
      </c>
      <c r="F2122" s="149" t="s">
        <v>5082</v>
      </c>
      <c r="G2122" s="47" t="n">
        <v>0</v>
      </c>
      <c r="H2122" s="47" t="n">
        <v>0</v>
      </c>
      <c r="I2122" s="44" t="s">
        <v>20</v>
      </c>
      <c r="J2122" s="17" t="s">
        <v>21</v>
      </c>
      <c r="K2122" s="27" t="s">
        <v>22</v>
      </c>
      <c r="L2122" s="28" t="s">
        <v>7</v>
      </c>
      <c r="M2122" s="28" t="s">
        <v>8</v>
      </c>
      <c r="N2122" s="28" t="s">
        <v>3700</v>
      </c>
      <c r="O2122" s="28"/>
      <c r="P2122" s="20" t="s">
        <v>5083</v>
      </c>
      <c r="Q2122" s="21"/>
      <c r="R2122" s="1"/>
      <c r="S2122" s="1" t="str">
        <f aca="false">IF(E2122=F2122,"","NOT EQUAL")</f>
        <v/>
      </c>
      <c r="T2122" s="1" t="str">
        <f aca="false">IF(ISNA(VLOOKUP(P2122,'NEW XEQM.c'!D:D,1,0)),"--",VLOOKUP(P2122,'NEW XEQM.c'!D:G,3,0))</f>
        <v>--</v>
      </c>
      <c r="U2122" s="1" t="s">
        <v>1105</v>
      </c>
      <c r="W2122" s="0" t="str">
        <f aca="false">SUBSTITUTE(IF(AND(T2122="--",FIND("STD",E2122),FIND("fn",C2122)&gt;0,FIND("ITM_",P2122),I2122="CAT_FNCT"),E2122,""),"""","")</f>
        <v>x STD_SUB_Q STD_SUB_3</v>
      </c>
    </row>
    <row r="2123" customFormat="false" ht="15.75" hidden="false" customHeight="false" outlineLevel="0" collapsed="false">
      <c r="A2123" s="23" t="n">
        <f aca="false">IF(B2123=INT(B2123),ROW(),"")</f>
        <v>2123</v>
      </c>
      <c r="B2123" s="24" t="n">
        <f aca="false">IF(AND(MID(C2123,2,1)&lt;&gt;"/",MID(C2123,1,1)="/"),INT(B2122)+1,B2122+0.01)</f>
        <v>2079</v>
      </c>
      <c r="C2123" s="25" t="s">
        <v>5084</v>
      </c>
      <c r="D2123" s="25" t="s">
        <v>1</v>
      </c>
      <c r="E2123" s="149" t="s">
        <v>5085</v>
      </c>
      <c r="F2123" s="149" t="s">
        <v>5085</v>
      </c>
      <c r="G2123" s="47" t="n">
        <v>0</v>
      </c>
      <c r="H2123" s="47" t="n">
        <v>0</v>
      </c>
      <c r="I2123" s="44" t="s">
        <v>20</v>
      </c>
      <c r="J2123" s="17" t="s">
        <v>21</v>
      </c>
      <c r="K2123" s="27" t="s">
        <v>22</v>
      </c>
      <c r="L2123" s="28" t="s">
        <v>7</v>
      </c>
      <c r="M2123" s="28" t="s">
        <v>8</v>
      </c>
      <c r="N2123" s="28" t="s">
        <v>3700</v>
      </c>
      <c r="O2123" s="28"/>
      <c r="P2123" s="20" t="s">
        <v>5086</v>
      </c>
      <c r="Q2123" s="21"/>
      <c r="R2123" s="1"/>
      <c r="S2123" s="1" t="str">
        <f aca="false">IF(E2123=F2123,"","NOT EQUAL")</f>
        <v/>
      </c>
      <c r="T2123" s="1" t="str">
        <f aca="false">IF(ISNA(VLOOKUP(P2123,'NEW XEQM.c'!D:D,1,0)),"--",VLOOKUP(P2123,'NEW XEQM.c'!D:G,3,0))</f>
        <v>--</v>
      </c>
      <c r="U2123" s="1" t="s">
        <v>1105</v>
      </c>
      <c r="W2123" s="0" t="str">
        <f aca="false">SUBSTITUTE(IF(AND(T2123="--",FIND("STD",E2123),FIND("fn",C2123)&gt;0,FIND("ITM_",P2123),I2123="CAT_FNCT"),E2123,""),"""","")</f>
        <v>x STD_SUB_M STD_SUB_A STD_SUB_D</v>
      </c>
    </row>
    <row r="2124" customFormat="false" ht="15.75" hidden="false" customHeight="false" outlineLevel="0" collapsed="false">
      <c r="A2124" s="23" t="n">
        <f aca="false">IF(B2124=INT(B2124),ROW(),"")</f>
        <v>2124</v>
      </c>
      <c r="B2124" s="24" t="n">
        <f aca="false">IF(AND(MID(C2124,2,1)&lt;&gt;"/",MID(C2124,1,1)="/"),INT(B2123)+1,B2123+0.01)</f>
        <v>2080</v>
      </c>
      <c r="C2124" s="25" t="s">
        <v>5087</v>
      </c>
      <c r="D2124" s="25" t="s">
        <v>1</v>
      </c>
      <c r="E2124" s="149" t="s">
        <v>5088</v>
      </c>
      <c r="F2124" s="149" t="s">
        <v>5088</v>
      </c>
      <c r="G2124" s="47" t="n">
        <v>0</v>
      </c>
      <c r="H2124" s="47" t="n">
        <v>0</v>
      </c>
      <c r="I2124" s="44" t="s">
        <v>20</v>
      </c>
      <c r="J2124" s="17" t="s">
        <v>21</v>
      </c>
      <c r="K2124" s="27" t="s">
        <v>22</v>
      </c>
      <c r="L2124" s="28" t="s">
        <v>7</v>
      </c>
      <c r="M2124" s="28" t="s">
        <v>8</v>
      </c>
      <c r="N2124" s="28" t="s">
        <v>3700</v>
      </c>
      <c r="O2124" s="28"/>
      <c r="P2124" s="20" t="s">
        <v>5089</v>
      </c>
      <c r="Q2124" s="21"/>
      <c r="R2124" s="1"/>
      <c r="S2124" s="1" t="str">
        <f aca="false">IF(E2124=F2124,"","NOT EQUAL")</f>
        <v/>
      </c>
      <c r="T2124" s="1" t="str">
        <f aca="false">IF(ISNA(VLOOKUP(P2124,'NEW XEQM.c'!D:D,1,0)),"--",VLOOKUP(P2124,'NEW XEQM.c'!D:G,3,0))</f>
        <v>--</v>
      </c>
      <c r="U2124" s="1" t="s">
        <v>1105</v>
      </c>
      <c r="W2124" s="0" t="str">
        <f aca="false">SUBSTITUTE(IF(AND(T2124="--",FIND("STD",E2124),FIND("fn",C2124)&gt;0,FIND("ITM_",P2124),I2124="CAT_FNCT"),E2124,""),"""","")</f>
        <v>x STD_SUB_I STD_SUB_Q STD_SUB_R</v>
      </c>
    </row>
    <row r="2125" customFormat="false" ht="15.75" hidden="false" customHeight="false" outlineLevel="0" collapsed="false">
      <c r="A2125" s="23" t="n">
        <f aca="false">IF(B2125=INT(B2125),ROW(),"")</f>
        <v>2125</v>
      </c>
      <c r="B2125" s="24" t="n">
        <f aca="false">IF(AND(MID(C2125,2,1)&lt;&gt;"/",MID(C2125,1,1)="/"),INT(B2124)+1,B2124+0.01)</f>
        <v>2081</v>
      </c>
      <c r="C2125" s="25" t="s">
        <v>5090</v>
      </c>
      <c r="D2125" s="25" t="s">
        <v>1</v>
      </c>
      <c r="E2125" s="149" t="s">
        <v>5091</v>
      </c>
      <c r="F2125" s="149" t="s">
        <v>5091</v>
      </c>
      <c r="G2125" s="47" t="n">
        <v>0</v>
      </c>
      <c r="H2125" s="47" t="n">
        <v>0</v>
      </c>
      <c r="I2125" s="44" t="s">
        <v>20</v>
      </c>
      <c r="J2125" s="17" t="s">
        <v>21</v>
      </c>
      <c r="K2125" s="27" t="s">
        <v>22</v>
      </c>
      <c r="L2125" s="28" t="s">
        <v>7</v>
      </c>
      <c r="M2125" s="28" t="s">
        <v>8</v>
      </c>
      <c r="N2125" s="28" t="s">
        <v>3700</v>
      </c>
      <c r="O2125" s="28"/>
      <c r="P2125" s="20" t="s">
        <v>5092</v>
      </c>
      <c r="Q2125" s="21"/>
      <c r="R2125" s="1"/>
      <c r="S2125" s="1" t="str">
        <f aca="false">IF(E2125=F2125,"","NOT EQUAL")</f>
        <v/>
      </c>
      <c r="T2125" s="1" t="str">
        <f aca="false">IF(ISNA(VLOOKUP(P2125,'NEW XEQM.c'!D:D,1,0)),"--",VLOOKUP(P2125,'NEW XEQM.c'!D:G,3,0))</f>
        <v>--</v>
      </c>
      <c r="U2125" s="1" t="s">
        <v>1105</v>
      </c>
      <c r="W2125" s="0" t="e">
        <f aca="false">SUBSTITUTE(IF(AND(T2125="--",FIND("STD",E2125),FIND("fn",C2125)&gt;0,FIND("ITM_",P2125),I2125="CAT_FNCT"),E2125,""),"""","")</f>
        <v>#VALUE!</v>
      </c>
    </row>
    <row r="2126" customFormat="false" ht="15.75" hidden="false" customHeight="false" outlineLevel="0" collapsed="false">
      <c r="A2126" s="23" t="n">
        <f aca="false">IF(B2126=INT(B2126),ROW(),"")</f>
        <v>2126</v>
      </c>
      <c r="B2126" s="24" t="n">
        <f aca="false">IF(AND(MID(C2126,2,1)&lt;&gt;"/",MID(C2126,1,1)="/"),INT(B2125)+1,B2125+0.01)</f>
        <v>2082</v>
      </c>
      <c r="C2126" s="25" t="s">
        <v>0</v>
      </c>
      <c r="D2126" s="25" t="s">
        <v>1</v>
      </c>
      <c r="E2126" s="14" t="s">
        <v>5093</v>
      </c>
      <c r="F2126" s="14" t="s">
        <v>5093</v>
      </c>
      <c r="G2126" s="52" t="n">
        <v>0</v>
      </c>
      <c r="H2126" s="52" t="n">
        <v>0</v>
      </c>
      <c r="I2126" s="44" t="s">
        <v>2741</v>
      </c>
      <c r="J2126" s="17" t="s">
        <v>5</v>
      </c>
      <c r="K2126" s="27" t="s">
        <v>6</v>
      </c>
      <c r="L2126" s="28" t="s">
        <v>7</v>
      </c>
      <c r="M2126" s="28" t="s">
        <v>244</v>
      </c>
      <c r="N2126" s="28" t="s">
        <v>3700</v>
      </c>
      <c r="O2126" s="28"/>
      <c r="P2126" s="20" t="s">
        <v>5094</v>
      </c>
      <c r="Q2126" s="21"/>
      <c r="R2126" s="1"/>
      <c r="S2126" s="1" t="str">
        <f aca="false">IF(E2126=F2126,"","NOT EQUAL")</f>
        <v/>
      </c>
      <c r="T2126" s="1" t="str">
        <f aca="false">IF(ISNA(VLOOKUP(P2126,'NEW XEQM.c'!D:D,1,0)),"--",VLOOKUP(P2126,'NEW XEQM.c'!D:G,3,0))</f>
        <v>--</v>
      </c>
      <c r="U2126" s="1" t="s">
        <v>1105</v>
      </c>
      <c r="W2126" s="0" t="e">
        <f aca="false">SUBSTITUTE(IF(AND(T2126="--",FIND("STD",E2126),FIND("fn",C2126)&gt;0,FIND("ITM_",P2126),I2126="CAT_FNCT"),E2126,""),"""","")</f>
        <v>#VALUE!</v>
      </c>
    </row>
    <row r="2127" customFormat="false" ht="15.75" hidden="false" customHeight="false" outlineLevel="0" collapsed="false">
      <c r="A2127" s="23" t="n">
        <f aca="false">IF(B2127=INT(B2127),ROW(),"")</f>
        <v>2127</v>
      </c>
      <c r="B2127" s="24" t="n">
        <f aca="false">IF(AND(MID(C2127,2,1)&lt;&gt;"/",MID(C2127,1,1)="/"),INT(B2126)+1,B2126+0.01)</f>
        <v>2083</v>
      </c>
      <c r="C2127" s="25" t="s">
        <v>0</v>
      </c>
      <c r="D2127" s="25" t="s">
        <v>1</v>
      </c>
      <c r="E2127" s="14" t="s">
        <v>5095</v>
      </c>
      <c r="F2127" s="14" t="s">
        <v>5095</v>
      </c>
      <c r="G2127" s="52" t="n">
        <v>0</v>
      </c>
      <c r="H2127" s="52" t="n">
        <v>0</v>
      </c>
      <c r="I2127" s="44" t="s">
        <v>2741</v>
      </c>
      <c r="J2127" s="17" t="s">
        <v>5</v>
      </c>
      <c r="K2127" s="27" t="s">
        <v>6</v>
      </c>
      <c r="L2127" s="28" t="s">
        <v>7</v>
      </c>
      <c r="M2127" s="28" t="s">
        <v>244</v>
      </c>
      <c r="N2127" s="28" t="s">
        <v>3700</v>
      </c>
      <c r="O2127" s="28"/>
      <c r="P2127" s="20" t="s">
        <v>5096</v>
      </c>
      <c r="Q2127" s="21"/>
      <c r="R2127" s="1"/>
      <c r="S2127" s="1" t="str">
        <f aca="false">IF(E2127=F2127,"","NOT EQUAL")</f>
        <v/>
      </c>
      <c r="T2127" s="1" t="str">
        <f aca="false">IF(ISNA(VLOOKUP(P2127,'NEW XEQM.c'!D:D,1,0)),"--",VLOOKUP(P2127,'NEW XEQM.c'!D:G,3,0))</f>
        <v>--</v>
      </c>
      <c r="U2127" s="1" t="s">
        <v>1105</v>
      </c>
      <c r="W2127" s="0" t="e">
        <f aca="false">SUBSTITUTE(IF(AND(T2127="--",FIND("STD",E2127),FIND("fn",C2127)&gt;0,FIND("ITM_",P2127),I2127="CAT_FNCT"),E2127,""),"""","")</f>
        <v>#VALUE!</v>
      </c>
    </row>
    <row r="2128" customFormat="false" ht="15.75" hidden="false" customHeight="false" outlineLevel="0" collapsed="false">
      <c r="A2128" s="23" t="n">
        <f aca="false">IF(B2128=INT(B2128),ROW(),"")</f>
        <v>2128</v>
      </c>
      <c r="B2128" s="24" t="n">
        <f aca="false">IF(AND(MID(C2128,2,1)&lt;&gt;"/",MID(C2128,1,1)="/"),INT(B2127)+1,B2127+0.01)</f>
        <v>2084</v>
      </c>
      <c r="C2128" s="25" t="s">
        <v>5097</v>
      </c>
      <c r="D2128" s="25" t="s">
        <v>1</v>
      </c>
      <c r="E2128" s="14" t="s">
        <v>5098</v>
      </c>
      <c r="F2128" s="14" t="s">
        <v>5098</v>
      </c>
      <c r="G2128" s="52" t="n">
        <v>0</v>
      </c>
      <c r="H2128" s="52" t="n">
        <v>0</v>
      </c>
      <c r="I2128" s="44" t="s">
        <v>20</v>
      </c>
      <c r="J2128" s="17" t="s">
        <v>21</v>
      </c>
      <c r="K2128" s="27" t="s">
        <v>22</v>
      </c>
      <c r="L2128" s="28" t="s">
        <v>7</v>
      </c>
      <c r="M2128" s="28" t="s">
        <v>8</v>
      </c>
      <c r="N2128" s="28" t="s">
        <v>3700</v>
      </c>
      <c r="O2128" s="28"/>
      <c r="P2128" s="20" t="s">
        <v>5099</v>
      </c>
      <c r="Q2128" s="21"/>
      <c r="R2128" s="1"/>
      <c r="S2128" s="1" t="str">
        <f aca="false">IF(E2128=F2128,"","NOT EQUAL")</f>
        <v/>
      </c>
      <c r="T2128" s="1" t="str">
        <f aca="false">IF(ISNA(VLOOKUP(P2128,'NEW XEQM.c'!D:D,1,0)),"--",VLOOKUP(P2128,'NEW XEQM.c'!D:G,3,0))</f>
        <v>--</v>
      </c>
      <c r="U2128" s="1" t="s">
        <v>1105</v>
      </c>
      <c r="W2128" s="0" t="str">
        <f aca="false">SUBSTITUTE(IF(AND(T2128="--",FIND("STD",E2128),FIND("fn",C2128)&gt;0,FIND("ITM_",P2128),I2128="CAT_FNCT"),E2128,""),"""","")</f>
        <v>x% STD_SUB_I STD_SUB_L STD_SUB_E</v>
      </c>
    </row>
    <row r="2129" customFormat="false" ht="15.75" hidden="false" customHeight="false" outlineLevel="0" collapsed="false">
      <c r="A2129" s="23" t="n">
        <f aca="false">IF(B2129=INT(B2129),ROW(),"")</f>
        <v>2129</v>
      </c>
      <c r="B2129" s="24" t="n">
        <f aca="false">IF(AND(MID(C2129,2,1)&lt;&gt;"/",MID(C2129,1,1)="/"),INT(B2128)+1,B2128+0.01)</f>
        <v>2085</v>
      </c>
      <c r="C2129" s="25" t="s">
        <v>5100</v>
      </c>
      <c r="D2129" s="25" t="s">
        <v>1</v>
      </c>
      <c r="E2129" s="14" t="s">
        <v>5101</v>
      </c>
      <c r="F2129" s="14" t="s">
        <v>5101</v>
      </c>
      <c r="G2129" s="52" t="n">
        <v>0</v>
      </c>
      <c r="H2129" s="52" t="n">
        <v>0</v>
      </c>
      <c r="I2129" s="44" t="s">
        <v>20</v>
      </c>
      <c r="J2129" s="17" t="s">
        <v>21</v>
      </c>
      <c r="K2129" s="27" t="s">
        <v>22</v>
      </c>
      <c r="L2129" s="28" t="s">
        <v>7</v>
      </c>
      <c r="M2129" s="28" t="s">
        <v>8</v>
      </c>
      <c r="N2129" s="28" t="s">
        <v>3700</v>
      </c>
      <c r="O2129" s="28"/>
      <c r="P2129" s="20" t="s">
        <v>5102</v>
      </c>
      <c r="Q2129" s="21"/>
      <c r="R2129" s="1"/>
      <c r="S2129" s="1" t="str">
        <f aca="false">IF(E2129=F2129,"","NOT EQUAL")</f>
        <v/>
      </c>
      <c r="T2129" s="1" t="str">
        <f aca="false">IF(ISNA(VLOOKUP(P2129,'NEW XEQM.c'!D:D,1,0)),"--",VLOOKUP(P2129,'NEW XEQM.c'!D:G,3,0))</f>
        <v>--</v>
      </c>
      <c r="U2129" s="1" t="s">
        <v>133</v>
      </c>
      <c r="W2129" s="0" t="e">
        <f aca="false">SUBSTITUTE(IF(AND(T2129="--",FIND("STD",E2129),FIND("fn",C2129)&gt;0,FIND("ITM_",P2129),I2129="CAT_FNCT"),E2129,""),"""","")</f>
        <v>#VALUE!</v>
      </c>
    </row>
    <row r="2130" customFormat="false" ht="15.75" hidden="false" customHeight="false" outlineLevel="0" collapsed="false">
      <c r="A2130" s="23" t="n">
        <f aca="false">IF(B2130=INT(B2130),ROW(),"")</f>
        <v>2130</v>
      </c>
      <c r="B2130" s="24" t="n">
        <f aca="false">IF(AND(MID(C2130,2,1)&lt;&gt;"/",MID(C2130,1,1)="/"),INT(B2129)+1,B2129+0.01)</f>
        <v>2086</v>
      </c>
      <c r="C2130" s="76" t="s">
        <v>896</v>
      </c>
      <c r="D2130" s="0" t="s">
        <v>736</v>
      </c>
      <c r="E2130" s="77" t="str">
        <f aca="false">SUBSTITUTE(SUBSTITUTE(MID(F2130,1,FIND("STD_RIGHT",F2130)-1)&amp;"STD_RIGHT_ARROW " &amp; MID(INDEX($F$3:$F$10007,MATCH(B2130+IF(C2130=C2131,1,IF(C2130=C2132,2,IF(C2130=C2133,3,IF(C2130=C2129,-1,IF(C2130=C2128,-2,IF(C2130=C2127,-3,0)))))),$B$3:$B$10007,0)),1,-1+FIND("STD_RIGHT",INDEX($F$3:$F$10007,MATCH(B2130+IF(C2130=C2131,1,IF(C2130=C2132,2,IF(C2130=C2133,3,IF(C2130=C2129,-1,IF(C2130=C2128,-2,IF(C2130=C2127,-3,0)))))),$B$3:$B$10007,0)))-1),"100km","hkm"),"kWh","U")</f>
        <v>"knot" STD_RIGHT_ARROW "km/h"</v>
      </c>
      <c r="F2130" s="2" t="s">
        <v>5103</v>
      </c>
      <c r="G2130" s="15" t="n">
        <v>0</v>
      </c>
      <c r="H2130" s="15" t="n">
        <v>0</v>
      </c>
      <c r="I2130" s="30" t="s">
        <v>4</v>
      </c>
      <c r="J2130" s="17" t="s">
        <v>21</v>
      </c>
      <c r="K2130" s="27" t="s">
        <v>22</v>
      </c>
      <c r="L2130" s="28" t="s">
        <v>7</v>
      </c>
      <c r="M2130" s="28" t="s">
        <v>8</v>
      </c>
      <c r="N2130" s="79" t="str">
        <f aca="false">IF(AND(C2130=C2129,D2130=D2129),"CAT_DUPL","CAT_FNCT")</f>
        <v>CAT_FNCT</v>
      </c>
      <c r="O2130" s="28"/>
      <c r="P2130" s="80" t="s">
        <v>5104</v>
      </c>
      <c r="Q2130" s="21"/>
      <c r="R2130" s="1"/>
      <c r="S2130" s="1" t="str">
        <f aca="false">IF(E2130=F2130,"","NOT EQUAL")</f>
        <v/>
      </c>
      <c r="T2130" s="1" t="str">
        <f aca="false">IF(ISNA(VLOOKUP(P2130,'NEW XEQM.c'!D:D,1,0)),"--",VLOOKUP(P2130,'NEW XEQM.c'!D:G,3,0))</f>
        <v>--</v>
      </c>
      <c r="U2130" s="1"/>
      <c r="W2130" s="0" t="str">
        <f aca="false">SUBSTITUTE(IF(AND(T2130="--",FIND("STD",E2130),FIND("fn",C2130)&gt;0,FIND("ITM_",P2130),I2130="CAT_FNCT"),E2130,""),"""","")</f>
        <v/>
      </c>
    </row>
    <row r="2131" customFormat="false" ht="15.75" hidden="false" customHeight="false" outlineLevel="0" collapsed="false">
      <c r="A2131" s="23" t="n">
        <f aca="false">IF(B2131=INT(B2131),ROW(),"")</f>
        <v>2131</v>
      </c>
      <c r="B2131" s="24" t="n">
        <f aca="false">IF(AND(MID(C2131,2,1)&lt;&gt;"/",MID(C2131,1,1)="/"),INT(B2130)+1,B2130+0.01)</f>
        <v>2087</v>
      </c>
      <c r="C2131" s="76" t="s">
        <v>896</v>
      </c>
      <c r="D2131" s="0" t="s">
        <v>739</v>
      </c>
      <c r="E2131" s="77" t="str">
        <f aca="false">SUBSTITUTE(SUBSTITUTE(MID(F2131,1,FIND("STD_RIGHT",F2131)-1)&amp;"STD_RIGHT_ARROW " &amp; MID(INDEX($F$3:$F$10007,MATCH(B2131+IF(C2131=C2132,1,IF(C2131=C2133,2,IF(C2131=C2134,3,IF(C2131=C2130,-1,IF(C2131=C2129,-2,IF(C2131=C2128,-3,0)))))),$B$3:$B$10007,0)),1,-1+FIND("STD_RIGHT",INDEX($F$3:$F$10007,MATCH(B2131+IF(C2131=C2132,1,IF(C2131=C2133,2,IF(C2131=C2134,3,IF(C2131=C2130,-1,IF(C2131=C2129,-2,IF(C2131=C2128,-3,0)))))),$B$3:$B$10007,0)))-1),"100km","hkm"),"kWh","U")</f>
        <v>"km/h" STD_RIGHT_ARROW "knot"</v>
      </c>
      <c r="F2131" s="2" t="s">
        <v>5105</v>
      </c>
      <c r="G2131" s="15" t="n">
        <v>0</v>
      </c>
      <c r="H2131" s="15" t="n">
        <v>0</v>
      </c>
      <c r="I2131" s="30" t="s">
        <v>4</v>
      </c>
      <c r="J2131" s="17" t="s">
        <v>21</v>
      </c>
      <c r="K2131" s="27" t="s">
        <v>22</v>
      </c>
      <c r="L2131" s="28" t="s">
        <v>7</v>
      </c>
      <c r="M2131" s="28" t="s">
        <v>8</v>
      </c>
      <c r="N2131" s="79" t="str">
        <f aca="false">IF(AND(C2131=C2130,D2131=D2130),"CAT_DUPL","CAT_FNCT")</f>
        <v>CAT_FNCT</v>
      </c>
      <c r="O2131" s="28"/>
      <c r="P2131" s="80" t="s">
        <v>5106</v>
      </c>
      <c r="Q2131" s="21"/>
      <c r="R2131" s="1"/>
      <c r="S2131" s="1" t="str">
        <f aca="false">IF(E2131=F2131,"","NOT EQUAL")</f>
        <v/>
      </c>
      <c r="T2131" s="1" t="str">
        <f aca="false">IF(ISNA(VLOOKUP(P2131,'NEW XEQM.c'!D:D,1,0)),"--",VLOOKUP(P2131,'NEW XEQM.c'!D:G,3,0))</f>
        <v>--</v>
      </c>
      <c r="U2131" s="1"/>
      <c r="W2131" s="0" t="str">
        <f aca="false">SUBSTITUTE(IF(AND(T2131="--",FIND("STD",E2131),FIND("fn",C2131)&gt;0,FIND("ITM_",P2131),I2131="CAT_FNCT"),E2131,""),"""","")</f>
        <v/>
      </c>
    </row>
    <row r="2132" customFormat="false" ht="15.75" hidden="false" customHeight="false" outlineLevel="0" collapsed="false">
      <c r="A2132" s="23" t="n">
        <f aca="false">IF(B2132=INT(B2132),ROW(),"")</f>
        <v>2132</v>
      </c>
      <c r="B2132" s="24" t="n">
        <f aca="false">IF(AND(MID(C2132,2,1)&lt;&gt;"/",MID(C2132,1,1)="/"),INT(B2131)+1,B2131+0.01)</f>
        <v>2088</v>
      </c>
      <c r="C2132" s="29" t="s">
        <v>5107</v>
      </c>
      <c r="D2132" s="0" t="s">
        <v>736</v>
      </c>
      <c r="E2132" s="77" t="str">
        <f aca="false">SUBSTITUTE(SUBSTITUTE(MID(F2132,1,FIND("STD_RIGHT",F2132)-1)&amp;"STD_RIGHT_ARROW " &amp; MID(INDEX($F$3:$F$10007,MATCH(B2132+IF(C2132=C2133,1,IF(C2132=C2134,2,IF(C2132=C2135,3,IF(C2132=C2131,-1,IF(C2132=C2130,-2,IF(C2132=C2129,-3,0)))))),$B$3:$B$10007,0)),1,-1+FIND("STD_RIGHT",INDEX($F$3:$F$10007,MATCH(B2132+IF(C2132=C2133,1,IF(C2132=C2134,2,IF(C2132=C2135,3,IF(C2132=C2131,-1,IF(C2132=C2130,-2,IF(C2132=C2129,-3,0)))))),$B$3:$B$10007,0)))-1),"100km","hkm"),"kWh","U")</f>
        <v>"km/h" STD_RIGHT_ARROW "m/s"</v>
      </c>
      <c r="F2132" s="2" t="s">
        <v>5108</v>
      </c>
      <c r="G2132" s="15" t="n">
        <v>0</v>
      </c>
      <c r="H2132" s="15" t="n">
        <v>0</v>
      </c>
      <c r="I2132" s="30" t="s">
        <v>4</v>
      </c>
      <c r="J2132" s="17" t="s">
        <v>21</v>
      </c>
      <c r="K2132" s="27" t="s">
        <v>22</v>
      </c>
      <c r="L2132" s="28" t="s">
        <v>7</v>
      </c>
      <c r="M2132" s="28" t="s">
        <v>8</v>
      </c>
      <c r="N2132" s="79" t="str">
        <f aca="false">IF(AND(C2132=C2131,D2132=D2131),"CAT_DUPL","CAT_FNCT")</f>
        <v>CAT_FNCT</v>
      </c>
      <c r="O2132" s="28"/>
      <c r="P2132" s="80" t="s">
        <v>5109</v>
      </c>
      <c r="Q2132" s="21"/>
      <c r="R2132" s="1"/>
      <c r="S2132" s="1" t="str">
        <f aca="false">IF(E2132=F2132,"","NOT EQUAL")</f>
        <v/>
      </c>
      <c r="T2132" s="1" t="str">
        <f aca="false">IF(ISNA(VLOOKUP(P2132,'NEW XEQM.c'!D:D,1,0)),"--",VLOOKUP(P2132,'NEW XEQM.c'!D:G,3,0))</f>
        <v>--</v>
      </c>
      <c r="U2132" s="1"/>
      <c r="W2132" s="0" t="str">
        <f aca="false">SUBSTITUTE(IF(AND(T2132="--",FIND("STD",E2132),FIND("fn",C2132)&gt;0,FIND("ITM_",P2132),I2132="CAT_FNCT"),E2132,""),"""","")</f>
        <v/>
      </c>
    </row>
    <row r="2133" customFormat="false" ht="15.75" hidden="false" customHeight="false" outlineLevel="0" collapsed="false">
      <c r="A2133" s="23" t="n">
        <f aca="false">IF(B2133=INT(B2133),ROW(),"")</f>
        <v>2133</v>
      </c>
      <c r="B2133" s="24" t="n">
        <f aca="false">IF(AND(MID(C2133,2,1)&lt;&gt;"/",MID(C2133,1,1)="/"),INT(B2132)+1,B2132+0.01)</f>
        <v>2089</v>
      </c>
      <c r="C2133" s="29" t="s">
        <v>5107</v>
      </c>
      <c r="D2133" s="0" t="s">
        <v>739</v>
      </c>
      <c r="E2133" s="77" t="str">
        <f aca="false">SUBSTITUTE(SUBSTITUTE(MID(F2133,1,FIND("STD_RIGHT",F2133)-1)&amp;"STD_RIGHT_ARROW " &amp; MID(INDEX($F$3:$F$10007,MATCH(B2133+IF(C2133=C2134,1,IF(C2133=C2135,2,IF(C2133=C2136,3,IF(C2133=C2132,-1,IF(C2133=C2131,-2,IF(C2133=C2130,-3,0)))))),$B$3:$B$10007,0)),1,-1+FIND("STD_RIGHT",INDEX($F$3:$F$10007,MATCH(B2133+IF(C2133=C2134,1,IF(C2133=C2135,2,IF(C2133=C2136,3,IF(C2133=C2132,-1,IF(C2133=C2131,-2,IF(C2133=C2130,-3,0)))))),$B$3:$B$10007,0)))-1),"100km","hkm"),"kWh","U")</f>
        <v>"m/s" STD_RIGHT_ARROW "km/h"</v>
      </c>
      <c r="F2133" s="2" t="s">
        <v>5110</v>
      </c>
      <c r="G2133" s="15" t="n">
        <v>0</v>
      </c>
      <c r="H2133" s="15" t="n">
        <v>0</v>
      </c>
      <c r="I2133" s="30" t="s">
        <v>4</v>
      </c>
      <c r="J2133" s="17" t="s">
        <v>21</v>
      </c>
      <c r="K2133" s="27" t="s">
        <v>22</v>
      </c>
      <c r="L2133" s="28" t="s">
        <v>7</v>
      </c>
      <c r="M2133" s="28" t="s">
        <v>8</v>
      </c>
      <c r="N2133" s="79" t="str">
        <f aca="false">IF(AND(C2133=C2132,D2133=D2132),"CAT_DUPL","CAT_FNCT")</f>
        <v>CAT_FNCT</v>
      </c>
      <c r="O2133" s="28"/>
      <c r="P2133" s="80" t="s">
        <v>5111</v>
      </c>
      <c r="Q2133" s="21"/>
      <c r="R2133" s="1"/>
      <c r="S2133" s="1" t="str">
        <f aca="false">IF(E2133=F2133,"","NOT EQUAL")</f>
        <v/>
      </c>
      <c r="T2133" s="1" t="str">
        <f aca="false">IF(ISNA(VLOOKUP(P2133,'NEW XEQM.c'!D:D,1,0)),"--",VLOOKUP(P2133,'NEW XEQM.c'!D:G,3,0))</f>
        <v>--</v>
      </c>
      <c r="U2133" s="1"/>
      <c r="W2133" s="0" t="str">
        <f aca="false">SUBSTITUTE(IF(AND(T2133="--",FIND("STD",E2133),FIND("fn",C2133)&gt;0,FIND("ITM_",P2133),I2133="CAT_FNCT"),E2133,""),"""","")</f>
        <v/>
      </c>
    </row>
    <row r="2134" customFormat="false" ht="15.75" hidden="false" customHeight="false" outlineLevel="0" collapsed="false">
      <c r="A2134" s="23" t="n">
        <f aca="false">IF(B2134=INT(B2134),ROW(),"")</f>
        <v>2134</v>
      </c>
      <c r="B2134" s="24" t="n">
        <f aca="false">IF(AND(MID(C2134,2,1)&lt;&gt;"/",MID(C2134,1,1)="/"),INT(B2133)+1,B2133+0.01)</f>
        <v>2090</v>
      </c>
      <c r="C2134" s="0" t="s">
        <v>5112</v>
      </c>
      <c r="D2134" s="0" t="s">
        <v>736</v>
      </c>
      <c r="E2134" s="77" t="str">
        <f aca="false">SUBSTITUTE(SUBSTITUTE(MID(F2134,1,FIND("STD_RIGHT",F2134)-1)&amp;"STD_RIGHT_ARROW " &amp; MID(INDEX($F$3:$F$10007,MATCH(B2134+IF(C2134=C2135,1,IF(C2134=C2136,2,IF(C2134=C2137,3,IF(C2134=C2133,-1,IF(C2134=C2132,-2,IF(C2134=C2131,-3,0)))))),$B$3:$B$10007,0)),1,-1+FIND("STD_RIGHT",INDEX($F$3:$F$10007,MATCH(B2134+IF(C2134=C2135,1,IF(C2134=C2136,2,IF(C2134=C2137,3,IF(C2134=C2133,-1,IF(C2134=C2132,-2,IF(C2134=C2131,-3,0)))))),$B$3:$B$10007,0)))-1),"100km","hkm"),"kWh","U")</f>
        <v>"RPM" STD_RIGHT_ARROW "deg/s"</v>
      </c>
      <c r="F2134" s="2" t="s">
        <v>5113</v>
      </c>
      <c r="G2134" s="15" t="n">
        <v>0</v>
      </c>
      <c r="H2134" s="15" t="n">
        <v>0</v>
      </c>
      <c r="I2134" s="30" t="s">
        <v>4</v>
      </c>
      <c r="J2134" s="17" t="s">
        <v>21</v>
      </c>
      <c r="K2134" s="27" t="s">
        <v>22</v>
      </c>
      <c r="L2134" s="28" t="s">
        <v>7</v>
      </c>
      <c r="M2134" s="28" t="s">
        <v>8</v>
      </c>
      <c r="N2134" s="79" t="str">
        <f aca="false">IF(AND(C2134=C2133,D2134=D2133),"CAT_DUPL","CAT_FNCT")</f>
        <v>CAT_FNCT</v>
      </c>
      <c r="O2134" s="28"/>
      <c r="P2134" s="80" t="s">
        <v>5114</v>
      </c>
      <c r="Q2134" s="21"/>
      <c r="R2134" s="1"/>
      <c r="S2134" s="1" t="str">
        <f aca="false">IF(E2134=F2134,"","NOT EQUAL")</f>
        <v/>
      </c>
      <c r="T2134" s="1" t="str">
        <f aca="false">IF(ISNA(VLOOKUP(P2134,'NEW XEQM.c'!D:D,1,0)),"--",VLOOKUP(P2134,'NEW XEQM.c'!D:G,3,0))</f>
        <v>--</v>
      </c>
      <c r="U2134" s="1"/>
      <c r="W2134" s="0" t="str">
        <f aca="false">SUBSTITUTE(IF(AND(T2134="--",FIND("STD",E2134),FIND("fn",C2134)&gt;0,FIND("ITM_",P2134),I2134="CAT_FNCT"),E2134,""),"""","")</f>
        <v/>
      </c>
    </row>
    <row r="2135" customFormat="false" ht="15.75" hidden="false" customHeight="false" outlineLevel="0" collapsed="false">
      <c r="A2135" s="23" t="n">
        <f aca="false">IF(B2135=INT(B2135),ROW(),"")</f>
        <v>2135</v>
      </c>
      <c r="B2135" s="24" t="n">
        <f aca="false">IF(AND(MID(C2135,2,1)&lt;&gt;"/",MID(C2135,1,1)="/"),INT(B2134)+1,B2134+0.01)</f>
        <v>2091</v>
      </c>
      <c r="C2135" s="0" t="s">
        <v>5112</v>
      </c>
      <c r="D2135" s="0" t="s">
        <v>739</v>
      </c>
      <c r="E2135" s="77" t="str">
        <f aca="false">SUBSTITUTE(SUBSTITUTE(MID(F2135,1,FIND("STD_RIGHT",F2135)-1)&amp;"STD_RIGHT_ARROW " &amp; MID(INDEX($F$3:$F$10007,MATCH(B2135+IF(C2135=C2136,1,IF(C2135=C2137,2,IF(C2135=C2138,3,IF(C2135=C2134,-1,IF(C2135=C2133,-2,IF(C2135=C2132,-3,0)))))),$B$3:$B$10007,0)),1,-1+FIND("STD_RIGHT",INDEX($F$3:$F$10007,MATCH(B2135+IF(C2135=C2136,1,IF(C2135=C2137,2,IF(C2135=C2138,3,IF(C2135=C2134,-1,IF(C2135=C2133,-2,IF(C2135=C2132,-3,0)))))),$B$3:$B$10007,0)))-1),"100km","hkm"),"kWh","U")</f>
        <v>"deg/s" STD_RIGHT_ARROW "RPM"</v>
      </c>
      <c r="F2135" s="2" t="s">
        <v>5115</v>
      </c>
      <c r="G2135" s="15" t="n">
        <v>0</v>
      </c>
      <c r="H2135" s="15" t="n">
        <v>0</v>
      </c>
      <c r="I2135" s="30" t="s">
        <v>4</v>
      </c>
      <c r="J2135" s="17" t="s">
        <v>21</v>
      </c>
      <c r="K2135" s="27" t="s">
        <v>22</v>
      </c>
      <c r="L2135" s="28" t="s">
        <v>7</v>
      </c>
      <c r="M2135" s="28" t="s">
        <v>8</v>
      </c>
      <c r="N2135" s="79" t="str">
        <f aca="false">IF(AND(C2135=C2134,D2135=D2134),"CAT_DUPL","CAT_FNCT")</f>
        <v>CAT_FNCT</v>
      </c>
      <c r="O2135" s="28"/>
      <c r="P2135" s="80" t="s">
        <v>5116</v>
      </c>
      <c r="Q2135" s="21"/>
      <c r="R2135" s="1"/>
      <c r="S2135" s="1" t="str">
        <f aca="false">IF(E2135=F2135,"","NOT EQUAL")</f>
        <v/>
      </c>
      <c r="T2135" s="1" t="str">
        <f aca="false">IF(ISNA(VLOOKUP(P2135,'NEW XEQM.c'!D:D,1,0)),"--",VLOOKUP(P2135,'NEW XEQM.c'!D:G,3,0))</f>
        <v>--</v>
      </c>
      <c r="U2135" s="1"/>
      <c r="W2135" s="0" t="str">
        <f aca="false">SUBSTITUTE(IF(AND(T2135="--",FIND("STD",E2135),FIND("fn",C2135)&gt;0,FIND("ITM_",P2135),I2135="CAT_FNCT"),E2135,""),"""","")</f>
        <v/>
      </c>
    </row>
    <row r="2136" customFormat="false" ht="15.75" hidden="false" customHeight="false" outlineLevel="0" collapsed="false">
      <c r="A2136" s="23" t="n">
        <f aca="false">IF(B2136=INT(B2136),ROW(),"")</f>
        <v>2136</v>
      </c>
      <c r="B2136" s="24" t="n">
        <f aca="false">IF(AND(MID(C2136,2,1)&lt;&gt;"/",MID(C2136,1,1)="/"),INT(B2135)+1,B2135+0.01)</f>
        <v>2092</v>
      </c>
      <c r="C2136" s="76" t="s">
        <v>891</v>
      </c>
      <c r="D2136" s="0" t="s">
        <v>736</v>
      </c>
      <c r="E2136" s="77" t="str">
        <f aca="false">SUBSTITUTE(SUBSTITUTE(MID(F2136,1,FIND("STD_RIGHT",F2136)-1)&amp;"STD_RIGHT_ARROW " &amp; MID(INDEX($F$3:$F$10007,MATCH(B2136+IF(C2136=C2137,1,IF(C2136=C2138,2,IF(C2136=C2139,3,IF(C2136=C2135,-1,IF(C2136=C2134,-2,IF(C2136=C2133,-3,0)))))),$B$3:$B$10007,0)),1,-1+FIND("STD_RIGHT",INDEX($F$3:$F$10007,MATCH(B2136+IF(C2136=C2137,1,IF(C2136=C2138,2,IF(C2136=C2139,3,IF(C2136=C2135,-1,IF(C2136=C2134,-2,IF(C2136=C2133,-3,0)))))),$B$3:$B$10007,0)))-1),"100km","hkm"),"kWh","U")</f>
        <v>"mph" STD_RIGHT_ARROW "km/h"</v>
      </c>
      <c r="F2136" s="2" t="s">
        <v>5117</v>
      </c>
      <c r="G2136" s="15" t="n">
        <v>0</v>
      </c>
      <c r="H2136" s="15" t="n">
        <v>0</v>
      </c>
      <c r="I2136" s="30" t="s">
        <v>4</v>
      </c>
      <c r="J2136" s="17" t="s">
        <v>21</v>
      </c>
      <c r="K2136" s="27" t="s">
        <v>22</v>
      </c>
      <c r="L2136" s="28" t="s">
        <v>7</v>
      </c>
      <c r="M2136" s="28" t="s">
        <v>8</v>
      </c>
      <c r="N2136" s="79" t="str">
        <f aca="false">IF(AND(C2136=C2135,D2136=D2135),"CAT_DUPL","CAT_FNCT")</f>
        <v>CAT_FNCT</v>
      </c>
      <c r="O2136" s="28"/>
      <c r="P2136" s="80" t="s">
        <v>5118</v>
      </c>
      <c r="Q2136" s="21"/>
      <c r="R2136" s="1"/>
      <c r="S2136" s="1" t="str">
        <f aca="false">IF(E2136=F2136,"","NOT EQUAL")</f>
        <v/>
      </c>
      <c r="T2136" s="1" t="str">
        <f aca="false">IF(ISNA(VLOOKUP(P2136,'NEW XEQM.c'!D:D,1,0)),"--",VLOOKUP(P2136,'NEW XEQM.c'!D:G,3,0))</f>
        <v>--</v>
      </c>
      <c r="U2136" s="1"/>
      <c r="W2136" s="0" t="str">
        <f aca="false">SUBSTITUTE(IF(AND(T2136="--",FIND("STD",E2136),FIND("fn",C2136)&gt;0,FIND("ITM_",P2136),I2136="CAT_FNCT"),E2136,""),"""","")</f>
        <v/>
      </c>
    </row>
    <row r="2137" customFormat="false" ht="15.75" hidden="false" customHeight="false" outlineLevel="0" collapsed="false">
      <c r="A2137" s="23" t="n">
        <f aca="false">IF(B2137=INT(B2137),ROW(),"")</f>
        <v>2137</v>
      </c>
      <c r="B2137" s="24" t="n">
        <f aca="false">IF(AND(MID(C2137,2,1)&lt;&gt;"/",MID(C2137,1,1)="/"),INT(B2136)+1,B2136+0.01)</f>
        <v>2093</v>
      </c>
      <c r="C2137" s="76" t="s">
        <v>891</v>
      </c>
      <c r="D2137" s="0" t="s">
        <v>739</v>
      </c>
      <c r="E2137" s="77" t="str">
        <f aca="false">SUBSTITUTE(SUBSTITUTE(MID(F2137,1,FIND("STD_RIGHT",F2137)-1)&amp;"STD_RIGHT_ARROW " &amp; MID(INDEX($F$3:$F$10007,MATCH(B2137+IF(C2137=C2138,1,IF(C2137=C2139,2,IF(C2137=C2140,3,IF(C2137=C2136,-1,IF(C2137=C2135,-2,IF(C2137=C2134,-3,0)))))),$B$3:$B$10007,0)),1,-1+FIND("STD_RIGHT",INDEX($F$3:$F$10007,MATCH(B2137+IF(C2137=C2138,1,IF(C2137=C2139,2,IF(C2137=C2140,3,IF(C2137=C2136,-1,IF(C2137=C2135,-2,IF(C2137=C2134,-3,0)))))),$B$3:$B$10007,0)))-1),"100km","hkm"),"kWh","U")</f>
        <v>"km/h" STD_RIGHT_ARROW "mph"</v>
      </c>
      <c r="F2137" s="2" t="s">
        <v>5119</v>
      </c>
      <c r="G2137" s="15" t="n">
        <v>0</v>
      </c>
      <c r="H2137" s="15" t="n">
        <v>0</v>
      </c>
      <c r="I2137" s="30" t="s">
        <v>4</v>
      </c>
      <c r="J2137" s="17" t="s">
        <v>21</v>
      </c>
      <c r="K2137" s="27" t="s">
        <v>22</v>
      </c>
      <c r="L2137" s="28" t="s">
        <v>7</v>
      </c>
      <c r="M2137" s="28" t="s">
        <v>8</v>
      </c>
      <c r="N2137" s="79" t="str">
        <f aca="false">IF(AND(C2137=C2136,D2137=D2136),"CAT_DUPL","CAT_FNCT")</f>
        <v>CAT_FNCT</v>
      </c>
      <c r="O2137" s="28"/>
      <c r="P2137" s="80" t="s">
        <v>5120</v>
      </c>
      <c r="Q2137" s="21"/>
      <c r="R2137" s="1"/>
      <c r="S2137" s="1" t="str">
        <f aca="false">IF(E2137=F2137,"","NOT EQUAL")</f>
        <v/>
      </c>
      <c r="T2137" s="1" t="str">
        <f aca="false">IF(ISNA(VLOOKUP(P2137,'NEW XEQM.c'!D:D,1,0)),"--",VLOOKUP(P2137,'NEW XEQM.c'!D:G,3,0))</f>
        <v>--</v>
      </c>
      <c r="U2137" s="1"/>
      <c r="W2137" s="0" t="str">
        <f aca="false">SUBSTITUTE(IF(AND(T2137="--",FIND("STD",E2137),FIND("fn",C2137)&gt;0,FIND("ITM_",P2137),I2137="CAT_FNCT"),E2137,""),"""","")</f>
        <v/>
      </c>
    </row>
    <row r="2138" customFormat="false" ht="15.75" hidden="false" customHeight="false" outlineLevel="0" collapsed="false">
      <c r="A2138" s="23" t="n">
        <f aca="false">IF(B2138=INT(B2138),ROW(),"")</f>
        <v>2138</v>
      </c>
      <c r="B2138" s="24" t="n">
        <f aca="false">IF(AND(MID(C2138,2,1)&lt;&gt;"/",MID(C2138,1,1)="/"),INT(B2137)+1,B2137+0.01)</f>
        <v>2094</v>
      </c>
      <c r="C2138" s="0" t="s">
        <v>5121</v>
      </c>
      <c r="D2138" s="0" t="s">
        <v>736</v>
      </c>
      <c r="E2138" s="77" t="str">
        <f aca="false">SUBSTITUTE(SUBSTITUTE(MID(F2138,1,FIND("STD_RIGHT",F2138)-1)&amp;"STD_RIGHT_ARROW " &amp; MID(INDEX($F$3:$F$10007,MATCH(B2138+IF(C2138=C2139,1,IF(C2138=C2140,2,IF(C2138=C2141,3,IF(C2138=C2137,-1,IF(C2138=C2136,-2,IF(C2138=C2135,-3,0)))))),$B$3:$B$10007,0)),1,-1+FIND("STD_RIGHT",INDEX($F$3:$F$10007,MATCH(B2138+IF(C2138=C2139,1,IF(C2138=C2140,2,IF(C2138=C2141,3,IF(C2138=C2137,-1,IF(C2138=C2136,-2,IF(C2138=C2135,-3,0)))))),$B$3:$B$10007,0)))-1),"100km","hkm"),"kWh","U")</f>
        <v>"mph" STD_RIGHT_ARROW "m/s"</v>
      </c>
      <c r="F2138" s="2" t="s">
        <v>5122</v>
      </c>
      <c r="G2138" s="15" t="n">
        <v>0</v>
      </c>
      <c r="H2138" s="15" t="n">
        <v>0</v>
      </c>
      <c r="I2138" s="30" t="s">
        <v>4</v>
      </c>
      <c r="J2138" s="17" t="s">
        <v>21</v>
      </c>
      <c r="K2138" s="27" t="s">
        <v>22</v>
      </c>
      <c r="L2138" s="28" t="s">
        <v>7</v>
      </c>
      <c r="M2138" s="28" t="s">
        <v>8</v>
      </c>
      <c r="N2138" s="79" t="str">
        <f aca="false">IF(AND(C2138=C2137,D2138=D2137),"CAT_DUPL","CAT_FNCT")</f>
        <v>CAT_FNCT</v>
      </c>
      <c r="O2138" s="28"/>
      <c r="P2138" s="80" t="s">
        <v>5123</v>
      </c>
      <c r="Q2138" s="21"/>
      <c r="R2138" s="1"/>
      <c r="S2138" s="1" t="str">
        <f aca="false">IF(E2138=F2138,"","NOT EQUAL")</f>
        <v/>
      </c>
      <c r="T2138" s="1" t="str">
        <f aca="false">IF(ISNA(VLOOKUP(P2138,'NEW XEQM.c'!D:D,1,0)),"--",VLOOKUP(P2138,'NEW XEQM.c'!D:G,3,0))</f>
        <v>--</v>
      </c>
      <c r="U2138" s="1"/>
      <c r="W2138" s="0" t="str">
        <f aca="false">SUBSTITUTE(IF(AND(T2138="--",FIND("STD",E2138),FIND("fn",C2138)&gt;0,FIND("ITM_",P2138),I2138="CAT_FNCT"),E2138,""),"""","")</f>
        <v/>
      </c>
    </row>
    <row r="2139" customFormat="false" ht="15.75" hidden="false" customHeight="false" outlineLevel="0" collapsed="false">
      <c r="A2139" s="23" t="n">
        <f aca="false">IF(B2139=INT(B2139),ROW(),"")</f>
        <v>2139</v>
      </c>
      <c r="B2139" s="24" t="n">
        <f aca="false">IF(AND(MID(C2139,2,1)&lt;&gt;"/",MID(C2139,1,1)="/"),INT(B2138)+1,B2138+0.01)</f>
        <v>2095</v>
      </c>
      <c r="C2139" s="0" t="s">
        <v>5121</v>
      </c>
      <c r="D2139" s="0" t="s">
        <v>739</v>
      </c>
      <c r="E2139" s="77" t="str">
        <f aca="false">SUBSTITUTE(SUBSTITUTE(MID(F2139,1,FIND("STD_RIGHT",F2139)-1)&amp;"STD_RIGHT_ARROW " &amp; MID(INDEX($F$3:$F$10007,MATCH(B2139+IF(C2139=C2140,1,IF(C2139=C2141,2,IF(C2139=C2142,3,IF(C2139=C2138,-1,IF(C2139=C2137,-2,IF(C2139=C2136,-3,0)))))),$B$3:$B$10007,0)),1,-1+FIND("STD_RIGHT",INDEX($F$3:$F$10007,MATCH(B2139+IF(C2139=C2140,1,IF(C2139=C2141,2,IF(C2139=C2142,3,IF(C2139=C2138,-1,IF(C2139=C2137,-2,IF(C2139=C2136,-3,0)))))),$B$3:$B$10007,0)))-1),"100km","hkm"),"kWh","U")</f>
        <v>"m/s" STD_RIGHT_ARROW "mph"</v>
      </c>
      <c r="F2139" s="2" t="s">
        <v>5124</v>
      </c>
      <c r="G2139" s="15" t="n">
        <v>0</v>
      </c>
      <c r="H2139" s="15" t="n">
        <v>0</v>
      </c>
      <c r="I2139" s="30" t="s">
        <v>4</v>
      </c>
      <c r="J2139" s="17" t="s">
        <v>21</v>
      </c>
      <c r="K2139" s="27" t="s">
        <v>22</v>
      </c>
      <c r="L2139" s="28" t="s">
        <v>7</v>
      </c>
      <c r="M2139" s="28" t="s">
        <v>8</v>
      </c>
      <c r="N2139" s="79" t="str">
        <f aca="false">IF(AND(C2139=C2138,D2139=D2138),"CAT_DUPL","CAT_FNCT")</f>
        <v>CAT_FNCT</v>
      </c>
      <c r="O2139" s="28"/>
      <c r="P2139" s="80" t="s">
        <v>5125</v>
      </c>
      <c r="Q2139" s="21"/>
      <c r="R2139" s="1"/>
      <c r="S2139" s="1" t="str">
        <f aca="false">IF(E2139=F2139,"","NOT EQUAL")</f>
        <v/>
      </c>
      <c r="T2139" s="1" t="str">
        <f aca="false">IF(ISNA(VLOOKUP(P2139,'NEW XEQM.c'!D:D,1,0)),"--",VLOOKUP(P2139,'NEW XEQM.c'!D:G,3,0))</f>
        <v>--</v>
      </c>
      <c r="U2139" s="1"/>
      <c r="W2139" s="0" t="str">
        <f aca="false">SUBSTITUTE(IF(AND(T2139="--",FIND("STD",E2139),FIND("fn",C2139)&gt;0,FIND("ITM_",P2139),I2139="CAT_FNCT"),E2139,""),"""","")</f>
        <v/>
      </c>
    </row>
    <row r="2140" customFormat="false" ht="15.75" hidden="false" customHeight="false" outlineLevel="0" collapsed="false">
      <c r="A2140" s="23" t="n">
        <f aca="false">IF(B2140=INT(B2140),ROW(),"")</f>
        <v>2140</v>
      </c>
      <c r="B2140" s="24" t="n">
        <f aca="false">IF(AND(MID(C2140,2,1)&lt;&gt;"/",MID(C2140,1,1)="/"),INT(B2139)+1,B2139+0.01)</f>
        <v>2096</v>
      </c>
      <c r="C2140" s="0" t="s">
        <v>5126</v>
      </c>
      <c r="D2140" s="0" t="s">
        <v>736</v>
      </c>
      <c r="E2140" s="77" t="str">
        <f aca="false">SUBSTITUTE(SUBSTITUTE(MID(F2140,1,FIND("STD_RIGHT",F2140)-1)&amp;"STD_RIGHT_ARROW " &amp; MID(INDEX($F$3:$F$10007,MATCH(B2140+IF(C2140=C2141,1,IF(C2140=C2142,2,IF(C2140=C2143,3,IF(C2140=C2139,-1,IF(C2140=C2138,-2,IF(C2140=C2137,-3,0)))))),$B$3:$B$10007,0)),1,-1+FIND("STD_RIGHT",INDEX($F$3:$F$10007,MATCH(B2140+IF(C2140=C2141,1,IF(C2140=C2142,2,IF(C2140=C2143,3,IF(C2140=C2139,-1,IF(C2140=C2138,-2,IF(C2140=C2137,-3,0)))))),$B$3:$B$10007,0)))-1),"100km","hkm"),"kWh","U")</f>
        <v>"RPM" STD_RIGHT_ARROW "rad/s"</v>
      </c>
      <c r="F2140" s="2" t="s">
        <v>5127</v>
      </c>
      <c r="G2140" s="15" t="n">
        <v>0</v>
      </c>
      <c r="H2140" s="15" t="n">
        <v>0</v>
      </c>
      <c r="I2140" s="30" t="s">
        <v>4</v>
      </c>
      <c r="J2140" s="17" t="s">
        <v>21</v>
      </c>
      <c r="K2140" s="27" t="s">
        <v>22</v>
      </c>
      <c r="L2140" s="28" t="s">
        <v>7</v>
      </c>
      <c r="M2140" s="28" t="s">
        <v>8</v>
      </c>
      <c r="N2140" s="79" t="str">
        <f aca="false">IF(AND(C2140=C2139,D2140=D2139),"CAT_DUPL","CAT_FNCT")</f>
        <v>CAT_FNCT</v>
      </c>
      <c r="O2140" s="28"/>
      <c r="P2140" s="80" t="s">
        <v>5128</v>
      </c>
      <c r="Q2140" s="21"/>
      <c r="R2140" s="1"/>
      <c r="S2140" s="1" t="str">
        <f aca="false">IF(E2140=F2140,"","NOT EQUAL")</f>
        <v/>
      </c>
      <c r="T2140" s="1" t="str">
        <f aca="false">IF(ISNA(VLOOKUP(P2140,'NEW XEQM.c'!D:D,1,0)),"--",VLOOKUP(P2140,'NEW XEQM.c'!D:G,3,0))</f>
        <v>--</v>
      </c>
      <c r="U2140" s="1"/>
      <c r="W2140" s="0" t="str">
        <f aca="false">SUBSTITUTE(IF(AND(T2140="--",FIND("STD",E2140),FIND("fn",C2140)&gt;0,FIND("ITM_",P2140),I2140="CAT_FNCT"),E2140,""),"""","")</f>
        <v/>
      </c>
    </row>
    <row r="2141" customFormat="false" ht="15.75" hidden="false" customHeight="false" outlineLevel="0" collapsed="false">
      <c r="A2141" s="23" t="n">
        <f aca="false">IF(B2141=INT(B2141),ROW(),"")</f>
        <v>2141</v>
      </c>
      <c r="B2141" s="24" t="n">
        <f aca="false">IF(AND(MID(C2141,2,1)&lt;&gt;"/",MID(C2141,1,1)="/"),INT(B2140)+1,B2140+0.01)</f>
        <v>2097</v>
      </c>
      <c r="C2141" s="0" t="s">
        <v>5126</v>
      </c>
      <c r="D2141" s="0" t="s">
        <v>739</v>
      </c>
      <c r="E2141" s="77" t="str">
        <f aca="false">SUBSTITUTE(SUBSTITUTE(MID(F2141,1,FIND("STD_RIGHT",F2141)-1)&amp;"STD_RIGHT_ARROW " &amp; MID(INDEX($F$3:$F$10007,MATCH(B2141+IF(C2141=C2142,1,IF(C2141=C2143,2,IF(C2141=C2144,3,IF(C2141=C2140,-1,IF(C2141=C2139,-2,IF(C2141=C2138,-3,0)))))),$B$3:$B$10007,0)),1,-1+FIND("STD_RIGHT",INDEX($F$3:$F$10007,MATCH(B2141+IF(C2141=C2142,1,IF(C2141=C2143,2,IF(C2141=C2144,3,IF(C2141=C2140,-1,IF(C2141=C2139,-2,IF(C2141=C2138,-3,0)))))),$B$3:$B$10007,0)))-1),"100km","hkm"),"kWh","U")</f>
        <v>"rad/s" STD_RIGHT_ARROW "RPM"</v>
      </c>
      <c r="F2141" s="2" t="s">
        <v>5129</v>
      </c>
      <c r="G2141" s="15" t="n">
        <v>0</v>
      </c>
      <c r="H2141" s="15" t="n">
        <v>0</v>
      </c>
      <c r="I2141" s="30" t="s">
        <v>4</v>
      </c>
      <c r="J2141" s="17" t="s">
        <v>21</v>
      </c>
      <c r="K2141" s="27" t="s">
        <v>22</v>
      </c>
      <c r="L2141" s="28" t="s">
        <v>7</v>
      </c>
      <c r="M2141" s="28" t="s">
        <v>8</v>
      </c>
      <c r="N2141" s="79" t="str">
        <f aca="false">IF(AND(C2141=C2140,D2141=D2140),"CAT_DUPL","CAT_FNCT")</f>
        <v>CAT_FNCT</v>
      </c>
      <c r="O2141" s="28"/>
      <c r="P2141" s="80" t="s">
        <v>5130</v>
      </c>
      <c r="Q2141" s="21"/>
      <c r="R2141" s="1"/>
      <c r="S2141" s="1" t="str">
        <f aca="false">IF(E2141=F2141,"","NOT EQUAL")</f>
        <v/>
      </c>
      <c r="T2141" s="1" t="str">
        <f aca="false">IF(ISNA(VLOOKUP(P2141,'NEW XEQM.c'!D:D,1,0)),"--",VLOOKUP(P2141,'NEW XEQM.c'!D:G,3,0))</f>
        <v>--</v>
      </c>
      <c r="U2141" s="1"/>
      <c r="W2141" s="0" t="str">
        <f aca="false">SUBSTITUTE(IF(AND(T2141="--",FIND("STD",E2141),FIND("fn",C2141)&gt;0,FIND("ITM_",P2141),I2141="CAT_FNCT"),E2141,""),"""","")</f>
        <v/>
      </c>
    </row>
    <row r="2142" customFormat="false" ht="15.75" hidden="false" customHeight="false" outlineLevel="0" collapsed="false">
      <c r="A2142" s="23" t="n">
        <f aca="false">IF(B2142=INT(B2142),ROW(),"")</f>
        <v>2142</v>
      </c>
      <c r="B2142" s="24" t="n">
        <f aca="false">IF(AND(MID(C2142,2,1)&lt;&gt;"/",MID(C2142,1,1)="/"),INT(B2141)+1,B2141+0.01)</f>
        <v>2098</v>
      </c>
      <c r="C2142" s="0" t="s">
        <v>5131</v>
      </c>
      <c r="D2142" s="0" t="s">
        <v>736</v>
      </c>
      <c r="E2142" s="77" t="str">
        <f aca="false">SUBSTITUTE(SUBSTITUTE(MID(F2142,1,FIND("STD_RIGHT",F2142)-1)&amp;"STD_RIGHT_ARROW " &amp; MID(INDEX($F$3:$F$10007,MATCH(B2142+IF(C2142=C2143,1,IF(C2142=C2144,2,IF(C2142=C2145,3,IF(C2142=C2141,-1,IF(C2142=C2140,-2,IF(C2142=C2139,-3,0)))))),$B$3:$B$10007,0)),1,-1+FIND("STD_RIGHT",INDEX($F$3:$F$10007,MATCH(B2142+IF(C2142=C2143,1,IF(C2142=C2144,2,IF(C2142=C2145,3,IF(C2142=C2141,-1,IF(C2142=C2140,-2,IF(C2142=C2139,-3,0)))))),$B$3:$B$10007,0)))-1),"100km","hkm"),"kWh","U")</f>
        <v>"deg" STD_RIGHT_ARROW "rad"</v>
      </c>
      <c r="F2142" s="2" t="s">
        <v>5132</v>
      </c>
      <c r="G2142" s="15" t="n">
        <v>0</v>
      </c>
      <c r="H2142" s="15" t="n">
        <v>0</v>
      </c>
      <c r="I2142" s="30" t="s">
        <v>4</v>
      </c>
      <c r="J2142" s="17" t="s">
        <v>21</v>
      </c>
      <c r="K2142" s="27" t="s">
        <v>22</v>
      </c>
      <c r="L2142" s="28" t="s">
        <v>7</v>
      </c>
      <c r="M2142" s="28" t="s">
        <v>8</v>
      </c>
      <c r="N2142" s="79" t="str">
        <f aca="false">IF(AND(C2142=C2141,D2142=D2141),"CAT_DUPL","CAT_FNCT")</f>
        <v>CAT_FNCT</v>
      </c>
      <c r="O2142" s="28"/>
      <c r="P2142" s="80" t="s">
        <v>5133</v>
      </c>
      <c r="Q2142" s="21"/>
      <c r="R2142" s="1"/>
      <c r="S2142" s="1" t="str">
        <f aca="false">IF(E2142=F2142,"","NOT EQUAL")</f>
        <v/>
      </c>
      <c r="T2142" s="1" t="str">
        <f aca="false">IF(ISNA(VLOOKUP(P2142,'NEW XEQM.c'!D:D,1,0)),"--",VLOOKUP(P2142,'NEW XEQM.c'!D:G,3,0))</f>
        <v>--</v>
      </c>
      <c r="U2142" s="1"/>
      <c r="W2142" s="0" t="str">
        <f aca="false">SUBSTITUTE(IF(AND(T2142="--",FIND("STD",E2142),FIND("fn",C2142)&gt;0,FIND("ITM_",P2142),I2142="CAT_FNCT"),E2142,""),"""","")</f>
        <v/>
      </c>
    </row>
    <row r="2143" customFormat="false" ht="15.75" hidden="false" customHeight="false" outlineLevel="0" collapsed="false">
      <c r="A2143" s="23" t="n">
        <f aca="false">IF(B2143=INT(B2143),ROW(),"")</f>
        <v>2143</v>
      </c>
      <c r="B2143" s="24" t="n">
        <f aca="false">IF(AND(MID(C2143,2,1)&lt;&gt;"/",MID(C2143,1,1)="/"),INT(B2142)+1,B2142+0.01)</f>
        <v>2099</v>
      </c>
      <c r="C2143" s="0" t="s">
        <v>5131</v>
      </c>
      <c r="D2143" s="0" t="s">
        <v>739</v>
      </c>
      <c r="E2143" s="77" t="str">
        <f aca="false">SUBSTITUTE(SUBSTITUTE(MID(F2143,1,FIND("STD_RIGHT",F2143)-1)&amp;"STD_RIGHT_ARROW " &amp; MID(INDEX($F$3:$F$10007,MATCH(B2143+IF(C2143=C2144,1,IF(C2143=C2145,2,IF(C2143=C2146,3,IF(C2143=C2142,-1,IF(C2143=C2141,-2,IF(C2143=C2140,-3,0)))))),$B$3:$B$10007,0)),1,-1+FIND("STD_RIGHT",INDEX($F$3:$F$10007,MATCH(B2143+IF(C2143=C2144,1,IF(C2143=C2145,2,IF(C2143=C2146,3,IF(C2143=C2142,-1,IF(C2143=C2141,-2,IF(C2143=C2140,-3,0)))))),$B$3:$B$10007,0)))-1),"100km","hkm"),"kWh","U")</f>
        <v>"rad" STD_RIGHT_ARROW "deg"</v>
      </c>
      <c r="F2143" s="2" t="s">
        <v>5134</v>
      </c>
      <c r="G2143" s="15" t="n">
        <v>0</v>
      </c>
      <c r="H2143" s="15" t="n">
        <v>0</v>
      </c>
      <c r="I2143" s="30" t="s">
        <v>4</v>
      </c>
      <c r="J2143" s="17" t="s">
        <v>21</v>
      </c>
      <c r="K2143" s="27" t="s">
        <v>22</v>
      </c>
      <c r="L2143" s="28" t="s">
        <v>7</v>
      </c>
      <c r="M2143" s="28" t="s">
        <v>8</v>
      </c>
      <c r="N2143" s="79" t="str">
        <f aca="false">IF(AND(C2143=C2142,D2143=D2142),"CAT_DUPL","CAT_FNCT")</f>
        <v>CAT_FNCT</v>
      </c>
      <c r="O2143" s="28"/>
      <c r="P2143" s="80" t="s">
        <v>5135</v>
      </c>
      <c r="Q2143" s="21"/>
      <c r="R2143" s="1"/>
      <c r="S2143" s="1" t="str">
        <f aca="false">IF(E2143=F2143,"","NOT EQUAL")</f>
        <v/>
      </c>
      <c r="T2143" s="1" t="str">
        <f aca="false">IF(ISNA(VLOOKUP(P2143,'NEW XEQM.c'!D:D,1,0)),"--",VLOOKUP(P2143,'NEW XEQM.c'!D:G,3,0))</f>
        <v>--</v>
      </c>
      <c r="U2143" s="1"/>
      <c r="W2143" s="0" t="str">
        <f aca="false">SUBSTITUTE(IF(AND(T2143="--",FIND("STD",E2143),FIND("fn",C2143)&gt;0,FIND("ITM_",P2143),I2143="CAT_FNCT"),E2143,""),"""","")</f>
        <v/>
      </c>
    </row>
    <row r="2144" customFormat="false" ht="15.75" hidden="false" customHeight="false" outlineLevel="0" collapsed="false">
      <c r="A2144" s="23" t="n">
        <f aca="false">IF(B2144=INT(B2144),ROW(),"")</f>
        <v>2144</v>
      </c>
      <c r="B2144" s="24" t="n">
        <f aca="false">IF(AND(MID(C2144,2,1)&lt;&gt;"/",MID(C2144,1,1)="/"),INT(B2143)+1,B2143+0.01)</f>
        <v>2100</v>
      </c>
      <c r="C2144" s="0" t="s">
        <v>5136</v>
      </c>
      <c r="D2144" s="0" t="s">
        <v>736</v>
      </c>
      <c r="E2144" s="77" t="str">
        <f aca="false">SUBSTITUTE(SUBSTITUTE(MID(F2144,1,FIND("STD_RIGHT",F2144)-1)&amp;"STD_RIGHT_ARROW " &amp; MID(INDEX($F$3:$F$10007,MATCH(B2144+IF(C2144=C2145,1,IF(C2144=C2146,2,IF(C2144=C2147,3,IF(C2144=C2143,-1,IF(C2144=C2142,-2,IF(C2144=C2141,-3,0)))))),$B$3:$B$10007,0)),1,-1+FIND("STD_RIGHT",INDEX($F$3:$F$10007,MATCH(B2144+IF(C2144=C2145,1,IF(C2144=C2146,2,IF(C2144=C2147,3,IF(C2144=C2143,-1,IF(C2144=C2142,-2,IF(C2144=C2141,-3,0)))))),$B$3:$B$10007,0)))-1),"100km","hkm"),"kWh","U")</f>
        <v>"deg" STD_RIGHT_ARROW "grad"</v>
      </c>
      <c r="F2144" s="2" t="s">
        <v>5137</v>
      </c>
      <c r="G2144" s="15" t="n">
        <v>0</v>
      </c>
      <c r="H2144" s="15" t="n">
        <v>0</v>
      </c>
      <c r="I2144" s="30" t="s">
        <v>4</v>
      </c>
      <c r="J2144" s="17" t="s">
        <v>21</v>
      </c>
      <c r="K2144" s="27" t="s">
        <v>22</v>
      </c>
      <c r="L2144" s="28" t="s">
        <v>7</v>
      </c>
      <c r="M2144" s="28" t="s">
        <v>8</v>
      </c>
      <c r="N2144" s="79" t="str">
        <f aca="false">IF(AND(C2144=C2143,D2144=D2143),"CAT_DUPL","CAT_FNCT")</f>
        <v>CAT_FNCT</v>
      </c>
      <c r="O2144" s="28"/>
      <c r="P2144" s="80" t="s">
        <v>5138</v>
      </c>
      <c r="Q2144" s="21"/>
      <c r="R2144" s="1"/>
      <c r="S2144" s="1" t="str">
        <f aca="false">IF(E2144=F2144,"","NOT EQUAL")</f>
        <v/>
      </c>
      <c r="T2144" s="1" t="str">
        <f aca="false">IF(ISNA(VLOOKUP(P2144,'NEW XEQM.c'!D:D,1,0)),"--",VLOOKUP(P2144,'NEW XEQM.c'!D:G,3,0))</f>
        <v>--</v>
      </c>
      <c r="U2144" s="1"/>
      <c r="W2144" s="0" t="str">
        <f aca="false">SUBSTITUTE(IF(AND(T2144="--",FIND("STD",E2144),FIND("fn",C2144)&gt;0,FIND("ITM_",P2144),I2144="CAT_FNCT"),E2144,""),"""","")</f>
        <v/>
      </c>
    </row>
    <row r="2145" customFormat="false" ht="15.75" hidden="false" customHeight="false" outlineLevel="0" collapsed="false">
      <c r="A2145" s="23" t="n">
        <f aca="false">IF(B2145=INT(B2145),ROW(),"")</f>
        <v>2145</v>
      </c>
      <c r="B2145" s="24" t="n">
        <f aca="false">IF(AND(MID(C2145,2,1)&lt;&gt;"/",MID(C2145,1,1)="/"),INT(B2144)+1,B2144+0.01)</f>
        <v>2101</v>
      </c>
      <c r="C2145" s="0" t="s">
        <v>5136</v>
      </c>
      <c r="D2145" s="0" t="s">
        <v>739</v>
      </c>
      <c r="E2145" s="77" t="str">
        <f aca="false">SUBSTITUTE(SUBSTITUTE(MID(F2145,1,FIND("STD_RIGHT",F2145)-1)&amp;"STD_RIGHT_ARROW " &amp; MID(INDEX($F$3:$F$10007,MATCH(B2145+IF(C2145=C2146,1,IF(C2145=C2147,2,IF(C2145=C2148,3,IF(C2145=C2144,-1,IF(C2145=C2143,-2,IF(C2145=C2142,-3,0)))))),$B$3:$B$10007,0)),1,-1+FIND("STD_RIGHT",INDEX($F$3:$F$10007,MATCH(B2145+IF(C2145=C2146,1,IF(C2145=C2147,2,IF(C2145=C2148,3,IF(C2145=C2144,-1,IF(C2145=C2143,-2,IF(C2145=C2142,-3,0)))))),$B$3:$B$10007,0)))-1),"100km","hkm"),"kWh","U")</f>
        <v>"grad" STD_RIGHT_ARROW "deg"</v>
      </c>
      <c r="F2145" s="2" t="s">
        <v>5139</v>
      </c>
      <c r="G2145" s="15" t="n">
        <v>0</v>
      </c>
      <c r="H2145" s="15" t="n">
        <v>0</v>
      </c>
      <c r="I2145" s="30" t="s">
        <v>4</v>
      </c>
      <c r="J2145" s="17" t="s">
        <v>21</v>
      </c>
      <c r="K2145" s="27" t="s">
        <v>22</v>
      </c>
      <c r="L2145" s="28" t="s">
        <v>7</v>
      </c>
      <c r="M2145" s="28" t="s">
        <v>8</v>
      </c>
      <c r="N2145" s="79" t="str">
        <f aca="false">IF(AND(C2145=C2144,D2145=D2144),"CAT_DUPL","CAT_FNCT")</f>
        <v>CAT_FNCT</v>
      </c>
      <c r="O2145" s="28"/>
      <c r="P2145" s="80" t="s">
        <v>5140</v>
      </c>
      <c r="Q2145" s="21"/>
      <c r="R2145" s="1"/>
      <c r="S2145" s="1" t="str">
        <f aca="false">IF(E2145=F2145,"","NOT EQUAL")</f>
        <v/>
      </c>
      <c r="T2145" s="1" t="str">
        <f aca="false">IF(ISNA(VLOOKUP(P2145,'NEW XEQM.c'!D:D,1,0)),"--",VLOOKUP(P2145,'NEW XEQM.c'!D:G,3,0))</f>
        <v>--</v>
      </c>
      <c r="U2145" s="1"/>
      <c r="W2145" s="0" t="str">
        <f aca="false">SUBSTITUTE(IF(AND(T2145="--",FIND("STD",E2145),FIND("fn",C2145)&gt;0,FIND("ITM_",P2145),I2145="CAT_FNCT"),E2145,""),"""","")</f>
        <v/>
      </c>
    </row>
    <row r="2146" customFormat="false" ht="15.75" hidden="false" customHeight="false" outlineLevel="0" collapsed="false">
      <c r="A2146" s="23" t="n">
        <f aca="false">IF(B2146=INT(B2146),ROW(),"")</f>
        <v>2146</v>
      </c>
      <c r="B2146" s="24" t="n">
        <f aca="false">IF(AND(MID(C2146,2,1)&lt;&gt;"/",MID(C2146,1,1)="/"),INT(B2145)+1,B2145+0.01)</f>
        <v>2102</v>
      </c>
      <c r="C2146" s="0" t="s">
        <v>5141</v>
      </c>
      <c r="D2146" s="0" t="s">
        <v>736</v>
      </c>
      <c r="E2146" s="77" t="str">
        <f aca="false">SUBSTITUTE(SUBSTITUTE(MID(F2146,1,FIND("STD_RIGHT",F2146)-1)&amp;"STD_RIGHT_ARROW " &amp; MID(INDEX($F$3:$F$10007,MATCH(B2146+IF(C2146=C2147,1,IF(C2146=C2148,2,IF(C2146=C2149,3,IF(C2146=C2145,-1,IF(C2146=C2144,-2,IF(C2146=C2143,-3,0)))))),$B$3:$B$10007,0)),1,-1+FIND("STD_RIGHT",INDEX($F$3:$F$10007,MATCH(B2146+IF(C2146=C2147,1,IF(C2146=C2148,2,IF(C2146=C2149,3,IF(C2146=C2145,-1,IF(C2146=C2144,-2,IF(C2146=C2143,-3,0)))))),$B$3:$B$10007,0)))-1),"100km","hkm"),"kWh","U")</f>
        <v>"grad" STD_RIGHT_ARROW "rad"</v>
      </c>
      <c r="F2146" s="2" t="s">
        <v>5142</v>
      </c>
      <c r="G2146" s="15" t="n">
        <v>0</v>
      </c>
      <c r="H2146" s="15" t="n">
        <v>0</v>
      </c>
      <c r="I2146" s="30" t="s">
        <v>4</v>
      </c>
      <c r="J2146" s="17" t="s">
        <v>21</v>
      </c>
      <c r="K2146" s="27" t="s">
        <v>22</v>
      </c>
      <c r="L2146" s="28" t="s">
        <v>7</v>
      </c>
      <c r="M2146" s="28" t="s">
        <v>8</v>
      </c>
      <c r="N2146" s="79" t="str">
        <f aca="false">IF(AND(C2146=C2145,D2146=D2145),"CAT_DUPL","CAT_FNCT")</f>
        <v>CAT_FNCT</v>
      </c>
      <c r="O2146" s="28"/>
      <c r="P2146" s="80" t="s">
        <v>5143</v>
      </c>
      <c r="Q2146" s="21"/>
      <c r="R2146" s="1"/>
      <c r="S2146" s="1" t="str">
        <f aca="false">IF(E2146=F2146,"","NOT EQUAL")</f>
        <v/>
      </c>
      <c r="T2146" s="1" t="str">
        <f aca="false">IF(ISNA(VLOOKUP(P2146,'NEW XEQM.c'!D:D,1,0)),"--",VLOOKUP(P2146,'NEW XEQM.c'!D:G,3,0))</f>
        <v>--</v>
      </c>
      <c r="U2146" s="1"/>
      <c r="W2146" s="0" t="str">
        <f aca="false">SUBSTITUTE(IF(AND(T2146="--",FIND("STD",E2146),FIND("fn",C2146)&gt;0,FIND("ITM_",P2146),I2146="CAT_FNCT"),E2146,""),"""","")</f>
        <v/>
      </c>
    </row>
    <row r="2147" customFormat="false" ht="15.75" hidden="false" customHeight="false" outlineLevel="0" collapsed="false">
      <c r="A2147" s="23" t="n">
        <f aca="false">IF(B2147=INT(B2147),ROW(),"")</f>
        <v>2147</v>
      </c>
      <c r="B2147" s="24" t="n">
        <f aca="false">IF(AND(MID(C2147,2,1)&lt;&gt;"/",MID(C2147,1,1)="/"),INT(B2146)+1,B2146+0.01)</f>
        <v>2103</v>
      </c>
      <c r="C2147" s="0" t="s">
        <v>5141</v>
      </c>
      <c r="D2147" s="0" t="s">
        <v>739</v>
      </c>
      <c r="E2147" s="77" t="str">
        <f aca="false">SUBSTITUTE(SUBSTITUTE(MID(F2147,1,FIND("STD_RIGHT",F2147)-1)&amp;"STD_RIGHT_ARROW " &amp; MID(INDEX($F$3:$F$10007,MATCH(B2147+IF(C2147=C2148,1,IF(C2147=C2149,2,IF(C2147=C2150,3,IF(C2147=C2146,-1,IF(C2147=C2145,-2,IF(C2147=C2144,-3,0)))))),$B$3:$B$10007,0)),1,-1+FIND("STD_RIGHT",INDEX($F$3:$F$10007,MATCH(B2147+IF(C2147=C2148,1,IF(C2147=C2149,2,IF(C2147=C2150,3,IF(C2147=C2146,-1,IF(C2147=C2145,-2,IF(C2147=C2144,-3,0)))))),$B$3:$B$10007,0)))-1),"100km","hkm"),"kWh","U")</f>
        <v>"rad" STD_RIGHT_ARROW "grad"</v>
      </c>
      <c r="F2147" s="2" t="s">
        <v>5144</v>
      </c>
      <c r="G2147" s="15" t="n">
        <v>0</v>
      </c>
      <c r="H2147" s="15" t="n">
        <v>0</v>
      </c>
      <c r="I2147" s="30" t="s">
        <v>4</v>
      </c>
      <c r="J2147" s="17" t="s">
        <v>21</v>
      </c>
      <c r="K2147" s="27" t="s">
        <v>22</v>
      </c>
      <c r="L2147" s="28" t="s">
        <v>7</v>
      </c>
      <c r="M2147" s="28" t="s">
        <v>8</v>
      </c>
      <c r="N2147" s="79" t="str">
        <f aca="false">IF(AND(C2147=C2146,D2147=D2146),"CAT_DUPL","CAT_FNCT")</f>
        <v>CAT_FNCT</v>
      </c>
      <c r="O2147" s="28"/>
      <c r="P2147" s="80" t="s">
        <v>5145</v>
      </c>
      <c r="Q2147" s="21"/>
      <c r="R2147" s="1"/>
      <c r="S2147" s="1" t="str">
        <f aca="false">IF(E2147=F2147,"","NOT EQUAL")</f>
        <v/>
      </c>
      <c r="T2147" s="1" t="str">
        <f aca="false">IF(ISNA(VLOOKUP(P2147,'NEW XEQM.c'!D:D,1,0)),"--",VLOOKUP(P2147,'NEW XEQM.c'!D:G,3,0))</f>
        <v>--</v>
      </c>
      <c r="U2147" s="1"/>
      <c r="W2147" s="0" t="str">
        <f aca="false">SUBSTITUTE(IF(AND(T2147="--",FIND("STD",E2147),FIND("fn",C2147)&gt;0,FIND("ITM_",P2147),I2147="CAT_FNCT"),E2147,""),"""","")</f>
        <v/>
      </c>
    </row>
    <row r="2148" customFormat="false" ht="15.75" hidden="false" customHeight="false" outlineLevel="0" collapsed="false">
      <c r="A2148" s="23" t="n">
        <f aca="false">IF(B2148=INT(B2148),ROW(),"")</f>
        <v>2148</v>
      </c>
      <c r="B2148" s="24" t="n">
        <f aca="false">IF(AND(MID(C2148,2,1)&lt;&gt;"/",MID(C2148,1,1)="/"),INT(B2147)+1,B2147+0.01)</f>
        <v>2104</v>
      </c>
      <c r="C2148" s="25" t="s">
        <v>0</v>
      </c>
      <c r="D2148" s="25" t="s">
        <v>1</v>
      </c>
      <c r="E2148" s="26" t="s">
        <v>4990</v>
      </c>
      <c r="F2148" s="26" t="s">
        <v>4990</v>
      </c>
      <c r="G2148" s="47" t="n">
        <v>0</v>
      </c>
      <c r="H2148" s="47" t="n">
        <v>0</v>
      </c>
      <c r="I2148" s="156" t="s">
        <v>2741</v>
      </c>
      <c r="J2148" s="17" t="s">
        <v>5</v>
      </c>
      <c r="K2148" s="27" t="s">
        <v>6</v>
      </c>
      <c r="L2148" s="28" t="s">
        <v>7</v>
      </c>
      <c r="M2148" s="28" t="s">
        <v>8</v>
      </c>
      <c r="N2148" s="28"/>
      <c r="O2148" s="25"/>
      <c r="P2148" s="20" t="s">
        <v>5146</v>
      </c>
      <c r="Q2148" s="21"/>
      <c r="R2148" s="1"/>
      <c r="S2148" s="1" t="str">
        <f aca="false">IF(E2148=F2148,"","NOT EQUAL")</f>
        <v/>
      </c>
      <c r="T2148" s="1" t="str">
        <f aca="false">IF(ISNA(VLOOKUP(P2148,'NEW XEQM.c'!D:D,1,0)),"--",VLOOKUP(P2148,'NEW XEQM.c'!D:G,3,0))</f>
        <v>--</v>
      </c>
      <c r="U2148" s="1"/>
      <c r="W2148" s="0" t="e">
        <f aca="false">SUBSTITUTE(IF(AND(T2148="--",FIND("STD",E2148),FIND("fn",C2148)&gt;0,FIND("ITM_",P2148),I2148="CAT_FNCT"),E2148,""),"""","")</f>
        <v>#VALUE!</v>
      </c>
    </row>
    <row r="2149" customFormat="false" ht="15.75" hidden="false" customHeight="false" outlineLevel="0" collapsed="false">
      <c r="A2149" s="23" t="n">
        <f aca="false">IF(B2149=INT(B2149),ROW(),"")</f>
        <v>2149</v>
      </c>
      <c r="B2149" s="24" t="n">
        <f aca="false">IF(AND(MID(C2149,2,1)&lt;&gt;"/",MID(C2149,1,1)="/"),INT(B2148)+1,B2148+0.01)</f>
        <v>2105</v>
      </c>
      <c r="C2149" s="25" t="s">
        <v>0</v>
      </c>
      <c r="D2149" s="25" t="s">
        <v>1</v>
      </c>
      <c r="E2149" s="26" t="s">
        <v>5147</v>
      </c>
      <c r="F2149" s="26" t="s">
        <v>5147</v>
      </c>
      <c r="G2149" s="47" t="n">
        <v>0</v>
      </c>
      <c r="H2149" s="47" t="n">
        <v>0</v>
      </c>
      <c r="I2149" s="156" t="s">
        <v>2741</v>
      </c>
      <c r="J2149" s="17" t="s">
        <v>5</v>
      </c>
      <c r="K2149" s="27" t="s">
        <v>6</v>
      </c>
      <c r="L2149" s="28" t="s">
        <v>7</v>
      </c>
      <c r="M2149" s="28" t="s">
        <v>8</v>
      </c>
      <c r="N2149" s="28"/>
      <c r="O2149" s="25"/>
      <c r="P2149" s="249" t="s">
        <v>5148</v>
      </c>
      <c r="Q2149" s="21"/>
      <c r="R2149" s="1"/>
      <c r="S2149" s="1" t="str">
        <f aca="false">IF(E2149=F2149,"","NOT EQUAL")</f>
        <v/>
      </c>
      <c r="T2149" s="1" t="str">
        <f aca="false">IF(ISNA(VLOOKUP(P2149,'NEW XEQM.c'!D:D,1,0)),"--",VLOOKUP(P2149,'NEW XEQM.c'!D:G,3,0))</f>
        <v>--</v>
      </c>
      <c r="U2149" s="1"/>
      <c r="W2149" s="0" t="e">
        <f aca="false">SUBSTITUTE(IF(AND(T2149="--",FIND("STD",E2149),FIND("fn",C2149)&gt;0,FIND("ITM_",P2149),I2149="CAT_FNCT"),E2149,""),"""","")</f>
        <v>#VALUE!</v>
      </c>
    </row>
    <row r="2150" customFormat="false" ht="15.75" hidden="false" customHeight="false" outlineLevel="0" collapsed="false">
      <c r="A2150" s="23" t="n">
        <f aca="false">IF(B2150=INT(B2150),ROW(),"")</f>
        <v>2150</v>
      </c>
      <c r="B2150" s="24" t="n">
        <f aca="false">IF(AND(MID(C2150,2,1)&lt;&gt;"/",MID(C2150,1,1)="/"),INT(B2149)+1,B2149+0.01)</f>
        <v>2106</v>
      </c>
      <c r="C2150" s="68" t="s">
        <v>0</v>
      </c>
      <c r="D2150" s="68" t="s">
        <v>1</v>
      </c>
      <c r="E2150" s="69" t="str">
        <f aca="false">CHAR(34)&amp;IF(B2150&lt;10,"000",IF(B2150&lt;100,"00",IF(B2150&lt;1000,"0","")))&amp;$B2150&amp;CHAR(34)</f>
        <v>"2106"</v>
      </c>
      <c r="F2150" s="70" t="str">
        <f aca="false">E2150</f>
        <v>"2106"</v>
      </c>
      <c r="G2150" s="71" t="n">
        <v>0</v>
      </c>
      <c r="H2150" s="71" t="n">
        <v>0</v>
      </c>
      <c r="I2150" s="66" t="s">
        <v>243</v>
      </c>
      <c r="J2150" s="17" t="s">
        <v>21</v>
      </c>
      <c r="K2150" s="72" t="s">
        <v>6</v>
      </c>
      <c r="L2150" s="73" t="s">
        <v>7</v>
      </c>
      <c r="M2150" s="28" t="s">
        <v>244</v>
      </c>
      <c r="N2150" s="28"/>
      <c r="O2150" s="74"/>
      <c r="P2150" s="20" t="str">
        <f aca="false">"ITM_"&amp;IF(B2150&lt;10,"000",IF(B2150&lt;100,"00",IF(B2150&lt;1000,"0","")))&amp;$B2150</f>
        <v>ITM_2106</v>
      </c>
      <c r="Q2150" s="21"/>
      <c r="R2150" s="1"/>
      <c r="S2150" s="1" t="str">
        <f aca="false">IF(E2150=F2150,"","NOT EQUAL")</f>
        <v/>
      </c>
      <c r="T2150" s="1" t="str">
        <f aca="false">IF(ISNA(VLOOKUP(P2150,'NEW XEQM.c'!D:D,1,0)),"--",VLOOKUP(P2150,'NEW XEQM.c'!D:G,3,0))</f>
        <v>--</v>
      </c>
      <c r="U2150" s="1"/>
      <c r="W2150" s="0" t="e">
        <f aca="false">SUBSTITUTE(IF(AND(T2150="--",FIND("STD",E2150),FIND("fn",C2150)&gt;0,FIND("ITM_",P2150),I2150="CAT_FNCT"),E2150,""),"""","")</f>
        <v>#VALUE!</v>
      </c>
    </row>
    <row r="2151" customFormat="false" ht="15.75" hidden="false" customHeight="false" outlineLevel="0" collapsed="false">
      <c r="A2151" s="23" t="n">
        <f aca="false">IF(B2151=INT(B2151),ROW(),"")</f>
        <v>2151</v>
      </c>
      <c r="B2151" s="24" t="n">
        <f aca="false">IF(AND(MID(C2151,2,1)&lt;&gt;"/",MID(C2151,1,1)="/"),INT(B2150)+1,B2150+0.01)</f>
        <v>2107</v>
      </c>
      <c r="C2151" s="68" t="s">
        <v>0</v>
      </c>
      <c r="D2151" s="68" t="s">
        <v>1</v>
      </c>
      <c r="E2151" s="69" t="str">
        <f aca="false">CHAR(34)&amp;IF(B2151&lt;10,"000",IF(B2151&lt;100,"00",IF(B2151&lt;1000,"0","")))&amp;$B2151&amp;CHAR(34)</f>
        <v>"2107"</v>
      </c>
      <c r="F2151" s="70" t="str">
        <f aca="false">E2151</f>
        <v>"2107"</v>
      </c>
      <c r="G2151" s="71" t="n">
        <v>0</v>
      </c>
      <c r="H2151" s="71" t="n">
        <v>0</v>
      </c>
      <c r="I2151" s="66" t="s">
        <v>243</v>
      </c>
      <c r="J2151" s="17" t="s">
        <v>21</v>
      </c>
      <c r="K2151" s="72" t="s">
        <v>6</v>
      </c>
      <c r="L2151" s="73" t="s">
        <v>7</v>
      </c>
      <c r="M2151" s="28" t="s">
        <v>244</v>
      </c>
      <c r="N2151" s="28"/>
      <c r="O2151" s="74"/>
      <c r="P2151" s="20" t="str">
        <f aca="false">"ITM_"&amp;IF(B2151&lt;10,"000",IF(B2151&lt;100,"00",IF(B2151&lt;1000,"0","")))&amp;$B2151</f>
        <v>ITM_2107</v>
      </c>
      <c r="Q2151" s="21"/>
      <c r="R2151" s="1"/>
      <c r="S2151" s="1" t="str">
        <f aca="false">IF(E2151=F2151,"","NOT EQUAL")</f>
        <v/>
      </c>
      <c r="T2151" s="1" t="str">
        <f aca="false">IF(ISNA(VLOOKUP(P2151,'NEW XEQM.c'!D:D,1,0)),"--",VLOOKUP(P2151,'NEW XEQM.c'!D:G,3,0))</f>
        <v>--</v>
      </c>
      <c r="U2151" s="1"/>
      <c r="W2151" s="0" t="e">
        <f aca="false">SUBSTITUTE(IF(AND(T2151="--",FIND("STD",E2151),FIND("fn",C2151)&gt;0,FIND("ITM_",P2151),I2151="CAT_FNCT"),E2151,""),"""","")</f>
        <v>#VALUE!</v>
      </c>
    </row>
    <row r="2152" customFormat="false" ht="15.75" hidden="false" customHeight="false" outlineLevel="0" collapsed="false">
      <c r="A2152" s="23" t="n">
        <f aca="false">IF(B2152=INT(B2152),ROW(),"")</f>
        <v>2152</v>
      </c>
      <c r="B2152" s="24" t="n">
        <f aca="false">IF(AND(MID(C2152,2,1)&lt;&gt;"/",MID(C2152,1,1)="/"),INT(B2151)+1,B2151+0.01)</f>
        <v>2108</v>
      </c>
      <c r="C2152" s="68" t="s">
        <v>0</v>
      </c>
      <c r="D2152" s="68" t="s">
        <v>1</v>
      </c>
      <c r="E2152" s="69" t="str">
        <f aca="false">CHAR(34)&amp;IF(B2152&lt;10,"000",IF(B2152&lt;100,"00",IF(B2152&lt;1000,"0","")))&amp;$B2152&amp;CHAR(34)</f>
        <v>"2108"</v>
      </c>
      <c r="F2152" s="70" t="str">
        <f aca="false">E2152</f>
        <v>"2108"</v>
      </c>
      <c r="G2152" s="71" t="n">
        <v>0</v>
      </c>
      <c r="H2152" s="71" t="n">
        <v>0</v>
      </c>
      <c r="I2152" s="66" t="s">
        <v>243</v>
      </c>
      <c r="J2152" s="17" t="s">
        <v>21</v>
      </c>
      <c r="K2152" s="72" t="s">
        <v>6</v>
      </c>
      <c r="L2152" s="73" t="s">
        <v>7</v>
      </c>
      <c r="M2152" s="28" t="s">
        <v>244</v>
      </c>
      <c r="N2152" s="28"/>
      <c r="O2152" s="74"/>
      <c r="P2152" s="20" t="str">
        <f aca="false">"ITM_"&amp;IF(B2152&lt;10,"000",IF(B2152&lt;100,"00",IF(B2152&lt;1000,"0","")))&amp;$B2152</f>
        <v>ITM_2108</v>
      </c>
      <c r="Q2152" s="21"/>
      <c r="R2152" s="1"/>
      <c r="S2152" s="1" t="str">
        <f aca="false">IF(E2152=F2152,"","NOT EQUAL")</f>
        <v/>
      </c>
      <c r="T2152" s="1" t="str">
        <f aca="false">IF(ISNA(VLOOKUP(P2152,'NEW XEQM.c'!D:D,1,0)),"--",VLOOKUP(P2152,'NEW XEQM.c'!D:G,3,0))</f>
        <v>--</v>
      </c>
      <c r="U2152" s="1"/>
      <c r="W2152" s="0" t="e">
        <f aca="false">SUBSTITUTE(IF(AND(T2152="--",FIND("STD",E2152),FIND("fn",C2152)&gt;0,FIND("ITM_",P2152),I2152="CAT_FNCT"),E2152,""),"""","")</f>
        <v>#VALUE!</v>
      </c>
    </row>
    <row r="2153" customFormat="false" ht="15.75" hidden="false" customHeight="false" outlineLevel="0" collapsed="false">
      <c r="A2153" s="23" t="n">
        <f aca="false">IF(B2153=INT(B2153),ROW(),"")</f>
        <v>2153</v>
      </c>
      <c r="B2153" s="24" t="n">
        <f aca="false">IF(AND(MID(C2153,2,1)&lt;&gt;"/",MID(C2153,1,1)="/"),INT(B2152)+1,B2152+0.01)</f>
        <v>2109</v>
      </c>
      <c r="C2153" s="25" t="s">
        <v>0</v>
      </c>
      <c r="D2153" s="25" t="s">
        <v>1</v>
      </c>
      <c r="E2153" s="17" t="s">
        <v>5149</v>
      </c>
      <c r="F2153" s="17" t="s">
        <v>5149</v>
      </c>
      <c r="G2153" s="47" t="n">
        <v>0</v>
      </c>
      <c r="H2153" s="47" t="n">
        <v>0</v>
      </c>
      <c r="I2153" s="156" t="s">
        <v>2741</v>
      </c>
      <c r="J2153" s="17" t="s">
        <v>5</v>
      </c>
      <c r="K2153" s="27" t="s">
        <v>6</v>
      </c>
      <c r="L2153" s="28" t="s">
        <v>7</v>
      </c>
      <c r="M2153" s="28" t="s">
        <v>8</v>
      </c>
      <c r="N2153" s="28"/>
      <c r="O2153" s="25" t="s">
        <v>3113</v>
      </c>
      <c r="P2153" s="20" t="s">
        <v>5150</v>
      </c>
      <c r="Q2153" s="21"/>
      <c r="R2153" s="1"/>
      <c r="S2153" s="1" t="str">
        <f aca="false">IF(E2153=F2153,"","NOT EQUAL")</f>
        <v/>
      </c>
      <c r="T2153" s="1" t="str">
        <f aca="false">IF(ISNA(VLOOKUP(P2153,'NEW XEQM.c'!D:D,1,0)),"--",VLOOKUP(P2153,'NEW XEQM.c'!D:G,3,0))</f>
        <v>--</v>
      </c>
      <c r="U2153" s="1"/>
      <c r="W2153" s="0" t="e">
        <f aca="false">SUBSTITUTE(IF(AND(T2153="--",FIND("STD",E2153),FIND("fn",C2153)&gt;0,FIND("ITM_",P2153),I2153="CAT_FNCT"),E2153,""),"""","")</f>
        <v>#VALUE!</v>
      </c>
    </row>
    <row r="2154" customFormat="false" ht="15.75" hidden="false" customHeight="false" outlineLevel="0" collapsed="false">
      <c r="A2154" s="23" t="n">
        <f aca="false">IF(B2154=INT(B2154),ROW(),"")</f>
        <v>2154</v>
      </c>
      <c r="B2154" s="24" t="n">
        <f aca="false">IF(AND(MID(C2154,2,1)&lt;&gt;"/",MID(C2154,1,1)="/"),INT(B2153)+1,B2153+0.01)</f>
        <v>2110</v>
      </c>
      <c r="C2154" s="25" t="s">
        <v>0</v>
      </c>
      <c r="D2154" s="26" t="s">
        <v>1</v>
      </c>
      <c r="E2154" s="26" t="s">
        <v>2</v>
      </c>
      <c r="F2154" s="26" t="s">
        <v>5151</v>
      </c>
      <c r="G2154" s="47" t="n">
        <v>0</v>
      </c>
      <c r="H2154" s="47" t="n">
        <v>0</v>
      </c>
      <c r="I2154" s="44" t="s">
        <v>4</v>
      </c>
      <c r="J2154" s="17" t="s">
        <v>5</v>
      </c>
      <c r="K2154" s="27" t="s">
        <v>6</v>
      </c>
      <c r="L2154" s="28" t="s">
        <v>7</v>
      </c>
      <c r="M2154" s="28" t="s">
        <v>8</v>
      </c>
      <c r="N2154" s="28"/>
      <c r="O2154" s="28"/>
      <c r="P2154" s="230" t="s">
        <v>5152</v>
      </c>
      <c r="Q2154" s="21"/>
      <c r="R2154" s="1"/>
      <c r="S2154" s="1" t="str">
        <f aca="false">IF(E2154=F2154,"","NOT EQUAL")</f>
        <v>NOT EQUAL</v>
      </c>
      <c r="T2154" s="1" t="str">
        <f aca="false">IF(ISNA(VLOOKUP(P2154,'NEW XEQM.c'!D:D,1,0)),"--",VLOOKUP(P2154,'NEW XEQM.c'!D:G,3,0))</f>
        <v>--</v>
      </c>
      <c r="U2154" s="1"/>
      <c r="W2154" s="0" t="e">
        <f aca="false">SUBSTITUTE(IF(AND(T2154="--",FIND("STD",E2154),FIND("fn",C2154)&gt;0,FIND("ITM_",P2154),I2154="CAT_FNCT"),E2154,""),"""","")</f>
        <v>#VALUE!</v>
      </c>
    </row>
    <row r="2155" customFormat="false" ht="15.75" hidden="false" customHeight="false" outlineLevel="0" collapsed="false">
      <c r="A2155" s="23" t="n">
        <f aca="false">IF(B2155=INT(B2155),ROW(),"")</f>
        <v>2155</v>
      </c>
      <c r="B2155" s="24" t="n">
        <f aca="false">IF(AND(MID(C2155,2,1)&lt;&gt;"/",MID(C2155,1,1)="/"),INT(B2154)+1,B2154+0.01)</f>
        <v>2111</v>
      </c>
      <c r="C2155" s="25" t="s">
        <v>3741</v>
      </c>
      <c r="D2155" s="26" t="s">
        <v>5153</v>
      </c>
      <c r="E2155" s="26" t="s">
        <v>5154</v>
      </c>
      <c r="F2155" s="26" t="s">
        <v>5154</v>
      </c>
      <c r="G2155" s="47" t="n">
        <v>0</v>
      </c>
      <c r="H2155" s="47" t="n">
        <v>0</v>
      </c>
      <c r="I2155" s="30" t="s">
        <v>20</v>
      </c>
      <c r="J2155" s="17" t="s">
        <v>21</v>
      </c>
      <c r="K2155" s="27" t="s">
        <v>22</v>
      </c>
      <c r="L2155" s="28" t="s">
        <v>7</v>
      </c>
      <c r="M2155" s="28" t="s">
        <v>8</v>
      </c>
      <c r="N2155" s="28"/>
      <c r="O2155" s="28"/>
      <c r="P2155" s="230" t="s">
        <v>5155</v>
      </c>
      <c r="Q2155" s="21"/>
      <c r="R2155" s="1"/>
      <c r="S2155" s="1" t="str">
        <f aca="false">IF(E2155=F2155,"","NOT EQUAL")</f>
        <v/>
      </c>
      <c r="T2155" s="1" t="str">
        <f aca="false">IF(ISNA(VLOOKUP(P2155,'NEW XEQM.c'!D:D,1,0)),"--",VLOOKUP(P2155,'NEW XEQM.c'!D:G,3,0))</f>
        <v>--</v>
      </c>
      <c r="U2155" s="1"/>
      <c r="W2155" s="0" t="e">
        <f aca="false">SUBSTITUTE(IF(AND(T2155="--",FIND("STD",E2155),FIND("fn",C2155)&gt;0,FIND("ITM_",P2155),I2155="CAT_FNCT"),E2155,""),"""","")</f>
        <v>#VALUE!</v>
      </c>
    </row>
    <row r="2156" customFormat="false" ht="15.75" hidden="false" customHeight="false" outlineLevel="0" collapsed="false">
      <c r="A2156" s="23" t="n">
        <f aca="false">IF(B2156=INT(B2156),ROW(),"")</f>
        <v>2156</v>
      </c>
      <c r="B2156" s="24" t="n">
        <f aca="false">IF(AND(MID(C2156,2,1)&lt;&gt;"/",MID(C2156,1,1)="/"),INT(B2155)+1,B2155+0.01)</f>
        <v>2112</v>
      </c>
      <c r="C2156" s="25" t="s">
        <v>3512</v>
      </c>
      <c r="D2156" s="26" t="s">
        <v>5156</v>
      </c>
      <c r="E2156" s="26" t="s">
        <v>5157</v>
      </c>
      <c r="F2156" s="26" t="s">
        <v>5157</v>
      </c>
      <c r="G2156" s="47" t="n">
        <v>0</v>
      </c>
      <c r="H2156" s="47" t="n">
        <v>0</v>
      </c>
      <c r="I2156" s="30" t="s">
        <v>20</v>
      </c>
      <c r="J2156" s="17" t="s">
        <v>21</v>
      </c>
      <c r="K2156" s="27" t="s">
        <v>3699</v>
      </c>
      <c r="L2156" s="28" t="s">
        <v>7</v>
      </c>
      <c r="M2156" s="28" t="s">
        <v>8</v>
      </c>
      <c r="N2156" s="28"/>
      <c r="O2156" s="28"/>
      <c r="P2156" s="230" t="s">
        <v>5158</v>
      </c>
      <c r="Q2156" s="21"/>
      <c r="R2156" s="1"/>
      <c r="S2156" s="1" t="str">
        <f aca="false">IF(E2156=F2156,"","NOT EQUAL")</f>
        <v/>
      </c>
      <c r="T2156" s="1" t="str">
        <f aca="false">IF(ISNA(VLOOKUP(P2156,'NEW XEQM.c'!D:D,1,0)),"--",VLOOKUP(P2156,'NEW XEQM.c'!D:G,3,0))</f>
        <v>--</v>
      </c>
      <c r="U2156" s="1"/>
      <c r="W2156" s="0" t="e">
        <f aca="false">SUBSTITUTE(IF(AND(T2156="--",FIND("STD",E2156),FIND("fn",C2156)&gt;0,FIND("ITM_",P2156),I2156="CAT_FNCT"),E2156,""),"""","")</f>
        <v>#VALUE!</v>
      </c>
    </row>
    <row r="2157" customFormat="false" ht="15.75" hidden="false" customHeight="false" outlineLevel="0" collapsed="false">
      <c r="A2157" s="23" t="n">
        <f aca="false">IF(B2157=INT(B2157),ROW(),"")</f>
        <v>2157</v>
      </c>
      <c r="B2157" s="24" t="n">
        <f aca="false">IF(AND(MID(C2157,2,1)&lt;&gt;"/",MID(C2157,1,1)="/"),INT(B2156)+1,B2156+0.01)</f>
        <v>2113</v>
      </c>
      <c r="C2157" s="25" t="s">
        <v>5159</v>
      </c>
      <c r="D2157" s="250" t="s">
        <v>2020</v>
      </c>
      <c r="E2157" s="251" t="s">
        <v>5160</v>
      </c>
      <c r="F2157" s="251" t="s">
        <v>5161</v>
      </c>
      <c r="G2157" s="47" t="n">
        <v>0</v>
      </c>
      <c r="H2157" s="47" t="n">
        <v>0</v>
      </c>
      <c r="I2157" s="30" t="s">
        <v>20</v>
      </c>
      <c r="J2157" s="54" t="s">
        <v>5</v>
      </c>
      <c r="K2157" s="57" t="s">
        <v>6</v>
      </c>
      <c r="L2157" s="28" t="s">
        <v>7</v>
      </c>
      <c r="M2157" s="28" t="s">
        <v>8</v>
      </c>
      <c r="N2157" s="28"/>
      <c r="O2157" s="28"/>
      <c r="P2157" s="230" t="s">
        <v>5162</v>
      </c>
      <c r="Q2157" s="21"/>
      <c r="R2157" s="1"/>
      <c r="S2157" s="1" t="str">
        <f aca="false">IF(E2157=F2157,"","NOT EQUAL")</f>
        <v>NOT EQUAL</v>
      </c>
      <c r="T2157" s="1" t="str">
        <f aca="false">IF(ISNA(VLOOKUP(P2157,'NEW XEQM.c'!D:D,1,0)),"--",VLOOKUP(P2157,'NEW XEQM.c'!D:G,3,0))</f>
        <v>IDOT</v>
      </c>
      <c r="U2157" s="1"/>
      <c r="W2157" s="0" t="str">
        <f aca="false">SUBSTITUTE(IF(AND(T2157="--",FIND("STD",E2157),FIND("fn",C2157)&gt;0,FIND("ITM_",P2157),I2157="CAT_FNCT"),E2157,""),"""","")</f>
        <v/>
      </c>
    </row>
    <row r="2158" customFormat="false" ht="15.75" hidden="false" customHeight="false" outlineLevel="0" collapsed="false">
      <c r="A2158" s="23" t="n">
        <f aca="false">IF(B2158=INT(B2158),ROW(),"")</f>
        <v>2158</v>
      </c>
      <c r="B2158" s="24" t="n">
        <f aca="false">IF(AND(MID(C2158,2,1)&lt;&gt;"/",MID(C2158,1,1)="/"),INT(B2157)+1,B2157+0.01)</f>
        <v>2114</v>
      </c>
      <c r="C2158" s="25" t="s">
        <v>5159</v>
      </c>
      <c r="D2158" s="252" t="s">
        <v>5163</v>
      </c>
      <c r="E2158" s="251" t="s">
        <v>5164</v>
      </c>
      <c r="F2158" s="251" t="s">
        <v>5165</v>
      </c>
      <c r="G2158" s="47" t="n">
        <v>0</v>
      </c>
      <c r="H2158" s="47" t="n">
        <v>0</v>
      </c>
      <c r="I2158" s="30" t="s">
        <v>20</v>
      </c>
      <c r="J2158" s="54" t="s">
        <v>5</v>
      </c>
      <c r="K2158" s="57" t="s">
        <v>6</v>
      </c>
      <c r="L2158" s="28" t="s">
        <v>7</v>
      </c>
      <c r="M2158" s="28" t="s">
        <v>8</v>
      </c>
      <c r="N2158" s="28"/>
      <c r="O2158" s="28"/>
      <c r="P2158" s="253" t="s">
        <v>5166</v>
      </c>
      <c r="Q2158" s="21"/>
      <c r="R2158" s="1"/>
      <c r="S2158" s="1" t="str">
        <f aca="false">IF(E2158=F2158,"","NOT EQUAL")</f>
        <v>NOT EQUAL</v>
      </c>
      <c r="T2158" s="1" t="str">
        <f aca="false">IF(ISNA(VLOOKUP(P2158,'NEW XEQM.c'!D:D,1,0)),"--",VLOOKUP(P2158,'NEW XEQM.c'!D:G,3,0))</f>
        <v>--</v>
      </c>
      <c r="U2158" s="1"/>
      <c r="W2158" s="0" t="str">
        <f aca="false">SUBSTITUTE(IF(AND(T2158="--",FIND("STD",E2158),FIND("fn",C2158)&gt;0,FIND("ITM_",P2158),I2158="CAT_FNCT"),E2158,""),"""","")</f>
        <v>IWDOT STD_SPACE_4_PER_EM STD_WDOT</v>
      </c>
    </row>
    <row r="2159" customFormat="false" ht="15.75" hidden="false" customHeight="false" outlineLevel="0" collapsed="false">
      <c r="A2159" s="23" t="n">
        <f aca="false">IF(B2159=INT(B2159),ROW(),"")</f>
        <v>2159</v>
      </c>
      <c r="B2159" s="24" t="n">
        <f aca="false">IF(AND(MID(C2159,2,1)&lt;&gt;"/",MID(C2159,1,1)="/"),INT(B2158)+1,B2158+0.01)</f>
        <v>2115</v>
      </c>
      <c r="C2159" s="25" t="s">
        <v>5159</v>
      </c>
      <c r="D2159" s="251" t="s">
        <v>1962</v>
      </c>
      <c r="E2159" s="251" t="s">
        <v>5167</v>
      </c>
      <c r="F2159" s="251" t="s">
        <v>5168</v>
      </c>
      <c r="G2159" s="47" t="n">
        <v>0</v>
      </c>
      <c r="H2159" s="47" t="n">
        <v>0</v>
      </c>
      <c r="I2159" s="30" t="s">
        <v>20</v>
      </c>
      <c r="J2159" s="54" t="s">
        <v>5</v>
      </c>
      <c r="K2159" s="57" t="s">
        <v>6</v>
      </c>
      <c r="L2159" s="28" t="s">
        <v>7</v>
      </c>
      <c r="M2159" s="28" t="s">
        <v>8</v>
      </c>
      <c r="N2159" s="28"/>
      <c r="O2159" s="28"/>
      <c r="P2159" s="230" t="s">
        <v>5169</v>
      </c>
      <c r="Q2159" s="21"/>
      <c r="R2159" s="1"/>
      <c r="S2159" s="1" t="str">
        <f aca="false">IF(E2159=F2159,"","NOT EQUAL")</f>
        <v>NOT EQUAL</v>
      </c>
      <c r="T2159" s="1" t="str">
        <f aca="false">IF(ISNA(VLOOKUP(P2159,'NEW XEQM.c'!D:D,1,0)),"--",VLOOKUP(P2159,'NEW XEQM.c'!D:G,3,0))</f>
        <v>IPER</v>
      </c>
      <c r="U2159" s="1"/>
      <c r="W2159" s="0" t="e">
        <f aca="false">SUBSTITUTE(IF(AND(T2159="--",FIND("STD",E2159),FIND("fn",C2159)&gt;0,FIND("ITM_",P2159),I2159="CAT_FNCT"),E2159,""),"""","")</f>
        <v>#VALUE!</v>
      </c>
    </row>
    <row r="2160" customFormat="false" ht="15.75" hidden="false" customHeight="false" outlineLevel="0" collapsed="false">
      <c r="A2160" s="23" t="n">
        <f aca="false">IF(B2160=INT(B2160),ROW(),"")</f>
        <v>2160</v>
      </c>
      <c r="B2160" s="24" t="n">
        <f aca="false">IF(AND(MID(C2160,2,1)&lt;&gt;"/",MID(C2160,1,1)="/"),INT(B2159)+1,B2159+0.01)</f>
        <v>2116</v>
      </c>
      <c r="C2160" s="25" t="s">
        <v>5159</v>
      </c>
      <c r="D2160" s="252" t="s">
        <v>5170</v>
      </c>
      <c r="E2160" s="251" t="s">
        <v>5171</v>
      </c>
      <c r="F2160" s="251" t="s">
        <v>5172</v>
      </c>
      <c r="G2160" s="47" t="n">
        <v>0</v>
      </c>
      <c r="H2160" s="47" t="n">
        <v>0</v>
      </c>
      <c r="I2160" s="30" t="s">
        <v>20</v>
      </c>
      <c r="J2160" s="54" t="s">
        <v>5</v>
      </c>
      <c r="K2160" s="57" t="s">
        <v>6</v>
      </c>
      <c r="L2160" s="28" t="s">
        <v>7</v>
      </c>
      <c r="M2160" s="28" t="s">
        <v>8</v>
      </c>
      <c r="N2160" s="28"/>
      <c r="O2160" s="28"/>
      <c r="P2160" s="253" t="s">
        <v>5173</v>
      </c>
      <c r="Q2160" s="21"/>
      <c r="R2160" s="1"/>
      <c r="S2160" s="1" t="str">
        <f aca="false">IF(E2160=F2160,"","NOT EQUAL")</f>
        <v>NOT EQUAL</v>
      </c>
      <c r="T2160" s="1" t="str">
        <f aca="false">IF(ISNA(VLOOKUP(P2160,'NEW XEQM.c'!D:D,1,0)),"--",VLOOKUP(P2160,'NEW XEQM.c'!D:G,3,0))</f>
        <v>--</v>
      </c>
      <c r="U2160" s="1"/>
      <c r="W2160" s="0" t="str">
        <f aca="false">SUBSTITUTE(IF(AND(T2160="--",FIND("STD",E2160),FIND("fn",C2160)&gt;0,FIND("ITM_",P2160),I2160="CAT_FNCT"),E2160,""),"""","")</f>
        <v>IWPER STD_SPACE_4_PER_EM STD_WPERIOD</v>
      </c>
    </row>
    <row r="2161" customFormat="false" ht="15.75" hidden="false" customHeight="false" outlineLevel="0" collapsed="false">
      <c r="A2161" s="23" t="n">
        <f aca="false">IF(B2161=INT(B2161),ROW(),"")</f>
        <v>2161</v>
      </c>
      <c r="B2161" s="24" t="n">
        <f aca="false">IF(AND(MID(C2161,2,1)&lt;&gt;"/",MID(C2161,1,1)="/"),INT(B2160)+1,B2160+0.01)</f>
        <v>2117</v>
      </c>
      <c r="C2161" s="25" t="s">
        <v>5159</v>
      </c>
      <c r="D2161" s="251" t="s">
        <v>1958</v>
      </c>
      <c r="E2161" s="251" t="s">
        <v>5174</v>
      </c>
      <c r="F2161" s="251" t="s">
        <v>5175</v>
      </c>
      <c r="G2161" s="47" t="n">
        <v>0</v>
      </c>
      <c r="H2161" s="47" t="n">
        <v>0</v>
      </c>
      <c r="I2161" s="30" t="s">
        <v>20</v>
      </c>
      <c r="J2161" s="54" t="s">
        <v>5</v>
      </c>
      <c r="K2161" s="57" t="s">
        <v>6</v>
      </c>
      <c r="L2161" s="28" t="s">
        <v>7</v>
      </c>
      <c r="M2161" s="28" t="s">
        <v>8</v>
      </c>
      <c r="N2161" s="28"/>
      <c r="O2161" s="28"/>
      <c r="P2161" s="230" t="s">
        <v>5176</v>
      </c>
      <c r="Q2161" s="21"/>
      <c r="R2161" s="1"/>
      <c r="S2161" s="1" t="str">
        <f aca="false">IF(E2161=F2161,"","NOT EQUAL")</f>
        <v>NOT EQUAL</v>
      </c>
      <c r="T2161" s="1" t="str">
        <f aca="false">IF(ISNA(VLOOKUP(P2161,'NEW XEQM.c'!D:D,1,0)),"--",VLOOKUP(P2161,'NEW XEQM.c'!D:G,3,0))</f>
        <v>ICOM</v>
      </c>
      <c r="U2161" s="1"/>
      <c r="W2161" s="0" t="e">
        <f aca="false">SUBSTITUTE(IF(AND(T2161="--",FIND("STD",E2161),FIND("fn",C2161)&gt;0,FIND("ITM_",P2161),I2161="CAT_FNCT"),E2161,""),"""","")</f>
        <v>#VALUE!</v>
      </c>
    </row>
    <row r="2162" customFormat="false" ht="15.75" hidden="false" customHeight="false" outlineLevel="0" collapsed="false">
      <c r="A2162" s="23" t="n">
        <f aca="false">IF(B2162=INT(B2162),ROW(),"")</f>
        <v>2162</v>
      </c>
      <c r="B2162" s="24" t="n">
        <f aca="false">IF(AND(MID(C2162,2,1)&lt;&gt;"/",MID(C2162,1,1)="/"),INT(B2161)+1,B2161+0.01)</f>
        <v>2118</v>
      </c>
      <c r="C2162" s="25" t="s">
        <v>5159</v>
      </c>
      <c r="D2162" s="252" t="s">
        <v>5177</v>
      </c>
      <c r="E2162" s="251" t="s">
        <v>5178</v>
      </c>
      <c r="F2162" s="251" t="s">
        <v>5179</v>
      </c>
      <c r="G2162" s="47" t="n">
        <v>0</v>
      </c>
      <c r="H2162" s="47" t="n">
        <v>0</v>
      </c>
      <c r="I2162" s="30" t="s">
        <v>20</v>
      </c>
      <c r="J2162" s="54" t="s">
        <v>5</v>
      </c>
      <c r="K2162" s="57" t="s">
        <v>6</v>
      </c>
      <c r="L2162" s="28" t="s">
        <v>7</v>
      </c>
      <c r="M2162" s="28" t="s">
        <v>8</v>
      </c>
      <c r="N2162" s="28"/>
      <c r="O2162" s="28"/>
      <c r="P2162" s="253" t="s">
        <v>5180</v>
      </c>
      <c r="Q2162" s="21"/>
      <c r="R2162" s="1"/>
      <c r="S2162" s="1" t="str">
        <f aca="false">IF(E2162=F2162,"","NOT EQUAL")</f>
        <v>NOT EQUAL</v>
      </c>
      <c r="T2162" s="1" t="str">
        <f aca="false">IF(ISNA(VLOOKUP(P2162,'NEW XEQM.c'!D:D,1,0)),"--",VLOOKUP(P2162,'NEW XEQM.c'!D:G,3,0))</f>
        <v>--</v>
      </c>
      <c r="U2162" s="1"/>
      <c r="W2162" s="0" t="str">
        <f aca="false">SUBSTITUTE(IF(AND(T2162="--",FIND("STD",E2162),FIND("fn",C2162)&gt;0,FIND("ITM_",P2162),I2162="CAT_FNCT"),E2162,""),"""","")</f>
        <v>IWCOM STD_SPACE_4_PER_EM STD_WCOMMA</v>
      </c>
    </row>
    <row r="2163" customFormat="false" ht="15.75" hidden="false" customHeight="false" outlineLevel="0" collapsed="false">
      <c r="A2163" s="23" t="n">
        <f aca="false">IF(B2163=INT(B2163),ROW(),"")</f>
        <v>2163</v>
      </c>
      <c r="B2163" s="24" t="n">
        <f aca="false">IF(AND(MID(C2163,2,1)&lt;&gt;"/",MID(C2163,1,1)="/"),INT(B2162)+1,B2162+0.01)</f>
        <v>2119</v>
      </c>
      <c r="C2163" s="25" t="s">
        <v>5159</v>
      </c>
      <c r="D2163" s="250" t="s">
        <v>1948</v>
      </c>
      <c r="E2163" s="252" t="s">
        <v>5181</v>
      </c>
      <c r="F2163" s="252" t="s">
        <v>5182</v>
      </c>
      <c r="G2163" s="47" t="n">
        <v>0</v>
      </c>
      <c r="H2163" s="47" t="n">
        <v>0</v>
      </c>
      <c r="I2163" s="30" t="s">
        <v>20</v>
      </c>
      <c r="J2163" s="54" t="s">
        <v>5</v>
      </c>
      <c r="K2163" s="57" t="s">
        <v>6</v>
      </c>
      <c r="L2163" s="28" t="s">
        <v>7</v>
      </c>
      <c r="M2163" s="28" t="s">
        <v>8</v>
      </c>
      <c r="N2163" s="28"/>
      <c r="O2163" s="28"/>
      <c r="P2163" s="230" t="s">
        <v>5183</v>
      </c>
      <c r="Q2163" s="21"/>
      <c r="R2163" s="1"/>
      <c r="S2163" s="1" t="str">
        <f aca="false">IF(E2163=F2163,"","NOT EQUAL")</f>
        <v>NOT EQUAL</v>
      </c>
      <c r="T2163" s="1" t="str">
        <f aca="false">IF(ISNA(VLOOKUP(P2163,'NEW XEQM.c'!D:D,1,0)),"--",VLOOKUP(P2163,'NEW XEQM.c'!D:G,3,0))</f>
        <v>IWTICK</v>
      </c>
      <c r="U2163" s="1"/>
      <c r="W2163" s="0" t="str">
        <f aca="false">SUBSTITUTE(IF(AND(T2163="--",FIND("STD",E2163),FIND("fn",C2163)&gt;0,FIND("ITM_",P2163),I2163="CAT_FNCT"),E2163,""),"""","")</f>
        <v/>
      </c>
    </row>
    <row r="2164" customFormat="false" ht="15.75" hidden="false" customHeight="false" outlineLevel="0" collapsed="false">
      <c r="A2164" s="23" t="n">
        <f aca="false">IF(B2164=INT(B2164),ROW(),"")</f>
        <v>2164</v>
      </c>
      <c r="B2164" s="24" t="n">
        <f aca="false">IF(AND(MID(C2164,2,1)&lt;&gt;"/",MID(C2164,1,1)="/"),INT(B2163)+1,B2163+0.01)</f>
        <v>2120</v>
      </c>
      <c r="C2164" s="25" t="s">
        <v>5159</v>
      </c>
      <c r="D2164" s="252" t="s">
        <v>5184</v>
      </c>
      <c r="E2164" s="252" t="s">
        <v>5185</v>
      </c>
      <c r="F2164" s="252" t="s">
        <v>5186</v>
      </c>
      <c r="G2164" s="47" t="n">
        <v>0</v>
      </c>
      <c r="H2164" s="47" t="n">
        <v>0</v>
      </c>
      <c r="I2164" s="30" t="s">
        <v>20</v>
      </c>
      <c r="J2164" s="54" t="s">
        <v>5</v>
      </c>
      <c r="K2164" s="57" t="s">
        <v>6</v>
      </c>
      <c r="L2164" s="28" t="s">
        <v>7</v>
      </c>
      <c r="M2164" s="28" t="s">
        <v>8</v>
      </c>
      <c r="N2164" s="28"/>
      <c r="O2164" s="28"/>
      <c r="P2164" s="253" t="s">
        <v>5187</v>
      </c>
      <c r="Q2164" s="21"/>
      <c r="R2164" s="1"/>
      <c r="S2164" s="1" t="str">
        <f aca="false">IF(E2164=F2164,"","NOT EQUAL")</f>
        <v>NOT EQUAL</v>
      </c>
      <c r="T2164" s="1" t="str">
        <f aca="false">IF(ISNA(VLOOKUP(P2164,'NEW XEQM.c'!D:D,1,0)),"--",VLOOKUP(P2164,'NEW XEQM.c'!D:G,3,0))</f>
        <v>--</v>
      </c>
      <c r="U2164" s="1"/>
      <c r="W2164" s="0" t="str">
        <f aca="false">SUBSTITUTE(IF(AND(T2164="--",FIND("STD",E2164),FIND("fn",C2164)&gt;0,FIND("ITM_",P2164),I2164="CAT_FNCT"),E2164,""),"""","")</f>
        <v>ITICK STD_NQUOTE</v>
      </c>
    </row>
    <row r="2165" customFormat="false" ht="15.75" hidden="false" customHeight="false" outlineLevel="0" collapsed="false">
      <c r="A2165" s="23" t="n">
        <f aca="false">IF(B2165=INT(B2165),ROW(),"")</f>
        <v>2165</v>
      </c>
      <c r="B2165" s="24" t="n">
        <f aca="false">IF(AND(MID(C2165,2,1)&lt;&gt;"/",MID(C2165,1,1)="/"),INT(B2164)+1,B2164+0.01)</f>
        <v>2121</v>
      </c>
      <c r="C2165" s="25" t="s">
        <v>5159</v>
      </c>
      <c r="D2165" s="250" t="s">
        <v>2067</v>
      </c>
      <c r="E2165" s="251" t="s">
        <v>5188</v>
      </c>
      <c r="F2165" s="251" t="s">
        <v>5189</v>
      </c>
      <c r="G2165" s="47" t="n">
        <v>0</v>
      </c>
      <c r="H2165" s="47" t="n">
        <v>0</v>
      </c>
      <c r="I2165" s="30" t="s">
        <v>20</v>
      </c>
      <c r="J2165" s="54" t="s">
        <v>5</v>
      </c>
      <c r="K2165" s="57" t="s">
        <v>6</v>
      </c>
      <c r="L2165" s="28" t="s">
        <v>7</v>
      </c>
      <c r="M2165" s="28" t="s">
        <v>8</v>
      </c>
      <c r="N2165" s="28"/>
      <c r="O2165" s="28"/>
      <c r="P2165" s="230" t="s">
        <v>5190</v>
      </c>
      <c r="Q2165" s="21"/>
      <c r="R2165" s="1"/>
      <c r="S2165" s="1" t="str">
        <f aca="false">IF(E2165=F2165,"","NOT EQUAL")</f>
        <v>NOT EQUAL</v>
      </c>
      <c r="T2165" s="1" t="str">
        <f aca="false">IF(ISNA(VLOOKUP(P2165,'NEW XEQM.c'!D:D,1,0)),"--",VLOOKUP(P2165,'NEW XEQM.c'!D:G,3,0))</f>
        <v>ISPC</v>
      </c>
      <c r="U2165" s="1"/>
      <c r="W2165" s="0" t="str">
        <f aca="false">SUBSTITUTE(IF(AND(T2165="--",FIND("STD",E2165),FIND("fn",C2165)&gt;0,FIND("ITM_",P2165),I2165="CAT_FNCT"),E2165,""),"""","")</f>
        <v/>
      </c>
    </row>
    <row r="2166" customFormat="false" ht="15.75" hidden="false" customHeight="false" outlineLevel="0" collapsed="false">
      <c r="A2166" s="23" t="n">
        <f aca="false">IF(B2166=INT(B2166),ROW(),"")</f>
        <v>2166</v>
      </c>
      <c r="B2166" s="24" t="n">
        <f aca="false">IF(AND(MID(C2166,2,1)&lt;&gt;"/",MID(C2166,1,1)="/"),INT(B2165)+1,B2165+0.01)</f>
        <v>2122</v>
      </c>
      <c r="C2166" s="25" t="s">
        <v>5159</v>
      </c>
      <c r="D2166" s="250" t="s">
        <v>2061</v>
      </c>
      <c r="E2166" s="251" t="s">
        <v>5191</v>
      </c>
      <c r="F2166" s="251" t="s">
        <v>5192</v>
      </c>
      <c r="G2166" s="47" t="n">
        <v>0</v>
      </c>
      <c r="H2166" s="47" t="n">
        <v>0</v>
      </c>
      <c r="I2166" s="30" t="s">
        <v>20</v>
      </c>
      <c r="J2166" s="54" t="s">
        <v>5</v>
      </c>
      <c r="K2166" s="57" t="s">
        <v>6</v>
      </c>
      <c r="L2166" s="28" t="s">
        <v>7</v>
      </c>
      <c r="M2166" s="28" t="s">
        <v>8</v>
      </c>
      <c r="N2166" s="28"/>
      <c r="O2166" s="28"/>
      <c r="P2166" s="230" t="s">
        <v>5193</v>
      </c>
      <c r="Q2166" s="21"/>
      <c r="R2166" s="1"/>
      <c r="S2166" s="1" t="str">
        <f aca="false">IF(E2166=F2166,"","NOT EQUAL")</f>
        <v>NOT EQUAL</v>
      </c>
      <c r="T2166" s="1" t="str">
        <f aca="false">IF(ISNA(VLOOKUP(P2166,'NEW XEQM.c'!D:D,1,0)),"--",VLOOKUP(P2166,'NEW XEQM.c'!D:G,3,0))</f>
        <v>INSPC</v>
      </c>
      <c r="U2166" s="1"/>
      <c r="W2166" s="0" t="str">
        <f aca="false">SUBSTITUTE(IF(AND(T2166="--",FIND("STD",E2166),FIND("fn",C2166)&gt;0,FIND("ITM_",P2166),I2166="CAT_FNCT"),E2166,""),"""","")</f>
        <v/>
      </c>
    </row>
    <row r="2167" customFormat="false" ht="15.75" hidden="false" customHeight="false" outlineLevel="0" collapsed="false">
      <c r="A2167" s="23" t="n">
        <f aca="false">IF(B2167=INT(B2167),ROW(),"")</f>
        <v>2167</v>
      </c>
      <c r="B2167" s="24" t="n">
        <f aca="false">IF(AND(MID(C2167,2,1)&lt;&gt;"/",MID(C2167,1,1)="/"),INT(B2166)+1,B2166+0.01)</f>
        <v>2123</v>
      </c>
      <c r="C2167" s="25" t="s">
        <v>5159</v>
      </c>
      <c r="D2167" s="250" t="s">
        <v>2057</v>
      </c>
      <c r="E2167" s="251" t="s">
        <v>5194</v>
      </c>
      <c r="F2167" s="251" t="s">
        <v>5195</v>
      </c>
      <c r="G2167" s="47" t="n">
        <v>0</v>
      </c>
      <c r="H2167" s="47" t="n">
        <v>0</v>
      </c>
      <c r="I2167" s="30" t="s">
        <v>20</v>
      </c>
      <c r="J2167" s="54" t="s">
        <v>5</v>
      </c>
      <c r="K2167" s="57" t="s">
        <v>6</v>
      </c>
      <c r="L2167" s="28" t="s">
        <v>7</v>
      </c>
      <c r="M2167" s="28" t="s">
        <v>8</v>
      </c>
      <c r="N2167" s="28"/>
      <c r="O2167" s="28"/>
      <c r="P2167" s="230" t="s">
        <v>5196</v>
      </c>
      <c r="Q2167" s="21"/>
      <c r="R2167" s="1"/>
      <c r="S2167" s="1" t="str">
        <f aca="false">IF(E2167=F2167,"","NOT EQUAL")</f>
        <v>NOT EQUAL</v>
      </c>
      <c r="T2167" s="1" t="str">
        <f aca="false">IF(ISNA(VLOOKUP(P2167,'NEW XEQM.c'!D:D,1,0)),"--",VLOOKUP(P2167,'NEW XEQM.c'!D:G,3,0))</f>
        <v>IWSPC</v>
      </c>
      <c r="U2167" s="1"/>
      <c r="W2167" s="0" t="str">
        <f aca="false">SUBSTITUTE(IF(AND(T2167="--",FIND("STD",E2167),FIND("fn",C2167)&gt;0,FIND("ITM_",P2167),I2167="CAT_FNCT"),E2167,""),"""","")</f>
        <v/>
      </c>
    </row>
    <row r="2168" customFormat="false" ht="15.75" hidden="false" customHeight="false" outlineLevel="0" collapsed="false">
      <c r="A2168" s="23" t="n">
        <f aca="false">IF(B2168=INT(B2168),ROW(),"")</f>
        <v>2168</v>
      </c>
      <c r="B2168" s="24" t="n">
        <f aca="false">IF(AND(MID(C2168,2,1)&lt;&gt;"/",MID(C2168,1,1)="/"),INT(B2167)+1,B2167+0.01)</f>
        <v>2124</v>
      </c>
      <c r="C2168" s="25" t="s">
        <v>5159</v>
      </c>
      <c r="D2168" s="250" t="s">
        <v>1988</v>
      </c>
      <c r="E2168" s="251" t="s">
        <v>5197</v>
      </c>
      <c r="F2168" s="251" t="s">
        <v>5198</v>
      </c>
      <c r="G2168" s="47" t="n">
        <v>0</v>
      </c>
      <c r="H2168" s="47" t="n">
        <v>0</v>
      </c>
      <c r="I2168" s="30" t="s">
        <v>20</v>
      </c>
      <c r="J2168" s="54" t="s">
        <v>5</v>
      </c>
      <c r="K2168" s="57" t="s">
        <v>6</v>
      </c>
      <c r="L2168" s="28" t="s">
        <v>7</v>
      </c>
      <c r="M2168" s="28" t="s">
        <v>8</v>
      </c>
      <c r="N2168" s="28"/>
      <c r="O2168" s="28"/>
      <c r="P2168" s="230" t="s">
        <v>5199</v>
      </c>
      <c r="Q2168" s="21"/>
      <c r="R2168" s="1"/>
      <c r="S2168" s="1" t="str">
        <f aca="false">IF(E2168=F2168,"","NOT EQUAL")</f>
        <v>NOT EQUAL</v>
      </c>
      <c r="T2168" s="1" t="str">
        <f aca="false">IF(ISNA(VLOOKUP(P2168,'NEW XEQM.c'!D:D,1,0)),"--",VLOOKUP(P2168,'NEW XEQM.c'!D:G,3,0))</f>
        <v>IUNDR</v>
      </c>
      <c r="U2168" s="1"/>
      <c r="W2168" s="0" t="str">
        <f aca="false">SUBSTITUTE(IF(AND(T2168="--",FIND("STD",E2168),FIND("fn",C2168)&gt;0,FIND("ITM_",P2168),I2168="CAT_FNCT"),E2168,""),"""","")</f>
        <v/>
      </c>
    </row>
    <row r="2169" customFormat="false" ht="15.75" hidden="false" customHeight="false" outlineLevel="0" collapsed="false">
      <c r="A2169" s="23" t="n">
        <f aca="false">IF(B2169=INT(B2169),ROW(),"")</f>
        <v>2169</v>
      </c>
      <c r="B2169" s="24" t="n">
        <f aca="false">IF(AND(MID(C2169,2,1)&lt;&gt;"/",MID(C2169,1,1)="/"),INT(B2168)+1,B2168+0.01)</f>
        <v>2125</v>
      </c>
      <c r="C2169" s="25" t="s">
        <v>5159</v>
      </c>
      <c r="D2169" s="250" t="s">
        <v>11</v>
      </c>
      <c r="E2169" s="251" t="s">
        <v>5200</v>
      </c>
      <c r="F2169" s="251" t="s">
        <v>5201</v>
      </c>
      <c r="G2169" s="47" t="n">
        <v>0</v>
      </c>
      <c r="H2169" s="47" t="n">
        <v>0</v>
      </c>
      <c r="I2169" s="30" t="s">
        <v>20</v>
      </c>
      <c r="J2169" s="54" t="s">
        <v>5</v>
      </c>
      <c r="K2169" s="57" t="s">
        <v>6</v>
      </c>
      <c r="L2169" s="28" t="s">
        <v>7</v>
      </c>
      <c r="M2169" s="28" t="s">
        <v>8</v>
      </c>
      <c r="N2169" s="28"/>
      <c r="O2169" s="28"/>
      <c r="P2169" s="230" t="s">
        <v>5202</v>
      </c>
      <c r="Q2169" s="21"/>
      <c r="R2169" s="1"/>
      <c r="S2169" s="1" t="str">
        <f aca="false">IF(E2169=F2169,"","NOT EQUAL")</f>
        <v>NOT EQUAL</v>
      </c>
      <c r="T2169" s="1" t="str">
        <f aca="false">IF(ISNA(VLOOKUP(P2169,'NEW XEQM.c'!D:D,1,0)),"--",VLOOKUP(P2169,'NEW XEQM.c'!D:G,3,0))</f>
        <v>INONE</v>
      </c>
      <c r="U2169" s="1"/>
      <c r="W2169" s="0" t="e">
        <f aca="false">SUBSTITUTE(IF(AND(T2169="--",FIND("STD",E2169),FIND("fn",C2169)&gt;0,FIND("ITM_",P2169),I2169="CAT_FNCT"),E2169,""),"""","")</f>
        <v>#VALUE!</v>
      </c>
    </row>
    <row r="2170" customFormat="false" ht="15.75" hidden="false" customHeight="false" outlineLevel="0" collapsed="false">
      <c r="A2170" s="23" t="n">
        <f aca="false">IF(B2170=INT(B2170),ROW(),"")</f>
        <v>2170</v>
      </c>
      <c r="B2170" s="24" t="n">
        <f aca="false">IF(AND(MID(C2170,2,1)&lt;&gt;"/",MID(C2170,1,1)="/"),INT(B2169)+1,B2169+0.01)</f>
        <v>2126</v>
      </c>
      <c r="C2170" s="25" t="s">
        <v>5159</v>
      </c>
      <c r="D2170" s="254" t="s">
        <v>5203</v>
      </c>
      <c r="E2170" s="244" t="s">
        <v>5204</v>
      </c>
      <c r="F2170" s="244" t="s">
        <v>5161</v>
      </c>
      <c r="G2170" s="47" t="n">
        <v>0</v>
      </c>
      <c r="H2170" s="47" t="n">
        <v>0</v>
      </c>
      <c r="I2170" s="30" t="s">
        <v>20</v>
      </c>
      <c r="J2170" s="54" t="s">
        <v>5</v>
      </c>
      <c r="K2170" s="57" t="s">
        <v>6</v>
      </c>
      <c r="L2170" s="28" t="s">
        <v>7</v>
      </c>
      <c r="M2170" s="28" t="s">
        <v>8</v>
      </c>
      <c r="N2170" s="28"/>
      <c r="O2170" s="28"/>
      <c r="P2170" s="230" t="s">
        <v>5205</v>
      </c>
      <c r="Q2170" s="21"/>
      <c r="R2170" s="1"/>
      <c r="S2170" s="1" t="str">
        <f aca="false">IF(E2170=F2170,"","NOT EQUAL")</f>
        <v>NOT EQUAL</v>
      </c>
      <c r="T2170" s="1" t="str">
        <f aca="false">IF(ISNA(VLOOKUP(P2170,'NEW XEQM.c'!D:D,1,0)),"--",VLOOKUP(P2170,'NEW XEQM.c'!D:G,3,0))</f>
        <v>FDOT</v>
      </c>
      <c r="U2170" s="1"/>
      <c r="W2170" s="0" t="str">
        <f aca="false">SUBSTITUTE(IF(AND(T2170="--",FIND("STD",E2170),FIND("fn",C2170)&gt;0,FIND("ITM_",P2170),I2170="CAT_FNCT"),E2170,""),"""","")</f>
        <v/>
      </c>
    </row>
    <row r="2171" customFormat="false" ht="15.75" hidden="false" customHeight="false" outlineLevel="0" collapsed="false">
      <c r="A2171" s="23" t="n">
        <f aca="false">IF(B2171=INT(B2171),ROW(),"")</f>
        <v>2171</v>
      </c>
      <c r="B2171" s="24" t="n">
        <f aca="false">IF(AND(MID(C2171,2,1)&lt;&gt;"/",MID(C2171,1,1)="/"),INT(B2170)+1,B2170+0.01)</f>
        <v>2127</v>
      </c>
      <c r="C2171" s="25" t="s">
        <v>5159</v>
      </c>
      <c r="D2171" s="254" t="s">
        <v>5206</v>
      </c>
      <c r="E2171" s="244" t="s">
        <v>5207</v>
      </c>
      <c r="F2171" s="244" t="s">
        <v>5165</v>
      </c>
      <c r="G2171" s="47" t="n">
        <v>0</v>
      </c>
      <c r="H2171" s="47" t="n">
        <v>0</v>
      </c>
      <c r="I2171" s="30" t="s">
        <v>20</v>
      </c>
      <c r="J2171" s="54" t="s">
        <v>5</v>
      </c>
      <c r="K2171" s="57" t="s">
        <v>6</v>
      </c>
      <c r="L2171" s="28" t="s">
        <v>7</v>
      </c>
      <c r="M2171" s="28" t="s">
        <v>8</v>
      </c>
      <c r="N2171" s="28"/>
      <c r="O2171" s="28"/>
      <c r="P2171" s="253" t="s">
        <v>5208</v>
      </c>
      <c r="Q2171" s="21"/>
      <c r="R2171" s="1"/>
      <c r="S2171" s="1" t="str">
        <f aca="false">IF(E2171=F2171,"","NOT EQUAL")</f>
        <v>NOT EQUAL</v>
      </c>
      <c r="T2171" s="1" t="str">
        <f aca="false">IF(ISNA(VLOOKUP(P2171,'NEW XEQM.c'!D:D,1,0)),"--",VLOOKUP(P2171,'NEW XEQM.c'!D:G,3,0))</f>
        <v>--</v>
      </c>
      <c r="U2171" s="1"/>
      <c r="W2171" s="0" t="str">
        <f aca="false">SUBSTITUTE(IF(AND(T2171="--",FIND("STD",E2171),FIND("fn",C2171)&gt;0,FIND("ITM_",P2171),I2171="CAT_FNCT"),E2171,""),"""","")</f>
        <v>FWDOT STD_SPACE_4_PER_EM STD_WDOT</v>
      </c>
    </row>
    <row r="2172" customFormat="false" ht="15.75" hidden="false" customHeight="false" outlineLevel="0" collapsed="false">
      <c r="A2172" s="23" t="n">
        <f aca="false">IF(B2172=INT(B2172),ROW(),"")</f>
        <v>2172</v>
      </c>
      <c r="B2172" s="24" t="n">
        <f aca="false">IF(AND(MID(C2172,2,1)&lt;&gt;"/",MID(C2172,1,1)="/"),INT(B2171)+1,B2171+0.01)</f>
        <v>2128</v>
      </c>
      <c r="C2172" s="25" t="s">
        <v>5159</v>
      </c>
      <c r="D2172" s="244" t="s">
        <v>5209</v>
      </c>
      <c r="E2172" s="244" t="s">
        <v>5210</v>
      </c>
      <c r="F2172" s="244" t="s">
        <v>5168</v>
      </c>
      <c r="G2172" s="47" t="n">
        <v>0</v>
      </c>
      <c r="H2172" s="47" t="n">
        <v>0</v>
      </c>
      <c r="I2172" s="30" t="s">
        <v>20</v>
      </c>
      <c r="J2172" s="54" t="s">
        <v>5</v>
      </c>
      <c r="K2172" s="57" t="s">
        <v>6</v>
      </c>
      <c r="L2172" s="28" t="s">
        <v>7</v>
      </c>
      <c r="M2172" s="28" t="s">
        <v>8</v>
      </c>
      <c r="N2172" s="28"/>
      <c r="O2172" s="28"/>
      <c r="P2172" s="230" t="s">
        <v>5211</v>
      </c>
      <c r="Q2172" s="21"/>
      <c r="R2172" s="1"/>
      <c r="S2172" s="1" t="str">
        <f aca="false">IF(E2172=F2172,"","NOT EQUAL")</f>
        <v>NOT EQUAL</v>
      </c>
      <c r="T2172" s="1" t="str">
        <f aca="false">IF(ISNA(VLOOKUP(P2172,'NEW XEQM.c'!D:D,1,0)),"--",VLOOKUP(P2172,'NEW XEQM.c'!D:G,3,0))</f>
        <v>FPER</v>
      </c>
      <c r="U2172" s="1"/>
      <c r="W2172" s="0" t="e">
        <f aca="false">SUBSTITUTE(IF(AND(T2172="--",FIND("STD",E2172),FIND("fn",C2172)&gt;0,FIND("ITM_",P2172),I2172="CAT_FNCT"),E2172,""),"""","")</f>
        <v>#VALUE!</v>
      </c>
    </row>
    <row r="2173" customFormat="false" ht="15.75" hidden="false" customHeight="false" outlineLevel="0" collapsed="false">
      <c r="A2173" s="23" t="n">
        <f aca="false">IF(B2173=INT(B2173),ROW(),"")</f>
        <v>2173</v>
      </c>
      <c r="B2173" s="24" t="n">
        <f aca="false">IF(AND(MID(C2173,2,1)&lt;&gt;"/",MID(C2173,1,1)="/"),INT(B2172)+1,B2172+0.01)</f>
        <v>2129</v>
      </c>
      <c r="C2173" s="25" t="s">
        <v>5159</v>
      </c>
      <c r="D2173" s="244" t="s">
        <v>5212</v>
      </c>
      <c r="E2173" s="244" t="s">
        <v>5213</v>
      </c>
      <c r="F2173" s="244" t="s">
        <v>5172</v>
      </c>
      <c r="G2173" s="47" t="n">
        <v>0</v>
      </c>
      <c r="H2173" s="47" t="n">
        <v>0</v>
      </c>
      <c r="I2173" s="30" t="s">
        <v>20</v>
      </c>
      <c r="J2173" s="54" t="s">
        <v>5</v>
      </c>
      <c r="K2173" s="57" t="s">
        <v>6</v>
      </c>
      <c r="L2173" s="28" t="s">
        <v>7</v>
      </c>
      <c r="M2173" s="28" t="s">
        <v>8</v>
      </c>
      <c r="N2173" s="28"/>
      <c r="O2173" s="28"/>
      <c r="P2173" s="253" t="s">
        <v>5214</v>
      </c>
      <c r="Q2173" s="21"/>
      <c r="R2173" s="1"/>
      <c r="S2173" s="1" t="str">
        <f aca="false">IF(E2173=F2173,"","NOT EQUAL")</f>
        <v>NOT EQUAL</v>
      </c>
      <c r="T2173" s="1" t="str">
        <f aca="false">IF(ISNA(VLOOKUP(P2173,'NEW XEQM.c'!D:D,1,0)),"--",VLOOKUP(P2173,'NEW XEQM.c'!D:G,3,0))</f>
        <v>--</v>
      </c>
      <c r="U2173" s="1"/>
      <c r="W2173" s="0" t="str">
        <f aca="false">SUBSTITUTE(IF(AND(T2173="--",FIND("STD",E2173),FIND("fn",C2173)&gt;0,FIND("ITM_",P2173),I2173="CAT_FNCT"),E2173,""),"""","")</f>
        <v>FWPER STD_SPACE_4_PER_EM STD_WPERIOD</v>
      </c>
    </row>
    <row r="2174" customFormat="false" ht="15.75" hidden="false" customHeight="false" outlineLevel="0" collapsed="false">
      <c r="A2174" s="23" t="n">
        <f aca="false">IF(B2174=INT(B2174),ROW(),"")</f>
        <v>2174</v>
      </c>
      <c r="B2174" s="24" t="n">
        <f aca="false">IF(AND(MID(C2174,2,1)&lt;&gt;"/",MID(C2174,1,1)="/"),INT(B2173)+1,B2173+0.01)</f>
        <v>2130</v>
      </c>
      <c r="C2174" s="25" t="s">
        <v>5159</v>
      </c>
      <c r="D2174" s="244" t="s">
        <v>5215</v>
      </c>
      <c r="E2174" s="244" t="s">
        <v>5216</v>
      </c>
      <c r="F2174" s="244" t="s">
        <v>5175</v>
      </c>
      <c r="G2174" s="47" t="n">
        <v>0</v>
      </c>
      <c r="H2174" s="47" t="n">
        <v>0</v>
      </c>
      <c r="I2174" s="30" t="s">
        <v>20</v>
      </c>
      <c r="J2174" s="54" t="s">
        <v>5</v>
      </c>
      <c r="K2174" s="57" t="s">
        <v>6</v>
      </c>
      <c r="L2174" s="28" t="s">
        <v>7</v>
      </c>
      <c r="M2174" s="28" t="s">
        <v>8</v>
      </c>
      <c r="N2174" s="28"/>
      <c r="O2174" s="28"/>
      <c r="P2174" s="230" t="s">
        <v>5217</v>
      </c>
      <c r="Q2174" s="21"/>
      <c r="R2174" s="1"/>
      <c r="S2174" s="1" t="str">
        <f aca="false">IF(E2174=F2174,"","NOT EQUAL")</f>
        <v>NOT EQUAL</v>
      </c>
      <c r="T2174" s="1" t="str">
        <f aca="false">IF(ISNA(VLOOKUP(P2174,'NEW XEQM.c'!D:D,1,0)),"--",VLOOKUP(P2174,'NEW XEQM.c'!D:G,3,0))</f>
        <v>FCOM</v>
      </c>
      <c r="U2174" s="1"/>
      <c r="W2174" s="0" t="e">
        <f aca="false">SUBSTITUTE(IF(AND(T2174="--",FIND("STD",E2174),FIND("fn",C2174)&gt;0,FIND("ITM_",P2174),I2174="CAT_FNCT"),E2174,""),"""","")</f>
        <v>#VALUE!</v>
      </c>
    </row>
    <row r="2175" customFormat="false" ht="15.75" hidden="false" customHeight="false" outlineLevel="0" collapsed="false">
      <c r="A2175" s="23" t="n">
        <f aca="false">IF(B2175=INT(B2175),ROW(),"")</f>
        <v>2175</v>
      </c>
      <c r="B2175" s="24" t="n">
        <f aca="false">IF(AND(MID(C2175,2,1)&lt;&gt;"/",MID(C2175,1,1)="/"),INT(B2174)+1,B2174+0.01)</f>
        <v>2131</v>
      </c>
      <c r="C2175" s="25" t="s">
        <v>5159</v>
      </c>
      <c r="D2175" s="244" t="s">
        <v>5218</v>
      </c>
      <c r="E2175" s="244" t="s">
        <v>5219</v>
      </c>
      <c r="F2175" s="244" t="s">
        <v>5179</v>
      </c>
      <c r="G2175" s="47" t="n">
        <v>0</v>
      </c>
      <c r="H2175" s="47" t="n">
        <v>0</v>
      </c>
      <c r="I2175" s="30" t="s">
        <v>20</v>
      </c>
      <c r="J2175" s="54" t="s">
        <v>5</v>
      </c>
      <c r="K2175" s="57" t="s">
        <v>6</v>
      </c>
      <c r="L2175" s="28" t="s">
        <v>7</v>
      </c>
      <c r="M2175" s="28" t="s">
        <v>8</v>
      </c>
      <c r="N2175" s="28"/>
      <c r="O2175" s="28"/>
      <c r="P2175" s="253" t="s">
        <v>5220</v>
      </c>
      <c r="Q2175" s="21"/>
      <c r="R2175" s="1"/>
      <c r="S2175" s="1" t="str">
        <f aca="false">IF(E2175=F2175,"","NOT EQUAL")</f>
        <v>NOT EQUAL</v>
      </c>
      <c r="T2175" s="1" t="str">
        <f aca="false">IF(ISNA(VLOOKUP(P2175,'NEW XEQM.c'!D:D,1,0)),"--",VLOOKUP(P2175,'NEW XEQM.c'!D:G,3,0))</f>
        <v>--</v>
      </c>
      <c r="U2175" s="1"/>
      <c r="W2175" s="0" t="str">
        <f aca="false">SUBSTITUTE(IF(AND(T2175="--",FIND("STD",E2175),FIND("fn",C2175)&gt;0,FIND("ITM_",P2175),I2175="CAT_FNCT"),E2175,""),"""","")</f>
        <v>FWCOM STD_SPACE_4_PER_EM STD_WCOMMA</v>
      </c>
    </row>
    <row r="2176" customFormat="false" ht="15.75" hidden="false" customHeight="false" outlineLevel="0" collapsed="false">
      <c r="A2176" s="23" t="n">
        <f aca="false">IF(B2176=INT(B2176),ROW(),"")</f>
        <v>2176</v>
      </c>
      <c r="B2176" s="24" t="n">
        <f aca="false">IF(AND(MID(C2176,2,1)&lt;&gt;"/",MID(C2176,1,1)="/"),INT(B2175)+1,B2175+0.01)</f>
        <v>2132</v>
      </c>
      <c r="C2176" s="25" t="s">
        <v>5159</v>
      </c>
      <c r="D2176" s="254" t="s">
        <v>5221</v>
      </c>
      <c r="E2176" s="255" t="s">
        <v>5222</v>
      </c>
      <c r="F2176" s="255" t="s">
        <v>5182</v>
      </c>
      <c r="G2176" s="47" t="n">
        <v>0</v>
      </c>
      <c r="H2176" s="47" t="n">
        <v>0</v>
      </c>
      <c r="I2176" s="30" t="s">
        <v>20</v>
      </c>
      <c r="J2176" s="54" t="s">
        <v>5</v>
      </c>
      <c r="K2176" s="57" t="s">
        <v>6</v>
      </c>
      <c r="L2176" s="28" t="s">
        <v>7</v>
      </c>
      <c r="M2176" s="28" t="s">
        <v>8</v>
      </c>
      <c r="N2176" s="28"/>
      <c r="O2176" s="28"/>
      <c r="P2176" s="230" t="s">
        <v>5223</v>
      </c>
      <c r="Q2176" s="21"/>
      <c r="R2176" s="1"/>
      <c r="S2176" s="1" t="str">
        <f aca="false">IF(E2176=F2176,"","NOT EQUAL")</f>
        <v>NOT EQUAL</v>
      </c>
      <c r="T2176" s="1" t="str">
        <f aca="false">IF(ISNA(VLOOKUP(P2176,'NEW XEQM.c'!D:D,1,0)),"--",VLOOKUP(P2176,'NEW XEQM.c'!D:G,3,0))</f>
        <v>FWTICK</v>
      </c>
      <c r="U2176" s="1"/>
      <c r="W2176" s="0" t="str">
        <f aca="false">SUBSTITUTE(IF(AND(T2176="--",FIND("STD",E2176),FIND("fn",C2176)&gt;0,FIND("ITM_",P2176),I2176="CAT_FNCT"),E2176,""),"""","")</f>
        <v/>
      </c>
    </row>
    <row r="2177" customFormat="false" ht="15.75" hidden="false" customHeight="false" outlineLevel="0" collapsed="false">
      <c r="A2177" s="23" t="n">
        <f aca="false">IF(B2177=INT(B2177),ROW(),"")</f>
        <v>2177</v>
      </c>
      <c r="B2177" s="24" t="n">
        <f aca="false">IF(AND(MID(C2177,2,1)&lt;&gt;"/",MID(C2177,1,1)="/"),INT(B2176)+1,B2176+0.01)</f>
        <v>2133</v>
      </c>
      <c r="C2177" s="25" t="s">
        <v>5159</v>
      </c>
      <c r="D2177" s="254" t="s">
        <v>5224</v>
      </c>
      <c r="E2177" s="255" t="s">
        <v>5225</v>
      </c>
      <c r="F2177" s="255" t="s">
        <v>5186</v>
      </c>
      <c r="G2177" s="47" t="n">
        <v>0</v>
      </c>
      <c r="H2177" s="47" t="n">
        <v>0</v>
      </c>
      <c r="I2177" s="30" t="s">
        <v>20</v>
      </c>
      <c r="J2177" s="54" t="s">
        <v>5</v>
      </c>
      <c r="K2177" s="57" t="s">
        <v>6</v>
      </c>
      <c r="L2177" s="28" t="s">
        <v>7</v>
      </c>
      <c r="M2177" s="28" t="s">
        <v>8</v>
      </c>
      <c r="N2177" s="28"/>
      <c r="O2177" s="28"/>
      <c r="P2177" s="253" t="s">
        <v>5226</v>
      </c>
      <c r="Q2177" s="21"/>
      <c r="R2177" s="1"/>
      <c r="S2177" s="1" t="str">
        <f aca="false">IF(E2177=F2177,"","NOT EQUAL")</f>
        <v>NOT EQUAL</v>
      </c>
      <c r="T2177" s="1" t="str">
        <f aca="false">IF(ISNA(VLOOKUP(P2177,'NEW XEQM.c'!D:D,1,0)),"--",VLOOKUP(P2177,'NEW XEQM.c'!D:G,3,0))</f>
        <v>--</v>
      </c>
      <c r="U2177" s="1"/>
      <c r="W2177" s="0" t="str">
        <f aca="false">SUBSTITUTE(IF(AND(T2177="--",FIND("STD",E2177),FIND("fn",C2177)&gt;0,FIND("ITM_",P2177),I2177="CAT_FNCT"),E2177,""),"""","")</f>
        <v>FTICK STD_NQUOTE</v>
      </c>
    </row>
    <row r="2178" customFormat="false" ht="15.75" hidden="false" customHeight="false" outlineLevel="0" collapsed="false">
      <c r="A2178" s="23" t="n">
        <f aca="false">IF(B2178=INT(B2178),ROW(),"")</f>
        <v>2178</v>
      </c>
      <c r="B2178" s="24" t="n">
        <f aca="false">IF(AND(MID(C2178,2,1)&lt;&gt;"/",MID(C2178,1,1)="/"),INT(B2177)+1,B2177+0.01)</f>
        <v>2134</v>
      </c>
      <c r="C2178" s="25" t="s">
        <v>5159</v>
      </c>
      <c r="D2178" s="254" t="s">
        <v>5227</v>
      </c>
      <c r="E2178" s="244" t="s">
        <v>5228</v>
      </c>
      <c r="F2178" s="244" t="s">
        <v>5189</v>
      </c>
      <c r="G2178" s="47" t="n">
        <v>0</v>
      </c>
      <c r="H2178" s="47" t="n">
        <v>0</v>
      </c>
      <c r="I2178" s="30" t="s">
        <v>20</v>
      </c>
      <c r="J2178" s="54" t="s">
        <v>5</v>
      </c>
      <c r="K2178" s="57" t="s">
        <v>6</v>
      </c>
      <c r="L2178" s="28" t="s">
        <v>7</v>
      </c>
      <c r="M2178" s="28" t="s">
        <v>8</v>
      </c>
      <c r="N2178" s="28"/>
      <c r="O2178" s="28"/>
      <c r="P2178" s="230" t="s">
        <v>5229</v>
      </c>
      <c r="Q2178" s="21"/>
      <c r="R2178" s="1"/>
      <c r="S2178" s="1" t="str">
        <f aca="false">IF(E2178=F2178,"","NOT EQUAL")</f>
        <v>NOT EQUAL</v>
      </c>
      <c r="T2178" s="1" t="str">
        <f aca="false">IF(ISNA(VLOOKUP(P2178,'NEW XEQM.c'!D:D,1,0)),"--",VLOOKUP(P2178,'NEW XEQM.c'!D:G,3,0))</f>
        <v>FSPC</v>
      </c>
      <c r="U2178" s="1"/>
      <c r="W2178" s="0" t="str">
        <f aca="false">SUBSTITUTE(IF(AND(T2178="--",FIND("STD",E2178),FIND("fn",C2178)&gt;0,FIND("ITM_",P2178),I2178="CAT_FNCT"),E2178,""),"""","")</f>
        <v/>
      </c>
    </row>
    <row r="2179" customFormat="false" ht="15.75" hidden="false" customHeight="false" outlineLevel="0" collapsed="false">
      <c r="A2179" s="23" t="n">
        <f aca="false">IF(B2179=INT(B2179),ROW(),"")</f>
        <v>2179</v>
      </c>
      <c r="B2179" s="24" t="n">
        <f aca="false">IF(AND(MID(C2179,2,1)&lt;&gt;"/",MID(C2179,1,1)="/"),INT(B2178)+1,B2178+0.01)</f>
        <v>2135</v>
      </c>
      <c r="C2179" s="25" t="s">
        <v>5159</v>
      </c>
      <c r="D2179" s="254" t="s">
        <v>5230</v>
      </c>
      <c r="E2179" s="244" t="s">
        <v>5231</v>
      </c>
      <c r="F2179" s="244" t="s">
        <v>5192</v>
      </c>
      <c r="G2179" s="47" t="n">
        <v>0</v>
      </c>
      <c r="H2179" s="47" t="n">
        <v>0</v>
      </c>
      <c r="I2179" s="30" t="s">
        <v>20</v>
      </c>
      <c r="J2179" s="54" t="s">
        <v>5</v>
      </c>
      <c r="K2179" s="57" t="s">
        <v>6</v>
      </c>
      <c r="L2179" s="28" t="s">
        <v>7</v>
      </c>
      <c r="M2179" s="28" t="s">
        <v>8</v>
      </c>
      <c r="N2179" s="28"/>
      <c r="O2179" s="28"/>
      <c r="P2179" s="230" t="s">
        <v>5232</v>
      </c>
      <c r="Q2179" s="21"/>
      <c r="R2179" s="1"/>
      <c r="S2179" s="1" t="str">
        <f aca="false">IF(E2179=F2179,"","NOT EQUAL")</f>
        <v>NOT EQUAL</v>
      </c>
      <c r="T2179" s="1" t="str">
        <f aca="false">IF(ISNA(VLOOKUP(P2179,'NEW XEQM.c'!D:D,1,0)),"--",VLOOKUP(P2179,'NEW XEQM.c'!D:G,3,0))</f>
        <v>FNSPC</v>
      </c>
      <c r="U2179" s="1"/>
      <c r="W2179" s="0" t="str">
        <f aca="false">SUBSTITUTE(IF(AND(T2179="--",FIND("STD",E2179),FIND("fn",C2179)&gt;0,FIND("ITM_",P2179),I2179="CAT_FNCT"),E2179,""),"""","")</f>
        <v/>
      </c>
    </row>
    <row r="2180" customFormat="false" ht="15.75" hidden="false" customHeight="false" outlineLevel="0" collapsed="false">
      <c r="A2180" s="23" t="n">
        <f aca="false">IF(B2180=INT(B2180),ROW(),"")</f>
        <v>2180</v>
      </c>
      <c r="B2180" s="24" t="n">
        <f aca="false">IF(AND(MID(C2180,2,1)&lt;&gt;"/",MID(C2180,1,1)="/"),INT(B2179)+1,B2179+0.01)</f>
        <v>2136</v>
      </c>
      <c r="C2180" s="25" t="s">
        <v>5159</v>
      </c>
      <c r="D2180" s="254" t="s">
        <v>5233</v>
      </c>
      <c r="E2180" s="244" t="s">
        <v>5234</v>
      </c>
      <c r="F2180" s="244" t="s">
        <v>5195</v>
      </c>
      <c r="G2180" s="47" t="n">
        <v>0</v>
      </c>
      <c r="H2180" s="47" t="n">
        <v>0</v>
      </c>
      <c r="I2180" s="30" t="s">
        <v>20</v>
      </c>
      <c r="J2180" s="54" t="s">
        <v>5</v>
      </c>
      <c r="K2180" s="57" t="s">
        <v>6</v>
      </c>
      <c r="L2180" s="28" t="s">
        <v>7</v>
      </c>
      <c r="M2180" s="28" t="s">
        <v>8</v>
      </c>
      <c r="N2180" s="28"/>
      <c r="O2180" s="28"/>
      <c r="P2180" s="230" t="s">
        <v>5235</v>
      </c>
      <c r="Q2180" s="21"/>
      <c r="R2180" s="1"/>
      <c r="S2180" s="1" t="str">
        <f aca="false">IF(E2180=F2180,"","NOT EQUAL")</f>
        <v>NOT EQUAL</v>
      </c>
      <c r="T2180" s="1" t="str">
        <f aca="false">IF(ISNA(VLOOKUP(P2180,'NEW XEQM.c'!D:D,1,0)),"--",VLOOKUP(P2180,'NEW XEQM.c'!D:G,3,0))</f>
        <v>FWSPC</v>
      </c>
      <c r="U2180" s="1"/>
      <c r="W2180" s="0" t="str">
        <f aca="false">SUBSTITUTE(IF(AND(T2180="--",FIND("STD",E2180),FIND("fn",C2180)&gt;0,FIND("ITM_",P2180),I2180="CAT_FNCT"),E2180,""),"""","")</f>
        <v/>
      </c>
    </row>
    <row r="2181" customFormat="false" ht="15.75" hidden="false" customHeight="false" outlineLevel="0" collapsed="false">
      <c r="A2181" s="23" t="n">
        <f aca="false">IF(B2181=INT(B2181),ROW(),"")</f>
        <v>2181</v>
      </c>
      <c r="B2181" s="24" t="n">
        <f aca="false">IF(AND(MID(C2181,2,1)&lt;&gt;"/",MID(C2181,1,1)="/"),INT(B2180)+1,B2180+0.01)</f>
        <v>2137</v>
      </c>
      <c r="C2181" s="25" t="s">
        <v>5159</v>
      </c>
      <c r="D2181" s="254" t="s">
        <v>5236</v>
      </c>
      <c r="E2181" s="244" t="s">
        <v>5237</v>
      </c>
      <c r="F2181" s="244" t="s">
        <v>5198</v>
      </c>
      <c r="G2181" s="47" t="n">
        <v>0</v>
      </c>
      <c r="H2181" s="47" t="n">
        <v>0</v>
      </c>
      <c r="I2181" s="30" t="s">
        <v>20</v>
      </c>
      <c r="J2181" s="54" t="s">
        <v>5</v>
      </c>
      <c r="K2181" s="57" t="s">
        <v>6</v>
      </c>
      <c r="L2181" s="28" t="s">
        <v>7</v>
      </c>
      <c r="M2181" s="28" t="s">
        <v>8</v>
      </c>
      <c r="N2181" s="28"/>
      <c r="O2181" s="28"/>
      <c r="P2181" s="230" t="s">
        <v>5238</v>
      </c>
      <c r="Q2181" s="21"/>
      <c r="R2181" s="1"/>
      <c r="S2181" s="1" t="str">
        <f aca="false">IF(E2181=F2181,"","NOT EQUAL")</f>
        <v>NOT EQUAL</v>
      </c>
      <c r="T2181" s="1" t="str">
        <f aca="false">IF(ISNA(VLOOKUP(P2181,'NEW XEQM.c'!D:D,1,0)),"--",VLOOKUP(P2181,'NEW XEQM.c'!D:G,3,0))</f>
        <v>FUNDR</v>
      </c>
      <c r="U2181" s="1"/>
      <c r="W2181" s="0" t="str">
        <f aca="false">SUBSTITUTE(IF(AND(T2181="--",FIND("STD",E2181),FIND("fn",C2181)&gt;0,FIND("ITM_",P2181),I2181="CAT_FNCT"),E2181,""),"""","")</f>
        <v/>
      </c>
    </row>
    <row r="2182" customFormat="false" ht="15.75" hidden="false" customHeight="false" outlineLevel="0" collapsed="false">
      <c r="A2182" s="23" t="n">
        <f aca="false">IF(B2182=INT(B2182),ROW(),"")</f>
        <v>2182</v>
      </c>
      <c r="B2182" s="24" t="n">
        <f aca="false">IF(AND(MID(C2182,2,1)&lt;&gt;"/",MID(C2182,1,1)="/"),INT(B2181)+1,B2181+0.01)</f>
        <v>2138</v>
      </c>
      <c r="C2182" s="25" t="s">
        <v>5159</v>
      </c>
      <c r="D2182" s="254" t="s">
        <v>5239</v>
      </c>
      <c r="E2182" s="244" t="s">
        <v>5240</v>
      </c>
      <c r="F2182" s="244" t="s">
        <v>5201</v>
      </c>
      <c r="G2182" s="47" t="n">
        <v>0</v>
      </c>
      <c r="H2182" s="47" t="n">
        <v>0</v>
      </c>
      <c r="I2182" s="30" t="s">
        <v>20</v>
      </c>
      <c r="J2182" s="54" t="s">
        <v>5</v>
      </c>
      <c r="K2182" s="57" t="s">
        <v>6</v>
      </c>
      <c r="L2182" s="28" t="s">
        <v>7</v>
      </c>
      <c r="M2182" s="28" t="s">
        <v>8</v>
      </c>
      <c r="N2182" s="28"/>
      <c r="O2182" s="28"/>
      <c r="P2182" s="230" t="s">
        <v>5241</v>
      </c>
      <c r="Q2182" s="21"/>
      <c r="R2182" s="1"/>
      <c r="S2182" s="1" t="str">
        <f aca="false">IF(E2182=F2182,"","NOT EQUAL")</f>
        <v>NOT EQUAL</v>
      </c>
      <c r="T2182" s="1" t="str">
        <f aca="false">IF(ISNA(VLOOKUP(P2182,'NEW XEQM.c'!D:D,1,0)),"--",VLOOKUP(P2182,'NEW XEQM.c'!D:G,3,0))</f>
        <v>FNONE</v>
      </c>
      <c r="U2182" s="1"/>
      <c r="W2182" s="0" t="e">
        <f aca="false">SUBSTITUTE(IF(AND(T2182="--",FIND("STD",E2182),FIND("fn",C2182)&gt;0,FIND("ITM_",P2182),I2182="CAT_FNCT"),E2182,""),"""","")</f>
        <v>#VALUE!</v>
      </c>
    </row>
    <row r="2183" customFormat="false" ht="15.75" hidden="false" customHeight="false" outlineLevel="0" collapsed="false">
      <c r="A2183" s="23" t="n">
        <f aca="false">IF(B2183=INT(B2183),ROW(),"")</f>
        <v>2183</v>
      </c>
      <c r="B2183" s="24" t="n">
        <f aca="false">IF(AND(MID(C2183,2,1)&lt;&gt;"/",MID(C2183,1,1)="/"),INT(B2182)+1,B2182+0.01)</f>
        <v>2139</v>
      </c>
      <c r="C2183" s="25" t="s">
        <v>5159</v>
      </c>
      <c r="D2183" s="250" t="s">
        <v>5242</v>
      </c>
      <c r="E2183" s="251" t="s">
        <v>5243</v>
      </c>
      <c r="F2183" s="251" t="s">
        <v>5161</v>
      </c>
      <c r="G2183" s="47" t="n">
        <v>0</v>
      </c>
      <c r="H2183" s="47" t="n">
        <v>0</v>
      </c>
      <c r="I2183" s="30" t="s">
        <v>20</v>
      </c>
      <c r="J2183" s="54" t="s">
        <v>5</v>
      </c>
      <c r="K2183" s="57" t="s">
        <v>6</v>
      </c>
      <c r="L2183" s="28" t="s">
        <v>7</v>
      </c>
      <c r="M2183" s="28" t="s">
        <v>8</v>
      </c>
      <c r="N2183" s="28"/>
      <c r="O2183" s="28"/>
      <c r="P2183" s="230" t="s">
        <v>5244</v>
      </c>
      <c r="Q2183" s="21"/>
      <c r="R2183" s="1"/>
      <c r="S2183" s="1" t="str">
        <f aca="false">IF(E2183=F2183,"","NOT EQUAL")</f>
        <v>NOT EQUAL</v>
      </c>
      <c r="T2183" s="1" t="str">
        <f aca="false">IF(ISNA(VLOOKUP(P2183,'NEW XEQM.c'!D:D,1,0)),"--",VLOOKUP(P2183,'NEW XEQM.c'!D:G,3,0))</f>
        <v>--</v>
      </c>
      <c r="U2183" s="1"/>
      <c r="W2183" s="0" t="str">
        <f aca="false">SUBSTITUTE(IF(AND(T2183="--",FIND("STD",E2183),FIND("fn",C2183)&gt;0,FIND("ITM_",P2183),I2183="CAT_FNCT"),E2183,""),"""","")</f>
        <v>RDOT STD_DOT</v>
      </c>
    </row>
    <row r="2184" customFormat="false" ht="15.75" hidden="false" customHeight="false" outlineLevel="0" collapsed="false">
      <c r="A2184" s="23" t="n">
        <f aca="false">IF(B2184=INT(B2184),ROW(),"")</f>
        <v>2184</v>
      </c>
      <c r="B2184" s="24" t="n">
        <f aca="false">IF(AND(MID(C2184,2,1)&lt;&gt;"/",MID(C2184,1,1)="/"),INT(B2183)+1,B2183+0.01)</f>
        <v>2140</v>
      </c>
      <c r="C2184" s="25" t="s">
        <v>5159</v>
      </c>
      <c r="D2184" s="250" t="s">
        <v>5245</v>
      </c>
      <c r="E2184" s="251" t="s">
        <v>5246</v>
      </c>
      <c r="F2184" s="251" t="s">
        <v>5165</v>
      </c>
      <c r="G2184" s="47" t="n">
        <v>0</v>
      </c>
      <c r="H2184" s="47" t="n">
        <v>0</v>
      </c>
      <c r="I2184" s="30" t="s">
        <v>20</v>
      </c>
      <c r="J2184" s="54" t="s">
        <v>5</v>
      </c>
      <c r="K2184" s="57" t="s">
        <v>6</v>
      </c>
      <c r="L2184" s="28" t="s">
        <v>7</v>
      </c>
      <c r="M2184" s="28" t="s">
        <v>8</v>
      </c>
      <c r="N2184" s="28"/>
      <c r="O2184" s="28"/>
      <c r="P2184" s="253" t="s">
        <v>5247</v>
      </c>
      <c r="Q2184" s="21"/>
      <c r="R2184" s="1"/>
      <c r="S2184" s="1" t="str">
        <f aca="false">IF(E2184=F2184,"","NOT EQUAL")</f>
        <v>NOT EQUAL</v>
      </c>
      <c r="T2184" s="1" t="str">
        <f aca="false">IF(ISNA(VLOOKUP(P2184,'NEW XEQM.c'!D:D,1,0)),"--",VLOOKUP(P2184,'NEW XEQM.c'!D:G,3,0))</f>
        <v>--</v>
      </c>
      <c r="U2184" s="1"/>
      <c r="W2184" s="0" t="str">
        <f aca="false">SUBSTITUTE(IF(AND(T2184="--",FIND("STD",E2184),FIND("fn",C2184)&gt;0,FIND("ITM_",P2184),I2184="CAT_FNCT"),E2184,""),"""","")</f>
        <v>RWDOT STD_SPACE_4_PER_EM STD_WDOT</v>
      </c>
    </row>
    <row r="2185" customFormat="false" ht="15.75" hidden="false" customHeight="false" outlineLevel="0" collapsed="false">
      <c r="A2185" s="23" t="n">
        <f aca="false">IF(B2185=INT(B2185),ROW(),"")</f>
        <v>2185</v>
      </c>
      <c r="B2185" s="24" t="n">
        <f aca="false">IF(AND(MID(C2185,2,1)&lt;&gt;"/",MID(C2185,1,1)="/"),INT(B2184)+1,B2184+0.01)</f>
        <v>2141</v>
      </c>
      <c r="C2185" s="25" t="s">
        <v>5159</v>
      </c>
      <c r="D2185" s="250" t="s">
        <v>5248</v>
      </c>
      <c r="E2185" s="251" t="s">
        <v>5249</v>
      </c>
      <c r="F2185" s="251" t="s">
        <v>5168</v>
      </c>
      <c r="G2185" s="47" t="n">
        <v>0</v>
      </c>
      <c r="H2185" s="47" t="n">
        <v>0</v>
      </c>
      <c r="I2185" s="30" t="s">
        <v>20</v>
      </c>
      <c r="J2185" s="54" t="s">
        <v>5</v>
      </c>
      <c r="K2185" s="57" t="s">
        <v>6</v>
      </c>
      <c r="L2185" s="28" t="s">
        <v>7</v>
      </c>
      <c r="M2185" s="28" t="s">
        <v>8</v>
      </c>
      <c r="N2185" s="28"/>
      <c r="O2185" s="28"/>
      <c r="P2185" s="230" t="s">
        <v>5250</v>
      </c>
      <c r="Q2185" s="21"/>
      <c r="R2185" s="1"/>
      <c r="S2185" s="1" t="str">
        <f aca="false">IF(E2185=F2185,"","NOT EQUAL")</f>
        <v>NOT EQUAL</v>
      </c>
      <c r="T2185" s="1" t="str">
        <f aca="false">IF(ISNA(VLOOKUP(P2185,'NEW XEQM.c'!D:D,1,0)),"--",VLOOKUP(P2185,'NEW XEQM.c'!D:G,3,0))</f>
        <v>--</v>
      </c>
      <c r="U2185" s="1"/>
      <c r="W2185" s="0" t="e">
        <f aca="false">SUBSTITUTE(IF(AND(T2185="--",FIND("STD",E2185),FIND("fn",C2185)&gt;0,FIND("ITM_",P2185),I2185="CAT_FNCT"),E2185,""),"""","")</f>
        <v>#VALUE!</v>
      </c>
    </row>
    <row r="2186" customFormat="false" ht="15.75" hidden="false" customHeight="false" outlineLevel="0" collapsed="false">
      <c r="A2186" s="23" t="n">
        <f aca="false">IF(B2186=INT(B2186),ROW(),"")</f>
        <v>2186</v>
      </c>
      <c r="B2186" s="24" t="n">
        <f aca="false">IF(AND(MID(C2186,2,1)&lt;&gt;"/",MID(C2186,1,1)="/"),INT(B2185)+1,B2185+0.01)</f>
        <v>2142</v>
      </c>
      <c r="C2186" s="25" t="s">
        <v>5159</v>
      </c>
      <c r="D2186" s="250" t="s">
        <v>5251</v>
      </c>
      <c r="E2186" s="251" t="s">
        <v>5252</v>
      </c>
      <c r="F2186" s="251" t="s">
        <v>5172</v>
      </c>
      <c r="G2186" s="47" t="n">
        <v>0</v>
      </c>
      <c r="H2186" s="47" t="n">
        <v>0</v>
      </c>
      <c r="I2186" s="30" t="s">
        <v>20</v>
      </c>
      <c r="J2186" s="54" t="s">
        <v>5</v>
      </c>
      <c r="K2186" s="57" t="s">
        <v>6</v>
      </c>
      <c r="L2186" s="28" t="s">
        <v>7</v>
      </c>
      <c r="M2186" s="28" t="s">
        <v>8</v>
      </c>
      <c r="N2186" s="28"/>
      <c r="O2186" s="28"/>
      <c r="P2186" s="253" t="s">
        <v>5253</v>
      </c>
      <c r="Q2186" s="21"/>
      <c r="R2186" s="1"/>
      <c r="S2186" s="1" t="str">
        <f aca="false">IF(E2186=F2186,"","NOT EQUAL")</f>
        <v>NOT EQUAL</v>
      </c>
      <c r="T2186" s="1" t="str">
        <f aca="false">IF(ISNA(VLOOKUP(P2186,'NEW XEQM.c'!D:D,1,0)),"--",VLOOKUP(P2186,'NEW XEQM.c'!D:G,3,0))</f>
        <v>--</v>
      </c>
      <c r="U2186" s="1"/>
      <c r="W2186" s="0" t="str">
        <f aca="false">SUBSTITUTE(IF(AND(T2186="--",FIND("STD",E2186),FIND("fn",C2186)&gt;0,FIND("ITM_",P2186),I2186="CAT_FNCT"),E2186,""),"""","")</f>
        <v>RWPER STD_SPACE_4_PER_EM STD_WPERIOD</v>
      </c>
    </row>
    <row r="2187" customFormat="false" ht="15.75" hidden="false" customHeight="false" outlineLevel="0" collapsed="false">
      <c r="A2187" s="23" t="n">
        <f aca="false">IF(B2187=INT(B2187),ROW(),"")</f>
        <v>2187</v>
      </c>
      <c r="B2187" s="24" t="n">
        <f aca="false">IF(AND(MID(C2187,2,1)&lt;&gt;"/",MID(C2187,1,1)="/"),INT(B2186)+1,B2186+0.01)</f>
        <v>2143</v>
      </c>
      <c r="C2187" s="25" t="s">
        <v>5159</v>
      </c>
      <c r="D2187" s="250" t="s">
        <v>5254</v>
      </c>
      <c r="E2187" s="251" t="s">
        <v>5255</v>
      </c>
      <c r="F2187" s="251" t="s">
        <v>5175</v>
      </c>
      <c r="G2187" s="47" t="n">
        <v>0</v>
      </c>
      <c r="H2187" s="47" t="n">
        <v>0</v>
      </c>
      <c r="I2187" s="30" t="s">
        <v>20</v>
      </c>
      <c r="J2187" s="54" t="s">
        <v>5</v>
      </c>
      <c r="K2187" s="57" t="s">
        <v>6</v>
      </c>
      <c r="L2187" s="28" t="s">
        <v>7</v>
      </c>
      <c r="M2187" s="28" t="s">
        <v>8</v>
      </c>
      <c r="N2187" s="28"/>
      <c r="O2187" s="28"/>
      <c r="P2187" s="230" t="s">
        <v>5256</v>
      </c>
      <c r="Q2187" s="21"/>
      <c r="R2187" s="1"/>
      <c r="S2187" s="1" t="str">
        <f aca="false">IF(E2187=F2187,"","NOT EQUAL")</f>
        <v>NOT EQUAL</v>
      </c>
      <c r="T2187" s="1" t="str">
        <f aca="false">IF(ISNA(VLOOKUP(P2187,'NEW XEQM.c'!D:D,1,0)),"--",VLOOKUP(P2187,'NEW XEQM.c'!D:G,3,0))</f>
        <v>--</v>
      </c>
      <c r="U2187" s="1"/>
      <c r="W2187" s="0" t="e">
        <f aca="false">SUBSTITUTE(IF(AND(T2187="--",FIND("STD",E2187),FIND("fn",C2187)&gt;0,FIND("ITM_",P2187),I2187="CAT_FNCT"),E2187,""),"""","")</f>
        <v>#VALUE!</v>
      </c>
    </row>
    <row r="2188" customFormat="false" ht="15.75" hidden="false" customHeight="false" outlineLevel="0" collapsed="false">
      <c r="A2188" s="23" t="n">
        <f aca="false">IF(B2188=INT(B2188),ROW(),"")</f>
        <v>2188</v>
      </c>
      <c r="B2188" s="24" t="n">
        <f aca="false">IF(AND(MID(C2188,2,1)&lt;&gt;"/",MID(C2188,1,1)="/"),INT(B2187)+1,B2187+0.01)</f>
        <v>2144</v>
      </c>
      <c r="C2188" s="25" t="s">
        <v>5159</v>
      </c>
      <c r="D2188" s="250" t="s">
        <v>5257</v>
      </c>
      <c r="E2188" s="251" t="s">
        <v>5258</v>
      </c>
      <c r="F2188" s="251" t="s">
        <v>5179</v>
      </c>
      <c r="G2188" s="47" t="n">
        <v>0</v>
      </c>
      <c r="H2188" s="47" t="n">
        <v>0</v>
      </c>
      <c r="I2188" s="30" t="s">
        <v>20</v>
      </c>
      <c r="J2188" s="54" t="s">
        <v>5</v>
      </c>
      <c r="K2188" s="57" t="s">
        <v>6</v>
      </c>
      <c r="L2188" s="28" t="s">
        <v>7</v>
      </c>
      <c r="M2188" s="28" t="s">
        <v>8</v>
      </c>
      <c r="N2188" s="28"/>
      <c r="O2188" s="28"/>
      <c r="P2188" s="253" t="s">
        <v>5259</v>
      </c>
      <c r="Q2188" s="21"/>
      <c r="R2188" s="1"/>
      <c r="S2188" s="1" t="str">
        <f aca="false">IF(E2188=F2188,"","NOT EQUAL")</f>
        <v>NOT EQUAL</v>
      </c>
      <c r="T2188" s="1" t="str">
        <f aca="false">IF(ISNA(VLOOKUP(P2188,'NEW XEQM.c'!D:D,1,0)),"--",VLOOKUP(P2188,'NEW XEQM.c'!D:G,3,0))</f>
        <v>--</v>
      </c>
      <c r="U2188" s="1"/>
      <c r="W2188" s="0" t="str">
        <f aca="false">SUBSTITUTE(IF(AND(T2188="--",FIND("STD",E2188),FIND("fn",C2188)&gt;0,FIND("ITM_",P2188),I2188="CAT_FNCT"),E2188,""),"""","")</f>
        <v>RWCOM STD_SPACE_4_PER_EM STD_WCOMMA</v>
      </c>
    </row>
    <row r="2189" customFormat="false" ht="15.75" hidden="false" customHeight="false" outlineLevel="0" collapsed="false">
      <c r="A2189" s="23" t="n">
        <f aca="false">IF(B2189=INT(B2189),ROW(),"")</f>
        <v>2189</v>
      </c>
      <c r="B2189" s="24" t="n">
        <f aca="false">IF(AND(MID(C2189,2,1)&lt;&gt;"/",MID(C2189,1,1)="/"),INT(B2188)+1,B2188+0.01)</f>
        <v>2145</v>
      </c>
      <c r="C2189" s="25" t="s">
        <v>0</v>
      </c>
      <c r="D2189" s="26" t="s">
        <v>1</v>
      </c>
      <c r="E2189" s="106" t="s">
        <v>2</v>
      </c>
      <c r="F2189" s="106" t="s">
        <v>5260</v>
      </c>
      <c r="G2189" s="110" t="n">
        <v>0</v>
      </c>
      <c r="H2189" s="110" t="n">
        <v>0</v>
      </c>
      <c r="I2189" s="106" t="s">
        <v>4</v>
      </c>
      <c r="J2189" s="106" t="s">
        <v>5</v>
      </c>
      <c r="K2189" s="108" t="s">
        <v>6</v>
      </c>
      <c r="L2189" s="109" t="s">
        <v>7</v>
      </c>
      <c r="M2189" s="109" t="s">
        <v>244</v>
      </c>
      <c r="N2189" s="28"/>
      <c r="O2189" s="28"/>
      <c r="P2189" s="253" t="s">
        <v>5163</v>
      </c>
      <c r="Q2189" s="21"/>
      <c r="R2189" s="1"/>
      <c r="S2189" s="1" t="str">
        <f aca="false">IF(E2189=F2189,"","NOT EQUAL")</f>
        <v>NOT EQUAL</v>
      </c>
      <c r="T2189" s="1" t="str">
        <f aca="false">IF(ISNA(VLOOKUP(P2189,'NEW XEQM.c'!D:D,1,0)),"--",VLOOKUP(P2189,'NEW XEQM.c'!D:G,3,0))</f>
        <v>--</v>
      </c>
      <c r="U2189" s="1"/>
      <c r="W2189" s="0" t="e">
        <f aca="false">SUBSTITUTE(IF(AND(T2189="--",FIND("STD",E2189),FIND("fn",C2189)&gt;0,FIND("ITM_",P2189),I2189="CAT_FNCT"),E2189,""),"""","")</f>
        <v>#VALUE!</v>
      </c>
    </row>
    <row r="2190" customFormat="false" ht="15.75" hidden="false" customHeight="false" outlineLevel="0" collapsed="false">
      <c r="A2190" s="23" t="n">
        <f aca="false">IF(B2190=INT(B2190),ROW(),"")</f>
        <v>2190</v>
      </c>
      <c r="B2190" s="24" t="n">
        <f aca="false">IF(AND(MID(C2190,2,1)&lt;&gt;"/",MID(C2190,1,1)="/"),INT(B2189)+1,B2189+0.01)</f>
        <v>2146</v>
      </c>
      <c r="C2190" s="25" t="s">
        <v>0</v>
      </c>
      <c r="D2190" s="26" t="s">
        <v>1</v>
      </c>
      <c r="E2190" s="106" t="s">
        <v>2</v>
      </c>
      <c r="F2190" s="106" t="s">
        <v>5261</v>
      </c>
      <c r="G2190" s="110" t="n">
        <v>0</v>
      </c>
      <c r="H2190" s="110" t="n">
        <v>0</v>
      </c>
      <c r="I2190" s="106" t="s">
        <v>4</v>
      </c>
      <c r="J2190" s="106" t="s">
        <v>5</v>
      </c>
      <c r="K2190" s="108" t="s">
        <v>6</v>
      </c>
      <c r="L2190" s="109" t="s">
        <v>7</v>
      </c>
      <c r="M2190" s="109" t="s">
        <v>244</v>
      </c>
      <c r="N2190" s="28"/>
      <c r="O2190" s="28"/>
      <c r="P2190" s="253" t="s">
        <v>5170</v>
      </c>
      <c r="Q2190" s="21"/>
      <c r="R2190" s="1"/>
      <c r="S2190" s="1" t="str">
        <f aca="false">IF(E2190=F2190,"","NOT EQUAL")</f>
        <v>NOT EQUAL</v>
      </c>
      <c r="T2190" s="1" t="str">
        <f aca="false">IF(ISNA(VLOOKUP(P2190,'NEW XEQM.c'!D:D,1,0)),"--",VLOOKUP(P2190,'NEW XEQM.c'!D:G,3,0))</f>
        <v>--</v>
      </c>
      <c r="U2190" s="1"/>
      <c r="W2190" s="0" t="e">
        <f aca="false">SUBSTITUTE(IF(AND(T2190="--",FIND("STD",E2190),FIND("fn",C2190)&gt;0,FIND("ITM_",P2190),I2190="CAT_FNCT"),E2190,""),"""","")</f>
        <v>#VALUE!</v>
      </c>
    </row>
    <row r="2191" customFormat="false" ht="15.75" hidden="false" customHeight="false" outlineLevel="0" collapsed="false">
      <c r="A2191" s="23" t="n">
        <f aca="false">IF(B2191=INT(B2191),ROW(),"")</f>
        <v>2191</v>
      </c>
      <c r="B2191" s="24" t="n">
        <f aca="false">IF(AND(MID(C2191,2,1)&lt;&gt;"/",MID(C2191,1,1)="/"),INT(B2190)+1,B2190+0.01)</f>
        <v>2147</v>
      </c>
      <c r="C2191" s="25" t="s">
        <v>0</v>
      </c>
      <c r="D2191" s="26" t="s">
        <v>1</v>
      </c>
      <c r="E2191" s="106" t="s">
        <v>2</v>
      </c>
      <c r="F2191" s="106" t="s">
        <v>5262</v>
      </c>
      <c r="G2191" s="110" t="n">
        <v>0</v>
      </c>
      <c r="H2191" s="110" t="n">
        <v>0</v>
      </c>
      <c r="I2191" s="106" t="s">
        <v>4</v>
      </c>
      <c r="J2191" s="106" t="s">
        <v>5</v>
      </c>
      <c r="K2191" s="108" t="s">
        <v>6</v>
      </c>
      <c r="L2191" s="109" t="s">
        <v>7</v>
      </c>
      <c r="M2191" s="109" t="s">
        <v>244</v>
      </c>
      <c r="N2191" s="28"/>
      <c r="O2191" s="28"/>
      <c r="P2191" s="253" t="s">
        <v>5177</v>
      </c>
      <c r="Q2191" s="21"/>
      <c r="R2191" s="1"/>
      <c r="S2191" s="1" t="str">
        <f aca="false">IF(E2191=F2191,"","NOT EQUAL")</f>
        <v>NOT EQUAL</v>
      </c>
      <c r="T2191" s="1" t="str">
        <f aca="false">IF(ISNA(VLOOKUP(P2191,'NEW XEQM.c'!D:D,1,0)),"--",VLOOKUP(P2191,'NEW XEQM.c'!D:G,3,0))</f>
        <v>--</v>
      </c>
      <c r="U2191" s="1"/>
      <c r="W2191" s="0" t="e">
        <f aca="false">SUBSTITUTE(IF(AND(T2191="--",FIND("STD",E2191),FIND("fn",C2191)&gt;0,FIND("ITM_",P2191),I2191="CAT_FNCT"),E2191,""),"""","")</f>
        <v>#VALUE!</v>
      </c>
    </row>
    <row r="2192" customFormat="false" ht="15.75" hidden="false" customHeight="false" outlineLevel="0" collapsed="false">
      <c r="A2192" s="23" t="n">
        <f aca="false">IF(B2192=INT(B2192),ROW(),"")</f>
        <v>2192</v>
      </c>
      <c r="B2192" s="24" t="n">
        <f aca="false">IF(AND(MID(C2192,2,1)&lt;&gt;"/",MID(C2192,1,1)="/"),INT(B2191)+1,B2191+0.01)</f>
        <v>2148</v>
      </c>
      <c r="C2192" s="25" t="s">
        <v>0</v>
      </c>
      <c r="D2192" s="26" t="s">
        <v>1</v>
      </c>
      <c r="E2192" s="106" t="s">
        <v>2</v>
      </c>
      <c r="F2192" s="106" t="s">
        <v>5263</v>
      </c>
      <c r="G2192" s="110" t="n">
        <v>0</v>
      </c>
      <c r="H2192" s="110" t="n">
        <v>0</v>
      </c>
      <c r="I2192" s="106" t="s">
        <v>4</v>
      </c>
      <c r="J2192" s="106" t="s">
        <v>5</v>
      </c>
      <c r="K2192" s="108" t="s">
        <v>6</v>
      </c>
      <c r="L2192" s="109" t="s">
        <v>7</v>
      </c>
      <c r="M2192" s="109" t="s">
        <v>244</v>
      </c>
      <c r="N2192" s="28"/>
      <c r="O2192" s="28"/>
      <c r="P2192" s="253" t="s">
        <v>5184</v>
      </c>
      <c r="Q2192" s="21"/>
      <c r="R2192" s="1"/>
      <c r="S2192" s="1" t="str">
        <f aca="false">IF(E2192=F2192,"","NOT EQUAL")</f>
        <v>NOT EQUAL</v>
      </c>
      <c r="T2192" s="1" t="str">
        <f aca="false">IF(ISNA(VLOOKUP(P2192,'NEW XEQM.c'!D:D,1,0)),"--",VLOOKUP(P2192,'NEW XEQM.c'!D:G,3,0))</f>
        <v>--</v>
      </c>
      <c r="U2192" s="1"/>
      <c r="W2192" s="0" t="e">
        <f aca="false">SUBSTITUTE(IF(AND(T2192="--",FIND("STD",E2192),FIND("fn",C2192)&gt;0,FIND("ITM_",P2192),I2192="CAT_FNCT"),E2192,""),"""","")</f>
        <v>#VALUE!</v>
      </c>
    </row>
    <row r="2193" customFormat="false" ht="15.75" hidden="false" customHeight="false" outlineLevel="0" collapsed="false">
      <c r="A2193" s="23" t="n">
        <f aca="false">IF(B2193=INT(B2193),ROW(),"")</f>
        <v>2193</v>
      </c>
      <c r="B2193" s="24" t="n">
        <f aca="false">IF(AND(MID(C2193,2,1)&lt;&gt;"/",MID(C2193,1,1)="/"),INT(B2192)+1,B2192+0.01)</f>
        <v>2149</v>
      </c>
      <c r="C2193" s="25" t="s">
        <v>3471</v>
      </c>
      <c r="D2193" s="26" t="s">
        <v>5264</v>
      </c>
      <c r="E2193" s="26" t="s">
        <v>5265</v>
      </c>
      <c r="F2193" s="26" t="s">
        <v>5265</v>
      </c>
      <c r="G2193" s="47" t="n">
        <v>0</v>
      </c>
      <c r="H2193" s="47" t="n">
        <v>0</v>
      </c>
      <c r="I2193" s="30" t="s">
        <v>20</v>
      </c>
      <c r="J2193" s="54" t="s">
        <v>5</v>
      </c>
      <c r="K2193" s="57" t="s">
        <v>6</v>
      </c>
      <c r="L2193" s="28" t="s">
        <v>7</v>
      </c>
      <c r="M2193" s="28" t="s">
        <v>8</v>
      </c>
      <c r="N2193" s="28"/>
      <c r="O2193" s="28"/>
      <c r="P2193" s="230" t="s">
        <v>5264</v>
      </c>
      <c r="Q2193" s="21"/>
      <c r="R2193" s="1"/>
      <c r="S2193" s="1" t="str">
        <f aca="false">IF(E2193=F2193,"","NOT EQUAL")</f>
        <v/>
      </c>
      <c r="T2193" s="1" t="str">
        <f aca="false">IF(ISNA(VLOOKUP(P2193,'NEW XEQM.c'!D:D,1,0)),"--",VLOOKUP(P2193,'NEW XEQM.c'!D:G,3,0))</f>
        <v>JG1582</v>
      </c>
      <c r="U2193" s="1"/>
      <c r="W2193" s="0" t="e">
        <f aca="false">SUBSTITUTE(IF(AND(T2193="--",FIND("STD",E2193),FIND("fn",C2193)&gt;0,FIND("ITM_",P2193),I2193="CAT_FNCT"),E2193,""),"""","")</f>
        <v>#VALUE!</v>
      </c>
    </row>
    <row r="2194" customFormat="false" ht="15.75" hidden="false" customHeight="false" outlineLevel="0" collapsed="false">
      <c r="A2194" s="23" t="n">
        <f aca="false">IF(B2194=INT(B2194),ROW(),"")</f>
        <v>2194</v>
      </c>
      <c r="B2194" s="24" t="n">
        <f aca="false">IF(AND(MID(C2194,2,1)&lt;&gt;"/",MID(C2194,1,1)="/"),INT(B2193)+1,B2193+0.01)</f>
        <v>2150</v>
      </c>
      <c r="C2194" s="25" t="s">
        <v>3471</v>
      </c>
      <c r="D2194" s="26" t="s">
        <v>5266</v>
      </c>
      <c r="E2194" s="26" t="s">
        <v>5267</v>
      </c>
      <c r="F2194" s="26" t="s">
        <v>5267</v>
      </c>
      <c r="G2194" s="47" t="n">
        <v>0</v>
      </c>
      <c r="H2194" s="47" t="n">
        <v>0</v>
      </c>
      <c r="I2194" s="30" t="s">
        <v>20</v>
      </c>
      <c r="J2194" s="54" t="s">
        <v>5</v>
      </c>
      <c r="K2194" s="57" t="s">
        <v>6</v>
      </c>
      <c r="L2194" s="19" t="s">
        <v>7</v>
      </c>
      <c r="M2194" s="28" t="s">
        <v>8</v>
      </c>
      <c r="N2194" s="28"/>
      <c r="O2194" s="28"/>
      <c r="P2194" s="230" t="s">
        <v>5266</v>
      </c>
      <c r="Q2194" s="21"/>
      <c r="R2194" s="1"/>
      <c r="S2194" s="1" t="str">
        <f aca="false">IF(E2194=F2194,"","NOT EQUAL")</f>
        <v/>
      </c>
      <c r="T2194" s="1" t="str">
        <f aca="false">IF(ISNA(VLOOKUP(P2194,'NEW XEQM.c'!D:D,1,0)),"--",VLOOKUP(P2194,'NEW XEQM.c'!D:G,3,0))</f>
        <v>JG1752</v>
      </c>
      <c r="U2194" s="1"/>
      <c r="W2194" s="0" t="e">
        <f aca="false">SUBSTITUTE(IF(AND(T2194="--",FIND("STD",E2194),FIND("fn",C2194)&gt;0,FIND("ITM_",P2194),I2194="CAT_FNCT"),E2194,""),"""","")</f>
        <v>#VALUE!</v>
      </c>
    </row>
    <row r="2195" customFormat="false" ht="15.75" hidden="false" customHeight="false" outlineLevel="0" collapsed="false">
      <c r="A2195" s="23" t="n">
        <f aca="false">IF(B2195=INT(B2195),ROW(),"")</f>
        <v>2195</v>
      </c>
      <c r="B2195" s="24" t="n">
        <f aca="false">IF(AND(MID(C2195,2,1)&lt;&gt;"/",MID(C2195,1,1)="/"),INT(B2194)+1,B2194+0.01)</f>
        <v>2151</v>
      </c>
      <c r="C2195" s="25" t="s">
        <v>3471</v>
      </c>
      <c r="D2195" s="26" t="s">
        <v>5268</v>
      </c>
      <c r="E2195" s="26" t="s">
        <v>5269</v>
      </c>
      <c r="F2195" s="26" t="s">
        <v>5269</v>
      </c>
      <c r="G2195" s="47" t="n">
        <v>0</v>
      </c>
      <c r="H2195" s="47" t="n">
        <v>0</v>
      </c>
      <c r="I2195" s="30" t="s">
        <v>20</v>
      </c>
      <c r="J2195" s="54" t="s">
        <v>5</v>
      </c>
      <c r="K2195" s="57" t="s">
        <v>6</v>
      </c>
      <c r="L2195" s="19" t="s">
        <v>7</v>
      </c>
      <c r="M2195" s="28" t="s">
        <v>8</v>
      </c>
      <c r="N2195" s="28"/>
      <c r="O2195" s="28"/>
      <c r="P2195" s="230" t="s">
        <v>5268</v>
      </c>
      <c r="Q2195" s="21"/>
      <c r="R2195" s="1"/>
      <c r="S2195" s="1" t="str">
        <f aca="false">IF(E2195=F2195,"","NOT EQUAL")</f>
        <v/>
      </c>
      <c r="T2195" s="1" t="str">
        <f aca="false">IF(ISNA(VLOOKUP(P2195,'NEW XEQM.c'!D:D,1,0)),"--",VLOOKUP(P2195,'NEW XEQM.c'!D:G,3,0))</f>
        <v>JG1873</v>
      </c>
      <c r="U2195" s="1"/>
      <c r="W2195" s="0" t="e">
        <f aca="false">SUBSTITUTE(IF(AND(T2195="--",FIND("STD",E2195),FIND("fn",C2195)&gt;0,FIND("ITM_",P2195),I2195="CAT_FNCT"),E2195,""),"""","")</f>
        <v>#VALUE!</v>
      </c>
    </row>
    <row r="2196" customFormat="false" ht="15.75" hidden="false" customHeight="false" outlineLevel="0" collapsed="false">
      <c r="A2196" s="23" t="n">
        <f aca="false">IF(B2196=INT(B2196),ROW(),"")</f>
        <v>2196</v>
      </c>
      <c r="B2196" s="24" t="n">
        <f aca="false">IF(AND(MID(C2196,2,1)&lt;&gt;"/",MID(C2196,1,1)="/"),INT(B2195)+1,B2195+0.01)</f>
        <v>2152</v>
      </c>
      <c r="C2196" s="25" t="s">
        <v>3471</v>
      </c>
      <c r="D2196" s="26" t="s">
        <v>5270</v>
      </c>
      <c r="E2196" s="26" t="s">
        <v>5271</v>
      </c>
      <c r="F2196" s="26" t="s">
        <v>5271</v>
      </c>
      <c r="G2196" s="47" t="n">
        <v>0</v>
      </c>
      <c r="H2196" s="47" t="n">
        <v>0</v>
      </c>
      <c r="I2196" s="30" t="s">
        <v>20</v>
      </c>
      <c r="J2196" s="54" t="s">
        <v>5</v>
      </c>
      <c r="K2196" s="57" t="s">
        <v>6</v>
      </c>
      <c r="L2196" s="19" t="s">
        <v>7</v>
      </c>
      <c r="M2196" s="28" t="s">
        <v>8</v>
      </c>
      <c r="N2196" s="28"/>
      <c r="O2196" s="28"/>
      <c r="P2196" s="230" t="s">
        <v>5270</v>
      </c>
      <c r="Q2196" s="21"/>
      <c r="R2196" s="1"/>
      <c r="S2196" s="1" t="str">
        <f aca="false">IF(E2196=F2196,"","NOT EQUAL")</f>
        <v/>
      </c>
      <c r="T2196" s="1" t="str">
        <f aca="false">IF(ISNA(VLOOKUP(P2196,'NEW XEQM.c'!D:D,1,0)),"--",VLOOKUP(P2196,'NEW XEQM.c'!D:G,3,0))</f>
        <v>JG1949</v>
      </c>
      <c r="U2196" s="1"/>
      <c r="W2196" s="0" t="e">
        <f aca="false">SUBSTITUTE(IF(AND(T2196="--",FIND("STD",E2196),FIND("fn",C2196)&gt;0,FIND("ITM_",P2196),I2196="CAT_FNCT"),E2196,""),"""","")</f>
        <v>#VALUE!</v>
      </c>
    </row>
    <row r="2197" customFormat="false" ht="15.75" hidden="false" customHeight="false" outlineLevel="0" collapsed="false">
      <c r="A2197" s="23" t="n">
        <f aca="false">IF(B2197=INT(B2197),ROW(),"")</f>
        <v>2197</v>
      </c>
      <c r="B2197" s="24" t="n">
        <f aca="false">IF(AND(MID(C2197,2,1)&lt;&gt;"/",MID(C2197,1,1)="/"),INT(B2196)+1,B2196+0.01)</f>
        <v>2153</v>
      </c>
      <c r="C2197" s="25" t="s">
        <v>0</v>
      </c>
      <c r="D2197" s="26" t="s">
        <v>1</v>
      </c>
      <c r="E2197" s="26" t="s">
        <v>5272</v>
      </c>
      <c r="F2197" s="26" t="s">
        <v>5272</v>
      </c>
      <c r="G2197" s="47" t="n">
        <v>0</v>
      </c>
      <c r="H2197" s="47" t="n">
        <v>0</v>
      </c>
      <c r="I2197" s="44" t="s">
        <v>2741</v>
      </c>
      <c r="J2197" s="17" t="s">
        <v>5</v>
      </c>
      <c r="K2197" s="18" t="s">
        <v>6</v>
      </c>
      <c r="L2197" s="19" t="s">
        <v>7</v>
      </c>
      <c r="M2197" s="28" t="s">
        <v>244</v>
      </c>
      <c r="N2197" s="28" t="s">
        <v>3700</v>
      </c>
      <c r="O2197" s="28"/>
      <c r="P2197" s="230" t="s">
        <v>5273</v>
      </c>
      <c r="Q2197" s="21"/>
      <c r="R2197" s="1"/>
      <c r="S2197" s="1" t="str">
        <f aca="false">IF(E2197=F2197,"","NOT EQUAL")</f>
        <v/>
      </c>
      <c r="T2197" s="1" t="str">
        <f aca="false">IF(ISNA(VLOOKUP(P2197,'NEW XEQM.c'!D:D,1,0)),"--",VLOOKUP(P2197,'NEW XEQM.c'!D:G,3,0))</f>
        <v>IPSEP</v>
      </c>
      <c r="U2197" s="1"/>
      <c r="W2197" s="0" t="e">
        <f aca="false">SUBSTITUTE(IF(AND(T2197="--",FIND("STD",E2197),FIND("fn",C2197)&gt;0,FIND("ITM_",P2197),I2197="CAT_FNCT"),E2197,""),"""","")</f>
        <v>#VALUE!</v>
      </c>
    </row>
    <row r="2198" customFormat="false" ht="15.75" hidden="false" customHeight="false" outlineLevel="0" collapsed="false">
      <c r="A2198" s="23" t="n">
        <f aca="false">IF(B2198=INT(B2198),ROW(),"")</f>
        <v>2198</v>
      </c>
      <c r="B2198" s="24" t="n">
        <f aca="false">IF(AND(MID(C2198,2,1)&lt;&gt;"/",MID(C2198,1,1)="/"),INT(B2197)+1,B2197+0.01)</f>
        <v>2154</v>
      </c>
      <c r="C2198" s="25" t="s">
        <v>0</v>
      </c>
      <c r="D2198" s="26" t="s">
        <v>1</v>
      </c>
      <c r="E2198" s="26" t="s">
        <v>5274</v>
      </c>
      <c r="F2198" s="26" t="s">
        <v>5274</v>
      </c>
      <c r="G2198" s="47" t="n">
        <v>0</v>
      </c>
      <c r="H2198" s="47" t="n">
        <v>0</v>
      </c>
      <c r="I2198" s="44" t="s">
        <v>2741</v>
      </c>
      <c r="J2198" s="17" t="s">
        <v>5</v>
      </c>
      <c r="K2198" s="18" t="s">
        <v>6</v>
      </c>
      <c r="L2198" s="19" t="s">
        <v>7</v>
      </c>
      <c r="M2198" s="28" t="s">
        <v>244</v>
      </c>
      <c r="N2198" s="28" t="s">
        <v>3700</v>
      </c>
      <c r="O2198" s="28"/>
      <c r="P2198" s="230" t="s">
        <v>5275</v>
      </c>
      <c r="Q2198" s="21"/>
      <c r="R2198" s="1"/>
      <c r="S2198" s="1" t="str">
        <f aca="false">IF(E2198=F2198,"","NOT EQUAL")</f>
        <v/>
      </c>
      <c r="T2198" s="1" t="str">
        <f aca="false">IF(ISNA(VLOOKUP(P2198,'NEW XEQM.c'!D:D,1,0)),"--",VLOOKUP(P2198,'NEW XEQM.c'!D:G,3,0))</f>
        <v>--</v>
      </c>
      <c r="U2198" s="1"/>
      <c r="W2198" s="0" t="e">
        <f aca="false">SUBSTITUTE(IF(AND(T2198="--",FIND("STD",E2198),FIND("fn",C2198)&gt;0,FIND("ITM_",P2198),I2198="CAT_FNCT"),E2198,""),"""","")</f>
        <v>#VALUE!</v>
      </c>
    </row>
    <row r="2199" customFormat="false" ht="15.75" hidden="false" customHeight="false" outlineLevel="0" collapsed="false">
      <c r="A2199" s="23" t="n">
        <f aca="false">IF(B2199=INT(B2199),ROW(),"")</f>
        <v>2199</v>
      </c>
      <c r="B2199" s="24" t="n">
        <f aca="false">IF(AND(MID(C2199,2,1)&lt;&gt;"/",MID(C2199,1,1)="/"),INT(B2198)+1,B2198+0.01)</f>
        <v>2155</v>
      </c>
      <c r="C2199" s="25" t="s">
        <v>0</v>
      </c>
      <c r="D2199" s="26" t="s">
        <v>1</v>
      </c>
      <c r="E2199" s="26" t="s">
        <v>5276</v>
      </c>
      <c r="F2199" s="26" t="s">
        <v>5276</v>
      </c>
      <c r="G2199" s="47" t="n">
        <v>0</v>
      </c>
      <c r="H2199" s="47" t="n">
        <v>0</v>
      </c>
      <c r="I2199" s="44" t="s">
        <v>2741</v>
      </c>
      <c r="J2199" s="17" t="s">
        <v>5</v>
      </c>
      <c r="K2199" s="18" t="s">
        <v>6</v>
      </c>
      <c r="L2199" s="19" t="s">
        <v>7</v>
      </c>
      <c r="M2199" s="28" t="s">
        <v>244</v>
      </c>
      <c r="N2199" s="28" t="s">
        <v>3700</v>
      </c>
      <c r="O2199" s="28"/>
      <c r="P2199" s="230" t="s">
        <v>5277</v>
      </c>
      <c r="Q2199" s="21"/>
      <c r="R2199" s="1"/>
      <c r="S2199" s="1" t="str">
        <f aca="false">IF(E2199=F2199,"","NOT EQUAL")</f>
        <v/>
      </c>
      <c r="T2199" s="1" t="str">
        <f aca="false">IF(ISNA(VLOOKUP(P2199,'NEW XEQM.c'!D:D,1,0)),"--",VLOOKUP(P2199,'NEW XEQM.c'!D:G,3,0))</f>
        <v>FPSEP</v>
      </c>
      <c r="U2199" s="1"/>
      <c r="W2199" s="0" t="e">
        <f aca="false">SUBSTITUTE(IF(AND(T2199="--",FIND("STD",E2199),FIND("fn",C2199)&gt;0,FIND("ITM_",P2199),I2199="CAT_FNCT"),E2199,""),"""","")</f>
        <v>#VALUE!</v>
      </c>
    </row>
    <row r="2200" customFormat="false" ht="15.75" hidden="false" customHeight="false" outlineLevel="0" collapsed="false">
      <c r="A2200" s="23" t="n">
        <f aca="false">IF(B2200=INT(B2200),ROW(),"")</f>
        <v>2200</v>
      </c>
      <c r="B2200" s="24" t="n">
        <f aca="false">IF(AND(MID(C2200,2,1)&lt;&gt;"/",MID(C2200,1,1)="/"),INT(B2199)+1,B2199+0.01)</f>
        <v>2156</v>
      </c>
      <c r="C2200" s="25" t="s">
        <v>0</v>
      </c>
      <c r="D2200" s="26" t="s">
        <v>1</v>
      </c>
      <c r="E2200" s="26" t="s">
        <v>5278</v>
      </c>
      <c r="F2200" s="26" t="s">
        <v>5278</v>
      </c>
      <c r="G2200" s="47" t="n">
        <v>0</v>
      </c>
      <c r="H2200" s="47" t="n">
        <v>0</v>
      </c>
      <c r="I2200" s="30" t="s">
        <v>20</v>
      </c>
      <c r="J2200" s="54" t="s">
        <v>5</v>
      </c>
      <c r="K2200" s="57" t="s">
        <v>6</v>
      </c>
      <c r="L2200" s="19" t="s">
        <v>7</v>
      </c>
      <c r="M2200" s="28" t="s">
        <v>8</v>
      </c>
      <c r="N2200" s="28"/>
      <c r="O2200" s="28"/>
      <c r="P2200" s="230" t="s">
        <v>5279</v>
      </c>
      <c r="Q2200" s="21"/>
      <c r="R2200" s="1"/>
      <c r="S2200" s="1" t="str">
        <f aca="false">IF(E2200=F2200,"","NOT EQUAL")</f>
        <v/>
      </c>
      <c r="T2200" s="1" t="str">
        <f aca="false">IF(ISNA(VLOOKUP(P2200,'NEW XEQM.c'!D:D,1,0)),"--",VLOOKUP(P2200,'NEW XEQM.c'!D:G,3,0))</f>
        <v>set&gt;TXT</v>
      </c>
      <c r="U2200" s="1"/>
      <c r="W2200" s="0" t="e">
        <f aca="false">SUBSTITUTE(IF(AND(T2200="--",FIND("STD",E2200),FIND("fn",C2200)&gt;0,FIND("ITM_",P2200),I2200="CAT_FNCT"),E2200,""),"""","")</f>
        <v>#VALUE!</v>
      </c>
    </row>
    <row r="2201" customFormat="false" ht="15.75" hidden="false" customHeight="false" outlineLevel="0" collapsed="false">
      <c r="A2201" s="23" t="n">
        <f aca="false">IF(B2201=INT(B2201),ROW(),"")</f>
        <v>2201</v>
      </c>
      <c r="B2201" s="24" t="n">
        <f aca="false">IF(AND(MID(C2201,2,1)&lt;&gt;"/",MID(C2201,1,1)="/"),INT(B2200)+1,B2200+0.01)</f>
        <v>2157</v>
      </c>
      <c r="C2201" s="25" t="s">
        <v>5280</v>
      </c>
      <c r="D2201" s="25" t="s">
        <v>150</v>
      </c>
      <c r="E2201" s="26" t="s">
        <v>5281</v>
      </c>
      <c r="F2201" s="26" t="s">
        <v>5281</v>
      </c>
      <c r="G2201" s="61" t="n">
        <v>2</v>
      </c>
      <c r="H2201" s="61" t="n">
        <v>9</v>
      </c>
      <c r="I2201" s="30" t="s">
        <v>20</v>
      </c>
      <c r="J2201" s="17" t="s">
        <v>21</v>
      </c>
      <c r="K2201" s="18" t="s">
        <v>22</v>
      </c>
      <c r="L2201" s="19" t="s">
        <v>7</v>
      </c>
      <c r="M2201" s="28" t="s">
        <v>152</v>
      </c>
      <c r="N2201" s="28"/>
      <c r="O2201" s="28"/>
      <c r="P2201" s="20" t="s">
        <v>5282</v>
      </c>
      <c r="Q2201" s="21"/>
      <c r="R2201" s="1"/>
      <c r="S2201" s="1" t="str">
        <f aca="false">IF(E2201=F2201,"","NOT EQUAL")</f>
        <v/>
      </c>
      <c r="T2201" s="1" t="str">
        <f aca="false">IF(ISNA(VLOOKUP(P2201,'NEW XEQM.c'!D:D,1,0)),"--",VLOOKUP(P2201,'NEW XEQM.c'!D:G,3,0))</f>
        <v>IPGRP</v>
      </c>
      <c r="U2201" s="1"/>
      <c r="W2201" s="0" t="e">
        <f aca="false">SUBSTITUTE(IF(AND(T2201="--",FIND("STD",E2201),FIND("fn",C2201)&gt;0,FIND("ITM_",P2201),I2201="CAT_FNCT"),E2201,""),"""","")</f>
        <v>#VALUE!</v>
      </c>
    </row>
    <row r="2202" customFormat="false" ht="15.75" hidden="false" customHeight="false" outlineLevel="0" collapsed="false">
      <c r="A2202" s="23" t="n">
        <f aca="false">IF(B2202=INT(B2202),ROW(),"")</f>
        <v>2202</v>
      </c>
      <c r="B2202" s="24" t="n">
        <f aca="false">IF(AND(MID(C2202,2,1)&lt;&gt;"/",MID(C2202,1,1)="/"),INT(B2201)+1,B2201+0.01)</f>
        <v>2158</v>
      </c>
      <c r="C2202" s="25" t="s">
        <v>5283</v>
      </c>
      <c r="D2202" s="25" t="s">
        <v>150</v>
      </c>
      <c r="E2202" s="26" t="s">
        <v>5284</v>
      </c>
      <c r="F2202" s="26" t="s">
        <v>5284</v>
      </c>
      <c r="G2202" s="47" t="n">
        <v>0</v>
      </c>
      <c r="H2202" s="47" t="n">
        <v>9</v>
      </c>
      <c r="I2202" s="30" t="s">
        <v>20</v>
      </c>
      <c r="J2202" s="17" t="s">
        <v>21</v>
      </c>
      <c r="K2202" s="18" t="s">
        <v>22</v>
      </c>
      <c r="L2202" s="19" t="s">
        <v>7</v>
      </c>
      <c r="M2202" s="28" t="s">
        <v>152</v>
      </c>
      <c r="N2202" s="28"/>
      <c r="O2202" s="28"/>
      <c r="P2202" s="20" t="s">
        <v>5285</v>
      </c>
      <c r="Q2202" s="21"/>
      <c r="R2202" s="1"/>
      <c r="S2202" s="1" t="str">
        <f aca="false">IF(E2202=F2202,"","NOT EQUAL")</f>
        <v/>
      </c>
      <c r="T2202" s="1" t="str">
        <f aca="false">IF(ISNA(VLOOKUP(P2202,'NEW XEQM.c'!D:D,1,0)),"--",VLOOKUP(P2202,'NEW XEQM.c'!D:G,3,0))</f>
        <v>IPGRP1X</v>
      </c>
      <c r="U2202" s="1"/>
      <c r="W2202" s="0" t="e">
        <f aca="false">SUBSTITUTE(IF(AND(T2202="--",FIND("STD",E2202),FIND("fn",C2202)&gt;0,FIND("ITM_",P2202),I2202="CAT_FNCT"),E2202,""),"""","")</f>
        <v>#VALUE!</v>
      </c>
    </row>
    <row r="2203" customFormat="false" ht="15.75" hidden="false" customHeight="false" outlineLevel="0" collapsed="false">
      <c r="A2203" s="23" t="n">
        <f aca="false">IF(B2203=INT(B2203),ROW(),"")</f>
        <v>2203</v>
      </c>
      <c r="B2203" s="24" t="n">
        <f aca="false">IF(AND(MID(C2203,2,1)&lt;&gt;"/",MID(C2203,1,1)="/"),INT(B2202)+1,B2202+0.01)</f>
        <v>2159</v>
      </c>
      <c r="C2203" s="25" t="s">
        <v>5286</v>
      </c>
      <c r="D2203" s="25" t="s">
        <v>150</v>
      </c>
      <c r="E2203" s="26" t="s">
        <v>5287</v>
      </c>
      <c r="F2203" s="26" t="s">
        <v>5287</v>
      </c>
      <c r="G2203" s="47" t="n">
        <v>0</v>
      </c>
      <c r="H2203" s="47" t="n">
        <v>9</v>
      </c>
      <c r="I2203" s="30" t="s">
        <v>20</v>
      </c>
      <c r="J2203" s="17" t="s">
        <v>21</v>
      </c>
      <c r="K2203" s="18" t="s">
        <v>22</v>
      </c>
      <c r="L2203" s="19" t="s">
        <v>7</v>
      </c>
      <c r="M2203" s="28" t="s">
        <v>152</v>
      </c>
      <c r="N2203" s="28"/>
      <c r="O2203" s="28"/>
      <c r="P2203" s="20" t="s">
        <v>5288</v>
      </c>
      <c r="Q2203" s="21"/>
      <c r="R2203" s="1"/>
      <c r="S2203" s="1" t="str">
        <f aca="false">IF(E2203=F2203,"","NOT EQUAL")</f>
        <v/>
      </c>
      <c r="T2203" s="1" t="str">
        <f aca="false">IF(ISNA(VLOOKUP(P2203,'NEW XEQM.c'!D:D,1,0)),"--",VLOOKUP(P2203,'NEW XEQM.c'!D:G,3,0))</f>
        <v>IPGRP1</v>
      </c>
      <c r="U2203" s="1"/>
      <c r="W2203" s="0" t="e">
        <f aca="false">SUBSTITUTE(IF(AND(T2203="--",FIND("STD",E2203),FIND("fn",C2203)&gt;0,FIND("ITM_",P2203),I2203="CAT_FNCT"),E2203,""),"""","")</f>
        <v>#VALUE!</v>
      </c>
    </row>
    <row r="2204" customFormat="false" ht="15.75" hidden="false" customHeight="false" outlineLevel="0" collapsed="false">
      <c r="A2204" s="23" t="n">
        <f aca="false">IF(B2204=INT(B2204),ROW(),"")</f>
        <v>2204</v>
      </c>
      <c r="B2204" s="24" t="n">
        <f aca="false">IF(AND(MID(C2204,2,1)&lt;&gt;"/",MID(C2204,1,1)="/"),INT(B2203)+1,B2203+0.01)</f>
        <v>2160</v>
      </c>
      <c r="C2204" s="25" t="s">
        <v>5289</v>
      </c>
      <c r="D2204" s="25" t="s">
        <v>150</v>
      </c>
      <c r="E2204" s="26" t="s">
        <v>5290</v>
      </c>
      <c r="F2204" s="26" t="s">
        <v>5290</v>
      </c>
      <c r="G2204" s="61" t="n">
        <v>2</v>
      </c>
      <c r="H2204" s="61" t="n">
        <v>9</v>
      </c>
      <c r="I2204" s="30" t="s">
        <v>20</v>
      </c>
      <c r="J2204" s="17" t="s">
        <v>21</v>
      </c>
      <c r="K2204" s="18" t="s">
        <v>22</v>
      </c>
      <c r="L2204" s="19" t="s">
        <v>7</v>
      </c>
      <c r="M2204" s="28" t="s">
        <v>152</v>
      </c>
      <c r="N2204" s="28"/>
      <c r="O2204" s="28"/>
      <c r="P2204" s="20" t="s">
        <v>5291</v>
      </c>
      <c r="Q2204" s="21"/>
      <c r="R2204" s="1"/>
      <c r="S2204" s="1" t="str">
        <f aca="false">IF(E2204=F2204,"","NOT EQUAL")</f>
        <v/>
      </c>
      <c r="T2204" s="1" t="str">
        <f aca="false">IF(ISNA(VLOOKUP(P2204,'NEW XEQM.c'!D:D,1,0)),"--",VLOOKUP(P2204,'NEW XEQM.c'!D:G,3,0))</f>
        <v>FPGRP</v>
      </c>
      <c r="U2204" s="1"/>
      <c r="W2204" s="0" t="e">
        <f aca="false">SUBSTITUTE(IF(AND(T2204="--",FIND("STD",E2204),FIND("fn",C2204)&gt;0,FIND("ITM_",P2204),I2204="CAT_FNCT"),E2204,""),"""","")</f>
        <v>#VALUE!</v>
      </c>
    </row>
    <row r="2205" customFormat="false" ht="15.75" hidden="false" customHeight="false" outlineLevel="0" collapsed="false">
      <c r="A2205" s="23" t="n">
        <f aca="false">IF(B2205=INT(B2205),ROW(),"")</f>
        <v>2205</v>
      </c>
      <c r="B2205" s="24" t="n">
        <f aca="false">IF(AND(MID(C2205,2,1)&lt;&gt;"/",MID(C2205,1,1)="/"),INT(B2204)+1,B2204+0.01)</f>
        <v>2161</v>
      </c>
      <c r="C2205" s="25" t="s">
        <v>5292</v>
      </c>
      <c r="D2205" s="26" t="s">
        <v>5273</v>
      </c>
      <c r="E2205" s="26" t="s">
        <v>5272</v>
      </c>
      <c r="F2205" s="26" t="s">
        <v>5272</v>
      </c>
      <c r="G2205" s="47" t="n">
        <v>0</v>
      </c>
      <c r="H2205" s="47" t="n">
        <v>0</v>
      </c>
      <c r="I2205" s="44" t="s">
        <v>4</v>
      </c>
      <c r="J2205" s="17" t="s">
        <v>5</v>
      </c>
      <c r="K2205" s="27" t="s">
        <v>6</v>
      </c>
      <c r="L2205" s="28" t="s">
        <v>7</v>
      </c>
      <c r="M2205" s="28" t="s">
        <v>244</v>
      </c>
      <c r="N2205" s="28" t="s">
        <v>3700</v>
      </c>
      <c r="O2205" s="28"/>
      <c r="P2205" s="230" t="s">
        <v>5293</v>
      </c>
      <c r="Q2205" s="21"/>
      <c r="R2205" s="1"/>
      <c r="S2205" s="1" t="str">
        <f aca="false">IF(E2205=F2205,"","NOT EQUAL")</f>
        <v/>
      </c>
      <c r="T2205" s="1" t="str">
        <f aca="false">IF(ISNA(VLOOKUP(P2205,'NEW XEQM.c'!D:D,1,0)),"--",VLOOKUP(P2205,'NEW XEQM.c'!D:G,3,0))</f>
        <v>IPSEP</v>
      </c>
      <c r="U2205" s="1"/>
      <c r="W2205" s="0" t="e">
        <f aca="false">SUBSTITUTE(IF(AND(T2205="--",FIND("STD",E2205),FIND("fn",C2205)&gt;0,FIND("ITM_",P2205),I2205="CAT_FNCT"),E2205,""),"""","")</f>
        <v>#VALUE!</v>
      </c>
    </row>
    <row r="2206" customFormat="false" ht="15.75" hidden="false" customHeight="false" outlineLevel="0" collapsed="false">
      <c r="A2206" s="23" t="n">
        <f aca="false">IF(B2206=INT(B2206),ROW(),"")</f>
        <v>2206</v>
      </c>
      <c r="B2206" s="24" t="n">
        <f aca="false">IF(AND(MID(C2206,2,1)&lt;&gt;"/",MID(C2206,1,1)="/"),INT(B2205)+1,B2205+0.01)</f>
        <v>2162</v>
      </c>
      <c r="C2206" s="25" t="s">
        <v>5294</v>
      </c>
      <c r="D2206" s="26" t="s">
        <v>5275</v>
      </c>
      <c r="E2206" s="26" t="s">
        <v>5274</v>
      </c>
      <c r="F2206" s="26" t="s">
        <v>5274</v>
      </c>
      <c r="G2206" s="47" t="n">
        <v>0</v>
      </c>
      <c r="H2206" s="47" t="n">
        <v>0</v>
      </c>
      <c r="I2206" s="44" t="s">
        <v>4</v>
      </c>
      <c r="J2206" s="17" t="s">
        <v>5</v>
      </c>
      <c r="K2206" s="27" t="s">
        <v>6</v>
      </c>
      <c r="L2206" s="28" t="s">
        <v>7</v>
      </c>
      <c r="M2206" s="28" t="s">
        <v>244</v>
      </c>
      <c r="N2206" s="28" t="s">
        <v>3700</v>
      </c>
      <c r="O2206" s="28"/>
      <c r="P2206" s="230" t="s">
        <v>5295</v>
      </c>
      <c r="Q2206" s="21"/>
      <c r="R2206" s="1"/>
      <c r="S2206" s="1" t="str">
        <f aca="false">IF(E2206=F2206,"","NOT EQUAL")</f>
        <v/>
      </c>
      <c r="T2206" s="1" t="str">
        <f aca="false">IF(ISNA(VLOOKUP(P2206,'NEW XEQM.c'!D:D,1,0)),"--",VLOOKUP(P2206,'NEW XEQM.c'!D:G,3,0))</f>
        <v>--</v>
      </c>
      <c r="U2206" s="1"/>
      <c r="W2206" s="0" t="e">
        <f aca="false">SUBSTITUTE(IF(AND(T2206="--",FIND("STD",E2206),FIND("fn",C2206)&gt;0,FIND("ITM_",P2206),I2206="CAT_FNCT"),E2206,""),"""","")</f>
        <v>#VALUE!</v>
      </c>
    </row>
    <row r="2207" customFormat="false" ht="15.75" hidden="false" customHeight="false" outlineLevel="0" collapsed="false">
      <c r="A2207" s="23" t="n">
        <f aca="false">IF(B2207=INT(B2207),ROW(),"")</f>
        <v>2207</v>
      </c>
      <c r="B2207" s="24" t="n">
        <f aca="false">IF(AND(MID(C2207,2,1)&lt;&gt;"/",MID(C2207,1,1)="/"),INT(B2206)+1,B2206+0.01)</f>
        <v>2163</v>
      </c>
      <c r="C2207" s="25" t="s">
        <v>5296</v>
      </c>
      <c r="D2207" s="26" t="s">
        <v>5277</v>
      </c>
      <c r="E2207" s="26" t="s">
        <v>5276</v>
      </c>
      <c r="F2207" s="26" t="s">
        <v>5276</v>
      </c>
      <c r="G2207" s="47" t="n">
        <v>0</v>
      </c>
      <c r="H2207" s="47" t="n">
        <v>0</v>
      </c>
      <c r="I2207" s="44" t="s">
        <v>4</v>
      </c>
      <c r="J2207" s="17" t="s">
        <v>5</v>
      </c>
      <c r="K2207" s="27" t="s">
        <v>6</v>
      </c>
      <c r="L2207" s="28" t="s">
        <v>7</v>
      </c>
      <c r="M2207" s="28" t="s">
        <v>244</v>
      </c>
      <c r="N2207" s="28" t="s">
        <v>3700</v>
      </c>
      <c r="O2207" s="28"/>
      <c r="P2207" s="230" t="s">
        <v>5297</v>
      </c>
      <c r="Q2207" s="21"/>
      <c r="R2207" s="1"/>
      <c r="S2207" s="1" t="str">
        <f aca="false">IF(E2207=F2207,"","NOT EQUAL")</f>
        <v/>
      </c>
      <c r="T2207" s="1" t="str">
        <f aca="false">IF(ISNA(VLOOKUP(P2207,'NEW XEQM.c'!D:D,1,0)),"--",VLOOKUP(P2207,'NEW XEQM.c'!D:G,3,0))</f>
        <v>FPSEP</v>
      </c>
      <c r="U2207" s="1"/>
      <c r="W2207" s="0" t="e">
        <f aca="false">SUBSTITUTE(IF(AND(T2207="--",FIND("STD",E2207),FIND("fn",C2207)&gt;0,FIND("ITM_",P2207),I2207="CAT_FNCT"),E2207,""),"""","")</f>
        <v>#VALUE!</v>
      </c>
    </row>
    <row r="2208" customFormat="false" ht="15.75" hidden="false" customHeight="false" outlineLevel="0" collapsed="false">
      <c r="A2208" s="23" t="n">
        <f aca="false">IF(B2208=INT(B2208),ROW(),"")</f>
        <v>2208</v>
      </c>
      <c r="B2208" s="24" t="n">
        <f aca="false">IF(AND(MID(C2208,2,1)&lt;&gt;"/",MID(C2208,1,1)="/"),INT(B2207)+1,B2207+0.01)</f>
        <v>2164</v>
      </c>
      <c r="C2208" s="25" t="s">
        <v>4685</v>
      </c>
      <c r="D2208" s="26" t="s">
        <v>5298</v>
      </c>
      <c r="E2208" s="26" t="s">
        <v>5299</v>
      </c>
      <c r="F2208" s="26" t="s">
        <v>5299</v>
      </c>
      <c r="G2208" s="47" t="n">
        <v>0</v>
      </c>
      <c r="H2208" s="47" t="n">
        <v>0</v>
      </c>
      <c r="I2208" s="30" t="s">
        <v>20</v>
      </c>
      <c r="J2208" s="17" t="s">
        <v>5</v>
      </c>
      <c r="K2208" s="18" t="s">
        <v>6</v>
      </c>
      <c r="L2208" s="19" t="s">
        <v>7</v>
      </c>
      <c r="M2208" s="28" t="s">
        <v>244</v>
      </c>
      <c r="N2208" s="28"/>
      <c r="O2208" s="28"/>
      <c r="P2208" s="20" t="s">
        <v>5300</v>
      </c>
      <c r="Q2208" s="21"/>
      <c r="R2208" s="1"/>
      <c r="S2208" s="1" t="str">
        <f aca="false">IF(E2208=F2208,"","NOT EQUAL")</f>
        <v/>
      </c>
      <c r="T2208" s="1" t="str">
        <f aca="false">IF(ISNA(VLOOKUP(P2208,'NEW XEQM.c'!D:D,1,0)),"--",VLOOKUP(P2208,'NEW XEQM.c'!D:G,3,0))</f>
        <v>--</v>
      </c>
      <c r="U2208" s="1"/>
      <c r="W2208" s="0" t="e">
        <f aca="false">SUBSTITUTE(IF(AND(T2208="--",FIND("STD",E2208),FIND("fn",C2208)&gt;0,FIND("ITM_",P2208),I2208="CAT_FNCT"),E2208,""),"""","")</f>
        <v>#VALUE!</v>
      </c>
    </row>
    <row r="2209" customFormat="false" ht="15.75" hidden="false" customHeight="false" outlineLevel="0" collapsed="false">
      <c r="A2209" s="23" t="n">
        <f aca="false">IF(B2209=INT(B2209),ROW(),"")</f>
        <v>2209</v>
      </c>
      <c r="B2209" s="24" t="n">
        <f aca="false">IF(AND(MID(C2209,2,1)&lt;&gt;"/",MID(C2209,1,1)="/"),INT(B2208)+1,B2208+0.01)</f>
        <v>2165</v>
      </c>
      <c r="C2209" s="25" t="s">
        <v>4685</v>
      </c>
      <c r="D2209" s="26" t="s">
        <v>5301</v>
      </c>
      <c r="E2209" s="26" t="s">
        <v>5302</v>
      </c>
      <c r="F2209" s="26" t="s">
        <v>5302</v>
      </c>
      <c r="G2209" s="47" t="n">
        <v>0</v>
      </c>
      <c r="H2209" s="47" t="n">
        <v>0</v>
      </c>
      <c r="I2209" s="30" t="s">
        <v>20</v>
      </c>
      <c r="J2209" s="17" t="s">
        <v>5</v>
      </c>
      <c r="K2209" s="18" t="s">
        <v>6</v>
      </c>
      <c r="L2209" s="19" t="s">
        <v>7</v>
      </c>
      <c r="M2209" s="28" t="s">
        <v>244</v>
      </c>
      <c r="N2209" s="28"/>
      <c r="O2209" s="28"/>
      <c r="P2209" s="20" t="s">
        <v>5303</v>
      </c>
      <c r="Q2209" s="21"/>
      <c r="R2209" s="1"/>
      <c r="S2209" s="1" t="str">
        <f aca="false">IF(E2209=F2209,"","NOT EQUAL")</f>
        <v/>
      </c>
      <c r="T2209" s="1" t="str">
        <f aca="false">IF(ISNA(VLOOKUP(P2209,'NEW XEQM.c'!D:D,1,0)),"--",VLOOKUP(P2209,'NEW XEQM.c'!D:G,3,0))</f>
        <v>--</v>
      </c>
      <c r="U2209" s="1"/>
      <c r="W2209" s="0" t="e">
        <f aca="false">SUBSTITUTE(IF(AND(T2209="--",FIND("STD",E2209),FIND("fn",C2209)&gt;0,FIND("ITM_",P2209),I2209="CAT_FNCT"),E2209,""),"""","")</f>
        <v>#VALUE!</v>
      </c>
    </row>
    <row r="2210" customFormat="false" ht="15.75" hidden="false" customHeight="false" outlineLevel="0" collapsed="false">
      <c r="A2210" s="23" t="n">
        <f aca="false">IF(B2210=INT(B2210),ROW(),"")</f>
        <v>2210</v>
      </c>
      <c r="B2210" s="24" t="n">
        <f aca="false">IF(AND(MID(C2210,2,1)&lt;&gt;"/",MID(C2210,1,1)="/"),INT(B2209)+1,B2209+0.01)</f>
        <v>2166</v>
      </c>
      <c r="C2210" s="25" t="s">
        <v>4685</v>
      </c>
      <c r="D2210" s="26" t="s">
        <v>5304</v>
      </c>
      <c r="E2210" s="26" t="s">
        <v>5305</v>
      </c>
      <c r="F2210" s="26" t="s">
        <v>5305</v>
      </c>
      <c r="G2210" s="47" t="n">
        <v>0</v>
      </c>
      <c r="H2210" s="47" t="n">
        <v>0</v>
      </c>
      <c r="I2210" s="30" t="s">
        <v>20</v>
      </c>
      <c r="J2210" s="17" t="s">
        <v>5</v>
      </c>
      <c r="K2210" s="18" t="s">
        <v>6</v>
      </c>
      <c r="L2210" s="19" t="s">
        <v>7</v>
      </c>
      <c r="M2210" s="28" t="s">
        <v>244</v>
      </c>
      <c r="N2210" s="28"/>
      <c r="O2210" s="28"/>
      <c r="P2210" s="20" t="s">
        <v>5306</v>
      </c>
      <c r="Q2210" s="21"/>
      <c r="R2210" s="1"/>
      <c r="S2210" s="1" t="str">
        <f aca="false">IF(E2210=F2210,"","NOT EQUAL")</f>
        <v/>
      </c>
      <c r="T2210" s="1" t="str">
        <f aca="false">IF(ISNA(VLOOKUP(P2210,'NEW XEQM.c'!D:D,1,0)),"--",VLOOKUP(P2210,'NEW XEQM.c'!D:G,3,0))</f>
        <v>--</v>
      </c>
      <c r="U2210" s="1"/>
      <c r="W2210" s="0" t="e">
        <f aca="false">SUBSTITUTE(IF(AND(T2210="--",FIND("STD",E2210),FIND("fn",C2210)&gt;0,FIND("ITM_",P2210),I2210="CAT_FNCT"),E2210,""),"""","")</f>
        <v>#VALUE!</v>
      </c>
    </row>
    <row r="2211" customFormat="false" ht="15.75" hidden="false" customHeight="false" outlineLevel="0" collapsed="false">
      <c r="A2211" s="23" t="n">
        <f aca="false">IF(B2211=INT(B2211),ROW(),"")</f>
        <v>2211</v>
      </c>
      <c r="B2211" s="24" t="n">
        <f aca="false">IF(AND(MID(C2211,2,1)&lt;&gt;"/",MID(C2211,1,1)="/"),INT(B2210)+1,B2210+0.01)</f>
        <v>2167</v>
      </c>
      <c r="C2211" s="53" t="s">
        <v>1376</v>
      </c>
      <c r="D2211" s="53" t="s">
        <v>5307</v>
      </c>
      <c r="E2211" s="54" t="s">
        <v>4427</v>
      </c>
      <c r="F2211" s="54" t="s">
        <v>2638</v>
      </c>
      <c r="G2211" s="55" t="n">
        <v>0</v>
      </c>
      <c r="H2211" s="55" t="n">
        <v>0</v>
      </c>
      <c r="I2211" s="56" t="s">
        <v>4</v>
      </c>
      <c r="J2211" s="54" t="s">
        <v>5</v>
      </c>
      <c r="K2211" s="57" t="s">
        <v>6</v>
      </c>
      <c r="L2211" s="58" t="s">
        <v>7</v>
      </c>
      <c r="M2211" s="58" t="s">
        <v>244</v>
      </c>
      <c r="N2211" s="28" t="s">
        <v>3700</v>
      </c>
      <c r="O2211" s="58"/>
      <c r="P2211" s="59" t="s">
        <v>5307</v>
      </c>
      <c r="Q2211" s="21"/>
      <c r="R2211" s="1"/>
      <c r="S2211" s="1" t="str">
        <f aca="false">IF(E2211=F2211,"","NOT EQUAL")</f>
        <v>NOT EQUAL</v>
      </c>
      <c r="T2211" s="1" t="str">
        <f aca="false">IF(ISNA(VLOOKUP(P2211,'NEW XEQM.c'!D:D,1,0)),"--",VLOOKUP(P2211,'NEW XEQM.c'!D:G,3,0))</f>
        <v>--</v>
      </c>
      <c r="U2211" s="1" t="s">
        <v>3661</v>
      </c>
      <c r="W2211" s="0" t="e">
        <f aca="false">SUBSTITUTE(IF(AND(T2211="--",FIND("STD",E2211),FIND("fn",C2211)&gt;0,FIND("ITM_",P2211),I2211="CAT_FNCT"),E2211,""),"""","")</f>
        <v>#VALUE!</v>
      </c>
    </row>
    <row r="2212" customFormat="false" ht="15.75" hidden="false" customHeight="false" outlineLevel="0" collapsed="false">
      <c r="A2212" s="23" t="n">
        <f aca="false">IF(B2212=INT(B2212),ROW(),"")</f>
        <v>2212</v>
      </c>
      <c r="B2212" s="24" t="n">
        <f aca="false">IF(AND(MID(C2212,2,1)&lt;&gt;"/",MID(C2212,1,1)="/"),INT(B2211)+1,B2211+0.01)</f>
        <v>2168</v>
      </c>
      <c r="C2212" s="53" t="s">
        <v>1376</v>
      </c>
      <c r="D2212" s="53" t="s">
        <v>5308</v>
      </c>
      <c r="E2212" s="54" t="s">
        <v>5309</v>
      </c>
      <c r="F2212" s="54" t="s">
        <v>5309</v>
      </c>
      <c r="G2212" s="55" t="n">
        <v>0</v>
      </c>
      <c r="H2212" s="55" t="n">
        <v>0</v>
      </c>
      <c r="I2212" s="56" t="s">
        <v>4</v>
      </c>
      <c r="J2212" s="54" t="s">
        <v>5</v>
      </c>
      <c r="K2212" s="57" t="s">
        <v>6</v>
      </c>
      <c r="L2212" s="58" t="s">
        <v>7</v>
      </c>
      <c r="M2212" s="58" t="s">
        <v>244</v>
      </c>
      <c r="N2212" s="28" t="s">
        <v>3700</v>
      </c>
      <c r="O2212" s="58"/>
      <c r="P2212" s="59" t="s">
        <v>5308</v>
      </c>
      <c r="Q2212" s="21"/>
      <c r="R2212" s="1"/>
      <c r="S2212" s="1" t="str">
        <f aca="false">IF(E2212=F2212,"","NOT EQUAL")</f>
        <v/>
      </c>
      <c r="T2212" s="1" t="str">
        <f aca="false">IF(ISNA(VLOOKUP(P2212,'NEW XEQM.c'!D:D,1,0)),"--",VLOOKUP(P2212,'NEW XEQM.c'!D:G,3,0))</f>
        <v>--</v>
      </c>
      <c r="U2212" s="1" t="s">
        <v>3661</v>
      </c>
      <c r="W2212" s="0" t="e">
        <f aca="false">SUBSTITUTE(IF(AND(T2212="--",FIND("STD",E2212),FIND("fn",C2212)&gt;0,FIND("ITM_",P2212),I2212="CAT_FNCT"),E2212,""),"""","")</f>
        <v>#VALUE!</v>
      </c>
    </row>
    <row r="2213" customFormat="false" ht="15.75" hidden="false" customHeight="false" outlineLevel="0" collapsed="false">
      <c r="A2213" s="23" t="n">
        <f aca="false">IF(B2213=INT(B2213),ROW(),"")</f>
        <v>2213</v>
      </c>
      <c r="B2213" s="24" t="n">
        <f aca="false">IF(AND(MID(C2213,2,1)&lt;&gt;"/",MID(C2213,1,1)="/"),INT(B2212)+1,B2212+0.01)</f>
        <v>2169</v>
      </c>
      <c r="C2213" s="0" t="s">
        <v>5310</v>
      </c>
      <c r="D2213" s="0" t="s">
        <v>736</v>
      </c>
      <c r="E2213" s="77" t="str">
        <f aca="false">SUBSTITUTE(SUBSTITUTE(MID(F2213,1,FIND("STD_RIGHT",F2213)-1)&amp;"STD_RIGHT_ARROW " &amp; MID(INDEX($F$3:$F$10007,MATCH(B2213+IF(C2213=C2214,1,IF(C2213=C2215,2,IF(C2213=C2216,3,IF(C2213=C2212,-1,IF(C2213=C2211,-2,IF(C2213=C2210,-3,0)))))),$B$3:$B$10007,0)),1,-1+FIND("STD_RIGHT",INDEX($F$3:$F$10007,MATCH(B2213+IF(C2213=C2214,1,IF(C2213=C2215,2,IF(C2213=C2216,3,IF(C2213=C2212,-1,IF(C2213=C2211,-2,IF(C2213=C2210,-3,0)))))),$B$3:$B$10007,0)))-1),"100km","hkm"),"kWh","U")</f>
        <v>"nmi" STD_RIGHT_ARROW "mi."</v>
      </c>
      <c r="F2213" s="74" t="s">
        <v>5311</v>
      </c>
      <c r="G2213" s="15" t="n">
        <v>0</v>
      </c>
      <c r="H2213" s="15" t="n">
        <v>0</v>
      </c>
      <c r="I2213" s="30" t="s">
        <v>4</v>
      </c>
      <c r="J2213" s="17" t="s">
        <v>21</v>
      </c>
      <c r="K2213" s="18" t="s">
        <v>22</v>
      </c>
      <c r="L2213" s="19" t="s">
        <v>7</v>
      </c>
      <c r="M2213" s="28" t="s">
        <v>8</v>
      </c>
      <c r="N2213" s="79" t="str">
        <f aca="false">IF(AND(C2213=C2212,D2213=D2212),"CAT_DUPL","CAT_FNCT")</f>
        <v>CAT_FNCT</v>
      </c>
      <c r="O2213" s="28"/>
      <c r="P2213" s="80" t="s">
        <v>5312</v>
      </c>
      <c r="Q2213" s="21"/>
      <c r="R2213" s="1"/>
      <c r="S2213" s="1" t="str">
        <f aca="false">IF(E2213=F2213,"","NOT EQUAL")</f>
        <v/>
      </c>
      <c r="T2213" s="1" t="str">
        <f aca="false">IF(ISNA(VLOOKUP(P2213,'NEW XEQM.c'!D:D,1,0)),"--",VLOOKUP(P2213,'NEW XEQM.c'!D:G,3,0))</f>
        <v>--</v>
      </c>
      <c r="U2213" s="1"/>
      <c r="W2213" s="0" t="str">
        <f aca="false">SUBSTITUTE(IF(AND(T2213="--",FIND("STD",E2213),FIND("fn",C2213)&gt;0,FIND("ITM_",P2213),I2213="CAT_FNCT"),E2213,""),"""","")</f>
        <v/>
      </c>
    </row>
    <row r="2214" customFormat="false" ht="15.75" hidden="false" customHeight="false" outlineLevel="0" collapsed="false">
      <c r="A2214" s="23" t="n">
        <f aca="false">IF(B2214=INT(B2214),ROW(),"")</f>
        <v>2214</v>
      </c>
      <c r="B2214" s="24" t="n">
        <f aca="false">IF(AND(MID(C2214,2,1)&lt;&gt;"/",MID(C2214,1,1)="/"),INT(B2213)+1,B2213+0.01)</f>
        <v>2170</v>
      </c>
      <c r="C2214" s="0" t="s">
        <v>5310</v>
      </c>
      <c r="D2214" s="0" t="s">
        <v>739</v>
      </c>
      <c r="E2214" s="77" t="str">
        <f aca="false">SUBSTITUTE(SUBSTITUTE(MID(F2214,1,FIND("STD_RIGHT",F2214)-1)&amp;"STD_RIGHT_ARROW " &amp; MID(INDEX($F$3:$F$10007,MATCH(B2214+IF(C2214=C2215,1,IF(C2214=C2216,2,IF(C2214=C2217,3,IF(C2214=C2213,-1,IF(C2214=C2212,-2,IF(C2214=C2211,-3,0)))))),$B$3:$B$10007,0)),1,-1+FIND("STD_RIGHT",INDEX($F$3:$F$10007,MATCH(B2214+IF(C2214=C2215,1,IF(C2214=C2216,2,IF(C2214=C2217,3,IF(C2214=C2213,-1,IF(C2214=C2212,-2,IF(C2214=C2211,-3,0)))))),$B$3:$B$10007,0)))-1),"100km","hkm"),"kWh","U")</f>
        <v>"mi." STD_RIGHT_ARROW "nmi"</v>
      </c>
      <c r="F2214" s="74" t="s">
        <v>5313</v>
      </c>
      <c r="G2214" s="15" t="n">
        <v>0</v>
      </c>
      <c r="H2214" s="15" t="n">
        <v>0</v>
      </c>
      <c r="I2214" s="30" t="s">
        <v>4</v>
      </c>
      <c r="J2214" s="17" t="s">
        <v>21</v>
      </c>
      <c r="K2214" s="18" t="s">
        <v>22</v>
      </c>
      <c r="L2214" s="19" t="s">
        <v>7</v>
      </c>
      <c r="M2214" s="28" t="s">
        <v>8</v>
      </c>
      <c r="N2214" s="79" t="str">
        <f aca="false">IF(AND(C2214=C2213,D2214=D2213),"CAT_DUPL","CAT_FNCT")</f>
        <v>CAT_FNCT</v>
      </c>
      <c r="O2214" s="28"/>
      <c r="P2214" s="80" t="s">
        <v>5314</v>
      </c>
      <c r="Q2214" s="21"/>
      <c r="R2214" s="1"/>
      <c r="S2214" s="1" t="str">
        <f aca="false">IF(E2214=F2214,"","NOT EQUAL")</f>
        <v/>
      </c>
      <c r="T2214" s="1" t="str">
        <f aca="false">IF(ISNA(VLOOKUP(P2214,'NEW XEQM.c'!D:D,1,0)),"--",VLOOKUP(P2214,'NEW XEQM.c'!D:G,3,0))</f>
        <v>--</v>
      </c>
      <c r="U2214" s="1"/>
      <c r="W2214" s="0" t="str">
        <f aca="false">SUBSTITUTE(IF(AND(T2214="--",FIND("STD",E2214),FIND("fn",C2214)&gt;0,FIND("ITM_",P2214),I2214="CAT_FNCT"),E2214,""),"""","")</f>
        <v/>
      </c>
    </row>
    <row r="2215" customFormat="false" ht="15.75" hidden="false" customHeight="false" outlineLevel="0" collapsed="false">
      <c r="A2215" s="23" t="n">
        <f aca="false">IF(B2215=INT(B2215),ROW(),"")</f>
        <v>2215</v>
      </c>
      <c r="B2215" s="24" t="n">
        <f aca="false">IF(AND(MID(C2215,2,1)&lt;&gt;"/",MID(C2215,1,1)="/"),INT(B2214)+1,B2214+0.01)</f>
        <v>2171</v>
      </c>
      <c r="C2215" s="0" t="s">
        <v>5315</v>
      </c>
      <c r="D2215" s="0" t="s">
        <v>736</v>
      </c>
      <c r="E2215" s="77" t="str">
        <f aca="false">SUBSTITUTE(SUBSTITUTE(MID(F2215,1,FIND("STD_RIGHT",F2215)-1)&amp;"STD_RIGHT_ARROW " &amp; MID(INDEX($F$3:$F$10007,MATCH(B2215+IF(C2215=C2216,1,IF(C2215=C2217,2,IF(C2215=C2218,3,IF(C2215=C2214,-1,IF(C2215=C2213,-2,IF(C2215=C2212,-3,0)))))),$B$3:$B$10007,0)),1,-1+FIND("STD_RIGHT",INDEX($F$3:$F$10007,MATCH(B2215+IF(C2215=C2216,1,IF(C2215=C2217,2,IF(C2215=C2218,3,IF(C2215=C2214,-1,IF(C2215=C2213,-2,IF(C2215=C2212,-3,0)))))),$B$3:$B$10007,0)))-1),"100km","hkm"),"kWh","U")</f>
        <v>"fur" STD_RIGHT_ARROW "m"</v>
      </c>
      <c r="F2215" s="205" t="s">
        <v>5316</v>
      </c>
      <c r="G2215" s="15" t="n">
        <v>0</v>
      </c>
      <c r="H2215" s="15" t="n">
        <v>0</v>
      </c>
      <c r="I2215" s="30" t="s">
        <v>4</v>
      </c>
      <c r="J2215" s="17" t="s">
        <v>21</v>
      </c>
      <c r="K2215" s="18" t="s">
        <v>22</v>
      </c>
      <c r="L2215" s="19" t="s">
        <v>7</v>
      </c>
      <c r="M2215" s="28" t="s">
        <v>8</v>
      </c>
      <c r="N2215" s="79" t="str">
        <f aca="false">IF(AND(C2215=C2214,D2215=D2214),"CAT_DUPL","CAT_FNCT")</f>
        <v>CAT_FNCT</v>
      </c>
      <c r="O2215" s="28"/>
      <c r="P2215" s="80" t="s">
        <v>5317</v>
      </c>
      <c r="Q2215" s="21"/>
      <c r="R2215" s="1"/>
      <c r="S2215" s="1" t="str">
        <f aca="false">IF(E2215=F2215,"","NOT EQUAL")</f>
        <v/>
      </c>
      <c r="T2215" s="1" t="str">
        <f aca="false">IF(ISNA(VLOOKUP(P2215,'NEW XEQM.c'!D:D,1,0)),"--",VLOOKUP(P2215,'NEW XEQM.c'!D:G,3,0))</f>
        <v>--</v>
      </c>
      <c r="U2215" s="1"/>
      <c r="W2215" s="0" t="str">
        <f aca="false">SUBSTITUTE(IF(AND(T2215="--",FIND("STD",E2215),FIND("fn",C2215)&gt;0,FIND("ITM_",P2215),I2215="CAT_FNCT"),E2215,""),"""","")</f>
        <v/>
      </c>
    </row>
    <row r="2216" customFormat="false" ht="15.75" hidden="false" customHeight="false" outlineLevel="0" collapsed="false">
      <c r="A2216" s="23" t="n">
        <f aca="false">IF(B2216=INT(B2216),ROW(),"")</f>
        <v>2216</v>
      </c>
      <c r="B2216" s="24" t="n">
        <f aca="false">IF(AND(MID(C2216,2,1)&lt;&gt;"/",MID(C2216,1,1)="/"),INT(B2215)+1,B2215+0.01)</f>
        <v>2172</v>
      </c>
      <c r="C2216" s="0" t="s">
        <v>5315</v>
      </c>
      <c r="D2216" s="0" t="s">
        <v>739</v>
      </c>
      <c r="E2216" s="77" t="str">
        <f aca="false">SUBSTITUTE(SUBSTITUTE(MID(F2216,1,FIND("STD_RIGHT",F2216)-1)&amp;"STD_RIGHT_ARROW " &amp; MID(INDEX($F$3:$F$10007,MATCH(B2216+IF(C2216=C2217,1,IF(C2216=C2218,2,IF(C2216=C2219,3,IF(C2216=C2215,-1,IF(C2216=C2214,-2,IF(C2216=C2213,-3,0)))))),$B$3:$B$10007,0)),1,-1+FIND("STD_RIGHT",INDEX($F$3:$F$10007,MATCH(B2216+IF(C2216=C2217,1,IF(C2216=C2218,2,IF(C2216=C2219,3,IF(C2216=C2215,-1,IF(C2216=C2214,-2,IF(C2216=C2213,-3,0)))))),$B$3:$B$10007,0)))-1),"100km","hkm"),"kWh","U")</f>
        <v>"m" STD_RIGHT_ARROW "fur"</v>
      </c>
      <c r="F2216" s="205" t="s">
        <v>5318</v>
      </c>
      <c r="G2216" s="15" t="n">
        <v>0</v>
      </c>
      <c r="H2216" s="15" t="n">
        <v>0</v>
      </c>
      <c r="I2216" s="30" t="s">
        <v>4</v>
      </c>
      <c r="J2216" s="17" t="s">
        <v>21</v>
      </c>
      <c r="K2216" s="18" t="s">
        <v>22</v>
      </c>
      <c r="L2216" s="19" t="s">
        <v>7</v>
      </c>
      <c r="M2216" s="28" t="s">
        <v>8</v>
      </c>
      <c r="N2216" s="79" t="str">
        <f aca="false">IF(AND(C2216=C2215,D2216=D2215),"CAT_DUPL","CAT_FNCT")</f>
        <v>CAT_FNCT</v>
      </c>
      <c r="O2216" s="28"/>
      <c r="P2216" s="80" t="s">
        <v>5319</v>
      </c>
      <c r="Q2216" s="21"/>
      <c r="R2216" s="1"/>
      <c r="S2216" s="1" t="str">
        <f aca="false">IF(E2216=F2216,"","NOT EQUAL")</f>
        <v/>
      </c>
      <c r="T2216" s="1" t="str">
        <f aca="false">IF(ISNA(VLOOKUP(P2216,'NEW XEQM.c'!D:D,1,0)),"--",VLOOKUP(P2216,'NEW XEQM.c'!D:G,3,0))</f>
        <v>--</v>
      </c>
      <c r="U2216" s="1"/>
      <c r="W2216" s="0" t="str">
        <f aca="false">SUBSTITUTE(IF(AND(T2216="--",FIND("STD",E2216),FIND("fn",C2216)&gt;0,FIND("ITM_",P2216),I2216="CAT_FNCT"),E2216,""),"""","")</f>
        <v/>
      </c>
    </row>
    <row r="2217" customFormat="false" ht="15.75" hidden="false" customHeight="false" outlineLevel="0" collapsed="false">
      <c r="A2217" s="23" t="n">
        <f aca="false">IF(B2217=INT(B2217),ROW(),"")</f>
        <v>2217</v>
      </c>
      <c r="B2217" s="24" t="n">
        <f aca="false">IF(AND(MID(C2217,2,1)&lt;&gt;"/",MID(C2217,1,1)="/"),INT(B2216)+1,B2216+0.01)</f>
        <v>2173</v>
      </c>
      <c r="C2217" s="0" t="s">
        <v>5320</v>
      </c>
      <c r="D2217" s="0" t="s">
        <v>736</v>
      </c>
      <c r="E2217" s="77" t="str">
        <f aca="false">SUBSTITUTE(SUBSTITUTE(MID(F2217,1,FIND("STD_RIGHT",F2217)-1)&amp;"STD_RIGHT_ARROW " &amp; MID(INDEX($F$3:$F$10007,MATCH(B2217+IF(C2217=C2218,1,IF(C2217=C2219,2,IF(C2217=C2220,3,IF(C2217=C2216,-1,IF(C2217=C2215,-2,IF(C2217=C2214,-3,0)))))),$B$3:$B$10007,0)),1,-1+FIND("STD_RIGHT",INDEX($F$3:$F$10007,MATCH(B2217+IF(C2217=C2218,1,IF(C2217=C2219,2,IF(C2217=C2220,3,IF(C2217=C2216,-1,IF(C2217=C2215,-2,IF(C2217=C2214,-3,0)))))),$B$3:$B$10007,0)))-1),"100km","hkm"),"kWh","U")</f>
        <v>"ftn" STD_RIGHT_ARROW "s"</v>
      </c>
      <c r="F2217" s="205" t="s">
        <v>5321</v>
      </c>
      <c r="G2217" s="15" t="n">
        <v>0</v>
      </c>
      <c r="H2217" s="15" t="n">
        <v>0</v>
      </c>
      <c r="I2217" s="30" t="s">
        <v>4</v>
      </c>
      <c r="J2217" s="17" t="s">
        <v>21</v>
      </c>
      <c r="K2217" s="18" t="s">
        <v>22</v>
      </c>
      <c r="L2217" s="19" t="s">
        <v>7</v>
      </c>
      <c r="M2217" s="28" t="s">
        <v>8</v>
      </c>
      <c r="N2217" s="79" t="str">
        <f aca="false">IF(AND(C2217=C2216,D2217=D2216),"CAT_DUPL","CAT_FNCT")</f>
        <v>CAT_FNCT</v>
      </c>
      <c r="O2217" s="28"/>
      <c r="P2217" s="80" t="s">
        <v>5322</v>
      </c>
      <c r="Q2217" s="21"/>
      <c r="R2217" s="1"/>
      <c r="S2217" s="1" t="str">
        <f aca="false">IF(E2217=F2217,"","NOT EQUAL")</f>
        <v/>
      </c>
      <c r="T2217" s="1" t="str">
        <f aca="false">IF(ISNA(VLOOKUP(P2217,'NEW XEQM.c'!D:D,1,0)),"--",VLOOKUP(P2217,'NEW XEQM.c'!D:G,3,0))</f>
        <v>--</v>
      </c>
      <c r="U2217" s="1"/>
      <c r="W2217" s="0" t="str">
        <f aca="false">SUBSTITUTE(IF(AND(T2217="--",FIND("STD",E2217),FIND("fn",C2217)&gt;0,FIND("ITM_",P2217),I2217="CAT_FNCT"),E2217,""),"""","")</f>
        <v/>
      </c>
    </row>
    <row r="2218" customFormat="false" ht="15.75" hidden="false" customHeight="false" outlineLevel="0" collapsed="false">
      <c r="A2218" s="23" t="n">
        <f aca="false">IF(B2218=INT(B2218),ROW(),"")</f>
        <v>2218</v>
      </c>
      <c r="B2218" s="24" t="n">
        <f aca="false">IF(AND(MID(C2218,2,1)&lt;&gt;"/",MID(C2218,1,1)="/"),INT(B2217)+1,B2217+0.01)</f>
        <v>2174</v>
      </c>
      <c r="C2218" s="0" t="s">
        <v>5320</v>
      </c>
      <c r="D2218" s="0" t="s">
        <v>739</v>
      </c>
      <c r="E2218" s="77" t="str">
        <f aca="false">SUBSTITUTE(SUBSTITUTE(MID(F2218,1,FIND("STD_RIGHT",F2218)-1)&amp;"STD_RIGHT_ARROW " &amp; MID(INDEX($F$3:$F$10007,MATCH(B2218+IF(C2218=C2219,1,IF(C2218=C2220,2,IF(C2218=C2221,3,IF(C2218=C2217,-1,IF(C2218=C2216,-2,IF(C2218=C2215,-3,0)))))),$B$3:$B$10007,0)),1,-1+FIND("STD_RIGHT",INDEX($F$3:$F$10007,MATCH(B2218+IF(C2218=C2219,1,IF(C2218=C2220,2,IF(C2218=C2221,3,IF(C2218=C2217,-1,IF(C2218=C2216,-2,IF(C2218=C2215,-3,0)))))),$B$3:$B$10007,0)))-1),"100km","hkm"),"kWh","U")</f>
        <v>"s" STD_RIGHT_ARROW "ftn"</v>
      </c>
      <c r="F2218" s="205" t="s">
        <v>5323</v>
      </c>
      <c r="G2218" s="15" t="n">
        <v>0</v>
      </c>
      <c r="H2218" s="15" t="n">
        <v>0</v>
      </c>
      <c r="I2218" s="30" t="s">
        <v>4</v>
      </c>
      <c r="J2218" s="17" t="s">
        <v>21</v>
      </c>
      <c r="K2218" s="18" t="s">
        <v>22</v>
      </c>
      <c r="L2218" s="19" t="s">
        <v>7</v>
      </c>
      <c r="M2218" s="28" t="s">
        <v>8</v>
      </c>
      <c r="N2218" s="79" t="str">
        <f aca="false">IF(AND(C2218=C2217,D2218=D2217),"CAT_DUPL","CAT_FNCT")</f>
        <v>CAT_FNCT</v>
      </c>
      <c r="O2218" s="28"/>
      <c r="P2218" s="80" t="s">
        <v>5324</v>
      </c>
      <c r="Q2218" s="21"/>
      <c r="R2218" s="1"/>
      <c r="S2218" s="1" t="str">
        <f aca="false">IF(E2218=F2218,"","NOT EQUAL")</f>
        <v/>
      </c>
      <c r="T2218" s="1" t="str">
        <f aca="false">IF(ISNA(VLOOKUP(P2218,'NEW XEQM.c'!D:D,1,0)),"--",VLOOKUP(P2218,'NEW XEQM.c'!D:G,3,0))</f>
        <v>--</v>
      </c>
      <c r="U2218" s="1"/>
      <c r="W2218" s="0" t="str">
        <f aca="false">SUBSTITUTE(IF(AND(T2218="--",FIND("STD",E2218),FIND("fn",C2218)&gt;0,FIND("ITM_",P2218),I2218="CAT_FNCT"),E2218,""),"""","")</f>
        <v/>
      </c>
    </row>
    <row r="2219" customFormat="false" ht="15.75" hidden="false" customHeight="false" outlineLevel="0" collapsed="false">
      <c r="A2219" s="23" t="n">
        <f aca="false">IF(B2219=INT(B2219),ROW(),"")</f>
        <v>2219</v>
      </c>
      <c r="B2219" s="24" t="n">
        <f aca="false">IF(AND(MID(C2219,2,1)&lt;&gt;"/",MID(C2219,1,1)="/"),INT(B2218)+1,B2218+0.01)</f>
        <v>2175</v>
      </c>
      <c r="C2219" s="0" t="s">
        <v>5325</v>
      </c>
      <c r="D2219" s="0" t="s">
        <v>736</v>
      </c>
      <c r="E2219" s="77" t="str">
        <f aca="false">SUBSTITUTE(SUBSTITUTE(MID(F2219,1,FIND("STD_RIGHT",F2219)-1)&amp;"STD_RIGHT_ARROW " &amp; MID(INDEX($F$3:$F$10007,MATCH(B2219+IF(C2219=C2220,1,IF(C2219=C2221,2,IF(C2219=C2222,3,IF(C2219=C2218,-1,IF(C2219=C2217,-2,IF(C2219=C2216,-3,0)))))),$B$3:$B$10007,0)),1,-1+FIND("STD_RIGHT",INDEX($F$3:$F$10007,MATCH(B2219+IF(C2219=C2220,1,IF(C2219=C2221,2,IF(C2219=C2222,3,IF(C2219=C2218,-1,IF(C2219=C2217,-2,IF(C2219=C2216,-3,0)))))),$B$3:$B$10007,0)))-1),"100km","hkm"),"kWh","U")</f>
        <v>"fur/ftn" STD_RIGHT_ARROW "m/s"</v>
      </c>
      <c r="F2219" s="205" t="s">
        <v>5326</v>
      </c>
      <c r="G2219" s="15" t="n">
        <v>0</v>
      </c>
      <c r="H2219" s="15" t="n">
        <v>0</v>
      </c>
      <c r="I2219" s="30" t="s">
        <v>4</v>
      </c>
      <c r="J2219" s="17" t="s">
        <v>21</v>
      </c>
      <c r="K2219" s="18" t="s">
        <v>22</v>
      </c>
      <c r="L2219" s="19" t="s">
        <v>7</v>
      </c>
      <c r="M2219" s="28" t="s">
        <v>8</v>
      </c>
      <c r="N2219" s="79" t="str">
        <f aca="false">IF(AND(C2219=C2218,D2219=D2218),"CAT_DUPL","CAT_FNCT")</f>
        <v>CAT_FNCT</v>
      </c>
      <c r="O2219" s="28"/>
      <c r="P2219" s="80" t="s">
        <v>5327</v>
      </c>
      <c r="Q2219" s="21"/>
      <c r="R2219" s="1"/>
      <c r="S2219" s="1" t="str">
        <f aca="false">IF(E2219=F2219,"","NOT EQUAL")</f>
        <v/>
      </c>
      <c r="T2219" s="1" t="str">
        <f aca="false">IF(ISNA(VLOOKUP(P2219,'NEW XEQM.c'!D:D,1,0)),"--",VLOOKUP(P2219,'NEW XEQM.c'!D:G,3,0))</f>
        <v>--</v>
      </c>
      <c r="U2219" s="1"/>
      <c r="W2219" s="0" t="str">
        <f aca="false">SUBSTITUTE(IF(AND(T2219="--",FIND("STD",E2219),FIND("fn",C2219)&gt;0,FIND("ITM_",P2219),I2219="CAT_FNCT"),E2219,""),"""","")</f>
        <v/>
      </c>
    </row>
    <row r="2220" customFormat="false" ht="15.75" hidden="false" customHeight="false" outlineLevel="0" collapsed="false">
      <c r="A2220" s="23" t="n">
        <f aca="false">IF(B2220=INT(B2220),ROW(),"")</f>
        <v>2220</v>
      </c>
      <c r="B2220" s="24" t="n">
        <f aca="false">IF(AND(MID(C2220,2,1)&lt;&gt;"/",MID(C2220,1,1)="/"),INT(B2219)+1,B2219+0.01)</f>
        <v>2176</v>
      </c>
      <c r="C2220" s="0" t="s">
        <v>5325</v>
      </c>
      <c r="D2220" s="0" t="s">
        <v>739</v>
      </c>
      <c r="E2220" s="77" t="str">
        <f aca="false">SUBSTITUTE(SUBSTITUTE(MID(F2220,1,FIND("STD_RIGHT",F2220)-1)&amp;"STD_RIGHT_ARROW " &amp; MID(INDEX($F$3:$F$10007,MATCH(B2220+IF(C2220=C2221,1,IF(C2220=C2222,2,IF(C2220=C2223,3,IF(C2220=C2219,-1,IF(C2220=C2218,-2,IF(C2220=C2217,-3,0)))))),$B$3:$B$10007,0)),1,-1+FIND("STD_RIGHT",INDEX($F$3:$F$10007,MATCH(B2220+IF(C2220=C2221,1,IF(C2220=C2222,2,IF(C2220=C2223,3,IF(C2220=C2219,-1,IF(C2220=C2218,-2,IF(C2220=C2217,-3,0)))))),$B$3:$B$10007,0)))-1),"100km","hkm"),"kWh","U")</f>
        <v>"m/s" STD_RIGHT_ARROW "fur/ftn"</v>
      </c>
      <c r="F2220" s="205" t="s">
        <v>5328</v>
      </c>
      <c r="G2220" s="15" t="n">
        <v>0</v>
      </c>
      <c r="H2220" s="15" t="n">
        <v>0</v>
      </c>
      <c r="I2220" s="30" t="s">
        <v>4</v>
      </c>
      <c r="J2220" s="17" t="s">
        <v>21</v>
      </c>
      <c r="K2220" s="18" t="s">
        <v>22</v>
      </c>
      <c r="L2220" s="19" t="s">
        <v>7</v>
      </c>
      <c r="M2220" s="28" t="s">
        <v>8</v>
      </c>
      <c r="N2220" s="79" t="str">
        <f aca="false">IF(AND(C2220=C2219,D2220=D2219),"CAT_DUPL","CAT_FNCT")</f>
        <v>CAT_FNCT</v>
      </c>
      <c r="O2220" s="28"/>
      <c r="P2220" s="80" t="s">
        <v>5329</v>
      </c>
      <c r="Q2220" s="21"/>
      <c r="R2220" s="1"/>
      <c r="S2220" s="1" t="str">
        <f aca="false">IF(E2220=F2220,"","NOT EQUAL")</f>
        <v/>
      </c>
      <c r="T2220" s="1" t="str">
        <f aca="false">IF(ISNA(VLOOKUP(P2220,'NEW XEQM.c'!D:D,1,0)),"--",VLOOKUP(P2220,'NEW XEQM.c'!D:G,3,0))</f>
        <v>--</v>
      </c>
      <c r="U2220" s="1"/>
      <c r="W2220" s="0" t="str">
        <f aca="false">SUBSTITUTE(IF(AND(T2220="--",FIND("STD",E2220),FIND("fn",C2220)&gt;0,FIND("ITM_",P2220),I2220="CAT_FNCT"),E2220,""),"""","")</f>
        <v/>
      </c>
    </row>
    <row r="2221" customFormat="false" ht="15.75" hidden="false" customHeight="false" outlineLevel="0" collapsed="false">
      <c r="A2221" s="23" t="n">
        <f aca="false">IF(B2221=INT(B2221),ROW(),"")</f>
        <v>2221</v>
      </c>
      <c r="B2221" s="24" t="n">
        <f aca="false">IF(AND(MID(C2221,2,1)&lt;&gt;"/",MID(C2221,1,1)="/"),INT(B2220)+1,B2220+0.01)</f>
        <v>2177</v>
      </c>
      <c r="C2221" s="0" t="s">
        <v>5330</v>
      </c>
      <c r="D2221" s="0" t="s">
        <v>736</v>
      </c>
      <c r="E2221" s="77" t="str">
        <f aca="false">SUBSTITUTE(SUBSTITUTE(MID(F2221,1,FIND("STD_RIGHT",F2221)-1)&amp;"STD_RIGHT_ARROW " &amp; MID(INDEX($F$3:$F$10007,MATCH(B2221+IF(C2221=C2222,1,IF(C2221=C2223,2,IF(C2221=C2224,3,IF(C2221=C2220,-1,IF(C2221=C2219,-2,IF(C2221=C2218,-3,0)))))),$B$3:$B$10007,0)),1,-1+FIND("STD_RIGHT",INDEX($F$3:$F$10007,MATCH(B2221+IF(C2221=C2222,1,IF(C2221=C2223,2,IF(C2221=C2224,3,IF(C2221=C2220,-1,IF(C2221=C2219,-2,IF(C2221=C2218,-3,0)))))),$B$3:$B$10007,0)))-1),"100km","hkm"),"kWh","U")</f>
        <v>"brds" STD_RIGHT_ARROW "m"</v>
      </c>
      <c r="F2221" s="205" t="s">
        <v>5331</v>
      </c>
      <c r="G2221" s="15" t="n">
        <v>0</v>
      </c>
      <c r="H2221" s="15" t="n">
        <v>0</v>
      </c>
      <c r="I2221" s="30" t="s">
        <v>4</v>
      </c>
      <c r="J2221" s="17" t="s">
        <v>21</v>
      </c>
      <c r="K2221" s="18" t="s">
        <v>22</v>
      </c>
      <c r="L2221" s="19" t="s">
        <v>7</v>
      </c>
      <c r="M2221" s="28" t="s">
        <v>8</v>
      </c>
      <c r="N2221" s="79" t="str">
        <f aca="false">IF(AND(C2221=C2220,D2221=D2220),"CAT_DUPL","CAT_FNCT")</f>
        <v>CAT_FNCT</v>
      </c>
      <c r="O2221" s="28"/>
      <c r="P2221" s="80" t="s">
        <v>5332</v>
      </c>
      <c r="Q2221" s="21"/>
      <c r="R2221" s="1"/>
      <c r="S2221" s="1" t="str">
        <f aca="false">IF(E2221=F2221,"","NOT EQUAL")</f>
        <v/>
      </c>
      <c r="T2221" s="1" t="str">
        <f aca="false">IF(ISNA(VLOOKUP(P2221,'NEW XEQM.c'!D:D,1,0)),"--",VLOOKUP(P2221,'NEW XEQM.c'!D:G,3,0))</f>
        <v>--</v>
      </c>
      <c r="U2221" s="1"/>
      <c r="W2221" s="0" t="str">
        <f aca="false">SUBSTITUTE(IF(AND(T2221="--",FIND("STD",E2221),FIND("fn",C2221)&gt;0,FIND("ITM_",P2221),I2221="CAT_FNCT"),E2221,""),"""","")</f>
        <v/>
      </c>
    </row>
    <row r="2222" customFormat="false" ht="15.75" hidden="false" customHeight="false" outlineLevel="0" collapsed="false">
      <c r="A2222" s="23" t="n">
        <f aca="false">IF(B2222=INT(B2222),ROW(),"")</f>
        <v>2222</v>
      </c>
      <c r="B2222" s="24" t="n">
        <f aca="false">IF(AND(MID(C2222,2,1)&lt;&gt;"/",MID(C2222,1,1)="/"),INT(B2221)+1,B2221+0.01)</f>
        <v>2178</v>
      </c>
      <c r="C2222" s="0" t="s">
        <v>5330</v>
      </c>
      <c r="D2222" s="0" t="s">
        <v>739</v>
      </c>
      <c r="E2222" s="77" t="str">
        <f aca="false">SUBSTITUTE(SUBSTITUTE(MID(F2222,1,FIND("STD_RIGHT",F2222)-1)&amp;"STD_RIGHT_ARROW " &amp; MID(INDEX($F$3:$F$10007,MATCH(B2222+IF(C2222=C2223,1,IF(C2222=C2224,2,IF(C2222=C2225,3,IF(C2222=C2221,-1,IF(C2222=C2220,-2,IF(C2222=C2219,-3,0)))))),$B$3:$B$10007,0)),1,-1+FIND("STD_RIGHT",INDEX($F$3:$F$10007,MATCH(B2222+IF(C2222=C2223,1,IF(C2222=C2224,2,IF(C2222=C2225,3,IF(C2222=C2221,-1,IF(C2222=C2220,-2,IF(C2222=C2219,-3,0)))))),$B$3:$B$10007,0)))-1),"100km","hkm"),"kWh","U")</f>
        <v>"m" STD_RIGHT_ARROW "brds"</v>
      </c>
      <c r="F2222" s="205" t="s">
        <v>5333</v>
      </c>
      <c r="G2222" s="15" t="n">
        <v>0</v>
      </c>
      <c r="H2222" s="15" t="n">
        <v>0</v>
      </c>
      <c r="I2222" s="30" t="s">
        <v>4</v>
      </c>
      <c r="J2222" s="17" t="s">
        <v>21</v>
      </c>
      <c r="K2222" s="18" t="s">
        <v>22</v>
      </c>
      <c r="L2222" s="19" t="s">
        <v>7</v>
      </c>
      <c r="M2222" s="28" t="s">
        <v>8</v>
      </c>
      <c r="N2222" s="79" t="str">
        <f aca="false">IF(AND(C2222=C2221,D2222=D2221),"CAT_DUPL","CAT_FNCT")</f>
        <v>CAT_FNCT</v>
      </c>
      <c r="O2222" s="28"/>
      <c r="P2222" s="80" t="s">
        <v>5334</v>
      </c>
      <c r="Q2222" s="21"/>
      <c r="R2222" s="1"/>
      <c r="S2222" s="1" t="str">
        <f aca="false">IF(E2222=F2222,"","NOT EQUAL")</f>
        <v/>
      </c>
      <c r="T2222" s="1" t="str">
        <f aca="false">IF(ISNA(VLOOKUP(P2222,'NEW XEQM.c'!D:D,1,0)),"--",VLOOKUP(P2222,'NEW XEQM.c'!D:G,3,0))</f>
        <v>--</v>
      </c>
      <c r="U2222" s="1"/>
      <c r="W2222" s="0" t="str">
        <f aca="false">SUBSTITUTE(IF(AND(T2222="--",FIND("STD",E2222),FIND("fn",C2222)&gt;0,FIND("ITM_",P2222),I2222="CAT_FNCT"),E2222,""),"""","")</f>
        <v/>
      </c>
    </row>
    <row r="2223" customFormat="false" ht="15.75" hidden="false" customHeight="false" outlineLevel="0" collapsed="false">
      <c r="A2223" s="23" t="n">
        <f aca="false">IF(B2223=INT(B2223),ROW(),"")</f>
        <v>2223</v>
      </c>
      <c r="B2223" s="24" t="n">
        <f aca="false">IF(AND(MID(C2223,2,1)&lt;&gt;"/",MID(C2223,1,1)="/"),INT(B2222)+1,B2222+0.01)</f>
        <v>2179</v>
      </c>
      <c r="C2223" s="0" t="s">
        <v>5335</v>
      </c>
      <c r="D2223" s="0" t="s">
        <v>736</v>
      </c>
      <c r="E2223" s="77" t="str">
        <f aca="false">SUBSTITUTE(SUBSTITUTE(MID(F2223,1,FIND("STD_RIGHT",F2223)-1)&amp;"STD_RIGHT_ARROW " &amp; MID(INDEX($F$3:$F$10007,MATCH(B2223+IF(C2223=C2224,1,IF(C2223=C2225,2,IF(C2223=C2226,3,IF(C2223=C2222,-1,IF(C2223=C2221,-2,IF(C2223=C2220,-3,0)))))),$B$3:$B$10007,0)),1,-1+FIND("STD_RIGHT",INDEX($F$3:$F$10007,MATCH(B2223+IF(C2223=C2224,1,IF(C2223=C2225,2,IF(C2223=C2226,3,IF(C2223=C2222,-1,IF(C2223=C2221,-2,IF(C2223=C2220,-3,0)))))),$B$3:$B$10007,0)))-1),"100km","hkm"),"kWh","U")</f>
        <v>"fir" STD_RIGHT_ARROW "kg"</v>
      </c>
      <c r="F2223" s="205" t="s">
        <v>5336</v>
      </c>
      <c r="G2223" s="15" t="n">
        <v>0</v>
      </c>
      <c r="H2223" s="15" t="n">
        <v>0</v>
      </c>
      <c r="I2223" s="30" t="s">
        <v>4</v>
      </c>
      <c r="J2223" s="17" t="s">
        <v>21</v>
      </c>
      <c r="K2223" s="18" t="s">
        <v>22</v>
      </c>
      <c r="L2223" s="19" t="s">
        <v>7</v>
      </c>
      <c r="M2223" s="28" t="s">
        <v>8</v>
      </c>
      <c r="N2223" s="79" t="str">
        <f aca="false">IF(AND(C2223=C2222,D2223=D2222),"CAT_DUPL","CAT_FNCT")</f>
        <v>CAT_FNCT</v>
      </c>
      <c r="O2223" s="28"/>
      <c r="P2223" s="80" t="s">
        <v>5337</v>
      </c>
      <c r="Q2223" s="21"/>
      <c r="R2223" s="1"/>
      <c r="S2223" s="1" t="str">
        <f aca="false">IF(E2223=F2223,"","NOT EQUAL")</f>
        <v/>
      </c>
      <c r="T2223" s="1" t="str">
        <f aca="false">IF(ISNA(VLOOKUP(P2223,'NEW XEQM.c'!D:D,1,0)),"--",VLOOKUP(P2223,'NEW XEQM.c'!D:G,3,0))</f>
        <v>--</v>
      </c>
      <c r="U2223" s="1"/>
      <c r="W2223" s="0" t="str">
        <f aca="false">SUBSTITUTE(IF(AND(T2223="--",FIND("STD",E2223),FIND("fn",C2223)&gt;0,FIND("ITM_",P2223),I2223="CAT_FNCT"),E2223,""),"""","")</f>
        <v/>
      </c>
    </row>
    <row r="2224" customFormat="false" ht="15.75" hidden="false" customHeight="false" outlineLevel="0" collapsed="false">
      <c r="A2224" s="23" t="n">
        <f aca="false">IF(B2224=INT(B2224),ROW(),"")</f>
        <v>2224</v>
      </c>
      <c r="B2224" s="24" t="n">
        <f aca="false">IF(AND(MID(C2224,2,1)&lt;&gt;"/",MID(C2224,1,1)="/"),INT(B2223)+1,B2223+0.01)</f>
        <v>2180</v>
      </c>
      <c r="C2224" s="0" t="s">
        <v>5335</v>
      </c>
      <c r="D2224" s="0" t="s">
        <v>739</v>
      </c>
      <c r="E2224" s="77" t="str">
        <f aca="false">SUBSTITUTE(SUBSTITUTE(MID(F2224,1,FIND("STD_RIGHT",F2224)-1)&amp;"STD_RIGHT_ARROW " &amp; MID(INDEX($F$3:$F$10007,MATCH(B2224+IF(C2224=C2225,1,IF(C2224=C2226,2,IF(C2224=C2227,3,IF(C2224=C2223,-1,IF(C2224=C2222,-2,IF(C2224=C2221,-3,0)))))),$B$3:$B$10007,0)),1,-1+FIND("STD_RIGHT",INDEX($F$3:$F$10007,MATCH(B2224+IF(C2224=C2225,1,IF(C2224=C2226,2,IF(C2224=C2227,3,IF(C2224=C2223,-1,IF(C2224=C2222,-2,IF(C2224=C2221,-3,0)))))),$B$3:$B$10007,0)))-1),"100km","hkm"),"kWh","U")</f>
        <v>"kg" STD_RIGHT_ARROW "fir"</v>
      </c>
      <c r="F2224" s="205" t="s">
        <v>5338</v>
      </c>
      <c r="G2224" s="15" t="n">
        <v>0</v>
      </c>
      <c r="H2224" s="15" t="n">
        <v>0</v>
      </c>
      <c r="I2224" s="30" t="s">
        <v>4</v>
      </c>
      <c r="J2224" s="17" t="s">
        <v>21</v>
      </c>
      <c r="K2224" s="18" t="s">
        <v>22</v>
      </c>
      <c r="L2224" s="19" t="s">
        <v>7</v>
      </c>
      <c r="M2224" s="28" t="s">
        <v>8</v>
      </c>
      <c r="N2224" s="79" t="str">
        <f aca="false">IF(AND(C2224=C2223,D2224=D2223),"CAT_DUPL","CAT_FNCT")</f>
        <v>CAT_FNCT</v>
      </c>
      <c r="O2224" s="28"/>
      <c r="P2224" s="80" t="s">
        <v>5339</v>
      </c>
      <c r="Q2224" s="21"/>
      <c r="R2224" s="1"/>
      <c r="S2224" s="1" t="str">
        <f aca="false">IF(E2224=F2224,"","NOT EQUAL")</f>
        <v/>
      </c>
      <c r="T2224" s="1" t="str">
        <f aca="false">IF(ISNA(VLOOKUP(P2224,'NEW XEQM.c'!D:D,1,0)),"--",VLOOKUP(P2224,'NEW XEQM.c'!D:G,3,0))</f>
        <v>--</v>
      </c>
      <c r="U2224" s="1"/>
      <c r="W2224" s="0" t="str">
        <f aca="false">SUBSTITUTE(IF(AND(T2224="--",FIND("STD",E2224),FIND("fn",C2224)&gt;0,FIND("ITM_",P2224),I2224="CAT_FNCT"),E2224,""),"""","")</f>
        <v/>
      </c>
    </row>
    <row r="2225" customFormat="false" ht="15.75" hidden="false" customHeight="false" outlineLevel="0" collapsed="false">
      <c r="A2225" s="23" t="n">
        <f aca="false">IF(B2225=INT(B2225),ROW(),"")</f>
        <v>2225</v>
      </c>
      <c r="B2225" s="24" t="n">
        <f aca="false">IF(AND(MID(C2225,2,1)&lt;&gt;"/",MID(C2225,1,1)="/"),INT(B2224)+1,B2224+0.01)</f>
        <v>2181</v>
      </c>
      <c r="C2225" s="0" t="s">
        <v>5340</v>
      </c>
      <c r="D2225" s="0" t="s">
        <v>736</v>
      </c>
      <c r="E2225" s="77" t="str">
        <f aca="false">SUBSTITUTE(SUBSTITUTE(MID(F2225,1,FIND("STD_RIGHT",F2225)-1)&amp;"STD_RIGHT_ARROW " &amp; MID(INDEX($F$3:$F$10007,MATCH(B2225+IF(C2225=C2226,1,IF(C2225=C2227,2,IF(C2225=C2228,3,IF(C2225=C2224,-1,IF(C2225=C2223,-2,IF(C2225=C2222,-3,0)))))),$B$3:$B$10007,0)),1,-1+FIND("STD_RIGHT",INDEX($F$3:$F$10007,MATCH(B2225+IF(C2225=C2226,1,IF(C2225=C2227,2,IF(C2225=C2228,3,IF(C2225=C2224,-1,IF(C2225=C2223,-2,IF(C2225=C2222,-3,0)))))),$B$3:$B$10007,0)))-1),"100km","hkm"),"kWh","U")</f>
        <v>"fur/ftn" STD_RIGHT_ARROW "km/h"</v>
      </c>
      <c r="F2225" s="205" t="s">
        <v>5341</v>
      </c>
      <c r="G2225" s="15" t="n">
        <v>0</v>
      </c>
      <c r="H2225" s="15" t="n">
        <v>0</v>
      </c>
      <c r="I2225" s="30" t="s">
        <v>4</v>
      </c>
      <c r="J2225" s="17" t="s">
        <v>21</v>
      </c>
      <c r="K2225" s="18" t="s">
        <v>22</v>
      </c>
      <c r="L2225" s="19" t="s">
        <v>7</v>
      </c>
      <c r="M2225" s="28" t="s">
        <v>8</v>
      </c>
      <c r="N2225" s="79" t="str">
        <f aca="false">IF(AND(C2225=C2224,D2225=D2224),"CAT_DUPL","CAT_FNCT")</f>
        <v>CAT_FNCT</v>
      </c>
      <c r="O2225" s="28"/>
      <c r="P2225" s="80" t="s">
        <v>5342</v>
      </c>
      <c r="Q2225" s="21"/>
      <c r="R2225" s="1"/>
      <c r="S2225" s="1" t="str">
        <f aca="false">IF(E2225=F2225,"","NOT EQUAL")</f>
        <v/>
      </c>
      <c r="T2225" s="1" t="str">
        <f aca="false">IF(ISNA(VLOOKUP(P2225,'NEW XEQM.c'!D:D,1,0)),"--",VLOOKUP(P2225,'NEW XEQM.c'!D:G,3,0))</f>
        <v>--</v>
      </c>
      <c r="U2225" s="1"/>
      <c r="W2225" s="0" t="str">
        <f aca="false">SUBSTITUTE(IF(AND(T2225="--",FIND("STD",E2225),FIND("fn",C2225)&gt;0,FIND("ITM_",P2225),I2225="CAT_FNCT"),E2225,""),"""","")</f>
        <v/>
      </c>
    </row>
    <row r="2226" customFormat="false" ht="15.75" hidden="false" customHeight="false" outlineLevel="0" collapsed="false">
      <c r="A2226" s="23" t="n">
        <f aca="false">IF(B2226=INT(B2226),ROW(),"")</f>
        <v>2226</v>
      </c>
      <c r="B2226" s="24" t="n">
        <f aca="false">IF(AND(MID(C2226,2,1)&lt;&gt;"/",MID(C2226,1,1)="/"),INT(B2225)+1,B2225+0.01)</f>
        <v>2182</v>
      </c>
      <c r="C2226" s="0" t="s">
        <v>5340</v>
      </c>
      <c r="D2226" s="0" t="s">
        <v>739</v>
      </c>
      <c r="E2226" s="77" t="str">
        <f aca="false">SUBSTITUTE(SUBSTITUTE(MID(F2226,1,FIND("STD_RIGHT",F2226)-1)&amp;"STD_RIGHT_ARROW " &amp; MID(INDEX($F$3:$F$10007,MATCH(B2226+IF(C2226=C2227,1,IF(C2226=C2228,2,IF(C2226=C2229,3,IF(C2226=C2225,-1,IF(C2226=C2224,-2,IF(C2226=C2223,-3,0)))))),$B$3:$B$10007,0)),1,-1+FIND("STD_RIGHT",INDEX($F$3:$F$10007,MATCH(B2226+IF(C2226=C2227,1,IF(C2226=C2228,2,IF(C2226=C2229,3,IF(C2226=C2225,-1,IF(C2226=C2224,-2,IF(C2226=C2223,-3,0)))))),$B$3:$B$10007,0)))-1),"100km","hkm"),"kWh","U")</f>
        <v>"km/h" STD_RIGHT_ARROW "fur/ftn"</v>
      </c>
      <c r="F2226" s="205" t="s">
        <v>5343</v>
      </c>
      <c r="G2226" s="15" t="n">
        <v>0</v>
      </c>
      <c r="H2226" s="15" t="n">
        <v>0</v>
      </c>
      <c r="I2226" s="30" t="s">
        <v>4</v>
      </c>
      <c r="J2226" s="17" t="s">
        <v>21</v>
      </c>
      <c r="K2226" s="18" t="s">
        <v>22</v>
      </c>
      <c r="L2226" s="19" t="s">
        <v>7</v>
      </c>
      <c r="M2226" s="28" t="s">
        <v>8</v>
      </c>
      <c r="N2226" s="79" t="str">
        <f aca="false">IF(AND(C2226=C2225,D2226=D2225),"CAT_DUPL","CAT_FNCT")</f>
        <v>CAT_FNCT</v>
      </c>
      <c r="O2226" s="28"/>
      <c r="P2226" s="80" t="s">
        <v>5344</v>
      </c>
      <c r="Q2226" s="21"/>
      <c r="R2226" s="1"/>
      <c r="S2226" s="1" t="str">
        <f aca="false">IF(E2226=F2226,"","NOT EQUAL")</f>
        <v/>
      </c>
      <c r="T2226" s="1" t="str">
        <f aca="false">IF(ISNA(VLOOKUP(P2226,'NEW XEQM.c'!D:D,1,0)),"--",VLOOKUP(P2226,'NEW XEQM.c'!D:G,3,0))</f>
        <v>--</v>
      </c>
      <c r="U2226" s="1"/>
      <c r="W2226" s="0" t="str">
        <f aca="false">SUBSTITUTE(IF(AND(T2226="--",FIND("STD",E2226),FIND("fn",C2226)&gt;0,FIND("ITM_",P2226),I2226="CAT_FNCT"),E2226,""),"""","")</f>
        <v/>
      </c>
    </row>
    <row r="2227" customFormat="false" ht="15.75" hidden="false" customHeight="false" outlineLevel="0" collapsed="false">
      <c r="A2227" s="23" t="n">
        <f aca="false">IF(B2227=INT(B2227),ROW(),"")</f>
        <v>2227</v>
      </c>
      <c r="B2227" s="24" t="n">
        <f aca="false">IF(AND(MID(C2227,2,1)&lt;&gt;"/",MID(C2227,1,1)="/"),INT(B2226)+1,B2226+0.01)</f>
        <v>2183</v>
      </c>
      <c r="C2227" s="0" t="s">
        <v>5345</v>
      </c>
      <c r="D2227" s="0" t="s">
        <v>736</v>
      </c>
      <c r="E2227" s="77" t="str">
        <f aca="false">SUBSTITUTE(SUBSTITUTE(MID(F2227,1,FIND("STD_RIGHT",F2227)-1)&amp;"STD_RIGHT_ARROW " &amp; MID(INDEX($F$3:$F$10007,MATCH(B2227+IF(C2227=C2228,1,IF(C2227=C2229,2,IF(C2227=C2230,3,IF(C2227=C2226,-1,IF(C2227=C2225,-2,IF(C2227=C2224,-3,0)))))),$B$3:$B$10007,0)),1,-1+FIND("STD_RIGHT",INDEX($F$3:$F$10007,MATCH(B2227+IF(C2227=C2228,1,IF(C2227=C2229,2,IF(C2227=C2230,3,IF(C2227=C2226,-1,IF(C2227=C2225,-2,IF(C2227=C2224,-3,0)))))),$B$3:$B$10007,0)))-1),"100km","hkm"),"kWh","U")</f>
        <v>"brds" STD_RIGHT_ARROW "in."</v>
      </c>
      <c r="F2227" s="205" t="s">
        <v>5346</v>
      </c>
      <c r="G2227" s="15" t="n">
        <v>0</v>
      </c>
      <c r="H2227" s="15" t="n">
        <v>0</v>
      </c>
      <c r="I2227" s="30" t="s">
        <v>4</v>
      </c>
      <c r="J2227" s="17" t="s">
        <v>21</v>
      </c>
      <c r="K2227" s="18" t="s">
        <v>22</v>
      </c>
      <c r="L2227" s="19" t="s">
        <v>7</v>
      </c>
      <c r="M2227" s="28" t="s">
        <v>8</v>
      </c>
      <c r="N2227" s="79" t="str">
        <f aca="false">IF(AND(C2227=C2226,D2227=D2226),"CAT_DUPL","CAT_FNCT")</f>
        <v>CAT_FNCT</v>
      </c>
      <c r="O2227" s="28"/>
      <c r="P2227" s="80" t="s">
        <v>5347</v>
      </c>
      <c r="Q2227" s="21"/>
      <c r="R2227" s="1"/>
      <c r="S2227" s="1" t="str">
        <f aca="false">IF(E2227=F2227,"","NOT EQUAL")</f>
        <v/>
      </c>
      <c r="T2227" s="1" t="str">
        <f aca="false">IF(ISNA(VLOOKUP(P2227,'NEW XEQM.c'!D:D,1,0)),"--",VLOOKUP(P2227,'NEW XEQM.c'!D:G,3,0))</f>
        <v>--</v>
      </c>
      <c r="U2227" s="1"/>
      <c r="W2227" s="0" t="str">
        <f aca="false">SUBSTITUTE(IF(AND(T2227="--",FIND("STD",E2227),FIND("fn",C2227)&gt;0,FIND("ITM_",P2227),I2227="CAT_FNCT"),E2227,""),"""","")</f>
        <v/>
      </c>
    </row>
    <row r="2228" customFormat="false" ht="15.75" hidden="false" customHeight="false" outlineLevel="0" collapsed="false">
      <c r="A2228" s="23" t="n">
        <f aca="false">IF(B2228=INT(B2228),ROW(),"")</f>
        <v>2228</v>
      </c>
      <c r="B2228" s="24" t="n">
        <f aca="false">IF(AND(MID(C2228,2,1)&lt;&gt;"/",MID(C2228,1,1)="/"),INT(B2227)+1,B2227+0.01)</f>
        <v>2184</v>
      </c>
      <c r="C2228" s="0" t="s">
        <v>5345</v>
      </c>
      <c r="D2228" s="0" t="s">
        <v>739</v>
      </c>
      <c r="E2228" s="77" t="str">
        <f aca="false">SUBSTITUTE(SUBSTITUTE(MID(F2228,1,FIND("STD_RIGHT",F2228)-1)&amp;"STD_RIGHT_ARROW " &amp; MID(INDEX($F$3:$F$10007,MATCH(B2228+IF(C2228=C2229,1,IF(C2228=C2230,2,IF(C2228=C2231,3,IF(C2228=C2227,-1,IF(C2228=C2226,-2,IF(C2228=C2225,-3,0)))))),$B$3:$B$10007,0)),1,-1+FIND("STD_RIGHT",INDEX($F$3:$F$10007,MATCH(B2228+IF(C2228=C2229,1,IF(C2228=C2230,2,IF(C2228=C2231,3,IF(C2228=C2227,-1,IF(C2228=C2226,-2,IF(C2228=C2225,-3,0)))))),$B$3:$B$10007,0)))-1),"100km","hkm"),"kWh","U")</f>
        <v>"in." STD_RIGHT_ARROW "brds"</v>
      </c>
      <c r="F2228" s="205" t="s">
        <v>5348</v>
      </c>
      <c r="G2228" s="15" t="n">
        <v>0</v>
      </c>
      <c r="H2228" s="15" t="n">
        <v>0</v>
      </c>
      <c r="I2228" s="30" t="s">
        <v>4</v>
      </c>
      <c r="J2228" s="17" t="s">
        <v>21</v>
      </c>
      <c r="K2228" s="18" t="s">
        <v>22</v>
      </c>
      <c r="L2228" s="19" t="s">
        <v>7</v>
      </c>
      <c r="M2228" s="28" t="s">
        <v>8</v>
      </c>
      <c r="N2228" s="79" t="str">
        <f aca="false">IF(AND(C2228=C2227,D2228=D2227),"CAT_DUPL","CAT_FNCT")</f>
        <v>CAT_FNCT</v>
      </c>
      <c r="O2228" s="28"/>
      <c r="P2228" s="80" t="s">
        <v>5349</v>
      </c>
      <c r="Q2228" s="21"/>
      <c r="R2228" s="1"/>
      <c r="S2228" s="1" t="str">
        <f aca="false">IF(E2228=F2228,"","NOT EQUAL")</f>
        <v/>
      </c>
      <c r="T2228" s="1" t="str">
        <f aca="false">IF(ISNA(VLOOKUP(P2228,'NEW XEQM.c'!D:D,1,0)),"--",VLOOKUP(P2228,'NEW XEQM.c'!D:G,3,0))</f>
        <v>--</v>
      </c>
      <c r="U2228" s="1"/>
      <c r="W2228" s="0" t="str">
        <f aca="false">SUBSTITUTE(IF(AND(T2228="--",FIND("STD",E2228),FIND("fn",C2228)&gt;0,FIND("ITM_",P2228),I2228="CAT_FNCT"),E2228,""),"""","")</f>
        <v/>
      </c>
    </row>
    <row r="2229" customFormat="false" ht="15.75" hidden="false" customHeight="false" outlineLevel="0" collapsed="false">
      <c r="A2229" s="23" t="n">
        <f aca="false">IF(B2229=INT(B2229),ROW(),"")</f>
        <v>2229</v>
      </c>
      <c r="B2229" s="24" t="n">
        <f aca="false">IF(AND(MID(C2229,2,1)&lt;&gt;"/",MID(C2229,1,1)="/"),INT(B2228)+1,B2228+0.01)</f>
        <v>2185</v>
      </c>
      <c r="C2229" s="0" t="s">
        <v>5350</v>
      </c>
      <c r="D2229" s="0" t="s">
        <v>736</v>
      </c>
      <c r="E2229" s="77" t="str">
        <f aca="false">SUBSTITUTE(SUBSTITUTE(MID(F2229,1,FIND("STD_RIGHT",F2229)-1)&amp;"STD_RIGHT_ARROW " &amp; MID(INDEX($F$3:$F$10007,MATCH(B2229+IF(C2229=C2230,1,IF(C2229=C2231,2,IF(C2229=C2232,3,IF(C2229=C2228,-1,IF(C2229=C2227,-2,IF(C2229=C2226,-3,0)))))),$B$3:$B$10007,0)),1,-1+FIND("STD_RIGHT",INDEX($F$3:$F$10007,MATCH(B2229+IF(C2229=C2230,1,IF(C2229=C2231,2,IF(C2229=C2232,3,IF(C2229=C2228,-1,IF(C2229=C2227,-2,IF(C2229=C2226,-3,0)))))),$B$3:$B$10007,0)))-1),"100km","hkm"),"kWh","U")</f>
        <v>"fir" STD_RIGHT_ARROW "lb."</v>
      </c>
      <c r="F2229" s="205" t="s">
        <v>5351</v>
      </c>
      <c r="G2229" s="15" t="n">
        <v>0</v>
      </c>
      <c r="H2229" s="15" t="n">
        <v>0</v>
      </c>
      <c r="I2229" s="30" t="s">
        <v>4</v>
      </c>
      <c r="J2229" s="17" t="s">
        <v>21</v>
      </c>
      <c r="K2229" s="18" t="s">
        <v>22</v>
      </c>
      <c r="L2229" s="19" t="s">
        <v>7</v>
      </c>
      <c r="M2229" s="28" t="s">
        <v>8</v>
      </c>
      <c r="N2229" s="79" t="str">
        <f aca="false">IF(AND(C2229=C2228,D2229=D2228),"CAT_DUPL","CAT_FNCT")</f>
        <v>CAT_FNCT</v>
      </c>
      <c r="O2229" s="28"/>
      <c r="P2229" s="80" t="s">
        <v>5352</v>
      </c>
      <c r="Q2229" s="21"/>
      <c r="R2229" s="1"/>
      <c r="S2229" s="1" t="str">
        <f aca="false">IF(E2229=F2229,"","NOT EQUAL")</f>
        <v/>
      </c>
      <c r="T2229" s="1" t="str">
        <f aca="false">IF(ISNA(VLOOKUP(P2229,'NEW XEQM.c'!D:D,1,0)),"--",VLOOKUP(P2229,'NEW XEQM.c'!D:G,3,0))</f>
        <v>--</v>
      </c>
      <c r="U2229" s="1"/>
      <c r="W2229" s="0" t="str">
        <f aca="false">SUBSTITUTE(IF(AND(T2229="--",FIND("STD",E2229),FIND("fn",C2229)&gt;0,FIND("ITM_",P2229),I2229="CAT_FNCT"),E2229,""),"""","")</f>
        <v/>
      </c>
    </row>
    <row r="2230" customFormat="false" ht="15.75" hidden="false" customHeight="false" outlineLevel="0" collapsed="false">
      <c r="A2230" s="23" t="n">
        <f aca="false">IF(B2230=INT(B2230),ROW(),"")</f>
        <v>2230</v>
      </c>
      <c r="B2230" s="24" t="n">
        <f aca="false">IF(AND(MID(C2230,2,1)&lt;&gt;"/",MID(C2230,1,1)="/"),INT(B2229)+1,B2229+0.01)</f>
        <v>2186</v>
      </c>
      <c r="C2230" s="0" t="s">
        <v>5350</v>
      </c>
      <c r="D2230" s="0" t="s">
        <v>739</v>
      </c>
      <c r="E2230" s="77" t="str">
        <f aca="false">SUBSTITUTE(SUBSTITUTE(MID(F2230,1,FIND("STD_RIGHT",F2230)-1)&amp;"STD_RIGHT_ARROW " &amp; MID(INDEX($F$3:$F$10007,MATCH(B2230+IF(C2230=C2231,1,IF(C2230=C2232,2,IF(C2230=C2233,3,IF(C2230=C2229,-1,IF(C2230=C2228,-2,IF(C2230=C2227,-3,0)))))),$B$3:$B$10007,0)),1,-1+FIND("STD_RIGHT",INDEX($F$3:$F$10007,MATCH(B2230+IF(C2230=C2231,1,IF(C2230=C2232,2,IF(C2230=C2233,3,IF(C2230=C2229,-1,IF(C2230=C2228,-2,IF(C2230=C2227,-3,0)))))),$B$3:$B$10007,0)))-1),"100km","hkm"),"kWh","U")</f>
        <v>"lb." STD_RIGHT_ARROW "fir"</v>
      </c>
      <c r="F2230" s="205" t="s">
        <v>5353</v>
      </c>
      <c r="G2230" s="15" t="n">
        <v>0</v>
      </c>
      <c r="H2230" s="15" t="n">
        <v>0</v>
      </c>
      <c r="I2230" s="30" t="s">
        <v>4</v>
      </c>
      <c r="J2230" s="17" t="s">
        <v>21</v>
      </c>
      <c r="K2230" s="18" t="s">
        <v>22</v>
      </c>
      <c r="L2230" s="19" t="s">
        <v>7</v>
      </c>
      <c r="M2230" s="28" t="s">
        <v>8</v>
      </c>
      <c r="N2230" s="79" t="str">
        <f aca="false">IF(AND(C2230=C2229,D2230=D2229),"CAT_DUPL","CAT_FNCT")</f>
        <v>CAT_FNCT</v>
      </c>
      <c r="O2230" s="28"/>
      <c r="P2230" s="80" t="s">
        <v>5354</v>
      </c>
      <c r="Q2230" s="21"/>
      <c r="R2230" s="1"/>
      <c r="S2230" s="1" t="str">
        <f aca="false">IF(E2230=F2230,"","NOT EQUAL")</f>
        <v/>
      </c>
      <c r="T2230" s="1" t="str">
        <f aca="false">IF(ISNA(VLOOKUP(P2230,'NEW XEQM.c'!D:D,1,0)),"--",VLOOKUP(P2230,'NEW XEQM.c'!D:G,3,0))</f>
        <v>--</v>
      </c>
      <c r="U2230" s="1"/>
      <c r="W2230" s="0" t="str">
        <f aca="false">SUBSTITUTE(IF(AND(T2230="--",FIND("STD",E2230),FIND("fn",C2230)&gt;0,FIND("ITM_",P2230),I2230="CAT_FNCT"),E2230,""),"""","")</f>
        <v/>
      </c>
    </row>
    <row r="2231" customFormat="false" ht="15.75" hidden="false" customHeight="false" outlineLevel="0" collapsed="false">
      <c r="A2231" s="23" t="n">
        <f aca="false">IF(B2231=INT(B2231),ROW(),"")</f>
        <v>2231</v>
      </c>
      <c r="B2231" s="24" t="n">
        <f aca="false">IF(AND(MID(C2231,2,1)&lt;&gt;"/",MID(C2231,1,1)="/"),INT(B2230)+1,B2230+0.01)</f>
        <v>2187</v>
      </c>
      <c r="C2231" s="0" t="s">
        <v>5355</v>
      </c>
      <c r="D2231" s="0" t="s">
        <v>736</v>
      </c>
      <c r="E2231" s="77" t="str">
        <f aca="false">SUBSTITUTE(SUBSTITUTE(MID(F2231,1,FIND("STD_RIGHT",F2231)-1)&amp;"STD_RIGHT_ARROW " &amp; MID(INDEX($F$3:$F$10007,MATCH(B2231+IF(C2231=C2232,1,IF(C2231=C2233,2,IF(C2231=C2234,3,IF(C2231=C2230,-1,IF(C2231=C2229,-2,IF(C2231=C2228,-3,0)))))),$B$3:$B$10007,0)),1,-1+FIND("STD_RIGHT",INDEX($F$3:$F$10007,MATCH(B2231+IF(C2231=C2232,1,IF(C2231=C2233,2,IF(C2231=C2234,3,IF(C2231=C2230,-1,IF(C2231=C2229,-2,IF(C2231=C2228,-3,0)))))),$B$3:$B$10007,0)))-1),"100km","hkm"),"kWh","U")</f>
        <v>"fur/ftn" STD_RIGHT_ARROW "mph"</v>
      </c>
      <c r="F2231" s="205" t="s">
        <v>5356</v>
      </c>
      <c r="G2231" s="15" t="n">
        <v>0</v>
      </c>
      <c r="H2231" s="15" t="n">
        <v>0</v>
      </c>
      <c r="I2231" s="30" t="s">
        <v>4</v>
      </c>
      <c r="J2231" s="17" t="s">
        <v>21</v>
      </c>
      <c r="K2231" s="18" t="s">
        <v>22</v>
      </c>
      <c r="L2231" s="19" t="s">
        <v>7</v>
      </c>
      <c r="M2231" s="28" t="s">
        <v>8</v>
      </c>
      <c r="N2231" s="79" t="str">
        <f aca="false">IF(AND(C2231=C2230,D2231=D2230),"CAT_DUPL","CAT_FNCT")</f>
        <v>CAT_FNCT</v>
      </c>
      <c r="O2231" s="28"/>
      <c r="P2231" s="80" t="s">
        <v>5357</v>
      </c>
      <c r="Q2231" s="21"/>
      <c r="R2231" s="1"/>
      <c r="S2231" s="1" t="str">
        <f aca="false">IF(E2231=F2231,"","NOT EQUAL")</f>
        <v/>
      </c>
      <c r="T2231" s="1" t="str">
        <f aca="false">IF(ISNA(VLOOKUP(P2231,'NEW XEQM.c'!D:D,1,0)),"--",VLOOKUP(P2231,'NEW XEQM.c'!D:G,3,0))</f>
        <v>--</v>
      </c>
      <c r="U2231" s="1"/>
      <c r="W2231" s="0" t="str">
        <f aca="false">SUBSTITUTE(IF(AND(T2231="--",FIND("STD",E2231),FIND("fn",C2231)&gt;0,FIND("ITM_",P2231),I2231="CAT_FNCT"),E2231,""),"""","")</f>
        <v/>
      </c>
    </row>
    <row r="2232" customFormat="false" ht="15.75" hidden="false" customHeight="false" outlineLevel="0" collapsed="false">
      <c r="A2232" s="23" t="n">
        <f aca="false">IF(B2232=INT(B2232),ROW(),"")</f>
        <v>2232</v>
      </c>
      <c r="B2232" s="24" t="n">
        <f aca="false">IF(AND(MID(C2232,2,1)&lt;&gt;"/",MID(C2232,1,1)="/"),INT(B2231)+1,B2231+0.01)</f>
        <v>2188</v>
      </c>
      <c r="C2232" s="0" t="s">
        <v>5355</v>
      </c>
      <c r="D2232" s="0" t="s">
        <v>739</v>
      </c>
      <c r="E2232" s="77" t="str">
        <f aca="false">SUBSTITUTE(SUBSTITUTE(MID(F2232,1,FIND("STD_RIGHT",F2232)-1)&amp;"STD_RIGHT_ARROW " &amp; MID(INDEX($F$3:$F$10007,MATCH(B2232+IF(C2232=C2233,1,IF(C2232=C2234,2,IF(C2232=C2235,3,IF(C2232=C2231,-1,IF(C2232=C2230,-2,IF(C2232=C2229,-3,0)))))),$B$3:$B$10007,0)),1,-1+FIND("STD_RIGHT",INDEX($F$3:$F$10007,MATCH(B2232+IF(C2232=C2233,1,IF(C2232=C2234,2,IF(C2232=C2235,3,IF(C2232=C2231,-1,IF(C2232=C2230,-2,IF(C2232=C2229,-3,0)))))),$B$3:$B$10007,0)))-1),"100km","hkm"),"kWh","U")</f>
        <v>"mph" STD_RIGHT_ARROW "fur/ftn"</v>
      </c>
      <c r="F2232" s="205" t="s">
        <v>5358</v>
      </c>
      <c r="G2232" s="15" t="n">
        <v>0</v>
      </c>
      <c r="H2232" s="15" t="n">
        <v>0</v>
      </c>
      <c r="I2232" s="30" t="s">
        <v>4</v>
      </c>
      <c r="J2232" s="17" t="s">
        <v>21</v>
      </c>
      <c r="K2232" s="18" t="s">
        <v>22</v>
      </c>
      <c r="L2232" s="19" t="s">
        <v>7</v>
      </c>
      <c r="M2232" s="28" t="s">
        <v>8</v>
      </c>
      <c r="N2232" s="79" t="str">
        <f aca="false">IF(AND(C2232=C2231,D2232=D2231),"CAT_DUPL","CAT_FNCT")</f>
        <v>CAT_FNCT</v>
      </c>
      <c r="O2232" s="28"/>
      <c r="P2232" s="80" t="s">
        <v>5359</v>
      </c>
      <c r="Q2232" s="21"/>
      <c r="R2232" s="1"/>
      <c r="S2232" s="1" t="str">
        <f aca="false">IF(E2232=F2232,"","NOT EQUAL")</f>
        <v/>
      </c>
      <c r="T2232" s="1" t="str">
        <f aca="false">IF(ISNA(VLOOKUP(P2232,'NEW XEQM.c'!D:D,1,0)),"--",VLOOKUP(P2232,'NEW XEQM.c'!D:G,3,0))</f>
        <v>--</v>
      </c>
      <c r="U2232" s="1"/>
      <c r="W2232" s="0" t="str">
        <f aca="false">SUBSTITUTE(IF(AND(T2232="--",FIND("STD",E2232),FIND("fn",C2232)&gt;0,FIND("ITM_",P2232),I2232="CAT_FNCT"),E2232,""),"""","")</f>
        <v/>
      </c>
    </row>
    <row r="2233" customFormat="false" ht="15.75" hidden="false" customHeight="false" outlineLevel="0" collapsed="false">
      <c r="A2233" s="23" t="n">
        <f aca="false">IF(B2233=INT(B2233),ROW(),"")</f>
        <v>2233</v>
      </c>
      <c r="B2233" s="24" t="n">
        <f aca="false">IF(AND(MID(C2233,2,1)&lt;&gt;"/",MID(C2233,1,1)="/"),INT(B2232)+1,B2232+0.01)</f>
        <v>2189</v>
      </c>
      <c r="C2233" s="0" t="s">
        <v>5360</v>
      </c>
      <c r="D2233" s="0" t="s">
        <v>736</v>
      </c>
      <c r="E2233" s="77" t="str">
        <f aca="false">SUBSTITUTE(SUBSTITUTE(MID(F2233,1,FIND("STD_RIGHT",F2233)-1)&amp;"STD_RIGHT_ARROW " &amp; MID(INDEX($F$3:$F$10007,MATCH(B2233+IF(C2233=C2234,1,IF(C2233=C2235,2,IF(C2233=C2236,3,IF(C2233=C2232,-1,IF(C2233=C2231,-2,IF(C2233=C2230,-3,0)))))),$B$3:$B$10007,0)),1,-1+FIND("STD_RIGHT",INDEX($F$3:$F$10007,MATCH(B2233+IF(C2233=C2234,1,IF(C2233=C2235,2,IF(C2233=C2236,3,IF(C2233=C2232,-1,IF(C2233=C2231,-2,IF(C2233=C2230,-3,0)))))),$B$3:$B$10007,0)))-1),"100km","hkm"),"kWh","U")</f>
        <v>"ft/s" STD_RIGHT_ARROW "km/h"</v>
      </c>
      <c r="F2233" s="205" t="s">
        <v>5361</v>
      </c>
      <c r="G2233" s="15" t="n">
        <v>0</v>
      </c>
      <c r="H2233" s="15" t="n">
        <v>0</v>
      </c>
      <c r="I2233" s="30" t="s">
        <v>4</v>
      </c>
      <c r="J2233" s="17" t="s">
        <v>21</v>
      </c>
      <c r="K2233" s="18" t="s">
        <v>22</v>
      </c>
      <c r="L2233" s="19" t="s">
        <v>7</v>
      </c>
      <c r="M2233" s="28" t="s">
        <v>8</v>
      </c>
      <c r="N2233" s="79" t="str">
        <f aca="false">IF(AND(C2233=C2232,D2233=D2232),"CAT_DUPL","CAT_FNCT")</f>
        <v>CAT_FNCT</v>
      </c>
      <c r="O2233" s="28"/>
      <c r="P2233" s="80" t="s">
        <v>5362</v>
      </c>
      <c r="Q2233" s="21"/>
      <c r="R2233" s="1"/>
      <c r="S2233" s="1" t="str">
        <f aca="false">IF(E2233=F2233,"","NOT EQUAL")</f>
        <v/>
      </c>
      <c r="T2233" s="1" t="str">
        <f aca="false">IF(ISNA(VLOOKUP(P2233,'NEW XEQM.c'!D:D,1,0)),"--",VLOOKUP(P2233,'NEW XEQM.c'!D:G,3,0))</f>
        <v>--</v>
      </c>
      <c r="U2233" s="1"/>
      <c r="W2233" s="0" t="str">
        <f aca="false">SUBSTITUTE(IF(AND(T2233="--",FIND("STD",E2233),FIND("fn",C2233)&gt;0,FIND("ITM_",P2233),I2233="CAT_FNCT"),E2233,""),"""","")</f>
        <v/>
      </c>
    </row>
    <row r="2234" customFormat="false" ht="15.75" hidden="false" customHeight="false" outlineLevel="0" collapsed="false">
      <c r="A2234" s="23" t="n">
        <f aca="false">IF(B2234=INT(B2234),ROW(),"")</f>
        <v>2234</v>
      </c>
      <c r="B2234" s="24" t="n">
        <f aca="false">IF(AND(MID(C2234,2,1)&lt;&gt;"/",MID(C2234,1,1)="/"),INT(B2233)+1,B2233+0.01)</f>
        <v>2190</v>
      </c>
      <c r="C2234" s="0" t="s">
        <v>5360</v>
      </c>
      <c r="D2234" s="0" t="s">
        <v>739</v>
      </c>
      <c r="E2234" s="77" t="str">
        <f aca="false">SUBSTITUTE(SUBSTITUTE(MID(F2234,1,FIND("STD_RIGHT",F2234)-1)&amp;"STD_RIGHT_ARROW " &amp; MID(INDEX($F$3:$F$10007,MATCH(B2234+IF(C2234=C2235,1,IF(C2234=C2236,2,IF(C2234=C2237,3,IF(C2234=C2233,-1,IF(C2234=C2232,-2,IF(C2234=C2231,-3,0)))))),$B$3:$B$10007,0)),1,-1+FIND("STD_RIGHT",INDEX($F$3:$F$10007,MATCH(B2234+IF(C2234=C2235,1,IF(C2234=C2236,2,IF(C2234=C2237,3,IF(C2234=C2233,-1,IF(C2234=C2232,-2,IF(C2234=C2231,-3,0)))))),$B$3:$B$10007,0)))-1),"100km","hkm"),"kWh","U")</f>
        <v>"km/h" STD_RIGHT_ARROW "ft/s"</v>
      </c>
      <c r="F2234" s="205" t="s">
        <v>5363</v>
      </c>
      <c r="G2234" s="15" t="n">
        <v>0</v>
      </c>
      <c r="H2234" s="15" t="n">
        <v>0</v>
      </c>
      <c r="I2234" s="30" t="s">
        <v>4</v>
      </c>
      <c r="J2234" s="17" t="s">
        <v>21</v>
      </c>
      <c r="K2234" s="18" t="s">
        <v>22</v>
      </c>
      <c r="L2234" s="19" t="s">
        <v>7</v>
      </c>
      <c r="M2234" s="28" t="s">
        <v>8</v>
      </c>
      <c r="N2234" s="79" t="str">
        <f aca="false">IF(AND(C2234=C2233,D2234=D2233),"CAT_DUPL","CAT_FNCT")</f>
        <v>CAT_FNCT</v>
      </c>
      <c r="O2234" s="28"/>
      <c r="P2234" s="80" t="s">
        <v>5364</v>
      </c>
      <c r="Q2234" s="21"/>
      <c r="R2234" s="1"/>
      <c r="S2234" s="1" t="str">
        <f aca="false">IF(E2234=F2234,"","NOT EQUAL")</f>
        <v/>
      </c>
      <c r="T2234" s="1" t="str">
        <f aca="false">IF(ISNA(VLOOKUP(P2234,'NEW XEQM.c'!D:D,1,0)),"--",VLOOKUP(P2234,'NEW XEQM.c'!D:G,3,0))</f>
        <v>--</v>
      </c>
      <c r="U2234" s="1"/>
      <c r="W2234" s="0" t="str">
        <f aca="false">SUBSTITUTE(IF(AND(T2234="--",FIND("STD",E2234),FIND("fn",C2234)&gt;0,FIND("ITM_",P2234),I2234="CAT_FNCT"),E2234,""),"""","")</f>
        <v/>
      </c>
    </row>
    <row r="2235" customFormat="false" ht="15.75" hidden="false" customHeight="false" outlineLevel="0" collapsed="false">
      <c r="A2235" s="23" t="n">
        <f aca="false">IF(B2235=INT(B2235),ROW(),"")</f>
        <v>2235</v>
      </c>
      <c r="B2235" s="24" t="n">
        <f aca="false">IF(AND(MID(C2235,2,1)&lt;&gt;"/",MID(C2235,1,1)="/"),INT(B2234)+1,B2234+0.01)</f>
        <v>2191</v>
      </c>
      <c r="C2235" s="0" t="s">
        <v>5365</v>
      </c>
      <c r="D2235" s="0" t="s">
        <v>736</v>
      </c>
      <c r="E2235" s="77" t="str">
        <f aca="false">SUBSTITUTE(SUBSTITUTE(MID(F2235,1,FIND("STD_RIGHT",F2235)-1)&amp;"STD_RIGHT_ARROW " &amp; MID(INDEX($F$3:$F$10007,MATCH(B2235+IF(C2235=C2236,1,IF(C2235=C2237,2,IF(C2235=C2238,3,IF(C2235=C2234,-1,IF(C2235=C2233,-2,IF(C2235=C2232,-3,0)))))),$B$3:$B$10007,0)),1,-1+FIND("STD_RIGHT",INDEX($F$3:$F$10007,MATCH(B2235+IF(C2235=C2236,1,IF(C2235=C2237,2,IF(C2235=C2238,3,IF(C2235=C2234,-1,IF(C2235=C2233,-2,IF(C2235=C2232,-3,0)))))),$B$3:$B$10007,0)))-1),"100km","hkm"),"kWh","U")</f>
        <v>"ft/s" STD_RIGHT_ARROW "m/s"</v>
      </c>
      <c r="F2235" s="205" t="s">
        <v>5366</v>
      </c>
      <c r="G2235" s="15" t="n">
        <v>0</v>
      </c>
      <c r="H2235" s="15" t="n">
        <v>0</v>
      </c>
      <c r="I2235" s="30" t="s">
        <v>4</v>
      </c>
      <c r="J2235" s="17" t="s">
        <v>21</v>
      </c>
      <c r="K2235" s="18" t="s">
        <v>22</v>
      </c>
      <c r="L2235" s="19" t="s">
        <v>7</v>
      </c>
      <c r="M2235" s="28" t="s">
        <v>8</v>
      </c>
      <c r="N2235" s="79" t="str">
        <f aca="false">IF(AND(C2235=C2234,D2235=D2234),"CAT_DUPL","CAT_FNCT")</f>
        <v>CAT_FNCT</v>
      </c>
      <c r="O2235" s="28"/>
      <c r="P2235" s="80" t="s">
        <v>5367</v>
      </c>
      <c r="Q2235" s="21"/>
      <c r="R2235" s="1"/>
      <c r="S2235" s="1" t="str">
        <f aca="false">IF(E2235=F2235,"","NOT EQUAL")</f>
        <v/>
      </c>
      <c r="T2235" s="1" t="str">
        <f aca="false">IF(ISNA(VLOOKUP(P2235,'NEW XEQM.c'!D:D,1,0)),"--",VLOOKUP(P2235,'NEW XEQM.c'!D:G,3,0))</f>
        <v>--</v>
      </c>
      <c r="U2235" s="1"/>
      <c r="W2235" s="0" t="str">
        <f aca="false">SUBSTITUTE(IF(AND(T2235="--",FIND("STD",E2235),FIND("fn",C2235)&gt;0,FIND("ITM_",P2235),I2235="CAT_FNCT"),E2235,""),"""","")</f>
        <v/>
      </c>
    </row>
    <row r="2236" customFormat="false" ht="15.75" hidden="false" customHeight="false" outlineLevel="0" collapsed="false">
      <c r="A2236" s="23" t="n">
        <f aca="false">IF(B2236=INT(B2236),ROW(),"")</f>
        <v>2236</v>
      </c>
      <c r="B2236" s="24" t="n">
        <f aca="false">IF(AND(MID(C2236,2,1)&lt;&gt;"/",MID(C2236,1,1)="/"),INT(B2235)+1,B2235+0.01)</f>
        <v>2192</v>
      </c>
      <c r="C2236" s="0" t="s">
        <v>5365</v>
      </c>
      <c r="D2236" s="0" t="s">
        <v>739</v>
      </c>
      <c r="E2236" s="77" t="str">
        <f aca="false">SUBSTITUTE(SUBSTITUTE(MID(F2236,1,FIND("STD_RIGHT",F2236)-1)&amp;"STD_RIGHT_ARROW " &amp; MID(INDEX($F$3:$F$10007,MATCH(B2236+IF(C2236=C2237,1,IF(C2236=C2238,2,IF(C2236=C2239,3,IF(C2236=C2235,-1,IF(C2236=C2234,-2,IF(C2236=C2233,-3,0)))))),$B$3:$B$10007,0)),1,-1+FIND("STD_RIGHT",INDEX($F$3:$F$10007,MATCH(B2236+IF(C2236=C2237,1,IF(C2236=C2238,2,IF(C2236=C2239,3,IF(C2236=C2235,-1,IF(C2236=C2234,-2,IF(C2236=C2233,-3,0)))))),$B$3:$B$10007,0)))-1),"100km","hkm"),"kWh","U")</f>
        <v>"m/s" STD_RIGHT_ARROW "ft/s"</v>
      </c>
      <c r="F2236" s="205" t="s">
        <v>5368</v>
      </c>
      <c r="G2236" s="15" t="n">
        <v>0</v>
      </c>
      <c r="H2236" s="15" t="n">
        <v>0</v>
      </c>
      <c r="I2236" s="30" t="s">
        <v>4</v>
      </c>
      <c r="J2236" s="17" t="s">
        <v>21</v>
      </c>
      <c r="K2236" s="18" t="s">
        <v>22</v>
      </c>
      <c r="L2236" s="19" t="s">
        <v>7</v>
      </c>
      <c r="M2236" s="28" t="s">
        <v>8</v>
      </c>
      <c r="N2236" s="79" t="str">
        <f aca="false">IF(AND(C2236=C2235,D2236=D2235),"CAT_DUPL","CAT_FNCT")</f>
        <v>CAT_FNCT</v>
      </c>
      <c r="O2236" s="28"/>
      <c r="P2236" s="80" t="s">
        <v>5369</v>
      </c>
      <c r="Q2236" s="21"/>
      <c r="R2236" s="1"/>
      <c r="S2236" s="1" t="str">
        <f aca="false">IF(E2236=F2236,"","NOT EQUAL")</f>
        <v/>
      </c>
      <c r="T2236" s="1" t="str">
        <f aca="false">IF(ISNA(VLOOKUP(P2236,'NEW XEQM.c'!D:D,1,0)),"--",VLOOKUP(P2236,'NEW XEQM.c'!D:G,3,0))</f>
        <v>--</v>
      </c>
      <c r="U2236" s="1"/>
      <c r="W2236" s="0" t="str">
        <f aca="false">SUBSTITUTE(IF(AND(T2236="--",FIND("STD",E2236),FIND("fn",C2236)&gt;0,FIND("ITM_",P2236),I2236="CAT_FNCT"),E2236,""),"""","")</f>
        <v/>
      </c>
    </row>
    <row r="2237" customFormat="false" ht="15.75" hidden="false" customHeight="false" outlineLevel="0" collapsed="false">
      <c r="A2237" s="23" t="n">
        <f aca="false">IF(B2237=INT(B2237),ROW(),"")</f>
        <v>2237</v>
      </c>
      <c r="B2237" s="24" t="n">
        <f aca="false">IF(AND(MID(C2237,2,1)&lt;&gt;"/",MID(C2237,1,1)="/"),INT(B2236)+1,B2236+0.01)</f>
        <v>2193</v>
      </c>
      <c r="C2237" s="53" t="s">
        <v>4333</v>
      </c>
      <c r="D2237" s="53" t="s">
        <v>5370</v>
      </c>
      <c r="E2237" s="54" t="s">
        <v>5371</v>
      </c>
      <c r="F2237" s="54" t="s">
        <v>5371</v>
      </c>
      <c r="G2237" s="55" t="n">
        <v>0</v>
      </c>
      <c r="H2237" s="55" t="n">
        <v>0</v>
      </c>
      <c r="I2237" s="223" t="s">
        <v>4</v>
      </c>
      <c r="J2237" s="54" t="s">
        <v>5</v>
      </c>
      <c r="K2237" s="57" t="s">
        <v>6</v>
      </c>
      <c r="L2237" s="58" t="s">
        <v>7</v>
      </c>
      <c r="M2237" s="58" t="s">
        <v>244</v>
      </c>
      <c r="N2237" s="28" t="s">
        <v>4335</v>
      </c>
      <c r="O2237" s="53"/>
      <c r="P2237" s="59" t="s">
        <v>5372</v>
      </c>
      <c r="Q2237" s="21"/>
      <c r="R2237" s="1"/>
      <c r="S2237" s="1" t="str">
        <f aca="false">IF(E2237=F2237,"","NOT EQUAL")</f>
        <v/>
      </c>
      <c r="T2237" s="1" t="str">
        <f aca="false">IF(ISNA(VLOOKUP(P2237,'NEW XEQM.c'!D:D,1,0)),"--",VLOOKUP(P2237,'NEW XEQM.c'!D:G,3,0))</f>
        <v>--</v>
      </c>
      <c r="U2237" s="1"/>
      <c r="W2237" s="0" t="e">
        <f aca="false">SUBSTITUTE(IF(AND(T2237="--",FIND("STD",E2237),FIND("fn",C2237)&gt;0,FIND("ITM_",P2237),I2237="CAT_FNCT"),E2237,""),"""","")</f>
        <v>#VALUE!</v>
      </c>
    </row>
    <row r="2238" customFormat="false" ht="15.75" hidden="false" customHeight="false" outlineLevel="0" collapsed="false">
      <c r="A2238" s="23" t="n">
        <f aca="false">IF(B2238=INT(B2238),ROW(),"")</f>
        <v>2238</v>
      </c>
      <c r="B2238" s="24" t="n">
        <f aca="false">IF(AND(MID(C2238,2,1)&lt;&gt;"/",MID(C2238,1,1)="/"),INT(B2237)+1,B2237+0.01)</f>
        <v>2194</v>
      </c>
      <c r="C2238" s="53" t="s">
        <v>0</v>
      </c>
      <c r="D2238" s="53" t="s">
        <v>1</v>
      </c>
      <c r="E2238" s="164" t="s">
        <v>2</v>
      </c>
      <c r="F2238" s="54" t="s">
        <v>5373</v>
      </c>
      <c r="G2238" s="55" t="n">
        <v>0</v>
      </c>
      <c r="H2238" s="55" t="n">
        <v>0</v>
      </c>
      <c r="I2238" s="56" t="s">
        <v>4</v>
      </c>
      <c r="J2238" s="54" t="s">
        <v>5</v>
      </c>
      <c r="K2238" s="57" t="s">
        <v>6</v>
      </c>
      <c r="L2238" s="58" t="s">
        <v>7</v>
      </c>
      <c r="M2238" s="28" t="s">
        <v>8</v>
      </c>
      <c r="N2238" s="28" t="s">
        <v>3700</v>
      </c>
      <c r="O2238" s="53"/>
      <c r="P2238" s="59" t="s">
        <v>5374</v>
      </c>
      <c r="Q2238" s="21"/>
      <c r="R2238" s="1"/>
      <c r="S2238" s="1" t="str">
        <f aca="false">IF(E2238=F2238,"","NOT EQUAL")</f>
        <v>NOT EQUAL</v>
      </c>
      <c r="T2238" s="1" t="str">
        <f aca="false">IF(ISNA(VLOOKUP(P2238,'NEW XEQM.c'!D:D,1,0)),"--",VLOOKUP(P2238,'NEW XEQM.c'!D:G,3,0))</f>
        <v>--</v>
      </c>
      <c r="U2238" s="1"/>
      <c r="W2238" s="0" t="e">
        <f aca="false">SUBSTITUTE(IF(AND(T2238="--",FIND("STD",E2238),FIND("fn",C2238)&gt;0,FIND("ITM_",P2238),I2238="CAT_FNCT"),E2238,""),"""","")</f>
        <v>#VALUE!</v>
      </c>
    </row>
    <row r="2239" customFormat="false" ht="15.75" hidden="false" customHeight="false" outlineLevel="0" collapsed="false">
      <c r="A2239" s="23" t="n">
        <f aca="false">IF(B2239=INT(B2239),ROW(),"")</f>
        <v>2239</v>
      </c>
      <c r="B2239" s="24" t="n">
        <f aca="false">IF(AND(MID(C2239,2,1)&lt;&gt;"/",MID(C2239,1,1)="/"),INT(B2238)+1,B2238+0.01)</f>
        <v>2195</v>
      </c>
      <c r="C2239" s="53" t="s">
        <v>0</v>
      </c>
      <c r="D2239" s="53" t="s">
        <v>1</v>
      </c>
      <c r="E2239" s="164" t="s">
        <v>2</v>
      </c>
      <c r="F2239" s="54" t="s">
        <v>5375</v>
      </c>
      <c r="G2239" s="55" t="n">
        <v>0</v>
      </c>
      <c r="H2239" s="55" t="n">
        <v>0</v>
      </c>
      <c r="I2239" s="56" t="s">
        <v>4</v>
      </c>
      <c r="J2239" s="54" t="s">
        <v>5</v>
      </c>
      <c r="K2239" s="57" t="s">
        <v>6</v>
      </c>
      <c r="L2239" s="58" t="s">
        <v>7</v>
      </c>
      <c r="M2239" s="28" t="s">
        <v>8</v>
      </c>
      <c r="N2239" s="28" t="s">
        <v>3700</v>
      </c>
      <c r="O2239" s="53"/>
      <c r="P2239" s="59" t="s">
        <v>5376</v>
      </c>
      <c r="Q2239" s="21"/>
      <c r="R2239" s="1"/>
      <c r="S2239" s="1" t="str">
        <f aca="false">IF(E2239=F2239,"","NOT EQUAL")</f>
        <v>NOT EQUAL</v>
      </c>
      <c r="T2239" s="1" t="str">
        <f aca="false">IF(ISNA(VLOOKUP(P2239,'NEW XEQM.c'!D:D,1,0)),"--",VLOOKUP(P2239,'NEW XEQM.c'!D:G,3,0))</f>
        <v>--</v>
      </c>
      <c r="U2239" s="1"/>
      <c r="W2239" s="0" t="e">
        <f aca="false">SUBSTITUTE(IF(AND(T2239="--",FIND("STD",E2239),FIND("fn",C2239)&gt;0,FIND("ITM_",P2239),I2239="CAT_FNCT"),E2239,""),"""","")</f>
        <v>#VALUE!</v>
      </c>
    </row>
    <row r="2240" customFormat="false" ht="15.75" hidden="false" customHeight="false" outlineLevel="0" collapsed="false">
      <c r="A2240" s="23" t="n">
        <f aca="false">IF(B2240=INT(B2240),ROW(),"")</f>
        <v>2240</v>
      </c>
      <c r="B2240" s="24" t="n">
        <f aca="false">IF(AND(MID(C2240,2,1)&lt;&gt;"/",MID(C2240,1,1)="/"),INT(B2239)+1,B2239+0.01)</f>
        <v>2196</v>
      </c>
      <c r="C2240" s="53" t="s">
        <v>0</v>
      </c>
      <c r="D2240" s="53" t="s">
        <v>1</v>
      </c>
      <c r="E2240" s="164" t="s">
        <v>2</v>
      </c>
      <c r="F2240" s="54" t="s">
        <v>5377</v>
      </c>
      <c r="G2240" s="55" t="n">
        <v>0</v>
      </c>
      <c r="H2240" s="55" t="n">
        <v>0</v>
      </c>
      <c r="I2240" s="56" t="s">
        <v>4</v>
      </c>
      <c r="J2240" s="54" t="s">
        <v>5</v>
      </c>
      <c r="K2240" s="57" t="s">
        <v>6</v>
      </c>
      <c r="L2240" s="58" t="s">
        <v>7</v>
      </c>
      <c r="M2240" s="28" t="s">
        <v>8</v>
      </c>
      <c r="N2240" s="28" t="s">
        <v>3700</v>
      </c>
      <c r="O2240" s="53"/>
      <c r="P2240" s="59" t="s">
        <v>5378</v>
      </c>
      <c r="Q2240" s="21"/>
      <c r="R2240" s="1"/>
      <c r="S2240" s="1" t="str">
        <f aca="false">IF(E2240=F2240,"","NOT EQUAL")</f>
        <v>NOT EQUAL</v>
      </c>
      <c r="T2240" s="1" t="str">
        <f aca="false">IF(ISNA(VLOOKUP(P2240,'NEW XEQM.c'!D:D,1,0)),"--",VLOOKUP(P2240,'NEW XEQM.c'!D:G,3,0))</f>
        <v>--</v>
      </c>
      <c r="U2240" s="1"/>
      <c r="W2240" s="0" t="e">
        <f aca="false">SUBSTITUTE(IF(AND(T2240="--",FIND("STD",E2240),FIND("fn",C2240)&gt;0,FIND("ITM_",P2240),I2240="CAT_FNCT"),E2240,""),"""","")</f>
        <v>#VALUE!</v>
      </c>
    </row>
    <row r="2241" customFormat="false" ht="15.75" hidden="false" customHeight="false" outlineLevel="0" collapsed="false">
      <c r="A2241" s="23" t="n">
        <f aca="false">IF(B2241=INT(B2241),ROW(),"")</f>
        <v>2241</v>
      </c>
      <c r="B2241" s="24" t="n">
        <f aca="false">IF(AND(MID(C2241,2,1)&lt;&gt;"/",MID(C2241,1,1)="/"),INT(B2240)+1,B2240+0.01)</f>
        <v>2197</v>
      </c>
      <c r="C2241" s="53" t="s">
        <v>5379</v>
      </c>
      <c r="D2241" s="53" t="s">
        <v>150</v>
      </c>
      <c r="E2241" s="57" t="s">
        <v>5380</v>
      </c>
      <c r="F2241" s="57" t="s">
        <v>5380</v>
      </c>
      <c r="G2241" s="216" t="n">
        <v>0</v>
      </c>
      <c r="H2241" s="216" t="n">
        <v>99</v>
      </c>
      <c r="I2241" s="30" t="s">
        <v>20</v>
      </c>
      <c r="J2241" s="54" t="s">
        <v>21</v>
      </c>
      <c r="K2241" s="57" t="s">
        <v>22</v>
      </c>
      <c r="L2241" s="58" t="s">
        <v>7</v>
      </c>
      <c r="M2241" s="28" t="s">
        <v>152</v>
      </c>
      <c r="N2241" s="28"/>
      <c r="O2241" s="53"/>
      <c r="P2241" s="59" t="s">
        <v>5381</v>
      </c>
      <c r="Q2241" s="21"/>
      <c r="R2241" s="1"/>
      <c r="S2241" s="1" t="str">
        <f aca="false">IF(E2241=F2241,"","NOT EQUAL")</f>
        <v/>
      </c>
      <c r="T2241" s="1" t="str">
        <f aca="false">IF(ISNA(VLOOKUP(P2241,'NEW XEQM.c'!D:D,1,0)),"--",VLOOKUP(P2241,'NEW XEQM.c'!D:G,3,0))</f>
        <v>--</v>
      </c>
      <c r="U2241" s="1" t="s">
        <v>4223</v>
      </c>
      <c r="W2241" s="0" t="e">
        <f aca="false">SUBSTITUTE(IF(AND(T2241="--",FIND("STD",E2241),FIND("fn",C2241)&gt;0,FIND("ITM_",P2241),I2241="CAT_FNCT"),E2241,""),"""","")</f>
        <v>#VALUE!</v>
      </c>
    </row>
    <row r="2242" customFormat="false" ht="15.75" hidden="false" customHeight="false" outlineLevel="0" collapsed="false">
      <c r="A2242" s="23" t="n">
        <f aca="false">IF(B2242=INT(B2242),ROW(),"")</f>
        <v>2242</v>
      </c>
      <c r="B2242" s="24" t="n">
        <f aca="false">IF(AND(MID(C2242,2,1)&lt;&gt;"/",MID(C2242,1,1)="/"),INT(B2241)+1,B2241+0.01)</f>
        <v>2198</v>
      </c>
      <c r="C2242" s="53" t="s">
        <v>5382</v>
      </c>
      <c r="D2242" s="53" t="s">
        <v>150</v>
      </c>
      <c r="E2242" s="14" t="s">
        <v>5383</v>
      </c>
      <c r="F2242" s="14" t="s">
        <v>5383</v>
      </c>
      <c r="G2242" s="183" t="n">
        <v>0</v>
      </c>
      <c r="H2242" s="183" t="s">
        <v>5384</v>
      </c>
      <c r="I2242" s="44" t="s">
        <v>20</v>
      </c>
      <c r="J2242" s="17" t="s">
        <v>21</v>
      </c>
      <c r="K2242" s="27" t="s">
        <v>22</v>
      </c>
      <c r="L2242" s="28" t="s">
        <v>7</v>
      </c>
      <c r="M2242" s="28" t="s">
        <v>2955</v>
      </c>
      <c r="N2242" s="28" t="s">
        <v>3700</v>
      </c>
      <c r="O2242" s="28"/>
      <c r="P2242" s="20" t="s">
        <v>5385</v>
      </c>
      <c r="Q2242" s="21"/>
      <c r="R2242" s="1"/>
      <c r="S2242" s="1" t="str">
        <f aca="false">IF(E2242=F2242,"","NOT EQUAL")</f>
        <v/>
      </c>
      <c r="T2242" s="1" t="str">
        <f aca="false">IF(ISNA(VLOOKUP(P2242,'NEW XEQM.c'!D:D,1,0)),"--",VLOOKUP(P2242,'NEW XEQM.c'!D:G,3,0))</f>
        <v>--</v>
      </c>
      <c r="U2242" s="1" t="s">
        <v>4697</v>
      </c>
      <c r="W2242" s="0" t="e">
        <f aca="false">SUBSTITUTE(IF(AND(T2242="--",FIND("STD",E2242),FIND("fn",C2242)&gt;0,FIND("ITM_",P2242),I2242="CAT_FNCT"),E2242,""),"""","")</f>
        <v>#VALUE!</v>
      </c>
    </row>
    <row r="2243" customFormat="false" ht="15.75" hidden="false" customHeight="false" outlineLevel="0" collapsed="false">
      <c r="A2243" s="23" t="n">
        <f aca="false">IF(B2243=INT(B2243),ROW(),"")</f>
        <v>2243</v>
      </c>
      <c r="B2243" s="24" t="n">
        <f aca="false">IF(AND(MID(C2243,2,1)&lt;&gt;"/",MID(C2243,1,1)="/"),INT(B2242)+1,B2242+0.01)</f>
        <v>2199</v>
      </c>
      <c r="C2243" s="53" t="s">
        <v>5386</v>
      </c>
      <c r="D2243" s="53" t="s">
        <v>150</v>
      </c>
      <c r="E2243" s="14" t="s">
        <v>5387</v>
      </c>
      <c r="F2243" s="14" t="s">
        <v>5387</v>
      </c>
      <c r="G2243" s="183" t="n">
        <v>0</v>
      </c>
      <c r="H2243" s="183" t="n">
        <v>34</v>
      </c>
      <c r="I2243" s="44" t="s">
        <v>20</v>
      </c>
      <c r="J2243" s="17" t="s">
        <v>21</v>
      </c>
      <c r="K2243" s="27" t="s">
        <v>22</v>
      </c>
      <c r="L2243" s="28" t="s">
        <v>7</v>
      </c>
      <c r="M2243" s="28" t="s">
        <v>152</v>
      </c>
      <c r="N2243" s="28" t="s">
        <v>3700</v>
      </c>
      <c r="O2243" s="28"/>
      <c r="P2243" s="20" t="s">
        <v>5388</v>
      </c>
      <c r="Q2243" s="21"/>
      <c r="R2243" s="1"/>
      <c r="S2243" s="1" t="str">
        <f aca="false">IF(E2243=F2243,"","NOT EQUAL")</f>
        <v/>
      </c>
      <c r="T2243" s="1" t="str">
        <f aca="false">IF(ISNA(VLOOKUP(P2243,'NEW XEQM.c'!D:D,1,0)),"--",VLOOKUP(P2243,'NEW XEQM.c'!D:G,3,0))</f>
        <v>--</v>
      </c>
      <c r="U2243" s="1" t="s">
        <v>4697</v>
      </c>
      <c r="W2243" s="0" t="e">
        <f aca="false">SUBSTITUTE(IF(AND(T2243="--",FIND("STD",E2243),FIND("fn",C2243)&gt;0,FIND("ITM_",P2243),I2243="CAT_FNCT"),E2243,""),"""","")</f>
        <v>#VALUE!</v>
      </c>
    </row>
    <row r="2244" customFormat="false" ht="15.75" hidden="false" customHeight="false" outlineLevel="0" collapsed="false">
      <c r="A2244" s="23" t="n">
        <f aca="false">IF(B2244=INT(B2244),ROW(),"")</f>
        <v>2244</v>
      </c>
      <c r="B2244" s="24" t="n">
        <f aca="false">IF(AND(MID(C2244,2,1)&lt;&gt;"/",MID(C2244,1,1)="/"),INT(B2243)+1,B2243+0.01)</f>
        <v>2200</v>
      </c>
      <c r="C2244" s="247" t="s">
        <v>5389</v>
      </c>
      <c r="D2244" s="247" t="s">
        <v>150</v>
      </c>
      <c r="E2244" s="256" t="s">
        <v>5390</v>
      </c>
      <c r="F2244" s="256" t="s">
        <v>5390</v>
      </c>
      <c r="G2244" s="183" t="n">
        <v>0</v>
      </c>
      <c r="H2244" s="257" t="n">
        <v>11</v>
      </c>
      <c r="I2244" s="86" t="s">
        <v>20</v>
      </c>
      <c r="J2244" s="86" t="s">
        <v>21</v>
      </c>
      <c r="K2244" s="72" t="s">
        <v>3559</v>
      </c>
      <c r="L2244" s="73" t="s">
        <v>7</v>
      </c>
      <c r="M2244" s="74" t="s">
        <v>152</v>
      </c>
      <c r="N2244" s="28" t="s">
        <v>3700</v>
      </c>
      <c r="O2244" s="28"/>
      <c r="P2244" s="20" t="s">
        <v>5391</v>
      </c>
      <c r="Q2244" s="21"/>
      <c r="R2244" s="1"/>
      <c r="S2244" s="1" t="str">
        <f aca="false">IF(E2244=F2244,"","NOT EQUAL")</f>
        <v/>
      </c>
      <c r="T2244" s="1" t="str">
        <f aca="false">IF(ISNA(VLOOKUP(P2244,'NEW XEQM.c'!D:D,1,0)),"--",VLOOKUP(P2244,'NEW XEQM.c'!D:G,3,0))</f>
        <v>--</v>
      </c>
      <c r="U2244" s="1" t="s">
        <v>4697</v>
      </c>
      <c r="W2244" s="0" t="e">
        <f aca="false">SUBSTITUTE(IF(AND(T2244="--",FIND("STD",E2244),FIND("fn",C2244)&gt;0,FIND("ITM_",P2244),I2244="CAT_FNCT"),E2244,""),"""","")</f>
        <v>#VALUE!</v>
      </c>
    </row>
    <row r="2245" customFormat="false" ht="15.75" hidden="false" customHeight="false" outlineLevel="0" collapsed="false">
      <c r="A2245" s="23" t="n">
        <f aca="false">IF(B2245=INT(B2245),ROW(),"")</f>
        <v>2245</v>
      </c>
      <c r="B2245" s="24" t="n">
        <f aca="false">IF(AND(MID(C2245,2,1)&lt;&gt;"/",MID(C2245,1,1)="/"),INT(B2244)+1,B2244+0.01)</f>
        <v>2201</v>
      </c>
      <c r="C2245" s="247" t="s">
        <v>5392</v>
      </c>
      <c r="D2245" s="247" t="s">
        <v>1</v>
      </c>
      <c r="E2245" s="256" t="s">
        <v>5393</v>
      </c>
      <c r="F2245" s="256" t="s">
        <v>5393</v>
      </c>
      <c r="G2245" s="183" t="n">
        <v>0</v>
      </c>
      <c r="H2245" s="257" t="n">
        <v>0</v>
      </c>
      <c r="I2245" s="86" t="s">
        <v>20</v>
      </c>
      <c r="J2245" s="86" t="s">
        <v>21</v>
      </c>
      <c r="K2245" s="72" t="s">
        <v>3559</v>
      </c>
      <c r="L2245" s="73" t="s">
        <v>7</v>
      </c>
      <c r="M2245" s="74" t="s">
        <v>8</v>
      </c>
      <c r="N2245" s="28" t="s">
        <v>3700</v>
      </c>
      <c r="O2245" s="28"/>
      <c r="P2245" s="20" t="s">
        <v>5394</v>
      </c>
      <c r="Q2245" s="21"/>
      <c r="R2245" s="1"/>
      <c r="S2245" s="1" t="str">
        <f aca="false">IF(E2245=F2245,"","NOT EQUAL")</f>
        <v/>
      </c>
      <c r="T2245" s="1" t="str">
        <f aca="false">IF(ISNA(VLOOKUP(P2245,'NEW XEQM.c'!D:D,1,0)),"--",VLOOKUP(P2245,'NEW XEQM.c'!D:G,3,0))</f>
        <v>--</v>
      </c>
      <c r="U2245" s="1" t="s">
        <v>4697</v>
      </c>
      <c r="W2245" s="0" t="e">
        <f aca="false">SUBSTITUTE(IF(AND(T2245="--",FIND("STD",E2245),FIND("fn",C2245)&gt;0,FIND("ITM_",P2245),I2245="CAT_FNCT"),E2245,""),"""","")</f>
        <v>#VALUE!</v>
      </c>
    </row>
    <row r="2246" customFormat="false" ht="15.75" hidden="false" customHeight="false" outlineLevel="0" collapsed="false">
      <c r="A2246" s="23" t="n">
        <f aca="false">IF(B2246=INT(B2246),ROW(),"")</f>
        <v>2246</v>
      </c>
      <c r="B2246" s="24" t="n">
        <f aca="false">IF(AND(MID(C2246,2,1)&lt;&gt;"/",MID(C2246,1,1)="/"),INT(B2245)+1,B2245+0.01)</f>
        <v>2202</v>
      </c>
      <c r="C2246" s="247" t="s">
        <v>5395</v>
      </c>
      <c r="D2246" s="247" t="s">
        <v>1</v>
      </c>
      <c r="E2246" s="256" t="s">
        <v>5396</v>
      </c>
      <c r="F2246" s="256" t="s">
        <v>5396</v>
      </c>
      <c r="G2246" s="183" t="n">
        <v>0</v>
      </c>
      <c r="H2246" s="257" t="n">
        <v>0</v>
      </c>
      <c r="I2246" s="86" t="s">
        <v>20</v>
      </c>
      <c r="J2246" s="86" t="s">
        <v>5</v>
      </c>
      <c r="K2246" s="72" t="s">
        <v>6</v>
      </c>
      <c r="L2246" s="73" t="s">
        <v>7</v>
      </c>
      <c r="M2246" s="74" t="s">
        <v>244</v>
      </c>
      <c r="N2246" s="28" t="s">
        <v>3700</v>
      </c>
      <c r="O2246" s="28"/>
      <c r="P2246" s="20" t="s">
        <v>5397</v>
      </c>
      <c r="Q2246" s="21"/>
      <c r="R2246" s="1"/>
      <c r="S2246" s="1" t="str">
        <f aca="false">IF(E2246=F2246,"","NOT EQUAL")</f>
        <v/>
      </c>
      <c r="T2246" s="1" t="str">
        <f aca="false">IF(ISNA(VLOOKUP(P2246,'NEW XEQM.c'!D:D,1,0)),"--",VLOOKUP(P2246,'NEW XEQM.c'!D:G,3,0))</f>
        <v>--</v>
      </c>
      <c r="U2246" s="1" t="s">
        <v>4697</v>
      </c>
      <c r="W2246" s="0" t="str">
        <f aca="false">SUBSTITUTE(IF(AND(T2246="--",FIND("STD",E2246),FIND("fn",C2246)&gt;0,FIND("ITM_",P2246),I2246="CAT_FNCT"),E2246,""),"""","")</f>
        <v>VOL STD_UP_ARROW</v>
      </c>
    </row>
    <row r="2247" customFormat="false" ht="15.75" hidden="false" customHeight="false" outlineLevel="0" collapsed="false">
      <c r="A2247" s="23" t="n">
        <f aca="false">IF(B2247=INT(B2247),ROW(),"")</f>
        <v>2247</v>
      </c>
      <c r="B2247" s="24" t="n">
        <f aca="false">IF(AND(MID(C2247,2,1)&lt;&gt;"/",MID(C2247,1,1)="/"),INT(B2246)+1,B2246+0.01)</f>
        <v>2203</v>
      </c>
      <c r="C2247" s="247" t="s">
        <v>5398</v>
      </c>
      <c r="D2247" s="247" t="s">
        <v>1</v>
      </c>
      <c r="E2247" s="256" t="s">
        <v>5399</v>
      </c>
      <c r="F2247" s="256" t="s">
        <v>5399</v>
      </c>
      <c r="G2247" s="183" t="n">
        <v>0</v>
      </c>
      <c r="H2247" s="257" t="n">
        <v>0</v>
      </c>
      <c r="I2247" s="86" t="s">
        <v>20</v>
      </c>
      <c r="J2247" s="86" t="s">
        <v>5</v>
      </c>
      <c r="K2247" s="72" t="s">
        <v>6</v>
      </c>
      <c r="L2247" s="73" t="s">
        <v>7</v>
      </c>
      <c r="M2247" s="74" t="s">
        <v>244</v>
      </c>
      <c r="N2247" s="28" t="s">
        <v>3700</v>
      </c>
      <c r="O2247" s="28"/>
      <c r="P2247" s="20" t="s">
        <v>5400</v>
      </c>
      <c r="Q2247" s="21"/>
      <c r="R2247" s="1"/>
      <c r="S2247" s="1" t="str">
        <f aca="false">IF(E2247=F2247,"","NOT EQUAL")</f>
        <v/>
      </c>
      <c r="T2247" s="1" t="str">
        <f aca="false">IF(ISNA(VLOOKUP(P2247,'NEW XEQM.c'!D:D,1,0)),"--",VLOOKUP(P2247,'NEW XEQM.c'!D:G,3,0))</f>
        <v>--</v>
      </c>
      <c r="U2247" s="1" t="s">
        <v>4697</v>
      </c>
      <c r="W2247" s="0" t="str">
        <f aca="false">SUBSTITUTE(IF(AND(T2247="--",FIND("STD",E2247),FIND("fn",C2247)&gt;0,FIND("ITM_",P2247),I2247="CAT_FNCT"),E2247,""),"""","")</f>
        <v>VOL STD_DOWN_ARROW</v>
      </c>
    </row>
    <row r="2248" customFormat="false" ht="15.75" hidden="false" customHeight="false" outlineLevel="0" collapsed="false">
      <c r="A2248" s="23" t="n">
        <f aca="false">IF(B2248=INT(B2248),ROW(),"")</f>
        <v>2248</v>
      </c>
      <c r="B2248" s="24" t="n">
        <f aca="false">IF(AND(MID(C2248,2,1)&lt;&gt;"/",MID(C2248,1,1)="/"),INT(B2247)+1,B2247+0.01)</f>
        <v>2204</v>
      </c>
      <c r="C2248" s="247" t="s">
        <v>5401</v>
      </c>
      <c r="D2248" s="247" t="s">
        <v>1</v>
      </c>
      <c r="E2248" s="256" t="s">
        <v>5402</v>
      </c>
      <c r="F2248" s="256" t="s">
        <v>5402</v>
      </c>
      <c r="G2248" s="183" t="n">
        <v>0</v>
      </c>
      <c r="H2248" s="257" t="n">
        <v>0</v>
      </c>
      <c r="I2248" s="86" t="s">
        <v>20</v>
      </c>
      <c r="J2248" s="86" t="s">
        <v>5</v>
      </c>
      <c r="K2248" s="72" t="s">
        <v>6</v>
      </c>
      <c r="L2248" s="73" t="s">
        <v>7</v>
      </c>
      <c r="M2248" s="74" t="s">
        <v>8</v>
      </c>
      <c r="N2248" s="28" t="s">
        <v>3700</v>
      </c>
      <c r="O2248" s="28"/>
      <c r="P2248" s="20" t="s">
        <v>5403</v>
      </c>
      <c r="Q2248" s="21"/>
      <c r="R2248" s="1"/>
      <c r="S2248" s="1" t="str">
        <f aca="false">IF(E2248=F2248,"","NOT EQUAL")</f>
        <v/>
      </c>
      <c r="T2248" s="1" t="str">
        <f aca="false">IF(ISNA(VLOOKUP(P2248,'NEW XEQM.c'!D:D,1,0)),"--",VLOOKUP(P2248,'NEW XEQM.c'!D:G,3,0))</f>
        <v>--</v>
      </c>
      <c r="U2248" s="1" t="s">
        <v>4697</v>
      </c>
      <c r="W2248" s="0" t="e">
        <f aca="false">SUBSTITUTE(IF(AND(T2248="--",FIND("STD",E2248),FIND("fn",C2248)&gt;0,FIND("ITM_",P2248),I2248="CAT_FNCT"),E2248,""),"""","")</f>
        <v>#VALUE!</v>
      </c>
    </row>
    <row r="2249" customFormat="false" ht="15.75" hidden="false" customHeight="false" outlineLevel="0" collapsed="false">
      <c r="A2249" s="23" t="n">
        <f aca="false">IF(B2249=INT(B2249),ROW(),"")</f>
        <v>2249</v>
      </c>
      <c r="B2249" s="24" t="n">
        <f aca="false">IF(AND(MID(C2249,2,1)&lt;&gt;"/",MID(C2249,1,1)="/"),INT(B2248)+1,B2248+0.01)</f>
        <v>2205</v>
      </c>
      <c r="C2249" s="247" t="s">
        <v>5404</v>
      </c>
      <c r="D2249" s="247" t="s">
        <v>37</v>
      </c>
      <c r="E2249" s="256" t="s">
        <v>5405</v>
      </c>
      <c r="F2249" s="256" t="s">
        <v>5405</v>
      </c>
      <c r="G2249" s="183" t="n">
        <v>0</v>
      </c>
      <c r="H2249" s="257" t="n">
        <v>99</v>
      </c>
      <c r="I2249" s="86" t="s">
        <v>20</v>
      </c>
      <c r="J2249" s="86" t="s">
        <v>5</v>
      </c>
      <c r="K2249" s="72" t="s">
        <v>6</v>
      </c>
      <c r="L2249" s="73" t="s">
        <v>7</v>
      </c>
      <c r="M2249" s="74" t="s">
        <v>39</v>
      </c>
      <c r="N2249" s="28" t="s">
        <v>3700</v>
      </c>
      <c r="O2249" s="28"/>
      <c r="P2249" s="20" t="s">
        <v>5406</v>
      </c>
      <c r="Q2249" s="21"/>
      <c r="R2249" s="1"/>
      <c r="S2249" s="1" t="str">
        <f aca="false">IF(E2249=F2249,"","NOT EQUAL")</f>
        <v/>
      </c>
      <c r="T2249" s="1" t="str">
        <f aca="false">IF(ISNA(VLOOKUP(P2249,'NEW XEQM.c'!D:D,1,0)),"--",VLOOKUP(P2249,'NEW XEQM.c'!D:G,3,0))</f>
        <v>--</v>
      </c>
      <c r="U2249" s="1" t="s">
        <v>4697</v>
      </c>
      <c r="W2249" s="0" t="e">
        <f aca="false">SUBSTITUTE(IF(AND(T2249="--",FIND("STD",E2249),FIND("fn",C2249)&gt;0,FIND("ITM_",P2249),I2249="CAT_FNCT"),E2249,""),"""","")</f>
        <v>#VALUE!</v>
      </c>
    </row>
    <row r="2250" customFormat="false" ht="15.75" hidden="false" customHeight="false" outlineLevel="0" collapsed="false">
      <c r="A2250" s="23" t="n">
        <f aca="false">IF(B2250=INT(B2250),ROW(),"")</f>
        <v>2250</v>
      </c>
      <c r="B2250" s="24" t="n">
        <f aca="false">IF(AND(MID(C2250,2,1)&lt;&gt;"/",MID(C2250,1,1)="/"),INT(B2249)+1,B2249+0.01)</f>
        <v>2206</v>
      </c>
      <c r="C2250" s="258" t="str">
        <f aca="false">IF(D2250="multiply","/  { fn"&amp;PROPER((LOWER(MID(P2250,5,99)))),C2243)</f>
        <v>/  { fnL100Tokml</v>
      </c>
      <c r="D2250" s="258" t="str">
        <f aca="false">IF(D2243&lt;&gt;"multiply","multiply","divide")</f>
        <v>multiply</v>
      </c>
      <c r="E2250" s="77" t="str">
        <f aca="false">SUBSTITUTE(SUBSTITUTE(MID(F2250,1,FIND("STD_RIGHT",F2250)-1)&amp;"STD_RIGHT_ARROW " &amp; MID(INDEX($F$3:$F$10007,MATCH(B2250+IF(C2250=C2251,1,IF(C2250=C2252,2,IF(C2250=C2253,3,IF(C2250=C2249,-1,IF(C2250=C2248,-2,IF(C2250=C2247,-3,0)))))),$B$3:$B$10007,0)),1,-1+FIND("STD_RIGHT",INDEX($F$3:$F$10007,MATCH(B2250+IF(C2250=C2251,1,IF(C2250=C2252,2,IF(C2250=C2253,3,IF(C2250=C2249,-1,IF(C2250=C2248,-2,IF(C2250=C2247,-3,0)))))),$B$3:$B$10007,0)))-1),"100km","hkm"),"kWh","E")</f>
        <v>"l/hkm" STD_RIGHT_ARROW "km/l"</v>
      </c>
      <c r="F2250" s="205" t="s">
        <v>5407</v>
      </c>
      <c r="G2250" s="15" t="n">
        <v>0</v>
      </c>
      <c r="H2250" s="15" t="n">
        <v>0</v>
      </c>
      <c r="I2250" s="30" t="s">
        <v>4</v>
      </c>
      <c r="J2250" s="17" t="s">
        <v>21</v>
      </c>
      <c r="K2250" s="18" t="s">
        <v>22</v>
      </c>
      <c r="L2250" s="19" t="s">
        <v>7</v>
      </c>
      <c r="M2250" s="28" t="s">
        <v>8</v>
      </c>
      <c r="N2250" s="79" t="str">
        <f aca="false">IF(AND(C2250=C2243,D2250=D2243),"CAT_DUPL","CAT_FNCT")</f>
        <v>CAT_FNCT</v>
      </c>
      <c r="O2250" s="28"/>
      <c r="P2250" s="80" t="s">
        <v>5408</v>
      </c>
      <c r="Q2250" s="21"/>
      <c r="R2250" s="1"/>
      <c r="S2250" s="1" t="str">
        <f aca="false">IF(E2250=F2250,"","NOT EQUAL")</f>
        <v>NOT EQUAL</v>
      </c>
      <c r="T2250" s="1" t="str">
        <f aca="false">IF(ISNA(VLOOKUP(P2250,'NEW XEQM.c'!D:D,1,0)),"--",VLOOKUP(P2250,'NEW XEQM.c'!D:G,3,0))</f>
        <v>--</v>
      </c>
      <c r="U2250" s="1"/>
      <c r="W2250" s="0" t="str">
        <f aca="false">SUBSTITUTE(IF(AND(T2250="--",FIND("STD",E2250),FIND("fn",C2250)&gt;0,FIND("ITM_",P2250),I2250="CAT_FNCT"),E2250,""),"""","")</f>
        <v/>
      </c>
    </row>
    <row r="2251" customFormat="false" ht="15.75" hidden="false" customHeight="false" outlineLevel="0" collapsed="false">
      <c r="A2251" s="23" t="n">
        <f aca="false">IF(B2251=INT(B2251),ROW(),"")</f>
        <v>2251</v>
      </c>
      <c r="B2251" s="24" t="n">
        <f aca="false">IF(AND(MID(C2251,2,1)&lt;&gt;"/",MID(C2251,1,1)="/"),INT(B2250)+1,B2250+0.01)</f>
        <v>2207</v>
      </c>
      <c r="C2251" s="258" t="str">
        <f aca="false">IF(D2251="multiply","/  { fn"&amp;PROPER((LOWER(MID(P2251,5,99)))),C2250)</f>
        <v>/  { fnL100Tokml</v>
      </c>
      <c r="D2251" s="258" t="str">
        <f aca="false">IF(D2250&lt;&gt;"multiply","multiply","divide")</f>
        <v>divide</v>
      </c>
      <c r="E2251" s="77" t="str">
        <f aca="false">SUBSTITUTE(SUBSTITUTE(MID(F2251,1,FIND("STD_RIGHT",F2251)-1)&amp;"STD_RIGHT_ARROW " &amp; MID(INDEX($F$3:$F$10007,MATCH(B2251+IF(C2251=C2252,1,IF(C2251=C2253,2,IF(C2251=C2254,3,IF(C2251=C2250,-1,IF(C2251=C2249,-2,IF(C2251=C2248,-3,0)))))),$B$3:$B$10007,0)),1,-1+FIND("STD_RIGHT",INDEX($F$3:$F$10007,MATCH(B2251+IF(C2251=C2252,1,IF(C2251=C2253,2,IF(C2251=C2254,3,IF(C2251=C2250,-1,IF(C2251=C2249,-2,IF(C2251=C2248,-3,0)))))),$B$3:$B$10007,0)))-1),"100km","hkm"),"kWh","E")</f>
        <v>"km/l" STD_RIGHT_ARROW "l/hkm"</v>
      </c>
      <c r="F2251" s="205" t="s">
        <v>5409</v>
      </c>
      <c r="G2251" s="15" t="n">
        <v>0</v>
      </c>
      <c r="H2251" s="15" t="n">
        <v>0</v>
      </c>
      <c r="I2251" s="30" t="s">
        <v>4</v>
      </c>
      <c r="J2251" s="17" t="s">
        <v>21</v>
      </c>
      <c r="K2251" s="18" t="s">
        <v>22</v>
      </c>
      <c r="L2251" s="19" t="s">
        <v>7</v>
      </c>
      <c r="M2251" s="28" t="s">
        <v>8</v>
      </c>
      <c r="N2251" s="79" t="str">
        <f aca="false">IF(AND(C2251=C2250,D2251=D2250),"CAT_DUPL","CAT_FNCT")</f>
        <v>CAT_FNCT</v>
      </c>
      <c r="O2251" s="28"/>
      <c r="P2251" s="80" t="s">
        <v>5410</v>
      </c>
      <c r="Q2251" s="21"/>
      <c r="R2251" s="1"/>
      <c r="S2251" s="1" t="str">
        <f aca="false">IF(E2251=F2251,"","NOT EQUAL")</f>
        <v>NOT EQUAL</v>
      </c>
      <c r="T2251" s="1" t="str">
        <f aca="false">IF(ISNA(VLOOKUP(P2251,'NEW XEQM.c'!D:D,1,0)),"--",VLOOKUP(P2251,'NEW XEQM.c'!D:G,3,0))</f>
        <v>--</v>
      </c>
      <c r="U2251" s="1"/>
      <c r="W2251" s="0" t="str">
        <f aca="false">SUBSTITUTE(IF(AND(T2251="--",FIND("STD",E2251),FIND("fn",C2251)&gt;0,FIND("ITM_",P2251),I2251="CAT_FNCT"),E2251,""),"""","")</f>
        <v/>
      </c>
    </row>
    <row r="2252" customFormat="false" ht="15.75" hidden="false" customHeight="false" outlineLevel="0" collapsed="false">
      <c r="A2252" s="23" t="n">
        <f aca="false">IF(B2252=INT(B2252),ROW(),"")</f>
        <v>2252</v>
      </c>
      <c r="B2252" s="24" t="n">
        <f aca="false">IF(AND(MID(C2252,2,1)&lt;&gt;"/",MID(C2252,1,1)="/"),INT(B2251)+1,B2251+0.01)</f>
        <v>2208</v>
      </c>
      <c r="C2252" s="258" t="str">
        <f aca="false">IF(D2252="multiply","/  { fn"&amp;PROPER((LOWER(MID(P2252,5,99)))),C2251)</f>
        <v>/  { fnKmletok100K</v>
      </c>
      <c r="D2252" s="258" t="str">
        <f aca="false">IF(D2251&lt;&gt;"multiply","multiply","divide")</f>
        <v>multiply</v>
      </c>
      <c r="E2252" s="77" t="str">
        <f aca="false">SUBSTITUTE(SUBSTITUTE(MID(F2252,1,FIND("STD_RIGHT",F2252)-1)&amp;"STD_RIGHT_ARROW " &amp; MID(INDEX($F$3:$F$10007,MATCH(B2252+IF(C2252=C2253,1,IF(C2252=C2254,2,IF(C2252=C2255,3,IF(C2252=C2251,-1,IF(C2252=C2250,-2,IF(C2252=C2249,-3,0)))))),$B$3:$B$10007,0)),1,-1+FIND("STD_RIGHT",INDEX($F$3:$F$10007,MATCH(B2252+IF(C2252=C2253,1,IF(C2252=C2254,2,IF(C2252=C2255,3,IF(C2252=C2251,-1,IF(C2252=C2250,-2,IF(C2252=C2249,-3,0)))))),$B$3:$B$10007,0)))-1),"100km","hkm"),"kWh","E")</f>
        <v>"km/l" STD_SUB_e STD_RIGHT_ARROW "E/hkm"</v>
      </c>
      <c r="F2252" s="205" t="s">
        <v>5411</v>
      </c>
      <c r="G2252" s="15" t="n">
        <v>0</v>
      </c>
      <c r="H2252" s="15" t="n">
        <v>0</v>
      </c>
      <c r="I2252" s="30" t="s">
        <v>4</v>
      </c>
      <c r="J2252" s="17" t="s">
        <v>21</v>
      </c>
      <c r="K2252" s="18" t="s">
        <v>22</v>
      </c>
      <c r="L2252" s="19" t="s">
        <v>7</v>
      </c>
      <c r="M2252" s="28" t="s">
        <v>8</v>
      </c>
      <c r="N2252" s="79" t="str">
        <f aca="false">IF(AND(C2252=C2251,D2252=D2251),"CAT_DUPL","CAT_FNCT")</f>
        <v>CAT_FNCT</v>
      </c>
      <c r="O2252" s="28"/>
      <c r="P2252" s="80" t="s">
        <v>5412</v>
      </c>
      <c r="Q2252" s="21"/>
      <c r="R2252" s="1"/>
      <c r="S2252" s="1" t="str">
        <f aca="false">IF(E2252=F2252,"","NOT EQUAL")</f>
        <v>NOT EQUAL</v>
      </c>
      <c r="T2252" s="1" t="str">
        <f aca="false">IF(ISNA(VLOOKUP(P2252,'NEW XEQM.c'!D:D,1,0)),"--",VLOOKUP(P2252,'NEW XEQM.c'!D:G,3,0))</f>
        <v>--</v>
      </c>
      <c r="U2252" s="1"/>
      <c r="W2252" s="0" t="str">
        <f aca="false">SUBSTITUTE(IF(AND(T2252="--",FIND("STD",E2252),FIND("fn",C2252)&gt;0,FIND("ITM_",P2252),I2252="CAT_FNCT"),E2252,""),"""","")</f>
        <v/>
      </c>
    </row>
    <row r="2253" customFormat="false" ht="15.75" hidden="false" customHeight="false" outlineLevel="0" collapsed="false">
      <c r="A2253" s="23" t="n">
        <f aca="false">IF(B2253=INT(B2253),ROW(),"")</f>
        <v>2253</v>
      </c>
      <c r="B2253" s="24" t="n">
        <f aca="false">IF(AND(MID(C2253,2,1)&lt;&gt;"/",MID(C2253,1,1)="/"),INT(B2252)+1,B2252+0.01)</f>
        <v>2209</v>
      </c>
      <c r="C2253" s="258" t="str">
        <f aca="false">IF(D2253="multiply","/  { fn"&amp;PROPER((LOWER(MID(P2253,5,99)))),C2252)</f>
        <v>/  { fnKmletok100K</v>
      </c>
      <c r="D2253" s="258" t="str">
        <f aca="false">IF(D2252&lt;&gt;"multiply","multiply","divide")</f>
        <v>divide</v>
      </c>
      <c r="E2253" s="77" t="str">
        <f aca="false">SUBSTITUTE(SUBSTITUTE(MID(F2253,1,FIND("STD_RIGHT",F2253)-1)&amp;"STD_RIGHT_ARROW " &amp; MID(INDEX($F$3:$F$10007,MATCH(B2253+IF(C2253=C2254,1,IF(C2253=C2255,2,IF(C2253=C2256,3,IF(C2253=C2252,-1,IF(C2253=C2251,-2,IF(C2253=C2250,-3,0)))))),$B$3:$B$10007,0)),1,-1+FIND("STD_RIGHT",INDEX($F$3:$F$10007,MATCH(B2253+IF(C2253=C2254,1,IF(C2253=C2255,2,IF(C2253=C2256,3,IF(C2253=C2252,-1,IF(C2253=C2251,-2,IF(C2253=C2250,-3,0)))))),$B$3:$B$10007,0)))-1),"100km","hkm"),"kWh","E")</f>
        <v>"E/hkm" STD_RIGHT_ARROW "km/l" STD_SUB_e</v>
      </c>
      <c r="F2253" s="205" t="s">
        <v>5413</v>
      </c>
      <c r="G2253" s="15" t="n">
        <v>0</v>
      </c>
      <c r="H2253" s="15" t="n">
        <v>0</v>
      </c>
      <c r="I2253" s="30" t="s">
        <v>4</v>
      </c>
      <c r="J2253" s="17" t="s">
        <v>21</v>
      </c>
      <c r="K2253" s="18" t="s">
        <v>22</v>
      </c>
      <c r="L2253" s="19" t="s">
        <v>7</v>
      </c>
      <c r="M2253" s="28" t="s">
        <v>8</v>
      </c>
      <c r="N2253" s="79" t="str">
        <f aca="false">IF(AND(C2253=C2252,D2253=D2252),"CAT_DUPL","CAT_FNCT")</f>
        <v>CAT_FNCT</v>
      </c>
      <c r="O2253" s="28"/>
      <c r="P2253" s="80" t="s">
        <v>5414</v>
      </c>
      <c r="Q2253" s="21"/>
      <c r="R2253" s="1"/>
      <c r="S2253" s="1" t="str">
        <f aca="false">IF(E2253=F2253,"","NOT EQUAL")</f>
        <v>NOT EQUAL</v>
      </c>
      <c r="T2253" s="1" t="str">
        <f aca="false">IF(ISNA(VLOOKUP(P2253,'NEW XEQM.c'!D:D,1,0)),"--",VLOOKUP(P2253,'NEW XEQM.c'!D:G,3,0))</f>
        <v>--</v>
      </c>
      <c r="U2253" s="1"/>
      <c r="W2253" s="0" t="str">
        <f aca="false">SUBSTITUTE(IF(AND(T2253="--",FIND("STD",E2253),FIND("fn",C2253)&gt;0,FIND("ITM_",P2253),I2253="CAT_FNCT"),E2253,""),"""","")</f>
        <v/>
      </c>
    </row>
    <row r="2254" customFormat="false" ht="15.75" hidden="false" customHeight="false" outlineLevel="0" collapsed="false">
      <c r="A2254" s="23" t="n">
        <f aca="false">IF(B2254=INT(B2254),ROW(),"")</f>
        <v>2254</v>
      </c>
      <c r="B2254" s="24" t="n">
        <f aca="false">IF(AND(MID(C2254,2,1)&lt;&gt;"/",MID(C2254,1,1)="/"),INT(B2253)+1,B2253+0.01)</f>
        <v>2210</v>
      </c>
      <c r="C2254" s="258" t="str">
        <f aca="false">IF(D2254="multiply","/  { fn"&amp;PROPER((LOWER(MID(P2254,5,99)))),C2253)</f>
        <v>/  { fnK100Ktokmk</v>
      </c>
      <c r="D2254" s="258" t="str">
        <f aca="false">IF(D2253&lt;&gt;"multiply","multiply","divide")</f>
        <v>multiply</v>
      </c>
      <c r="E2254" s="77" t="str">
        <f aca="false">SUBSTITUTE(SUBSTITUTE(MID(F2254,1,FIND("STD_RIGHT",F2254)-1)&amp;"STD_RIGHT_ARROW " &amp; MID(INDEX($F$3:$F$10007,MATCH(B2254+IF(C2254=C2255,1,IF(C2254=C2256,2,IF(C2254=C2257,3,IF(C2254=C2253,-1,IF(C2254=C2252,-2,IF(C2254=C2251,-3,0)))))),$B$3:$B$10007,0)),1,-1+FIND("STD_RIGHT",INDEX($F$3:$F$10007,MATCH(B2254+IF(C2254=C2255,1,IF(C2254=C2256,2,IF(C2254=C2257,3,IF(C2254=C2253,-1,IF(C2254=C2252,-2,IF(C2254=C2251,-3,0)))))),$B$3:$B$10007,0)))-1),"100km","hkm"),"kWh","E")</f>
        <v>"E/hkm" STD_RIGHT_ARROW "km/E"</v>
      </c>
      <c r="F2254" s="205" t="s">
        <v>5413</v>
      </c>
      <c r="G2254" s="15" t="n">
        <v>0</v>
      </c>
      <c r="H2254" s="15" t="n">
        <v>0</v>
      </c>
      <c r="I2254" s="30" t="s">
        <v>4</v>
      </c>
      <c r="J2254" s="17" t="s">
        <v>21</v>
      </c>
      <c r="K2254" s="18" t="s">
        <v>22</v>
      </c>
      <c r="L2254" s="19" t="s">
        <v>7</v>
      </c>
      <c r="M2254" s="28" t="s">
        <v>8</v>
      </c>
      <c r="N2254" s="79" t="str">
        <f aca="false">IF(AND(C2254=C2253,D2254=D2253),"CAT_DUPL","CAT_FNCT")</f>
        <v>CAT_FNCT</v>
      </c>
      <c r="O2254" s="28"/>
      <c r="P2254" s="80" t="s">
        <v>5415</v>
      </c>
      <c r="Q2254" s="21"/>
      <c r="R2254" s="1"/>
      <c r="S2254" s="1" t="str">
        <f aca="false">IF(E2254=F2254,"","NOT EQUAL")</f>
        <v>NOT EQUAL</v>
      </c>
      <c r="T2254" s="1" t="str">
        <f aca="false">IF(ISNA(VLOOKUP(P2254,'NEW XEQM.c'!D:D,1,0)),"--",VLOOKUP(P2254,'NEW XEQM.c'!D:G,3,0))</f>
        <v>--</v>
      </c>
      <c r="U2254" s="1"/>
      <c r="W2254" s="0" t="str">
        <f aca="false">SUBSTITUTE(IF(AND(T2254="--",FIND("STD",E2254),FIND("fn",C2254)&gt;0,FIND("ITM_",P2254),I2254="CAT_FNCT"),E2254,""),"""","")</f>
        <v/>
      </c>
    </row>
    <row r="2255" customFormat="false" ht="15.75" hidden="false" customHeight="false" outlineLevel="0" collapsed="false">
      <c r="A2255" s="23" t="n">
        <f aca="false">IF(B2255=INT(B2255),ROW(),"")</f>
        <v>2255</v>
      </c>
      <c r="B2255" s="24" t="n">
        <f aca="false">IF(AND(MID(C2255,2,1)&lt;&gt;"/",MID(C2255,1,1)="/"),INT(B2254)+1,B2254+0.01)</f>
        <v>2211</v>
      </c>
      <c r="C2255" s="258" t="str">
        <f aca="false">IF(D2255="multiply","/  { fn"&amp;PROPER((LOWER(MID(P2255,5,99)))),C2254)</f>
        <v>/  { fnK100Ktokmk</v>
      </c>
      <c r="D2255" s="258" t="str">
        <f aca="false">IF(D2254&lt;&gt;"multiply","multiply","divide")</f>
        <v>divide</v>
      </c>
      <c r="E2255" s="77" t="str">
        <f aca="false">SUBSTITUTE(SUBSTITUTE(MID(F2255,1,FIND("STD_RIGHT",F2255)-1)&amp;"STD_RIGHT_ARROW " &amp; MID(INDEX($F$3:$F$10007,MATCH(B2255+IF(C2255=C2256,1,IF(C2255=C2257,2,IF(C2255=C2258,3,IF(C2255=C2254,-1,IF(C2255=C2253,-2,IF(C2255=C2252,-3,0)))))),$B$3:$B$10007,0)),1,-1+FIND("STD_RIGHT",INDEX($F$3:$F$10007,MATCH(B2255+IF(C2255=C2256,1,IF(C2255=C2257,2,IF(C2255=C2258,3,IF(C2255=C2254,-1,IF(C2255=C2253,-2,IF(C2255=C2252,-3,0)))))),$B$3:$B$10007,0)))-1),"100km","hkm"),"kWh","E")</f>
        <v>"km/E" STD_RIGHT_ARROW "E/hkm"</v>
      </c>
      <c r="F2255" s="205" t="s">
        <v>5416</v>
      </c>
      <c r="G2255" s="15" t="n">
        <v>0</v>
      </c>
      <c r="H2255" s="15" t="n">
        <v>0</v>
      </c>
      <c r="I2255" s="30" t="s">
        <v>4</v>
      </c>
      <c r="J2255" s="17" t="s">
        <v>21</v>
      </c>
      <c r="K2255" s="18" t="s">
        <v>22</v>
      </c>
      <c r="L2255" s="19" t="s">
        <v>7</v>
      </c>
      <c r="M2255" s="28" t="s">
        <v>8</v>
      </c>
      <c r="N2255" s="79" t="str">
        <f aca="false">IF(AND(C2255=C2254,D2255=D2254),"CAT_DUPL","CAT_FNCT")</f>
        <v>CAT_FNCT</v>
      </c>
      <c r="O2255" s="28"/>
      <c r="P2255" s="80" t="s">
        <v>5417</v>
      </c>
      <c r="Q2255" s="21"/>
      <c r="R2255" s="1"/>
      <c r="S2255" s="1" t="str">
        <f aca="false">IF(E2255=F2255,"","NOT EQUAL")</f>
        <v>NOT EQUAL</v>
      </c>
      <c r="T2255" s="1" t="str">
        <f aca="false">IF(ISNA(VLOOKUP(P2255,'NEW XEQM.c'!D:D,1,0)),"--",VLOOKUP(P2255,'NEW XEQM.c'!D:G,3,0))</f>
        <v>--</v>
      </c>
      <c r="U2255" s="1"/>
      <c r="W2255" s="0" t="str">
        <f aca="false">SUBSTITUTE(IF(AND(T2255="--",FIND("STD",E2255),FIND("fn",C2255)&gt;0,FIND("ITM_",P2255),I2255="CAT_FNCT"),E2255,""),"""","")</f>
        <v/>
      </c>
    </row>
    <row r="2256" customFormat="false" ht="15.75" hidden="false" customHeight="false" outlineLevel="0" collapsed="false">
      <c r="A2256" s="23" t="n">
        <f aca="false">IF(B2256=INT(B2256),ROW(),"")</f>
        <v>2256</v>
      </c>
      <c r="B2256" s="24" t="n">
        <f aca="false">IF(AND(MID(C2256,2,1)&lt;&gt;"/",MID(C2256,1,1)="/"),INT(B2255)+1,B2255+0.01)</f>
        <v>2212</v>
      </c>
      <c r="C2256" s="258" t="str">
        <f aca="false">IF(D2256="multiply","/  { fn"&amp;PROPER((LOWER(MID(P2256,5,99)))),C2255)</f>
        <v>/  { fnL100Tomgus</v>
      </c>
      <c r="D2256" s="258" t="str">
        <f aca="false">IF(D2255&lt;&gt;"multiply","multiply","divide")</f>
        <v>multiply</v>
      </c>
      <c r="E2256" s="77" t="str">
        <f aca="false">SUBSTITUTE(SUBSTITUTE(MID(F2256,1,FIND("STD_RIGHT",F2256)-1)&amp;"STD_RIGHT_ARROW " &amp; MID(INDEX($F$3:$F$10007,MATCH(B2256+IF(C2256=C2257,1,IF(C2256=C2258,2,IF(C2256=C2259,3,IF(C2256=C2255,-1,IF(C2256=C2254,-2,IF(C2256=C2253,-3,0)))))),$B$3:$B$10007,0)),1,-1+FIND("STD_RIGHT",INDEX($F$3:$F$10007,MATCH(B2256+IF(C2256=C2257,1,IF(C2256=C2258,2,IF(C2256=C2259,3,IF(C2256=C2255,-1,IF(C2256=C2254,-2,IF(C2256=C2253,-3,0)))))),$B$3:$B$10007,0)))-1),"100km","hkm"),"kWh","E")</f>
        <v>"l/hkm" STD_RIGHT_ARROW "mpg" STD_US</v>
      </c>
      <c r="F2256" s="205" t="s">
        <v>5407</v>
      </c>
      <c r="G2256" s="15" t="n">
        <v>0</v>
      </c>
      <c r="H2256" s="15" t="n">
        <v>0</v>
      </c>
      <c r="I2256" s="30" t="s">
        <v>4</v>
      </c>
      <c r="J2256" s="17" t="s">
        <v>21</v>
      </c>
      <c r="K2256" s="18" t="s">
        <v>22</v>
      </c>
      <c r="L2256" s="19" t="s">
        <v>7</v>
      </c>
      <c r="M2256" s="28" t="s">
        <v>8</v>
      </c>
      <c r="N2256" s="79" t="str">
        <f aca="false">IF(AND(C2256=C2255,D2256=D2255),"CAT_DUPL","CAT_FNCT")</f>
        <v>CAT_FNCT</v>
      </c>
      <c r="O2256" s="28"/>
      <c r="P2256" s="80" t="s">
        <v>5418</v>
      </c>
      <c r="Q2256" s="21"/>
      <c r="R2256" s="1"/>
      <c r="S2256" s="1" t="str">
        <f aca="false">IF(E2256=F2256,"","NOT EQUAL")</f>
        <v>NOT EQUAL</v>
      </c>
      <c r="T2256" s="1" t="str">
        <f aca="false">IF(ISNA(VLOOKUP(P2256,'NEW XEQM.c'!D:D,1,0)),"--",VLOOKUP(P2256,'NEW XEQM.c'!D:G,3,0))</f>
        <v>--</v>
      </c>
      <c r="U2256" s="1"/>
      <c r="W2256" s="0" t="str">
        <f aca="false">SUBSTITUTE(IF(AND(T2256="--",FIND("STD",E2256),FIND("fn",C2256)&gt;0,FIND("ITM_",P2256),I2256="CAT_FNCT"),E2256,""),"""","")</f>
        <v/>
      </c>
    </row>
    <row r="2257" customFormat="false" ht="15.75" hidden="false" customHeight="false" outlineLevel="0" collapsed="false">
      <c r="A2257" s="23" t="n">
        <f aca="false">IF(B2257=INT(B2257),ROW(),"")</f>
        <v>2257</v>
      </c>
      <c r="B2257" s="24" t="n">
        <f aca="false">IF(AND(MID(C2257,2,1)&lt;&gt;"/",MID(C2257,1,1)="/"),INT(B2256)+1,B2256+0.01)</f>
        <v>2213</v>
      </c>
      <c r="C2257" s="258" t="str">
        <f aca="false">IF(D2257="multiply","/  { fn"&amp;PROPER((LOWER(MID(P2257,5,99)))),C2256)</f>
        <v>/  { fnL100Tomgus</v>
      </c>
      <c r="D2257" s="258" t="str">
        <f aca="false">IF(D2256&lt;&gt;"multiply","multiply","divide")</f>
        <v>divide</v>
      </c>
      <c r="E2257" s="77" t="str">
        <f aca="false">SUBSTITUTE(SUBSTITUTE(MID(F2257,1,FIND("STD_RIGHT",F2257)-1)&amp;"STD_RIGHT_ARROW " &amp; MID(INDEX($F$3:$F$10007,MATCH(B2257+IF(C2257=C2258,1,IF(C2257=C2259,2,IF(C2257=C2260,3,IF(C2257=C2256,-1,IF(C2257=C2255,-2,IF(C2257=C2254,-3,0)))))),$B$3:$B$10007,0)),1,-1+FIND("STD_RIGHT",INDEX($F$3:$F$10007,MATCH(B2257+IF(C2257=C2258,1,IF(C2257=C2259,2,IF(C2257=C2260,3,IF(C2257=C2256,-1,IF(C2257=C2255,-2,IF(C2257=C2254,-3,0)))))),$B$3:$B$10007,0)))-1),"100km","hkm"),"kWh","E")</f>
        <v>"mpg" STD_US STD_RIGHT_ARROW "l/hkm"</v>
      </c>
      <c r="F2257" s="205" t="s">
        <v>5419</v>
      </c>
      <c r="G2257" s="15" t="n">
        <v>0</v>
      </c>
      <c r="H2257" s="15" t="n">
        <v>0</v>
      </c>
      <c r="I2257" s="30" t="s">
        <v>4</v>
      </c>
      <c r="J2257" s="17" t="s">
        <v>21</v>
      </c>
      <c r="K2257" s="18" t="s">
        <v>22</v>
      </c>
      <c r="L2257" s="19" t="s">
        <v>7</v>
      </c>
      <c r="M2257" s="28" t="s">
        <v>8</v>
      </c>
      <c r="N2257" s="79" t="str">
        <f aca="false">IF(AND(C2257=C2256,D2257=D2256),"CAT_DUPL","CAT_FNCT")</f>
        <v>CAT_FNCT</v>
      </c>
      <c r="O2257" s="28"/>
      <c r="P2257" s="80" t="s">
        <v>5420</v>
      </c>
      <c r="Q2257" s="21"/>
      <c r="R2257" s="1"/>
      <c r="S2257" s="1" t="str">
        <f aca="false">IF(E2257=F2257,"","NOT EQUAL")</f>
        <v>NOT EQUAL</v>
      </c>
      <c r="T2257" s="1" t="str">
        <f aca="false">IF(ISNA(VLOOKUP(P2257,'NEW XEQM.c'!D:D,1,0)),"--",VLOOKUP(P2257,'NEW XEQM.c'!D:G,3,0))</f>
        <v>--</v>
      </c>
      <c r="U2257" s="1"/>
      <c r="W2257" s="0" t="str">
        <f aca="false">SUBSTITUTE(IF(AND(T2257="--",FIND("STD",E2257),FIND("fn",C2257)&gt;0,FIND("ITM_",P2257),I2257="CAT_FNCT"),E2257,""),"""","")</f>
        <v/>
      </c>
    </row>
    <row r="2258" customFormat="false" ht="15.75" hidden="false" customHeight="false" outlineLevel="0" collapsed="false">
      <c r="A2258" s="23" t="n">
        <f aca="false">IF(B2258=INT(B2258),ROW(),"")</f>
        <v>2258</v>
      </c>
      <c r="B2258" s="24" t="n">
        <f aca="false">IF(AND(MID(C2258,2,1)&lt;&gt;"/",MID(C2258,1,1)="/"),INT(B2257)+1,B2257+0.01)</f>
        <v>2214</v>
      </c>
      <c r="C2258" s="258" t="str">
        <f aca="false">IF(D2258="multiply","/  { fn"&amp;PROPER((LOWER(MID(P2258,5,99)))),C2257)</f>
        <v>/  { fnMgeustok100M</v>
      </c>
      <c r="D2258" s="258" t="str">
        <f aca="false">IF(D2257&lt;&gt;"multiply","multiply","divide")</f>
        <v>multiply</v>
      </c>
      <c r="E2258" s="77" t="str">
        <f aca="false">SUBSTITUTE(SUBSTITUTE(MID(F2258,1,FIND("STD_RIGHT",F2258)-1)&amp;"STD_RIGHT_ARROW " &amp; MID(INDEX($F$3:$F$10007,MATCH(B2258+IF(C2258=C2259,1,IF(C2258=C2260,2,IF(C2258=C2261,3,IF(C2258=C2257,-1,IF(C2258=C2256,-2,IF(C2258=C2255,-3,0)))))),$B$3:$B$10007,0)),1,-1+FIND("STD_RIGHT",INDEX($F$3:$F$10007,MATCH(B2258+IF(C2258=C2259,1,IF(C2258=C2260,2,IF(C2258=C2261,3,IF(C2258=C2257,-1,IF(C2258=C2256,-2,IF(C2258=C2255,-3,0)))))),$B$3:$B$10007,0)))-1),"100km","hkm"),"kWh","E")</f>
        <v>"mge" STD_US STD_RIGHT_ARROW "E/100mi"</v>
      </c>
      <c r="F2258" s="205" t="s">
        <v>5421</v>
      </c>
      <c r="G2258" s="15" t="n">
        <v>0</v>
      </c>
      <c r="H2258" s="15" t="n">
        <v>0</v>
      </c>
      <c r="I2258" s="30" t="s">
        <v>4</v>
      </c>
      <c r="J2258" s="17" t="s">
        <v>21</v>
      </c>
      <c r="K2258" s="18" t="s">
        <v>22</v>
      </c>
      <c r="L2258" s="19" t="s">
        <v>7</v>
      </c>
      <c r="M2258" s="28" t="s">
        <v>8</v>
      </c>
      <c r="N2258" s="79" t="str">
        <f aca="false">IF(AND(C2258=C2257,D2258=D2257),"CAT_DUPL","CAT_FNCT")</f>
        <v>CAT_FNCT</v>
      </c>
      <c r="O2258" s="28"/>
      <c r="P2258" s="80" t="s">
        <v>5422</v>
      </c>
      <c r="Q2258" s="21"/>
      <c r="R2258" s="1"/>
      <c r="S2258" s="1" t="str">
        <f aca="false">IF(E2258=F2258,"","NOT EQUAL")</f>
        <v>NOT EQUAL</v>
      </c>
      <c r="T2258" s="1" t="str">
        <f aca="false">IF(ISNA(VLOOKUP(P2258,'NEW XEQM.c'!D:D,1,0)),"--",VLOOKUP(P2258,'NEW XEQM.c'!D:G,3,0))</f>
        <v>--</v>
      </c>
      <c r="U2258" s="1"/>
      <c r="W2258" s="0" t="str">
        <f aca="false">SUBSTITUTE(IF(AND(T2258="--",FIND("STD",E2258),FIND("fn",C2258)&gt;0,FIND("ITM_",P2258),I2258="CAT_FNCT"),E2258,""),"""","")</f>
        <v/>
      </c>
    </row>
    <row r="2259" customFormat="false" ht="15.75" hidden="false" customHeight="false" outlineLevel="0" collapsed="false">
      <c r="A2259" s="23" t="n">
        <f aca="false">IF(B2259=INT(B2259),ROW(),"")</f>
        <v>2259</v>
      </c>
      <c r="B2259" s="24" t="n">
        <f aca="false">IF(AND(MID(C2259,2,1)&lt;&gt;"/",MID(C2259,1,1)="/"),INT(B2258)+1,B2258+0.01)</f>
        <v>2215</v>
      </c>
      <c r="C2259" s="258" t="str">
        <f aca="false">IF(D2259="multiply","/  { fn"&amp;PROPER((LOWER(MID(P2259,5,99)))),C2258)</f>
        <v>/  { fnMgeustok100M</v>
      </c>
      <c r="D2259" s="258" t="str">
        <f aca="false">IF(D2258&lt;&gt;"multiply","multiply","divide")</f>
        <v>divide</v>
      </c>
      <c r="E2259" s="77" t="str">
        <f aca="false">SUBSTITUTE(SUBSTITUTE(MID(F2259,1,FIND("STD_RIGHT",F2259)-1)&amp;"STD_RIGHT_ARROW " &amp; MID(INDEX($F$3:$F$10007,MATCH(B2259+IF(C2259=C2260,1,IF(C2259=C2261,2,IF(C2259=C2262,3,IF(C2259=C2258,-1,IF(C2259=C2257,-2,IF(C2259=C2256,-3,0)))))),$B$3:$B$10007,0)),1,-1+FIND("STD_RIGHT",INDEX($F$3:$F$10007,MATCH(B2259+IF(C2259=C2260,1,IF(C2259=C2261,2,IF(C2259=C2262,3,IF(C2259=C2258,-1,IF(C2259=C2257,-2,IF(C2259=C2256,-3,0)))))),$B$3:$B$10007,0)))-1),"100km","hkm"),"kWh","E")</f>
        <v>"E/100mi" STD_RIGHT_ARROW "mge" STD_US</v>
      </c>
      <c r="F2259" s="205" t="s">
        <v>5423</v>
      </c>
      <c r="G2259" s="15" t="n">
        <v>0</v>
      </c>
      <c r="H2259" s="15" t="n">
        <v>0</v>
      </c>
      <c r="I2259" s="30" t="s">
        <v>4</v>
      </c>
      <c r="J2259" s="17" t="s">
        <v>21</v>
      </c>
      <c r="K2259" s="18" t="s">
        <v>22</v>
      </c>
      <c r="L2259" s="19" t="s">
        <v>7</v>
      </c>
      <c r="M2259" s="28" t="s">
        <v>8</v>
      </c>
      <c r="N2259" s="79" t="str">
        <f aca="false">IF(AND(C2259=C2258,D2259=D2258),"CAT_DUPL","CAT_FNCT")</f>
        <v>CAT_FNCT</v>
      </c>
      <c r="O2259" s="28"/>
      <c r="P2259" s="80" t="s">
        <v>5424</v>
      </c>
      <c r="Q2259" s="21"/>
      <c r="R2259" s="1"/>
      <c r="S2259" s="1" t="str">
        <f aca="false">IF(E2259=F2259,"","NOT EQUAL")</f>
        <v>NOT EQUAL</v>
      </c>
      <c r="T2259" s="1" t="str">
        <f aca="false">IF(ISNA(VLOOKUP(P2259,'NEW XEQM.c'!D:D,1,0)),"--",VLOOKUP(P2259,'NEW XEQM.c'!D:G,3,0))</f>
        <v>--</v>
      </c>
      <c r="U2259" s="1"/>
      <c r="W2259" s="0" t="str">
        <f aca="false">SUBSTITUTE(IF(AND(T2259="--",FIND("STD",E2259),FIND("fn",C2259)&gt;0,FIND("ITM_",P2259),I2259="CAT_FNCT"),E2259,""),"""","")</f>
        <v/>
      </c>
    </row>
    <row r="2260" customFormat="false" ht="15.75" hidden="false" customHeight="false" outlineLevel="0" collapsed="false">
      <c r="A2260" s="23" t="n">
        <f aca="false">IF(B2260=INT(B2260),ROW(),"")</f>
        <v>2260</v>
      </c>
      <c r="B2260" s="24" t="n">
        <f aca="false">IF(AND(MID(C2260,2,1)&lt;&gt;"/",MID(C2260,1,1)="/"),INT(B2259)+1,B2259+0.01)</f>
        <v>2216</v>
      </c>
      <c r="C2260" s="258" t="str">
        <f aca="false">IF(D2260="multiply","/  { fn"&amp;PROPER((LOWER(MID(P2260,5,99)))),C2259)</f>
        <v>/  { fnK100Ktok100M</v>
      </c>
      <c r="D2260" s="258" t="str">
        <f aca="false">IF(D2259&lt;&gt;"multiply","multiply","divide")</f>
        <v>multiply</v>
      </c>
      <c r="E2260" s="259" t="str">
        <f aca="false">SUBSTITUTE(SUBSTITUTE(MID(F2260,1,FIND("STD_RIGHT",F2260)-1)&amp;"STD_RIGHT_ARROW " &amp; MID(INDEX($F$3:$F$10007,MATCH(B2260+IF(C2260=C2261,1,IF(C2260=C2262,2,IF(C2260=C2263,3,IF(C2260=C2259,-1,IF(C2260=C2258,-2,IF(C2260=C2257,-3,0)))))),$B$3:$B$10007,0)),1,-1+FIND("STD_RIGHT",INDEX($F$3:$F$10007,MATCH(B2260+IF(C2260=C2261,1,IF(C2260=C2262,2,IF(C2260=C2263,3,IF(C2260=C2259,-1,IF(C2260=C2258,-2,IF(C2260=C2257,-3,0)))))),$B$3:$B$10007,0)))-1),"100km","hkm"),"kWh","E")</f>
        <v>"E/hkm" STD_RIGHT_ARROW "E/100mi"</v>
      </c>
      <c r="F2260" s="205" t="s">
        <v>5413</v>
      </c>
      <c r="G2260" s="15" t="n">
        <v>0</v>
      </c>
      <c r="H2260" s="15" t="n">
        <v>0</v>
      </c>
      <c r="I2260" s="30" t="s">
        <v>4</v>
      </c>
      <c r="J2260" s="17" t="s">
        <v>21</v>
      </c>
      <c r="K2260" s="18" t="s">
        <v>22</v>
      </c>
      <c r="L2260" s="19" t="s">
        <v>7</v>
      </c>
      <c r="M2260" s="28" t="s">
        <v>8</v>
      </c>
      <c r="N2260" s="79" t="str">
        <f aca="false">IF(AND(C2260=C2259,D2260=D2259),"CAT_DUPL","CAT_FNCT")</f>
        <v>CAT_FNCT</v>
      </c>
      <c r="O2260" s="28"/>
      <c r="P2260" s="80" t="s">
        <v>5425</v>
      </c>
      <c r="Q2260" s="21"/>
      <c r="R2260" s="1"/>
      <c r="S2260" s="1" t="str">
        <f aca="false">IF(E2260=F2260,"","NOT EQUAL")</f>
        <v>NOT EQUAL</v>
      </c>
      <c r="T2260" s="1" t="str">
        <f aca="false">IF(ISNA(VLOOKUP(P2260,'NEW XEQM.c'!D:D,1,0)),"--",VLOOKUP(P2260,'NEW XEQM.c'!D:G,3,0))</f>
        <v>--</v>
      </c>
      <c r="U2260" s="1"/>
      <c r="W2260" s="0" t="str">
        <f aca="false">SUBSTITUTE(IF(AND(T2260="--",FIND("STD",E2260),FIND("fn",C2260)&gt;0,FIND("ITM_",P2260),I2260="CAT_FNCT"),E2260,""),"""","")</f>
        <v/>
      </c>
    </row>
    <row r="2261" customFormat="false" ht="15.75" hidden="false" customHeight="false" outlineLevel="0" collapsed="false">
      <c r="A2261" s="23" t="n">
        <f aca="false">IF(B2261=INT(B2261),ROW(),"")</f>
        <v>2261</v>
      </c>
      <c r="B2261" s="24" t="n">
        <f aca="false">IF(AND(MID(C2261,2,1)&lt;&gt;"/",MID(C2261,1,1)="/"),INT(B2260)+1,B2260+0.01)</f>
        <v>2217</v>
      </c>
      <c r="C2261" s="258" t="str">
        <f aca="false">IF(D2261="multiply","/  { fn"&amp;PROPER((LOWER(MID(P2261,5,99)))),C2260)</f>
        <v>/  { fnK100Ktok100M</v>
      </c>
      <c r="D2261" s="258" t="str">
        <f aca="false">IF(D2260&lt;&gt;"multiply","multiply","divide")</f>
        <v>divide</v>
      </c>
      <c r="E2261" s="259" t="str">
        <f aca="false">SUBSTITUTE(SUBSTITUTE(MID(F2261,1,FIND("STD_RIGHT",F2261)-1)&amp;"STD_RIGHT_ARROW " &amp; MID(INDEX($F$3:$F$10007,MATCH(B2261+IF(C2261=C2262,1,IF(C2261=C2263,2,IF(C2261=C2264,3,IF(C2261=C2260,-1,IF(C2261=C2259,-2,IF(C2261=C2258,-3,0)))))),$B$3:$B$10007,0)),1,-1+FIND("STD_RIGHT",INDEX($F$3:$F$10007,MATCH(B2261+IF(C2261=C2262,1,IF(C2261=C2263,2,IF(C2261=C2264,3,IF(C2261=C2260,-1,IF(C2261=C2259,-2,IF(C2261=C2258,-3,0)))))),$B$3:$B$10007,0)))-1),"100km","hkm"),"kWh","E")</f>
        <v>"E/100mi" STD_RIGHT_ARROW "E/hkm"</v>
      </c>
      <c r="F2261" s="205" t="s">
        <v>5423</v>
      </c>
      <c r="G2261" s="15" t="n">
        <v>0</v>
      </c>
      <c r="H2261" s="15" t="n">
        <v>0</v>
      </c>
      <c r="I2261" s="30" t="s">
        <v>4</v>
      </c>
      <c r="J2261" s="17" t="s">
        <v>21</v>
      </c>
      <c r="K2261" s="18" t="s">
        <v>22</v>
      </c>
      <c r="L2261" s="19" t="s">
        <v>7</v>
      </c>
      <c r="M2261" s="28" t="s">
        <v>8</v>
      </c>
      <c r="N2261" s="79" t="str">
        <f aca="false">IF(AND(C2261=C2260,D2261=D2260),"CAT_DUPL","CAT_FNCT")</f>
        <v>CAT_FNCT</v>
      </c>
      <c r="O2261" s="28"/>
      <c r="P2261" s="80" t="s">
        <v>5426</v>
      </c>
      <c r="Q2261" s="21"/>
      <c r="R2261" s="1"/>
      <c r="S2261" s="1" t="str">
        <f aca="false">IF(E2261=F2261,"","NOT EQUAL")</f>
        <v>NOT EQUAL</v>
      </c>
      <c r="T2261" s="1" t="str">
        <f aca="false">IF(ISNA(VLOOKUP(P2261,'NEW XEQM.c'!D:D,1,0)),"--",VLOOKUP(P2261,'NEW XEQM.c'!D:G,3,0))</f>
        <v>--</v>
      </c>
      <c r="U2261" s="1"/>
      <c r="W2261" s="0" t="str">
        <f aca="false">SUBSTITUTE(IF(AND(T2261="--",FIND("STD",E2261),FIND("fn",C2261)&gt;0,FIND("ITM_",P2261),I2261="CAT_FNCT"),E2261,""),"""","")</f>
        <v/>
      </c>
    </row>
    <row r="2262" customFormat="false" ht="15.75" hidden="false" customHeight="false" outlineLevel="0" collapsed="false">
      <c r="A2262" s="23" t="n">
        <f aca="false">IF(B2262=INT(B2262),ROW(),"")</f>
        <v>2262</v>
      </c>
      <c r="B2262" s="24" t="n">
        <f aca="false">IF(AND(MID(C2262,2,1)&lt;&gt;"/",MID(C2262,1,1)="/"),INT(B2261)+1,B2261+0.01)</f>
        <v>2218</v>
      </c>
      <c r="C2262" s="258" t="str">
        <f aca="false">IF(D2262="multiply","/  { fn"&amp;PROPER((LOWER(MID(P2262,5,99)))),C2261)</f>
        <v>/  { fnL100Tomguk</v>
      </c>
      <c r="D2262" s="258" t="str">
        <f aca="false">IF(D2261&lt;&gt;"multiply","multiply","divide")</f>
        <v>multiply</v>
      </c>
      <c r="E2262" s="77" t="str">
        <f aca="false">SUBSTITUTE(SUBSTITUTE(MID(F2262,1,FIND("STD_RIGHT",F2262)-1)&amp;"STD_RIGHT_ARROW " &amp; MID(INDEX($F$3:$F$10007,MATCH(B2262+IF(C2262=C2263,1,IF(C2262=C2264,2,IF(C2262=C2265,3,IF(C2262=C2261,-1,IF(C2262=C2260,-2,IF(C2262=C2259,-3,0)))))),$B$3:$B$10007,0)),1,-1+FIND("STD_RIGHT",INDEX($F$3:$F$10007,MATCH(B2262+IF(C2262=C2263,1,IF(C2262=C2264,2,IF(C2262=C2265,3,IF(C2262=C2261,-1,IF(C2262=C2260,-2,IF(C2262=C2259,-3,0)))))),$B$3:$B$10007,0)))-1),"100km","hkm"),"kWh","E")</f>
        <v>"l/hkm" STD_RIGHT_ARROW "mpg" STD_UK</v>
      </c>
      <c r="F2262" s="205" t="s">
        <v>5407</v>
      </c>
      <c r="G2262" s="15" t="n">
        <v>0</v>
      </c>
      <c r="H2262" s="15" t="n">
        <v>0</v>
      </c>
      <c r="I2262" s="30" t="s">
        <v>4</v>
      </c>
      <c r="J2262" s="17" t="s">
        <v>21</v>
      </c>
      <c r="K2262" s="18" t="s">
        <v>22</v>
      </c>
      <c r="L2262" s="19" t="s">
        <v>7</v>
      </c>
      <c r="M2262" s="28" t="s">
        <v>8</v>
      </c>
      <c r="N2262" s="79" t="str">
        <f aca="false">IF(AND(C2262=C2261,D2262=D2261),"CAT_DUPL","CAT_FNCT")</f>
        <v>CAT_FNCT</v>
      </c>
      <c r="O2262" s="28"/>
      <c r="P2262" s="80" t="s">
        <v>5427</v>
      </c>
      <c r="Q2262" s="21"/>
      <c r="R2262" s="1"/>
      <c r="S2262" s="1" t="str">
        <f aca="false">IF(E2262=F2262,"","NOT EQUAL")</f>
        <v>NOT EQUAL</v>
      </c>
      <c r="T2262" s="1" t="str">
        <f aca="false">IF(ISNA(VLOOKUP(P2262,'NEW XEQM.c'!D:D,1,0)),"--",VLOOKUP(P2262,'NEW XEQM.c'!D:G,3,0))</f>
        <v>--</v>
      </c>
      <c r="U2262" s="1"/>
      <c r="W2262" s="0" t="str">
        <f aca="false">SUBSTITUTE(IF(AND(T2262="--",FIND("STD",E2262),FIND("fn",C2262)&gt;0,FIND("ITM_",P2262),I2262="CAT_FNCT"),E2262,""),"""","")</f>
        <v/>
      </c>
    </row>
    <row r="2263" customFormat="false" ht="15.75" hidden="false" customHeight="false" outlineLevel="0" collapsed="false">
      <c r="A2263" s="23" t="n">
        <f aca="false">IF(B2263=INT(B2263),ROW(),"")</f>
        <v>2263</v>
      </c>
      <c r="B2263" s="24" t="n">
        <f aca="false">IF(AND(MID(C2263,2,1)&lt;&gt;"/",MID(C2263,1,1)="/"),INT(B2262)+1,B2262+0.01)</f>
        <v>2219</v>
      </c>
      <c r="C2263" s="258" t="str">
        <f aca="false">IF(D2263="multiply","/  { fn"&amp;PROPER((LOWER(MID(P2263,5,99)))),C2262)</f>
        <v>/  { fnL100Tomguk</v>
      </c>
      <c r="D2263" s="258" t="str">
        <f aca="false">IF(D2262&lt;&gt;"multiply","multiply","divide")</f>
        <v>divide</v>
      </c>
      <c r="E2263" s="77" t="str">
        <f aca="false">SUBSTITUTE(SUBSTITUTE(MID(F2263,1,FIND("STD_RIGHT",F2263)-1)&amp;"STD_RIGHT_ARROW " &amp; MID(INDEX($F$3:$F$10007,MATCH(B2263+IF(C2263=C2264,1,IF(C2263=C2265,2,IF(C2263=C2266,3,IF(C2263=C2262,-1,IF(C2263=C2261,-2,IF(C2263=C2260,-3,0)))))),$B$3:$B$10007,0)),1,-1+FIND("STD_RIGHT",INDEX($F$3:$F$10007,MATCH(B2263+IF(C2263=C2264,1,IF(C2263=C2265,2,IF(C2263=C2266,3,IF(C2263=C2262,-1,IF(C2263=C2261,-2,IF(C2263=C2260,-3,0)))))),$B$3:$B$10007,0)))-1),"100km","hkm"),"kWh","E")</f>
        <v>"mpg" STD_UK STD_RIGHT_ARROW "l/hkm"</v>
      </c>
      <c r="F2263" s="205" t="s">
        <v>5428</v>
      </c>
      <c r="G2263" s="15" t="n">
        <v>0</v>
      </c>
      <c r="H2263" s="15" t="n">
        <v>0</v>
      </c>
      <c r="I2263" s="30" t="s">
        <v>4</v>
      </c>
      <c r="J2263" s="17" t="s">
        <v>21</v>
      </c>
      <c r="K2263" s="18" t="s">
        <v>22</v>
      </c>
      <c r="L2263" s="19" t="s">
        <v>7</v>
      </c>
      <c r="M2263" s="28" t="s">
        <v>8</v>
      </c>
      <c r="N2263" s="79" t="str">
        <f aca="false">IF(AND(C2263=C2262,D2263=D2262),"CAT_DUPL","CAT_FNCT")</f>
        <v>CAT_FNCT</v>
      </c>
      <c r="O2263" s="28"/>
      <c r="P2263" s="80" t="s">
        <v>5429</v>
      </c>
      <c r="Q2263" s="21"/>
      <c r="R2263" s="1"/>
      <c r="S2263" s="1" t="str">
        <f aca="false">IF(E2263=F2263,"","NOT EQUAL")</f>
        <v>NOT EQUAL</v>
      </c>
      <c r="T2263" s="1" t="str">
        <f aca="false">IF(ISNA(VLOOKUP(P2263,'NEW XEQM.c'!D:D,1,0)),"--",VLOOKUP(P2263,'NEW XEQM.c'!D:G,3,0))</f>
        <v>--</v>
      </c>
      <c r="U2263" s="1"/>
      <c r="W2263" s="0" t="str">
        <f aca="false">SUBSTITUTE(IF(AND(T2263="--",FIND("STD",E2263),FIND("fn",C2263)&gt;0,FIND("ITM_",P2263),I2263="CAT_FNCT"),E2263,""),"""","")</f>
        <v/>
      </c>
    </row>
    <row r="2264" customFormat="false" ht="15.75" hidden="false" customHeight="false" outlineLevel="0" collapsed="false">
      <c r="A2264" s="23" t="n">
        <f aca="false">IF(B2264=INT(B2264),ROW(),"")</f>
        <v>2264</v>
      </c>
      <c r="B2264" s="24" t="n">
        <f aca="false">IF(AND(MID(C2264,2,1)&lt;&gt;"/",MID(C2264,1,1)="/"),INT(B2263)+1,B2263+0.01)</f>
        <v>2220</v>
      </c>
      <c r="C2264" s="258" t="str">
        <f aca="false">IF(D2264="multiply","/  { fn"&amp;PROPER((LOWER(MID(P2264,5,99)))),C2263)</f>
        <v>/  { fnMgeuktok100M</v>
      </c>
      <c r="D2264" s="258" t="str">
        <f aca="false">IF(D2263&lt;&gt;"multiply","multiply","divide")</f>
        <v>multiply</v>
      </c>
      <c r="E2264" s="77" t="str">
        <f aca="false">SUBSTITUTE(SUBSTITUTE(MID(F2264,1,FIND("STD_RIGHT",F2264)-1)&amp;"STD_RIGHT_ARROW " &amp; MID(INDEX($F$3:$F$10007,MATCH(B2264+IF(C2264=C2265,1,IF(C2264=C2266,2,IF(C2264=C2267,3,IF(C2264=C2263,-1,IF(C2264=C2262,-2,IF(C2264=C2261,-3,0)))))),$B$3:$B$10007,0)),1,-1+FIND("STD_RIGHT",INDEX($F$3:$F$10007,MATCH(B2264+IF(C2264=C2265,1,IF(C2264=C2266,2,IF(C2264=C2267,3,IF(C2264=C2263,-1,IF(C2264=C2262,-2,IF(C2264=C2261,-3,0)))))),$B$3:$B$10007,0)))-1),"100km","hkm"),"kWh","E")</f>
        <v>"mge" STD_UK STD_RIGHT_ARROW "E/100mi"</v>
      </c>
      <c r="F2264" s="205" t="s">
        <v>5430</v>
      </c>
      <c r="G2264" s="15" t="n">
        <v>0</v>
      </c>
      <c r="H2264" s="15" t="n">
        <v>0</v>
      </c>
      <c r="I2264" s="30" t="s">
        <v>4</v>
      </c>
      <c r="J2264" s="17" t="s">
        <v>21</v>
      </c>
      <c r="K2264" s="18" t="s">
        <v>22</v>
      </c>
      <c r="L2264" s="19" t="s">
        <v>7</v>
      </c>
      <c r="M2264" s="28" t="s">
        <v>8</v>
      </c>
      <c r="N2264" s="79" t="str">
        <f aca="false">IF(AND(C2264=C2263,D2264=D2263),"CAT_DUPL","CAT_FNCT")</f>
        <v>CAT_FNCT</v>
      </c>
      <c r="O2264" s="28"/>
      <c r="P2264" s="80" t="s">
        <v>5431</v>
      </c>
      <c r="Q2264" s="21"/>
      <c r="R2264" s="1"/>
      <c r="S2264" s="1" t="str">
        <f aca="false">IF(E2264=F2264,"","NOT EQUAL")</f>
        <v>NOT EQUAL</v>
      </c>
      <c r="T2264" s="1" t="str">
        <f aca="false">IF(ISNA(VLOOKUP(P2264,'NEW XEQM.c'!D:D,1,0)),"--",VLOOKUP(P2264,'NEW XEQM.c'!D:G,3,0))</f>
        <v>--</v>
      </c>
      <c r="U2264" s="1"/>
      <c r="W2264" s="0" t="str">
        <f aca="false">SUBSTITUTE(IF(AND(T2264="--",FIND("STD",E2264),FIND("fn",C2264)&gt;0,FIND("ITM_",P2264),I2264="CAT_FNCT"),E2264,""),"""","")</f>
        <v/>
      </c>
    </row>
    <row r="2265" customFormat="false" ht="15.75" hidden="false" customHeight="false" outlineLevel="0" collapsed="false">
      <c r="A2265" s="23" t="n">
        <f aca="false">IF(B2265=INT(B2265),ROW(),"")</f>
        <v>2265</v>
      </c>
      <c r="B2265" s="24" t="n">
        <f aca="false">IF(AND(MID(C2265,2,1)&lt;&gt;"/",MID(C2265,1,1)="/"),INT(B2264)+1,B2264+0.01)</f>
        <v>2221</v>
      </c>
      <c r="C2265" s="258" t="str">
        <f aca="false">IF(D2265="multiply","/  { fn"&amp;PROPER((LOWER(MID(P2265,5,99)))),C2264)</f>
        <v>/  { fnMgeuktok100M</v>
      </c>
      <c r="D2265" s="258" t="str">
        <f aca="false">IF(D2264&lt;&gt;"multiply","multiply","divide")</f>
        <v>divide</v>
      </c>
      <c r="E2265" s="77" t="str">
        <f aca="false">SUBSTITUTE(SUBSTITUTE(MID(F2265,1,FIND("STD_RIGHT",F2265)-1)&amp;"STD_RIGHT_ARROW " &amp; MID(INDEX($F$3:$F$10007,MATCH(B2265+IF(C2265=C2266,1,IF(C2265=C2267,2,IF(C2265=C2268,3,IF(C2265=C2264,-1,IF(C2265=C2263,-2,IF(C2265=C2262,-3,0)))))),$B$3:$B$10007,0)),1,-1+FIND("STD_RIGHT",INDEX($F$3:$F$10007,MATCH(B2265+IF(C2265=C2266,1,IF(C2265=C2267,2,IF(C2265=C2268,3,IF(C2265=C2264,-1,IF(C2265=C2263,-2,IF(C2265=C2262,-3,0)))))),$B$3:$B$10007,0)))-1),"100km","hkm"),"kWh","E")</f>
        <v>"E/100mi" STD_RIGHT_ARROW "mge" STD_UK</v>
      </c>
      <c r="F2265" s="205" t="s">
        <v>5423</v>
      </c>
      <c r="G2265" s="15" t="n">
        <v>0</v>
      </c>
      <c r="H2265" s="15" t="n">
        <v>0</v>
      </c>
      <c r="I2265" s="30" t="s">
        <v>4</v>
      </c>
      <c r="J2265" s="17" t="s">
        <v>21</v>
      </c>
      <c r="K2265" s="18" t="s">
        <v>22</v>
      </c>
      <c r="L2265" s="19" t="s">
        <v>7</v>
      </c>
      <c r="M2265" s="28" t="s">
        <v>8</v>
      </c>
      <c r="N2265" s="79" t="str">
        <f aca="false">IF(AND(C2265=C2264,D2265=D2264),"CAT_DUPL","CAT_FNCT")</f>
        <v>CAT_FNCT</v>
      </c>
      <c r="O2265" s="28"/>
      <c r="P2265" s="80" t="s">
        <v>5432</v>
      </c>
      <c r="Q2265" s="21"/>
      <c r="R2265" s="1"/>
      <c r="S2265" s="1" t="str">
        <f aca="false">IF(E2265=F2265,"","NOT EQUAL")</f>
        <v>NOT EQUAL</v>
      </c>
      <c r="T2265" s="1" t="str">
        <f aca="false">IF(ISNA(VLOOKUP(P2265,'NEW XEQM.c'!D:D,1,0)),"--",VLOOKUP(P2265,'NEW XEQM.c'!D:G,3,0))</f>
        <v>--</v>
      </c>
      <c r="U2265" s="1"/>
      <c r="W2265" s="0" t="str">
        <f aca="false">SUBSTITUTE(IF(AND(T2265="--",FIND("STD",E2265),FIND("fn",C2265)&gt;0,FIND("ITM_",P2265),I2265="CAT_FNCT"),E2265,""),"""","")</f>
        <v/>
      </c>
    </row>
    <row r="2266" customFormat="false" ht="15.75" hidden="false" customHeight="false" outlineLevel="0" collapsed="false">
      <c r="A2266" s="23" t="n">
        <f aca="false">IF(B2266=INT(B2266),ROW(),"")</f>
        <v>2266</v>
      </c>
      <c r="B2266" s="24" t="n">
        <f aca="false">IF(AND(MID(C2266,2,1)&lt;&gt;"/",MID(C2266,1,1)="/"),INT(B2265)+1,B2265+0.01)</f>
        <v>2222</v>
      </c>
      <c r="C2266" s="258" t="str">
        <f aca="false">IF(D2266="multiply","/  { fn"&amp;PROPER((LOWER(MID(P2266,5,99)))),C2265)</f>
        <v>/  { fnK100Mtomik</v>
      </c>
      <c r="D2266" s="258" t="str">
        <f aca="false">IF(D2265&lt;&gt;"multiply","multiply","divide")</f>
        <v>multiply</v>
      </c>
      <c r="E2266" s="77" t="str">
        <f aca="false">SUBSTITUTE(SUBSTITUTE(MID(F2266,1,FIND("STD_RIGHT",F2266)-1)&amp;"STD_RIGHT_ARROW " &amp; MID(INDEX($F$3:$F$10007,MATCH(B2266+IF(C2266=C2267,1,IF(C2266=C2268,2,IF(C2266=C2269,3,IF(C2266=C2265,-1,IF(C2266=C2264,-2,IF(C2266=C2263,-3,0)))))),$B$3:$B$10007,0)),1,-1+FIND("STD_RIGHT",INDEX($F$3:$F$10007,MATCH(B2266+IF(C2266=C2267,1,IF(C2266=C2268,2,IF(C2266=C2269,3,IF(C2266=C2265,-1,IF(C2266=C2264,-2,IF(C2266=C2263,-3,0)))))),$B$3:$B$10007,0)))-1),"100km","hkm"),"kWh","E")</f>
        <v>"E/100mi" STD_RIGHT_ARROW "mi/E"</v>
      </c>
      <c r="F2266" s="205" t="s">
        <v>5423</v>
      </c>
      <c r="G2266" s="15" t="n">
        <v>0</v>
      </c>
      <c r="H2266" s="15" t="n">
        <v>0</v>
      </c>
      <c r="I2266" s="30" t="s">
        <v>4</v>
      </c>
      <c r="J2266" s="17" t="s">
        <v>21</v>
      </c>
      <c r="K2266" s="18" t="s">
        <v>22</v>
      </c>
      <c r="L2266" s="19" t="s">
        <v>7</v>
      </c>
      <c r="M2266" s="28" t="s">
        <v>8</v>
      </c>
      <c r="N2266" s="79" t="str">
        <f aca="false">IF(AND(C2266=C2265,D2266=D2265),"CAT_DUPL","CAT_FNCT")</f>
        <v>CAT_FNCT</v>
      </c>
      <c r="O2266" s="28"/>
      <c r="P2266" s="80" t="s">
        <v>5433</v>
      </c>
      <c r="Q2266" s="21"/>
      <c r="R2266" s="1"/>
      <c r="S2266" s="1" t="str">
        <f aca="false">IF(E2266=F2266,"","NOT EQUAL")</f>
        <v>NOT EQUAL</v>
      </c>
      <c r="T2266" s="1" t="str">
        <f aca="false">IF(ISNA(VLOOKUP(P2266,'NEW XEQM.c'!D:D,1,0)),"--",VLOOKUP(P2266,'NEW XEQM.c'!D:G,3,0))</f>
        <v>--</v>
      </c>
      <c r="U2266" s="1"/>
      <c r="W2266" s="0" t="str">
        <f aca="false">SUBSTITUTE(IF(AND(T2266="--",FIND("STD",E2266),FIND("fn",C2266)&gt;0,FIND("ITM_",P2266),I2266="CAT_FNCT"),E2266,""),"""","")</f>
        <v/>
      </c>
    </row>
    <row r="2267" customFormat="false" ht="15.75" hidden="false" customHeight="false" outlineLevel="0" collapsed="false">
      <c r="A2267" s="23" t="n">
        <f aca="false">IF(B2267=INT(B2267),ROW(),"")</f>
        <v>2267</v>
      </c>
      <c r="B2267" s="24" t="n">
        <f aca="false">IF(AND(MID(C2267,2,1)&lt;&gt;"/",MID(C2267,1,1)="/"),INT(B2266)+1,B2266+0.01)</f>
        <v>2223</v>
      </c>
      <c r="C2267" s="258" t="str">
        <f aca="false">IF(D2267="multiply","/  { fn"&amp;PROPER((LOWER(MID(P2267,5,99)))),C2266)</f>
        <v>/  { fnK100Mtomik</v>
      </c>
      <c r="D2267" s="258" t="str">
        <f aca="false">IF(D2266&lt;&gt;"multiply","multiply","divide")</f>
        <v>divide</v>
      </c>
      <c r="E2267" s="77" t="str">
        <f aca="false">SUBSTITUTE(SUBSTITUTE(MID(F2267,1,FIND("STD_RIGHT",F2267)-1)&amp;"STD_RIGHT_ARROW " &amp; MID(INDEX($F$3:$F$10007,MATCH(B2267+IF(C2267=C2268,1,IF(C2267=C2269,2,IF(C2267=C2270,3,IF(C2267=C2266,-1,IF(C2267=C2265,-2,IF(C2267=C2264,-3,0)))))),$B$3:$B$10007,0)),1,-1+FIND("STD_RIGHT",INDEX($F$3:$F$10007,MATCH(B2267+IF(C2267=C2268,1,IF(C2267=C2269,2,IF(C2267=C2270,3,IF(C2267=C2266,-1,IF(C2267=C2265,-2,IF(C2267=C2264,-3,0)))))),$B$3:$B$10007,0)))-1),"100km","hkm"),"kWh","E")</f>
        <v>"mi/E" STD_RIGHT_ARROW "E/100mi"</v>
      </c>
      <c r="F2267" s="205" t="s">
        <v>5434</v>
      </c>
      <c r="G2267" s="15" t="n">
        <v>0</v>
      </c>
      <c r="H2267" s="15" t="n">
        <v>0</v>
      </c>
      <c r="I2267" s="30" t="s">
        <v>4</v>
      </c>
      <c r="J2267" s="17" t="s">
        <v>21</v>
      </c>
      <c r="K2267" s="18" t="s">
        <v>22</v>
      </c>
      <c r="L2267" s="19" t="s">
        <v>7</v>
      </c>
      <c r="M2267" s="28" t="s">
        <v>8</v>
      </c>
      <c r="N2267" s="79" t="str">
        <f aca="false">IF(AND(C2267=C2266,D2267=D2266),"CAT_DUPL","CAT_FNCT")</f>
        <v>CAT_FNCT</v>
      </c>
      <c r="O2267" s="28"/>
      <c r="P2267" s="80" t="s">
        <v>5435</v>
      </c>
      <c r="Q2267" s="21"/>
      <c r="R2267" s="1"/>
      <c r="S2267" s="1" t="str">
        <f aca="false">IF(E2267=F2267,"","NOT EQUAL")</f>
        <v>NOT EQUAL</v>
      </c>
      <c r="T2267" s="1" t="str">
        <f aca="false">IF(ISNA(VLOOKUP(P2267,'NEW XEQM.c'!D:D,1,0)),"--",VLOOKUP(P2267,'NEW XEQM.c'!D:G,3,0))</f>
        <v>--</v>
      </c>
      <c r="U2267" s="1"/>
      <c r="W2267" s="0" t="str">
        <f aca="false">SUBSTITUTE(IF(AND(T2267="--",FIND("STD",E2267),FIND("fn",C2267)&gt;0,FIND("ITM_",P2267),I2267="CAT_FNCT"),E2267,""),"""","")</f>
        <v/>
      </c>
    </row>
    <row r="2268" customFormat="false" ht="15.75" hidden="false" customHeight="false" outlineLevel="0" collapsed="false">
      <c r="A2268" s="23" t="n">
        <f aca="false">IF(B2268=INT(B2268),ROW(),"")</f>
        <v>2268</v>
      </c>
      <c r="B2268" s="24" t="n">
        <f aca="false">IF(AND(MID(C2268,2,1)&lt;&gt;"/",MID(C2268,1,1)="/"),INT(B2267)+1,B2267+0.01)</f>
        <v>2224</v>
      </c>
      <c r="C2268" s="25" t="s">
        <v>0</v>
      </c>
      <c r="D2268" s="25" t="s">
        <v>1</v>
      </c>
      <c r="E2268" s="149" t="s">
        <v>5436</v>
      </c>
      <c r="F2268" s="149" t="s">
        <v>5436</v>
      </c>
      <c r="G2268" s="47" t="n">
        <v>0</v>
      </c>
      <c r="H2268" s="47" t="n">
        <v>0</v>
      </c>
      <c r="I2268" s="156" t="s">
        <v>2741</v>
      </c>
      <c r="J2268" s="17" t="s">
        <v>5</v>
      </c>
      <c r="K2268" s="18" t="s">
        <v>6</v>
      </c>
      <c r="L2268" s="19" t="s">
        <v>7</v>
      </c>
      <c r="M2268" s="28" t="s">
        <v>244</v>
      </c>
      <c r="N2268" s="28"/>
      <c r="O2268" s="28"/>
      <c r="P2268" s="230" t="s">
        <v>5437</v>
      </c>
      <c r="Q2268" s="21"/>
      <c r="R2268" s="1"/>
      <c r="S2268" s="1" t="str">
        <f aca="false">IF(E2268=F2268,"","NOT EQUAL")</f>
        <v/>
      </c>
      <c r="T2268" s="1" t="str">
        <f aca="false">IF(ISNA(VLOOKUP(P2268,'NEW XEQM.c'!D:D,1,0)),"--",VLOOKUP(P2268,'NEW XEQM.c'!D:G,3,0))</f>
        <v>--</v>
      </c>
      <c r="U2268" s="1"/>
      <c r="W2268" s="0" t="e">
        <f aca="false">SUBSTITUTE(IF(AND(T2268="--",FIND("STD",E2268),FIND("fn",C2268)&gt;0,FIND("ITM_",P2268),I2268="CAT_FNCT"),E2268,""),"""","")</f>
        <v>#VALUE!</v>
      </c>
    </row>
    <row r="2269" customFormat="false" ht="15.75" hidden="false" customHeight="false" outlineLevel="0" collapsed="false">
      <c r="A2269" s="23" t="n">
        <f aca="false">IF(B2269=INT(B2269),ROW(),"")</f>
        <v>2269</v>
      </c>
      <c r="B2269" s="24" t="n">
        <f aca="false">IF(AND(MID(C2269,2,1)&lt;&gt;"/",MID(C2269,1,1)="/"),INT(B2268)+1,B2268+0.01)</f>
        <v>2225</v>
      </c>
      <c r="C2269" s="25" t="s">
        <v>5438</v>
      </c>
      <c r="D2269" s="25" t="s">
        <v>18</v>
      </c>
      <c r="E2269" s="26" t="s">
        <v>5439</v>
      </c>
      <c r="F2269" s="26" t="s">
        <v>5439</v>
      </c>
      <c r="G2269" s="47" t="n">
        <v>0</v>
      </c>
      <c r="H2269" s="47" t="n">
        <v>99</v>
      </c>
      <c r="I2269" s="30" t="s">
        <v>20</v>
      </c>
      <c r="J2269" s="17" t="s">
        <v>21</v>
      </c>
      <c r="K2269" s="18" t="s">
        <v>22</v>
      </c>
      <c r="L2269" s="19" t="s">
        <v>7</v>
      </c>
      <c r="M2269" s="28" t="s">
        <v>27</v>
      </c>
      <c r="N2269" s="28"/>
      <c r="O2269" s="28"/>
      <c r="P2269" s="20" t="s">
        <v>5440</v>
      </c>
      <c r="Q2269" s="21"/>
      <c r="R2269" s="1"/>
      <c r="S2269" s="1" t="str">
        <f aca="false">IF(E2269=F2269,"","NOT EQUAL")</f>
        <v/>
      </c>
      <c r="T2269" s="1" t="str">
        <f aca="false">IF(ISNA(VLOOKUP(P2269,'NEW XEQM.c'!D:D,1,0)),"--",VLOOKUP(P2269,'NEW XEQM.c'!D:G,3,0))</f>
        <v>--</v>
      </c>
      <c r="U2269" s="1"/>
      <c r="W2269" s="0" t="e">
        <f aca="false">SUBSTITUTE(IF(AND(T2269="--",FIND("STD",E2269),FIND("fn",C2269)&gt;0,FIND("ITM_",P2269),I2269="CAT_FNCT"),E2269,""),"""","")</f>
        <v>#VALUE!</v>
      </c>
    </row>
    <row r="2270" customFormat="false" ht="15.75" hidden="false" customHeight="false" outlineLevel="0" collapsed="false">
      <c r="A2270" s="23" t="n">
        <f aca="false">IF(B2270=INT(B2270),ROW(),"")</f>
        <v>2270</v>
      </c>
      <c r="B2270" s="24" t="n">
        <f aca="false">IF(AND(MID(C2270,2,1)&lt;&gt;"/",MID(C2270,1,1)="/"),INT(B2269)+1,B2269+0.01)</f>
        <v>2226</v>
      </c>
      <c r="C2270" s="53" t="s">
        <v>4347</v>
      </c>
      <c r="D2270" s="53" t="s">
        <v>5441</v>
      </c>
      <c r="E2270" s="218" t="s">
        <v>5442</v>
      </c>
      <c r="F2270" s="54" t="s">
        <v>5442</v>
      </c>
      <c r="G2270" s="55" t="n">
        <v>0</v>
      </c>
      <c r="H2270" s="55" t="n">
        <v>0</v>
      </c>
      <c r="I2270" s="56" t="s">
        <v>4</v>
      </c>
      <c r="J2270" s="54" t="s">
        <v>21</v>
      </c>
      <c r="K2270" s="57" t="s">
        <v>22</v>
      </c>
      <c r="L2270" s="58" t="s">
        <v>7</v>
      </c>
      <c r="M2270" s="58" t="s">
        <v>244</v>
      </c>
      <c r="N2270" s="28" t="s">
        <v>3700</v>
      </c>
      <c r="O2270" s="53" t="s">
        <v>4349</v>
      </c>
      <c r="P2270" s="59" t="s">
        <v>5443</v>
      </c>
      <c r="Q2270" s="21"/>
      <c r="R2270" s="1"/>
      <c r="S2270" s="1" t="str">
        <f aca="false">IF(E2270=F2270,"","NOT EQUAL")</f>
        <v/>
      </c>
      <c r="T2270" s="1" t="str">
        <f aca="false">IF(ISNA(VLOOKUP(P2270,'NEW XEQM.c'!D:D,1,0)),"--",VLOOKUP(P2270,'NEW XEQM.c'!D:G,3,0))</f>
        <v>--</v>
      </c>
      <c r="U2270" s="1" t="s">
        <v>4351</v>
      </c>
      <c r="W2270" s="0" t="str">
        <f aca="false">SUBSTITUTE(IF(AND(T2270="--",FIND("STD",E2270),FIND("fn",C2270)&gt;0,FIND("ITM_",P2270),I2270="CAT_FNCT"),E2270,""),"""","")</f>
        <v/>
      </c>
    </row>
    <row r="2271" customFormat="false" ht="15.75" hidden="false" customHeight="false" outlineLevel="0" collapsed="false">
      <c r="A2271" s="23" t="n">
        <f aca="false">IF(B2271=INT(B2271),ROW(),"")</f>
        <v>2271</v>
      </c>
      <c r="B2271" s="24" t="n">
        <f aca="false">IF(AND(MID(C2271,2,1)&lt;&gt;"/",MID(C2271,1,1)="/"),INT(B2270)+1,B2270+0.01)</f>
        <v>2227</v>
      </c>
      <c r="C2271" s="53" t="s">
        <v>4347</v>
      </c>
      <c r="D2271" s="53" t="s">
        <v>5444</v>
      </c>
      <c r="E2271" s="218" t="s">
        <v>5445</v>
      </c>
      <c r="F2271" s="54" t="s">
        <v>5445</v>
      </c>
      <c r="G2271" s="55" t="n">
        <v>0</v>
      </c>
      <c r="H2271" s="55" t="n">
        <v>0</v>
      </c>
      <c r="I2271" s="56" t="s">
        <v>4</v>
      </c>
      <c r="J2271" s="54" t="s">
        <v>21</v>
      </c>
      <c r="K2271" s="57" t="s">
        <v>22</v>
      </c>
      <c r="L2271" s="58" t="s">
        <v>7</v>
      </c>
      <c r="M2271" s="58" t="s">
        <v>244</v>
      </c>
      <c r="N2271" s="28" t="s">
        <v>3700</v>
      </c>
      <c r="O2271" s="53" t="s">
        <v>4349</v>
      </c>
      <c r="P2271" s="59" t="s">
        <v>5446</v>
      </c>
      <c r="Q2271" s="21"/>
      <c r="R2271" s="1"/>
      <c r="S2271" s="1" t="str">
        <f aca="false">IF(E2271=F2271,"","NOT EQUAL")</f>
        <v/>
      </c>
      <c r="T2271" s="1" t="str">
        <f aca="false">IF(ISNA(VLOOKUP(P2271,'NEW XEQM.c'!D:D,1,0)),"--",VLOOKUP(P2271,'NEW XEQM.c'!D:G,3,0))</f>
        <v>--</v>
      </c>
      <c r="U2271" s="1" t="s">
        <v>4351</v>
      </c>
      <c r="W2271" s="0" t="str">
        <f aca="false">SUBSTITUTE(IF(AND(T2271="--",FIND("STD",E2271),FIND("fn",C2271)&gt;0,FIND("ITM_",P2271),I2271="CAT_FNCT"),E2271,""),"""","")</f>
        <v/>
      </c>
    </row>
    <row r="2272" customFormat="false" ht="15.75" hidden="false" customHeight="false" outlineLevel="0" collapsed="false">
      <c r="A2272" s="23" t="n">
        <f aca="false">IF(B2272=INT(B2272),ROW(),"")</f>
        <v>2272</v>
      </c>
      <c r="B2272" s="24" t="n">
        <f aca="false">IF(AND(MID(C2272,2,1)&lt;&gt;"/",MID(C2272,1,1)="/"),INT(B2271)+1,B2271+0.01)</f>
        <v>2228</v>
      </c>
      <c r="C2272" s="53" t="s">
        <v>4347</v>
      </c>
      <c r="D2272" s="53" t="s">
        <v>5447</v>
      </c>
      <c r="E2272" s="218" t="s">
        <v>5448</v>
      </c>
      <c r="F2272" s="54" t="s">
        <v>5448</v>
      </c>
      <c r="G2272" s="55" t="n">
        <v>0</v>
      </c>
      <c r="H2272" s="55" t="n">
        <v>0</v>
      </c>
      <c r="I2272" s="56" t="s">
        <v>4</v>
      </c>
      <c r="J2272" s="54" t="s">
        <v>21</v>
      </c>
      <c r="K2272" s="57" t="s">
        <v>22</v>
      </c>
      <c r="L2272" s="58" t="s">
        <v>7</v>
      </c>
      <c r="M2272" s="58" t="s">
        <v>244</v>
      </c>
      <c r="N2272" s="28" t="s">
        <v>3700</v>
      </c>
      <c r="O2272" s="53" t="s">
        <v>4349</v>
      </c>
      <c r="P2272" s="59" t="s">
        <v>5449</v>
      </c>
      <c r="Q2272" s="21"/>
      <c r="R2272" s="1"/>
      <c r="S2272" s="1" t="str">
        <f aca="false">IF(E2272=F2272,"","NOT EQUAL")</f>
        <v/>
      </c>
      <c r="T2272" s="1" t="str">
        <f aca="false">IF(ISNA(VLOOKUP(P2272,'NEW XEQM.c'!D:D,1,0)),"--",VLOOKUP(P2272,'NEW XEQM.c'!D:G,3,0))</f>
        <v>--</v>
      </c>
      <c r="U2272" s="1" t="s">
        <v>4351</v>
      </c>
      <c r="W2272" s="0" t="str">
        <f aca="false">SUBSTITUTE(IF(AND(T2272="--",FIND("STD",E2272),FIND("fn",C2272)&gt;0,FIND("ITM_",P2272),I2272="CAT_FNCT"),E2272,""),"""","")</f>
        <v/>
      </c>
    </row>
    <row r="2273" customFormat="false" ht="15.75" hidden="false" customHeight="false" outlineLevel="0" collapsed="false">
      <c r="A2273" s="23" t="n">
        <f aca="false">IF(B2273=INT(B2273),ROW(),"")</f>
        <v>2273</v>
      </c>
      <c r="B2273" s="24" t="n">
        <f aca="false">IF(AND(MID(C2273,2,1)&lt;&gt;"/",MID(C2273,1,1)="/"),INT(B2272)+1,B2272+0.01)</f>
        <v>2229</v>
      </c>
      <c r="C2273" s="53" t="s">
        <v>4347</v>
      </c>
      <c r="D2273" s="53" t="s">
        <v>5450</v>
      </c>
      <c r="E2273" s="218" t="s">
        <v>5451</v>
      </c>
      <c r="F2273" s="54" t="s">
        <v>5451</v>
      </c>
      <c r="G2273" s="55" t="n">
        <v>0</v>
      </c>
      <c r="H2273" s="55" t="n">
        <v>0</v>
      </c>
      <c r="I2273" s="56" t="s">
        <v>4</v>
      </c>
      <c r="J2273" s="54" t="s">
        <v>21</v>
      </c>
      <c r="K2273" s="57" t="s">
        <v>22</v>
      </c>
      <c r="L2273" s="58" t="s">
        <v>7</v>
      </c>
      <c r="M2273" s="58" t="s">
        <v>244</v>
      </c>
      <c r="N2273" s="28" t="s">
        <v>3700</v>
      </c>
      <c r="O2273" s="53" t="s">
        <v>4349</v>
      </c>
      <c r="P2273" s="59" t="s">
        <v>5452</v>
      </c>
      <c r="Q2273" s="21"/>
      <c r="R2273" s="1"/>
      <c r="S2273" s="1" t="str">
        <f aca="false">IF(E2273=F2273,"","NOT EQUAL")</f>
        <v/>
      </c>
      <c r="T2273" s="1" t="str">
        <f aca="false">IF(ISNA(VLOOKUP(P2273,'NEW XEQM.c'!D:D,1,0)),"--",VLOOKUP(P2273,'NEW XEQM.c'!D:G,3,0))</f>
        <v>--</v>
      </c>
      <c r="U2273" s="1" t="s">
        <v>4351</v>
      </c>
      <c r="W2273" s="0" t="str">
        <f aca="false">SUBSTITUTE(IF(AND(T2273="--",FIND("STD",E2273),FIND("fn",C2273)&gt;0,FIND("ITM_",P2273),I2273="CAT_FNCT"),E2273,""),"""","")</f>
        <v/>
      </c>
    </row>
    <row r="2274" customFormat="false" ht="15.75" hidden="false" customHeight="false" outlineLevel="0" collapsed="false">
      <c r="A2274" s="23" t="n">
        <f aca="false">IF(B2274=INT(B2274),ROW(),"")</f>
        <v>2274</v>
      </c>
      <c r="B2274" s="24" t="n">
        <f aca="false">IF(AND(MID(C2274,2,1)&lt;&gt;"/",MID(C2274,1,1)="/"),INT(B2273)+1,B2273+0.01)</f>
        <v>2230</v>
      </c>
      <c r="C2274" s="53" t="s">
        <v>4347</v>
      </c>
      <c r="D2274" s="53" t="s">
        <v>5453</v>
      </c>
      <c r="E2274" s="218" t="s">
        <v>5454</v>
      </c>
      <c r="F2274" s="54" t="s">
        <v>5454</v>
      </c>
      <c r="G2274" s="55" t="n">
        <v>0</v>
      </c>
      <c r="H2274" s="55" t="n">
        <v>0</v>
      </c>
      <c r="I2274" s="56" t="s">
        <v>4</v>
      </c>
      <c r="J2274" s="54" t="s">
        <v>21</v>
      </c>
      <c r="K2274" s="57" t="s">
        <v>22</v>
      </c>
      <c r="L2274" s="58" t="s">
        <v>7</v>
      </c>
      <c r="M2274" s="58" t="s">
        <v>244</v>
      </c>
      <c r="N2274" s="28" t="s">
        <v>3700</v>
      </c>
      <c r="O2274" s="53" t="s">
        <v>4349</v>
      </c>
      <c r="P2274" s="59" t="s">
        <v>5455</v>
      </c>
      <c r="Q2274" s="21"/>
      <c r="R2274" s="1"/>
      <c r="S2274" s="1" t="str">
        <f aca="false">IF(E2274=F2274,"","NOT EQUAL")</f>
        <v/>
      </c>
      <c r="T2274" s="1" t="str">
        <f aca="false">IF(ISNA(VLOOKUP(P2274,'NEW XEQM.c'!D:D,1,0)),"--",VLOOKUP(P2274,'NEW XEQM.c'!D:G,3,0))</f>
        <v>--</v>
      </c>
      <c r="U2274" s="1" t="s">
        <v>4351</v>
      </c>
      <c r="W2274" s="0" t="str">
        <f aca="false">SUBSTITUTE(IF(AND(T2274="--",FIND("STD",E2274),FIND("fn",C2274)&gt;0,FIND("ITM_",P2274),I2274="CAT_FNCT"),E2274,""),"""","")</f>
        <v/>
      </c>
    </row>
    <row r="2275" customFormat="false" ht="15.75" hidden="false" customHeight="false" outlineLevel="0" collapsed="false">
      <c r="A2275" s="23" t="n">
        <f aca="false">IF(B2275=INT(B2275),ROW(),"")</f>
        <v>2275</v>
      </c>
      <c r="B2275" s="24" t="n">
        <f aca="false">IF(AND(MID(C2275,2,1)&lt;&gt;"/",MID(C2275,1,1)="/"),INT(B2274)+1,B2274+0.01)</f>
        <v>2231</v>
      </c>
      <c r="C2275" s="25" t="s">
        <v>0</v>
      </c>
      <c r="D2275" s="25" t="s">
        <v>1</v>
      </c>
      <c r="E2275" s="149" t="s">
        <v>5456</v>
      </c>
      <c r="F2275" s="149" t="s">
        <v>5456</v>
      </c>
      <c r="G2275" s="47" t="n">
        <v>0</v>
      </c>
      <c r="H2275" s="47" t="n">
        <v>0</v>
      </c>
      <c r="I2275" s="156" t="s">
        <v>2741</v>
      </c>
      <c r="J2275" s="17" t="s">
        <v>5</v>
      </c>
      <c r="K2275" s="18" t="s">
        <v>6</v>
      </c>
      <c r="L2275" s="19" t="s">
        <v>7</v>
      </c>
      <c r="M2275" s="28" t="s">
        <v>244</v>
      </c>
      <c r="N2275" s="28"/>
      <c r="O2275" s="28"/>
      <c r="P2275" s="230" t="s">
        <v>5457</v>
      </c>
      <c r="Q2275" s="21"/>
      <c r="R2275" s="1"/>
      <c r="S2275" s="1" t="str">
        <f aca="false">IF(E2275=F2275,"","NOT EQUAL")</f>
        <v/>
      </c>
      <c r="T2275" s="1" t="str">
        <f aca="false">IF(ISNA(VLOOKUP(P2275,'NEW XEQM.c'!D:D,1,0)),"--",VLOOKUP(P2275,'NEW XEQM.c'!D:G,3,0))</f>
        <v>--</v>
      </c>
      <c r="U2275" s="1"/>
      <c r="W2275" s="0" t="e">
        <f aca="false">SUBSTITUTE(IF(AND(T2275="--",FIND("STD",E2275),FIND("fn",C2275)&gt;0,FIND("ITM_",P2275),I2275="CAT_FNCT"),E2275,""),"""","")</f>
        <v>#VALUE!</v>
      </c>
    </row>
    <row r="2276" customFormat="false" ht="15.75" hidden="false" customHeight="false" outlineLevel="0" collapsed="false">
      <c r="A2276" s="23" t="n">
        <f aca="false">IF(B2276=INT(B2276),ROW(),"")</f>
        <v>2276</v>
      </c>
      <c r="B2276" s="24"/>
      <c r="C2276" s="25"/>
      <c r="D2276" s="26"/>
      <c r="E2276" s="26"/>
      <c r="F2276" s="26"/>
      <c r="G2276" s="47"/>
      <c r="H2276" s="47"/>
      <c r="I2276" s="30"/>
      <c r="J2276" s="17"/>
      <c r="K2276" s="27"/>
      <c r="L2276" s="28"/>
      <c r="M2276" s="28"/>
      <c r="N2276" s="28"/>
      <c r="O2276" s="28"/>
      <c r="P2276" s="230"/>
      <c r="Q2276" s="21"/>
      <c r="R2276" s="1"/>
      <c r="S2276" s="1"/>
      <c r="T2276" s="1" t="str">
        <f aca="false">IF(ISNA(VLOOKUP(P2276,'NEW XEQM.c'!D:D,1,0)),"--",VLOOKUP(P2276,'NEW XEQM.c'!D:G,3,0))</f>
        <v>--</v>
      </c>
      <c r="U2276" s="1"/>
      <c r="W2276" s="0" t="e">
        <f aca="false">SUBSTITUTE(IF(AND(T2276="--",FIND("STD",E2276),FIND("fn",C2276)&gt;0,FIND("ITM_",P2276),I2276="CAT_FNCT"),E2276,""),"""","")</f>
        <v>#VALUE!</v>
      </c>
    </row>
    <row r="2277" customFormat="false" ht="15.75" hidden="false" customHeight="false" outlineLevel="0" collapsed="false">
      <c r="A2277" s="23" t="n">
        <f aca="false">IF(B2277=INT(B2277),ROW(),"")</f>
        <v>2277</v>
      </c>
      <c r="B2277" s="24"/>
      <c r="C2277" s="25"/>
      <c r="D2277" s="26"/>
      <c r="E2277" s="26"/>
      <c r="F2277" s="26"/>
      <c r="G2277" s="47"/>
      <c r="H2277" s="47"/>
      <c r="I2277" s="30"/>
      <c r="J2277" s="17"/>
      <c r="K2277" s="27"/>
      <c r="L2277" s="28"/>
      <c r="M2277" s="28"/>
      <c r="N2277" s="28"/>
      <c r="O2277" s="28"/>
      <c r="P2277" s="230"/>
      <c r="Q2277" s="21"/>
      <c r="R2277" s="1"/>
      <c r="S2277" s="1"/>
      <c r="T2277" s="1" t="str">
        <f aca="false">IF(ISNA(VLOOKUP(P2277,'NEW XEQM.c'!D:D,1,0)),"--",VLOOKUP(P2277,'NEW XEQM.c'!D:G,3,0))</f>
        <v>--</v>
      </c>
      <c r="U2277" s="1"/>
      <c r="W2277" s="0" t="e">
        <f aca="false">SUBSTITUTE(IF(AND(T2277="--",FIND("STD",E2277),FIND("fn",C2277)&gt;0,FIND("ITM_",P2277),I2277="CAT_FNCT"),E2277,""),"""","")</f>
        <v>#VALUE!</v>
      </c>
    </row>
    <row r="2278" customFormat="false" ht="15.75" hidden="false" customHeight="false" outlineLevel="0" collapsed="false">
      <c r="A2278" s="23" t="n">
        <f aca="false">IF(B2278=INT(B2278),ROW(),"")</f>
        <v>2278</v>
      </c>
      <c r="B2278" s="24"/>
      <c r="C2278" s="25"/>
      <c r="D2278" s="26"/>
      <c r="E2278" s="26"/>
      <c r="F2278" s="26"/>
      <c r="G2278" s="47"/>
      <c r="H2278" s="47"/>
      <c r="I2278" s="30"/>
      <c r="J2278" s="17"/>
      <c r="K2278" s="27"/>
      <c r="L2278" s="28"/>
      <c r="M2278" s="28"/>
      <c r="N2278" s="28"/>
      <c r="O2278" s="28"/>
      <c r="P2278" s="230"/>
      <c r="Q2278" s="21"/>
      <c r="R2278" s="1"/>
      <c r="S2278" s="1"/>
      <c r="T2278" s="1" t="str">
        <f aca="false">IF(ISNA(VLOOKUP(P2278,'NEW XEQM.c'!D:D,1,0)),"--",VLOOKUP(P2278,'NEW XEQM.c'!D:G,3,0))</f>
        <v>--</v>
      </c>
      <c r="U2278" s="1"/>
      <c r="W2278" s="0" t="e">
        <f aca="false">SUBSTITUTE(IF(AND(T2278="--",FIND("STD",E2278),FIND("fn",C2278)&gt;0,FIND("ITM_",P2278),I2278="CAT_FNCT"),E2278,""),"""","")</f>
        <v>#VALUE!</v>
      </c>
    </row>
    <row r="2279" customFormat="false" ht="15.75" hidden="false" customHeight="false" outlineLevel="0" collapsed="false">
      <c r="A2279" s="23" t="n">
        <f aca="false">IF(B2279=INT(B2279),ROW(),"")</f>
        <v>2279</v>
      </c>
      <c r="B2279" s="24"/>
      <c r="C2279" s="25"/>
      <c r="D2279" s="26"/>
      <c r="E2279" s="26"/>
      <c r="F2279" s="26"/>
      <c r="G2279" s="47"/>
      <c r="H2279" s="47"/>
      <c r="I2279" s="30"/>
      <c r="J2279" s="17"/>
      <c r="K2279" s="27"/>
      <c r="L2279" s="28"/>
      <c r="M2279" s="28"/>
      <c r="N2279" s="28"/>
      <c r="O2279" s="28"/>
      <c r="P2279" s="230"/>
      <c r="Q2279" s="21"/>
      <c r="R2279" s="1"/>
      <c r="S2279" s="1"/>
      <c r="T2279" s="1" t="str">
        <f aca="false">IF(ISNA(VLOOKUP(P2279,'NEW XEQM.c'!D:D,1,0)),"--",VLOOKUP(P2279,'NEW XEQM.c'!D:G,3,0))</f>
        <v>--</v>
      </c>
      <c r="U2279" s="1"/>
      <c r="W2279" s="0" t="e">
        <f aca="false">SUBSTITUTE(IF(AND(T2279="--",FIND("STD",E2279),FIND("fn",C2279)&gt;0,FIND("ITM_",P2279),I2279="CAT_FNCT"),E2279,""),"""","")</f>
        <v>#VALUE!</v>
      </c>
    </row>
    <row r="2280" customFormat="false" ht="15.75" hidden="false" customHeight="false" outlineLevel="0" collapsed="false">
      <c r="A2280" s="23" t="n">
        <f aca="false">IF(B2280=INT(B2280),ROW(),"")</f>
        <v>2280</v>
      </c>
      <c r="B2280" s="24"/>
      <c r="C2280" s="25"/>
      <c r="D2280" s="26"/>
      <c r="E2280" s="26"/>
      <c r="F2280" s="26"/>
      <c r="G2280" s="47"/>
      <c r="H2280" s="47"/>
      <c r="I2280" s="30"/>
      <c r="J2280" s="17"/>
      <c r="K2280" s="27"/>
      <c r="L2280" s="28"/>
      <c r="M2280" s="28"/>
      <c r="N2280" s="28"/>
      <c r="O2280" s="28"/>
      <c r="P2280" s="230"/>
      <c r="Q2280" s="21"/>
      <c r="R2280" s="1"/>
      <c r="S2280" s="1"/>
      <c r="T2280" s="1" t="str">
        <f aca="false">IF(ISNA(VLOOKUP(P2280,'NEW XEQM.c'!D:D,1,0)),"--",VLOOKUP(P2280,'NEW XEQM.c'!D:G,3,0))</f>
        <v>--</v>
      </c>
      <c r="U2280" s="1"/>
      <c r="W2280" s="0" t="e">
        <f aca="false">SUBSTITUTE(IF(AND(T2280="--",FIND("STD",E2280),FIND("fn",C2280)&gt;0,FIND("ITM_",P2280),I2280="CAT_FNCT"),E2280,""),"""","")</f>
        <v>#VALUE!</v>
      </c>
    </row>
    <row r="2281" customFormat="false" ht="15.75" hidden="false" customHeight="false" outlineLevel="0" collapsed="false">
      <c r="A2281" s="23" t="n">
        <f aca="false">IF(B2281=INT(B2281),ROW(),"")</f>
        <v>2281</v>
      </c>
      <c r="B2281" s="24"/>
      <c r="C2281" s="25"/>
      <c r="D2281" s="26"/>
      <c r="E2281" s="26"/>
      <c r="F2281" s="26"/>
      <c r="G2281" s="47"/>
      <c r="H2281" s="47"/>
      <c r="I2281" s="30"/>
      <c r="J2281" s="17"/>
      <c r="K2281" s="27"/>
      <c r="L2281" s="28"/>
      <c r="M2281" s="28"/>
      <c r="N2281" s="28"/>
      <c r="O2281" s="28"/>
      <c r="P2281" s="230"/>
      <c r="Q2281" s="21"/>
      <c r="R2281" s="1"/>
      <c r="S2281" s="1"/>
      <c r="T2281" s="1" t="str">
        <f aca="false">IF(ISNA(VLOOKUP(P2281,'NEW XEQM.c'!D:D,1,0)),"--",VLOOKUP(P2281,'NEW XEQM.c'!D:G,3,0))</f>
        <v>--</v>
      </c>
      <c r="U2281" s="1"/>
      <c r="W2281" s="0" t="e">
        <f aca="false">SUBSTITUTE(IF(AND(T2281="--",FIND("STD",E2281),FIND("fn",C2281)&gt;0,FIND("ITM_",P2281),I2281="CAT_FNCT"),E2281,""),"""","")</f>
        <v>#VALUE!</v>
      </c>
    </row>
    <row r="2282" customFormat="false" ht="15.75" hidden="false" customHeight="false" outlineLevel="0" collapsed="false">
      <c r="A2282" s="260"/>
      <c r="B2282" s="74"/>
      <c r="C2282" s="68"/>
      <c r="D2282" s="68"/>
      <c r="E2282" s="86"/>
      <c r="F2282" s="86"/>
      <c r="G2282" s="261"/>
      <c r="H2282" s="261"/>
      <c r="I2282" s="86"/>
      <c r="J2282" s="86"/>
      <c r="K2282" s="73"/>
      <c r="L2282" s="73"/>
      <c r="M2282" s="74"/>
      <c r="N2282" s="28"/>
      <c r="O2282" s="74"/>
      <c r="P2282" s="20"/>
      <c r="Q2282" s="21"/>
      <c r="R2282" s="1"/>
      <c r="S2282" s="1"/>
      <c r="T2282" s="1" t="str">
        <f aca="false">IF(ISNA(VLOOKUP(P2282,'NEW XEQM.c'!D:D,1,0)),"--",VLOOKUP(P2282,'NEW XEQM.c'!D:G,3,0))</f>
        <v>--</v>
      </c>
      <c r="U2282" s="1"/>
      <c r="W2282" s="0" t="e">
        <f aca="false">SUBSTITUTE(IF(AND(T2282="--",FIND("STD",E2282),FIND("fn",C2282)&gt;0,FIND("ITM_",P2282),I2282="CAT_FNCT"),E2282,""),"""","")</f>
        <v>#VALUE!</v>
      </c>
    </row>
    <row r="2283" customFormat="false" ht="15.75" hidden="false" customHeight="false" outlineLevel="0" collapsed="false">
      <c r="A2283" s="260"/>
      <c r="B2283" s="74"/>
      <c r="C2283" s="68"/>
      <c r="D2283" s="68"/>
      <c r="E2283" s="86"/>
      <c r="F2283" s="86"/>
      <c r="G2283" s="261"/>
      <c r="H2283" s="261"/>
      <c r="I2283" s="86"/>
      <c r="J2283" s="86"/>
      <c r="K2283" s="73"/>
      <c r="L2283" s="73"/>
      <c r="M2283" s="74"/>
      <c r="N2283" s="28"/>
      <c r="O2283" s="74"/>
      <c r="P2283" s="20"/>
      <c r="Q2283" s="21"/>
      <c r="R2283" s="1"/>
      <c r="S2283" s="1"/>
      <c r="T2283" s="1" t="str">
        <f aca="false">IF(ISNA(VLOOKUP(P2283,'NEW XEQM.c'!D:D,1,0)),"--",VLOOKUP(P2283,'NEW XEQM.c'!D:G,3,0))</f>
        <v>--</v>
      </c>
      <c r="U2283" s="1"/>
      <c r="W2283" s="0" t="e">
        <f aca="false">SUBSTITUTE(IF(AND(T2283="--",FIND("STD",E2283),FIND("fn",C2283)&gt;0,FIND("ITM_",P2283),I2283="CAT_FNCT"),E2283,""),"""","")</f>
        <v>#VALUE!</v>
      </c>
    </row>
    <row r="2284" customFormat="false" ht="15.75" hidden="false" customHeight="false" outlineLevel="0" collapsed="false">
      <c r="I2284" s="8"/>
      <c r="N2284" s="28"/>
      <c r="R2284" s="1"/>
      <c r="S2284" s="1" t="str">
        <f aca="false">IF(E2284=F2284,"","NOT EQUAL")</f>
        <v/>
      </c>
      <c r="T2284" s="1" t="str">
        <f aca="false">IF(ISNA(VLOOKUP(P2284,'NEW XEQM.c'!D:D,1,0)),"--",VLOOKUP(P2284,'NEW XEQM.c'!D:G,3,0))</f>
        <v>--</v>
      </c>
      <c r="W2284" s="0" t="e">
        <f aca="false">SUBSTITUTE(IF(AND(T2284="--",FIND("STD",E2284),FIND("fn",C2284)&gt;0,FIND("ITM_",P2284),I2284="CAT_FNCT"),E2284,""),"""","")</f>
        <v>#VALUE!</v>
      </c>
    </row>
    <row r="2285" customFormat="false" ht="15.75" hidden="false" customHeight="false" outlineLevel="0" collapsed="false">
      <c r="I2285" s="8"/>
      <c r="N2285" s="28"/>
      <c r="R2285" s="1"/>
      <c r="S2285" s="1" t="str">
        <f aca="false">IF(E2285=F2285,"","NOT EQUAL")</f>
        <v/>
      </c>
      <c r="T2285" s="1" t="str">
        <f aca="false">IF(ISNA(VLOOKUP(P2285,'NEW XEQM.c'!D:D,1,0)),"--",VLOOKUP(P2285,'NEW XEQM.c'!D:G,3,0))</f>
        <v>--</v>
      </c>
      <c r="W2285" s="0" t="e">
        <f aca="false">SUBSTITUTE(IF(AND(T2285="--",FIND("STD",E2285),FIND("fn",C2285)&gt;0,FIND("ITM_",P2285),I2285="CAT_FNCT"),E2285,""),"""","")</f>
        <v>#VALUE!</v>
      </c>
    </row>
    <row r="2286" customFormat="false" ht="15.75" hidden="false" customHeight="false" outlineLevel="0" collapsed="false">
      <c r="I2286" s="8"/>
      <c r="N2286" s="28"/>
      <c r="R2286" s="1"/>
      <c r="S2286" s="1" t="str">
        <f aca="false">IF(E2286=F2286,"","NOT EQUAL")</f>
        <v/>
      </c>
      <c r="T2286" s="1" t="str">
        <f aca="false">IF(ISNA(VLOOKUP(P2286,'NEW XEQM.c'!D:D,1,0)),"--",VLOOKUP(P2286,'NEW XEQM.c'!D:G,3,0))</f>
        <v>--</v>
      </c>
      <c r="W2286" s="0" t="e">
        <f aca="false">SUBSTITUTE(IF(AND(T2286="--",FIND("STD",E2286),FIND("fn",C2286)&gt;0,FIND("ITM_",P2286),I2286="CAT_FNCT"),E2286,""),"""","")</f>
        <v>#VALUE!</v>
      </c>
    </row>
    <row r="2287" customFormat="false" ht="15.75" hidden="false" customHeight="false" outlineLevel="0" collapsed="false">
      <c r="I2287" s="8"/>
      <c r="N2287" s="28"/>
      <c r="R2287" s="1"/>
      <c r="S2287" s="1" t="str">
        <f aca="false">IF(E2287=F2287,"","NOT EQUAL")</f>
        <v/>
      </c>
      <c r="T2287" s="1" t="str">
        <f aca="false">IF(ISNA(VLOOKUP(P2287,'NEW XEQM.c'!D:D,1,0)),"--",VLOOKUP(P2287,'NEW XEQM.c'!D:G,3,0))</f>
        <v>--</v>
      </c>
      <c r="W2287" s="0" t="e">
        <f aca="false">SUBSTITUTE(IF(AND(T2287="--",FIND("STD",E2287),FIND("fn",C2287)&gt;0,FIND("ITM_",P2287),I2287="CAT_FNCT"),E2287,""),"""","")</f>
        <v>#VALUE!</v>
      </c>
    </row>
    <row r="2288" customFormat="false" ht="15.75" hidden="false" customHeight="false" outlineLevel="0" collapsed="false">
      <c r="I2288" s="8"/>
      <c r="N2288" s="28"/>
      <c r="R2288" s="1"/>
      <c r="S2288" s="1" t="str">
        <f aca="false">IF(E2288=F2288,"","NOT EQUAL")</f>
        <v/>
      </c>
      <c r="T2288" s="1" t="str">
        <f aca="false">IF(ISNA(VLOOKUP(P2288,'NEW XEQM.c'!D:D,1,0)),"--",VLOOKUP(P2288,'NEW XEQM.c'!D:G,3,0))</f>
        <v>--</v>
      </c>
      <c r="W2288" s="0" t="e">
        <f aca="false">SUBSTITUTE(IF(AND(T2288="--",FIND("STD",E2288),FIND("fn",C2288)&gt;0,FIND("ITM_",P2288),I2288="CAT_FNCT"),E2288,""),"""","")</f>
        <v>#VALUE!</v>
      </c>
    </row>
    <row r="2289" customFormat="false" ht="15.75" hidden="false" customHeight="false" outlineLevel="0" collapsed="false">
      <c r="I2289" s="8"/>
      <c r="N2289" s="28"/>
      <c r="R2289" s="1"/>
      <c r="S2289" s="1" t="str">
        <f aca="false">IF(E2289=F2289,"","NOT EQUAL")</f>
        <v/>
      </c>
      <c r="T2289" s="1" t="str">
        <f aca="false">IF(ISNA(VLOOKUP(P2289,'NEW XEQM.c'!D:D,1,0)),"--",VLOOKUP(P2289,'NEW XEQM.c'!D:G,3,0))</f>
        <v>--</v>
      </c>
      <c r="W2289" s="0" t="e">
        <f aca="false">SUBSTITUTE(IF(AND(T2289="--",FIND("STD",E2289),FIND("fn",C2289)&gt;0,FIND("ITM_",P2289),I2289="CAT_FNCT"),E2289,""),"""","")</f>
        <v>#VALUE!</v>
      </c>
    </row>
    <row r="2290" customFormat="false" ht="15.75" hidden="false" customHeight="false" outlineLevel="0" collapsed="false">
      <c r="I2290" s="8"/>
      <c r="N2290" s="28"/>
      <c r="R2290" s="1"/>
      <c r="S2290" s="1" t="str">
        <f aca="false">IF(E2290=F2290,"","NOT EQUAL")</f>
        <v/>
      </c>
      <c r="T2290" s="1" t="str">
        <f aca="false">IF(ISNA(VLOOKUP(P2290,'NEW XEQM.c'!D:D,1,0)),"--",VLOOKUP(P2290,'NEW XEQM.c'!D:G,3,0))</f>
        <v>--</v>
      </c>
      <c r="W2290" s="0" t="e">
        <f aca="false">SUBSTITUTE(IF(AND(T2290="--",FIND("STD",E2290),FIND("fn",C2290)&gt;0,FIND("ITM_",P2290),I2290="CAT_FNCT"),E2290,""),"""","")</f>
        <v>#VALUE!</v>
      </c>
    </row>
    <row r="2291" customFormat="false" ht="15.75" hidden="false" customHeight="false" outlineLevel="0" collapsed="false">
      <c r="I2291" s="8"/>
      <c r="N2291" s="28"/>
      <c r="R2291" s="1"/>
      <c r="S2291" s="1" t="str">
        <f aca="false">IF(E2291=F2291,"","NOT EQUAL")</f>
        <v/>
      </c>
      <c r="T2291" s="1" t="str">
        <f aca="false">IF(ISNA(VLOOKUP(P2291,'NEW XEQM.c'!D:D,1,0)),"--",VLOOKUP(P2291,'NEW XEQM.c'!D:G,3,0))</f>
        <v>--</v>
      </c>
      <c r="W2291" s="0" t="e">
        <f aca="false">SUBSTITUTE(IF(AND(T2291="--",FIND("STD",E2291),FIND("fn",C2291)&gt;0,FIND("ITM_",P2291),I2291="CAT_FNCT"),E2291,""),"""","")</f>
        <v>#VALUE!</v>
      </c>
    </row>
    <row r="2292" customFormat="false" ht="15.75" hidden="false" customHeight="false" outlineLevel="0" collapsed="false">
      <c r="I2292" s="8"/>
      <c r="N2292" s="28"/>
      <c r="R2292" s="1"/>
      <c r="S2292" s="1" t="str">
        <f aca="false">IF(E2292=F2292,"","NOT EQUAL")</f>
        <v/>
      </c>
      <c r="T2292" s="1" t="str">
        <f aca="false">IF(ISNA(VLOOKUP(P2292,'NEW XEQM.c'!D:D,1,0)),"--",VLOOKUP(P2292,'NEW XEQM.c'!D:G,3,0))</f>
        <v>--</v>
      </c>
      <c r="W2292" s="0" t="e">
        <f aca="false">SUBSTITUTE(IF(AND(T2292="--",FIND("STD",E2292),FIND("fn",C2292)&gt;0,FIND("ITM_",P2292),I2292="CAT_FNCT"),E2292,""),"""","")</f>
        <v>#VALUE!</v>
      </c>
    </row>
    <row r="2293" customFormat="false" ht="15.75" hidden="false" customHeight="false" outlineLevel="0" collapsed="false">
      <c r="I2293" s="8"/>
      <c r="N2293" s="28"/>
      <c r="R2293" s="1"/>
      <c r="S2293" s="1" t="str">
        <f aca="false">IF(E2293=F2293,"","NOT EQUAL")</f>
        <v/>
      </c>
      <c r="T2293" s="1" t="str">
        <f aca="false">IF(ISNA(VLOOKUP(P2293,'NEW XEQM.c'!D:D,1,0)),"--",VLOOKUP(P2293,'NEW XEQM.c'!D:G,3,0))</f>
        <v>--</v>
      </c>
      <c r="W2293" s="0" t="e">
        <f aca="false">SUBSTITUTE(IF(AND(T2293="--",FIND("STD",E2293),FIND("fn",C2293)&gt;0,FIND("ITM_",P2293),I2293="CAT_FNCT"),E2293,""),"""","")</f>
        <v>#VALUE!</v>
      </c>
    </row>
    <row r="2294" customFormat="false" ht="15.75" hidden="false" customHeight="false" outlineLevel="0" collapsed="false">
      <c r="I2294" s="8"/>
      <c r="N2294" s="28"/>
      <c r="R2294" s="1"/>
      <c r="S2294" s="1" t="str">
        <f aca="false">IF(E2294=F2294,"","NOT EQUAL")</f>
        <v/>
      </c>
      <c r="T2294" s="1" t="str">
        <f aca="false">IF(ISNA(VLOOKUP(P2294,'NEW XEQM.c'!D:D,1,0)),"--",VLOOKUP(P2294,'NEW XEQM.c'!D:G,3,0))</f>
        <v>--</v>
      </c>
      <c r="W2294" s="0" t="e">
        <f aca="false">SUBSTITUTE(IF(AND(T2294="--",FIND("STD",E2294),FIND("fn",C2294)&gt;0,FIND("ITM_",P2294),I2294="CAT_FNCT"),E2294,""),"""","")</f>
        <v>#VALUE!</v>
      </c>
    </row>
    <row r="2295" customFormat="false" ht="15.75" hidden="false" customHeight="false" outlineLevel="0" collapsed="false">
      <c r="I2295" s="8"/>
      <c r="N2295" s="28"/>
      <c r="R2295" s="1"/>
      <c r="S2295" s="1" t="str">
        <f aca="false">IF(E2295=F2295,"","NOT EQUAL")</f>
        <v/>
      </c>
      <c r="T2295" s="1" t="str">
        <f aca="false">IF(ISNA(VLOOKUP(P2295,'NEW XEQM.c'!D:D,1,0)),"--",VLOOKUP(P2295,'NEW XEQM.c'!D:G,3,0))</f>
        <v>--</v>
      </c>
      <c r="W2295" s="0" t="e">
        <f aca="false">SUBSTITUTE(IF(AND(T2295="--",FIND("STD",E2295),FIND("fn",C2295)&gt;0,FIND("ITM_",P2295),I2295="CAT_FNCT"),E2295,""),"""","")</f>
        <v>#VALUE!</v>
      </c>
    </row>
    <row r="2296" customFormat="false" ht="15.75" hidden="false" customHeight="false" outlineLevel="0" collapsed="false">
      <c r="I2296" s="8"/>
      <c r="N2296" s="28"/>
      <c r="R2296" s="1"/>
      <c r="S2296" s="1" t="str">
        <f aca="false">IF(E2296=F2296,"","NOT EQUAL")</f>
        <v/>
      </c>
      <c r="T2296" s="1" t="str">
        <f aca="false">IF(ISNA(VLOOKUP(P2296,'NEW XEQM.c'!D:D,1,0)),"--",VLOOKUP(P2296,'NEW XEQM.c'!D:G,3,0))</f>
        <v>--</v>
      </c>
      <c r="W2296" s="0" t="e">
        <f aca="false">SUBSTITUTE(IF(AND(T2296="--",FIND("STD",E2296),FIND("fn",C2296)&gt;0,FIND("ITM_",P2296),I2296="CAT_FNCT"),E2296,""),"""","")</f>
        <v>#VALUE!</v>
      </c>
    </row>
    <row r="2297" customFormat="false" ht="15.75" hidden="false" customHeight="false" outlineLevel="0" collapsed="false">
      <c r="I2297" s="8"/>
      <c r="N2297" s="28"/>
      <c r="R2297" s="1"/>
      <c r="S2297" s="1" t="str">
        <f aca="false">IF(E2297=F2297,"","NOT EQUAL")</f>
        <v/>
      </c>
      <c r="T2297" s="1" t="str">
        <f aca="false">IF(ISNA(VLOOKUP(P2297,'NEW XEQM.c'!D:D,1,0)),"--",VLOOKUP(P2297,'NEW XEQM.c'!D:G,3,0))</f>
        <v>--</v>
      </c>
      <c r="W2297" s="0" t="e">
        <f aca="false">SUBSTITUTE(IF(AND(T2297="--",FIND("STD",E2297),FIND("fn",C2297)&gt;0,FIND("ITM_",P2297),I2297="CAT_FNCT"),E2297,""),"""","")</f>
        <v>#VALUE!</v>
      </c>
    </row>
    <row r="2298" customFormat="false" ht="15.75" hidden="false" customHeight="false" outlineLevel="0" collapsed="false">
      <c r="I2298" s="8"/>
      <c r="N2298" s="28"/>
      <c r="R2298" s="1"/>
      <c r="S2298" s="1" t="str">
        <f aca="false">IF(E2298=F2298,"","NOT EQUAL")</f>
        <v/>
      </c>
      <c r="T2298" s="1" t="str">
        <f aca="false">IF(ISNA(VLOOKUP(P2298,'NEW XEQM.c'!D:D,1,0)),"--",VLOOKUP(P2298,'NEW XEQM.c'!D:G,3,0))</f>
        <v>--</v>
      </c>
      <c r="W2298" s="0" t="e">
        <f aca="false">SUBSTITUTE(IF(AND(T2298="--",FIND("STD",E2298),FIND("fn",C2298)&gt;0,FIND("ITM_",P2298),I2298="CAT_FNCT"),E2298,""),"""","")</f>
        <v>#VALUE!</v>
      </c>
    </row>
    <row r="2299" customFormat="false" ht="15.75" hidden="false" customHeight="false" outlineLevel="0" collapsed="false">
      <c r="I2299" s="8"/>
      <c r="N2299" s="28"/>
      <c r="R2299" s="1"/>
      <c r="S2299" s="1" t="str">
        <f aca="false">IF(E2299=F2299,"","NOT EQUAL")</f>
        <v/>
      </c>
      <c r="T2299" s="1" t="str">
        <f aca="false">IF(ISNA(VLOOKUP(P2299,'NEW XEQM.c'!D:D,1,0)),"--",VLOOKUP(P2299,'NEW XEQM.c'!D:G,3,0))</f>
        <v>--</v>
      </c>
      <c r="W2299" s="0" t="e">
        <f aca="false">SUBSTITUTE(IF(AND(T2299="--",FIND("STD",E2299),FIND("fn",C2299)&gt;0,FIND("ITM_",P2299),I2299="CAT_FNCT"),E2299,""),"""","")</f>
        <v>#VALUE!</v>
      </c>
    </row>
    <row r="2300" customFormat="false" ht="15.75" hidden="false" customHeight="false" outlineLevel="0" collapsed="false">
      <c r="I2300" s="8"/>
      <c r="N2300" s="28"/>
      <c r="R2300" s="1"/>
      <c r="S2300" s="1" t="str">
        <f aca="false">IF(E2300=F2300,"","NOT EQUAL")</f>
        <v/>
      </c>
      <c r="T2300" s="1" t="str">
        <f aca="false">IF(ISNA(VLOOKUP(P2300,'NEW XEQM.c'!D:D,1,0)),"--",VLOOKUP(P2300,'NEW XEQM.c'!D:G,3,0))</f>
        <v>--</v>
      </c>
      <c r="W2300" s="0" t="e">
        <f aca="false">SUBSTITUTE(IF(AND(T2300="--",FIND("STD",E2300),FIND("fn",C2300)&gt;0,FIND("ITM_",P2300),I2300="CAT_FNCT"),E2300,""),"""","")</f>
        <v>#VALUE!</v>
      </c>
    </row>
    <row r="2301" customFormat="false" ht="15.75" hidden="false" customHeight="false" outlineLevel="0" collapsed="false">
      <c r="I2301" s="8"/>
      <c r="N2301" s="28"/>
      <c r="R2301" s="1"/>
      <c r="S2301" s="1" t="str">
        <f aca="false">IF(E2301=F2301,"","NOT EQUAL")</f>
        <v/>
      </c>
      <c r="T2301" s="1" t="str">
        <f aca="false">IF(ISNA(VLOOKUP(P2301,'NEW XEQM.c'!D:D,1,0)),"--",VLOOKUP(P2301,'NEW XEQM.c'!D:G,3,0))</f>
        <v>--</v>
      </c>
      <c r="W2301" s="0" t="e">
        <f aca="false">SUBSTITUTE(IF(AND(T2301="--",FIND("STD",E2301),FIND("fn",C2301)&gt;0,FIND("ITM_",P2301),I2301="CAT_FNCT"),E2301,""),"""","")</f>
        <v>#VALUE!</v>
      </c>
    </row>
    <row r="2302" customFormat="false" ht="15.75" hidden="false" customHeight="false" outlineLevel="0" collapsed="false">
      <c r="I2302" s="8"/>
      <c r="N2302" s="28"/>
      <c r="R2302" s="1"/>
      <c r="S2302" s="1" t="str">
        <f aca="false">IF(E2302=F2302,"","NOT EQUAL")</f>
        <v/>
      </c>
      <c r="T2302" s="1" t="str">
        <f aca="false">IF(ISNA(VLOOKUP(P2302,'NEW XEQM.c'!D:D,1,0)),"--",VLOOKUP(P2302,'NEW XEQM.c'!D:G,3,0))</f>
        <v>--</v>
      </c>
      <c r="W2302" s="0" t="e">
        <f aca="false">SUBSTITUTE(IF(AND(T2302="--",FIND("STD",E2302),FIND("fn",C2302)&gt;0,FIND("ITM_",P2302),I2302="CAT_FNCT"),E2302,""),"""","")</f>
        <v>#VALUE!</v>
      </c>
    </row>
    <row r="2303" customFormat="false" ht="15.75" hidden="false" customHeight="false" outlineLevel="0" collapsed="false">
      <c r="I2303" s="8"/>
      <c r="N2303" s="28"/>
      <c r="R2303" s="1"/>
      <c r="S2303" s="1" t="str">
        <f aca="false">IF(E2303=F2303,"","NOT EQUAL")</f>
        <v/>
      </c>
      <c r="T2303" s="1" t="str">
        <f aca="false">IF(ISNA(VLOOKUP(P2303,'NEW XEQM.c'!D:D,1,0)),"--",VLOOKUP(P2303,'NEW XEQM.c'!D:G,3,0))</f>
        <v>--</v>
      </c>
      <c r="W2303" s="0" t="e">
        <f aca="false">SUBSTITUTE(IF(AND(T2303="--",FIND("STD",E2303),FIND("fn",C2303)&gt;0,FIND("ITM_",P2303),I2303="CAT_FNCT"),E2303,""),"""","")</f>
        <v>#VALUE!</v>
      </c>
    </row>
    <row r="2304" customFormat="false" ht="15.75" hidden="false" customHeight="false" outlineLevel="0" collapsed="false">
      <c r="I2304" s="8"/>
      <c r="N2304" s="28"/>
      <c r="R2304" s="1"/>
      <c r="S2304" s="1" t="str">
        <f aca="false">IF(E2304=F2304,"","NOT EQUAL")</f>
        <v/>
      </c>
      <c r="T2304" s="1" t="str">
        <f aca="false">IF(ISNA(VLOOKUP(P2304,'NEW XEQM.c'!D:D,1,0)),"--",VLOOKUP(P2304,'NEW XEQM.c'!D:G,3,0))</f>
        <v>--</v>
      </c>
      <c r="W2304" s="0" t="e">
        <f aca="false">SUBSTITUTE(IF(AND(T2304="--",FIND("STD",E2304),FIND("fn",C2304)&gt;0,FIND("ITM_",P2304),I2304="CAT_FNCT"),E2304,""),"""","")</f>
        <v>#VALUE!</v>
      </c>
    </row>
    <row r="2305" customFormat="false" ht="15.75" hidden="false" customHeight="false" outlineLevel="0" collapsed="false">
      <c r="I2305" s="8"/>
      <c r="N2305" s="28"/>
      <c r="R2305" s="1"/>
      <c r="S2305" s="1" t="str">
        <f aca="false">IF(E2305=F2305,"","NOT EQUAL")</f>
        <v/>
      </c>
      <c r="T2305" s="1" t="str">
        <f aca="false">IF(ISNA(VLOOKUP(P2305,'NEW XEQM.c'!D:D,1,0)),"--",VLOOKUP(P2305,'NEW XEQM.c'!D:G,3,0))</f>
        <v>--</v>
      </c>
      <c r="W2305" s="0" t="e">
        <f aca="false">SUBSTITUTE(IF(AND(T2305="--",FIND("STD",E2305),FIND("fn",C2305)&gt;0,FIND("ITM_",P2305),I2305="CAT_FNCT"),E2305,""),"""","")</f>
        <v>#VALUE!</v>
      </c>
    </row>
    <row r="2306" customFormat="false" ht="15.75" hidden="false" customHeight="false" outlineLevel="0" collapsed="false">
      <c r="I2306" s="8"/>
      <c r="N2306" s="28"/>
      <c r="R2306" s="1"/>
      <c r="S2306" s="1" t="str">
        <f aca="false">IF(E2306=F2306,"","NOT EQUAL")</f>
        <v/>
      </c>
      <c r="T2306" s="1" t="str">
        <f aca="false">IF(ISNA(VLOOKUP(P2306,'NEW XEQM.c'!D:D,1,0)),"--",VLOOKUP(P2306,'NEW XEQM.c'!D:G,3,0))</f>
        <v>--</v>
      </c>
      <c r="W2306" s="0" t="e">
        <f aca="false">SUBSTITUTE(IF(AND(T2306="--",FIND("STD",E2306),FIND("fn",C2306)&gt;0,FIND("ITM_",P2306),I2306="CAT_FNCT"),E2306,""),"""","")</f>
        <v>#VALUE!</v>
      </c>
    </row>
    <row r="2307" customFormat="false" ht="15.75" hidden="false" customHeight="false" outlineLevel="0" collapsed="false">
      <c r="I2307" s="8"/>
      <c r="N2307" s="28"/>
      <c r="R2307" s="1"/>
      <c r="S2307" s="1" t="str">
        <f aca="false">IF(E2307=F2307,"","NOT EQUAL")</f>
        <v/>
      </c>
      <c r="T2307" s="1" t="str">
        <f aca="false">IF(ISNA(VLOOKUP(P2307,'NEW XEQM.c'!D:D,1,0)),"--",VLOOKUP(P2307,'NEW XEQM.c'!D:G,3,0))</f>
        <v>--</v>
      </c>
      <c r="W2307" s="0" t="e">
        <f aca="false">SUBSTITUTE(IF(AND(T2307="--",FIND("STD",E2307),FIND("fn",C2307)&gt;0,FIND("ITM_",P2307),I2307="CAT_FNCT"),E2307,""),"""","")</f>
        <v>#VALUE!</v>
      </c>
    </row>
    <row r="2308" customFormat="false" ht="15.75" hidden="false" customHeight="false" outlineLevel="0" collapsed="false">
      <c r="I2308" s="8"/>
      <c r="N2308" s="28"/>
      <c r="R2308" s="1"/>
      <c r="S2308" s="1" t="str">
        <f aca="false">IF(E2308=F2308,"","NOT EQUAL")</f>
        <v/>
      </c>
      <c r="T2308" s="1" t="str">
        <f aca="false">IF(ISNA(VLOOKUP(P2308,'NEW XEQM.c'!D:D,1,0)),"--",VLOOKUP(P2308,'NEW XEQM.c'!D:G,3,0))</f>
        <v>--</v>
      </c>
      <c r="W2308" s="0" t="e">
        <f aca="false">SUBSTITUTE(IF(AND(T2308="--",FIND("STD",E2308),FIND("fn",C2308)&gt;0,FIND("ITM_",P2308),I2308="CAT_FNCT"),E2308,""),"""","")</f>
        <v>#VALUE!</v>
      </c>
    </row>
    <row r="2309" customFormat="false" ht="15.75" hidden="false" customHeight="false" outlineLevel="0" collapsed="false">
      <c r="I2309" s="8"/>
      <c r="N2309" s="28"/>
      <c r="R2309" s="1"/>
      <c r="S2309" s="1" t="str">
        <f aca="false">IF(E2309=F2309,"","NOT EQUAL")</f>
        <v/>
      </c>
      <c r="T2309" s="1" t="str">
        <f aca="false">IF(ISNA(VLOOKUP(P2309,'NEW XEQM.c'!D:D,1,0)),"--",VLOOKUP(P2309,'NEW XEQM.c'!D:G,3,0))</f>
        <v>--</v>
      </c>
      <c r="W2309" s="0" t="e">
        <f aca="false">SUBSTITUTE(IF(AND(T2309="--",FIND("STD",E2309),FIND("fn",C2309)&gt;0,FIND("ITM_",P2309),I2309="CAT_FNCT"),E2309,""),"""","")</f>
        <v>#VALUE!</v>
      </c>
    </row>
    <row r="2310" customFormat="false" ht="15.75" hidden="false" customHeight="false" outlineLevel="0" collapsed="false">
      <c r="I2310" s="8"/>
      <c r="N2310" s="28"/>
      <c r="R2310" s="1"/>
      <c r="S2310" s="1" t="str">
        <f aca="false">IF(E2310=F2310,"","NOT EQUAL")</f>
        <v/>
      </c>
      <c r="T2310" s="1" t="str">
        <f aca="false">IF(ISNA(VLOOKUP(P2310,'NEW XEQM.c'!D:D,1,0)),"--",VLOOKUP(P2310,'NEW XEQM.c'!D:G,3,0))</f>
        <v>--</v>
      </c>
      <c r="W2310" s="0" t="e">
        <f aca="false">SUBSTITUTE(IF(AND(T2310="--",FIND("STD",E2310),FIND("fn",C2310)&gt;0,FIND("ITM_",P2310),I2310="CAT_FNCT"),E2310,""),"""","")</f>
        <v>#VALUE!</v>
      </c>
    </row>
    <row r="2311" customFormat="false" ht="15.75" hidden="false" customHeight="false" outlineLevel="0" collapsed="false">
      <c r="I2311" s="8"/>
      <c r="N2311" s="28"/>
      <c r="R2311" s="1"/>
      <c r="S2311" s="1" t="str">
        <f aca="false">IF(E2311=F2311,"","NOT EQUAL")</f>
        <v/>
      </c>
      <c r="T2311" s="1" t="str">
        <f aca="false">IF(ISNA(VLOOKUP(P2311,'NEW XEQM.c'!D:D,1,0)),"--",VLOOKUP(P2311,'NEW XEQM.c'!D:G,3,0))</f>
        <v>--</v>
      </c>
      <c r="W2311" s="0" t="e">
        <f aca="false">SUBSTITUTE(IF(AND(T2311="--",FIND("STD",E2311),FIND("fn",C2311)&gt;0,FIND("ITM_",P2311),I2311="CAT_FNCT"),E2311,""),"""","")</f>
        <v>#VALUE!</v>
      </c>
    </row>
    <row r="2312" customFormat="false" ht="15.75" hidden="false" customHeight="false" outlineLevel="0" collapsed="false">
      <c r="I2312" s="8"/>
      <c r="N2312" s="28"/>
      <c r="R2312" s="1"/>
      <c r="S2312" s="1" t="str">
        <f aca="false">IF(E2312=F2312,"","NOT EQUAL")</f>
        <v/>
      </c>
      <c r="T2312" s="1" t="str">
        <f aca="false">IF(ISNA(VLOOKUP(P2312,'NEW XEQM.c'!D:D,1,0)),"--",VLOOKUP(P2312,'NEW XEQM.c'!D:G,3,0))</f>
        <v>--</v>
      </c>
      <c r="W2312" s="0" t="e">
        <f aca="false">SUBSTITUTE(IF(AND(T2312="--",FIND("STD",E2312),FIND("fn",C2312)&gt;0,FIND("ITM_",P2312),I2312="CAT_FNCT"),E2312,""),"""","")</f>
        <v>#VALUE!</v>
      </c>
    </row>
    <row r="2313" customFormat="false" ht="15.75" hidden="false" customHeight="false" outlineLevel="0" collapsed="false">
      <c r="I2313" s="8"/>
      <c r="N2313" s="28"/>
      <c r="R2313" s="1"/>
      <c r="S2313" s="1" t="str">
        <f aca="false">IF(E2313=F2313,"","NOT EQUAL")</f>
        <v/>
      </c>
      <c r="T2313" s="1" t="str">
        <f aca="false">IF(ISNA(VLOOKUP(P2313,'NEW XEQM.c'!D:D,1,0)),"--",VLOOKUP(P2313,'NEW XEQM.c'!D:G,3,0))</f>
        <v>--</v>
      </c>
      <c r="W2313" s="0" t="e">
        <f aca="false">SUBSTITUTE(IF(AND(T2313="--",FIND("STD",E2313),FIND("fn",C2313)&gt;0,FIND("ITM_",P2313),I2313="CAT_FNCT"),E2313,""),"""","")</f>
        <v>#VALUE!</v>
      </c>
    </row>
    <row r="2314" customFormat="false" ht="15.75" hidden="false" customHeight="false" outlineLevel="0" collapsed="false">
      <c r="I2314" s="8"/>
      <c r="N2314" s="28"/>
      <c r="R2314" s="1"/>
      <c r="S2314" s="1" t="str">
        <f aca="false">IF(E2314=F2314,"","NOT EQUAL")</f>
        <v/>
      </c>
      <c r="T2314" s="1" t="str">
        <f aca="false">IF(ISNA(VLOOKUP(P2314,'NEW XEQM.c'!D:D,1,0)),"--",VLOOKUP(P2314,'NEW XEQM.c'!D:G,3,0))</f>
        <v>--</v>
      </c>
      <c r="W2314" s="0" t="e">
        <f aca="false">SUBSTITUTE(IF(AND(T2314="--",FIND("STD",E2314),FIND("fn",C2314)&gt;0,FIND("ITM_",P2314),I2314="CAT_FNCT"),E2314,""),"""","")</f>
        <v>#VALUE!</v>
      </c>
    </row>
    <row r="2315" customFormat="false" ht="15.75" hidden="false" customHeight="false" outlineLevel="0" collapsed="false">
      <c r="I2315" s="8"/>
      <c r="N2315" s="28"/>
      <c r="R2315" s="1"/>
      <c r="S2315" s="1" t="str">
        <f aca="false">IF(E2315=F2315,"","NOT EQUAL")</f>
        <v/>
      </c>
      <c r="T2315" s="1" t="str">
        <f aca="false">IF(ISNA(VLOOKUP(P2315,'NEW XEQM.c'!D:D,1,0)),"--",VLOOKUP(P2315,'NEW XEQM.c'!D:G,3,0))</f>
        <v>--</v>
      </c>
      <c r="W2315" s="0" t="e">
        <f aca="false">SUBSTITUTE(IF(AND(T2315="--",FIND("STD",E2315),FIND("fn",C2315)&gt;0,FIND("ITM_",P2315),I2315="CAT_FNCT"),E2315,""),"""","")</f>
        <v>#VALUE!</v>
      </c>
    </row>
    <row r="2316" customFormat="false" ht="15.75" hidden="false" customHeight="false" outlineLevel="0" collapsed="false">
      <c r="I2316" s="8"/>
      <c r="N2316" s="28"/>
      <c r="R2316" s="1"/>
      <c r="S2316" s="1" t="str">
        <f aca="false">IF(E2316=F2316,"","NOT EQUAL")</f>
        <v/>
      </c>
      <c r="T2316" s="1" t="str">
        <f aca="false">IF(ISNA(VLOOKUP(P2316,'NEW XEQM.c'!D:D,1,0)),"--",VLOOKUP(P2316,'NEW XEQM.c'!D:G,3,0))</f>
        <v>--</v>
      </c>
      <c r="W2316" s="0" t="e">
        <f aca="false">SUBSTITUTE(IF(AND(T2316="--",FIND("STD",E2316),FIND("fn",C2316)&gt;0,FIND("ITM_",P2316),I2316="CAT_FNCT"),E2316,""),"""","")</f>
        <v>#VALUE!</v>
      </c>
    </row>
    <row r="2317" customFormat="false" ht="15.75" hidden="false" customHeight="false" outlineLevel="0" collapsed="false">
      <c r="I2317" s="8"/>
      <c r="N2317" s="28"/>
      <c r="R2317" s="1"/>
      <c r="S2317" s="1" t="str">
        <f aca="false">IF(E2317=F2317,"","NOT EQUAL")</f>
        <v/>
      </c>
      <c r="T2317" s="1" t="str">
        <f aca="false">IF(ISNA(VLOOKUP(P2317,'NEW XEQM.c'!D:D,1,0)),"--",VLOOKUP(P2317,'NEW XEQM.c'!D:G,3,0))</f>
        <v>--</v>
      </c>
      <c r="W2317" s="0" t="e">
        <f aca="false">SUBSTITUTE(IF(AND(T2317="--",FIND("STD",E2317),FIND("fn",C2317)&gt;0,FIND("ITM_",P2317),I2317="CAT_FNCT"),E2317,""),"""","")</f>
        <v>#VALUE!</v>
      </c>
    </row>
    <row r="2318" customFormat="false" ht="15.75" hidden="false" customHeight="false" outlineLevel="0" collapsed="false">
      <c r="I2318" s="8"/>
      <c r="N2318" s="28"/>
      <c r="R2318" s="1"/>
      <c r="S2318" s="1" t="str">
        <f aca="false">IF(E2318=F2318,"","NOT EQUAL")</f>
        <v/>
      </c>
      <c r="T2318" s="1" t="str">
        <f aca="false">IF(ISNA(VLOOKUP(P2318,'NEW XEQM.c'!D:D,1,0)),"--",VLOOKUP(P2318,'NEW XEQM.c'!D:G,3,0))</f>
        <v>--</v>
      </c>
      <c r="W2318" s="0" t="e">
        <f aca="false">SUBSTITUTE(IF(AND(T2318="--",FIND("STD",E2318),FIND("fn",C2318)&gt;0,FIND("ITM_",P2318),I2318="CAT_FNCT"),E2318,""),"""","")</f>
        <v>#VALUE!</v>
      </c>
    </row>
    <row r="2319" customFormat="false" ht="15.75" hidden="false" customHeight="false" outlineLevel="0" collapsed="false">
      <c r="I2319" s="8"/>
      <c r="N2319" s="28"/>
      <c r="R2319" s="1"/>
      <c r="S2319" s="1" t="str">
        <f aca="false">IF(E2319=F2319,"","NOT EQUAL")</f>
        <v/>
      </c>
      <c r="T2319" s="1" t="str">
        <f aca="false">IF(ISNA(VLOOKUP(P2319,'NEW XEQM.c'!D:D,1,0)),"--",VLOOKUP(P2319,'NEW XEQM.c'!D:G,3,0))</f>
        <v>--</v>
      </c>
      <c r="W2319" s="0" t="e">
        <f aca="false">SUBSTITUTE(IF(AND(T2319="--",FIND("STD",E2319),FIND("fn",C2319)&gt;0,FIND("ITM_",P2319),I2319="CAT_FNCT"),E2319,""),"""","")</f>
        <v>#VALUE!</v>
      </c>
    </row>
    <row r="2320" customFormat="false" ht="15.75" hidden="false" customHeight="false" outlineLevel="0" collapsed="false">
      <c r="I2320" s="8"/>
      <c r="N2320" s="28"/>
      <c r="R2320" s="1"/>
      <c r="S2320" s="1" t="str">
        <f aca="false">IF(E2320=F2320,"","NOT EQUAL")</f>
        <v/>
      </c>
      <c r="T2320" s="1" t="str">
        <f aca="false">IF(ISNA(VLOOKUP(P2320,'NEW XEQM.c'!D:D,1,0)),"--",VLOOKUP(P2320,'NEW XEQM.c'!D:G,3,0))</f>
        <v>--</v>
      </c>
      <c r="W2320" s="0" t="e">
        <f aca="false">SUBSTITUTE(IF(AND(T2320="--",FIND("STD",E2320),FIND("fn",C2320)&gt;0,FIND("ITM_",P2320),I2320="CAT_FNCT"),E2320,""),"""","")</f>
        <v>#VALUE!</v>
      </c>
    </row>
    <row r="2321" customFormat="false" ht="15.75" hidden="false" customHeight="false" outlineLevel="0" collapsed="false">
      <c r="I2321" s="8"/>
      <c r="N2321" s="28"/>
      <c r="R2321" s="1"/>
      <c r="S2321" s="1" t="str">
        <f aca="false">IF(E2321=F2321,"","NOT EQUAL")</f>
        <v/>
      </c>
      <c r="T2321" s="1" t="str">
        <f aca="false">IF(ISNA(VLOOKUP(P2321,'NEW XEQM.c'!D:D,1,0)),"--",VLOOKUP(P2321,'NEW XEQM.c'!D:G,3,0))</f>
        <v>--</v>
      </c>
      <c r="W2321" s="0" t="e">
        <f aca="false">SUBSTITUTE(IF(AND(T2321="--",FIND("STD",E2321),FIND("fn",C2321)&gt;0,FIND("ITM_",P2321),I2321="CAT_FNCT"),E2321,""),"""","")</f>
        <v>#VALUE!</v>
      </c>
    </row>
    <row r="2322" customFormat="false" ht="15.75" hidden="false" customHeight="false" outlineLevel="0" collapsed="false">
      <c r="I2322" s="8"/>
      <c r="N2322" s="28"/>
      <c r="R2322" s="1"/>
      <c r="S2322" s="1" t="str">
        <f aca="false">IF(E2322=F2322,"","NOT EQUAL")</f>
        <v/>
      </c>
      <c r="T2322" s="1" t="str">
        <f aca="false">IF(ISNA(VLOOKUP(P2322,'NEW XEQM.c'!D:D,1,0)),"--",VLOOKUP(P2322,'NEW XEQM.c'!D:G,3,0))</f>
        <v>--</v>
      </c>
      <c r="W2322" s="0" t="e">
        <f aca="false">SUBSTITUTE(IF(AND(T2322="--",FIND("STD",E2322),FIND("fn",C2322)&gt;0,FIND("ITM_",P2322),I2322="CAT_FNCT"),E2322,""),"""","")</f>
        <v>#VALUE!</v>
      </c>
    </row>
    <row r="2323" customFormat="false" ht="15.75" hidden="false" customHeight="false" outlineLevel="0" collapsed="false">
      <c r="I2323" s="8"/>
      <c r="N2323" s="28"/>
      <c r="R2323" s="1"/>
      <c r="S2323" s="1" t="str">
        <f aca="false">IF(E2323=F2323,"","NOT EQUAL")</f>
        <v/>
      </c>
      <c r="T2323" s="1" t="str">
        <f aca="false">IF(ISNA(VLOOKUP(P2323,'NEW XEQM.c'!D:D,1,0)),"--",VLOOKUP(P2323,'NEW XEQM.c'!D:G,3,0))</f>
        <v>--</v>
      </c>
      <c r="W2323" s="0" t="e">
        <f aca="false">SUBSTITUTE(IF(AND(T2323="--",FIND("STD",E2323),FIND("fn",C2323)&gt;0,FIND("ITM_",P2323),I2323="CAT_FNCT"),E2323,""),"""","")</f>
        <v>#VALUE!</v>
      </c>
    </row>
    <row r="2324" customFormat="false" ht="15.75" hidden="false" customHeight="false" outlineLevel="0" collapsed="false">
      <c r="I2324" s="8"/>
      <c r="N2324" s="28"/>
      <c r="R2324" s="1"/>
      <c r="S2324" s="1" t="str">
        <f aca="false">IF(E2324=F2324,"","NOT EQUAL")</f>
        <v/>
      </c>
      <c r="T2324" s="1" t="str">
        <f aca="false">IF(ISNA(VLOOKUP(P2324,'NEW XEQM.c'!D:D,1,0)),"--",VLOOKUP(P2324,'NEW XEQM.c'!D:G,3,0))</f>
        <v>--</v>
      </c>
      <c r="W2324" s="0" t="e">
        <f aca="false">SUBSTITUTE(IF(AND(T2324="--",FIND("STD",E2324),FIND("fn",C2324)&gt;0,FIND("ITM_",P2324),I2324="CAT_FNCT"),E2324,""),"""","")</f>
        <v>#VALUE!</v>
      </c>
    </row>
    <row r="2325" customFormat="false" ht="15.75" hidden="false" customHeight="false" outlineLevel="0" collapsed="false">
      <c r="I2325" s="8"/>
      <c r="N2325" s="28"/>
      <c r="R2325" s="1"/>
      <c r="S2325" s="1" t="str">
        <f aca="false">IF(E2325=F2325,"","NOT EQUAL")</f>
        <v/>
      </c>
      <c r="T2325" s="1" t="str">
        <f aca="false">IF(ISNA(VLOOKUP(P2325,'NEW XEQM.c'!D:D,1,0)),"--",VLOOKUP(P2325,'NEW XEQM.c'!D:G,3,0))</f>
        <v>--</v>
      </c>
      <c r="W2325" s="0" t="e">
        <f aca="false">SUBSTITUTE(IF(AND(T2325="--",FIND("STD",E2325),FIND("fn",C2325)&gt;0,FIND("ITM_",P2325),I2325="CAT_FNCT"),E2325,""),"""","")</f>
        <v>#VALUE!</v>
      </c>
    </row>
    <row r="2326" customFormat="false" ht="15.75" hidden="false" customHeight="false" outlineLevel="0" collapsed="false">
      <c r="I2326" s="8"/>
      <c r="N2326" s="28"/>
      <c r="R2326" s="1"/>
      <c r="S2326" s="1" t="str">
        <f aca="false">IF(E2326=F2326,"","NOT EQUAL")</f>
        <v/>
      </c>
      <c r="T2326" s="1" t="str">
        <f aca="false">IF(ISNA(VLOOKUP(P2326,'NEW XEQM.c'!D:D,1,0)),"--",VLOOKUP(P2326,'NEW XEQM.c'!D:G,3,0))</f>
        <v>--</v>
      </c>
      <c r="W2326" s="0" t="e">
        <f aca="false">SUBSTITUTE(IF(AND(T2326="--",FIND("STD",E2326),FIND("fn",C2326)&gt;0,FIND("ITM_",P2326),I2326="CAT_FNCT"),E2326,""),"""","")</f>
        <v>#VALUE!</v>
      </c>
    </row>
    <row r="2327" customFormat="false" ht="15.75" hidden="false" customHeight="false" outlineLevel="0" collapsed="false">
      <c r="I2327" s="8"/>
      <c r="N2327" s="28"/>
      <c r="R2327" s="1"/>
      <c r="S2327" s="1" t="str">
        <f aca="false">IF(E2327=F2327,"","NOT EQUAL")</f>
        <v/>
      </c>
      <c r="T2327" s="1" t="str">
        <f aca="false">IF(ISNA(VLOOKUP(P2327,'NEW XEQM.c'!D:D,1,0)),"--",VLOOKUP(P2327,'NEW XEQM.c'!D:G,3,0))</f>
        <v>--</v>
      </c>
      <c r="W2327" s="0" t="e">
        <f aca="false">SUBSTITUTE(IF(AND(T2327="--",FIND("STD",E2327),FIND("fn",C2327)&gt;0,FIND("ITM_",P2327),I2327="CAT_FNCT"),E2327,""),"""","")</f>
        <v>#VALUE!</v>
      </c>
    </row>
    <row r="2328" customFormat="false" ht="15.75" hidden="false" customHeight="false" outlineLevel="0" collapsed="false">
      <c r="I2328" s="8"/>
      <c r="N2328" s="28"/>
      <c r="R2328" s="1"/>
      <c r="S2328" s="1" t="str">
        <f aca="false">IF(E2328=F2328,"","NOT EQUAL")</f>
        <v/>
      </c>
      <c r="T2328" s="1" t="str">
        <f aca="false">IF(ISNA(VLOOKUP(P2328,'NEW XEQM.c'!D:D,1,0)),"--",VLOOKUP(P2328,'NEW XEQM.c'!D:G,3,0))</f>
        <v>--</v>
      </c>
      <c r="W2328" s="0" t="e">
        <f aca="false">SUBSTITUTE(IF(AND(T2328="--",FIND("STD",E2328),FIND("fn",C2328)&gt;0,FIND("ITM_",P2328),I2328="CAT_FNCT"),E2328,""),"""","")</f>
        <v>#VALUE!</v>
      </c>
    </row>
    <row r="2329" customFormat="false" ht="15.75" hidden="false" customHeight="false" outlineLevel="0" collapsed="false">
      <c r="I2329" s="8"/>
      <c r="N2329" s="28"/>
      <c r="R2329" s="1"/>
      <c r="S2329" s="1" t="str">
        <f aca="false">IF(E2329=F2329,"","NOT EQUAL")</f>
        <v/>
      </c>
      <c r="T2329" s="1" t="str">
        <f aca="false">IF(ISNA(VLOOKUP(P2329,'NEW XEQM.c'!D:D,1,0)),"--",VLOOKUP(P2329,'NEW XEQM.c'!D:G,3,0))</f>
        <v>--</v>
      </c>
      <c r="W2329" s="0" t="e">
        <f aca="false">SUBSTITUTE(IF(AND(T2329="--",FIND("STD",E2329),FIND("fn",C2329)&gt;0,FIND("ITM_",P2329),I2329="CAT_FNCT"),E2329,""),"""","")</f>
        <v>#VALUE!</v>
      </c>
    </row>
    <row r="2330" customFormat="false" ht="15.75" hidden="false" customHeight="false" outlineLevel="0" collapsed="false">
      <c r="I2330" s="8"/>
      <c r="N2330" s="28"/>
      <c r="R2330" s="1"/>
      <c r="S2330" s="1" t="str">
        <f aca="false">IF(E2330=F2330,"","NOT EQUAL")</f>
        <v/>
      </c>
      <c r="T2330" s="1" t="str">
        <f aca="false">IF(ISNA(VLOOKUP(P2330,'NEW XEQM.c'!D:D,1,0)),"--",VLOOKUP(P2330,'NEW XEQM.c'!D:G,3,0))</f>
        <v>--</v>
      </c>
      <c r="W2330" s="0" t="e">
        <f aca="false">SUBSTITUTE(IF(AND(T2330="--",FIND("STD",E2330),FIND("fn",C2330)&gt;0,FIND("ITM_",P2330),I2330="CAT_FNCT"),E2330,""),"""","")</f>
        <v>#VALUE!</v>
      </c>
    </row>
    <row r="2331" customFormat="false" ht="15.75" hidden="false" customHeight="false" outlineLevel="0" collapsed="false">
      <c r="I2331" s="8"/>
      <c r="N2331" s="28"/>
      <c r="R2331" s="1"/>
      <c r="S2331" s="1" t="str">
        <f aca="false">IF(E2331=F2331,"","NOT EQUAL")</f>
        <v/>
      </c>
      <c r="T2331" s="1" t="str">
        <f aca="false">IF(ISNA(VLOOKUP(P2331,'NEW XEQM.c'!D:D,1,0)),"--",VLOOKUP(P2331,'NEW XEQM.c'!D:G,3,0))</f>
        <v>--</v>
      </c>
      <c r="W2331" s="0" t="e">
        <f aca="false">SUBSTITUTE(IF(AND(T2331="--",FIND("STD",E2331),FIND("fn",C2331)&gt;0,FIND("ITM_",P2331),I2331="CAT_FNCT"),E2331,""),"""","")</f>
        <v>#VALUE!</v>
      </c>
    </row>
    <row r="2332" customFormat="false" ht="15.75" hidden="false" customHeight="false" outlineLevel="0" collapsed="false">
      <c r="I2332" s="8"/>
      <c r="N2332" s="28"/>
      <c r="R2332" s="1"/>
      <c r="S2332" s="1" t="str">
        <f aca="false">IF(E2332=F2332,"","NOT EQUAL")</f>
        <v/>
      </c>
      <c r="T2332" s="1" t="str">
        <f aca="false">IF(ISNA(VLOOKUP(P2332,'NEW XEQM.c'!D:D,1,0)),"--",VLOOKUP(P2332,'NEW XEQM.c'!D:G,3,0))</f>
        <v>--</v>
      </c>
      <c r="W2332" s="0" t="e">
        <f aca="false">SUBSTITUTE(IF(AND(T2332="--",FIND("STD",E2332),FIND("fn",C2332)&gt;0,FIND("ITM_",P2332),I2332="CAT_FNCT"),E2332,""),"""","")</f>
        <v>#VALUE!</v>
      </c>
    </row>
    <row r="2333" customFormat="false" ht="15.75" hidden="false" customHeight="false" outlineLevel="0" collapsed="false">
      <c r="I2333" s="8"/>
      <c r="N2333" s="28"/>
      <c r="R2333" s="1"/>
      <c r="S2333" s="1" t="str">
        <f aca="false">IF(E2333=F2333,"","NOT EQUAL")</f>
        <v/>
      </c>
      <c r="T2333" s="1" t="str">
        <f aca="false">IF(ISNA(VLOOKUP(P2333,'NEW XEQM.c'!D:D,1,0)),"--",VLOOKUP(P2333,'NEW XEQM.c'!D:G,3,0))</f>
        <v>--</v>
      </c>
      <c r="W2333" s="0" t="e">
        <f aca="false">SUBSTITUTE(IF(AND(T2333="--",FIND("STD",E2333),FIND("fn",C2333)&gt;0,FIND("ITM_",P2333),I2333="CAT_FNCT"),E2333,""),"""","")</f>
        <v>#VALUE!</v>
      </c>
    </row>
    <row r="2334" customFormat="false" ht="15.75" hidden="false" customHeight="false" outlineLevel="0" collapsed="false">
      <c r="I2334" s="8"/>
      <c r="N2334" s="28"/>
      <c r="R2334" s="1"/>
      <c r="S2334" s="1" t="str">
        <f aca="false">IF(E2334=F2334,"","NOT EQUAL")</f>
        <v/>
      </c>
      <c r="T2334" s="1" t="str">
        <f aca="false">IF(ISNA(VLOOKUP(P2334,'NEW XEQM.c'!D:D,1,0)),"--",VLOOKUP(P2334,'NEW XEQM.c'!D:G,3,0))</f>
        <v>--</v>
      </c>
      <c r="W2334" s="0" t="e">
        <f aca="false">SUBSTITUTE(IF(AND(T2334="--",FIND("STD",E2334),FIND("fn",C2334)&gt;0,FIND("ITM_",P2334),I2334="CAT_FNCT"),E2334,""),"""","")</f>
        <v>#VALUE!</v>
      </c>
    </row>
    <row r="2335" customFormat="false" ht="15.75" hidden="false" customHeight="false" outlineLevel="0" collapsed="false">
      <c r="I2335" s="8"/>
      <c r="N2335" s="28"/>
      <c r="R2335" s="1"/>
      <c r="S2335" s="1" t="str">
        <f aca="false">IF(E2335=F2335,"","NOT EQUAL")</f>
        <v/>
      </c>
      <c r="T2335" s="1" t="str">
        <f aca="false">IF(ISNA(VLOOKUP(P2335,'NEW XEQM.c'!D:D,1,0)),"--",VLOOKUP(P2335,'NEW XEQM.c'!D:G,3,0))</f>
        <v>--</v>
      </c>
      <c r="W2335" s="0" t="e">
        <f aca="false">SUBSTITUTE(IF(AND(T2335="--",FIND("STD",E2335),FIND("fn",C2335)&gt;0,FIND("ITM_",P2335),I2335="CAT_FNCT"),E2335,""),"""","")</f>
        <v>#VALUE!</v>
      </c>
    </row>
    <row r="2336" customFormat="false" ht="15.75" hidden="false" customHeight="false" outlineLevel="0" collapsed="false">
      <c r="I2336" s="8"/>
      <c r="N2336" s="28"/>
      <c r="R2336" s="1"/>
      <c r="S2336" s="1" t="str">
        <f aca="false">IF(E2336=F2336,"","NOT EQUAL")</f>
        <v/>
      </c>
      <c r="T2336" s="1" t="str">
        <f aca="false">IF(ISNA(VLOOKUP(P2336,'NEW XEQM.c'!D:D,1,0)),"--",VLOOKUP(P2336,'NEW XEQM.c'!D:G,3,0))</f>
        <v>--</v>
      </c>
      <c r="W2336" s="0" t="e">
        <f aca="false">SUBSTITUTE(IF(AND(T2336="--",FIND("STD",E2336),FIND("fn",C2336)&gt;0,FIND("ITM_",P2336),I2336="CAT_FNCT"),E2336,""),"""","")</f>
        <v>#VALUE!</v>
      </c>
    </row>
    <row r="2337" customFormat="false" ht="15.75" hidden="false" customHeight="false" outlineLevel="0" collapsed="false">
      <c r="I2337" s="8"/>
      <c r="N2337" s="28"/>
      <c r="R2337" s="1"/>
      <c r="S2337" s="1" t="str">
        <f aca="false">IF(E2337=F2337,"","NOT EQUAL")</f>
        <v/>
      </c>
      <c r="T2337" s="1" t="str">
        <f aca="false">IF(ISNA(VLOOKUP(P2337,'NEW XEQM.c'!D:D,1,0)),"--",VLOOKUP(P2337,'NEW XEQM.c'!D:G,3,0))</f>
        <v>--</v>
      </c>
      <c r="W2337" s="0" t="e">
        <f aca="false">SUBSTITUTE(IF(AND(T2337="--",FIND("STD",E2337),FIND("fn",C2337)&gt;0,FIND("ITM_",P2337),I2337="CAT_FNCT"),E2337,""),"""","")</f>
        <v>#VALUE!</v>
      </c>
    </row>
    <row r="2338" customFormat="false" ht="15.75" hidden="false" customHeight="false" outlineLevel="0" collapsed="false">
      <c r="I2338" s="8"/>
      <c r="N2338" s="28"/>
      <c r="R2338" s="1"/>
      <c r="S2338" s="1" t="str">
        <f aca="false">IF(E2338=F2338,"","NOT EQUAL")</f>
        <v/>
      </c>
      <c r="T2338" s="1" t="str">
        <f aca="false">IF(ISNA(VLOOKUP(P2338,'NEW XEQM.c'!D:D,1,0)),"--",VLOOKUP(P2338,'NEW XEQM.c'!D:G,3,0))</f>
        <v>--</v>
      </c>
      <c r="W2338" s="0" t="e">
        <f aca="false">SUBSTITUTE(IF(AND(T2338="--",FIND("STD",E2338),FIND("fn",C2338)&gt;0,FIND("ITM_",P2338),I2338="CAT_FNCT"),E2338,""),"""","")</f>
        <v>#VALUE!</v>
      </c>
    </row>
    <row r="2339" customFormat="false" ht="15.75" hidden="false" customHeight="false" outlineLevel="0" collapsed="false">
      <c r="I2339" s="8"/>
      <c r="N2339" s="28"/>
      <c r="R2339" s="1"/>
      <c r="S2339" s="1" t="str">
        <f aca="false">IF(E2339=F2339,"","NOT EQUAL")</f>
        <v/>
      </c>
      <c r="T2339" s="1" t="str">
        <f aca="false">IF(ISNA(VLOOKUP(P2339,'NEW XEQM.c'!D:D,1,0)),"--",VLOOKUP(P2339,'NEW XEQM.c'!D:G,3,0))</f>
        <v>--</v>
      </c>
      <c r="W2339" s="0" t="e">
        <f aca="false">SUBSTITUTE(IF(AND(T2339="--",FIND("STD",E2339),FIND("fn",C2339)&gt;0,FIND("ITM_",P2339),I2339="CAT_FNCT"),E2339,""),"""","")</f>
        <v>#VALUE!</v>
      </c>
    </row>
    <row r="2340" customFormat="false" ht="15.75" hidden="false" customHeight="false" outlineLevel="0" collapsed="false">
      <c r="I2340" s="8"/>
      <c r="N2340" s="28"/>
      <c r="R2340" s="1"/>
      <c r="S2340" s="1" t="str">
        <f aca="false">IF(E2340=F2340,"","NOT EQUAL")</f>
        <v/>
      </c>
      <c r="T2340" s="1" t="str">
        <f aca="false">IF(ISNA(VLOOKUP(P2340,'NEW XEQM.c'!D:D,1,0)),"--",VLOOKUP(P2340,'NEW XEQM.c'!D:G,3,0))</f>
        <v>--</v>
      </c>
      <c r="W2340" s="0" t="e">
        <f aca="false">SUBSTITUTE(IF(AND(T2340="--",FIND("STD",E2340),FIND("fn",C2340)&gt;0,FIND("ITM_",P2340),I2340="CAT_FNCT"),E2340,""),"""","")</f>
        <v>#VALUE!</v>
      </c>
    </row>
    <row r="2341" customFormat="false" ht="15.75" hidden="false" customHeight="false" outlineLevel="0" collapsed="false">
      <c r="I2341" s="8"/>
      <c r="N2341" s="28"/>
      <c r="R2341" s="1"/>
      <c r="S2341" s="1" t="str">
        <f aca="false">IF(E2341=F2341,"","NOT EQUAL")</f>
        <v/>
      </c>
      <c r="T2341" s="1" t="str">
        <f aca="false">IF(ISNA(VLOOKUP(P2341,'NEW XEQM.c'!D:D,1,0)),"--",VLOOKUP(P2341,'NEW XEQM.c'!D:G,3,0))</f>
        <v>--</v>
      </c>
      <c r="W2341" s="0" t="e">
        <f aca="false">SUBSTITUTE(IF(AND(T2341="--",FIND("STD",E2341),FIND("fn",C2341)&gt;0,FIND("ITM_",P2341),I2341="CAT_FNCT"),E2341,""),"""","")</f>
        <v>#VALUE!</v>
      </c>
    </row>
    <row r="2342" customFormat="false" ht="15.75" hidden="false" customHeight="false" outlineLevel="0" collapsed="false">
      <c r="I2342" s="8"/>
      <c r="N2342" s="28"/>
      <c r="R2342" s="1"/>
      <c r="S2342" s="1" t="str">
        <f aca="false">IF(E2342=F2342,"","NOT EQUAL")</f>
        <v/>
      </c>
      <c r="T2342" s="1" t="str">
        <f aca="false">IF(ISNA(VLOOKUP(P2342,'NEW XEQM.c'!D:D,1,0)),"--",VLOOKUP(P2342,'NEW XEQM.c'!D:G,3,0))</f>
        <v>--</v>
      </c>
      <c r="W2342" s="0" t="e">
        <f aca="false">SUBSTITUTE(IF(AND(T2342="--",FIND("STD",E2342),FIND("fn",C2342)&gt;0,FIND("ITM_",P2342),I2342="CAT_FNCT"),E2342,""),"""","")</f>
        <v>#VALUE!</v>
      </c>
    </row>
    <row r="2343" customFormat="false" ht="15.75" hidden="false" customHeight="false" outlineLevel="0" collapsed="false">
      <c r="I2343" s="8"/>
      <c r="N2343" s="28"/>
      <c r="R2343" s="1"/>
      <c r="S2343" s="1" t="str">
        <f aca="false">IF(E2343=F2343,"","NOT EQUAL")</f>
        <v/>
      </c>
      <c r="T2343" s="1" t="str">
        <f aca="false">IF(ISNA(VLOOKUP(P2343,'NEW XEQM.c'!D:D,1,0)),"--",VLOOKUP(P2343,'NEW XEQM.c'!D:G,3,0))</f>
        <v>--</v>
      </c>
      <c r="W2343" s="0" t="e">
        <f aca="false">SUBSTITUTE(IF(AND(T2343="--",FIND("STD",E2343),FIND("fn",C2343)&gt;0,FIND("ITM_",P2343),I2343="CAT_FNCT"),E2343,""),"""","")</f>
        <v>#VALUE!</v>
      </c>
    </row>
    <row r="2344" customFormat="false" ht="15.75" hidden="false" customHeight="false" outlineLevel="0" collapsed="false">
      <c r="I2344" s="8"/>
      <c r="N2344" s="28"/>
      <c r="R2344" s="1"/>
      <c r="S2344" s="1" t="str">
        <f aca="false">IF(E2344=F2344,"","NOT EQUAL")</f>
        <v/>
      </c>
      <c r="T2344" s="1" t="str">
        <f aca="false">IF(ISNA(VLOOKUP(P2344,'NEW XEQM.c'!D:D,1,0)),"--",VLOOKUP(P2344,'NEW XEQM.c'!D:G,3,0))</f>
        <v>--</v>
      </c>
      <c r="W2344" s="0" t="e">
        <f aca="false">SUBSTITUTE(IF(AND(T2344="--",FIND("STD",E2344),FIND("fn",C2344)&gt;0,FIND("ITM_",P2344),I2344="CAT_FNCT"),E2344,""),"""","")</f>
        <v>#VALUE!</v>
      </c>
    </row>
    <row r="2345" customFormat="false" ht="15.75" hidden="false" customHeight="false" outlineLevel="0" collapsed="false">
      <c r="I2345" s="8"/>
      <c r="N2345" s="28"/>
      <c r="R2345" s="1"/>
      <c r="S2345" s="1" t="str">
        <f aca="false">IF(E2345=F2345,"","NOT EQUAL")</f>
        <v/>
      </c>
      <c r="T2345" s="1" t="str">
        <f aca="false">IF(ISNA(VLOOKUP(P2345,'NEW XEQM.c'!D:D,1,0)),"--",VLOOKUP(P2345,'NEW XEQM.c'!D:G,3,0))</f>
        <v>--</v>
      </c>
      <c r="W2345" s="0" t="e">
        <f aca="false">SUBSTITUTE(IF(AND(T2345="--",FIND("STD",E2345),FIND("fn",C2345)&gt;0,FIND("ITM_",P2345),I2345="CAT_FNCT"),E2345,""),"""","")</f>
        <v>#VALUE!</v>
      </c>
    </row>
    <row r="2346" customFormat="false" ht="15.75" hidden="false" customHeight="false" outlineLevel="0" collapsed="false">
      <c r="I2346" s="8"/>
      <c r="N2346" s="28"/>
      <c r="R2346" s="1"/>
      <c r="S2346" s="1" t="str">
        <f aca="false">IF(E2346=F2346,"","NOT EQUAL")</f>
        <v/>
      </c>
      <c r="T2346" s="1" t="str">
        <f aca="false">IF(ISNA(VLOOKUP(P2346,'NEW XEQM.c'!D:D,1,0)),"--",VLOOKUP(P2346,'NEW XEQM.c'!D:G,3,0))</f>
        <v>--</v>
      </c>
      <c r="W2346" s="0" t="e">
        <f aca="false">SUBSTITUTE(IF(AND(T2346="--",FIND("STD",E2346),FIND("fn",C2346)&gt;0,FIND("ITM_",P2346),I2346="CAT_FNCT"),E2346,""),"""","")</f>
        <v>#VALUE!</v>
      </c>
    </row>
    <row r="2347" customFormat="false" ht="15.75" hidden="false" customHeight="false" outlineLevel="0" collapsed="false">
      <c r="I2347" s="8"/>
      <c r="N2347" s="28"/>
      <c r="R2347" s="1"/>
      <c r="S2347" s="1" t="str">
        <f aca="false">IF(E2347=F2347,"","NOT EQUAL")</f>
        <v/>
      </c>
      <c r="T2347" s="1" t="str">
        <f aca="false">IF(ISNA(VLOOKUP(P2347,'NEW XEQM.c'!D:D,1,0)),"--",VLOOKUP(P2347,'NEW XEQM.c'!D:G,3,0))</f>
        <v>--</v>
      </c>
      <c r="W2347" s="0" t="e">
        <f aca="false">SUBSTITUTE(IF(AND(T2347="--",FIND("STD",E2347),FIND("fn",C2347)&gt;0,FIND("ITM_",P2347),I2347="CAT_FNCT"),E2347,""),"""","")</f>
        <v>#VALUE!</v>
      </c>
    </row>
    <row r="2348" customFormat="false" ht="15.75" hidden="false" customHeight="false" outlineLevel="0" collapsed="false">
      <c r="I2348" s="8"/>
      <c r="N2348" s="28"/>
      <c r="R2348" s="1"/>
      <c r="S2348" s="1" t="str">
        <f aca="false">IF(E2348=F2348,"","NOT EQUAL")</f>
        <v/>
      </c>
      <c r="T2348" s="1" t="str">
        <f aca="false">IF(ISNA(VLOOKUP(P2348,'NEW XEQM.c'!D:D,1,0)),"--",VLOOKUP(P2348,'NEW XEQM.c'!D:G,3,0))</f>
        <v>--</v>
      </c>
      <c r="W2348" s="0" t="e">
        <f aca="false">SUBSTITUTE(IF(AND(T2348="--",FIND("STD",E2348),FIND("fn",C2348)&gt;0,FIND("ITM_",P2348),I2348="CAT_FNCT"),E2348,""),"""","")</f>
        <v>#VALUE!</v>
      </c>
    </row>
    <row r="2349" customFormat="false" ht="15.75" hidden="false" customHeight="false" outlineLevel="0" collapsed="false">
      <c r="I2349" s="8"/>
      <c r="N2349" s="28"/>
      <c r="R2349" s="1"/>
      <c r="S2349" s="1" t="str">
        <f aca="false">IF(E2349=F2349,"","NOT EQUAL")</f>
        <v/>
      </c>
      <c r="T2349" s="1" t="str">
        <f aca="false">IF(ISNA(VLOOKUP(P2349,'NEW XEQM.c'!D:D,1,0)),"--",VLOOKUP(P2349,'NEW XEQM.c'!D:G,3,0))</f>
        <v>--</v>
      </c>
      <c r="W2349" s="0" t="e">
        <f aca="false">SUBSTITUTE(IF(AND(T2349="--",FIND("STD",E2349),FIND("fn",C2349)&gt;0,FIND("ITM_",P2349),I2349="CAT_FNCT"),E2349,""),"""","")</f>
        <v>#VALUE!</v>
      </c>
    </row>
    <row r="2350" customFormat="false" ht="15.75" hidden="false" customHeight="false" outlineLevel="0" collapsed="false">
      <c r="I2350" s="8"/>
      <c r="N2350" s="28"/>
      <c r="R2350" s="1"/>
      <c r="S2350" s="1" t="str">
        <f aca="false">IF(E2350=F2350,"","NOT EQUAL")</f>
        <v/>
      </c>
      <c r="T2350" s="1" t="str">
        <f aca="false">IF(ISNA(VLOOKUP(P2350,'NEW XEQM.c'!D:D,1,0)),"--",VLOOKUP(P2350,'NEW XEQM.c'!D:G,3,0))</f>
        <v>--</v>
      </c>
      <c r="W2350" s="0" t="e">
        <f aca="false">SUBSTITUTE(IF(AND(T2350="--",FIND("STD",E2350),FIND("fn",C2350)&gt;0,FIND("ITM_",P2350),I2350="CAT_FNCT"),E2350,""),"""","")</f>
        <v>#VALUE!</v>
      </c>
    </row>
    <row r="2351" customFormat="false" ht="15.75" hidden="false" customHeight="false" outlineLevel="0" collapsed="false">
      <c r="I2351" s="8"/>
      <c r="N2351" s="28"/>
      <c r="R2351" s="1"/>
      <c r="S2351" s="1" t="str">
        <f aca="false">IF(E2351=F2351,"","NOT EQUAL")</f>
        <v/>
      </c>
      <c r="T2351" s="1" t="str">
        <f aca="false">IF(ISNA(VLOOKUP(P2351,'NEW XEQM.c'!D:D,1,0)),"--",VLOOKUP(P2351,'NEW XEQM.c'!D:G,3,0))</f>
        <v>--</v>
      </c>
      <c r="W2351" s="0" t="e">
        <f aca="false">SUBSTITUTE(IF(AND(T2351="--",FIND("STD",E2351),FIND("fn",C2351)&gt;0,FIND("ITM_",P2351),I2351="CAT_FNCT"),E2351,""),"""","")</f>
        <v>#VALUE!</v>
      </c>
    </row>
    <row r="2352" customFormat="false" ht="15.75" hidden="false" customHeight="false" outlineLevel="0" collapsed="false">
      <c r="I2352" s="8"/>
      <c r="N2352" s="28"/>
      <c r="R2352" s="1"/>
      <c r="S2352" s="1" t="str">
        <f aca="false">IF(E2352=F2352,"","NOT EQUAL")</f>
        <v/>
      </c>
      <c r="T2352" s="1" t="str">
        <f aca="false">IF(ISNA(VLOOKUP(P2352,'NEW XEQM.c'!D:D,1,0)),"--",VLOOKUP(P2352,'NEW XEQM.c'!D:G,3,0))</f>
        <v>--</v>
      </c>
      <c r="W2352" s="0" t="e">
        <f aca="false">SUBSTITUTE(IF(AND(T2352="--",FIND("STD",E2352),FIND("fn",C2352)&gt;0,FIND("ITM_",P2352),I2352="CAT_FNCT"),E2352,""),"""","")</f>
        <v>#VALUE!</v>
      </c>
    </row>
    <row r="2353" customFormat="false" ht="15.75" hidden="false" customHeight="false" outlineLevel="0" collapsed="false">
      <c r="I2353" s="8"/>
      <c r="N2353" s="28"/>
      <c r="R2353" s="1"/>
      <c r="S2353" s="1" t="str">
        <f aca="false">IF(E2353=F2353,"","NOT EQUAL")</f>
        <v/>
      </c>
      <c r="T2353" s="1" t="str">
        <f aca="false">IF(ISNA(VLOOKUP(P2353,'NEW XEQM.c'!D:D,1,0)),"--",VLOOKUP(P2353,'NEW XEQM.c'!D:G,3,0))</f>
        <v>--</v>
      </c>
      <c r="W2353" s="0" t="e">
        <f aca="false">SUBSTITUTE(IF(AND(T2353="--",FIND("STD",E2353),FIND("fn",C2353)&gt;0,FIND("ITM_",P2353),I2353="CAT_FNCT"),E2353,""),"""","")</f>
        <v>#VALUE!</v>
      </c>
    </row>
    <row r="2354" customFormat="false" ht="15.75" hidden="false" customHeight="false" outlineLevel="0" collapsed="false">
      <c r="I2354" s="8"/>
      <c r="N2354" s="28"/>
      <c r="R2354" s="1"/>
      <c r="S2354" s="1" t="str">
        <f aca="false">IF(E2354=F2354,"","NOT EQUAL")</f>
        <v/>
      </c>
      <c r="T2354" s="1" t="str">
        <f aca="false">IF(ISNA(VLOOKUP(P2354,'NEW XEQM.c'!D:D,1,0)),"--",VLOOKUP(P2354,'NEW XEQM.c'!D:G,3,0))</f>
        <v>--</v>
      </c>
      <c r="W2354" s="0" t="e">
        <f aca="false">SUBSTITUTE(IF(AND(T2354="--",FIND("STD",E2354),FIND("fn",C2354)&gt;0,FIND("ITM_",P2354),I2354="CAT_FNCT"),E2354,""),"""","")</f>
        <v>#VALUE!</v>
      </c>
    </row>
    <row r="2355" customFormat="false" ht="15.75" hidden="false" customHeight="false" outlineLevel="0" collapsed="false">
      <c r="I2355" s="8"/>
      <c r="N2355" s="28"/>
      <c r="R2355" s="1"/>
      <c r="S2355" s="1" t="str">
        <f aca="false">IF(E2355=F2355,"","NOT EQUAL")</f>
        <v/>
      </c>
      <c r="T2355" s="1" t="str">
        <f aca="false">IF(ISNA(VLOOKUP(P2355,'NEW XEQM.c'!D:D,1,0)),"--",VLOOKUP(P2355,'NEW XEQM.c'!D:G,3,0))</f>
        <v>--</v>
      </c>
      <c r="W2355" s="0" t="e">
        <f aca="false">SUBSTITUTE(IF(AND(T2355="--",FIND("STD",E2355),FIND("fn",C2355)&gt;0,FIND("ITM_",P2355),I2355="CAT_FNCT"),E2355,""),"""","")</f>
        <v>#VALUE!</v>
      </c>
    </row>
    <row r="2356" customFormat="false" ht="15.75" hidden="false" customHeight="false" outlineLevel="0" collapsed="false">
      <c r="I2356" s="8"/>
      <c r="N2356" s="28"/>
      <c r="R2356" s="1"/>
      <c r="S2356" s="1" t="str">
        <f aca="false">IF(E2356=F2356,"","NOT EQUAL")</f>
        <v/>
      </c>
      <c r="T2356" s="1" t="str">
        <f aca="false">IF(ISNA(VLOOKUP(P2356,'NEW XEQM.c'!D:D,1,0)),"--",VLOOKUP(P2356,'NEW XEQM.c'!D:G,3,0))</f>
        <v>--</v>
      </c>
      <c r="W2356" s="0" t="e">
        <f aca="false">SUBSTITUTE(IF(AND(T2356="--",FIND("STD",E2356),FIND("fn",C2356)&gt;0,FIND("ITM_",P2356),I2356="CAT_FNCT"),E2356,""),"""","")</f>
        <v>#VALUE!</v>
      </c>
    </row>
    <row r="2357" customFormat="false" ht="15.75" hidden="false" customHeight="false" outlineLevel="0" collapsed="false">
      <c r="I2357" s="8"/>
      <c r="N2357" s="28"/>
      <c r="R2357" s="1"/>
      <c r="S2357" s="1" t="str">
        <f aca="false">IF(E2357=F2357,"","NOT EQUAL")</f>
        <v/>
      </c>
      <c r="T2357" s="1" t="str">
        <f aca="false">IF(ISNA(VLOOKUP(P2357,'NEW XEQM.c'!D:D,1,0)),"--",VLOOKUP(P2357,'NEW XEQM.c'!D:G,3,0))</f>
        <v>--</v>
      </c>
      <c r="W2357" s="0" t="e">
        <f aca="false">SUBSTITUTE(IF(AND(T2357="--",FIND("STD",E2357),FIND("fn",C2357)&gt;0,FIND("ITM_",P2357),I2357="CAT_FNCT"),E2357,""),"""","")</f>
        <v>#VALUE!</v>
      </c>
    </row>
    <row r="2358" customFormat="false" ht="15.75" hidden="false" customHeight="false" outlineLevel="0" collapsed="false">
      <c r="I2358" s="8"/>
      <c r="N2358" s="28"/>
      <c r="R2358" s="1"/>
      <c r="S2358" s="1" t="str">
        <f aca="false">IF(E2358=F2358,"","NOT EQUAL")</f>
        <v/>
      </c>
      <c r="T2358" s="1" t="str">
        <f aca="false">IF(ISNA(VLOOKUP(P2358,'NEW XEQM.c'!D:D,1,0)),"--",VLOOKUP(P2358,'NEW XEQM.c'!D:G,3,0))</f>
        <v>--</v>
      </c>
      <c r="W2358" s="0" t="e">
        <f aca="false">SUBSTITUTE(IF(AND(T2358="--",FIND("STD",E2358),FIND("fn",C2358)&gt;0,FIND("ITM_",P2358),I2358="CAT_FNCT"),E2358,""),"""","")</f>
        <v>#VALUE!</v>
      </c>
    </row>
    <row r="2359" customFormat="false" ht="15.75" hidden="false" customHeight="false" outlineLevel="0" collapsed="false">
      <c r="I2359" s="8"/>
      <c r="N2359" s="28"/>
      <c r="R2359" s="1"/>
      <c r="S2359" s="1" t="str">
        <f aca="false">IF(E2359=F2359,"","NOT EQUAL")</f>
        <v/>
      </c>
      <c r="T2359" s="1" t="str">
        <f aca="false">IF(ISNA(VLOOKUP(P2359,'NEW XEQM.c'!D:D,1,0)),"--",VLOOKUP(P2359,'NEW XEQM.c'!D:G,3,0))</f>
        <v>--</v>
      </c>
      <c r="W2359" s="0" t="e">
        <f aca="false">SUBSTITUTE(IF(AND(T2359="--",FIND("STD",E2359),FIND("fn",C2359)&gt;0,FIND("ITM_",P2359),I2359="CAT_FNCT"),E2359,""),"""","")</f>
        <v>#VALUE!</v>
      </c>
    </row>
    <row r="2360" customFormat="false" ht="15.75" hidden="false" customHeight="false" outlineLevel="0" collapsed="false">
      <c r="I2360" s="8"/>
      <c r="N2360" s="28"/>
      <c r="R2360" s="1"/>
      <c r="S2360" s="1" t="str">
        <f aca="false">IF(E2360=F2360,"","NOT EQUAL")</f>
        <v/>
      </c>
      <c r="T2360" s="1" t="str">
        <f aca="false">IF(ISNA(VLOOKUP(P2360,'NEW XEQM.c'!D:D,1,0)),"--",VLOOKUP(P2360,'NEW XEQM.c'!D:G,3,0))</f>
        <v>--</v>
      </c>
      <c r="W2360" s="0" t="e">
        <f aca="false">SUBSTITUTE(IF(AND(T2360="--",FIND("STD",E2360),FIND("fn",C2360)&gt;0,FIND("ITM_",P2360),I2360="CAT_FNCT"),E2360,""),"""","")</f>
        <v>#VALUE!</v>
      </c>
    </row>
    <row r="2361" customFormat="false" ht="15.75" hidden="false" customHeight="false" outlineLevel="0" collapsed="false">
      <c r="I2361" s="8"/>
      <c r="N2361" s="28"/>
      <c r="R2361" s="1"/>
      <c r="S2361" s="1" t="str">
        <f aca="false">IF(E2361=F2361,"","NOT EQUAL")</f>
        <v/>
      </c>
      <c r="T2361" s="1" t="str">
        <f aca="false">IF(ISNA(VLOOKUP(P2361,'NEW XEQM.c'!D:D,1,0)),"--",VLOOKUP(P2361,'NEW XEQM.c'!D:G,3,0))</f>
        <v>--</v>
      </c>
      <c r="W2361" s="0" t="e">
        <f aca="false">SUBSTITUTE(IF(AND(T2361="--",FIND("STD",E2361),FIND("fn",C2361)&gt;0,FIND("ITM_",P2361),I2361="CAT_FNCT"),E2361,""),"""","")</f>
        <v>#VALUE!</v>
      </c>
    </row>
    <row r="2362" customFormat="false" ht="15.75" hidden="false" customHeight="false" outlineLevel="0" collapsed="false">
      <c r="I2362" s="8"/>
      <c r="N2362" s="28"/>
      <c r="R2362" s="1"/>
      <c r="S2362" s="1" t="str">
        <f aca="false">IF(E2362=F2362,"","NOT EQUAL")</f>
        <v/>
      </c>
      <c r="T2362" s="1" t="str">
        <f aca="false">IF(ISNA(VLOOKUP(P2362,'NEW XEQM.c'!D:D,1,0)),"--",VLOOKUP(P2362,'NEW XEQM.c'!D:G,3,0))</f>
        <v>--</v>
      </c>
      <c r="W2362" s="0" t="e">
        <f aca="false">SUBSTITUTE(IF(AND(T2362="--",FIND("STD",E2362),FIND("fn",C2362)&gt;0,FIND("ITM_",P2362),I2362="CAT_FNCT"),E2362,""),"""","")</f>
        <v>#VALUE!</v>
      </c>
    </row>
    <row r="2363" customFormat="false" ht="15.75" hidden="false" customHeight="false" outlineLevel="0" collapsed="false">
      <c r="I2363" s="8"/>
      <c r="N2363" s="28"/>
      <c r="R2363" s="1"/>
      <c r="S2363" s="1" t="str">
        <f aca="false">IF(E2363=F2363,"","NOT EQUAL")</f>
        <v/>
      </c>
      <c r="T2363" s="1" t="str">
        <f aca="false">IF(ISNA(VLOOKUP(P2363,'NEW XEQM.c'!D:D,1,0)),"--",VLOOKUP(P2363,'NEW XEQM.c'!D:G,3,0))</f>
        <v>--</v>
      </c>
      <c r="W2363" s="0" t="e">
        <f aca="false">SUBSTITUTE(IF(AND(T2363="--",FIND("STD",E2363),FIND("fn",C2363)&gt;0,FIND("ITM_",P2363),I2363="CAT_FNCT"),E2363,""),"""","")</f>
        <v>#VALUE!</v>
      </c>
    </row>
    <row r="2364" customFormat="false" ht="15.75" hidden="false" customHeight="false" outlineLevel="0" collapsed="false">
      <c r="I2364" s="8"/>
      <c r="N2364" s="28"/>
      <c r="R2364" s="1"/>
      <c r="S2364" s="1" t="str">
        <f aca="false">IF(E2364=F2364,"","NOT EQUAL")</f>
        <v/>
      </c>
      <c r="T2364" s="1" t="str">
        <f aca="false">IF(ISNA(VLOOKUP(P2364,'NEW XEQM.c'!D:D,1,0)),"--",VLOOKUP(P2364,'NEW XEQM.c'!D:G,3,0))</f>
        <v>--</v>
      </c>
      <c r="W2364" s="0" t="e">
        <f aca="false">SUBSTITUTE(IF(AND(T2364="--",FIND("STD",E2364),FIND("fn",C2364)&gt;0,FIND("ITM_",P2364),I2364="CAT_FNCT"),E2364,""),"""","")</f>
        <v>#VALUE!</v>
      </c>
    </row>
    <row r="2365" customFormat="false" ht="15.75" hidden="false" customHeight="false" outlineLevel="0" collapsed="false">
      <c r="I2365" s="8"/>
      <c r="N2365" s="28"/>
      <c r="R2365" s="1"/>
      <c r="S2365" s="1" t="str">
        <f aca="false">IF(E2365=F2365,"","NOT EQUAL")</f>
        <v/>
      </c>
      <c r="T2365" s="1" t="str">
        <f aca="false">IF(ISNA(VLOOKUP(P2365,'NEW XEQM.c'!D:D,1,0)),"--",VLOOKUP(P2365,'NEW XEQM.c'!D:G,3,0))</f>
        <v>--</v>
      </c>
      <c r="W2365" s="0" t="e">
        <f aca="false">SUBSTITUTE(IF(AND(T2365="--",FIND("STD",E2365),FIND("fn",C2365)&gt;0,FIND("ITM_",P2365),I2365="CAT_FNCT"),E2365,""),"""","")</f>
        <v>#VALUE!</v>
      </c>
    </row>
    <row r="2366" customFormat="false" ht="15.75" hidden="false" customHeight="false" outlineLevel="0" collapsed="false">
      <c r="I2366" s="8"/>
      <c r="N2366" s="28"/>
      <c r="R2366" s="1"/>
      <c r="S2366" s="1" t="str">
        <f aca="false">IF(E2366=F2366,"","NOT EQUAL")</f>
        <v/>
      </c>
      <c r="T2366" s="1" t="str">
        <f aca="false">IF(ISNA(VLOOKUP(P2366,'NEW XEQM.c'!D:D,1,0)),"--",VLOOKUP(P2366,'NEW XEQM.c'!D:G,3,0))</f>
        <v>--</v>
      </c>
      <c r="W2366" s="0" t="e">
        <f aca="false">SUBSTITUTE(IF(AND(T2366="--",FIND("STD",E2366),FIND("fn",C2366)&gt;0,FIND("ITM_",P2366),I2366="CAT_FNCT"),E2366,""),"""","")</f>
        <v>#VALUE!</v>
      </c>
    </row>
    <row r="2367" customFormat="false" ht="15.75" hidden="false" customHeight="false" outlineLevel="0" collapsed="false">
      <c r="I2367" s="8"/>
      <c r="N2367" s="28"/>
      <c r="R2367" s="1"/>
      <c r="S2367" s="1" t="str">
        <f aca="false">IF(E2367=F2367,"","NOT EQUAL")</f>
        <v/>
      </c>
      <c r="T2367" s="1" t="str">
        <f aca="false">IF(ISNA(VLOOKUP(P2367,'NEW XEQM.c'!D:D,1,0)),"--",VLOOKUP(P2367,'NEW XEQM.c'!D:G,3,0))</f>
        <v>--</v>
      </c>
      <c r="W2367" s="0" t="e">
        <f aca="false">SUBSTITUTE(IF(AND(T2367="--",FIND("STD",E2367),FIND("fn",C2367)&gt;0,FIND("ITM_",P2367),I2367="CAT_FNCT"),E2367,""),"""","")</f>
        <v>#VALUE!</v>
      </c>
    </row>
    <row r="2368" customFormat="false" ht="15.75" hidden="false" customHeight="false" outlineLevel="0" collapsed="false">
      <c r="I2368" s="8"/>
      <c r="N2368" s="28"/>
      <c r="R2368" s="1"/>
      <c r="S2368" s="1" t="str">
        <f aca="false">IF(E2368=F2368,"","NOT EQUAL")</f>
        <v/>
      </c>
      <c r="T2368" s="1" t="str">
        <f aca="false">IF(ISNA(VLOOKUP(P2368,'NEW XEQM.c'!D:D,1,0)),"--",VLOOKUP(P2368,'NEW XEQM.c'!D:G,3,0))</f>
        <v>--</v>
      </c>
      <c r="W2368" s="0" t="e">
        <f aca="false">SUBSTITUTE(IF(AND(T2368="--",FIND("STD",E2368),FIND("fn",C2368)&gt;0,FIND("ITM_",P2368),I2368="CAT_FNCT"),E2368,""),"""","")</f>
        <v>#VALUE!</v>
      </c>
    </row>
    <row r="2369" customFormat="false" ht="15.75" hidden="false" customHeight="false" outlineLevel="0" collapsed="false">
      <c r="I2369" s="8"/>
      <c r="N2369" s="28"/>
      <c r="R2369" s="1"/>
      <c r="S2369" s="1" t="str">
        <f aca="false">IF(E2369=F2369,"","NOT EQUAL")</f>
        <v/>
      </c>
      <c r="T2369" s="1" t="str">
        <f aca="false">IF(ISNA(VLOOKUP(P2369,'NEW XEQM.c'!D:D,1,0)),"--",VLOOKUP(P2369,'NEW XEQM.c'!D:G,3,0))</f>
        <v>--</v>
      </c>
      <c r="W2369" s="0" t="e">
        <f aca="false">SUBSTITUTE(IF(AND(T2369="--",FIND("STD",E2369),FIND("fn",C2369)&gt;0,FIND("ITM_",P2369),I2369="CAT_FNCT"),E2369,""),"""","")</f>
        <v>#VALUE!</v>
      </c>
    </row>
    <row r="2370" customFormat="false" ht="15.75" hidden="false" customHeight="false" outlineLevel="0" collapsed="false">
      <c r="I2370" s="8"/>
      <c r="N2370" s="28"/>
      <c r="R2370" s="1"/>
      <c r="S2370" s="1" t="str">
        <f aca="false">IF(E2370=F2370,"","NOT EQUAL")</f>
        <v/>
      </c>
      <c r="T2370" s="1" t="str">
        <f aca="false">IF(ISNA(VLOOKUP(P2370,'NEW XEQM.c'!D:D,1,0)),"--",VLOOKUP(P2370,'NEW XEQM.c'!D:G,3,0))</f>
        <v>--</v>
      </c>
      <c r="W2370" s="0" t="e">
        <f aca="false">SUBSTITUTE(IF(AND(T2370="--",FIND("STD",E2370),FIND("fn",C2370)&gt;0,FIND("ITM_",P2370),I2370="CAT_FNCT"),E2370,""),"""","")</f>
        <v>#VALUE!</v>
      </c>
    </row>
    <row r="2371" customFormat="false" ht="15.75" hidden="false" customHeight="false" outlineLevel="0" collapsed="false">
      <c r="I2371" s="8"/>
      <c r="N2371" s="28"/>
      <c r="R2371" s="1"/>
      <c r="S2371" s="1" t="str">
        <f aca="false">IF(E2371=F2371,"","NOT EQUAL")</f>
        <v/>
      </c>
      <c r="T2371" s="1" t="str">
        <f aca="false">IF(ISNA(VLOOKUP(P2371,'NEW XEQM.c'!D:D,1,0)),"--",VLOOKUP(P2371,'NEW XEQM.c'!D:G,3,0))</f>
        <v>--</v>
      </c>
      <c r="W2371" s="0" t="e">
        <f aca="false">SUBSTITUTE(IF(AND(T2371="--",FIND("STD",E2371),FIND("fn",C2371)&gt;0,FIND("ITM_",P2371),I2371="CAT_FNCT"),E2371,""),"""","")</f>
        <v>#VALUE!</v>
      </c>
    </row>
    <row r="2372" customFormat="false" ht="15.75" hidden="false" customHeight="false" outlineLevel="0" collapsed="false">
      <c r="I2372" s="8"/>
      <c r="N2372" s="28"/>
      <c r="R2372" s="1"/>
      <c r="S2372" s="1" t="str">
        <f aca="false">IF(E2372=F2372,"","NOT EQUAL")</f>
        <v/>
      </c>
      <c r="T2372" s="1" t="str">
        <f aca="false">IF(ISNA(VLOOKUP(P2372,'NEW XEQM.c'!D:D,1,0)),"--",VLOOKUP(P2372,'NEW XEQM.c'!D:G,3,0))</f>
        <v>--</v>
      </c>
      <c r="W2372" s="0" t="e">
        <f aca="false">SUBSTITUTE(IF(AND(T2372="--",FIND("STD",E2372),FIND("fn",C2372)&gt;0,FIND("ITM_",P2372),I2372="CAT_FNCT"),E2372,""),"""","")</f>
        <v>#VALUE!</v>
      </c>
    </row>
    <row r="2373" customFormat="false" ht="15.75" hidden="false" customHeight="false" outlineLevel="0" collapsed="false">
      <c r="I2373" s="8"/>
      <c r="N2373" s="28"/>
      <c r="R2373" s="1"/>
      <c r="S2373" s="1" t="str">
        <f aca="false">IF(E2373=F2373,"","NOT EQUAL")</f>
        <v/>
      </c>
      <c r="T2373" s="1" t="str">
        <f aca="false">IF(ISNA(VLOOKUP(P2373,'NEW XEQM.c'!D:D,1,0)),"--",VLOOKUP(P2373,'NEW XEQM.c'!D:G,3,0))</f>
        <v>--</v>
      </c>
      <c r="W2373" s="0" t="e">
        <f aca="false">SUBSTITUTE(IF(AND(T2373="--",FIND("STD",E2373),FIND("fn",C2373)&gt;0,FIND("ITM_",P2373),I2373="CAT_FNCT"),E2373,""),"""","")</f>
        <v>#VALUE!</v>
      </c>
    </row>
    <row r="2374" customFormat="false" ht="15.75" hidden="false" customHeight="false" outlineLevel="0" collapsed="false">
      <c r="I2374" s="8"/>
      <c r="N2374" s="28"/>
      <c r="R2374" s="1"/>
      <c r="S2374" s="1" t="str">
        <f aca="false">IF(E2374=F2374,"","NOT EQUAL")</f>
        <v/>
      </c>
      <c r="T2374" s="1" t="str">
        <f aca="false">IF(ISNA(VLOOKUP(P2374,'NEW XEQM.c'!D:D,1,0)),"--",VLOOKUP(P2374,'NEW XEQM.c'!D:G,3,0))</f>
        <v>--</v>
      </c>
      <c r="W2374" s="0" t="e">
        <f aca="false">SUBSTITUTE(IF(AND(T2374="--",FIND("STD",E2374),FIND("fn",C2374)&gt;0,FIND("ITM_",P2374),I2374="CAT_FNCT"),E2374,""),"""","")</f>
        <v>#VALUE!</v>
      </c>
    </row>
    <row r="2375" customFormat="false" ht="15.75" hidden="false" customHeight="false" outlineLevel="0" collapsed="false">
      <c r="I2375" s="8"/>
      <c r="N2375" s="28"/>
      <c r="R2375" s="1"/>
      <c r="S2375" s="1" t="str">
        <f aca="false">IF(E2375=F2375,"","NOT EQUAL")</f>
        <v/>
      </c>
      <c r="T2375" s="1" t="str">
        <f aca="false">IF(ISNA(VLOOKUP(P2375,'NEW XEQM.c'!D:D,1,0)),"--",VLOOKUP(P2375,'NEW XEQM.c'!D:G,3,0))</f>
        <v>--</v>
      </c>
      <c r="W2375" s="0" t="e">
        <f aca="false">SUBSTITUTE(IF(AND(T2375="--",FIND("STD",E2375),FIND("fn",C2375)&gt;0,FIND("ITM_",P2375),I2375="CAT_FNCT"),E2375,""),"""","")</f>
        <v>#VALUE!</v>
      </c>
    </row>
    <row r="2376" customFormat="false" ht="15.75" hidden="false" customHeight="false" outlineLevel="0" collapsed="false">
      <c r="I2376" s="8"/>
      <c r="N2376" s="28"/>
      <c r="R2376" s="1"/>
      <c r="S2376" s="1" t="str">
        <f aca="false">IF(E2376=F2376,"","NOT EQUAL")</f>
        <v/>
      </c>
      <c r="T2376" s="1" t="str">
        <f aca="false">IF(ISNA(VLOOKUP(P2376,'NEW XEQM.c'!D:D,1,0)),"--",VLOOKUP(P2376,'NEW XEQM.c'!D:G,3,0))</f>
        <v>--</v>
      </c>
      <c r="W2376" s="0" t="e">
        <f aca="false">SUBSTITUTE(IF(AND(T2376="--",FIND("STD",E2376),FIND("fn",C2376)&gt;0,FIND("ITM_",P2376),I2376="CAT_FNCT"),E2376,""),"""","")</f>
        <v>#VALUE!</v>
      </c>
    </row>
    <row r="2377" customFormat="false" ht="15.75" hidden="false" customHeight="false" outlineLevel="0" collapsed="false">
      <c r="I2377" s="8"/>
      <c r="N2377" s="28"/>
      <c r="R2377" s="1"/>
      <c r="S2377" s="1" t="str">
        <f aca="false">IF(E2377=F2377,"","NOT EQUAL")</f>
        <v/>
      </c>
      <c r="T2377" s="1" t="str">
        <f aca="false">IF(ISNA(VLOOKUP(P2377,'NEW XEQM.c'!D:D,1,0)),"--",VLOOKUP(P2377,'NEW XEQM.c'!D:G,3,0))</f>
        <v>--</v>
      </c>
      <c r="W2377" s="0" t="e">
        <f aca="false">SUBSTITUTE(IF(AND(T2377="--",FIND("STD",E2377),FIND("fn",C2377)&gt;0,FIND("ITM_",P2377),I2377="CAT_FNCT"),E2377,""),"""","")</f>
        <v>#VALUE!</v>
      </c>
    </row>
    <row r="2378" customFormat="false" ht="15.75" hidden="false" customHeight="false" outlineLevel="0" collapsed="false">
      <c r="I2378" s="8"/>
      <c r="N2378" s="28"/>
      <c r="R2378" s="1"/>
      <c r="S2378" s="1" t="str">
        <f aca="false">IF(E2378=F2378,"","NOT EQUAL")</f>
        <v/>
      </c>
      <c r="T2378" s="1" t="str">
        <f aca="false">IF(ISNA(VLOOKUP(P2378,'NEW XEQM.c'!D:D,1,0)),"--",VLOOKUP(P2378,'NEW XEQM.c'!D:G,3,0))</f>
        <v>--</v>
      </c>
      <c r="W2378" s="0" t="e">
        <f aca="false">SUBSTITUTE(IF(AND(T2378="--",FIND("STD",E2378),FIND("fn",C2378)&gt;0,FIND("ITM_",P2378),I2378="CAT_FNCT"),E2378,""),"""","")</f>
        <v>#VALUE!</v>
      </c>
    </row>
    <row r="2379" customFormat="false" ht="15.75" hidden="false" customHeight="false" outlineLevel="0" collapsed="false">
      <c r="I2379" s="8"/>
      <c r="N2379" s="28"/>
      <c r="R2379" s="1"/>
      <c r="S2379" s="1" t="str">
        <f aca="false">IF(E2379=F2379,"","NOT EQUAL")</f>
        <v/>
      </c>
      <c r="T2379" s="1" t="str">
        <f aca="false">IF(ISNA(VLOOKUP(P2379,'NEW XEQM.c'!D:D,1,0)),"--",VLOOKUP(P2379,'NEW XEQM.c'!D:G,3,0))</f>
        <v>--</v>
      </c>
      <c r="W2379" s="0" t="e">
        <f aca="false">SUBSTITUTE(IF(AND(T2379="--",FIND("STD",E2379),FIND("fn",C2379)&gt;0,FIND("ITM_",P2379),I2379="CAT_FNCT"),E2379,""),"""","")</f>
        <v>#VALUE!</v>
      </c>
    </row>
    <row r="2380" customFormat="false" ht="15.75" hidden="false" customHeight="false" outlineLevel="0" collapsed="false">
      <c r="I2380" s="8"/>
      <c r="N2380" s="28"/>
      <c r="R2380" s="1"/>
      <c r="S2380" s="1" t="str">
        <f aca="false">IF(E2380=F2380,"","NOT EQUAL")</f>
        <v/>
      </c>
      <c r="T2380" s="1" t="str">
        <f aca="false">IF(ISNA(VLOOKUP(P2380,'NEW XEQM.c'!D:D,1,0)),"--",VLOOKUP(P2380,'NEW XEQM.c'!D:G,3,0))</f>
        <v>--</v>
      </c>
      <c r="W2380" s="0" t="e">
        <f aca="false">SUBSTITUTE(IF(AND(T2380="--",FIND("STD",E2380),FIND("fn",C2380)&gt;0,FIND("ITM_",P2380),I2380="CAT_FNCT"),E2380,""),"""","")</f>
        <v>#VALUE!</v>
      </c>
    </row>
    <row r="2381" customFormat="false" ht="15.75" hidden="false" customHeight="false" outlineLevel="0" collapsed="false">
      <c r="I2381" s="8"/>
      <c r="N2381" s="28"/>
      <c r="R2381" s="1"/>
      <c r="S2381" s="1" t="str">
        <f aca="false">IF(E2381=F2381,"","NOT EQUAL")</f>
        <v/>
      </c>
      <c r="T2381" s="1" t="str">
        <f aca="false">IF(ISNA(VLOOKUP(P2381,'NEW XEQM.c'!D:D,1,0)),"--",VLOOKUP(P2381,'NEW XEQM.c'!D:G,3,0))</f>
        <v>--</v>
      </c>
      <c r="W2381" s="0" t="e">
        <f aca="false">SUBSTITUTE(IF(AND(T2381="--",FIND("STD",E2381),FIND("fn",C2381)&gt;0,FIND("ITM_",P2381),I2381="CAT_FNCT"),E2381,""),"""","")</f>
        <v>#VALUE!</v>
      </c>
    </row>
    <row r="2382" customFormat="false" ht="15.75" hidden="false" customHeight="false" outlineLevel="0" collapsed="false">
      <c r="I2382" s="8"/>
      <c r="N2382" s="28"/>
      <c r="R2382" s="1"/>
      <c r="S2382" s="1" t="str">
        <f aca="false">IF(E2382=F2382,"","NOT EQUAL")</f>
        <v/>
      </c>
      <c r="T2382" s="1" t="str">
        <f aca="false">IF(ISNA(VLOOKUP(P2382,'NEW XEQM.c'!D:D,1,0)),"--",VLOOKUP(P2382,'NEW XEQM.c'!D:G,3,0))</f>
        <v>--</v>
      </c>
      <c r="W2382" s="0" t="e">
        <f aca="false">SUBSTITUTE(IF(AND(T2382="--",FIND("STD",E2382),FIND("fn",C2382)&gt;0,FIND("ITM_",P2382),I2382="CAT_FNCT"),E2382,""),"""","")</f>
        <v>#VALUE!</v>
      </c>
    </row>
    <row r="2383" customFormat="false" ht="15.75" hidden="false" customHeight="false" outlineLevel="0" collapsed="false">
      <c r="I2383" s="8"/>
      <c r="N2383" s="28"/>
      <c r="R2383" s="1"/>
      <c r="S2383" s="1" t="str">
        <f aca="false">IF(E2383=F2383,"","NOT EQUAL")</f>
        <v/>
      </c>
      <c r="T2383" s="1" t="str">
        <f aca="false">IF(ISNA(VLOOKUP(P2383,'NEW XEQM.c'!D:D,1,0)),"--",VLOOKUP(P2383,'NEW XEQM.c'!D:G,3,0))</f>
        <v>--</v>
      </c>
      <c r="W2383" s="0" t="e">
        <f aca="false">SUBSTITUTE(IF(AND(T2383="--",FIND("STD",E2383),FIND("fn",C2383)&gt;0,FIND("ITM_",P2383),I2383="CAT_FNCT"),E2383,""),"""","")</f>
        <v>#VALUE!</v>
      </c>
    </row>
    <row r="2384" customFormat="false" ht="15.75" hidden="false" customHeight="false" outlineLevel="0" collapsed="false">
      <c r="I2384" s="8"/>
      <c r="N2384" s="28"/>
      <c r="R2384" s="1"/>
      <c r="S2384" s="1" t="str">
        <f aca="false">IF(E2384=F2384,"","NOT EQUAL")</f>
        <v/>
      </c>
      <c r="T2384" s="1" t="str">
        <f aca="false">IF(ISNA(VLOOKUP(P2384,'NEW XEQM.c'!D:D,1,0)),"--",VLOOKUP(P2384,'NEW XEQM.c'!D:G,3,0))</f>
        <v>--</v>
      </c>
      <c r="W2384" s="0" t="e">
        <f aca="false">SUBSTITUTE(IF(AND(T2384="--",FIND("STD",E2384),FIND("fn",C2384)&gt;0,FIND("ITM_",P2384),I2384="CAT_FNCT"),E2384,""),"""","")</f>
        <v>#VALUE!</v>
      </c>
    </row>
    <row r="2385" customFormat="false" ht="15.75" hidden="false" customHeight="false" outlineLevel="0" collapsed="false">
      <c r="I2385" s="8"/>
      <c r="N2385" s="28"/>
      <c r="R2385" s="1"/>
      <c r="S2385" s="1" t="str">
        <f aca="false">IF(E2385=F2385,"","NOT EQUAL")</f>
        <v/>
      </c>
      <c r="T2385" s="1" t="str">
        <f aca="false">IF(ISNA(VLOOKUP(P2385,'NEW XEQM.c'!D:D,1,0)),"--",VLOOKUP(P2385,'NEW XEQM.c'!D:G,3,0))</f>
        <v>--</v>
      </c>
      <c r="W2385" s="0" t="e">
        <f aca="false">SUBSTITUTE(IF(AND(T2385="--",FIND("STD",E2385),FIND("fn",C2385)&gt;0,FIND("ITM_",P2385),I2385="CAT_FNCT"),E2385,""),"""","")</f>
        <v>#VALUE!</v>
      </c>
    </row>
    <row r="2386" customFormat="false" ht="15.75" hidden="false" customHeight="false" outlineLevel="0" collapsed="false">
      <c r="I2386" s="8"/>
      <c r="N2386" s="28"/>
      <c r="R2386" s="1"/>
      <c r="S2386" s="1" t="str">
        <f aca="false">IF(E2386=F2386,"","NOT EQUAL")</f>
        <v/>
      </c>
      <c r="T2386" s="1" t="str">
        <f aca="false">IF(ISNA(VLOOKUP(P2386,'NEW XEQM.c'!D:D,1,0)),"--",VLOOKUP(P2386,'NEW XEQM.c'!D:G,3,0))</f>
        <v>--</v>
      </c>
      <c r="W2386" s="0" t="e">
        <f aca="false">SUBSTITUTE(IF(AND(T2386="--",FIND("STD",E2386),FIND("fn",C2386)&gt;0,FIND("ITM_",P2386),I2386="CAT_FNCT"),E2386,""),"""","")</f>
        <v>#VALUE!</v>
      </c>
    </row>
    <row r="2387" customFormat="false" ht="15.75" hidden="false" customHeight="false" outlineLevel="0" collapsed="false">
      <c r="I2387" s="8"/>
      <c r="N2387" s="28"/>
      <c r="R2387" s="1"/>
      <c r="S2387" s="1" t="str">
        <f aca="false">IF(E2387=F2387,"","NOT EQUAL")</f>
        <v/>
      </c>
      <c r="T2387" s="1" t="str">
        <f aca="false">IF(ISNA(VLOOKUP(P2387,'NEW XEQM.c'!D:D,1,0)),"--",VLOOKUP(P2387,'NEW XEQM.c'!D:G,3,0))</f>
        <v>--</v>
      </c>
      <c r="W2387" s="0" t="e">
        <f aca="false">SUBSTITUTE(IF(AND(T2387="--",FIND("STD",E2387),FIND("fn",C2387)&gt;0,FIND("ITM_",P2387),I2387="CAT_FNCT"),E2387,""),"""","")</f>
        <v>#VALUE!</v>
      </c>
    </row>
    <row r="2388" customFormat="false" ht="15.75" hidden="false" customHeight="false" outlineLevel="0" collapsed="false">
      <c r="I2388" s="8"/>
      <c r="N2388" s="28"/>
      <c r="R2388" s="1"/>
      <c r="S2388" s="1" t="str">
        <f aca="false">IF(E2388=F2388,"","NOT EQUAL")</f>
        <v/>
      </c>
      <c r="T2388" s="1" t="str">
        <f aca="false">IF(ISNA(VLOOKUP(P2388,'NEW XEQM.c'!D:D,1,0)),"--",VLOOKUP(P2388,'NEW XEQM.c'!D:G,3,0))</f>
        <v>--</v>
      </c>
      <c r="W2388" s="0" t="e">
        <f aca="false">SUBSTITUTE(IF(AND(T2388="--",FIND("STD",E2388),FIND("fn",C2388)&gt;0,FIND("ITM_",P2388),I2388="CAT_FNCT"),E2388,""),"""","")</f>
        <v>#VALUE!</v>
      </c>
    </row>
    <row r="2389" customFormat="false" ht="15.75" hidden="false" customHeight="false" outlineLevel="0" collapsed="false">
      <c r="I2389" s="8"/>
      <c r="N2389" s="28"/>
      <c r="R2389" s="1"/>
      <c r="S2389" s="1" t="str">
        <f aca="false">IF(E2389=F2389,"","NOT EQUAL")</f>
        <v/>
      </c>
      <c r="T2389" s="1" t="str">
        <f aca="false">IF(ISNA(VLOOKUP(P2389,'NEW XEQM.c'!D:D,1,0)),"--",VLOOKUP(P2389,'NEW XEQM.c'!D:G,3,0))</f>
        <v>--</v>
      </c>
      <c r="W2389" s="0" t="e">
        <f aca="false">SUBSTITUTE(IF(AND(T2389="--",FIND("STD",E2389),FIND("fn",C2389)&gt;0,FIND("ITM_",P2389),I2389="CAT_FNCT"),E2389,""),"""","")</f>
        <v>#VALUE!</v>
      </c>
    </row>
    <row r="2390" customFormat="false" ht="15.75" hidden="false" customHeight="false" outlineLevel="0" collapsed="false">
      <c r="I2390" s="8"/>
      <c r="N2390" s="28"/>
      <c r="R2390" s="1"/>
      <c r="S2390" s="1" t="str">
        <f aca="false">IF(E2390=F2390,"","NOT EQUAL")</f>
        <v/>
      </c>
      <c r="T2390" s="1" t="str">
        <f aca="false">IF(ISNA(VLOOKUP(P2390,'NEW XEQM.c'!D:D,1,0)),"--",VLOOKUP(P2390,'NEW XEQM.c'!D:G,3,0))</f>
        <v>--</v>
      </c>
      <c r="W2390" s="0" t="e">
        <f aca="false">SUBSTITUTE(IF(AND(T2390="--",FIND("STD",E2390),FIND("fn",C2390)&gt;0,FIND("ITM_",P2390),I2390="CAT_FNCT"),E2390,""),"""","")</f>
        <v>#VALUE!</v>
      </c>
    </row>
    <row r="2391" customFormat="false" ht="15.75" hidden="false" customHeight="false" outlineLevel="0" collapsed="false">
      <c r="I2391" s="8"/>
      <c r="N2391" s="28"/>
      <c r="R2391" s="1"/>
      <c r="S2391" s="1" t="str">
        <f aca="false">IF(E2391=F2391,"","NOT EQUAL")</f>
        <v/>
      </c>
      <c r="T2391" s="1" t="str">
        <f aca="false">IF(ISNA(VLOOKUP(P2391,'NEW XEQM.c'!D:D,1,0)),"--",VLOOKUP(P2391,'NEW XEQM.c'!D:G,3,0))</f>
        <v>--</v>
      </c>
      <c r="W2391" s="0" t="e">
        <f aca="false">SUBSTITUTE(IF(AND(T2391="--",FIND("STD",E2391),FIND("fn",C2391)&gt;0,FIND("ITM_",P2391),I2391="CAT_FNCT"),E2391,""),"""","")</f>
        <v>#VALUE!</v>
      </c>
    </row>
    <row r="2392" customFormat="false" ht="15.75" hidden="false" customHeight="false" outlineLevel="0" collapsed="false">
      <c r="I2392" s="8"/>
      <c r="N2392" s="28"/>
      <c r="R2392" s="1"/>
      <c r="S2392" s="1" t="str">
        <f aca="false">IF(E2392=F2392,"","NOT EQUAL")</f>
        <v/>
      </c>
      <c r="T2392" s="1" t="str">
        <f aca="false">IF(ISNA(VLOOKUP(P2392,'NEW XEQM.c'!D:D,1,0)),"--",VLOOKUP(P2392,'NEW XEQM.c'!D:G,3,0))</f>
        <v>--</v>
      </c>
      <c r="W2392" s="0" t="e">
        <f aca="false">SUBSTITUTE(IF(AND(T2392="--",FIND("STD",E2392),FIND("fn",C2392)&gt;0,FIND("ITM_",P2392),I2392="CAT_FNCT"),E2392,""),"""","")</f>
        <v>#VALUE!</v>
      </c>
    </row>
    <row r="2393" customFormat="false" ht="15.75" hidden="false" customHeight="false" outlineLevel="0" collapsed="false">
      <c r="I2393" s="8"/>
      <c r="N2393" s="28"/>
      <c r="R2393" s="1"/>
      <c r="S2393" s="1" t="str">
        <f aca="false">IF(E2393=F2393,"","NOT EQUAL")</f>
        <v/>
      </c>
      <c r="T2393" s="1" t="str">
        <f aca="false">IF(ISNA(VLOOKUP(P2393,'NEW XEQM.c'!D:D,1,0)),"--",VLOOKUP(P2393,'NEW XEQM.c'!D:G,3,0))</f>
        <v>--</v>
      </c>
      <c r="W2393" s="0" t="e">
        <f aca="false">SUBSTITUTE(IF(AND(T2393="--",FIND("STD",E2393),FIND("fn",C2393)&gt;0,FIND("ITM_",P2393),I2393="CAT_FNCT"),E2393,""),"""","")</f>
        <v>#VALUE!</v>
      </c>
    </row>
    <row r="2394" customFormat="false" ht="15.75" hidden="false" customHeight="false" outlineLevel="0" collapsed="false">
      <c r="I2394" s="8"/>
      <c r="N2394" s="28"/>
      <c r="R2394" s="1"/>
      <c r="S2394" s="1" t="str">
        <f aca="false">IF(E2394=F2394,"","NOT EQUAL")</f>
        <v/>
      </c>
      <c r="T2394" s="1" t="str">
        <f aca="false">IF(ISNA(VLOOKUP(P2394,'NEW XEQM.c'!D:D,1,0)),"--",VLOOKUP(P2394,'NEW XEQM.c'!D:G,3,0))</f>
        <v>--</v>
      </c>
      <c r="W2394" s="0" t="e">
        <f aca="false">SUBSTITUTE(IF(AND(T2394="--",FIND("STD",E2394),FIND("fn",C2394)&gt;0,FIND("ITM_",P2394),I2394="CAT_FNCT"),E2394,""),"""","")</f>
        <v>#VALUE!</v>
      </c>
    </row>
    <row r="2395" customFormat="false" ht="15.75" hidden="false" customHeight="false" outlineLevel="0" collapsed="false">
      <c r="I2395" s="8"/>
      <c r="N2395" s="28"/>
      <c r="R2395" s="1"/>
      <c r="S2395" s="1" t="str">
        <f aca="false">IF(E2395=F2395,"","NOT EQUAL")</f>
        <v/>
      </c>
      <c r="T2395" s="1" t="str">
        <f aca="false">IF(ISNA(VLOOKUP(P2395,'NEW XEQM.c'!D:D,1,0)),"--",VLOOKUP(P2395,'NEW XEQM.c'!D:G,3,0))</f>
        <v>--</v>
      </c>
      <c r="W2395" s="0" t="e">
        <f aca="false">SUBSTITUTE(IF(AND(T2395="--",FIND("STD",E2395),FIND("fn",C2395)&gt;0,FIND("ITM_",P2395),I2395="CAT_FNCT"),E2395,""),"""","")</f>
        <v>#VALUE!</v>
      </c>
    </row>
    <row r="2396" customFormat="false" ht="15.75" hidden="false" customHeight="false" outlineLevel="0" collapsed="false">
      <c r="I2396" s="8"/>
      <c r="N2396" s="28"/>
      <c r="R2396" s="1"/>
      <c r="S2396" s="1" t="str">
        <f aca="false">IF(E2396=F2396,"","NOT EQUAL")</f>
        <v/>
      </c>
      <c r="T2396" s="1" t="str">
        <f aca="false">IF(ISNA(VLOOKUP(P2396,'NEW XEQM.c'!D:D,1,0)),"--",VLOOKUP(P2396,'NEW XEQM.c'!D:G,3,0))</f>
        <v>--</v>
      </c>
      <c r="W2396" s="0" t="e">
        <f aca="false">SUBSTITUTE(IF(AND(T2396="--",FIND("STD",E2396),FIND("fn",C2396)&gt;0,FIND("ITM_",P2396),I2396="CAT_FNCT"),E2396,""),"""","")</f>
        <v>#VALUE!</v>
      </c>
    </row>
    <row r="2397" customFormat="false" ht="15.75" hidden="false" customHeight="false" outlineLevel="0" collapsed="false">
      <c r="I2397" s="8"/>
      <c r="N2397" s="28"/>
      <c r="R2397" s="1"/>
      <c r="S2397" s="1" t="str">
        <f aca="false">IF(E2397=F2397,"","NOT EQUAL")</f>
        <v/>
      </c>
      <c r="T2397" s="1" t="str">
        <f aca="false">IF(ISNA(VLOOKUP(P2397,'NEW XEQM.c'!D:D,1,0)),"--",VLOOKUP(P2397,'NEW XEQM.c'!D:G,3,0))</f>
        <v>--</v>
      </c>
      <c r="W2397" s="0" t="e">
        <f aca="false">SUBSTITUTE(IF(AND(T2397="--",FIND("STD",E2397),FIND("fn",C2397)&gt;0,FIND("ITM_",P2397),I2397="CAT_FNCT"),E2397,""),"""","")</f>
        <v>#VALUE!</v>
      </c>
    </row>
    <row r="2398" customFormat="false" ht="15.75" hidden="false" customHeight="false" outlineLevel="0" collapsed="false">
      <c r="I2398" s="8"/>
      <c r="N2398" s="28"/>
      <c r="R2398" s="1"/>
      <c r="S2398" s="1" t="str">
        <f aca="false">IF(E2398=F2398,"","NOT EQUAL")</f>
        <v/>
      </c>
      <c r="T2398" s="1" t="str">
        <f aca="false">IF(ISNA(VLOOKUP(P2398,'NEW XEQM.c'!D:D,1,0)),"--",VLOOKUP(P2398,'NEW XEQM.c'!D:G,3,0))</f>
        <v>--</v>
      </c>
      <c r="W2398" s="0" t="e">
        <f aca="false">SUBSTITUTE(IF(AND(T2398="--",FIND("STD",E2398),FIND("fn",C2398)&gt;0,FIND("ITM_",P2398),I2398="CAT_FNCT"),E2398,""),"""","")</f>
        <v>#VALUE!</v>
      </c>
    </row>
    <row r="2399" customFormat="false" ht="15.75" hidden="false" customHeight="false" outlineLevel="0" collapsed="false">
      <c r="I2399" s="8"/>
      <c r="N2399" s="28"/>
      <c r="R2399" s="1"/>
      <c r="S2399" s="1" t="str">
        <f aca="false">IF(E2399=F2399,"","NOT EQUAL")</f>
        <v/>
      </c>
      <c r="T2399" s="1" t="str">
        <f aca="false">IF(ISNA(VLOOKUP(P2399,'NEW XEQM.c'!D:D,1,0)),"--",VLOOKUP(P2399,'NEW XEQM.c'!D:G,3,0))</f>
        <v>--</v>
      </c>
      <c r="W2399" s="0" t="e">
        <f aca="false">SUBSTITUTE(IF(AND(T2399="--",FIND("STD",E2399),FIND("fn",C2399)&gt;0,FIND("ITM_",P2399),I2399="CAT_FNCT"),E2399,""),"""","")</f>
        <v>#VALUE!</v>
      </c>
    </row>
    <row r="2400" customFormat="false" ht="15.75" hidden="false" customHeight="false" outlineLevel="0" collapsed="false">
      <c r="I2400" s="8"/>
      <c r="N2400" s="28"/>
      <c r="R2400" s="1"/>
      <c r="S2400" s="1" t="str">
        <f aca="false">IF(E2400=F2400,"","NOT EQUAL")</f>
        <v/>
      </c>
      <c r="T2400" s="1" t="str">
        <f aca="false">IF(ISNA(VLOOKUP(P2400,'NEW XEQM.c'!D:D,1,0)),"--",VLOOKUP(P2400,'NEW XEQM.c'!D:G,3,0))</f>
        <v>--</v>
      </c>
      <c r="W2400" s="0" t="e">
        <f aca="false">SUBSTITUTE(IF(AND(T2400="--",FIND("STD",E2400),FIND("fn",C2400)&gt;0,FIND("ITM_",P2400),I2400="CAT_FNCT"),E2400,""),"""","")</f>
        <v>#VALUE!</v>
      </c>
    </row>
    <row r="2401" customFormat="false" ht="15.75" hidden="false" customHeight="false" outlineLevel="0" collapsed="false">
      <c r="I2401" s="8"/>
      <c r="N2401" s="28"/>
      <c r="R2401" s="1"/>
      <c r="S2401" s="1" t="str">
        <f aca="false">IF(E2401=F2401,"","NOT EQUAL")</f>
        <v/>
      </c>
      <c r="T2401" s="1" t="str">
        <f aca="false">IF(ISNA(VLOOKUP(P2401,'NEW XEQM.c'!D:D,1,0)),"--",VLOOKUP(P2401,'NEW XEQM.c'!D:G,3,0))</f>
        <v>--</v>
      </c>
      <c r="W2401" s="0" t="e">
        <f aca="false">SUBSTITUTE(IF(AND(T2401="--",FIND("STD",E2401),FIND("fn",C2401)&gt;0,FIND("ITM_",P2401),I2401="CAT_FNCT"),E2401,""),"""","")</f>
        <v>#VALUE!</v>
      </c>
    </row>
    <row r="2402" customFormat="false" ht="15.75" hidden="false" customHeight="false" outlineLevel="0" collapsed="false">
      <c r="I2402" s="8"/>
      <c r="N2402" s="28"/>
      <c r="R2402" s="1"/>
      <c r="S2402" s="1" t="str">
        <f aca="false">IF(E2402=F2402,"","NOT EQUAL")</f>
        <v/>
      </c>
      <c r="T2402" s="1" t="str">
        <f aca="false">IF(ISNA(VLOOKUP(P2402,'NEW XEQM.c'!D:D,1,0)),"--",VLOOKUP(P2402,'NEW XEQM.c'!D:G,3,0))</f>
        <v>--</v>
      </c>
      <c r="W2402" s="0" t="e">
        <f aca="false">SUBSTITUTE(IF(AND(T2402="--",FIND("STD",E2402),FIND("fn",C2402)&gt;0,FIND("ITM_",P2402),I2402="CAT_FNCT"),E2402,""),"""","")</f>
        <v>#VALUE!</v>
      </c>
    </row>
    <row r="2403" customFormat="false" ht="15.75" hidden="false" customHeight="false" outlineLevel="0" collapsed="false">
      <c r="I2403" s="8"/>
      <c r="N2403" s="28"/>
      <c r="R2403" s="1"/>
      <c r="S2403" s="1" t="str">
        <f aca="false">IF(E2403=F2403,"","NOT EQUAL")</f>
        <v/>
      </c>
      <c r="T2403" s="1" t="str">
        <f aca="false">IF(ISNA(VLOOKUP(P2403,'NEW XEQM.c'!D:D,1,0)),"--",VLOOKUP(P2403,'NEW XEQM.c'!D:G,3,0))</f>
        <v>--</v>
      </c>
      <c r="W2403" s="0" t="e">
        <f aca="false">SUBSTITUTE(IF(AND(T2403="--",FIND("STD",E2403),FIND("fn",C2403)&gt;0,FIND("ITM_",P2403),I2403="CAT_FNCT"),E2403,""),"""","")</f>
        <v>#VALUE!</v>
      </c>
    </row>
    <row r="2404" customFormat="false" ht="15.75" hidden="false" customHeight="false" outlineLevel="0" collapsed="false">
      <c r="I2404" s="8"/>
      <c r="N2404" s="28"/>
      <c r="R2404" s="1"/>
      <c r="S2404" s="1" t="str">
        <f aca="false">IF(E2404=F2404,"","NOT EQUAL")</f>
        <v/>
      </c>
      <c r="T2404" s="1" t="str">
        <f aca="false">IF(ISNA(VLOOKUP(P2404,'NEW XEQM.c'!D:D,1,0)),"--",VLOOKUP(P2404,'NEW XEQM.c'!D:G,3,0))</f>
        <v>--</v>
      </c>
      <c r="W2404" s="0" t="e">
        <f aca="false">SUBSTITUTE(IF(AND(T2404="--",FIND("STD",E2404),FIND("fn",C2404)&gt;0,FIND("ITM_",P2404),I2404="CAT_FNCT"),E2404,""),"""","")</f>
        <v>#VALUE!</v>
      </c>
    </row>
    <row r="2405" customFormat="false" ht="15.75" hidden="false" customHeight="false" outlineLevel="0" collapsed="false">
      <c r="I2405" s="8"/>
      <c r="N2405" s="28"/>
      <c r="R2405" s="1"/>
      <c r="S2405" s="1" t="str">
        <f aca="false">IF(E2405=F2405,"","NOT EQUAL")</f>
        <v/>
      </c>
      <c r="T2405" s="1" t="str">
        <f aca="false">IF(ISNA(VLOOKUP(P2405,'NEW XEQM.c'!D:D,1,0)),"--",VLOOKUP(P2405,'NEW XEQM.c'!D:G,3,0))</f>
        <v>--</v>
      </c>
      <c r="W2405" s="0" t="e">
        <f aca="false">SUBSTITUTE(IF(AND(T2405="--",FIND("STD",E2405),FIND("fn",C2405)&gt;0,FIND("ITM_",P2405),I2405="CAT_FNCT"),E2405,""),"""","")</f>
        <v>#VALUE!</v>
      </c>
    </row>
    <row r="2406" customFormat="false" ht="15.75" hidden="false" customHeight="false" outlineLevel="0" collapsed="false">
      <c r="I2406" s="8"/>
      <c r="N2406" s="28"/>
      <c r="R2406" s="1"/>
      <c r="S2406" s="1" t="str">
        <f aca="false">IF(E2406=F2406,"","NOT EQUAL")</f>
        <v/>
      </c>
      <c r="T2406" s="1" t="str">
        <f aca="false">IF(ISNA(VLOOKUP(P2406,'NEW XEQM.c'!D:D,1,0)),"--",VLOOKUP(P2406,'NEW XEQM.c'!D:G,3,0))</f>
        <v>--</v>
      </c>
      <c r="W2406" s="0" t="e">
        <f aca="false">SUBSTITUTE(IF(AND(T2406="--",FIND("STD",E2406),FIND("fn",C2406)&gt;0,FIND("ITM_",P2406),I2406="CAT_FNCT"),E2406,""),"""","")</f>
        <v>#VALUE!</v>
      </c>
    </row>
    <row r="2407" customFormat="false" ht="15.75" hidden="false" customHeight="false" outlineLevel="0" collapsed="false">
      <c r="I2407" s="8"/>
      <c r="N2407" s="28"/>
      <c r="R2407" s="1"/>
      <c r="S2407" s="1" t="str">
        <f aca="false">IF(E2407=F2407,"","NOT EQUAL")</f>
        <v/>
      </c>
      <c r="T2407" s="1" t="str">
        <f aca="false">IF(ISNA(VLOOKUP(P2407,'NEW XEQM.c'!D:D,1,0)),"--",VLOOKUP(P2407,'NEW XEQM.c'!D:G,3,0))</f>
        <v>--</v>
      </c>
      <c r="W2407" s="0" t="e">
        <f aca="false">SUBSTITUTE(IF(AND(T2407="--",FIND("STD",E2407),FIND("fn",C2407)&gt;0,FIND("ITM_",P2407),I2407="CAT_FNCT"),E2407,""),"""","")</f>
        <v>#VALUE!</v>
      </c>
    </row>
    <row r="2408" customFormat="false" ht="15.75" hidden="false" customHeight="false" outlineLevel="0" collapsed="false">
      <c r="I2408" s="8"/>
      <c r="N2408" s="28"/>
      <c r="R2408" s="1"/>
      <c r="S2408" s="1" t="str">
        <f aca="false">IF(E2408=F2408,"","NOT EQUAL")</f>
        <v/>
      </c>
      <c r="T2408" s="1" t="str">
        <f aca="false">IF(ISNA(VLOOKUP(P2408,'NEW XEQM.c'!D:D,1,0)),"--",VLOOKUP(P2408,'NEW XEQM.c'!D:G,3,0))</f>
        <v>--</v>
      </c>
      <c r="W2408" s="0" t="e">
        <f aca="false">SUBSTITUTE(IF(AND(T2408="--",FIND("STD",E2408),FIND("fn",C2408)&gt;0,FIND("ITM_",P2408),I2408="CAT_FNCT"),E2408,""),"""","")</f>
        <v>#VALUE!</v>
      </c>
    </row>
    <row r="2409" customFormat="false" ht="15.75" hidden="false" customHeight="false" outlineLevel="0" collapsed="false">
      <c r="I2409" s="8"/>
      <c r="N2409" s="28"/>
      <c r="R2409" s="1"/>
      <c r="S2409" s="1" t="str">
        <f aca="false">IF(E2409=F2409,"","NOT EQUAL")</f>
        <v/>
      </c>
      <c r="T2409" s="1" t="str">
        <f aca="false">IF(ISNA(VLOOKUP(P2409,'NEW XEQM.c'!D:D,1,0)),"--",VLOOKUP(P2409,'NEW XEQM.c'!D:G,3,0))</f>
        <v>--</v>
      </c>
      <c r="W2409" s="0" t="e">
        <f aca="false">SUBSTITUTE(IF(AND(T2409="--",FIND("STD",E2409),FIND("fn",C2409)&gt;0,FIND("ITM_",P2409),I2409="CAT_FNCT"),E2409,""),"""","")</f>
        <v>#VALUE!</v>
      </c>
    </row>
    <row r="2410" customFormat="false" ht="15.75" hidden="false" customHeight="false" outlineLevel="0" collapsed="false">
      <c r="I2410" s="8"/>
      <c r="N2410" s="28"/>
      <c r="R2410" s="1"/>
      <c r="S2410" s="1" t="str">
        <f aca="false">IF(E2410=F2410,"","NOT EQUAL")</f>
        <v/>
      </c>
      <c r="T2410" s="1" t="str">
        <f aca="false">IF(ISNA(VLOOKUP(P2410,'NEW XEQM.c'!D:D,1,0)),"--",VLOOKUP(P2410,'NEW XEQM.c'!D:G,3,0))</f>
        <v>--</v>
      </c>
      <c r="W2410" s="0" t="e">
        <f aca="false">SUBSTITUTE(IF(AND(T2410="--",FIND("STD",E2410),FIND("fn",C2410)&gt;0,FIND("ITM_",P2410),I2410="CAT_FNCT"),E2410,""),"""","")</f>
        <v>#VALUE!</v>
      </c>
    </row>
    <row r="2411" customFormat="false" ht="15.75" hidden="false" customHeight="false" outlineLevel="0" collapsed="false">
      <c r="I2411" s="8"/>
      <c r="N2411" s="28"/>
      <c r="R2411" s="1"/>
      <c r="S2411" s="1" t="str">
        <f aca="false">IF(E2411=F2411,"","NOT EQUAL")</f>
        <v/>
      </c>
      <c r="T2411" s="1" t="str">
        <f aca="false">IF(ISNA(VLOOKUP(P2411,'NEW XEQM.c'!D:D,1,0)),"--",VLOOKUP(P2411,'NEW XEQM.c'!D:G,3,0))</f>
        <v>--</v>
      </c>
      <c r="W2411" s="0" t="e">
        <f aca="false">SUBSTITUTE(IF(AND(T2411="--",FIND("STD",E2411),FIND("fn",C2411)&gt;0,FIND("ITM_",P2411),I2411="CAT_FNCT"),E2411,""),"""","")</f>
        <v>#VALUE!</v>
      </c>
    </row>
    <row r="2412" customFormat="false" ht="15.75" hidden="false" customHeight="false" outlineLevel="0" collapsed="false">
      <c r="I2412" s="8"/>
      <c r="N2412" s="28"/>
      <c r="R2412" s="1"/>
      <c r="S2412" s="1" t="str">
        <f aca="false">IF(E2412=F2412,"","NOT EQUAL")</f>
        <v/>
      </c>
      <c r="T2412" s="1" t="str">
        <f aca="false">IF(ISNA(VLOOKUP(P2412,'NEW XEQM.c'!D:D,1,0)),"--",VLOOKUP(P2412,'NEW XEQM.c'!D:G,3,0))</f>
        <v>--</v>
      </c>
      <c r="W2412" s="0" t="e">
        <f aca="false">SUBSTITUTE(IF(AND(T2412="--",FIND("STD",E2412),FIND("fn",C2412)&gt;0,FIND("ITM_",P2412),I2412="CAT_FNCT"),E2412,""),"""","")</f>
        <v>#VALUE!</v>
      </c>
    </row>
    <row r="2413" customFormat="false" ht="15.75" hidden="false" customHeight="false" outlineLevel="0" collapsed="false">
      <c r="I2413" s="8"/>
      <c r="N2413" s="28"/>
      <c r="R2413" s="1"/>
      <c r="S2413" s="1" t="str">
        <f aca="false">IF(E2413=F2413,"","NOT EQUAL")</f>
        <v/>
      </c>
      <c r="T2413" s="1" t="str">
        <f aca="false">IF(ISNA(VLOOKUP(P2413,'NEW XEQM.c'!D:D,1,0)),"--",VLOOKUP(P2413,'NEW XEQM.c'!D:G,3,0))</f>
        <v>--</v>
      </c>
      <c r="W2413" s="0" t="e">
        <f aca="false">SUBSTITUTE(IF(AND(T2413="--",FIND("STD",E2413),FIND("fn",C2413)&gt;0,FIND("ITM_",P2413),I2413="CAT_FNCT"),E2413,""),"""","")</f>
        <v>#VALUE!</v>
      </c>
    </row>
    <row r="2414" customFormat="false" ht="15.75" hidden="false" customHeight="false" outlineLevel="0" collapsed="false">
      <c r="I2414" s="8"/>
      <c r="N2414" s="28"/>
      <c r="R2414" s="1"/>
      <c r="S2414" s="1" t="str">
        <f aca="false">IF(E2414=F2414,"","NOT EQUAL")</f>
        <v/>
      </c>
      <c r="T2414" s="1" t="str">
        <f aca="false">IF(ISNA(VLOOKUP(P2414,'NEW XEQM.c'!D:D,1,0)),"--",VLOOKUP(P2414,'NEW XEQM.c'!D:G,3,0))</f>
        <v>--</v>
      </c>
      <c r="W2414" s="0" t="e">
        <f aca="false">SUBSTITUTE(IF(AND(T2414="--",FIND("STD",E2414),FIND("fn",C2414)&gt;0,FIND("ITM_",P2414),I2414="CAT_FNCT"),E2414,""),"""","")</f>
        <v>#VALUE!</v>
      </c>
    </row>
    <row r="2415" customFormat="false" ht="15.75" hidden="false" customHeight="false" outlineLevel="0" collapsed="false">
      <c r="I2415" s="8"/>
      <c r="N2415" s="28"/>
      <c r="R2415" s="1"/>
      <c r="S2415" s="1" t="str">
        <f aca="false">IF(E2415=F2415,"","NOT EQUAL")</f>
        <v/>
      </c>
      <c r="T2415" s="1" t="str">
        <f aca="false">IF(ISNA(VLOOKUP(P2415,'NEW XEQM.c'!D:D,1,0)),"--",VLOOKUP(P2415,'NEW XEQM.c'!D:G,3,0))</f>
        <v>--</v>
      </c>
      <c r="W2415" s="0" t="e">
        <f aca="false">SUBSTITUTE(IF(AND(T2415="--",FIND("STD",E2415),FIND("fn",C2415)&gt;0,FIND("ITM_",P2415),I2415="CAT_FNCT"),E2415,""),"""","")</f>
        <v>#VALUE!</v>
      </c>
    </row>
    <row r="2416" customFormat="false" ht="15.75" hidden="false" customHeight="false" outlineLevel="0" collapsed="false">
      <c r="I2416" s="8"/>
      <c r="N2416" s="28"/>
      <c r="R2416" s="1"/>
      <c r="S2416" s="1" t="str">
        <f aca="false">IF(E2416=F2416,"","NOT EQUAL")</f>
        <v/>
      </c>
      <c r="T2416" s="1" t="str">
        <f aca="false">IF(ISNA(VLOOKUP(P2416,'NEW XEQM.c'!D:D,1,0)),"--",VLOOKUP(P2416,'NEW XEQM.c'!D:G,3,0))</f>
        <v>--</v>
      </c>
      <c r="W2416" s="0" t="e">
        <f aca="false">SUBSTITUTE(IF(AND(T2416="--",FIND("STD",E2416),FIND("fn",C2416)&gt;0,FIND("ITM_",P2416),I2416="CAT_FNCT"),E2416,""),"""","")</f>
        <v>#VALUE!</v>
      </c>
    </row>
    <row r="2417" customFormat="false" ht="15.75" hidden="false" customHeight="false" outlineLevel="0" collapsed="false">
      <c r="I2417" s="8"/>
      <c r="N2417" s="28"/>
      <c r="R2417" s="1"/>
      <c r="S2417" s="1" t="str">
        <f aca="false">IF(E2417=F2417,"","NOT EQUAL")</f>
        <v/>
      </c>
      <c r="T2417" s="1" t="str">
        <f aca="false">IF(ISNA(VLOOKUP(P2417,'NEW XEQM.c'!D:D,1,0)),"--",VLOOKUP(P2417,'NEW XEQM.c'!D:G,3,0))</f>
        <v>--</v>
      </c>
      <c r="W2417" s="0" t="e">
        <f aca="false">SUBSTITUTE(IF(AND(T2417="--",FIND("STD",E2417),FIND("fn",C2417)&gt;0,FIND("ITM_",P2417),I2417="CAT_FNCT"),E2417,""),"""","")</f>
        <v>#VALUE!</v>
      </c>
    </row>
    <row r="2418" customFormat="false" ht="15.75" hidden="false" customHeight="false" outlineLevel="0" collapsed="false">
      <c r="I2418" s="8"/>
      <c r="N2418" s="28"/>
      <c r="R2418" s="1"/>
      <c r="S2418" s="1" t="str">
        <f aca="false">IF(E2418=F2418,"","NOT EQUAL")</f>
        <v/>
      </c>
      <c r="T2418" s="1" t="str">
        <f aca="false">IF(ISNA(VLOOKUP(P2418,'NEW XEQM.c'!D:D,1,0)),"--",VLOOKUP(P2418,'NEW XEQM.c'!D:G,3,0))</f>
        <v>--</v>
      </c>
      <c r="W2418" s="0" t="e">
        <f aca="false">SUBSTITUTE(IF(AND(T2418="--",FIND("STD",E2418),FIND("fn",C2418)&gt;0,FIND("ITM_",P2418),I2418="CAT_FNCT"),E2418,""),"""","")</f>
        <v>#VALUE!</v>
      </c>
    </row>
    <row r="2419" customFormat="false" ht="15.75" hidden="false" customHeight="false" outlineLevel="0" collapsed="false">
      <c r="I2419" s="8"/>
      <c r="N2419" s="28"/>
      <c r="R2419" s="1"/>
      <c r="S2419" s="1" t="str">
        <f aca="false">IF(E2419=F2419,"","NOT EQUAL")</f>
        <v/>
      </c>
      <c r="T2419" s="1" t="str">
        <f aca="false">IF(ISNA(VLOOKUP(P2419,'NEW XEQM.c'!D:D,1,0)),"--",VLOOKUP(P2419,'NEW XEQM.c'!D:G,3,0))</f>
        <v>--</v>
      </c>
      <c r="W2419" s="0" t="e">
        <f aca="false">SUBSTITUTE(IF(AND(T2419="--",FIND("STD",E2419),FIND("fn",C2419)&gt;0,FIND("ITM_",P2419),I2419="CAT_FNCT"),E2419,""),"""","")</f>
        <v>#VALUE!</v>
      </c>
    </row>
    <row r="2420" customFormat="false" ht="15.75" hidden="false" customHeight="false" outlineLevel="0" collapsed="false">
      <c r="I2420" s="8"/>
      <c r="N2420" s="28"/>
      <c r="R2420" s="1"/>
      <c r="S2420" s="1" t="str">
        <f aca="false">IF(E2420=F2420,"","NOT EQUAL")</f>
        <v/>
      </c>
      <c r="T2420" s="1" t="str">
        <f aca="false">IF(ISNA(VLOOKUP(P2420,'NEW XEQM.c'!D:D,1,0)),"--",VLOOKUP(P2420,'NEW XEQM.c'!D:G,3,0))</f>
        <v>--</v>
      </c>
      <c r="W2420" s="0" t="e">
        <f aca="false">SUBSTITUTE(IF(AND(T2420="--",FIND("STD",E2420),FIND("fn",C2420)&gt;0,FIND("ITM_",P2420),I2420="CAT_FNCT"),E2420,""),"""","")</f>
        <v>#VALUE!</v>
      </c>
    </row>
    <row r="2421" customFormat="false" ht="15.75" hidden="false" customHeight="false" outlineLevel="0" collapsed="false">
      <c r="I2421" s="8"/>
      <c r="N2421" s="28"/>
      <c r="R2421" s="1"/>
      <c r="S2421" s="1" t="str">
        <f aca="false">IF(E2421=F2421,"","NOT EQUAL")</f>
        <v/>
      </c>
      <c r="T2421" s="1" t="str">
        <f aca="false">IF(ISNA(VLOOKUP(P2421,'NEW XEQM.c'!D:D,1,0)),"--",VLOOKUP(P2421,'NEW XEQM.c'!D:G,3,0))</f>
        <v>--</v>
      </c>
      <c r="W2421" s="0" t="e">
        <f aca="false">SUBSTITUTE(IF(AND(T2421="--",FIND("STD",E2421),FIND("fn",C2421)&gt;0,FIND("ITM_",P2421),I2421="CAT_FNCT"),E2421,""),"""","")</f>
        <v>#VALUE!</v>
      </c>
    </row>
    <row r="2422" customFormat="false" ht="15.75" hidden="false" customHeight="false" outlineLevel="0" collapsed="false">
      <c r="I2422" s="8"/>
      <c r="N2422" s="28"/>
      <c r="R2422" s="1"/>
      <c r="S2422" s="1" t="str">
        <f aca="false">IF(E2422=F2422,"","NOT EQUAL")</f>
        <v/>
      </c>
      <c r="T2422" s="1" t="str">
        <f aca="false">IF(ISNA(VLOOKUP(P2422,'NEW XEQM.c'!D:D,1,0)),"--",VLOOKUP(P2422,'NEW XEQM.c'!D:G,3,0))</f>
        <v>--</v>
      </c>
      <c r="W2422" s="0" t="e">
        <f aca="false">SUBSTITUTE(IF(AND(T2422="--",FIND("STD",E2422),FIND("fn",C2422)&gt;0,FIND("ITM_",P2422),I2422="CAT_FNCT"),E2422,""),"""","")</f>
        <v>#VALUE!</v>
      </c>
    </row>
    <row r="2423" customFormat="false" ht="15.75" hidden="false" customHeight="false" outlineLevel="0" collapsed="false">
      <c r="I2423" s="8"/>
      <c r="N2423" s="28"/>
      <c r="R2423" s="1"/>
      <c r="S2423" s="1" t="str">
        <f aca="false">IF(E2423=F2423,"","NOT EQUAL")</f>
        <v/>
      </c>
      <c r="T2423" s="1" t="str">
        <f aca="false">IF(ISNA(VLOOKUP(P2423,'NEW XEQM.c'!D:D,1,0)),"--",VLOOKUP(P2423,'NEW XEQM.c'!D:G,3,0))</f>
        <v>--</v>
      </c>
      <c r="W2423" s="0" t="e">
        <f aca="false">SUBSTITUTE(IF(AND(T2423="--",FIND("STD",E2423),FIND("fn",C2423)&gt;0,FIND("ITM_",P2423),I2423="CAT_FNCT"),E2423,""),"""","")</f>
        <v>#VALUE!</v>
      </c>
    </row>
    <row r="2424" customFormat="false" ht="15.75" hidden="false" customHeight="false" outlineLevel="0" collapsed="false">
      <c r="I2424" s="8"/>
      <c r="N2424" s="28"/>
      <c r="R2424" s="1"/>
      <c r="S2424" s="1" t="str">
        <f aca="false">IF(E2424=F2424,"","NOT EQUAL")</f>
        <v/>
      </c>
      <c r="T2424" s="1" t="str">
        <f aca="false">IF(ISNA(VLOOKUP(P2424,'NEW XEQM.c'!D:D,1,0)),"--",VLOOKUP(P2424,'NEW XEQM.c'!D:G,3,0))</f>
        <v>--</v>
      </c>
      <c r="W2424" s="0" t="e">
        <f aca="false">SUBSTITUTE(IF(AND(T2424="--",FIND("STD",E2424),FIND("fn",C2424)&gt;0,FIND("ITM_",P2424),I2424="CAT_FNCT"),E2424,""),"""","")</f>
        <v>#VALUE!</v>
      </c>
    </row>
    <row r="2425" customFormat="false" ht="15.75" hidden="false" customHeight="false" outlineLevel="0" collapsed="false">
      <c r="I2425" s="8"/>
      <c r="N2425" s="28"/>
      <c r="R2425" s="1"/>
      <c r="S2425" s="1" t="str">
        <f aca="false">IF(E2425=F2425,"","NOT EQUAL")</f>
        <v/>
      </c>
      <c r="T2425" s="1" t="str">
        <f aca="false">IF(ISNA(VLOOKUP(P2425,'NEW XEQM.c'!D:D,1,0)),"--",VLOOKUP(P2425,'NEW XEQM.c'!D:G,3,0))</f>
        <v>--</v>
      </c>
      <c r="W2425" s="0" t="e">
        <f aca="false">SUBSTITUTE(IF(AND(T2425="--",FIND("STD",E2425),FIND("fn",C2425)&gt;0,FIND("ITM_",P2425),I2425="CAT_FNCT"),E2425,""),"""","")</f>
        <v>#VALUE!</v>
      </c>
    </row>
    <row r="2426" customFormat="false" ht="15.75" hidden="false" customHeight="false" outlineLevel="0" collapsed="false">
      <c r="I2426" s="8"/>
      <c r="N2426" s="28"/>
      <c r="R2426" s="1"/>
      <c r="S2426" s="1" t="str">
        <f aca="false">IF(E2426=F2426,"","NOT EQUAL")</f>
        <v/>
      </c>
      <c r="T2426" s="1" t="str">
        <f aca="false">IF(ISNA(VLOOKUP(P2426,'NEW XEQM.c'!D:D,1,0)),"--",VLOOKUP(P2426,'NEW XEQM.c'!D:G,3,0))</f>
        <v>--</v>
      </c>
      <c r="W2426" s="0" t="e">
        <f aca="false">SUBSTITUTE(IF(AND(T2426="--",FIND("STD",E2426),FIND("fn",C2426)&gt;0,FIND("ITM_",P2426),I2426="CAT_FNCT"),E2426,""),"""","")</f>
        <v>#VALUE!</v>
      </c>
    </row>
    <row r="2427" customFormat="false" ht="15.75" hidden="false" customHeight="false" outlineLevel="0" collapsed="false">
      <c r="I2427" s="8"/>
      <c r="N2427" s="28"/>
      <c r="R2427" s="1"/>
      <c r="S2427" s="1" t="str">
        <f aca="false">IF(E2427=F2427,"","NOT EQUAL")</f>
        <v/>
      </c>
      <c r="T2427" s="1" t="str">
        <f aca="false">IF(ISNA(VLOOKUP(P2427,'NEW XEQM.c'!D:D,1,0)),"--",VLOOKUP(P2427,'NEW XEQM.c'!D:G,3,0))</f>
        <v>--</v>
      </c>
      <c r="W2427" s="0" t="e">
        <f aca="false">SUBSTITUTE(IF(AND(T2427="--",FIND("STD",E2427),FIND("fn",C2427)&gt;0,FIND("ITM_",P2427),I2427="CAT_FNCT"),E2427,""),"""","")</f>
        <v>#VALUE!</v>
      </c>
    </row>
    <row r="2428" customFormat="false" ht="15.75" hidden="false" customHeight="false" outlineLevel="0" collapsed="false">
      <c r="I2428" s="8"/>
      <c r="N2428" s="28"/>
      <c r="R2428" s="1"/>
      <c r="S2428" s="1" t="str">
        <f aca="false">IF(E2428=F2428,"","NOT EQUAL")</f>
        <v/>
      </c>
      <c r="T2428" s="1" t="str">
        <f aca="false">IF(ISNA(VLOOKUP(P2428,'NEW XEQM.c'!D:D,1,0)),"--",VLOOKUP(P2428,'NEW XEQM.c'!D:G,3,0))</f>
        <v>--</v>
      </c>
      <c r="W2428" s="0" t="e">
        <f aca="false">SUBSTITUTE(IF(AND(T2428="--",FIND("STD",E2428),FIND("fn",C2428)&gt;0,FIND("ITM_",P2428),I2428="CAT_FNCT"),E2428,""),"""","")</f>
        <v>#VALUE!</v>
      </c>
    </row>
    <row r="2429" customFormat="false" ht="15.75" hidden="false" customHeight="false" outlineLevel="0" collapsed="false">
      <c r="I2429" s="8"/>
      <c r="N2429" s="28"/>
      <c r="R2429" s="1"/>
      <c r="S2429" s="1" t="str">
        <f aca="false">IF(E2429=F2429,"","NOT EQUAL")</f>
        <v/>
      </c>
      <c r="T2429" s="1" t="str">
        <f aca="false">IF(ISNA(VLOOKUP(P2429,'NEW XEQM.c'!D:D,1,0)),"--",VLOOKUP(P2429,'NEW XEQM.c'!D:G,3,0))</f>
        <v>--</v>
      </c>
      <c r="W2429" s="0" t="e">
        <f aca="false">SUBSTITUTE(IF(AND(T2429="--",FIND("STD",E2429),FIND("fn",C2429)&gt;0,FIND("ITM_",P2429),I2429="CAT_FNCT"),E2429,""),"""","")</f>
        <v>#VALUE!</v>
      </c>
    </row>
    <row r="2430" customFormat="false" ht="15.75" hidden="false" customHeight="false" outlineLevel="0" collapsed="false">
      <c r="I2430" s="8"/>
      <c r="N2430" s="28"/>
      <c r="R2430" s="1"/>
      <c r="S2430" s="1" t="str">
        <f aca="false">IF(E2430=F2430,"","NOT EQUAL")</f>
        <v/>
      </c>
      <c r="T2430" s="1" t="str">
        <f aca="false">IF(ISNA(VLOOKUP(P2430,'NEW XEQM.c'!D:D,1,0)),"--",VLOOKUP(P2430,'NEW XEQM.c'!D:G,3,0))</f>
        <v>--</v>
      </c>
      <c r="W2430" s="0" t="e">
        <f aca="false">SUBSTITUTE(IF(AND(T2430="--",FIND("STD",E2430),FIND("fn",C2430)&gt;0,FIND("ITM_",P2430),I2430="CAT_FNCT"),E2430,""),"""","")</f>
        <v>#VALUE!</v>
      </c>
    </row>
    <row r="2431" customFormat="false" ht="15.75" hidden="false" customHeight="false" outlineLevel="0" collapsed="false">
      <c r="I2431" s="8"/>
      <c r="N2431" s="28"/>
      <c r="R2431" s="1"/>
      <c r="S2431" s="1" t="str">
        <f aca="false">IF(E2431=F2431,"","NOT EQUAL")</f>
        <v/>
      </c>
      <c r="T2431" s="1" t="str">
        <f aca="false">IF(ISNA(VLOOKUP(P2431,'NEW XEQM.c'!D:D,1,0)),"--",VLOOKUP(P2431,'NEW XEQM.c'!D:G,3,0))</f>
        <v>--</v>
      </c>
      <c r="W2431" s="0" t="e">
        <f aca="false">SUBSTITUTE(IF(AND(T2431="--",FIND("STD",E2431),FIND("fn",C2431)&gt;0,FIND("ITM_",P2431),I2431="CAT_FNCT"),E2431,""),"""","")</f>
        <v>#VALUE!</v>
      </c>
    </row>
    <row r="2432" customFormat="false" ht="15.75" hidden="false" customHeight="false" outlineLevel="0" collapsed="false">
      <c r="I2432" s="8"/>
      <c r="N2432" s="28"/>
      <c r="R2432" s="1"/>
      <c r="S2432" s="1" t="str">
        <f aca="false">IF(E2432=F2432,"","NOT EQUAL")</f>
        <v/>
      </c>
      <c r="T2432" s="1" t="str">
        <f aca="false">IF(ISNA(VLOOKUP(P2432,'NEW XEQM.c'!D:D,1,0)),"--",VLOOKUP(P2432,'NEW XEQM.c'!D:G,3,0))</f>
        <v>--</v>
      </c>
      <c r="W2432" s="0" t="e">
        <f aca="false">SUBSTITUTE(IF(AND(T2432="--",FIND("STD",E2432),FIND("fn",C2432)&gt;0,FIND("ITM_",P2432),I2432="CAT_FNCT"),E2432,""),"""","")</f>
        <v>#VALUE!</v>
      </c>
    </row>
    <row r="2433" customFormat="false" ht="15.75" hidden="false" customHeight="false" outlineLevel="0" collapsed="false">
      <c r="I2433" s="8"/>
      <c r="N2433" s="28"/>
      <c r="R2433" s="1"/>
      <c r="S2433" s="1" t="str">
        <f aca="false">IF(E2433=F2433,"","NOT EQUAL")</f>
        <v/>
      </c>
      <c r="T2433" s="1" t="str">
        <f aca="false">IF(ISNA(VLOOKUP(P2433,'NEW XEQM.c'!D:D,1,0)),"--",VLOOKUP(P2433,'NEW XEQM.c'!D:G,3,0))</f>
        <v>--</v>
      </c>
      <c r="W2433" s="0" t="e">
        <f aca="false">SUBSTITUTE(IF(AND(T2433="--",FIND("STD",E2433),FIND("fn",C2433)&gt;0,FIND("ITM_",P2433),I2433="CAT_FNCT"),E2433,""),"""","")</f>
        <v>#VALUE!</v>
      </c>
    </row>
    <row r="2434" customFormat="false" ht="15.75" hidden="false" customHeight="false" outlineLevel="0" collapsed="false">
      <c r="I2434" s="8"/>
      <c r="N2434" s="28"/>
      <c r="R2434" s="1"/>
      <c r="S2434" s="1" t="str">
        <f aca="false">IF(E2434=F2434,"","NOT EQUAL")</f>
        <v/>
      </c>
      <c r="T2434" s="1" t="str">
        <f aca="false">IF(ISNA(VLOOKUP(P2434,'NEW XEQM.c'!D:D,1,0)),"--",VLOOKUP(P2434,'NEW XEQM.c'!D:G,3,0))</f>
        <v>--</v>
      </c>
      <c r="W2434" s="0" t="e">
        <f aca="false">SUBSTITUTE(IF(AND(T2434="--",FIND("STD",E2434),FIND("fn",C2434)&gt;0,FIND("ITM_",P2434),I2434="CAT_FNCT"),E2434,""),"""","")</f>
        <v>#VALUE!</v>
      </c>
    </row>
    <row r="2435" customFormat="false" ht="15.75" hidden="false" customHeight="false" outlineLevel="0" collapsed="false">
      <c r="I2435" s="8"/>
      <c r="N2435" s="28"/>
      <c r="R2435" s="1"/>
      <c r="S2435" s="1" t="str">
        <f aca="false">IF(E2435=F2435,"","NOT EQUAL")</f>
        <v/>
      </c>
      <c r="T2435" s="1" t="str">
        <f aca="false">IF(ISNA(VLOOKUP(P2435,'NEW XEQM.c'!D:D,1,0)),"--",VLOOKUP(P2435,'NEW XEQM.c'!D:G,3,0))</f>
        <v>--</v>
      </c>
      <c r="W2435" s="0" t="e">
        <f aca="false">SUBSTITUTE(IF(AND(T2435="--",FIND("STD",E2435),FIND("fn",C2435)&gt;0,FIND("ITM_",P2435),I2435="CAT_FNCT"),E2435,""),"""","")</f>
        <v>#VALUE!</v>
      </c>
    </row>
    <row r="2436" customFormat="false" ht="15.75" hidden="false" customHeight="false" outlineLevel="0" collapsed="false">
      <c r="I2436" s="8"/>
      <c r="N2436" s="28"/>
      <c r="R2436" s="1"/>
      <c r="S2436" s="1" t="str">
        <f aca="false">IF(E2436=F2436,"","NOT EQUAL")</f>
        <v/>
      </c>
      <c r="T2436" s="1" t="str">
        <f aca="false">IF(ISNA(VLOOKUP(P2436,'NEW XEQM.c'!D:D,1,0)),"--",VLOOKUP(P2436,'NEW XEQM.c'!D:G,3,0))</f>
        <v>--</v>
      </c>
      <c r="W2436" s="0" t="e">
        <f aca="false">SUBSTITUTE(IF(AND(T2436="--",FIND("STD",E2436),FIND("fn",C2436)&gt;0,FIND("ITM_",P2436),I2436="CAT_FNCT"),E2436,""),"""","")</f>
        <v>#VALUE!</v>
      </c>
    </row>
    <row r="2437" customFormat="false" ht="15.75" hidden="false" customHeight="false" outlineLevel="0" collapsed="false">
      <c r="I2437" s="8"/>
      <c r="N2437" s="28"/>
      <c r="R2437" s="1"/>
      <c r="S2437" s="1" t="str">
        <f aca="false">IF(E2437=F2437,"","NOT EQUAL")</f>
        <v/>
      </c>
      <c r="T2437" s="1" t="str">
        <f aca="false">IF(ISNA(VLOOKUP(P2437,'NEW XEQM.c'!D:D,1,0)),"--",VLOOKUP(P2437,'NEW XEQM.c'!D:G,3,0))</f>
        <v>--</v>
      </c>
      <c r="W2437" s="0" t="e">
        <f aca="false">SUBSTITUTE(IF(AND(T2437="--",FIND("STD",E2437),FIND("fn",C2437)&gt;0,FIND("ITM_",P2437),I2437="CAT_FNCT"),E2437,""),"""","")</f>
        <v>#VALUE!</v>
      </c>
    </row>
    <row r="2438" customFormat="false" ht="15.75" hidden="false" customHeight="false" outlineLevel="0" collapsed="false">
      <c r="I2438" s="8"/>
      <c r="N2438" s="28"/>
      <c r="R2438" s="1"/>
      <c r="S2438" s="1" t="str">
        <f aca="false">IF(E2438=F2438,"","NOT EQUAL")</f>
        <v/>
      </c>
      <c r="T2438" s="1" t="str">
        <f aca="false">IF(ISNA(VLOOKUP(P2438,'NEW XEQM.c'!D:D,1,0)),"--",VLOOKUP(P2438,'NEW XEQM.c'!D:G,3,0))</f>
        <v>--</v>
      </c>
      <c r="W2438" s="0" t="e">
        <f aca="false">SUBSTITUTE(IF(AND(T2438="--",FIND("STD",E2438),FIND("fn",C2438)&gt;0,FIND("ITM_",P2438),I2438="CAT_FNCT"),E2438,""),"""","")</f>
        <v>#VALUE!</v>
      </c>
    </row>
    <row r="2439" customFormat="false" ht="15.75" hidden="false" customHeight="false" outlineLevel="0" collapsed="false">
      <c r="I2439" s="8"/>
      <c r="N2439" s="28"/>
      <c r="R2439" s="1"/>
      <c r="S2439" s="1" t="str">
        <f aca="false">IF(E2439=F2439,"","NOT EQUAL")</f>
        <v/>
      </c>
      <c r="T2439" s="1" t="str">
        <f aca="false">IF(ISNA(VLOOKUP(P2439,'NEW XEQM.c'!D:D,1,0)),"--",VLOOKUP(P2439,'NEW XEQM.c'!D:G,3,0))</f>
        <v>--</v>
      </c>
      <c r="W2439" s="0" t="e">
        <f aca="false">SUBSTITUTE(IF(AND(T2439="--",FIND("STD",E2439),FIND("fn",C2439)&gt;0,FIND("ITM_",P2439),I2439="CAT_FNCT"),E2439,""),"""","")</f>
        <v>#VALUE!</v>
      </c>
    </row>
    <row r="2440" customFormat="false" ht="15.75" hidden="false" customHeight="false" outlineLevel="0" collapsed="false">
      <c r="I2440" s="8"/>
      <c r="N2440" s="28"/>
      <c r="R2440" s="1"/>
      <c r="S2440" s="1" t="str">
        <f aca="false">IF(E2440=F2440,"","NOT EQUAL")</f>
        <v/>
      </c>
      <c r="T2440" s="1" t="str">
        <f aca="false">IF(ISNA(VLOOKUP(P2440,'NEW XEQM.c'!D:D,1,0)),"--",VLOOKUP(P2440,'NEW XEQM.c'!D:G,3,0))</f>
        <v>--</v>
      </c>
      <c r="W2440" s="0" t="e">
        <f aca="false">SUBSTITUTE(IF(AND(T2440="--",FIND("STD",E2440),FIND("fn",C2440)&gt;0,FIND("ITM_",P2440),I2440="CAT_FNCT"),E2440,""),"""","")</f>
        <v>#VALUE!</v>
      </c>
    </row>
    <row r="2441" customFormat="false" ht="15.75" hidden="false" customHeight="false" outlineLevel="0" collapsed="false">
      <c r="I2441" s="8"/>
      <c r="N2441" s="28"/>
      <c r="R2441" s="1"/>
      <c r="S2441" s="1" t="str">
        <f aca="false">IF(E2441=F2441,"","NOT EQUAL")</f>
        <v/>
      </c>
      <c r="T2441" s="1" t="str">
        <f aca="false">IF(ISNA(VLOOKUP(P2441,'NEW XEQM.c'!D:D,1,0)),"--",VLOOKUP(P2441,'NEW XEQM.c'!D:G,3,0))</f>
        <v>--</v>
      </c>
      <c r="W2441" s="0" t="e">
        <f aca="false">SUBSTITUTE(IF(AND(T2441="--",FIND("STD",E2441),FIND("fn",C2441)&gt;0,FIND("ITM_",P2441),I2441="CAT_FNCT"),E2441,""),"""","")</f>
        <v>#VALUE!</v>
      </c>
    </row>
    <row r="2442" customFormat="false" ht="15.75" hidden="false" customHeight="false" outlineLevel="0" collapsed="false">
      <c r="I2442" s="8"/>
      <c r="N2442" s="28"/>
      <c r="R2442" s="1"/>
      <c r="S2442" s="1" t="str">
        <f aca="false">IF(E2442=F2442,"","NOT EQUAL")</f>
        <v/>
      </c>
      <c r="T2442" s="1" t="str">
        <f aca="false">IF(ISNA(VLOOKUP(P2442,'NEW XEQM.c'!D:D,1,0)),"--",VLOOKUP(P2442,'NEW XEQM.c'!D:G,3,0))</f>
        <v>--</v>
      </c>
      <c r="W2442" s="0" t="e">
        <f aca="false">SUBSTITUTE(IF(AND(T2442="--",FIND("STD",E2442),FIND("fn",C2442)&gt;0,FIND("ITM_",P2442),I2442="CAT_FNCT"),E2442,""),"""","")</f>
        <v>#VALUE!</v>
      </c>
    </row>
    <row r="2443" customFormat="false" ht="15.75" hidden="false" customHeight="false" outlineLevel="0" collapsed="false">
      <c r="I2443" s="8"/>
      <c r="N2443" s="28"/>
      <c r="R2443" s="1"/>
      <c r="S2443" s="1" t="str">
        <f aca="false">IF(E2443=F2443,"","NOT EQUAL")</f>
        <v/>
      </c>
      <c r="T2443" s="1" t="str">
        <f aca="false">IF(ISNA(VLOOKUP(P2443,'NEW XEQM.c'!D:D,1,0)),"--",VLOOKUP(P2443,'NEW XEQM.c'!D:G,3,0))</f>
        <v>--</v>
      </c>
      <c r="W2443" s="0" t="e">
        <f aca="false">SUBSTITUTE(IF(AND(T2443="--",FIND("STD",E2443),FIND("fn",C2443)&gt;0,FIND("ITM_",P2443),I2443="CAT_FNCT"),E2443,""),"""","")</f>
        <v>#VALUE!</v>
      </c>
    </row>
    <row r="2444" customFormat="false" ht="15.75" hidden="false" customHeight="false" outlineLevel="0" collapsed="false">
      <c r="I2444" s="8"/>
      <c r="N2444" s="28"/>
      <c r="R2444" s="1"/>
      <c r="S2444" s="1" t="str">
        <f aca="false">IF(E2444=F2444,"","NOT EQUAL")</f>
        <v/>
      </c>
      <c r="T2444" s="1" t="str">
        <f aca="false">IF(ISNA(VLOOKUP(P2444,'NEW XEQM.c'!D:D,1,0)),"--",VLOOKUP(P2444,'NEW XEQM.c'!D:G,3,0))</f>
        <v>--</v>
      </c>
      <c r="W2444" s="0" t="e">
        <f aca="false">SUBSTITUTE(IF(AND(T2444="--",FIND("STD",E2444),FIND("fn",C2444)&gt;0,FIND("ITM_",P2444),I2444="CAT_FNCT"),E2444,""),"""","")</f>
        <v>#VALUE!</v>
      </c>
    </row>
    <row r="2445" customFormat="false" ht="15.75" hidden="false" customHeight="false" outlineLevel="0" collapsed="false">
      <c r="I2445" s="8"/>
      <c r="N2445" s="28"/>
      <c r="R2445" s="1"/>
      <c r="S2445" s="1" t="str">
        <f aca="false">IF(E2445=F2445,"","NOT EQUAL")</f>
        <v/>
      </c>
      <c r="T2445" s="1" t="str">
        <f aca="false">IF(ISNA(VLOOKUP(P2445,'NEW XEQM.c'!D:D,1,0)),"--",VLOOKUP(P2445,'NEW XEQM.c'!D:G,3,0))</f>
        <v>--</v>
      </c>
      <c r="W2445" s="0" t="e">
        <f aca="false">SUBSTITUTE(IF(AND(T2445="--",FIND("STD",E2445),FIND("fn",C2445)&gt;0,FIND("ITM_",P2445),I2445="CAT_FNCT"),E2445,""),"""","")</f>
        <v>#VALUE!</v>
      </c>
    </row>
    <row r="2446" customFormat="false" ht="15.75" hidden="false" customHeight="false" outlineLevel="0" collapsed="false">
      <c r="I2446" s="8"/>
      <c r="N2446" s="28"/>
      <c r="R2446" s="1"/>
      <c r="S2446" s="1" t="str">
        <f aca="false">IF(E2446=F2446,"","NOT EQUAL")</f>
        <v/>
      </c>
      <c r="T2446" s="1" t="str">
        <f aca="false">IF(ISNA(VLOOKUP(P2446,'NEW XEQM.c'!D:D,1,0)),"--",VLOOKUP(P2446,'NEW XEQM.c'!D:G,3,0))</f>
        <v>--</v>
      </c>
      <c r="W2446" s="0" t="e">
        <f aca="false">SUBSTITUTE(IF(AND(T2446="--",FIND("STD",E2446),FIND("fn",C2446)&gt;0,FIND("ITM_",P2446),I2446="CAT_FNCT"),E2446,""),"""","")</f>
        <v>#VALUE!</v>
      </c>
    </row>
    <row r="2447" customFormat="false" ht="15.75" hidden="false" customHeight="false" outlineLevel="0" collapsed="false">
      <c r="I2447" s="8"/>
      <c r="N2447" s="28"/>
      <c r="R2447" s="1"/>
      <c r="S2447" s="1" t="str">
        <f aca="false">IF(E2447=F2447,"","NOT EQUAL")</f>
        <v/>
      </c>
      <c r="T2447" s="1" t="str">
        <f aca="false">IF(ISNA(VLOOKUP(P2447,'NEW XEQM.c'!D:D,1,0)),"--",VLOOKUP(P2447,'NEW XEQM.c'!D:G,3,0))</f>
        <v>--</v>
      </c>
      <c r="W2447" s="0" t="e">
        <f aca="false">SUBSTITUTE(IF(AND(T2447="--",FIND("STD",E2447),FIND("fn",C2447)&gt;0,FIND("ITM_",P2447),I2447="CAT_FNCT"),E2447,""),"""","")</f>
        <v>#VALUE!</v>
      </c>
    </row>
    <row r="2448" customFormat="false" ht="15.75" hidden="false" customHeight="false" outlineLevel="0" collapsed="false">
      <c r="I2448" s="8"/>
      <c r="N2448" s="28"/>
      <c r="R2448" s="1"/>
      <c r="S2448" s="1" t="str">
        <f aca="false">IF(E2448=F2448,"","NOT EQUAL")</f>
        <v/>
      </c>
      <c r="T2448" s="1" t="str">
        <f aca="false">IF(ISNA(VLOOKUP(P2448,'NEW XEQM.c'!D:D,1,0)),"--",VLOOKUP(P2448,'NEW XEQM.c'!D:G,3,0))</f>
        <v>--</v>
      </c>
      <c r="W2448" s="0" t="e">
        <f aca="false">SUBSTITUTE(IF(AND(T2448="--",FIND("STD",E2448),FIND("fn",C2448)&gt;0,FIND("ITM_",P2448),I2448="CAT_FNCT"),E2448,""),"""","")</f>
        <v>#VALUE!</v>
      </c>
    </row>
    <row r="2449" customFormat="false" ht="15.75" hidden="false" customHeight="false" outlineLevel="0" collapsed="false">
      <c r="I2449" s="8"/>
      <c r="N2449" s="28"/>
      <c r="R2449" s="1"/>
      <c r="S2449" s="1" t="str">
        <f aca="false">IF(E2449=F2449,"","NOT EQUAL")</f>
        <v/>
      </c>
      <c r="T2449" s="1" t="str">
        <f aca="false">IF(ISNA(VLOOKUP(P2449,'NEW XEQM.c'!D:D,1,0)),"--",VLOOKUP(P2449,'NEW XEQM.c'!D:G,3,0))</f>
        <v>--</v>
      </c>
      <c r="W2449" s="0" t="e">
        <f aca="false">SUBSTITUTE(IF(AND(T2449="--",FIND("STD",E2449),FIND("fn",C2449)&gt;0,FIND("ITM_",P2449),I2449="CAT_FNCT"),E2449,""),"""","")</f>
        <v>#VALUE!</v>
      </c>
    </row>
    <row r="2450" customFormat="false" ht="15.75" hidden="false" customHeight="false" outlineLevel="0" collapsed="false">
      <c r="I2450" s="8"/>
      <c r="N2450" s="28"/>
      <c r="R2450" s="1"/>
      <c r="S2450" s="1" t="str">
        <f aca="false">IF(E2450=F2450,"","NOT EQUAL")</f>
        <v/>
      </c>
      <c r="T2450" s="1" t="str">
        <f aca="false">IF(ISNA(VLOOKUP(P2450,'NEW XEQM.c'!D:D,1,0)),"--",VLOOKUP(P2450,'NEW XEQM.c'!D:G,3,0))</f>
        <v>--</v>
      </c>
      <c r="W2450" s="0" t="e">
        <f aca="false">SUBSTITUTE(IF(AND(T2450="--",FIND("STD",E2450),FIND("fn",C2450)&gt;0,FIND("ITM_",P2450),I2450="CAT_FNCT"),E2450,""),"""","")</f>
        <v>#VALUE!</v>
      </c>
    </row>
    <row r="2451" customFormat="false" ht="15.75" hidden="false" customHeight="false" outlineLevel="0" collapsed="false">
      <c r="I2451" s="8"/>
      <c r="N2451" s="28"/>
      <c r="R2451" s="1"/>
      <c r="S2451" s="1" t="str">
        <f aca="false">IF(E2451=F2451,"","NOT EQUAL")</f>
        <v/>
      </c>
      <c r="T2451" s="1" t="str">
        <f aca="false">IF(ISNA(VLOOKUP(P2451,'NEW XEQM.c'!D:D,1,0)),"--",VLOOKUP(P2451,'NEW XEQM.c'!D:G,3,0))</f>
        <v>--</v>
      </c>
      <c r="W2451" s="0" t="e">
        <f aca="false">SUBSTITUTE(IF(AND(T2451="--",FIND("STD",E2451),FIND("fn",C2451)&gt;0,FIND("ITM_",P2451),I2451="CAT_FNCT"),E2451,""),"""","")</f>
        <v>#VALUE!</v>
      </c>
    </row>
    <row r="2452" customFormat="false" ht="15.75" hidden="false" customHeight="false" outlineLevel="0" collapsed="false">
      <c r="I2452" s="8"/>
      <c r="N2452" s="28"/>
      <c r="R2452" s="1"/>
      <c r="S2452" s="1" t="str">
        <f aca="false">IF(E2452=F2452,"","NOT EQUAL")</f>
        <v/>
      </c>
      <c r="T2452" s="1" t="str">
        <f aca="false">IF(ISNA(VLOOKUP(P2452,'NEW XEQM.c'!D:D,1,0)),"--",VLOOKUP(P2452,'NEW XEQM.c'!D:G,3,0))</f>
        <v>--</v>
      </c>
      <c r="W2452" s="0" t="e">
        <f aca="false">SUBSTITUTE(IF(AND(T2452="--",FIND("STD",E2452),FIND("fn",C2452)&gt;0,FIND("ITM_",P2452),I2452="CAT_FNCT"),E2452,""),"""","")</f>
        <v>#VALUE!</v>
      </c>
    </row>
    <row r="2453" customFormat="false" ht="15.75" hidden="false" customHeight="false" outlineLevel="0" collapsed="false">
      <c r="I2453" s="8"/>
      <c r="N2453" s="28"/>
      <c r="R2453" s="1"/>
      <c r="S2453" s="1" t="str">
        <f aca="false">IF(E2453=F2453,"","NOT EQUAL")</f>
        <v/>
      </c>
      <c r="T2453" s="1" t="str">
        <f aca="false">IF(ISNA(VLOOKUP(P2453,'NEW XEQM.c'!D:D,1,0)),"--",VLOOKUP(P2453,'NEW XEQM.c'!D:G,3,0))</f>
        <v>--</v>
      </c>
      <c r="W2453" s="0" t="e">
        <f aca="false">SUBSTITUTE(IF(AND(T2453="--",FIND("STD",E2453),FIND("fn",C2453)&gt;0,FIND("ITM_",P2453),I2453="CAT_FNCT"),E2453,""),"""","")</f>
        <v>#VALUE!</v>
      </c>
    </row>
    <row r="2454" customFormat="false" ht="15.75" hidden="false" customHeight="false" outlineLevel="0" collapsed="false">
      <c r="I2454" s="8"/>
      <c r="N2454" s="28"/>
      <c r="R2454" s="1"/>
      <c r="S2454" s="1" t="str">
        <f aca="false">IF(E2454=F2454,"","NOT EQUAL")</f>
        <v/>
      </c>
      <c r="T2454" s="1" t="str">
        <f aca="false">IF(ISNA(VLOOKUP(P2454,'NEW XEQM.c'!D:D,1,0)),"--",VLOOKUP(P2454,'NEW XEQM.c'!D:G,3,0))</f>
        <v>--</v>
      </c>
      <c r="W2454" s="0" t="e">
        <f aca="false">SUBSTITUTE(IF(AND(T2454="--",FIND("STD",E2454),FIND("fn",C2454)&gt;0,FIND("ITM_",P2454),I2454="CAT_FNCT"),E2454,""),"""","")</f>
        <v>#VALUE!</v>
      </c>
    </row>
    <row r="2455" customFormat="false" ht="15.75" hidden="false" customHeight="false" outlineLevel="0" collapsed="false">
      <c r="I2455" s="8"/>
      <c r="N2455" s="28"/>
      <c r="R2455" s="1"/>
      <c r="S2455" s="1" t="str">
        <f aca="false">IF(E2455=F2455,"","NOT EQUAL")</f>
        <v/>
      </c>
      <c r="T2455" s="1" t="str">
        <f aca="false">IF(ISNA(VLOOKUP(P2455,'NEW XEQM.c'!D:D,1,0)),"--",VLOOKUP(P2455,'NEW XEQM.c'!D:G,3,0))</f>
        <v>--</v>
      </c>
      <c r="W2455" s="0" t="e">
        <f aca="false">SUBSTITUTE(IF(AND(T2455="--",FIND("STD",E2455),FIND("fn",C2455)&gt;0,FIND("ITM_",P2455),I2455="CAT_FNCT"),E2455,""),"""","")</f>
        <v>#VALUE!</v>
      </c>
    </row>
    <row r="2456" customFormat="false" ht="15.75" hidden="false" customHeight="false" outlineLevel="0" collapsed="false">
      <c r="I2456" s="8"/>
      <c r="N2456" s="28"/>
      <c r="R2456" s="1"/>
      <c r="S2456" s="1" t="str">
        <f aca="false">IF(E2456=F2456,"","NOT EQUAL")</f>
        <v/>
      </c>
      <c r="T2456" s="1" t="str">
        <f aca="false">IF(ISNA(VLOOKUP(P2456,'NEW XEQM.c'!D:D,1,0)),"--",VLOOKUP(P2456,'NEW XEQM.c'!D:G,3,0))</f>
        <v>--</v>
      </c>
      <c r="W2456" s="0" t="e">
        <f aca="false">SUBSTITUTE(IF(AND(T2456="--",FIND("STD",E2456),FIND("fn",C2456)&gt;0,FIND("ITM_",P2456),I2456="CAT_FNCT"),E2456,""),"""","")</f>
        <v>#VALUE!</v>
      </c>
    </row>
    <row r="2457" customFormat="false" ht="15.75" hidden="false" customHeight="false" outlineLevel="0" collapsed="false">
      <c r="I2457" s="8"/>
      <c r="N2457" s="28"/>
      <c r="R2457" s="1"/>
      <c r="S2457" s="1" t="str">
        <f aca="false">IF(E2457=F2457,"","NOT EQUAL")</f>
        <v/>
      </c>
      <c r="T2457" s="1" t="str">
        <f aca="false">IF(ISNA(VLOOKUP(P2457,'NEW XEQM.c'!D:D,1,0)),"--",VLOOKUP(P2457,'NEW XEQM.c'!D:G,3,0))</f>
        <v>--</v>
      </c>
      <c r="W2457" s="0" t="e">
        <f aca="false">SUBSTITUTE(IF(AND(T2457="--",FIND("STD",E2457),FIND("fn",C2457)&gt;0,FIND("ITM_",P2457),I2457="CAT_FNCT"),E2457,""),"""","")</f>
        <v>#VALUE!</v>
      </c>
    </row>
    <row r="2458" customFormat="false" ht="15.75" hidden="false" customHeight="false" outlineLevel="0" collapsed="false">
      <c r="I2458" s="8"/>
      <c r="N2458" s="28"/>
      <c r="R2458" s="1"/>
      <c r="S2458" s="1" t="str">
        <f aca="false">IF(E2458=F2458,"","NOT EQUAL")</f>
        <v/>
      </c>
      <c r="T2458" s="1" t="str">
        <f aca="false">IF(ISNA(VLOOKUP(P2458,'NEW XEQM.c'!D:D,1,0)),"--",VLOOKUP(P2458,'NEW XEQM.c'!D:G,3,0))</f>
        <v>--</v>
      </c>
      <c r="W2458" s="0" t="e">
        <f aca="false">SUBSTITUTE(IF(AND(T2458="--",FIND("STD",E2458),FIND("fn",C2458)&gt;0,FIND("ITM_",P2458),I2458="CAT_FNCT"),E2458,""),"""","")</f>
        <v>#VALUE!</v>
      </c>
    </row>
    <row r="2459" customFormat="false" ht="15.75" hidden="false" customHeight="false" outlineLevel="0" collapsed="false">
      <c r="I2459" s="8"/>
      <c r="N2459" s="28"/>
      <c r="R2459" s="1"/>
      <c r="S2459" s="1" t="str">
        <f aca="false">IF(E2459=F2459,"","NOT EQUAL")</f>
        <v/>
      </c>
      <c r="T2459" s="1" t="str">
        <f aca="false">IF(ISNA(VLOOKUP(P2459,'NEW XEQM.c'!D:D,1,0)),"--",VLOOKUP(P2459,'NEW XEQM.c'!D:G,3,0))</f>
        <v>--</v>
      </c>
      <c r="W2459" s="0" t="e">
        <f aca="false">SUBSTITUTE(IF(AND(T2459="--",FIND("STD",E2459),FIND("fn",C2459)&gt;0,FIND("ITM_",P2459),I2459="CAT_FNCT"),E2459,""),"""","")</f>
        <v>#VALUE!</v>
      </c>
    </row>
    <row r="2460" customFormat="false" ht="15.75" hidden="false" customHeight="false" outlineLevel="0" collapsed="false">
      <c r="I2460" s="8"/>
      <c r="N2460" s="28"/>
      <c r="R2460" s="1"/>
      <c r="S2460" s="1" t="str">
        <f aca="false">IF(E2460=F2460,"","NOT EQUAL")</f>
        <v/>
      </c>
      <c r="T2460" s="1" t="str">
        <f aca="false">IF(ISNA(VLOOKUP(P2460,'NEW XEQM.c'!D:D,1,0)),"--",VLOOKUP(P2460,'NEW XEQM.c'!D:G,3,0))</f>
        <v>--</v>
      </c>
      <c r="W2460" s="0" t="e">
        <f aca="false">SUBSTITUTE(IF(AND(T2460="--",FIND("STD",E2460),FIND("fn",C2460)&gt;0,FIND("ITM_",P2460),I2460="CAT_FNCT"),E2460,""),"""","")</f>
        <v>#VALUE!</v>
      </c>
    </row>
    <row r="2461" customFormat="false" ht="15.75" hidden="false" customHeight="false" outlineLevel="0" collapsed="false">
      <c r="I2461" s="8"/>
      <c r="N2461" s="28"/>
      <c r="R2461" s="1"/>
      <c r="S2461" s="1" t="str">
        <f aca="false">IF(E2461=F2461,"","NOT EQUAL")</f>
        <v/>
      </c>
      <c r="T2461" s="1" t="str">
        <f aca="false">IF(ISNA(VLOOKUP(P2461,'NEW XEQM.c'!D:D,1,0)),"--",VLOOKUP(P2461,'NEW XEQM.c'!D:G,3,0))</f>
        <v>--</v>
      </c>
      <c r="W2461" s="0" t="e">
        <f aca="false">SUBSTITUTE(IF(AND(T2461="--",FIND("STD",E2461),FIND("fn",C2461)&gt;0,FIND("ITM_",P2461),I2461="CAT_FNCT"),E2461,""),"""","")</f>
        <v>#VALUE!</v>
      </c>
    </row>
    <row r="2462" customFormat="false" ht="15.75" hidden="false" customHeight="false" outlineLevel="0" collapsed="false">
      <c r="I2462" s="8"/>
      <c r="N2462" s="28"/>
      <c r="R2462" s="1"/>
      <c r="S2462" s="1" t="str">
        <f aca="false">IF(E2462=F2462,"","NOT EQUAL")</f>
        <v/>
      </c>
      <c r="T2462" s="1" t="str">
        <f aca="false">IF(ISNA(VLOOKUP(P2462,'NEW XEQM.c'!D:D,1,0)),"--",VLOOKUP(P2462,'NEW XEQM.c'!D:G,3,0))</f>
        <v>--</v>
      </c>
      <c r="W2462" s="0" t="e">
        <f aca="false">SUBSTITUTE(IF(AND(T2462="--",FIND("STD",E2462),FIND("fn",C2462)&gt;0,FIND("ITM_",P2462),I2462="CAT_FNCT"),E2462,""),"""","")</f>
        <v>#VALUE!</v>
      </c>
    </row>
    <row r="2463" customFormat="false" ht="15.75" hidden="false" customHeight="false" outlineLevel="0" collapsed="false">
      <c r="I2463" s="8"/>
      <c r="N2463" s="28"/>
      <c r="R2463" s="1"/>
      <c r="S2463" s="1" t="str">
        <f aca="false">IF(E2463=F2463,"","NOT EQUAL")</f>
        <v/>
      </c>
      <c r="T2463" s="1" t="str">
        <f aca="false">IF(ISNA(VLOOKUP(P2463,'NEW XEQM.c'!D:D,1,0)),"--",VLOOKUP(P2463,'NEW XEQM.c'!D:G,3,0))</f>
        <v>--</v>
      </c>
      <c r="W2463" s="0" t="e">
        <f aca="false">SUBSTITUTE(IF(AND(T2463="--",FIND("STD",E2463),FIND("fn",C2463)&gt;0,FIND("ITM_",P2463),I2463="CAT_FNCT"),E2463,""),"""","")</f>
        <v>#VALUE!</v>
      </c>
    </row>
    <row r="2464" customFormat="false" ht="15.75" hidden="false" customHeight="false" outlineLevel="0" collapsed="false">
      <c r="I2464" s="8"/>
      <c r="N2464" s="28"/>
      <c r="R2464" s="1"/>
      <c r="S2464" s="1" t="str">
        <f aca="false">IF(E2464=F2464,"","NOT EQUAL")</f>
        <v/>
      </c>
      <c r="T2464" s="1" t="str">
        <f aca="false">IF(ISNA(VLOOKUP(P2464,'NEW XEQM.c'!D:D,1,0)),"--",VLOOKUP(P2464,'NEW XEQM.c'!D:G,3,0))</f>
        <v>--</v>
      </c>
      <c r="W2464" s="0" t="e">
        <f aca="false">SUBSTITUTE(IF(AND(T2464="--",FIND("STD",E2464),FIND("fn",C2464)&gt;0,FIND("ITM_",P2464),I2464="CAT_FNCT"),E2464,""),"""","")</f>
        <v>#VALUE!</v>
      </c>
    </row>
    <row r="2465" customFormat="false" ht="15.75" hidden="false" customHeight="false" outlineLevel="0" collapsed="false">
      <c r="I2465" s="8"/>
      <c r="N2465" s="28"/>
      <c r="R2465" s="1"/>
      <c r="S2465" s="1" t="str">
        <f aca="false">IF(E2465=F2465,"","NOT EQUAL")</f>
        <v/>
      </c>
      <c r="T2465" s="1" t="str">
        <f aca="false">IF(ISNA(VLOOKUP(P2465,'NEW XEQM.c'!D:D,1,0)),"--",VLOOKUP(P2465,'NEW XEQM.c'!D:G,3,0))</f>
        <v>--</v>
      </c>
      <c r="W2465" s="0" t="e">
        <f aca="false">SUBSTITUTE(IF(AND(T2465="--",FIND("STD",E2465),FIND("fn",C2465)&gt;0,FIND("ITM_",P2465),I2465="CAT_FNCT"),E2465,""),"""","")</f>
        <v>#VALUE!</v>
      </c>
    </row>
    <row r="2466" customFormat="false" ht="15.75" hidden="false" customHeight="false" outlineLevel="0" collapsed="false">
      <c r="I2466" s="8"/>
      <c r="N2466" s="28"/>
      <c r="R2466" s="1"/>
      <c r="S2466" s="1" t="str">
        <f aca="false">IF(E2466=F2466,"","NOT EQUAL")</f>
        <v/>
      </c>
      <c r="T2466" s="1" t="str">
        <f aca="false">IF(ISNA(VLOOKUP(P2466,'NEW XEQM.c'!D:D,1,0)),"--",VLOOKUP(P2466,'NEW XEQM.c'!D:G,3,0))</f>
        <v>--</v>
      </c>
      <c r="W2466" s="0" t="e">
        <f aca="false">SUBSTITUTE(IF(AND(T2466="--",FIND("STD",E2466),FIND("fn",C2466)&gt;0,FIND("ITM_",P2466),I2466="CAT_FNCT"),E2466,""),"""","")</f>
        <v>#VALUE!</v>
      </c>
    </row>
    <row r="2467" customFormat="false" ht="15.75" hidden="false" customHeight="false" outlineLevel="0" collapsed="false">
      <c r="I2467" s="8"/>
      <c r="N2467" s="28"/>
      <c r="R2467" s="1"/>
      <c r="S2467" s="1" t="str">
        <f aca="false">IF(E2467=F2467,"","NOT EQUAL")</f>
        <v/>
      </c>
      <c r="T2467" s="1" t="str">
        <f aca="false">IF(ISNA(VLOOKUP(P2467,'NEW XEQM.c'!D:D,1,0)),"--",VLOOKUP(P2467,'NEW XEQM.c'!D:G,3,0))</f>
        <v>--</v>
      </c>
      <c r="W2467" s="0" t="e">
        <f aca="false">SUBSTITUTE(IF(AND(T2467="--",FIND("STD",E2467),FIND("fn",C2467)&gt;0,FIND("ITM_",P2467),I2467="CAT_FNCT"),E2467,""),"""","")</f>
        <v>#VALUE!</v>
      </c>
    </row>
    <row r="2468" customFormat="false" ht="15.75" hidden="false" customHeight="false" outlineLevel="0" collapsed="false">
      <c r="I2468" s="8"/>
      <c r="N2468" s="28"/>
      <c r="R2468" s="1"/>
      <c r="S2468" s="1" t="str">
        <f aca="false">IF(E2468=F2468,"","NOT EQUAL")</f>
        <v/>
      </c>
      <c r="T2468" s="1" t="str">
        <f aca="false">IF(ISNA(VLOOKUP(P2468,'NEW XEQM.c'!D:D,1,0)),"--",VLOOKUP(P2468,'NEW XEQM.c'!D:G,3,0))</f>
        <v>--</v>
      </c>
      <c r="W2468" s="0" t="e">
        <f aca="false">SUBSTITUTE(IF(AND(T2468="--",FIND("STD",E2468),FIND("fn",C2468)&gt;0,FIND("ITM_",P2468),I2468="CAT_FNCT"),E2468,""),"""","")</f>
        <v>#VALUE!</v>
      </c>
    </row>
    <row r="2469" customFormat="false" ht="15.75" hidden="false" customHeight="false" outlineLevel="0" collapsed="false">
      <c r="I2469" s="8"/>
      <c r="N2469" s="28"/>
      <c r="R2469" s="1"/>
      <c r="S2469" s="1" t="str">
        <f aca="false">IF(E2469=F2469,"","NOT EQUAL")</f>
        <v/>
      </c>
      <c r="T2469" s="1" t="str">
        <f aca="false">IF(ISNA(VLOOKUP(P2469,'NEW XEQM.c'!D:D,1,0)),"--",VLOOKUP(P2469,'NEW XEQM.c'!D:G,3,0))</f>
        <v>--</v>
      </c>
      <c r="W2469" s="0" t="e">
        <f aca="false">SUBSTITUTE(IF(AND(T2469="--",FIND("STD",E2469),FIND("fn",C2469)&gt;0,FIND("ITM_",P2469),I2469="CAT_FNCT"),E2469,""),"""","")</f>
        <v>#VALUE!</v>
      </c>
    </row>
    <row r="2470" customFormat="false" ht="15.75" hidden="false" customHeight="false" outlineLevel="0" collapsed="false">
      <c r="I2470" s="8"/>
      <c r="N2470" s="28"/>
      <c r="R2470" s="1"/>
      <c r="S2470" s="1" t="str">
        <f aca="false">IF(E2470=F2470,"","NOT EQUAL")</f>
        <v/>
      </c>
      <c r="T2470" s="1" t="str">
        <f aca="false">IF(ISNA(VLOOKUP(P2470,'NEW XEQM.c'!D:D,1,0)),"--",VLOOKUP(P2470,'NEW XEQM.c'!D:G,3,0))</f>
        <v>--</v>
      </c>
      <c r="W2470" s="0" t="e">
        <f aca="false">SUBSTITUTE(IF(AND(T2470="--",FIND("STD",E2470),FIND("fn",C2470)&gt;0,FIND("ITM_",P2470),I2470="CAT_FNCT"),E2470,""),"""","")</f>
        <v>#VALUE!</v>
      </c>
    </row>
    <row r="2471" customFormat="false" ht="15.75" hidden="false" customHeight="false" outlineLevel="0" collapsed="false">
      <c r="I2471" s="8"/>
      <c r="N2471" s="28"/>
      <c r="R2471" s="1"/>
      <c r="S2471" s="1" t="str">
        <f aca="false">IF(E2471=F2471,"","NOT EQUAL")</f>
        <v/>
      </c>
      <c r="T2471" s="1" t="str">
        <f aca="false">IF(ISNA(VLOOKUP(P2471,'NEW XEQM.c'!D:D,1,0)),"--",VLOOKUP(P2471,'NEW XEQM.c'!D:G,3,0))</f>
        <v>--</v>
      </c>
      <c r="W2471" s="0" t="e">
        <f aca="false">SUBSTITUTE(IF(AND(T2471="--",FIND("STD",E2471),FIND("fn",C2471)&gt;0,FIND("ITM_",P2471),I2471="CAT_FNCT"),E2471,""),"""","")</f>
        <v>#VALUE!</v>
      </c>
    </row>
    <row r="2472" customFormat="false" ht="15.75" hidden="false" customHeight="false" outlineLevel="0" collapsed="false">
      <c r="I2472" s="8"/>
      <c r="N2472" s="28"/>
      <c r="R2472" s="1"/>
      <c r="S2472" s="1" t="str">
        <f aca="false">IF(E2472=F2472,"","NOT EQUAL")</f>
        <v/>
      </c>
      <c r="T2472" s="1" t="str">
        <f aca="false">IF(ISNA(VLOOKUP(P2472,'NEW XEQM.c'!D:D,1,0)),"--",VLOOKUP(P2472,'NEW XEQM.c'!D:G,3,0))</f>
        <v>--</v>
      </c>
      <c r="W2472" s="0" t="e">
        <f aca="false">SUBSTITUTE(IF(AND(T2472="--",FIND("STD",E2472),FIND("fn",C2472)&gt;0,FIND("ITM_",P2472),I2472="CAT_FNCT"),E2472,""),"""","")</f>
        <v>#VALUE!</v>
      </c>
    </row>
    <row r="2473" customFormat="false" ht="15.75" hidden="false" customHeight="false" outlineLevel="0" collapsed="false">
      <c r="I2473" s="8"/>
      <c r="N2473" s="28"/>
      <c r="R2473" s="1"/>
      <c r="S2473" s="1" t="str">
        <f aca="false">IF(E2473=F2473,"","NOT EQUAL")</f>
        <v/>
      </c>
      <c r="T2473" s="1" t="str">
        <f aca="false">IF(ISNA(VLOOKUP(P2473,'NEW XEQM.c'!D:D,1,0)),"--",VLOOKUP(P2473,'NEW XEQM.c'!D:G,3,0))</f>
        <v>--</v>
      </c>
      <c r="W2473" s="0" t="e">
        <f aca="false">SUBSTITUTE(IF(AND(T2473="--",FIND("STD",E2473),FIND("fn",C2473)&gt;0,FIND("ITM_",P2473),I2473="CAT_FNCT"),E2473,""),"""","")</f>
        <v>#VALUE!</v>
      </c>
    </row>
    <row r="2474" customFormat="false" ht="15.75" hidden="false" customHeight="false" outlineLevel="0" collapsed="false">
      <c r="I2474" s="8"/>
      <c r="N2474" s="28"/>
      <c r="R2474" s="1"/>
      <c r="S2474" s="1" t="str">
        <f aca="false">IF(E2474=F2474,"","NOT EQUAL")</f>
        <v/>
      </c>
      <c r="T2474" s="1" t="str">
        <f aca="false">IF(ISNA(VLOOKUP(P2474,'NEW XEQM.c'!D:D,1,0)),"--",VLOOKUP(P2474,'NEW XEQM.c'!D:G,3,0))</f>
        <v>--</v>
      </c>
      <c r="W2474" s="0" t="e">
        <f aca="false">SUBSTITUTE(IF(AND(T2474="--",FIND("STD",E2474),FIND("fn",C2474)&gt;0,FIND("ITM_",P2474),I2474="CAT_FNCT"),E2474,""),"""","")</f>
        <v>#VALUE!</v>
      </c>
    </row>
    <row r="2475" customFormat="false" ht="15.75" hidden="false" customHeight="false" outlineLevel="0" collapsed="false">
      <c r="I2475" s="8"/>
      <c r="N2475" s="28"/>
      <c r="R2475" s="1"/>
      <c r="S2475" s="1" t="str">
        <f aca="false">IF(E2475=F2475,"","NOT EQUAL")</f>
        <v/>
      </c>
      <c r="T2475" s="1" t="str">
        <f aca="false">IF(ISNA(VLOOKUP(P2475,'NEW XEQM.c'!D:D,1,0)),"--",VLOOKUP(P2475,'NEW XEQM.c'!D:G,3,0))</f>
        <v>--</v>
      </c>
      <c r="W2475" s="0" t="e">
        <f aca="false">SUBSTITUTE(IF(AND(T2475="--",FIND("STD",E2475),FIND("fn",C2475)&gt;0,FIND("ITM_",P2475),I2475="CAT_FNCT"),E2475,""),"""","")</f>
        <v>#VALUE!</v>
      </c>
    </row>
    <row r="2476" customFormat="false" ht="15.75" hidden="false" customHeight="false" outlineLevel="0" collapsed="false">
      <c r="I2476" s="8"/>
      <c r="N2476" s="28"/>
      <c r="R2476" s="1"/>
      <c r="S2476" s="1" t="str">
        <f aca="false">IF(E2476=F2476,"","NOT EQUAL")</f>
        <v/>
      </c>
      <c r="T2476" s="1" t="str">
        <f aca="false">IF(ISNA(VLOOKUP(P2476,'NEW XEQM.c'!D:D,1,0)),"--",VLOOKUP(P2476,'NEW XEQM.c'!D:G,3,0))</f>
        <v>--</v>
      </c>
      <c r="W2476" s="0" t="e">
        <f aca="false">SUBSTITUTE(IF(AND(T2476="--",FIND("STD",E2476),FIND("fn",C2476)&gt;0,FIND("ITM_",P2476),I2476="CAT_FNCT"),E2476,""),"""","")</f>
        <v>#VALUE!</v>
      </c>
    </row>
    <row r="2477" customFormat="false" ht="15.75" hidden="false" customHeight="false" outlineLevel="0" collapsed="false">
      <c r="I2477" s="8"/>
      <c r="N2477" s="28"/>
      <c r="R2477" s="1"/>
      <c r="S2477" s="1" t="str">
        <f aca="false">IF(E2477=F2477,"","NOT EQUAL")</f>
        <v/>
      </c>
      <c r="T2477" s="1" t="str">
        <f aca="false">IF(ISNA(VLOOKUP(P2477,'NEW XEQM.c'!D:D,1,0)),"--",VLOOKUP(P2477,'NEW XEQM.c'!D:G,3,0))</f>
        <v>--</v>
      </c>
      <c r="W2477" s="0" t="e">
        <f aca="false">SUBSTITUTE(IF(AND(T2477="--",FIND("STD",E2477),FIND("fn",C2477)&gt;0,FIND("ITM_",P2477),I2477="CAT_FNCT"),E2477,""),"""","")</f>
        <v>#VALUE!</v>
      </c>
    </row>
    <row r="2478" customFormat="false" ht="15.75" hidden="false" customHeight="false" outlineLevel="0" collapsed="false">
      <c r="I2478" s="8"/>
      <c r="N2478" s="28"/>
      <c r="R2478" s="1"/>
      <c r="S2478" s="1" t="str">
        <f aca="false">IF(E2478=F2478,"","NOT EQUAL")</f>
        <v/>
      </c>
      <c r="T2478" s="1" t="str">
        <f aca="false">IF(ISNA(VLOOKUP(P2478,'NEW XEQM.c'!D:D,1,0)),"--",VLOOKUP(P2478,'NEW XEQM.c'!D:G,3,0))</f>
        <v>--</v>
      </c>
      <c r="W2478" s="0" t="e">
        <f aca="false">SUBSTITUTE(IF(AND(T2478="--",FIND("STD",E2478),FIND("fn",C2478)&gt;0,FIND("ITM_",P2478),I2478="CAT_FNCT"),E2478,""),"""","")</f>
        <v>#VALUE!</v>
      </c>
    </row>
    <row r="2479" customFormat="false" ht="15.75" hidden="false" customHeight="false" outlineLevel="0" collapsed="false">
      <c r="I2479" s="8"/>
      <c r="N2479" s="28"/>
      <c r="R2479" s="1"/>
      <c r="S2479" s="1" t="str">
        <f aca="false">IF(E2479=F2479,"","NOT EQUAL")</f>
        <v/>
      </c>
      <c r="T2479" s="1" t="str">
        <f aca="false">IF(ISNA(VLOOKUP(P2479,'NEW XEQM.c'!D:D,1,0)),"--",VLOOKUP(P2479,'NEW XEQM.c'!D:G,3,0))</f>
        <v>--</v>
      </c>
      <c r="W2479" s="0" t="e">
        <f aca="false">SUBSTITUTE(IF(AND(T2479="--",FIND("STD",E2479),FIND("fn",C2479)&gt;0,FIND("ITM_",P2479),I2479="CAT_FNCT"),E2479,""),"""","")</f>
        <v>#VALUE!</v>
      </c>
    </row>
    <row r="2480" customFormat="false" ht="15.75" hidden="false" customHeight="false" outlineLevel="0" collapsed="false">
      <c r="I2480" s="8"/>
      <c r="N2480" s="28"/>
      <c r="R2480" s="1"/>
      <c r="S2480" s="1" t="str">
        <f aca="false">IF(E2480=F2480,"","NOT EQUAL")</f>
        <v/>
      </c>
      <c r="T2480" s="1" t="str">
        <f aca="false">IF(ISNA(VLOOKUP(P2480,'NEW XEQM.c'!D:D,1,0)),"--",VLOOKUP(P2480,'NEW XEQM.c'!D:G,3,0))</f>
        <v>--</v>
      </c>
      <c r="W2480" s="0" t="e">
        <f aca="false">SUBSTITUTE(IF(AND(T2480="--",FIND("STD",E2480),FIND("fn",C2480)&gt;0,FIND("ITM_",P2480),I2480="CAT_FNCT"),E2480,""),"""","")</f>
        <v>#VALUE!</v>
      </c>
    </row>
    <row r="2481" customFormat="false" ht="15.75" hidden="false" customHeight="false" outlineLevel="0" collapsed="false">
      <c r="I2481" s="8"/>
      <c r="N2481" s="28"/>
      <c r="R2481" s="1"/>
      <c r="S2481" s="1" t="str">
        <f aca="false">IF(E2481=F2481,"","NOT EQUAL")</f>
        <v/>
      </c>
      <c r="T2481" s="1" t="str">
        <f aca="false">IF(ISNA(VLOOKUP(P2481,'NEW XEQM.c'!D:D,1,0)),"--",VLOOKUP(P2481,'NEW XEQM.c'!D:G,3,0))</f>
        <v>--</v>
      </c>
      <c r="W2481" s="0" t="e">
        <f aca="false">SUBSTITUTE(IF(AND(T2481="--",FIND("STD",E2481),FIND("fn",C2481)&gt;0,FIND("ITM_",P2481),I2481="CAT_FNCT"),E2481,""),"""","")</f>
        <v>#VALUE!</v>
      </c>
    </row>
    <row r="2482" customFormat="false" ht="15.75" hidden="false" customHeight="false" outlineLevel="0" collapsed="false">
      <c r="I2482" s="8"/>
      <c r="N2482" s="28"/>
      <c r="R2482" s="1"/>
      <c r="S2482" s="1" t="str">
        <f aca="false">IF(E2482=F2482,"","NOT EQUAL")</f>
        <v/>
      </c>
      <c r="T2482" s="1" t="str">
        <f aca="false">IF(ISNA(VLOOKUP(P2482,'NEW XEQM.c'!D:D,1,0)),"--",VLOOKUP(P2482,'NEW XEQM.c'!D:G,3,0))</f>
        <v>--</v>
      </c>
      <c r="W2482" s="0" t="e">
        <f aca="false">SUBSTITUTE(IF(AND(T2482="--",FIND("STD",E2482),FIND("fn",C2482)&gt;0,FIND("ITM_",P2482),I2482="CAT_FNCT"),E2482,""),"""","")</f>
        <v>#VALUE!</v>
      </c>
    </row>
    <row r="2483" customFormat="false" ht="15.75" hidden="false" customHeight="false" outlineLevel="0" collapsed="false">
      <c r="I2483" s="8"/>
      <c r="N2483" s="28"/>
      <c r="R2483" s="1"/>
      <c r="S2483" s="1" t="str">
        <f aca="false">IF(E2483=F2483,"","NOT EQUAL")</f>
        <v/>
      </c>
      <c r="T2483" s="1" t="str">
        <f aca="false">IF(ISNA(VLOOKUP(P2483,'NEW XEQM.c'!D:D,1,0)),"--",VLOOKUP(P2483,'NEW XEQM.c'!D:G,3,0))</f>
        <v>--</v>
      </c>
      <c r="W2483" s="0" t="e">
        <f aca="false">SUBSTITUTE(IF(AND(T2483="--",FIND("STD",E2483),FIND("fn",C2483)&gt;0,FIND("ITM_",P2483),I2483="CAT_FNCT"),E2483,""),"""","")</f>
        <v>#VALUE!</v>
      </c>
    </row>
    <row r="2484" customFormat="false" ht="15.75" hidden="false" customHeight="false" outlineLevel="0" collapsed="false">
      <c r="I2484" s="8"/>
      <c r="N2484" s="28"/>
      <c r="R2484" s="1"/>
      <c r="S2484" s="1" t="str">
        <f aca="false">IF(E2484=F2484,"","NOT EQUAL")</f>
        <v/>
      </c>
      <c r="T2484" s="1" t="str">
        <f aca="false">IF(ISNA(VLOOKUP(P2484,'NEW XEQM.c'!D:D,1,0)),"--",VLOOKUP(P2484,'NEW XEQM.c'!D:G,3,0))</f>
        <v>--</v>
      </c>
      <c r="W2484" s="0" t="e">
        <f aca="false">SUBSTITUTE(IF(AND(T2484="--",FIND("STD",E2484),FIND("fn",C2484)&gt;0,FIND("ITM_",P2484),I2484="CAT_FNCT"),E2484,""),"""","")</f>
        <v>#VALUE!</v>
      </c>
    </row>
    <row r="2485" customFormat="false" ht="15.75" hidden="false" customHeight="false" outlineLevel="0" collapsed="false">
      <c r="I2485" s="8"/>
      <c r="N2485" s="28"/>
      <c r="R2485" s="1"/>
      <c r="S2485" s="1" t="str">
        <f aca="false">IF(E2485=F2485,"","NOT EQUAL")</f>
        <v/>
      </c>
      <c r="T2485" s="1" t="str">
        <f aca="false">IF(ISNA(VLOOKUP(P2485,'NEW XEQM.c'!D:D,1,0)),"--",VLOOKUP(P2485,'NEW XEQM.c'!D:G,3,0))</f>
        <v>--</v>
      </c>
      <c r="W2485" s="0" t="e">
        <f aca="false">SUBSTITUTE(IF(AND(T2485="--",FIND("STD",E2485),FIND("fn",C2485)&gt;0,FIND("ITM_",P2485),I2485="CAT_FNCT"),E2485,""),"""","")</f>
        <v>#VALUE!</v>
      </c>
    </row>
    <row r="2486" customFormat="false" ht="15.75" hidden="false" customHeight="false" outlineLevel="0" collapsed="false">
      <c r="I2486" s="8"/>
      <c r="N2486" s="28"/>
      <c r="R2486" s="1"/>
      <c r="S2486" s="1" t="str">
        <f aca="false">IF(E2486=F2486,"","NOT EQUAL")</f>
        <v/>
      </c>
      <c r="T2486" s="1" t="str">
        <f aca="false">IF(ISNA(VLOOKUP(P2486,'NEW XEQM.c'!D:D,1,0)),"--",VLOOKUP(P2486,'NEW XEQM.c'!D:G,3,0))</f>
        <v>--</v>
      </c>
      <c r="W2486" s="0" t="e">
        <f aca="false">SUBSTITUTE(IF(AND(T2486="--",FIND("STD",E2486),FIND("fn",C2486)&gt;0,FIND("ITM_",P2486),I2486="CAT_FNCT"),E2486,""),"""","")</f>
        <v>#VALUE!</v>
      </c>
    </row>
    <row r="2487" customFormat="false" ht="15.75" hidden="false" customHeight="false" outlineLevel="0" collapsed="false">
      <c r="I2487" s="8"/>
      <c r="N2487" s="28"/>
      <c r="R2487" s="1"/>
      <c r="S2487" s="1" t="str">
        <f aca="false">IF(E2487=F2487,"","NOT EQUAL")</f>
        <v/>
      </c>
      <c r="T2487" s="1" t="str">
        <f aca="false">IF(ISNA(VLOOKUP(P2487,'NEW XEQM.c'!D:D,1,0)),"--",VLOOKUP(P2487,'NEW XEQM.c'!D:G,3,0))</f>
        <v>--</v>
      </c>
      <c r="W2487" s="0" t="e">
        <f aca="false">SUBSTITUTE(IF(AND(T2487="--",FIND("STD",E2487),FIND("fn",C2487)&gt;0,FIND("ITM_",P2487),I2487="CAT_FNCT"),E2487,""),"""","")</f>
        <v>#VALUE!</v>
      </c>
    </row>
    <row r="2488" customFormat="false" ht="15.75" hidden="false" customHeight="false" outlineLevel="0" collapsed="false">
      <c r="I2488" s="8"/>
      <c r="N2488" s="28"/>
      <c r="R2488" s="1"/>
      <c r="S2488" s="1" t="str">
        <f aca="false">IF(E2488=F2488,"","NOT EQUAL")</f>
        <v/>
      </c>
      <c r="T2488" s="1" t="str">
        <f aca="false">IF(ISNA(VLOOKUP(P2488,'NEW XEQM.c'!D:D,1,0)),"--",VLOOKUP(P2488,'NEW XEQM.c'!D:G,3,0))</f>
        <v>--</v>
      </c>
      <c r="W2488" s="0" t="e">
        <f aca="false">SUBSTITUTE(IF(AND(T2488="--",FIND("STD",E2488),FIND("fn",C2488)&gt;0,FIND("ITM_",P2488),I2488="CAT_FNCT"),E2488,""),"""","")</f>
        <v>#VALUE!</v>
      </c>
    </row>
    <row r="2489" customFormat="false" ht="15.75" hidden="false" customHeight="false" outlineLevel="0" collapsed="false">
      <c r="I2489" s="8"/>
      <c r="N2489" s="28"/>
      <c r="R2489" s="1"/>
      <c r="S2489" s="1" t="str">
        <f aca="false">IF(E2489=F2489,"","NOT EQUAL")</f>
        <v/>
      </c>
      <c r="T2489" s="1" t="str">
        <f aca="false">IF(ISNA(VLOOKUP(P2489,'NEW XEQM.c'!D:D,1,0)),"--",VLOOKUP(P2489,'NEW XEQM.c'!D:G,3,0))</f>
        <v>--</v>
      </c>
      <c r="W2489" s="0" t="e">
        <f aca="false">SUBSTITUTE(IF(AND(T2489="--",FIND("STD",E2489),FIND("fn",C2489)&gt;0,FIND("ITM_",P2489),I2489="CAT_FNCT"),E2489,""),"""","")</f>
        <v>#VALUE!</v>
      </c>
    </row>
    <row r="2490" customFormat="false" ht="15.75" hidden="false" customHeight="false" outlineLevel="0" collapsed="false">
      <c r="I2490" s="8"/>
      <c r="N2490" s="28"/>
      <c r="R2490" s="1"/>
      <c r="S2490" s="1" t="str">
        <f aca="false">IF(E2490=F2490,"","NOT EQUAL")</f>
        <v/>
      </c>
      <c r="T2490" s="1" t="str">
        <f aca="false">IF(ISNA(VLOOKUP(P2490,'NEW XEQM.c'!D:D,1,0)),"--",VLOOKUP(P2490,'NEW XEQM.c'!D:G,3,0))</f>
        <v>--</v>
      </c>
      <c r="W2490" s="0" t="e">
        <f aca="false">SUBSTITUTE(IF(AND(T2490="--",FIND("STD",E2490),FIND("fn",C2490)&gt;0,FIND("ITM_",P2490),I2490="CAT_FNCT"),E2490,""),"""","")</f>
        <v>#VALUE!</v>
      </c>
    </row>
    <row r="2491" customFormat="false" ht="15.75" hidden="false" customHeight="false" outlineLevel="0" collapsed="false">
      <c r="I2491" s="8"/>
      <c r="N2491" s="28"/>
      <c r="R2491" s="1"/>
      <c r="S2491" s="1" t="str">
        <f aca="false">IF(E2491=F2491,"","NOT EQUAL")</f>
        <v/>
      </c>
      <c r="T2491" s="1" t="str">
        <f aca="false">IF(ISNA(VLOOKUP(P2491,'NEW XEQM.c'!D:D,1,0)),"--",VLOOKUP(P2491,'NEW XEQM.c'!D:G,3,0))</f>
        <v>--</v>
      </c>
      <c r="W2491" s="0" t="e">
        <f aca="false">SUBSTITUTE(IF(AND(T2491="--",FIND("STD",E2491),FIND("fn",C2491)&gt;0,FIND("ITM_",P2491),I2491="CAT_FNCT"),E2491,""),"""","")</f>
        <v>#VALUE!</v>
      </c>
    </row>
    <row r="2492" customFormat="false" ht="15.75" hidden="false" customHeight="false" outlineLevel="0" collapsed="false">
      <c r="I2492" s="8"/>
      <c r="N2492" s="28"/>
      <c r="R2492" s="1"/>
      <c r="S2492" s="1" t="str">
        <f aca="false">IF(E2492=F2492,"","NOT EQUAL")</f>
        <v/>
      </c>
      <c r="T2492" s="1" t="str">
        <f aca="false">IF(ISNA(VLOOKUP(P2492,'NEW XEQM.c'!D:D,1,0)),"--",VLOOKUP(P2492,'NEW XEQM.c'!D:G,3,0))</f>
        <v>--</v>
      </c>
      <c r="W2492" s="0" t="e">
        <f aca="false">SUBSTITUTE(IF(AND(T2492="--",FIND("STD",E2492),FIND("fn",C2492)&gt;0,FIND("ITM_",P2492),I2492="CAT_FNCT"),E2492,""),"""","")</f>
        <v>#VALUE!</v>
      </c>
    </row>
    <row r="2493" customFormat="false" ht="15.75" hidden="false" customHeight="false" outlineLevel="0" collapsed="false">
      <c r="I2493" s="8"/>
      <c r="N2493" s="28"/>
      <c r="R2493" s="1"/>
      <c r="S2493" s="1" t="str">
        <f aca="false">IF(E2493=F2493,"","NOT EQUAL")</f>
        <v/>
      </c>
      <c r="T2493" s="1" t="str">
        <f aca="false">IF(ISNA(VLOOKUP(P2493,'NEW XEQM.c'!D:D,1,0)),"--",VLOOKUP(P2493,'NEW XEQM.c'!D:G,3,0))</f>
        <v>--</v>
      </c>
      <c r="W2493" s="0" t="e">
        <f aca="false">SUBSTITUTE(IF(AND(T2493="--",FIND("STD",E2493),FIND("fn",C2493)&gt;0,FIND("ITM_",P2493),I2493="CAT_FNCT"),E2493,""),"""","")</f>
        <v>#VALUE!</v>
      </c>
    </row>
    <row r="2494" customFormat="false" ht="15.75" hidden="false" customHeight="false" outlineLevel="0" collapsed="false">
      <c r="I2494" s="8"/>
      <c r="N2494" s="28"/>
      <c r="R2494" s="1"/>
      <c r="S2494" s="1" t="str">
        <f aca="false">IF(E2494=F2494,"","NOT EQUAL")</f>
        <v/>
      </c>
      <c r="T2494" s="1" t="str">
        <f aca="false">IF(ISNA(VLOOKUP(P2494,'NEW XEQM.c'!D:D,1,0)),"--",VLOOKUP(P2494,'NEW XEQM.c'!D:G,3,0))</f>
        <v>--</v>
      </c>
      <c r="W2494" s="0" t="e">
        <f aca="false">SUBSTITUTE(IF(AND(T2494="--",FIND("STD",E2494),FIND("fn",C2494)&gt;0,FIND("ITM_",P2494),I2494="CAT_FNCT"),E2494,""),"""","")</f>
        <v>#VALUE!</v>
      </c>
    </row>
    <row r="2495" customFormat="false" ht="15.75" hidden="false" customHeight="false" outlineLevel="0" collapsed="false">
      <c r="I2495" s="8"/>
      <c r="N2495" s="28"/>
      <c r="R2495" s="1"/>
      <c r="S2495" s="1" t="str">
        <f aca="false">IF(E2495=F2495,"","NOT EQUAL")</f>
        <v/>
      </c>
      <c r="T2495" s="1" t="str">
        <f aca="false">IF(ISNA(VLOOKUP(P2495,'NEW XEQM.c'!D:D,1,0)),"--",VLOOKUP(P2495,'NEW XEQM.c'!D:G,3,0))</f>
        <v>--</v>
      </c>
      <c r="W2495" s="0" t="e">
        <f aca="false">SUBSTITUTE(IF(AND(T2495="--",FIND("STD",E2495),FIND("fn",C2495)&gt;0,FIND("ITM_",P2495),I2495="CAT_FNCT"),E2495,""),"""","")</f>
        <v>#VALUE!</v>
      </c>
    </row>
    <row r="2496" customFormat="false" ht="15.75" hidden="false" customHeight="false" outlineLevel="0" collapsed="false">
      <c r="I2496" s="8"/>
      <c r="N2496" s="28"/>
      <c r="R2496" s="1"/>
      <c r="S2496" s="1" t="str">
        <f aca="false">IF(E2496=F2496,"","NOT EQUAL")</f>
        <v/>
      </c>
      <c r="T2496" s="1" t="str">
        <f aca="false">IF(ISNA(VLOOKUP(P2496,'NEW XEQM.c'!D:D,1,0)),"--",VLOOKUP(P2496,'NEW XEQM.c'!D:G,3,0))</f>
        <v>--</v>
      </c>
      <c r="W2496" s="0" t="e">
        <f aca="false">SUBSTITUTE(IF(AND(T2496="--",FIND("STD",E2496),FIND("fn",C2496)&gt;0,FIND("ITM_",P2496),I2496="CAT_FNCT"),E2496,""),"""","")</f>
        <v>#VALUE!</v>
      </c>
    </row>
    <row r="2497" customFormat="false" ht="15.75" hidden="false" customHeight="false" outlineLevel="0" collapsed="false">
      <c r="I2497" s="8"/>
      <c r="N2497" s="28"/>
      <c r="R2497" s="1"/>
      <c r="S2497" s="1" t="str">
        <f aca="false">IF(E2497=F2497,"","NOT EQUAL")</f>
        <v/>
      </c>
      <c r="T2497" s="1" t="str">
        <f aca="false">IF(ISNA(VLOOKUP(P2497,'NEW XEQM.c'!D:D,1,0)),"--",VLOOKUP(P2497,'NEW XEQM.c'!D:G,3,0))</f>
        <v>--</v>
      </c>
      <c r="W2497" s="0" t="e">
        <f aca="false">SUBSTITUTE(IF(AND(T2497="--",FIND("STD",E2497),FIND("fn",C2497)&gt;0,FIND("ITM_",P2497),I2497="CAT_FNCT"),E2497,""),"""","")</f>
        <v>#VALUE!</v>
      </c>
    </row>
    <row r="2498" customFormat="false" ht="15.75" hidden="false" customHeight="false" outlineLevel="0" collapsed="false">
      <c r="I2498" s="8"/>
      <c r="N2498" s="28"/>
      <c r="R2498" s="1"/>
      <c r="S2498" s="1" t="str">
        <f aca="false">IF(E2498=F2498,"","NOT EQUAL")</f>
        <v/>
      </c>
      <c r="T2498" s="1" t="str">
        <f aca="false">IF(ISNA(VLOOKUP(P2498,'NEW XEQM.c'!D:D,1,0)),"--",VLOOKUP(P2498,'NEW XEQM.c'!D:G,3,0))</f>
        <v>--</v>
      </c>
      <c r="W2498" s="0" t="e">
        <f aca="false">SUBSTITUTE(IF(AND(T2498="--",FIND("STD",E2498),FIND("fn",C2498)&gt;0,FIND("ITM_",P2498),I2498="CAT_FNCT"),E2498,""),"""","")</f>
        <v>#VALUE!</v>
      </c>
    </row>
    <row r="2499" customFormat="false" ht="15.75" hidden="false" customHeight="false" outlineLevel="0" collapsed="false">
      <c r="I2499" s="8"/>
      <c r="N2499" s="28"/>
      <c r="R2499" s="1"/>
      <c r="S2499" s="1" t="str">
        <f aca="false">IF(E2499=F2499,"","NOT EQUAL")</f>
        <v/>
      </c>
      <c r="T2499" s="1" t="str">
        <f aca="false">IF(ISNA(VLOOKUP(P2499,'NEW XEQM.c'!D:D,1,0)),"--",VLOOKUP(P2499,'NEW XEQM.c'!D:G,3,0))</f>
        <v>--</v>
      </c>
      <c r="W2499" s="0" t="e">
        <f aca="false">SUBSTITUTE(IF(AND(T2499="--",FIND("STD",E2499),FIND("fn",C2499)&gt;0,FIND("ITM_",P2499),I2499="CAT_FNCT"),E2499,""),"""","")</f>
        <v>#VALUE!</v>
      </c>
    </row>
    <row r="2500" customFormat="false" ht="15.75" hidden="false" customHeight="false" outlineLevel="0" collapsed="false">
      <c r="I2500" s="8"/>
      <c r="N2500" s="28"/>
      <c r="R2500" s="1"/>
      <c r="S2500" s="1" t="str">
        <f aca="false">IF(E2500=F2500,"","NOT EQUAL")</f>
        <v/>
      </c>
      <c r="T2500" s="1" t="str">
        <f aca="false">IF(ISNA(VLOOKUP(P2500,'NEW XEQM.c'!D:D,1,0)),"--",VLOOKUP(P2500,'NEW XEQM.c'!D:G,3,0))</f>
        <v>--</v>
      </c>
      <c r="W2500" s="0" t="e">
        <f aca="false">SUBSTITUTE(IF(AND(T2500="--",FIND("STD",E2500),FIND("fn",C2500)&gt;0,FIND("ITM_",P2500),I2500="CAT_FNCT"),E2500,""),"""","")</f>
        <v>#VALUE!</v>
      </c>
    </row>
    <row r="2501" customFormat="false" ht="15.75" hidden="false" customHeight="false" outlineLevel="0" collapsed="false">
      <c r="I2501" s="8"/>
      <c r="N2501" s="28"/>
      <c r="R2501" s="1"/>
      <c r="S2501" s="1" t="str">
        <f aca="false">IF(E2501=F2501,"","NOT EQUAL")</f>
        <v/>
      </c>
      <c r="T2501" s="1" t="str">
        <f aca="false">IF(ISNA(VLOOKUP(P2501,'NEW XEQM.c'!D:D,1,0)),"--",VLOOKUP(P2501,'NEW XEQM.c'!D:G,3,0))</f>
        <v>--</v>
      </c>
      <c r="W2501" s="0" t="e">
        <f aca="false">SUBSTITUTE(IF(AND(T2501="--",FIND("STD",E2501),FIND("fn",C2501)&gt;0,FIND("ITM_",P2501),I2501="CAT_FNCT"),E2501,""),"""","")</f>
        <v>#VALUE!</v>
      </c>
    </row>
    <row r="2502" customFormat="false" ht="15.75" hidden="false" customHeight="false" outlineLevel="0" collapsed="false">
      <c r="I2502" s="8"/>
      <c r="N2502" s="28"/>
      <c r="R2502" s="1"/>
      <c r="S2502" s="1" t="str">
        <f aca="false">IF(E2502=F2502,"","NOT EQUAL")</f>
        <v/>
      </c>
      <c r="T2502" s="1" t="str">
        <f aca="false">IF(ISNA(VLOOKUP(P2502,'NEW XEQM.c'!D:D,1,0)),"--",VLOOKUP(P2502,'NEW XEQM.c'!D:G,3,0))</f>
        <v>--</v>
      </c>
      <c r="W2502" s="0" t="e">
        <f aca="false">SUBSTITUTE(IF(AND(T2502="--",FIND("STD",E2502),FIND("fn",C2502)&gt;0,FIND("ITM_",P2502),I2502="CAT_FNCT"),E2502,""),"""","")</f>
        <v>#VALUE!</v>
      </c>
    </row>
    <row r="2503" customFormat="false" ht="15.75" hidden="false" customHeight="false" outlineLevel="0" collapsed="false">
      <c r="I2503" s="8"/>
      <c r="N2503" s="28"/>
      <c r="R2503" s="1"/>
      <c r="S2503" s="1" t="str">
        <f aca="false">IF(E2503=F2503,"","NOT EQUAL")</f>
        <v/>
      </c>
      <c r="T2503" s="1" t="str">
        <f aca="false">IF(ISNA(VLOOKUP(P2503,'NEW XEQM.c'!D:D,1,0)),"--",VLOOKUP(P2503,'NEW XEQM.c'!D:G,3,0))</f>
        <v>--</v>
      </c>
      <c r="W2503" s="0" t="e">
        <f aca="false">SUBSTITUTE(IF(AND(T2503="--",FIND("STD",E2503),FIND("fn",C2503)&gt;0,FIND("ITM_",P2503),I2503="CAT_FNCT"),E2503,""),"""","")</f>
        <v>#VALUE!</v>
      </c>
    </row>
    <row r="2504" customFormat="false" ht="15.75" hidden="false" customHeight="false" outlineLevel="0" collapsed="false">
      <c r="I2504" s="8"/>
      <c r="N2504" s="28"/>
      <c r="R2504" s="1"/>
      <c r="S2504" s="1" t="str">
        <f aca="false">IF(E2504=F2504,"","NOT EQUAL")</f>
        <v/>
      </c>
      <c r="T2504" s="1" t="str">
        <f aca="false">IF(ISNA(VLOOKUP(P2504,'NEW XEQM.c'!D:D,1,0)),"--",VLOOKUP(P2504,'NEW XEQM.c'!D:G,3,0))</f>
        <v>--</v>
      </c>
      <c r="W2504" s="0" t="e">
        <f aca="false">SUBSTITUTE(IF(AND(T2504="--",FIND("STD",E2504),FIND("fn",C2504)&gt;0,FIND("ITM_",P2504),I2504="CAT_FNCT"),E2504,""),"""","")</f>
        <v>#VALUE!</v>
      </c>
    </row>
    <row r="2505" customFormat="false" ht="15.75" hidden="false" customHeight="false" outlineLevel="0" collapsed="false">
      <c r="I2505" s="8"/>
      <c r="N2505" s="28"/>
      <c r="R2505" s="1"/>
      <c r="S2505" s="1" t="str">
        <f aca="false">IF(E2505=F2505,"","NOT EQUAL")</f>
        <v/>
      </c>
      <c r="T2505" s="1" t="str">
        <f aca="false">IF(ISNA(VLOOKUP(P2505,'NEW XEQM.c'!D:D,1,0)),"--",VLOOKUP(P2505,'NEW XEQM.c'!D:G,3,0))</f>
        <v>--</v>
      </c>
      <c r="W2505" s="0" t="e">
        <f aca="false">SUBSTITUTE(IF(AND(T2505="--",FIND("STD",E2505),FIND("fn",C2505)&gt;0,FIND("ITM_",P2505),I2505="CAT_FNCT"),E2505,""),"""","")</f>
        <v>#VALUE!</v>
      </c>
    </row>
    <row r="2506" customFormat="false" ht="15.75" hidden="false" customHeight="false" outlineLevel="0" collapsed="false">
      <c r="I2506" s="8"/>
      <c r="N2506" s="28"/>
      <c r="R2506" s="1"/>
      <c r="S2506" s="1" t="str">
        <f aca="false">IF(E2506=F2506,"","NOT EQUAL")</f>
        <v/>
      </c>
      <c r="T2506" s="1" t="str">
        <f aca="false">IF(ISNA(VLOOKUP(P2506,'NEW XEQM.c'!D:D,1,0)),"--",VLOOKUP(P2506,'NEW XEQM.c'!D:G,3,0))</f>
        <v>--</v>
      </c>
      <c r="W2506" s="0" t="e">
        <f aca="false">SUBSTITUTE(IF(AND(T2506="--",FIND("STD",E2506),FIND("fn",C2506)&gt;0,FIND("ITM_",P2506),I2506="CAT_FNCT"),E2506,""),"""","")</f>
        <v>#VALUE!</v>
      </c>
    </row>
    <row r="2507" customFormat="false" ht="15.75" hidden="false" customHeight="false" outlineLevel="0" collapsed="false">
      <c r="I2507" s="8"/>
      <c r="N2507" s="28"/>
      <c r="R2507" s="1"/>
      <c r="S2507" s="1" t="str">
        <f aca="false">IF(E2507=F2507,"","NOT EQUAL")</f>
        <v/>
      </c>
      <c r="T2507" s="1" t="str">
        <f aca="false">IF(ISNA(VLOOKUP(P2507,'NEW XEQM.c'!D:D,1,0)),"--",VLOOKUP(P2507,'NEW XEQM.c'!D:G,3,0))</f>
        <v>--</v>
      </c>
      <c r="W2507" s="0" t="e">
        <f aca="false">SUBSTITUTE(IF(AND(T2507="--",FIND("STD",E2507),FIND("fn",C2507)&gt;0,FIND("ITM_",P2507),I2507="CAT_FNCT"),E2507,""),"""","")</f>
        <v>#VALUE!</v>
      </c>
    </row>
    <row r="2508" customFormat="false" ht="15.75" hidden="false" customHeight="false" outlineLevel="0" collapsed="false">
      <c r="I2508" s="8"/>
      <c r="N2508" s="28"/>
      <c r="R2508" s="1"/>
      <c r="S2508" s="1" t="str">
        <f aca="false">IF(E2508=F2508,"","NOT EQUAL")</f>
        <v/>
      </c>
      <c r="T2508" s="1" t="str">
        <f aca="false">IF(ISNA(VLOOKUP(P2508,'NEW XEQM.c'!D:D,1,0)),"--",VLOOKUP(P2508,'NEW XEQM.c'!D:G,3,0))</f>
        <v>--</v>
      </c>
      <c r="W2508" s="0" t="e">
        <f aca="false">SUBSTITUTE(IF(AND(T2508="--",FIND("STD",E2508),FIND("fn",C2508)&gt;0,FIND("ITM_",P2508),I2508="CAT_FNCT"),E2508,""),"""","")</f>
        <v>#VALUE!</v>
      </c>
    </row>
    <row r="2509" customFormat="false" ht="15.75" hidden="false" customHeight="false" outlineLevel="0" collapsed="false">
      <c r="I2509" s="8"/>
      <c r="N2509" s="28"/>
      <c r="R2509" s="1"/>
      <c r="S2509" s="1" t="str">
        <f aca="false">IF(E2509=F2509,"","NOT EQUAL")</f>
        <v/>
      </c>
      <c r="T2509" s="1" t="str">
        <f aca="false">IF(ISNA(VLOOKUP(P2509,'NEW XEQM.c'!D:D,1,0)),"--",VLOOKUP(P2509,'NEW XEQM.c'!D:G,3,0))</f>
        <v>--</v>
      </c>
      <c r="W2509" s="0" t="e">
        <f aca="false">SUBSTITUTE(IF(AND(T2509="--",FIND("STD",E2509),FIND("fn",C2509)&gt;0,FIND("ITM_",P2509),I2509="CAT_FNCT"),E2509,""),"""","")</f>
        <v>#VALUE!</v>
      </c>
    </row>
    <row r="2510" customFormat="false" ht="15.75" hidden="false" customHeight="false" outlineLevel="0" collapsed="false">
      <c r="I2510" s="8"/>
      <c r="N2510" s="28"/>
      <c r="R2510" s="1"/>
      <c r="S2510" s="1" t="str">
        <f aca="false">IF(E2510=F2510,"","NOT EQUAL")</f>
        <v/>
      </c>
      <c r="T2510" s="1" t="str">
        <f aca="false">IF(ISNA(VLOOKUP(P2510,'NEW XEQM.c'!D:D,1,0)),"--",VLOOKUP(P2510,'NEW XEQM.c'!D:G,3,0))</f>
        <v>--</v>
      </c>
      <c r="W2510" s="0" t="e">
        <f aca="false">SUBSTITUTE(IF(AND(T2510="--",FIND("STD",E2510),FIND("fn",C2510)&gt;0,FIND("ITM_",P2510),I2510="CAT_FNCT"),E2510,""),"""","")</f>
        <v>#VALUE!</v>
      </c>
    </row>
    <row r="2511" customFormat="false" ht="15.75" hidden="false" customHeight="false" outlineLevel="0" collapsed="false">
      <c r="I2511" s="8"/>
      <c r="N2511" s="28"/>
      <c r="R2511" s="1"/>
      <c r="S2511" s="1" t="str">
        <f aca="false">IF(E2511=F2511,"","NOT EQUAL")</f>
        <v/>
      </c>
      <c r="T2511" s="1" t="str">
        <f aca="false">IF(ISNA(VLOOKUP(P2511,'NEW XEQM.c'!D:D,1,0)),"--",VLOOKUP(P2511,'NEW XEQM.c'!D:G,3,0))</f>
        <v>--</v>
      </c>
      <c r="W2511" s="0" t="e">
        <f aca="false">SUBSTITUTE(IF(AND(T2511="--",FIND("STD",E2511),FIND("fn",C2511)&gt;0,FIND("ITM_",P2511),I2511="CAT_FNCT"),E2511,""),"""","")</f>
        <v>#VALUE!</v>
      </c>
    </row>
    <row r="2512" customFormat="false" ht="15.75" hidden="false" customHeight="false" outlineLevel="0" collapsed="false">
      <c r="I2512" s="8"/>
      <c r="N2512" s="28"/>
      <c r="R2512" s="1"/>
      <c r="S2512" s="1" t="str">
        <f aca="false">IF(E2512=F2512,"","NOT EQUAL")</f>
        <v/>
      </c>
      <c r="T2512" s="1" t="str">
        <f aca="false">IF(ISNA(VLOOKUP(P2512,'NEW XEQM.c'!D:D,1,0)),"--",VLOOKUP(P2512,'NEW XEQM.c'!D:G,3,0))</f>
        <v>--</v>
      </c>
      <c r="W2512" s="0" t="e">
        <f aca="false">SUBSTITUTE(IF(AND(T2512="--",FIND("STD",E2512),FIND("fn",C2512)&gt;0,FIND("ITM_",P2512),I2512="CAT_FNCT"),E2512,""),"""","")</f>
        <v>#VALUE!</v>
      </c>
    </row>
    <row r="2513" customFormat="false" ht="15.75" hidden="false" customHeight="false" outlineLevel="0" collapsed="false">
      <c r="I2513" s="8"/>
      <c r="N2513" s="28"/>
      <c r="R2513" s="1"/>
      <c r="S2513" s="1" t="str">
        <f aca="false">IF(E2513=F2513,"","NOT EQUAL")</f>
        <v/>
      </c>
      <c r="T2513" s="1" t="str">
        <f aca="false">IF(ISNA(VLOOKUP(P2513,'NEW XEQM.c'!D:D,1,0)),"--",VLOOKUP(P2513,'NEW XEQM.c'!D:G,3,0))</f>
        <v>--</v>
      </c>
      <c r="W2513" s="0" t="e">
        <f aca="false">SUBSTITUTE(IF(AND(T2513="--",FIND("STD",E2513),FIND("fn",C2513)&gt;0,FIND("ITM_",P2513),I2513="CAT_FNCT"),E2513,""),"""","")</f>
        <v>#VALUE!</v>
      </c>
    </row>
    <row r="2514" customFormat="false" ht="15.75" hidden="false" customHeight="false" outlineLevel="0" collapsed="false">
      <c r="I2514" s="8"/>
      <c r="N2514" s="28"/>
      <c r="R2514" s="1"/>
      <c r="S2514" s="1" t="str">
        <f aca="false">IF(E2514=F2514,"","NOT EQUAL")</f>
        <v/>
      </c>
      <c r="T2514" s="1" t="str">
        <f aca="false">IF(ISNA(VLOOKUP(P2514,'NEW XEQM.c'!D:D,1,0)),"--",VLOOKUP(P2514,'NEW XEQM.c'!D:G,3,0))</f>
        <v>--</v>
      </c>
      <c r="W2514" s="0" t="e">
        <f aca="false">SUBSTITUTE(IF(AND(T2514="--",FIND("STD",E2514),FIND("fn",C2514)&gt;0,FIND("ITM_",P2514),I2514="CAT_FNCT"),E2514,""),"""","")</f>
        <v>#VALUE!</v>
      </c>
    </row>
    <row r="2515" customFormat="false" ht="15.75" hidden="false" customHeight="false" outlineLevel="0" collapsed="false">
      <c r="I2515" s="8"/>
      <c r="N2515" s="28"/>
      <c r="R2515" s="1"/>
      <c r="S2515" s="1" t="str">
        <f aca="false">IF(E2515=F2515,"","NOT EQUAL")</f>
        <v/>
      </c>
      <c r="T2515" s="1" t="str">
        <f aca="false">IF(ISNA(VLOOKUP(P2515,'NEW XEQM.c'!D:D,1,0)),"--",VLOOKUP(P2515,'NEW XEQM.c'!D:G,3,0))</f>
        <v>--</v>
      </c>
      <c r="W2515" s="0" t="e">
        <f aca="false">SUBSTITUTE(IF(AND(T2515="--",FIND("STD",E2515),FIND("fn",C2515)&gt;0,FIND("ITM_",P2515),I2515="CAT_FNCT"),E2515,""),"""","")</f>
        <v>#VALUE!</v>
      </c>
    </row>
    <row r="2516" customFormat="false" ht="15.75" hidden="false" customHeight="false" outlineLevel="0" collapsed="false">
      <c r="I2516" s="8"/>
      <c r="N2516" s="28"/>
      <c r="R2516" s="1"/>
      <c r="S2516" s="1" t="str">
        <f aca="false">IF(E2516=F2516,"","NOT EQUAL")</f>
        <v/>
      </c>
      <c r="T2516" s="1" t="str">
        <f aca="false">IF(ISNA(VLOOKUP(P2516,'NEW XEQM.c'!D:D,1,0)),"--",VLOOKUP(P2516,'NEW XEQM.c'!D:G,3,0))</f>
        <v>--</v>
      </c>
      <c r="W2516" s="0" t="e">
        <f aca="false">SUBSTITUTE(IF(AND(T2516="--",FIND("STD",E2516),FIND("fn",C2516)&gt;0,FIND("ITM_",P2516),I2516="CAT_FNCT"),E2516,""),"""","")</f>
        <v>#VALUE!</v>
      </c>
    </row>
    <row r="2517" customFormat="false" ht="15.75" hidden="false" customHeight="false" outlineLevel="0" collapsed="false">
      <c r="I2517" s="8"/>
      <c r="N2517" s="28"/>
      <c r="R2517" s="1"/>
      <c r="S2517" s="1" t="str">
        <f aca="false">IF(E2517=F2517,"","NOT EQUAL")</f>
        <v/>
      </c>
      <c r="T2517" s="1" t="str">
        <f aca="false">IF(ISNA(VLOOKUP(P2517,'NEW XEQM.c'!D:D,1,0)),"--",VLOOKUP(P2517,'NEW XEQM.c'!D:G,3,0))</f>
        <v>--</v>
      </c>
      <c r="W2517" s="0" t="e">
        <f aca="false">SUBSTITUTE(IF(AND(T2517="--",FIND("STD",E2517),FIND("fn",C2517)&gt;0,FIND("ITM_",P2517),I2517="CAT_FNCT"),E2517,""),"""","")</f>
        <v>#VALUE!</v>
      </c>
    </row>
    <row r="2518" customFormat="false" ht="15.75" hidden="false" customHeight="false" outlineLevel="0" collapsed="false">
      <c r="I2518" s="8"/>
      <c r="N2518" s="28"/>
      <c r="R2518" s="1"/>
      <c r="S2518" s="1" t="str">
        <f aca="false">IF(E2518=F2518,"","NOT EQUAL")</f>
        <v/>
      </c>
      <c r="T2518" s="1" t="str">
        <f aca="false">IF(ISNA(VLOOKUP(P2518,'NEW XEQM.c'!D:D,1,0)),"--",VLOOKUP(P2518,'NEW XEQM.c'!D:G,3,0))</f>
        <v>--</v>
      </c>
      <c r="W2518" s="0" t="e">
        <f aca="false">SUBSTITUTE(IF(AND(T2518="--",FIND("STD",E2518),FIND("fn",C2518)&gt;0,FIND("ITM_",P2518),I2518="CAT_FNCT"),E2518,""),"""","")</f>
        <v>#VALUE!</v>
      </c>
    </row>
    <row r="2519" customFormat="false" ht="15.75" hidden="false" customHeight="false" outlineLevel="0" collapsed="false">
      <c r="W2519" s="0" t="e">
        <f aca="false">SUBSTITUTE(IF(AND(T2519="--",FIND("STD",E2519),FIND("fn",C2519)&gt;0,FIND("ITM_",P2519),I2519="CAT_FNCT"),E2519,""),"""","")</f>
        <v>#VALUE!</v>
      </c>
    </row>
    <row r="2520" customFormat="false" ht="15.75" hidden="false" customHeight="false" outlineLevel="0" collapsed="false">
      <c r="W2520" s="0" t="e">
        <f aca="false">SUBSTITUTE(IF(AND(T2520="--",FIND("STD",E2520),FIND("fn",C2520)&gt;0,FIND("ITM_",P2520),I2520="CAT_FNCT"),E2520,""),"""","")</f>
        <v>#VALUE!</v>
      </c>
    </row>
    <row r="2521" customFormat="false" ht="15.75" hidden="false" customHeight="false" outlineLevel="0" collapsed="false">
      <c r="W2521" s="0" t="e">
        <f aca="false">SUBSTITUTE(IF(AND(T2521="--",FIND("STD",E2521),FIND("fn",C2521)&gt;0,FIND("ITM_",P2521),I2521="CAT_FNCT"),E2521,""),"""","")</f>
        <v>#VALUE!</v>
      </c>
    </row>
    <row r="2522" customFormat="false" ht="15.75" hidden="false" customHeight="false" outlineLevel="0" collapsed="false">
      <c r="W2522" s="0" t="e">
        <f aca="false">SUBSTITUTE(IF(AND(T2522="--",FIND("STD",E2522),FIND("fn",C2522)&gt;0,FIND("ITM_",P2522),I2522="CAT_FNCT"),E2522,""),"""","")</f>
        <v>#VALUE!</v>
      </c>
    </row>
    <row r="2523" customFormat="false" ht="15.75" hidden="false" customHeight="false" outlineLevel="0" collapsed="false"/>
    <row r="2524" customFormat="false" ht="15.75" hidden="false" customHeight="false" outlineLevel="0" collapsed="false"/>
    <row r="2525" customFormat="false" ht="15.75" hidden="false" customHeight="false" outlineLevel="0" collapsed="false"/>
    <row r="2526" customFormat="false" ht="15.75" hidden="false" customHeight="false" outlineLevel="0" collapsed="false"/>
    <row r="2527" customFormat="false" ht="15.75" hidden="false" customHeight="false" outlineLevel="0" collapsed="false"/>
    <row r="2528" customFormat="false" ht="15.75" hidden="false" customHeight="false" outlineLevel="0" collapsed="false"/>
  </sheetData>
  <autoFilter ref="A3:U2283"/>
  <conditionalFormatting sqref="B1227:B1048576 B1:B1225">
    <cfRule type="cellIs" priority="2" operator="greaterThanOrEqual" aboveAverage="0" equalAverage="0" bottom="0" percent="0" rank="0" text="" dxfId="35">
      <formula>$B$1840</formula>
    </cfRule>
  </conditionalFormatting>
  <conditionalFormatting sqref="J1837:L1911 J1914:L2009 J2011:L2149 J2153:L2188 J2193:L2207 J2211:L2212 J2237:L2240 J2242:L2249 J2270:L2274 J2276:L1048576 J1799:J1836">
    <cfRule type="containsText" priority="3" operator="containsText" aboveAverage="0" equalAverage="0" bottom="0" percent="0" rank="0" text="DISABLED" dxfId="36">
      <formula>NOT(ISERROR(SEARCH("DISABLED",J1799)))</formula>
    </cfRule>
  </conditionalFormatting>
  <conditionalFormatting sqref="J2269:K2269">
    <cfRule type="containsText" priority="4" operator="containsText" aboveAverage="0" equalAverage="0" bottom="0" percent="0" rank="0" text="DISABLED" dxfId="37">
      <formula>NOT(ISERROR(SEARCH("DISABLED",J2269)))</formula>
    </cfRule>
  </conditionalFormatting>
  <conditionalFormatting sqref="J1:L1799">
    <cfRule type="containsText" priority="5" operator="containsText" aboveAverage="0" equalAverage="0" bottom="0" percent="0" rank="0" text="DISABLED" dxfId="38">
      <formula>NOT(ISERROR(SEARCH("DISABLED",J1)))</formula>
    </cfRule>
  </conditionalFormatting>
  <conditionalFormatting sqref="J1:L1048576">
    <cfRule type="containsText" priority="6" operator="containsText" aboveAverage="0" equalAverage="0" bottom="0" percent="0" rank="0" text="ENABLED" dxfId="39">
      <formula>NOT(ISERROR(SEARCH("ENABLED",J1)))</formula>
    </cfRule>
  </conditionalFormatting>
  <conditionalFormatting sqref="J1912:L1913">
    <cfRule type="containsText" priority="7" operator="containsText" aboveAverage="0" equalAverage="0" bottom="0" percent="0" rank="0" text="DISABLED" dxfId="40">
      <formula>NOT(ISERROR(SEARCH("DISABLED",J1912)))</formula>
    </cfRule>
  </conditionalFormatting>
  <conditionalFormatting sqref="J2010:L2010">
    <cfRule type="containsText" priority="8" operator="containsText" aboveAverage="0" equalAverage="0" bottom="0" percent="0" rank="0" text="DISABLED" dxfId="41">
      <formula>NOT(ISERROR(SEARCH("DISABLED",J2010)))</formula>
    </cfRule>
  </conditionalFormatting>
  <conditionalFormatting sqref="J2150:L2152">
    <cfRule type="containsText" priority="9" operator="containsText" aboveAverage="0" equalAverage="0" bottom="0" percent="0" rank="0" text="DISABLED" dxfId="42">
      <formula>NOT(ISERROR(SEARCH("DISABLED",J2150)))</formula>
    </cfRule>
  </conditionalFormatting>
  <conditionalFormatting sqref="J2189:L2192">
    <cfRule type="containsText" priority="10" operator="containsText" aboveAverage="0" equalAverage="0" bottom="0" percent="0" rank="0" text="DISABLED" dxfId="43">
      <formula>NOT(ISERROR(SEARCH("DISABLED",J2189)))</formula>
    </cfRule>
  </conditionalFormatting>
  <conditionalFormatting sqref="J2194:L2204">
    <cfRule type="containsText" priority="11" operator="containsText" aboveAverage="0" equalAverage="0" bottom="0" percent="0" rank="0" text="DISABLED" dxfId="44">
      <formula>NOT(ISERROR(SEARCH("DISABLED",J2194)))</formula>
    </cfRule>
  </conditionalFormatting>
  <conditionalFormatting sqref="J2208:L2210">
    <cfRule type="containsText" priority="12" operator="containsText" aboveAverage="0" equalAverage="0" bottom="0" percent="0" rank="0" text="DISABLED" dxfId="45">
      <formula>NOT(ISERROR(SEARCH("DISABLED",J2208)))</formula>
    </cfRule>
  </conditionalFormatting>
  <conditionalFormatting sqref="J2213:L2236">
    <cfRule type="containsText" priority="13" operator="containsText" aboveAverage="0" equalAverage="0" bottom="0" percent="0" rank="0" text="DISABLED" dxfId="46">
      <formula>NOT(ISERROR(SEARCH("DISABLED",J2213)))</formula>
    </cfRule>
  </conditionalFormatting>
  <conditionalFormatting sqref="J2241:L2241">
    <cfRule type="containsText" priority="14" operator="containsText" aboveAverage="0" equalAverage="0" bottom="0" percent="0" rank="0" text="DISABLED" dxfId="47">
      <formula>NOT(ISERROR(SEARCH("DISABLED",J2241)))</formula>
    </cfRule>
  </conditionalFormatting>
  <conditionalFormatting sqref="J2250:L2269">
    <cfRule type="containsText" priority="15" operator="containsText" aboveAverage="0" equalAverage="0" bottom="0" percent="0" rank="0" text="DISABLED" dxfId="48">
      <formula>NOT(ISERROR(SEARCH("DISABLED",J2250)))</formula>
    </cfRule>
  </conditionalFormatting>
  <conditionalFormatting sqref="K1800:L1836">
    <cfRule type="containsText" priority="16" operator="containsText" aboveAverage="0" equalAverage="0" bottom="0" percent="0" rank="0" text="DISABLED" dxfId="49">
      <formula>NOT(ISERROR(SEARCH("DISABLED",K1800)))</formula>
    </cfRule>
  </conditionalFormatting>
  <conditionalFormatting sqref="N1:N1048576">
    <cfRule type="containsText" priority="17" operator="containsText" aboveAverage="0" equalAverage="0" bottom="0" percent="0" rank="0" text="DISABLED" dxfId="50">
      <formula>NOT(ISERROR(SEARCH("DISABLED",N1)))</formula>
    </cfRule>
    <cfRule type="containsText" priority="18" operator="containsText" aboveAverage="0" equalAverage="0" bottom="0" percent="0" rank="0" text="ENABLED" dxfId="51">
      <formula>NOT(ISERROR(SEARCH("ENABLED",N1)))</formula>
    </cfRule>
  </conditionalFormatting>
  <conditionalFormatting sqref="N246 N248 N250 N252 N254:N264 N266 N268:N272 N275 N278 N280 N282 N284 N286:N296 N298 N300:N308 N310 N312 N314 N316 N319 N322:N323 N325:N326 N328 N330 N332:N336 N338 N340:N346 N348:N349 N351:N356 N358 N360:N362 N364:N365 N367:N370 N372:N373 N375:N376 N378 N382:N394 N396 N398:N403">
    <cfRule type="expression" priority="19" aboveAverage="0" equalAverage="0" bottom="0" percent="0" rank="0" text="" dxfId="52">
      <formula>I246=N246</formula>
    </cfRule>
  </conditionalFormatting>
  <conditionalFormatting sqref="N2130:N2147">
    <cfRule type="expression" priority="20" aboveAverage="0" equalAverage="0" bottom="0" percent="0" rank="0" text="" dxfId="53">
      <formula>I2130=N2130</formula>
    </cfRule>
  </conditionalFormatting>
  <conditionalFormatting sqref="N2213:N2236">
    <cfRule type="expression" priority="21" aboveAverage="0" equalAverage="0" bottom="0" percent="0" rank="0" text="" dxfId="54">
      <formula>I2213=N2213</formula>
    </cfRule>
  </conditionalFormatting>
  <conditionalFormatting sqref="N2250:N2267">
    <cfRule type="expression" priority="22" aboveAverage="0" equalAverage="0" bottom="0" percent="0" rank="0" text="" dxfId="55">
      <formula>I2250=N2250</formula>
    </cfRule>
  </conditionalFormatting>
  <conditionalFormatting sqref="O66:P66 O91 O94 O732 O895:P895">
    <cfRule type="containsText" priority="23" operator="containsText" aboveAverage="0" equalAverage="0" bottom="0" percent="0" rank="0" text="DISABLED" dxfId="56">
      <formula>NOT(ISERROR(SEARCH("DISABLED",O66)))</formula>
    </cfRule>
    <cfRule type="containsText" priority="24" operator="containsText" aboveAverage="0" equalAverage="0" bottom="0" percent="0" rank="0" text="ENABLED" dxfId="57">
      <formula>NOT(ISERROR(SEARCH("ENABLED",O66)))</formula>
    </cfRule>
  </conditionalFormatting>
  <conditionalFormatting sqref="J2275:L2275">
    <cfRule type="containsText" priority="25" operator="containsText" aboveAverage="0" equalAverage="0" bottom="0" percent="0" rank="0" text="DISABLED" dxfId="58">
      <formula>NOT(ISERROR(SEARCH("DISABLED",J2275)))</formula>
    </cfRule>
  </conditionalFormatting>
  <conditionalFormatting sqref="B1226">
    <cfRule type="cellIs" priority="26" operator="greaterThanOrEqual" aboveAverage="0" equalAverage="0" bottom="0" percent="0" rank="0" text="" dxfId="35">
      <formula>$B$1839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676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815" activeCellId="0" sqref="A1815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262" width="13.11"/>
    <col collapsed="false" customWidth="true" hidden="false" outlineLevel="0" max="8" min="3" style="0" width="3.16"/>
  </cols>
  <sheetData>
    <row r="1" customFormat="false" ht="15.75" hidden="true" customHeight="false" outlineLevel="0" collapsed="false"/>
    <row r="2" customFormat="false" ht="15.75" hidden="true" customHeight="false" outlineLevel="0" collapsed="false"/>
    <row r="3" customFormat="false" ht="15.75" hidden="false" customHeight="false" outlineLevel="0" collapsed="false">
      <c r="A3" s="263" t="str">
        <f aca="false">IF(AND(OR(SOURCE!A3="",ISBLANK(SOURCE!A3)),SOURCE!B3&gt;0),IF(ISBLANK(SOURCE!C3),"",SOURCE!C3),
IF(SOURCE!B3&lt;0,VLOOKUP(SOURCE!B3,lookups!A$1:B$25,2,0),
  IF(ISBLANK(SOURCE!B3),
    "",
    "/* "&amp;TEXT(SOURCE!B3,"???0")&amp;" *"&amp;
      SOURCE!C3&amp;", "&amp; IF(lookups!$E$2-LEN(SOURCE!C3) &gt;= 0, REPT(" ",lookups!$E$2-LEN(SOURCE!C3)), "")&amp;
      SOURCE!D3&amp;", "&amp; IF(lookups!$F$2-LEN(SOURCE!D3) &gt;= 0, REPT(" ",lookups!$F$2-LEN(SOURCE!D3)), "")&amp;
      SOURCE!E3&amp;", "&amp; IF(lookups!$G$2-LEN(SOURCE!E3) &gt;=0, REPT(" ",lookups!$G$2-LEN(SOURCE!E3)), "")&amp;
      SOURCE!F3&amp;", "&amp; IF(lookups!$H$2-LEN(SOURCE!F3) &gt;= 0, REPT(" ",lookups!$H$2-LEN(SOURCE!F3)+2), "")&amp;"("&amp;
      SUBSTITUTE(TEXT(SOURCE!G3,"??0"),"  ","")&amp;" &lt;&lt; TAM_MAX_BITS) |"&amp; IF(lookups!$I$2-3 &gt;= 0, REPT(" ",MAX(1,lookups!$I$2-5+4+1-1-LEN(  IF(ISTEXT(SOURCE!H3),SOURCE!H3,  SUBSTITUTE(SUBSTITUTE(TEXT(SOURCE!H3,"????0"),"  ","")," ",""))   ))), "")&amp;
       IF(ISTEXT(SOURCE!H3),SOURCE!H3, SUBSTITUTE(SUBSTITUTE(TEXT(SOURCE!H3,"????0"),"  ","")," ",""))   &amp;","&amp; IF(lookups!$J$2-3 &gt;= 0, REPT(" ",lookups!$J$2-3-5), "")&amp;
      SOURCE!I3&amp;
" | "&amp; IF(lookups!$K$2-LEN(SOURCE!I3) &gt;= 0, REPT(" ",lookups!$K$2-LEN(SOURCE!I3)), "")&amp;
      SOURCE!J3&amp;      IF(lookups!$L$2-LEN(SOURCE!J3) &gt;= 0, REPT(" ",lookups!$L$2-LEN(SOURCE!J3)), "")&amp;
" | "&amp; IF(lookups!$K$2-LEN(SOURCE!I3) &gt;= 0, REPT(" ",lookups!$K$2-LEN(SOURCE!I3)), "")&amp;
      SOURCE!K3&amp;      IF(lookups!$L$2-LEN(SOURCE!K3) &gt;= 0, REPT(" ",lookups!$M$2-LEN(SOURCE!K3)), "")&amp;
" | "&amp; SOURCE!L3&amp;      IF(lookups!$O$2-LEN(SOURCE!L3) &gt;= 0, REPT(" ",lookups!$O$2-LEN(SOURCE!L3)), "")&amp;
" | "&amp; SOURCE!M3&amp;      IF(lookups!$P$2-LEN(SOURCE!M3) &gt;= 0, REPT(" ",lookups!$P$2-LEN(SOURCE!M3)), "")&amp;
      "},"&amp;IF(SOURCE!O3&lt;&gt;"",""&amp;SOURCE!O3,"")
 )
)
)</f>
        <v>/*    0 */  { itemToBeCoded,                NOPARAM,                     "",                                            "0000",                                        (0 &lt;&lt; TAM_MAX_BITS) |     0, CAT_NONE | SLS_UNCHANGED | US_UNCHANGED | EIM_DISABLED | PTP_NONE         }, // ITM_NULL</v>
      </c>
    </row>
    <row r="4" customFormat="false" ht="15.75" hidden="false" customHeight="false" outlineLevel="0" collapsed="false">
      <c r="A4" s="263" t="str">
        <f aca="false">IF(AND(OR(SOURCE!A4="",ISBLANK(SOURCE!A4)),SOURCE!B4&gt;0),IF(ISBLANK(SOURCE!C4),"",SOURCE!C4),
IF(SOURCE!B4&lt;0,VLOOKUP(SOURCE!B4,lookups!A$1:B$25,2,0),
  IF(ISBLANK(SOURCE!B4),
    "",
    "/* "&amp;TEXT(SOURCE!B4,"???0")&amp;" *"&amp;
      SOURCE!C4&amp;", "&amp; IF(lookups!$E$2-LEN(SOURCE!C4) &gt;= 0, REPT(" ",lookups!$E$2-LEN(SOURCE!C4)), "")&amp;
      SOURCE!D4&amp;", "&amp; IF(lookups!$F$2-LEN(SOURCE!D4) &gt;= 0, REPT(" ",lookups!$F$2-LEN(SOURCE!D4)), "")&amp;
      SOURCE!E4&amp;", "&amp; IF(lookups!$G$2-LEN(SOURCE!E4) &gt;=0, REPT(" ",lookups!$G$2-LEN(SOURCE!E4)), "")&amp;
      SOURCE!F4&amp;", "&amp; IF(lookups!$H$2-LEN(SOURCE!F4) &gt;= 0, REPT(" ",lookups!$H$2-LEN(SOURCE!F4)+2), "")&amp;"("&amp;
      SUBSTITUTE(TEXT(SOURCE!G4,"??0"),"  ","")&amp;" &lt;&lt; TAM_MAX_BITS) |"&amp; IF(lookups!$I$2-3 &gt;= 0, REPT(" ",MAX(1,lookups!$I$2-5+4+1-1-LEN(  IF(ISTEXT(SOURCE!H4),SOURCE!H4,  SUBSTITUTE(SUBSTITUTE(TEXT(SOURCE!H4,"????0"),"  ","")," ",""))   ))), "")&amp;
       IF(ISTEXT(SOURCE!H4),SOURCE!H4, SUBSTITUTE(SUBSTITUTE(TEXT(SOURCE!H4,"????0"),"  ","")," ",""))   &amp;","&amp; IF(lookups!$J$2-3 &gt;= 0, REPT(" ",lookups!$J$2-3-5), "")&amp;
      SOURCE!I4&amp;
" | "&amp; IF(lookups!$K$2-LEN(SOURCE!I4) &gt;= 0, REPT(" ",lookups!$K$2-LEN(SOURCE!I4)), "")&amp;
      SOURCE!J4&amp;      IF(lookups!$L$2-LEN(SOURCE!J4) &gt;= 0, REPT(" ",lookups!$L$2-LEN(SOURCE!J4)), "")&amp;
" | "&amp; IF(lookups!$K$2-LEN(SOURCE!I4) &gt;= 0, REPT(" ",lookups!$K$2-LEN(SOURCE!I4)), "")&amp;
      SOURCE!K4&amp;      IF(lookups!$L$2-LEN(SOURCE!K4) &gt;= 0, REPT(" ",lookups!$M$2-LEN(SOURCE!K4)), "")&amp;
" | "&amp; SOURCE!L4&amp;      IF(lookups!$O$2-LEN(SOURCE!L4) &gt;= 0, REPT(" ",lookups!$O$2-LEN(SOURCE!L4)), "")&amp;
" | "&amp; SOURCE!M4&amp;      IF(lookups!$P$2-LEN(SOURCE!M4) &gt;= 0, REPT(" ",lookups!$P$2-LEN(SOURCE!M4)), "")&amp;
      "},"&amp;IF(SOURCE!O4&lt;&gt;"",""&amp;SOURCE!O4,"")
 )
)
)</f>
        <v/>
      </c>
    </row>
    <row r="5" customFormat="false" ht="15.75" hidden="false" customHeight="false" outlineLevel="0" collapsed="false">
      <c r="A5" s="263" t="str">
        <f aca="false">IF(AND(OR(SOURCE!A5="",ISBLANK(SOURCE!A5)),SOURCE!B5&gt;0),IF(ISBLANK(SOURCE!C5),"",SOURCE!C5),
IF(SOURCE!B5&lt;0,VLOOKUP(SOURCE!B5,lookups!A$1:B$25,2,0),
  IF(ISBLANK(SOURCE!B5),
    "",
    "/* "&amp;TEXT(SOURCE!B5,"???0")&amp;" *"&amp;
      SOURCE!C5&amp;", "&amp; IF(lookups!$E$2-LEN(SOURCE!C5) &gt;= 0, REPT(" ",lookups!$E$2-LEN(SOURCE!C5)), "")&amp;
      SOURCE!D5&amp;", "&amp; IF(lookups!$F$2-LEN(SOURCE!D5) &gt;= 0, REPT(" ",lookups!$F$2-LEN(SOURCE!D5)), "")&amp;
      SOURCE!E5&amp;", "&amp; IF(lookups!$G$2-LEN(SOURCE!E5) &gt;=0, REPT(" ",lookups!$G$2-LEN(SOURCE!E5)), "")&amp;
      SOURCE!F5&amp;", "&amp; IF(lookups!$H$2-LEN(SOURCE!F5) &gt;= 0, REPT(" ",lookups!$H$2-LEN(SOURCE!F5)+2), "")&amp;"("&amp;
      SUBSTITUTE(TEXT(SOURCE!G5,"??0"),"  ","")&amp;" &lt;&lt; TAM_MAX_BITS) |"&amp; IF(lookups!$I$2-3 &gt;= 0, REPT(" ",MAX(1,lookups!$I$2-5+4+1-1-LEN(  IF(ISTEXT(SOURCE!H5),SOURCE!H5,  SUBSTITUTE(SUBSTITUTE(TEXT(SOURCE!H5,"????0"),"  ","")," ",""))   ))), "")&amp;
       IF(ISTEXT(SOURCE!H5),SOURCE!H5, SUBSTITUTE(SUBSTITUTE(TEXT(SOURCE!H5,"????0"),"  ","")," ",""))   &amp;","&amp; IF(lookups!$J$2-3 &gt;= 0, REPT(" ",lookups!$J$2-3-5), "")&amp;
      SOURCE!I5&amp;
" | "&amp; IF(lookups!$K$2-LEN(SOURCE!I5) &gt;= 0, REPT(" ",lookups!$K$2-LEN(SOURCE!I5)), "")&amp;
      SOURCE!J5&amp;      IF(lookups!$L$2-LEN(SOURCE!J5) &gt;= 0, REPT(" ",lookups!$L$2-LEN(SOURCE!J5)), "")&amp;
" | "&amp; IF(lookups!$K$2-LEN(SOURCE!I5) &gt;= 0, REPT(" ",lookups!$K$2-LEN(SOURCE!I5)), "")&amp;
      SOURCE!K5&amp;      IF(lookups!$L$2-LEN(SOURCE!K5) &gt;= 0, REPT(" ",lookups!$M$2-LEN(SOURCE!K5)), "")&amp;
" | "&amp; SOURCE!L5&amp;      IF(lookups!$O$2-LEN(SOURCE!L5) &gt;= 0, REPT(" ",lookups!$O$2-LEN(SOURCE!L5)), "")&amp;
" | "&amp; SOURCE!M5&amp;      IF(lookups!$P$2-LEN(SOURCE!M5) &gt;= 0, REPT(" ",lookups!$P$2-LEN(SOURCE!M5)), "")&amp;
      "},"&amp;IF(SOURCE!O5&lt;&gt;"",""&amp;SOURCE!O5,"")
 )
)
)</f>
        <v>// Items from 1 to 127 are 1 byte OP codes</v>
      </c>
    </row>
    <row r="6" customFormat="false" ht="15.75" hidden="false" customHeight="false" outlineLevel="0" collapsed="false">
      <c r="A6" s="263" t="str">
        <f aca="false">IF(AND(OR(SOURCE!A6="",ISBLANK(SOURCE!A6)),SOURCE!B6&gt;0),IF(ISBLANK(SOURCE!C6),"",SOURCE!C6),
IF(SOURCE!B6&lt;0,VLOOKUP(SOURCE!B6,lookups!A$1:B$25,2,0),
  IF(ISBLANK(SOURCE!B6),
    "",
    "/* "&amp;TEXT(SOURCE!B6,"???0")&amp;" *"&amp;
      SOURCE!C6&amp;", "&amp; IF(lookups!$E$2-LEN(SOURCE!C6) &gt;= 0, REPT(" ",lookups!$E$2-LEN(SOURCE!C6)), "")&amp;
      SOURCE!D6&amp;", "&amp; IF(lookups!$F$2-LEN(SOURCE!D6) &gt;= 0, REPT(" ",lookups!$F$2-LEN(SOURCE!D6)), "")&amp;
      SOURCE!E6&amp;", "&amp; IF(lookups!$G$2-LEN(SOURCE!E6) &gt;=0, REPT(" ",lookups!$G$2-LEN(SOURCE!E6)), "")&amp;
      SOURCE!F6&amp;", "&amp; IF(lookups!$H$2-LEN(SOURCE!F6) &gt;= 0, REPT(" ",lookups!$H$2-LEN(SOURCE!F6)+2), "")&amp;"("&amp;
      SUBSTITUTE(TEXT(SOURCE!G6,"??0"),"  ","")&amp;" &lt;&lt; TAM_MAX_BITS) |"&amp; IF(lookups!$I$2-3 &gt;= 0, REPT(" ",MAX(1,lookups!$I$2-5+4+1-1-LEN(  IF(ISTEXT(SOURCE!H6),SOURCE!H6,  SUBSTITUTE(SUBSTITUTE(TEXT(SOURCE!H6,"????0"),"  ","")," ",""))   ))), "")&amp;
       IF(ISTEXT(SOURCE!H6),SOURCE!H6, SUBSTITUTE(SUBSTITUTE(TEXT(SOURCE!H6,"????0"),"  ","")," ",""))   &amp;","&amp; IF(lookups!$J$2-3 &gt;= 0, REPT(" ",lookups!$J$2-3-5), "")&amp;
      SOURCE!I6&amp;
" | "&amp; IF(lookups!$K$2-LEN(SOURCE!I6) &gt;= 0, REPT(" ",lookups!$K$2-LEN(SOURCE!I6)), "")&amp;
      SOURCE!J6&amp;      IF(lookups!$L$2-LEN(SOURCE!J6) &gt;= 0, REPT(" ",lookups!$L$2-LEN(SOURCE!J6)), "")&amp;
" | "&amp; IF(lookups!$K$2-LEN(SOURCE!I6) &gt;= 0, REPT(" ",lookups!$K$2-LEN(SOURCE!I6)), "")&amp;
      SOURCE!K6&amp;      IF(lookups!$L$2-LEN(SOURCE!K6) &gt;= 0, REPT(" ",lookups!$M$2-LEN(SOURCE!K6)), "")&amp;
" | "&amp; SOURCE!L6&amp;      IF(lookups!$O$2-LEN(SOURCE!L6) &gt;= 0, REPT(" ",lookups!$O$2-LEN(SOURCE!L6)), "")&amp;
" | "&amp; SOURCE!M6&amp;      IF(lookups!$P$2-LEN(SOURCE!M6) &gt;= 0, REPT(" ",lookups!$P$2-LEN(SOURCE!M6)), "")&amp;
      "},"&amp;IF(SOURCE!O6&lt;&gt;"",""&amp;SOURCE!O6,"")
 )
)
)</f>
        <v>/*    1 */  { fnNop,                        TM_LABEL,                    "LBL",                                         "LBL",                                         (0 &lt;&lt; TAM_MAX_BITS) |    99, CAT_FNCT | SLS_ENABLED   | US_ENABLED   | EIM_DISABLED | PTP_DECLARE_LABEL},</v>
      </c>
    </row>
    <row r="7" customFormat="false" ht="15.75" hidden="false" customHeight="false" outlineLevel="0" collapsed="false">
      <c r="A7" s="263" t="str">
        <f aca="false">IF(AND(OR(SOURCE!A7="",ISBLANK(SOURCE!A7)),SOURCE!B7&gt;0),IF(ISBLANK(SOURCE!C7),"",SOURCE!C7),
IF(SOURCE!B7&lt;0,VLOOKUP(SOURCE!B7,lookups!A$1:B$25,2,0),
  IF(ISBLANK(SOURCE!B7),
    "",
    "/* "&amp;TEXT(SOURCE!B7,"???0")&amp;" *"&amp;
      SOURCE!C7&amp;", "&amp; IF(lookups!$E$2-LEN(SOURCE!C7) &gt;= 0, REPT(" ",lookups!$E$2-LEN(SOURCE!C7)), "")&amp;
      SOURCE!D7&amp;", "&amp; IF(lookups!$F$2-LEN(SOURCE!D7) &gt;= 0, REPT(" ",lookups!$F$2-LEN(SOURCE!D7)), "")&amp;
      SOURCE!E7&amp;", "&amp; IF(lookups!$G$2-LEN(SOURCE!E7) &gt;=0, REPT(" ",lookups!$G$2-LEN(SOURCE!E7)), "")&amp;
      SOURCE!F7&amp;", "&amp; IF(lookups!$H$2-LEN(SOURCE!F7) &gt;= 0, REPT(" ",lookups!$H$2-LEN(SOURCE!F7)+2), "")&amp;"("&amp;
      SUBSTITUTE(TEXT(SOURCE!G7,"??0"),"  ","")&amp;" &lt;&lt; TAM_MAX_BITS) |"&amp; IF(lookups!$I$2-3 &gt;= 0, REPT(" ",MAX(1,lookups!$I$2-5+4+1-1-LEN(  IF(ISTEXT(SOURCE!H7),SOURCE!H7,  SUBSTITUTE(SUBSTITUTE(TEXT(SOURCE!H7,"????0"),"  ","")," ",""))   ))), "")&amp;
       IF(ISTEXT(SOURCE!H7),SOURCE!H7, SUBSTITUTE(SUBSTITUTE(TEXT(SOURCE!H7,"????0"),"  ","")," ",""))   &amp;","&amp; IF(lookups!$J$2-3 &gt;= 0, REPT(" ",lookups!$J$2-3-5), "")&amp;
      SOURCE!I7&amp;
" | "&amp; IF(lookups!$K$2-LEN(SOURCE!I7) &gt;= 0, REPT(" ",lookups!$K$2-LEN(SOURCE!I7)), "")&amp;
      SOURCE!J7&amp;      IF(lookups!$L$2-LEN(SOURCE!J7) &gt;= 0, REPT(" ",lookups!$L$2-LEN(SOURCE!J7)), "")&amp;
" | "&amp; IF(lookups!$K$2-LEN(SOURCE!I7) &gt;= 0, REPT(" ",lookups!$K$2-LEN(SOURCE!I7)), "")&amp;
      SOURCE!K7&amp;      IF(lookups!$L$2-LEN(SOURCE!K7) &gt;= 0, REPT(" ",lookups!$M$2-LEN(SOURCE!K7)), "")&amp;
" | "&amp; SOURCE!L7&amp;      IF(lookups!$O$2-LEN(SOURCE!L7) &gt;= 0, REPT(" ",lookups!$O$2-LEN(SOURCE!L7)), "")&amp;
" | "&amp; SOURCE!M7&amp;      IF(lookups!$P$2-LEN(SOURCE!M7) &gt;= 0, REPT(" ",lookups!$P$2-LEN(SOURCE!M7)), "")&amp;
      "},"&amp;IF(SOURCE!O7&lt;&gt;"",""&amp;SOURCE!O7,"")
 )
)
)</f>
        <v>/*    2 */  { fnGoto,                       TM_LABEL,                    "GTO",                                         "GTO",                                         (0 &lt;&lt; TAM_MAX_BITS) |    99, CAT_FNCT | SLS_ENABLED   | US_ENABLED   | EIM_DISABLED | PTP_LABEL        },</v>
      </c>
    </row>
    <row r="8" customFormat="false" ht="15.75" hidden="false" customHeight="false" outlineLevel="0" collapsed="false">
      <c r="A8" s="263" t="str">
        <f aca="false">IF(AND(OR(SOURCE!A8="",ISBLANK(SOURCE!A8)),SOURCE!B8&gt;0),IF(ISBLANK(SOURCE!C8),"",SOURCE!C8),
IF(SOURCE!B8&lt;0,VLOOKUP(SOURCE!B8,lookups!A$1:B$25,2,0),
  IF(ISBLANK(SOURCE!B8),
    "",
    "/* "&amp;TEXT(SOURCE!B8,"???0")&amp;" *"&amp;
      SOURCE!C8&amp;", "&amp; IF(lookups!$E$2-LEN(SOURCE!C8) &gt;= 0, REPT(" ",lookups!$E$2-LEN(SOURCE!C8)), "")&amp;
      SOURCE!D8&amp;", "&amp; IF(lookups!$F$2-LEN(SOURCE!D8) &gt;= 0, REPT(" ",lookups!$F$2-LEN(SOURCE!D8)), "")&amp;
      SOURCE!E8&amp;", "&amp; IF(lookups!$G$2-LEN(SOURCE!E8) &gt;=0, REPT(" ",lookups!$G$2-LEN(SOURCE!E8)), "")&amp;
      SOURCE!F8&amp;", "&amp; IF(lookups!$H$2-LEN(SOURCE!F8) &gt;= 0, REPT(" ",lookups!$H$2-LEN(SOURCE!F8)+2), "")&amp;"("&amp;
      SUBSTITUTE(TEXT(SOURCE!G8,"??0"),"  ","")&amp;" &lt;&lt; TAM_MAX_BITS) |"&amp; IF(lookups!$I$2-3 &gt;= 0, REPT(" ",MAX(1,lookups!$I$2-5+4+1-1-LEN(  IF(ISTEXT(SOURCE!H8),SOURCE!H8,  SUBSTITUTE(SUBSTITUTE(TEXT(SOURCE!H8,"????0"),"  ","")," ",""))   ))), "")&amp;
       IF(ISTEXT(SOURCE!H8),SOURCE!H8, SUBSTITUTE(SUBSTITUTE(TEXT(SOURCE!H8,"????0"),"  ","")," ",""))   &amp;","&amp; IF(lookups!$J$2-3 &gt;= 0, REPT(" ",lookups!$J$2-3-5), "")&amp;
      SOURCE!I8&amp;
" | "&amp; IF(lookups!$K$2-LEN(SOURCE!I8) &gt;= 0, REPT(" ",lookups!$K$2-LEN(SOURCE!I8)), "")&amp;
      SOURCE!J8&amp;      IF(lookups!$L$2-LEN(SOURCE!J8) &gt;= 0, REPT(" ",lookups!$L$2-LEN(SOURCE!J8)), "")&amp;
" | "&amp; IF(lookups!$K$2-LEN(SOURCE!I8) &gt;= 0, REPT(" ",lookups!$K$2-LEN(SOURCE!I8)), "")&amp;
      SOURCE!K8&amp;      IF(lookups!$L$2-LEN(SOURCE!K8) &gt;= 0, REPT(" ",lookups!$M$2-LEN(SOURCE!K8)), "")&amp;
" | "&amp; SOURCE!L8&amp;      IF(lookups!$O$2-LEN(SOURCE!L8) &gt;= 0, REPT(" ",lookups!$O$2-LEN(SOURCE!L8)), "")&amp;
" | "&amp; SOURCE!M8&amp;      IF(lookups!$P$2-LEN(SOURCE!M8) &gt;= 0, REPT(" ",lookups!$P$2-LEN(SOURCE!M8)), "")&amp;
      "},"&amp;IF(SOURCE!O8&lt;&gt;"",""&amp;SOURCE!O8,"")
 )
)
)</f>
        <v>/*    3 */  { fnExecute,                    TM_LABEL,                    "XEQ",                                         "XEQ",                                         (0 &lt;&lt; TAM_MAX_BITS) |    99, CAT_FNCT | SLS_ENABLED   | US_ENABLED   | EIM_DISABLED | PTP_LABEL        },</v>
      </c>
    </row>
    <row r="9" customFormat="false" ht="15.75" hidden="false" customHeight="false" outlineLevel="0" collapsed="false">
      <c r="A9" s="263" t="str">
        <f aca="false">IF(AND(OR(SOURCE!A9="",ISBLANK(SOURCE!A9)),SOURCE!B9&gt;0),IF(ISBLANK(SOURCE!C9),"",SOURCE!C9),
IF(SOURCE!B9&lt;0,VLOOKUP(SOURCE!B9,lookups!A$1:B$25,2,0),
  IF(ISBLANK(SOURCE!B9),
    "",
    "/* "&amp;TEXT(SOURCE!B9,"???0")&amp;" *"&amp;
      SOURCE!C9&amp;", "&amp; IF(lookups!$E$2-LEN(SOURCE!C9) &gt;= 0, REPT(" ",lookups!$E$2-LEN(SOURCE!C9)), "")&amp;
      SOURCE!D9&amp;", "&amp; IF(lookups!$F$2-LEN(SOURCE!D9) &gt;= 0, REPT(" ",lookups!$F$2-LEN(SOURCE!D9)), "")&amp;
      SOURCE!E9&amp;", "&amp; IF(lookups!$G$2-LEN(SOURCE!E9) &gt;=0, REPT(" ",lookups!$G$2-LEN(SOURCE!E9)), "")&amp;
      SOURCE!F9&amp;", "&amp; IF(lookups!$H$2-LEN(SOURCE!F9) &gt;= 0, REPT(" ",lookups!$H$2-LEN(SOURCE!F9)+2), "")&amp;"("&amp;
      SUBSTITUTE(TEXT(SOURCE!G9,"??0"),"  ","")&amp;" &lt;&lt; TAM_MAX_BITS) |"&amp; IF(lookups!$I$2-3 &gt;= 0, REPT(" ",MAX(1,lookups!$I$2-5+4+1-1-LEN(  IF(ISTEXT(SOURCE!H9),SOURCE!H9,  SUBSTITUTE(SUBSTITUTE(TEXT(SOURCE!H9,"????0"),"  ","")," ",""))   ))), "")&amp;
       IF(ISTEXT(SOURCE!H9),SOURCE!H9, SUBSTITUTE(SUBSTITUTE(TEXT(SOURCE!H9,"????0"),"  ","")," ",""))   &amp;","&amp; IF(lookups!$J$2-3 &gt;= 0, REPT(" ",lookups!$J$2-3-5), "")&amp;
      SOURCE!I9&amp;
" | "&amp; IF(lookups!$K$2-LEN(SOURCE!I9) &gt;= 0, REPT(" ",lookups!$K$2-LEN(SOURCE!I9)), "")&amp;
      SOURCE!J9&amp;      IF(lookups!$L$2-LEN(SOURCE!J9) &gt;= 0, REPT(" ",lookups!$L$2-LEN(SOURCE!J9)), "")&amp;
" | "&amp; IF(lookups!$K$2-LEN(SOURCE!I9) &gt;= 0, REPT(" ",lookups!$K$2-LEN(SOURCE!I9)), "")&amp;
      SOURCE!K9&amp;      IF(lookups!$L$2-LEN(SOURCE!K9) &gt;= 0, REPT(" ",lookups!$M$2-LEN(SOURCE!K9)), "")&amp;
" | "&amp; SOURCE!L9&amp;      IF(lookups!$O$2-LEN(SOURCE!L9) &gt;= 0, REPT(" ",lookups!$O$2-LEN(SOURCE!L9)), "")&amp;
" | "&amp; SOURCE!M9&amp;      IF(lookups!$P$2-LEN(SOURCE!M9) &gt;= 0, REPT(" ",lookups!$P$2-LEN(SOURCE!M9)), "")&amp;
      "},"&amp;IF(SOURCE!O9&lt;&gt;"",""&amp;SOURCE!O9,"")
 )
)
)</f>
        <v>/*    4 */  { fnReturn,                     0,                           "RTN",                                         "RTN",                                         (0 &lt;&lt; TAM_MAX_BITS) |     0, CAT_FNCT | SLS_UNCHANGED | US_UNCHANGED | EIM_DISABLED | PTP_NONE         },</v>
      </c>
    </row>
    <row r="10" customFormat="false" ht="15.75" hidden="false" customHeight="false" outlineLevel="0" collapsed="false">
      <c r="A10" s="263" t="str">
        <f aca="false">IF(AND(OR(SOURCE!A10="",ISBLANK(SOURCE!A10)),SOURCE!B10&gt;0),IF(ISBLANK(SOURCE!C10),"",SOURCE!C10),
IF(SOURCE!B10&lt;0,VLOOKUP(SOURCE!B10,lookups!A$1:B$25,2,0),
  IF(ISBLANK(SOURCE!B10),
    "",
    "/* "&amp;TEXT(SOURCE!B10,"???0")&amp;" *"&amp;
      SOURCE!C10&amp;", "&amp; IF(lookups!$E$2-LEN(SOURCE!C10) &gt;= 0, REPT(" ",lookups!$E$2-LEN(SOURCE!C10)), "")&amp;
      SOURCE!D10&amp;", "&amp; IF(lookups!$F$2-LEN(SOURCE!D10) &gt;= 0, REPT(" ",lookups!$F$2-LEN(SOURCE!D10)), "")&amp;
      SOURCE!E10&amp;", "&amp; IF(lookups!$G$2-LEN(SOURCE!E10) &gt;=0, REPT(" ",lookups!$G$2-LEN(SOURCE!E10)), "")&amp;
      SOURCE!F10&amp;", "&amp; IF(lookups!$H$2-LEN(SOURCE!F10) &gt;= 0, REPT(" ",lookups!$H$2-LEN(SOURCE!F10)+2), "")&amp;"("&amp;
      SUBSTITUTE(TEXT(SOURCE!G10,"??0"),"  ","")&amp;" &lt;&lt; TAM_MAX_BITS) |"&amp; IF(lookups!$I$2-3 &gt;= 0, REPT(" ",MAX(1,lookups!$I$2-5+4+1-1-LEN(  IF(ISTEXT(SOURCE!H10),SOURCE!H10,  SUBSTITUTE(SUBSTITUTE(TEXT(SOURCE!H10,"????0"),"  ","")," ",""))   ))), "")&amp;
       IF(ISTEXT(SOURCE!H10),SOURCE!H10, SUBSTITUTE(SUBSTITUTE(TEXT(SOURCE!H10,"????0"),"  ","")," ",""))   &amp;","&amp; IF(lookups!$J$2-3 &gt;= 0, REPT(" ",lookups!$J$2-3-5), "")&amp;
      SOURCE!I10&amp;
" | "&amp; IF(lookups!$K$2-LEN(SOURCE!I10) &gt;= 0, REPT(" ",lookups!$K$2-LEN(SOURCE!I10)), "")&amp;
      SOURCE!J10&amp;      IF(lookups!$L$2-LEN(SOURCE!J10) &gt;= 0, REPT(" ",lookups!$L$2-LEN(SOURCE!J10)), "")&amp;
" | "&amp; IF(lookups!$K$2-LEN(SOURCE!I10) &gt;= 0, REPT(" ",lookups!$K$2-LEN(SOURCE!I10)), "")&amp;
      SOURCE!K10&amp;      IF(lookups!$L$2-LEN(SOURCE!K10) &gt;= 0, REPT(" ",lookups!$M$2-LEN(SOURCE!K10)), "")&amp;
" | "&amp; SOURCE!L10&amp;      IF(lookups!$O$2-LEN(SOURCE!L10) &gt;= 0, REPT(" ",lookups!$O$2-LEN(SOURCE!L10)), "")&amp;
" | "&amp; SOURCE!M10&amp;      IF(lookups!$P$2-LEN(SOURCE!M10) &gt;= 0, REPT(" ",lookups!$P$2-LEN(SOURCE!M10)), "")&amp;
      "},"&amp;IF(SOURCE!O10&lt;&gt;"",""&amp;SOURCE!O10,"")
 )
)
)</f>
        <v>/*    5 */  { fnIse,                        TM_REGISTER,                 "ISE",                                         "ISE",                                         (0 &lt;&lt; TAM_MAX_BITS) |    99, CAT_FNCT | SLS_ENABLED   | US_ENABLED   | EIM_DISABLED | PTP_REGISTER     },</v>
      </c>
    </row>
    <row r="11" customFormat="false" ht="15.75" hidden="false" customHeight="false" outlineLevel="0" collapsed="false">
      <c r="A11" s="263" t="str">
        <f aca="false">IF(AND(OR(SOURCE!A11="",ISBLANK(SOURCE!A11)),SOURCE!B11&gt;0),IF(ISBLANK(SOURCE!C11),"",SOURCE!C11),
IF(SOURCE!B11&lt;0,VLOOKUP(SOURCE!B11,lookups!A$1:B$25,2,0),
  IF(ISBLANK(SOURCE!B11),
    "",
    "/* "&amp;TEXT(SOURCE!B11,"???0")&amp;" *"&amp;
      SOURCE!C11&amp;", "&amp; IF(lookups!$E$2-LEN(SOURCE!C11) &gt;= 0, REPT(" ",lookups!$E$2-LEN(SOURCE!C11)), "")&amp;
      SOURCE!D11&amp;", "&amp; IF(lookups!$F$2-LEN(SOURCE!D11) &gt;= 0, REPT(" ",lookups!$F$2-LEN(SOURCE!D11)), "")&amp;
      SOURCE!E11&amp;", "&amp; IF(lookups!$G$2-LEN(SOURCE!E11) &gt;=0, REPT(" ",lookups!$G$2-LEN(SOURCE!E11)), "")&amp;
      SOURCE!F11&amp;", "&amp; IF(lookups!$H$2-LEN(SOURCE!F11) &gt;= 0, REPT(" ",lookups!$H$2-LEN(SOURCE!F11)+2), "")&amp;"("&amp;
      SUBSTITUTE(TEXT(SOURCE!G11,"??0"),"  ","")&amp;" &lt;&lt; TAM_MAX_BITS) |"&amp; IF(lookups!$I$2-3 &gt;= 0, REPT(" ",MAX(1,lookups!$I$2-5+4+1-1-LEN(  IF(ISTEXT(SOURCE!H11),SOURCE!H11,  SUBSTITUTE(SUBSTITUTE(TEXT(SOURCE!H11,"????0"),"  ","")," ",""))   ))), "")&amp;
       IF(ISTEXT(SOURCE!H11),SOURCE!H11, SUBSTITUTE(SUBSTITUTE(TEXT(SOURCE!H11,"????0"),"  ","")," ",""))   &amp;","&amp; IF(lookups!$J$2-3 &gt;= 0, REPT(" ",lookups!$J$2-3-5), "")&amp;
      SOURCE!I11&amp;
" | "&amp; IF(lookups!$K$2-LEN(SOURCE!I11) &gt;= 0, REPT(" ",lookups!$K$2-LEN(SOURCE!I11)), "")&amp;
      SOURCE!J11&amp;      IF(lookups!$L$2-LEN(SOURCE!J11) &gt;= 0, REPT(" ",lookups!$L$2-LEN(SOURCE!J11)), "")&amp;
" | "&amp; IF(lookups!$K$2-LEN(SOURCE!I11) &gt;= 0, REPT(" ",lookups!$K$2-LEN(SOURCE!I11)), "")&amp;
      SOURCE!K11&amp;      IF(lookups!$L$2-LEN(SOURCE!K11) &gt;= 0, REPT(" ",lookups!$M$2-LEN(SOURCE!K11)), "")&amp;
" | "&amp; SOURCE!L11&amp;      IF(lookups!$O$2-LEN(SOURCE!L11) &gt;= 0, REPT(" ",lookups!$O$2-LEN(SOURCE!L11)), "")&amp;
" | "&amp; SOURCE!M11&amp;      IF(lookups!$P$2-LEN(SOURCE!M11) &gt;= 0, REPT(" ",lookups!$P$2-LEN(SOURCE!M11)), "")&amp;
      "},"&amp;IF(SOURCE!O11&lt;&gt;"",""&amp;SOURCE!O11,"")
 )
)
)</f>
        <v>/*    6 */  { fnIsg,                        TM_REGISTER,                 "ISG",                                         "ISG",                                         (0 &lt;&lt; TAM_MAX_BITS) |    99, CAT_FNCT | SLS_ENABLED   | US_ENABLED   | EIM_DISABLED | PTP_REGISTER     },</v>
      </c>
    </row>
    <row r="12" customFormat="false" ht="15.75" hidden="false" customHeight="false" outlineLevel="0" collapsed="false">
      <c r="A12" s="263" t="str">
        <f aca="false">IF(AND(OR(SOURCE!A12="",ISBLANK(SOURCE!A12)),SOURCE!B12&gt;0),IF(ISBLANK(SOURCE!C12),"",SOURCE!C12),
IF(SOURCE!B12&lt;0,VLOOKUP(SOURCE!B12,lookups!A$1:B$25,2,0),
  IF(ISBLANK(SOURCE!B12),
    "",
    "/* "&amp;TEXT(SOURCE!B12,"???0")&amp;" *"&amp;
      SOURCE!C12&amp;", "&amp; IF(lookups!$E$2-LEN(SOURCE!C12) &gt;= 0, REPT(" ",lookups!$E$2-LEN(SOURCE!C12)), "")&amp;
      SOURCE!D12&amp;", "&amp; IF(lookups!$F$2-LEN(SOURCE!D12) &gt;= 0, REPT(" ",lookups!$F$2-LEN(SOURCE!D12)), "")&amp;
      SOURCE!E12&amp;", "&amp; IF(lookups!$G$2-LEN(SOURCE!E12) &gt;=0, REPT(" ",lookups!$G$2-LEN(SOURCE!E12)), "")&amp;
      SOURCE!F12&amp;", "&amp; IF(lookups!$H$2-LEN(SOURCE!F12) &gt;= 0, REPT(" ",lookups!$H$2-LEN(SOURCE!F12)+2), "")&amp;"("&amp;
      SUBSTITUTE(TEXT(SOURCE!G12,"??0"),"  ","")&amp;" &lt;&lt; TAM_MAX_BITS) |"&amp; IF(lookups!$I$2-3 &gt;= 0, REPT(" ",MAX(1,lookups!$I$2-5+4+1-1-LEN(  IF(ISTEXT(SOURCE!H12),SOURCE!H12,  SUBSTITUTE(SUBSTITUTE(TEXT(SOURCE!H12,"????0"),"  ","")," ",""))   ))), "")&amp;
       IF(ISTEXT(SOURCE!H12),SOURCE!H12, SUBSTITUTE(SUBSTITUTE(TEXT(SOURCE!H12,"????0"),"  ","")," ",""))   &amp;","&amp; IF(lookups!$J$2-3 &gt;= 0, REPT(" ",lookups!$J$2-3-5), "")&amp;
      SOURCE!I12&amp;
" | "&amp; IF(lookups!$K$2-LEN(SOURCE!I12) &gt;= 0, REPT(" ",lookups!$K$2-LEN(SOURCE!I12)), "")&amp;
      SOURCE!J12&amp;      IF(lookups!$L$2-LEN(SOURCE!J12) &gt;= 0, REPT(" ",lookups!$L$2-LEN(SOURCE!J12)), "")&amp;
" | "&amp; IF(lookups!$K$2-LEN(SOURCE!I12) &gt;= 0, REPT(" ",lookups!$K$2-LEN(SOURCE!I12)), "")&amp;
      SOURCE!K12&amp;      IF(lookups!$L$2-LEN(SOURCE!K12) &gt;= 0, REPT(" ",lookups!$M$2-LEN(SOURCE!K12)), "")&amp;
" | "&amp; SOURCE!L12&amp;      IF(lookups!$O$2-LEN(SOURCE!L12) &gt;= 0, REPT(" ",lookups!$O$2-LEN(SOURCE!L12)), "")&amp;
" | "&amp; SOURCE!M12&amp;      IF(lookups!$P$2-LEN(SOURCE!M12) &gt;= 0, REPT(" ",lookups!$P$2-LEN(SOURCE!M12)), "")&amp;
      "},"&amp;IF(SOURCE!O12&lt;&gt;"",""&amp;SOURCE!O12,"")
 )
)
)</f>
        <v>/*    7 */  { fnIsz,                        TM_REGISTER,                 "ISZ",                                         "ISZ",                                         (0 &lt;&lt; TAM_MAX_BITS) |    99, CAT_FNCT | SLS_ENABLED   | US_ENABLED   | EIM_DISABLED | PTP_REGISTER     },</v>
      </c>
    </row>
    <row r="13" customFormat="false" ht="15.75" hidden="false" customHeight="false" outlineLevel="0" collapsed="false">
      <c r="A13" s="263" t="str">
        <f aca="false">IF(AND(OR(SOURCE!A13="",ISBLANK(SOURCE!A13)),SOURCE!B13&gt;0),IF(ISBLANK(SOURCE!C13),"",SOURCE!C13),
IF(SOURCE!B13&lt;0,VLOOKUP(SOURCE!B13,lookups!A$1:B$25,2,0),
  IF(ISBLANK(SOURCE!B13),
    "",
    "/* "&amp;TEXT(SOURCE!B13,"???0")&amp;" *"&amp;
      SOURCE!C13&amp;", "&amp; IF(lookups!$E$2-LEN(SOURCE!C13) &gt;= 0, REPT(" ",lookups!$E$2-LEN(SOURCE!C13)), "")&amp;
      SOURCE!D13&amp;", "&amp; IF(lookups!$F$2-LEN(SOURCE!D13) &gt;= 0, REPT(" ",lookups!$F$2-LEN(SOURCE!D13)), "")&amp;
      SOURCE!E13&amp;", "&amp; IF(lookups!$G$2-LEN(SOURCE!E13) &gt;=0, REPT(" ",lookups!$G$2-LEN(SOURCE!E13)), "")&amp;
      SOURCE!F13&amp;", "&amp; IF(lookups!$H$2-LEN(SOURCE!F13) &gt;= 0, REPT(" ",lookups!$H$2-LEN(SOURCE!F13)+2), "")&amp;"("&amp;
      SUBSTITUTE(TEXT(SOURCE!G13,"??0"),"  ","")&amp;" &lt;&lt; TAM_MAX_BITS) |"&amp; IF(lookups!$I$2-3 &gt;= 0, REPT(" ",MAX(1,lookups!$I$2-5+4+1-1-LEN(  IF(ISTEXT(SOURCE!H13),SOURCE!H13,  SUBSTITUTE(SUBSTITUTE(TEXT(SOURCE!H13,"????0"),"  ","")," ",""))   ))), "")&amp;
       IF(ISTEXT(SOURCE!H13),SOURCE!H13, SUBSTITUTE(SUBSTITUTE(TEXT(SOURCE!H13,"????0"),"  ","")," ",""))   &amp;","&amp; IF(lookups!$J$2-3 &gt;= 0, REPT(" ",lookups!$J$2-3-5), "")&amp;
      SOURCE!I13&amp;
" | "&amp; IF(lookups!$K$2-LEN(SOURCE!I13) &gt;= 0, REPT(" ",lookups!$K$2-LEN(SOURCE!I13)), "")&amp;
      SOURCE!J13&amp;      IF(lookups!$L$2-LEN(SOURCE!J13) &gt;= 0, REPT(" ",lookups!$L$2-LEN(SOURCE!J13)), "")&amp;
" | "&amp; IF(lookups!$K$2-LEN(SOURCE!I13) &gt;= 0, REPT(" ",lookups!$K$2-LEN(SOURCE!I13)), "")&amp;
      SOURCE!K13&amp;      IF(lookups!$L$2-LEN(SOURCE!K13) &gt;= 0, REPT(" ",lookups!$M$2-LEN(SOURCE!K13)), "")&amp;
" | "&amp; SOURCE!L13&amp;      IF(lookups!$O$2-LEN(SOURCE!L13) &gt;= 0, REPT(" ",lookups!$O$2-LEN(SOURCE!L13)), "")&amp;
" | "&amp; SOURCE!M13&amp;      IF(lookups!$P$2-LEN(SOURCE!M13) &gt;= 0, REPT(" ",lookups!$P$2-LEN(SOURCE!M13)), "")&amp;
      "},"&amp;IF(SOURCE!O13&lt;&gt;"",""&amp;SOURCE!O13,"")
 )
)
)</f>
        <v>/*    8 */  { fnDse,                        TM_REGISTER,                 "DSE",                                         "DSE",                                         (0 &lt;&lt; TAM_MAX_BITS) |    99, CAT_FNCT | SLS_ENABLED   | US_ENABLED   | EIM_DISABLED | PTP_REGISTER     },</v>
      </c>
    </row>
    <row r="14" customFormat="false" ht="15.75" hidden="false" customHeight="false" outlineLevel="0" collapsed="false">
      <c r="A14" s="263" t="str">
        <f aca="false">IF(AND(OR(SOURCE!A14="",ISBLANK(SOURCE!A14)),SOURCE!B14&gt;0),IF(ISBLANK(SOURCE!C14),"",SOURCE!C14),
IF(SOURCE!B14&lt;0,VLOOKUP(SOURCE!B14,lookups!A$1:B$25,2,0),
  IF(ISBLANK(SOURCE!B14),
    "",
    "/* "&amp;TEXT(SOURCE!B14,"???0")&amp;" *"&amp;
      SOURCE!C14&amp;", "&amp; IF(lookups!$E$2-LEN(SOURCE!C14) &gt;= 0, REPT(" ",lookups!$E$2-LEN(SOURCE!C14)), "")&amp;
      SOURCE!D14&amp;", "&amp; IF(lookups!$F$2-LEN(SOURCE!D14) &gt;= 0, REPT(" ",lookups!$F$2-LEN(SOURCE!D14)), "")&amp;
      SOURCE!E14&amp;", "&amp; IF(lookups!$G$2-LEN(SOURCE!E14) &gt;=0, REPT(" ",lookups!$G$2-LEN(SOURCE!E14)), "")&amp;
      SOURCE!F14&amp;", "&amp; IF(lookups!$H$2-LEN(SOURCE!F14) &gt;= 0, REPT(" ",lookups!$H$2-LEN(SOURCE!F14)+2), "")&amp;"("&amp;
      SUBSTITUTE(TEXT(SOURCE!G14,"??0"),"  ","")&amp;" &lt;&lt; TAM_MAX_BITS) |"&amp; IF(lookups!$I$2-3 &gt;= 0, REPT(" ",MAX(1,lookups!$I$2-5+4+1-1-LEN(  IF(ISTEXT(SOURCE!H14),SOURCE!H14,  SUBSTITUTE(SUBSTITUTE(TEXT(SOURCE!H14,"????0"),"  ","")," ",""))   ))), "")&amp;
       IF(ISTEXT(SOURCE!H14),SOURCE!H14, SUBSTITUTE(SUBSTITUTE(TEXT(SOURCE!H14,"????0"),"  ","")," ",""))   &amp;","&amp; IF(lookups!$J$2-3 &gt;= 0, REPT(" ",lookups!$J$2-3-5), "")&amp;
      SOURCE!I14&amp;
" | "&amp; IF(lookups!$K$2-LEN(SOURCE!I14) &gt;= 0, REPT(" ",lookups!$K$2-LEN(SOURCE!I14)), "")&amp;
      SOURCE!J14&amp;      IF(lookups!$L$2-LEN(SOURCE!J14) &gt;= 0, REPT(" ",lookups!$L$2-LEN(SOURCE!J14)), "")&amp;
" | "&amp; IF(lookups!$K$2-LEN(SOURCE!I14) &gt;= 0, REPT(" ",lookups!$K$2-LEN(SOURCE!I14)), "")&amp;
      SOURCE!K14&amp;      IF(lookups!$L$2-LEN(SOURCE!K14) &gt;= 0, REPT(" ",lookups!$M$2-LEN(SOURCE!K14)), "")&amp;
" | "&amp; SOURCE!L14&amp;      IF(lookups!$O$2-LEN(SOURCE!L14) &gt;= 0, REPT(" ",lookups!$O$2-LEN(SOURCE!L14)), "")&amp;
" | "&amp; SOURCE!M14&amp;      IF(lookups!$P$2-LEN(SOURCE!M14) &gt;= 0, REPT(" ",lookups!$P$2-LEN(SOURCE!M14)), "")&amp;
      "},"&amp;IF(SOURCE!O14&lt;&gt;"",""&amp;SOURCE!O14,"")
 )
)
)</f>
        <v>/*    9 */  { fnDsl,                        TM_REGISTER,                 "DSL",                                         "DSL",                                         (0 &lt;&lt; TAM_MAX_BITS) |    99, CAT_FNCT | SLS_ENABLED   | US_ENABLED   | EIM_DISABLED | PTP_REGISTER     },</v>
      </c>
    </row>
    <row r="15" customFormat="false" ht="15.75" hidden="false" customHeight="false" outlineLevel="0" collapsed="false">
      <c r="A15" s="263" t="str">
        <f aca="false">IF(AND(OR(SOURCE!A15="",ISBLANK(SOURCE!A15)),SOURCE!B15&gt;0),IF(ISBLANK(SOURCE!C15),"",SOURCE!C15),
IF(SOURCE!B15&lt;0,VLOOKUP(SOURCE!B15,lookups!A$1:B$25,2,0),
  IF(ISBLANK(SOURCE!B15),
    "",
    "/* "&amp;TEXT(SOURCE!B15,"???0")&amp;" *"&amp;
      SOURCE!C15&amp;", "&amp; IF(lookups!$E$2-LEN(SOURCE!C15) &gt;= 0, REPT(" ",lookups!$E$2-LEN(SOURCE!C15)), "")&amp;
      SOURCE!D15&amp;", "&amp; IF(lookups!$F$2-LEN(SOURCE!D15) &gt;= 0, REPT(" ",lookups!$F$2-LEN(SOURCE!D15)), "")&amp;
      SOURCE!E15&amp;", "&amp; IF(lookups!$G$2-LEN(SOURCE!E15) &gt;=0, REPT(" ",lookups!$G$2-LEN(SOURCE!E15)), "")&amp;
      SOURCE!F15&amp;", "&amp; IF(lookups!$H$2-LEN(SOURCE!F15) &gt;= 0, REPT(" ",lookups!$H$2-LEN(SOURCE!F15)+2), "")&amp;"("&amp;
      SUBSTITUTE(TEXT(SOURCE!G15,"??0"),"  ","")&amp;" &lt;&lt; TAM_MAX_BITS) |"&amp; IF(lookups!$I$2-3 &gt;= 0, REPT(" ",MAX(1,lookups!$I$2-5+4+1-1-LEN(  IF(ISTEXT(SOURCE!H15),SOURCE!H15,  SUBSTITUTE(SUBSTITUTE(TEXT(SOURCE!H15,"????0"),"  ","")," ",""))   ))), "")&amp;
       IF(ISTEXT(SOURCE!H15),SOURCE!H15, SUBSTITUTE(SUBSTITUTE(TEXT(SOURCE!H15,"????0"),"  ","")," ",""))   &amp;","&amp; IF(lookups!$J$2-3 &gt;= 0, REPT(" ",lookups!$J$2-3-5), "")&amp;
      SOURCE!I15&amp;
" | "&amp; IF(lookups!$K$2-LEN(SOURCE!I15) &gt;= 0, REPT(" ",lookups!$K$2-LEN(SOURCE!I15)), "")&amp;
      SOURCE!J15&amp;      IF(lookups!$L$2-LEN(SOURCE!J15) &gt;= 0, REPT(" ",lookups!$L$2-LEN(SOURCE!J15)), "")&amp;
" | "&amp; IF(lookups!$K$2-LEN(SOURCE!I15) &gt;= 0, REPT(" ",lookups!$K$2-LEN(SOURCE!I15)), "")&amp;
      SOURCE!K15&amp;      IF(lookups!$L$2-LEN(SOURCE!K15) &gt;= 0, REPT(" ",lookups!$M$2-LEN(SOURCE!K15)), "")&amp;
" | "&amp; SOURCE!L15&amp;      IF(lookups!$O$2-LEN(SOURCE!L15) &gt;= 0, REPT(" ",lookups!$O$2-LEN(SOURCE!L15)), "")&amp;
" | "&amp; SOURCE!M15&amp;      IF(lookups!$P$2-LEN(SOURCE!M15) &gt;= 0, REPT(" ",lookups!$P$2-LEN(SOURCE!M15)), "")&amp;
      "},"&amp;IF(SOURCE!O15&lt;&gt;"",""&amp;SOURCE!O15,"")
 )
)
)</f>
        <v>/*   10 */  { fnDsz,                        TM_REGISTER,                 "DSZ",                                         "DSZ",                                         (0 &lt;&lt; TAM_MAX_BITS) |    99, CAT_FNCT | SLS_ENABLED   | US_ENABLED   | EIM_DISABLED | PTP_REGISTER     },</v>
      </c>
    </row>
    <row r="16" customFormat="false" ht="15.75" hidden="false" customHeight="false" outlineLevel="0" collapsed="false">
      <c r="A16" s="263" t="str">
        <f aca="false">IF(AND(OR(SOURCE!A16="",ISBLANK(SOURCE!A16)),SOURCE!B16&gt;0),IF(ISBLANK(SOURCE!C16),"",SOURCE!C16),
IF(SOURCE!B16&lt;0,VLOOKUP(SOURCE!B16,lookups!A$1:B$25,2,0),
  IF(ISBLANK(SOURCE!B16),
    "",
    "/* "&amp;TEXT(SOURCE!B16,"???0")&amp;" *"&amp;
      SOURCE!C16&amp;", "&amp; IF(lookups!$E$2-LEN(SOURCE!C16) &gt;= 0, REPT(" ",lookups!$E$2-LEN(SOURCE!C16)), "")&amp;
      SOURCE!D16&amp;", "&amp; IF(lookups!$F$2-LEN(SOURCE!D16) &gt;= 0, REPT(" ",lookups!$F$2-LEN(SOURCE!D16)), "")&amp;
      SOURCE!E16&amp;", "&amp; IF(lookups!$G$2-LEN(SOURCE!E16) &gt;=0, REPT(" ",lookups!$G$2-LEN(SOURCE!E16)), "")&amp;
      SOURCE!F16&amp;", "&amp; IF(lookups!$H$2-LEN(SOURCE!F16) &gt;= 0, REPT(" ",lookups!$H$2-LEN(SOURCE!F16)+2), "")&amp;"("&amp;
      SUBSTITUTE(TEXT(SOURCE!G16,"??0"),"  ","")&amp;" &lt;&lt; TAM_MAX_BITS) |"&amp; IF(lookups!$I$2-3 &gt;= 0, REPT(" ",MAX(1,lookups!$I$2-5+4+1-1-LEN(  IF(ISTEXT(SOURCE!H16),SOURCE!H16,  SUBSTITUTE(SUBSTITUTE(TEXT(SOURCE!H16,"????0"),"  ","")," ",""))   ))), "")&amp;
       IF(ISTEXT(SOURCE!H16),SOURCE!H16, SUBSTITUTE(SUBSTITUTE(TEXT(SOURCE!H16,"????0"),"  ","")," ",""))   &amp;","&amp; IF(lookups!$J$2-3 &gt;= 0, REPT(" ",lookups!$J$2-3-5), "")&amp;
      SOURCE!I16&amp;
" | "&amp; IF(lookups!$K$2-LEN(SOURCE!I16) &gt;= 0, REPT(" ",lookups!$K$2-LEN(SOURCE!I16)), "")&amp;
      SOURCE!J16&amp;      IF(lookups!$L$2-LEN(SOURCE!J16) &gt;= 0, REPT(" ",lookups!$L$2-LEN(SOURCE!J16)), "")&amp;
" | "&amp; IF(lookups!$K$2-LEN(SOURCE!I16) &gt;= 0, REPT(" ",lookups!$K$2-LEN(SOURCE!I16)), "")&amp;
      SOURCE!K16&amp;      IF(lookups!$L$2-LEN(SOURCE!K16) &gt;= 0, REPT(" ",lookups!$M$2-LEN(SOURCE!K16)), "")&amp;
" | "&amp; SOURCE!L16&amp;      IF(lookups!$O$2-LEN(SOURCE!L16) &gt;= 0, REPT(" ",lookups!$O$2-LEN(SOURCE!L16)), "")&amp;
" | "&amp; SOURCE!M16&amp;      IF(lookups!$P$2-LEN(SOURCE!M16) &gt;= 0, REPT(" ",lookups!$P$2-LEN(SOURCE!M16)), "")&amp;
      "},"&amp;IF(SOURCE!O16&lt;&gt;"",""&amp;SOURCE!O16,"")
 )
)
)</f>
        <v>/*   11 */  { fnXEqualsTo,                  TM_CMP,                      "x= ?",                                        "x= ?",                                        (0 &lt;&lt; TAM_MAX_BITS) |    99, CAT_FNCT | SLS_ENABLED   | US_UNCHANGED | EIM_DISABLED | PTP_COMPARE      },</v>
      </c>
    </row>
    <row r="17" customFormat="false" ht="15.75" hidden="false" customHeight="false" outlineLevel="0" collapsed="false">
      <c r="A17" s="263" t="str">
        <f aca="false">IF(AND(OR(SOURCE!A17="",ISBLANK(SOURCE!A17)),SOURCE!B17&gt;0),IF(ISBLANK(SOURCE!C17),"",SOURCE!C17),
IF(SOURCE!B17&lt;0,VLOOKUP(SOURCE!B17,lookups!A$1:B$25,2,0),
  IF(ISBLANK(SOURCE!B17),
    "",
    "/* "&amp;TEXT(SOURCE!B17,"???0")&amp;" *"&amp;
      SOURCE!C17&amp;", "&amp; IF(lookups!$E$2-LEN(SOURCE!C17) &gt;= 0, REPT(" ",lookups!$E$2-LEN(SOURCE!C17)), "")&amp;
      SOURCE!D17&amp;", "&amp; IF(lookups!$F$2-LEN(SOURCE!D17) &gt;= 0, REPT(" ",lookups!$F$2-LEN(SOURCE!D17)), "")&amp;
      SOURCE!E17&amp;", "&amp; IF(lookups!$G$2-LEN(SOURCE!E17) &gt;=0, REPT(" ",lookups!$G$2-LEN(SOURCE!E17)), "")&amp;
      SOURCE!F17&amp;", "&amp; IF(lookups!$H$2-LEN(SOURCE!F17) &gt;= 0, REPT(" ",lookups!$H$2-LEN(SOURCE!F17)+2), "")&amp;"("&amp;
      SUBSTITUTE(TEXT(SOURCE!G17,"??0"),"  ","")&amp;" &lt;&lt; TAM_MAX_BITS) |"&amp; IF(lookups!$I$2-3 &gt;= 0, REPT(" ",MAX(1,lookups!$I$2-5+4+1-1-LEN(  IF(ISTEXT(SOURCE!H17),SOURCE!H17,  SUBSTITUTE(SUBSTITUTE(TEXT(SOURCE!H17,"????0"),"  ","")," ",""))   ))), "")&amp;
       IF(ISTEXT(SOURCE!H17),SOURCE!H17, SUBSTITUTE(SUBSTITUTE(TEXT(SOURCE!H17,"????0"),"  ","")," ",""))   &amp;","&amp; IF(lookups!$J$2-3 &gt;= 0, REPT(" ",lookups!$J$2-3-5), "")&amp;
      SOURCE!I17&amp;
" | "&amp; IF(lookups!$K$2-LEN(SOURCE!I17) &gt;= 0, REPT(" ",lookups!$K$2-LEN(SOURCE!I17)), "")&amp;
      SOURCE!J17&amp;      IF(lookups!$L$2-LEN(SOURCE!J17) &gt;= 0, REPT(" ",lookups!$L$2-LEN(SOURCE!J17)), "")&amp;
" | "&amp; IF(lookups!$K$2-LEN(SOURCE!I17) &gt;= 0, REPT(" ",lookups!$K$2-LEN(SOURCE!I17)), "")&amp;
      SOURCE!K17&amp;      IF(lookups!$L$2-LEN(SOURCE!K17) &gt;= 0, REPT(" ",lookups!$M$2-LEN(SOURCE!K17)), "")&amp;
" | "&amp; SOURCE!L17&amp;      IF(lookups!$O$2-LEN(SOURCE!L17) &gt;= 0, REPT(" ",lookups!$O$2-LEN(SOURCE!L17)), "")&amp;
" | "&amp; SOURCE!M17&amp;      IF(lookups!$P$2-LEN(SOURCE!M17) &gt;= 0, REPT(" ",lookups!$P$2-LEN(SOURCE!M17)), "")&amp;
      "},"&amp;IF(SOURCE!O17&lt;&gt;"",""&amp;SOURCE!O17,"")
 )
)
)</f>
        <v>/*   12 */  { fnXNotEqual,                  TM_CMP,                      "x" STD_NOT_EQUAL " ?",                        "x" STD_NOT_EQUAL " ?",                        (0 &lt;&lt; TAM_MAX_BITS) |    99, CAT_FNCT | SLS_ENABLED   | US_UNCHANGED | EIM_DISABLED | PTP_COMPARE      },</v>
      </c>
    </row>
    <row r="18" customFormat="false" ht="15.75" hidden="false" customHeight="false" outlineLevel="0" collapsed="false">
      <c r="A18" s="263" t="str">
        <f aca="false">IF(AND(OR(SOURCE!A18="",ISBLANK(SOURCE!A18)),SOURCE!B18&gt;0),IF(ISBLANK(SOURCE!C18),"",SOURCE!C18),
IF(SOURCE!B18&lt;0,VLOOKUP(SOURCE!B18,lookups!A$1:B$25,2,0),
  IF(ISBLANK(SOURCE!B18),
    "",
    "/* "&amp;TEXT(SOURCE!B18,"???0")&amp;" *"&amp;
      SOURCE!C18&amp;", "&amp; IF(lookups!$E$2-LEN(SOURCE!C18) &gt;= 0, REPT(" ",lookups!$E$2-LEN(SOURCE!C18)), "")&amp;
      SOURCE!D18&amp;", "&amp; IF(lookups!$F$2-LEN(SOURCE!D18) &gt;= 0, REPT(" ",lookups!$F$2-LEN(SOURCE!D18)), "")&amp;
      SOURCE!E18&amp;", "&amp; IF(lookups!$G$2-LEN(SOURCE!E18) &gt;=0, REPT(" ",lookups!$G$2-LEN(SOURCE!E18)), "")&amp;
      SOURCE!F18&amp;", "&amp; IF(lookups!$H$2-LEN(SOURCE!F18) &gt;= 0, REPT(" ",lookups!$H$2-LEN(SOURCE!F18)+2), "")&amp;"("&amp;
      SUBSTITUTE(TEXT(SOURCE!G18,"??0"),"  ","")&amp;" &lt;&lt; TAM_MAX_BITS) |"&amp; IF(lookups!$I$2-3 &gt;= 0, REPT(" ",MAX(1,lookups!$I$2-5+4+1-1-LEN(  IF(ISTEXT(SOURCE!H18),SOURCE!H18,  SUBSTITUTE(SUBSTITUTE(TEXT(SOURCE!H18,"????0"),"  ","")," ",""))   ))), "")&amp;
       IF(ISTEXT(SOURCE!H18),SOURCE!H18, SUBSTITUTE(SUBSTITUTE(TEXT(SOURCE!H18,"????0"),"  ","")," ",""))   &amp;","&amp; IF(lookups!$J$2-3 &gt;= 0, REPT(" ",lookups!$J$2-3-5), "")&amp;
      SOURCE!I18&amp;
" | "&amp; IF(lookups!$K$2-LEN(SOURCE!I18) &gt;= 0, REPT(" ",lookups!$K$2-LEN(SOURCE!I18)), "")&amp;
      SOURCE!J18&amp;      IF(lookups!$L$2-LEN(SOURCE!J18) &gt;= 0, REPT(" ",lookups!$L$2-LEN(SOURCE!J18)), "")&amp;
" | "&amp; IF(lookups!$K$2-LEN(SOURCE!I18) &gt;= 0, REPT(" ",lookups!$K$2-LEN(SOURCE!I18)), "")&amp;
      SOURCE!K18&amp;      IF(lookups!$L$2-LEN(SOURCE!K18) &gt;= 0, REPT(" ",lookups!$M$2-LEN(SOURCE!K18)), "")&amp;
" | "&amp; SOURCE!L18&amp;      IF(lookups!$O$2-LEN(SOURCE!L18) &gt;= 0, REPT(" ",lookups!$O$2-LEN(SOURCE!L18)), "")&amp;
" | "&amp; SOURCE!M18&amp;      IF(lookups!$P$2-LEN(SOURCE!M18) &gt;= 0, REPT(" ",lookups!$P$2-LEN(SOURCE!M18)), "")&amp;
      "},"&amp;IF(SOURCE!O18&lt;&gt;"",""&amp;SOURCE!O18,"")
 )
)
)</f>
        <v>/*   13 */  { fnCheckValue,                 CHECK_VALUE_POSITIVE_ZERO,   "x=+0?",                                       "x=+0?",                                       (0 &lt;&lt; TAM_MAX_BITS) |     0, CAT_FNCT | SLS_ENABLED   | US_UNCHANGED | EIM_DISABLED | PTP_NONE         },</v>
      </c>
    </row>
    <row r="19" customFormat="false" ht="15.75" hidden="false" customHeight="false" outlineLevel="0" collapsed="false">
      <c r="A19" s="263" t="str">
        <f aca="false">IF(AND(OR(SOURCE!A19="",ISBLANK(SOURCE!A19)),SOURCE!B19&gt;0),IF(ISBLANK(SOURCE!C19),"",SOURCE!C19),
IF(SOURCE!B19&lt;0,VLOOKUP(SOURCE!B19,lookups!A$1:B$25,2,0),
  IF(ISBLANK(SOURCE!B19),
    "",
    "/* "&amp;TEXT(SOURCE!B19,"???0")&amp;" *"&amp;
      SOURCE!C19&amp;", "&amp; IF(lookups!$E$2-LEN(SOURCE!C19) &gt;= 0, REPT(" ",lookups!$E$2-LEN(SOURCE!C19)), "")&amp;
      SOURCE!D19&amp;", "&amp; IF(lookups!$F$2-LEN(SOURCE!D19) &gt;= 0, REPT(" ",lookups!$F$2-LEN(SOURCE!D19)), "")&amp;
      SOURCE!E19&amp;", "&amp; IF(lookups!$G$2-LEN(SOURCE!E19) &gt;=0, REPT(" ",lookups!$G$2-LEN(SOURCE!E19)), "")&amp;
      SOURCE!F19&amp;", "&amp; IF(lookups!$H$2-LEN(SOURCE!F19) &gt;= 0, REPT(" ",lookups!$H$2-LEN(SOURCE!F19)+2), "")&amp;"("&amp;
      SUBSTITUTE(TEXT(SOURCE!G19,"??0"),"  ","")&amp;" &lt;&lt; TAM_MAX_BITS) |"&amp; IF(lookups!$I$2-3 &gt;= 0, REPT(" ",MAX(1,lookups!$I$2-5+4+1-1-LEN(  IF(ISTEXT(SOURCE!H19),SOURCE!H19,  SUBSTITUTE(SUBSTITUTE(TEXT(SOURCE!H19,"????0"),"  ","")," ",""))   ))), "")&amp;
       IF(ISTEXT(SOURCE!H19),SOURCE!H19, SUBSTITUTE(SUBSTITUTE(TEXT(SOURCE!H19,"????0"),"  ","")," ",""))   &amp;","&amp; IF(lookups!$J$2-3 &gt;= 0, REPT(" ",lookups!$J$2-3-5), "")&amp;
      SOURCE!I19&amp;
" | "&amp; IF(lookups!$K$2-LEN(SOURCE!I19) &gt;= 0, REPT(" ",lookups!$K$2-LEN(SOURCE!I19)), "")&amp;
      SOURCE!J19&amp;      IF(lookups!$L$2-LEN(SOURCE!J19) &gt;= 0, REPT(" ",lookups!$L$2-LEN(SOURCE!J19)), "")&amp;
" | "&amp; IF(lookups!$K$2-LEN(SOURCE!I19) &gt;= 0, REPT(" ",lookups!$K$2-LEN(SOURCE!I19)), "")&amp;
      SOURCE!K19&amp;      IF(lookups!$L$2-LEN(SOURCE!K19) &gt;= 0, REPT(" ",lookups!$M$2-LEN(SOURCE!K19)), "")&amp;
" | "&amp; SOURCE!L19&amp;      IF(lookups!$O$2-LEN(SOURCE!L19) &gt;= 0, REPT(" ",lookups!$O$2-LEN(SOURCE!L19)), "")&amp;
" | "&amp; SOURCE!M19&amp;      IF(lookups!$P$2-LEN(SOURCE!M19) &gt;= 0, REPT(" ",lookups!$P$2-LEN(SOURCE!M19)), "")&amp;
      "},"&amp;IF(SOURCE!O19&lt;&gt;"",""&amp;SOURCE!O19,"")
 )
)
)</f>
        <v>/*   14 */  { fnCheckValue,                 CHECK_VALUE_NEGATIVE_ZERO,   "x=-0?",                                       "x=-0?",                                       (0 &lt;&lt; TAM_MAX_BITS) |     0, CAT_FNCT | SLS_ENABLED   | US_UNCHANGED | EIM_DISABLED | PTP_NONE         },</v>
      </c>
    </row>
    <row r="20" customFormat="false" ht="15.75" hidden="false" customHeight="false" outlineLevel="0" collapsed="false">
      <c r="A20" s="263" t="str">
        <f aca="false">IF(AND(OR(SOURCE!A20="",ISBLANK(SOURCE!A20)),SOURCE!B20&gt;0),IF(ISBLANK(SOURCE!C20),"",SOURCE!C20),
IF(SOURCE!B20&lt;0,VLOOKUP(SOURCE!B20,lookups!A$1:B$25,2,0),
  IF(ISBLANK(SOURCE!B20),
    "",
    "/* "&amp;TEXT(SOURCE!B20,"???0")&amp;" *"&amp;
      SOURCE!C20&amp;", "&amp; IF(lookups!$E$2-LEN(SOURCE!C20) &gt;= 0, REPT(" ",lookups!$E$2-LEN(SOURCE!C20)), "")&amp;
      SOURCE!D20&amp;", "&amp; IF(lookups!$F$2-LEN(SOURCE!D20) &gt;= 0, REPT(" ",lookups!$F$2-LEN(SOURCE!D20)), "")&amp;
      SOURCE!E20&amp;", "&amp; IF(lookups!$G$2-LEN(SOURCE!E20) &gt;=0, REPT(" ",lookups!$G$2-LEN(SOURCE!E20)), "")&amp;
      SOURCE!F20&amp;", "&amp; IF(lookups!$H$2-LEN(SOURCE!F20) &gt;= 0, REPT(" ",lookups!$H$2-LEN(SOURCE!F20)+2), "")&amp;"("&amp;
      SUBSTITUTE(TEXT(SOURCE!G20,"??0"),"  ","")&amp;" &lt;&lt; TAM_MAX_BITS) |"&amp; IF(lookups!$I$2-3 &gt;= 0, REPT(" ",MAX(1,lookups!$I$2-5+4+1-1-LEN(  IF(ISTEXT(SOURCE!H20),SOURCE!H20,  SUBSTITUTE(SUBSTITUTE(TEXT(SOURCE!H20,"????0"),"  ","")," ",""))   ))), "")&amp;
       IF(ISTEXT(SOURCE!H20),SOURCE!H20, SUBSTITUTE(SUBSTITUTE(TEXT(SOURCE!H20,"????0"),"  ","")," ",""))   &amp;","&amp; IF(lookups!$J$2-3 &gt;= 0, REPT(" ",lookups!$J$2-3-5), "")&amp;
      SOURCE!I20&amp;
" | "&amp; IF(lookups!$K$2-LEN(SOURCE!I20) &gt;= 0, REPT(" ",lookups!$K$2-LEN(SOURCE!I20)), "")&amp;
      SOURCE!J20&amp;      IF(lookups!$L$2-LEN(SOURCE!J20) &gt;= 0, REPT(" ",lookups!$L$2-LEN(SOURCE!J20)), "")&amp;
" | "&amp; IF(lookups!$K$2-LEN(SOURCE!I20) &gt;= 0, REPT(" ",lookups!$K$2-LEN(SOURCE!I20)), "")&amp;
      SOURCE!K20&amp;      IF(lookups!$L$2-LEN(SOURCE!K20) &gt;= 0, REPT(" ",lookups!$M$2-LEN(SOURCE!K20)), "")&amp;
" | "&amp; SOURCE!L20&amp;      IF(lookups!$O$2-LEN(SOURCE!L20) &gt;= 0, REPT(" ",lookups!$O$2-LEN(SOURCE!L20)), "")&amp;
" | "&amp; SOURCE!M20&amp;      IF(lookups!$P$2-LEN(SOURCE!M20) &gt;= 0, REPT(" ",lookups!$P$2-LEN(SOURCE!M20)), "")&amp;
      "},"&amp;IF(SOURCE!O20&lt;&gt;"",""&amp;SOURCE!O20,"")
 )
)
)</f>
        <v>/*   15 */  { fnXAlmostEqual,               TM_CMP,                      "x" STD_ALMOST_EQUAL " ?",                     "x" STD_ALMOST_EQUAL " ?",                     (0 &lt;&lt; TAM_MAX_BITS) |    99, CAT_FNCT | SLS_ENABLED   | US_UNCHANGED | EIM_DISABLED | PTP_COMPARE      },</v>
      </c>
    </row>
    <row r="21" customFormat="false" ht="15.75" hidden="false" customHeight="false" outlineLevel="0" collapsed="false">
      <c r="A21" s="263" t="str">
        <f aca="false">IF(AND(OR(SOURCE!A21="",ISBLANK(SOURCE!A21)),SOURCE!B21&gt;0),IF(ISBLANK(SOURCE!C21),"",SOURCE!C21),
IF(SOURCE!B21&lt;0,VLOOKUP(SOURCE!B21,lookups!A$1:B$25,2,0),
  IF(ISBLANK(SOURCE!B21),
    "",
    "/* "&amp;TEXT(SOURCE!B21,"???0")&amp;" *"&amp;
      SOURCE!C21&amp;", "&amp; IF(lookups!$E$2-LEN(SOURCE!C21) &gt;= 0, REPT(" ",lookups!$E$2-LEN(SOURCE!C21)), "")&amp;
      SOURCE!D21&amp;", "&amp; IF(lookups!$F$2-LEN(SOURCE!D21) &gt;= 0, REPT(" ",lookups!$F$2-LEN(SOURCE!D21)), "")&amp;
      SOURCE!E21&amp;", "&amp; IF(lookups!$G$2-LEN(SOURCE!E21) &gt;=0, REPT(" ",lookups!$G$2-LEN(SOURCE!E21)), "")&amp;
      SOURCE!F21&amp;", "&amp; IF(lookups!$H$2-LEN(SOURCE!F21) &gt;= 0, REPT(" ",lookups!$H$2-LEN(SOURCE!F21)+2), "")&amp;"("&amp;
      SUBSTITUTE(TEXT(SOURCE!G21,"??0"),"  ","")&amp;" &lt;&lt; TAM_MAX_BITS) |"&amp; IF(lookups!$I$2-3 &gt;= 0, REPT(" ",MAX(1,lookups!$I$2-5+4+1-1-LEN(  IF(ISTEXT(SOURCE!H21),SOURCE!H21,  SUBSTITUTE(SUBSTITUTE(TEXT(SOURCE!H21,"????0"),"  ","")," ",""))   ))), "")&amp;
       IF(ISTEXT(SOURCE!H21),SOURCE!H21, SUBSTITUTE(SUBSTITUTE(TEXT(SOURCE!H21,"????0"),"  ","")," ",""))   &amp;","&amp; IF(lookups!$J$2-3 &gt;= 0, REPT(" ",lookups!$J$2-3-5), "")&amp;
      SOURCE!I21&amp;
" | "&amp; IF(lookups!$K$2-LEN(SOURCE!I21) &gt;= 0, REPT(" ",lookups!$K$2-LEN(SOURCE!I21)), "")&amp;
      SOURCE!J21&amp;      IF(lookups!$L$2-LEN(SOURCE!J21) &gt;= 0, REPT(" ",lookups!$L$2-LEN(SOURCE!J21)), "")&amp;
" | "&amp; IF(lookups!$K$2-LEN(SOURCE!I21) &gt;= 0, REPT(" ",lookups!$K$2-LEN(SOURCE!I21)), "")&amp;
      SOURCE!K21&amp;      IF(lookups!$L$2-LEN(SOURCE!K21) &gt;= 0, REPT(" ",lookups!$M$2-LEN(SOURCE!K21)), "")&amp;
" | "&amp; SOURCE!L21&amp;      IF(lookups!$O$2-LEN(SOURCE!L21) &gt;= 0, REPT(" ",lookups!$O$2-LEN(SOURCE!L21)), "")&amp;
" | "&amp; SOURCE!M21&amp;      IF(lookups!$P$2-LEN(SOURCE!M21) &gt;= 0, REPT(" ",lookups!$P$2-LEN(SOURCE!M21)), "")&amp;
      "},"&amp;IF(SOURCE!O21&lt;&gt;"",""&amp;SOURCE!O21,"")
 )
)
)</f>
        <v>/*   16 */  { fnXLessThan,                  TM_CMP,                      "x&lt; ?",                                        "x&lt; ?",                                        (0 &lt;&lt; TAM_MAX_BITS) |    99, CAT_FNCT | SLS_ENABLED   | US_UNCHANGED | EIM_DISABLED | PTP_COMPARE      },</v>
      </c>
    </row>
    <row r="22" customFormat="false" ht="15.75" hidden="false" customHeight="false" outlineLevel="0" collapsed="false">
      <c r="A22" s="263" t="str">
        <f aca="false">IF(AND(OR(SOURCE!A22="",ISBLANK(SOURCE!A22)),SOURCE!B22&gt;0),IF(ISBLANK(SOURCE!C22),"",SOURCE!C22),
IF(SOURCE!B22&lt;0,VLOOKUP(SOURCE!B22,lookups!A$1:B$25,2,0),
  IF(ISBLANK(SOURCE!B22),
    "",
    "/* "&amp;TEXT(SOURCE!B22,"???0")&amp;" *"&amp;
      SOURCE!C22&amp;", "&amp; IF(lookups!$E$2-LEN(SOURCE!C22) &gt;= 0, REPT(" ",lookups!$E$2-LEN(SOURCE!C22)), "")&amp;
      SOURCE!D22&amp;", "&amp; IF(lookups!$F$2-LEN(SOURCE!D22) &gt;= 0, REPT(" ",lookups!$F$2-LEN(SOURCE!D22)), "")&amp;
      SOURCE!E22&amp;", "&amp; IF(lookups!$G$2-LEN(SOURCE!E22) &gt;=0, REPT(" ",lookups!$G$2-LEN(SOURCE!E22)), "")&amp;
      SOURCE!F22&amp;", "&amp; IF(lookups!$H$2-LEN(SOURCE!F22) &gt;= 0, REPT(" ",lookups!$H$2-LEN(SOURCE!F22)+2), "")&amp;"("&amp;
      SUBSTITUTE(TEXT(SOURCE!G22,"??0"),"  ","")&amp;" &lt;&lt; TAM_MAX_BITS) |"&amp; IF(lookups!$I$2-3 &gt;= 0, REPT(" ",MAX(1,lookups!$I$2-5+4+1-1-LEN(  IF(ISTEXT(SOURCE!H22),SOURCE!H22,  SUBSTITUTE(SUBSTITUTE(TEXT(SOURCE!H22,"????0"),"  ","")," ",""))   ))), "")&amp;
       IF(ISTEXT(SOURCE!H22),SOURCE!H22, SUBSTITUTE(SUBSTITUTE(TEXT(SOURCE!H22,"????0"),"  ","")," ",""))   &amp;","&amp; IF(lookups!$J$2-3 &gt;= 0, REPT(" ",lookups!$J$2-3-5), "")&amp;
      SOURCE!I22&amp;
" | "&amp; IF(lookups!$K$2-LEN(SOURCE!I22) &gt;= 0, REPT(" ",lookups!$K$2-LEN(SOURCE!I22)), "")&amp;
      SOURCE!J22&amp;      IF(lookups!$L$2-LEN(SOURCE!J22) &gt;= 0, REPT(" ",lookups!$L$2-LEN(SOURCE!J22)), "")&amp;
" | "&amp; IF(lookups!$K$2-LEN(SOURCE!I22) &gt;= 0, REPT(" ",lookups!$K$2-LEN(SOURCE!I22)), "")&amp;
      SOURCE!K22&amp;      IF(lookups!$L$2-LEN(SOURCE!K22) &gt;= 0, REPT(" ",lookups!$M$2-LEN(SOURCE!K22)), "")&amp;
" | "&amp; SOURCE!L22&amp;      IF(lookups!$O$2-LEN(SOURCE!L22) &gt;= 0, REPT(" ",lookups!$O$2-LEN(SOURCE!L22)), "")&amp;
" | "&amp; SOURCE!M22&amp;      IF(lookups!$P$2-LEN(SOURCE!M22) &gt;= 0, REPT(" ",lookups!$P$2-LEN(SOURCE!M22)), "")&amp;
      "},"&amp;IF(SOURCE!O22&lt;&gt;"",""&amp;SOURCE!O22,"")
 )
)
)</f>
        <v>/*   17 */  { fnXLessEqual,                 TM_CMP,                      "x" STD_LESS_EQUAL " ?",                       "x" STD_LESS_EQUAL " ?",                       (0 &lt;&lt; TAM_MAX_BITS) |    99, CAT_FNCT | SLS_ENABLED   | US_UNCHANGED | EIM_DISABLED | PTP_COMPARE      },</v>
      </c>
    </row>
    <row r="23" customFormat="false" ht="15.75" hidden="false" customHeight="false" outlineLevel="0" collapsed="false">
      <c r="A23" s="263" t="str">
        <f aca="false">IF(AND(OR(SOURCE!A23="",ISBLANK(SOURCE!A23)),SOURCE!B23&gt;0),IF(ISBLANK(SOURCE!C23),"",SOURCE!C23),
IF(SOURCE!B23&lt;0,VLOOKUP(SOURCE!B23,lookups!A$1:B$25,2,0),
  IF(ISBLANK(SOURCE!B23),
    "",
    "/* "&amp;TEXT(SOURCE!B23,"???0")&amp;" *"&amp;
      SOURCE!C23&amp;", "&amp; IF(lookups!$E$2-LEN(SOURCE!C23) &gt;= 0, REPT(" ",lookups!$E$2-LEN(SOURCE!C23)), "")&amp;
      SOURCE!D23&amp;", "&amp; IF(lookups!$F$2-LEN(SOURCE!D23) &gt;= 0, REPT(" ",lookups!$F$2-LEN(SOURCE!D23)), "")&amp;
      SOURCE!E23&amp;", "&amp; IF(lookups!$G$2-LEN(SOURCE!E23) &gt;=0, REPT(" ",lookups!$G$2-LEN(SOURCE!E23)), "")&amp;
      SOURCE!F23&amp;", "&amp; IF(lookups!$H$2-LEN(SOURCE!F23) &gt;= 0, REPT(" ",lookups!$H$2-LEN(SOURCE!F23)+2), "")&amp;"("&amp;
      SUBSTITUTE(TEXT(SOURCE!G23,"??0"),"  ","")&amp;" &lt;&lt; TAM_MAX_BITS) |"&amp; IF(lookups!$I$2-3 &gt;= 0, REPT(" ",MAX(1,lookups!$I$2-5+4+1-1-LEN(  IF(ISTEXT(SOURCE!H23),SOURCE!H23,  SUBSTITUTE(SUBSTITUTE(TEXT(SOURCE!H23,"????0"),"  ","")," ",""))   ))), "")&amp;
       IF(ISTEXT(SOURCE!H23),SOURCE!H23, SUBSTITUTE(SUBSTITUTE(TEXT(SOURCE!H23,"????0"),"  ","")," ",""))   &amp;","&amp; IF(lookups!$J$2-3 &gt;= 0, REPT(" ",lookups!$J$2-3-5), "")&amp;
      SOURCE!I23&amp;
" | "&amp; IF(lookups!$K$2-LEN(SOURCE!I23) &gt;= 0, REPT(" ",lookups!$K$2-LEN(SOURCE!I23)), "")&amp;
      SOURCE!J23&amp;      IF(lookups!$L$2-LEN(SOURCE!J23) &gt;= 0, REPT(" ",lookups!$L$2-LEN(SOURCE!J23)), "")&amp;
" | "&amp; IF(lookups!$K$2-LEN(SOURCE!I23) &gt;= 0, REPT(" ",lookups!$K$2-LEN(SOURCE!I23)), "")&amp;
      SOURCE!K23&amp;      IF(lookups!$L$2-LEN(SOURCE!K23) &gt;= 0, REPT(" ",lookups!$M$2-LEN(SOURCE!K23)), "")&amp;
" | "&amp; SOURCE!L23&amp;      IF(lookups!$O$2-LEN(SOURCE!L23) &gt;= 0, REPT(" ",lookups!$O$2-LEN(SOURCE!L23)), "")&amp;
" | "&amp; SOURCE!M23&amp;      IF(lookups!$P$2-LEN(SOURCE!M23) &gt;= 0, REPT(" ",lookups!$P$2-LEN(SOURCE!M23)), "")&amp;
      "},"&amp;IF(SOURCE!O23&lt;&gt;"",""&amp;SOURCE!O23,"")
 )
)
)</f>
        <v>/*   18 */  { fnXGreaterEqual,              TM_CMP,                      "x" STD_GREATER_EQUAL " ?",                    "x" STD_GREATER_EQUAL " ?",                    (0 &lt;&lt; TAM_MAX_BITS) |    99, CAT_FNCT | SLS_ENABLED   | US_UNCHANGED | EIM_DISABLED | PTP_COMPARE      },</v>
      </c>
    </row>
    <row r="24" customFormat="false" ht="15.75" hidden="false" customHeight="false" outlineLevel="0" collapsed="false">
      <c r="A24" s="263" t="str">
        <f aca="false">IF(AND(OR(SOURCE!A24="",ISBLANK(SOURCE!A24)),SOURCE!B24&gt;0),IF(ISBLANK(SOURCE!C24),"",SOURCE!C24),
IF(SOURCE!B24&lt;0,VLOOKUP(SOURCE!B24,lookups!A$1:B$25,2,0),
  IF(ISBLANK(SOURCE!B24),
    "",
    "/* "&amp;TEXT(SOURCE!B24,"???0")&amp;" *"&amp;
      SOURCE!C24&amp;", "&amp; IF(lookups!$E$2-LEN(SOURCE!C24) &gt;= 0, REPT(" ",lookups!$E$2-LEN(SOURCE!C24)), "")&amp;
      SOURCE!D24&amp;", "&amp; IF(lookups!$F$2-LEN(SOURCE!D24) &gt;= 0, REPT(" ",lookups!$F$2-LEN(SOURCE!D24)), "")&amp;
      SOURCE!E24&amp;", "&amp; IF(lookups!$G$2-LEN(SOURCE!E24) &gt;=0, REPT(" ",lookups!$G$2-LEN(SOURCE!E24)), "")&amp;
      SOURCE!F24&amp;", "&amp; IF(lookups!$H$2-LEN(SOURCE!F24) &gt;= 0, REPT(" ",lookups!$H$2-LEN(SOURCE!F24)+2), "")&amp;"("&amp;
      SUBSTITUTE(TEXT(SOURCE!G24,"??0"),"  ","")&amp;" &lt;&lt; TAM_MAX_BITS) |"&amp; IF(lookups!$I$2-3 &gt;= 0, REPT(" ",MAX(1,lookups!$I$2-5+4+1-1-LEN(  IF(ISTEXT(SOURCE!H24),SOURCE!H24,  SUBSTITUTE(SUBSTITUTE(TEXT(SOURCE!H24,"????0"),"  ","")," ",""))   ))), "")&amp;
       IF(ISTEXT(SOURCE!H24),SOURCE!H24, SUBSTITUTE(SUBSTITUTE(TEXT(SOURCE!H24,"????0"),"  ","")," ",""))   &amp;","&amp; IF(lookups!$J$2-3 &gt;= 0, REPT(" ",lookups!$J$2-3-5), "")&amp;
      SOURCE!I24&amp;
" | "&amp; IF(lookups!$K$2-LEN(SOURCE!I24) &gt;= 0, REPT(" ",lookups!$K$2-LEN(SOURCE!I24)), "")&amp;
      SOURCE!J24&amp;      IF(lookups!$L$2-LEN(SOURCE!J24) &gt;= 0, REPT(" ",lookups!$L$2-LEN(SOURCE!J24)), "")&amp;
" | "&amp; IF(lookups!$K$2-LEN(SOURCE!I24) &gt;= 0, REPT(" ",lookups!$K$2-LEN(SOURCE!I24)), "")&amp;
      SOURCE!K24&amp;      IF(lookups!$L$2-LEN(SOURCE!K24) &gt;= 0, REPT(" ",lookups!$M$2-LEN(SOURCE!K24)), "")&amp;
" | "&amp; SOURCE!L24&amp;      IF(lookups!$O$2-LEN(SOURCE!L24) &gt;= 0, REPT(" ",lookups!$O$2-LEN(SOURCE!L24)), "")&amp;
" | "&amp; SOURCE!M24&amp;      IF(lookups!$P$2-LEN(SOURCE!M24) &gt;= 0, REPT(" ",lookups!$P$2-LEN(SOURCE!M24)), "")&amp;
      "},"&amp;IF(SOURCE!O24&lt;&gt;"",""&amp;SOURCE!O24,"")
 )
)
)</f>
        <v>/*   19 */  { fnXGreaterThan,               TM_CMP,                      "x&gt; ?",                                        "x&gt; ?",                                        (0 &lt;&lt; TAM_MAX_BITS) |    99, CAT_FNCT | SLS_ENABLED   | US_UNCHANGED | EIM_DISABLED | PTP_COMPARE      },</v>
      </c>
    </row>
    <row r="25" customFormat="false" ht="15.75" hidden="false" customHeight="false" outlineLevel="0" collapsed="false">
      <c r="A25" s="263" t="str">
        <f aca="false">IF(AND(OR(SOURCE!A25="",ISBLANK(SOURCE!A25)),SOURCE!B25&gt;0),IF(ISBLANK(SOURCE!C25),"",SOURCE!C25),
IF(SOURCE!B25&lt;0,VLOOKUP(SOURCE!B25,lookups!A$1:B$25,2,0),
  IF(ISBLANK(SOURCE!B25),
    "",
    "/* "&amp;TEXT(SOURCE!B25,"???0")&amp;" *"&amp;
      SOURCE!C25&amp;", "&amp; IF(lookups!$E$2-LEN(SOURCE!C25) &gt;= 0, REPT(" ",lookups!$E$2-LEN(SOURCE!C25)), "")&amp;
      SOURCE!D25&amp;", "&amp; IF(lookups!$F$2-LEN(SOURCE!D25) &gt;= 0, REPT(" ",lookups!$F$2-LEN(SOURCE!D25)), "")&amp;
      SOURCE!E25&amp;", "&amp; IF(lookups!$G$2-LEN(SOURCE!E25) &gt;=0, REPT(" ",lookups!$G$2-LEN(SOURCE!E25)), "")&amp;
      SOURCE!F25&amp;", "&amp; IF(lookups!$H$2-LEN(SOURCE!F25) &gt;= 0, REPT(" ",lookups!$H$2-LEN(SOURCE!F25)+2), "")&amp;"("&amp;
      SUBSTITUTE(TEXT(SOURCE!G25,"??0"),"  ","")&amp;" &lt;&lt; TAM_MAX_BITS) |"&amp; IF(lookups!$I$2-3 &gt;= 0, REPT(" ",MAX(1,lookups!$I$2-5+4+1-1-LEN(  IF(ISTEXT(SOURCE!H25),SOURCE!H25,  SUBSTITUTE(SUBSTITUTE(TEXT(SOURCE!H25,"????0"),"  ","")," ",""))   ))), "")&amp;
       IF(ISTEXT(SOURCE!H25),SOURCE!H25, SUBSTITUTE(SUBSTITUTE(TEXT(SOURCE!H25,"????0"),"  ","")," ",""))   &amp;","&amp; IF(lookups!$J$2-3 &gt;= 0, REPT(" ",lookups!$J$2-3-5), "")&amp;
      SOURCE!I25&amp;
" | "&amp; IF(lookups!$K$2-LEN(SOURCE!I25) &gt;= 0, REPT(" ",lookups!$K$2-LEN(SOURCE!I25)), "")&amp;
      SOURCE!J25&amp;      IF(lookups!$L$2-LEN(SOURCE!J25) &gt;= 0, REPT(" ",lookups!$L$2-LEN(SOURCE!J25)), "")&amp;
" | "&amp; IF(lookups!$K$2-LEN(SOURCE!I25) &gt;= 0, REPT(" ",lookups!$K$2-LEN(SOURCE!I25)), "")&amp;
      SOURCE!K25&amp;      IF(lookups!$L$2-LEN(SOURCE!K25) &gt;= 0, REPT(" ",lookups!$M$2-LEN(SOURCE!K25)), "")&amp;
" | "&amp; SOURCE!L25&amp;      IF(lookups!$O$2-LEN(SOURCE!L25) &gt;= 0, REPT(" ",lookups!$O$2-LEN(SOURCE!L25)), "")&amp;
" | "&amp; SOURCE!M25&amp;      IF(lookups!$P$2-LEN(SOURCE!M25) &gt;= 0, REPT(" ",lookups!$P$2-LEN(SOURCE!M25)), "")&amp;
      "},"&amp;IF(SOURCE!O25&lt;&gt;"",""&amp;SOURCE!O25,"")
 )
)
)</f>
        <v>/*   20 */  { fnIsFlagClear,                TM_FLAGR,                    "FC?",                                         "FC?",                                         (0 &lt;&lt; TAM_MAX_BITS) |    99, CAT_FNCT | SLS_ENABLED   | US_UNCHANGED | EIM_DISABLED | PTP_FLAG         },</v>
      </c>
    </row>
    <row r="26" customFormat="false" ht="15.75" hidden="false" customHeight="false" outlineLevel="0" collapsed="false">
      <c r="A26" s="263" t="str">
        <f aca="false">IF(AND(OR(SOURCE!A26="",ISBLANK(SOURCE!A26)),SOURCE!B26&gt;0),IF(ISBLANK(SOURCE!C26),"",SOURCE!C26),
IF(SOURCE!B26&lt;0,VLOOKUP(SOURCE!B26,lookups!A$1:B$25,2,0),
  IF(ISBLANK(SOURCE!B26),
    "",
    "/* "&amp;TEXT(SOURCE!B26,"???0")&amp;" *"&amp;
      SOURCE!C26&amp;", "&amp; IF(lookups!$E$2-LEN(SOURCE!C26) &gt;= 0, REPT(" ",lookups!$E$2-LEN(SOURCE!C26)), "")&amp;
      SOURCE!D26&amp;", "&amp; IF(lookups!$F$2-LEN(SOURCE!D26) &gt;= 0, REPT(" ",lookups!$F$2-LEN(SOURCE!D26)), "")&amp;
      SOURCE!E26&amp;", "&amp; IF(lookups!$G$2-LEN(SOURCE!E26) &gt;=0, REPT(" ",lookups!$G$2-LEN(SOURCE!E26)), "")&amp;
      SOURCE!F26&amp;", "&amp; IF(lookups!$H$2-LEN(SOURCE!F26) &gt;= 0, REPT(" ",lookups!$H$2-LEN(SOURCE!F26)+2), "")&amp;"("&amp;
      SUBSTITUTE(TEXT(SOURCE!G26,"??0"),"  ","")&amp;" &lt;&lt; TAM_MAX_BITS) |"&amp; IF(lookups!$I$2-3 &gt;= 0, REPT(" ",MAX(1,lookups!$I$2-5+4+1-1-LEN(  IF(ISTEXT(SOURCE!H26),SOURCE!H26,  SUBSTITUTE(SUBSTITUTE(TEXT(SOURCE!H26,"????0"),"  ","")," ",""))   ))), "")&amp;
       IF(ISTEXT(SOURCE!H26),SOURCE!H26, SUBSTITUTE(SUBSTITUTE(TEXT(SOURCE!H26,"????0"),"  ","")," ",""))   &amp;","&amp; IF(lookups!$J$2-3 &gt;= 0, REPT(" ",lookups!$J$2-3-5), "")&amp;
      SOURCE!I26&amp;
" | "&amp; IF(lookups!$K$2-LEN(SOURCE!I26) &gt;= 0, REPT(" ",lookups!$K$2-LEN(SOURCE!I26)), "")&amp;
      SOURCE!J26&amp;      IF(lookups!$L$2-LEN(SOURCE!J26) &gt;= 0, REPT(" ",lookups!$L$2-LEN(SOURCE!J26)), "")&amp;
" | "&amp; IF(lookups!$K$2-LEN(SOURCE!I26) &gt;= 0, REPT(" ",lookups!$K$2-LEN(SOURCE!I26)), "")&amp;
      SOURCE!K26&amp;      IF(lookups!$L$2-LEN(SOURCE!K26) &gt;= 0, REPT(" ",lookups!$M$2-LEN(SOURCE!K26)), "")&amp;
" | "&amp; SOURCE!L26&amp;      IF(lookups!$O$2-LEN(SOURCE!L26) &gt;= 0, REPT(" ",lookups!$O$2-LEN(SOURCE!L26)), "")&amp;
" | "&amp; SOURCE!M26&amp;      IF(lookups!$P$2-LEN(SOURCE!M26) &gt;= 0, REPT(" ",lookups!$P$2-LEN(SOURCE!M26)), "")&amp;
      "},"&amp;IF(SOURCE!O26&lt;&gt;"",""&amp;SOURCE!O26,"")
 )
)
)</f>
        <v>/*   21 */  { fnIsFlagSet,                  TM_FLAGR,                    "FS?",                                         "FS?",                                         (0 &lt;&lt; TAM_MAX_BITS) |    99, CAT_FNCT | SLS_ENABLED   | US_UNCHANGED | EIM_DISABLED | PTP_FLAG         },</v>
      </c>
    </row>
    <row r="27" customFormat="false" ht="15.75" hidden="false" customHeight="false" outlineLevel="0" collapsed="false">
      <c r="A27" s="263" t="str">
        <f aca="false">IF(AND(OR(SOURCE!A27="",ISBLANK(SOURCE!A27)),SOURCE!B27&gt;0),IF(ISBLANK(SOURCE!C27),"",SOURCE!C27),
IF(SOURCE!B27&lt;0,VLOOKUP(SOURCE!B27,lookups!A$1:B$25,2,0),
  IF(ISBLANK(SOURCE!B27),
    "",
    "/* "&amp;TEXT(SOURCE!B27,"???0")&amp;" *"&amp;
      SOURCE!C27&amp;", "&amp; IF(lookups!$E$2-LEN(SOURCE!C27) &gt;= 0, REPT(" ",lookups!$E$2-LEN(SOURCE!C27)), "")&amp;
      SOURCE!D27&amp;", "&amp; IF(lookups!$F$2-LEN(SOURCE!D27) &gt;= 0, REPT(" ",lookups!$F$2-LEN(SOURCE!D27)), "")&amp;
      SOURCE!E27&amp;", "&amp; IF(lookups!$G$2-LEN(SOURCE!E27) &gt;=0, REPT(" ",lookups!$G$2-LEN(SOURCE!E27)), "")&amp;
      SOURCE!F27&amp;", "&amp; IF(lookups!$H$2-LEN(SOURCE!F27) &gt;= 0, REPT(" ",lookups!$H$2-LEN(SOURCE!F27)+2), "")&amp;"("&amp;
      SUBSTITUTE(TEXT(SOURCE!G27,"??0"),"  ","")&amp;" &lt;&lt; TAM_MAX_BITS) |"&amp; IF(lookups!$I$2-3 &gt;= 0, REPT(" ",MAX(1,lookups!$I$2-5+4+1-1-LEN(  IF(ISTEXT(SOURCE!H27),SOURCE!H27,  SUBSTITUTE(SUBSTITUTE(TEXT(SOURCE!H27,"????0"),"  ","")," ",""))   ))), "")&amp;
       IF(ISTEXT(SOURCE!H27),SOURCE!H27, SUBSTITUTE(SUBSTITUTE(TEXT(SOURCE!H27,"????0"),"  ","")," ",""))   &amp;","&amp; IF(lookups!$J$2-3 &gt;= 0, REPT(" ",lookups!$J$2-3-5), "")&amp;
      SOURCE!I27&amp;
" | "&amp; IF(lookups!$K$2-LEN(SOURCE!I27) &gt;= 0, REPT(" ",lookups!$K$2-LEN(SOURCE!I27)), "")&amp;
      SOURCE!J27&amp;      IF(lookups!$L$2-LEN(SOURCE!J27) &gt;= 0, REPT(" ",lookups!$L$2-LEN(SOURCE!J27)), "")&amp;
" | "&amp; IF(lookups!$K$2-LEN(SOURCE!I27) &gt;= 0, REPT(" ",lookups!$K$2-LEN(SOURCE!I27)), "")&amp;
      SOURCE!K27&amp;      IF(lookups!$L$2-LEN(SOURCE!K27) &gt;= 0, REPT(" ",lookups!$M$2-LEN(SOURCE!K27)), "")&amp;
" | "&amp; SOURCE!L27&amp;      IF(lookups!$O$2-LEN(SOURCE!L27) &gt;= 0, REPT(" ",lookups!$O$2-LEN(SOURCE!L27)), "")&amp;
" | "&amp; SOURCE!M27&amp;      IF(lookups!$P$2-LEN(SOURCE!M27) &gt;= 0, REPT(" ",lookups!$P$2-LEN(SOURCE!M27)), "")&amp;
      "},"&amp;IF(SOURCE!O27&lt;&gt;"",""&amp;SOURCE!O27,"")
 )
)
)</f>
        <v>/*   22 */  { fnCheckInteger,               CHECK_INTEGER_EVEN,          "EVEN?",                                       "EVEN?",                                       (0 &lt;&lt; TAM_MAX_BITS) |     0, CAT_FNCT | SLS_ENABLED   | US_UNCHANGED | EIM_DISABLED | PTP_NONE         },</v>
      </c>
    </row>
    <row r="28" customFormat="false" ht="15.75" hidden="false" customHeight="false" outlineLevel="0" collapsed="false">
      <c r="A28" s="263" t="str">
        <f aca="false">IF(AND(OR(SOURCE!A28="",ISBLANK(SOURCE!A28)),SOURCE!B28&gt;0),IF(ISBLANK(SOURCE!C28),"",SOURCE!C28),
IF(SOURCE!B28&lt;0,VLOOKUP(SOURCE!B28,lookups!A$1:B$25,2,0),
  IF(ISBLANK(SOURCE!B28),
    "",
    "/* "&amp;TEXT(SOURCE!B28,"???0")&amp;" *"&amp;
      SOURCE!C28&amp;", "&amp; IF(lookups!$E$2-LEN(SOURCE!C28) &gt;= 0, REPT(" ",lookups!$E$2-LEN(SOURCE!C28)), "")&amp;
      SOURCE!D28&amp;", "&amp; IF(lookups!$F$2-LEN(SOURCE!D28) &gt;= 0, REPT(" ",lookups!$F$2-LEN(SOURCE!D28)), "")&amp;
      SOURCE!E28&amp;", "&amp; IF(lookups!$G$2-LEN(SOURCE!E28) &gt;=0, REPT(" ",lookups!$G$2-LEN(SOURCE!E28)), "")&amp;
      SOURCE!F28&amp;", "&amp; IF(lookups!$H$2-LEN(SOURCE!F28) &gt;= 0, REPT(" ",lookups!$H$2-LEN(SOURCE!F28)+2), "")&amp;"("&amp;
      SUBSTITUTE(TEXT(SOURCE!G28,"??0"),"  ","")&amp;" &lt;&lt; TAM_MAX_BITS) |"&amp; IF(lookups!$I$2-3 &gt;= 0, REPT(" ",MAX(1,lookups!$I$2-5+4+1-1-LEN(  IF(ISTEXT(SOURCE!H28),SOURCE!H28,  SUBSTITUTE(SUBSTITUTE(TEXT(SOURCE!H28,"????0"),"  ","")," ",""))   ))), "")&amp;
       IF(ISTEXT(SOURCE!H28),SOURCE!H28, SUBSTITUTE(SUBSTITUTE(TEXT(SOURCE!H28,"????0"),"  ","")," ",""))   &amp;","&amp; IF(lookups!$J$2-3 &gt;= 0, REPT(" ",lookups!$J$2-3-5), "")&amp;
      SOURCE!I28&amp;
" | "&amp; IF(lookups!$K$2-LEN(SOURCE!I28) &gt;= 0, REPT(" ",lookups!$K$2-LEN(SOURCE!I28)), "")&amp;
      SOURCE!J28&amp;      IF(lookups!$L$2-LEN(SOURCE!J28) &gt;= 0, REPT(" ",lookups!$L$2-LEN(SOURCE!J28)), "")&amp;
" | "&amp; IF(lookups!$K$2-LEN(SOURCE!I28) &gt;= 0, REPT(" ",lookups!$K$2-LEN(SOURCE!I28)), "")&amp;
      SOURCE!K28&amp;      IF(lookups!$L$2-LEN(SOURCE!K28) &gt;= 0, REPT(" ",lookups!$M$2-LEN(SOURCE!K28)), "")&amp;
" | "&amp; SOURCE!L28&amp;      IF(lookups!$O$2-LEN(SOURCE!L28) &gt;= 0, REPT(" ",lookups!$O$2-LEN(SOURCE!L28)), "")&amp;
" | "&amp; SOURCE!M28&amp;      IF(lookups!$P$2-LEN(SOURCE!M28) &gt;= 0, REPT(" ",lookups!$P$2-LEN(SOURCE!M28)), "")&amp;
      "},"&amp;IF(SOURCE!O28&lt;&gt;"",""&amp;SOURCE!O28,"")
 )
)
)</f>
        <v>/*   23 */  { fnCheckInteger,               CHECK_INTEGER_ODD,           "ODD?",                                        "ODD?",                                        (0 &lt;&lt; TAM_MAX_BITS) |     0, CAT_FNCT | SLS_ENABLED   | US_UNCHANGED | EIM_DISABLED | PTP_NONE         },</v>
      </c>
    </row>
    <row r="29" customFormat="false" ht="15.75" hidden="false" customHeight="false" outlineLevel="0" collapsed="false">
      <c r="A29" s="263" t="str">
        <f aca="false">IF(AND(OR(SOURCE!A29="",ISBLANK(SOURCE!A29)),SOURCE!B29&gt;0),IF(ISBLANK(SOURCE!C29),"",SOURCE!C29),
IF(SOURCE!B29&lt;0,VLOOKUP(SOURCE!B29,lookups!A$1:B$25,2,0),
  IF(ISBLANK(SOURCE!B29),
    "",
    "/* "&amp;TEXT(SOURCE!B29,"???0")&amp;" *"&amp;
      SOURCE!C29&amp;", "&amp; IF(lookups!$E$2-LEN(SOURCE!C29) &gt;= 0, REPT(" ",lookups!$E$2-LEN(SOURCE!C29)), "")&amp;
      SOURCE!D29&amp;", "&amp; IF(lookups!$F$2-LEN(SOURCE!D29) &gt;= 0, REPT(" ",lookups!$F$2-LEN(SOURCE!D29)), "")&amp;
      SOURCE!E29&amp;", "&amp; IF(lookups!$G$2-LEN(SOURCE!E29) &gt;=0, REPT(" ",lookups!$G$2-LEN(SOURCE!E29)), "")&amp;
      SOURCE!F29&amp;", "&amp; IF(lookups!$H$2-LEN(SOURCE!F29) &gt;= 0, REPT(" ",lookups!$H$2-LEN(SOURCE!F29)+2), "")&amp;"("&amp;
      SUBSTITUTE(TEXT(SOURCE!G29,"??0"),"  ","")&amp;" &lt;&lt; TAM_MAX_BITS) |"&amp; IF(lookups!$I$2-3 &gt;= 0, REPT(" ",MAX(1,lookups!$I$2-5+4+1-1-LEN(  IF(ISTEXT(SOURCE!H29),SOURCE!H29,  SUBSTITUTE(SUBSTITUTE(TEXT(SOURCE!H29,"????0"),"  ","")," ",""))   ))), "")&amp;
       IF(ISTEXT(SOURCE!H29),SOURCE!H29, SUBSTITUTE(SUBSTITUTE(TEXT(SOURCE!H29,"????0"),"  ","")," ",""))   &amp;","&amp; IF(lookups!$J$2-3 &gt;= 0, REPT(" ",lookups!$J$2-3-5), "")&amp;
      SOURCE!I29&amp;
" | "&amp; IF(lookups!$K$2-LEN(SOURCE!I29) &gt;= 0, REPT(" ",lookups!$K$2-LEN(SOURCE!I29)), "")&amp;
      SOURCE!J29&amp;      IF(lookups!$L$2-LEN(SOURCE!J29) &gt;= 0, REPT(" ",lookups!$L$2-LEN(SOURCE!J29)), "")&amp;
" | "&amp; IF(lookups!$K$2-LEN(SOURCE!I29) &gt;= 0, REPT(" ",lookups!$K$2-LEN(SOURCE!I29)), "")&amp;
      SOURCE!K29&amp;      IF(lookups!$L$2-LEN(SOURCE!K29) &gt;= 0, REPT(" ",lookups!$M$2-LEN(SOURCE!K29)), "")&amp;
" | "&amp; SOURCE!L29&amp;      IF(lookups!$O$2-LEN(SOURCE!L29) &gt;= 0, REPT(" ",lookups!$O$2-LEN(SOURCE!L29)), "")&amp;
" | "&amp; SOURCE!M29&amp;      IF(lookups!$P$2-LEN(SOURCE!M29) &gt;= 0, REPT(" ",lookups!$P$2-LEN(SOURCE!M29)), "")&amp;
      "},"&amp;IF(SOURCE!O29&lt;&gt;"",""&amp;SOURCE!O29,"")
 )
)
)</f>
        <v>/*   24 */  { fnCheckInteger,               CHECK_INTEGER_FP,            "FP?",                                         "FP?",                                         (0 &lt;&lt; TAM_MAX_BITS) |     0, CAT_FNCT | SLS_ENABLED   | US_UNCHANGED | EIM_DISABLED | PTP_NONE         },</v>
      </c>
    </row>
    <row r="30" customFormat="false" ht="15.75" hidden="false" customHeight="false" outlineLevel="0" collapsed="false">
      <c r="A30" s="263" t="str">
        <f aca="false">IF(AND(OR(SOURCE!A30="",ISBLANK(SOURCE!A30)),SOURCE!B30&gt;0),IF(ISBLANK(SOURCE!C30),"",SOURCE!C30),
IF(SOURCE!B30&lt;0,VLOOKUP(SOURCE!B30,lookups!A$1:B$25,2,0),
  IF(ISBLANK(SOURCE!B30),
    "",
    "/* "&amp;TEXT(SOURCE!B30,"???0")&amp;" *"&amp;
      SOURCE!C30&amp;", "&amp; IF(lookups!$E$2-LEN(SOURCE!C30) &gt;= 0, REPT(" ",lookups!$E$2-LEN(SOURCE!C30)), "")&amp;
      SOURCE!D30&amp;", "&amp; IF(lookups!$F$2-LEN(SOURCE!D30) &gt;= 0, REPT(" ",lookups!$F$2-LEN(SOURCE!D30)), "")&amp;
      SOURCE!E30&amp;", "&amp; IF(lookups!$G$2-LEN(SOURCE!E30) &gt;=0, REPT(" ",lookups!$G$2-LEN(SOURCE!E30)), "")&amp;
      SOURCE!F30&amp;", "&amp; IF(lookups!$H$2-LEN(SOURCE!F30) &gt;= 0, REPT(" ",lookups!$H$2-LEN(SOURCE!F30)+2), "")&amp;"("&amp;
      SUBSTITUTE(TEXT(SOURCE!G30,"??0"),"  ","")&amp;" &lt;&lt; TAM_MAX_BITS) |"&amp; IF(lookups!$I$2-3 &gt;= 0, REPT(" ",MAX(1,lookups!$I$2-5+4+1-1-LEN(  IF(ISTEXT(SOURCE!H30),SOURCE!H30,  SUBSTITUTE(SUBSTITUTE(TEXT(SOURCE!H30,"????0"),"  ","")," ",""))   ))), "")&amp;
       IF(ISTEXT(SOURCE!H30),SOURCE!H30, SUBSTITUTE(SUBSTITUTE(TEXT(SOURCE!H30,"????0"),"  ","")," ",""))   &amp;","&amp; IF(lookups!$J$2-3 &gt;= 0, REPT(" ",lookups!$J$2-3-5), "")&amp;
      SOURCE!I30&amp;
" | "&amp; IF(lookups!$K$2-LEN(SOURCE!I30) &gt;= 0, REPT(" ",lookups!$K$2-LEN(SOURCE!I30)), "")&amp;
      SOURCE!J30&amp;      IF(lookups!$L$2-LEN(SOURCE!J30) &gt;= 0, REPT(" ",lookups!$L$2-LEN(SOURCE!J30)), "")&amp;
" | "&amp; IF(lookups!$K$2-LEN(SOURCE!I30) &gt;= 0, REPT(" ",lookups!$K$2-LEN(SOURCE!I30)), "")&amp;
      SOURCE!K30&amp;      IF(lookups!$L$2-LEN(SOURCE!K30) &gt;= 0, REPT(" ",lookups!$M$2-LEN(SOURCE!K30)), "")&amp;
" | "&amp; SOURCE!L30&amp;      IF(lookups!$O$2-LEN(SOURCE!L30) &gt;= 0, REPT(" ",lookups!$O$2-LEN(SOURCE!L30)), "")&amp;
" | "&amp; SOURCE!M30&amp;      IF(lookups!$P$2-LEN(SOURCE!M30) &gt;= 0, REPT(" ",lookups!$P$2-LEN(SOURCE!M30)), "")&amp;
      "},"&amp;IF(SOURCE!O30&lt;&gt;"",""&amp;SOURCE!O30,"")
 )
)
)</f>
        <v>/*   25 */  { fnCheckInteger,               CHECK_INTEGER,               "INT?",                                        "INT?",                                        (0 &lt;&lt; TAM_MAX_BITS) |     0, CAT_FNCT | SLS_ENABLED   | US_UNCHANGED | EIM_DISABLED | PTP_NONE         },</v>
      </c>
    </row>
    <row r="31" customFormat="false" ht="15.75" hidden="false" customHeight="false" outlineLevel="0" collapsed="false">
      <c r="A31" s="263" t="str">
        <f aca="false">IF(AND(OR(SOURCE!A31="",ISBLANK(SOURCE!A31)),SOURCE!B31&gt;0),IF(ISBLANK(SOURCE!C31),"",SOURCE!C31),
IF(SOURCE!B31&lt;0,VLOOKUP(SOURCE!B31,lookups!A$1:B$25,2,0),
  IF(ISBLANK(SOURCE!B31),
    "",
    "/* "&amp;TEXT(SOURCE!B31,"???0")&amp;" *"&amp;
      SOURCE!C31&amp;", "&amp; IF(lookups!$E$2-LEN(SOURCE!C31) &gt;= 0, REPT(" ",lookups!$E$2-LEN(SOURCE!C31)), "")&amp;
      SOURCE!D31&amp;", "&amp; IF(lookups!$F$2-LEN(SOURCE!D31) &gt;= 0, REPT(" ",lookups!$F$2-LEN(SOURCE!D31)), "")&amp;
      SOURCE!E31&amp;", "&amp; IF(lookups!$G$2-LEN(SOURCE!E31) &gt;=0, REPT(" ",lookups!$G$2-LEN(SOURCE!E31)), "")&amp;
      SOURCE!F31&amp;", "&amp; IF(lookups!$H$2-LEN(SOURCE!F31) &gt;= 0, REPT(" ",lookups!$H$2-LEN(SOURCE!F31)+2), "")&amp;"("&amp;
      SUBSTITUTE(TEXT(SOURCE!G31,"??0"),"  ","")&amp;" &lt;&lt; TAM_MAX_BITS) |"&amp; IF(lookups!$I$2-3 &gt;= 0, REPT(" ",MAX(1,lookups!$I$2-5+4+1-1-LEN(  IF(ISTEXT(SOURCE!H31),SOURCE!H31,  SUBSTITUTE(SUBSTITUTE(TEXT(SOURCE!H31,"????0"),"  ","")," ",""))   ))), "")&amp;
       IF(ISTEXT(SOURCE!H31),SOURCE!H31, SUBSTITUTE(SUBSTITUTE(TEXT(SOURCE!H31,"????0"),"  ","")," ",""))   &amp;","&amp; IF(lookups!$J$2-3 &gt;= 0, REPT(" ",lookups!$J$2-3-5), "")&amp;
      SOURCE!I31&amp;
" | "&amp; IF(lookups!$K$2-LEN(SOURCE!I31) &gt;= 0, REPT(" ",lookups!$K$2-LEN(SOURCE!I31)), "")&amp;
      SOURCE!J31&amp;      IF(lookups!$L$2-LEN(SOURCE!J31) &gt;= 0, REPT(" ",lookups!$L$2-LEN(SOURCE!J31)), "")&amp;
" | "&amp; IF(lookups!$K$2-LEN(SOURCE!I31) &gt;= 0, REPT(" ",lookups!$K$2-LEN(SOURCE!I31)), "")&amp;
      SOURCE!K31&amp;      IF(lookups!$L$2-LEN(SOURCE!K31) &gt;= 0, REPT(" ",lookups!$M$2-LEN(SOURCE!K31)), "")&amp;
" | "&amp; SOURCE!L31&amp;      IF(lookups!$O$2-LEN(SOURCE!L31) &gt;= 0, REPT(" ",lookups!$O$2-LEN(SOURCE!L31)), "")&amp;
" | "&amp; SOURCE!M31&amp;      IF(lookups!$P$2-LEN(SOURCE!M31) &gt;= 0, REPT(" ",lookups!$P$2-LEN(SOURCE!M31)), "")&amp;
      "},"&amp;IF(SOURCE!O31&lt;&gt;"",""&amp;SOURCE!O31,"")
 )
)
)</f>
        <v>/*   26 */  { fnCheckValue,                 CHECK_VALUE_COMPLEX,         "CPX?",                                        "CPX?",                                        (0 &lt;&lt; TAM_MAX_BITS) |     0, CAT_FNCT | SLS_ENABLED   | US_UNCHANGED | EIM_DISABLED | PTP_NONE         },</v>
      </c>
    </row>
    <row r="32" customFormat="false" ht="15.75" hidden="false" customHeight="false" outlineLevel="0" collapsed="false">
      <c r="A32" s="263" t="str">
        <f aca="false">IF(AND(OR(SOURCE!A32="",ISBLANK(SOURCE!A32)),SOURCE!B32&gt;0),IF(ISBLANK(SOURCE!C32),"",SOURCE!C32),
IF(SOURCE!B32&lt;0,VLOOKUP(SOURCE!B32,lookups!A$1:B$25,2,0),
  IF(ISBLANK(SOURCE!B32),
    "",
    "/* "&amp;TEXT(SOURCE!B32,"???0")&amp;" *"&amp;
      SOURCE!C32&amp;", "&amp; IF(lookups!$E$2-LEN(SOURCE!C32) &gt;= 0, REPT(" ",lookups!$E$2-LEN(SOURCE!C32)), "")&amp;
      SOURCE!D32&amp;", "&amp; IF(lookups!$F$2-LEN(SOURCE!D32) &gt;= 0, REPT(" ",lookups!$F$2-LEN(SOURCE!D32)), "")&amp;
      SOURCE!E32&amp;", "&amp; IF(lookups!$G$2-LEN(SOURCE!E32) &gt;=0, REPT(" ",lookups!$G$2-LEN(SOURCE!E32)), "")&amp;
      SOURCE!F32&amp;", "&amp; IF(lookups!$H$2-LEN(SOURCE!F32) &gt;= 0, REPT(" ",lookups!$H$2-LEN(SOURCE!F32)+2), "")&amp;"("&amp;
      SUBSTITUTE(TEXT(SOURCE!G32,"??0"),"  ","")&amp;" &lt;&lt; TAM_MAX_BITS) |"&amp; IF(lookups!$I$2-3 &gt;= 0, REPT(" ",MAX(1,lookups!$I$2-5+4+1-1-LEN(  IF(ISTEXT(SOURCE!H32),SOURCE!H32,  SUBSTITUTE(SUBSTITUTE(TEXT(SOURCE!H32,"????0"),"  ","")," ",""))   ))), "")&amp;
       IF(ISTEXT(SOURCE!H32),SOURCE!H32, SUBSTITUTE(SUBSTITUTE(TEXT(SOURCE!H32,"????0"),"  ","")," ",""))   &amp;","&amp; IF(lookups!$J$2-3 &gt;= 0, REPT(" ",lookups!$J$2-3-5), "")&amp;
      SOURCE!I32&amp;
" | "&amp; IF(lookups!$K$2-LEN(SOURCE!I32) &gt;= 0, REPT(" ",lookups!$K$2-LEN(SOURCE!I32)), "")&amp;
      SOURCE!J32&amp;      IF(lookups!$L$2-LEN(SOURCE!J32) &gt;= 0, REPT(" ",lookups!$L$2-LEN(SOURCE!J32)), "")&amp;
" | "&amp; IF(lookups!$K$2-LEN(SOURCE!I32) &gt;= 0, REPT(" ",lookups!$K$2-LEN(SOURCE!I32)), "")&amp;
      SOURCE!K32&amp;      IF(lookups!$L$2-LEN(SOURCE!K32) &gt;= 0, REPT(" ",lookups!$M$2-LEN(SOURCE!K32)), "")&amp;
" | "&amp; SOURCE!L32&amp;      IF(lookups!$O$2-LEN(SOURCE!L32) &gt;= 0, REPT(" ",lookups!$O$2-LEN(SOURCE!L32)), "")&amp;
" | "&amp; SOURCE!M32&amp;      IF(lookups!$P$2-LEN(SOURCE!M32) &gt;= 0, REPT(" ",lookups!$P$2-LEN(SOURCE!M32)), "")&amp;
      "},"&amp;IF(SOURCE!O32&lt;&gt;"",""&amp;SOURCE!O32,"")
 )
)
)</f>
        <v>/*   27 */  { fnCheckValue,                 CHECK_VALUE_MATRIX,          "MATR?",                                       "MATR?",                                       (0 &lt;&lt; TAM_MAX_BITS) |     0, CAT_FNCT | SLS_ENABLED   | US_UNCHANGED | EIM_DISABLED | PTP_NONE         },</v>
      </c>
    </row>
    <row r="33" customFormat="false" ht="15.75" hidden="false" customHeight="false" outlineLevel="0" collapsed="false">
      <c r="A33" s="263" t="str">
        <f aca="false">IF(AND(OR(SOURCE!A33="",ISBLANK(SOURCE!A33)),SOURCE!B33&gt;0),IF(ISBLANK(SOURCE!C33),"",SOURCE!C33),
IF(SOURCE!B33&lt;0,VLOOKUP(SOURCE!B33,lookups!A$1:B$25,2,0),
  IF(ISBLANK(SOURCE!B33),
    "",
    "/* "&amp;TEXT(SOURCE!B33,"???0")&amp;" *"&amp;
      SOURCE!C33&amp;", "&amp; IF(lookups!$E$2-LEN(SOURCE!C33) &gt;= 0, REPT(" ",lookups!$E$2-LEN(SOURCE!C33)), "")&amp;
      SOURCE!D33&amp;", "&amp; IF(lookups!$F$2-LEN(SOURCE!D33) &gt;= 0, REPT(" ",lookups!$F$2-LEN(SOURCE!D33)), "")&amp;
      SOURCE!E33&amp;", "&amp; IF(lookups!$G$2-LEN(SOURCE!E33) &gt;=0, REPT(" ",lookups!$G$2-LEN(SOURCE!E33)), "")&amp;
      SOURCE!F33&amp;", "&amp; IF(lookups!$H$2-LEN(SOURCE!F33) &gt;= 0, REPT(" ",lookups!$H$2-LEN(SOURCE!F33)+2), "")&amp;"("&amp;
      SUBSTITUTE(TEXT(SOURCE!G33,"??0"),"  ","")&amp;" &lt;&lt; TAM_MAX_BITS) |"&amp; IF(lookups!$I$2-3 &gt;= 0, REPT(" ",MAX(1,lookups!$I$2-5+4+1-1-LEN(  IF(ISTEXT(SOURCE!H33),SOURCE!H33,  SUBSTITUTE(SUBSTITUTE(TEXT(SOURCE!H33,"????0"),"  ","")," ",""))   ))), "")&amp;
       IF(ISTEXT(SOURCE!H33),SOURCE!H33, SUBSTITUTE(SUBSTITUTE(TEXT(SOURCE!H33,"????0"),"  ","")," ",""))   &amp;","&amp; IF(lookups!$J$2-3 &gt;= 0, REPT(" ",lookups!$J$2-3-5), "")&amp;
      SOURCE!I33&amp;
" | "&amp; IF(lookups!$K$2-LEN(SOURCE!I33) &gt;= 0, REPT(" ",lookups!$K$2-LEN(SOURCE!I33)), "")&amp;
      SOURCE!J33&amp;      IF(lookups!$L$2-LEN(SOURCE!J33) &gt;= 0, REPT(" ",lookups!$L$2-LEN(SOURCE!J33)), "")&amp;
" | "&amp; IF(lookups!$K$2-LEN(SOURCE!I33) &gt;= 0, REPT(" ",lookups!$K$2-LEN(SOURCE!I33)), "")&amp;
      SOURCE!K33&amp;      IF(lookups!$L$2-LEN(SOURCE!K33) &gt;= 0, REPT(" ",lookups!$M$2-LEN(SOURCE!K33)), "")&amp;
" | "&amp; SOURCE!L33&amp;      IF(lookups!$O$2-LEN(SOURCE!L33) &gt;= 0, REPT(" ",lookups!$O$2-LEN(SOURCE!L33)), "")&amp;
" | "&amp; SOURCE!M33&amp;      IF(lookups!$P$2-LEN(SOURCE!M33) &gt;= 0, REPT(" ",lookups!$P$2-LEN(SOURCE!M33)), "")&amp;
      "},"&amp;IF(SOURCE!O33&lt;&gt;"",""&amp;SOURCE!O33,"")
 )
)
)</f>
        <v>/*   28 */  { fnCheckValue,                 CHECK_VALUE_NAN,             "NaN?",                                        "NaN?",                                        (0 &lt;&lt; TAM_MAX_BITS) |     0, CAT_FNCT | SLS_ENABLED   | US_UNCHANGED | EIM_DISABLED | PTP_NONE         },</v>
      </c>
    </row>
    <row r="34" customFormat="false" ht="15.75" hidden="false" customHeight="false" outlineLevel="0" collapsed="false">
      <c r="A34" s="263" t="str">
        <f aca="false">IF(AND(OR(SOURCE!A34="",ISBLANK(SOURCE!A34)),SOURCE!B34&gt;0),IF(ISBLANK(SOURCE!C34),"",SOURCE!C34),
IF(SOURCE!B34&lt;0,VLOOKUP(SOURCE!B34,lookups!A$1:B$25,2,0),
  IF(ISBLANK(SOURCE!B34),
    "",
    "/* "&amp;TEXT(SOURCE!B34,"???0")&amp;" *"&amp;
      SOURCE!C34&amp;", "&amp; IF(lookups!$E$2-LEN(SOURCE!C34) &gt;= 0, REPT(" ",lookups!$E$2-LEN(SOURCE!C34)), "")&amp;
      SOURCE!D34&amp;", "&amp; IF(lookups!$F$2-LEN(SOURCE!D34) &gt;= 0, REPT(" ",lookups!$F$2-LEN(SOURCE!D34)), "")&amp;
      SOURCE!E34&amp;", "&amp; IF(lookups!$G$2-LEN(SOURCE!E34) &gt;=0, REPT(" ",lookups!$G$2-LEN(SOURCE!E34)), "")&amp;
      SOURCE!F34&amp;", "&amp; IF(lookups!$H$2-LEN(SOURCE!F34) &gt;= 0, REPT(" ",lookups!$H$2-LEN(SOURCE!F34)+2), "")&amp;"("&amp;
      SUBSTITUTE(TEXT(SOURCE!G34,"??0"),"  ","")&amp;" &lt;&lt; TAM_MAX_BITS) |"&amp; IF(lookups!$I$2-3 &gt;= 0, REPT(" ",MAX(1,lookups!$I$2-5+4+1-1-LEN(  IF(ISTEXT(SOURCE!H34),SOURCE!H34,  SUBSTITUTE(SUBSTITUTE(TEXT(SOURCE!H34,"????0"),"  ","")," ",""))   ))), "")&amp;
       IF(ISTEXT(SOURCE!H34),SOURCE!H34, SUBSTITUTE(SUBSTITUTE(TEXT(SOURCE!H34,"????0"),"  ","")," ",""))   &amp;","&amp; IF(lookups!$J$2-3 &gt;= 0, REPT(" ",lookups!$J$2-3-5), "")&amp;
      SOURCE!I34&amp;
" | "&amp; IF(lookups!$K$2-LEN(SOURCE!I34) &gt;= 0, REPT(" ",lookups!$K$2-LEN(SOURCE!I34)), "")&amp;
      SOURCE!J34&amp;      IF(lookups!$L$2-LEN(SOURCE!J34) &gt;= 0, REPT(" ",lookups!$L$2-LEN(SOURCE!J34)), "")&amp;
" | "&amp; IF(lookups!$K$2-LEN(SOURCE!I34) &gt;= 0, REPT(" ",lookups!$K$2-LEN(SOURCE!I34)), "")&amp;
      SOURCE!K34&amp;      IF(lookups!$L$2-LEN(SOURCE!K34) &gt;= 0, REPT(" ",lookups!$M$2-LEN(SOURCE!K34)), "")&amp;
" | "&amp; SOURCE!L34&amp;      IF(lookups!$O$2-LEN(SOURCE!L34) &gt;= 0, REPT(" ",lookups!$O$2-LEN(SOURCE!L34)), "")&amp;
" | "&amp; SOURCE!M34&amp;      IF(lookups!$P$2-LEN(SOURCE!M34) &gt;= 0, REPT(" ",lookups!$P$2-LEN(SOURCE!M34)), "")&amp;
      "},"&amp;IF(SOURCE!O34&lt;&gt;"",""&amp;SOURCE!O34,"")
 )
)
)</f>
        <v>/*   29 */  { fnCheckValue,                 CHECK_VALUE_REAL,            "REAL?",                                       "REAL?",                                       (0 &lt;&lt; TAM_MAX_BITS) |     0, CAT_FNCT | SLS_ENABLED   | US_UNCHANGED | EIM_DISABLED | PTP_NONE         },</v>
      </c>
    </row>
    <row r="35" customFormat="false" ht="15.75" hidden="false" customHeight="false" outlineLevel="0" collapsed="false">
      <c r="A35" s="263" t="str">
        <f aca="false">IF(AND(OR(SOURCE!A35="",ISBLANK(SOURCE!A35)),SOURCE!B35&gt;0),IF(ISBLANK(SOURCE!C35),"",SOURCE!C35),
IF(SOURCE!B35&lt;0,VLOOKUP(SOURCE!B35,lookups!A$1:B$25,2,0),
  IF(ISBLANK(SOURCE!B35),
    "",
    "/* "&amp;TEXT(SOURCE!B35,"???0")&amp;" *"&amp;
      SOURCE!C35&amp;", "&amp; IF(lookups!$E$2-LEN(SOURCE!C35) &gt;= 0, REPT(" ",lookups!$E$2-LEN(SOURCE!C35)), "")&amp;
      SOURCE!D35&amp;", "&amp; IF(lookups!$F$2-LEN(SOURCE!D35) &gt;= 0, REPT(" ",lookups!$F$2-LEN(SOURCE!D35)), "")&amp;
      SOURCE!E35&amp;", "&amp; IF(lookups!$G$2-LEN(SOURCE!E35) &gt;=0, REPT(" ",lookups!$G$2-LEN(SOURCE!E35)), "")&amp;
      SOURCE!F35&amp;", "&amp; IF(lookups!$H$2-LEN(SOURCE!F35) &gt;= 0, REPT(" ",lookups!$H$2-LEN(SOURCE!F35)+2), "")&amp;"("&amp;
      SUBSTITUTE(TEXT(SOURCE!G35,"??0"),"  ","")&amp;" &lt;&lt; TAM_MAX_BITS) |"&amp; IF(lookups!$I$2-3 &gt;= 0, REPT(" ",MAX(1,lookups!$I$2-5+4+1-1-LEN(  IF(ISTEXT(SOURCE!H35),SOURCE!H35,  SUBSTITUTE(SUBSTITUTE(TEXT(SOURCE!H35,"????0"),"  ","")," ",""))   ))), "")&amp;
       IF(ISTEXT(SOURCE!H35),SOURCE!H35, SUBSTITUTE(SUBSTITUTE(TEXT(SOURCE!H35,"????0"),"  ","")," ",""))   &amp;","&amp; IF(lookups!$J$2-3 &gt;= 0, REPT(" ",lookups!$J$2-3-5), "")&amp;
      SOURCE!I35&amp;
" | "&amp; IF(lookups!$K$2-LEN(SOURCE!I35) &gt;= 0, REPT(" ",lookups!$K$2-LEN(SOURCE!I35)), "")&amp;
      SOURCE!J35&amp;      IF(lookups!$L$2-LEN(SOURCE!J35) &gt;= 0, REPT(" ",lookups!$L$2-LEN(SOURCE!J35)), "")&amp;
" | "&amp; IF(lookups!$K$2-LEN(SOURCE!I35) &gt;= 0, REPT(" ",lookups!$K$2-LEN(SOURCE!I35)), "")&amp;
      SOURCE!K35&amp;      IF(lookups!$L$2-LEN(SOURCE!K35) &gt;= 0, REPT(" ",lookups!$M$2-LEN(SOURCE!K35)), "")&amp;
" | "&amp; SOURCE!L35&amp;      IF(lookups!$O$2-LEN(SOURCE!L35) &gt;= 0, REPT(" ",lookups!$O$2-LEN(SOURCE!L35)), "")&amp;
" | "&amp; SOURCE!M35&amp;      IF(lookups!$P$2-LEN(SOURCE!M35) &gt;= 0, REPT(" ",lookups!$P$2-LEN(SOURCE!M35)), "")&amp;
      "},"&amp;IF(SOURCE!O35&lt;&gt;"",""&amp;SOURCE!O35,"")
 )
)
)</f>
        <v>/*   30 */  { fnCheckValue,                 CHECK_VALUE_SPECIAL,         "SPEC?",                                       "SPEC?",                                       (0 &lt;&lt; TAM_MAX_BITS) |     0, CAT_FNCT | SLS_ENABLED   | US_UNCHANGED | EIM_DISABLED | PTP_NONE         },</v>
      </c>
    </row>
    <row r="36" customFormat="false" ht="15.75" hidden="false" customHeight="false" outlineLevel="0" collapsed="false">
      <c r="A36" s="263" t="str">
        <f aca="false">IF(AND(OR(SOURCE!A36="",ISBLANK(SOURCE!A36)),SOURCE!B36&gt;0),IF(ISBLANK(SOURCE!C36),"",SOURCE!C36),
IF(SOURCE!B36&lt;0,VLOOKUP(SOURCE!B36,lookups!A$1:B$25,2,0),
  IF(ISBLANK(SOURCE!B36),
    "",
    "/* "&amp;TEXT(SOURCE!B36,"???0")&amp;" *"&amp;
      SOURCE!C36&amp;", "&amp; IF(lookups!$E$2-LEN(SOURCE!C36) &gt;= 0, REPT(" ",lookups!$E$2-LEN(SOURCE!C36)), "")&amp;
      SOURCE!D36&amp;", "&amp; IF(lookups!$F$2-LEN(SOURCE!D36) &gt;= 0, REPT(" ",lookups!$F$2-LEN(SOURCE!D36)), "")&amp;
      SOURCE!E36&amp;", "&amp; IF(lookups!$G$2-LEN(SOURCE!E36) &gt;=0, REPT(" ",lookups!$G$2-LEN(SOURCE!E36)), "")&amp;
      SOURCE!F36&amp;", "&amp; IF(lookups!$H$2-LEN(SOURCE!F36) &gt;= 0, REPT(" ",lookups!$H$2-LEN(SOURCE!F36)+2), "")&amp;"("&amp;
      SUBSTITUTE(TEXT(SOURCE!G36,"??0"),"  ","")&amp;" &lt;&lt; TAM_MAX_BITS) |"&amp; IF(lookups!$I$2-3 &gt;= 0, REPT(" ",MAX(1,lookups!$I$2-5+4+1-1-LEN(  IF(ISTEXT(SOURCE!H36),SOURCE!H36,  SUBSTITUTE(SUBSTITUTE(TEXT(SOURCE!H36,"????0"),"  ","")," ",""))   ))), "")&amp;
       IF(ISTEXT(SOURCE!H36),SOURCE!H36, SUBSTITUTE(SUBSTITUTE(TEXT(SOURCE!H36,"????0"),"  ","")," ",""))   &amp;","&amp; IF(lookups!$J$2-3 &gt;= 0, REPT(" ",lookups!$J$2-3-5), "")&amp;
      SOURCE!I36&amp;
" | "&amp; IF(lookups!$K$2-LEN(SOURCE!I36) &gt;= 0, REPT(" ",lookups!$K$2-LEN(SOURCE!I36)), "")&amp;
      SOURCE!J36&amp;      IF(lookups!$L$2-LEN(SOURCE!J36) &gt;= 0, REPT(" ",lookups!$L$2-LEN(SOURCE!J36)), "")&amp;
" | "&amp; IF(lookups!$K$2-LEN(SOURCE!I36) &gt;= 0, REPT(" ",lookups!$K$2-LEN(SOURCE!I36)), "")&amp;
      SOURCE!K36&amp;      IF(lookups!$L$2-LEN(SOURCE!K36) &gt;= 0, REPT(" ",lookups!$M$2-LEN(SOURCE!K36)), "")&amp;
" | "&amp; SOURCE!L36&amp;      IF(lookups!$O$2-LEN(SOURCE!L36) &gt;= 0, REPT(" ",lookups!$O$2-LEN(SOURCE!L36)), "")&amp;
" | "&amp; SOURCE!M36&amp;      IF(lookups!$P$2-LEN(SOURCE!M36) &gt;= 0, REPT(" ",lookups!$P$2-LEN(SOURCE!M36)), "")&amp;
      "},"&amp;IF(SOURCE!O36&lt;&gt;"",""&amp;SOURCE!O36,"")
 )
)
)</f>
        <v>/*   31 */  { fnIsString,                   NOPARAM,                     "STRI?",                                       "STRI?",                                       (0 &lt;&lt; TAM_MAX_BITS) |     0, CAT_FNCT | SLS_ENABLED   | US_UNCHANGED | EIM_DISABLED | PTP_NONE         },</v>
      </c>
    </row>
    <row r="37" customFormat="false" ht="15.75" hidden="false" customHeight="false" outlineLevel="0" collapsed="false">
      <c r="A37" s="263" t="str">
        <f aca="false">IF(AND(OR(SOURCE!A37="",ISBLANK(SOURCE!A37)),SOURCE!B37&gt;0),IF(ISBLANK(SOURCE!C37),"",SOURCE!C37),
IF(SOURCE!B37&lt;0,VLOOKUP(SOURCE!B37,lookups!A$1:B$25,2,0),
  IF(ISBLANK(SOURCE!B37),
    "",
    "/* "&amp;TEXT(SOURCE!B37,"???0")&amp;" *"&amp;
      SOURCE!C37&amp;", "&amp; IF(lookups!$E$2-LEN(SOURCE!C37) &gt;= 0, REPT(" ",lookups!$E$2-LEN(SOURCE!C37)), "")&amp;
      SOURCE!D37&amp;", "&amp; IF(lookups!$F$2-LEN(SOURCE!D37) &gt;= 0, REPT(" ",lookups!$F$2-LEN(SOURCE!D37)), "")&amp;
      SOURCE!E37&amp;", "&amp; IF(lookups!$G$2-LEN(SOURCE!E37) &gt;=0, REPT(" ",lookups!$G$2-LEN(SOURCE!E37)), "")&amp;
      SOURCE!F37&amp;", "&amp; IF(lookups!$H$2-LEN(SOURCE!F37) &gt;= 0, REPT(" ",lookups!$H$2-LEN(SOURCE!F37)+2), "")&amp;"("&amp;
      SUBSTITUTE(TEXT(SOURCE!G37,"??0"),"  ","")&amp;" &lt;&lt; TAM_MAX_BITS) |"&amp; IF(lookups!$I$2-3 &gt;= 0, REPT(" ",MAX(1,lookups!$I$2-5+4+1-1-LEN(  IF(ISTEXT(SOURCE!H37),SOURCE!H37,  SUBSTITUTE(SUBSTITUTE(TEXT(SOURCE!H37,"????0"),"  ","")," ",""))   ))), "")&amp;
       IF(ISTEXT(SOURCE!H37),SOURCE!H37, SUBSTITUTE(SUBSTITUTE(TEXT(SOURCE!H37,"????0"),"  ","")," ",""))   &amp;","&amp; IF(lookups!$J$2-3 &gt;= 0, REPT(" ",lookups!$J$2-3-5), "")&amp;
      SOURCE!I37&amp;
" | "&amp; IF(lookups!$K$2-LEN(SOURCE!I37) &gt;= 0, REPT(" ",lookups!$K$2-LEN(SOURCE!I37)), "")&amp;
      SOURCE!J37&amp;      IF(lookups!$L$2-LEN(SOURCE!J37) &gt;= 0, REPT(" ",lookups!$L$2-LEN(SOURCE!J37)), "")&amp;
" | "&amp; IF(lookups!$K$2-LEN(SOURCE!I37) &gt;= 0, REPT(" ",lookups!$K$2-LEN(SOURCE!I37)), "")&amp;
      SOURCE!K37&amp;      IF(lookups!$L$2-LEN(SOURCE!K37) &gt;= 0, REPT(" ",lookups!$M$2-LEN(SOURCE!K37)), "")&amp;
" | "&amp; SOURCE!L37&amp;      IF(lookups!$O$2-LEN(SOURCE!L37) &gt;= 0, REPT(" ",lookups!$O$2-LEN(SOURCE!L37)), "")&amp;
" | "&amp; SOURCE!M37&amp;      IF(lookups!$P$2-LEN(SOURCE!M37) &gt;= 0, REPT(" ",lookups!$P$2-LEN(SOURCE!M37)), "")&amp;
      "},"&amp;IF(SOURCE!O37&lt;&gt;"",""&amp;SOURCE!O37,"")
 )
)
)</f>
        <v>/*   32 */  { fnCheckValue,                 CHECK_VALUE_INFINITY,        STD_PLUS_MINUS STD_INFINITY "?",               STD_PLUS_MINUS STD_INFINITY "?",               (0 &lt;&lt; TAM_MAX_BITS) |     0, CAT_FNCT | SLS_ENABLED   | US_ENABLED   | EIM_DISABLED | PTP_NONE         },</v>
      </c>
    </row>
    <row r="38" customFormat="false" ht="15.75" hidden="false" customHeight="false" outlineLevel="0" collapsed="false">
      <c r="A38" s="263" t="str">
        <f aca="false">IF(AND(OR(SOURCE!A38="",ISBLANK(SOURCE!A38)),SOURCE!B38&gt;0),IF(ISBLANK(SOURCE!C38),"",SOURCE!C38),
IF(SOURCE!B38&lt;0,VLOOKUP(SOURCE!B38,lookups!A$1:B$25,2,0),
  IF(ISBLANK(SOURCE!B38),
    "",
    "/* "&amp;TEXT(SOURCE!B38,"???0")&amp;" *"&amp;
      SOURCE!C38&amp;", "&amp; IF(lookups!$E$2-LEN(SOURCE!C38) &gt;= 0, REPT(" ",lookups!$E$2-LEN(SOURCE!C38)), "")&amp;
      SOURCE!D38&amp;", "&amp; IF(lookups!$F$2-LEN(SOURCE!D38) &gt;= 0, REPT(" ",lookups!$F$2-LEN(SOURCE!D38)), "")&amp;
      SOURCE!E38&amp;", "&amp; IF(lookups!$G$2-LEN(SOURCE!E38) &gt;=0, REPT(" ",lookups!$G$2-LEN(SOURCE!E38)), "")&amp;
      SOURCE!F38&amp;", "&amp; IF(lookups!$H$2-LEN(SOURCE!F38) &gt;= 0, REPT(" ",lookups!$H$2-LEN(SOURCE!F38)+2), "")&amp;"("&amp;
      SUBSTITUTE(TEXT(SOURCE!G38,"??0"),"  ","")&amp;" &lt;&lt; TAM_MAX_BITS) |"&amp; IF(lookups!$I$2-3 &gt;= 0, REPT(" ",MAX(1,lookups!$I$2-5+4+1-1-LEN(  IF(ISTEXT(SOURCE!H38),SOURCE!H38,  SUBSTITUTE(SUBSTITUTE(TEXT(SOURCE!H38,"????0"),"  ","")," ",""))   ))), "")&amp;
       IF(ISTEXT(SOURCE!H38),SOURCE!H38, SUBSTITUTE(SUBSTITUTE(TEXT(SOURCE!H38,"????0"),"  ","")," ",""))   &amp;","&amp; IF(lookups!$J$2-3 &gt;= 0, REPT(" ",lookups!$J$2-3-5), "")&amp;
      SOURCE!I38&amp;
" | "&amp; IF(lookups!$K$2-LEN(SOURCE!I38) &gt;= 0, REPT(" ",lookups!$K$2-LEN(SOURCE!I38)), "")&amp;
      SOURCE!J38&amp;      IF(lookups!$L$2-LEN(SOURCE!J38) &gt;= 0, REPT(" ",lookups!$L$2-LEN(SOURCE!J38)), "")&amp;
" | "&amp; IF(lookups!$K$2-LEN(SOURCE!I38) &gt;= 0, REPT(" ",lookups!$K$2-LEN(SOURCE!I38)), "")&amp;
      SOURCE!K38&amp;      IF(lookups!$L$2-LEN(SOURCE!K38) &gt;= 0, REPT(" ",lookups!$M$2-LEN(SOURCE!K38)), "")&amp;
" | "&amp; SOURCE!L38&amp;      IF(lookups!$O$2-LEN(SOURCE!L38) &gt;= 0, REPT(" ",lookups!$O$2-LEN(SOURCE!L38)), "")&amp;
" | "&amp; SOURCE!M38&amp;      IF(lookups!$P$2-LEN(SOURCE!M38) &gt;= 0, REPT(" ",lookups!$P$2-LEN(SOURCE!M38)), "")&amp;
      "},"&amp;IF(SOURCE!O38&lt;&gt;"",""&amp;SOURCE!O38,"")
 )
)
)</f>
        <v>/*   33 */  { fnIsPrime,                    NOPARAM,                     "PRIME?",                                      "PRIME?",                                      (0 &lt;&lt; TAM_MAX_BITS) |     0, CAT_FNCT | SLS_ENABLED   | US_UNCHANGED | EIM_DISABLED | PTP_NONE         },</v>
      </c>
    </row>
    <row r="39" customFormat="false" ht="15.75" hidden="false" customHeight="false" outlineLevel="0" collapsed="false">
      <c r="A39" s="263" t="str">
        <f aca="false">IF(AND(OR(SOURCE!A39="",ISBLANK(SOURCE!A39)),SOURCE!B39&gt;0),IF(ISBLANK(SOURCE!C39),"",SOURCE!C39),
IF(SOURCE!B39&lt;0,VLOOKUP(SOURCE!B39,lookups!A$1:B$25,2,0),
  IF(ISBLANK(SOURCE!B39),
    "",
    "/* "&amp;TEXT(SOURCE!B39,"???0")&amp;" *"&amp;
      SOURCE!C39&amp;", "&amp; IF(lookups!$E$2-LEN(SOURCE!C39) &gt;= 0, REPT(" ",lookups!$E$2-LEN(SOURCE!C39)), "")&amp;
      SOURCE!D39&amp;", "&amp; IF(lookups!$F$2-LEN(SOURCE!D39) &gt;= 0, REPT(" ",lookups!$F$2-LEN(SOURCE!D39)), "")&amp;
      SOURCE!E39&amp;", "&amp; IF(lookups!$G$2-LEN(SOURCE!E39) &gt;=0, REPT(" ",lookups!$G$2-LEN(SOURCE!E39)), "")&amp;
      SOURCE!F39&amp;", "&amp; IF(lookups!$H$2-LEN(SOURCE!F39) &gt;= 0, REPT(" ",lookups!$H$2-LEN(SOURCE!F39)+2), "")&amp;"("&amp;
      SUBSTITUTE(TEXT(SOURCE!G39,"??0"),"  ","")&amp;" &lt;&lt; TAM_MAX_BITS) |"&amp; IF(lookups!$I$2-3 &gt;= 0, REPT(" ",MAX(1,lookups!$I$2-5+4+1-1-LEN(  IF(ISTEXT(SOURCE!H39),SOURCE!H39,  SUBSTITUTE(SUBSTITUTE(TEXT(SOURCE!H39,"????0"),"  ","")," ",""))   ))), "")&amp;
       IF(ISTEXT(SOURCE!H39),SOURCE!H39, SUBSTITUTE(SUBSTITUTE(TEXT(SOURCE!H39,"????0"),"  ","")," ",""))   &amp;","&amp; IF(lookups!$J$2-3 &gt;= 0, REPT(" ",lookups!$J$2-3-5), "")&amp;
      SOURCE!I39&amp;
" | "&amp; IF(lookups!$K$2-LEN(SOURCE!I39) &gt;= 0, REPT(" ",lookups!$K$2-LEN(SOURCE!I39)), "")&amp;
      SOURCE!J39&amp;      IF(lookups!$L$2-LEN(SOURCE!J39) &gt;= 0, REPT(" ",lookups!$L$2-LEN(SOURCE!J39)), "")&amp;
" | "&amp; IF(lookups!$K$2-LEN(SOURCE!I39) &gt;= 0, REPT(" ",lookups!$K$2-LEN(SOURCE!I39)), "")&amp;
      SOURCE!K39&amp;      IF(lookups!$L$2-LEN(SOURCE!K39) &gt;= 0, REPT(" ",lookups!$M$2-LEN(SOURCE!K39)), "")&amp;
" | "&amp; SOURCE!L39&amp;      IF(lookups!$O$2-LEN(SOURCE!L39) &gt;= 0, REPT(" ",lookups!$O$2-LEN(SOURCE!L39)), "")&amp;
" | "&amp; SOURCE!M39&amp;      IF(lookups!$P$2-LEN(SOURCE!M39) &gt;= 0, REPT(" ",lookups!$P$2-LEN(SOURCE!M39)), "")&amp;
      "},"&amp;IF(SOURCE!O39&lt;&gt;"",""&amp;SOURCE!O39,"")
 )
)
)</f>
        <v>/*   34 */  { fnIsTopRoutine,               NOPARAM,                     "TOP?",                                        "TOP?",                                        (0 &lt;&lt; TAM_MAX_BITS) |     0, CAT_FNCT | SLS_UNCHANGED | US_UNCHANGED | EIM_DISABLED | PTP_NONE         },</v>
      </c>
    </row>
    <row r="40" customFormat="false" ht="15.75" hidden="false" customHeight="false" outlineLevel="0" collapsed="false">
      <c r="A40" s="263" t="str">
        <f aca="false">IF(AND(OR(SOURCE!A40="",ISBLANK(SOURCE!A40)),SOURCE!B40&gt;0),IF(ISBLANK(SOURCE!C40),"",SOURCE!C40),
IF(SOURCE!B40&lt;0,VLOOKUP(SOURCE!B40,lookups!A$1:B$25,2,0),
  IF(ISBLANK(SOURCE!B40),
    "",
    "/* "&amp;TEXT(SOURCE!B40,"???0")&amp;" *"&amp;
      SOURCE!C40&amp;", "&amp; IF(lookups!$E$2-LEN(SOURCE!C40) &gt;= 0, REPT(" ",lookups!$E$2-LEN(SOURCE!C40)), "")&amp;
      SOURCE!D40&amp;", "&amp; IF(lookups!$F$2-LEN(SOURCE!D40) &gt;= 0, REPT(" ",lookups!$F$2-LEN(SOURCE!D40)), "")&amp;
      SOURCE!E40&amp;", "&amp; IF(lookups!$G$2-LEN(SOURCE!E40) &gt;=0, REPT(" ",lookups!$G$2-LEN(SOURCE!E40)), "")&amp;
      SOURCE!F40&amp;", "&amp; IF(lookups!$H$2-LEN(SOURCE!F40) &gt;= 0, REPT(" ",lookups!$H$2-LEN(SOURCE!F40)+2), "")&amp;"("&amp;
      SUBSTITUTE(TEXT(SOURCE!G40,"??0"),"  ","")&amp;" &lt;&lt; TAM_MAX_BITS) |"&amp; IF(lookups!$I$2-3 &gt;= 0, REPT(" ",MAX(1,lookups!$I$2-5+4+1-1-LEN(  IF(ISTEXT(SOURCE!H40),SOURCE!H40,  SUBSTITUTE(SUBSTITUTE(TEXT(SOURCE!H40,"????0"),"  ","")," ",""))   ))), "")&amp;
       IF(ISTEXT(SOURCE!H40),SOURCE!H40, SUBSTITUTE(SUBSTITUTE(TEXT(SOURCE!H40,"????0"),"  ","")," ",""))   &amp;","&amp; IF(lookups!$J$2-3 &gt;= 0, REPT(" ",lookups!$J$2-3-5), "")&amp;
      SOURCE!I40&amp;
" | "&amp; IF(lookups!$K$2-LEN(SOURCE!I40) &gt;= 0, REPT(" ",lookups!$K$2-LEN(SOURCE!I40)), "")&amp;
      SOURCE!J40&amp;      IF(lookups!$L$2-LEN(SOURCE!J40) &gt;= 0, REPT(" ",lookups!$L$2-LEN(SOURCE!J40)), "")&amp;
" | "&amp; IF(lookups!$K$2-LEN(SOURCE!I40) &gt;= 0, REPT(" ",lookups!$K$2-LEN(SOURCE!I40)), "")&amp;
      SOURCE!K40&amp;      IF(lookups!$L$2-LEN(SOURCE!K40) &gt;= 0, REPT(" ",lookups!$M$2-LEN(SOURCE!K40)), "")&amp;
" | "&amp; SOURCE!L40&amp;      IF(lookups!$O$2-LEN(SOURCE!L40) &gt;= 0, REPT(" ",lookups!$O$2-LEN(SOURCE!L40)), "")&amp;
" | "&amp; SOURCE!M40&amp;      IF(lookups!$P$2-LEN(SOURCE!M40) &gt;= 0, REPT(" ",lookups!$P$2-LEN(SOURCE!M40)), "")&amp;
      "},"&amp;IF(SOURCE!O40&lt;&gt;"",""&amp;SOURCE!O40,"")
 )
)
)</f>
        <v>/*   35 */  { fnKeyEnter,                   NOPARAM/*#JM#*/,             "ENTER" STD_UP_ARROW,                          "ENTER" STD_UP_ARROW,                          (0 &lt;&lt; TAM_MAX_BITS) |     0, CAT_FNCT | SLS_UNCHANGED | US_ENABLED   | EIM_DISABLED | PTP_NONE         },</v>
      </c>
    </row>
    <row r="41" customFormat="false" ht="15.75" hidden="false" customHeight="false" outlineLevel="0" collapsed="false">
      <c r="A41" s="263" t="str">
        <f aca="false">IF(AND(OR(SOURCE!A41="",ISBLANK(SOURCE!A41)),SOURCE!B41&gt;0),IF(ISBLANK(SOURCE!C41),"",SOURCE!C41),
IF(SOURCE!B41&lt;0,VLOOKUP(SOURCE!B41,lookups!A$1:B$25,2,0),
  IF(ISBLANK(SOURCE!B41),
    "",
    "/* "&amp;TEXT(SOURCE!B41,"???0")&amp;" *"&amp;
      SOURCE!C41&amp;", "&amp; IF(lookups!$E$2-LEN(SOURCE!C41) &gt;= 0, REPT(" ",lookups!$E$2-LEN(SOURCE!C41)), "")&amp;
      SOURCE!D41&amp;", "&amp; IF(lookups!$F$2-LEN(SOURCE!D41) &gt;= 0, REPT(" ",lookups!$F$2-LEN(SOURCE!D41)), "")&amp;
      SOURCE!E41&amp;", "&amp; IF(lookups!$G$2-LEN(SOURCE!E41) &gt;=0, REPT(" ",lookups!$G$2-LEN(SOURCE!E41)), "")&amp;
      SOURCE!F41&amp;", "&amp; IF(lookups!$H$2-LEN(SOURCE!F41) &gt;= 0, REPT(" ",lookups!$H$2-LEN(SOURCE!F41)+2), "")&amp;"("&amp;
      SUBSTITUTE(TEXT(SOURCE!G41,"??0"),"  ","")&amp;" &lt;&lt; TAM_MAX_BITS) |"&amp; IF(lookups!$I$2-3 &gt;= 0, REPT(" ",MAX(1,lookups!$I$2-5+4+1-1-LEN(  IF(ISTEXT(SOURCE!H41),SOURCE!H41,  SUBSTITUTE(SUBSTITUTE(TEXT(SOURCE!H41,"????0"),"  ","")," ",""))   ))), "")&amp;
       IF(ISTEXT(SOURCE!H41),SOURCE!H41, SUBSTITUTE(SUBSTITUTE(TEXT(SOURCE!H41,"????0"),"  ","")," ",""))   &amp;","&amp; IF(lookups!$J$2-3 &gt;= 0, REPT(" ",lookups!$J$2-3-5), "")&amp;
      SOURCE!I41&amp;
" | "&amp; IF(lookups!$K$2-LEN(SOURCE!I41) &gt;= 0, REPT(" ",lookups!$K$2-LEN(SOURCE!I41)), "")&amp;
      SOURCE!J41&amp;      IF(lookups!$L$2-LEN(SOURCE!J41) &gt;= 0, REPT(" ",lookups!$L$2-LEN(SOURCE!J41)), "")&amp;
" | "&amp; IF(lookups!$K$2-LEN(SOURCE!I41) &gt;= 0, REPT(" ",lookups!$K$2-LEN(SOURCE!I41)), "")&amp;
      SOURCE!K41&amp;      IF(lookups!$L$2-LEN(SOURCE!K41) &gt;= 0, REPT(" ",lookups!$M$2-LEN(SOURCE!K41)), "")&amp;
" | "&amp; SOURCE!L41&amp;      IF(lookups!$O$2-LEN(SOURCE!L41) &gt;= 0, REPT(" ",lookups!$O$2-LEN(SOURCE!L41)), "")&amp;
" | "&amp; SOURCE!M41&amp;      IF(lookups!$P$2-LEN(SOURCE!M41) &gt;= 0, REPT(" ",lookups!$P$2-LEN(SOURCE!M41)), "")&amp;
      "},"&amp;IF(SOURCE!O41&lt;&gt;"",""&amp;SOURCE!O41,"")
 )
)
)</f>
        <v>/*   36 */  { fnSwapXY,                     NOPARAM,                     "x" STD_RIGHT_OVER_LEFT_ARROW "y",             "x" STD_RIGHT_OVER_LEFT_ARROW "y",             (0 &lt;&lt; TAM_MAX_BITS) |     0, CAT_FNCT | SLS_ENABLED   | US_ENABL_XEQ | EIM_DISABLED | PTP_NONE         },</v>
      </c>
    </row>
    <row r="42" customFormat="false" ht="15.75" hidden="false" customHeight="false" outlineLevel="0" collapsed="false">
      <c r="A42" s="263" t="str">
        <f aca="false">IF(AND(OR(SOURCE!A42="",ISBLANK(SOURCE!A42)),SOURCE!B42&gt;0),IF(ISBLANK(SOURCE!C42),"",SOURCE!C42),
IF(SOURCE!B42&lt;0,VLOOKUP(SOURCE!B42,lookups!A$1:B$25,2,0),
  IF(ISBLANK(SOURCE!B42),
    "",
    "/* "&amp;TEXT(SOURCE!B42,"???0")&amp;" *"&amp;
      SOURCE!C42&amp;", "&amp; IF(lookups!$E$2-LEN(SOURCE!C42) &gt;= 0, REPT(" ",lookups!$E$2-LEN(SOURCE!C42)), "")&amp;
      SOURCE!D42&amp;", "&amp; IF(lookups!$F$2-LEN(SOURCE!D42) &gt;= 0, REPT(" ",lookups!$F$2-LEN(SOURCE!D42)), "")&amp;
      SOURCE!E42&amp;", "&amp; IF(lookups!$G$2-LEN(SOURCE!E42) &gt;=0, REPT(" ",lookups!$G$2-LEN(SOURCE!E42)), "")&amp;
      SOURCE!F42&amp;", "&amp; IF(lookups!$H$2-LEN(SOURCE!F42) &gt;= 0, REPT(" ",lookups!$H$2-LEN(SOURCE!F42)+2), "")&amp;"("&amp;
      SUBSTITUTE(TEXT(SOURCE!G42,"??0"),"  ","")&amp;" &lt;&lt; TAM_MAX_BITS) |"&amp; IF(lookups!$I$2-3 &gt;= 0, REPT(" ",MAX(1,lookups!$I$2-5+4+1-1-LEN(  IF(ISTEXT(SOURCE!H42),SOURCE!H42,  SUBSTITUTE(SUBSTITUTE(TEXT(SOURCE!H42,"????0"),"  ","")," ",""))   ))), "")&amp;
       IF(ISTEXT(SOURCE!H42),SOURCE!H42, SUBSTITUTE(SUBSTITUTE(TEXT(SOURCE!H42,"????0"),"  ","")," ",""))   &amp;","&amp; IF(lookups!$J$2-3 &gt;= 0, REPT(" ",lookups!$J$2-3-5), "")&amp;
      SOURCE!I42&amp;
" | "&amp; IF(lookups!$K$2-LEN(SOURCE!I42) &gt;= 0, REPT(" ",lookups!$K$2-LEN(SOURCE!I42)), "")&amp;
      SOURCE!J42&amp;      IF(lookups!$L$2-LEN(SOURCE!J42) &gt;= 0, REPT(" ",lookups!$L$2-LEN(SOURCE!J42)), "")&amp;
" | "&amp; IF(lookups!$K$2-LEN(SOURCE!I42) &gt;= 0, REPT(" ",lookups!$K$2-LEN(SOURCE!I42)), "")&amp;
      SOURCE!K42&amp;      IF(lookups!$L$2-LEN(SOURCE!K42) &gt;= 0, REPT(" ",lookups!$M$2-LEN(SOURCE!K42)), "")&amp;
" | "&amp; SOURCE!L42&amp;      IF(lookups!$O$2-LEN(SOURCE!L42) &gt;= 0, REPT(" ",lookups!$O$2-LEN(SOURCE!L42)), "")&amp;
" | "&amp; SOURCE!M42&amp;      IF(lookups!$P$2-LEN(SOURCE!M42) &gt;= 0, REPT(" ",lookups!$P$2-LEN(SOURCE!M42)), "")&amp;
      "},"&amp;IF(SOURCE!O42&lt;&gt;"",""&amp;SOURCE!O42,"")
 )
)
)</f>
        <v>/*   37 */  { fnDrop,                       NOPARAM,                     "DROPx",                                       "DROPx",                                       (0 &lt;&lt; TAM_MAX_BITS) |     0, CAT_FNCT | SLS_ENABLED   | US_ENABLED   | EIM_DISABLED | PTP_NONE         },</v>
      </c>
    </row>
    <row r="43" customFormat="false" ht="15.75" hidden="false" customHeight="false" outlineLevel="0" collapsed="false">
      <c r="A43" s="263" t="str">
        <f aca="false">IF(AND(OR(SOURCE!A43="",ISBLANK(SOURCE!A43)),SOURCE!B43&gt;0),IF(ISBLANK(SOURCE!C43),"",SOURCE!C43),
IF(SOURCE!B43&lt;0,VLOOKUP(SOURCE!B43,lookups!A$1:B$25,2,0),
  IF(ISBLANK(SOURCE!B43),
    "",
    "/* "&amp;TEXT(SOURCE!B43,"???0")&amp;" *"&amp;
      SOURCE!C43&amp;", "&amp; IF(lookups!$E$2-LEN(SOURCE!C43) &gt;= 0, REPT(" ",lookups!$E$2-LEN(SOURCE!C43)), "")&amp;
      SOURCE!D43&amp;", "&amp; IF(lookups!$F$2-LEN(SOURCE!D43) &gt;= 0, REPT(" ",lookups!$F$2-LEN(SOURCE!D43)), "")&amp;
      SOURCE!E43&amp;", "&amp; IF(lookups!$G$2-LEN(SOURCE!E43) &gt;=0, REPT(" ",lookups!$G$2-LEN(SOURCE!E43)), "")&amp;
      SOURCE!F43&amp;", "&amp; IF(lookups!$H$2-LEN(SOURCE!F43) &gt;= 0, REPT(" ",lookups!$H$2-LEN(SOURCE!F43)+2), "")&amp;"("&amp;
      SUBSTITUTE(TEXT(SOURCE!G43,"??0"),"  ","")&amp;" &lt;&lt; TAM_MAX_BITS) |"&amp; IF(lookups!$I$2-3 &gt;= 0, REPT(" ",MAX(1,lookups!$I$2-5+4+1-1-LEN(  IF(ISTEXT(SOURCE!H43),SOURCE!H43,  SUBSTITUTE(SUBSTITUTE(TEXT(SOURCE!H43,"????0"),"  ","")," ",""))   ))), "")&amp;
       IF(ISTEXT(SOURCE!H43),SOURCE!H43, SUBSTITUTE(SUBSTITUTE(TEXT(SOURCE!H43,"????0"),"  ","")," ",""))   &amp;","&amp; IF(lookups!$J$2-3 &gt;= 0, REPT(" ",lookups!$J$2-3-5), "")&amp;
      SOURCE!I43&amp;
" | "&amp; IF(lookups!$K$2-LEN(SOURCE!I43) &gt;= 0, REPT(" ",lookups!$K$2-LEN(SOURCE!I43)), "")&amp;
      SOURCE!J43&amp;      IF(lookups!$L$2-LEN(SOURCE!J43) &gt;= 0, REPT(" ",lookups!$L$2-LEN(SOURCE!J43)), "")&amp;
" | "&amp; IF(lookups!$K$2-LEN(SOURCE!I43) &gt;= 0, REPT(" ",lookups!$K$2-LEN(SOURCE!I43)), "")&amp;
      SOURCE!K43&amp;      IF(lookups!$L$2-LEN(SOURCE!K43) &gt;= 0, REPT(" ",lookups!$M$2-LEN(SOURCE!K43)), "")&amp;
" | "&amp; SOURCE!L43&amp;      IF(lookups!$O$2-LEN(SOURCE!L43) &gt;= 0, REPT(" ",lookups!$O$2-LEN(SOURCE!L43)), "")&amp;
" | "&amp; SOURCE!M43&amp;      IF(lookups!$P$2-LEN(SOURCE!M43) &gt;= 0, REPT(" ",lookups!$P$2-LEN(SOURCE!M43)), "")&amp;
      "},"&amp;IF(SOURCE!O43&lt;&gt;"",""&amp;SOURCE!O43,"")
 )
)
)</f>
        <v>/*   38 */  { fnPause,                      TM_VALUE,                    "PAUSE",                                       "PAUSE",                                       (0 &lt;&lt; TAM_MAX_BITS) |    99, CAT_FNCT | SLS_UNCHANGED | US_UNCHANGED | EIM_DISABLED | PTP_NUMBER_8     },</v>
      </c>
    </row>
    <row r="44" customFormat="false" ht="15.75" hidden="false" customHeight="false" outlineLevel="0" collapsed="false">
      <c r="A44" s="263" t="str">
        <f aca="false">IF(AND(OR(SOURCE!A44="",ISBLANK(SOURCE!A44)),SOURCE!B44&gt;0),IF(ISBLANK(SOURCE!C44),"",SOURCE!C44),
IF(SOURCE!B44&lt;0,VLOOKUP(SOURCE!B44,lookups!A$1:B$25,2,0),
  IF(ISBLANK(SOURCE!B44),
    "",
    "/* "&amp;TEXT(SOURCE!B44,"???0")&amp;" *"&amp;
      SOURCE!C44&amp;", "&amp; IF(lookups!$E$2-LEN(SOURCE!C44) &gt;= 0, REPT(" ",lookups!$E$2-LEN(SOURCE!C44)), "")&amp;
      SOURCE!D44&amp;", "&amp; IF(lookups!$F$2-LEN(SOURCE!D44) &gt;= 0, REPT(" ",lookups!$F$2-LEN(SOURCE!D44)), "")&amp;
      SOURCE!E44&amp;", "&amp; IF(lookups!$G$2-LEN(SOURCE!E44) &gt;=0, REPT(" ",lookups!$G$2-LEN(SOURCE!E44)), "")&amp;
      SOURCE!F44&amp;", "&amp; IF(lookups!$H$2-LEN(SOURCE!F44) &gt;= 0, REPT(" ",lookups!$H$2-LEN(SOURCE!F44)+2), "")&amp;"("&amp;
      SUBSTITUTE(TEXT(SOURCE!G44,"??0"),"  ","")&amp;" &lt;&lt; TAM_MAX_BITS) |"&amp; IF(lookups!$I$2-3 &gt;= 0, REPT(" ",MAX(1,lookups!$I$2-5+4+1-1-LEN(  IF(ISTEXT(SOURCE!H44),SOURCE!H44,  SUBSTITUTE(SUBSTITUTE(TEXT(SOURCE!H44,"????0"),"  ","")," ",""))   ))), "")&amp;
       IF(ISTEXT(SOURCE!H44),SOURCE!H44, SUBSTITUTE(SUBSTITUTE(TEXT(SOURCE!H44,"????0"),"  ","")," ",""))   &amp;","&amp; IF(lookups!$J$2-3 &gt;= 0, REPT(" ",lookups!$J$2-3-5), "")&amp;
      SOURCE!I44&amp;
" | "&amp; IF(lookups!$K$2-LEN(SOURCE!I44) &gt;= 0, REPT(" ",lookups!$K$2-LEN(SOURCE!I44)), "")&amp;
      SOURCE!J44&amp;      IF(lookups!$L$2-LEN(SOURCE!J44) &gt;= 0, REPT(" ",lookups!$L$2-LEN(SOURCE!J44)), "")&amp;
" | "&amp; IF(lookups!$K$2-LEN(SOURCE!I44) &gt;= 0, REPT(" ",lookups!$K$2-LEN(SOURCE!I44)), "")&amp;
      SOURCE!K44&amp;      IF(lookups!$L$2-LEN(SOURCE!K44) &gt;= 0, REPT(" ",lookups!$M$2-LEN(SOURCE!K44)), "")&amp;
" | "&amp; SOURCE!L44&amp;      IF(lookups!$O$2-LEN(SOURCE!L44) &gt;= 0, REPT(" ",lookups!$O$2-LEN(SOURCE!L44)), "")&amp;
" | "&amp; SOURCE!M44&amp;      IF(lookups!$P$2-LEN(SOURCE!M44) &gt;= 0, REPT(" ",lookups!$P$2-LEN(SOURCE!M44)), "")&amp;
      "},"&amp;IF(SOURCE!O44&lt;&gt;"",""&amp;SOURCE!O44,"")
 )
)
)</f>
        <v>/*   39 */  { fnRollUp,                     NOPARAM,                     "R" STD_UP_ARROW,                              "R" STD_UP_ARROW,                              (0 &lt;&lt; TAM_MAX_BITS) |     0, CAT_FNCT | SLS_ENABLED   | US_ENABL_XEQ | EIM_DISABLED | PTP_NONE         },</v>
      </c>
    </row>
    <row r="45" customFormat="false" ht="15.75" hidden="false" customHeight="false" outlineLevel="0" collapsed="false">
      <c r="A45" s="263" t="str">
        <f aca="false">IF(AND(OR(SOURCE!A45="",ISBLANK(SOURCE!A45)),SOURCE!B45&gt;0),IF(ISBLANK(SOURCE!C45),"",SOURCE!C45),
IF(SOURCE!B45&lt;0,VLOOKUP(SOURCE!B45,lookups!A$1:B$25,2,0),
  IF(ISBLANK(SOURCE!B45),
    "",
    "/* "&amp;TEXT(SOURCE!B45,"???0")&amp;" *"&amp;
      SOURCE!C45&amp;", "&amp; IF(lookups!$E$2-LEN(SOURCE!C45) &gt;= 0, REPT(" ",lookups!$E$2-LEN(SOURCE!C45)), "")&amp;
      SOURCE!D45&amp;", "&amp; IF(lookups!$F$2-LEN(SOURCE!D45) &gt;= 0, REPT(" ",lookups!$F$2-LEN(SOURCE!D45)), "")&amp;
      SOURCE!E45&amp;", "&amp; IF(lookups!$G$2-LEN(SOURCE!E45) &gt;=0, REPT(" ",lookups!$G$2-LEN(SOURCE!E45)), "")&amp;
      SOURCE!F45&amp;", "&amp; IF(lookups!$H$2-LEN(SOURCE!F45) &gt;= 0, REPT(" ",lookups!$H$2-LEN(SOURCE!F45)+2), "")&amp;"("&amp;
      SUBSTITUTE(TEXT(SOURCE!G45,"??0"),"  ","")&amp;" &lt;&lt; TAM_MAX_BITS) |"&amp; IF(lookups!$I$2-3 &gt;= 0, REPT(" ",MAX(1,lookups!$I$2-5+4+1-1-LEN(  IF(ISTEXT(SOURCE!H45),SOURCE!H45,  SUBSTITUTE(SUBSTITUTE(TEXT(SOURCE!H45,"????0"),"  ","")," ",""))   ))), "")&amp;
       IF(ISTEXT(SOURCE!H45),SOURCE!H45, SUBSTITUTE(SUBSTITUTE(TEXT(SOURCE!H45,"????0"),"  ","")," ",""))   &amp;","&amp; IF(lookups!$J$2-3 &gt;= 0, REPT(" ",lookups!$J$2-3-5), "")&amp;
      SOURCE!I45&amp;
" | "&amp; IF(lookups!$K$2-LEN(SOURCE!I45) &gt;= 0, REPT(" ",lookups!$K$2-LEN(SOURCE!I45)), "")&amp;
      SOURCE!J45&amp;      IF(lookups!$L$2-LEN(SOURCE!J45) &gt;= 0, REPT(" ",lookups!$L$2-LEN(SOURCE!J45)), "")&amp;
" | "&amp; IF(lookups!$K$2-LEN(SOURCE!I45) &gt;= 0, REPT(" ",lookups!$K$2-LEN(SOURCE!I45)), "")&amp;
      SOURCE!K45&amp;      IF(lookups!$L$2-LEN(SOURCE!K45) &gt;= 0, REPT(" ",lookups!$M$2-LEN(SOURCE!K45)), "")&amp;
" | "&amp; SOURCE!L45&amp;      IF(lookups!$O$2-LEN(SOURCE!L45) &gt;= 0, REPT(" ",lookups!$O$2-LEN(SOURCE!L45)), "")&amp;
" | "&amp; SOURCE!M45&amp;      IF(lookups!$P$2-LEN(SOURCE!M45) &gt;= 0, REPT(" ",lookups!$P$2-LEN(SOURCE!M45)), "")&amp;
      "},"&amp;IF(SOURCE!O45&lt;&gt;"",""&amp;SOURCE!O45,"")
 )
)
)</f>
        <v>/*   40 */  { fnRollDown,                   NOPARAM,                     "R" STD_DOWN_ARROW,                            "R" STD_DOWN_ARROW,                            (0 &lt;&lt; TAM_MAX_BITS) |     0, CAT_FNCT | SLS_ENABLED   | US_ENABL_XEQ | EIM_DISABLED | PTP_NONE         },</v>
      </c>
    </row>
    <row r="46" customFormat="false" ht="15.75" hidden="false" customHeight="false" outlineLevel="0" collapsed="false">
      <c r="A46" s="263" t="str">
        <f aca="false">IF(AND(OR(SOURCE!A46="",ISBLANK(SOURCE!A46)),SOURCE!B46&gt;0),IF(ISBLANK(SOURCE!C46),"",SOURCE!C46),
IF(SOURCE!B46&lt;0,VLOOKUP(SOURCE!B46,lookups!A$1:B$25,2,0),
  IF(ISBLANK(SOURCE!B46),
    "",
    "/* "&amp;TEXT(SOURCE!B46,"???0")&amp;" *"&amp;
      SOURCE!C46&amp;", "&amp; IF(lookups!$E$2-LEN(SOURCE!C46) &gt;= 0, REPT(" ",lookups!$E$2-LEN(SOURCE!C46)), "")&amp;
      SOURCE!D46&amp;", "&amp; IF(lookups!$F$2-LEN(SOURCE!D46) &gt;= 0, REPT(" ",lookups!$F$2-LEN(SOURCE!D46)), "")&amp;
      SOURCE!E46&amp;", "&amp; IF(lookups!$G$2-LEN(SOURCE!E46) &gt;=0, REPT(" ",lookups!$G$2-LEN(SOURCE!E46)), "")&amp;
      SOURCE!F46&amp;", "&amp; IF(lookups!$H$2-LEN(SOURCE!F46) &gt;= 0, REPT(" ",lookups!$H$2-LEN(SOURCE!F46)+2), "")&amp;"("&amp;
      SUBSTITUTE(TEXT(SOURCE!G46,"??0"),"  ","")&amp;" &lt;&lt; TAM_MAX_BITS) |"&amp; IF(lookups!$I$2-3 &gt;= 0, REPT(" ",MAX(1,lookups!$I$2-5+4+1-1-LEN(  IF(ISTEXT(SOURCE!H46),SOURCE!H46,  SUBSTITUTE(SUBSTITUTE(TEXT(SOURCE!H46,"????0"),"  ","")," ",""))   ))), "")&amp;
       IF(ISTEXT(SOURCE!H46),SOURCE!H46, SUBSTITUTE(SUBSTITUTE(TEXT(SOURCE!H46,"????0"),"  ","")," ",""))   &amp;","&amp; IF(lookups!$J$2-3 &gt;= 0, REPT(" ",lookups!$J$2-3-5), "")&amp;
      SOURCE!I46&amp;
" | "&amp; IF(lookups!$K$2-LEN(SOURCE!I46) &gt;= 0, REPT(" ",lookups!$K$2-LEN(SOURCE!I46)), "")&amp;
      SOURCE!J46&amp;      IF(lookups!$L$2-LEN(SOURCE!J46) &gt;= 0, REPT(" ",lookups!$L$2-LEN(SOURCE!J46)), "")&amp;
" | "&amp; IF(lookups!$K$2-LEN(SOURCE!I46) &gt;= 0, REPT(" ",lookups!$K$2-LEN(SOURCE!I46)), "")&amp;
      SOURCE!K46&amp;      IF(lookups!$L$2-LEN(SOURCE!K46) &gt;= 0, REPT(" ",lookups!$M$2-LEN(SOURCE!K46)), "")&amp;
" | "&amp; SOURCE!L46&amp;      IF(lookups!$O$2-LEN(SOURCE!L46) &gt;= 0, REPT(" ",lookups!$O$2-LEN(SOURCE!L46)), "")&amp;
" | "&amp; SOURCE!M46&amp;      IF(lookups!$P$2-LEN(SOURCE!M46) &gt;= 0, REPT(" ",lookups!$P$2-LEN(SOURCE!M46)), "")&amp;
      "},"&amp;IF(SOURCE!O46&lt;&gt;"",""&amp;SOURCE!O46,"")
 )
)
)</f>
        <v>/*   41 */  { fnClX,                        NOPARAM,                     "CLX",                                         "CLX",                                         (0 &lt;&lt; TAM_MAX_BITS) |     0, CAT_FNCT | SLS_DISABLED  | US_ENABL_XEQ | EIM_DISABLED | PTP_NONE         },</v>
      </c>
    </row>
    <row r="47" customFormat="false" ht="15.75" hidden="false" customHeight="false" outlineLevel="0" collapsed="false">
      <c r="A47" s="263" t="str">
        <f aca="false">IF(AND(OR(SOURCE!A47="",ISBLANK(SOURCE!A47)),SOURCE!B47&gt;0),IF(ISBLANK(SOURCE!C47),"",SOURCE!C47),
IF(SOURCE!B47&lt;0,VLOOKUP(SOURCE!B47,lookups!A$1:B$25,2,0),
  IF(ISBLANK(SOURCE!B47),
    "",
    "/* "&amp;TEXT(SOURCE!B47,"???0")&amp;" *"&amp;
      SOURCE!C47&amp;", "&amp; IF(lookups!$E$2-LEN(SOURCE!C47) &gt;= 0, REPT(" ",lookups!$E$2-LEN(SOURCE!C47)), "")&amp;
      SOURCE!D47&amp;", "&amp; IF(lookups!$F$2-LEN(SOURCE!D47) &gt;= 0, REPT(" ",lookups!$F$2-LEN(SOURCE!D47)), "")&amp;
      SOURCE!E47&amp;", "&amp; IF(lookups!$G$2-LEN(SOURCE!E47) &gt;=0, REPT(" ",lookups!$G$2-LEN(SOURCE!E47)), "")&amp;
      SOURCE!F47&amp;", "&amp; IF(lookups!$H$2-LEN(SOURCE!F47) &gt;= 0, REPT(" ",lookups!$H$2-LEN(SOURCE!F47)+2), "")&amp;"("&amp;
      SUBSTITUTE(TEXT(SOURCE!G47,"??0"),"  ","")&amp;" &lt;&lt; TAM_MAX_BITS) |"&amp; IF(lookups!$I$2-3 &gt;= 0, REPT(" ",MAX(1,lookups!$I$2-5+4+1-1-LEN(  IF(ISTEXT(SOURCE!H47),SOURCE!H47,  SUBSTITUTE(SUBSTITUTE(TEXT(SOURCE!H47,"????0"),"  ","")," ",""))   ))), "")&amp;
       IF(ISTEXT(SOURCE!H47),SOURCE!H47, SUBSTITUTE(SUBSTITUTE(TEXT(SOURCE!H47,"????0"),"  ","")," ",""))   &amp;","&amp; IF(lookups!$J$2-3 &gt;= 0, REPT(" ",lookups!$J$2-3-5), "")&amp;
      SOURCE!I47&amp;
" | "&amp; IF(lookups!$K$2-LEN(SOURCE!I47) &gt;= 0, REPT(" ",lookups!$K$2-LEN(SOURCE!I47)), "")&amp;
      SOURCE!J47&amp;      IF(lookups!$L$2-LEN(SOURCE!J47) &gt;= 0, REPT(" ",lookups!$L$2-LEN(SOURCE!J47)), "")&amp;
" | "&amp; IF(lookups!$K$2-LEN(SOURCE!I47) &gt;= 0, REPT(" ",lookups!$K$2-LEN(SOURCE!I47)), "")&amp;
      SOURCE!K47&amp;      IF(lookups!$L$2-LEN(SOURCE!K47) &gt;= 0, REPT(" ",lookups!$M$2-LEN(SOURCE!K47)), "")&amp;
" | "&amp; SOURCE!L47&amp;      IF(lookups!$O$2-LEN(SOURCE!L47) &gt;= 0, REPT(" ",lookups!$O$2-LEN(SOURCE!L47)), "")&amp;
" | "&amp; SOURCE!M47&amp;      IF(lookups!$P$2-LEN(SOURCE!M47) &gt;= 0, REPT(" ",lookups!$P$2-LEN(SOURCE!M47)), "")&amp;
      "},"&amp;IF(SOURCE!O47&lt;&gt;"",""&amp;SOURCE!O47,"")
 )
)
)</f>
        <v>/*   42 */  { fnFillStack,                  NOPARAM,                     "FILL",                                        "FILL",                                        (0 &lt;&lt; TAM_MAX_BITS) |     0, CAT_FNCT | SLS_ENABLED   | US_ENABLED   | EIM_DISABLED | PTP_NONE         },</v>
      </c>
    </row>
    <row r="48" customFormat="false" ht="15.75" hidden="false" customHeight="false" outlineLevel="0" collapsed="false">
      <c r="A48" s="263" t="str">
        <f aca="false">IF(AND(OR(SOURCE!A48="",ISBLANK(SOURCE!A48)),SOURCE!B48&gt;0),IF(ISBLANK(SOURCE!C48),"",SOURCE!C48),
IF(SOURCE!B48&lt;0,VLOOKUP(SOURCE!B48,lookups!A$1:B$25,2,0),
  IF(ISBLANK(SOURCE!B48),
    "",
    "/* "&amp;TEXT(SOURCE!B48,"???0")&amp;" *"&amp;
      SOURCE!C48&amp;", "&amp; IF(lookups!$E$2-LEN(SOURCE!C48) &gt;= 0, REPT(" ",lookups!$E$2-LEN(SOURCE!C48)), "")&amp;
      SOURCE!D48&amp;", "&amp; IF(lookups!$F$2-LEN(SOURCE!D48) &gt;= 0, REPT(" ",lookups!$F$2-LEN(SOURCE!D48)), "")&amp;
      SOURCE!E48&amp;", "&amp; IF(lookups!$G$2-LEN(SOURCE!E48) &gt;=0, REPT(" ",lookups!$G$2-LEN(SOURCE!E48)), "")&amp;
      SOURCE!F48&amp;", "&amp; IF(lookups!$H$2-LEN(SOURCE!F48) &gt;= 0, REPT(" ",lookups!$H$2-LEN(SOURCE!F48)+2), "")&amp;"("&amp;
      SUBSTITUTE(TEXT(SOURCE!G48,"??0"),"  ","")&amp;" &lt;&lt; TAM_MAX_BITS) |"&amp; IF(lookups!$I$2-3 &gt;= 0, REPT(" ",MAX(1,lookups!$I$2-5+4+1-1-LEN(  IF(ISTEXT(SOURCE!H48),SOURCE!H48,  SUBSTITUTE(SUBSTITUTE(TEXT(SOURCE!H48,"????0"),"  ","")," ",""))   ))), "")&amp;
       IF(ISTEXT(SOURCE!H48),SOURCE!H48, SUBSTITUTE(SUBSTITUTE(TEXT(SOURCE!H48,"????0"),"  ","")," ",""))   &amp;","&amp; IF(lookups!$J$2-3 &gt;= 0, REPT(" ",lookups!$J$2-3-5), "")&amp;
      SOURCE!I48&amp;
" | "&amp; IF(lookups!$K$2-LEN(SOURCE!I48) &gt;= 0, REPT(" ",lookups!$K$2-LEN(SOURCE!I48)), "")&amp;
      SOURCE!J48&amp;      IF(lookups!$L$2-LEN(SOURCE!J48) &gt;= 0, REPT(" ",lookups!$L$2-LEN(SOURCE!J48)), "")&amp;
" | "&amp; IF(lookups!$K$2-LEN(SOURCE!I48) &gt;= 0, REPT(" ",lookups!$K$2-LEN(SOURCE!I48)), "")&amp;
      SOURCE!K48&amp;      IF(lookups!$L$2-LEN(SOURCE!K48) &gt;= 0, REPT(" ",lookups!$M$2-LEN(SOURCE!K48)), "")&amp;
" | "&amp; SOURCE!L48&amp;      IF(lookups!$O$2-LEN(SOURCE!L48) &gt;= 0, REPT(" ",lookups!$O$2-LEN(SOURCE!L48)), "")&amp;
" | "&amp; SOURCE!M48&amp;      IF(lookups!$P$2-LEN(SOURCE!M48) &gt;= 0, REPT(" ",lookups!$P$2-LEN(SOURCE!M48)), "")&amp;
      "},"&amp;IF(SOURCE!O48&lt;&gt;"",""&amp;SOURCE!O48,"")
 )
)
)</f>
        <v>/*   43 */  { fnInput,                      TM_REGISTER,                 "INPUT",                                       "INPUT",                                       (0 &lt;&lt; TAM_MAX_BITS) |    99, CAT_FNCT | SLS_ENABLED   | US_CANCEL    | EIM_DISABLED | PTP_REGISTER     },</v>
      </c>
    </row>
    <row r="49" customFormat="false" ht="15.75" hidden="false" customHeight="false" outlineLevel="0" collapsed="false">
      <c r="A49" s="263" t="str">
        <f aca="false">IF(AND(OR(SOURCE!A49="",ISBLANK(SOURCE!A49)),SOURCE!B49&gt;0),IF(ISBLANK(SOURCE!C49),"",SOURCE!C49),
IF(SOURCE!B49&lt;0,VLOOKUP(SOURCE!B49,lookups!A$1:B$25,2,0),
  IF(ISBLANK(SOURCE!B49),
    "",
    "/* "&amp;TEXT(SOURCE!B49,"???0")&amp;" *"&amp;
      SOURCE!C49&amp;", "&amp; IF(lookups!$E$2-LEN(SOURCE!C49) &gt;= 0, REPT(" ",lookups!$E$2-LEN(SOURCE!C49)), "")&amp;
      SOURCE!D49&amp;", "&amp; IF(lookups!$F$2-LEN(SOURCE!D49) &gt;= 0, REPT(" ",lookups!$F$2-LEN(SOURCE!D49)), "")&amp;
      SOURCE!E49&amp;", "&amp; IF(lookups!$G$2-LEN(SOURCE!E49) &gt;=0, REPT(" ",lookups!$G$2-LEN(SOURCE!E49)), "")&amp;
      SOURCE!F49&amp;", "&amp; IF(lookups!$H$2-LEN(SOURCE!F49) &gt;= 0, REPT(" ",lookups!$H$2-LEN(SOURCE!F49)+2), "")&amp;"("&amp;
      SUBSTITUTE(TEXT(SOURCE!G49,"??0"),"  ","")&amp;" &lt;&lt; TAM_MAX_BITS) |"&amp; IF(lookups!$I$2-3 &gt;= 0, REPT(" ",MAX(1,lookups!$I$2-5+4+1-1-LEN(  IF(ISTEXT(SOURCE!H49),SOURCE!H49,  SUBSTITUTE(SUBSTITUTE(TEXT(SOURCE!H49,"????0"),"  ","")," ",""))   ))), "")&amp;
       IF(ISTEXT(SOURCE!H49),SOURCE!H49, SUBSTITUTE(SUBSTITUTE(TEXT(SOURCE!H49,"????0"),"  ","")," ",""))   &amp;","&amp; IF(lookups!$J$2-3 &gt;= 0, REPT(" ",lookups!$J$2-3-5), "")&amp;
      SOURCE!I49&amp;
" | "&amp; IF(lookups!$K$2-LEN(SOURCE!I49) &gt;= 0, REPT(" ",lookups!$K$2-LEN(SOURCE!I49)), "")&amp;
      SOURCE!J49&amp;      IF(lookups!$L$2-LEN(SOURCE!J49) &gt;= 0, REPT(" ",lookups!$L$2-LEN(SOURCE!J49)), "")&amp;
" | "&amp; IF(lookups!$K$2-LEN(SOURCE!I49) &gt;= 0, REPT(" ",lookups!$K$2-LEN(SOURCE!I49)), "")&amp;
      SOURCE!K49&amp;      IF(lookups!$L$2-LEN(SOURCE!K49) &gt;= 0, REPT(" ",lookups!$M$2-LEN(SOURCE!K49)), "")&amp;
" | "&amp; SOURCE!L49&amp;      IF(lookups!$O$2-LEN(SOURCE!L49) &gt;= 0, REPT(" ",lookups!$O$2-LEN(SOURCE!L49)), "")&amp;
" | "&amp; SOURCE!M49&amp;      IF(lookups!$P$2-LEN(SOURCE!M49) &gt;= 0, REPT(" ",lookups!$P$2-LEN(SOURCE!M49)), "")&amp;
      "},"&amp;IF(SOURCE!O49&lt;&gt;"",""&amp;SOURCE!O49,"")
 )
)
)</f>
        <v>/*   44 */  { fnStore,                      TM_STORCL,                   "STO",                                         "STO",                                         (0 &lt;&lt; TAM_MAX_BITS) |    99, CAT_FNCT | SLS_ENABLED   | US_ENABLED   | EIM_DISABLED | PTP_REGISTER     },</v>
      </c>
    </row>
    <row r="50" customFormat="false" ht="15.75" hidden="false" customHeight="false" outlineLevel="0" collapsed="false">
      <c r="A50" s="263" t="str">
        <f aca="false">IF(AND(OR(SOURCE!A50="",ISBLANK(SOURCE!A50)),SOURCE!B50&gt;0),IF(ISBLANK(SOURCE!C50),"",SOURCE!C50),
IF(SOURCE!B50&lt;0,VLOOKUP(SOURCE!B50,lookups!A$1:B$25,2,0),
  IF(ISBLANK(SOURCE!B50),
    "",
    "/* "&amp;TEXT(SOURCE!B50,"???0")&amp;" *"&amp;
      SOURCE!C50&amp;", "&amp; IF(lookups!$E$2-LEN(SOURCE!C50) &gt;= 0, REPT(" ",lookups!$E$2-LEN(SOURCE!C50)), "")&amp;
      SOURCE!D50&amp;", "&amp; IF(lookups!$F$2-LEN(SOURCE!D50) &gt;= 0, REPT(" ",lookups!$F$2-LEN(SOURCE!D50)), "")&amp;
      SOURCE!E50&amp;", "&amp; IF(lookups!$G$2-LEN(SOURCE!E50) &gt;=0, REPT(" ",lookups!$G$2-LEN(SOURCE!E50)), "")&amp;
      SOURCE!F50&amp;", "&amp; IF(lookups!$H$2-LEN(SOURCE!F50) &gt;= 0, REPT(" ",lookups!$H$2-LEN(SOURCE!F50)+2), "")&amp;"("&amp;
      SUBSTITUTE(TEXT(SOURCE!G50,"??0"),"  ","")&amp;" &lt;&lt; TAM_MAX_BITS) |"&amp; IF(lookups!$I$2-3 &gt;= 0, REPT(" ",MAX(1,lookups!$I$2-5+4+1-1-LEN(  IF(ISTEXT(SOURCE!H50),SOURCE!H50,  SUBSTITUTE(SUBSTITUTE(TEXT(SOURCE!H50,"????0"),"  ","")," ",""))   ))), "")&amp;
       IF(ISTEXT(SOURCE!H50),SOURCE!H50, SUBSTITUTE(SUBSTITUTE(TEXT(SOURCE!H50,"????0"),"  ","")," ",""))   &amp;","&amp; IF(lookups!$J$2-3 &gt;= 0, REPT(" ",lookups!$J$2-3-5), "")&amp;
      SOURCE!I50&amp;
" | "&amp; IF(lookups!$K$2-LEN(SOURCE!I50) &gt;= 0, REPT(" ",lookups!$K$2-LEN(SOURCE!I50)), "")&amp;
      SOURCE!J50&amp;      IF(lookups!$L$2-LEN(SOURCE!J50) &gt;= 0, REPT(" ",lookups!$L$2-LEN(SOURCE!J50)), "")&amp;
" | "&amp; IF(lookups!$K$2-LEN(SOURCE!I50) &gt;= 0, REPT(" ",lookups!$K$2-LEN(SOURCE!I50)), "")&amp;
      SOURCE!K50&amp;      IF(lookups!$L$2-LEN(SOURCE!K50) &gt;= 0, REPT(" ",lookups!$M$2-LEN(SOURCE!K50)), "")&amp;
" | "&amp; SOURCE!L50&amp;      IF(lookups!$O$2-LEN(SOURCE!L50) &gt;= 0, REPT(" ",lookups!$O$2-LEN(SOURCE!L50)), "")&amp;
" | "&amp; SOURCE!M50&amp;      IF(lookups!$P$2-LEN(SOURCE!M50) &gt;= 0, REPT(" ",lookups!$P$2-LEN(SOURCE!M50)), "")&amp;
      "},"&amp;IF(SOURCE!O50&lt;&gt;"",""&amp;SOURCE!O50,"")
 )
)
)</f>
        <v>/*   45 */  { fnStoreAdd,                   NOPARAM,                     "STO+",                                        "STO+",                                        (0 &lt;&lt; TAM_MAX_BITS) |    99, CAT_FNCT | SLS_ENABLED   | US_ENABLED   | EIM_DISABLED | PTP_REGISTER     },</v>
      </c>
    </row>
    <row r="51" customFormat="false" ht="15.75" hidden="false" customHeight="false" outlineLevel="0" collapsed="false">
      <c r="A51" s="263" t="str">
        <f aca="false">IF(AND(OR(SOURCE!A51="",ISBLANK(SOURCE!A51)),SOURCE!B51&gt;0),IF(ISBLANK(SOURCE!C51),"",SOURCE!C51),
IF(SOURCE!B51&lt;0,VLOOKUP(SOURCE!B51,lookups!A$1:B$25,2,0),
  IF(ISBLANK(SOURCE!B51),
    "",
    "/* "&amp;TEXT(SOURCE!B51,"???0")&amp;" *"&amp;
      SOURCE!C51&amp;", "&amp; IF(lookups!$E$2-LEN(SOURCE!C51) &gt;= 0, REPT(" ",lookups!$E$2-LEN(SOURCE!C51)), "")&amp;
      SOURCE!D51&amp;", "&amp; IF(lookups!$F$2-LEN(SOURCE!D51) &gt;= 0, REPT(" ",lookups!$F$2-LEN(SOURCE!D51)), "")&amp;
      SOURCE!E51&amp;", "&amp; IF(lookups!$G$2-LEN(SOURCE!E51) &gt;=0, REPT(" ",lookups!$G$2-LEN(SOURCE!E51)), "")&amp;
      SOURCE!F51&amp;", "&amp; IF(lookups!$H$2-LEN(SOURCE!F51) &gt;= 0, REPT(" ",lookups!$H$2-LEN(SOURCE!F51)+2), "")&amp;"("&amp;
      SUBSTITUTE(TEXT(SOURCE!G51,"??0"),"  ","")&amp;" &lt;&lt; TAM_MAX_BITS) |"&amp; IF(lookups!$I$2-3 &gt;= 0, REPT(" ",MAX(1,lookups!$I$2-5+4+1-1-LEN(  IF(ISTEXT(SOURCE!H51),SOURCE!H51,  SUBSTITUTE(SUBSTITUTE(TEXT(SOURCE!H51,"????0"),"  ","")," ",""))   ))), "")&amp;
       IF(ISTEXT(SOURCE!H51),SOURCE!H51, SUBSTITUTE(SUBSTITUTE(TEXT(SOURCE!H51,"????0"),"  ","")," ",""))   &amp;","&amp; IF(lookups!$J$2-3 &gt;= 0, REPT(" ",lookups!$J$2-3-5), "")&amp;
      SOURCE!I51&amp;
" | "&amp; IF(lookups!$K$2-LEN(SOURCE!I51) &gt;= 0, REPT(" ",lookups!$K$2-LEN(SOURCE!I51)), "")&amp;
      SOURCE!J51&amp;      IF(lookups!$L$2-LEN(SOURCE!J51) &gt;= 0, REPT(" ",lookups!$L$2-LEN(SOURCE!J51)), "")&amp;
" | "&amp; IF(lookups!$K$2-LEN(SOURCE!I51) &gt;= 0, REPT(" ",lookups!$K$2-LEN(SOURCE!I51)), "")&amp;
      SOURCE!K51&amp;      IF(lookups!$L$2-LEN(SOURCE!K51) &gt;= 0, REPT(" ",lookups!$M$2-LEN(SOURCE!K51)), "")&amp;
" | "&amp; SOURCE!L51&amp;      IF(lookups!$O$2-LEN(SOURCE!L51) &gt;= 0, REPT(" ",lookups!$O$2-LEN(SOURCE!L51)), "")&amp;
" | "&amp; SOURCE!M51&amp;      IF(lookups!$P$2-LEN(SOURCE!M51) &gt;= 0, REPT(" ",lookups!$P$2-LEN(SOURCE!M51)), "")&amp;
      "},"&amp;IF(SOURCE!O51&lt;&gt;"",""&amp;SOURCE!O51,"")
 )
)
)</f>
        <v>/*   46 */  { fnStoreSub,                   NOPARAM,                     "STO-",                                        "STO-",                                        (0 &lt;&lt; TAM_MAX_BITS) |    99, CAT_FNCT | SLS_ENABLED   | US_ENABLED   | EIM_DISABLED | PTP_REGISTER     },</v>
      </c>
    </row>
    <row r="52" customFormat="false" ht="15.75" hidden="false" customHeight="false" outlineLevel="0" collapsed="false">
      <c r="A52" s="263" t="str">
        <f aca="false">IF(AND(OR(SOURCE!A52="",ISBLANK(SOURCE!A52)),SOURCE!B52&gt;0),IF(ISBLANK(SOURCE!C52),"",SOURCE!C52),
IF(SOURCE!B52&lt;0,VLOOKUP(SOURCE!B52,lookups!A$1:B$25,2,0),
  IF(ISBLANK(SOURCE!B52),
    "",
    "/* "&amp;TEXT(SOURCE!B52,"???0")&amp;" *"&amp;
      SOURCE!C52&amp;", "&amp; IF(lookups!$E$2-LEN(SOURCE!C52) &gt;= 0, REPT(" ",lookups!$E$2-LEN(SOURCE!C52)), "")&amp;
      SOURCE!D52&amp;", "&amp; IF(lookups!$F$2-LEN(SOURCE!D52) &gt;= 0, REPT(" ",lookups!$F$2-LEN(SOURCE!D52)), "")&amp;
      SOURCE!E52&amp;", "&amp; IF(lookups!$G$2-LEN(SOURCE!E52) &gt;=0, REPT(" ",lookups!$G$2-LEN(SOURCE!E52)), "")&amp;
      SOURCE!F52&amp;", "&amp; IF(lookups!$H$2-LEN(SOURCE!F52) &gt;= 0, REPT(" ",lookups!$H$2-LEN(SOURCE!F52)+2), "")&amp;"("&amp;
      SUBSTITUTE(TEXT(SOURCE!G52,"??0"),"  ","")&amp;" &lt;&lt; TAM_MAX_BITS) |"&amp; IF(lookups!$I$2-3 &gt;= 0, REPT(" ",MAX(1,lookups!$I$2-5+4+1-1-LEN(  IF(ISTEXT(SOURCE!H52),SOURCE!H52,  SUBSTITUTE(SUBSTITUTE(TEXT(SOURCE!H52,"????0"),"  ","")," ",""))   ))), "")&amp;
       IF(ISTEXT(SOURCE!H52),SOURCE!H52, SUBSTITUTE(SUBSTITUTE(TEXT(SOURCE!H52,"????0"),"  ","")," ",""))   &amp;","&amp; IF(lookups!$J$2-3 &gt;= 0, REPT(" ",lookups!$J$2-3-5), "")&amp;
      SOURCE!I52&amp;
" | "&amp; IF(lookups!$K$2-LEN(SOURCE!I52) &gt;= 0, REPT(" ",lookups!$K$2-LEN(SOURCE!I52)), "")&amp;
      SOURCE!J52&amp;      IF(lookups!$L$2-LEN(SOURCE!J52) &gt;= 0, REPT(" ",lookups!$L$2-LEN(SOURCE!J52)), "")&amp;
" | "&amp; IF(lookups!$K$2-LEN(SOURCE!I52) &gt;= 0, REPT(" ",lookups!$K$2-LEN(SOURCE!I52)), "")&amp;
      SOURCE!K52&amp;      IF(lookups!$L$2-LEN(SOURCE!K52) &gt;= 0, REPT(" ",lookups!$M$2-LEN(SOURCE!K52)), "")&amp;
" | "&amp; SOURCE!L52&amp;      IF(lookups!$O$2-LEN(SOURCE!L52) &gt;= 0, REPT(" ",lookups!$O$2-LEN(SOURCE!L52)), "")&amp;
" | "&amp; SOURCE!M52&amp;      IF(lookups!$P$2-LEN(SOURCE!M52) &gt;= 0, REPT(" ",lookups!$P$2-LEN(SOURCE!M52)), "")&amp;
      "},"&amp;IF(SOURCE!O52&lt;&gt;"",""&amp;SOURCE!O52,"")
 )
)
)</f>
        <v>/*   47 */  { fnStoreMult,                  NOPARAM,                     "STO" STD_CROSS,                               "STO" STD_CROSS,                               (0 &lt;&lt; TAM_MAX_BITS) |    99, CAT_FNCT | SLS_ENABLED   | US_ENABLED   | EIM_DISABLED | PTP_REGISTER     },</v>
      </c>
    </row>
    <row r="53" customFormat="false" ht="15.75" hidden="false" customHeight="false" outlineLevel="0" collapsed="false">
      <c r="A53" s="263" t="str">
        <f aca="false">IF(AND(OR(SOURCE!A53="",ISBLANK(SOURCE!A53)),SOURCE!B53&gt;0),IF(ISBLANK(SOURCE!C53),"",SOURCE!C53),
IF(SOURCE!B53&lt;0,VLOOKUP(SOURCE!B53,lookups!A$1:B$25,2,0),
  IF(ISBLANK(SOURCE!B53),
    "",
    "/* "&amp;TEXT(SOURCE!B53,"???0")&amp;" *"&amp;
      SOURCE!C53&amp;", "&amp; IF(lookups!$E$2-LEN(SOURCE!C53) &gt;= 0, REPT(" ",lookups!$E$2-LEN(SOURCE!C53)), "")&amp;
      SOURCE!D53&amp;", "&amp; IF(lookups!$F$2-LEN(SOURCE!D53) &gt;= 0, REPT(" ",lookups!$F$2-LEN(SOURCE!D53)), "")&amp;
      SOURCE!E53&amp;", "&amp; IF(lookups!$G$2-LEN(SOURCE!E53) &gt;=0, REPT(" ",lookups!$G$2-LEN(SOURCE!E53)), "")&amp;
      SOURCE!F53&amp;", "&amp; IF(lookups!$H$2-LEN(SOURCE!F53) &gt;= 0, REPT(" ",lookups!$H$2-LEN(SOURCE!F53)+2), "")&amp;"("&amp;
      SUBSTITUTE(TEXT(SOURCE!G53,"??0"),"  ","")&amp;" &lt;&lt; TAM_MAX_BITS) |"&amp; IF(lookups!$I$2-3 &gt;= 0, REPT(" ",MAX(1,lookups!$I$2-5+4+1-1-LEN(  IF(ISTEXT(SOURCE!H53),SOURCE!H53,  SUBSTITUTE(SUBSTITUTE(TEXT(SOURCE!H53,"????0"),"  ","")," ",""))   ))), "")&amp;
       IF(ISTEXT(SOURCE!H53),SOURCE!H53, SUBSTITUTE(SUBSTITUTE(TEXT(SOURCE!H53,"????0"),"  ","")," ",""))   &amp;","&amp; IF(lookups!$J$2-3 &gt;= 0, REPT(" ",lookups!$J$2-3-5), "")&amp;
      SOURCE!I53&amp;
" | "&amp; IF(lookups!$K$2-LEN(SOURCE!I53) &gt;= 0, REPT(" ",lookups!$K$2-LEN(SOURCE!I53)), "")&amp;
      SOURCE!J53&amp;      IF(lookups!$L$2-LEN(SOURCE!J53) &gt;= 0, REPT(" ",lookups!$L$2-LEN(SOURCE!J53)), "")&amp;
" | "&amp; IF(lookups!$K$2-LEN(SOURCE!I53) &gt;= 0, REPT(" ",lookups!$K$2-LEN(SOURCE!I53)), "")&amp;
      SOURCE!K53&amp;      IF(lookups!$L$2-LEN(SOURCE!K53) &gt;= 0, REPT(" ",lookups!$M$2-LEN(SOURCE!K53)), "")&amp;
" | "&amp; SOURCE!L53&amp;      IF(lookups!$O$2-LEN(SOURCE!L53) &gt;= 0, REPT(" ",lookups!$O$2-LEN(SOURCE!L53)), "")&amp;
" | "&amp; SOURCE!M53&amp;      IF(lookups!$P$2-LEN(SOURCE!M53) &gt;= 0, REPT(" ",lookups!$P$2-LEN(SOURCE!M53)), "")&amp;
      "},"&amp;IF(SOURCE!O53&lt;&gt;"",""&amp;SOURCE!O53,"")
 )
)
)</f>
        <v>/*   48 */  { fnStoreDiv,                   NOPARAM,                     "STO/",                                        "STO/",                                        (0 &lt;&lt; TAM_MAX_BITS) |    99, CAT_FNCT | SLS_ENABLED   | US_ENABLED   | EIM_DISABLED | PTP_REGISTER     },</v>
      </c>
    </row>
    <row r="54" customFormat="false" ht="15.75" hidden="false" customHeight="false" outlineLevel="0" collapsed="false">
      <c r="A54" s="263" t="str">
        <f aca="false">IF(AND(OR(SOURCE!A54="",ISBLANK(SOURCE!A54)),SOURCE!B54&gt;0),IF(ISBLANK(SOURCE!C54),"",SOURCE!C54),
IF(SOURCE!B54&lt;0,VLOOKUP(SOURCE!B54,lookups!A$1:B$25,2,0),
  IF(ISBLANK(SOURCE!B54),
    "",
    "/* "&amp;TEXT(SOURCE!B54,"???0")&amp;" *"&amp;
      SOURCE!C54&amp;", "&amp; IF(lookups!$E$2-LEN(SOURCE!C54) &gt;= 0, REPT(" ",lookups!$E$2-LEN(SOURCE!C54)), "")&amp;
      SOURCE!D54&amp;", "&amp; IF(lookups!$F$2-LEN(SOURCE!D54) &gt;= 0, REPT(" ",lookups!$F$2-LEN(SOURCE!D54)), "")&amp;
      SOURCE!E54&amp;", "&amp; IF(lookups!$G$2-LEN(SOURCE!E54) &gt;=0, REPT(" ",lookups!$G$2-LEN(SOURCE!E54)), "")&amp;
      SOURCE!F54&amp;", "&amp; IF(lookups!$H$2-LEN(SOURCE!F54) &gt;= 0, REPT(" ",lookups!$H$2-LEN(SOURCE!F54)+2), "")&amp;"("&amp;
      SUBSTITUTE(TEXT(SOURCE!G54,"??0"),"  ","")&amp;" &lt;&lt; TAM_MAX_BITS) |"&amp; IF(lookups!$I$2-3 &gt;= 0, REPT(" ",MAX(1,lookups!$I$2-5+4+1-1-LEN(  IF(ISTEXT(SOURCE!H54),SOURCE!H54,  SUBSTITUTE(SUBSTITUTE(TEXT(SOURCE!H54,"????0"),"  ","")," ",""))   ))), "")&amp;
       IF(ISTEXT(SOURCE!H54),SOURCE!H54, SUBSTITUTE(SUBSTITUTE(TEXT(SOURCE!H54,"????0"),"  ","")," ",""))   &amp;","&amp; IF(lookups!$J$2-3 &gt;= 0, REPT(" ",lookups!$J$2-3-5), "")&amp;
      SOURCE!I54&amp;
" | "&amp; IF(lookups!$K$2-LEN(SOURCE!I54) &gt;= 0, REPT(" ",lookups!$K$2-LEN(SOURCE!I54)), "")&amp;
      SOURCE!J54&amp;      IF(lookups!$L$2-LEN(SOURCE!J54) &gt;= 0, REPT(" ",lookups!$L$2-LEN(SOURCE!J54)), "")&amp;
" | "&amp; IF(lookups!$K$2-LEN(SOURCE!I54) &gt;= 0, REPT(" ",lookups!$K$2-LEN(SOURCE!I54)), "")&amp;
      SOURCE!K54&amp;      IF(lookups!$L$2-LEN(SOURCE!K54) &gt;= 0, REPT(" ",lookups!$M$2-LEN(SOURCE!K54)), "")&amp;
" | "&amp; SOURCE!L54&amp;      IF(lookups!$O$2-LEN(SOURCE!L54) &gt;= 0, REPT(" ",lookups!$O$2-LEN(SOURCE!L54)), "")&amp;
" | "&amp; SOURCE!M54&amp;      IF(lookups!$P$2-LEN(SOURCE!M54) &gt;= 0, REPT(" ",lookups!$P$2-LEN(SOURCE!M54)), "")&amp;
      "},"&amp;IF(SOURCE!O54&lt;&gt;"",""&amp;SOURCE!O54,"")
 )
)
)</f>
        <v>/*   49 */  { fnCyx,                        NOPARAM,                     "COMB",                                        "C" STD_SUB_y STD_SUB_x,                       (0 &lt;&lt; TAM_MAX_BITS) |     0, CAT_FNCT | SLS_ENABLED   | US_ENABLED   | EIM_ENABLED  | PTP_NONE         },</v>
      </c>
    </row>
    <row r="55" customFormat="false" ht="15.75" hidden="false" customHeight="false" outlineLevel="0" collapsed="false">
      <c r="A55" s="263" t="str">
        <f aca="false">IF(AND(OR(SOURCE!A55="",ISBLANK(SOURCE!A55)),SOURCE!B55&gt;0),IF(ISBLANK(SOURCE!C55),"",SOURCE!C55),
IF(SOURCE!B55&lt;0,VLOOKUP(SOURCE!B55,lookups!A$1:B$25,2,0),
  IF(ISBLANK(SOURCE!B55),
    "",
    "/* "&amp;TEXT(SOURCE!B55,"???0")&amp;" *"&amp;
      SOURCE!C55&amp;", "&amp; IF(lookups!$E$2-LEN(SOURCE!C55) &gt;= 0, REPT(" ",lookups!$E$2-LEN(SOURCE!C55)), "")&amp;
      SOURCE!D55&amp;", "&amp; IF(lookups!$F$2-LEN(SOURCE!D55) &gt;= 0, REPT(" ",lookups!$F$2-LEN(SOURCE!D55)), "")&amp;
      SOURCE!E55&amp;", "&amp; IF(lookups!$G$2-LEN(SOURCE!E55) &gt;=0, REPT(" ",lookups!$G$2-LEN(SOURCE!E55)), "")&amp;
      SOURCE!F55&amp;", "&amp; IF(lookups!$H$2-LEN(SOURCE!F55) &gt;= 0, REPT(" ",lookups!$H$2-LEN(SOURCE!F55)+2), "")&amp;"("&amp;
      SUBSTITUTE(TEXT(SOURCE!G55,"??0"),"  ","")&amp;" &lt;&lt; TAM_MAX_BITS) |"&amp; IF(lookups!$I$2-3 &gt;= 0, REPT(" ",MAX(1,lookups!$I$2-5+4+1-1-LEN(  IF(ISTEXT(SOURCE!H55),SOURCE!H55,  SUBSTITUTE(SUBSTITUTE(TEXT(SOURCE!H55,"????0"),"  ","")," ",""))   ))), "")&amp;
       IF(ISTEXT(SOURCE!H55),SOURCE!H55, SUBSTITUTE(SUBSTITUTE(TEXT(SOURCE!H55,"????0"),"  ","")," ",""))   &amp;","&amp; IF(lookups!$J$2-3 &gt;= 0, REPT(" ",lookups!$J$2-3-5), "")&amp;
      SOURCE!I55&amp;
" | "&amp; IF(lookups!$K$2-LEN(SOURCE!I55) &gt;= 0, REPT(" ",lookups!$K$2-LEN(SOURCE!I55)), "")&amp;
      SOURCE!J55&amp;      IF(lookups!$L$2-LEN(SOURCE!J55) &gt;= 0, REPT(" ",lookups!$L$2-LEN(SOURCE!J55)), "")&amp;
" | "&amp; IF(lookups!$K$2-LEN(SOURCE!I55) &gt;= 0, REPT(" ",lookups!$K$2-LEN(SOURCE!I55)), "")&amp;
      SOURCE!K55&amp;      IF(lookups!$L$2-LEN(SOURCE!K55) &gt;= 0, REPT(" ",lookups!$M$2-LEN(SOURCE!K55)), "")&amp;
" | "&amp; SOURCE!L55&amp;      IF(lookups!$O$2-LEN(SOURCE!L55) &gt;= 0, REPT(" ",lookups!$O$2-LEN(SOURCE!L55)), "")&amp;
" | "&amp; SOURCE!M55&amp;      IF(lookups!$P$2-LEN(SOURCE!M55) &gt;= 0, REPT(" ",lookups!$P$2-LEN(SOURCE!M55)), "")&amp;
      "},"&amp;IF(SOURCE!O55&lt;&gt;"",""&amp;SOURCE!O55,"")
 )
)
)</f>
        <v>/*   50 */  { fnPyx,                        NOPARAM,                     "PERM",                                        "P" STD_SUB_y STD_SUB_x,                       (0 &lt;&lt; TAM_MAX_BITS) |     0, CAT_FNCT | SLS_ENABLED   | US_ENABLED   | EIM_ENABLED  | PTP_NONE         },</v>
      </c>
    </row>
    <row r="56" customFormat="false" ht="15.75" hidden="false" customHeight="false" outlineLevel="0" collapsed="false">
      <c r="A56" s="263" t="str">
        <f aca="false">IF(AND(OR(SOURCE!A56="",ISBLANK(SOURCE!A56)),SOURCE!B56&gt;0),IF(ISBLANK(SOURCE!C56),"",SOURCE!C56),
IF(SOURCE!B56&lt;0,VLOOKUP(SOURCE!B56,lookups!A$1:B$25,2,0),
  IF(ISBLANK(SOURCE!B56),
    "",
    "/* "&amp;TEXT(SOURCE!B56,"???0")&amp;" *"&amp;
      SOURCE!C56&amp;", "&amp; IF(lookups!$E$2-LEN(SOURCE!C56) &gt;= 0, REPT(" ",lookups!$E$2-LEN(SOURCE!C56)), "")&amp;
      SOURCE!D56&amp;", "&amp; IF(lookups!$F$2-LEN(SOURCE!D56) &gt;= 0, REPT(" ",lookups!$F$2-LEN(SOURCE!D56)), "")&amp;
      SOURCE!E56&amp;", "&amp; IF(lookups!$G$2-LEN(SOURCE!E56) &gt;=0, REPT(" ",lookups!$G$2-LEN(SOURCE!E56)), "")&amp;
      SOURCE!F56&amp;", "&amp; IF(lookups!$H$2-LEN(SOURCE!F56) &gt;= 0, REPT(" ",lookups!$H$2-LEN(SOURCE!F56)+2), "")&amp;"("&amp;
      SUBSTITUTE(TEXT(SOURCE!G56,"??0"),"  ","")&amp;" &lt;&lt; TAM_MAX_BITS) |"&amp; IF(lookups!$I$2-3 &gt;= 0, REPT(" ",MAX(1,lookups!$I$2-5+4+1-1-LEN(  IF(ISTEXT(SOURCE!H56),SOURCE!H56,  SUBSTITUTE(SUBSTITUTE(TEXT(SOURCE!H56,"????0"),"  ","")," ",""))   ))), "")&amp;
       IF(ISTEXT(SOURCE!H56),SOURCE!H56, SUBSTITUTE(SUBSTITUTE(TEXT(SOURCE!H56,"????0"),"  ","")," ",""))   &amp;","&amp; IF(lookups!$J$2-3 &gt;= 0, REPT(" ",lookups!$J$2-3-5), "")&amp;
      SOURCE!I56&amp;
" | "&amp; IF(lookups!$K$2-LEN(SOURCE!I56) &gt;= 0, REPT(" ",lookups!$K$2-LEN(SOURCE!I56)), "")&amp;
      SOURCE!J56&amp;      IF(lookups!$L$2-LEN(SOURCE!J56) &gt;= 0, REPT(" ",lookups!$L$2-LEN(SOURCE!J56)), "")&amp;
" | "&amp; IF(lookups!$K$2-LEN(SOURCE!I56) &gt;= 0, REPT(" ",lookups!$K$2-LEN(SOURCE!I56)), "")&amp;
      SOURCE!K56&amp;      IF(lookups!$L$2-LEN(SOURCE!K56) &gt;= 0, REPT(" ",lookups!$M$2-LEN(SOURCE!K56)), "")&amp;
" | "&amp; SOURCE!L56&amp;      IF(lookups!$O$2-LEN(SOURCE!L56) &gt;= 0, REPT(" ",lookups!$O$2-LEN(SOURCE!L56)), "")&amp;
" | "&amp; SOURCE!M56&amp;      IF(lookups!$P$2-LEN(SOURCE!M56) &gt;= 0, REPT(" ",lookups!$P$2-LEN(SOURCE!M56)), "")&amp;
      "},"&amp;IF(SOURCE!O56&lt;&gt;"",""&amp;SOURCE!O56,"")
 )
)
)</f>
        <v>/*   51 */  { fnRecall,                     TM_STORCL,                   "RCL",                                         "RCL",                                         (0 &lt;&lt; TAM_MAX_BITS) |    99, CAT_FNCT | SLS_ENABLED   | US_ENABLED   | EIM_DISABLED | PTP_REGISTER     },</v>
      </c>
    </row>
    <row r="57" customFormat="false" ht="15.75" hidden="false" customHeight="false" outlineLevel="0" collapsed="false">
      <c r="A57" s="263" t="str">
        <f aca="false">IF(AND(OR(SOURCE!A57="",ISBLANK(SOURCE!A57)),SOURCE!B57&gt;0),IF(ISBLANK(SOURCE!C57),"",SOURCE!C57),
IF(SOURCE!B57&lt;0,VLOOKUP(SOURCE!B57,lookups!A$1:B$25,2,0),
  IF(ISBLANK(SOURCE!B57),
    "",
    "/* "&amp;TEXT(SOURCE!B57,"???0")&amp;" *"&amp;
      SOURCE!C57&amp;", "&amp; IF(lookups!$E$2-LEN(SOURCE!C57) &gt;= 0, REPT(" ",lookups!$E$2-LEN(SOURCE!C57)), "")&amp;
      SOURCE!D57&amp;", "&amp; IF(lookups!$F$2-LEN(SOURCE!D57) &gt;= 0, REPT(" ",lookups!$F$2-LEN(SOURCE!D57)), "")&amp;
      SOURCE!E57&amp;", "&amp; IF(lookups!$G$2-LEN(SOURCE!E57) &gt;=0, REPT(" ",lookups!$G$2-LEN(SOURCE!E57)), "")&amp;
      SOURCE!F57&amp;", "&amp; IF(lookups!$H$2-LEN(SOURCE!F57) &gt;= 0, REPT(" ",lookups!$H$2-LEN(SOURCE!F57)+2), "")&amp;"("&amp;
      SUBSTITUTE(TEXT(SOURCE!G57,"??0"),"  ","")&amp;" &lt;&lt; TAM_MAX_BITS) |"&amp; IF(lookups!$I$2-3 &gt;= 0, REPT(" ",MAX(1,lookups!$I$2-5+4+1-1-LEN(  IF(ISTEXT(SOURCE!H57),SOURCE!H57,  SUBSTITUTE(SUBSTITUTE(TEXT(SOURCE!H57,"????0"),"  ","")," ",""))   ))), "")&amp;
       IF(ISTEXT(SOURCE!H57),SOURCE!H57, SUBSTITUTE(SUBSTITUTE(TEXT(SOURCE!H57,"????0"),"  ","")," ",""))   &amp;","&amp; IF(lookups!$J$2-3 &gt;= 0, REPT(" ",lookups!$J$2-3-5), "")&amp;
      SOURCE!I57&amp;
" | "&amp; IF(lookups!$K$2-LEN(SOURCE!I57) &gt;= 0, REPT(" ",lookups!$K$2-LEN(SOURCE!I57)), "")&amp;
      SOURCE!J57&amp;      IF(lookups!$L$2-LEN(SOURCE!J57) &gt;= 0, REPT(" ",lookups!$L$2-LEN(SOURCE!J57)), "")&amp;
" | "&amp; IF(lookups!$K$2-LEN(SOURCE!I57) &gt;= 0, REPT(" ",lookups!$K$2-LEN(SOURCE!I57)), "")&amp;
      SOURCE!K57&amp;      IF(lookups!$L$2-LEN(SOURCE!K57) &gt;= 0, REPT(" ",lookups!$M$2-LEN(SOURCE!K57)), "")&amp;
" | "&amp; SOURCE!L57&amp;      IF(lookups!$O$2-LEN(SOURCE!L57) &gt;= 0, REPT(" ",lookups!$O$2-LEN(SOURCE!L57)), "")&amp;
" | "&amp; SOURCE!M57&amp;      IF(lookups!$P$2-LEN(SOURCE!M57) &gt;= 0, REPT(" ",lookups!$P$2-LEN(SOURCE!M57)), "")&amp;
      "},"&amp;IF(SOURCE!O57&lt;&gt;"",""&amp;SOURCE!O57,"")
 )
)
)</f>
        <v>/*   52 */  { fnRecallAdd,                  NOPARAM,                     "RCL+",                                        "RCL+",                                        (0 &lt;&lt; TAM_MAX_BITS) |    99, CAT_FNCT | SLS_ENABLED   | US_ENABLED   | EIM_DISABLED | PTP_REGISTER     },</v>
      </c>
    </row>
    <row r="58" customFormat="false" ht="15.75" hidden="false" customHeight="false" outlineLevel="0" collapsed="false">
      <c r="A58" s="263" t="str">
        <f aca="false">IF(AND(OR(SOURCE!A58="",ISBLANK(SOURCE!A58)),SOURCE!B58&gt;0),IF(ISBLANK(SOURCE!C58),"",SOURCE!C58),
IF(SOURCE!B58&lt;0,VLOOKUP(SOURCE!B58,lookups!A$1:B$25,2,0),
  IF(ISBLANK(SOURCE!B58),
    "",
    "/* "&amp;TEXT(SOURCE!B58,"???0")&amp;" *"&amp;
      SOURCE!C58&amp;", "&amp; IF(lookups!$E$2-LEN(SOURCE!C58) &gt;= 0, REPT(" ",lookups!$E$2-LEN(SOURCE!C58)), "")&amp;
      SOURCE!D58&amp;", "&amp; IF(lookups!$F$2-LEN(SOURCE!D58) &gt;= 0, REPT(" ",lookups!$F$2-LEN(SOURCE!D58)), "")&amp;
      SOURCE!E58&amp;", "&amp; IF(lookups!$G$2-LEN(SOURCE!E58) &gt;=0, REPT(" ",lookups!$G$2-LEN(SOURCE!E58)), "")&amp;
      SOURCE!F58&amp;", "&amp; IF(lookups!$H$2-LEN(SOURCE!F58) &gt;= 0, REPT(" ",lookups!$H$2-LEN(SOURCE!F58)+2), "")&amp;"("&amp;
      SUBSTITUTE(TEXT(SOURCE!G58,"??0"),"  ","")&amp;" &lt;&lt; TAM_MAX_BITS) |"&amp; IF(lookups!$I$2-3 &gt;= 0, REPT(" ",MAX(1,lookups!$I$2-5+4+1-1-LEN(  IF(ISTEXT(SOURCE!H58),SOURCE!H58,  SUBSTITUTE(SUBSTITUTE(TEXT(SOURCE!H58,"????0"),"  ","")," ",""))   ))), "")&amp;
       IF(ISTEXT(SOURCE!H58),SOURCE!H58, SUBSTITUTE(SUBSTITUTE(TEXT(SOURCE!H58,"????0"),"  ","")," ",""))   &amp;","&amp; IF(lookups!$J$2-3 &gt;= 0, REPT(" ",lookups!$J$2-3-5), "")&amp;
      SOURCE!I58&amp;
" | "&amp; IF(lookups!$K$2-LEN(SOURCE!I58) &gt;= 0, REPT(" ",lookups!$K$2-LEN(SOURCE!I58)), "")&amp;
      SOURCE!J58&amp;      IF(lookups!$L$2-LEN(SOURCE!J58) &gt;= 0, REPT(" ",lookups!$L$2-LEN(SOURCE!J58)), "")&amp;
" | "&amp; IF(lookups!$K$2-LEN(SOURCE!I58) &gt;= 0, REPT(" ",lookups!$K$2-LEN(SOURCE!I58)), "")&amp;
      SOURCE!K58&amp;      IF(lookups!$L$2-LEN(SOURCE!K58) &gt;= 0, REPT(" ",lookups!$M$2-LEN(SOURCE!K58)), "")&amp;
" | "&amp; SOURCE!L58&amp;      IF(lookups!$O$2-LEN(SOURCE!L58) &gt;= 0, REPT(" ",lookups!$O$2-LEN(SOURCE!L58)), "")&amp;
" | "&amp; SOURCE!M58&amp;      IF(lookups!$P$2-LEN(SOURCE!M58) &gt;= 0, REPT(" ",lookups!$P$2-LEN(SOURCE!M58)), "")&amp;
      "},"&amp;IF(SOURCE!O58&lt;&gt;"",""&amp;SOURCE!O58,"")
 )
)
)</f>
        <v>/*   53 */  { fnRecallSub,                  NOPARAM,                     "RCL-",                                        "RCL-",                                        (0 &lt;&lt; TAM_MAX_BITS) |    99, CAT_FNCT | SLS_ENABLED   | US_ENABLED   | EIM_DISABLED | PTP_REGISTER     },</v>
      </c>
    </row>
    <row r="59" customFormat="false" ht="15.75" hidden="false" customHeight="false" outlineLevel="0" collapsed="false">
      <c r="A59" s="263" t="str">
        <f aca="false">IF(AND(OR(SOURCE!A59="",ISBLANK(SOURCE!A59)),SOURCE!B59&gt;0),IF(ISBLANK(SOURCE!C59),"",SOURCE!C59),
IF(SOURCE!B59&lt;0,VLOOKUP(SOURCE!B59,lookups!A$1:B$25,2,0),
  IF(ISBLANK(SOURCE!B59),
    "",
    "/* "&amp;TEXT(SOURCE!B59,"???0")&amp;" *"&amp;
      SOURCE!C59&amp;", "&amp; IF(lookups!$E$2-LEN(SOURCE!C59) &gt;= 0, REPT(" ",lookups!$E$2-LEN(SOURCE!C59)), "")&amp;
      SOURCE!D59&amp;", "&amp; IF(lookups!$F$2-LEN(SOURCE!D59) &gt;= 0, REPT(" ",lookups!$F$2-LEN(SOURCE!D59)), "")&amp;
      SOURCE!E59&amp;", "&amp; IF(lookups!$G$2-LEN(SOURCE!E59) &gt;=0, REPT(" ",lookups!$G$2-LEN(SOURCE!E59)), "")&amp;
      SOURCE!F59&amp;", "&amp; IF(lookups!$H$2-LEN(SOURCE!F59) &gt;= 0, REPT(" ",lookups!$H$2-LEN(SOURCE!F59)+2), "")&amp;"("&amp;
      SUBSTITUTE(TEXT(SOURCE!G59,"??0"),"  ","")&amp;" &lt;&lt; TAM_MAX_BITS) |"&amp; IF(lookups!$I$2-3 &gt;= 0, REPT(" ",MAX(1,lookups!$I$2-5+4+1-1-LEN(  IF(ISTEXT(SOURCE!H59),SOURCE!H59,  SUBSTITUTE(SUBSTITUTE(TEXT(SOURCE!H59,"????0"),"  ","")," ",""))   ))), "")&amp;
       IF(ISTEXT(SOURCE!H59),SOURCE!H59, SUBSTITUTE(SUBSTITUTE(TEXT(SOURCE!H59,"????0"),"  ","")," ",""))   &amp;","&amp; IF(lookups!$J$2-3 &gt;= 0, REPT(" ",lookups!$J$2-3-5), "")&amp;
      SOURCE!I59&amp;
" | "&amp; IF(lookups!$K$2-LEN(SOURCE!I59) &gt;= 0, REPT(" ",lookups!$K$2-LEN(SOURCE!I59)), "")&amp;
      SOURCE!J59&amp;      IF(lookups!$L$2-LEN(SOURCE!J59) &gt;= 0, REPT(" ",lookups!$L$2-LEN(SOURCE!J59)), "")&amp;
" | "&amp; IF(lookups!$K$2-LEN(SOURCE!I59) &gt;= 0, REPT(" ",lookups!$K$2-LEN(SOURCE!I59)), "")&amp;
      SOURCE!K59&amp;      IF(lookups!$L$2-LEN(SOURCE!K59) &gt;= 0, REPT(" ",lookups!$M$2-LEN(SOURCE!K59)), "")&amp;
" | "&amp; SOURCE!L59&amp;      IF(lookups!$O$2-LEN(SOURCE!L59) &gt;= 0, REPT(" ",lookups!$O$2-LEN(SOURCE!L59)), "")&amp;
" | "&amp; SOURCE!M59&amp;      IF(lookups!$P$2-LEN(SOURCE!M59) &gt;= 0, REPT(" ",lookups!$P$2-LEN(SOURCE!M59)), "")&amp;
      "},"&amp;IF(SOURCE!O59&lt;&gt;"",""&amp;SOURCE!O59,"")
 )
)
)</f>
        <v>/*   54 */  { fnRecallMult,                 NOPARAM,                     "RCL" STD_CROSS,                               "RCL" STD_CROSS,                               (0 &lt;&lt; TAM_MAX_BITS) |    99, CAT_FNCT | SLS_ENABLED   | US_ENABLED   | EIM_DISABLED | PTP_REGISTER     },</v>
      </c>
    </row>
    <row r="60" customFormat="false" ht="15.75" hidden="false" customHeight="false" outlineLevel="0" collapsed="false">
      <c r="A60" s="263" t="str">
        <f aca="false">IF(AND(OR(SOURCE!A60="",ISBLANK(SOURCE!A60)),SOURCE!B60&gt;0),IF(ISBLANK(SOURCE!C60),"",SOURCE!C60),
IF(SOURCE!B60&lt;0,VLOOKUP(SOURCE!B60,lookups!A$1:B$25,2,0),
  IF(ISBLANK(SOURCE!B60),
    "",
    "/* "&amp;TEXT(SOURCE!B60,"???0")&amp;" *"&amp;
      SOURCE!C60&amp;", "&amp; IF(lookups!$E$2-LEN(SOURCE!C60) &gt;= 0, REPT(" ",lookups!$E$2-LEN(SOURCE!C60)), "")&amp;
      SOURCE!D60&amp;", "&amp; IF(lookups!$F$2-LEN(SOURCE!D60) &gt;= 0, REPT(" ",lookups!$F$2-LEN(SOURCE!D60)), "")&amp;
      SOURCE!E60&amp;", "&amp; IF(lookups!$G$2-LEN(SOURCE!E60) &gt;=0, REPT(" ",lookups!$G$2-LEN(SOURCE!E60)), "")&amp;
      SOURCE!F60&amp;", "&amp; IF(lookups!$H$2-LEN(SOURCE!F60) &gt;= 0, REPT(" ",lookups!$H$2-LEN(SOURCE!F60)+2), "")&amp;"("&amp;
      SUBSTITUTE(TEXT(SOURCE!G60,"??0"),"  ","")&amp;" &lt;&lt; TAM_MAX_BITS) |"&amp; IF(lookups!$I$2-3 &gt;= 0, REPT(" ",MAX(1,lookups!$I$2-5+4+1-1-LEN(  IF(ISTEXT(SOURCE!H60),SOURCE!H60,  SUBSTITUTE(SUBSTITUTE(TEXT(SOURCE!H60,"????0"),"  ","")," ",""))   ))), "")&amp;
       IF(ISTEXT(SOURCE!H60),SOURCE!H60, SUBSTITUTE(SUBSTITUTE(TEXT(SOURCE!H60,"????0"),"  ","")," ",""))   &amp;","&amp; IF(lookups!$J$2-3 &gt;= 0, REPT(" ",lookups!$J$2-3-5), "")&amp;
      SOURCE!I60&amp;
" | "&amp; IF(lookups!$K$2-LEN(SOURCE!I60) &gt;= 0, REPT(" ",lookups!$K$2-LEN(SOURCE!I60)), "")&amp;
      SOURCE!J60&amp;      IF(lookups!$L$2-LEN(SOURCE!J60) &gt;= 0, REPT(" ",lookups!$L$2-LEN(SOURCE!J60)), "")&amp;
" | "&amp; IF(lookups!$K$2-LEN(SOURCE!I60) &gt;= 0, REPT(" ",lookups!$K$2-LEN(SOURCE!I60)), "")&amp;
      SOURCE!K60&amp;      IF(lookups!$L$2-LEN(SOURCE!K60) &gt;= 0, REPT(" ",lookups!$M$2-LEN(SOURCE!K60)), "")&amp;
" | "&amp; SOURCE!L60&amp;      IF(lookups!$O$2-LEN(SOURCE!L60) &gt;= 0, REPT(" ",lookups!$O$2-LEN(SOURCE!L60)), "")&amp;
" | "&amp; SOURCE!M60&amp;      IF(lookups!$P$2-LEN(SOURCE!M60) &gt;= 0, REPT(" ",lookups!$P$2-LEN(SOURCE!M60)), "")&amp;
      "},"&amp;IF(SOURCE!O60&lt;&gt;"",""&amp;SOURCE!O60,"")
 )
)
)</f>
        <v>/*   55 */  { fnRecallDiv,                  NOPARAM,                     "RCL/",                                        "RCL/",                                        (0 &lt;&lt; TAM_MAX_BITS) |    99, CAT_FNCT | SLS_ENABLED   | US_ENABLED   | EIM_DISABLED | PTP_REGISTER     },</v>
      </c>
    </row>
    <row r="61" customFormat="false" ht="15.75" hidden="false" customHeight="false" outlineLevel="0" collapsed="false">
      <c r="A61" s="263" t="str">
        <f aca="false">IF(AND(OR(SOURCE!A61="",ISBLANK(SOURCE!A61)),SOURCE!B61&gt;0),IF(ISBLANK(SOURCE!C61),"",SOURCE!C61),
IF(SOURCE!B61&lt;0,VLOOKUP(SOURCE!B61,lookups!A$1:B$25,2,0),
  IF(ISBLANK(SOURCE!B61),
    "",
    "/* "&amp;TEXT(SOURCE!B61,"???0")&amp;" *"&amp;
      SOURCE!C61&amp;", "&amp; IF(lookups!$E$2-LEN(SOURCE!C61) &gt;= 0, REPT(" ",lookups!$E$2-LEN(SOURCE!C61)), "")&amp;
      SOURCE!D61&amp;", "&amp; IF(lookups!$F$2-LEN(SOURCE!D61) &gt;= 0, REPT(" ",lookups!$F$2-LEN(SOURCE!D61)), "")&amp;
      SOURCE!E61&amp;", "&amp; IF(lookups!$G$2-LEN(SOURCE!E61) &gt;=0, REPT(" ",lookups!$G$2-LEN(SOURCE!E61)), "")&amp;
      SOURCE!F61&amp;", "&amp; IF(lookups!$H$2-LEN(SOURCE!F61) &gt;= 0, REPT(" ",lookups!$H$2-LEN(SOURCE!F61)+2), "")&amp;"("&amp;
      SUBSTITUTE(TEXT(SOURCE!G61,"??0"),"  ","")&amp;" &lt;&lt; TAM_MAX_BITS) |"&amp; IF(lookups!$I$2-3 &gt;= 0, REPT(" ",MAX(1,lookups!$I$2-5+4+1-1-LEN(  IF(ISTEXT(SOURCE!H61),SOURCE!H61,  SUBSTITUTE(SUBSTITUTE(TEXT(SOURCE!H61,"????0"),"  ","")," ",""))   ))), "")&amp;
       IF(ISTEXT(SOURCE!H61),SOURCE!H61, SUBSTITUTE(SUBSTITUTE(TEXT(SOURCE!H61,"????0"),"  ","")," ",""))   &amp;","&amp; IF(lookups!$J$2-3 &gt;= 0, REPT(" ",lookups!$J$2-3-5), "")&amp;
      SOURCE!I61&amp;
" | "&amp; IF(lookups!$K$2-LEN(SOURCE!I61) &gt;= 0, REPT(" ",lookups!$K$2-LEN(SOURCE!I61)), "")&amp;
      SOURCE!J61&amp;      IF(lookups!$L$2-LEN(SOURCE!J61) &gt;= 0, REPT(" ",lookups!$L$2-LEN(SOURCE!J61)), "")&amp;
" | "&amp; IF(lookups!$K$2-LEN(SOURCE!I61) &gt;= 0, REPT(" ",lookups!$K$2-LEN(SOURCE!I61)), "")&amp;
      SOURCE!K61&amp;      IF(lookups!$L$2-LEN(SOURCE!K61) &gt;= 0, REPT(" ",lookups!$M$2-LEN(SOURCE!K61)), "")&amp;
" | "&amp; SOURCE!L61&amp;      IF(lookups!$O$2-LEN(SOURCE!L61) &gt;= 0, REPT(" ",lookups!$O$2-LEN(SOURCE!L61)), "")&amp;
" | "&amp; SOURCE!M61&amp;      IF(lookups!$P$2-LEN(SOURCE!M61) &gt;= 0, REPT(" ",lookups!$P$2-LEN(SOURCE!M61)), "")&amp;
      "},"&amp;IF(SOURCE!O61&lt;&gt;"",""&amp;SOURCE!O61,"")
 )
)
)</f>
        <v>/*   56 */  { fnIsConverged,                TM_VALUE,                    "CONVG?",                                      "CONVG?",                                      (0 &lt;&lt; TAM_MAX_BITS) |     7, CAT_FNCT | SLS_ENABLED   | US_UNCHANGED | EIM_DISABLED | PTP_REGISTER     },</v>
      </c>
    </row>
    <row r="62" customFormat="false" ht="15.75" hidden="false" customHeight="false" outlineLevel="0" collapsed="false">
      <c r="A62" s="263" t="str">
        <f aca="false">IF(AND(OR(SOURCE!A62="",ISBLANK(SOURCE!A62)),SOURCE!B62&gt;0),IF(ISBLANK(SOURCE!C62),"",SOURCE!C62),
IF(SOURCE!B62&lt;0,VLOOKUP(SOURCE!B62,lookups!A$1:B$25,2,0),
  IF(ISBLANK(SOURCE!B62),
    "",
    "/* "&amp;TEXT(SOURCE!B62,"???0")&amp;" *"&amp;
      SOURCE!C62&amp;", "&amp; IF(lookups!$E$2-LEN(SOURCE!C62) &gt;= 0, REPT(" ",lookups!$E$2-LEN(SOURCE!C62)), "")&amp;
      SOURCE!D62&amp;", "&amp; IF(lookups!$F$2-LEN(SOURCE!D62) &gt;= 0, REPT(" ",lookups!$F$2-LEN(SOURCE!D62)), "")&amp;
      SOURCE!E62&amp;", "&amp; IF(lookups!$G$2-LEN(SOURCE!E62) &gt;=0, REPT(" ",lookups!$G$2-LEN(SOURCE!E62)), "")&amp;
      SOURCE!F62&amp;", "&amp; IF(lookups!$H$2-LEN(SOURCE!F62) &gt;= 0, REPT(" ",lookups!$H$2-LEN(SOURCE!F62)+2), "")&amp;"("&amp;
      SUBSTITUTE(TEXT(SOURCE!G62,"??0"),"  ","")&amp;" &lt;&lt; TAM_MAX_BITS) |"&amp; IF(lookups!$I$2-3 &gt;= 0, REPT(" ",MAX(1,lookups!$I$2-5+4+1-1-LEN(  IF(ISTEXT(SOURCE!H62),SOURCE!H62,  SUBSTITUTE(SUBSTITUTE(TEXT(SOURCE!H62,"????0"),"  ","")," ",""))   ))), "")&amp;
       IF(ISTEXT(SOURCE!H62),SOURCE!H62, SUBSTITUTE(SUBSTITUTE(TEXT(SOURCE!H62,"????0"),"  ","")," ",""))   &amp;","&amp; IF(lookups!$J$2-3 &gt;= 0, REPT(" ",lookups!$J$2-3-5), "")&amp;
      SOURCE!I62&amp;
" | "&amp; IF(lookups!$K$2-LEN(SOURCE!I62) &gt;= 0, REPT(" ",lookups!$K$2-LEN(SOURCE!I62)), "")&amp;
      SOURCE!J62&amp;      IF(lookups!$L$2-LEN(SOURCE!J62) &gt;= 0, REPT(" ",lookups!$L$2-LEN(SOURCE!J62)), "")&amp;
" | "&amp; IF(lookups!$K$2-LEN(SOURCE!I62) &gt;= 0, REPT(" ",lookups!$K$2-LEN(SOURCE!I62)), "")&amp;
      SOURCE!K62&amp;      IF(lookups!$L$2-LEN(SOURCE!K62) &gt;= 0, REPT(" ",lookups!$M$2-LEN(SOURCE!K62)), "")&amp;
" | "&amp; SOURCE!L62&amp;      IF(lookups!$O$2-LEN(SOURCE!L62) &gt;= 0, REPT(" ",lookups!$O$2-LEN(SOURCE!L62)), "")&amp;
" | "&amp; SOURCE!M62&amp;      IF(lookups!$P$2-LEN(SOURCE!M62) &gt;= 0, REPT(" ",lookups!$P$2-LEN(SOURCE!M62)), "")&amp;
      "},"&amp;IF(SOURCE!O62&lt;&gt;"",""&amp;SOURCE!O62,"")
 )
)
)</f>
        <v>/*   57 */  { fnEntryQ,                     NOPARAM,                     "ENTRY?",                                      "ENTRY?",                                      (0 &lt;&lt; TAM_MAX_BITS) |     0, CAT_FNCT | SLS_UNCHANGED | US_UNCHANGED | EIM_DISABLED | PTP_NONE         },</v>
      </c>
    </row>
    <row r="63" customFormat="false" ht="15.75" hidden="false" customHeight="false" outlineLevel="0" collapsed="false">
      <c r="A63" s="263" t="str">
        <f aca="false">IF(AND(OR(SOURCE!A63="",ISBLANK(SOURCE!A63)),SOURCE!B63&gt;0),IF(ISBLANK(SOURCE!C63),"",SOURCE!C63),
IF(SOURCE!B63&lt;0,VLOOKUP(SOURCE!B63,lookups!A$1:B$25,2,0),
  IF(ISBLANK(SOURCE!B63),
    "",
    "/* "&amp;TEXT(SOURCE!B63,"???0")&amp;" *"&amp;
      SOURCE!C63&amp;", "&amp; IF(lookups!$E$2-LEN(SOURCE!C63) &gt;= 0, REPT(" ",lookups!$E$2-LEN(SOURCE!C63)), "")&amp;
      SOURCE!D63&amp;", "&amp; IF(lookups!$F$2-LEN(SOURCE!D63) &gt;= 0, REPT(" ",lookups!$F$2-LEN(SOURCE!D63)), "")&amp;
      SOURCE!E63&amp;", "&amp; IF(lookups!$G$2-LEN(SOURCE!E63) &gt;=0, REPT(" ",lookups!$G$2-LEN(SOURCE!E63)), "")&amp;
      SOURCE!F63&amp;", "&amp; IF(lookups!$H$2-LEN(SOURCE!F63) &gt;= 0, REPT(" ",lookups!$H$2-LEN(SOURCE!F63)+2), "")&amp;"("&amp;
      SUBSTITUTE(TEXT(SOURCE!G63,"??0"),"  ","")&amp;" &lt;&lt; TAM_MAX_BITS) |"&amp; IF(lookups!$I$2-3 &gt;= 0, REPT(" ",MAX(1,lookups!$I$2-5+4+1-1-LEN(  IF(ISTEXT(SOURCE!H63),SOURCE!H63,  SUBSTITUTE(SUBSTITUTE(TEXT(SOURCE!H63,"????0"),"  ","")," ",""))   ))), "")&amp;
       IF(ISTEXT(SOURCE!H63),SOURCE!H63, SUBSTITUTE(SUBSTITUTE(TEXT(SOURCE!H63,"????0"),"  ","")," ",""))   &amp;","&amp; IF(lookups!$J$2-3 &gt;= 0, REPT(" ",lookups!$J$2-3-5), "")&amp;
      SOURCE!I63&amp;
" | "&amp; IF(lookups!$K$2-LEN(SOURCE!I63) &gt;= 0, REPT(" ",lookups!$K$2-LEN(SOURCE!I63)), "")&amp;
      SOURCE!J63&amp;      IF(lookups!$L$2-LEN(SOURCE!J63) &gt;= 0, REPT(" ",lookups!$L$2-LEN(SOURCE!J63)), "")&amp;
" | "&amp; IF(lookups!$K$2-LEN(SOURCE!I63) &gt;= 0, REPT(" ",lookups!$K$2-LEN(SOURCE!I63)), "")&amp;
      SOURCE!K63&amp;      IF(lookups!$L$2-LEN(SOURCE!K63) &gt;= 0, REPT(" ",lookups!$M$2-LEN(SOURCE!K63)), "")&amp;
" | "&amp; SOURCE!L63&amp;      IF(lookups!$O$2-LEN(SOURCE!L63) &gt;= 0, REPT(" ",lookups!$O$2-LEN(SOURCE!L63)), "")&amp;
" | "&amp; SOURCE!M63&amp;      IF(lookups!$P$2-LEN(SOURCE!M63) &gt;= 0, REPT(" ",lookups!$P$2-LEN(SOURCE!M63)), "")&amp;
      "},"&amp;IF(SOURCE!O63&lt;&gt;"",""&amp;SOURCE!O63,"")
 )
)
)</f>
        <v>/*   58 */  { fnSquare,                     NOPARAM,                     "x" STD_SUP_2,                                 "x" STD_SUP_2,                                 (0 &lt;&lt; TAM_MAX_BITS) |     0, CAT_FNCT | SLS_ENABLED   | US_ENABLED   | EIM_DISABLED | PTP_NONE         },</v>
      </c>
    </row>
    <row r="64" customFormat="false" ht="15.75" hidden="false" customHeight="false" outlineLevel="0" collapsed="false">
      <c r="A64" s="263" t="str">
        <f aca="false">IF(AND(OR(SOURCE!A64="",ISBLANK(SOURCE!A64)),SOURCE!B64&gt;0),IF(ISBLANK(SOURCE!C64),"",SOURCE!C64),
IF(SOURCE!B64&lt;0,VLOOKUP(SOURCE!B64,lookups!A$1:B$25,2,0),
  IF(ISBLANK(SOURCE!B64),
    "",
    "/* "&amp;TEXT(SOURCE!B64,"???0")&amp;" *"&amp;
      SOURCE!C64&amp;", "&amp; IF(lookups!$E$2-LEN(SOURCE!C64) &gt;= 0, REPT(" ",lookups!$E$2-LEN(SOURCE!C64)), "")&amp;
      SOURCE!D64&amp;", "&amp; IF(lookups!$F$2-LEN(SOURCE!D64) &gt;= 0, REPT(" ",lookups!$F$2-LEN(SOURCE!D64)), "")&amp;
      SOURCE!E64&amp;", "&amp; IF(lookups!$G$2-LEN(SOURCE!E64) &gt;=0, REPT(" ",lookups!$G$2-LEN(SOURCE!E64)), "")&amp;
      SOURCE!F64&amp;", "&amp; IF(lookups!$H$2-LEN(SOURCE!F64) &gt;= 0, REPT(" ",lookups!$H$2-LEN(SOURCE!F64)+2), "")&amp;"("&amp;
      SUBSTITUTE(TEXT(SOURCE!G64,"??0"),"  ","")&amp;" &lt;&lt; TAM_MAX_BITS) |"&amp; IF(lookups!$I$2-3 &gt;= 0, REPT(" ",MAX(1,lookups!$I$2-5+4+1-1-LEN(  IF(ISTEXT(SOURCE!H64),SOURCE!H64,  SUBSTITUTE(SUBSTITUTE(TEXT(SOURCE!H64,"????0"),"  ","")," ",""))   ))), "")&amp;
       IF(ISTEXT(SOURCE!H64),SOURCE!H64, SUBSTITUTE(SUBSTITUTE(TEXT(SOURCE!H64,"????0"),"  ","")," ",""))   &amp;","&amp; IF(lookups!$J$2-3 &gt;= 0, REPT(" ",lookups!$J$2-3-5), "")&amp;
      SOURCE!I64&amp;
" | "&amp; IF(lookups!$K$2-LEN(SOURCE!I64) &gt;= 0, REPT(" ",lookups!$K$2-LEN(SOURCE!I64)), "")&amp;
      SOURCE!J64&amp;      IF(lookups!$L$2-LEN(SOURCE!J64) &gt;= 0, REPT(" ",lookups!$L$2-LEN(SOURCE!J64)), "")&amp;
" | "&amp; IF(lookups!$K$2-LEN(SOURCE!I64) &gt;= 0, REPT(" ",lookups!$K$2-LEN(SOURCE!I64)), "")&amp;
      SOURCE!K64&amp;      IF(lookups!$L$2-LEN(SOURCE!K64) &gt;= 0, REPT(" ",lookups!$M$2-LEN(SOURCE!K64)), "")&amp;
" | "&amp; SOURCE!L64&amp;      IF(lookups!$O$2-LEN(SOURCE!L64) &gt;= 0, REPT(" ",lookups!$O$2-LEN(SOURCE!L64)), "")&amp;
" | "&amp; SOURCE!M64&amp;      IF(lookups!$P$2-LEN(SOURCE!M64) &gt;= 0, REPT(" ",lookups!$P$2-LEN(SOURCE!M64)), "")&amp;
      "},"&amp;IF(SOURCE!O64&lt;&gt;"",""&amp;SOURCE!O64,"")
 )
)
)</f>
        <v>/*   59 */  { fnCube,                       NOPARAM,                     "x" STD_SUP_3,                                 "x" STD_SUP_3,                                 (0 &lt;&lt; TAM_MAX_BITS) |     0, CAT_FNCT | SLS_ENABLED   | US_ENABLED   | EIM_DISABLED | PTP_NONE         },</v>
      </c>
    </row>
    <row r="65" customFormat="false" ht="15.75" hidden="false" customHeight="false" outlineLevel="0" collapsed="false">
      <c r="A65" s="263" t="str">
        <f aca="false">IF(AND(OR(SOURCE!A65="",ISBLANK(SOURCE!A65)),SOURCE!B65&gt;0),IF(ISBLANK(SOURCE!C65),"",SOURCE!C65),
IF(SOURCE!B65&lt;0,VLOOKUP(SOURCE!B65,lookups!A$1:B$25,2,0),
  IF(ISBLANK(SOURCE!B65),
    "",
    "/* "&amp;TEXT(SOURCE!B65,"???0")&amp;" *"&amp;
      SOURCE!C65&amp;", "&amp; IF(lookups!$E$2-LEN(SOURCE!C65) &gt;= 0, REPT(" ",lookups!$E$2-LEN(SOURCE!C65)), "")&amp;
      SOURCE!D65&amp;", "&amp; IF(lookups!$F$2-LEN(SOURCE!D65) &gt;= 0, REPT(" ",lookups!$F$2-LEN(SOURCE!D65)), "")&amp;
      SOURCE!E65&amp;", "&amp; IF(lookups!$G$2-LEN(SOURCE!E65) &gt;=0, REPT(" ",lookups!$G$2-LEN(SOURCE!E65)), "")&amp;
      SOURCE!F65&amp;", "&amp; IF(lookups!$H$2-LEN(SOURCE!F65) &gt;= 0, REPT(" ",lookups!$H$2-LEN(SOURCE!F65)+2), "")&amp;"("&amp;
      SUBSTITUTE(TEXT(SOURCE!G65,"??0"),"  ","")&amp;" &lt;&lt; TAM_MAX_BITS) |"&amp; IF(lookups!$I$2-3 &gt;= 0, REPT(" ",MAX(1,lookups!$I$2-5+4+1-1-LEN(  IF(ISTEXT(SOURCE!H65),SOURCE!H65,  SUBSTITUTE(SUBSTITUTE(TEXT(SOURCE!H65,"????0"),"  ","")," ",""))   ))), "")&amp;
       IF(ISTEXT(SOURCE!H65),SOURCE!H65, SUBSTITUTE(SUBSTITUTE(TEXT(SOURCE!H65,"????0"),"  ","")," ",""))   &amp;","&amp; IF(lookups!$J$2-3 &gt;= 0, REPT(" ",lookups!$J$2-3-5), "")&amp;
      SOURCE!I65&amp;
" | "&amp; IF(lookups!$K$2-LEN(SOURCE!I65) &gt;= 0, REPT(" ",lookups!$K$2-LEN(SOURCE!I65)), "")&amp;
      SOURCE!J65&amp;      IF(lookups!$L$2-LEN(SOURCE!J65) &gt;= 0, REPT(" ",lookups!$L$2-LEN(SOURCE!J65)), "")&amp;
" | "&amp; IF(lookups!$K$2-LEN(SOURCE!I65) &gt;= 0, REPT(" ",lookups!$K$2-LEN(SOURCE!I65)), "")&amp;
      SOURCE!K65&amp;      IF(lookups!$L$2-LEN(SOURCE!K65) &gt;= 0, REPT(" ",lookups!$M$2-LEN(SOURCE!K65)), "")&amp;
" | "&amp; SOURCE!L65&amp;      IF(lookups!$O$2-LEN(SOURCE!L65) &gt;= 0, REPT(" ",lookups!$O$2-LEN(SOURCE!L65)), "")&amp;
" | "&amp; SOURCE!M65&amp;      IF(lookups!$P$2-LEN(SOURCE!M65) &gt;= 0, REPT(" ",lookups!$P$2-LEN(SOURCE!M65)), "")&amp;
      "},"&amp;IF(SOURCE!O65&lt;&gt;"",""&amp;SOURCE!O65,"")
 )
)
)</f>
        <v>/*   60 */  { fnPower,                      NOPARAM,                     "y" STD_SUP_x,                                 "y" STD_SUP_x,                                 (0 &lt;&lt; TAM_MAX_BITS) |     0, CAT_FNCT | SLS_ENABLED   | US_ENABLED   | EIM_DISABLED | PTP_NONE         },</v>
      </c>
    </row>
    <row r="66" customFormat="false" ht="15.75" hidden="false" customHeight="false" outlineLevel="0" collapsed="false">
      <c r="A66" s="263" t="str">
        <f aca="false">IF(AND(OR(SOURCE!A66="",ISBLANK(SOURCE!A66)),SOURCE!B66&gt;0),IF(ISBLANK(SOURCE!C66),"",SOURCE!C66),
IF(SOURCE!B66&lt;0,VLOOKUP(SOURCE!B66,lookups!A$1:B$25,2,0),
  IF(ISBLANK(SOURCE!B66),
    "",
    "/* "&amp;TEXT(SOURCE!B66,"???0")&amp;" *"&amp;
      SOURCE!C66&amp;", "&amp; IF(lookups!$E$2-LEN(SOURCE!C66) &gt;= 0, REPT(" ",lookups!$E$2-LEN(SOURCE!C66)), "")&amp;
      SOURCE!D66&amp;", "&amp; IF(lookups!$F$2-LEN(SOURCE!D66) &gt;= 0, REPT(" ",lookups!$F$2-LEN(SOURCE!D66)), "")&amp;
      SOURCE!E66&amp;", "&amp; IF(lookups!$G$2-LEN(SOURCE!E66) &gt;=0, REPT(" ",lookups!$G$2-LEN(SOURCE!E66)), "")&amp;
      SOURCE!F66&amp;", "&amp; IF(lookups!$H$2-LEN(SOURCE!F66) &gt;= 0, REPT(" ",lookups!$H$2-LEN(SOURCE!F66)+2), "")&amp;"("&amp;
      SUBSTITUTE(TEXT(SOURCE!G66,"??0"),"  ","")&amp;" &lt;&lt; TAM_MAX_BITS) |"&amp; IF(lookups!$I$2-3 &gt;= 0, REPT(" ",MAX(1,lookups!$I$2-5+4+1-1-LEN(  IF(ISTEXT(SOURCE!H66),SOURCE!H66,  SUBSTITUTE(SUBSTITUTE(TEXT(SOURCE!H66,"????0"),"  ","")," ",""))   ))), "")&amp;
       IF(ISTEXT(SOURCE!H66),SOURCE!H66, SUBSTITUTE(SUBSTITUTE(TEXT(SOURCE!H66,"????0"),"  ","")," ",""))   &amp;","&amp; IF(lookups!$J$2-3 &gt;= 0, REPT(" ",lookups!$J$2-3-5), "")&amp;
      SOURCE!I66&amp;
" | "&amp; IF(lookups!$K$2-LEN(SOURCE!I66) &gt;= 0, REPT(" ",lookups!$K$2-LEN(SOURCE!I66)), "")&amp;
      SOURCE!J66&amp;      IF(lookups!$L$2-LEN(SOURCE!J66) &gt;= 0, REPT(" ",lookups!$L$2-LEN(SOURCE!J66)), "")&amp;
" | "&amp; IF(lookups!$K$2-LEN(SOURCE!I66) &gt;= 0, REPT(" ",lookups!$K$2-LEN(SOURCE!I66)), "")&amp;
      SOURCE!K66&amp;      IF(lookups!$L$2-LEN(SOURCE!K66) &gt;= 0, REPT(" ",lookups!$M$2-LEN(SOURCE!K66)), "")&amp;
" | "&amp; SOURCE!L66&amp;      IF(lookups!$O$2-LEN(SOURCE!L66) &gt;= 0, REPT(" ",lookups!$O$2-LEN(SOURCE!L66)), "")&amp;
" | "&amp; SOURCE!M66&amp;      IF(lookups!$P$2-LEN(SOURCE!M66) &gt;= 0, REPT(" ",lookups!$P$2-LEN(SOURCE!M66)), "")&amp;
      "},"&amp;IF(SOURCE!O66&lt;&gt;"",""&amp;SOURCE!O66,"")
 )
)
)</f>
        <v>/*   61 */  { fnSquareRoot,                 NOPARAM,                     STD_SQUARE_ROOT STD_x_UNDER_ROOT,              STD_SQUARE_ROOT STD_x_UNDER_ROOT,              (0 &lt;&lt; TAM_MAX_BITS) |     0, CAT_FNCT | SLS_ENABLED   | US_ENABLED   | EIM_ENABLED  | PTP_NONE         },</v>
      </c>
    </row>
    <row r="67" customFormat="false" ht="15.75" hidden="false" customHeight="false" outlineLevel="0" collapsed="false">
      <c r="A67" s="263" t="str">
        <f aca="false">IF(AND(OR(SOURCE!A67="",ISBLANK(SOURCE!A67)),SOURCE!B67&gt;0),IF(ISBLANK(SOURCE!C67),"",SOURCE!C67),
IF(SOURCE!B67&lt;0,VLOOKUP(SOURCE!B67,lookups!A$1:B$25,2,0),
  IF(ISBLANK(SOURCE!B67),
    "",
    "/* "&amp;TEXT(SOURCE!B67,"???0")&amp;" *"&amp;
      SOURCE!C67&amp;", "&amp; IF(lookups!$E$2-LEN(SOURCE!C67) &gt;= 0, REPT(" ",lookups!$E$2-LEN(SOURCE!C67)), "")&amp;
      SOURCE!D67&amp;", "&amp; IF(lookups!$F$2-LEN(SOURCE!D67) &gt;= 0, REPT(" ",lookups!$F$2-LEN(SOURCE!D67)), "")&amp;
      SOURCE!E67&amp;", "&amp; IF(lookups!$G$2-LEN(SOURCE!E67) &gt;=0, REPT(" ",lookups!$G$2-LEN(SOURCE!E67)), "")&amp;
      SOURCE!F67&amp;", "&amp; IF(lookups!$H$2-LEN(SOURCE!F67) &gt;= 0, REPT(" ",lookups!$H$2-LEN(SOURCE!F67)+2), "")&amp;"("&amp;
      SUBSTITUTE(TEXT(SOURCE!G67,"??0"),"  ","")&amp;" &lt;&lt; TAM_MAX_BITS) |"&amp; IF(lookups!$I$2-3 &gt;= 0, REPT(" ",MAX(1,lookups!$I$2-5+4+1-1-LEN(  IF(ISTEXT(SOURCE!H67),SOURCE!H67,  SUBSTITUTE(SUBSTITUTE(TEXT(SOURCE!H67,"????0"),"  ","")," ",""))   ))), "")&amp;
       IF(ISTEXT(SOURCE!H67),SOURCE!H67, SUBSTITUTE(SUBSTITUTE(TEXT(SOURCE!H67,"????0"),"  ","")," ",""))   &amp;","&amp; IF(lookups!$J$2-3 &gt;= 0, REPT(" ",lookups!$J$2-3-5), "")&amp;
      SOURCE!I67&amp;
" | "&amp; IF(lookups!$K$2-LEN(SOURCE!I67) &gt;= 0, REPT(" ",lookups!$K$2-LEN(SOURCE!I67)), "")&amp;
      SOURCE!J67&amp;      IF(lookups!$L$2-LEN(SOURCE!J67) &gt;= 0, REPT(" ",lookups!$L$2-LEN(SOURCE!J67)), "")&amp;
" | "&amp; IF(lookups!$K$2-LEN(SOURCE!I67) &gt;= 0, REPT(" ",lookups!$K$2-LEN(SOURCE!I67)), "")&amp;
      SOURCE!K67&amp;      IF(lookups!$L$2-LEN(SOURCE!K67) &gt;= 0, REPT(" ",lookups!$M$2-LEN(SOURCE!K67)), "")&amp;
" | "&amp; SOURCE!L67&amp;      IF(lookups!$O$2-LEN(SOURCE!L67) &gt;= 0, REPT(" ",lookups!$O$2-LEN(SOURCE!L67)), "")&amp;
" | "&amp; SOURCE!M67&amp;      IF(lookups!$P$2-LEN(SOURCE!M67) &gt;= 0, REPT(" ",lookups!$P$2-LEN(SOURCE!M67)), "")&amp;
      "},"&amp;IF(SOURCE!O67&lt;&gt;"",""&amp;SOURCE!O67,"")
 )
)
)</f>
        <v>/*   62 */  { fnCubeRoot,                   NOPARAM,                     STD_CUBE_ROOT STD_x_UNDER_ROOT,                STD_CUBE_ROOT STD_x_UNDER_ROOT,                (0 &lt;&lt; TAM_MAX_BITS) |     0, CAT_FNCT | SLS_ENABLED   | US_ENABLED   | EIM_DISABLED | PTP_NONE         },</v>
      </c>
    </row>
    <row r="68" customFormat="false" ht="15.75" hidden="false" customHeight="false" outlineLevel="0" collapsed="false">
      <c r="A68" s="263" t="str">
        <f aca="false">IF(AND(OR(SOURCE!A68="",ISBLANK(SOURCE!A68)),SOURCE!B68&gt;0),IF(ISBLANK(SOURCE!C68),"",SOURCE!C68),
IF(SOURCE!B68&lt;0,VLOOKUP(SOURCE!B68,lookups!A$1:B$25,2,0),
  IF(ISBLANK(SOURCE!B68),
    "",
    "/* "&amp;TEXT(SOURCE!B68,"???0")&amp;" *"&amp;
      SOURCE!C68&amp;", "&amp; IF(lookups!$E$2-LEN(SOURCE!C68) &gt;= 0, REPT(" ",lookups!$E$2-LEN(SOURCE!C68)), "")&amp;
      SOURCE!D68&amp;", "&amp; IF(lookups!$F$2-LEN(SOURCE!D68) &gt;= 0, REPT(" ",lookups!$F$2-LEN(SOURCE!D68)), "")&amp;
      SOURCE!E68&amp;", "&amp; IF(lookups!$G$2-LEN(SOURCE!E68) &gt;=0, REPT(" ",lookups!$G$2-LEN(SOURCE!E68)), "")&amp;
      SOURCE!F68&amp;", "&amp; IF(lookups!$H$2-LEN(SOURCE!F68) &gt;= 0, REPT(" ",lookups!$H$2-LEN(SOURCE!F68)+2), "")&amp;"("&amp;
      SUBSTITUTE(TEXT(SOURCE!G68,"??0"),"  ","")&amp;" &lt;&lt; TAM_MAX_BITS) |"&amp; IF(lookups!$I$2-3 &gt;= 0, REPT(" ",MAX(1,lookups!$I$2-5+4+1-1-LEN(  IF(ISTEXT(SOURCE!H68),SOURCE!H68,  SUBSTITUTE(SUBSTITUTE(TEXT(SOURCE!H68,"????0"),"  ","")," ",""))   ))), "")&amp;
       IF(ISTEXT(SOURCE!H68),SOURCE!H68, SUBSTITUTE(SUBSTITUTE(TEXT(SOURCE!H68,"????0"),"  ","")," ",""))   &amp;","&amp; IF(lookups!$J$2-3 &gt;= 0, REPT(" ",lookups!$J$2-3-5), "")&amp;
      SOURCE!I68&amp;
" | "&amp; IF(lookups!$K$2-LEN(SOURCE!I68) &gt;= 0, REPT(" ",lookups!$K$2-LEN(SOURCE!I68)), "")&amp;
      SOURCE!J68&amp;      IF(lookups!$L$2-LEN(SOURCE!J68) &gt;= 0, REPT(" ",lookups!$L$2-LEN(SOURCE!J68)), "")&amp;
" | "&amp; IF(lookups!$K$2-LEN(SOURCE!I68) &gt;= 0, REPT(" ",lookups!$K$2-LEN(SOURCE!I68)), "")&amp;
      SOURCE!K68&amp;      IF(lookups!$L$2-LEN(SOURCE!K68) &gt;= 0, REPT(" ",lookups!$M$2-LEN(SOURCE!K68)), "")&amp;
" | "&amp; SOURCE!L68&amp;      IF(lookups!$O$2-LEN(SOURCE!L68) &gt;= 0, REPT(" ",lookups!$O$2-LEN(SOURCE!L68)), "")&amp;
" | "&amp; SOURCE!M68&amp;      IF(lookups!$P$2-LEN(SOURCE!M68) &gt;= 0, REPT(" ",lookups!$P$2-LEN(SOURCE!M68)), "")&amp;
      "},"&amp;IF(SOURCE!O68&lt;&gt;"",""&amp;SOURCE!O68,"")
 )
)
)</f>
        <v>/*   63 */  { fnXthRoot,                    NOPARAM,                     STD_xTH_ROOT STD_y_UNDER_ROOT,                 STD_xTH_ROOT STD_y_UNDER_ROOT,                 (0 &lt;&lt; TAM_MAX_BITS) |     0, CAT_FNCT | SLS_ENABLED   | US_ENABLED   | EIM_DISABLED | PTP_NONE         },</v>
      </c>
    </row>
    <row r="69" customFormat="false" ht="15.75" hidden="false" customHeight="false" outlineLevel="0" collapsed="false">
      <c r="A69" s="263" t="str">
        <f aca="false">IF(AND(OR(SOURCE!A69="",ISBLANK(SOURCE!A69)),SOURCE!B69&gt;0),IF(ISBLANK(SOURCE!C69),"",SOURCE!C69),
IF(SOURCE!B69&lt;0,VLOOKUP(SOURCE!B69,lookups!A$1:B$25,2,0),
  IF(ISBLANK(SOURCE!B69),
    "",
    "/* "&amp;TEXT(SOURCE!B69,"???0")&amp;" *"&amp;
      SOURCE!C69&amp;", "&amp; IF(lookups!$E$2-LEN(SOURCE!C69) &gt;= 0, REPT(" ",lookups!$E$2-LEN(SOURCE!C69)), "")&amp;
      SOURCE!D69&amp;", "&amp; IF(lookups!$F$2-LEN(SOURCE!D69) &gt;= 0, REPT(" ",lookups!$F$2-LEN(SOURCE!D69)), "")&amp;
      SOURCE!E69&amp;", "&amp; IF(lookups!$G$2-LEN(SOURCE!E69) &gt;=0, REPT(" ",lookups!$G$2-LEN(SOURCE!E69)), "")&amp;
      SOURCE!F69&amp;", "&amp; IF(lookups!$H$2-LEN(SOURCE!F69) &gt;= 0, REPT(" ",lookups!$H$2-LEN(SOURCE!F69)+2), "")&amp;"("&amp;
      SUBSTITUTE(TEXT(SOURCE!G69,"??0"),"  ","")&amp;" &lt;&lt; TAM_MAX_BITS) |"&amp; IF(lookups!$I$2-3 &gt;= 0, REPT(" ",MAX(1,lookups!$I$2-5+4+1-1-LEN(  IF(ISTEXT(SOURCE!H69),SOURCE!H69,  SUBSTITUTE(SUBSTITUTE(TEXT(SOURCE!H69,"????0"),"  ","")," ",""))   ))), "")&amp;
       IF(ISTEXT(SOURCE!H69),SOURCE!H69, SUBSTITUTE(SUBSTITUTE(TEXT(SOURCE!H69,"????0"),"  ","")," ",""))   &amp;","&amp; IF(lookups!$J$2-3 &gt;= 0, REPT(" ",lookups!$J$2-3-5), "")&amp;
      SOURCE!I69&amp;
" | "&amp; IF(lookups!$K$2-LEN(SOURCE!I69) &gt;= 0, REPT(" ",lookups!$K$2-LEN(SOURCE!I69)), "")&amp;
      SOURCE!J69&amp;      IF(lookups!$L$2-LEN(SOURCE!J69) &gt;= 0, REPT(" ",lookups!$L$2-LEN(SOURCE!J69)), "")&amp;
" | "&amp; IF(lookups!$K$2-LEN(SOURCE!I69) &gt;= 0, REPT(" ",lookups!$K$2-LEN(SOURCE!I69)), "")&amp;
      SOURCE!K69&amp;      IF(lookups!$L$2-LEN(SOURCE!K69) &gt;= 0, REPT(" ",lookups!$M$2-LEN(SOURCE!K69)), "")&amp;
" | "&amp; SOURCE!L69&amp;      IF(lookups!$O$2-LEN(SOURCE!L69) &gt;= 0, REPT(" ",lookups!$O$2-LEN(SOURCE!L69)), "")&amp;
" | "&amp; SOURCE!M69&amp;      IF(lookups!$P$2-LEN(SOURCE!M69) &gt;= 0, REPT(" ",lookups!$P$2-LEN(SOURCE!M69)), "")&amp;
      "},"&amp;IF(SOURCE!O69&lt;&gt;"",""&amp;SOURCE!O69,"")
 )
)
)</f>
        <v>/*   64 */  { fn2Pow,                       NOPARAM,                     "2" STD_SUP_x,                                 "2" STD_SUP_x,                                 (0 &lt;&lt; TAM_MAX_BITS) |     0, CAT_FNCT | SLS_ENABLED   | US_ENABLED   | EIM_DISABLED | PTP_NONE         },</v>
      </c>
    </row>
    <row r="70" customFormat="false" ht="15.75" hidden="false" customHeight="false" outlineLevel="0" collapsed="false">
      <c r="A70" s="263" t="str">
        <f aca="false">IF(AND(OR(SOURCE!A70="",ISBLANK(SOURCE!A70)),SOURCE!B70&gt;0),IF(ISBLANK(SOURCE!C70),"",SOURCE!C70),
IF(SOURCE!B70&lt;0,VLOOKUP(SOURCE!B70,lookups!A$1:B$25,2,0),
  IF(ISBLANK(SOURCE!B70),
    "",
    "/* "&amp;TEXT(SOURCE!B70,"???0")&amp;" *"&amp;
      SOURCE!C70&amp;", "&amp; IF(lookups!$E$2-LEN(SOURCE!C70) &gt;= 0, REPT(" ",lookups!$E$2-LEN(SOURCE!C70)), "")&amp;
      SOURCE!D70&amp;", "&amp; IF(lookups!$F$2-LEN(SOURCE!D70) &gt;= 0, REPT(" ",lookups!$F$2-LEN(SOURCE!D70)), "")&amp;
      SOURCE!E70&amp;", "&amp; IF(lookups!$G$2-LEN(SOURCE!E70) &gt;=0, REPT(" ",lookups!$G$2-LEN(SOURCE!E70)), "")&amp;
      SOURCE!F70&amp;", "&amp; IF(lookups!$H$2-LEN(SOURCE!F70) &gt;= 0, REPT(" ",lookups!$H$2-LEN(SOURCE!F70)+2), "")&amp;"("&amp;
      SUBSTITUTE(TEXT(SOURCE!G70,"??0"),"  ","")&amp;" &lt;&lt; TAM_MAX_BITS) |"&amp; IF(lookups!$I$2-3 &gt;= 0, REPT(" ",MAX(1,lookups!$I$2-5+4+1-1-LEN(  IF(ISTEXT(SOURCE!H70),SOURCE!H70,  SUBSTITUTE(SUBSTITUTE(TEXT(SOURCE!H70,"????0"),"  ","")," ",""))   ))), "")&amp;
       IF(ISTEXT(SOURCE!H70),SOURCE!H70, SUBSTITUTE(SUBSTITUTE(TEXT(SOURCE!H70,"????0"),"  ","")," ",""))   &amp;","&amp; IF(lookups!$J$2-3 &gt;= 0, REPT(" ",lookups!$J$2-3-5), "")&amp;
      SOURCE!I70&amp;
" | "&amp; IF(lookups!$K$2-LEN(SOURCE!I70) &gt;= 0, REPT(" ",lookups!$K$2-LEN(SOURCE!I70)), "")&amp;
      SOURCE!J70&amp;      IF(lookups!$L$2-LEN(SOURCE!J70) &gt;= 0, REPT(" ",lookups!$L$2-LEN(SOURCE!J70)), "")&amp;
" | "&amp; IF(lookups!$K$2-LEN(SOURCE!I70) &gt;= 0, REPT(" ",lookups!$K$2-LEN(SOURCE!I70)), "")&amp;
      SOURCE!K70&amp;      IF(lookups!$L$2-LEN(SOURCE!K70) &gt;= 0, REPT(" ",lookups!$M$2-LEN(SOURCE!K70)), "")&amp;
" | "&amp; SOURCE!L70&amp;      IF(lookups!$O$2-LEN(SOURCE!L70) &gt;= 0, REPT(" ",lookups!$O$2-LEN(SOURCE!L70)), "")&amp;
" | "&amp; SOURCE!M70&amp;      IF(lookups!$P$2-LEN(SOURCE!M70) &gt;= 0, REPT(" ",lookups!$P$2-LEN(SOURCE!M70)), "")&amp;
      "},"&amp;IF(SOURCE!O70&lt;&gt;"",""&amp;SOURCE!O70,"")
 )
)
)</f>
        <v>/*   65 */  { fnExp,                        NOPARAM,                     STD_EulerE STD_SUP_x,                          STD_EulerE STD_SUP_x,                          (0 &lt;&lt; TAM_MAX_BITS) |     0, CAT_FNCT | SLS_ENABLED   | US_ENABLED   | EIM_ENABLED  | PTP_NONE         },</v>
      </c>
    </row>
    <row r="71" customFormat="false" ht="15.75" hidden="false" customHeight="false" outlineLevel="0" collapsed="false">
      <c r="A71" s="263" t="str">
        <f aca="false">IF(AND(OR(SOURCE!A71="",ISBLANK(SOURCE!A71)),SOURCE!B71&gt;0),IF(ISBLANK(SOURCE!C71),"",SOURCE!C71),
IF(SOURCE!B71&lt;0,VLOOKUP(SOURCE!B71,lookups!A$1:B$25,2,0),
  IF(ISBLANK(SOURCE!B71),
    "",
    "/* "&amp;TEXT(SOURCE!B71,"???0")&amp;" *"&amp;
      SOURCE!C71&amp;", "&amp; IF(lookups!$E$2-LEN(SOURCE!C71) &gt;= 0, REPT(" ",lookups!$E$2-LEN(SOURCE!C71)), "")&amp;
      SOURCE!D71&amp;", "&amp; IF(lookups!$F$2-LEN(SOURCE!D71) &gt;= 0, REPT(" ",lookups!$F$2-LEN(SOURCE!D71)), "")&amp;
      SOURCE!E71&amp;", "&amp; IF(lookups!$G$2-LEN(SOURCE!E71) &gt;=0, REPT(" ",lookups!$G$2-LEN(SOURCE!E71)), "")&amp;
      SOURCE!F71&amp;", "&amp; IF(lookups!$H$2-LEN(SOURCE!F71) &gt;= 0, REPT(" ",lookups!$H$2-LEN(SOURCE!F71)+2), "")&amp;"("&amp;
      SUBSTITUTE(TEXT(SOURCE!G71,"??0"),"  ","")&amp;" &lt;&lt; TAM_MAX_BITS) |"&amp; IF(lookups!$I$2-3 &gt;= 0, REPT(" ",MAX(1,lookups!$I$2-5+4+1-1-LEN(  IF(ISTEXT(SOURCE!H71),SOURCE!H71,  SUBSTITUTE(SUBSTITUTE(TEXT(SOURCE!H71,"????0"),"  ","")," ",""))   ))), "")&amp;
       IF(ISTEXT(SOURCE!H71),SOURCE!H71, SUBSTITUTE(SUBSTITUTE(TEXT(SOURCE!H71,"????0"),"  ","")," ",""))   &amp;","&amp; IF(lookups!$J$2-3 &gt;= 0, REPT(" ",lookups!$J$2-3-5), "")&amp;
      SOURCE!I71&amp;
" | "&amp; IF(lookups!$K$2-LEN(SOURCE!I71) &gt;= 0, REPT(" ",lookups!$K$2-LEN(SOURCE!I71)), "")&amp;
      SOURCE!J71&amp;      IF(lookups!$L$2-LEN(SOURCE!J71) &gt;= 0, REPT(" ",lookups!$L$2-LEN(SOURCE!J71)), "")&amp;
" | "&amp; IF(lookups!$K$2-LEN(SOURCE!I71) &gt;= 0, REPT(" ",lookups!$K$2-LEN(SOURCE!I71)), "")&amp;
      SOURCE!K71&amp;      IF(lookups!$L$2-LEN(SOURCE!K71) &gt;= 0, REPT(" ",lookups!$M$2-LEN(SOURCE!K71)), "")&amp;
" | "&amp; SOURCE!L71&amp;      IF(lookups!$O$2-LEN(SOURCE!L71) &gt;= 0, REPT(" ",lookups!$O$2-LEN(SOURCE!L71)), "")&amp;
" | "&amp; SOURCE!M71&amp;      IF(lookups!$P$2-LEN(SOURCE!M71) &gt;= 0, REPT(" ",lookups!$P$2-LEN(SOURCE!M71)), "")&amp;
      "},"&amp;IF(SOURCE!O71&lt;&gt;"",""&amp;SOURCE!O71,"")
 )
)
)</f>
        <v>/*   66 */  { itemToBeCoded,                NOPARAM,                     "0066",                                        "0066",                                        (0 &lt;&lt; TAM_MAX_BITS) |     0, CAT_FREE | SLS_UNCHANGED | US_UNCHANGED | EIM_DISABLED | PTP_DISABLED     },</v>
      </c>
    </row>
    <row r="72" customFormat="false" ht="15.75" hidden="false" customHeight="false" outlineLevel="0" collapsed="false">
      <c r="A72" s="263" t="str">
        <f aca="false">IF(AND(OR(SOURCE!A72="",ISBLANK(SOURCE!A72)),SOURCE!B72&gt;0),IF(ISBLANK(SOURCE!C72),"",SOURCE!C72),
IF(SOURCE!B72&lt;0,VLOOKUP(SOURCE!B72,lookups!A$1:B$25,2,0),
  IF(ISBLANK(SOURCE!B72),
    "",
    "/* "&amp;TEXT(SOURCE!B72,"???0")&amp;" *"&amp;
      SOURCE!C72&amp;", "&amp; IF(lookups!$E$2-LEN(SOURCE!C72) &gt;= 0, REPT(" ",lookups!$E$2-LEN(SOURCE!C72)), "")&amp;
      SOURCE!D72&amp;", "&amp; IF(lookups!$F$2-LEN(SOURCE!D72) &gt;= 0, REPT(" ",lookups!$F$2-LEN(SOURCE!D72)), "")&amp;
      SOURCE!E72&amp;", "&amp; IF(lookups!$G$2-LEN(SOURCE!E72) &gt;=0, REPT(" ",lookups!$G$2-LEN(SOURCE!E72)), "")&amp;
      SOURCE!F72&amp;", "&amp; IF(lookups!$H$2-LEN(SOURCE!F72) &gt;= 0, REPT(" ",lookups!$H$2-LEN(SOURCE!F72)+2), "")&amp;"("&amp;
      SUBSTITUTE(TEXT(SOURCE!G72,"??0"),"  ","")&amp;" &lt;&lt; TAM_MAX_BITS) |"&amp; IF(lookups!$I$2-3 &gt;= 0, REPT(" ",MAX(1,lookups!$I$2-5+4+1-1-LEN(  IF(ISTEXT(SOURCE!H72),SOURCE!H72,  SUBSTITUTE(SUBSTITUTE(TEXT(SOURCE!H72,"????0"),"  ","")," ",""))   ))), "")&amp;
       IF(ISTEXT(SOURCE!H72),SOURCE!H72, SUBSTITUTE(SUBSTITUTE(TEXT(SOURCE!H72,"????0"),"  ","")," ",""))   &amp;","&amp; IF(lookups!$J$2-3 &gt;= 0, REPT(" ",lookups!$J$2-3-5), "")&amp;
      SOURCE!I72&amp;
" | "&amp; IF(lookups!$K$2-LEN(SOURCE!I72) &gt;= 0, REPT(" ",lookups!$K$2-LEN(SOURCE!I72)), "")&amp;
      SOURCE!J72&amp;      IF(lookups!$L$2-LEN(SOURCE!J72) &gt;= 0, REPT(" ",lookups!$L$2-LEN(SOURCE!J72)), "")&amp;
" | "&amp; IF(lookups!$K$2-LEN(SOURCE!I72) &gt;= 0, REPT(" ",lookups!$K$2-LEN(SOURCE!I72)), "")&amp;
      SOURCE!K72&amp;      IF(lookups!$L$2-LEN(SOURCE!K72) &gt;= 0, REPT(" ",lookups!$M$2-LEN(SOURCE!K72)), "")&amp;
" | "&amp; SOURCE!L72&amp;      IF(lookups!$O$2-LEN(SOURCE!L72) &gt;= 0, REPT(" ",lookups!$O$2-LEN(SOURCE!L72)), "")&amp;
" | "&amp; SOURCE!M72&amp;      IF(lookups!$P$2-LEN(SOURCE!M72) &gt;= 0, REPT(" ",lookups!$P$2-LEN(SOURCE!M72)), "")&amp;
      "},"&amp;IF(SOURCE!O72&lt;&gt;"",""&amp;SOURCE!O72,"")
 )
)
)</f>
        <v>/*   67 */  { fn10Pow,                      NOPARAM,                     "10" STD_SUP_x,                                "10" STD_SUP_x,                                (0 &lt;&lt; TAM_MAX_BITS) |     0, CAT_FNCT | SLS_ENABLED   | US_ENABLED   | EIM_DISABLED | PTP_NONE         },</v>
      </c>
    </row>
    <row r="73" customFormat="false" ht="15.75" hidden="false" customHeight="false" outlineLevel="0" collapsed="false">
      <c r="A73" s="263" t="str">
        <f aca="false">IF(AND(OR(SOURCE!A73="",ISBLANK(SOURCE!A73)),SOURCE!B73&gt;0),IF(ISBLANK(SOURCE!C73),"",SOURCE!C73),
IF(SOURCE!B73&lt;0,VLOOKUP(SOURCE!B73,lookups!A$1:B$25,2,0),
  IF(ISBLANK(SOURCE!B73),
    "",
    "/* "&amp;TEXT(SOURCE!B73,"???0")&amp;" *"&amp;
      SOURCE!C73&amp;", "&amp; IF(lookups!$E$2-LEN(SOURCE!C73) &gt;= 0, REPT(" ",lookups!$E$2-LEN(SOURCE!C73)), "")&amp;
      SOURCE!D73&amp;", "&amp; IF(lookups!$F$2-LEN(SOURCE!D73) &gt;= 0, REPT(" ",lookups!$F$2-LEN(SOURCE!D73)), "")&amp;
      SOURCE!E73&amp;", "&amp; IF(lookups!$G$2-LEN(SOURCE!E73) &gt;=0, REPT(" ",lookups!$G$2-LEN(SOURCE!E73)), "")&amp;
      SOURCE!F73&amp;", "&amp; IF(lookups!$H$2-LEN(SOURCE!F73) &gt;= 0, REPT(" ",lookups!$H$2-LEN(SOURCE!F73)+2), "")&amp;"("&amp;
      SUBSTITUTE(TEXT(SOURCE!G73,"??0"),"  ","")&amp;" &lt;&lt; TAM_MAX_BITS) |"&amp; IF(lookups!$I$2-3 &gt;= 0, REPT(" ",MAX(1,lookups!$I$2-5+4+1-1-LEN(  IF(ISTEXT(SOURCE!H73),SOURCE!H73,  SUBSTITUTE(SUBSTITUTE(TEXT(SOURCE!H73,"????0"),"  ","")," ",""))   ))), "")&amp;
       IF(ISTEXT(SOURCE!H73),SOURCE!H73, SUBSTITUTE(SUBSTITUTE(TEXT(SOURCE!H73,"????0"),"  ","")," ",""))   &amp;","&amp; IF(lookups!$J$2-3 &gt;= 0, REPT(" ",lookups!$J$2-3-5), "")&amp;
      SOURCE!I73&amp;
" | "&amp; IF(lookups!$K$2-LEN(SOURCE!I73) &gt;= 0, REPT(" ",lookups!$K$2-LEN(SOURCE!I73)), "")&amp;
      SOURCE!J73&amp;      IF(lookups!$L$2-LEN(SOURCE!J73) &gt;= 0, REPT(" ",lookups!$L$2-LEN(SOURCE!J73)), "")&amp;
" | "&amp; IF(lookups!$K$2-LEN(SOURCE!I73) &gt;= 0, REPT(" ",lookups!$K$2-LEN(SOURCE!I73)), "")&amp;
      SOURCE!K73&amp;      IF(lookups!$L$2-LEN(SOURCE!K73) &gt;= 0, REPT(" ",lookups!$M$2-LEN(SOURCE!K73)), "")&amp;
" | "&amp; SOURCE!L73&amp;      IF(lookups!$O$2-LEN(SOURCE!L73) &gt;= 0, REPT(" ",lookups!$O$2-LEN(SOURCE!L73)), "")&amp;
" | "&amp; SOURCE!M73&amp;      IF(lookups!$P$2-LEN(SOURCE!M73) &gt;= 0, REPT(" ",lookups!$P$2-LEN(SOURCE!M73)), "")&amp;
      "},"&amp;IF(SOURCE!O73&lt;&gt;"",""&amp;SOURCE!O73,"")
 )
)
)</f>
        <v>/*   68 */  { fnLog2,                       NOPARAM/*#JM#*/,             "LB",                                          "LB",                                          (0 &lt;&lt; TAM_MAX_BITS) |     0, CAT_FNCT | SLS_ENABLED   | US_ENABLED   | EIM_ENABLED  | PTP_NONE         },</v>
      </c>
    </row>
    <row r="74" customFormat="false" ht="15.75" hidden="false" customHeight="false" outlineLevel="0" collapsed="false">
      <c r="A74" s="263" t="str">
        <f aca="false">IF(AND(OR(SOURCE!A74="",ISBLANK(SOURCE!A74)),SOURCE!B74&gt;0),IF(ISBLANK(SOURCE!C74),"",SOURCE!C74),
IF(SOURCE!B74&lt;0,VLOOKUP(SOURCE!B74,lookups!A$1:B$25,2,0),
  IF(ISBLANK(SOURCE!B74),
    "",
    "/* "&amp;TEXT(SOURCE!B74,"???0")&amp;" *"&amp;
      SOURCE!C74&amp;", "&amp; IF(lookups!$E$2-LEN(SOURCE!C74) &gt;= 0, REPT(" ",lookups!$E$2-LEN(SOURCE!C74)), "")&amp;
      SOURCE!D74&amp;", "&amp; IF(lookups!$F$2-LEN(SOURCE!D74) &gt;= 0, REPT(" ",lookups!$F$2-LEN(SOURCE!D74)), "")&amp;
      SOURCE!E74&amp;", "&amp; IF(lookups!$G$2-LEN(SOURCE!E74) &gt;=0, REPT(" ",lookups!$G$2-LEN(SOURCE!E74)), "")&amp;
      SOURCE!F74&amp;", "&amp; IF(lookups!$H$2-LEN(SOURCE!F74) &gt;= 0, REPT(" ",lookups!$H$2-LEN(SOURCE!F74)+2), "")&amp;"("&amp;
      SUBSTITUTE(TEXT(SOURCE!G74,"??0"),"  ","")&amp;" &lt;&lt; TAM_MAX_BITS) |"&amp; IF(lookups!$I$2-3 &gt;= 0, REPT(" ",MAX(1,lookups!$I$2-5+4+1-1-LEN(  IF(ISTEXT(SOURCE!H74),SOURCE!H74,  SUBSTITUTE(SUBSTITUTE(TEXT(SOURCE!H74,"????0"),"  ","")," ",""))   ))), "")&amp;
       IF(ISTEXT(SOURCE!H74),SOURCE!H74, SUBSTITUTE(SUBSTITUTE(TEXT(SOURCE!H74,"????0"),"  ","")," ",""))   &amp;","&amp; IF(lookups!$J$2-3 &gt;= 0, REPT(" ",lookups!$J$2-3-5), "")&amp;
      SOURCE!I74&amp;
" | "&amp; IF(lookups!$K$2-LEN(SOURCE!I74) &gt;= 0, REPT(" ",lookups!$K$2-LEN(SOURCE!I74)), "")&amp;
      SOURCE!J74&amp;      IF(lookups!$L$2-LEN(SOURCE!J74) &gt;= 0, REPT(" ",lookups!$L$2-LEN(SOURCE!J74)), "")&amp;
" | "&amp; IF(lookups!$K$2-LEN(SOURCE!I74) &gt;= 0, REPT(" ",lookups!$K$2-LEN(SOURCE!I74)), "")&amp;
      SOURCE!K74&amp;      IF(lookups!$L$2-LEN(SOURCE!K74) &gt;= 0, REPT(" ",lookups!$M$2-LEN(SOURCE!K74)), "")&amp;
" | "&amp; SOURCE!L74&amp;      IF(lookups!$O$2-LEN(SOURCE!L74) &gt;= 0, REPT(" ",lookups!$O$2-LEN(SOURCE!L74)), "")&amp;
" | "&amp; SOURCE!M74&amp;      IF(lookups!$P$2-LEN(SOURCE!M74) &gt;= 0, REPT(" ",lookups!$P$2-LEN(SOURCE!M74)), "")&amp;
      "},"&amp;IF(SOURCE!O74&lt;&gt;"",""&amp;SOURCE!O74,"")
 )
)
)</f>
        <v>/*   69 */  { fnLn,                         NOPARAM/*#JM#*/,             "LN",                                          "LN",                                          (0 &lt;&lt; TAM_MAX_BITS) |     0, CAT_FNCT | SLS_ENABLED   | US_ENABLED   | EIM_ENABLED  | PTP_NONE         },//JM3 change ln to LN</v>
      </c>
    </row>
    <row r="75" customFormat="false" ht="15.75" hidden="false" customHeight="false" outlineLevel="0" collapsed="false">
      <c r="A75" s="263" t="str">
        <f aca="false">IF(AND(OR(SOURCE!A75="",ISBLANK(SOURCE!A75)),SOURCE!B75&gt;0),IF(ISBLANK(SOURCE!C75),"",SOURCE!C75),
IF(SOURCE!B75&lt;0,VLOOKUP(SOURCE!B75,lookups!A$1:B$25,2,0),
  IF(ISBLANK(SOURCE!B75),
    "",
    "/* "&amp;TEXT(SOURCE!B75,"???0")&amp;" *"&amp;
      SOURCE!C75&amp;", "&amp; IF(lookups!$E$2-LEN(SOURCE!C75) &gt;= 0, REPT(" ",lookups!$E$2-LEN(SOURCE!C75)), "")&amp;
      SOURCE!D75&amp;", "&amp; IF(lookups!$F$2-LEN(SOURCE!D75) &gt;= 0, REPT(" ",lookups!$F$2-LEN(SOURCE!D75)), "")&amp;
      SOURCE!E75&amp;", "&amp; IF(lookups!$G$2-LEN(SOURCE!E75) &gt;=0, REPT(" ",lookups!$G$2-LEN(SOURCE!E75)), "")&amp;
      SOURCE!F75&amp;", "&amp; IF(lookups!$H$2-LEN(SOURCE!F75) &gt;= 0, REPT(" ",lookups!$H$2-LEN(SOURCE!F75)+2), "")&amp;"("&amp;
      SUBSTITUTE(TEXT(SOURCE!G75,"??0"),"  ","")&amp;" &lt;&lt; TAM_MAX_BITS) |"&amp; IF(lookups!$I$2-3 &gt;= 0, REPT(" ",MAX(1,lookups!$I$2-5+4+1-1-LEN(  IF(ISTEXT(SOURCE!H75),SOURCE!H75,  SUBSTITUTE(SUBSTITUTE(TEXT(SOURCE!H75,"????0"),"  ","")," ",""))   ))), "")&amp;
       IF(ISTEXT(SOURCE!H75),SOURCE!H75, SUBSTITUTE(SUBSTITUTE(TEXT(SOURCE!H75,"????0"),"  ","")," ",""))   &amp;","&amp; IF(lookups!$J$2-3 &gt;= 0, REPT(" ",lookups!$J$2-3-5), "")&amp;
      SOURCE!I75&amp;
" | "&amp; IF(lookups!$K$2-LEN(SOURCE!I75) &gt;= 0, REPT(" ",lookups!$K$2-LEN(SOURCE!I75)), "")&amp;
      SOURCE!J75&amp;      IF(lookups!$L$2-LEN(SOURCE!J75) &gt;= 0, REPT(" ",lookups!$L$2-LEN(SOURCE!J75)), "")&amp;
" | "&amp; IF(lookups!$K$2-LEN(SOURCE!I75) &gt;= 0, REPT(" ",lookups!$K$2-LEN(SOURCE!I75)), "")&amp;
      SOURCE!K75&amp;      IF(lookups!$L$2-LEN(SOURCE!K75) &gt;= 0, REPT(" ",lookups!$M$2-LEN(SOURCE!K75)), "")&amp;
" | "&amp; SOURCE!L75&amp;      IF(lookups!$O$2-LEN(SOURCE!L75) &gt;= 0, REPT(" ",lookups!$O$2-LEN(SOURCE!L75)), "")&amp;
" | "&amp; SOURCE!M75&amp;      IF(lookups!$P$2-LEN(SOURCE!M75) &gt;= 0, REPT(" ",lookups!$P$2-LEN(SOURCE!M75)), "")&amp;
      "},"&amp;IF(SOURCE!O75&lt;&gt;"",""&amp;SOURCE!O75,"")
 )
)
)</f>
        <v>/*   70 */  { fnStopProgram,                NOPARAM,                     "STOP",                                        "R/S",                                         (0 &lt;&lt; TAM_MAX_BITS) |     0, CAT_FNCT | SLS_UNCHANGED | US_UNCHANGED | EIM_DISABLED | PTP_NONE         },</v>
      </c>
    </row>
    <row r="76" customFormat="false" ht="15.75" hidden="false" customHeight="false" outlineLevel="0" collapsed="false">
      <c r="A76" s="263" t="str">
        <f aca="false">IF(AND(OR(SOURCE!A76="",ISBLANK(SOURCE!A76)),SOURCE!B76&gt;0),IF(ISBLANK(SOURCE!C76),"",SOURCE!C76),
IF(SOURCE!B76&lt;0,VLOOKUP(SOURCE!B76,lookups!A$1:B$25,2,0),
  IF(ISBLANK(SOURCE!B76),
    "",
    "/* "&amp;TEXT(SOURCE!B76,"???0")&amp;" *"&amp;
      SOURCE!C76&amp;", "&amp; IF(lookups!$E$2-LEN(SOURCE!C76) &gt;= 0, REPT(" ",lookups!$E$2-LEN(SOURCE!C76)), "")&amp;
      SOURCE!D76&amp;", "&amp; IF(lookups!$F$2-LEN(SOURCE!D76) &gt;= 0, REPT(" ",lookups!$F$2-LEN(SOURCE!D76)), "")&amp;
      SOURCE!E76&amp;", "&amp; IF(lookups!$G$2-LEN(SOURCE!E76) &gt;=0, REPT(" ",lookups!$G$2-LEN(SOURCE!E76)), "")&amp;
      SOURCE!F76&amp;", "&amp; IF(lookups!$H$2-LEN(SOURCE!F76) &gt;= 0, REPT(" ",lookups!$H$2-LEN(SOURCE!F76)+2), "")&amp;"("&amp;
      SUBSTITUTE(TEXT(SOURCE!G76,"??0"),"  ","")&amp;" &lt;&lt; TAM_MAX_BITS) |"&amp; IF(lookups!$I$2-3 &gt;= 0, REPT(" ",MAX(1,lookups!$I$2-5+4+1-1-LEN(  IF(ISTEXT(SOURCE!H76),SOURCE!H76,  SUBSTITUTE(SUBSTITUTE(TEXT(SOURCE!H76,"????0"),"  ","")," ",""))   ))), "")&amp;
       IF(ISTEXT(SOURCE!H76),SOURCE!H76, SUBSTITUTE(SUBSTITUTE(TEXT(SOURCE!H76,"????0"),"  ","")," ",""))   &amp;","&amp; IF(lookups!$J$2-3 &gt;= 0, REPT(" ",lookups!$J$2-3-5), "")&amp;
      SOURCE!I76&amp;
" | "&amp; IF(lookups!$K$2-LEN(SOURCE!I76) &gt;= 0, REPT(" ",lookups!$K$2-LEN(SOURCE!I76)), "")&amp;
      SOURCE!J76&amp;      IF(lookups!$L$2-LEN(SOURCE!J76) &gt;= 0, REPT(" ",lookups!$L$2-LEN(SOURCE!J76)), "")&amp;
" | "&amp; IF(lookups!$K$2-LEN(SOURCE!I76) &gt;= 0, REPT(" ",lookups!$K$2-LEN(SOURCE!I76)), "")&amp;
      SOURCE!K76&amp;      IF(lookups!$L$2-LEN(SOURCE!K76) &gt;= 0, REPT(" ",lookups!$M$2-LEN(SOURCE!K76)), "")&amp;
" | "&amp; SOURCE!L76&amp;      IF(lookups!$O$2-LEN(SOURCE!L76) &gt;= 0, REPT(" ",lookups!$O$2-LEN(SOURCE!L76)), "")&amp;
" | "&amp; SOURCE!M76&amp;      IF(lookups!$P$2-LEN(SOURCE!M76) &gt;= 0, REPT(" ",lookups!$P$2-LEN(SOURCE!M76)), "")&amp;
      "},"&amp;IF(SOURCE!O76&lt;&gt;"",""&amp;SOURCE!O76,"")
 )
)
)</f>
        <v>/*   71 */  { fnLog10,                      NOPARAM/*#JM#*/,             "LOG",                                         "LOG",                                         (0 &lt;&lt; TAM_MAX_BITS) |     0, CAT_FNCT | SLS_ENABLED   | US_ENABLED   | EIM_ENABLED  | PTP_NONE         },//JM Change lg to LOG</v>
      </c>
    </row>
    <row r="77" customFormat="false" ht="15.75" hidden="false" customHeight="false" outlineLevel="0" collapsed="false">
      <c r="A77" s="263" t="str">
        <f aca="false">IF(AND(OR(SOURCE!A77="",ISBLANK(SOURCE!A77)),SOURCE!B77&gt;0),IF(ISBLANK(SOURCE!C77),"",SOURCE!C77),
IF(SOURCE!B77&lt;0,VLOOKUP(SOURCE!B77,lookups!A$1:B$25,2,0),
  IF(ISBLANK(SOURCE!B77),
    "",
    "/* "&amp;TEXT(SOURCE!B77,"???0")&amp;" *"&amp;
      SOURCE!C77&amp;", "&amp; IF(lookups!$E$2-LEN(SOURCE!C77) &gt;= 0, REPT(" ",lookups!$E$2-LEN(SOURCE!C77)), "")&amp;
      SOURCE!D77&amp;", "&amp; IF(lookups!$F$2-LEN(SOURCE!D77) &gt;= 0, REPT(" ",lookups!$F$2-LEN(SOURCE!D77)), "")&amp;
      SOURCE!E77&amp;", "&amp; IF(lookups!$G$2-LEN(SOURCE!E77) &gt;=0, REPT(" ",lookups!$G$2-LEN(SOURCE!E77)), "")&amp;
      SOURCE!F77&amp;", "&amp; IF(lookups!$H$2-LEN(SOURCE!F77) &gt;= 0, REPT(" ",lookups!$H$2-LEN(SOURCE!F77)+2), "")&amp;"("&amp;
      SUBSTITUTE(TEXT(SOURCE!G77,"??0"),"  ","")&amp;" &lt;&lt; TAM_MAX_BITS) |"&amp; IF(lookups!$I$2-3 &gt;= 0, REPT(" ",MAX(1,lookups!$I$2-5+4+1-1-LEN(  IF(ISTEXT(SOURCE!H77),SOURCE!H77,  SUBSTITUTE(SUBSTITUTE(TEXT(SOURCE!H77,"????0"),"  ","")," ",""))   ))), "")&amp;
       IF(ISTEXT(SOURCE!H77),SOURCE!H77, SUBSTITUTE(SUBSTITUTE(TEXT(SOURCE!H77,"????0"),"  ","")," ",""))   &amp;","&amp; IF(lookups!$J$2-3 &gt;= 0, REPT(" ",lookups!$J$2-3-5), "")&amp;
      SOURCE!I77&amp;
" | "&amp; IF(lookups!$K$2-LEN(SOURCE!I77) &gt;= 0, REPT(" ",lookups!$K$2-LEN(SOURCE!I77)), "")&amp;
      SOURCE!J77&amp;      IF(lookups!$L$2-LEN(SOURCE!J77) &gt;= 0, REPT(" ",lookups!$L$2-LEN(SOURCE!J77)), "")&amp;
" | "&amp; IF(lookups!$K$2-LEN(SOURCE!I77) &gt;= 0, REPT(" ",lookups!$K$2-LEN(SOURCE!I77)), "")&amp;
      SOURCE!K77&amp;      IF(lookups!$L$2-LEN(SOURCE!K77) &gt;= 0, REPT(" ",lookups!$M$2-LEN(SOURCE!K77)), "")&amp;
" | "&amp; SOURCE!L77&amp;      IF(lookups!$O$2-LEN(SOURCE!L77) &gt;= 0, REPT(" ",lookups!$O$2-LEN(SOURCE!L77)), "")&amp;
" | "&amp; SOURCE!M77&amp;      IF(lookups!$P$2-LEN(SOURCE!M77) &gt;= 0, REPT(" ",lookups!$P$2-LEN(SOURCE!M77)), "")&amp;
      "},"&amp;IF(SOURCE!O77&lt;&gt;"",""&amp;SOURCE!O77,"")
 )
)
)</f>
        <v>/*   72 */  { fnLogXY,                      NOPARAM/*#JM#*/,             "LOG" STD_SUB_x "y",                           "LOG" STD_SUB_x "y",                           (0 &lt;&lt; TAM_MAX_BITS) |     0, CAT_FNCT | SLS_ENABLED   | US_ENABLED   | EIM_ENABLED  | PTP_NONE         },</v>
      </c>
    </row>
    <row r="78" customFormat="false" ht="15.75" hidden="false" customHeight="false" outlineLevel="0" collapsed="false">
      <c r="A78" s="263" t="str">
        <f aca="false">IF(AND(OR(SOURCE!A78="",ISBLANK(SOURCE!A78)),SOURCE!B78&gt;0),IF(ISBLANK(SOURCE!C78),"",SOURCE!C78),
IF(SOURCE!B78&lt;0,VLOOKUP(SOURCE!B78,lookups!A$1:B$25,2,0),
  IF(ISBLANK(SOURCE!B78),
    "",
    "/* "&amp;TEXT(SOURCE!B78,"???0")&amp;" *"&amp;
      SOURCE!C78&amp;", "&amp; IF(lookups!$E$2-LEN(SOURCE!C78) &gt;= 0, REPT(" ",lookups!$E$2-LEN(SOURCE!C78)), "")&amp;
      SOURCE!D78&amp;", "&amp; IF(lookups!$F$2-LEN(SOURCE!D78) &gt;= 0, REPT(" ",lookups!$F$2-LEN(SOURCE!D78)), "")&amp;
      SOURCE!E78&amp;", "&amp; IF(lookups!$G$2-LEN(SOURCE!E78) &gt;=0, REPT(" ",lookups!$G$2-LEN(SOURCE!E78)), "")&amp;
      SOURCE!F78&amp;", "&amp; IF(lookups!$H$2-LEN(SOURCE!F78) &gt;= 0, REPT(" ",lookups!$H$2-LEN(SOURCE!F78)+2), "")&amp;"("&amp;
      SUBSTITUTE(TEXT(SOURCE!G78,"??0"),"  ","")&amp;" &lt;&lt; TAM_MAX_BITS) |"&amp; IF(lookups!$I$2-3 &gt;= 0, REPT(" ",MAX(1,lookups!$I$2-5+4+1-1-LEN(  IF(ISTEXT(SOURCE!H78),SOURCE!H78,  SUBSTITUTE(SUBSTITUTE(TEXT(SOURCE!H78,"????0"),"  ","")," ",""))   ))), "")&amp;
       IF(ISTEXT(SOURCE!H78),SOURCE!H78, SUBSTITUTE(SUBSTITUTE(TEXT(SOURCE!H78,"????0"),"  ","")," ",""))   &amp;","&amp; IF(lookups!$J$2-3 &gt;= 0, REPT(" ",lookups!$J$2-3-5), "")&amp;
      SOURCE!I78&amp;
" | "&amp; IF(lookups!$K$2-LEN(SOURCE!I78) &gt;= 0, REPT(" ",lookups!$K$2-LEN(SOURCE!I78)), "")&amp;
      SOURCE!J78&amp;      IF(lookups!$L$2-LEN(SOURCE!J78) &gt;= 0, REPT(" ",lookups!$L$2-LEN(SOURCE!J78)), "")&amp;
" | "&amp; IF(lookups!$K$2-LEN(SOURCE!I78) &gt;= 0, REPT(" ",lookups!$K$2-LEN(SOURCE!I78)), "")&amp;
      SOURCE!K78&amp;      IF(lookups!$L$2-LEN(SOURCE!K78) &gt;= 0, REPT(" ",lookups!$M$2-LEN(SOURCE!K78)), "")&amp;
" | "&amp; SOURCE!L78&amp;      IF(lookups!$O$2-LEN(SOURCE!L78) &gt;= 0, REPT(" ",lookups!$O$2-LEN(SOURCE!L78)), "")&amp;
" | "&amp; SOURCE!M78&amp;      IF(lookups!$P$2-LEN(SOURCE!M78) &gt;= 0, REPT(" ",lookups!$P$2-LEN(SOURCE!M78)), "")&amp;
      "},"&amp;IF(SOURCE!O78&lt;&gt;"",""&amp;SOURCE!O78,"")
 )
)
)</f>
        <v>/*   73 */  { fnInvert,                     NOPARAM,                     "1/x",                                         "1/x",                                         (0 &lt;&lt; TAM_MAX_BITS) |     0, CAT_FNCT | SLS_ENABLED   | US_ENABLED   | EIM_DISABLED | PTP_NONE         },</v>
      </c>
    </row>
    <row r="79" customFormat="false" ht="15.75" hidden="false" customHeight="false" outlineLevel="0" collapsed="false">
      <c r="A79" s="263" t="str">
        <f aca="false">IF(AND(OR(SOURCE!A79="",ISBLANK(SOURCE!A79)),SOURCE!B79&gt;0),IF(ISBLANK(SOURCE!C79),"",SOURCE!C79),
IF(SOURCE!B79&lt;0,VLOOKUP(SOURCE!B79,lookups!A$1:B$25,2,0),
  IF(ISBLANK(SOURCE!B79),
    "",
    "/* "&amp;TEXT(SOURCE!B79,"???0")&amp;" *"&amp;
      SOURCE!C79&amp;", "&amp; IF(lookups!$E$2-LEN(SOURCE!C79) &gt;= 0, REPT(" ",lookups!$E$2-LEN(SOURCE!C79)), "")&amp;
      SOURCE!D79&amp;", "&amp; IF(lookups!$F$2-LEN(SOURCE!D79) &gt;= 0, REPT(" ",lookups!$F$2-LEN(SOURCE!D79)), "")&amp;
      SOURCE!E79&amp;", "&amp; IF(lookups!$G$2-LEN(SOURCE!E79) &gt;=0, REPT(" ",lookups!$G$2-LEN(SOURCE!E79)), "")&amp;
      SOURCE!F79&amp;", "&amp; IF(lookups!$H$2-LEN(SOURCE!F79) &gt;= 0, REPT(" ",lookups!$H$2-LEN(SOURCE!F79)+2), "")&amp;"("&amp;
      SUBSTITUTE(TEXT(SOURCE!G79,"??0"),"  ","")&amp;" &lt;&lt; TAM_MAX_BITS) |"&amp; IF(lookups!$I$2-3 &gt;= 0, REPT(" ",MAX(1,lookups!$I$2-5+4+1-1-LEN(  IF(ISTEXT(SOURCE!H79),SOURCE!H79,  SUBSTITUTE(SUBSTITUTE(TEXT(SOURCE!H79,"????0"),"  ","")," ",""))   ))), "")&amp;
       IF(ISTEXT(SOURCE!H79),SOURCE!H79, SUBSTITUTE(SUBSTITUTE(TEXT(SOURCE!H79,"????0"),"  ","")," ",""))   &amp;","&amp; IF(lookups!$J$2-3 &gt;= 0, REPT(" ",lookups!$J$2-3-5), "")&amp;
      SOURCE!I79&amp;
" | "&amp; IF(lookups!$K$2-LEN(SOURCE!I79) &gt;= 0, REPT(" ",lookups!$K$2-LEN(SOURCE!I79)), "")&amp;
      SOURCE!J79&amp;      IF(lookups!$L$2-LEN(SOURCE!J79) &gt;= 0, REPT(" ",lookups!$L$2-LEN(SOURCE!J79)), "")&amp;
" | "&amp; IF(lookups!$K$2-LEN(SOURCE!I79) &gt;= 0, REPT(" ",lookups!$K$2-LEN(SOURCE!I79)), "")&amp;
      SOURCE!K79&amp;      IF(lookups!$L$2-LEN(SOURCE!K79) &gt;= 0, REPT(" ",lookups!$M$2-LEN(SOURCE!K79)), "")&amp;
" | "&amp; SOURCE!L79&amp;      IF(lookups!$O$2-LEN(SOURCE!L79) &gt;= 0, REPT(" ",lookups!$O$2-LEN(SOURCE!L79)), "")&amp;
" | "&amp; SOURCE!M79&amp;      IF(lookups!$P$2-LEN(SOURCE!M79) &gt;= 0, REPT(" ",lookups!$P$2-LEN(SOURCE!M79)), "")&amp;
      "},"&amp;IF(SOURCE!O79&lt;&gt;"",""&amp;SOURCE!O79,"")
 )
)
)</f>
        <v>/*   74 */  { fnCos,                        NOPARAM/*#JM#*/,             "COS",                                         "COS",                                         (0 &lt;&lt; TAM_MAX_BITS) |     0, CAT_FNCT | SLS_ENABLED   | US_ENABLED   | EIM_ENABLED  | PTP_NONE         },//JM</v>
      </c>
    </row>
    <row r="80" customFormat="false" ht="15.75" hidden="false" customHeight="false" outlineLevel="0" collapsed="false">
      <c r="A80" s="263" t="str">
        <f aca="false">IF(AND(OR(SOURCE!A80="",ISBLANK(SOURCE!A80)),SOURCE!B80&gt;0),IF(ISBLANK(SOURCE!C80),"",SOURCE!C80),
IF(SOURCE!B80&lt;0,VLOOKUP(SOURCE!B80,lookups!A$1:B$25,2,0),
  IF(ISBLANK(SOURCE!B80),
    "",
    "/* "&amp;TEXT(SOURCE!B80,"???0")&amp;" *"&amp;
      SOURCE!C80&amp;", "&amp; IF(lookups!$E$2-LEN(SOURCE!C80) &gt;= 0, REPT(" ",lookups!$E$2-LEN(SOURCE!C80)), "")&amp;
      SOURCE!D80&amp;", "&amp; IF(lookups!$F$2-LEN(SOURCE!D80) &gt;= 0, REPT(" ",lookups!$F$2-LEN(SOURCE!D80)), "")&amp;
      SOURCE!E80&amp;", "&amp; IF(lookups!$G$2-LEN(SOURCE!E80) &gt;=0, REPT(" ",lookups!$G$2-LEN(SOURCE!E80)), "")&amp;
      SOURCE!F80&amp;", "&amp; IF(lookups!$H$2-LEN(SOURCE!F80) &gt;= 0, REPT(" ",lookups!$H$2-LEN(SOURCE!F80)+2), "")&amp;"("&amp;
      SUBSTITUTE(TEXT(SOURCE!G80,"??0"),"  ","")&amp;" &lt;&lt; TAM_MAX_BITS) |"&amp; IF(lookups!$I$2-3 &gt;= 0, REPT(" ",MAX(1,lookups!$I$2-5+4+1-1-LEN(  IF(ISTEXT(SOURCE!H80),SOURCE!H80,  SUBSTITUTE(SUBSTITUTE(TEXT(SOURCE!H80,"????0"),"  ","")," ",""))   ))), "")&amp;
       IF(ISTEXT(SOURCE!H80),SOURCE!H80, SUBSTITUTE(SUBSTITUTE(TEXT(SOURCE!H80,"????0"),"  ","")," ",""))   &amp;","&amp; IF(lookups!$J$2-3 &gt;= 0, REPT(" ",lookups!$J$2-3-5), "")&amp;
      SOURCE!I80&amp;
" | "&amp; IF(lookups!$K$2-LEN(SOURCE!I80) &gt;= 0, REPT(" ",lookups!$K$2-LEN(SOURCE!I80)), "")&amp;
      SOURCE!J80&amp;      IF(lookups!$L$2-LEN(SOURCE!J80) &gt;= 0, REPT(" ",lookups!$L$2-LEN(SOURCE!J80)), "")&amp;
" | "&amp; IF(lookups!$K$2-LEN(SOURCE!I80) &gt;= 0, REPT(" ",lookups!$K$2-LEN(SOURCE!I80)), "")&amp;
      SOURCE!K80&amp;      IF(lookups!$L$2-LEN(SOURCE!K80) &gt;= 0, REPT(" ",lookups!$M$2-LEN(SOURCE!K80)), "")&amp;
" | "&amp; SOURCE!L80&amp;      IF(lookups!$O$2-LEN(SOURCE!L80) &gt;= 0, REPT(" ",lookups!$O$2-LEN(SOURCE!L80)), "")&amp;
" | "&amp; SOURCE!M80&amp;      IF(lookups!$P$2-LEN(SOURCE!M80) &gt;= 0, REPT(" ",lookups!$P$2-LEN(SOURCE!M80)), "")&amp;
      "},"&amp;IF(SOURCE!O80&lt;&gt;"",""&amp;SOURCE!O80,"")
 )
)
)</f>
        <v>/*   75 */  { fnCosh,                       NOPARAM,                     "cosh",                                        "cosh",                                        (0 &lt;&lt; TAM_MAX_BITS) |     0, CAT_FNCT | SLS_ENABLED   | US_ENABLED   | EIM_ENABLED  | PTP_NONE         },</v>
      </c>
    </row>
    <row r="81" customFormat="false" ht="15.75" hidden="false" customHeight="false" outlineLevel="0" collapsed="false">
      <c r="A81" s="263" t="str">
        <f aca="false">IF(AND(OR(SOURCE!A81="",ISBLANK(SOURCE!A81)),SOURCE!B81&gt;0),IF(ISBLANK(SOURCE!C81),"",SOURCE!C81),
IF(SOURCE!B81&lt;0,VLOOKUP(SOURCE!B81,lookups!A$1:B$25,2,0),
  IF(ISBLANK(SOURCE!B81),
    "",
    "/* "&amp;TEXT(SOURCE!B81,"???0")&amp;" *"&amp;
      SOURCE!C81&amp;", "&amp; IF(lookups!$E$2-LEN(SOURCE!C81) &gt;= 0, REPT(" ",lookups!$E$2-LEN(SOURCE!C81)), "")&amp;
      SOURCE!D81&amp;", "&amp; IF(lookups!$F$2-LEN(SOURCE!D81) &gt;= 0, REPT(" ",lookups!$F$2-LEN(SOURCE!D81)), "")&amp;
      SOURCE!E81&amp;", "&amp; IF(lookups!$G$2-LEN(SOURCE!E81) &gt;=0, REPT(" ",lookups!$G$2-LEN(SOURCE!E81)), "")&amp;
      SOURCE!F81&amp;", "&amp; IF(lookups!$H$2-LEN(SOURCE!F81) &gt;= 0, REPT(" ",lookups!$H$2-LEN(SOURCE!F81)+2), "")&amp;"("&amp;
      SUBSTITUTE(TEXT(SOURCE!G81,"??0"),"  ","")&amp;" &lt;&lt; TAM_MAX_BITS) |"&amp; IF(lookups!$I$2-3 &gt;= 0, REPT(" ",MAX(1,lookups!$I$2-5+4+1-1-LEN(  IF(ISTEXT(SOURCE!H81),SOURCE!H81,  SUBSTITUTE(SUBSTITUTE(TEXT(SOURCE!H81,"????0"),"  ","")," ",""))   ))), "")&amp;
       IF(ISTEXT(SOURCE!H81),SOURCE!H81, SUBSTITUTE(SUBSTITUTE(TEXT(SOURCE!H81,"????0"),"  ","")," ",""))   &amp;","&amp; IF(lookups!$J$2-3 &gt;= 0, REPT(" ",lookups!$J$2-3-5), "")&amp;
      SOURCE!I81&amp;
" | "&amp; IF(lookups!$K$2-LEN(SOURCE!I81) &gt;= 0, REPT(" ",lookups!$K$2-LEN(SOURCE!I81)), "")&amp;
      SOURCE!J81&amp;      IF(lookups!$L$2-LEN(SOURCE!J81) &gt;= 0, REPT(" ",lookups!$L$2-LEN(SOURCE!J81)), "")&amp;
" | "&amp; IF(lookups!$K$2-LEN(SOURCE!I81) &gt;= 0, REPT(" ",lookups!$K$2-LEN(SOURCE!I81)), "")&amp;
      SOURCE!K81&amp;      IF(lookups!$L$2-LEN(SOURCE!K81) &gt;= 0, REPT(" ",lookups!$M$2-LEN(SOURCE!K81)), "")&amp;
" | "&amp; SOURCE!L81&amp;      IF(lookups!$O$2-LEN(SOURCE!L81) &gt;= 0, REPT(" ",lookups!$O$2-LEN(SOURCE!L81)), "")&amp;
" | "&amp; SOURCE!M81&amp;      IF(lookups!$P$2-LEN(SOURCE!M81) &gt;= 0, REPT(" ",lookups!$P$2-LEN(SOURCE!M81)), "")&amp;
      "},"&amp;IF(SOURCE!O81&lt;&gt;"",""&amp;SOURCE!O81,"")
 )
)
)</f>
        <v>/*   76 */  { fnSin,                        NOPARAM/*#JM#*/,             "SIN",                                         "SIN",                                         (0 &lt;&lt; TAM_MAX_BITS) |     0, CAT_FNCT | SLS_ENABLED   | US_ENABLED   | EIM_ENABLED  | PTP_NONE         },//JM3</v>
      </c>
    </row>
    <row r="82" customFormat="false" ht="15.75" hidden="false" customHeight="false" outlineLevel="0" collapsed="false">
      <c r="A82" s="263" t="str">
        <f aca="false">IF(AND(OR(SOURCE!A82="",ISBLANK(SOURCE!A82)),SOURCE!B82&gt;0),IF(ISBLANK(SOURCE!C82),"",SOURCE!C82),
IF(SOURCE!B82&lt;0,VLOOKUP(SOURCE!B82,lookups!A$1:B$25,2,0),
  IF(ISBLANK(SOURCE!B82),
    "",
    "/* "&amp;TEXT(SOURCE!B82,"???0")&amp;" *"&amp;
      SOURCE!C82&amp;", "&amp; IF(lookups!$E$2-LEN(SOURCE!C82) &gt;= 0, REPT(" ",lookups!$E$2-LEN(SOURCE!C82)), "")&amp;
      SOURCE!D82&amp;", "&amp; IF(lookups!$F$2-LEN(SOURCE!D82) &gt;= 0, REPT(" ",lookups!$F$2-LEN(SOURCE!D82)), "")&amp;
      SOURCE!E82&amp;", "&amp; IF(lookups!$G$2-LEN(SOURCE!E82) &gt;=0, REPT(" ",lookups!$G$2-LEN(SOURCE!E82)), "")&amp;
      SOURCE!F82&amp;", "&amp; IF(lookups!$H$2-LEN(SOURCE!F82) &gt;= 0, REPT(" ",lookups!$H$2-LEN(SOURCE!F82)+2), "")&amp;"("&amp;
      SUBSTITUTE(TEXT(SOURCE!G82,"??0"),"  ","")&amp;" &lt;&lt; TAM_MAX_BITS) |"&amp; IF(lookups!$I$2-3 &gt;= 0, REPT(" ",MAX(1,lookups!$I$2-5+4+1-1-LEN(  IF(ISTEXT(SOURCE!H82),SOURCE!H82,  SUBSTITUTE(SUBSTITUTE(TEXT(SOURCE!H82,"????0"),"  ","")," ",""))   ))), "")&amp;
       IF(ISTEXT(SOURCE!H82),SOURCE!H82, SUBSTITUTE(SUBSTITUTE(TEXT(SOURCE!H82,"????0"),"  ","")," ",""))   &amp;","&amp; IF(lookups!$J$2-3 &gt;= 0, REPT(" ",lookups!$J$2-3-5), "")&amp;
      SOURCE!I82&amp;
" | "&amp; IF(lookups!$K$2-LEN(SOURCE!I82) &gt;= 0, REPT(" ",lookups!$K$2-LEN(SOURCE!I82)), "")&amp;
      SOURCE!J82&amp;      IF(lookups!$L$2-LEN(SOURCE!J82) &gt;= 0, REPT(" ",lookups!$L$2-LEN(SOURCE!J82)), "")&amp;
" | "&amp; IF(lookups!$K$2-LEN(SOURCE!I82) &gt;= 0, REPT(" ",lookups!$K$2-LEN(SOURCE!I82)), "")&amp;
      SOURCE!K82&amp;      IF(lookups!$L$2-LEN(SOURCE!K82) &gt;= 0, REPT(" ",lookups!$M$2-LEN(SOURCE!K82)), "")&amp;
" | "&amp; SOURCE!L82&amp;      IF(lookups!$O$2-LEN(SOURCE!L82) &gt;= 0, REPT(" ",lookups!$O$2-LEN(SOURCE!L82)), "")&amp;
" | "&amp; SOURCE!M82&amp;      IF(lookups!$P$2-LEN(SOURCE!M82) &gt;= 0, REPT(" ",lookups!$P$2-LEN(SOURCE!M82)), "")&amp;
      "},"&amp;IF(SOURCE!O82&lt;&gt;"",""&amp;SOURCE!O82,"")
 )
)
)</f>
        <v>/*   77 */  { fnKey,                        TM_REGISTER,                 "KEY?",                                        "KEY?",                                        (0 &lt;&lt; TAM_MAX_BITS) |    99, CAT_FNCT | SLS_UNCHANGED | US_ENABLED   | EIM_DISABLED | PTP_REGISTER     },</v>
      </c>
    </row>
    <row r="83" customFormat="false" ht="15.75" hidden="false" customHeight="false" outlineLevel="0" collapsed="false">
      <c r="A83" s="263" t="str">
        <f aca="false">IF(AND(OR(SOURCE!A83="",ISBLANK(SOURCE!A83)),SOURCE!B83&gt;0),IF(ISBLANK(SOURCE!C83),"",SOURCE!C83),
IF(SOURCE!B83&lt;0,VLOOKUP(SOURCE!B83,lookups!A$1:B$25,2,0),
  IF(ISBLANK(SOURCE!B83),
    "",
    "/* "&amp;TEXT(SOURCE!B83,"???0")&amp;" *"&amp;
      SOURCE!C83&amp;", "&amp; IF(lookups!$E$2-LEN(SOURCE!C83) &gt;= 0, REPT(" ",lookups!$E$2-LEN(SOURCE!C83)), "")&amp;
      SOURCE!D83&amp;", "&amp; IF(lookups!$F$2-LEN(SOURCE!D83) &gt;= 0, REPT(" ",lookups!$F$2-LEN(SOURCE!D83)), "")&amp;
      SOURCE!E83&amp;", "&amp; IF(lookups!$G$2-LEN(SOURCE!E83) &gt;=0, REPT(" ",lookups!$G$2-LEN(SOURCE!E83)), "")&amp;
      SOURCE!F83&amp;", "&amp; IF(lookups!$H$2-LEN(SOURCE!F83) &gt;= 0, REPT(" ",lookups!$H$2-LEN(SOURCE!F83)+2), "")&amp;"("&amp;
      SUBSTITUTE(TEXT(SOURCE!G83,"??0"),"  ","")&amp;" &lt;&lt; TAM_MAX_BITS) |"&amp; IF(lookups!$I$2-3 &gt;= 0, REPT(" ",MAX(1,lookups!$I$2-5+4+1-1-LEN(  IF(ISTEXT(SOURCE!H83),SOURCE!H83,  SUBSTITUTE(SUBSTITUTE(TEXT(SOURCE!H83,"????0"),"  ","")," ",""))   ))), "")&amp;
       IF(ISTEXT(SOURCE!H83),SOURCE!H83, SUBSTITUTE(SUBSTITUTE(TEXT(SOURCE!H83,"????0"),"  ","")," ",""))   &amp;","&amp; IF(lookups!$J$2-3 &gt;= 0, REPT(" ",lookups!$J$2-3-5), "")&amp;
      SOURCE!I83&amp;
" | "&amp; IF(lookups!$K$2-LEN(SOURCE!I83) &gt;= 0, REPT(" ",lookups!$K$2-LEN(SOURCE!I83)), "")&amp;
      SOURCE!J83&amp;      IF(lookups!$L$2-LEN(SOURCE!J83) &gt;= 0, REPT(" ",lookups!$L$2-LEN(SOURCE!J83)), "")&amp;
" | "&amp; IF(lookups!$K$2-LEN(SOURCE!I83) &gt;= 0, REPT(" ",lookups!$K$2-LEN(SOURCE!I83)), "")&amp;
      SOURCE!K83&amp;      IF(lookups!$L$2-LEN(SOURCE!K83) &gt;= 0, REPT(" ",lookups!$M$2-LEN(SOURCE!K83)), "")&amp;
" | "&amp; SOURCE!L83&amp;      IF(lookups!$O$2-LEN(SOURCE!L83) &gt;= 0, REPT(" ",lookups!$O$2-LEN(SOURCE!L83)), "")&amp;
" | "&amp; SOURCE!M83&amp;      IF(lookups!$P$2-LEN(SOURCE!M83) &gt;= 0, REPT(" ",lookups!$P$2-LEN(SOURCE!M83)), "")&amp;
      "},"&amp;IF(SOURCE!O83&lt;&gt;"",""&amp;SOURCE!O83,"")
 )
)
)</f>
        <v>/*   78 */  { fnSinh,                       NOPARAM,                     "sinh",                                        "sinh",                                        (0 &lt;&lt; TAM_MAX_BITS) |     0, CAT_FNCT | SLS_ENABLED   | US_ENABLED   | EIM_ENABLED  | PTP_NONE         },</v>
      </c>
    </row>
    <row r="84" customFormat="false" ht="15.75" hidden="false" customHeight="false" outlineLevel="0" collapsed="false">
      <c r="A84" s="263" t="str">
        <f aca="false">IF(AND(OR(SOURCE!A84="",ISBLANK(SOURCE!A84)),SOURCE!B84&gt;0),IF(ISBLANK(SOURCE!C84),"",SOURCE!C84),
IF(SOURCE!B84&lt;0,VLOOKUP(SOURCE!B84,lookups!A$1:B$25,2,0),
  IF(ISBLANK(SOURCE!B84),
    "",
    "/* "&amp;TEXT(SOURCE!B84,"???0")&amp;" *"&amp;
      SOURCE!C84&amp;", "&amp; IF(lookups!$E$2-LEN(SOURCE!C84) &gt;= 0, REPT(" ",lookups!$E$2-LEN(SOURCE!C84)), "")&amp;
      SOURCE!D84&amp;", "&amp; IF(lookups!$F$2-LEN(SOURCE!D84) &gt;= 0, REPT(" ",lookups!$F$2-LEN(SOURCE!D84)), "")&amp;
      SOURCE!E84&amp;", "&amp; IF(lookups!$G$2-LEN(SOURCE!E84) &gt;=0, REPT(" ",lookups!$G$2-LEN(SOURCE!E84)), "")&amp;
      SOURCE!F84&amp;", "&amp; IF(lookups!$H$2-LEN(SOURCE!F84) &gt;= 0, REPT(" ",lookups!$H$2-LEN(SOURCE!F84)+2), "")&amp;"("&amp;
      SUBSTITUTE(TEXT(SOURCE!G84,"??0"),"  ","")&amp;" &lt;&lt; TAM_MAX_BITS) |"&amp; IF(lookups!$I$2-3 &gt;= 0, REPT(" ",MAX(1,lookups!$I$2-5+4+1-1-LEN(  IF(ISTEXT(SOURCE!H84),SOURCE!H84,  SUBSTITUTE(SUBSTITUTE(TEXT(SOURCE!H84,"????0"),"  ","")," ",""))   ))), "")&amp;
       IF(ISTEXT(SOURCE!H84),SOURCE!H84, SUBSTITUTE(SUBSTITUTE(TEXT(SOURCE!H84,"????0"),"  ","")," ",""))   &amp;","&amp; IF(lookups!$J$2-3 &gt;= 0, REPT(" ",lookups!$J$2-3-5), "")&amp;
      SOURCE!I84&amp;
" | "&amp; IF(lookups!$K$2-LEN(SOURCE!I84) &gt;= 0, REPT(" ",lookups!$K$2-LEN(SOURCE!I84)), "")&amp;
      SOURCE!J84&amp;      IF(lookups!$L$2-LEN(SOURCE!J84) &gt;= 0, REPT(" ",lookups!$L$2-LEN(SOURCE!J84)), "")&amp;
" | "&amp; IF(lookups!$K$2-LEN(SOURCE!I84) &gt;= 0, REPT(" ",lookups!$K$2-LEN(SOURCE!I84)), "")&amp;
      SOURCE!K84&amp;      IF(lookups!$L$2-LEN(SOURCE!K84) &gt;= 0, REPT(" ",lookups!$M$2-LEN(SOURCE!K84)), "")&amp;
" | "&amp; SOURCE!L84&amp;      IF(lookups!$O$2-LEN(SOURCE!L84) &gt;= 0, REPT(" ",lookups!$O$2-LEN(SOURCE!L84)), "")&amp;
" | "&amp; SOURCE!M84&amp;      IF(lookups!$P$2-LEN(SOURCE!M84) &gt;= 0, REPT(" ",lookups!$P$2-LEN(SOURCE!M84)), "")&amp;
      "},"&amp;IF(SOURCE!O84&lt;&gt;"",""&amp;SOURCE!O84,"")
 )
)
)</f>
        <v>/*   79 */  { fnTan,                        NOPARAM/*#JM#*/,             "TAN",                                         "TAN",                                         (0 &lt;&lt; TAM_MAX_BITS) |     0, CAT_FNCT | SLS_ENABLED   | US_ENABLED   | EIM_ENABLED  | PTP_NONE         },//JM3</v>
      </c>
    </row>
    <row r="85" customFormat="false" ht="15.75" hidden="false" customHeight="false" outlineLevel="0" collapsed="false">
      <c r="A85" s="263" t="str">
        <f aca="false">IF(AND(OR(SOURCE!A85="",ISBLANK(SOURCE!A85)),SOURCE!B85&gt;0),IF(ISBLANK(SOURCE!C85),"",SOURCE!C85),
IF(SOURCE!B85&lt;0,VLOOKUP(SOURCE!B85,lookups!A$1:B$25,2,0),
  IF(ISBLANK(SOURCE!B85),
    "",
    "/* "&amp;TEXT(SOURCE!B85,"???0")&amp;" *"&amp;
      SOURCE!C85&amp;", "&amp; IF(lookups!$E$2-LEN(SOURCE!C85) &gt;= 0, REPT(" ",lookups!$E$2-LEN(SOURCE!C85)), "")&amp;
      SOURCE!D85&amp;", "&amp; IF(lookups!$F$2-LEN(SOURCE!D85) &gt;= 0, REPT(" ",lookups!$F$2-LEN(SOURCE!D85)), "")&amp;
      SOURCE!E85&amp;", "&amp; IF(lookups!$G$2-LEN(SOURCE!E85) &gt;=0, REPT(" ",lookups!$G$2-LEN(SOURCE!E85)), "")&amp;
      SOURCE!F85&amp;", "&amp; IF(lookups!$H$2-LEN(SOURCE!F85) &gt;= 0, REPT(" ",lookups!$H$2-LEN(SOURCE!F85)+2), "")&amp;"("&amp;
      SUBSTITUTE(TEXT(SOURCE!G85,"??0"),"  ","")&amp;" &lt;&lt; TAM_MAX_BITS) |"&amp; IF(lookups!$I$2-3 &gt;= 0, REPT(" ",MAX(1,lookups!$I$2-5+4+1-1-LEN(  IF(ISTEXT(SOURCE!H85),SOURCE!H85,  SUBSTITUTE(SUBSTITUTE(TEXT(SOURCE!H85,"????0"),"  ","")," ",""))   ))), "")&amp;
       IF(ISTEXT(SOURCE!H85),SOURCE!H85, SUBSTITUTE(SUBSTITUTE(TEXT(SOURCE!H85,"????0"),"  ","")," ",""))   &amp;","&amp; IF(lookups!$J$2-3 &gt;= 0, REPT(" ",lookups!$J$2-3-5), "")&amp;
      SOURCE!I85&amp;
" | "&amp; IF(lookups!$K$2-LEN(SOURCE!I85) &gt;= 0, REPT(" ",lookups!$K$2-LEN(SOURCE!I85)), "")&amp;
      SOURCE!J85&amp;      IF(lookups!$L$2-LEN(SOURCE!J85) &gt;= 0, REPT(" ",lookups!$L$2-LEN(SOURCE!J85)), "")&amp;
" | "&amp; IF(lookups!$K$2-LEN(SOURCE!I85) &gt;= 0, REPT(" ",lookups!$K$2-LEN(SOURCE!I85)), "")&amp;
      SOURCE!K85&amp;      IF(lookups!$L$2-LEN(SOURCE!K85) &gt;= 0, REPT(" ",lookups!$M$2-LEN(SOURCE!K85)), "")&amp;
" | "&amp; SOURCE!L85&amp;      IF(lookups!$O$2-LEN(SOURCE!L85) &gt;= 0, REPT(" ",lookups!$O$2-LEN(SOURCE!L85)), "")&amp;
" | "&amp; SOURCE!M85&amp;      IF(lookups!$P$2-LEN(SOURCE!M85) &gt;= 0, REPT(" ",lookups!$P$2-LEN(SOURCE!M85)), "")&amp;
      "},"&amp;IF(SOURCE!O85&lt;&gt;"",""&amp;SOURCE!O85,"")
 )
)
)</f>
        <v>/*   80 */  { fnTanh,                       NOPARAM,                     "tanh",                                        "tanh",                                        (0 &lt;&lt; TAM_MAX_BITS) |     0, CAT_FNCT | SLS_ENABLED   | US_ENABLED   | EIM_ENABLED  | PTP_NONE         },</v>
      </c>
    </row>
    <row r="86" customFormat="false" ht="15.75" hidden="false" customHeight="false" outlineLevel="0" collapsed="false">
      <c r="A86" s="263" t="str">
        <f aca="false">IF(AND(OR(SOURCE!A86="",ISBLANK(SOURCE!A86)),SOURCE!B86&gt;0),IF(ISBLANK(SOURCE!C86),"",SOURCE!C86),
IF(SOURCE!B86&lt;0,VLOOKUP(SOURCE!B86,lookups!A$1:B$25,2,0),
  IF(ISBLANK(SOURCE!B86),
    "",
    "/* "&amp;TEXT(SOURCE!B86,"???0")&amp;" *"&amp;
      SOURCE!C86&amp;", "&amp; IF(lookups!$E$2-LEN(SOURCE!C86) &gt;= 0, REPT(" ",lookups!$E$2-LEN(SOURCE!C86)), "")&amp;
      SOURCE!D86&amp;", "&amp; IF(lookups!$F$2-LEN(SOURCE!D86) &gt;= 0, REPT(" ",lookups!$F$2-LEN(SOURCE!D86)), "")&amp;
      SOURCE!E86&amp;", "&amp; IF(lookups!$G$2-LEN(SOURCE!E86) &gt;=0, REPT(" ",lookups!$G$2-LEN(SOURCE!E86)), "")&amp;
      SOURCE!F86&amp;", "&amp; IF(lookups!$H$2-LEN(SOURCE!F86) &gt;= 0, REPT(" ",lookups!$H$2-LEN(SOURCE!F86)+2), "")&amp;"("&amp;
      SUBSTITUTE(TEXT(SOURCE!G86,"??0"),"  ","")&amp;" &lt;&lt; TAM_MAX_BITS) |"&amp; IF(lookups!$I$2-3 &gt;= 0, REPT(" ",MAX(1,lookups!$I$2-5+4+1-1-LEN(  IF(ISTEXT(SOURCE!H86),SOURCE!H86,  SUBSTITUTE(SUBSTITUTE(TEXT(SOURCE!H86,"????0"),"  ","")," ",""))   ))), "")&amp;
       IF(ISTEXT(SOURCE!H86),SOURCE!H86, SUBSTITUTE(SUBSTITUTE(TEXT(SOURCE!H86,"????0"),"  ","")," ",""))   &amp;","&amp; IF(lookups!$J$2-3 &gt;= 0, REPT(" ",lookups!$J$2-3-5), "")&amp;
      SOURCE!I86&amp;
" | "&amp; IF(lookups!$K$2-LEN(SOURCE!I86) &gt;= 0, REPT(" ",lookups!$K$2-LEN(SOURCE!I86)), "")&amp;
      SOURCE!J86&amp;      IF(lookups!$L$2-LEN(SOURCE!J86) &gt;= 0, REPT(" ",lookups!$L$2-LEN(SOURCE!J86)), "")&amp;
" | "&amp; IF(lookups!$K$2-LEN(SOURCE!I86) &gt;= 0, REPT(" ",lookups!$K$2-LEN(SOURCE!I86)), "")&amp;
      SOURCE!K86&amp;      IF(lookups!$L$2-LEN(SOURCE!K86) &gt;= 0, REPT(" ",lookups!$M$2-LEN(SOURCE!K86)), "")&amp;
" | "&amp; SOURCE!L86&amp;      IF(lookups!$O$2-LEN(SOURCE!L86) &gt;= 0, REPT(" ",lookups!$O$2-LEN(SOURCE!L86)), "")&amp;
" | "&amp; SOURCE!M86&amp;      IF(lookups!$P$2-LEN(SOURCE!M86) &gt;= 0, REPT(" ",lookups!$P$2-LEN(SOURCE!M86)), "")&amp;
      "},"&amp;IF(SOURCE!O86&lt;&gt;"",""&amp;SOURCE!O86,"")
 )
)
)</f>
        <v>/*   81 */  { fnArccos,                     NOPARAM/*#JM#*/,             "ARCCOS",                                      "ACOS",                                        (0 &lt;&lt; TAM_MAX_BITS) |     0, CAT_FNCT | SLS_ENABLED   | US_ENABLED   | EIM_ENABLED  | PTP_NONE         },//JM</v>
      </c>
    </row>
    <row r="87" customFormat="false" ht="15.75" hidden="false" customHeight="false" outlineLevel="0" collapsed="false">
      <c r="A87" s="263" t="str">
        <f aca="false">IF(AND(OR(SOURCE!A87="",ISBLANK(SOURCE!A87)),SOURCE!B87&gt;0),IF(ISBLANK(SOURCE!C87),"",SOURCE!C87),
IF(SOURCE!B87&lt;0,VLOOKUP(SOURCE!B87,lookups!A$1:B$25,2,0),
  IF(ISBLANK(SOURCE!B87),
    "",
    "/* "&amp;TEXT(SOURCE!B87,"???0")&amp;" *"&amp;
      SOURCE!C87&amp;", "&amp; IF(lookups!$E$2-LEN(SOURCE!C87) &gt;= 0, REPT(" ",lookups!$E$2-LEN(SOURCE!C87)), "")&amp;
      SOURCE!D87&amp;", "&amp; IF(lookups!$F$2-LEN(SOURCE!D87) &gt;= 0, REPT(" ",lookups!$F$2-LEN(SOURCE!D87)), "")&amp;
      SOURCE!E87&amp;", "&amp; IF(lookups!$G$2-LEN(SOURCE!E87) &gt;=0, REPT(" ",lookups!$G$2-LEN(SOURCE!E87)), "")&amp;
      SOURCE!F87&amp;", "&amp; IF(lookups!$H$2-LEN(SOURCE!F87) &gt;= 0, REPT(" ",lookups!$H$2-LEN(SOURCE!F87)+2), "")&amp;"("&amp;
      SUBSTITUTE(TEXT(SOURCE!G87,"??0"),"  ","")&amp;" &lt;&lt; TAM_MAX_BITS) |"&amp; IF(lookups!$I$2-3 &gt;= 0, REPT(" ",MAX(1,lookups!$I$2-5+4+1-1-LEN(  IF(ISTEXT(SOURCE!H87),SOURCE!H87,  SUBSTITUTE(SUBSTITUTE(TEXT(SOURCE!H87,"????0"),"  ","")," ",""))   ))), "")&amp;
       IF(ISTEXT(SOURCE!H87),SOURCE!H87, SUBSTITUTE(SUBSTITUTE(TEXT(SOURCE!H87,"????0"),"  ","")," ",""))   &amp;","&amp; IF(lookups!$J$2-3 &gt;= 0, REPT(" ",lookups!$J$2-3-5), "")&amp;
      SOURCE!I87&amp;
" | "&amp; IF(lookups!$K$2-LEN(SOURCE!I87) &gt;= 0, REPT(" ",lookups!$K$2-LEN(SOURCE!I87)), "")&amp;
      SOURCE!J87&amp;      IF(lookups!$L$2-LEN(SOURCE!J87) &gt;= 0, REPT(" ",lookups!$L$2-LEN(SOURCE!J87)), "")&amp;
" | "&amp; IF(lookups!$K$2-LEN(SOURCE!I87) &gt;= 0, REPT(" ",lookups!$K$2-LEN(SOURCE!I87)), "")&amp;
      SOURCE!K87&amp;      IF(lookups!$L$2-LEN(SOURCE!K87) &gt;= 0, REPT(" ",lookups!$M$2-LEN(SOURCE!K87)), "")&amp;
" | "&amp; SOURCE!L87&amp;      IF(lookups!$O$2-LEN(SOURCE!L87) &gt;= 0, REPT(" ",lookups!$O$2-LEN(SOURCE!L87)), "")&amp;
" | "&amp; SOURCE!M87&amp;      IF(lookups!$P$2-LEN(SOURCE!M87) &gt;= 0, REPT(" ",lookups!$P$2-LEN(SOURCE!M87)), "")&amp;
      "},"&amp;IF(SOURCE!O87&lt;&gt;"",""&amp;SOURCE!O87,"")
 )
)
)</f>
        <v>/*   82 */  { fnArccosh,                    NOPARAM,                     "arcosh",                                      "arcosh",                                      (0 &lt;&lt; TAM_MAX_BITS) |     0, CAT_FNCT | SLS_ENABLED   | US_ENABLED   | EIM_ENABLED  | PTP_NONE         },</v>
      </c>
    </row>
    <row r="88" customFormat="false" ht="15.75" hidden="false" customHeight="false" outlineLevel="0" collapsed="false">
      <c r="A88" s="263" t="str">
        <f aca="false">IF(AND(OR(SOURCE!A88="",ISBLANK(SOURCE!A88)),SOURCE!B88&gt;0),IF(ISBLANK(SOURCE!C88),"",SOURCE!C88),
IF(SOURCE!B88&lt;0,VLOOKUP(SOURCE!B88,lookups!A$1:B$25,2,0),
  IF(ISBLANK(SOURCE!B88),
    "",
    "/* "&amp;TEXT(SOURCE!B88,"???0")&amp;" *"&amp;
      SOURCE!C88&amp;", "&amp; IF(lookups!$E$2-LEN(SOURCE!C88) &gt;= 0, REPT(" ",lookups!$E$2-LEN(SOURCE!C88)), "")&amp;
      SOURCE!D88&amp;", "&amp; IF(lookups!$F$2-LEN(SOURCE!D88) &gt;= 0, REPT(" ",lookups!$F$2-LEN(SOURCE!D88)), "")&amp;
      SOURCE!E88&amp;", "&amp; IF(lookups!$G$2-LEN(SOURCE!E88) &gt;=0, REPT(" ",lookups!$G$2-LEN(SOURCE!E88)), "")&amp;
      SOURCE!F88&amp;", "&amp; IF(lookups!$H$2-LEN(SOURCE!F88) &gt;= 0, REPT(" ",lookups!$H$2-LEN(SOURCE!F88)+2), "")&amp;"("&amp;
      SUBSTITUTE(TEXT(SOURCE!G88,"??0"),"  ","")&amp;" &lt;&lt; TAM_MAX_BITS) |"&amp; IF(lookups!$I$2-3 &gt;= 0, REPT(" ",MAX(1,lookups!$I$2-5+4+1-1-LEN(  IF(ISTEXT(SOURCE!H88),SOURCE!H88,  SUBSTITUTE(SUBSTITUTE(TEXT(SOURCE!H88,"????0"),"  ","")," ",""))   ))), "")&amp;
       IF(ISTEXT(SOURCE!H88),SOURCE!H88, SUBSTITUTE(SUBSTITUTE(TEXT(SOURCE!H88,"????0"),"  ","")," ",""))   &amp;","&amp; IF(lookups!$J$2-3 &gt;= 0, REPT(" ",lookups!$J$2-3-5), "")&amp;
      SOURCE!I88&amp;
" | "&amp; IF(lookups!$K$2-LEN(SOURCE!I88) &gt;= 0, REPT(" ",lookups!$K$2-LEN(SOURCE!I88)), "")&amp;
      SOURCE!J88&amp;      IF(lookups!$L$2-LEN(SOURCE!J88) &gt;= 0, REPT(" ",lookups!$L$2-LEN(SOURCE!J88)), "")&amp;
" | "&amp; IF(lookups!$K$2-LEN(SOURCE!I88) &gt;= 0, REPT(" ",lookups!$K$2-LEN(SOURCE!I88)), "")&amp;
      SOURCE!K88&amp;      IF(lookups!$L$2-LEN(SOURCE!K88) &gt;= 0, REPT(" ",lookups!$M$2-LEN(SOURCE!K88)), "")&amp;
" | "&amp; SOURCE!L88&amp;      IF(lookups!$O$2-LEN(SOURCE!L88) &gt;= 0, REPT(" ",lookups!$O$2-LEN(SOURCE!L88)), "")&amp;
" | "&amp; SOURCE!M88&amp;      IF(lookups!$P$2-LEN(SOURCE!M88) &gt;= 0, REPT(" ",lookups!$P$2-LEN(SOURCE!M88)), "")&amp;
      "},"&amp;IF(SOURCE!O88&lt;&gt;"",""&amp;SOURCE!O88,"")
 )
)
)</f>
        <v>/*   83 */  { fnArcsin,                     NOPARAM/*#JM#*/,             "ARCSIN",                                      "ASIN",                                        (0 &lt;&lt; TAM_MAX_BITS) |     0, CAT_FNCT | SLS_ENABLED   | US_ENABLED   | EIM_ENABLED  | PTP_NONE         },//JM</v>
      </c>
    </row>
    <row r="89" customFormat="false" ht="15.75" hidden="false" customHeight="false" outlineLevel="0" collapsed="false">
      <c r="A89" s="263" t="str">
        <f aca="false">IF(AND(OR(SOURCE!A89="",ISBLANK(SOURCE!A89)),SOURCE!B89&gt;0),IF(ISBLANK(SOURCE!C89),"",SOURCE!C89),
IF(SOURCE!B89&lt;0,VLOOKUP(SOURCE!B89,lookups!A$1:B$25,2,0),
  IF(ISBLANK(SOURCE!B89),
    "",
    "/* "&amp;TEXT(SOURCE!B89,"???0")&amp;" *"&amp;
      SOURCE!C89&amp;", "&amp; IF(lookups!$E$2-LEN(SOURCE!C89) &gt;= 0, REPT(" ",lookups!$E$2-LEN(SOURCE!C89)), "")&amp;
      SOURCE!D89&amp;", "&amp; IF(lookups!$F$2-LEN(SOURCE!D89) &gt;= 0, REPT(" ",lookups!$F$2-LEN(SOURCE!D89)), "")&amp;
      SOURCE!E89&amp;", "&amp; IF(lookups!$G$2-LEN(SOURCE!E89) &gt;=0, REPT(" ",lookups!$G$2-LEN(SOURCE!E89)), "")&amp;
      SOURCE!F89&amp;", "&amp; IF(lookups!$H$2-LEN(SOURCE!F89) &gt;= 0, REPT(" ",lookups!$H$2-LEN(SOURCE!F89)+2), "")&amp;"("&amp;
      SUBSTITUTE(TEXT(SOURCE!G89,"??0"),"  ","")&amp;" &lt;&lt; TAM_MAX_BITS) |"&amp; IF(lookups!$I$2-3 &gt;= 0, REPT(" ",MAX(1,lookups!$I$2-5+4+1-1-LEN(  IF(ISTEXT(SOURCE!H89),SOURCE!H89,  SUBSTITUTE(SUBSTITUTE(TEXT(SOURCE!H89,"????0"),"  ","")," ",""))   ))), "")&amp;
       IF(ISTEXT(SOURCE!H89),SOURCE!H89, SUBSTITUTE(SUBSTITUTE(TEXT(SOURCE!H89,"????0"),"  ","")," ",""))   &amp;","&amp; IF(lookups!$J$2-3 &gt;= 0, REPT(" ",lookups!$J$2-3-5), "")&amp;
      SOURCE!I89&amp;
" | "&amp; IF(lookups!$K$2-LEN(SOURCE!I89) &gt;= 0, REPT(" ",lookups!$K$2-LEN(SOURCE!I89)), "")&amp;
      SOURCE!J89&amp;      IF(lookups!$L$2-LEN(SOURCE!J89) &gt;= 0, REPT(" ",lookups!$L$2-LEN(SOURCE!J89)), "")&amp;
" | "&amp; IF(lookups!$K$2-LEN(SOURCE!I89) &gt;= 0, REPT(" ",lookups!$K$2-LEN(SOURCE!I89)), "")&amp;
      SOURCE!K89&amp;      IF(lookups!$L$2-LEN(SOURCE!K89) &gt;= 0, REPT(" ",lookups!$M$2-LEN(SOURCE!K89)), "")&amp;
" | "&amp; SOURCE!L89&amp;      IF(lookups!$O$2-LEN(SOURCE!L89) &gt;= 0, REPT(" ",lookups!$O$2-LEN(SOURCE!L89)), "")&amp;
" | "&amp; SOURCE!M89&amp;      IF(lookups!$P$2-LEN(SOURCE!M89) &gt;= 0, REPT(" ",lookups!$P$2-LEN(SOURCE!M89)), "")&amp;
      "},"&amp;IF(SOURCE!O89&lt;&gt;"",""&amp;SOURCE!O89,"")
 )
)
)</f>
        <v>/*   84 */  { fnArcsinh,                    NOPARAM,                     "arsinh",                                      "arsinh",                                      (0 &lt;&lt; TAM_MAX_BITS) |     0, CAT_FNCT | SLS_ENABLED   | US_ENABLED   | EIM_ENABLED  | PTP_NONE         },</v>
      </c>
    </row>
    <row r="90" customFormat="false" ht="15.75" hidden="false" customHeight="false" outlineLevel="0" collapsed="false">
      <c r="A90" s="263" t="str">
        <f aca="false">IF(AND(OR(SOURCE!A90="",ISBLANK(SOURCE!A90)),SOURCE!B90&gt;0),IF(ISBLANK(SOURCE!C90),"",SOURCE!C90),
IF(SOURCE!B90&lt;0,VLOOKUP(SOURCE!B90,lookups!A$1:B$25,2,0),
  IF(ISBLANK(SOURCE!B90),
    "",
    "/* "&amp;TEXT(SOURCE!B90,"???0")&amp;" *"&amp;
      SOURCE!C90&amp;", "&amp; IF(lookups!$E$2-LEN(SOURCE!C90) &gt;= 0, REPT(" ",lookups!$E$2-LEN(SOURCE!C90)), "")&amp;
      SOURCE!D90&amp;", "&amp; IF(lookups!$F$2-LEN(SOURCE!D90) &gt;= 0, REPT(" ",lookups!$F$2-LEN(SOURCE!D90)), "")&amp;
      SOURCE!E90&amp;", "&amp; IF(lookups!$G$2-LEN(SOURCE!E90) &gt;=0, REPT(" ",lookups!$G$2-LEN(SOURCE!E90)), "")&amp;
      SOURCE!F90&amp;", "&amp; IF(lookups!$H$2-LEN(SOURCE!F90) &gt;= 0, REPT(" ",lookups!$H$2-LEN(SOURCE!F90)+2), "")&amp;"("&amp;
      SUBSTITUTE(TEXT(SOURCE!G90,"??0"),"  ","")&amp;" &lt;&lt; TAM_MAX_BITS) |"&amp; IF(lookups!$I$2-3 &gt;= 0, REPT(" ",MAX(1,lookups!$I$2-5+4+1-1-LEN(  IF(ISTEXT(SOURCE!H90),SOURCE!H90,  SUBSTITUTE(SUBSTITUTE(TEXT(SOURCE!H90,"????0"),"  ","")," ",""))   ))), "")&amp;
       IF(ISTEXT(SOURCE!H90),SOURCE!H90, SUBSTITUTE(SUBSTITUTE(TEXT(SOURCE!H90,"????0"),"  ","")," ",""))   &amp;","&amp; IF(lookups!$J$2-3 &gt;= 0, REPT(" ",lookups!$J$2-3-5), "")&amp;
      SOURCE!I90&amp;
" | "&amp; IF(lookups!$K$2-LEN(SOURCE!I90) &gt;= 0, REPT(" ",lookups!$K$2-LEN(SOURCE!I90)), "")&amp;
      SOURCE!J90&amp;      IF(lookups!$L$2-LEN(SOURCE!J90) &gt;= 0, REPT(" ",lookups!$L$2-LEN(SOURCE!J90)), "")&amp;
" | "&amp; IF(lookups!$K$2-LEN(SOURCE!I90) &gt;= 0, REPT(" ",lookups!$K$2-LEN(SOURCE!I90)), "")&amp;
      SOURCE!K90&amp;      IF(lookups!$L$2-LEN(SOURCE!K90) &gt;= 0, REPT(" ",lookups!$M$2-LEN(SOURCE!K90)), "")&amp;
" | "&amp; SOURCE!L90&amp;      IF(lookups!$O$2-LEN(SOURCE!L90) &gt;= 0, REPT(" ",lookups!$O$2-LEN(SOURCE!L90)), "")&amp;
" | "&amp; SOURCE!M90&amp;      IF(lookups!$P$2-LEN(SOURCE!M90) &gt;= 0, REPT(" ",lookups!$P$2-LEN(SOURCE!M90)), "")&amp;
      "},"&amp;IF(SOURCE!O90&lt;&gt;"",""&amp;SOURCE!O90,"")
 )
)
)</f>
        <v>/*   85 */  { fnArctan,                     NOPARAM/*#JM#*/,             "ARCTAN",                                      "ATAN",                                        (0 &lt;&lt; TAM_MAX_BITS) |     0, CAT_FNCT | SLS_ENABLED   | US_ENABLED   | EIM_ENABLED  | PTP_NONE         },//JM</v>
      </c>
    </row>
    <row r="91" customFormat="false" ht="15.75" hidden="false" customHeight="false" outlineLevel="0" collapsed="false">
      <c r="A91" s="263" t="str">
        <f aca="false">IF(AND(OR(SOURCE!A91="",ISBLANK(SOURCE!A91)),SOURCE!B91&gt;0),IF(ISBLANK(SOURCE!C91),"",SOURCE!C91),
IF(SOURCE!B91&lt;0,VLOOKUP(SOURCE!B91,lookups!A$1:B$25,2,0),
  IF(ISBLANK(SOURCE!B91),
    "",
    "/* "&amp;TEXT(SOURCE!B91,"???0")&amp;" *"&amp;
      SOURCE!C91&amp;", "&amp; IF(lookups!$E$2-LEN(SOURCE!C91) &gt;= 0, REPT(" ",lookups!$E$2-LEN(SOURCE!C91)), "")&amp;
      SOURCE!D91&amp;", "&amp; IF(lookups!$F$2-LEN(SOURCE!D91) &gt;= 0, REPT(" ",lookups!$F$2-LEN(SOURCE!D91)), "")&amp;
      SOURCE!E91&amp;", "&amp; IF(lookups!$G$2-LEN(SOURCE!E91) &gt;=0, REPT(" ",lookups!$G$2-LEN(SOURCE!E91)), "")&amp;
      SOURCE!F91&amp;", "&amp; IF(lookups!$H$2-LEN(SOURCE!F91) &gt;= 0, REPT(" ",lookups!$H$2-LEN(SOURCE!F91)+2), "")&amp;"("&amp;
      SUBSTITUTE(TEXT(SOURCE!G91,"??0"),"  ","")&amp;" &lt;&lt; TAM_MAX_BITS) |"&amp; IF(lookups!$I$2-3 &gt;= 0, REPT(" ",MAX(1,lookups!$I$2-5+4+1-1-LEN(  IF(ISTEXT(SOURCE!H91),SOURCE!H91,  SUBSTITUTE(SUBSTITUTE(TEXT(SOURCE!H91,"????0"),"  ","")," ",""))   ))), "")&amp;
       IF(ISTEXT(SOURCE!H91),SOURCE!H91, SUBSTITUTE(SUBSTITUTE(TEXT(SOURCE!H91,"????0"),"  ","")," ",""))   &amp;","&amp; IF(lookups!$J$2-3 &gt;= 0, REPT(" ",lookups!$J$2-3-5), "")&amp;
      SOURCE!I91&amp;
" | "&amp; IF(lookups!$K$2-LEN(SOURCE!I91) &gt;= 0, REPT(" ",lookups!$K$2-LEN(SOURCE!I91)), "")&amp;
      SOURCE!J91&amp;      IF(lookups!$L$2-LEN(SOURCE!J91) &gt;= 0, REPT(" ",lookups!$L$2-LEN(SOURCE!J91)), "")&amp;
" | "&amp; IF(lookups!$K$2-LEN(SOURCE!I91) &gt;= 0, REPT(" ",lookups!$K$2-LEN(SOURCE!I91)), "")&amp;
      SOURCE!K91&amp;      IF(lookups!$L$2-LEN(SOURCE!K91) &gt;= 0, REPT(" ",lookups!$M$2-LEN(SOURCE!K91)), "")&amp;
" | "&amp; SOURCE!L91&amp;      IF(lookups!$O$2-LEN(SOURCE!L91) &gt;= 0, REPT(" ",lookups!$O$2-LEN(SOURCE!L91)), "")&amp;
" | "&amp; SOURCE!M91&amp;      IF(lookups!$P$2-LEN(SOURCE!M91) &gt;= 0, REPT(" ",lookups!$P$2-LEN(SOURCE!M91)), "")&amp;
      "},"&amp;IF(SOURCE!O91&lt;&gt;"",""&amp;SOURCE!O91,"")
 )
)
)</f>
        <v>/*   86 */  { fnArctanh,                    NOPARAM,                     "artanh",                                      "artanh",                                      (0 &lt;&lt; TAM_MAX_BITS) |     0, CAT_FNCT | SLS_ENABLED   | US_ENABLED   | EIM_ENABLED  | PTP_NONE         },</v>
      </c>
    </row>
    <row r="92" customFormat="false" ht="15.75" hidden="false" customHeight="false" outlineLevel="0" collapsed="false">
      <c r="A92" s="263" t="str">
        <f aca="false">IF(AND(OR(SOURCE!A92="",ISBLANK(SOURCE!A92)),SOURCE!B92&gt;0),IF(ISBLANK(SOURCE!C92),"",SOURCE!C92),
IF(SOURCE!B92&lt;0,VLOOKUP(SOURCE!B92,lookups!A$1:B$25,2,0),
  IF(ISBLANK(SOURCE!B92),
    "",
    "/* "&amp;TEXT(SOURCE!B92,"???0")&amp;" *"&amp;
      SOURCE!C92&amp;", "&amp; IF(lookups!$E$2-LEN(SOURCE!C92) &gt;= 0, REPT(" ",lookups!$E$2-LEN(SOURCE!C92)), "")&amp;
      SOURCE!D92&amp;", "&amp; IF(lookups!$F$2-LEN(SOURCE!D92) &gt;= 0, REPT(" ",lookups!$F$2-LEN(SOURCE!D92)), "")&amp;
      SOURCE!E92&amp;", "&amp; IF(lookups!$G$2-LEN(SOURCE!E92) &gt;=0, REPT(" ",lookups!$G$2-LEN(SOURCE!E92)), "")&amp;
      SOURCE!F92&amp;", "&amp; IF(lookups!$H$2-LEN(SOURCE!F92) &gt;= 0, REPT(" ",lookups!$H$2-LEN(SOURCE!F92)+2), "")&amp;"("&amp;
      SUBSTITUTE(TEXT(SOURCE!G92,"??0"),"  ","")&amp;" &lt;&lt; TAM_MAX_BITS) |"&amp; IF(lookups!$I$2-3 &gt;= 0, REPT(" ",MAX(1,lookups!$I$2-5+4+1-1-LEN(  IF(ISTEXT(SOURCE!H92),SOURCE!H92,  SUBSTITUTE(SUBSTITUTE(TEXT(SOURCE!H92,"????0"),"  ","")," ",""))   ))), "")&amp;
       IF(ISTEXT(SOURCE!H92),SOURCE!H92, SUBSTITUTE(SUBSTITUTE(TEXT(SOURCE!H92,"????0"),"  ","")," ",""))   &amp;","&amp; IF(lookups!$J$2-3 &gt;= 0, REPT(" ",lookups!$J$2-3-5), "")&amp;
      SOURCE!I92&amp;
" | "&amp; IF(lookups!$K$2-LEN(SOURCE!I92) &gt;= 0, REPT(" ",lookups!$K$2-LEN(SOURCE!I92)), "")&amp;
      SOURCE!J92&amp;      IF(lookups!$L$2-LEN(SOURCE!J92) &gt;= 0, REPT(" ",lookups!$L$2-LEN(SOURCE!J92)), "")&amp;
" | "&amp; IF(lookups!$K$2-LEN(SOURCE!I92) &gt;= 0, REPT(" ",lookups!$K$2-LEN(SOURCE!I92)), "")&amp;
      SOURCE!K92&amp;      IF(lookups!$L$2-LEN(SOURCE!K92) &gt;= 0, REPT(" ",lookups!$M$2-LEN(SOURCE!K92)), "")&amp;
" | "&amp; SOURCE!L92&amp;      IF(lookups!$O$2-LEN(SOURCE!L92) &gt;= 0, REPT(" ",lookups!$O$2-LEN(SOURCE!L92)), "")&amp;
" | "&amp; SOURCE!M92&amp;      IF(lookups!$P$2-LEN(SOURCE!M92) &gt;= 0, REPT(" ",lookups!$P$2-LEN(SOURCE!M92)), "")&amp;
      "},"&amp;IF(SOURCE!O92&lt;&gt;"",""&amp;SOURCE!O92,"")
 )
)
)</f>
        <v>/*   87 */  { fnCeil,                       NOPARAM,                     "ceil",                                        "ceil",                                        (0 &lt;&lt; TAM_MAX_BITS) |     0, CAT_FNCT | SLS_ENABLED   | US_ENABLED   | EIM_ENABLED  | PTP_NONE         },</v>
      </c>
    </row>
    <row r="93" customFormat="false" ht="15.75" hidden="false" customHeight="false" outlineLevel="0" collapsed="false">
      <c r="A93" s="263" t="str">
        <f aca="false">IF(AND(OR(SOURCE!A93="",ISBLANK(SOURCE!A93)),SOURCE!B93&gt;0),IF(ISBLANK(SOURCE!C93),"",SOURCE!C93),
IF(SOURCE!B93&lt;0,VLOOKUP(SOURCE!B93,lookups!A$1:B$25,2,0),
  IF(ISBLANK(SOURCE!B93),
    "",
    "/* "&amp;TEXT(SOURCE!B93,"???0")&amp;" *"&amp;
      SOURCE!C93&amp;", "&amp; IF(lookups!$E$2-LEN(SOURCE!C93) &gt;= 0, REPT(" ",lookups!$E$2-LEN(SOURCE!C93)), "")&amp;
      SOURCE!D93&amp;", "&amp; IF(lookups!$F$2-LEN(SOURCE!D93) &gt;= 0, REPT(" ",lookups!$F$2-LEN(SOURCE!D93)), "")&amp;
      SOURCE!E93&amp;", "&amp; IF(lookups!$G$2-LEN(SOURCE!E93) &gt;=0, REPT(" ",lookups!$G$2-LEN(SOURCE!E93)), "")&amp;
      SOURCE!F93&amp;", "&amp; IF(lookups!$H$2-LEN(SOURCE!F93) &gt;= 0, REPT(" ",lookups!$H$2-LEN(SOURCE!F93)+2), "")&amp;"("&amp;
      SUBSTITUTE(TEXT(SOURCE!G93,"??0"),"  ","")&amp;" &lt;&lt; TAM_MAX_BITS) |"&amp; IF(lookups!$I$2-3 &gt;= 0, REPT(" ",MAX(1,lookups!$I$2-5+4+1-1-LEN(  IF(ISTEXT(SOURCE!H93),SOURCE!H93,  SUBSTITUTE(SUBSTITUTE(TEXT(SOURCE!H93,"????0"),"  ","")," ",""))   ))), "")&amp;
       IF(ISTEXT(SOURCE!H93),SOURCE!H93, SUBSTITUTE(SUBSTITUTE(TEXT(SOURCE!H93,"????0"),"  ","")," ",""))   &amp;","&amp; IF(lookups!$J$2-3 &gt;= 0, REPT(" ",lookups!$J$2-3-5), "")&amp;
      SOURCE!I93&amp;
" | "&amp; IF(lookups!$K$2-LEN(SOURCE!I93) &gt;= 0, REPT(" ",lookups!$K$2-LEN(SOURCE!I93)), "")&amp;
      SOURCE!J93&amp;      IF(lookups!$L$2-LEN(SOURCE!J93) &gt;= 0, REPT(" ",lookups!$L$2-LEN(SOURCE!J93)), "")&amp;
" | "&amp; IF(lookups!$K$2-LEN(SOURCE!I93) &gt;= 0, REPT(" ",lookups!$K$2-LEN(SOURCE!I93)), "")&amp;
      SOURCE!K93&amp;      IF(lookups!$L$2-LEN(SOURCE!K93) &gt;= 0, REPT(" ",lookups!$M$2-LEN(SOURCE!K93)), "")&amp;
" | "&amp; SOURCE!L93&amp;      IF(lookups!$O$2-LEN(SOURCE!L93) &gt;= 0, REPT(" ",lookups!$O$2-LEN(SOURCE!L93)), "")&amp;
" | "&amp; SOURCE!M93&amp;      IF(lookups!$P$2-LEN(SOURCE!M93) &gt;= 0, REPT(" ",lookups!$P$2-LEN(SOURCE!M93)), "")&amp;
      "},"&amp;IF(SOURCE!O93&lt;&gt;"",""&amp;SOURCE!O93,"")
 )
)
)</f>
        <v>/*   88 */  { fnFloor,                      NOPARAM,                     "floor",                                       "floor",                                       (0 &lt;&lt; TAM_MAX_BITS) |     0, CAT_FNCT | SLS_ENABLED   | US_ENABLED   | EIM_ENABLED  | PTP_NONE         },</v>
      </c>
    </row>
    <row r="94" customFormat="false" ht="15.75" hidden="false" customHeight="false" outlineLevel="0" collapsed="false">
      <c r="A94" s="263" t="str">
        <f aca="false">IF(AND(OR(SOURCE!A94="",ISBLANK(SOURCE!A94)),SOURCE!B94&gt;0),IF(ISBLANK(SOURCE!C94),"",SOURCE!C94),
IF(SOURCE!B94&lt;0,VLOOKUP(SOURCE!B94,lookups!A$1:B$25,2,0),
  IF(ISBLANK(SOURCE!B94),
    "",
    "/* "&amp;TEXT(SOURCE!B94,"???0")&amp;" *"&amp;
      SOURCE!C94&amp;", "&amp; IF(lookups!$E$2-LEN(SOURCE!C94) &gt;= 0, REPT(" ",lookups!$E$2-LEN(SOURCE!C94)), "")&amp;
      SOURCE!D94&amp;", "&amp; IF(lookups!$F$2-LEN(SOURCE!D94) &gt;= 0, REPT(" ",lookups!$F$2-LEN(SOURCE!D94)), "")&amp;
      SOURCE!E94&amp;", "&amp; IF(lookups!$G$2-LEN(SOURCE!E94) &gt;=0, REPT(" ",lookups!$G$2-LEN(SOURCE!E94)), "")&amp;
      SOURCE!F94&amp;", "&amp; IF(lookups!$H$2-LEN(SOURCE!F94) &gt;= 0, REPT(" ",lookups!$H$2-LEN(SOURCE!F94)+2), "")&amp;"("&amp;
      SUBSTITUTE(TEXT(SOURCE!G94,"??0"),"  ","")&amp;" &lt;&lt; TAM_MAX_BITS) |"&amp; IF(lookups!$I$2-3 &gt;= 0, REPT(" ",MAX(1,lookups!$I$2-5+4+1-1-LEN(  IF(ISTEXT(SOURCE!H94),SOURCE!H94,  SUBSTITUTE(SUBSTITUTE(TEXT(SOURCE!H94,"????0"),"  ","")," ",""))   ))), "")&amp;
       IF(ISTEXT(SOURCE!H94),SOURCE!H94, SUBSTITUTE(SUBSTITUTE(TEXT(SOURCE!H94,"????0"),"  ","")," ",""))   &amp;","&amp; IF(lookups!$J$2-3 &gt;= 0, REPT(" ",lookups!$J$2-3-5), "")&amp;
      SOURCE!I94&amp;
" | "&amp; IF(lookups!$K$2-LEN(SOURCE!I94) &gt;= 0, REPT(" ",lookups!$K$2-LEN(SOURCE!I94)), "")&amp;
      SOURCE!J94&amp;      IF(lookups!$L$2-LEN(SOURCE!J94) &gt;= 0, REPT(" ",lookups!$L$2-LEN(SOURCE!J94)), "")&amp;
" | "&amp; IF(lookups!$K$2-LEN(SOURCE!I94) &gt;= 0, REPT(" ",lookups!$K$2-LEN(SOURCE!I94)), "")&amp;
      SOURCE!K94&amp;      IF(lookups!$L$2-LEN(SOURCE!K94) &gt;= 0, REPT(" ",lookups!$M$2-LEN(SOURCE!K94)), "")&amp;
" | "&amp; SOURCE!L94&amp;      IF(lookups!$O$2-LEN(SOURCE!L94) &gt;= 0, REPT(" ",lookups!$O$2-LEN(SOURCE!L94)), "")&amp;
" | "&amp; SOURCE!M94&amp;      IF(lookups!$P$2-LEN(SOURCE!M94) &gt;= 0, REPT(" ",lookups!$P$2-LEN(SOURCE!M94)), "")&amp;
      "},"&amp;IF(SOURCE!O94&lt;&gt;"",""&amp;SOURCE!O94,"")
 )
)
)</f>
        <v>/*   89 */  { fnGcd,                        NOPARAM,                     "GCD",                                         "GCD",                                         (0 &lt;&lt; TAM_MAX_BITS) |     0, CAT_FNCT | SLS_ENABLED   | US_ENABLED   | EIM_DISABLED | PTP_NONE         },</v>
      </c>
    </row>
    <row r="95" customFormat="false" ht="15.75" hidden="false" customHeight="false" outlineLevel="0" collapsed="false">
      <c r="A95" s="263" t="str">
        <f aca="false">IF(AND(OR(SOURCE!A95="",ISBLANK(SOURCE!A95)),SOURCE!B95&gt;0),IF(ISBLANK(SOURCE!C95),"",SOURCE!C95),
IF(SOURCE!B95&lt;0,VLOOKUP(SOURCE!B95,lookups!A$1:B$25,2,0),
  IF(ISBLANK(SOURCE!B95),
    "",
    "/* "&amp;TEXT(SOURCE!B95,"???0")&amp;" *"&amp;
      SOURCE!C95&amp;", "&amp; IF(lookups!$E$2-LEN(SOURCE!C95) &gt;= 0, REPT(" ",lookups!$E$2-LEN(SOURCE!C95)), "")&amp;
      SOURCE!D95&amp;", "&amp; IF(lookups!$F$2-LEN(SOURCE!D95) &gt;= 0, REPT(" ",lookups!$F$2-LEN(SOURCE!D95)), "")&amp;
      SOURCE!E95&amp;", "&amp; IF(lookups!$G$2-LEN(SOURCE!E95) &gt;=0, REPT(" ",lookups!$G$2-LEN(SOURCE!E95)), "")&amp;
      SOURCE!F95&amp;", "&amp; IF(lookups!$H$2-LEN(SOURCE!F95) &gt;= 0, REPT(" ",lookups!$H$2-LEN(SOURCE!F95)+2), "")&amp;"("&amp;
      SUBSTITUTE(TEXT(SOURCE!G95,"??0"),"  ","")&amp;" &lt;&lt; TAM_MAX_BITS) |"&amp; IF(lookups!$I$2-3 &gt;= 0, REPT(" ",MAX(1,lookups!$I$2-5+4+1-1-LEN(  IF(ISTEXT(SOURCE!H95),SOURCE!H95,  SUBSTITUTE(SUBSTITUTE(TEXT(SOURCE!H95,"????0"),"  ","")," ",""))   ))), "")&amp;
       IF(ISTEXT(SOURCE!H95),SOURCE!H95, SUBSTITUTE(SUBSTITUTE(TEXT(SOURCE!H95,"????0"),"  ","")," ",""))   &amp;","&amp; IF(lookups!$J$2-3 &gt;= 0, REPT(" ",lookups!$J$2-3-5), "")&amp;
      SOURCE!I95&amp;
" | "&amp; IF(lookups!$K$2-LEN(SOURCE!I95) &gt;= 0, REPT(" ",lookups!$K$2-LEN(SOURCE!I95)), "")&amp;
      SOURCE!J95&amp;      IF(lookups!$L$2-LEN(SOURCE!J95) &gt;= 0, REPT(" ",lookups!$L$2-LEN(SOURCE!J95)), "")&amp;
" | "&amp; IF(lookups!$K$2-LEN(SOURCE!I95) &gt;= 0, REPT(" ",lookups!$K$2-LEN(SOURCE!I95)), "")&amp;
      SOURCE!K95&amp;      IF(lookups!$L$2-LEN(SOURCE!K95) &gt;= 0, REPT(" ",lookups!$M$2-LEN(SOURCE!K95)), "")&amp;
" | "&amp; SOURCE!L95&amp;      IF(lookups!$O$2-LEN(SOURCE!L95) &gt;= 0, REPT(" ",lookups!$O$2-LEN(SOURCE!L95)), "")&amp;
" | "&amp; SOURCE!M95&amp;      IF(lookups!$P$2-LEN(SOURCE!M95) &gt;= 0, REPT(" ",lookups!$P$2-LEN(SOURCE!M95)), "")&amp;
      "},"&amp;IF(SOURCE!O95&lt;&gt;"",""&amp;SOURCE!O95,"")
 )
)
)</f>
        <v>/*   90 */  { fnLcm,                        NOPARAM,                     "LCM",                                         "LCM",                                         (0 &lt;&lt; TAM_MAX_BITS) |     0, CAT_FNCT | SLS_ENABLED   | US_ENABLED   | EIM_DISABLED | PTP_NONE         },</v>
      </c>
    </row>
    <row r="96" customFormat="false" ht="15.75" hidden="false" customHeight="false" outlineLevel="0" collapsed="false">
      <c r="A96" s="263" t="str">
        <f aca="false">IF(AND(OR(SOURCE!A96="",ISBLANK(SOURCE!A96)),SOURCE!B96&gt;0),IF(ISBLANK(SOURCE!C96),"",SOURCE!C96),
IF(SOURCE!B96&lt;0,VLOOKUP(SOURCE!B96,lookups!A$1:B$25,2,0),
  IF(ISBLANK(SOURCE!B96),
    "",
    "/* "&amp;TEXT(SOURCE!B96,"???0")&amp;" *"&amp;
      SOURCE!C96&amp;", "&amp; IF(lookups!$E$2-LEN(SOURCE!C96) &gt;= 0, REPT(" ",lookups!$E$2-LEN(SOURCE!C96)), "")&amp;
      SOURCE!D96&amp;", "&amp; IF(lookups!$F$2-LEN(SOURCE!D96) &gt;= 0, REPT(" ",lookups!$F$2-LEN(SOURCE!D96)), "")&amp;
      SOURCE!E96&amp;", "&amp; IF(lookups!$G$2-LEN(SOURCE!E96) &gt;=0, REPT(" ",lookups!$G$2-LEN(SOURCE!E96)), "")&amp;
      SOURCE!F96&amp;", "&amp; IF(lookups!$H$2-LEN(SOURCE!F96) &gt;= 0, REPT(" ",lookups!$H$2-LEN(SOURCE!F96)+2), "")&amp;"("&amp;
      SUBSTITUTE(TEXT(SOURCE!G96,"??0"),"  ","")&amp;" &lt;&lt; TAM_MAX_BITS) |"&amp; IF(lookups!$I$2-3 &gt;= 0, REPT(" ",MAX(1,lookups!$I$2-5+4+1-1-LEN(  IF(ISTEXT(SOURCE!H96),SOURCE!H96,  SUBSTITUTE(SUBSTITUTE(TEXT(SOURCE!H96,"????0"),"  ","")," ",""))   ))), "")&amp;
       IF(ISTEXT(SOURCE!H96),SOURCE!H96, SUBSTITUTE(SUBSTITUTE(TEXT(SOURCE!H96,"????0"),"  ","")," ",""))   &amp;","&amp; IF(lookups!$J$2-3 &gt;= 0, REPT(" ",lookups!$J$2-3-5), "")&amp;
      SOURCE!I96&amp;
" | "&amp; IF(lookups!$K$2-LEN(SOURCE!I96) &gt;= 0, REPT(" ",lookups!$K$2-LEN(SOURCE!I96)), "")&amp;
      SOURCE!J96&amp;      IF(lookups!$L$2-LEN(SOURCE!J96) &gt;= 0, REPT(" ",lookups!$L$2-LEN(SOURCE!J96)), "")&amp;
" | "&amp; IF(lookups!$K$2-LEN(SOURCE!I96) &gt;= 0, REPT(" ",lookups!$K$2-LEN(SOURCE!I96)), "")&amp;
      SOURCE!K96&amp;      IF(lookups!$L$2-LEN(SOURCE!K96) &gt;= 0, REPT(" ",lookups!$M$2-LEN(SOURCE!K96)), "")&amp;
" | "&amp; SOURCE!L96&amp;      IF(lookups!$O$2-LEN(SOURCE!L96) &gt;= 0, REPT(" ",lookups!$O$2-LEN(SOURCE!L96)), "")&amp;
" | "&amp; SOURCE!M96&amp;      IF(lookups!$P$2-LEN(SOURCE!M96) &gt;= 0, REPT(" ",lookups!$P$2-LEN(SOURCE!M96)), "")&amp;
      "},"&amp;IF(SOURCE!O96&lt;&gt;"",""&amp;SOURCE!O96,"")
 )
)
)</f>
        <v>/*   91 */  { fnDec,                        TM_REGISTER,                 "DECR",                                        "DECR",                                        (0 &lt;&lt; TAM_MAX_BITS) |    99, CAT_FNCT | SLS_ENABLED   | US_ENABLED   | EIM_DISABLED | PTP_REGISTER     },</v>
      </c>
    </row>
    <row r="97" customFormat="false" ht="15.75" hidden="false" customHeight="false" outlineLevel="0" collapsed="false">
      <c r="A97" s="263" t="str">
        <f aca="false">IF(AND(OR(SOURCE!A97="",ISBLANK(SOURCE!A97)),SOURCE!B97&gt;0),IF(ISBLANK(SOURCE!C97),"",SOURCE!C97),
IF(SOURCE!B97&lt;0,VLOOKUP(SOURCE!B97,lookups!A$1:B$25,2,0),
  IF(ISBLANK(SOURCE!B97),
    "",
    "/* "&amp;TEXT(SOURCE!B97,"???0")&amp;" *"&amp;
      SOURCE!C97&amp;", "&amp; IF(lookups!$E$2-LEN(SOURCE!C97) &gt;= 0, REPT(" ",lookups!$E$2-LEN(SOURCE!C97)), "")&amp;
      SOURCE!D97&amp;", "&amp; IF(lookups!$F$2-LEN(SOURCE!D97) &gt;= 0, REPT(" ",lookups!$F$2-LEN(SOURCE!D97)), "")&amp;
      SOURCE!E97&amp;", "&amp; IF(lookups!$G$2-LEN(SOURCE!E97) &gt;=0, REPT(" ",lookups!$G$2-LEN(SOURCE!E97)), "")&amp;
      SOURCE!F97&amp;", "&amp; IF(lookups!$H$2-LEN(SOURCE!F97) &gt;= 0, REPT(" ",lookups!$H$2-LEN(SOURCE!F97)+2), "")&amp;"("&amp;
      SUBSTITUTE(TEXT(SOURCE!G97,"??0"),"  ","")&amp;" &lt;&lt; TAM_MAX_BITS) |"&amp; IF(lookups!$I$2-3 &gt;= 0, REPT(" ",MAX(1,lookups!$I$2-5+4+1-1-LEN(  IF(ISTEXT(SOURCE!H97),SOURCE!H97,  SUBSTITUTE(SUBSTITUTE(TEXT(SOURCE!H97,"????0"),"  ","")," ",""))   ))), "")&amp;
       IF(ISTEXT(SOURCE!H97),SOURCE!H97, SUBSTITUTE(SUBSTITUTE(TEXT(SOURCE!H97,"????0"),"  ","")," ",""))   &amp;","&amp; IF(lookups!$J$2-3 &gt;= 0, REPT(" ",lookups!$J$2-3-5), "")&amp;
      SOURCE!I97&amp;
" | "&amp; IF(lookups!$K$2-LEN(SOURCE!I97) &gt;= 0, REPT(" ",lookups!$K$2-LEN(SOURCE!I97)), "")&amp;
      SOURCE!J97&amp;      IF(lookups!$L$2-LEN(SOURCE!J97) &gt;= 0, REPT(" ",lookups!$L$2-LEN(SOURCE!J97)), "")&amp;
" | "&amp; IF(lookups!$K$2-LEN(SOURCE!I97) &gt;= 0, REPT(" ",lookups!$K$2-LEN(SOURCE!I97)), "")&amp;
      SOURCE!K97&amp;      IF(lookups!$L$2-LEN(SOURCE!K97) &gt;= 0, REPT(" ",lookups!$M$2-LEN(SOURCE!K97)), "")&amp;
" | "&amp; SOURCE!L97&amp;      IF(lookups!$O$2-LEN(SOURCE!L97) &gt;= 0, REPT(" ",lookups!$O$2-LEN(SOURCE!L97)), "")&amp;
" | "&amp; SOURCE!M97&amp;      IF(lookups!$P$2-LEN(SOURCE!M97) &gt;= 0, REPT(" ",lookups!$P$2-LEN(SOURCE!M97)), "")&amp;
      "},"&amp;IF(SOURCE!O97&lt;&gt;"",""&amp;SOURCE!O97,"")
 )
)
)</f>
        <v>/*   92 */  { fnInc,                        TM_REGISTER,                 "INCR",                                        "INCR",                                        (0 &lt;&lt; TAM_MAX_BITS) |    99, CAT_FNCT | SLS_ENABLED   | US_ENABLED   | EIM_DISABLED | PTP_REGISTER     },</v>
      </c>
    </row>
    <row r="98" customFormat="false" ht="15.75" hidden="false" customHeight="false" outlineLevel="0" collapsed="false">
      <c r="A98" s="263" t="str">
        <f aca="false">IF(AND(OR(SOURCE!A98="",ISBLANK(SOURCE!A98)),SOURCE!B98&gt;0),IF(ISBLANK(SOURCE!C98),"",SOURCE!C98),
IF(SOURCE!B98&lt;0,VLOOKUP(SOURCE!B98,lookups!A$1:B$25,2,0),
  IF(ISBLANK(SOURCE!B98),
    "",
    "/* "&amp;TEXT(SOURCE!B98,"???0")&amp;" *"&amp;
      SOURCE!C98&amp;", "&amp; IF(lookups!$E$2-LEN(SOURCE!C98) &gt;= 0, REPT(" ",lookups!$E$2-LEN(SOURCE!C98)), "")&amp;
      SOURCE!D98&amp;", "&amp; IF(lookups!$F$2-LEN(SOURCE!D98) &gt;= 0, REPT(" ",lookups!$F$2-LEN(SOURCE!D98)), "")&amp;
      SOURCE!E98&amp;", "&amp; IF(lookups!$G$2-LEN(SOURCE!E98) &gt;=0, REPT(" ",lookups!$G$2-LEN(SOURCE!E98)), "")&amp;
      SOURCE!F98&amp;", "&amp; IF(lookups!$H$2-LEN(SOURCE!F98) &gt;= 0, REPT(" ",lookups!$H$2-LEN(SOURCE!F98)+2), "")&amp;"("&amp;
      SUBSTITUTE(TEXT(SOURCE!G98,"??0"),"  ","")&amp;" &lt;&lt; TAM_MAX_BITS) |"&amp; IF(lookups!$I$2-3 &gt;= 0, REPT(" ",MAX(1,lookups!$I$2-5+4+1-1-LEN(  IF(ISTEXT(SOURCE!H98),SOURCE!H98,  SUBSTITUTE(SUBSTITUTE(TEXT(SOURCE!H98,"????0"),"  ","")," ",""))   ))), "")&amp;
       IF(ISTEXT(SOURCE!H98),SOURCE!H98, SUBSTITUTE(SUBSTITUTE(TEXT(SOURCE!H98,"????0"),"  ","")," ",""))   &amp;","&amp; IF(lookups!$J$2-3 &gt;= 0, REPT(" ",lookups!$J$2-3-5), "")&amp;
      SOURCE!I98&amp;
" | "&amp; IF(lookups!$K$2-LEN(SOURCE!I98) &gt;= 0, REPT(" ",lookups!$K$2-LEN(SOURCE!I98)), "")&amp;
      SOURCE!J98&amp;      IF(lookups!$L$2-LEN(SOURCE!J98) &gt;= 0, REPT(" ",lookups!$L$2-LEN(SOURCE!J98)), "")&amp;
" | "&amp; IF(lookups!$K$2-LEN(SOURCE!I98) &gt;= 0, REPT(" ",lookups!$K$2-LEN(SOURCE!I98)), "")&amp;
      SOURCE!K98&amp;      IF(lookups!$L$2-LEN(SOURCE!K98) &gt;= 0, REPT(" ",lookups!$M$2-LEN(SOURCE!K98)), "")&amp;
" | "&amp; SOURCE!L98&amp;      IF(lookups!$O$2-LEN(SOURCE!L98) &gt;= 0, REPT(" ",lookups!$O$2-LEN(SOURCE!L98)), "")&amp;
" | "&amp; SOURCE!M98&amp;      IF(lookups!$P$2-LEN(SOURCE!M98) &gt;= 0, REPT(" ",lookups!$P$2-LEN(SOURCE!M98)), "")&amp;
      "},"&amp;IF(SOURCE!O98&lt;&gt;"",""&amp;SOURCE!O98,"")
 )
)
)</f>
        <v>/*   93 */  { fnIp,                         NOPARAM,                     "IP",                                          "IP",                                          (0 &lt;&lt; TAM_MAX_BITS) |     0, CAT_FNCT | SLS_ENABLED   | US_ENABLED   | EIM_DISABLED | PTP_NONE         },</v>
      </c>
    </row>
    <row r="99" customFormat="false" ht="15.75" hidden="false" customHeight="false" outlineLevel="0" collapsed="false">
      <c r="A99" s="263" t="str">
        <f aca="false">IF(AND(OR(SOURCE!A99="",ISBLANK(SOURCE!A99)),SOURCE!B99&gt;0),IF(ISBLANK(SOURCE!C99),"",SOURCE!C99),
IF(SOURCE!B99&lt;0,VLOOKUP(SOURCE!B99,lookups!A$1:B$25,2,0),
  IF(ISBLANK(SOURCE!B99),
    "",
    "/* "&amp;TEXT(SOURCE!B99,"???0")&amp;" *"&amp;
      SOURCE!C99&amp;", "&amp; IF(lookups!$E$2-LEN(SOURCE!C99) &gt;= 0, REPT(" ",lookups!$E$2-LEN(SOURCE!C99)), "")&amp;
      SOURCE!D99&amp;", "&amp; IF(lookups!$F$2-LEN(SOURCE!D99) &gt;= 0, REPT(" ",lookups!$F$2-LEN(SOURCE!D99)), "")&amp;
      SOURCE!E99&amp;", "&amp; IF(lookups!$G$2-LEN(SOURCE!E99) &gt;=0, REPT(" ",lookups!$G$2-LEN(SOURCE!E99)), "")&amp;
      SOURCE!F99&amp;", "&amp; IF(lookups!$H$2-LEN(SOURCE!F99) &gt;= 0, REPT(" ",lookups!$H$2-LEN(SOURCE!F99)+2), "")&amp;"("&amp;
      SUBSTITUTE(TEXT(SOURCE!G99,"??0"),"  ","")&amp;" &lt;&lt; TAM_MAX_BITS) |"&amp; IF(lookups!$I$2-3 &gt;= 0, REPT(" ",MAX(1,lookups!$I$2-5+4+1-1-LEN(  IF(ISTEXT(SOURCE!H99),SOURCE!H99,  SUBSTITUTE(SUBSTITUTE(TEXT(SOURCE!H99,"????0"),"  ","")," ",""))   ))), "")&amp;
       IF(ISTEXT(SOURCE!H99),SOURCE!H99, SUBSTITUTE(SUBSTITUTE(TEXT(SOURCE!H99,"????0"),"  ","")," ",""))   &amp;","&amp; IF(lookups!$J$2-3 &gt;= 0, REPT(" ",lookups!$J$2-3-5), "")&amp;
      SOURCE!I99&amp;
" | "&amp; IF(lookups!$K$2-LEN(SOURCE!I99) &gt;= 0, REPT(" ",lookups!$K$2-LEN(SOURCE!I99)), "")&amp;
      SOURCE!J99&amp;      IF(lookups!$L$2-LEN(SOURCE!J99) &gt;= 0, REPT(" ",lookups!$L$2-LEN(SOURCE!J99)), "")&amp;
" | "&amp; IF(lookups!$K$2-LEN(SOURCE!I99) &gt;= 0, REPT(" ",lookups!$K$2-LEN(SOURCE!I99)), "")&amp;
      SOURCE!K99&amp;      IF(lookups!$L$2-LEN(SOURCE!K99) &gt;= 0, REPT(" ",lookups!$M$2-LEN(SOURCE!K99)), "")&amp;
" | "&amp; SOURCE!L99&amp;      IF(lookups!$O$2-LEN(SOURCE!L99) &gt;= 0, REPT(" ",lookups!$O$2-LEN(SOURCE!L99)), "")&amp;
" | "&amp; SOURCE!M99&amp;      IF(lookups!$P$2-LEN(SOURCE!M99) &gt;= 0, REPT(" ",lookups!$P$2-LEN(SOURCE!M99)), "")&amp;
      "},"&amp;IF(SOURCE!O99&lt;&gt;"",""&amp;SOURCE!O99,"")
 )
)
)</f>
        <v>/*   94 */  { fnFp,                         NOPARAM,                     "FP",                                          "FP",                                          (0 &lt;&lt; TAM_MAX_BITS) |     0, CAT_FNCT | SLS_ENABLED   | US_ENABLED   | EIM_DISABLED | PTP_NONE         },</v>
      </c>
    </row>
    <row r="100" customFormat="false" ht="15.75" hidden="false" customHeight="false" outlineLevel="0" collapsed="false">
      <c r="A100" s="263" t="str">
        <f aca="false">IF(AND(OR(SOURCE!A100="",ISBLANK(SOURCE!A100)),SOURCE!B100&gt;0),IF(ISBLANK(SOURCE!C100),"",SOURCE!C100),
IF(SOURCE!B100&lt;0,VLOOKUP(SOURCE!B100,lookups!A$1:B$25,2,0),
  IF(ISBLANK(SOURCE!B100),
    "",
    "/* "&amp;TEXT(SOURCE!B100,"???0")&amp;" *"&amp;
      SOURCE!C100&amp;", "&amp; IF(lookups!$E$2-LEN(SOURCE!C100) &gt;= 0, REPT(" ",lookups!$E$2-LEN(SOURCE!C100)), "")&amp;
      SOURCE!D100&amp;", "&amp; IF(lookups!$F$2-LEN(SOURCE!D100) &gt;= 0, REPT(" ",lookups!$F$2-LEN(SOURCE!D100)), "")&amp;
      SOURCE!E100&amp;", "&amp; IF(lookups!$G$2-LEN(SOURCE!E100) &gt;=0, REPT(" ",lookups!$G$2-LEN(SOURCE!E100)), "")&amp;
      SOURCE!F100&amp;", "&amp; IF(lookups!$H$2-LEN(SOURCE!F100) &gt;= 0, REPT(" ",lookups!$H$2-LEN(SOURCE!F100)+2), "")&amp;"("&amp;
      SUBSTITUTE(TEXT(SOURCE!G100,"??0"),"  ","")&amp;" &lt;&lt; TAM_MAX_BITS) |"&amp; IF(lookups!$I$2-3 &gt;= 0, REPT(" ",MAX(1,lookups!$I$2-5+4+1-1-LEN(  IF(ISTEXT(SOURCE!H100),SOURCE!H100,  SUBSTITUTE(SUBSTITUTE(TEXT(SOURCE!H100,"????0"),"  ","")," ",""))   ))), "")&amp;
       IF(ISTEXT(SOURCE!H100),SOURCE!H100, SUBSTITUTE(SUBSTITUTE(TEXT(SOURCE!H100,"????0"),"  ","")," ",""))   &amp;","&amp; IF(lookups!$J$2-3 &gt;= 0, REPT(" ",lookups!$J$2-3-5), "")&amp;
      SOURCE!I100&amp;
" | "&amp; IF(lookups!$K$2-LEN(SOURCE!I100) &gt;= 0, REPT(" ",lookups!$K$2-LEN(SOURCE!I100)), "")&amp;
      SOURCE!J100&amp;      IF(lookups!$L$2-LEN(SOURCE!J100) &gt;= 0, REPT(" ",lookups!$L$2-LEN(SOURCE!J100)), "")&amp;
" | "&amp; IF(lookups!$K$2-LEN(SOURCE!I100) &gt;= 0, REPT(" ",lookups!$K$2-LEN(SOURCE!I100)), "")&amp;
      SOURCE!K100&amp;      IF(lookups!$L$2-LEN(SOURCE!K100) &gt;= 0, REPT(" ",lookups!$M$2-LEN(SOURCE!K100)), "")&amp;
" | "&amp; SOURCE!L100&amp;      IF(lookups!$O$2-LEN(SOURCE!L100) &gt;= 0, REPT(" ",lookups!$O$2-LEN(SOURCE!L100)), "")&amp;
" | "&amp; SOURCE!M100&amp;      IF(lookups!$P$2-LEN(SOURCE!M100) &gt;= 0, REPT(" ",lookups!$P$2-LEN(SOURCE!M100)), "")&amp;
      "},"&amp;IF(SOURCE!O100&lt;&gt;"",""&amp;SOURCE!O100,"")
 )
)
)</f>
        <v>/*   95 */  { fnAdd,                        ITM_ADD,                     "+",                                           "+",                                           (0 &lt;&lt; TAM_MAX_BITS) |     0, CAT_FNCT | SLS_ENABLED   | US_ENABLED   | EIM_DISABLED | PTP_NONE         },</v>
      </c>
    </row>
    <row r="101" customFormat="false" ht="15.75" hidden="false" customHeight="false" outlineLevel="0" collapsed="false">
      <c r="A101" s="263" t="str">
        <f aca="false">IF(AND(OR(SOURCE!A101="",ISBLANK(SOURCE!A101)),SOURCE!B101&gt;0),IF(ISBLANK(SOURCE!C101),"",SOURCE!C101),
IF(SOURCE!B101&lt;0,VLOOKUP(SOURCE!B101,lookups!A$1:B$25,2,0),
  IF(ISBLANK(SOURCE!B101),
    "",
    "/* "&amp;TEXT(SOURCE!B101,"???0")&amp;" *"&amp;
      SOURCE!C101&amp;", "&amp; IF(lookups!$E$2-LEN(SOURCE!C101) &gt;= 0, REPT(" ",lookups!$E$2-LEN(SOURCE!C101)), "")&amp;
      SOURCE!D101&amp;", "&amp; IF(lookups!$F$2-LEN(SOURCE!D101) &gt;= 0, REPT(" ",lookups!$F$2-LEN(SOURCE!D101)), "")&amp;
      SOURCE!E101&amp;", "&amp; IF(lookups!$G$2-LEN(SOURCE!E101) &gt;=0, REPT(" ",lookups!$G$2-LEN(SOURCE!E101)), "")&amp;
      SOURCE!F101&amp;", "&amp; IF(lookups!$H$2-LEN(SOURCE!F101) &gt;= 0, REPT(" ",lookups!$H$2-LEN(SOURCE!F101)+2), "")&amp;"("&amp;
      SUBSTITUTE(TEXT(SOURCE!G101,"??0"),"  ","")&amp;" &lt;&lt; TAM_MAX_BITS) |"&amp; IF(lookups!$I$2-3 &gt;= 0, REPT(" ",MAX(1,lookups!$I$2-5+4+1-1-LEN(  IF(ISTEXT(SOURCE!H101),SOURCE!H101,  SUBSTITUTE(SUBSTITUTE(TEXT(SOURCE!H101,"????0"),"  ","")," ",""))   ))), "")&amp;
       IF(ISTEXT(SOURCE!H101),SOURCE!H101, SUBSTITUTE(SUBSTITUTE(TEXT(SOURCE!H101,"????0"),"  ","")," ",""))   &amp;","&amp; IF(lookups!$J$2-3 &gt;= 0, REPT(" ",lookups!$J$2-3-5), "")&amp;
      SOURCE!I101&amp;
" | "&amp; IF(lookups!$K$2-LEN(SOURCE!I101) &gt;= 0, REPT(" ",lookups!$K$2-LEN(SOURCE!I101)), "")&amp;
      SOURCE!J101&amp;      IF(lookups!$L$2-LEN(SOURCE!J101) &gt;= 0, REPT(" ",lookups!$L$2-LEN(SOURCE!J101)), "")&amp;
" | "&amp; IF(lookups!$K$2-LEN(SOURCE!I101) &gt;= 0, REPT(" ",lookups!$K$2-LEN(SOURCE!I101)), "")&amp;
      SOURCE!K101&amp;      IF(lookups!$L$2-LEN(SOURCE!K101) &gt;= 0, REPT(" ",lookups!$M$2-LEN(SOURCE!K101)), "")&amp;
" | "&amp; SOURCE!L101&amp;      IF(lookups!$O$2-LEN(SOURCE!L101) &gt;= 0, REPT(" ",lookups!$O$2-LEN(SOURCE!L101)), "")&amp;
" | "&amp; SOURCE!M101&amp;      IF(lookups!$P$2-LEN(SOURCE!M101) &gt;= 0, REPT(" ",lookups!$P$2-LEN(SOURCE!M101)), "")&amp;
      "},"&amp;IF(SOURCE!O101&lt;&gt;"",""&amp;SOURCE!O101,"")
 )
)
)</f>
        <v>/*   96 */  { fnSubtract,                   ITM_SUB,                     "-",                                           "-",                                           (0 &lt;&lt; TAM_MAX_BITS) |     0, CAT_FNCT | SLS_ENABLED   | US_ENABLED   | EIM_DISABLED | PTP_NONE         },</v>
      </c>
    </row>
    <row r="102" customFormat="false" ht="15.75" hidden="false" customHeight="false" outlineLevel="0" collapsed="false">
      <c r="A102" s="263" t="str">
        <f aca="false">IF(AND(OR(SOURCE!A102="",ISBLANK(SOURCE!A102)),SOURCE!B102&gt;0),IF(ISBLANK(SOURCE!C102),"",SOURCE!C102),
IF(SOURCE!B102&lt;0,VLOOKUP(SOURCE!B102,lookups!A$1:B$25,2,0),
  IF(ISBLANK(SOURCE!B102),
    "",
    "/* "&amp;TEXT(SOURCE!B102,"???0")&amp;" *"&amp;
      SOURCE!C102&amp;", "&amp; IF(lookups!$E$2-LEN(SOURCE!C102) &gt;= 0, REPT(" ",lookups!$E$2-LEN(SOURCE!C102)), "")&amp;
      SOURCE!D102&amp;", "&amp; IF(lookups!$F$2-LEN(SOURCE!D102) &gt;= 0, REPT(" ",lookups!$F$2-LEN(SOURCE!D102)), "")&amp;
      SOURCE!E102&amp;", "&amp; IF(lookups!$G$2-LEN(SOURCE!E102) &gt;=0, REPT(" ",lookups!$G$2-LEN(SOURCE!E102)), "")&amp;
      SOURCE!F102&amp;", "&amp; IF(lookups!$H$2-LEN(SOURCE!F102) &gt;= 0, REPT(" ",lookups!$H$2-LEN(SOURCE!F102)+2), "")&amp;"("&amp;
      SUBSTITUTE(TEXT(SOURCE!G102,"??0"),"  ","")&amp;" &lt;&lt; TAM_MAX_BITS) |"&amp; IF(lookups!$I$2-3 &gt;= 0, REPT(" ",MAX(1,lookups!$I$2-5+4+1-1-LEN(  IF(ISTEXT(SOURCE!H102),SOURCE!H102,  SUBSTITUTE(SUBSTITUTE(TEXT(SOURCE!H102,"????0"),"  ","")," ",""))   ))), "")&amp;
       IF(ISTEXT(SOURCE!H102),SOURCE!H102, SUBSTITUTE(SUBSTITUTE(TEXT(SOURCE!H102,"????0"),"  ","")," ",""))   &amp;","&amp; IF(lookups!$J$2-3 &gt;= 0, REPT(" ",lookups!$J$2-3-5), "")&amp;
      SOURCE!I102&amp;
" | "&amp; IF(lookups!$K$2-LEN(SOURCE!I102) &gt;= 0, REPT(" ",lookups!$K$2-LEN(SOURCE!I102)), "")&amp;
      SOURCE!J102&amp;      IF(lookups!$L$2-LEN(SOURCE!J102) &gt;= 0, REPT(" ",lookups!$L$2-LEN(SOURCE!J102)), "")&amp;
" | "&amp; IF(lookups!$K$2-LEN(SOURCE!I102) &gt;= 0, REPT(" ",lookups!$K$2-LEN(SOURCE!I102)), "")&amp;
      SOURCE!K102&amp;      IF(lookups!$L$2-LEN(SOURCE!K102) &gt;= 0, REPT(" ",lookups!$M$2-LEN(SOURCE!K102)), "")&amp;
" | "&amp; SOURCE!L102&amp;      IF(lookups!$O$2-LEN(SOURCE!L102) &gt;= 0, REPT(" ",lookups!$O$2-LEN(SOURCE!L102)), "")&amp;
" | "&amp; SOURCE!M102&amp;      IF(lookups!$P$2-LEN(SOURCE!M102) &gt;= 0, REPT(" ",lookups!$P$2-LEN(SOURCE!M102)), "")&amp;
      "},"&amp;IF(SOURCE!O102&lt;&gt;"",""&amp;SOURCE!O102,"")
 )
)
)</f>
        <v>/*   97 */  { fnChangeSign,                 ITM_CHS/*#JM#*/,             "CHS",                                         "CHS",                                         (0 &lt;&lt; TAM_MAX_BITS) |     0, CAT_FNCT | SLS_ENABLED   | US_ENABLED   | EIM_DISABLED | PTP_NONE         },//JM Change +/- to CHS</v>
      </c>
    </row>
    <row r="103" customFormat="false" ht="15.75" hidden="false" customHeight="false" outlineLevel="0" collapsed="false">
      <c r="A103" s="263" t="str">
        <f aca="false">IF(AND(OR(SOURCE!A103="",ISBLANK(SOURCE!A103)),SOURCE!B103&gt;0),IF(ISBLANK(SOURCE!C103),"",SOURCE!C103),
IF(SOURCE!B103&lt;0,VLOOKUP(SOURCE!B103,lookups!A$1:B$25,2,0),
  IF(ISBLANK(SOURCE!B103),
    "",
    "/* "&amp;TEXT(SOURCE!B103,"???0")&amp;" *"&amp;
      SOURCE!C103&amp;", "&amp; IF(lookups!$E$2-LEN(SOURCE!C103) &gt;= 0, REPT(" ",lookups!$E$2-LEN(SOURCE!C103)), "")&amp;
      SOURCE!D103&amp;", "&amp; IF(lookups!$F$2-LEN(SOURCE!D103) &gt;= 0, REPT(" ",lookups!$F$2-LEN(SOURCE!D103)), "")&amp;
      SOURCE!E103&amp;", "&amp; IF(lookups!$G$2-LEN(SOURCE!E103) &gt;=0, REPT(" ",lookups!$G$2-LEN(SOURCE!E103)), "")&amp;
      SOURCE!F103&amp;", "&amp; IF(lookups!$H$2-LEN(SOURCE!F103) &gt;= 0, REPT(" ",lookups!$H$2-LEN(SOURCE!F103)+2), "")&amp;"("&amp;
      SUBSTITUTE(TEXT(SOURCE!G103,"??0"),"  ","")&amp;" &lt;&lt; TAM_MAX_BITS) |"&amp; IF(lookups!$I$2-3 &gt;= 0, REPT(" ",MAX(1,lookups!$I$2-5+4+1-1-LEN(  IF(ISTEXT(SOURCE!H103),SOURCE!H103,  SUBSTITUTE(SUBSTITUTE(TEXT(SOURCE!H103,"????0"),"  ","")," ",""))   ))), "")&amp;
       IF(ISTEXT(SOURCE!H103),SOURCE!H103, SUBSTITUTE(SUBSTITUTE(TEXT(SOURCE!H103,"????0"),"  ","")," ",""))   &amp;","&amp; IF(lookups!$J$2-3 &gt;= 0, REPT(" ",lookups!$J$2-3-5), "")&amp;
      SOURCE!I103&amp;
" | "&amp; IF(lookups!$K$2-LEN(SOURCE!I103) &gt;= 0, REPT(" ",lookups!$K$2-LEN(SOURCE!I103)), "")&amp;
      SOURCE!J103&amp;      IF(lookups!$L$2-LEN(SOURCE!J103) &gt;= 0, REPT(" ",lookups!$L$2-LEN(SOURCE!J103)), "")&amp;
" | "&amp; IF(lookups!$K$2-LEN(SOURCE!I103) &gt;= 0, REPT(" ",lookups!$K$2-LEN(SOURCE!I103)), "")&amp;
      SOURCE!K103&amp;      IF(lookups!$L$2-LEN(SOURCE!K103) &gt;= 0, REPT(" ",lookups!$M$2-LEN(SOURCE!K103)), "")&amp;
" | "&amp; SOURCE!L103&amp;      IF(lookups!$O$2-LEN(SOURCE!L103) &gt;= 0, REPT(" ",lookups!$O$2-LEN(SOURCE!L103)), "")&amp;
" | "&amp; SOURCE!M103&amp;      IF(lookups!$P$2-LEN(SOURCE!M103) &gt;= 0, REPT(" ",lookups!$P$2-LEN(SOURCE!M103)), "")&amp;
      "},"&amp;IF(SOURCE!O103&lt;&gt;"",""&amp;SOURCE!O103,"")
 )
)
)</f>
        <v>/*   98 */  { fnMultiply,                   ITM_MULT,                    STD_CROSS,                                     STD_CROSS,                                     (0 &lt;&lt; TAM_MAX_BITS) |     0, CAT_FNCT | SLS_ENABLED   | US_ENABLED   | EIM_DISABLED | PTP_NONE         },</v>
      </c>
    </row>
    <row r="104" customFormat="false" ht="15.75" hidden="false" customHeight="false" outlineLevel="0" collapsed="false">
      <c r="A104" s="263" t="str">
        <f aca="false">IF(AND(OR(SOURCE!A104="",ISBLANK(SOURCE!A104)),SOURCE!B104&gt;0),IF(ISBLANK(SOURCE!C104),"",SOURCE!C104),
IF(SOURCE!B104&lt;0,VLOOKUP(SOURCE!B104,lookups!A$1:B$25,2,0),
  IF(ISBLANK(SOURCE!B104),
    "",
    "/* "&amp;TEXT(SOURCE!B104,"???0")&amp;" *"&amp;
      SOURCE!C104&amp;", "&amp; IF(lookups!$E$2-LEN(SOURCE!C104) &gt;= 0, REPT(" ",lookups!$E$2-LEN(SOURCE!C104)), "")&amp;
      SOURCE!D104&amp;", "&amp; IF(lookups!$F$2-LEN(SOURCE!D104) &gt;= 0, REPT(" ",lookups!$F$2-LEN(SOURCE!D104)), "")&amp;
      SOURCE!E104&amp;", "&amp; IF(lookups!$G$2-LEN(SOURCE!E104) &gt;=0, REPT(" ",lookups!$G$2-LEN(SOURCE!E104)), "")&amp;
      SOURCE!F104&amp;", "&amp; IF(lookups!$H$2-LEN(SOURCE!F104) &gt;= 0, REPT(" ",lookups!$H$2-LEN(SOURCE!F104)+2), "")&amp;"("&amp;
      SUBSTITUTE(TEXT(SOURCE!G104,"??0"),"  ","")&amp;" &lt;&lt; TAM_MAX_BITS) |"&amp; IF(lookups!$I$2-3 &gt;= 0, REPT(" ",MAX(1,lookups!$I$2-5+4+1-1-LEN(  IF(ISTEXT(SOURCE!H104),SOURCE!H104,  SUBSTITUTE(SUBSTITUTE(TEXT(SOURCE!H104,"????0"),"  ","")," ",""))   ))), "")&amp;
       IF(ISTEXT(SOURCE!H104),SOURCE!H104, SUBSTITUTE(SUBSTITUTE(TEXT(SOURCE!H104,"????0"),"  ","")," ",""))   &amp;","&amp; IF(lookups!$J$2-3 &gt;= 0, REPT(" ",lookups!$J$2-3-5), "")&amp;
      SOURCE!I104&amp;
" | "&amp; IF(lookups!$K$2-LEN(SOURCE!I104) &gt;= 0, REPT(" ",lookups!$K$2-LEN(SOURCE!I104)), "")&amp;
      SOURCE!J104&amp;      IF(lookups!$L$2-LEN(SOURCE!J104) &gt;= 0, REPT(" ",lookups!$L$2-LEN(SOURCE!J104)), "")&amp;
" | "&amp; IF(lookups!$K$2-LEN(SOURCE!I104) &gt;= 0, REPT(" ",lookups!$K$2-LEN(SOURCE!I104)), "")&amp;
      SOURCE!K104&amp;      IF(lookups!$L$2-LEN(SOURCE!K104) &gt;= 0, REPT(" ",lookups!$M$2-LEN(SOURCE!K104)), "")&amp;
" | "&amp; SOURCE!L104&amp;      IF(lookups!$O$2-LEN(SOURCE!L104) &gt;= 0, REPT(" ",lookups!$O$2-LEN(SOURCE!L104)), "")&amp;
" | "&amp; SOURCE!M104&amp;      IF(lookups!$P$2-LEN(SOURCE!M104) &gt;= 0, REPT(" ",lookups!$P$2-LEN(SOURCE!M104)), "")&amp;
      "},"&amp;IF(SOURCE!O104&lt;&gt;"",""&amp;SOURCE!O104,"")
 )
)
)</f>
        <v>/*   99 */  { fnDivide,                     ITM_DIV/*#JM#*/,             STD_DIVIDE,                                    STD_DIVIDE,                                    (0 &lt;&lt; TAM_MAX_BITS) |     0, CAT_FNCT | SLS_ENABLED   | US_ENABLED   | EIM_DISABLED | PTP_NONE         },</v>
      </c>
    </row>
    <row r="105" customFormat="false" ht="15.75" hidden="false" customHeight="false" outlineLevel="0" collapsed="false">
      <c r="A105" s="263" t="str">
        <f aca="false">IF(AND(OR(SOURCE!A105="",ISBLANK(SOURCE!A105)),SOURCE!B105&gt;0),IF(ISBLANK(SOURCE!C105),"",SOURCE!C105),
IF(SOURCE!B105&lt;0,VLOOKUP(SOURCE!B105,lookups!A$1:B$25,2,0),
  IF(ISBLANK(SOURCE!B105),
    "",
    "/* "&amp;TEXT(SOURCE!B105,"???0")&amp;" *"&amp;
      SOURCE!C105&amp;", "&amp; IF(lookups!$E$2-LEN(SOURCE!C105) &gt;= 0, REPT(" ",lookups!$E$2-LEN(SOURCE!C105)), "")&amp;
      SOURCE!D105&amp;", "&amp; IF(lookups!$F$2-LEN(SOURCE!D105) &gt;= 0, REPT(" ",lookups!$F$2-LEN(SOURCE!D105)), "")&amp;
      SOURCE!E105&amp;", "&amp; IF(lookups!$G$2-LEN(SOURCE!E105) &gt;=0, REPT(" ",lookups!$G$2-LEN(SOURCE!E105)), "")&amp;
      SOURCE!F105&amp;", "&amp; IF(lookups!$H$2-LEN(SOURCE!F105) &gt;= 0, REPT(" ",lookups!$H$2-LEN(SOURCE!F105)+2), "")&amp;"("&amp;
      SUBSTITUTE(TEXT(SOURCE!G105,"??0"),"  ","")&amp;" &lt;&lt; TAM_MAX_BITS) |"&amp; IF(lookups!$I$2-3 &gt;= 0, REPT(" ",MAX(1,lookups!$I$2-5+4+1-1-LEN(  IF(ISTEXT(SOURCE!H105),SOURCE!H105,  SUBSTITUTE(SUBSTITUTE(TEXT(SOURCE!H105,"????0"),"  ","")," ",""))   ))), "")&amp;
       IF(ISTEXT(SOURCE!H105),SOURCE!H105, SUBSTITUTE(SUBSTITUTE(TEXT(SOURCE!H105,"????0"),"  ","")," ",""))   &amp;","&amp; IF(lookups!$J$2-3 &gt;= 0, REPT(" ",lookups!$J$2-3-5), "")&amp;
      SOURCE!I105&amp;
" | "&amp; IF(lookups!$K$2-LEN(SOURCE!I105) &gt;= 0, REPT(" ",lookups!$K$2-LEN(SOURCE!I105)), "")&amp;
      SOURCE!J105&amp;      IF(lookups!$L$2-LEN(SOURCE!J105) &gt;= 0, REPT(" ",lookups!$L$2-LEN(SOURCE!J105)), "")&amp;
" | "&amp; IF(lookups!$K$2-LEN(SOURCE!I105) &gt;= 0, REPT(" ",lookups!$K$2-LEN(SOURCE!I105)), "")&amp;
      SOURCE!K105&amp;      IF(lookups!$L$2-LEN(SOURCE!K105) &gt;= 0, REPT(" ",lookups!$M$2-LEN(SOURCE!K105)), "")&amp;
" | "&amp; SOURCE!L105&amp;      IF(lookups!$O$2-LEN(SOURCE!L105) &gt;= 0, REPT(" ",lookups!$O$2-LEN(SOURCE!L105)), "")&amp;
" | "&amp; SOURCE!M105&amp;      IF(lookups!$P$2-LEN(SOURCE!M105) &gt;= 0, REPT(" ",lookups!$P$2-LEN(SOURCE!M105)), "")&amp;
      "},"&amp;IF(SOURCE!O105&lt;&gt;"",""&amp;SOURCE!O105,"")
 )
)
)</f>
        <v>/*  100 */  { fnIDiv,                       NOPARAM,                     "IDIV",                                        "IDIV",                                        (0 &lt;&lt; TAM_MAX_BITS) |     0, CAT_FNCT | SLS_ENABLED   | US_ENABLED   | EIM_ENABLED  | PTP_NONE         },</v>
      </c>
    </row>
    <row r="106" customFormat="false" ht="15.75" hidden="false" customHeight="false" outlineLevel="0" collapsed="false">
      <c r="A106" s="263" t="str">
        <f aca="false">IF(AND(OR(SOURCE!A106="",ISBLANK(SOURCE!A106)),SOURCE!B106&gt;0),IF(ISBLANK(SOURCE!C106),"",SOURCE!C106),
IF(SOURCE!B106&lt;0,VLOOKUP(SOURCE!B106,lookups!A$1:B$25,2,0),
  IF(ISBLANK(SOURCE!B106),
    "",
    "/* "&amp;TEXT(SOURCE!B106,"???0")&amp;" *"&amp;
      SOURCE!C106&amp;", "&amp; IF(lookups!$E$2-LEN(SOURCE!C106) &gt;= 0, REPT(" ",lookups!$E$2-LEN(SOURCE!C106)), "")&amp;
      SOURCE!D106&amp;", "&amp; IF(lookups!$F$2-LEN(SOURCE!D106) &gt;= 0, REPT(" ",lookups!$F$2-LEN(SOURCE!D106)), "")&amp;
      SOURCE!E106&amp;", "&amp; IF(lookups!$G$2-LEN(SOURCE!E106) &gt;=0, REPT(" ",lookups!$G$2-LEN(SOURCE!E106)), "")&amp;
      SOURCE!F106&amp;", "&amp; IF(lookups!$H$2-LEN(SOURCE!F106) &gt;= 0, REPT(" ",lookups!$H$2-LEN(SOURCE!F106)+2), "")&amp;"("&amp;
      SUBSTITUTE(TEXT(SOURCE!G106,"??0"),"  ","")&amp;" &lt;&lt; TAM_MAX_BITS) |"&amp; IF(lookups!$I$2-3 &gt;= 0, REPT(" ",MAX(1,lookups!$I$2-5+4+1-1-LEN(  IF(ISTEXT(SOURCE!H106),SOURCE!H106,  SUBSTITUTE(SUBSTITUTE(TEXT(SOURCE!H106,"????0"),"  ","")," ",""))   ))), "")&amp;
       IF(ISTEXT(SOURCE!H106),SOURCE!H106, SUBSTITUTE(SUBSTITUTE(TEXT(SOURCE!H106,"????0"),"  ","")," ",""))   &amp;","&amp; IF(lookups!$J$2-3 &gt;= 0, REPT(" ",lookups!$J$2-3-5), "")&amp;
      SOURCE!I106&amp;
" | "&amp; IF(lookups!$K$2-LEN(SOURCE!I106) &gt;= 0, REPT(" ",lookups!$K$2-LEN(SOURCE!I106)), "")&amp;
      SOURCE!J106&amp;      IF(lookups!$L$2-LEN(SOURCE!J106) &gt;= 0, REPT(" ",lookups!$L$2-LEN(SOURCE!J106)), "")&amp;
" | "&amp; IF(lookups!$K$2-LEN(SOURCE!I106) &gt;= 0, REPT(" ",lookups!$K$2-LEN(SOURCE!I106)), "")&amp;
      SOURCE!K106&amp;      IF(lookups!$L$2-LEN(SOURCE!K106) &gt;= 0, REPT(" ",lookups!$M$2-LEN(SOURCE!K106)), "")&amp;
" | "&amp; SOURCE!L106&amp;      IF(lookups!$O$2-LEN(SOURCE!L106) &gt;= 0, REPT(" ",lookups!$O$2-LEN(SOURCE!L106)), "")&amp;
" | "&amp; SOURCE!M106&amp;      IF(lookups!$P$2-LEN(SOURCE!M106) &gt;= 0, REPT(" ",lookups!$P$2-LEN(SOURCE!M106)), "")&amp;
      "},"&amp;IF(SOURCE!O106&lt;&gt;"",""&amp;SOURCE!O106,"")
 )
)
)</f>
        <v>/*  101 */  { fnView,                       TM_M_DIM,                    "VIEW",                                        "VIEW",                                        (0 &lt;&lt; TAM_MAX_BITS) |    99, CAT_FNCT | SLS_UNCHANGED | US_UNCHANGED | EIM_DISABLED | PTP_REGISTER     },</v>
      </c>
    </row>
    <row r="107" customFormat="false" ht="15.75" hidden="false" customHeight="false" outlineLevel="0" collapsed="false">
      <c r="A107" s="263" t="str">
        <f aca="false">IF(AND(OR(SOURCE!A107="",ISBLANK(SOURCE!A107)),SOURCE!B107&gt;0),IF(ISBLANK(SOURCE!C107),"",SOURCE!C107),
IF(SOURCE!B107&lt;0,VLOOKUP(SOURCE!B107,lookups!A$1:B$25,2,0),
  IF(ISBLANK(SOURCE!B107),
    "",
    "/* "&amp;TEXT(SOURCE!B107,"???0")&amp;" *"&amp;
      SOURCE!C107&amp;", "&amp; IF(lookups!$E$2-LEN(SOURCE!C107) &gt;= 0, REPT(" ",lookups!$E$2-LEN(SOURCE!C107)), "")&amp;
      SOURCE!D107&amp;", "&amp; IF(lookups!$F$2-LEN(SOURCE!D107) &gt;= 0, REPT(" ",lookups!$F$2-LEN(SOURCE!D107)), "")&amp;
      SOURCE!E107&amp;", "&amp; IF(lookups!$G$2-LEN(SOURCE!E107) &gt;=0, REPT(" ",lookups!$G$2-LEN(SOURCE!E107)), "")&amp;
      SOURCE!F107&amp;", "&amp; IF(lookups!$H$2-LEN(SOURCE!F107) &gt;= 0, REPT(" ",lookups!$H$2-LEN(SOURCE!F107)+2), "")&amp;"("&amp;
      SUBSTITUTE(TEXT(SOURCE!G107,"??0"),"  ","")&amp;" &lt;&lt; TAM_MAX_BITS) |"&amp; IF(lookups!$I$2-3 &gt;= 0, REPT(" ",MAX(1,lookups!$I$2-5+4+1-1-LEN(  IF(ISTEXT(SOURCE!H107),SOURCE!H107,  SUBSTITUTE(SUBSTITUTE(TEXT(SOURCE!H107,"????0"),"  ","")," ",""))   ))), "")&amp;
       IF(ISTEXT(SOURCE!H107),SOURCE!H107, SUBSTITUTE(SUBSTITUTE(TEXT(SOURCE!H107,"????0"),"  ","")," ",""))   &amp;","&amp; IF(lookups!$J$2-3 &gt;= 0, REPT(" ",lookups!$J$2-3-5), "")&amp;
      SOURCE!I107&amp;
" | "&amp; IF(lookups!$K$2-LEN(SOURCE!I107) &gt;= 0, REPT(" ",lookups!$K$2-LEN(SOURCE!I107)), "")&amp;
      SOURCE!J107&amp;      IF(lookups!$L$2-LEN(SOURCE!J107) &gt;= 0, REPT(" ",lookups!$L$2-LEN(SOURCE!J107)), "")&amp;
" | "&amp; IF(lookups!$K$2-LEN(SOURCE!I107) &gt;= 0, REPT(" ",lookups!$K$2-LEN(SOURCE!I107)), "")&amp;
      SOURCE!K107&amp;      IF(lookups!$L$2-LEN(SOURCE!K107) &gt;= 0, REPT(" ",lookups!$M$2-LEN(SOURCE!K107)), "")&amp;
" | "&amp; SOURCE!L107&amp;      IF(lookups!$O$2-LEN(SOURCE!L107) &gt;= 0, REPT(" ",lookups!$O$2-LEN(SOURCE!L107)), "")&amp;
" | "&amp; SOURCE!M107&amp;      IF(lookups!$P$2-LEN(SOURCE!M107) &gt;= 0, REPT(" ",lookups!$P$2-LEN(SOURCE!M107)), "")&amp;
      "},"&amp;IF(SOURCE!O107&lt;&gt;"",""&amp;SOURCE!O107,"")
 )
)
)</f>
        <v>/*  102 */  { fnMod,                        NOPARAM,                     "MOD",                                         "MOD",                                         (0 &lt;&lt; TAM_MAX_BITS) |     0, CAT_FNCT | SLS_ENABLED   | US_ENABLED   | EIM_ENABLED  | PTP_NONE         },</v>
      </c>
    </row>
    <row r="108" customFormat="false" ht="15.75" hidden="false" customHeight="false" outlineLevel="0" collapsed="false">
      <c r="A108" s="263" t="str">
        <f aca="false">IF(AND(OR(SOURCE!A108="",ISBLANK(SOURCE!A108)),SOURCE!B108&gt;0),IF(ISBLANK(SOURCE!C108),"",SOURCE!C108),
IF(SOURCE!B108&lt;0,VLOOKUP(SOURCE!B108,lookups!A$1:B$25,2,0),
  IF(ISBLANK(SOURCE!B108),
    "",
    "/* "&amp;TEXT(SOURCE!B108,"???0")&amp;" *"&amp;
      SOURCE!C108&amp;", "&amp; IF(lookups!$E$2-LEN(SOURCE!C108) &gt;= 0, REPT(" ",lookups!$E$2-LEN(SOURCE!C108)), "")&amp;
      SOURCE!D108&amp;", "&amp; IF(lookups!$F$2-LEN(SOURCE!D108) &gt;= 0, REPT(" ",lookups!$F$2-LEN(SOURCE!D108)), "")&amp;
      SOURCE!E108&amp;", "&amp; IF(lookups!$G$2-LEN(SOURCE!E108) &gt;=0, REPT(" ",lookups!$G$2-LEN(SOURCE!E108)), "")&amp;
      SOURCE!F108&amp;", "&amp; IF(lookups!$H$2-LEN(SOURCE!F108) &gt;= 0, REPT(" ",lookups!$H$2-LEN(SOURCE!F108)+2), "")&amp;"("&amp;
      SUBSTITUTE(TEXT(SOURCE!G108,"??0"),"  ","")&amp;" &lt;&lt; TAM_MAX_BITS) |"&amp; IF(lookups!$I$2-3 &gt;= 0, REPT(" ",MAX(1,lookups!$I$2-5+4+1-1-LEN(  IF(ISTEXT(SOURCE!H108),SOURCE!H108,  SUBSTITUTE(SUBSTITUTE(TEXT(SOURCE!H108,"????0"),"  ","")," ",""))   ))), "")&amp;
       IF(ISTEXT(SOURCE!H108),SOURCE!H108, SUBSTITUTE(SUBSTITUTE(TEXT(SOURCE!H108,"????0"),"  ","")," ",""))   &amp;","&amp; IF(lookups!$J$2-3 &gt;= 0, REPT(" ",lookups!$J$2-3-5), "")&amp;
      SOURCE!I108&amp;
" | "&amp; IF(lookups!$K$2-LEN(SOURCE!I108) &gt;= 0, REPT(" ",lookups!$K$2-LEN(SOURCE!I108)), "")&amp;
      SOURCE!J108&amp;      IF(lookups!$L$2-LEN(SOURCE!J108) &gt;= 0, REPT(" ",lookups!$L$2-LEN(SOURCE!J108)), "")&amp;
" | "&amp; IF(lookups!$K$2-LEN(SOURCE!I108) &gt;= 0, REPT(" ",lookups!$K$2-LEN(SOURCE!I108)), "")&amp;
      SOURCE!K108&amp;      IF(lookups!$L$2-LEN(SOURCE!K108) &gt;= 0, REPT(" ",lookups!$M$2-LEN(SOURCE!K108)), "")&amp;
" | "&amp; SOURCE!L108&amp;      IF(lookups!$O$2-LEN(SOURCE!L108) &gt;= 0, REPT(" ",lookups!$O$2-LEN(SOURCE!L108)), "")&amp;
" | "&amp; SOURCE!M108&amp;      IF(lookups!$P$2-LEN(SOURCE!M108) &gt;= 0, REPT(" ",lookups!$P$2-LEN(SOURCE!M108)), "")&amp;
      "},"&amp;IF(SOURCE!O108&lt;&gt;"",""&amp;SOURCE!O108,"")
 )
)
)</f>
        <v>/*  103 */  { fnMax,                        NOPARAM,                     "max",                                         "max",                                         (0 &lt;&lt; TAM_MAX_BITS) |     0, CAT_FNCT | SLS_ENABLED   | US_ENABLED   | EIM_ENABLED  | PTP_NONE         },</v>
      </c>
    </row>
    <row r="109" customFormat="false" ht="15.75" hidden="false" customHeight="false" outlineLevel="0" collapsed="false">
      <c r="A109" s="263" t="str">
        <f aca="false">IF(AND(OR(SOURCE!A109="",ISBLANK(SOURCE!A109)),SOURCE!B109&gt;0),IF(ISBLANK(SOURCE!C109),"",SOURCE!C109),
IF(SOURCE!B109&lt;0,VLOOKUP(SOURCE!B109,lookups!A$1:B$25,2,0),
  IF(ISBLANK(SOURCE!B109),
    "",
    "/* "&amp;TEXT(SOURCE!B109,"???0")&amp;" *"&amp;
      SOURCE!C109&amp;", "&amp; IF(lookups!$E$2-LEN(SOURCE!C109) &gt;= 0, REPT(" ",lookups!$E$2-LEN(SOURCE!C109)), "")&amp;
      SOURCE!D109&amp;", "&amp; IF(lookups!$F$2-LEN(SOURCE!D109) &gt;= 0, REPT(" ",lookups!$F$2-LEN(SOURCE!D109)), "")&amp;
      SOURCE!E109&amp;", "&amp; IF(lookups!$G$2-LEN(SOURCE!E109) &gt;=0, REPT(" ",lookups!$G$2-LEN(SOURCE!E109)), "")&amp;
      SOURCE!F109&amp;", "&amp; IF(lookups!$H$2-LEN(SOURCE!F109) &gt;= 0, REPT(" ",lookups!$H$2-LEN(SOURCE!F109)+2), "")&amp;"("&amp;
      SUBSTITUTE(TEXT(SOURCE!G109,"??0"),"  ","")&amp;" &lt;&lt; TAM_MAX_BITS) |"&amp; IF(lookups!$I$2-3 &gt;= 0, REPT(" ",MAX(1,lookups!$I$2-5+4+1-1-LEN(  IF(ISTEXT(SOURCE!H109),SOURCE!H109,  SUBSTITUTE(SUBSTITUTE(TEXT(SOURCE!H109,"????0"),"  ","")," ",""))   ))), "")&amp;
       IF(ISTEXT(SOURCE!H109),SOURCE!H109, SUBSTITUTE(SUBSTITUTE(TEXT(SOURCE!H109,"????0"),"  ","")," ",""))   &amp;","&amp; IF(lookups!$J$2-3 &gt;= 0, REPT(" ",lookups!$J$2-3-5), "")&amp;
      SOURCE!I109&amp;
" | "&amp; IF(lookups!$K$2-LEN(SOURCE!I109) &gt;= 0, REPT(" ",lookups!$K$2-LEN(SOURCE!I109)), "")&amp;
      SOURCE!J109&amp;      IF(lookups!$L$2-LEN(SOURCE!J109) &gt;= 0, REPT(" ",lookups!$L$2-LEN(SOURCE!J109)), "")&amp;
" | "&amp; IF(lookups!$K$2-LEN(SOURCE!I109) &gt;= 0, REPT(" ",lookups!$K$2-LEN(SOURCE!I109)), "")&amp;
      SOURCE!K109&amp;      IF(lookups!$L$2-LEN(SOURCE!K109) &gt;= 0, REPT(" ",lookups!$M$2-LEN(SOURCE!K109)), "")&amp;
" | "&amp; SOURCE!L109&amp;      IF(lookups!$O$2-LEN(SOURCE!L109) &gt;= 0, REPT(" ",lookups!$O$2-LEN(SOURCE!L109)), "")&amp;
" | "&amp; SOURCE!M109&amp;      IF(lookups!$P$2-LEN(SOURCE!M109) &gt;= 0, REPT(" ",lookups!$P$2-LEN(SOURCE!M109)), "")&amp;
      "},"&amp;IF(SOURCE!O109&lt;&gt;"",""&amp;SOURCE!O109,"")
 )
)
)</f>
        <v>/*  104 */  { fnMin,                        NOPARAM,                     "min",                                         "min",                                         (0 &lt;&lt; TAM_MAX_BITS) |     0, CAT_FNCT | SLS_ENABLED   | US_ENABLED   | EIM_ENABLED  | PTP_NONE         },</v>
      </c>
    </row>
    <row r="110" customFormat="false" ht="15.75" hidden="false" customHeight="false" outlineLevel="0" collapsed="false">
      <c r="A110" s="263" t="str">
        <f aca="false">IF(AND(OR(SOURCE!A110="",ISBLANK(SOURCE!A110)),SOURCE!B110&gt;0),IF(ISBLANK(SOURCE!C110),"",SOURCE!C110),
IF(SOURCE!B110&lt;0,VLOOKUP(SOURCE!B110,lookups!A$1:B$25,2,0),
  IF(ISBLANK(SOURCE!B110),
    "",
    "/* "&amp;TEXT(SOURCE!B110,"???0")&amp;" *"&amp;
      SOURCE!C110&amp;", "&amp; IF(lookups!$E$2-LEN(SOURCE!C110) &gt;= 0, REPT(" ",lookups!$E$2-LEN(SOURCE!C110)), "")&amp;
      SOURCE!D110&amp;", "&amp; IF(lookups!$F$2-LEN(SOURCE!D110) &gt;= 0, REPT(" ",lookups!$F$2-LEN(SOURCE!D110)), "")&amp;
      SOURCE!E110&amp;", "&amp; IF(lookups!$G$2-LEN(SOURCE!E110) &gt;=0, REPT(" ",lookups!$G$2-LEN(SOURCE!E110)), "")&amp;
      SOURCE!F110&amp;", "&amp; IF(lookups!$H$2-LEN(SOURCE!F110) &gt;= 0, REPT(" ",lookups!$H$2-LEN(SOURCE!F110)+2), "")&amp;"("&amp;
      SUBSTITUTE(TEXT(SOURCE!G110,"??0"),"  ","")&amp;" &lt;&lt; TAM_MAX_BITS) |"&amp; IF(lookups!$I$2-3 &gt;= 0, REPT(" ",MAX(1,lookups!$I$2-5+4+1-1-LEN(  IF(ISTEXT(SOURCE!H110),SOURCE!H110,  SUBSTITUTE(SUBSTITUTE(TEXT(SOURCE!H110,"????0"),"  ","")," ",""))   ))), "")&amp;
       IF(ISTEXT(SOURCE!H110),SOURCE!H110, SUBSTITUTE(SUBSTITUTE(TEXT(SOURCE!H110,"????0"),"  ","")," ",""))   &amp;","&amp; IF(lookups!$J$2-3 &gt;= 0, REPT(" ",lookups!$J$2-3-5), "")&amp;
      SOURCE!I110&amp;
" | "&amp; IF(lookups!$K$2-LEN(SOURCE!I110) &gt;= 0, REPT(" ",lookups!$K$2-LEN(SOURCE!I110)), "")&amp;
      SOURCE!J110&amp;      IF(lookups!$L$2-LEN(SOURCE!J110) &gt;= 0, REPT(" ",lookups!$L$2-LEN(SOURCE!J110)), "")&amp;
" | "&amp; IF(lookups!$K$2-LEN(SOURCE!I110) &gt;= 0, REPT(" ",lookups!$K$2-LEN(SOURCE!I110)), "")&amp;
      SOURCE!K110&amp;      IF(lookups!$L$2-LEN(SOURCE!K110) &gt;= 0, REPT(" ",lookups!$M$2-LEN(SOURCE!K110)), "")&amp;
" | "&amp; SOURCE!L110&amp;      IF(lookups!$O$2-LEN(SOURCE!L110) &gt;= 0, REPT(" ",lookups!$O$2-LEN(SOURCE!L110)), "")&amp;
" | "&amp; SOURCE!M110&amp;      IF(lookups!$P$2-LEN(SOURCE!M110) &gt;= 0, REPT(" ",lookups!$P$2-LEN(SOURCE!M110)), "")&amp;
      "},"&amp;IF(SOURCE!O110&lt;&gt;"",""&amp;SOURCE!O110,"")
 )
)
)</f>
        <v>/*  105 */  { fnMagnitude,                  NOPARAM,                     "|x|",                                         "|x|",                                         (0 &lt;&lt; TAM_MAX_BITS) |     0, CAT_FNCT | SLS_ENABLED   | US_ENABLED   | EIM_ENABLED  | PTP_NONE         },</v>
      </c>
    </row>
    <row r="111" customFormat="false" ht="15.75" hidden="false" customHeight="false" outlineLevel="0" collapsed="false">
      <c r="A111" s="263" t="str">
        <f aca="false">IF(AND(OR(SOURCE!A111="",ISBLANK(SOURCE!A111)),SOURCE!B111&gt;0),IF(ISBLANK(SOURCE!C111),"",SOURCE!C111),
IF(SOURCE!B111&lt;0,VLOOKUP(SOURCE!B111,lookups!A$1:B$25,2,0),
  IF(ISBLANK(SOURCE!B111),
    "",
    "/* "&amp;TEXT(SOURCE!B111,"???0")&amp;" *"&amp;
      SOURCE!C111&amp;", "&amp; IF(lookups!$E$2-LEN(SOURCE!C111) &gt;= 0, REPT(" ",lookups!$E$2-LEN(SOURCE!C111)), "")&amp;
      SOURCE!D111&amp;", "&amp; IF(lookups!$F$2-LEN(SOURCE!D111) &gt;= 0, REPT(" ",lookups!$F$2-LEN(SOURCE!D111)), "")&amp;
      SOURCE!E111&amp;", "&amp; IF(lookups!$G$2-LEN(SOURCE!E111) &gt;=0, REPT(" ",lookups!$G$2-LEN(SOURCE!E111)), "")&amp;
      SOURCE!F111&amp;", "&amp; IF(lookups!$H$2-LEN(SOURCE!F111) &gt;= 0, REPT(" ",lookups!$H$2-LEN(SOURCE!F111)+2), "")&amp;"("&amp;
      SUBSTITUTE(TEXT(SOURCE!G111,"??0"),"  ","")&amp;" &lt;&lt; TAM_MAX_BITS) |"&amp; IF(lookups!$I$2-3 &gt;= 0, REPT(" ",MAX(1,lookups!$I$2-5+4+1-1-LEN(  IF(ISTEXT(SOURCE!H111),SOURCE!H111,  SUBSTITUTE(SUBSTITUTE(TEXT(SOURCE!H111,"????0"),"  ","")," ",""))   ))), "")&amp;
       IF(ISTEXT(SOURCE!H111),SOURCE!H111, SUBSTITUTE(SUBSTITUTE(TEXT(SOURCE!H111,"????0"),"  ","")," ",""))   &amp;","&amp; IF(lookups!$J$2-3 &gt;= 0, REPT(" ",lookups!$J$2-3-5), "")&amp;
      SOURCE!I111&amp;
" | "&amp; IF(lookups!$K$2-LEN(SOURCE!I111) &gt;= 0, REPT(" ",lookups!$K$2-LEN(SOURCE!I111)), "")&amp;
      SOURCE!J111&amp;      IF(lookups!$L$2-LEN(SOURCE!J111) &gt;= 0, REPT(" ",lookups!$L$2-LEN(SOURCE!J111)), "")&amp;
" | "&amp; IF(lookups!$K$2-LEN(SOURCE!I111) &gt;= 0, REPT(" ",lookups!$K$2-LEN(SOURCE!I111)), "")&amp;
      SOURCE!K111&amp;      IF(lookups!$L$2-LEN(SOURCE!K111) &gt;= 0, REPT(" ",lookups!$M$2-LEN(SOURCE!K111)), "")&amp;
" | "&amp; SOURCE!L111&amp;      IF(lookups!$O$2-LEN(SOURCE!L111) &gt;= 0, REPT(" ",lookups!$O$2-LEN(SOURCE!L111)), "")&amp;
" | "&amp; SOURCE!M111&amp;      IF(lookups!$P$2-LEN(SOURCE!M111) &gt;= 0, REPT(" ",lookups!$P$2-LEN(SOURCE!M111)), "")&amp;
      "},"&amp;IF(SOURCE!O111&lt;&gt;"",""&amp;SOURCE!O111,"")
 )
)
)</f>
        <v>/*  106 */  { fnNeighb,                     NOPARAM,                     "NEIGHB",                                      "NEIGHB",                                      (0 &lt;&lt; TAM_MAX_BITS) |     0, CAT_FNCT | SLS_ENABLED   | US_ENABLED   | EIM_DISABLED | PTP_NONE         },</v>
      </c>
    </row>
    <row r="112" customFormat="false" ht="15.75" hidden="false" customHeight="false" outlineLevel="0" collapsed="false">
      <c r="A112" s="263" t="str">
        <f aca="false">IF(AND(OR(SOURCE!A112="",ISBLANK(SOURCE!A112)),SOURCE!B112&gt;0),IF(ISBLANK(SOURCE!C112),"",SOURCE!C112),
IF(SOURCE!B112&lt;0,VLOOKUP(SOURCE!B112,lookups!A$1:B$25,2,0),
  IF(ISBLANK(SOURCE!B112),
    "",
    "/* "&amp;TEXT(SOURCE!B112,"???0")&amp;" *"&amp;
      SOURCE!C112&amp;", "&amp; IF(lookups!$E$2-LEN(SOURCE!C112) &gt;= 0, REPT(" ",lookups!$E$2-LEN(SOURCE!C112)), "")&amp;
      SOURCE!D112&amp;", "&amp; IF(lookups!$F$2-LEN(SOURCE!D112) &gt;= 0, REPT(" ",lookups!$F$2-LEN(SOURCE!D112)), "")&amp;
      SOURCE!E112&amp;", "&amp; IF(lookups!$G$2-LEN(SOURCE!E112) &gt;=0, REPT(" ",lookups!$G$2-LEN(SOURCE!E112)), "")&amp;
      SOURCE!F112&amp;", "&amp; IF(lookups!$H$2-LEN(SOURCE!F112) &gt;= 0, REPT(" ",lookups!$H$2-LEN(SOURCE!F112)+2), "")&amp;"("&amp;
      SUBSTITUTE(TEXT(SOURCE!G112,"??0"),"  ","")&amp;" &lt;&lt; TAM_MAX_BITS) |"&amp; IF(lookups!$I$2-3 &gt;= 0, REPT(" ",MAX(1,lookups!$I$2-5+4+1-1-LEN(  IF(ISTEXT(SOURCE!H112),SOURCE!H112,  SUBSTITUTE(SUBSTITUTE(TEXT(SOURCE!H112,"????0"),"  ","")," ",""))   ))), "")&amp;
       IF(ISTEXT(SOURCE!H112),SOURCE!H112, SUBSTITUTE(SUBSTITUTE(TEXT(SOURCE!H112,"????0"),"  ","")," ",""))   &amp;","&amp; IF(lookups!$J$2-3 &gt;= 0, REPT(" ",lookups!$J$2-3-5), "")&amp;
      SOURCE!I112&amp;
" | "&amp; IF(lookups!$K$2-LEN(SOURCE!I112) &gt;= 0, REPT(" ",lookups!$K$2-LEN(SOURCE!I112)), "")&amp;
      SOURCE!J112&amp;      IF(lookups!$L$2-LEN(SOURCE!J112) &gt;= 0, REPT(" ",lookups!$L$2-LEN(SOURCE!J112)), "")&amp;
" | "&amp; IF(lookups!$K$2-LEN(SOURCE!I112) &gt;= 0, REPT(" ",lookups!$K$2-LEN(SOURCE!I112)), "")&amp;
      SOURCE!K112&amp;      IF(lookups!$L$2-LEN(SOURCE!K112) &gt;= 0, REPT(" ",lookups!$M$2-LEN(SOURCE!K112)), "")&amp;
" | "&amp; SOURCE!L112&amp;      IF(lookups!$O$2-LEN(SOURCE!L112) &gt;= 0, REPT(" ",lookups!$O$2-LEN(SOURCE!L112)), "")&amp;
" | "&amp; SOURCE!M112&amp;      IF(lookups!$P$2-LEN(SOURCE!M112) &gt;= 0, REPT(" ",lookups!$P$2-LEN(SOURCE!M112)), "")&amp;
      "},"&amp;IF(SOURCE!O112&lt;&gt;"",""&amp;SOURCE!O112,"")
 )
)
)</f>
        <v>/*  107 */  { fnNextPrime,                  NOPARAM,                     "NEXTP",                                       "NEXTP",                                       (0 &lt;&lt; TAM_MAX_BITS) |     0, CAT_FNCT | SLS_ENABLED   | US_ENABLED   | EIM_DISABLED | PTP_NONE         },</v>
      </c>
    </row>
    <row r="113" customFormat="false" ht="15.75" hidden="false" customHeight="false" outlineLevel="0" collapsed="false">
      <c r="A113" s="263" t="str">
        <f aca="false">IF(AND(OR(SOURCE!A113="",ISBLANK(SOURCE!A113)),SOURCE!B113&gt;0),IF(ISBLANK(SOURCE!C113),"",SOURCE!C113),
IF(SOURCE!B113&lt;0,VLOOKUP(SOURCE!B113,lookups!A$1:B$25,2,0),
  IF(ISBLANK(SOURCE!B113),
    "",
    "/* "&amp;TEXT(SOURCE!B113,"???0")&amp;" *"&amp;
      SOURCE!C113&amp;", "&amp; IF(lookups!$E$2-LEN(SOURCE!C113) &gt;= 0, REPT(" ",lookups!$E$2-LEN(SOURCE!C113)), "")&amp;
      SOURCE!D113&amp;", "&amp; IF(lookups!$F$2-LEN(SOURCE!D113) &gt;= 0, REPT(" ",lookups!$F$2-LEN(SOURCE!D113)), "")&amp;
      SOURCE!E113&amp;", "&amp; IF(lookups!$G$2-LEN(SOURCE!E113) &gt;=0, REPT(" ",lookups!$G$2-LEN(SOURCE!E113)), "")&amp;
      SOURCE!F113&amp;", "&amp; IF(lookups!$H$2-LEN(SOURCE!F113) &gt;= 0, REPT(" ",lookups!$H$2-LEN(SOURCE!F113)+2), "")&amp;"("&amp;
      SUBSTITUTE(TEXT(SOURCE!G113,"??0"),"  ","")&amp;" &lt;&lt; TAM_MAX_BITS) |"&amp; IF(lookups!$I$2-3 &gt;= 0, REPT(" ",MAX(1,lookups!$I$2-5+4+1-1-LEN(  IF(ISTEXT(SOURCE!H113),SOURCE!H113,  SUBSTITUTE(SUBSTITUTE(TEXT(SOURCE!H113,"????0"),"  ","")," ",""))   ))), "")&amp;
       IF(ISTEXT(SOURCE!H113),SOURCE!H113, SUBSTITUTE(SUBSTITUTE(TEXT(SOURCE!H113,"????0"),"  ","")," ",""))   &amp;","&amp; IF(lookups!$J$2-3 &gt;= 0, REPT(" ",lookups!$J$2-3-5), "")&amp;
      SOURCE!I113&amp;
" | "&amp; IF(lookups!$K$2-LEN(SOURCE!I113) &gt;= 0, REPT(" ",lookups!$K$2-LEN(SOURCE!I113)), "")&amp;
      SOURCE!J113&amp;      IF(lookups!$L$2-LEN(SOURCE!J113) &gt;= 0, REPT(" ",lookups!$L$2-LEN(SOURCE!J113)), "")&amp;
" | "&amp; IF(lookups!$K$2-LEN(SOURCE!I113) &gt;= 0, REPT(" ",lookups!$K$2-LEN(SOURCE!I113)), "")&amp;
      SOURCE!K113&amp;      IF(lookups!$L$2-LEN(SOURCE!K113) &gt;= 0, REPT(" ",lookups!$M$2-LEN(SOURCE!K113)), "")&amp;
" | "&amp; SOURCE!L113&amp;      IF(lookups!$O$2-LEN(SOURCE!L113) &gt;= 0, REPT(" ",lookups!$O$2-LEN(SOURCE!L113)), "")&amp;
" | "&amp; SOURCE!M113&amp;      IF(lookups!$P$2-LEN(SOURCE!M113) &gt;= 0, REPT(" ",lookups!$P$2-LEN(SOURCE!M113)), "")&amp;
      "},"&amp;IF(SOURCE!O113&lt;&gt;"",""&amp;SOURCE!O113,"")
 )
)
)</f>
        <v>/*  108 */  { fnFactorial,                  NOPARAM,                     "x!",                                          "x!",                                          (0 &lt;&lt; TAM_MAX_BITS) |     0, CAT_FNCT | SLS_ENABLED   | US_ENABLED   | EIM_ENABLED  | PTP_NONE         },</v>
      </c>
    </row>
    <row r="114" customFormat="false" ht="15.75" hidden="false" customHeight="false" outlineLevel="0" collapsed="false">
      <c r="A114" s="263" t="str">
        <f aca="false">IF(AND(OR(SOURCE!A114="",ISBLANK(SOURCE!A114)),SOURCE!B114&gt;0),IF(ISBLANK(SOURCE!C114),"",SOURCE!C114),
IF(SOURCE!B114&lt;0,VLOOKUP(SOURCE!B114,lookups!A$1:B$25,2,0),
  IF(ISBLANK(SOURCE!B114),
    "",
    "/* "&amp;TEXT(SOURCE!B114,"???0")&amp;" *"&amp;
      SOURCE!C114&amp;", "&amp; IF(lookups!$E$2-LEN(SOURCE!C114) &gt;= 0, REPT(" ",lookups!$E$2-LEN(SOURCE!C114)), "")&amp;
      SOURCE!D114&amp;", "&amp; IF(lookups!$F$2-LEN(SOURCE!D114) &gt;= 0, REPT(" ",lookups!$F$2-LEN(SOURCE!D114)), "")&amp;
      SOURCE!E114&amp;", "&amp; IF(lookups!$G$2-LEN(SOURCE!E114) &gt;=0, REPT(" ",lookups!$G$2-LEN(SOURCE!E114)), "")&amp;
      SOURCE!F114&amp;", "&amp; IF(lookups!$H$2-LEN(SOURCE!F114) &gt;= 0, REPT(" ",lookups!$H$2-LEN(SOURCE!F114)+2), "")&amp;"("&amp;
      SUBSTITUTE(TEXT(SOURCE!G114,"??0"),"  ","")&amp;" &lt;&lt; TAM_MAX_BITS) |"&amp; IF(lookups!$I$2-3 &gt;= 0, REPT(" ",MAX(1,lookups!$I$2-5+4+1-1-LEN(  IF(ISTEXT(SOURCE!H114),SOURCE!H114,  SUBSTITUTE(SUBSTITUTE(TEXT(SOURCE!H114,"????0"),"  ","")," ",""))   ))), "")&amp;
       IF(ISTEXT(SOURCE!H114),SOURCE!H114, SUBSTITUTE(SUBSTITUTE(TEXT(SOURCE!H114,"????0"),"  ","")," ",""))   &amp;","&amp; IF(lookups!$J$2-3 &gt;= 0, REPT(" ",lookups!$J$2-3-5), "")&amp;
      SOURCE!I114&amp;
" | "&amp; IF(lookups!$K$2-LEN(SOURCE!I114) &gt;= 0, REPT(" ",lookups!$K$2-LEN(SOURCE!I114)), "")&amp;
      SOURCE!J114&amp;      IF(lookups!$L$2-LEN(SOURCE!J114) &gt;= 0, REPT(" ",lookups!$L$2-LEN(SOURCE!J114)), "")&amp;
" | "&amp; IF(lookups!$K$2-LEN(SOURCE!I114) &gt;= 0, REPT(" ",lookups!$K$2-LEN(SOURCE!I114)), "")&amp;
      SOURCE!K114&amp;      IF(lookups!$L$2-LEN(SOURCE!K114) &gt;= 0, REPT(" ",lookups!$M$2-LEN(SOURCE!K114)), "")&amp;
" | "&amp; SOURCE!L114&amp;      IF(lookups!$O$2-LEN(SOURCE!L114) &gt;= 0, REPT(" ",lookups!$O$2-LEN(SOURCE!L114)), "")&amp;
" | "&amp; SOURCE!M114&amp;      IF(lookups!$P$2-LEN(SOURCE!M114) &gt;= 0, REPT(" ",lookups!$P$2-LEN(SOURCE!M114)), "")&amp;
      "},"&amp;IF(SOURCE!O114&lt;&gt;"",""&amp;SOURCE!O114,"")
 )
)
)</f>
        <v>/*  109 */  { fnPi,                         NOPARAM,                     STD_pi,                                        STD_pi,                                        (0 &lt;&lt; TAM_MAX_BITS) |     0, CAT_NONE | SLS_ENABLED   | US_ENABLED   | EIM_DISABLED | PTP_NONE         },</v>
      </c>
    </row>
    <row r="115" customFormat="false" ht="15.75" hidden="false" customHeight="false" outlineLevel="0" collapsed="false">
      <c r="A115" s="263" t="str">
        <f aca="false">IF(AND(OR(SOURCE!A115="",ISBLANK(SOURCE!A115)),SOURCE!B115&gt;0),IF(ISBLANK(SOURCE!C115),"",SOURCE!C115),
IF(SOURCE!B115&lt;0,VLOOKUP(SOURCE!B115,lookups!A$1:B$25,2,0),
  IF(ISBLANK(SOURCE!B115),
    "",
    "/* "&amp;TEXT(SOURCE!B115,"???0")&amp;" *"&amp;
      SOURCE!C115&amp;", "&amp; IF(lookups!$E$2-LEN(SOURCE!C115) &gt;= 0, REPT(" ",lookups!$E$2-LEN(SOURCE!C115)), "")&amp;
      SOURCE!D115&amp;", "&amp; IF(lookups!$F$2-LEN(SOURCE!D115) &gt;= 0, REPT(" ",lookups!$F$2-LEN(SOURCE!D115)), "")&amp;
      SOURCE!E115&amp;", "&amp; IF(lookups!$G$2-LEN(SOURCE!E115) &gt;=0, REPT(" ",lookups!$G$2-LEN(SOURCE!E115)), "")&amp;
      SOURCE!F115&amp;", "&amp; IF(lookups!$H$2-LEN(SOURCE!F115) &gt;= 0, REPT(" ",lookups!$H$2-LEN(SOURCE!F115)+2), "")&amp;"("&amp;
      SUBSTITUTE(TEXT(SOURCE!G115,"??0"),"  ","")&amp;" &lt;&lt; TAM_MAX_BITS) |"&amp; IF(lookups!$I$2-3 &gt;= 0, REPT(" ",MAX(1,lookups!$I$2-5+4+1-1-LEN(  IF(ISTEXT(SOURCE!H115),SOURCE!H115,  SUBSTITUTE(SUBSTITUTE(TEXT(SOURCE!H115,"????0"),"  ","")," ",""))   ))), "")&amp;
       IF(ISTEXT(SOURCE!H115),SOURCE!H115, SUBSTITUTE(SUBSTITUTE(TEXT(SOURCE!H115,"????0"),"  ","")," ",""))   &amp;","&amp; IF(lookups!$J$2-3 &gt;= 0, REPT(" ",lookups!$J$2-3-5), "")&amp;
      SOURCE!I115&amp;
" | "&amp; IF(lookups!$K$2-LEN(SOURCE!I115) &gt;= 0, REPT(" ",lookups!$K$2-LEN(SOURCE!I115)), "")&amp;
      SOURCE!J115&amp;      IF(lookups!$L$2-LEN(SOURCE!J115) &gt;= 0, REPT(" ",lookups!$L$2-LEN(SOURCE!J115)), "")&amp;
" | "&amp; IF(lookups!$K$2-LEN(SOURCE!I115) &gt;= 0, REPT(" ",lookups!$K$2-LEN(SOURCE!I115)), "")&amp;
      SOURCE!K115&amp;      IF(lookups!$L$2-LEN(SOURCE!K115) &gt;= 0, REPT(" ",lookups!$M$2-LEN(SOURCE!K115)), "")&amp;
" | "&amp; SOURCE!L115&amp;      IF(lookups!$O$2-LEN(SOURCE!L115) &gt;= 0, REPT(" ",lookups!$O$2-LEN(SOURCE!L115)), "")&amp;
" | "&amp; SOURCE!M115&amp;      IF(lookups!$P$2-LEN(SOURCE!M115) &gt;= 0, REPT(" ",lookups!$P$2-LEN(SOURCE!M115)), "")&amp;
      "},"&amp;IF(SOURCE!O115&lt;&gt;"",""&amp;SOURCE!O115,"")
 )
)
)</f>
        <v>/*  110 */  { fnClearFlag,                  TM_FLAGW,                    "CF",                                          "CF",                                          (0 &lt;&lt; TAM_MAX_BITS) |    99, CAT_FNCT | SLS_ENABLED   | US_ENABLED   | EIM_DISABLED | PTP_FLAG         },</v>
      </c>
    </row>
    <row r="116" customFormat="false" ht="15.75" hidden="false" customHeight="false" outlineLevel="0" collapsed="false">
      <c r="A116" s="263" t="str">
        <f aca="false">IF(AND(OR(SOURCE!A116="",ISBLANK(SOURCE!A116)),SOURCE!B116&gt;0),IF(ISBLANK(SOURCE!C116),"",SOURCE!C116),
IF(SOURCE!B116&lt;0,VLOOKUP(SOURCE!B116,lookups!A$1:B$25,2,0),
  IF(ISBLANK(SOURCE!B116),
    "",
    "/* "&amp;TEXT(SOURCE!B116,"???0")&amp;" *"&amp;
      SOURCE!C116&amp;", "&amp; IF(lookups!$E$2-LEN(SOURCE!C116) &gt;= 0, REPT(" ",lookups!$E$2-LEN(SOURCE!C116)), "")&amp;
      SOURCE!D116&amp;", "&amp; IF(lookups!$F$2-LEN(SOURCE!D116) &gt;= 0, REPT(" ",lookups!$F$2-LEN(SOURCE!D116)), "")&amp;
      SOURCE!E116&amp;", "&amp; IF(lookups!$G$2-LEN(SOURCE!E116) &gt;=0, REPT(" ",lookups!$G$2-LEN(SOURCE!E116)), "")&amp;
      SOURCE!F116&amp;", "&amp; IF(lookups!$H$2-LEN(SOURCE!F116) &gt;= 0, REPT(" ",lookups!$H$2-LEN(SOURCE!F116)+2), "")&amp;"("&amp;
      SUBSTITUTE(TEXT(SOURCE!G116,"??0"),"  ","")&amp;" &lt;&lt; TAM_MAX_BITS) |"&amp; IF(lookups!$I$2-3 &gt;= 0, REPT(" ",MAX(1,lookups!$I$2-5+4+1-1-LEN(  IF(ISTEXT(SOURCE!H116),SOURCE!H116,  SUBSTITUTE(SUBSTITUTE(TEXT(SOURCE!H116,"????0"),"  ","")," ",""))   ))), "")&amp;
       IF(ISTEXT(SOURCE!H116),SOURCE!H116, SUBSTITUTE(SUBSTITUTE(TEXT(SOURCE!H116,"????0"),"  ","")," ",""))   &amp;","&amp; IF(lookups!$J$2-3 &gt;= 0, REPT(" ",lookups!$J$2-3-5), "")&amp;
      SOURCE!I116&amp;
" | "&amp; IF(lookups!$K$2-LEN(SOURCE!I116) &gt;= 0, REPT(" ",lookups!$K$2-LEN(SOURCE!I116)), "")&amp;
      SOURCE!J116&amp;      IF(lookups!$L$2-LEN(SOURCE!J116) &gt;= 0, REPT(" ",lookups!$L$2-LEN(SOURCE!J116)), "")&amp;
" | "&amp; IF(lookups!$K$2-LEN(SOURCE!I116) &gt;= 0, REPT(" ",lookups!$K$2-LEN(SOURCE!I116)), "")&amp;
      SOURCE!K116&amp;      IF(lookups!$L$2-LEN(SOURCE!K116) &gt;= 0, REPT(" ",lookups!$M$2-LEN(SOURCE!K116)), "")&amp;
" | "&amp; SOURCE!L116&amp;      IF(lookups!$O$2-LEN(SOURCE!L116) &gt;= 0, REPT(" ",lookups!$O$2-LEN(SOURCE!L116)), "")&amp;
" | "&amp; SOURCE!M116&amp;      IF(lookups!$P$2-LEN(SOURCE!M116) &gt;= 0, REPT(" ",lookups!$P$2-LEN(SOURCE!M116)), "")&amp;
      "},"&amp;IF(SOURCE!O116&lt;&gt;"",""&amp;SOURCE!O116,"")
 )
)
)</f>
        <v>/*  111 */  { fnSetFlag,                    TM_FLAGW,                    "SF",                                          "SF",                                          (0 &lt;&lt; TAM_MAX_BITS) |    99, CAT_FNCT | SLS_ENABLED   | US_ENABLED   | EIM_DISABLED | PTP_FLAG         },</v>
      </c>
    </row>
    <row r="117" customFormat="false" ht="15.75" hidden="false" customHeight="false" outlineLevel="0" collapsed="false">
      <c r="A117" s="263" t="str">
        <f aca="false">IF(AND(OR(SOURCE!A117="",ISBLANK(SOURCE!A117)),SOURCE!B117&gt;0),IF(ISBLANK(SOURCE!C117),"",SOURCE!C117),
IF(SOURCE!B117&lt;0,VLOOKUP(SOURCE!B117,lookups!A$1:B$25,2,0),
  IF(ISBLANK(SOURCE!B117),
    "",
    "/* "&amp;TEXT(SOURCE!B117,"???0")&amp;" *"&amp;
      SOURCE!C117&amp;", "&amp; IF(lookups!$E$2-LEN(SOURCE!C117) &gt;= 0, REPT(" ",lookups!$E$2-LEN(SOURCE!C117)), "")&amp;
      SOURCE!D117&amp;", "&amp; IF(lookups!$F$2-LEN(SOURCE!D117) &gt;= 0, REPT(" ",lookups!$F$2-LEN(SOURCE!D117)), "")&amp;
      SOURCE!E117&amp;", "&amp; IF(lookups!$G$2-LEN(SOURCE!E117) &gt;=0, REPT(" ",lookups!$G$2-LEN(SOURCE!E117)), "")&amp;
      SOURCE!F117&amp;", "&amp; IF(lookups!$H$2-LEN(SOURCE!F117) &gt;= 0, REPT(" ",lookups!$H$2-LEN(SOURCE!F117)+2), "")&amp;"("&amp;
      SUBSTITUTE(TEXT(SOURCE!G117,"??0"),"  ","")&amp;" &lt;&lt; TAM_MAX_BITS) |"&amp; IF(lookups!$I$2-3 &gt;= 0, REPT(" ",MAX(1,lookups!$I$2-5+4+1-1-LEN(  IF(ISTEXT(SOURCE!H117),SOURCE!H117,  SUBSTITUTE(SUBSTITUTE(TEXT(SOURCE!H117,"????0"),"  ","")," ",""))   ))), "")&amp;
       IF(ISTEXT(SOURCE!H117),SOURCE!H117, SUBSTITUTE(SUBSTITUTE(TEXT(SOURCE!H117,"????0"),"  ","")," ",""))   &amp;","&amp; IF(lookups!$J$2-3 &gt;= 0, REPT(" ",lookups!$J$2-3-5), "")&amp;
      SOURCE!I117&amp;
" | "&amp; IF(lookups!$K$2-LEN(SOURCE!I117) &gt;= 0, REPT(" ",lookups!$K$2-LEN(SOURCE!I117)), "")&amp;
      SOURCE!J117&amp;      IF(lookups!$L$2-LEN(SOURCE!J117) &gt;= 0, REPT(" ",lookups!$L$2-LEN(SOURCE!J117)), "")&amp;
" | "&amp; IF(lookups!$K$2-LEN(SOURCE!I117) &gt;= 0, REPT(" ",lookups!$K$2-LEN(SOURCE!I117)), "")&amp;
      SOURCE!K117&amp;      IF(lookups!$L$2-LEN(SOURCE!K117) &gt;= 0, REPT(" ",lookups!$M$2-LEN(SOURCE!K117)), "")&amp;
" | "&amp; SOURCE!L117&amp;      IF(lookups!$O$2-LEN(SOURCE!L117) &gt;= 0, REPT(" ",lookups!$O$2-LEN(SOURCE!L117)), "")&amp;
" | "&amp; SOURCE!M117&amp;      IF(lookups!$P$2-LEN(SOURCE!M117) &gt;= 0, REPT(" ",lookups!$P$2-LEN(SOURCE!M117)), "")&amp;
      "},"&amp;IF(SOURCE!O117&lt;&gt;"",""&amp;SOURCE!O117,"")
 )
)
)</f>
        <v>/*  112 */  { fnFlipFlag,                   TM_FLAGW,                    "FF",                                          "FF",                                          (0 &lt;&lt; TAM_MAX_BITS) |    99, CAT_FNCT | SLS_ENABLED   | US_ENABLED   | EIM_DISABLED | PTP_FLAG         },</v>
      </c>
    </row>
    <row r="118" customFormat="false" ht="15.75" hidden="false" customHeight="false" outlineLevel="0" collapsed="false">
      <c r="A118" s="263" t="str">
        <f aca="false">IF(AND(OR(SOURCE!A118="",ISBLANK(SOURCE!A118)),SOURCE!B118&gt;0),IF(ISBLANK(SOURCE!C118),"",SOURCE!C118),
IF(SOURCE!B118&lt;0,VLOOKUP(SOURCE!B118,lookups!A$1:B$25,2,0),
  IF(ISBLANK(SOURCE!B118),
    "",
    "/* "&amp;TEXT(SOURCE!B118,"???0")&amp;" *"&amp;
      SOURCE!C118&amp;", "&amp; IF(lookups!$E$2-LEN(SOURCE!C118) &gt;= 0, REPT(" ",lookups!$E$2-LEN(SOURCE!C118)), "")&amp;
      SOURCE!D118&amp;", "&amp; IF(lookups!$F$2-LEN(SOURCE!D118) &gt;= 0, REPT(" ",lookups!$F$2-LEN(SOURCE!D118)), "")&amp;
      SOURCE!E118&amp;", "&amp; IF(lookups!$G$2-LEN(SOURCE!E118) &gt;=0, REPT(" ",lookups!$G$2-LEN(SOURCE!E118)), "")&amp;
      SOURCE!F118&amp;", "&amp; IF(lookups!$H$2-LEN(SOURCE!F118) &gt;= 0, REPT(" ",lookups!$H$2-LEN(SOURCE!F118)+2), "")&amp;"("&amp;
      SUBSTITUTE(TEXT(SOURCE!G118,"??0"),"  ","")&amp;" &lt;&lt; TAM_MAX_BITS) |"&amp; IF(lookups!$I$2-3 &gt;= 0, REPT(" ",MAX(1,lookups!$I$2-5+4+1-1-LEN(  IF(ISTEXT(SOURCE!H118),SOURCE!H118,  SUBSTITUTE(SUBSTITUTE(TEXT(SOURCE!H118,"????0"),"  ","")," ",""))   ))), "")&amp;
       IF(ISTEXT(SOURCE!H118),SOURCE!H118, SUBSTITUTE(SUBSTITUTE(TEXT(SOURCE!H118,"????0"),"  ","")," ",""))   &amp;","&amp; IF(lookups!$J$2-3 &gt;= 0, REPT(" ",lookups!$J$2-3-5), "")&amp;
      SOURCE!I118&amp;
" | "&amp; IF(lookups!$K$2-LEN(SOURCE!I118) &gt;= 0, REPT(" ",lookups!$K$2-LEN(SOURCE!I118)), "")&amp;
      SOURCE!J118&amp;      IF(lookups!$L$2-LEN(SOURCE!J118) &gt;= 0, REPT(" ",lookups!$L$2-LEN(SOURCE!J118)), "")&amp;
" | "&amp; IF(lookups!$K$2-LEN(SOURCE!I118) &gt;= 0, REPT(" ",lookups!$K$2-LEN(SOURCE!I118)), "")&amp;
      SOURCE!K118&amp;      IF(lookups!$L$2-LEN(SOURCE!K118) &gt;= 0, REPT(" ",lookups!$M$2-LEN(SOURCE!K118)), "")&amp;
" | "&amp; SOURCE!L118&amp;      IF(lookups!$O$2-LEN(SOURCE!L118) &gt;= 0, REPT(" ",lookups!$O$2-LEN(SOURCE!L118)), "")&amp;
" | "&amp; SOURCE!M118&amp;      IF(lookups!$P$2-LEN(SOURCE!M118) &gt;= 0, REPT(" ",lookups!$P$2-LEN(SOURCE!M118)), "")&amp;
      "},"&amp;IF(SOURCE!O118&lt;&gt;"",""&amp;SOURCE!O118,"")
 )
)
)</f>
        <v>/*  113 */  { fnCheckValue,                 CHECK_VALUE_MATRIX_SQUARE,   "M.SQR?",                                      "M.SQR?",                                      (0 &lt;&lt; TAM_MAX_BITS) |     0, CAT_FNCT | SLS_ENABLED   | US_UNCHANGED | EIM_DISABLED | PTP_NONE         },</v>
      </c>
    </row>
    <row r="119" customFormat="false" ht="15.75" hidden="false" customHeight="false" outlineLevel="0" collapsed="false">
      <c r="A119" s="263" t="str">
        <f aca="false">IF(AND(OR(SOURCE!A119="",ISBLANK(SOURCE!A119)),SOURCE!B119&gt;0),IF(ISBLANK(SOURCE!C119),"",SOURCE!C119),
IF(SOURCE!B119&lt;0,VLOOKUP(SOURCE!B119,lookups!A$1:B$25,2,0),
  IF(ISBLANK(SOURCE!B119),
    "",
    "/* "&amp;TEXT(SOURCE!B119,"???0")&amp;" *"&amp;
      SOURCE!C119&amp;", "&amp; IF(lookups!$E$2-LEN(SOURCE!C119) &gt;= 0, REPT(" ",lookups!$E$2-LEN(SOURCE!C119)), "")&amp;
      SOURCE!D119&amp;", "&amp; IF(lookups!$F$2-LEN(SOURCE!D119) &gt;= 0, REPT(" ",lookups!$F$2-LEN(SOURCE!D119)), "")&amp;
      SOURCE!E119&amp;", "&amp; IF(lookups!$G$2-LEN(SOURCE!E119) &gt;=0, REPT(" ",lookups!$G$2-LEN(SOURCE!E119)), "")&amp;
      SOURCE!F119&amp;", "&amp; IF(lookups!$H$2-LEN(SOURCE!F119) &gt;= 0, REPT(" ",lookups!$H$2-LEN(SOURCE!F119)+2), "")&amp;"("&amp;
      SUBSTITUTE(TEXT(SOURCE!G119,"??0"),"  ","")&amp;" &lt;&lt; TAM_MAX_BITS) |"&amp; IF(lookups!$I$2-3 &gt;= 0, REPT(" ",MAX(1,lookups!$I$2-5+4+1-1-LEN(  IF(ISTEXT(SOURCE!H119),SOURCE!H119,  SUBSTITUTE(SUBSTITUTE(TEXT(SOURCE!H119,"????0"),"  ","")," ",""))   ))), "")&amp;
       IF(ISTEXT(SOURCE!H119),SOURCE!H119, SUBSTITUTE(SUBSTITUTE(TEXT(SOURCE!H119,"????0"),"  ","")," ",""))   &amp;","&amp; IF(lookups!$J$2-3 &gt;= 0, REPT(" ",lookups!$J$2-3-5), "")&amp;
      SOURCE!I119&amp;
" | "&amp; IF(lookups!$K$2-LEN(SOURCE!I119) &gt;= 0, REPT(" ",lookups!$K$2-LEN(SOURCE!I119)), "")&amp;
      SOURCE!J119&amp;      IF(lookups!$L$2-LEN(SOURCE!J119) &gt;= 0, REPT(" ",lookups!$L$2-LEN(SOURCE!J119)), "")&amp;
" | "&amp; IF(lookups!$K$2-LEN(SOURCE!I119) &gt;= 0, REPT(" ",lookups!$K$2-LEN(SOURCE!I119)), "")&amp;
      SOURCE!K119&amp;      IF(lookups!$L$2-LEN(SOURCE!K119) &gt;= 0, REPT(" ",lookups!$M$2-LEN(SOURCE!K119)), "")&amp;
" | "&amp; SOURCE!L119&amp;      IF(lookups!$O$2-LEN(SOURCE!L119) &gt;= 0, REPT(" ",lookups!$O$2-LEN(SOURCE!L119)), "")&amp;
" | "&amp; SOURCE!M119&amp;      IF(lookups!$P$2-LEN(SOURCE!M119) &gt;= 0, REPT(" ",lookups!$P$2-LEN(SOURCE!M119)), "")&amp;
      "},"&amp;IF(SOURCE!O119&lt;&gt;"",""&amp;SOURCE!O119,"")
 )
)
)</f>
        <v>/*  114 */  { itemToBeCoded,                NOPARAM,                     "LITE",                                        "LITE",                                        (0 &lt;&lt; TAM_MAX_BITS) |     0, CAT_NONE | SLS_ENABLED   | US_UNCHANGED | EIM_DISABLED | PTP_LITERAL      }, // Literal in a PGM</v>
      </c>
    </row>
    <row r="120" customFormat="false" ht="15.75" hidden="false" customHeight="false" outlineLevel="0" collapsed="false">
      <c r="A120" s="263" t="str">
        <f aca="false">IF(AND(OR(SOURCE!A120="",ISBLANK(SOURCE!A120)),SOURCE!B120&gt;0),IF(ISBLANK(SOURCE!C120),"",SOURCE!C120),
IF(SOURCE!B120&lt;0,VLOOKUP(SOURCE!B120,lookups!A$1:B$25,2,0),
  IF(ISBLANK(SOURCE!B120),
    "",
    "/* "&amp;TEXT(SOURCE!B120,"???0")&amp;" *"&amp;
      SOURCE!C120&amp;", "&amp; IF(lookups!$E$2-LEN(SOURCE!C120) &gt;= 0, REPT(" ",lookups!$E$2-LEN(SOURCE!C120)), "")&amp;
      SOURCE!D120&amp;", "&amp; IF(lookups!$F$2-LEN(SOURCE!D120) &gt;= 0, REPT(" ",lookups!$F$2-LEN(SOURCE!D120)), "")&amp;
      SOURCE!E120&amp;", "&amp; IF(lookups!$G$2-LEN(SOURCE!E120) &gt;=0, REPT(" ",lookups!$G$2-LEN(SOURCE!E120)), "")&amp;
      SOURCE!F120&amp;", "&amp; IF(lookups!$H$2-LEN(SOURCE!F120) &gt;= 0, REPT(" ",lookups!$H$2-LEN(SOURCE!F120)+2), "")&amp;"("&amp;
      SUBSTITUTE(TEXT(SOURCE!G120,"??0"),"  ","")&amp;" &lt;&lt; TAM_MAX_BITS) |"&amp; IF(lookups!$I$2-3 &gt;= 0, REPT(" ",MAX(1,lookups!$I$2-5+4+1-1-LEN(  IF(ISTEXT(SOURCE!H120),SOURCE!H120,  SUBSTITUTE(SUBSTITUTE(TEXT(SOURCE!H120,"????0"),"  ","")," ",""))   ))), "")&amp;
       IF(ISTEXT(SOURCE!H120),SOURCE!H120, SUBSTITUTE(SUBSTITUTE(TEXT(SOURCE!H120,"????0"),"  ","")," ",""))   &amp;","&amp; IF(lookups!$J$2-3 &gt;= 0, REPT(" ",lookups!$J$2-3-5), "")&amp;
      SOURCE!I120&amp;
" | "&amp; IF(lookups!$K$2-LEN(SOURCE!I120) &gt;= 0, REPT(" ",lookups!$K$2-LEN(SOURCE!I120)), "")&amp;
      SOURCE!J120&amp;      IF(lookups!$L$2-LEN(SOURCE!J120) &gt;= 0, REPT(" ",lookups!$L$2-LEN(SOURCE!J120)), "")&amp;
" | "&amp; IF(lookups!$K$2-LEN(SOURCE!I120) &gt;= 0, REPT(" ",lookups!$K$2-LEN(SOURCE!I120)), "")&amp;
      SOURCE!K120&amp;      IF(lookups!$L$2-LEN(SOURCE!K120) &gt;= 0, REPT(" ",lookups!$M$2-LEN(SOURCE!K120)), "")&amp;
" | "&amp; SOURCE!L120&amp;      IF(lookups!$O$2-LEN(SOURCE!L120) &gt;= 0, REPT(" ",lookups!$O$2-LEN(SOURCE!L120)), "")&amp;
" | "&amp; SOURCE!M120&amp;      IF(lookups!$P$2-LEN(SOURCE!M120) &gt;= 0, REPT(" ",lookups!$P$2-LEN(SOURCE!M120)), "")&amp;
      "},"&amp;IF(SOURCE!O120&lt;&gt;"",""&amp;SOURCE!O120,"")
 )
)
)</f>
        <v>/*  115 */  { fnAngularModeJM,              amDegree,                    STD_RIGHT_DOUBLE_ARROW "DEG",                  STD_RIGHT_DOUBLE_ARROW "DEG",                  (0 &lt;&lt; TAM_MAX_BITS) |     0, CAT_FNCT | SLS_ENABLED   | US_ENABLED   | EIM_DISABLED | PTP_NONE         },</v>
      </c>
    </row>
    <row r="121" customFormat="false" ht="15.75" hidden="false" customHeight="false" outlineLevel="0" collapsed="false">
      <c r="A121" s="263" t="str">
        <f aca="false">IF(AND(OR(SOURCE!A121="",ISBLANK(SOURCE!A121)),SOURCE!B121&gt;0),IF(ISBLANK(SOURCE!C121),"",SOURCE!C121),
IF(SOURCE!B121&lt;0,VLOOKUP(SOURCE!B121,lookups!A$1:B$25,2,0),
  IF(ISBLANK(SOURCE!B121),
    "",
    "/* "&amp;TEXT(SOURCE!B121,"???0")&amp;" *"&amp;
      SOURCE!C121&amp;", "&amp; IF(lookups!$E$2-LEN(SOURCE!C121) &gt;= 0, REPT(" ",lookups!$E$2-LEN(SOURCE!C121)), "")&amp;
      SOURCE!D121&amp;", "&amp; IF(lookups!$F$2-LEN(SOURCE!D121) &gt;= 0, REPT(" ",lookups!$F$2-LEN(SOURCE!D121)), "")&amp;
      SOURCE!E121&amp;", "&amp; IF(lookups!$G$2-LEN(SOURCE!E121) &gt;=0, REPT(" ",lookups!$G$2-LEN(SOURCE!E121)), "")&amp;
      SOURCE!F121&amp;", "&amp; IF(lookups!$H$2-LEN(SOURCE!F121) &gt;= 0, REPT(" ",lookups!$H$2-LEN(SOURCE!F121)+2), "")&amp;"("&amp;
      SUBSTITUTE(TEXT(SOURCE!G121,"??0"),"  ","")&amp;" &lt;&lt; TAM_MAX_BITS) |"&amp; IF(lookups!$I$2-3 &gt;= 0, REPT(" ",MAX(1,lookups!$I$2-5+4+1-1-LEN(  IF(ISTEXT(SOURCE!H121),SOURCE!H121,  SUBSTITUTE(SUBSTITUTE(TEXT(SOURCE!H121,"????0"),"  ","")," ",""))   ))), "")&amp;
       IF(ISTEXT(SOURCE!H121),SOURCE!H121, SUBSTITUTE(SUBSTITUTE(TEXT(SOURCE!H121,"????0"),"  ","")," ",""))   &amp;","&amp; IF(lookups!$J$2-3 &gt;= 0, REPT(" ",lookups!$J$2-3-5), "")&amp;
      SOURCE!I121&amp;
" | "&amp; IF(lookups!$K$2-LEN(SOURCE!I121) &gt;= 0, REPT(" ",lookups!$K$2-LEN(SOURCE!I121)), "")&amp;
      SOURCE!J121&amp;      IF(lookups!$L$2-LEN(SOURCE!J121) &gt;= 0, REPT(" ",lookups!$L$2-LEN(SOURCE!J121)), "")&amp;
" | "&amp; IF(lookups!$K$2-LEN(SOURCE!I121) &gt;= 0, REPT(" ",lookups!$K$2-LEN(SOURCE!I121)), "")&amp;
      SOURCE!K121&amp;      IF(lookups!$L$2-LEN(SOURCE!K121) &gt;= 0, REPT(" ",lookups!$M$2-LEN(SOURCE!K121)), "")&amp;
" | "&amp; SOURCE!L121&amp;      IF(lookups!$O$2-LEN(SOURCE!L121) &gt;= 0, REPT(" ",lookups!$O$2-LEN(SOURCE!L121)), "")&amp;
" | "&amp; SOURCE!M121&amp;      IF(lookups!$P$2-LEN(SOURCE!M121) &gt;= 0, REPT(" ",lookups!$P$2-LEN(SOURCE!M121)), "")&amp;
      "},"&amp;IF(SOURCE!O121&lt;&gt;"",""&amp;SOURCE!O121,"")
 )
)
)</f>
        <v>/*  116 */  { fnAngularModeJM,              amDMS /*#JM#*/,              STD_RIGHT_DOUBLE_ARROW "D.MS",                 STD_RIGHT_DOUBLE_ARROW "D.MS",                 (0 &lt;&lt; TAM_MAX_BITS) |     0, CAT_FNCT | SLS_ENABLED   | US_ENABLED   | EIM_DISABLED | PTP_NONE         },</v>
      </c>
    </row>
    <row r="122" customFormat="false" ht="15.75" hidden="false" customHeight="false" outlineLevel="0" collapsed="false">
      <c r="A122" s="263" t="str">
        <f aca="false">IF(AND(OR(SOURCE!A122="",ISBLANK(SOURCE!A122)),SOURCE!B122&gt;0),IF(ISBLANK(SOURCE!C122),"",SOURCE!C122),
IF(SOURCE!B122&lt;0,VLOOKUP(SOURCE!B122,lookups!A$1:B$25,2,0),
  IF(ISBLANK(SOURCE!B122),
    "",
    "/* "&amp;TEXT(SOURCE!B122,"???0")&amp;" *"&amp;
      SOURCE!C122&amp;", "&amp; IF(lookups!$E$2-LEN(SOURCE!C122) &gt;= 0, REPT(" ",lookups!$E$2-LEN(SOURCE!C122)), "")&amp;
      SOURCE!D122&amp;", "&amp; IF(lookups!$F$2-LEN(SOURCE!D122) &gt;= 0, REPT(" ",lookups!$F$2-LEN(SOURCE!D122)), "")&amp;
      SOURCE!E122&amp;", "&amp; IF(lookups!$G$2-LEN(SOURCE!E122) &gt;=0, REPT(" ",lookups!$G$2-LEN(SOURCE!E122)), "")&amp;
      SOURCE!F122&amp;", "&amp; IF(lookups!$H$2-LEN(SOURCE!F122) &gt;= 0, REPT(" ",lookups!$H$2-LEN(SOURCE!F122)+2), "")&amp;"("&amp;
      SUBSTITUTE(TEXT(SOURCE!G122,"??0"),"  ","")&amp;" &lt;&lt; TAM_MAX_BITS) |"&amp; IF(lookups!$I$2-3 &gt;= 0, REPT(" ",MAX(1,lookups!$I$2-5+4+1-1-LEN(  IF(ISTEXT(SOURCE!H122),SOURCE!H122,  SUBSTITUTE(SUBSTITUTE(TEXT(SOURCE!H122,"????0"),"  ","")," ",""))   ))), "")&amp;
       IF(ISTEXT(SOURCE!H122),SOURCE!H122, SUBSTITUTE(SUBSTITUTE(TEXT(SOURCE!H122,"????0"),"  ","")," ",""))   &amp;","&amp; IF(lookups!$J$2-3 &gt;= 0, REPT(" ",lookups!$J$2-3-5), "")&amp;
      SOURCE!I122&amp;
" | "&amp; IF(lookups!$K$2-LEN(SOURCE!I122) &gt;= 0, REPT(" ",lookups!$K$2-LEN(SOURCE!I122)), "")&amp;
      SOURCE!J122&amp;      IF(lookups!$L$2-LEN(SOURCE!J122) &gt;= 0, REPT(" ",lookups!$L$2-LEN(SOURCE!J122)), "")&amp;
" | "&amp; IF(lookups!$K$2-LEN(SOURCE!I122) &gt;= 0, REPT(" ",lookups!$K$2-LEN(SOURCE!I122)), "")&amp;
      SOURCE!K122&amp;      IF(lookups!$L$2-LEN(SOURCE!K122) &gt;= 0, REPT(" ",lookups!$M$2-LEN(SOURCE!K122)), "")&amp;
" | "&amp; SOURCE!L122&amp;      IF(lookups!$O$2-LEN(SOURCE!L122) &gt;= 0, REPT(" ",lookups!$O$2-LEN(SOURCE!L122)), "")&amp;
" | "&amp; SOURCE!M122&amp;      IF(lookups!$P$2-LEN(SOURCE!M122) &gt;= 0, REPT(" ",lookups!$P$2-LEN(SOURCE!M122)), "")&amp;
      "},"&amp;IF(SOURCE!O122&lt;&gt;"",""&amp;SOURCE!O122,"")
 )
)
)</f>
        <v>/*  117 */  { fnAngularModeJM,              amGrad,                      STD_RIGHT_DOUBLE_ARROW "GRAD",                 STD_RIGHT_DOUBLE_ARROW "GRAD",                 (0 &lt;&lt; TAM_MAX_BITS) |     0, CAT_FNCT | SLS_ENABLED   | US_ENABLED   | EIM_DISABLED | PTP_NONE         },</v>
      </c>
    </row>
    <row r="123" customFormat="false" ht="15.75" hidden="false" customHeight="false" outlineLevel="0" collapsed="false">
      <c r="A123" s="263" t="str">
        <f aca="false">IF(AND(OR(SOURCE!A123="",ISBLANK(SOURCE!A123)),SOURCE!B123&gt;0),IF(ISBLANK(SOURCE!C123),"",SOURCE!C123),
IF(SOURCE!B123&lt;0,VLOOKUP(SOURCE!B123,lookups!A$1:B$25,2,0),
  IF(ISBLANK(SOURCE!B123),
    "",
    "/* "&amp;TEXT(SOURCE!B123,"???0")&amp;" *"&amp;
      SOURCE!C123&amp;", "&amp; IF(lookups!$E$2-LEN(SOURCE!C123) &gt;= 0, REPT(" ",lookups!$E$2-LEN(SOURCE!C123)), "")&amp;
      SOURCE!D123&amp;", "&amp; IF(lookups!$F$2-LEN(SOURCE!D123) &gt;= 0, REPT(" ",lookups!$F$2-LEN(SOURCE!D123)), "")&amp;
      SOURCE!E123&amp;", "&amp; IF(lookups!$G$2-LEN(SOURCE!E123) &gt;=0, REPT(" ",lookups!$G$2-LEN(SOURCE!E123)), "")&amp;
      SOURCE!F123&amp;", "&amp; IF(lookups!$H$2-LEN(SOURCE!F123) &gt;= 0, REPT(" ",lookups!$H$2-LEN(SOURCE!F123)+2), "")&amp;"("&amp;
      SUBSTITUTE(TEXT(SOURCE!G123,"??0"),"  ","")&amp;" &lt;&lt; TAM_MAX_BITS) |"&amp; IF(lookups!$I$2-3 &gt;= 0, REPT(" ",MAX(1,lookups!$I$2-5+4+1-1-LEN(  IF(ISTEXT(SOURCE!H123),SOURCE!H123,  SUBSTITUTE(SUBSTITUTE(TEXT(SOURCE!H123,"????0"),"  ","")," ",""))   ))), "")&amp;
       IF(ISTEXT(SOURCE!H123),SOURCE!H123, SUBSTITUTE(SUBSTITUTE(TEXT(SOURCE!H123,"????0"),"  ","")," ",""))   &amp;","&amp; IF(lookups!$J$2-3 &gt;= 0, REPT(" ",lookups!$J$2-3-5), "")&amp;
      SOURCE!I123&amp;
" | "&amp; IF(lookups!$K$2-LEN(SOURCE!I123) &gt;= 0, REPT(" ",lookups!$K$2-LEN(SOURCE!I123)), "")&amp;
      SOURCE!J123&amp;      IF(lookups!$L$2-LEN(SOURCE!J123) &gt;= 0, REPT(" ",lookups!$L$2-LEN(SOURCE!J123)), "")&amp;
" | "&amp; IF(lookups!$K$2-LEN(SOURCE!I123) &gt;= 0, REPT(" ",lookups!$K$2-LEN(SOURCE!I123)), "")&amp;
      SOURCE!K123&amp;      IF(lookups!$L$2-LEN(SOURCE!K123) &gt;= 0, REPT(" ",lookups!$M$2-LEN(SOURCE!K123)), "")&amp;
" | "&amp; SOURCE!L123&amp;      IF(lookups!$O$2-LEN(SOURCE!L123) &gt;= 0, REPT(" ",lookups!$O$2-LEN(SOURCE!L123)), "")&amp;
" | "&amp; SOURCE!M123&amp;      IF(lookups!$P$2-LEN(SOURCE!M123) &gt;= 0, REPT(" ",lookups!$P$2-LEN(SOURCE!M123)), "")&amp;
      "},"&amp;IF(SOURCE!O123&lt;&gt;"",""&amp;SOURCE!O123,"")
 )
)
)</f>
        <v>/*  118 */  { fnAngularModeJM,              amMultPi,                    STD_RIGHT_DOUBLE_ARROW "MUL" STD_pi,           STD_RIGHT_DOUBLE_ARROW "MUL" STD_pi,           (0 &lt;&lt; TAM_MAX_BITS) |     0, CAT_FNCT | SLS_ENABLED   | US_ENABLED   | EIM_DISABLED | PTP_NONE         },</v>
      </c>
    </row>
    <row r="124" customFormat="false" ht="15.75" hidden="false" customHeight="false" outlineLevel="0" collapsed="false">
      <c r="A124" s="263" t="str">
        <f aca="false">IF(AND(OR(SOURCE!A124="",ISBLANK(SOURCE!A124)),SOURCE!B124&gt;0),IF(ISBLANK(SOURCE!C124),"",SOURCE!C124),
IF(SOURCE!B124&lt;0,VLOOKUP(SOURCE!B124,lookups!A$1:B$25,2,0),
  IF(ISBLANK(SOURCE!B124),
    "",
    "/* "&amp;TEXT(SOURCE!B124,"???0")&amp;" *"&amp;
      SOURCE!C124&amp;", "&amp; IF(lookups!$E$2-LEN(SOURCE!C124) &gt;= 0, REPT(" ",lookups!$E$2-LEN(SOURCE!C124)), "")&amp;
      SOURCE!D124&amp;", "&amp; IF(lookups!$F$2-LEN(SOURCE!D124) &gt;= 0, REPT(" ",lookups!$F$2-LEN(SOURCE!D124)), "")&amp;
      SOURCE!E124&amp;", "&amp; IF(lookups!$G$2-LEN(SOURCE!E124) &gt;=0, REPT(" ",lookups!$G$2-LEN(SOURCE!E124)), "")&amp;
      SOURCE!F124&amp;", "&amp; IF(lookups!$H$2-LEN(SOURCE!F124) &gt;= 0, REPT(" ",lookups!$H$2-LEN(SOURCE!F124)+2), "")&amp;"("&amp;
      SUBSTITUTE(TEXT(SOURCE!G124,"??0"),"  ","")&amp;" &lt;&lt; TAM_MAX_BITS) |"&amp; IF(lookups!$I$2-3 &gt;= 0, REPT(" ",MAX(1,lookups!$I$2-5+4+1-1-LEN(  IF(ISTEXT(SOURCE!H124),SOURCE!H124,  SUBSTITUTE(SUBSTITUTE(TEXT(SOURCE!H124,"????0"),"  ","")," ",""))   ))), "")&amp;
       IF(ISTEXT(SOURCE!H124),SOURCE!H124, SUBSTITUTE(SUBSTITUTE(TEXT(SOURCE!H124,"????0"),"  ","")," ",""))   &amp;","&amp; IF(lookups!$J$2-3 &gt;= 0, REPT(" ",lookups!$J$2-3-5), "")&amp;
      SOURCE!I124&amp;
" | "&amp; IF(lookups!$K$2-LEN(SOURCE!I124) &gt;= 0, REPT(" ",lookups!$K$2-LEN(SOURCE!I124)), "")&amp;
      SOURCE!J124&amp;      IF(lookups!$L$2-LEN(SOURCE!J124) &gt;= 0, REPT(" ",lookups!$L$2-LEN(SOURCE!J124)), "")&amp;
" | "&amp; IF(lookups!$K$2-LEN(SOURCE!I124) &gt;= 0, REPT(" ",lookups!$K$2-LEN(SOURCE!I124)), "")&amp;
      SOURCE!K124&amp;      IF(lookups!$L$2-LEN(SOURCE!K124) &gt;= 0, REPT(" ",lookups!$M$2-LEN(SOURCE!K124)), "")&amp;
" | "&amp; SOURCE!L124&amp;      IF(lookups!$O$2-LEN(SOURCE!L124) &gt;= 0, REPT(" ",lookups!$O$2-LEN(SOURCE!L124)), "")&amp;
" | "&amp; SOURCE!M124&amp;      IF(lookups!$P$2-LEN(SOURCE!M124) &gt;= 0, REPT(" ",lookups!$P$2-LEN(SOURCE!M124)), "")&amp;
      "},"&amp;IF(SOURCE!O124&lt;&gt;"",""&amp;SOURCE!O124,"")
 )
)
)</f>
        <v>/*  119 */  { fnAngularModeJM,              amRadian,                    STD_RIGHT_DOUBLE_ARROW "RAD",                  STD_RIGHT_DOUBLE_ARROW "RAD",                  (0 &lt;&lt; TAM_MAX_BITS) |     0, CAT_FNCT | SLS_ENABLED   | US_ENABLED   | EIM_DISABLED | PTP_NONE         },</v>
      </c>
    </row>
    <row r="125" customFormat="false" ht="15.75" hidden="false" customHeight="false" outlineLevel="0" collapsed="false">
      <c r="A125" s="263" t="str">
        <f aca="false">IF(AND(OR(SOURCE!A125="",ISBLANK(SOURCE!A125)),SOURCE!B125&gt;0),IF(ISBLANK(SOURCE!C125),"",SOURCE!C125),
IF(SOURCE!B125&lt;0,VLOOKUP(SOURCE!B125,lookups!A$1:B$25,2,0),
  IF(ISBLANK(SOURCE!B125),
    "",
    "/* "&amp;TEXT(SOURCE!B125,"???0")&amp;" *"&amp;
      SOURCE!C125&amp;", "&amp; IF(lookups!$E$2-LEN(SOURCE!C125) &gt;= 0, REPT(" ",lookups!$E$2-LEN(SOURCE!C125)), "")&amp;
      SOURCE!D125&amp;", "&amp; IF(lookups!$F$2-LEN(SOURCE!D125) &gt;= 0, REPT(" ",lookups!$F$2-LEN(SOURCE!D125)), "")&amp;
      SOURCE!E125&amp;", "&amp; IF(lookups!$G$2-LEN(SOURCE!E125) &gt;=0, REPT(" ",lookups!$G$2-LEN(SOURCE!E125)), "")&amp;
      SOURCE!F125&amp;", "&amp; IF(lookups!$H$2-LEN(SOURCE!F125) &gt;= 0, REPT(" ",lookups!$H$2-LEN(SOURCE!F125)+2), "")&amp;"("&amp;
      SUBSTITUTE(TEXT(SOURCE!G125,"??0"),"  ","")&amp;" &lt;&lt; TAM_MAX_BITS) |"&amp; IF(lookups!$I$2-3 &gt;= 0, REPT(" ",MAX(1,lookups!$I$2-5+4+1-1-LEN(  IF(ISTEXT(SOURCE!H125),SOURCE!H125,  SUBSTITUTE(SUBSTITUTE(TEXT(SOURCE!H125,"????0"),"  ","")," ",""))   ))), "")&amp;
       IF(ISTEXT(SOURCE!H125),SOURCE!H125, SUBSTITUTE(SUBSTITUTE(TEXT(SOURCE!H125,"????0"),"  ","")," ",""))   &amp;","&amp; IF(lookups!$J$2-3 &gt;= 0, REPT(" ",lookups!$J$2-3-5), "")&amp;
      SOURCE!I125&amp;
" | "&amp; IF(lookups!$K$2-LEN(SOURCE!I125) &gt;= 0, REPT(" ",lookups!$K$2-LEN(SOURCE!I125)), "")&amp;
      SOURCE!J125&amp;      IF(lookups!$L$2-LEN(SOURCE!J125) &gt;= 0, REPT(" ",lookups!$L$2-LEN(SOURCE!J125)), "")&amp;
" | "&amp; IF(lookups!$K$2-LEN(SOURCE!I125) &gt;= 0, REPT(" ",lookups!$K$2-LEN(SOURCE!I125)), "")&amp;
      SOURCE!K125&amp;      IF(lookups!$L$2-LEN(SOURCE!K125) &gt;= 0, REPT(" ",lookups!$M$2-LEN(SOURCE!K125)), "")&amp;
" | "&amp; SOURCE!L125&amp;      IF(lookups!$O$2-LEN(SOURCE!L125) &gt;= 0, REPT(" ",lookups!$O$2-LEN(SOURCE!L125)), "")&amp;
" | "&amp; SOURCE!M125&amp;      IF(lookups!$P$2-LEN(SOURCE!M125) &gt;= 0, REPT(" ",lookups!$P$2-LEN(SOURCE!M125)), "")&amp;
      "},"&amp;IF(SOURCE!O125&lt;&gt;"",""&amp;SOURCE!O125,"")
 )
)
)</f>
        <v>/*  120 */  { fnLint,                       NOPARAM,                     "LINT",                                        "LINT",                                        (0 &lt;&lt; TAM_MAX_BITS) |     0, CAT_FNCT | SLS_ENABLED   | US_ENABLED   | EIM_DISABLED | PTP_NONE         },</v>
      </c>
    </row>
    <row r="126" customFormat="false" ht="15.75" hidden="false" customHeight="false" outlineLevel="0" collapsed="false">
      <c r="A126" s="263" t="str">
        <f aca="false">IF(AND(OR(SOURCE!A126="",ISBLANK(SOURCE!A126)),SOURCE!B126&gt;0),IF(ISBLANK(SOURCE!C126),"",SOURCE!C126),
IF(SOURCE!B126&lt;0,VLOOKUP(SOURCE!B126,lookups!A$1:B$25,2,0),
  IF(ISBLANK(SOURCE!B126),
    "",
    "/* "&amp;TEXT(SOURCE!B126,"???0")&amp;" *"&amp;
      SOURCE!C126&amp;", "&amp; IF(lookups!$E$2-LEN(SOURCE!C126) &gt;= 0, REPT(" ",lookups!$E$2-LEN(SOURCE!C126)), "")&amp;
      SOURCE!D126&amp;", "&amp; IF(lookups!$F$2-LEN(SOURCE!D126) &gt;= 0, REPT(" ",lookups!$F$2-LEN(SOURCE!D126)), "")&amp;
      SOURCE!E126&amp;", "&amp; IF(lookups!$G$2-LEN(SOURCE!E126) &gt;=0, REPT(" ",lookups!$G$2-LEN(SOURCE!E126)), "")&amp;
      SOURCE!F126&amp;", "&amp; IF(lookups!$H$2-LEN(SOURCE!F126) &gt;= 0, REPT(" ",lookups!$H$2-LEN(SOURCE!F126)+2), "")&amp;"("&amp;
      SUBSTITUTE(TEXT(SOURCE!G126,"??0"),"  ","")&amp;" &lt;&lt; TAM_MAX_BITS) |"&amp; IF(lookups!$I$2-3 &gt;= 0, REPT(" ",MAX(1,lookups!$I$2-5+4+1-1-LEN(  IF(ISTEXT(SOURCE!H126),SOURCE!H126,  SUBSTITUTE(SUBSTITUTE(TEXT(SOURCE!H126,"????0"),"  ","")," ",""))   ))), "")&amp;
       IF(ISTEXT(SOURCE!H126),SOURCE!H126, SUBSTITUTE(SUBSTITUTE(TEXT(SOURCE!H126,"????0"),"  ","")," ",""))   &amp;","&amp; IF(lookups!$J$2-3 &gt;= 0, REPT(" ",lookups!$J$2-3-5), "")&amp;
      SOURCE!I126&amp;
" | "&amp; IF(lookups!$K$2-LEN(SOURCE!I126) &gt;= 0, REPT(" ",lookups!$K$2-LEN(SOURCE!I126)), "")&amp;
      SOURCE!J126&amp;      IF(lookups!$L$2-LEN(SOURCE!J126) &gt;= 0, REPT(" ",lookups!$L$2-LEN(SOURCE!J126)), "")&amp;
" | "&amp; IF(lookups!$K$2-LEN(SOURCE!I126) &gt;= 0, REPT(" ",lookups!$K$2-LEN(SOURCE!I126)), "")&amp;
      SOURCE!K126&amp;      IF(lookups!$L$2-LEN(SOURCE!K126) &gt;= 0, REPT(" ",lookups!$M$2-LEN(SOURCE!K126)), "")&amp;
" | "&amp; SOURCE!L126&amp;      IF(lookups!$O$2-LEN(SOURCE!L126) &gt;= 0, REPT(" ",lookups!$O$2-LEN(SOURCE!L126)), "")&amp;
" | "&amp; SOURCE!M126&amp;      IF(lookups!$P$2-LEN(SOURCE!M126) &gt;= 0, REPT(" ",lookups!$P$2-LEN(SOURCE!M126)), "")&amp;
      "},"&amp;IF(SOURCE!O126&lt;&gt;"",""&amp;SOURCE!O126,"")
 )
)
)</f>
        <v>/*  121 */  { fnSetRoundingMode,            TM_VALUE,                    "RMODE",                                       "RMODE",                                       (0 &lt;&lt; TAM_MAX_BITS) |     6, CAT_FNCT | SLS_ENABLED   | US_ENABLED   | EIM_DISABLED | PTP_NUMBER_8     },</v>
      </c>
    </row>
    <row r="127" customFormat="false" ht="15.75" hidden="false" customHeight="false" outlineLevel="0" collapsed="false">
      <c r="A127" s="263" t="str">
        <f aca="false">IF(AND(OR(SOURCE!A127="",ISBLANK(SOURCE!A127)),SOURCE!B127&gt;0),IF(ISBLANK(SOURCE!C127),"",SOURCE!C127),
IF(SOURCE!B127&lt;0,VLOOKUP(SOURCE!B127,lookups!A$1:B$25,2,0),
  IF(ISBLANK(SOURCE!B127),
    "",
    "/* "&amp;TEXT(SOURCE!B127,"???0")&amp;" *"&amp;
      SOURCE!C127&amp;", "&amp; IF(lookups!$E$2-LEN(SOURCE!C127) &gt;= 0, REPT(" ",lookups!$E$2-LEN(SOURCE!C127)), "")&amp;
      SOURCE!D127&amp;", "&amp; IF(lookups!$F$2-LEN(SOURCE!D127) &gt;= 0, REPT(" ",lookups!$F$2-LEN(SOURCE!D127)), "")&amp;
      SOURCE!E127&amp;", "&amp; IF(lookups!$G$2-LEN(SOURCE!E127) &gt;=0, REPT(" ",lookups!$G$2-LEN(SOURCE!E127)), "")&amp;
      SOURCE!F127&amp;", "&amp; IF(lookups!$H$2-LEN(SOURCE!F127) &gt;= 0, REPT(" ",lookups!$H$2-LEN(SOURCE!F127)+2), "")&amp;"("&amp;
      SUBSTITUTE(TEXT(SOURCE!G127,"??0"),"  ","")&amp;" &lt;&lt; TAM_MAX_BITS) |"&amp; IF(lookups!$I$2-3 &gt;= 0, REPT(" ",MAX(1,lookups!$I$2-5+4+1-1-LEN(  IF(ISTEXT(SOURCE!H127),SOURCE!H127,  SUBSTITUTE(SUBSTITUTE(TEXT(SOURCE!H127,"????0"),"  ","")," ",""))   ))), "")&amp;
       IF(ISTEXT(SOURCE!H127),SOURCE!H127, SUBSTITUTE(SUBSTITUTE(TEXT(SOURCE!H127,"????0"),"  ","")," ",""))   &amp;","&amp; IF(lookups!$J$2-3 &gt;= 0, REPT(" ",lookups!$J$2-3-5), "")&amp;
      SOURCE!I127&amp;
" | "&amp; IF(lookups!$K$2-LEN(SOURCE!I127) &gt;= 0, REPT(" ",lookups!$K$2-LEN(SOURCE!I127)), "")&amp;
      SOURCE!J127&amp;      IF(lookups!$L$2-LEN(SOURCE!J127) &gt;= 0, REPT(" ",lookups!$L$2-LEN(SOURCE!J127)), "")&amp;
" | "&amp; IF(lookups!$K$2-LEN(SOURCE!I127) &gt;= 0, REPT(" ",lookups!$K$2-LEN(SOURCE!I127)), "")&amp;
      SOURCE!K127&amp;      IF(lookups!$L$2-LEN(SOURCE!K127) &gt;= 0, REPT(" ",lookups!$M$2-LEN(SOURCE!K127)), "")&amp;
" | "&amp; SOURCE!L127&amp;      IF(lookups!$O$2-LEN(SOURCE!L127) &gt;= 0, REPT(" ",lookups!$O$2-LEN(SOURCE!L127)), "")&amp;
" | "&amp; SOURCE!M127&amp;      IF(lookups!$P$2-LEN(SOURCE!M127) &gt;= 0, REPT(" ",lookups!$P$2-LEN(SOURCE!M127)), "")&amp;
      "},"&amp;IF(SOURCE!O127&lt;&gt;"",""&amp;SOURCE!O127,"")
 )
)
)</f>
        <v>/*  122 */  { fnRmd,                        NOPARAM,                     "RMD",                                         "RMD",                                         (0 &lt;&lt; TAM_MAX_BITS) |     0, CAT_FNCT | SLS_ENABLED   | US_ENABLED   | EIM_ENABLED  | PTP_NONE         },</v>
      </c>
    </row>
    <row r="128" customFormat="false" ht="15.75" hidden="false" customHeight="false" outlineLevel="0" collapsed="false">
      <c r="A128" s="263" t="str">
        <f aca="false">IF(AND(OR(SOURCE!A128="",ISBLANK(SOURCE!A128)),SOURCE!B128&gt;0),IF(ISBLANK(SOURCE!C128),"",SOURCE!C128),
IF(SOURCE!B128&lt;0,VLOOKUP(SOURCE!B128,lookups!A$1:B$25,2,0),
  IF(ISBLANK(SOURCE!B128),
    "",
    "/* "&amp;TEXT(SOURCE!B128,"???0")&amp;" *"&amp;
      SOURCE!C128&amp;", "&amp; IF(lookups!$E$2-LEN(SOURCE!C128) &gt;= 0, REPT(" ",lookups!$E$2-LEN(SOURCE!C128)), "")&amp;
      SOURCE!D128&amp;", "&amp; IF(lookups!$F$2-LEN(SOURCE!D128) &gt;= 0, REPT(" ",lookups!$F$2-LEN(SOURCE!D128)), "")&amp;
      SOURCE!E128&amp;", "&amp; IF(lookups!$G$2-LEN(SOURCE!E128) &gt;=0, REPT(" ",lookups!$G$2-LEN(SOURCE!E128)), "")&amp;
      SOURCE!F128&amp;", "&amp; IF(lookups!$H$2-LEN(SOURCE!F128) &gt;= 0, REPT(" ",lookups!$H$2-LEN(SOURCE!F128)+2), "")&amp;"("&amp;
      SUBSTITUTE(TEXT(SOURCE!G128,"??0"),"  ","")&amp;" &lt;&lt; TAM_MAX_BITS) |"&amp; IF(lookups!$I$2-3 &gt;= 0, REPT(" ",MAX(1,lookups!$I$2-5+4+1-1-LEN(  IF(ISTEXT(SOURCE!H128),SOURCE!H128,  SUBSTITUTE(SUBSTITUTE(TEXT(SOURCE!H128,"????0"),"  ","")," ",""))   ))), "")&amp;
       IF(ISTEXT(SOURCE!H128),SOURCE!H128, SUBSTITUTE(SUBSTITUTE(TEXT(SOURCE!H128,"????0"),"  ","")," ",""))   &amp;","&amp; IF(lookups!$J$2-3 &gt;= 0, REPT(" ",lookups!$J$2-3-5), "")&amp;
      SOURCE!I128&amp;
" | "&amp; IF(lookups!$K$2-LEN(SOURCE!I128) &gt;= 0, REPT(" ",lookups!$K$2-LEN(SOURCE!I128)), "")&amp;
      SOURCE!J128&amp;      IF(lookups!$L$2-LEN(SOURCE!J128) &gt;= 0, REPT(" ",lookups!$L$2-LEN(SOURCE!J128)), "")&amp;
" | "&amp; IF(lookups!$K$2-LEN(SOURCE!I128) &gt;= 0, REPT(" ",lookups!$K$2-LEN(SOURCE!I128)), "")&amp;
      SOURCE!K128&amp;      IF(lookups!$L$2-LEN(SOURCE!K128) &gt;= 0, REPT(" ",lookups!$M$2-LEN(SOURCE!K128)), "")&amp;
" | "&amp; SOURCE!L128&amp;      IF(lookups!$O$2-LEN(SOURCE!L128) &gt;= 0, REPT(" ",lookups!$O$2-LEN(SOURCE!L128)), "")&amp;
" | "&amp; SOURCE!M128&amp;      IF(lookups!$P$2-LEN(SOURCE!M128) &gt;= 0, REPT(" ",lookups!$P$2-LEN(SOURCE!M128)), "")&amp;
      "},"&amp;IF(SOURCE!O128&lt;&gt;"",""&amp;SOURCE!O128,"")
 )
)
)</f>
        <v>/*  123 */  { fnLogicalNot,                 NOPARAM,                     "NOT",                                         "NOT",                                         (0 &lt;&lt; TAM_MAX_BITS) |     0, CAT_FNCT | SLS_ENABLED   | US_ENABLED   | EIM_DISABLED | PTP_NONE         },</v>
      </c>
    </row>
    <row r="129" customFormat="false" ht="15.75" hidden="false" customHeight="false" outlineLevel="0" collapsed="false">
      <c r="A129" s="263" t="str">
        <f aca="false">IF(AND(OR(SOURCE!A129="",ISBLANK(SOURCE!A129)),SOURCE!B129&gt;0),IF(ISBLANK(SOURCE!C129),"",SOURCE!C129),
IF(SOURCE!B129&lt;0,VLOOKUP(SOURCE!B129,lookups!A$1:B$25,2,0),
  IF(ISBLANK(SOURCE!B129),
    "",
    "/* "&amp;TEXT(SOURCE!B129,"???0")&amp;" *"&amp;
      SOURCE!C129&amp;", "&amp; IF(lookups!$E$2-LEN(SOURCE!C129) &gt;= 0, REPT(" ",lookups!$E$2-LEN(SOURCE!C129)), "")&amp;
      SOURCE!D129&amp;", "&amp; IF(lookups!$F$2-LEN(SOURCE!D129) &gt;= 0, REPT(" ",lookups!$F$2-LEN(SOURCE!D129)), "")&amp;
      SOURCE!E129&amp;", "&amp; IF(lookups!$G$2-LEN(SOURCE!E129) &gt;=0, REPT(" ",lookups!$G$2-LEN(SOURCE!E129)), "")&amp;
      SOURCE!F129&amp;", "&amp; IF(lookups!$H$2-LEN(SOURCE!F129) &gt;= 0, REPT(" ",lookups!$H$2-LEN(SOURCE!F129)+2), "")&amp;"("&amp;
      SUBSTITUTE(TEXT(SOURCE!G129,"??0"),"  ","")&amp;" &lt;&lt; TAM_MAX_BITS) |"&amp; IF(lookups!$I$2-3 &gt;= 0, REPT(" ",MAX(1,lookups!$I$2-5+4+1-1-LEN(  IF(ISTEXT(SOURCE!H129),SOURCE!H129,  SUBSTITUTE(SUBSTITUTE(TEXT(SOURCE!H129,"????0"),"  ","")," ",""))   ))), "")&amp;
       IF(ISTEXT(SOURCE!H129),SOURCE!H129, SUBSTITUTE(SUBSTITUTE(TEXT(SOURCE!H129,"????0"),"  ","")," ",""))   &amp;","&amp; IF(lookups!$J$2-3 &gt;= 0, REPT(" ",lookups!$J$2-3-5), "")&amp;
      SOURCE!I129&amp;
" | "&amp; IF(lookups!$K$2-LEN(SOURCE!I129) &gt;= 0, REPT(" ",lookups!$K$2-LEN(SOURCE!I129)), "")&amp;
      SOURCE!J129&amp;      IF(lookups!$L$2-LEN(SOURCE!J129) &gt;= 0, REPT(" ",lookups!$L$2-LEN(SOURCE!J129)), "")&amp;
" | "&amp; IF(lookups!$K$2-LEN(SOURCE!I129) &gt;= 0, REPT(" ",lookups!$K$2-LEN(SOURCE!I129)), "")&amp;
      SOURCE!K129&amp;      IF(lookups!$L$2-LEN(SOURCE!K129) &gt;= 0, REPT(" ",lookups!$M$2-LEN(SOURCE!K129)), "")&amp;
" | "&amp; SOURCE!L129&amp;      IF(lookups!$O$2-LEN(SOURCE!L129) &gt;= 0, REPT(" ",lookups!$O$2-LEN(SOURCE!L129)), "")&amp;
" | "&amp; SOURCE!M129&amp;      IF(lookups!$P$2-LEN(SOURCE!M129) &gt;= 0, REPT(" ",lookups!$P$2-LEN(SOURCE!M129)), "")&amp;
      "},"&amp;IF(SOURCE!O129&lt;&gt;"",""&amp;SOURCE!O129,"")
 )
)
)</f>
        <v>/*  124 */  { fnLogicalAnd,                 NOPARAM,                     "AND",                                         "AND",                                         (0 &lt;&lt; TAM_MAX_BITS) |     0, CAT_FNCT | SLS_ENABLED   | US_ENABLED   | EIM_DISABLED | PTP_NONE         },</v>
      </c>
    </row>
    <row r="130" customFormat="false" ht="15.75" hidden="false" customHeight="false" outlineLevel="0" collapsed="false">
      <c r="A130" s="263" t="str">
        <f aca="false">IF(AND(OR(SOURCE!A130="",ISBLANK(SOURCE!A130)),SOURCE!B130&gt;0),IF(ISBLANK(SOURCE!C130),"",SOURCE!C130),
IF(SOURCE!B130&lt;0,VLOOKUP(SOURCE!B130,lookups!A$1:B$25,2,0),
  IF(ISBLANK(SOURCE!B130),
    "",
    "/* "&amp;TEXT(SOURCE!B130,"???0")&amp;" *"&amp;
      SOURCE!C130&amp;", "&amp; IF(lookups!$E$2-LEN(SOURCE!C130) &gt;= 0, REPT(" ",lookups!$E$2-LEN(SOURCE!C130)), "")&amp;
      SOURCE!D130&amp;", "&amp; IF(lookups!$F$2-LEN(SOURCE!D130) &gt;= 0, REPT(" ",lookups!$F$2-LEN(SOURCE!D130)), "")&amp;
      SOURCE!E130&amp;", "&amp; IF(lookups!$G$2-LEN(SOURCE!E130) &gt;=0, REPT(" ",lookups!$G$2-LEN(SOURCE!E130)), "")&amp;
      SOURCE!F130&amp;", "&amp; IF(lookups!$H$2-LEN(SOURCE!F130) &gt;= 0, REPT(" ",lookups!$H$2-LEN(SOURCE!F130)+2), "")&amp;"("&amp;
      SUBSTITUTE(TEXT(SOURCE!G130,"??0"),"  ","")&amp;" &lt;&lt; TAM_MAX_BITS) |"&amp; IF(lookups!$I$2-3 &gt;= 0, REPT(" ",MAX(1,lookups!$I$2-5+4+1-1-LEN(  IF(ISTEXT(SOURCE!H130),SOURCE!H130,  SUBSTITUTE(SUBSTITUTE(TEXT(SOURCE!H130,"????0"),"  ","")," ",""))   ))), "")&amp;
       IF(ISTEXT(SOURCE!H130),SOURCE!H130, SUBSTITUTE(SUBSTITUTE(TEXT(SOURCE!H130,"????0"),"  ","")," ",""))   &amp;","&amp; IF(lookups!$J$2-3 &gt;= 0, REPT(" ",lookups!$J$2-3-5), "")&amp;
      SOURCE!I130&amp;
" | "&amp; IF(lookups!$K$2-LEN(SOURCE!I130) &gt;= 0, REPT(" ",lookups!$K$2-LEN(SOURCE!I130)), "")&amp;
      SOURCE!J130&amp;      IF(lookups!$L$2-LEN(SOURCE!J130) &gt;= 0, REPT(" ",lookups!$L$2-LEN(SOURCE!J130)), "")&amp;
" | "&amp; IF(lookups!$K$2-LEN(SOURCE!I130) &gt;= 0, REPT(" ",lookups!$K$2-LEN(SOURCE!I130)), "")&amp;
      SOURCE!K130&amp;      IF(lookups!$L$2-LEN(SOURCE!K130) &gt;= 0, REPT(" ",lookups!$M$2-LEN(SOURCE!K130)), "")&amp;
" | "&amp; SOURCE!L130&amp;      IF(lookups!$O$2-LEN(SOURCE!L130) &gt;= 0, REPT(" ",lookups!$O$2-LEN(SOURCE!L130)), "")&amp;
" | "&amp; SOURCE!M130&amp;      IF(lookups!$P$2-LEN(SOURCE!M130) &gt;= 0, REPT(" ",lookups!$P$2-LEN(SOURCE!M130)), "")&amp;
      "},"&amp;IF(SOURCE!O130&lt;&gt;"",""&amp;SOURCE!O130,"")
 )
)
)</f>
        <v>/*  125 */  { fnLogicalOr,                  NOPARAM,                     "OR",                                          "OR",                                          (0 &lt;&lt; TAM_MAX_BITS) |     0, CAT_FNCT | SLS_ENABLED   | US_ENABLED   | EIM_DISABLED | PTP_NONE         },</v>
      </c>
    </row>
    <row r="131" customFormat="false" ht="15.75" hidden="false" customHeight="false" outlineLevel="0" collapsed="false">
      <c r="A131" s="263" t="str">
        <f aca="false">IF(AND(OR(SOURCE!A131="",ISBLANK(SOURCE!A131)),SOURCE!B131&gt;0),IF(ISBLANK(SOURCE!C131),"",SOURCE!C131),
IF(SOURCE!B131&lt;0,VLOOKUP(SOURCE!B131,lookups!A$1:B$25,2,0),
  IF(ISBLANK(SOURCE!B131),
    "",
    "/* "&amp;TEXT(SOURCE!B131,"???0")&amp;" *"&amp;
      SOURCE!C131&amp;", "&amp; IF(lookups!$E$2-LEN(SOURCE!C131) &gt;= 0, REPT(" ",lookups!$E$2-LEN(SOURCE!C131)), "")&amp;
      SOURCE!D131&amp;", "&amp; IF(lookups!$F$2-LEN(SOURCE!D131) &gt;= 0, REPT(" ",lookups!$F$2-LEN(SOURCE!D131)), "")&amp;
      SOURCE!E131&amp;", "&amp; IF(lookups!$G$2-LEN(SOURCE!E131) &gt;=0, REPT(" ",lookups!$G$2-LEN(SOURCE!E131)), "")&amp;
      SOURCE!F131&amp;", "&amp; IF(lookups!$H$2-LEN(SOURCE!F131) &gt;= 0, REPT(" ",lookups!$H$2-LEN(SOURCE!F131)+2), "")&amp;"("&amp;
      SUBSTITUTE(TEXT(SOURCE!G131,"??0"),"  ","")&amp;" &lt;&lt; TAM_MAX_BITS) |"&amp; IF(lookups!$I$2-3 &gt;= 0, REPT(" ",MAX(1,lookups!$I$2-5+4+1-1-LEN(  IF(ISTEXT(SOURCE!H131),SOURCE!H131,  SUBSTITUTE(SUBSTITUTE(TEXT(SOURCE!H131,"????0"),"  ","")," ",""))   ))), "")&amp;
       IF(ISTEXT(SOURCE!H131),SOURCE!H131, SUBSTITUTE(SUBSTITUTE(TEXT(SOURCE!H131,"????0"),"  ","")," ",""))   &amp;","&amp; IF(lookups!$J$2-3 &gt;= 0, REPT(" ",lookups!$J$2-3-5), "")&amp;
      SOURCE!I131&amp;
" | "&amp; IF(lookups!$K$2-LEN(SOURCE!I131) &gt;= 0, REPT(" ",lookups!$K$2-LEN(SOURCE!I131)), "")&amp;
      SOURCE!J131&amp;      IF(lookups!$L$2-LEN(SOURCE!J131) &gt;= 0, REPT(" ",lookups!$L$2-LEN(SOURCE!J131)), "")&amp;
" | "&amp; IF(lookups!$K$2-LEN(SOURCE!I131) &gt;= 0, REPT(" ",lookups!$K$2-LEN(SOURCE!I131)), "")&amp;
      SOURCE!K131&amp;      IF(lookups!$L$2-LEN(SOURCE!K131) &gt;= 0, REPT(" ",lookups!$M$2-LEN(SOURCE!K131)), "")&amp;
" | "&amp; SOURCE!L131&amp;      IF(lookups!$O$2-LEN(SOURCE!L131) &gt;= 0, REPT(" ",lookups!$O$2-LEN(SOURCE!L131)), "")&amp;
" | "&amp; SOURCE!M131&amp;      IF(lookups!$P$2-LEN(SOURCE!M131) &gt;= 0, REPT(" ",lookups!$P$2-LEN(SOURCE!M131)), "")&amp;
      "},"&amp;IF(SOURCE!O131&lt;&gt;"",""&amp;SOURCE!O131,"")
 )
)
)</f>
        <v>/*  126 */  { fnLogicalXor,                 NOPARAM,                     "XOR",                                         "XOR",                                         (0 &lt;&lt; TAM_MAX_BITS) |     0, CAT_FNCT | SLS_ENABLED   | US_ENABLED   | EIM_DISABLED | PTP_NONE         },</v>
      </c>
    </row>
    <row r="132" customFormat="false" ht="15.75" hidden="false" customHeight="false" outlineLevel="0" collapsed="false">
      <c r="A132" s="263" t="str">
        <f aca="false">IF(AND(OR(SOURCE!A132="",ISBLANK(SOURCE!A132)),SOURCE!B132&gt;0),IF(ISBLANK(SOURCE!C132),"",SOURCE!C132),
IF(SOURCE!B132&lt;0,VLOOKUP(SOURCE!B132,lookups!A$1:B$25,2,0),
  IF(ISBLANK(SOURCE!B132),
    "",
    "/* "&amp;TEXT(SOURCE!B132,"???0")&amp;" *"&amp;
      SOURCE!C132&amp;", "&amp; IF(lookups!$E$2-LEN(SOURCE!C132) &gt;= 0, REPT(" ",lookups!$E$2-LEN(SOURCE!C132)), "")&amp;
      SOURCE!D132&amp;", "&amp; IF(lookups!$F$2-LEN(SOURCE!D132) &gt;= 0, REPT(" ",lookups!$F$2-LEN(SOURCE!D132)), "")&amp;
      SOURCE!E132&amp;", "&amp; IF(lookups!$G$2-LEN(SOURCE!E132) &gt;=0, REPT(" ",lookups!$G$2-LEN(SOURCE!E132)), "")&amp;
      SOURCE!F132&amp;", "&amp; IF(lookups!$H$2-LEN(SOURCE!F132) &gt;= 0, REPT(" ",lookups!$H$2-LEN(SOURCE!F132)+2), "")&amp;"("&amp;
      SUBSTITUTE(TEXT(SOURCE!G132,"??0"),"  ","")&amp;" &lt;&lt; TAM_MAX_BITS) |"&amp; IF(lookups!$I$2-3 &gt;= 0, REPT(" ",MAX(1,lookups!$I$2-5+4+1-1-LEN(  IF(ISTEXT(SOURCE!H132),SOURCE!H132,  SUBSTITUTE(SUBSTITUTE(TEXT(SOURCE!H132,"????0"),"  ","")," ",""))   ))), "")&amp;
       IF(ISTEXT(SOURCE!H132),SOURCE!H132, SUBSTITUTE(SUBSTITUTE(TEXT(SOURCE!H132,"????0"),"  ","")," ",""))   &amp;","&amp; IF(lookups!$J$2-3 &gt;= 0, REPT(" ",lookups!$J$2-3-5), "")&amp;
      SOURCE!I132&amp;
" | "&amp; IF(lookups!$K$2-LEN(SOURCE!I132) &gt;= 0, REPT(" ",lookups!$K$2-LEN(SOURCE!I132)), "")&amp;
      SOURCE!J132&amp;      IF(lookups!$L$2-LEN(SOURCE!J132) &gt;= 0, REPT(" ",lookups!$L$2-LEN(SOURCE!J132)), "")&amp;
" | "&amp; IF(lookups!$K$2-LEN(SOURCE!I132) &gt;= 0, REPT(" ",lookups!$K$2-LEN(SOURCE!I132)), "")&amp;
      SOURCE!K132&amp;      IF(lookups!$L$2-LEN(SOURCE!K132) &gt;= 0, REPT(" ",lookups!$M$2-LEN(SOURCE!K132)), "")&amp;
" | "&amp; SOURCE!L132&amp;      IF(lookups!$O$2-LEN(SOURCE!L132) &gt;= 0, REPT(" ",lookups!$O$2-LEN(SOURCE!L132)), "")&amp;
" | "&amp; SOURCE!M132&amp;      IF(lookups!$P$2-LEN(SOURCE!M132) &gt;= 0, REPT(" ",lookups!$P$2-LEN(SOURCE!M132)), "")&amp;
      "},"&amp;IF(SOURCE!O132&lt;&gt;"",""&amp;SOURCE!O132,"")
 )
)
)</f>
        <v>/*  127 */  { fnSwapX,                      TM_REGISTER,                 "x" STD_RIGHT_OVER_LEFT_ARROW,                 "x" STD_RIGHT_OVER_LEFT_ARROW,                 (0 &lt;&lt; TAM_MAX_BITS) |    99, CAT_FNCT | SLS_ENABLED   | US_ENABL_XEQ | EIM_DISABLED | PTP_REGISTER     },</v>
      </c>
    </row>
    <row r="133" customFormat="false" ht="15.75" hidden="false" customHeight="false" outlineLevel="0" collapsed="false">
      <c r="A133" s="263" t="str">
        <f aca="false">IF(AND(OR(SOURCE!A133="",ISBLANK(SOURCE!A133)),SOURCE!B133&gt;0),IF(ISBLANK(SOURCE!C133),"",SOURCE!C133),
IF(SOURCE!B133&lt;0,VLOOKUP(SOURCE!B133,lookups!A$1:B$25,2,0),
  IF(ISBLANK(SOURCE!B133),
    "",
    "/* "&amp;TEXT(SOURCE!B133,"???0")&amp;" *"&amp;
      SOURCE!C133&amp;", "&amp; IF(lookups!$E$2-LEN(SOURCE!C133) &gt;= 0, REPT(" ",lookups!$E$2-LEN(SOURCE!C133)), "")&amp;
      SOURCE!D133&amp;", "&amp; IF(lookups!$F$2-LEN(SOURCE!D133) &gt;= 0, REPT(" ",lookups!$F$2-LEN(SOURCE!D133)), "")&amp;
      SOURCE!E133&amp;", "&amp; IF(lookups!$G$2-LEN(SOURCE!E133) &gt;=0, REPT(" ",lookups!$G$2-LEN(SOURCE!E133)), "")&amp;
      SOURCE!F133&amp;", "&amp; IF(lookups!$H$2-LEN(SOURCE!F133) &gt;= 0, REPT(" ",lookups!$H$2-LEN(SOURCE!F133)+2), "")&amp;"("&amp;
      SUBSTITUTE(TEXT(SOURCE!G133,"??0"),"  ","")&amp;" &lt;&lt; TAM_MAX_BITS) |"&amp; IF(lookups!$I$2-3 &gt;= 0, REPT(" ",MAX(1,lookups!$I$2-5+4+1-1-LEN(  IF(ISTEXT(SOURCE!H133),SOURCE!H133,  SUBSTITUTE(SUBSTITUTE(TEXT(SOURCE!H133,"????0"),"  ","")," ",""))   ))), "")&amp;
       IF(ISTEXT(SOURCE!H133),SOURCE!H133, SUBSTITUTE(SUBSTITUTE(TEXT(SOURCE!H133,"????0"),"  ","")," ",""))   &amp;","&amp; IF(lookups!$J$2-3 &gt;= 0, REPT(" ",lookups!$J$2-3-5), "")&amp;
      SOURCE!I133&amp;
" | "&amp; IF(lookups!$K$2-LEN(SOURCE!I133) &gt;= 0, REPT(" ",lookups!$K$2-LEN(SOURCE!I133)), "")&amp;
      SOURCE!J133&amp;      IF(lookups!$L$2-LEN(SOURCE!J133) &gt;= 0, REPT(" ",lookups!$L$2-LEN(SOURCE!J133)), "")&amp;
" | "&amp; IF(lookups!$K$2-LEN(SOURCE!I133) &gt;= 0, REPT(" ",lookups!$K$2-LEN(SOURCE!I133)), "")&amp;
      SOURCE!K133&amp;      IF(lookups!$L$2-LEN(SOURCE!K133) &gt;= 0, REPT(" ",lookups!$M$2-LEN(SOURCE!K133)), "")&amp;
" | "&amp; SOURCE!L133&amp;      IF(lookups!$O$2-LEN(SOURCE!L133) &gt;= 0, REPT(" ",lookups!$O$2-LEN(SOURCE!L133)), "")&amp;
" | "&amp; SOURCE!M133&amp;      IF(lookups!$P$2-LEN(SOURCE!M133) &gt;= 0, REPT(" ",lookups!$P$2-LEN(SOURCE!M133)), "")&amp;
      "},"&amp;IF(SOURCE!O133&lt;&gt;"",""&amp;SOURCE!O133,"")
 )
)
)</f>
        <v/>
      </c>
    </row>
    <row r="134" customFormat="false" ht="15.75" hidden="false" customHeight="false" outlineLevel="0" collapsed="false">
      <c r="A134" s="263" t="str">
        <f aca="false">IF(AND(OR(SOURCE!A134="",ISBLANK(SOURCE!A134)),SOURCE!B134&gt;0),IF(ISBLANK(SOURCE!C134),"",SOURCE!C134),
IF(SOURCE!B134&lt;0,VLOOKUP(SOURCE!B134,lookups!A$1:B$25,2,0),
  IF(ISBLANK(SOURCE!B134),
    "",
    "/* "&amp;TEXT(SOURCE!B134,"???0")&amp;" *"&amp;
      SOURCE!C134&amp;", "&amp; IF(lookups!$E$2-LEN(SOURCE!C134) &gt;= 0, REPT(" ",lookups!$E$2-LEN(SOURCE!C134)), "")&amp;
      SOURCE!D134&amp;", "&amp; IF(lookups!$F$2-LEN(SOURCE!D134) &gt;= 0, REPT(" ",lookups!$F$2-LEN(SOURCE!D134)), "")&amp;
      SOURCE!E134&amp;", "&amp; IF(lookups!$G$2-LEN(SOURCE!E134) &gt;=0, REPT(" ",lookups!$G$2-LEN(SOURCE!E134)), "")&amp;
      SOURCE!F134&amp;", "&amp; IF(lookups!$H$2-LEN(SOURCE!F134) &gt;= 0, REPT(" ",lookups!$H$2-LEN(SOURCE!F134)+2), "")&amp;"("&amp;
      SUBSTITUTE(TEXT(SOURCE!G134,"??0"),"  ","")&amp;" &lt;&lt; TAM_MAX_BITS) |"&amp; IF(lookups!$I$2-3 &gt;= 0, REPT(" ",MAX(1,lookups!$I$2-5+4+1-1-LEN(  IF(ISTEXT(SOURCE!H134),SOURCE!H134,  SUBSTITUTE(SUBSTITUTE(TEXT(SOURCE!H134,"????0"),"  ","")," ",""))   ))), "")&amp;
       IF(ISTEXT(SOURCE!H134),SOURCE!H134, SUBSTITUTE(SUBSTITUTE(TEXT(SOURCE!H134,"????0"),"  ","")," ",""))   &amp;","&amp; IF(lookups!$J$2-3 &gt;= 0, REPT(" ",lookups!$J$2-3-5), "")&amp;
      SOURCE!I134&amp;
" | "&amp; IF(lookups!$K$2-LEN(SOURCE!I134) &gt;= 0, REPT(" ",lookups!$K$2-LEN(SOURCE!I134)), "")&amp;
      SOURCE!J134&amp;      IF(lookups!$L$2-LEN(SOURCE!J134) &gt;= 0, REPT(" ",lookups!$L$2-LEN(SOURCE!J134)), "")&amp;
" | "&amp; IF(lookups!$K$2-LEN(SOURCE!I134) &gt;= 0, REPT(" ",lookups!$K$2-LEN(SOURCE!I134)), "")&amp;
      SOURCE!K134&amp;      IF(lookups!$L$2-LEN(SOURCE!K134) &gt;= 0, REPT(" ",lookups!$M$2-LEN(SOURCE!K134)), "")&amp;
" | "&amp; SOURCE!L134&amp;      IF(lookups!$O$2-LEN(SOURCE!L134) &gt;= 0, REPT(" ",lookups!$O$2-LEN(SOURCE!L134)), "")&amp;
" | "&amp; SOURCE!M134&amp;      IF(lookups!$P$2-LEN(SOURCE!M134) &gt;= 0, REPT(" ",lookups!$P$2-LEN(SOURCE!M134)), "")&amp;
      "},"&amp;IF(SOURCE!O134&lt;&gt;"",""&amp;SOURCE!O134,"")
 )
)
)</f>
        <v/>
      </c>
    </row>
    <row r="135" customFormat="false" ht="15.75" hidden="false" customHeight="false" outlineLevel="0" collapsed="false">
      <c r="A135" s="263" t="str">
        <f aca="false">IF(AND(OR(SOURCE!A135="",ISBLANK(SOURCE!A135)),SOURCE!B135&gt;0),IF(ISBLANK(SOURCE!C135),"",SOURCE!C135),
IF(SOURCE!B135&lt;0,VLOOKUP(SOURCE!B135,lookups!A$1:B$25,2,0),
  IF(ISBLANK(SOURCE!B135),
    "",
    "/* "&amp;TEXT(SOURCE!B135,"???0")&amp;" *"&amp;
      SOURCE!C135&amp;", "&amp; IF(lookups!$E$2-LEN(SOURCE!C135) &gt;= 0, REPT(" ",lookups!$E$2-LEN(SOURCE!C135)), "")&amp;
      SOURCE!D135&amp;", "&amp; IF(lookups!$F$2-LEN(SOURCE!D135) &gt;= 0, REPT(" ",lookups!$F$2-LEN(SOURCE!D135)), "")&amp;
      SOURCE!E135&amp;", "&amp; IF(lookups!$G$2-LEN(SOURCE!E135) &gt;=0, REPT(" ",lookups!$G$2-LEN(SOURCE!E135)), "")&amp;
      SOURCE!F135&amp;", "&amp; IF(lookups!$H$2-LEN(SOURCE!F135) &gt;= 0, REPT(" ",lookups!$H$2-LEN(SOURCE!F135)+2), "")&amp;"("&amp;
      SUBSTITUTE(TEXT(SOURCE!G135,"??0"),"  ","")&amp;" &lt;&lt; TAM_MAX_BITS) |"&amp; IF(lookups!$I$2-3 &gt;= 0, REPT(" ",MAX(1,lookups!$I$2-5+4+1-1-LEN(  IF(ISTEXT(SOURCE!H135),SOURCE!H135,  SUBSTITUTE(SUBSTITUTE(TEXT(SOURCE!H135,"????0"),"  ","")," ",""))   ))), "")&amp;
       IF(ISTEXT(SOURCE!H135),SOURCE!H135, SUBSTITUTE(SUBSTITUTE(TEXT(SOURCE!H135,"????0"),"  ","")," ",""))   &amp;","&amp; IF(lookups!$J$2-3 &gt;= 0, REPT(" ",lookups!$J$2-3-5), "")&amp;
      SOURCE!I135&amp;
" | "&amp; IF(lookups!$K$2-LEN(SOURCE!I135) &gt;= 0, REPT(" ",lookups!$K$2-LEN(SOURCE!I135)), "")&amp;
      SOURCE!J135&amp;      IF(lookups!$L$2-LEN(SOURCE!J135) &gt;= 0, REPT(" ",lookups!$L$2-LEN(SOURCE!J135)), "")&amp;
" | "&amp; IF(lookups!$K$2-LEN(SOURCE!I135) &gt;= 0, REPT(" ",lookups!$K$2-LEN(SOURCE!I135)), "")&amp;
      SOURCE!K135&amp;      IF(lookups!$L$2-LEN(SOURCE!K135) &gt;= 0, REPT(" ",lookups!$M$2-LEN(SOURCE!K135)), "")&amp;
" | "&amp; SOURCE!L135&amp;      IF(lookups!$O$2-LEN(SOURCE!L135) &gt;= 0, REPT(" ",lookups!$O$2-LEN(SOURCE!L135)), "")&amp;
" | "&amp; SOURCE!M135&amp;      IF(lookups!$P$2-LEN(SOURCE!M135) &gt;= 0, REPT(" ",lookups!$P$2-LEN(SOURCE!M135)), "")&amp;
      "},"&amp;IF(SOURCE!O135&lt;&gt;"",""&amp;SOURCE!O135,"")
 )
)
)</f>
        <v>// Items from 128 to ... are 2 byte OP codes</v>
      </c>
    </row>
    <row r="136" customFormat="false" ht="15.75" hidden="false" customHeight="false" outlineLevel="0" collapsed="false">
      <c r="A136" s="263" t="str">
        <f aca="false">IF(AND(OR(SOURCE!A136="",ISBLANK(SOURCE!A136)),SOURCE!B136&gt;0),IF(ISBLANK(SOURCE!C136),"",SOURCE!C136),
IF(SOURCE!B136&lt;0,VLOOKUP(SOURCE!B136,lookups!A$1:B$25,2,0),
  IF(ISBLANK(SOURCE!B136),
    "",
    "/* "&amp;TEXT(SOURCE!B136,"???0")&amp;" *"&amp;
      SOURCE!C136&amp;", "&amp; IF(lookups!$E$2-LEN(SOURCE!C136) &gt;= 0, REPT(" ",lookups!$E$2-LEN(SOURCE!C136)), "")&amp;
      SOURCE!D136&amp;", "&amp; IF(lookups!$F$2-LEN(SOURCE!D136) &gt;= 0, REPT(" ",lookups!$F$2-LEN(SOURCE!D136)), "")&amp;
      SOURCE!E136&amp;", "&amp; IF(lookups!$G$2-LEN(SOURCE!E136) &gt;=0, REPT(" ",lookups!$G$2-LEN(SOURCE!E136)), "")&amp;
      SOURCE!F136&amp;", "&amp; IF(lookups!$H$2-LEN(SOURCE!F136) &gt;= 0, REPT(" ",lookups!$H$2-LEN(SOURCE!F136)+2), "")&amp;"("&amp;
      SUBSTITUTE(TEXT(SOURCE!G136,"??0"),"  ","")&amp;" &lt;&lt; TAM_MAX_BITS) |"&amp; IF(lookups!$I$2-3 &gt;= 0, REPT(" ",MAX(1,lookups!$I$2-5+4+1-1-LEN(  IF(ISTEXT(SOURCE!H136),SOURCE!H136,  SUBSTITUTE(SUBSTITUTE(TEXT(SOURCE!H136,"????0"),"  ","")," ",""))   ))), "")&amp;
       IF(ISTEXT(SOURCE!H136),SOURCE!H136, SUBSTITUTE(SUBSTITUTE(TEXT(SOURCE!H136,"????0"),"  ","")," ",""))   &amp;","&amp; IF(lookups!$J$2-3 &gt;= 0, REPT(" ",lookups!$J$2-3-5), "")&amp;
      SOURCE!I136&amp;
" | "&amp; IF(lookups!$K$2-LEN(SOURCE!I136) &gt;= 0, REPT(" ",lookups!$K$2-LEN(SOURCE!I136)), "")&amp;
      SOURCE!J136&amp;      IF(lookups!$L$2-LEN(SOURCE!J136) &gt;= 0, REPT(" ",lookups!$L$2-LEN(SOURCE!J136)), "")&amp;
" | "&amp; IF(lookups!$K$2-LEN(SOURCE!I136) &gt;= 0, REPT(" ",lookups!$K$2-LEN(SOURCE!I136)), "")&amp;
      SOURCE!K136&amp;      IF(lookups!$L$2-LEN(SOURCE!K136) &gt;= 0, REPT(" ",lookups!$M$2-LEN(SOURCE!K136)), "")&amp;
" | "&amp; SOURCE!L136&amp;      IF(lookups!$O$2-LEN(SOURCE!L136) &gt;= 0, REPT(" ",lookups!$O$2-LEN(SOURCE!L136)), "")&amp;
" | "&amp; SOURCE!M136&amp;      IF(lookups!$P$2-LEN(SOURCE!M136) &gt;= 0, REPT(" ",lookups!$P$2-LEN(SOURCE!M136)), "")&amp;
      "},"&amp;IF(SOURCE!O136&lt;&gt;"",""&amp;SOURCE!O136,"")
 )
)
)</f>
        <v>// Constants</v>
      </c>
    </row>
    <row r="137" customFormat="false" ht="15.75" hidden="false" customHeight="false" outlineLevel="0" collapsed="false">
      <c r="A137" s="263" t="str">
        <f aca="false">IF(AND(OR(SOURCE!A137="",ISBLANK(SOURCE!A137)),SOURCE!B137&gt;0),IF(ISBLANK(SOURCE!C137),"",SOURCE!C137),
IF(SOURCE!B137&lt;0,VLOOKUP(SOURCE!B137,lookups!A$1:B$25,2,0),
  IF(ISBLANK(SOURCE!B137),
    "",
    "/* "&amp;TEXT(SOURCE!B137,"???0")&amp;" *"&amp;
      SOURCE!C137&amp;", "&amp; IF(lookups!$E$2-LEN(SOURCE!C137) &gt;= 0, REPT(" ",lookups!$E$2-LEN(SOURCE!C137)), "")&amp;
      SOURCE!D137&amp;", "&amp; IF(lookups!$F$2-LEN(SOURCE!D137) &gt;= 0, REPT(" ",lookups!$F$2-LEN(SOURCE!D137)), "")&amp;
      SOURCE!E137&amp;", "&amp; IF(lookups!$G$2-LEN(SOURCE!E137) &gt;=0, REPT(" ",lookups!$G$2-LEN(SOURCE!E137)), "")&amp;
      SOURCE!F137&amp;", "&amp; IF(lookups!$H$2-LEN(SOURCE!F137) &gt;= 0, REPT(" ",lookups!$H$2-LEN(SOURCE!F137)+2), "")&amp;"("&amp;
      SUBSTITUTE(TEXT(SOURCE!G137,"??0"),"  ","")&amp;" &lt;&lt; TAM_MAX_BITS) |"&amp; IF(lookups!$I$2-3 &gt;= 0, REPT(" ",MAX(1,lookups!$I$2-5+4+1-1-LEN(  IF(ISTEXT(SOURCE!H137),SOURCE!H137,  SUBSTITUTE(SUBSTITUTE(TEXT(SOURCE!H137,"????0"),"  ","")," ",""))   ))), "")&amp;
       IF(ISTEXT(SOURCE!H137),SOURCE!H137, SUBSTITUTE(SUBSTITUTE(TEXT(SOURCE!H137,"????0"),"  ","")," ",""))   &amp;","&amp; IF(lookups!$J$2-3 &gt;= 0, REPT(" ",lookups!$J$2-3-5), "")&amp;
      SOURCE!I137&amp;
" | "&amp; IF(lookups!$K$2-LEN(SOURCE!I137) &gt;= 0, REPT(" ",lookups!$K$2-LEN(SOURCE!I137)), "")&amp;
      SOURCE!J137&amp;      IF(lookups!$L$2-LEN(SOURCE!J137) &gt;= 0, REPT(" ",lookups!$L$2-LEN(SOURCE!J137)), "")&amp;
" | "&amp; IF(lookups!$K$2-LEN(SOURCE!I137) &gt;= 0, REPT(" ",lookups!$K$2-LEN(SOURCE!I137)), "")&amp;
      SOURCE!K137&amp;      IF(lookups!$L$2-LEN(SOURCE!K137) &gt;= 0, REPT(" ",lookups!$M$2-LEN(SOURCE!K137)), "")&amp;
" | "&amp; SOURCE!L137&amp;      IF(lookups!$O$2-LEN(SOURCE!L137) &gt;= 0, REPT(" ",lookups!$O$2-LEN(SOURCE!L137)), "")&amp;
" | "&amp; SOURCE!M137&amp;      IF(lookups!$P$2-LEN(SOURCE!M137) &gt;= 0, REPT(" ",lookups!$P$2-LEN(SOURCE!M137)), "")&amp;
      "},"&amp;IF(SOURCE!O137&lt;&gt;"",""&amp;SOURCE!O137,"")
 )
)
)</f>
        <v>/*  128 */  { fnConstant,                   0,                           "a",                                           "yr.gregor",                                   (0 &lt;&lt; TAM_MAX_BITS) |     0, CAT_CNST | SLS_ENABLED   | US_ENABLED   | EIM_DISABLED | PTP_NONE         },</v>
      </c>
    </row>
    <row r="138" customFormat="false" ht="15.75" hidden="false" customHeight="false" outlineLevel="0" collapsed="false">
      <c r="A138" s="263" t="str">
        <f aca="false">IF(AND(OR(SOURCE!A138="",ISBLANK(SOURCE!A138)),SOURCE!B138&gt;0),IF(ISBLANK(SOURCE!C138),"",SOURCE!C138),
IF(SOURCE!B138&lt;0,VLOOKUP(SOURCE!B138,lookups!A$1:B$25,2,0),
  IF(ISBLANK(SOURCE!B138),
    "",
    "/* "&amp;TEXT(SOURCE!B138,"???0")&amp;" *"&amp;
      SOURCE!C138&amp;", "&amp; IF(lookups!$E$2-LEN(SOURCE!C138) &gt;= 0, REPT(" ",lookups!$E$2-LEN(SOURCE!C138)), "")&amp;
      SOURCE!D138&amp;", "&amp; IF(lookups!$F$2-LEN(SOURCE!D138) &gt;= 0, REPT(" ",lookups!$F$2-LEN(SOURCE!D138)), "")&amp;
      SOURCE!E138&amp;", "&amp; IF(lookups!$G$2-LEN(SOURCE!E138) &gt;=0, REPT(" ",lookups!$G$2-LEN(SOURCE!E138)), "")&amp;
      SOURCE!F138&amp;", "&amp; IF(lookups!$H$2-LEN(SOURCE!F138) &gt;= 0, REPT(" ",lookups!$H$2-LEN(SOURCE!F138)+2), "")&amp;"("&amp;
      SUBSTITUTE(TEXT(SOURCE!G138,"??0"),"  ","")&amp;" &lt;&lt; TAM_MAX_BITS) |"&amp; IF(lookups!$I$2-3 &gt;= 0, REPT(" ",MAX(1,lookups!$I$2-5+4+1-1-LEN(  IF(ISTEXT(SOURCE!H138),SOURCE!H138,  SUBSTITUTE(SUBSTITUTE(TEXT(SOURCE!H138,"????0"),"  ","")," ",""))   ))), "")&amp;
       IF(ISTEXT(SOURCE!H138),SOURCE!H138, SUBSTITUTE(SUBSTITUTE(TEXT(SOURCE!H138,"????0"),"  ","")," ",""))   &amp;","&amp; IF(lookups!$J$2-3 &gt;= 0, REPT(" ",lookups!$J$2-3-5), "")&amp;
      SOURCE!I138&amp;
" | "&amp; IF(lookups!$K$2-LEN(SOURCE!I138) &gt;= 0, REPT(" ",lookups!$K$2-LEN(SOURCE!I138)), "")&amp;
      SOURCE!J138&amp;      IF(lookups!$L$2-LEN(SOURCE!J138) &gt;= 0, REPT(" ",lookups!$L$2-LEN(SOURCE!J138)), "")&amp;
" | "&amp; IF(lookups!$K$2-LEN(SOURCE!I138) &gt;= 0, REPT(" ",lookups!$K$2-LEN(SOURCE!I138)), "")&amp;
      SOURCE!K138&amp;      IF(lookups!$L$2-LEN(SOURCE!K138) &gt;= 0, REPT(" ",lookups!$M$2-LEN(SOURCE!K138)), "")&amp;
" | "&amp; SOURCE!L138&amp;      IF(lookups!$O$2-LEN(SOURCE!L138) &gt;= 0, REPT(" ",lookups!$O$2-LEN(SOURCE!L138)), "")&amp;
" | "&amp; SOURCE!M138&amp;      IF(lookups!$P$2-LEN(SOURCE!M138) &gt;= 0, REPT(" ",lookups!$P$2-LEN(SOURCE!M138)), "")&amp;
      "},"&amp;IF(SOURCE!O138&lt;&gt;"",""&amp;SOURCE!O138,"")
 )
)
)</f>
        <v>/*  129 */  { fnConstant,                   1,                           "a" STD_SUB_0,                                 "rad.bohr",                                    (0 &lt;&lt; TAM_MAX_BITS) |     0, CAT_CNST | SLS_ENABLED   | US_ENABLED   | EIM_DISABLED | PTP_NONE         },</v>
      </c>
    </row>
    <row r="139" customFormat="false" ht="15.75" hidden="false" customHeight="false" outlineLevel="0" collapsed="false">
      <c r="A139" s="263" t="str">
        <f aca="false">IF(AND(OR(SOURCE!A139="",ISBLANK(SOURCE!A139)),SOURCE!B139&gt;0),IF(ISBLANK(SOURCE!C139),"",SOURCE!C139),
IF(SOURCE!B139&lt;0,VLOOKUP(SOURCE!B139,lookups!A$1:B$25,2,0),
  IF(ISBLANK(SOURCE!B139),
    "",
    "/* "&amp;TEXT(SOURCE!B139,"???0")&amp;" *"&amp;
      SOURCE!C139&amp;", "&amp; IF(lookups!$E$2-LEN(SOURCE!C139) &gt;= 0, REPT(" ",lookups!$E$2-LEN(SOURCE!C139)), "")&amp;
      SOURCE!D139&amp;", "&amp; IF(lookups!$F$2-LEN(SOURCE!D139) &gt;= 0, REPT(" ",lookups!$F$2-LEN(SOURCE!D139)), "")&amp;
      SOURCE!E139&amp;", "&amp; IF(lookups!$G$2-LEN(SOURCE!E139) &gt;=0, REPT(" ",lookups!$G$2-LEN(SOURCE!E139)), "")&amp;
      SOURCE!F139&amp;", "&amp; IF(lookups!$H$2-LEN(SOURCE!F139) &gt;= 0, REPT(" ",lookups!$H$2-LEN(SOURCE!F139)+2), "")&amp;"("&amp;
      SUBSTITUTE(TEXT(SOURCE!G139,"??0"),"  ","")&amp;" &lt;&lt; TAM_MAX_BITS) |"&amp; IF(lookups!$I$2-3 &gt;= 0, REPT(" ",MAX(1,lookups!$I$2-5+4+1-1-LEN(  IF(ISTEXT(SOURCE!H139),SOURCE!H139,  SUBSTITUTE(SUBSTITUTE(TEXT(SOURCE!H139,"????0"),"  ","")," ",""))   ))), "")&amp;
       IF(ISTEXT(SOURCE!H139),SOURCE!H139, SUBSTITUTE(SUBSTITUTE(TEXT(SOURCE!H139,"????0"),"  ","")," ",""))   &amp;","&amp; IF(lookups!$J$2-3 &gt;= 0, REPT(" ",lookups!$J$2-3-5), "")&amp;
      SOURCE!I139&amp;
" | "&amp; IF(lookups!$K$2-LEN(SOURCE!I139) &gt;= 0, REPT(" ",lookups!$K$2-LEN(SOURCE!I139)), "")&amp;
      SOURCE!J139&amp;      IF(lookups!$L$2-LEN(SOURCE!J139) &gt;= 0, REPT(" ",lookups!$L$2-LEN(SOURCE!J139)), "")&amp;
" | "&amp; IF(lookups!$K$2-LEN(SOURCE!I139) &gt;= 0, REPT(" ",lookups!$K$2-LEN(SOURCE!I139)), "")&amp;
      SOURCE!K139&amp;      IF(lookups!$L$2-LEN(SOURCE!K139) &gt;= 0, REPT(" ",lookups!$M$2-LEN(SOURCE!K139)), "")&amp;
" | "&amp; SOURCE!L139&amp;      IF(lookups!$O$2-LEN(SOURCE!L139) &gt;= 0, REPT(" ",lookups!$O$2-LEN(SOURCE!L139)), "")&amp;
" | "&amp; SOURCE!M139&amp;      IF(lookups!$P$2-LEN(SOURCE!M139) &gt;= 0, REPT(" ",lookups!$P$2-LEN(SOURCE!M139)), "")&amp;
      "},"&amp;IF(SOURCE!O139&lt;&gt;"",""&amp;SOURCE!O139,"")
 )
)
)</f>
        <v>/*  130 */  { fnConstant,                   2,                           "a" STD_SUB_M STD_SUB_o STD_SUB_o STD_SUB_n,   "orb.moon",                                    (0 &lt;&lt; TAM_MAX_BITS) |     0, CAT_CNST | SLS_ENABLED   | US_ENABLED   | EIM_DISABLED | PTP_NONE         },</v>
      </c>
    </row>
    <row r="140" customFormat="false" ht="15.75" hidden="false" customHeight="false" outlineLevel="0" collapsed="false">
      <c r="A140" s="263" t="str">
        <f aca="false">IF(AND(OR(SOURCE!A140="",ISBLANK(SOURCE!A140)),SOURCE!B140&gt;0),IF(ISBLANK(SOURCE!C140),"",SOURCE!C140),
IF(SOURCE!B140&lt;0,VLOOKUP(SOURCE!B140,lookups!A$1:B$25,2,0),
  IF(ISBLANK(SOURCE!B140),
    "",
    "/* "&amp;TEXT(SOURCE!B140,"???0")&amp;" *"&amp;
      SOURCE!C140&amp;", "&amp; IF(lookups!$E$2-LEN(SOURCE!C140) &gt;= 0, REPT(" ",lookups!$E$2-LEN(SOURCE!C140)), "")&amp;
      SOURCE!D140&amp;", "&amp; IF(lookups!$F$2-LEN(SOURCE!D140) &gt;= 0, REPT(" ",lookups!$F$2-LEN(SOURCE!D140)), "")&amp;
      SOURCE!E140&amp;", "&amp; IF(lookups!$G$2-LEN(SOURCE!E140) &gt;=0, REPT(" ",lookups!$G$2-LEN(SOURCE!E140)), "")&amp;
      SOURCE!F140&amp;", "&amp; IF(lookups!$H$2-LEN(SOURCE!F140) &gt;= 0, REPT(" ",lookups!$H$2-LEN(SOURCE!F140)+2), "")&amp;"("&amp;
      SUBSTITUTE(TEXT(SOURCE!G140,"??0"),"  ","")&amp;" &lt;&lt; TAM_MAX_BITS) |"&amp; IF(lookups!$I$2-3 &gt;= 0, REPT(" ",MAX(1,lookups!$I$2-5+4+1-1-LEN(  IF(ISTEXT(SOURCE!H140),SOURCE!H140,  SUBSTITUTE(SUBSTITUTE(TEXT(SOURCE!H140,"????0"),"  ","")," ",""))   ))), "")&amp;
       IF(ISTEXT(SOURCE!H140),SOURCE!H140, SUBSTITUTE(SUBSTITUTE(TEXT(SOURCE!H140,"????0"),"  ","")," ",""))   &amp;","&amp; IF(lookups!$J$2-3 &gt;= 0, REPT(" ",lookups!$J$2-3-5), "")&amp;
      SOURCE!I140&amp;
" | "&amp; IF(lookups!$K$2-LEN(SOURCE!I140) &gt;= 0, REPT(" ",lookups!$K$2-LEN(SOURCE!I140)), "")&amp;
      SOURCE!J140&amp;      IF(lookups!$L$2-LEN(SOURCE!J140) &gt;= 0, REPT(" ",lookups!$L$2-LEN(SOURCE!J140)), "")&amp;
" | "&amp; IF(lookups!$K$2-LEN(SOURCE!I140) &gt;= 0, REPT(" ",lookups!$K$2-LEN(SOURCE!I140)), "")&amp;
      SOURCE!K140&amp;      IF(lookups!$L$2-LEN(SOURCE!K140) &gt;= 0, REPT(" ",lookups!$M$2-LEN(SOURCE!K140)), "")&amp;
" | "&amp; SOURCE!L140&amp;      IF(lookups!$O$2-LEN(SOURCE!L140) &gt;= 0, REPT(" ",lookups!$O$2-LEN(SOURCE!L140)), "")&amp;
" | "&amp; SOURCE!M140&amp;      IF(lookups!$P$2-LEN(SOURCE!M140) &gt;= 0, REPT(" ",lookups!$P$2-LEN(SOURCE!M140)), "")&amp;
      "},"&amp;IF(SOURCE!O140&lt;&gt;"",""&amp;SOURCE!O140,"")
 )
)
)</f>
        <v>/*  131 */  { fnConstant,                   3,                           "a" STD_SUB_EARTH,                             "orb.earth",                                   (0 &lt;&lt; TAM_MAX_BITS) |     0, CAT_CNST | SLS_ENABLED   | US_ENABLED   | EIM_DISABLED | PTP_NONE         },</v>
      </c>
    </row>
    <row r="141" customFormat="false" ht="15.75" hidden="false" customHeight="false" outlineLevel="0" collapsed="false">
      <c r="A141" s="263" t="str">
        <f aca="false">IF(AND(OR(SOURCE!A141="",ISBLANK(SOURCE!A141)),SOURCE!B141&gt;0),IF(ISBLANK(SOURCE!C141),"",SOURCE!C141),
IF(SOURCE!B141&lt;0,VLOOKUP(SOURCE!B141,lookups!A$1:B$25,2,0),
  IF(ISBLANK(SOURCE!B141),
    "",
    "/* "&amp;TEXT(SOURCE!B141,"???0")&amp;" *"&amp;
      SOURCE!C141&amp;", "&amp; IF(lookups!$E$2-LEN(SOURCE!C141) &gt;= 0, REPT(" ",lookups!$E$2-LEN(SOURCE!C141)), "")&amp;
      SOURCE!D141&amp;", "&amp; IF(lookups!$F$2-LEN(SOURCE!D141) &gt;= 0, REPT(" ",lookups!$F$2-LEN(SOURCE!D141)), "")&amp;
      SOURCE!E141&amp;", "&amp; IF(lookups!$G$2-LEN(SOURCE!E141) &gt;=0, REPT(" ",lookups!$G$2-LEN(SOURCE!E141)), "")&amp;
      SOURCE!F141&amp;", "&amp; IF(lookups!$H$2-LEN(SOURCE!F141) &gt;= 0, REPT(" ",lookups!$H$2-LEN(SOURCE!F141)+2), "")&amp;"("&amp;
      SUBSTITUTE(TEXT(SOURCE!G141,"??0"),"  ","")&amp;" &lt;&lt; TAM_MAX_BITS) |"&amp; IF(lookups!$I$2-3 &gt;= 0, REPT(" ",MAX(1,lookups!$I$2-5+4+1-1-LEN(  IF(ISTEXT(SOURCE!H141),SOURCE!H141,  SUBSTITUTE(SUBSTITUTE(TEXT(SOURCE!H141,"????0"),"  ","")," ",""))   ))), "")&amp;
       IF(ISTEXT(SOURCE!H141),SOURCE!H141, SUBSTITUTE(SUBSTITUTE(TEXT(SOURCE!H141,"????0"),"  ","")," ",""))   &amp;","&amp; IF(lookups!$J$2-3 &gt;= 0, REPT(" ",lookups!$J$2-3-5), "")&amp;
      SOURCE!I141&amp;
" | "&amp; IF(lookups!$K$2-LEN(SOURCE!I141) &gt;= 0, REPT(" ",lookups!$K$2-LEN(SOURCE!I141)), "")&amp;
      SOURCE!J141&amp;      IF(lookups!$L$2-LEN(SOURCE!J141) &gt;= 0, REPT(" ",lookups!$L$2-LEN(SOURCE!J141)), "")&amp;
" | "&amp; IF(lookups!$K$2-LEN(SOURCE!I141) &gt;= 0, REPT(" ",lookups!$K$2-LEN(SOURCE!I141)), "")&amp;
      SOURCE!K141&amp;      IF(lookups!$L$2-LEN(SOURCE!K141) &gt;= 0, REPT(" ",lookups!$M$2-LEN(SOURCE!K141)), "")&amp;
" | "&amp; SOURCE!L141&amp;      IF(lookups!$O$2-LEN(SOURCE!L141) &gt;= 0, REPT(" ",lookups!$O$2-LEN(SOURCE!L141)), "")&amp;
" | "&amp; SOURCE!M141&amp;      IF(lookups!$P$2-LEN(SOURCE!M141) &gt;= 0, REPT(" ",lookups!$P$2-LEN(SOURCE!M141)), "")&amp;
      "},"&amp;IF(SOURCE!O141&lt;&gt;"",""&amp;SOURCE!O141,"")
 )
)
)</f>
        <v>/*  132 */  { fnConstant,                   4,                           "c",                                           "lightspeed",                                  (0 &lt;&lt; TAM_MAX_BITS) |     0, CAT_CNST | SLS_ENABLED   | US_ENABLED   | EIM_DISABLED | PTP_NONE         },</v>
      </c>
    </row>
    <row r="142" customFormat="false" ht="15.75" hidden="false" customHeight="false" outlineLevel="0" collapsed="false">
      <c r="A142" s="263" t="str">
        <f aca="false">IF(AND(OR(SOURCE!A142="",ISBLANK(SOURCE!A142)),SOURCE!B142&gt;0),IF(ISBLANK(SOURCE!C142),"",SOURCE!C142),
IF(SOURCE!B142&lt;0,VLOOKUP(SOURCE!B142,lookups!A$1:B$25,2,0),
  IF(ISBLANK(SOURCE!B142),
    "",
    "/* "&amp;TEXT(SOURCE!B142,"???0")&amp;" *"&amp;
      SOURCE!C142&amp;", "&amp; IF(lookups!$E$2-LEN(SOURCE!C142) &gt;= 0, REPT(" ",lookups!$E$2-LEN(SOURCE!C142)), "")&amp;
      SOURCE!D142&amp;", "&amp; IF(lookups!$F$2-LEN(SOURCE!D142) &gt;= 0, REPT(" ",lookups!$F$2-LEN(SOURCE!D142)), "")&amp;
      SOURCE!E142&amp;", "&amp; IF(lookups!$G$2-LEN(SOURCE!E142) &gt;=0, REPT(" ",lookups!$G$2-LEN(SOURCE!E142)), "")&amp;
      SOURCE!F142&amp;", "&amp; IF(lookups!$H$2-LEN(SOURCE!F142) &gt;= 0, REPT(" ",lookups!$H$2-LEN(SOURCE!F142)+2), "")&amp;"("&amp;
      SUBSTITUTE(TEXT(SOURCE!G142,"??0"),"  ","")&amp;" &lt;&lt; TAM_MAX_BITS) |"&amp; IF(lookups!$I$2-3 &gt;= 0, REPT(" ",MAX(1,lookups!$I$2-5+4+1-1-LEN(  IF(ISTEXT(SOURCE!H142),SOURCE!H142,  SUBSTITUTE(SUBSTITUTE(TEXT(SOURCE!H142,"????0"),"  ","")," ",""))   ))), "")&amp;
       IF(ISTEXT(SOURCE!H142),SOURCE!H142, SUBSTITUTE(SUBSTITUTE(TEXT(SOURCE!H142,"????0"),"  ","")," ",""))   &amp;","&amp; IF(lookups!$J$2-3 &gt;= 0, REPT(" ",lookups!$J$2-3-5), "")&amp;
      SOURCE!I142&amp;
" | "&amp; IF(lookups!$K$2-LEN(SOURCE!I142) &gt;= 0, REPT(" ",lookups!$K$2-LEN(SOURCE!I142)), "")&amp;
      SOURCE!J142&amp;      IF(lookups!$L$2-LEN(SOURCE!J142) &gt;= 0, REPT(" ",lookups!$L$2-LEN(SOURCE!J142)), "")&amp;
" | "&amp; IF(lookups!$K$2-LEN(SOURCE!I142) &gt;= 0, REPT(" ",lookups!$K$2-LEN(SOURCE!I142)), "")&amp;
      SOURCE!K142&amp;      IF(lookups!$L$2-LEN(SOURCE!K142) &gt;= 0, REPT(" ",lookups!$M$2-LEN(SOURCE!K142)), "")&amp;
" | "&amp; SOURCE!L142&amp;      IF(lookups!$O$2-LEN(SOURCE!L142) &gt;= 0, REPT(" ",lookups!$O$2-LEN(SOURCE!L142)), "")&amp;
" | "&amp; SOURCE!M142&amp;      IF(lookups!$P$2-LEN(SOURCE!M142) &gt;= 0, REPT(" ",lookups!$P$2-LEN(SOURCE!M142)), "")&amp;
      "},"&amp;IF(SOURCE!O142&lt;&gt;"",""&amp;SOURCE!O142,"")
 )
)
)</f>
        <v>/*  133 */  { fnConstant,                   5,                           "c" STD_SUB_1,                                 "c.radiatn1",                                  (0 &lt;&lt; TAM_MAX_BITS) |     0, CAT_CNST | SLS_ENABLED   | US_ENABLED   | EIM_DISABLED | PTP_NONE         },</v>
      </c>
    </row>
    <row r="143" customFormat="false" ht="15.75" hidden="false" customHeight="false" outlineLevel="0" collapsed="false">
      <c r="A143" s="263" t="str">
        <f aca="false">IF(AND(OR(SOURCE!A143="",ISBLANK(SOURCE!A143)),SOURCE!B143&gt;0),IF(ISBLANK(SOURCE!C143),"",SOURCE!C143),
IF(SOURCE!B143&lt;0,VLOOKUP(SOURCE!B143,lookups!A$1:B$25,2,0),
  IF(ISBLANK(SOURCE!B143),
    "",
    "/* "&amp;TEXT(SOURCE!B143,"???0")&amp;" *"&amp;
      SOURCE!C143&amp;", "&amp; IF(lookups!$E$2-LEN(SOURCE!C143) &gt;= 0, REPT(" ",lookups!$E$2-LEN(SOURCE!C143)), "")&amp;
      SOURCE!D143&amp;", "&amp; IF(lookups!$F$2-LEN(SOURCE!D143) &gt;= 0, REPT(" ",lookups!$F$2-LEN(SOURCE!D143)), "")&amp;
      SOURCE!E143&amp;", "&amp; IF(lookups!$G$2-LEN(SOURCE!E143) &gt;=0, REPT(" ",lookups!$G$2-LEN(SOURCE!E143)), "")&amp;
      SOURCE!F143&amp;", "&amp; IF(lookups!$H$2-LEN(SOURCE!F143) &gt;= 0, REPT(" ",lookups!$H$2-LEN(SOURCE!F143)+2), "")&amp;"("&amp;
      SUBSTITUTE(TEXT(SOURCE!G143,"??0"),"  ","")&amp;" &lt;&lt; TAM_MAX_BITS) |"&amp; IF(lookups!$I$2-3 &gt;= 0, REPT(" ",MAX(1,lookups!$I$2-5+4+1-1-LEN(  IF(ISTEXT(SOURCE!H143),SOURCE!H143,  SUBSTITUTE(SUBSTITUTE(TEXT(SOURCE!H143,"????0"),"  ","")," ",""))   ))), "")&amp;
       IF(ISTEXT(SOURCE!H143),SOURCE!H143, SUBSTITUTE(SUBSTITUTE(TEXT(SOURCE!H143,"????0"),"  ","")," ",""))   &amp;","&amp; IF(lookups!$J$2-3 &gt;= 0, REPT(" ",lookups!$J$2-3-5), "")&amp;
      SOURCE!I143&amp;
" | "&amp; IF(lookups!$K$2-LEN(SOURCE!I143) &gt;= 0, REPT(" ",lookups!$K$2-LEN(SOURCE!I143)), "")&amp;
      SOURCE!J143&amp;      IF(lookups!$L$2-LEN(SOURCE!J143) &gt;= 0, REPT(" ",lookups!$L$2-LEN(SOURCE!J143)), "")&amp;
" | "&amp; IF(lookups!$K$2-LEN(SOURCE!I143) &gt;= 0, REPT(" ",lookups!$K$2-LEN(SOURCE!I143)), "")&amp;
      SOURCE!K143&amp;      IF(lookups!$L$2-LEN(SOURCE!K143) &gt;= 0, REPT(" ",lookups!$M$2-LEN(SOURCE!K143)), "")&amp;
" | "&amp; SOURCE!L143&amp;      IF(lookups!$O$2-LEN(SOURCE!L143) &gt;= 0, REPT(" ",lookups!$O$2-LEN(SOURCE!L143)), "")&amp;
" | "&amp; SOURCE!M143&amp;      IF(lookups!$P$2-LEN(SOURCE!M143) &gt;= 0, REPT(" ",lookups!$P$2-LEN(SOURCE!M143)), "")&amp;
      "},"&amp;IF(SOURCE!O143&lt;&gt;"",""&amp;SOURCE!O143,"")
 )
)
)</f>
        <v>/*  134 */  { fnConstant,                   6,                           "c" STD_SUB_2,                                 "c.radiatn2",                                  (0 &lt;&lt; TAM_MAX_BITS) |     0, CAT_CNST | SLS_ENABLED   | US_ENABLED   | EIM_DISABLED | PTP_NONE         },</v>
      </c>
    </row>
    <row r="144" customFormat="false" ht="15.75" hidden="false" customHeight="false" outlineLevel="0" collapsed="false">
      <c r="A144" s="263" t="str">
        <f aca="false">IF(AND(OR(SOURCE!A144="",ISBLANK(SOURCE!A144)),SOURCE!B144&gt;0),IF(ISBLANK(SOURCE!C144),"",SOURCE!C144),
IF(SOURCE!B144&lt;0,VLOOKUP(SOURCE!B144,lookups!A$1:B$25,2,0),
  IF(ISBLANK(SOURCE!B144),
    "",
    "/* "&amp;TEXT(SOURCE!B144,"???0")&amp;" *"&amp;
      SOURCE!C144&amp;", "&amp; IF(lookups!$E$2-LEN(SOURCE!C144) &gt;= 0, REPT(" ",lookups!$E$2-LEN(SOURCE!C144)), "")&amp;
      SOURCE!D144&amp;", "&amp; IF(lookups!$F$2-LEN(SOURCE!D144) &gt;= 0, REPT(" ",lookups!$F$2-LEN(SOURCE!D144)), "")&amp;
      SOURCE!E144&amp;", "&amp; IF(lookups!$G$2-LEN(SOURCE!E144) &gt;=0, REPT(" ",lookups!$G$2-LEN(SOURCE!E144)), "")&amp;
      SOURCE!F144&amp;", "&amp; IF(lookups!$H$2-LEN(SOURCE!F144) &gt;= 0, REPT(" ",lookups!$H$2-LEN(SOURCE!F144)+2), "")&amp;"("&amp;
      SUBSTITUTE(TEXT(SOURCE!G144,"??0"),"  ","")&amp;" &lt;&lt; TAM_MAX_BITS) |"&amp; IF(lookups!$I$2-3 &gt;= 0, REPT(" ",MAX(1,lookups!$I$2-5+4+1-1-LEN(  IF(ISTEXT(SOURCE!H144),SOURCE!H144,  SUBSTITUTE(SUBSTITUTE(TEXT(SOURCE!H144,"????0"),"  ","")," ",""))   ))), "")&amp;
       IF(ISTEXT(SOURCE!H144),SOURCE!H144, SUBSTITUTE(SUBSTITUTE(TEXT(SOURCE!H144,"????0"),"  ","")," ",""))   &amp;","&amp; IF(lookups!$J$2-3 &gt;= 0, REPT(" ",lookups!$J$2-3-5), "")&amp;
      SOURCE!I144&amp;
" | "&amp; IF(lookups!$K$2-LEN(SOURCE!I144) &gt;= 0, REPT(" ",lookups!$K$2-LEN(SOURCE!I144)), "")&amp;
      SOURCE!J144&amp;      IF(lookups!$L$2-LEN(SOURCE!J144) &gt;= 0, REPT(" ",lookups!$L$2-LEN(SOURCE!J144)), "")&amp;
" | "&amp; IF(lookups!$K$2-LEN(SOURCE!I144) &gt;= 0, REPT(" ",lookups!$K$2-LEN(SOURCE!I144)), "")&amp;
      SOURCE!K144&amp;      IF(lookups!$L$2-LEN(SOURCE!K144) &gt;= 0, REPT(" ",lookups!$M$2-LEN(SOURCE!K144)), "")&amp;
" | "&amp; SOURCE!L144&amp;      IF(lookups!$O$2-LEN(SOURCE!L144) &gt;= 0, REPT(" ",lookups!$O$2-LEN(SOURCE!L144)), "")&amp;
" | "&amp; SOURCE!M144&amp;      IF(lookups!$P$2-LEN(SOURCE!M144) &gt;= 0, REPT(" ",lookups!$P$2-LEN(SOURCE!M144)), "")&amp;
      "},"&amp;IF(SOURCE!O144&lt;&gt;"",""&amp;SOURCE!O144,"")
 )
)
)</f>
        <v>/*  135 */  { fnConstant,                   7,                           "e",                                           "charge.elem",                                 (0 &lt;&lt; TAM_MAX_BITS) |     0, CAT_CNST | SLS_ENABLED   | US_ENABLED   | EIM_DISABLED | PTP_NONE         },</v>
      </c>
    </row>
    <row r="145" customFormat="false" ht="15.75" hidden="false" customHeight="false" outlineLevel="0" collapsed="false">
      <c r="A145" s="263" t="str">
        <f aca="false">IF(AND(OR(SOURCE!A145="",ISBLANK(SOURCE!A145)),SOURCE!B145&gt;0),IF(ISBLANK(SOURCE!C145),"",SOURCE!C145),
IF(SOURCE!B145&lt;0,VLOOKUP(SOURCE!B145,lookups!A$1:B$25,2,0),
  IF(ISBLANK(SOURCE!B145),
    "",
    "/* "&amp;TEXT(SOURCE!B145,"???0")&amp;" *"&amp;
      SOURCE!C145&amp;", "&amp; IF(lookups!$E$2-LEN(SOURCE!C145) &gt;= 0, REPT(" ",lookups!$E$2-LEN(SOURCE!C145)), "")&amp;
      SOURCE!D145&amp;", "&amp; IF(lookups!$F$2-LEN(SOURCE!D145) &gt;= 0, REPT(" ",lookups!$F$2-LEN(SOURCE!D145)), "")&amp;
      SOURCE!E145&amp;", "&amp; IF(lookups!$G$2-LEN(SOURCE!E145) &gt;=0, REPT(" ",lookups!$G$2-LEN(SOURCE!E145)), "")&amp;
      SOURCE!F145&amp;", "&amp; IF(lookups!$H$2-LEN(SOURCE!F145) &gt;= 0, REPT(" ",lookups!$H$2-LEN(SOURCE!F145)+2), "")&amp;"("&amp;
      SUBSTITUTE(TEXT(SOURCE!G145,"??0"),"  ","")&amp;" &lt;&lt; TAM_MAX_BITS) |"&amp; IF(lookups!$I$2-3 &gt;= 0, REPT(" ",MAX(1,lookups!$I$2-5+4+1-1-LEN(  IF(ISTEXT(SOURCE!H145),SOURCE!H145,  SUBSTITUTE(SUBSTITUTE(TEXT(SOURCE!H145,"????0"),"  ","")," ",""))   ))), "")&amp;
       IF(ISTEXT(SOURCE!H145),SOURCE!H145, SUBSTITUTE(SUBSTITUTE(TEXT(SOURCE!H145,"????0"),"  ","")," ",""))   &amp;","&amp; IF(lookups!$J$2-3 &gt;= 0, REPT(" ",lookups!$J$2-3-5), "")&amp;
      SOURCE!I145&amp;
" | "&amp; IF(lookups!$K$2-LEN(SOURCE!I145) &gt;= 0, REPT(" ",lookups!$K$2-LEN(SOURCE!I145)), "")&amp;
      SOURCE!J145&amp;      IF(lookups!$L$2-LEN(SOURCE!J145) &gt;= 0, REPT(" ",lookups!$L$2-LEN(SOURCE!J145)), "")&amp;
" | "&amp; IF(lookups!$K$2-LEN(SOURCE!I145) &gt;= 0, REPT(" ",lookups!$K$2-LEN(SOURCE!I145)), "")&amp;
      SOURCE!K145&amp;      IF(lookups!$L$2-LEN(SOURCE!K145) &gt;= 0, REPT(" ",lookups!$M$2-LEN(SOURCE!K145)), "")&amp;
" | "&amp; SOURCE!L145&amp;      IF(lookups!$O$2-LEN(SOURCE!L145) &gt;= 0, REPT(" ",lookups!$O$2-LEN(SOURCE!L145)), "")&amp;
" | "&amp; SOURCE!M145&amp;      IF(lookups!$P$2-LEN(SOURCE!M145) &gt;= 0, REPT(" ",lookups!$P$2-LEN(SOURCE!M145)), "")&amp;
      "},"&amp;IF(SOURCE!O145&lt;&gt;"",""&amp;SOURCE!O145,"")
 )
)
)</f>
        <v>/*  136 */  { fnConstant,                   8,                           STD_EulerE,                                    STD_EulerE ".euler",                           (0 &lt;&lt; TAM_MAX_BITS) |     0, CAT_CNST | SLS_ENABLED   | US_ENABLED   | EIM_DISABLED | PTP_NONE         },</v>
      </c>
    </row>
    <row r="146" customFormat="false" ht="15.75" hidden="false" customHeight="false" outlineLevel="0" collapsed="false">
      <c r="A146" s="263" t="str">
        <f aca="false">IF(AND(OR(SOURCE!A146="",ISBLANK(SOURCE!A146)),SOURCE!B146&gt;0),IF(ISBLANK(SOURCE!C146),"",SOURCE!C146),
IF(SOURCE!B146&lt;0,VLOOKUP(SOURCE!B146,lookups!A$1:B$25,2,0),
  IF(ISBLANK(SOURCE!B146),
    "",
    "/* "&amp;TEXT(SOURCE!B146,"???0")&amp;" *"&amp;
      SOURCE!C146&amp;", "&amp; IF(lookups!$E$2-LEN(SOURCE!C146) &gt;= 0, REPT(" ",lookups!$E$2-LEN(SOURCE!C146)), "")&amp;
      SOURCE!D146&amp;", "&amp; IF(lookups!$F$2-LEN(SOURCE!D146) &gt;= 0, REPT(" ",lookups!$F$2-LEN(SOURCE!D146)), "")&amp;
      SOURCE!E146&amp;", "&amp; IF(lookups!$G$2-LEN(SOURCE!E146) &gt;=0, REPT(" ",lookups!$G$2-LEN(SOURCE!E146)), "")&amp;
      SOURCE!F146&amp;", "&amp; IF(lookups!$H$2-LEN(SOURCE!F146) &gt;= 0, REPT(" ",lookups!$H$2-LEN(SOURCE!F146)+2), "")&amp;"("&amp;
      SUBSTITUTE(TEXT(SOURCE!G146,"??0"),"  ","")&amp;" &lt;&lt; TAM_MAX_BITS) |"&amp; IF(lookups!$I$2-3 &gt;= 0, REPT(" ",MAX(1,lookups!$I$2-5+4+1-1-LEN(  IF(ISTEXT(SOURCE!H146),SOURCE!H146,  SUBSTITUTE(SUBSTITUTE(TEXT(SOURCE!H146,"????0"),"  ","")," ",""))   ))), "")&amp;
       IF(ISTEXT(SOURCE!H146),SOURCE!H146, SUBSTITUTE(SUBSTITUTE(TEXT(SOURCE!H146,"????0"),"  ","")," ",""))   &amp;","&amp; IF(lookups!$J$2-3 &gt;= 0, REPT(" ",lookups!$J$2-3-5), "")&amp;
      SOURCE!I146&amp;
" | "&amp; IF(lookups!$K$2-LEN(SOURCE!I146) &gt;= 0, REPT(" ",lookups!$K$2-LEN(SOURCE!I146)), "")&amp;
      SOURCE!J146&amp;      IF(lookups!$L$2-LEN(SOURCE!J146) &gt;= 0, REPT(" ",lookups!$L$2-LEN(SOURCE!J146)), "")&amp;
" | "&amp; IF(lookups!$K$2-LEN(SOURCE!I146) &gt;= 0, REPT(" ",lookups!$K$2-LEN(SOURCE!I146)), "")&amp;
      SOURCE!K146&amp;      IF(lookups!$L$2-LEN(SOURCE!K146) &gt;= 0, REPT(" ",lookups!$M$2-LEN(SOURCE!K146)), "")&amp;
" | "&amp; SOURCE!L146&amp;      IF(lookups!$O$2-LEN(SOURCE!L146) &gt;= 0, REPT(" ",lookups!$O$2-LEN(SOURCE!L146)), "")&amp;
" | "&amp; SOURCE!M146&amp;      IF(lookups!$P$2-LEN(SOURCE!M146) &gt;= 0, REPT(" ",lookups!$P$2-LEN(SOURCE!M146)), "")&amp;
      "},"&amp;IF(SOURCE!O146&lt;&gt;"",""&amp;SOURCE!O146,"")
 )
)
)</f>
        <v>/*  137 */  { fnConstant,                   9,                           "F",                                           "c.faraday",                                   (0 &lt;&lt; TAM_MAX_BITS) |     0, CAT_CNST | SLS_ENABLED   | US_ENABLED   | EIM_DISABLED | PTP_NONE         },</v>
      </c>
    </row>
    <row r="147" customFormat="false" ht="15.75" hidden="false" customHeight="false" outlineLevel="0" collapsed="false">
      <c r="A147" s="263" t="str">
        <f aca="false">IF(AND(OR(SOURCE!A147="",ISBLANK(SOURCE!A147)),SOURCE!B147&gt;0),IF(ISBLANK(SOURCE!C147),"",SOURCE!C147),
IF(SOURCE!B147&lt;0,VLOOKUP(SOURCE!B147,lookups!A$1:B$25,2,0),
  IF(ISBLANK(SOURCE!B147),
    "",
    "/* "&amp;TEXT(SOURCE!B147,"???0")&amp;" *"&amp;
      SOURCE!C147&amp;", "&amp; IF(lookups!$E$2-LEN(SOURCE!C147) &gt;= 0, REPT(" ",lookups!$E$2-LEN(SOURCE!C147)), "")&amp;
      SOURCE!D147&amp;", "&amp; IF(lookups!$F$2-LEN(SOURCE!D147) &gt;= 0, REPT(" ",lookups!$F$2-LEN(SOURCE!D147)), "")&amp;
      SOURCE!E147&amp;", "&amp; IF(lookups!$G$2-LEN(SOURCE!E147) &gt;=0, REPT(" ",lookups!$G$2-LEN(SOURCE!E147)), "")&amp;
      SOURCE!F147&amp;", "&amp; IF(lookups!$H$2-LEN(SOURCE!F147) &gt;= 0, REPT(" ",lookups!$H$2-LEN(SOURCE!F147)+2), "")&amp;"("&amp;
      SUBSTITUTE(TEXT(SOURCE!G147,"??0"),"  ","")&amp;" &lt;&lt; TAM_MAX_BITS) |"&amp; IF(lookups!$I$2-3 &gt;= 0, REPT(" ",MAX(1,lookups!$I$2-5+4+1-1-LEN(  IF(ISTEXT(SOURCE!H147),SOURCE!H147,  SUBSTITUTE(SUBSTITUTE(TEXT(SOURCE!H147,"????0"),"  ","")," ",""))   ))), "")&amp;
       IF(ISTEXT(SOURCE!H147),SOURCE!H147, SUBSTITUTE(SUBSTITUTE(TEXT(SOURCE!H147,"????0"),"  ","")," ",""))   &amp;","&amp; IF(lookups!$J$2-3 &gt;= 0, REPT(" ",lookups!$J$2-3-5), "")&amp;
      SOURCE!I147&amp;
" | "&amp; IF(lookups!$K$2-LEN(SOURCE!I147) &gt;= 0, REPT(" ",lookups!$K$2-LEN(SOURCE!I147)), "")&amp;
      SOURCE!J147&amp;      IF(lookups!$L$2-LEN(SOURCE!J147) &gt;= 0, REPT(" ",lookups!$L$2-LEN(SOURCE!J147)), "")&amp;
" | "&amp; IF(lookups!$K$2-LEN(SOURCE!I147) &gt;= 0, REPT(" ",lookups!$K$2-LEN(SOURCE!I147)), "")&amp;
      SOURCE!K147&amp;      IF(lookups!$L$2-LEN(SOURCE!K147) &gt;= 0, REPT(" ",lookups!$M$2-LEN(SOURCE!K147)), "")&amp;
" | "&amp; SOURCE!L147&amp;      IF(lookups!$O$2-LEN(SOURCE!L147) &gt;= 0, REPT(" ",lookups!$O$2-LEN(SOURCE!L147)), "")&amp;
" | "&amp; SOURCE!M147&amp;      IF(lookups!$P$2-LEN(SOURCE!M147) &gt;= 0, REPT(" ",lookups!$P$2-LEN(SOURCE!M147)), "")&amp;
      "},"&amp;IF(SOURCE!O147&lt;&gt;"",""&amp;SOURCE!O147,"")
 )
)
)</f>
        <v>/*  138 */  { fnConstant,                   10,                          "F" STD_SUB_alpha,                             STD_alpha ".feigenbm",                         (0 &lt;&lt; TAM_MAX_BITS) |     0, CAT_CNST | SLS_ENABLED   | US_ENABLED   | EIM_DISABLED | PTP_NONE         },</v>
      </c>
    </row>
    <row r="148" customFormat="false" ht="15.75" hidden="false" customHeight="false" outlineLevel="0" collapsed="false">
      <c r="A148" s="263" t="str">
        <f aca="false">IF(AND(OR(SOURCE!A148="",ISBLANK(SOURCE!A148)),SOURCE!B148&gt;0),IF(ISBLANK(SOURCE!C148),"",SOURCE!C148),
IF(SOURCE!B148&lt;0,VLOOKUP(SOURCE!B148,lookups!A$1:B$25,2,0),
  IF(ISBLANK(SOURCE!B148),
    "",
    "/* "&amp;TEXT(SOURCE!B148,"???0")&amp;" *"&amp;
      SOURCE!C148&amp;", "&amp; IF(lookups!$E$2-LEN(SOURCE!C148) &gt;= 0, REPT(" ",lookups!$E$2-LEN(SOURCE!C148)), "")&amp;
      SOURCE!D148&amp;", "&amp; IF(lookups!$F$2-LEN(SOURCE!D148) &gt;= 0, REPT(" ",lookups!$F$2-LEN(SOURCE!D148)), "")&amp;
      SOURCE!E148&amp;", "&amp; IF(lookups!$G$2-LEN(SOURCE!E148) &gt;=0, REPT(" ",lookups!$G$2-LEN(SOURCE!E148)), "")&amp;
      SOURCE!F148&amp;", "&amp; IF(lookups!$H$2-LEN(SOURCE!F148) &gt;= 0, REPT(" ",lookups!$H$2-LEN(SOURCE!F148)+2), "")&amp;"("&amp;
      SUBSTITUTE(TEXT(SOURCE!G148,"??0"),"  ","")&amp;" &lt;&lt; TAM_MAX_BITS) |"&amp; IF(lookups!$I$2-3 &gt;= 0, REPT(" ",MAX(1,lookups!$I$2-5+4+1-1-LEN(  IF(ISTEXT(SOURCE!H148),SOURCE!H148,  SUBSTITUTE(SUBSTITUTE(TEXT(SOURCE!H148,"????0"),"  ","")," ",""))   ))), "")&amp;
       IF(ISTEXT(SOURCE!H148),SOURCE!H148, SUBSTITUTE(SUBSTITUTE(TEXT(SOURCE!H148,"????0"),"  ","")," ",""))   &amp;","&amp; IF(lookups!$J$2-3 &gt;= 0, REPT(" ",lookups!$J$2-3-5), "")&amp;
      SOURCE!I148&amp;
" | "&amp; IF(lookups!$K$2-LEN(SOURCE!I148) &gt;= 0, REPT(" ",lookups!$K$2-LEN(SOURCE!I148)), "")&amp;
      SOURCE!J148&amp;      IF(lookups!$L$2-LEN(SOURCE!J148) &gt;= 0, REPT(" ",lookups!$L$2-LEN(SOURCE!J148)), "")&amp;
" | "&amp; IF(lookups!$K$2-LEN(SOURCE!I148) &gt;= 0, REPT(" ",lookups!$K$2-LEN(SOURCE!I148)), "")&amp;
      SOURCE!K148&amp;      IF(lookups!$L$2-LEN(SOURCE!K148) &gt;= 0, REPT(" ",lookups!$M$2-LEN(SOURCE!K148)), "")&amp;
" | "&amp; SOURCE!L148&amp;      IF(lookups!$O$2-LEN(SOURCE!L148) &gt;= 0, REPT(" ",lookups!$O$2-LEN(SOURCE!L148)), "")&amp;
" | "&amp; SOURCE!M148&amp;      IF(lookups!$P$2-LEN(SOURCE!M148) &gt;= 0, REPT(" ",lookups!$P$2-LEN(SOURCE!M148)), "")&amp;
      "},"&amp;IF(SOURCE!O148&lt;&gt;"",""&amp;SOURCE!O148,"")
 )
)
)</f>
        <v>/*  139 */  { fnConstant,                   11,                          "F" STD_SUB_delta,                             STD_delta ".feigenbm",                         (0 &lt;&lt; TAM_MAX_BITS) |     0, CAT_CNST | SLS_ENABLED   | US_ENABLED   | EIM_DISABLED | PTP_NONE         },</v>
      </c>
    </row>
    <row r="149" customFormat="false" ht="15.75" hidden="false" customHeight="false" outlineLevel="0" collapsed="false">
      <c r="A149" s="263" t="str">
        <f aca="false">IF(AND(OR(SOURCE!A149="",ISBLANK(SOURCE!A149)),SOURCE!B149&gt;0),IF(ISBLANK(SOURCE!C149),"",SOURCE!C149),
IF(SOURCE!B149&lt;0,VLOOKUP(SOURCE!B149,lookups!A$1:B$25,2,0),
  IF(ISBLANK(SOURCE!B149),
    "",
    "/* "&amp;TEXT(SOURCE!B149,"???0")&amp;" *"&amp;
      SOURCE!C149&amp;", "&amp; IF(lookups!$E$2-LEN(SOURCE!C149) &gt;= 0, REPT(" ",lookups!$E$2-LEN(SOURCE!C149)), "")&amp;
      SOURCE!D149&amp;", "&amp; IF(lookups!$F$2-LEN(SOURCE!D149) &gt;= 0, REPT(" ",lookups!$F$2-LEN(SOURCE!D149)), "")&amp;
      SOURCE!E149&amp;", "&amp; IF(lookups!$G$2-LEN(SOURCE!E149) &gt;=0, REPT(" ",lookups!$G$2-LEN(SOURCE!E149)), "")&amp;
      SOURCE!F149&amp;", "&amp; IF(lookups!$H$2-LEN(SOURCE!F149) &gt;= 0, REPT(" ",lookups!$H$2-LEN(SOURCE!F149)+2), "")&amp;"("&amp;
      SUBSTITUTE(TEXT(SOURCE!G149,"??0"),"  ","")&amp;" &lt;&lt; TAM_MAX_BITS) |"&amp; IF(lookups!$I$2-3 &gt;= 0, REPT(" ",MAX(1,lookups!$I$2-5+4+1-1-LEN(  IF(ISTEXT(SOURCE!H149),SOURCE!H149,  SUBSTITUTE(SUBSTITUTE(TEXT(SOURCE!H149,"????0"),"  ","")," ",""))   ))), "")&amp;
       IF(ISTEXT(SOURCE!H149),SOURCE!H149, SUBSTITUTE(SUBSTITUTE(TEXT(SOURCE!H149,"????0"),"  ","")," ",""))   &amp;","&amp; IF(lookups!$J$2-3 &gt;= 0, REPT(" ",lookups!$J$2-3-5), "")&amp;
      SOURCE!I149&amp;
" | "&amp; IF(lookups!$K$2-LEN(SOURCE!I149) &gt;= 0, REPT(" ",lookups!$K$2-LEN(SOURCE!I149)), "")&amp;
      SOURCE!J149&amp;      IF(lookups!$L$2-LEN(SOURCE!J149) &gt;= 0, REPT(" ",lookups!$L$2-LEN(SOURCE!J149)), "")&amp;
" | "&amp; IF(lookups!$K$2-LEN(SOURCE!I149) &gt;= 0, REPT(" ",lookups!$K$2-LEN(SOURCE!I149)), "")&amp;
      SOURCE!K149&amp;      IF(lookups!$L$2-LEN(SOURCE!K149) &gt;= 0, REPT(" ",lookups!$M$2-LEN(SOURCE!K149)), "")&amp;
" | "&amp; SOURCE!L149&amp;      IF(lookups!$O$2-LEN(SOURCE!L149) &gt;= 0, REPT(" ",lookups!$O$2-LEN(SOURCE!L149)), "")&amp;
" | "&amp; SOURCE!M149&amp;      IF(lookups!$P$2-LEN(SOURCE!M149) &gt;= 0, REPT(" ",lookups!$P$2-LEN(SOURCE!M149)), "")&amp;
      "},"&amp;IF(SOURCE!O149&lt;&gt;"",""&amp;SOURCE!O149,"")
 )
)
)</f>
        <v>/*  140 */  { fnConstant,                   12,                          "G",                                           "c.grav.nwt",                                  (0 &lt;&lt; TAM_MAX_BITS) |     0, CAT_CNST | SLS_ENABLED   | US_ENABLED   | EIM_DISABLED | PTP_NONE         },</v>
      </c>
    </row>
    <row r="150" customFormat="false" ht="15.75" hidden="false" customHeight="false" outlineLevel="0" collapsed="false">
      <c r="A150" s="263" t="str">
        <f aca="false">IF(AND(OR(SOURCE!A150="",ISBLANK(SOURCE!A150)),SOURCE!B150&gt;0),IF(ISBLANK(SOURCE!C150),"",SOURCE!C150),
IF(SOURCE!B150&lt;0,VLOOKUP(SOURCE!B150,lookups!A$1:B$25,2,0),
  IF(ISBLANK(SOURCE!B150),
    "",
    "/* "&amp;TEXT(SOURCE!B150,"???0")&amp;" *"&amp;
      SOURCE!C150&amp;", "&amp; IF(lookups!$E$2-LEN(SOURCE!C150) &gt;= 0, REPT(" ",lookups!$E$2-LEN(SOURCE!C150)), "")&amp;
      SOURCE!D150&amp;", "&amp; IF(lookups!$F$2-LEN(SOURCE!D150) &gt;= 0, REPT(" ",lookups!$F$2-LEN(SOURCE!D150)), "")&amp;
      SOURCE!E150&amp;", "&amp; IF(lookups!$G$2-LEN(SOURCE!E150) &gt;=0, REPT(" ",lookups!$G$2-LEN(SOURCE!E150)), "")&amp;
      SOURCE!F150&amp;", "&amp; IF(lookups!$H$2-LEN(SOURCE!F150) &gt;= 0, REPT(" ",lookups!$H$2-LEN(SOURCE!F150)+2), "")&amp;"("&amp;
      SUBSTITUTE(TEXT(SOURCE!G150,"??0"),"  ","")&amp;" &lt;&lt; TAM_MAX_BITS) |"&amp; IF(lookups!$I$2-3 &gt;= 0, REPT(" ",MAX(1,lookups!$I$2-5+4+1-1-LEN(  IF(ISTEXT(SOURCE!H150),SOURCE!H150,  SUBSTITUTE(SUBSTITUTE(TEXT(SOURCE!H150,"????0"),"  ","")," ",""))   ))), "")&amp;
       IF(ISTEXT(SOURCE!H150),SOURCE!H150, SUBSTITUTE(SUBSTITUTE(TEXT(SOURCE!H150,"????0"),"  ","")," ",""))   &amp;","&amp; IF(lookups!$J$2-3 &gt;= 0, REPT(" ",lookups!$J$2-3-5), "")&amp;
      SOURCE!I150&amp;
" | "&amp; IF(lookups!$K$2-LEN(SOURCE!I150) &gt;= 0, REPT(" ",lookups!$K$2-LEN(SOURCE!I150)), "")&amp;
      SOURCE!J150&amp;      IF(lookups!$L$2-LEN(SOURCE!J150) &gt;= 0, REPT(" ",lookups!$L$2-LEN(SOURCE!J150)), "")&amp;
" | "&amp; IF(lookups!$K$2-LEN(SOURCE!I150) &gt;= 0, REPT(" ",lookups!$K$2-LEN(SOURCE!I150)), "")&amp;
      SOURCE!K150&amp;      IF(lookups!$L$2-LEN(SOURCE!K150) &gt;= 0, REPT(" ",lookups!$M$2-LEN(SOURCE!K150)), "")&amp;
" | "&amp; SOURCE!L150&amp;      IF(lookups!$O$2-LEN(SOURCE!L150) &gt;= 0, REPT(" ",lookups!$O$2-LEN(SOURCE!L150)), "")&amp;
" | "&amp; SOURCE!M150&amp;      IF(lookups!$P$2-LEN(SOURCE!M150) &gt;= 0, REPT(" ",lookups!$P$2-LEN(SOURCE!M150)), "")&amp;
      "},"&amp;IF(SOURCE!O150&lt;&gt;"",""&amp;SOURCE!O150,"")
 )
)
)</f>
        <v>/*  141 */  { fnConstant,                   13,                          "G" STD_SUB_0,                                 "cond.quant",                                  (0 &lt;&lt; TAM_MAX_BITS) |     0, CAT_CNST | SLS_ENABLED   | US_ENABLED   | EIM_DISABLED | PTP_NONE         },</v>
      </c>
    </row>
    <row r="151" customFormat="false" ht="15.75" hidden="false" customHeight="false" outlineLevel="0" collapsed="false">
      <c r="A151" s="263" t="str">
        <f aca="false">IF(AND(OR(SOURCE!A151="",ISBLANK(SOURCE!A151)),SOURCE!B151&gt;0),IF(ISBLANK(SOURCE!C151),"",SOURCE!C151),
IF(SOURCE!B151&lt;0,VLOOKUP(SOURCE!B151,lookups!A$1:B$25,2,0),
  IF(ISBLANK(SOURCE!B151),
    "",
    "/* "&amp;TEXT(SOURCE!B151,"???0")&amp;" *"&amp;
      SOURCE!C151&amp;", "&amp; IF(lookups!$E$2-LEN(SOURCE!C151) &gt;= 0, REPT(" ",lookups!$E$2-LEN(SOURCE!C151)), "")&amp;
      SOURCE!D151&amp;", "&amp; IF(lookups!$F$2-LEN(SOURCE!D151) &gt;= 0, REPT(" ",lookups!$F$2-LEN(SOURCE!D151)), "")&amp;
      SOURCE!E151&amp;", "&amp; IF(lookups!$G$2-LEN(SOURCE!E151) &gt;=0, REPT(" ",lookups!$G$2-LEN(SOURCE!E151)), "")&amp;
      SOURCE!F151&amp;", "&amp; IF(lookups!$H$2-LEN(SOURCE!F151) &gt;= 0, REPT(" ",lookups!$H$2-LEN(SOURCE!F151)+2), "")&amp;"("&amp;
      SUBSTITUTE(TEXT(SOURCE!G151,"??0"),"  ","")&amp;" &lt;&lt; TAM_MAX_BITS) |"&amp; IF(lookups!$I$2-3 &gt;= 0, REPT(" ",MAX(1,lookups!$I$2-5+4+1-1-LEN(  IF(ISTEXT(SOURCE!H151),SOURCE!H151,  SUBSTITUTE(SUBSTITUTE(TEXT(SOURCE!H151,"????0"),"  ","")," ",""))   ))), "")&amp;
       IF(ISTEXT(SOURCE!H151),SOURCE!H151, SUBSTITUTE(SUBSTITUTE(TEXT(SOURCE!H151,"????0"),"  ","")," ",""))   &amp;","&amp; IF(lookups!$J$2-3 &gt;= 0, REPT(" ",lookups!$J$2-3-5), "")&amp;
      SOURCE!I151&amp;
" | "&amp; IF(lookups!$K$2-LEN(SOURCE!I151) &gt;= 0, REPT(" ",lookups!$K$2-LEN(SOURCE!I151)), "")&amp;
      SOURCE!J151&amp;      IF(lookups!$L$2-LEN(SOURCE!J151) &gt;= 0, REPT(" ",lookups!$L$2-LEN(SOURCE!J151)), "")&amp;
" | "&amp; IF(lookups!$K$2-LEN(SOURCE!I151) &gt;= 0, REPT(" ",lookups!$K$2-LEN(SOURCE!I151)), "")&amp;
      SOURCE!K151&amp;      IF(lookups!$L$2-LEN(SOURCE!K151) &gt;= 0, REPT(" ",lookups!$M$2-LEN(SOURCE!K151)), "")&amp;
" | "&amp; SOURCE!L151&amp;      IF(lookups!$O$2-LEN(SOURCE!L151) &gt;= 0, REPT(" ",lookups!$O$2-LEN(SOURCE!L151)), "")&amp;
" | "&amp; SOURCE!M151&amp;      IF(lookups!$P$2-LEN(SOURCE!M151) &gt;= 0, REPT(" ",lookups!$P$2-LEN(SOURCE!M151)), "")&amp;
      "},"&amp;IF(SOURCE!O151&lt;&gt;"",""&amp;SOURCE!O151,"")
 )
)
)</f>
        <v>/*  142 */  { fnConstant,                   14,                          "G" STD_SUB_C,                                 "c.catalan",                                   (0 &lt;&lt; TAM_MAX_BITS) |     0, CAT_CNST | SLS_ENABLED   | US_ENABLED   | EIM_DISABLED | PTP_NONE         },</v>
      </c>
    </row>
    <row r="152" customFormat="false" ht="15.75" hidden="false" customHeight="false" outlineLevel="0" collapsed="false">
      <c r="A152" s="263" t="str">
        <f aca="false">IF(AND(OR(SOURCE!A152="",ISBLANK(SOURCE!A152)),SOURCE!B152&gt;0),IF(ISBLANK(SOURCE!C152),"",SOURCE!C152),
IF(SOURCE!B152&lt;0,VLOOKUP(SOURCE!B152,lookups!A$1:B$25,2,0),
  IF(ISBLANK(SOURCE!B152),
    "",
    "/* "&amp;TEXT(SOURCE!B152,"???0")&amp;" *"&amp;
      SOURCE!C152&amp;", "&amp; IF(lookups!$E$2-LEN(SOURCE!C152) &gt;= 0, REPT(" ",lookups!$E$2-LEN(SOURCE!C152)), "")&amp;
      SOURCE!D152&amp;", "&amp; IF(lookups!$F$2-LEN(SOURCE!D152) &gt;= 0, REPT(" ",lookups!$F$2-LEN(SOURCE!D152)), "")&amp;
      SOURCE!E152&amp;", "&amp; IF(lookups!$G$2-LEN(SOURCE!E152) &gt;=0, REPT(" ",lookups!$G$2-LEN(SOURCE!E152)), "")&amp;
      SOURCE!F152&amp;", "&amp; IF(lookups!$H$2-LEN(SOURCE!F152) &gt;= 0, REPT(" ",lookups!$H$2-LEN(SOURCE!F152)+2), "")&amp;"("&amp;
      SUBSTITUTE(TEXT(SOURCE!G152,"??0"),"  ","")&amp;" &lt;&lt; TAM_MAX_BITS) |"&amp; IF(lookups!$I$2-3 &gt;= 0, REPT(" ",MAX(1,lookups!$I$2-5+4+1-1-LEN(  IF(ISTEXT(SOURCE!H152),SOURCE!H152,  SUBSTITUTE(SUBSTITUTE(TEXT(SOURCE!H152,"????0"),"  ","")," ",""))   ))), "")&amp;
       IF(ISTEXT(SOURCE!H152),SOURCE!H152, SUBSTITUTE(SUBSTITUTE(TEXT(SOURCE!H152,"????0"),"  ","")," ",""))   &amp;","&amp; IF(lookups!$J$2-3 &gt;= 0, REPT(" ",lookups!$J$2-3-5), "")&amp;
      SOURCE!I152&amp;
" | "&amp; IF(lookups!$K$2-LEN(SOURCE!I152) &gt;= 0, REPT(" ",lookups!$K$2-LEN(SOURCE!I152)), "")&amp;
      SOURCE!J152&amp;      IF(lookups!$L$2-LEN(SOURCE!J152) &gt;= 0, REPT(" ",lookups!$L$2-LEN(SOURCE!J152)), "")&amp;
" | "&amp; IF(lookups!$K$2-LEN(SOURCE!I152) &gt;= 0, REPT(" ",lookups!$K$2-LEN(SOURCE!I152)), "")&amp;
      SOURCE!K152&amp;      IF(lookups!$L$2-LEN(SOURCE!K152) &gt;= 0, REPT(" ",lookups!$M$2-LEN(SOURCE!K152)), "")&amp;
" | "&amp; SOURCE!L152&amp;      IF(lookups!$O$2-LEN(SOURCE!L152) &gt;= 0, REPT(" ",lookups!$O$2-LEN(SOURCE!L152)), "")&amp;
" | "&amp; SOURCE!M152&amp;      IF(lookups!$P$2-LEN(SOURCE!M152) &gt;= 0, REPT(" ",lookups!$P$2-LEN(SOURCE!M152)), "")&amp;
      "},"&amp;IF(SOURCE!O152&lt;&gt;"",""&amp;SOURCE!O152,"")
 )
)
)</f>
        <v>/*  143 */  { fnConstant,                   15,                          "g" STD_SUB_e,                                 "gfact.elec",                                  (0 &lt;&lt; TAM_MAX_BITS) |     0, CAT_CNST | SLS_ENABLED   | US_ENABLED   | EIM_DISABLED | PTP_NONE         },</v>
      </c>
    </row>
    <row r="153" customFormat="false" ht="15.75" hidden="false" customHeight="false" outlineLevel="0" collapsed="false">
      <c r="A153" s="263" t="str">
        <f aca="false">IF(AND(OR(SOURCE!A153="",ISBLANK(SOURCE!A153)),SOURCE!B153&gt;0),IF(ISBLANK(SOURCE!C153),"",SOURCE!C153),
IF(SOURCE!B153&lt;0,VLOOKUP(SOURCE!B153,lookups!A$1:B$25,2,0),
  IF(ISBLANK(SOURCE!B153),
    "",
    "/* "&amp;TEXT(SOURCE!B153,"???0")&amp;" *"&amp;
      SOURCE!C153&amp;", "&amp; IF(lookups!$E$2-LEN(SOURCE!C153) &gt;= 0, REPT(" ",lookups!$E$2-LEN(SOURCE!C153)), "")&amp;
      SOURCE!D153&amp;", "&amp; IF(lookups!$F$2-LEN(SOURCE!D153) &gt;= 0, REPT(" ",lookups!$F$2-LEN(SOURCE!D153)), "")&amp;
      SOURCE!E153&amp;", "&amp; IF(lookups!$G$2-LEN(SOURCE!E153) &gt;=0, REPT(" ",lookups!$G$2-LEN(SOURCE!E153)), "")&amp;
      SOURCE!F153&amp;", "&amp; IF(lookups!$H$2-LEN(SOURCE!F153) &gt;= 0, REPT(" ",lookups!$H$2-LEN(SOURCE!F153)+2), "")&amp;"("&amp;
      SUBSTITUTE(TEXT(SOURCE!G153,"??0"),"  ","")&amp;" &lt;&lt; TAM_MAX_BITS) |"&amp; IF(lookups!$I$2-3 &gt;= 0, REPT(" ",MAX(1,lookups!$I$2-5+4+1-1-LEN(  IF(ISTEXT(SOURCE!H153),SOURCE!H153,  SUBSTITUTE(SUBSTITUTE(TEXT(SOURCE!H153,"????0"),"  ","")," ",""))   ))), "")&amp;
       IF(ISTEXT(SOURCE!H153),SOURCE!H153, SUBSTITUTE(SUBSTITUTE(TEXT(SOURCE!H153,"????0"),"  ","")," ",""))   &amp;","&amp; IF(lookups!$J$2-3 &gt;= 0, REPT(" ",lookups!$J$2-3-5), "")&amp;
      SOURCE!I153&amp;
" | "&amp; IF(lookups!$K$2-LEN(SOURCE!I153) &gt;= 0, REPT(" ",lookups!$K$2-LEN(SOURCE!I153)), "")&amp;
      SOURCE!J153&amp;      IF(lookups!$L$2-LEN(SOURCE!J153) &gt;= 0, REPT(" ",lookups!$L$2-LEN(SOURCE!J153)), "")&amp;
" | "&amp; IF(lookups!$K$2-LEN(SOURCE!I153) &gt;= 0, REPT(" ",lookups!$K$2-LEN(SOURCE!I153)), "")&amp;
      SOURCE!K153&amp;      IF(lookups!$L$2-LEN(SOURCE!K153) &gt;= 0, REPT(" ",lookups!$M$2-LEN(SOURCE!K153)), "")&amp;
" | "&amp; SOURCE!L153&amp;      IF(lookups!$O$2-LEN(SOURCE!L153) &gt;= 0, REPT(" ",lookups!$O$2-LEN(SOURCE!L153)), "")&amp;
" | "&amp; SOURCE!M153&amp;      IF(lookups!$P$2-LEN(SOURCE!M153) &gt;= 0, REPT(" ",lookups!$P$2-LEN(SOURCE!M153)), "")&amp;
      "},"&amp;IF(SOURCE!O153&lt;&gt;"",""&amp;SOURCE!O153,"")
 )
)
)</f>
        <v>/*  144 */  { fnConstant,                   16,                          "GM" STD_SUB_EARTH,                            "c.grav.geo",                                  (0 &lt;&lt; TAM_MAX_BITS) |     0, CAT_CNST | SLS_ENABLED   | US_ENABLED   | EIM_DISABLED | PTP_NONE         },</v>
      </c>
    </row>
    <row r="154" customFormat="false" ht="15.75" hidden="false" customHeight="false" outlineLevel="0" collapsed="false">
      <c r="A154" s="263" t="str">
        <f aca="false">IF(AND(OR(SOURCE!A154="",ISBLANK(SOURCE!A154)),SOURCE!B154&gt;0),IF(ISBLANK(SOURCE!C154),"",SOURCE!C154),
IF(SOURCE!B154&lt;0,VLOOKUP(SOURCE!B154,lookups!A$1:B$25,2,0),
  IF(ISBLANK(SOURCE!B154),
    "",
    "/* "&amp;TEXT(SOURCE!B154,"???0")&amp;" *"&amp;
      SOURCE!C154&amp;", "&amp; IF(lookups!$E$2-LEN(SOURCE!C154) &gt;= 0, REPT(" ",lookups!$E$2-LEN(SOURCE!C154)), "")&amp;
      SOURCE!D154&amp;", "&amp; IF(lookups!$F$2-LEN(SOURCE!D154) &gt;= 0, REPT(" ",lookups!$F$2-LEN(SOURCE!D154)), "")&amp;
      SOURCE!E154&amp;", "&amp; IF(lookups!$G$2-LEN(SOURCE!E154) &gt;=0, REPT(" ",lookups!$G$2-LEN(SOURCE!E154)), "")&amp;
      SOURCE!F154&amp;", "&amp; IF(lookups!$H$2-LEN(SOURCE!F154) &gt;= 0, REPT(" ",lookups!$H$2-LEN(SOURCE!F154)+2), "")&amp;"("&amp;
      SUBSTITUTE(TEXT(SOURCE!G154,"??0"),"  ","")&amp;" &lt;&lt; TAM_MAX_BITS) |"&amp; IF(lookups!$I$2-3 &gt;= 0, REPT(" ",MAX(1,lookups!$I$2-5+4+1-1-LEN(  IF(ISTEXT(SOURCE!H154),SOURCE!H154,  SUBSTITUTE(SUBSTITUTE(TEXT(SOURCE!H154,"????0"),"  ","")," ",""))   ))), "")&amp;
       IF(ISTEXT(SOURCE!H154),SOURCE!H154, SUBSTITUTE(SUBSTITUTE(TEXT(SOURCE!H154,"????0"),"  ","")," ",""))   &amp;","&amp; IF(lookups!$J$2-3 &gt;= 0, REPT(" ",lookups!$J$2-3-5), "")&amp;
      SOURCE!I154&amp;
" | "&amp; IF(lookups!$K$2-LEN(SOURCE!I154) &gt;= 0, REPT(" ",lookups!$K$2-LEN(SOURCE!I154)), "")&amp;
      SOURCE!J154&amp;      IF(lookups!$L$2-LEN(SOURCE!J154) &gt;= 0, REPT(" ",lookups!$L$2-LEN(SOURCE!J154)), "")&amp;
" | "&amp; IF(lookups!$K$2-LEN(SOURCE!I154) &gt;= 0, REPT(" ",lookups!$K$2-LEN(SOURCE!I154)), "")&amp;
      SOURCE!K154&amp;      IF(lookups!$L$2-LEN(SOURCE!K154) &gt;= 0, REPT(" ",lookups!$M$2-LEN(SOURCE!K154)), "")&amp;
" | "&amp; SOURCE!L154&amp;      IF(lookups!$O$2-LEN(SOURCE!L154) &gt;= 0, REPT(" ",lookups!$O$2-LEN(SOURCE!L154)), "")&amp;
" | "&amp; SOURCE!M154&amp;      IF(lookups!$P$2-LEN(SOURCE!M154) &gt;= 0, REPT(" ",lookups!$P$2-LEN(SOURCE!M154)), "")&amp;
      "},"&amp;IF(SOURCE!O154&lt;&gt;"",""&amp;SOURCE!O154,"")
 )
)
)</f>
        <v>/*  145 */  { fnConstant,                   17,                          "g" STD_SUB_EARTH,                             "acc.earth",                                   (0 &lt;&lt; TAM_MAX_BITS) |     0, CAT_CNST | SLS_ENABLED   | US_ENABLED   | EIM_DISABLED | PTP_NONE         },</v>
      </c>
    </row>
    <row r="155" customFormat="false" ht="15.75" hidden="false" customHeight="false" outlineLevel="0" collapsed="false">
      <c r="A155" s="263" t="str">
        <f aca="false">IF(AND(OR(SOURCE!A155="",ISBLANK(SOURCE!A155)),SOURCE!B155&gt;0),IF(ISBLANK(SOURCE!C155),"",SOURCE!C155),
IF(SOURCE!B155&lt;0,VLOOKUP(SOURCE!B155,lookups!A$1:B$25,2,0),
  IF(ISBLANK(SOURCE!B155),
    "",
    "/* "&amp;TEXT(SOURCE!B155,"???0")&amp;" *"&amp;
      SOURCE!C155&amp;", "&amp; IF(lookups!$E$2-LEN(SOURCE!C155) &gt;= 0, REPT(" ",lookups!$E$2-LEN(SOURCE!C155)), "")&amp;
      SOURCE!D155&amp;", "&amp; IF(lookups!$F$2-LEN(SOURCE!D155) &gt;= 0, REPT(" ",lookups!$F$2-LEN(SOURCE!D155)), "")&amp;
      SOURCE!E155&amp;", "&amp; IF(lookups!$G$2-LEN(SOURCE!E155) &gt;=0, REPT(" ",lookups!$G$2-LEN(SOURCE!E155)), "")&amp;
      SOURCE!F155&amp;", "&amp; IF(lookups!$H$2-LEN(SOURCE!F155) &gt;= 0, REPT(" ",lookups!$H$2-LEN(SOURCE!F155)+2), "")&amp;"("&amp;
      SUBSTITUTE(TEXT(SOURCE!G155,"??0"),"  ","")&amp;" &lt;&lt; TAM_MAX_BITS) |"&amp; IF(lookups!$I$2-3 &gt;= 0, REPT(" ",MAX(1,lookups!$I$2-5+4+1-1-LEN(  IF(ISTEXT(SOURCE!H155),SOURCE!H155,  SUBSTITUTE(SUBSTITUTE(TEXT(SOURCE!H155,"????0"),"  ","")," ",""))   ))), "")&amp;
       IF(ISTEXT(SOURCE!H155),SOURCE!H155, SUBSTITUTE(SUBSTITUTE(TEXT(SOURCE!H155,"????0"),"  ","")," ",""))   &amp;","&amp; IF(lookups!$J$2-3 &gt;= 0, REPT(" ",lookups!$J$2-3-5), "")&amp;
      SOURCE!I155&amp;
" | "&amp; IF(lookups!$K$2-LEN(SOURCE!I155) &gt;= 0, REPT(" ",lookups!$K$2-LEN(SOURCE!I155)), "")&amp;
      SOURCE!J155&amp;      IF(lookups!$L$2-LEN(SOURCE!J155) &gt;= 0, REPT(" ",lookups!$L$2-LEN(SOURCE!J155)), "")&amp;
" | "&amp; IF(lookups!$K$2-LEN(SOURCE!I155) &gt;= 0, REPT(" ",lookups!$K$2-LEN(SOURCE!I155)), "")&amp;
      SOURCE!K155&amp;      IF(lookups!$L$2-LEN(SOURCE!K155) &gt;= 0, REPT(" ",lookups!$M$2-LEN(SOURCE!K155)), "")&amp;
" | "&amp; SOURCE!L155&amp;      IF(lookups!$O$2-LEN(SOURCE!L155) &gt;= 0, REPT(" ",lookups!$O$2-LEN(SOURCE!L155)), "")&amp;
" | "&amp; SOURCE!M155&amp;      IF(lookups!$P$2-LEN(SOURCE!M155) &gt;= 0, REPT(" ",lookups!$P$2-LEN(SOURCE!M155)), "")&amp;
      "},"&amp;IF(SOURCE!O155&lt;&gt;"",""&amp;SOURCE!O155,"")
 )
)
)</f>
        <v>/*  146 */  { fnConstant,                   18,                          STD_PLANCK,                                    "c.planck",                                    (0 &lt;&lt; TAM_MAX_BITS) |     0, CAT_CNST | SLS_ENABLED   | US_ENABLED   | EIM_DISABLED | PTP_NONE         },</v>
      </c>
    </row>
    <row r="156" customFormat="false" ht="15.75" hidden="false" customHeight="false" outlineLevel="0" collapsed="false">
      <c r="A156" s="263" t="str">
        <f aca="false">IF(AND(OR(SOURCE!A156="",ISBLANK(SOURCE!A156)),SOURCE!B156&gt;0),IF(ISBLANK(SOURCE!C156),"",SOURCE!C156),
IF(SOURCE!B156&lt;0,VLOOKUP(SOURCE!B156,lookups!A$1:B$25,2,0),
  IF(ISBLANK(SOURCE!B156),
    "",
    "/* "&amp;TEXT(SOURCE!B156,"???0")&amp;" *"&amp;
      SOURCE!C156&amp;", "&amp; IF(lookups!$E$2-LEN(SOURCE!C156) &gt;= 0, REPT(" ",lookups!$E$2-LEN(SOURCE!C156)), "")&amp;
      SOURCE!D156&amp;", "&amp; IF(lookups!$F$2-LEN(SOURCE!D156) &gt;= 0, REPT(" ",lookups!$F$2-LEN(SOURCE!D156)), "")&amp;
      SOURCE!E156&amp;", "&amp; IF(lookups!$G$2-LEN(SOURCE!E156) &gt;=0, REPT(" ",lookups!$G$2-LEN(SOURCE!E156)), "")&amp;
      SOURCE!F156&amp;", "&amp; IF(lookups!$H$2-LEN(SOURCE!F156) &gt;= 0, REPT(" ",lookups!$H$2-LEN(SOURCE!F156)+2), "")&amp;"("&amp;
      SUBSTITUTE(TEXT(SOURCE!G156,"??0"),"  ","")&amp;" &lt;&lt; TAM_MAX_BITS) |"&amp; IF(lookups!$I$2-3 &gt;= 0, REPT(" ",MAX(1,lookups!$I$2-5+4+1-1-LEN(  IF(ISTEXT(SOURCE!H156),SOURCE!H156,  SUBSTITUTE(SUBSTITUTE(TEXT(SOURCE!H156,"????0"),"  ","")," ",""))   ))), "")&amp;
       IF(ISTEXT(SOURCE!H156),SOURCE!H156, SUBSTITUTE(SUBSTITUTE(TEXT(SOURCE!H156,"????0"),"  ","")," ",""))   &amp;","&amp; IF(lookups!$J$2-3 &gt;= 0, REPT(" ",lookups!$J$2-3-5), "")&amp;
      SOURCE!I156&amp;
" | "&amp; IF(lookups!$K$2-LEN(SOURCE!I156) &gt;= 0, REPT(" ",lookups!$K$2-LEN(SOURCE!I156)), "")&amp;
      SOURCE!J156&amp;      IF(lookups!$L$2-LEN(SOURCE!J156) &gt;= 0, REPT(" ",lookups!$L$2-LEN(SOURCE!J156)), "")&amp;
" | "&amp; IF(lookups!$K$2-LEN(SOURCE!I156) &gt;= 0, REPT(" ",lookups!$K$2-LEN(SOURCE!I156)), "")&amp;
      SOURCE!K156&amp;      IF(lookups!$L$2-LEN(SOURCE!K156) &gt;= 0, REPT(" ",lookups!$M$2-LEN(SOURCE!K156)), "")&amp;
" | "&amp; SOURCE!L156&amp;      IF(lookups!$O$2-LEN(SOURCE!L156) &gt;= 0, REPT(" ",lookups!$O$2-LEN(SOURCE!L156)), "")&amp;
" | "&amp; SOURCE!M156&amp;      IF(lookups!$P$2-LEN(SOURCE!M156) &gt;= 0, REPT(" ",lookups!$P$2-LEN(SOURCE!M156)), "")&amp;
      "},"&amp;IF(SOURCE!O156&lt;&gt;"",""&amp;SOURCE!O156,"")
 )
)
)</f>
        <v>/*  147 */  { fnConstant,                   19,                          STD_PLANCK_2PI,                                "red.planck",                                  (0 &lt;&lt; TAM_MAX_BITS) |     0, CAT_CNST | SLS_ENABLED   | US_ENABLED   | EIM_DISABLED | PTP_NONE         },</v>
      </c>
    </row>
    <row r="157" customFormat="false" ht="15.75" hidden="false" customHeight="false" outlineLevel="0" collapsed="false">
      <c r="A157" s="263" t="str">
        <f aca="false">IF(AND(OR(SOURCE!A157="",ISBLANK(SOURCE!A157)),SOURCE!B157&gt;0),IF(ISBLANK(SOURCE!C157),"",SOURCE!C157),
IF(SOURCE!B157&lt;0,VLOOKUP(SOURCE!B157,lookups!A$1:B$25,2,0),
  IF(ISBLANK(SOURCE!B157),
    "",
    "/* "&amp;TEXT(SOURCE!B157,"???0")&amp;" *"&amp;
      SOURCE!C157&amp;", "&amp; IF(lookups!$E$2-LEN(SOURCE!C157) &gt;= 0, REPT(" ",lookups!$E$2-LEN(SOURCE!C157)), "")&amp;
      SOURCE!D157&amp;", "&amp; IF(lookups!$F$2-LEN(SOURCE!D157) &gt;= 0, REPT(" ",lookups!$F$2-LEN(SOURCE!D157)), "")&amp;
      SOURCE!E157&amp;", "&amp; IF(lookups!$G$2-LEN(SOURCE!E157) &gt;=0, REPT(" ",lookups!$G$2-LEN(SOURCE!E157)), "")&amp;
      SOURCE!F157&amp;", "&amp; IF(lookups!$H$2-LEN(SOURCE!F157) &gt;= 0, REPT(" ",lookups!$H$2-LEN(SOURCE!F157)+2), "")&amp;"("&amp;
      SUBSTITUTE(TEXT(SOURCE!G157,"??0"),"  ","")&amp;" &lt;&lt; TAM_MAX_BITS) |"&amp; IF(lookups!$I$2-3 &gt;= 0, REPT(" ",MAX(1,lookups!$I$2-5+4+1-1-LEN(  IF(ISTEXT(SOURCE!H157),SOURCE!H157,  SUBSTITUTE(SUBSTITUTE(TEXT(SOURCE!H157,"????0"),"  ","")," ",""))   ))), "")&amp;
       IF(ISTEXT(SOURCE!H157),SOURCE!H157, SUBSTITUTE(SUBSTITUTE(TEXT(SOURCE!H157,"????0"),"  ","")," ",""))   &amp;","&amp; IF(lookups!$J$2-3 &gt;= 0, REPT(" ",lookups!$J$2-3-5), "")&amp;
      SOURCE!I157&amp;
" | "&amp; IF(lookups!$K$2-LEN(SOURCE!I157) &gt;= 0, REPT(" ",lookups!$K$2-LEN(SOURCE!I157)), "")&amp;
      SOURCE!J157&amp;      IF(lookups!$L$2-LEN(SOURCE!J157) &gt;= 0, REPT(" ",lookups!$L$2-LEN(SOURCE!J157)), "")&amp;
" | "&amp; IF(lookups!$K$2-LEN(SOURCE!I157) &gt;= 0, REPT(" ",lookups!$K$2-LEN(SOURCE!I157)), "")&amp;
      SOURCE!K157&amp;      IF(lookups!$L$2-LEN(SOURCE!K157) &gt;= 0, REPT(" ",lookups!$M$2-LEN(SOURCE!K157)), "")&amp;
" | "&amp; SOURCE!L157&amp;      IF(lookups!$O$2-LEN(SOURCE!L157) &gt;= 0, REPT(" ",lookups!$O$2-LEN(SOURCE!L157)), "")&amp;
" | "&amp; SOURCE!M157&amp;      IF(lookups!$P$2-LEN(SOURCE!M157) &gt;= 0, REPT(" ",lookups!$P$2-LEN(SOURCE!M157)), "")&amp;
      "},"&amp;IF(SOURCE!O157&lt;&gt;"",""&amp;SOURCE!O157,"")
 )
)
)</f>
        <v>/*  148 */  { fnConstant,                   20,                          "k",                                           "c.boltzmn",                                   (0 &lt;&lt; TAM_MAX_BITS) |     0, CAT_CNST | SLS_ENABLED   | US_ENABLED   | EIM_DISABLED | PTP_NONE         },</v>
      </c>
    </row>
    <row r="158" customFormat="false" ht="15.75" hidden="false" customHeight="false" outlineLevel="0" collapsed="false">
      <c r="A158" s="263" t="str">
        <f aca="false">IF(AND(OR(SOURCE!A158="",ISBLANK(SOURCE!A158)),SOURCE!B158&gt;0),IF(ISBLANK(SOURCE!C158),"",SOURCE!C158),
IF(SOURCE!B158&lt;0,VLOOKUP(SOURCE!B158,lookups!A$1:B$25,2,0),
  IF(ISBLANK(SOURCE!B158),
    "",
    "/* "&amp;TEXT(SOURCE!B158,"???0")&amp;" *"&amp;
      SOURCE!C158&amp;", "&amp; IF(lookups!$E$2-LEN(SOURCE!C158) &gt;= 0, REPT(" ",lookups!$E$2-LEN(SOURCE!C158)), "")&amp;
      SOURCE!D158&amp;", "&amp; IF(lookups!$F$2-LEN(SOURCE!D158) &gt;= 0, REPT(" ",lookups!$F$2-LEN(SOURCE!D158)), "")&amp;
      SOURCE!E158&amp;", "&amp; IF(lookups!$G$2-LEN(SOURCE!E158) &gt;=0, REPT(" ",lookups!$G$2-LEN(SOURCE!E158)), "")&amp;
      SOURCE!F158&amp;", "&amp; IF(lookups!$H$2-LEN(SOURCE!F158) &gt;= 0, REPT(" ",lookups!$H$2-LEN(SOURCE!F158)+2), "")&amp;"("&amp;
      SUBSTITUTE(TEXT(SOURCE!G158,"??0"),"  ","")&amp;" &lt;&lt; TAM_MAX_BITS) |"&amp; IF(lookups!$I$2-3 &gt;= 0, REPT(" ",MAX(1,lookups!$I$2-5+4+1-1-LEN(  IF(ISTEXT(SOURCE!H158),SOURCE!H158,  SUBSTITUTE(SUBSTITUTE(TEXT(SOURCE!H158,"????0"),"  ","")," ",""))   ))), "")&amp;
       IF(ISTEXT(SOURCE!H158),SOURCE!H158, SUBSTITUTE(SUBSTITUTE(TEXT(SOURCE!H158,"????0"),"  ","")," ",""))   &amp;","&amp; IF(lookups!$J$2-3 &gt;= 0, REPT(" ",lookups!$J$2-3-5), "")&amp;
      SOURCE!I158&amp;
" | "&amp; IF(lookups!$K$2-LEN(SOURCE!I158) &gt;= 0, REPT(" ",lookups!$K$2-LEN(SOURCE!I158)), "")&amp;
      SOURCE!J158&amp;      IF(lookups!$L$2-LEN(SOURCE!J158) &gt;= 0, REPT(" ",lookups!$L$2-LEN(SOURCE!J158)), "")&amp;
" | "&amp; IF(lookups!$K$2-LEN(SOURCE!I158) &gt;= 0, REPT(" ",lookups!$K$2-LEN(SOURCE!I158)), "")&amp;
      SOURCE!K158&amp;      IF(lookups!$L$2-LEN(SOURCE!K158) &gt;= 0, REPT(" ",lookups!$M$2-LEN(SOURCE!K158)), "")&amp;
" | "&amp; SOURCE!L158&amp;      IF(lookups!$O$2-LEN(SOURCE!L158) &gt;= 0, REPT(" ",lookups!$O$2-LEN(SOURCE!L158)), "")&amp;
" | "&amp; SOURCE!M158&amp;      IF(lookups!$P$2-LEN(SOURCE!M158) &gt;= 0, REPT(" ",lookups!$P$2-LEN(SOURCE!M158)), "")&amp;
      "},"&amp;IF(SOURCE!O158&lt;&gt;"",""&amp;SOURCE!O158,"")
 )
)
)</f>
        <v>/*  149 */  { fnConstant,                   21,                          "K" STD_SUB_J,                                 "c.josephsn",                                  (0 &lt;&lt; TAM_MAX_BITS) |     0, CAT_CNST | SLS_ENABLED   | US_ENABLED   | EIM_DISABLED | PTP_NONE         },</v>
      </c>
    </row>
    <row r="159" customFormat="false" ht="15.75" hidden="false" customHeight="false" outlineLevel="0" collapsed="false">
      <c r="A159" s="263" t="str">
        <f aca="false">IF(AND(OR(SOURCE!A159="",ISBLANK(SOURCE!A159)),SOURCE!B159&gt;0),IF(ISBLANK(SOURCE!C159),"",SOURCE!C159),
IF(SOURCE!B159&lt;0,VLOOKUP(SOURCE!B159,lookups!A$1:B$25,2,0),
  IF(ISBLANK(SOURCE!B159),
    "",
    "/* "&amp;TEXT(SOURCE!B159,"???0")&amp;" *"&amp;
      SOURCE!C159&amp;", "&amp; IF(lookups!$E$2-LEN(SOURCE!C159) &gt;= 0, REPT(" ",lookups!$E$2-LEN(SOURCE!C159)), "")&amp;
      SOURCE!D159&amp;", "&amp; IF(lookups!$F$2-LEN(SOURCE!D159) &gt;= 0, REPT(" ",lookups!$F$2-LEN(SOURCE!D159)), "")&amp;
      SOURCE!E159&amp;", "&amp; IF(lookups!$G$2-LEN(SOURCE!E159) &gt;=0, REPT(" ",lookups!$G$2-LEN(SOURCE!E159)), "")&amp;
      SOURCE!F159&amp;", "&amp; IF(lookups!$H$2-LEN(SOURCE!F159) &gt;= 0, REPT(" ",lookups!$H$2-LEN(SOURCE!F159)+2), "")&amp;"("&amp;
      SUBSTITUTE(TEXT(SOURCE!G159,"??0"),"  ","")&amp;" &lt;&lt; TAM_MAX_BITS) |"&amp; IF(lookups!$I$2-3 &gt;= 0, REPT(" ",MAX(1,lookups!$I$2-5+4+1-1-LEN(  IF(ISTEXT(SOURCE!H159),SOURCE!H159,  SUBSTITUTE(SUBSTITUTE(TEXT(SOURCE!H159,"????0"),"  ","")," ",""))   ))), "")&amp;
       IF(ISTEXT(SOURCE!H159),SOURCE!H159, SUBSTITUTE(SUBSTITUTE(TEXT(SOURCE!H159,"????0"),"  ","")," ",""))   &amp;","&amp; IF(lookups!$J$2-3 &gt;= 0, REPT(" ",lookups!$J$2-3-5), "")&amp;
      SOURCE!I159&amp;
" | "&amp; IF(lookups!$K$2-LEN(SOURCE!I159) &gt;= 0, REPT(" ",lookups!$K$2-LEN(SOURCE!I159)), "")&amp;
      SOURCE!J159&amp;      IF(lookups!$L$2-LEN(SOURCE!J159) &gt;= 0, REPT(" ",lookups!$L$2-LEN(SOURCE!J159)), "")&amp;
" | "&amp; IF(lookups!$K$2-LEN(SOURCE!I159) &gt;= 0, REPT(" ",lookups!$K$2-LEN(SOURCE!I159)), "")&amp;
      SOURCE!K159&amp;      IF(lookups!$L$2-LEN(SOURCE!K159) &gt;= 0, REPT(" ",lookups!$M$2-LEN(SOURCE!K159)), "")&amp;
" | "&amp; SOURCE!L159&amp;      IF(lookups!$O$2-LEN(SOURCE!L159) &gt;= 0, REPT(" ",lookups!$O$2-LEN(SOURCE!L159)), "")&amp;
" | "&amp; SOURCE!M159&amp;      IF(lookups!$P$2-LEN(SOURCE!M159) &gt;= 0, REPT(" ",lookups!$P$2-LEN(SOURCE!M159)), "")&amp;
      "},"&amp;IF(SOURCE!O159&lt;&gt;"",""&amp;SOURCE!O159,"")
 )
)
)</f>
        <v>/*  150 */  { fnConstant,                   22,                          "l" STD_SUB_P STD_SUB_L,                       "len.planck",                                  (0 &lt;&lt; TAM_MAX_BITS) |     0, CAT_CNST | SLS_ENABLED   | US_ENABLED   | EIM_DISABLED | PTP_NONE         },</v>
      </c>
    </row>
    <row r="160" customFormat="false" ht="15.75" hidden="false" customHeight="false" outlineLevel="0" collapsed="false">
      <c r="A160" s="263" t="str">
        <f aca="false">IF(AND(OR(SOURCE!A160="",ISBLANK(SOURCE!A160)),SOURCE!B160&gt;0),IF(ISBLANK(SOURCE!C160),"",SOURCE!C160),
IF(SOURCE!B160&lt;0,VLOOKUP(SOURCE!B160,lookups!A$1:B$25,2,0),
  IF(ISBLANK(SOURCE!B160),
    "",
    "/* "&amp;TEXT(SOURCE!B160,"???0")&amp;" *"&amp;
      SOURCE!C160&amp;", "&amp; IF(lookups!$E$2-LEN(SOURCE!C160) &gt;= 0, REPT(" ",lookups!$E$2-LEN(SOURCE!C160)), "")&amp;
      SOURCE!D160&amp;", "&amp; IF(lookups!$F$2-LEN(SOURCE!D160) &gt;= 0, REPT(" ",lookups!$F$2-LEN(SOURCE!D160)), "")&amp;
      SOURCE!E160&amp;", "&amp; IF(lookups!$G$2-LEN(SOURCE!E160) &gt;=0, REPT(" ",lookups!$G$2-LEN(SOURCE!E160)), "")&amp;
      SOURCE!F160&amp;", "&amp; IF(lookups!$H$2-LEN(SOURCE!F160) &gt;= 0, REPT(" ",lookups!$H$2-LEN(SOURCE!F160)+2), "")&amp;"("&amp;
      SUBSTITUTE(TEXT(SOURCE!G160,"??0"),"  ","")&amp;" &lt;&lt; TAM_MAX_BITS) |"&amp; IF(lookups!$I$2-3 &gt;= 0, REPT(" ",MAX(1,lookups!$I$2-5+4+1-1-LEN(  IF(ISTEXT(SOURCE!H160),SOURCE!H160,  SUBSTITUTE(SUBSTITUTE(TEXT(SOURCE!H160,"????0"),"  ","")," ",""))   ))), "")&amp;
       IF(ISTEXT(SOURCE!H160),SOURCE!H160, SUBSTITUTE(SUBSTITUTE(TEXT(SOURCE!H160,"????0"),"  ","")," ",""))   &amp;","&amp; IF(lookups!$J$2-3 &gt;= 0, REPT(" ",lookups!$J$2-3-5), "")&amp;
      SOURCE!I160&amp;
" | "&amp; IF(lookups!$K$2-LEN(SOURCE!I160) &gt;= 0, REPT(" ",lookups!$K$2-LEN(SOURCE!I160)), "")&amp;
      SOURCE!J160&amp;      IF(lookups!$L$2-LEN(SOURCE!J160) &gt;= 0, REPT(" ",lookups!$L$2-LEN(SOURCE!J160)), "")&amp;
" | "&amp; IF(lookups!$K$2-LEN(SOURCE!I160) &gt;= 0, REPT(" ",lookups!$K$2-LEN(SOURCE!I160)), "")&amp;
      SOURCE!K160&amp;      IF(lookups!$L$2-LEN(SOURCE!K160) &gt;= 0, REPT(" ",lookups!$M$2-LEN(SOURCE!K160)), "")&amp;
" | "&amp; SOURCE!L160&amp;      IF(lookups!$O$2-LEN(SOURCE!L160) &gt;= 0, REPT(" ",lookups!$O$2-LEN(SOURCE!L160)), "")&amp;
" | "&amp; SOURCE!M160&amp;      IF(lookups!$P$2-LEN(SOURCE!M160) &gt;= 0, REPT(" ",lookups!$P$2-LEN(SOURCE!M160)), "")&amp;
      "},"&amp;IF(SOURCE!O160&lt;&gt;"",""&amp;SOURCE!O160,"")
 )
)
)</f>
        <v>/*  151 */  { fnConstant,                   23,                          "m" STD_SUB_e,                                 "mass.elec",                                   (0 &lt;&lt; TAM_MAX_BITS) |     0, CAT_CNST | SLS_ENABLED   | US_ENABLED   | EIM_DISABLED | PTP_NONE         },</v>
      </c>
    </row>
    <row r="161" customFormat="false" ht="15.75" hidden="false" customHeight="false" outlineLevel="0" collapsed="false">
      <c r="A161" s="263" t="str">
        <f aca="false">IF(AND(OR(SOURCE!A161="",ISBLANK(SOURCE!A161)),SOURCE!B161&gt;0),IF(ISBLANK(SOURCE!C161),"",SOURCE!C161),
IF(SOURCE!B161&lt;0,VLOOKUP(SOURCE!B161,lookups!A$1:B$25,2,0),
  IF(ISBLANK(SOURCE!B161),
    "",
    "/* "&amp;TEXT(SOURCE!B161,"???0")&amp;" *"&amp;
      SOURCE!C161&amp;", "&amp; IF(lookups!$E$2-LEN(SOURCE!C161) &gt;= 0, REPT(" ",lookups!$E$2-LEN(SOURCE!C161)), "")&amp;
      SOURCE!D161&amp;", "&amp; IF(lookups!$F$2-LEN(SOURCE!D161) &gt;= 0, REPT(" ",lookups!$F$2-LEN(SOURCE!D161)), "")&amp;
      SOURCE!E161&amp;", "&amp; IF(lookups!$G$2-LEN(SOURCE!E161) &gt;=0, REPT(" ",lookups!$G$2-LEN(SOURCE!E161)), "")&amp;
      SOURCE!F161&amp;", "&amp; IF(lookups!$H$2-LEN(SOURCE!F161) &gt;= 0, REPT(" ",lookups!$H$2-LEN(SOURCE!F161)+2), "")&amp;"("&amp;
      SUBSTITUTE(TEXT(SOURCE!G161,"??0"),"  ","")&amp;" &lt;&lt; TAM_MAX_BITS) |"&amp; IF(lookups!$I$2-3 &gt;= 0, REPT(" ",MAX(1,lookups!$I$2-5+4+1-1-LEN(  IF(ISTEXT(SOURCE!H161),SOURCE!H161,  SUBSTITUTE(SUBSTITUTE(TEXT(SOURCE!H161,"????0"),"  ","")," ",""))   ))), "")&amp;
       IF(ISTEXT(SOURCE!H161),SOURCE!H161, SUBSTITUTE(SUBSTITUTE(TEXT(SOURCE!H161,"????0"),"  ","")," ",""))   &amp;","&amp; IF(lookups!$J$2-3 &gt;= 0, REPT(" ",lookups!$J$2-3-5), "")&amp;
      SOURCE!I161&amp;
" | "&amp; IF(lookups!$K$2-LEN(SOURCE!I161) &gt;= 0, REPT(" ",lookups!$K$2-LEN(SOURCE!I161)), "")&amp;
      SOURCE!J161&amp;      IF(lookups!$L$2-LEN(SOURCE!J161) &gt;= 0, REPT(" ",lookups!$L$2-LEN(SOURCE!J161)), "")&amp;
" | "&amp; IF(lookups!$K$2-LEN(SOURCE!I161) &gt;= 0, REPT(" ",lookups!$K$2-LEN(SOURCE!I161)), "")&amp;
      SOURCE!K161&amp;      IF(lookups!$L$2-LEN(SOURCE!K161) &gt;= 0, REPT(" ",lookups!$M$2-LEN(SOURCE!K161)), "")&amp;
" | "&amp; SOURCE!L161&amp;      IF(lookups!$O$2-LEN(SOURCE!L161) &gt;= 0, REPT(" ",lookups!$O$2-LEN(SOURCE!L161)), "")&amp;
" | "&amp; SOURCE!M161&amp;      IF(lookups!$P$2-LEN(SOURCE!M161) &gt;= 0, REPT(" ",lookups!$P$2-LEN(SOURCE!M161)), "")&amp;
      "},"&amp;IF(SOURCE!O161&lt;&gt;"",""&amp;SOURCE!O161,"")
 )
)
)</f>
        <v>/*  152 */  { fnConstant,                   24,                          "M" STD_SUB_M STD_SUB_o STD_SUB_o STD_SUB_n,   "mass.moon",                                   (0 &lt;&lt; TAM_MAX_BITS) |     0, CAT_CNST | SLS_ENABLED   | US_ENABLED   | EIM_DISABLED | PTP_NONE         },</v>
      </c>
    </row>
    <row r="162" customFormat="false" ht="15.75" hidden="false" customHeight="false" outlineLevel="0" collapsed="false">
      <c r="A162" s="263" t="str">
        <f aca="false">IF(AND(OR(SOURCE!A162="",ISBLANK(SOURCE!A162)),SOURCE!B162&gt;0),IF(ISBLANK(SOURCE!C162),"",SOURCE!C162),
IF(SOURCE!B162&lt;0,VLOOKUP(SOURCE!B162,lookups!A$1:B$25,2,0),
  IF(ISBLANK(SOURCE!B162),
    "",
    "/* "&amp;TEXT(SOURCE!B162,"???0")&amp;" *"&amp;
      SOURCE!C162&amp;", "&amp; IF(lookups!$E$2-LEN(SOURCE!C162) &gt;= 0, REPT(" ",lookups!$E$2-LEN(SOURCE!C162)), "")&amp;
      SOURCE!D162&amp;", "&amp; IF(lookups!$F$2-LEN(SOURCE!D162) &gt;= 0, REPT(" ",lookups!$F$2-LEN(SOURCE!D162)), "")&amp;
      SOURCE!E162&amp;", "&amp; IF(lookups!$G$2-LEN(SOURCE!E162) &gt;=0, REPT(" ",lookups!$G$2-LEN(SOURCE!E162)), "")&amp;
      SOURCE!F162&amp;", "&amp; IF(lookups!$H$2-LEN(SOURCE!F162) &gt;= 0, REPT(" ",lookups!$H$2-LEN(SOURCE!F162)+2), "")&amp;"("&amp;
      SUBSTITUTE(TEXT(SOURCE!G162,"??0"),"  ","")&amp;" &lt;&lt; TAM_MAX_BITS) |"&amp; IF(lookups!$I$2-3 &gt;= 0, REPT(" ",MAX(1,lookups!$I$2-5+4+1-1-LEN(  IF(ISTEXT(SOURCE!H162),SOURCE!H162,  SUBSTITUTE(SUBSTITUTE(TEXT(SOURCE!H162,"????0"),"  ","")," ",""))   ))), "")&amp;
       IF(ISTEXT(SOURCE!H162),SOURCE!H162, SUBSTITUTE(SUBSTITUTE(TEXT(SOURCE!H162,"????0"),"  ","")," ",""))   &amp;","&amp; IF(lookups!$J$2-3 &gt;= 0, REPT(" ",lookups!$J$2-3-5), "")&amp;
      SOURCE!I162&amp;
" | "&amp; IF(lookups!$K$2-LEN(SOURCE!I162) &gt;= 0, REPT(" ",lookups!$K$2-LEN(SOURCE!I162)), "")&amp;
      SOURCE!J162&amp;      IF(lookups!$L$2-LEN(SOURCE!J162) &gt;= 0, REPT(" ",lookups!$L$2-LEN(SOURCE!J162)), "")&amp;
" | "&amp; IF(lookups!$K$2-LEN(SOURCE!I162) &gt;= 0, REPT(" ",lookups!$K$2-LEN(SOURCE!I162)), "")&amp;
      SOURCE!K162&amp;      IF(lookups!$L$2-LEN(SOURCE!K162) &gt;= 0, REPT(" ",lookups!$M$2-LEN(SOURCE!K162)), "")&amp;
" | "&amp; SOURCE!L162&amp;      IF(lookups!$O$2-LEN(SOURCE!L162) &gt;= 0, REPT(" ",lookups!$O$2-LEN(SOURCE!L162)), "")&amp;
" | "&amp; SOURCE!M162&amp;      IF(lookups!$P$2-LEN(SOURCE!M162) &gt;= 0, REPT(" ",lookups!$P$2-LEN(SOURCE!M162)), "")&amp;
      "},"&amp;IF(SOURCE!O162&lt;&gt;"",""&amp;SOURCE!O162,"")
 )
)
)</f>
        <v>/*  153 */  { fnConstant,                   25,                          "m" STD_SUB_n,                                 "mass.neu",                                    (0 &lt;&lt; TAM_MAX_BITS) |     0, CAT_CNST | SLS_ENABLED   | US_ENABLED   | EIM_DISABLED | PTP_NONE         },</v>
      </c>
    </row>
    <row r="163" customFormat="false" ht="15.75" hidden="false" customHeight="false" outlineLevel="0" collapsed="false">
      <c r="A163" s="263" t="str">
        <f aca="false">IF(AND(OR(SOURCE!A163="",ISBLANK(SOURCE!A163)),SOURCE!B163&gt;0),IF(ISBLANK(SOURCE!C163),"",SOURCE!C163),
IF(SOURCE!B163&lt;0,VLOOKUP(SOURCE!B163,lookups!A$1:B$25,2,0),
  IF(ISBLANK(SOURCE!B163),
    "",
    "/* "&amp;TEXT(SOURCE!B163,"???0")&amp;" *"&amp;
      SOURCE!C163&amp;", "&amp; IF(lookups!$E$2-LEN(SOURCE!C163) &gt;= 0, REPT(" ",lookups!$E$2-LEN(SOURCE!C163)), "")&amp;
      SOURCE!D163&amp;", "&amp; IF(lookups!$F$2-LEN(SOURCE!D163) &gt;= 0, REPT(" ",lookups!$F$2-LEN(SOURCE!D163)), "")&amp;
      SOURCE!E163&amp;", "&amp; IF(lookups!$G$2-LEN(SOURCE!E163) &gt;=0, REPT(" ",lookups!$G$2-LEN(SOURCE!E163)), "")&amp;
      SOURCE!F163&amp;", "&amp; IF(lookups!$H$2-LEN(SOURCE!F163) &gt;= 0, REPT(" ",lookups!$H$2-LEN(SOURCE!F163)+2), "")&amp;"("&amp;
      SUBSTITUTE(TEXT(SOURCE!G163,"??0"),"  ","")&amp;" &lt;&lt; TAM_MAX_BITS) |"&amp; IF(lookups!$I$2-3 &gt;= 0, REPT(" ",MAX(1,lookups!$I$2-5+4+1-1-LEN(  IF(ISTEXT(SOURCE!H163),SOURCE!H163,  SUBSTITUTE(SUBSTITUTE(TEXT(SOURCE!H163,"????0"),"  ","")," ",""))   ))), "")&amp;
       IF(ISTEXT(SOURCE!H163),SOURCE!H163, SUBSTITUTE(SUBSTITUTE(TEXT(SOURCE!H163,"????0"),"  ","")," ",""))   &amp;","&amp; IF(lookups!$J$2-3 &gt;= 0, REPT(" ",lookups!$J$2-3-5), "")&amp;
      SOURCE!I163&amp;
" | "&amp; IF(lookups!$K$2-LEN(SOURCE!I163) &gt;= 0, REPT(" ",lookups!$K$2-LEN(SOURCE!I163)), "")&amp;
      SOURCE!J163&amp;      IF(lookups!$L$2-LEN(SOURCE!J163) &gt;= 0, REPT(" ",lookups!$L$2-LEN(SOURCE!J163)), "")&amp;
" | "&amp; IF(lookups!$K$2-LEN(SOURCE!I163) &gt;= 0, REPT(" ",lookups!$K$2-LEN(SOURCE!I163)), "")&amp;
      SOURCE!K163&amp;      IF(lookups!$L$2-LEN(SOURCE!K163) &gt;= 0, REPT(" ",lookups!$M$2-LEN(SOURCE!K163)), "")&amp;
" | "&amp; SOURCE!L163&amp;      IF(lookups!$O$2-LEN(SOURCE!L163) &gt;= 0, REPT(" ",lookups!$O$2-LEN(SOURCE!L163)), "")&amp;
" | "&amp; SOURCE!M163&amp;      IF(lookups!$P$2-LEN(SOURCE!M163) &gt;= 0, REPT(" ",lookups!$P$2-LEN(SOURCE!M163)), "")&amp;
      "},"&amp;IF(SOURCE!O163&lt;&gt;"",""&amp;SOURCE!O163,"")
 )
)
)</f>
        <v>/*  154 */  { fnConstant,                   26,                          "m" STD_SUB_n "/m" STD_SUB_p,                  "r.neu.prot",                                  (0 &lt;&lt; TAM_MAX_BITS) |     0, CAT_CNST | SLS_ENABLED   | US_ENABLED   | EIM_DISABLED | PTP_NONE         },</v>
      </c>
    </row>
    <row r="164" customFormat="false" ht="15.75" hidden="false" customHeight="false" outlineLevel="0" collapsed="false">
      <c r="A164" s="263" t="str">
        <f aca="false">IF(AND(OR(SOURCE!A164="",ISBLANK(SOURCE!A164)),SOURCE!B164&gt;0),IF(ISBLANK(SOURCE!C164),"",SOURCE!C164),
IF(SOURCE!B164&lt;0,VLOOKUP(SOURCE!B164,lookups!A$1:B$25,2,0),
  IF(ISBLANK(SOURCE!B164),
    "",
    "/* "&amp;TEXT(SOURCE!B164,"???0")&amp;" *"&amp;
      SOURCE!C164&amp;", "&amp; IF(lookups!$E$2-LEN(SOURCE!C164) &gt;= 0, REPT(" ",lookups!$E$2-LEN(SOURCE!C164)), "")&amp;
      SOURCE!D164&amp;", "&amp; IF(lookups!$F$2-LEN(SOURCE!D164) &gt;= 0, REPT(" ",lookups!$F$2-LEN(SOURCE!D164)), "")&amp;
      SOURCE!E164&amp;", "&amp; IF(lookups!$G$2-LEN(SOURCE!E164) &gt;=0, REPT(" ",lookups!$G$2-LEN(SOURCE!E164)), "")&amp;
      SOURCE!F164&amp;", "&amp; IF(lookups!$H$2-LEN(SOURCE!F164) &gt;= 0, REPT(" ",lookups!$H$2-LEN(SOURCE!F164)+2), "")&amp;"("&amp;
      SUBSTITUTE(TEXT(SOURCE!G164,"??0"),"  ","")&amp;" &lt;&lt; TAM_MAX_BITS) |"&amp; IF(lookups!$I$2-3 &gt;= 0, REPT(" ",MAX(1,lookups!$I$2-5+4+1-1-LEN(  IF(ISTEXT(SOURCE!H164),SOURCE!H164,  SUBSTITUTE(SUBSTITUTE(TEXT(SOURCE!H164,"????0"),"  ","")," ",""))   ))), "")&amp;
       IF(ISTEXT(SOURCE!H164),SOURCE!H164, SUBSTITUTE(SUBSTITUTE(TEXT(SOURCE!H164,"????0"),"  ","")," ",""))   &amp;","&amp; IF(lookups!$J$2-3 &gt;= 0, REPT(" ",lookups!$J$2-3-5), "")&amp;
      SOURCE!I164&amp;
" | "&amp; IF(lookups!$K$2-LEN(SOURCE!I164) &gt;= 0, REPT(" ",lookups!$K$2-LEN(SOURCE!I164)), "")&amp;
      SOURCE!J164&amp;      IF(lookups!$L$2-LEN(SOURCE!J164) &gt;= 0, REPT(" ",lookups!$L$2-LEN(SOURCE!J164)), "")&amp;
" | "&amp; IF(lookups!$K$2-LEN(SOURCE!I164) &gt;= 0, REPT(" ",lookups!$K$2-LEN(SOURCE!I164)), "")&amp;
      SOURCE!K164&amp;      IF(lookups!$L$2-LEN(SOURCE!K164) &gt;= 0, REPT(" ",lookups!$M$2-LEN(SOURCE!K164)), "")&amp;
" | "&amp; SOURCE!L164&amp;      IF(lookups!$O$2-LEN(SOURCE!L164) &gt;= 0, REPT(" ",lookups!$O$2-LEN(SOURCE!L164)), "")&amp;
" | "&amp; SOURCE!M164&amp;      IF(lookups!$P$2-LEN(SOURCE!M164) &gt;= 0, REPT(" ",lookups!$P$2-LEN(SOURCE!M164)), "")&amp;
      "},"&amp;IF(SOURCE!O164&lt;&gt;"",""&amp;SOURCE!O164,"")
 )
)
)</f>
        <v>/*  155 */  { fnConstant,                   27,                          "m" STD_SUB_p,                                 "mass.prot",                                   (0 &lt;&lt; TAM_MAX_BITS) |     0, CAT_CNST | SLS_ENABLED   | US_ENABLED   | EIM_DISABLED | PTP_NONE         },</v>
      </c>
    </row>
    <row r="165" customFormat="false" ht="15.75" hidden="false" customHeight="false" outlineLevel="0" collapsed="false">
      <c r="A165" s="263" t="str">
        <f aca="false">IF(AND(OR(SOURCE!A165="",ISBLANK(SOURCE!A165)),SOURCE!B165&gt;0),IF(ISBLANK(SOURCE!C165),"",SOURCE!C165),
IF(SOURCE!B165&lt;0,VLOOKUP(SOURCE!B165,lookups!A$1:B$25,2,0),
  IF(ISBLANK(SOURCE!B165),
    "",
    "/* "&amp;TEXT(SOURCE!B165,"???0")&amp;" *"&amp;
      SOURCE!C165&amp;", "&amp; IF(lookups!$E$2-LEN(SOURCE!C165) &gt;= 0, REPT(" ",lookups!$E$2-LEN(SOURCE!C165)), "")&amp;
      SOURCE!D165&amp;", "&amp; IF(lookups!$F$2-LEN(SOURCE!D165) &gt;= 0, REPT(" ",lookups!$F$2-LEN(SOURCE!D165)), "")&amp;
      SOURCE!E165&amp;", "&amp; IF(lookups!$G$2-LEN(SOURCE!E165) &gt;=0, REPT(" ",lookups!$G$2-LEN(SOURCE!E165)), "")&amp;
      SOURCE!F165&amp;", "&amp; IF(lookups!$H$2-LEN(SOURCE!F165) &gt;= 0, REPT(" ",lookups!$H$2-LEN(SOURCE!F165)+2), "")&amp;"("&amp;
      SUBSTITUTE(TEXT(SOURCE!G165,"??0"),"  ","")&amp;" &lt;&lt; TAM_MAX_BITS) |"&amp; IF(lookups!$I$2-3 &gt;= 0, REPT(" ",MAX(1,lookups!$I$2-5+4+1-1-LEN(  IF(ISTEXT(SOURCE!H165),SOURCE!H165,  SUBSTITUTE(SUBSTITUTE(TEXT(SOURCE!H165,"????0"),"  ","")," ",""))   ))), "")&amp;
       IF(ISTEXT(SOURCE!H165),SOURCE!H165, SUBSTITUTE(SUBSTITUTE(TEXT(SOURCE!H165,"????0"),"  ","")," ",""))   &amp;","&amp; IF(lookups!$J$2-3 &gt;= 0, REPT(" ",lookups!$J$2-3-5), "")&amp;
      SOURCE!I165&amp;
" | "&amp; IF(lookups!$K$2-LEN(SOURCE!I165) &gt;= 0, REPT(" ",lookups!$K$2-LEN(SOURCE!I165)), "")&amp;
      SOURCE!J165&amp;      IF(lookups!$L$2-LEN(SOURCE!J165) &gt;= 0, REPT(" ",lookups!$L$2-LEN(SOURCE!J165)), "")&amp;
" | "&amp; IF(lookups!$K$2-LEN(SOURCE!I165) &gt;= 0, REPT(" ",lookups!$K$2-LEN(SOURCE!I165)), "")&amp;
      SOURCE!K165&amp;      IF(lookups!$L$2-LEN(SOURCE!K165) &gt;= 0, REPT(" ",lookups!$M$2-LEN(SOURCE!K165)), "")&amp;
" | "&amp; SOURCE!L165&amp;      IF(lookups!$O$2-LEN(SOURCE!L165) &gt;= 0, REPT(" ",lookups!$O$2-LEN(SOURCE!L165)), "")&amp;
" | "&amp; SOURCE!M165&amp;      IF(lookups!$P$2-LEN(SOURCE!M165) &gt;= 0, REPT(" ",lookups!$P$2-LEN(SOURCE!M165)), "")&amp;
      "},"&amp;IF(SOURCE!O165&lt;&gt;"",""&amp;SOURCE!O165,"")
 )
)
)</f>
        <v>/*  156 */  { fnConstant,                   28,                          "m" STD_SUB_P STD_SUB_L,                       "mass.planck",                                 (0 &lt;&lt; TAM_MAX_BITS) |     0, CAT_CNST | SLS_ENABLED   | US_ENABLED   | EIM_DISABLED | PTP_NONE         },</v>
      </c>
    </row>
    <row r="166" customFormat="false" ht="15.75" hidden="false" customHeight="false" outlineLevel="0" collapsed="false">
      <c r="A166" s="263" t="str">
        <f aca="false">IF(AND(OR(SOURCE!A166="",ISBLANK(SOURCE!A166)),SOURCE!B166&gt;0),IF(ISBLANK(SOURCE!C166),"",SOURCE!C166),
IF(SOURCE!B166&lt;0,VLOOKUP(SOURCE!B166,lookups!A$1:B$25,2,0),
  IF(ISBLANK(SOURCE!B166),
    "",
    "/* "&amp;TEXT(SOURCE!B166,"???0")&amp;" *"&amp;
      SOURCE!C166&amp;", "&amp; IF(lookups!$E$2-LEN(SOURCE!C166) &gt;= 0, REPT(" ",lookups!$E$2-LEN(SOURCE!C166)), "")&amp;
      SOURCE!D166&amp;", "&amp; IF(lookups!$F$2-LEN(SOURCE!D166) &gt;= 0, REPT(" ",lookups!$F$2-LEN(SOURCE!D166)), "")&amp;
      SOURCE!E166&amp;", "&amp; IF(lookups!$G$2-LEN(SOURCE!E166) &gt;=0, REPT(" ",lookups!$G$2-LEN(SOURCE!E166)), "")&amp;
      SOURCE!F166&amp;", "&amp; IF(lookups!$H$2-LEN(SOURCE!F166) &gt;= 0, REPT(" ",lookups!$H$2-LEN(SOURCE!F166)+2), "")&amp;"("&amp;
      SUBSTITUTE(TEXT(SOURCE!G166,"??0"),"  ","")&amp;" &lt;&lt; TAM_MAX_BITS) |"&amp; IF(lookups!$I$2-3 &gt;= 0, REPT(" ",MAX(1,lookups!$I$2-5+4+1-1-LEN(  IF(ISTEXT(SOURCE!H166),SOURCE!H166,  SUBSTITUTE(SUBSTITUTE(TEXT(SOURCE!H166,"????0"),"  ","")," ",""))   ))), "")&amp;
       IF(ISTEXT(SOURCE!H166),SOURCE!H166, SUBSTITUTE(SUBSTITUTE(TEXT(SOURCE!H166,"????0"),"  ","")," ",""))   &amp;","&amp; IF(lookups!$J$2-3 &gt;= 0, REPT(" ",lookups!$J$2-3-5), "")&amp;
      SOURCE!I166&amp;
" | "&amp; IF(lookups!$K$2-LEN(SOURCE!I166) &gt;= 0, REPT(" ",lookups!$K$2-LEN(SOURCE!I166)), "")&amp;
      SOURCE!J166&amp;      IF(lookups!$L$2-LEN(SOURCE!J166) &gt;= 0, REPT(" ",lookups!$L$2-LEN(SOURCE!J166)), "")&amp;
" | "&amp; IF(lookups!$K$2-LEN(SOURCE!I166) &gt;= 0, REPT(" ",lookups!$K$2-LEN(SOURCE!I166)), "")&amp;
      SOURCE!K166&amp;      IF(lookups!$L$2-LEN(SOURCE!K166) &gt;= 0, REPT(" ",lookups!$M$2-LEN(SOURCE!K166)), "")&amp;
" | "&amp; SOURCE!L166&amp;      IF(lookups!$O$2-LEN(SOURCE!L166) &gt;= 0, REPT(" ",lookups!$O$2-LEN(SOURCE!L166)), "")&amp;
" | "&amp; SOURCE!M166&amp;      IF(lookups!$P$2-LEN(SOURCE!M166) &gt;= 0, REPT(" ",lookups!$P$2-LEN(SOURCE!M166)), "")&amp;
      "},"&amp;IF(SOURCE!O166&lt;&gt;"",""&amp;SOURCE!O166,"")
 )
)
)</f>
        <v>/*  157 */  { fnConstant,                   29,                          "m" STD_SUB_p "/m" STD_SUB_e,                  "r.prot.elec",                                 (0 &lt;&lt; TAM_MAX_BITS) |     0, CAT_CNST | SLS_ENABLED   | US_ENABLED   | EIM_DISABLED | PTP_NONE         },</v>
      </c>
    </row>
    <row r="167" customFormat="false" ht="15.75" hidden="false" customHeight="false" outlineLevel="0" collapsed="false">
      <c r="A167" s="263" t="str">
        <f aca="false">IF(AND(OR(SOURCE!A167="",ISBLANK(SOURCE!A167)),SOURCE!B167&gt;0),IF(ISBLANK(SOURCE!C167),"",SOURCE!C167),
IF(SOURCE!B167&lt;0,VLOOKUP(SOURCE!B167,lookups!A$1:B$25,2,0),
  IF(ISBLANK(SOURCE!B167),
    "",
    "/* "&amp;TEXT(SOURCE!B167,"???0")&amp;" *"&amp;
      SOURCE!C167&amp;", "&amp; IF(lookups!$E$2-LEN(SOURCE!C167) &gt;= 0, REPT(" ",lookups!$E$2-LEN(SOURCE!C167)), "")&amp;
      SOURCE!D167&amp;", "&amp; IF(lookups!$F$2-LEN(SOURCE!D167) &gt;= 0, REPT(" ",lookups!$F$2-LEN(SOURCE!D167)), "")&amp;
      SOURCE!E167&amp;", "&amp; IF(lookups!$G$2-LEN(SOURCE!E167) &gt;=0, REPT(" ",lookups!$G$2-LEN(SOURCE!E167)), "")&amp;
      SOURCE!F167&amp;", "&amp; IF(lookups!$H$2-LEN(SOURCE!F167) &gt;= 0, REPT(" ",lookups!$H$2-LEN(SOURCE!F167)+2), "")&amp;"("&amp;
      SUBSTITUTE(TEXT(SOURCE!G167,"??0"),"  ","")&amp;" &lt;&lt; TAM_MAX_BITS) |"&amp; IF(lookups!$I$2-3 &gt;= 0, REPT(" ",MAX(1,lookups!$I$2-5+4+1-1-LEN(  IF(ISTEXT(SOURCE!H167),SOURCE!H167,  SUBSTITUTE(SUBSTITUTE(TEXT(SOURCE!H167,"????0"),"  ","")," ",""))   ))), "")&amp;
       IF(ISTEXT(SOURCE!H167),SOURCE!H167, SUBSTITUTE(SUBSTITUTE(TEXT(SOURCE!H167,"????0"),"  ","")," ",""))   &amp;","&amp; IF(lookups!$J$2-3 &gt;= 0, REPT(" ",lookups!$J$2-3-5), "")&amp;
      SOURCE!I167&amp;
" | "&amp; IF(lookups!$K$2-LEN(SOURCE!I167) &gt;= 0, REPT(" ",lookups!$K$2-LEN(SOURCE!I167)), "")&amp;
      SOURCE!J167&amp;      IF(lookups!$L$2-LEN(SOURCE!J167) &gt;= 0, REPT(" ",lookups!$L$2-LEN(SOURCE!J167)), "")&amp;
" | "&amp; IF(lookups!$K$2-LEN(SOURCE!I167) &gt;= 0, REPT(" ",lookups!$K$2-LEN(SOURCE!I167)), "")&amp;
      SOURCE!K167&amp;      IF(lookups!$L$2-LEN(SOURCE!K167) &gt;= 0, REPT(" ",lookups!$M$2-LEN(SOURCE!K167)), "")&amp;
" | "&amp; SOURCE!L167&amp;      IF(lookups!$O$2-LEN(SOURCE!L167) &gt;= 0, REPT(" ",lookups!$O$2-LEN(SOURCE!L167)), "")&amp;
" | "&amp; SOURCE!M167&amp;      IF(lookups!$P$2-LEN(SOURCE!M167) &gt;= 0, REPT(" ",lookups!$P$2-LEN(SOURCE!M167)), "")&amp;
      "},"&amp;IF(SOURCE!O167&lt;&gt;"",""&amp;SOURCE!O167,"")
 )
)
)</f>
        <v>/*  158 */  { fnConstant,                   30,                          "m" STD_SUB_u,                                 "mass.atom",                                   (0 &lt;&lt; TAM_MAX_BITS) |     0, CAT_CNST | SLS_ENABLED   | US_ENABLED   | EIM_DISABLED | PTP_NONE         },</v>
      </c>
    </row>
    <row r="168" customFormat="false" ht="15.75" hidden="false" customHeight="false" outlineLevel="0" collapsed="false">
      <c r="A168" s="263" t="str">
        <f aca="false">IF(AND(OR(SOURCE!A168="",ISBLANK(SOURCE!A168)),SOURCE!B168&gt;0),IF(ISBLANK(SOURCE!C168),"",SOURCE!C168),
IF(SOURCE!B168&lt;0,VLOOKUP(SOURCE!B168,lookups!A$1:B$25,2,0),
  IF(ISBLANK(SOURCE!B168),
    "",
    "/* "&amp;TEXT(SOURCE!B168,"???0")&amp;" *"&amp;
      SOURCE!C168&amp;", "&amp; IF(lookups!$E$2-LEN(SOURCE!C168) &gt;= 0, REPT(" ",lookups!$E$2-LEN(SOURCE!C168)), "")&amp;
      SOURCE!D168&amp;", "&amp; IF(lookups!$F$2-LEN(SOURCE!D168) &gt;= 0, REPT(" ",lookups!$F$2-LEN(SOURCE!D168)), "")&amp;
      SOURCE!E168&amp;", "&amp; IF(lookups!$G$2-LEN(SOURCE!E168) &gt;=0, REPT(" ",lookups!$G$2-LEN(SOURCE!E168)), "")&amp;
      SOURCE!F168&amp;", "&amp; IF(lookups!$H$2-LEN(SOURCE!F168) &gt;= 0, REPT(" ",lookups!$H$2-LEN(SOURCE!F168)+2), "")&amp;"("&amp;
      SUBSTITUTE(TEXT(SOURCE!G168,"??0"),"  ","")&amp;" &lt;&lt; TAM_MAX_BITS) |"&amp; IF(lookups!$I$2-3 &gt;= 0, REPT(" ",MAX(1,lookups!$I$2-5+4+1-1-LEN(  IF(ISTEXT(SOURCE!H168),SOURCE!H168,  SUBSTITUTE(SUBSTITUTE(TEXT(SOURCE!H168,"????0"),"  ","")," ",""))   ))), "")&amp;
       IF(ISTEXT(SOURCE!H168),SOURCE!H168, SUBSTITUTE(SUBSTITUTE(TEXT(SOURCE!H168,"????0"),"  ","")," ",""))   &amp;","&amp; IF(lookups!$J$2-3 &gt;= 0, REPT(" ",lookups!$J$2-3-5), "")&amp;
      SOURCE!I168&amp;
" | "&amp; IF(lookups!$K$2-LEN(SOURCE!I168) &gt;= 0, REPT(" ",lookups!$K$2-LEN(SOURCE!I168)), "")&amp;
      SOURCE!J168&amp;      IF(lookups!$L$2-LEN(SOURCE!J168) &gt;= 0, REPT(" ",lookups!$L$2-LEN(SOURCE!J168)), "")&amp;
" | "&amp; IF(lookups!$K$2-LEN(SOURCE!I168) &gt;= 0, REPT(" ",lookups!$K$2-LEN(SOURCE!I168)), "")&amp;
      SOURCE!K168&amp;      IF(lookups!$L$2-LEN(SOURCE!K168) &gt;= 0, REPT(" ",lookups!$M$2-LEN(SOURCE!K168)), "")&amp;
" | "&amp; SOURCE!L168&amp;      IF(lookups!$O$2-LEN(SOURCE!L168) &gt;= 0, REPT(" ",lookups!$O$2-LEN(SOURCE!L168)), "")&amp;
" | "&amp; SOURCE!M168&amp;      IF(lookups!$P$2-LEN(SOURCE!M168) &gt;= 0, REPT(" ",lookups!$P$2-LEN(SOURCE!M168)), "")&amp;
      "},"&amp;IF(SOURCE!O168&lt;&gt;"",""&amp;SOURCE!O168,"")
 )
)
)</f>
        <v>/*  159 */  { fnConstant,                   31,                          "m" STD_SUB_u "c" STD_SUP_2,                   "energy.atom",                                 (0 &lt;&lt; TAM_MAX_BITS) |     0, CAT_CNST | SLS_ENABLED   | US_ENABLED   | EIM_DISABLED | PTP_NONE         },</v>
      </c>
    </row>
    <row r="169" customFormat="false" ht="15.75" hidden="false" customHeight="false" outlineLevel="0" collapsed="false">
      <c r="A169" s="263" t="str">
        <f aca="false">IF(AND(OR(SOURCE!A169="",ISBLANK(SOURCE!A169)),SOURCE!B169&gt;0),IF(ISBLANK(SOURCE!C169),"",SOURCE!C169),
IF(SOURCE!B169&lt;0,VLOOKUP(SOURCE!B169,lookups!A$1:B$25,2,0),
  IF(ISBLANK(SOURCE!B169),
    "",
    "/* "&amp;TEXT(SOURCE!B169,"???0")&amp;" *"&amp;
      SOURCE!C169&amp;", "&amp; IF(lookups!$E$2-LEN(SOURCE!C169) &gt;= 0, REPT(" ",lookups!$E$2-LEN(SOURCE!C169)), "")&amp;
      SOURCE!D169&amp;", "&amp; IF(lookups!$F$2-LEN(SOURCE!D169) &gt;= 0, REPT(" ",lookups!$F$2-LEN(SOURCE!D169)), "")&amp;
      SOURCE!E169&amp;", "&amp; IF(lookups!$G$2-LEN(SOURCE!E169) &gt;=0, REPT(" ",lookups!$G$2-LEN(SOURCE!E169)), "")&amp;
      SOURCE!F169&amp;", "&amp; IF(lookups!$H$2-LEN(SOURCE!F169) &gt;= 0, REPT(" ",lookups!$H$2-LEN(SOURCE!F169)+2), "")&amp;"("&amp;
      SUBSTITUTE(TEXT(SOURCE!G169,"??0"),"  ","")&amp;" &lt;&lt; TAM_MAX_BITS) |"&amp; IF(lookups!$I$2-3 &gt;= 0, REPT(" ",MAX(1,lookups!$I$2-5+4+1-1-LEN(  IF(ISTEXT(SOURCE!H169),SOURCE!H169,  SUBSTITUTE(SUBSTITUTE(TEXT(SOURCE!H169,"????0"),"  ","")," ",""))   ))), "")&amp;
       IF(ISTEXT(SOURCE!H169),SOURCE!H169, SUBSTITUTE(SUBSTITUTE(TEXT(SOURCE!H169,"????0"),"  ","")," ",""))   &amp;","&amp; IF(lookups!$J$2-3 &gt;= 0, REPT(" ",lookups!$J$2-3-5), "")&amp;
      SOURCE!I169&amp;
" | "&amp; IF(lookups!$K$2-LEN(SOURCE!I169) &gt;= 0, REPT(" ",lookups!$K$2-LEN(SOURCE!I169)), "")&amp;
      SOURCE!J169&amp;      IF(lookups!$L$2-LEN(SOURCE!J169) &gt;= 0, REPT(" ",lookups!$L$2-LEN(SOURCE!J169)), "")&amp;
" | "&amp; IF(lookups!$K$2-LEN(SOURCE!I169) &gt;= 0, REPT(" ",lookups!$K$2-LEN(SOURCE!I169)), "")&amp;
      SOURCE!K169&amp;      IF(lookups!$L$2-LEN(SOURCE!K169) &gt;= 0, REPT(" ",lookups!$M$2-LEN(SOURCE!K169)), "")&amp;
" | "&amp; SOURCE!L169&amp;      IF(lookups!$O$2-LEN(SOURCE!L169) &gt;= 0, REPT(" ",lookups!$O$2-LEN(SOURCE!L169)), "")&amp;
" | "&amp; SOURCE!M169&amp;      IF(lookups!$P$2-LEN(SOURCE!M169) &gt;= 0, REPT(" ",lookups!$P$2-LEN(SOURCE!M169)), "")&amp;
      "},"&amp;IF(SOURCE!O169&lt;&gt;"",""&amp;SOURCE!O169,"")
 )
)
)</f>
        <v>/*  160 */  { fnConstant,                   32,                          "m" STD_SUB_mu,                                "mass.muon",                                   (0 &lt;&lt; TAM_MAX_BITS) |     0, CAT_CNST | SLS_ENABLED   | US_ENABLED   | EIM_DISABLED | PTP_NONE         },</v>
      </c>
    </row>
    <row r="170" customFormat="false" ht="15.75" hidden="false" customHeight="false" outlineLevel="0" collapsed="false">
      <c r="A170" s="263" t="str">
        <f aca="false">IF(AND(OR(SOURCE!A170="",ISBLANK(SOURCE!A170)),SOURCE!B170&gt;0),IF(ISBLANK(SOURCE!C170),"",SOURCE!C170),
IF(SOURCE!B170&lt;0,VLOOKUP(SOURCE!B170,lookups!A$1:B$25,2,0),
  IF(ISBLANK(SOURCE!B170),
    "",
    "/* "&amp;TEXT(SOURCE!B170,"???0")&amp;" *"&amp;
      SOURCE!C170&amp;", "&amp; IF(lookups!$E$2-LEN(SOURCE!C170) &gt;= 0, REPT(" ",lookups!$E$2-LEN(SOURCE!C170)), "")&amp;
      SOURCE!D170&amp;", "&amp; IF(lookups!$F$2-LEN(SOURCE!D170) &gt;= 0, REPT(" ",lookups!$F$2-LEN(SOURCE!D170)), "")&amp;
      SOURCE!E170&amp;", "&amp; IF(lookups!$G$2-LEN(SOURCE!E170) &gt;=0, REPT(" ",lookups!$G$2-LEN(SOURCE!E170)), "")&amp;
      SOURCE!F170&amp;", "&amp; IF(lookups!$H$2-LEN(SOURCE!F170) &gt;= 0, REPT(" ",lookups!$H$2-LEN(SOURCE!F170)+2), "")&amp;"("&amp;
      SUBSTITUTE(TEXT(SOURCE!G170,"??0"),"  ","")&amp;" &lt;&lt; TAM_MAX_BITS) |"&amp; IF(lookups!$I$2-3 &gt;= 0, REPT(" ",MAX(1,lookups!$I$2-5+4+1-1-LEN(  IF(ISTEXT(SOURCE!H170),SOURCE!H170,  SUBSTITUTE(SUBSTITUTE(TEXT(SOURCE!H170,"????0"),"  ","")," ",""))   ))), "")&amp;
       IF(ISTEXT(SOURCE!H170),SOURCE!H170, SUBSTITUTE(SUBSTITUTE(TEXT(SOURCE!H170,"????0"),"  ","")," ",""))   &amp;","&amp; IF(lookups!$J$2-3 &gt;= 0, REPT(" ",lookups!$J$2-3-5), "")&amp;
      SOURCE!I170&amp;
" | "&amp; IF(lookups!$K$2-LEN(SOURCE!I170) &gt;= 0, REPT(" ",lookups!$K$2-LEN(SOURCE!I170)), "")&amp;
      SOURCE!J170&amp;      IF(lookups!$L$2-LEN(SOURCE!J170) &gt;= 0, REPT(" ",lookups!$L$2-LEN(SOURCE!J170)), "")&amp;
" | "&amp; IF(lookups!$K$2-LEN(SOURCE!I170) &gt;= 0, REPT(" ",lookups!$K$2-LEN(SOURCE!I170)), "")&amp;
      SOURCE!K170&amp;      IF(lookups!$L$2-LEN(SOURCE!K170) &gt;= 0, REPT(" ",lookups!$M$2-LEN(SOURCE!K170)), "")&amp;
" | "&amp; SOURCE!L170&amp;      IF(lookups!$O$2-LEN(SOURCE!L170) &gt;= 0, REPT(" ",lookups!$O$2-LEN(SOURCE!L170)), "")&amp;
" | "&amp; SOURCE!M170&amp;      IF(lookups!$P$2-LEN(SOURCE!M170) &gt;= 0, REPT(" ",lookups!$P$2-LEN(SOURCE!M170)), "")&amp;
      "},"&amp;IF(SOURCE!O170&lt;&gt;"",""&amp;SOURCE!O170,"")
 )
)
)</f>
        <v>/*  161 */  { fnConstant,                   33,                          "M" STD_SUB_SUN,                               "mass.sun",                                    (0 &lt;&lt; TAM_MAX_BITS) |     0, CAT_CNST | SLS_ENABLED   | US_ENABLED   | EIM_DISABLED | PTP_NONE         },</v>
      </c>
    </row>
    <row r="171" customFormat="false" ht="15.75" hidden="false" customHeight="false" outlineLevel="0" collapsed="false">
      <c r="A171" s="263" t="str">
        <f aca="false">IF(AND(OR(SOURCE!A171="",ISBLANK(SOURCE!A171)),SOURCE!B171&gt;0),IF(ISBLANK(SOURCE!C171),"",SOURCE!C171),
IF(SOURCE!B171&lt;0,VLOOKUP(SOURCE!B171,lookups!A$1:B$25,2,0),
  IF(ISBLANK(SOURCE!B171),
    "",
    "/* "&amp;TEXT(SOURCE!B171,"???0")&amp;" *"&amp;
      SOURCE!C171&amp;", "&amp; IF(lookups!$E$2-LEN(SOURCE!C171) &gt;= 0, REPT(" ",lookups!$E$2-LEN(SOURCE!C171)), "")&amp;
      SOURCE!D171&amp;", "&amp; IF(lookups!$F$2-LEN(SOURCE!D171) &gt;= 0, REPT(" ",lookups!$F$2-LEN(SOURCE!D171)), "")&amp;
      SOURCE!E171&amp;", "&amp; IF(lookups!$G$2-LEN(SOURCE!E171) &gt;=0, REPT(" ",lookups!$G$2-LEN(SOURCE!E171)), "")&amp;
      SOURCE!F171&amp;", "&amp; IF(lookups!$H$2-LEN(SOURCE!F171) &gt;= 0, REPT(" ",lookups!$H$2-LEN(SOURCE!F171)+2), "")&amp;"("&amp;
      SUBSTITUTE(TEXT(SOURCE!G171,"??0"),"  ","")&amp;" &lt;&lt; TAM_MAX_BITS) |"&amp; IF(lookups!$I$2-3 &gt;= 0, REPT(" ",MAX(1,lookups!$I$2-5+4+1-1-LEN(  IF(ISTEXT(SOURCE!H171),SOURCE!H171,  SUBSTITUTE(SUBSTITUTE(TEXT(SOURCE!H171,"????0"),"  ","")," ",""))   ))), "")&amp;
       IF(ISTEXT(SOURCE!H171),SOURCE!H171, SUBSTITUTE(SUBSTITUTE(TEXT(SOURCE!H171,"????0"),"  ","")," ",""))   &amp;","&amp; IF(lookups!$J$2-3 &gt;= 0, REPT(" ",lookups!$J$2-3-5), "")&amp;
      SOURCE!I171&amp;
" | "&amp; IF(lookups!$K$2-LEN(SOURCE!I171) &gt;= 0, REPT(" ",lookups!$K$2-LEN(SOURCE!I171)), "")&amp;
      SOURCE!J171&amp;      IF(lookups!$L$2-LEN(SOURCE!J171) &gt;= 0, REPT(" ",lookups!$L$2-LEN(SOURCE!J171)), "")&amp;
" | "&amp; IF(lookups!$K$2-LEN(SOURCE!I171) &gt;= 0, REPT(" ",lookups!$K$2-LEN(SOURCE!I171)), "")&amp;
      SOURCE!K171&amp;      IF(lookups!$L$2-LEN(SOURCE!K171) &gt;= 0, REPT(" ",lookups!$M$2-LEN(SOURCE!K171)), "")&amp;
" | "&amp; SOURCE!L171&amp;      IF(lookups!$O$2-LEN(SOURCE!L171) &gt;= 0, REPT(" ",lookups!$O$2-LEN(SOURCE!L171)), "")&amp;
" | "&amp; SOURCE!M171&amp;      IF(lookups!$P$2-LEN(SOURCE!M171) &gt;= 0, REPT(" ",lookups!$P$2-LEN(SOURCE!M171)), "")&amp;
      "},"&amp;IF(SOURCE!O171&lt;&gt;"",""&amp;SOURCE!O171,"")
 )
)
)</f>
        <v>/*  162 */  { fnConstant,                   34,                          "M" STD_SUB_EARTH,                             "mass.earth",                                  (0 &lt;&lt; TAM_MAX_BITS) |     0, CAT_CNST | SLS_ENABLED   | US_ENABLED   | EIM_DISABLED | PTP_NONE         },</v>
      </c>
    </row>
    <row r="172" customFormat="false" ht="15.75" hidden="false" customHeight="false" outlineLevel="0" collapsed="false">
      <c r="A172" s="263" t="str">
        <f aca="false">IF(AND(OR(SOURCE!A172="",ISBLANK(SOURCE!A172)),SOURCE!B172&gt;0),IF(ISBLANK(SOURCE!C172),"",SOURCE!C172),
IF(SOURCE!B172&lt;0,VLOOKUP(SOURCE!B172,lookups!A$1:B$25,2,0),
  IF(ISBLANK(SOURCE!B172),
    "",
    "/* "&amp;TEXT(SOURCE!B172,"???0")&amp;" *"&amp;
      SOURCE!C172&amp;", "&amp; IF(lookups!$E$2-LEN(SOURCE!C172) &gt;= 0, REPT(" ",lookups!$E$2-LEN(SOURCE!C172)), "")&amp;
      SOURCE!D172&amp;", "&amp; IF(lookups!$F$2-LEN(SOURCE!D172) &gt;= 0, REPT(" ",lookups!$F$2-LEN(SOURCE!D172)), "")&amp;
      SOURCE!E172&amp;", "&amp; IF(lookups!$G$2-LEN(SOURCE!E172) &gt;=0, REPT(" ",lookups!$G$2-LEN(SOURCE!E172)), "")&amp;
      SOURCE!F172&amp;", "&amp; IF(lookups!$H$2-LEN(SOURCE!F172) &gt;= 0, REPT(" ",lookups!$H$2-LEN(SOURCE!F172)+2), "")&amp;"("&amp;
      SUBSTITUTE(TEXT(SOURCE!G172,"??0"),"  ","")&amp;" &lt;&lt; TAM_MAX_BITS) |"&amp; IF(lookups!$I$2-3 &gt;= 0, REPT(" ",MAX(1,lookups!$I$2-5+4+1-1-LEN(  IF(ISTEXT(SOURCE!H172),SOURCE!H172,  SUBSTITUTE(SUBSTITUTE(TEXT(SOURCE!H172,"????0"),"  ","")," ",""))   ))), "")&amp;
       IF(ISTEXT(SOURCE!H172),SOURCE!H172, SUBSTITUTE(SUBSTITUTE(TEXT(SOURCE!H172,"????0"),"  ","")," ",""))   &amp;","&amp; IF(lookups!$J$2-3 &gt;= 0, REPT(" ",lookups!$J$2-3-5), "")&amp;
      SOURCE!I172&amp;
" | "&amp; IF(lookups!$K$2-LEN(SOURCE!I172) &gt;= 0, REPT(" ",lookups!$K$2-LEN(SOURCE!I172)), "")&amp;
      SOURCE!J172&amp;      IF(lookups!$L$2-LEN(SOURCE!J172) &gt;= 0, REPT(" ",lookups!$L$2-LEN(SOURCE!J172)), "")&amp;
" | "&amp; IF(lookups!$K$2-LEN(SOURCE!I172) &gt;= 0, REPT(" ",lookups!$K$2-LEN(SOURCE!I172)), "")&amp;
      SOURCE!K172&amp;      IF(lookups!$L$2-LEN(SOURCE!K172) &gt;= 0, REPT(" ",lookups!$M$2-LEN(SOURCE!K172)), "")&amp;
" | "&amp; SOURCE!L172&amp;      IF(lookups!$O$2-LEN(SOURCE!L172) &gt;= 0, REPT(" ",lookups!$O$2-LEN(SOURCE!L172)), "")&amp;
" | "&amp; SOURCE!M172&amp;      IF(lookups!$P$2-LEN(SOURCE!M172) &gt;= 0, REPT(" ",lookups!$P$2-LEN(SOURCE!M172)), "")&amp;
      "},"&amp;IF(SOURCE!O172&lt;&gt;"",""&amp;SOURCE!O172,"")
 )
)
)</f>
        <v>/*  163 */  { fnConstant,                   35,                          "N" STD_SUB_A,                                 "nr.avogadro",                                 (0 &lt;&lt; TAM_MAX_BITS) |     0, CAT_CNST | SLS_ENABLED   | US_ENABLED   | EIM_DISABLED | PTP_NONE         },</v>
      </c>
    </row>
    <row r="173" customFormat="false" ht="15.75" hidden="false" customHeight="false" outlineLevel="0" collapsed="false">
      <c r="A173" s="263" t="str">
        <f aca="false">IF(AND(OR(SOURCE!A173="",ISBLANK(SOURCE!A173)),SOURCE!B173&gt;0),IF(ISBLANK(SOURCE!C173),"",SOURCE!C173),
IF(SOURCE!B173&lt;0,VLOOKUP(SOURCE!B173,lookups!A$1:B$25,2,0),
  IF(ISBLANK(SOURCE!B173),
    "",
    "/* "&amp;TEXT(SOURCE!B173,"???0")&amp;" *"&amp;
      SOURCE!C173&amp;", "&amp; IF(lookups!$E$2-LEN(SOURCE!C173) &gt;= 0, REPT(" ",lookups!$E$2-LEN(SOURCE!C173)), "")&amp;
      SOURCE!D173&amp;", "&amp; IF(lookups!$F$2-LEN(SOURCE!D173) &gt;= 0, REPT(" ",lookups!$F$2-LEN(SOURCE!D173)), "")&amp;
      SOURCE!E173&amp;", "&amp; IF(lookups!$G$2-LEN(SOURCE!E173) &gt;=0, REPT(" ",lookups!$G$2-LEN(SOURCE!E173)), "")&amp;
      SOURCE!F173&amp;", "&amp; IF(lookups!$H$2-LEN(SOURCE!F173) &gt;= 0, REPT(" ",lookups!$H$2-LEN(SOURCE!F173)+2), "")&amp;"("&amp;
      SUBSTITUTE(TEXT(SOURCE!G173,"??0"),"  ","")&amp;" &lt;&lt; TAM_MAX_BITS) |"&amp; IF(lookups!$I$2-3 &gt;= 0, REPT(" ",MAX(1,lookups!$I$2-5+4+1-1-LEN(  IF(ISTEXT(SOURCE!H173),SOURCE!H173,  SUBSTITUTE(SUBSTITUTE(TEXT(SOURCE!H173,"????0"),"  ","")," ",""))   ))), "")&amp;
       IF(ISTEXT(SOURCE!H173),SOURCE!H173, SUBSTITUTE(SUBSTITUTE(TEXT(SOURCE!H173,"????0"),"  ","")," ",""))   &amp;","&amp; IF(lookups!$J$2-3 &gt;= 0, REPT(" ",lookups!$J$2-3-5), "")&amp;
      SOURCE!I173&amp;
" | "&amp; IF(lookups!$K$2-LEN(SOURCE!I173) &gt;= 0, REPT(" ",lookups!$K$2-LEN(SOURCE!I173)), "")&amp;
      SOURCE!J173&amp;      IF(lookups!$L$2-LEN(SOURCE!J173) &gt;= 0, REPT(" ",lookups!$L$2-LEN(SOURCE!J173)), "")&amp;
" | "&amp; IF(lookups!$K$2-LEN(SOURCE!I173) &gt;= 0, REPT(" ",lookups!$K$2-LEN(SOURCE!I173)), "")&amp;
      SOURCE!K173&amp;      IF(lookups!$L$2-LEN(SOURCE!K173) &gt;= 0, REPT(" ",lookups!$M$2-LEN(SOURCE!K173)), "")&amp;
" | "&amp; SOURCE!L173&amp;      IF(lookups!$O$2-LEN(SOURCE!L173) &gt;= 0, REPT(" ",lookups!$O$2-LEN(SOURCE!L173)), "")&amp;
" | "&amp; SOURCE!M173&amp;      IF(lookups!$P$2-LEN(SOURCE!M173) &gt;= 0, REPT(" ",lookups!$P$2-LEN(SOURCE!M173)), "")&amp;
      "},"&amp;IF(SOURCE!O173&lt;&gt;"",""&amp;SOURCE!O173,"")
 )
)
)</f>
        <v>/*  164 */  { fnConstant,                   36,                          "NaN",                                         "not.a.nr",                                    (0 &lt;&lt; TAM_MAX_BITS) |     0, CAT_CNST | SLS_ENABLED   | US_ENABLED   | EIM_DISABLED | PTP_NONE         },</v>
      </c>
    </row>
    <row r="174" customFormat="false" ht="15.75" hidden="false" customHeight="false" outlineLevel="0" collapsed="false">
      <c r="A174" s="263" t="str">
        <f aca="false">IF(AND(OR(SOURCE!A174="",ISBLANK(SOURCE!A174)),SOURCE!B174&gt;0),IF(ISBLANK(SOURCE!C174),"",SOURCE!C174),
IF(SOURCE!B174&lt;0,VLOOKUP(SOURCE!B174,lookups!A$1:B$25,2,0),
  IF(ISBLANK(SOURCE!B174),
    "",
    "/* "&amp;TEXT(SOURCE!B174,"???0")&amp;" *"&amp;
      SOURCE!C174&amp;", "&amp; IF(lookups!$E$2-LEN(SOURCE!C174) &gt;= 0, REPT(" ",lookups!$E$2-LEN(SOURCE!C174)), "")&amp;
      SOURCE!D174&amp;", "&amp; IF(lookups!$F$2-LEN(SOURCE!D174) &gt;= 0, REPT(" ",lookups!$F$2-LEN(SOURCE!D174)), "")&amp;
      SOURCE!E174&amp;", "&amp; IF(lookups!$G$2-LEN(SOURCE!E174) &gt;=0, REPT(" ",lookups!$G$2-LEN(SOURCE!E174)), "")&amp;
      SOURCE!F174&amp;", "&amp; IF(lookups!$H$2-LEN(SOURCE!F174) &gt;= 0, REPT(" ",lookups!$H$2-LEN(SOURCE!F174)+2), "")&amp;"("&amp;
      SUBSTITUTE(TEXT(SOURCE!G174,"??0"),"  ","")&amp;" &lt;&lt; TAM_MAX_BITS) |"&amp; IF(lookups!$I$2-3 &gt;= 0, REPT(" ",MAX(1,lookups!$I$2-5+4+1-1-LEN(  IF(ISTEXT(SOURCE!H174),SOURCE!H174,  SUBSTITUTE(SUBSTITUTE(TEXT(SOURCE!H174,"????0"),"  ","")," ",""))   ))), "")&amp;
       IF(ISTEXT(SOURCE!H174),SOURCE!H174, SUBSTITUTE(SUBSTITUTE(TEXT(SOURCE!H174,"????0"),"  ","")," ",""))   &amp;","&amp; IF(lookups!$J$2-3 &gt;= 0, REPT(" ",lookups!$J$2-3-5), "")&amp;
      SOURCE!I174&amp;
" | "&amp; IF(lookups!$K$2-LEN(SOURCE!I174) &gt;= 0, REPT(" ",lookups!$K$2-LEN(SOURCE!I174)), "")&amp;
      SOURCE!J174&amp;      IF(lookups!$L$2-LEN(SOURCE!J174) &gt;= 0, REPT(" ",lookups!$L$2-LEN(SOURCE!J174)), "")&amp;
" | "&amp; IF(lookups!$K$2-LEN(SOURCE!I174) &gt;= 0, REPT(" ",lookups!$K$2-LEN(SOURCE!I174)), "")&amp;
      SOURCE!K174&amp;      IF(lookups!$L$2-LEN(SOURCE!K174) &gt;= 0, REPT(" ",lookups!$M$2-LEN(SOURCE!K174)), "")&amp;
" | "&amp; SOURCE!L174&amp;      IF(lookups!$O$2-LEN(SOURCE!L174) &gt;= 0, REPT(" ",lookups!$O$2-LEN(SOURCE!L174)), "")&amp;
" | "&amp; SOURCE!M174&amp;      IF(lookups!$P$2-LEN(SOURCE!M174) &gt;= 0, REPT(" ",lookups!$P$2-LEN(SOURCE!M174)), "")&amp;
      "},"&amp;IF(SOURCE!O174&lt;&gt;"",""&amp;SOURCE!O174,"")
 )
)
)</f>
        <v>/*  165 */  { fnConstant,                   37,                          "p" STD_SUB_0,                                 "press.atm",                                   (0 &lt;&lt; TAM_MAX_BITS) |     0, CAT_CNST | SLS_ENABLED   | US_ENABLED   | EIM_DISABLED | PTP_NONE         },</v>
      </c>
    </row>
    <row r="175" customFormat="false" ht="15.75" hidden="false" customHeight="false" outlineLevel="0" collapsed="false">
      <c r="A175" s="263" t="str">
        <f aca="false">IF(AND(OR(SOURCE!A175="",ISBLANK(SOURCE!A175)),SOURCE!B175&gt;0),IF(ISBLANK(SOURCE!C175),"",SOURCE!C175),
IF(SOURCE!B175&lt;0,VLOOKUP(SOURCE!B175,lookups!A$1:B$25,2,0),
  IF(ISBLANK(SOURCE!B175),
    "",
    "/* "&amp;TEXT(SOURCE!B175,"???0")&amp;" *"&amp;
      SOURCE!C175&amp;", "&amp; IF(lookups!$E$2-LEN(SOURCE!C175) &gt;= 0, REPT(" ",lookups!$E$2-LEN(SOURCE!C175)), "")&amp;
      SOURCE!D175&amp;", "&amp; IF(lookups!$F$2-LEN(SOURCE!D175) &gt;= 0, REPT(" ",lookups!$F$2-LEN(SOURCE!D175)), "")&amp;
      SOURCE!E175&amp;", "&amp; IF(lookups!$G$2-LEN(SOURCE!E175) &gt;=0, REPT(" ",lookups!$G$2-LEN(SOURCE!E175)), "")&amp;
      SOURCE!F175&amp;", "&amp; IF(lookups!$H$2-LEN(SOURCE!F175) &gt;= 0, REPT(" ",lookups!$H$2-LEN(SOURCE!F175)+2), "")&amp;"("&amp;
      SUBSTITUTE(TEXT(SOURCE!G175,"??0"),"  ","")&amp;" &lt;&lt; TAM_MAX_BITS) |"&amp; IF(lookups!$I$2-3 &gt;= 0, REPT(" ",MAX(1,lookups!$I$2-5+4+1-1-LEN(  IF(ISTEXT(SOURCE!H175),SOURCE!H175,  SUBSTITUTE(SUBSTITUTE(TEXT(SOURCE!H175,"????0"),"  ","")," ",""))   ))), "")&amp;
       IF(ISTEXT(SOURCE!H175),SOURCE!H175, SUBSTITUTE(SUBSTITUTE(TEXT(SOURCE!H175,"????0"),"  ","")," ",""))   &amp;","&amp; IF(lookups!$J$2-3 &gt;= 0, REPT(" ",lookups!$J$2-3-5), "")&amp;
      SOURCE!I175&amp;
" | "&amp; IF(lookups!$K$2-LEN(SOURCE!I175) &gt;= 0, REPT(" ",lookups!$K$2-LEN(SOURCE!I175)), "")&amp;
      SOURCE!J175&amp;      IF(lookups!$L$2-LEN(SOURCE!J175) &gt;= 0, REPT(" ",lookups!$L$2-LEN(SOURCE!J175)), "")&amp;
" | "&amp; IF(lookups!$K$2-LEN(SOURCE!I175) &gt;= 0, REPT(" ",lookups!$K$2-LEN(SOURCE!I175)), "")&amp;
      SOURCE!K175&amp;      IF(lookups!$L$2-LEN(SOURCE!K175) &gt;= 0, REPT(" ",lookups!$M$2-LEN(SOURCE!K175)), "")&amp;
" | "&amp; SOURCE!L175&amp;      IF(lookups!$O$2-LEN(SOURCE!L175) &gt;= 0, REPT(" ",lookups!$O$2-LEN(SOURCE!L175)), "")&amp;
" | "&amp; SOURCE!M175&amp;      IF(lookups!$P$2-LEN(SOURCE!M175) &gt;= 0, REPT(" ",lookups!$P$2-LEN(SOURCE!M175)), "")&amp;
      "},"&amp;IF(SOURCE!O175&lt;&gt;"",""&amp;SOURCE!O175,"")
 )
)
)</f>
        <v>/*  166 */  { fnConstant,                   38,                          "R",                                           "c.mol.gas",                                   (0 &lt;&lt; TAM_MAX_BITS) |     0, CAT_CNST | SLS_ENABLED   | US_ENABLED   | EIM_DISABLED | PTP_NONE         },</v>
      </c>
    </row>
    <row r="176" customFormat="false" ht="15.75" hidden="false" customHeight="false" outlineLevel="0" collapsed="false">
      <c r="A176" s="263" t="str">
        <f aca="false">IF(AND(OR(SOURCE!A176="",ISBLANK(SOURCE!A176)),SOURCE!B176&gt;0),IF(ISBLANK(SOURCE!C176),"",SOURCE!C176),
IF(SOURCE!B176&lt;0,VLOOKUP(SOURCE!B176,lookups!A$1:B$25,2,0),
  IF(ISBLANK(SOURCE!B176),
    "",
    "/* "&amp;TEXT(SOURCE!B176,"???0")&amp;" *"&amp;
      SOURCE!C176&amp;", "&amp; IF(lookups!$E$2-LEN(SOURCE!C176) &gt;= 0, REPT(" ",lookups!$E$2-LEN(SOURCE!C176)), "")&amp;
      SOURCE!D176&amp;", "&amp; IF(lookups!$F$2-LEN(SOURCE!D176) &gt;= 0, REPT(" ",lookups!$F$2-LEN(SOURCE!D176)), "")&amp;
      SOURCE!E176&amp;", "&amp; IF(lookups!$G$2-LEN(SOURCE!E176) &gt;=0, REPT(" ",lookups!$G$2-LEN(SOURCE!E176)), "")&amp;
      SOURCE!F176&amp;", "&amp; IF(lookups!$H$2-LEN(SOURCE!F176) &gt;= 0, REPT(" ",lookups!$H$2-LEN(SOURCE!F176)+2), "")&amp;"("&amp;
      SUBSTITUTE(TEXT(SOURCE!G176,"??0"),"  ","")&amp;" &lt;&lt; TAM_MAX_BITS) |"&amp; IF(lookups!$I$2-3 &gt;= 0, REPT(" ",MAX(1,lookups!$I$2-5+4+1-1-LEN(  IF(ISTEXT(SOURCE!H176),SOURCE!H176,  SUBSTITUTE(SUBSTITUTE(TEXT(SOURCE!H176,"????0"),"  ","")," ",""))   ))), "")&amp;
       IF(ISTEXT(SOURCE!H176),SOURCE!H176, SUBSTITUTE(SUBSTITUTE(TEXT(SOURCE!H176,"????0"),"  ","")," ",""))   &amp;","&amp; IF(lookups!$J$2-3 &gt;= 0, REPT(" ",lookups!$J$2-3-5), "")&amp;
      SOURCE!I176&amp;
" | "&amp; IF(lookups!$K$2-LEN(SOURCE!I176) &gt;= 0, REPT(" ",lookups!$K$2-LEN(SOURCE!I176)), "")&amp;
      SOURCE!J176&amp;      IF(lookups!$L$2-LEN(SOURCE!J176) &gt;= 0, REPT(" ",lookups!$L$2-LEN(SOURCE!J176)), "")&amp;
" | "&amp; IF(lookups!$K$2-LEN(SOURCE!I176) &gt;= 0, REPT(" ",lookups!$K$2-LEN(SOURCE!I176)), "")&amp;
      SOURCE!K176&amp;      IF(lookups!$L$2-LEN(SOURCE!K176) &gt;= 0, REPT(" ",lookups!$M$2-LEN(SOURCE!K176)), "")&amp;
" | "&amp; SOURCE!L176&amp;      IF(lookups!$O$2-LEN(SOURCE!L176) &gt;= 0, REPT(" ",lookups!$O$2-LEN(SOURCE!L176)), "")&amp;
" | "&amp; SOURCE!M176&amp;      IF(lookups!$P$2-LEN(SOURCE!M176) &gt;= 0, REPT(" ",lookups!$P$2-LEN(SOURCE!M176)), "")&amp;
      "},"&amp;IF(SOURCE!O176&lt;&gt;"",""&amp;SOURCE!O176,"")
 )
)
)</f>
        <v>/*  167 */  { fnConstant,                   39,                          "r" STD_SUB_e,                                 "rad.elec",                                    (0 &lt;&lt; TAM_MAX_BITS) |     0, CAT_CNST | SLS_ENABLED   | US_ENABLED   | EIM_DISABLED | PTP_NONE         },</v>
      </c>
    </row>
    <row r="177" customFormat="false" ht="15.75" hidden="false" customHeight="false" outlineLevel="0" collapsed="false">
      <c r="A177" s="263" t="str">
        <f aca="false">IF(AND(OR(SOURCE!A177="",ISBLANK(SOURCE!A177)),SOURCE!B177&gt;0),IF(ISBLANK(SOURCE!C177),"",SOURCE!C177),
IF(SOURCE!B177&lt;0,VLOOKUP(SOURCE!B177,lookups!A$1:B$25,2,0),
  IF(ISBLANK(SOURCE!B177),
    "",
    "/* "&amp;TEXT(SOURCE!B177,"???0")&amp;" *"&amp;
      SOURCE!C177&amp;", "&amp; IF(lookups!$E$2-LEN(SOURCE!C177) &gt;= 0, REPT(" ",lookups!$E$2-LEN(SOURCE!C177)), "")&amp;
      SOURCE!D177&amp;", "&amp; IF(lookups!$F$2-LEN(SOURCE!D177) &gt;= 0, REPT(" ",lookups!$F$2-LEN(SOURCE!D177)), "")&amp;
      SOURCE!E177&amp;", "&amp; IF(lookups!$G$2-LEN(SOURCE!E177) &gt;=0, REPT(" ",lookups!$G$2-LEN(SOURCE!E177)), "")&amp;
      SOURCE!F177&amp;", "&amp; IF(lookups!$H$2-LEN(SOURCE!F177) &gt;= 0, REPT(" ",lookups!$H$2-LEN(SOURCE!F177)+2), "")&amp;"("&amp;
      SUBSTITUTE(TEXT(SOURCE!G177,"??0"),"  ","")&amp;" &lt;&lt; TAM_MAX_BITS) |"&amp; IF(lookups!$I$2-3 &gt;= 0, REPT(" ",MAX(1,lookups!$I$2-5+4+1-1-LEN(  IF(ISTEXT(SOURCE!H177),SOURCE!H177,  SUBSTITUTE(SUBSTITUTE(TEXT(SOURCE!H177,"????0"),"  ","")," ",""))   ))), "")&amp;
       IF(ISTEXT(SOURCE!H177),SOURCE!H177, SUBSTITUTE(SUBSTITUTE(TEXT(SOURCE!H177,"????0"),"  ","")," ",""))   &amp;","&amp; IF(lookups!$J$2-3 &gt;= 0, REPT(" ",lookups!$J$2-3-5), "")&amp;
      SOURCE!I177&amp;
" | "&amp; IF(lookups!$K$2-LEN(SOURCE!I177) &gt;= 0, REPT(" ",lookups!$K$2-LEN(SOURCE!I177)), "")&amp;
      SOURCE!J177&amp;      IF(lookups!$L$2-LEN(SOURCE!J177) &gt;= 0, REPT(" ",lookups!$L$2-LEN(SOURCE!J177)), "")&amp;
" | "&amp; IF(lookups!$K$2-LEN(SOURCE!I177) &gt;= 0, REPT(" ",lookups!$K$2-LEN(SOURCE!I177)), "")&amp;
      SOURCE!K177&amp;      IF(lookups!$L$2-LEN(SOURCE!K177) &gt;= 0, REPT(" ",lookups!$M$2-LEN(SOURCE!K177)), "")&amp;
" | "&amp; SOURCE!L177&amp;      IF(lookups!$O$2-LEN(SOURCE!L177) &gt;= 0, REPT(" ",lookups!$O$2-LEN(SOURCE!L177)), "")&amp;
" | "&amp; SOURCE!M177&amp;      IF(lookups!$P$2-LEN(SOURCE!M177) &gt;= 0, REPT(" ",lookups!$P$2-LEN(SOURCE!M177)), "")&amp;
      "},"&amp;IF(SOURCE!O177&lt;&gt;"",""&amp;SOURCE!O177,"")
 )
)
)</f>
        <v>/*  168 */  { fnConstant,                   40,                          "R" STD_SUB_K,                                 "c.klitzing",                                  (0 &lt;&lt; TAM_MAX_BITS) |     0, CAT_CNST | SLS_ENABLED   | US_ENABLED   | EIM_DISABLED | PTP_NONE         },</v>
      </c>
    </row>
    <row r="178" customFormat="false" ht="15.75" hidden="false" customHeight="false" outlineLevel="0" collapsed="false">
      <c r="A178" s="263" t="str">
        <f aca="false">IF(AND(OR(SOURCE!A178="",ISBLANK(SOURCE!A178)),SOURCE!B178&gt;0),IF(ISBLANK(SOURCE!C178),"",SOURCE!C178),
IF(SOURCE!B178&lt;0,VLOOKUP(SOURCE!B178,lookups!A$1:B$25,2,0),
  IF(ISBLANK(SOURCE!B178),
    "",
    "/* "&amp;TEXT(SOURCE!B178,"???0")&amp;" *"&amp;
      SOURCE!C178&amp;", "&amp; IF(lookups!$E$2-LEN(SOURCE!C178) &gt;= 0, REPT(" ",lookups!$E$2-LEN(SOURCE!C178)), "")&amp;
      SOURCE!D178&amp;", "&amp; IF(lookups!$F$2-LEN(SOURCE!D178) &gt;= 0, REPT(" ",lookups!$F$2-LEN(SOURCE!D178)), "")&amp;
      SOURCE!E178&amp;", "&amp; IF(lookups!$G$2-LEN(SOURCE!E178) &gt;=0, REPT(" ",lookups!$G$2-LEN(SOURCE!E178)), "")&amp;
      SOURCE!F178&amp;", "&amp; IF(lookups!$H$2-LEN(SOURCE!F178) &gt;= 0, REPT(" ",lookups!$H$2-LEN(SOURCE!F178)+2), "")&amp;"("&amp;
      SUBSTITUTE(TEXT(SOURCE!G178,"??0"),"  ","")&amp;" &lt;&lt; TAM_MAX_BITS) |"&amp; IF(lookups!$I$2-3 &gt;= 0, REPT(" ",MAX(1,lookups!$I$2-5+4+1-1-LEN(  IF(ISTEXT(SOURCE!H178),SOURCE!H178,  SUBSTITUTE(SUBSTITUTE(TEXT(SOURCE!H178,"????0"),"  ","")," ",""))   ))), "")&amp;
       IF(ISTEXT(SOURCE!H178),SOURCE!H178, SUBSTITUTE(SUBSTITUTE(TEXT(SOURCE!H178,"????0"),"  ","")," ",""))   &amp;","&amp; IF(lookups!$J$2-3 &gt;= 0, REPT(" ",lookups!$J$2-3-5), "")&amp;
      SOURCE!I178&amp;
" | "&amp; IF(lookups!$K$2-LEN(SOURCE!I178) &gt;= 0, REPT(" ",lookups!$K$2-LEN(SOURCE!I178)), "")&amp;
      SOURCE!J178&amp;      IF(lookups!$L$2-LEN(SOURCE!J178) &gt;= 0, REPT(" ",lookups!$L$2-LEN(SOURCE!J178)), "")&amp;
" | "&amp; IF(lookups!$K$2-LEN(SOURCE!I178) &gt;= 0, REPT(" ",lookups!$K$2-LEN(SOURCE!I178)), "")&amp;
      SOURCE!K178&amp;      IF(lookups!$L$2-LEN(SOURCE!K178) &gt;= 0, REPT(" ",lookups!$M$2-LEN(SOURCE!K178)), "")&amp;
" | "&amp; SOURCE!L178&amp;      IF(lookups!$O$2-LEN(SOURCE!L178) &gt;= 0, REPT(" ",lookups!$O$2-LEN(SOURCE!L178)), "")&amp;
" | "&amp; SOURCE!M178&amp;      IF(lookups!$P$2-LEN(SOURCE!M178) &gt;= 0, REPT(" ",lookups!$P$2-LEN(SOURCE!M178)), "")&amp;
      "},"&amp;IF(SOURCE!O178&lt;&gt;"",""&amp;SOURCE!O178,"")
 )
)
)</f>
        <v>/*  169 */  { fnConstant,                   41,                          "R" STD_SUB_M STD_SUB_o STD_SUB_o STD_SUB_n,   "rad.moon",                                    (0 &lt;&lt; TAM_MAX_BITS) |     0, CAT_CNST | SLS_ENABLED   | US_ENABLED   | EIM_DISABLED | PTP_NONE         },</v>
      </c>
    </row>
    <row r="179" customFormat="false" ht="15.75" hidden="false" customHeight="false" outlineLevel="0" collapsed="false">
      <c r="A179" s="263" t="str">
        <f aca="false">IF(AND(OR(SOURCE!A179="",ISBLANK(SOURCE!A179)),SOURCE!B179&gt;0),IF(ISBLANK(SOURCE!C179),"",SOURCE!C179),
IF(SOURCE!B179&lt;0,VLOOKUP(SOURCE!B179,lookups!A$1:B$25,2,0),
  IF(ISBLANK(SOURCE!B179),
    "",
    "/* "&amp;TEXT(SOURCE!B179,"???0")&amp;" *"&amp;
      SOURCE!C179&amp;", "&amp; IF(lookups!$E$2-LEN(SOURCE!C179) &gt;= 0, REPT(" ",lookups!$E$2-LEN(SOURCE!C179)), "")&amp;
      SOURCE!D179&amp;", "&amp; IF(lookups!$F$2-LEN(SOURCE!D179) &gt;= 0, REPT(" ",lookups!$F$2-LEN(SOURCE!D179)), "")&amp;
      SOURCE!E179&amp;", "&amp; IF(lookups!$G$2-LEN(SOURCE!E179) &gt;=0, REPT(" ",lookups!$G$2-LEN(SOURCE!E179)), "")&amp;
      SOURCE!F179&amp;", "&amp; IF(lookups!$H$2-LEN(SOURCE!F179) &gt;= 0, REPT(" ",lookups!$H$2-LEN(SOURCE!F179)+2), "")&amp;"("&amp;
      SUBSTITUTE(TEXT(SOURCE!G179,"??0"),"  ","")&amp;" &lt;&lt; TAM_MAX_BITS) |"&amp; IF(lookups!$I$2-3 &gt;= 0, REPT(" ",MAX(1,lookups!$I$2-5+4+1-1-LEN(  IF(ISTEXT(SOURCE!H179),SOURCE!H179,  SUBSTITUTE(SUBSTITUTE(TEXT(SOURCE!H179,"????0"),"  ","")," ",""))   ))), "")&amp;
       IF(ISTEXT(SOURCE!H179),SOURCE!H179, SUBSTITUTE(SUBSTITUTE(TEXT(SOURCE!H179,"????0"),"  ","")," ",""))   &amp;","&amp; IF(lookups!$J$2-3 &gt;= 0, REPT(" ",lookups!$J$2-3-5), "")&amp;
      SOURCE!I179&amp;
" | "&amp; IF(lookups!$K$2-LEN(SOURCE!I179) &gt;= 0, REPT(" ",lookups!$K$2-LEN(SOURCE!I179)), "")&amp;
      SOURCE!J179&amp;      IF(lookups!$L$2-LEN(SOURCE!J179) &gt;= 0, REPT(" ",lookups!$L$2-LEN(SOURCE!J179)), "")&amp;
" | "&amp; IF(lookups!$K$2-LEN(SOURCE!I179) &gt;= 0, REPT(" ",lookups!$K$2-LEN(SOURCE!I179)), "")&amp;
      SOURCE!K179&amp;      IF(lookups!$L$2-LEN(SOURCE!K179) &gt;= 0, REPT(" ",lookups!$M$2-LEN(SOURCE!K179)), "")&amp;
" | "&amp; SOURCE!L179&amp;      IF(lookups!$O$2-LEN(SOURCE!L179) &gt;= 0, REPT(" ",lookups!$O$2-LEN(SOURCE!L179)), "")&amp;
" | "&amp; SOURCE!M179&amp;      IF(lookups!$P$2-LEN(SOURCE!M179) &gt;= 0, REPT(" ",lookups!$P$2-LEN(SOURCE!M179)), "")&amp;
      "},"&amp;IF(SOURCE!O179&lt;&gt;"",""&amp;SOURCE!O179,"")
 )
)
)</f>
        <v>/*  170 */  { fnConstant,                   42,                          "R" STD_SUB_INFINITY,                          "c.rydberg",                                   (0 &lt;&lt; TAM_MAX_BITS) |     0, CAT_CNST | SLS_ENABLED   | US_ENABLED   | EIM_DISABLED | PTP_NONE         },</v>
      </c>
    </row>
    <row r="180" customFormat="false" ht="15.75" hidden="false" customHeight="false" outlineLevel="0" collapsed="false">
      <c r="A180" s="263" t="str">
        <f aca="false">IF(AND(OR(SOURCE!A180="",ISBLANK(SOURCE!A180)),SOURCE!B180&gt;0),IF(ISBLANK(SOURCE!C180),"",SOURCE!C180),
IF(SOURCE!B180&lt;0,VLOOKUP(SOURCE!B180,lookups!A$1:B$25,2,0),
  IF(ISBLANK(SOURCE!B180),
    "",
    "/* "&amp;TEXT(SOURCE!B180,"???0")&amp;" *"&amp;
      SOURCE!C180&amp;", "&amp; IF(lookups!$E$2-LEN(SOURCE!C180) &gt;= 0, REPT(" ",lookups!$E$2-LEN(SOURCE!C180)), "")&amp;
      SOURCE!D180&amp;", "&amp; IF(lookups!$F$2-LEN(SOURCE!D180) &gt;= 0, REPT(" ",lookups!$F$2-LEN(SOURCE!D180)), "")&amp;
      SOURCE!E180&amp;", "&amp; IF(lookups!$G$2-LEN(SOURCE!E180) &gt;=0, REPT(" ",lookups!$G$2-LEN(SOURCE!E180)), "")&amp;
      SOURCE!F180&amp;", "&amp; IF(lookups!$H$2-LEN(SOURCE!F180) &gt;= 0, REPT(" ",lookups!$H$2-LEN(SOURCE!F180)+2), "")&amp;"("&amp;
      SUBSTITUTE(TEXT(SOURCE!G180,"??0"),"  ","")&amp;" &lt;&lt; TAM_MAX_BITS) |"&amp; IF(lookups!$I$2-3 &gt;= 0, REPT(" ",MAX(1,lookups!$I$2-5+4+1-1-LEN(  IF(ISTEXT(SOURCE!H180),SOURCE!H180,  SUBSTITUTE(SUBSTITUTE(TEXT(SOURCE!H180,"????0"),"  ","")," ",""))   ))), "")&amp;
       IF(ISTEXT(SOURCE!H180),SOURCE!H180, SUBSTITUTE(SUBSTITUTE(TEXT(SOURCE!H180,"????0"),"  ","")," ",""))   &amp;","&amp; IF(lookups!$J$2-3 &gt;= 0, REPT(" ",lookups!$J$2-3-5), "")&amp;
      SOURCE!I180&amp;
" | "&amp; IF(lookups!$K$2-LEN(SOURCE!I180) &gt;= 0, REPT(" ",lookups!$K$2-LEN(SOURCE!I180)), "")&amp;
      SOURCE!J180&amp;      IF(lookups!$L$2-LEN(SOURCE!J180) &gt;= 0, REPT(" ",lookups!$L$2-LEN(SOURCE!J180)), "")&amp;
" | "&amp; IF(lookups!$K$2-LEN(SOURCE!I180) &gt;= 0, REPT(" ",lookups!$K$2-LEN(SOURCE!I180)), "")&amp;
      SOURCE!K180&amp;      IF(lookups!$L$2-LEN(SOURCE!K180) &gt;= 0, REPT(" ",lookups!$M$2-LEN(SOURCE!K180)), "")&amp;
" | "&amp; SOURCE!L180&amp;      IF(lookups!$O$2-LEN(SOURCE!L180) &gt;= 0, REPT(" ",lookups!$O$2-LEN(SOURCE!L180)), "")&amp;
" | "&amp; SOURCE!M180&amp;      IF(lookups!$P$2-LEN(SOURCE!M180) &gt;= 0, REPT(" ",lookups!$P$2-LEN(SOURCE!M180)), "")&amp;
      "},"&amp;IF(SOURCE!O180&lt;&gt;"",""&amp;SOURCE!O180,"")
 )
)
)</f>
        <v>/*  171 */  { fnConstant,                   43,                          "R" STD_SUB_SUN,                               "rad.sun",                                     (0 &lt;&lt; TAM_MAX_BITS) |     0, CAT_CNST | SLS_ENABLED   | US_ENABLED   | EIM_DISABLED | PTP_NONE         },</v>
      </c>
    </row>
    <row r="181" customFormat="false" ht="15.75" hidden="false" customHeight="false" outlineLevel="0" collapsed="false">
      <c r="A181" s="263" t="str">
        <f aca="false">IF(AND(OR(SOURCE!A181="",ISBLANK(SOURCE!A181)),SOURCE!B181&gt;0),IF(ISBLANK(SOURCE!C181),"",SOURCE!C181),
IF(SOURCE!B181&lt;0,VLOOKUP(SOURCE!B181,lookups!A$1:B$25,2,0),
  IF(ISBLANK(SOURCE!B181),
    "",
    "/* "&amp;TEXT(SOURCE!B181,"???0")&amp;" *"&amp;
      SOURCE!C181&amp;", "&amp; IF(lookups!$E$2-LEN(SOURCE!C181) &gt;= 0, REPT(" ",lookups!$E$2-LEN(SOURCE!C181)), "")&amp;
      SOURCE!D181&amp;", "&amp; IF(lookups!$F$2-LEN(SOURCE!D181) &gt;= 0, REPT(" ",lookups!$F$2-LEN(SOURCE!D181)), "")&amp;
      SOURCE!E181&amp;", "&amp; IF(lookups!$G$2-LEN(SOURCE!E181) &gt;=0, REPT(" ",lookups!$G$2-LEN(SOURCE!E181)), "")&amp;
      SOURCE!F181&amp;", "&amp; IF(lookups!$H$2-LEN(SOURCE!F181) &gt;= 0, REPT(" ",lookups!$H$2-LEN(SOURCE!F181)+2), "")&amp;"("&amp;
      SUBSTITUTE(TEXT(SOURCE!G181,"??0"),"  ","")&amp;" &lt;&lt; TAM_MAX_BITS) |"&amp; IF(lookups!$I$2-3 &gt;= 0, REPT(" ",MAX(1,lookups!$I$2-5+4+1-1-LEN(  IF(ISTEXT(SOURCE!H181),SOURCE!H181,  SUBSTITUTE(SUBSTITUTE(TEXT(SOURCE!H181,"????0"),"  ","")," ",""))   ))), "")&amp;
       IF(ISTEXT(SOURCE!H181),SOURCE!H181, SUBSTITUTE(SUBSTITUTE(TEXT(SOURCE!H181,"????0"),"  ","")," ",""))   &amp;","&amp; IF(lookups!$J$2-3 &gt;= 0, REPT(" ",lookups!$J$2-3-5), "")&amp;
      SOURCE!I181&amp;
" | "&amp; IF(lookups!$K$2-LEN(SOURCE!I181) &gt;= 0, REPT(" ",lookups!$K$2-LEN(SOURCE!I181)), "")&amp;
      SOURCE!J181&amp;      IF(lookups!$L$2-LEN(SOURCE!J181) &gt;= 0, REPT(" ",lookups!$L$2-LEN(SOURCE!J181)), "")&amp;
" | "&amp; IF(lookups!$K$2-LEN(SOURCE!I181) &gt;= 0, REPT(" ",lookups!$K$2-LEN(SOURCE!I181)), "")&amp;
      SOURCE!K181&amp;      IF(lookups!$L$2-LEN(SOURCE!K181) &gt;= 0, REPT(" ",lookups!$M$2-LEN(SOURCE!K181)), "")&amp;
" | "&amp; SOURCE!L181&amp;      IF(lookups!$O$2-LEN(SOURCE!L181) &gt;= 0, REPT(" ",lookups!$O$2-LEN(SOURCE!L181)), "")&amp;
" | "&amp; SOURCE!M181&amp;      IF(lookups!$P$2-LEN(SOURCE!M181) &gt;= 0, REPT(" ",lookups!$P$2-LEN(SOURCE!M181)), "")&amp;
      "},"&amp;IF(SOURCE!O181&lt;&gt;"",""&amp;SOURCE!O181,"")
 )
)
)</f>
        <v>/*  172 */  { fnConstant,                   44,                          "R" STD_SUB_EARTH,                             "rad.earth",                                   (0 &lt;&lt; TAM_MAX_BITS) |     0, CAT_CNST | SLS_ENABLED   | US_ENABLED   | EIM_DISABLED | PTP_NONE         },</v>
      </c>
    </row>
    <row r="182" customFormat="false" ht="15.75" hidden="false" customHeight="false" outlineLevel="0" collapsed="false">
      <c r="A182" s="263" t="str">
        <f aca="false">IF(AND(OR(SOURCE!A182="",ISBLANK(SOURCE!A182)),SOURCE!B182&gt;0),IF(ISBLANK(SOURCE!C182),"",SOURCE!C182),
IF(SOURCE!B182&lt;0,VLOOKUP(SOURCE!B182,lookups!A$1:B$25,2,0),
  IF(ISBLANK(SOURCE!B182),
    "",
    "/* "&amp;TEXT(SOURCE!B182,"???0")&amp;" *"&amp;
      SOURCE!C182&amp;", "&amp; IF(lookups!$E$2-LEN(SOURCE!C182) &gt;= 0, REPT(" ",lookups!$E$2-LEN(SOURCE!C182)), "")&amp;
      SOURCE!D182&amp;", "&amp; IF(lookups!$F$2-LEN(SOURCE!D182) &gt;= 0, REPT(" ",lookups!$F$2-LEN(SOURCE!D182)), "")&amp;
      SOURCE!E182&amp;", "&amp; IF(lookups!$G$2-LEN(SOURCE!E182) &gt;=0, REPT(" ",lookups!$G$2-LEN(SOURCE!E182)), "")&amp;
      SOURCE!F182&amp;", "&amp; IF(lookups!$H$2-LEN(SOURCE!F182) &gt;= 0, REPT(" ",lookups!$H$2-LEN(SOURCE!F182)+2), "")&amp;"("&amp;
      SUBSTITUTE(TEXT(SOURCE!G182,"??0"),"  ","")&amp;" &lt;&lt; TAM_MAX_BITS) |"&amp; IF(lookups!$I$2-3 &gt;= 0, REPT(" ",MAX(1,lookups!$I$2-5+4+1-1-LEN(  IF(ISTEXT(SOURCE!H182),SOURCE!H182,  SUBSTITUTE(SUBSTITUTE(TEXT(SOURCE!H182,"????0"),"  ","")," ",""))   ))), "")&amp;
       IF(ISTEXT(SOURCE!H182),SOURCE!H182, SUBSTITUTE(SUBSTITUTE(TEXT(SOURCE!H182,"????0"),"  ","")," ",""))   &amp;","&amp; IF(lookups!$J$2-3 &gt;= 0, REPT(" ",lookups!$J$2-3-5), "")&amp;
      SOURCE!I182&amp;
" | "&amp; IF(lookups!$K$2-LEN(SOURCE!I182) &gt;= 0, REPT(" ",lookups!$K$2-LEN(SOURCE!I182)), "")&amp;
      SOURCE!J182&amp;      IF(lookups!$L$2-LEN(SOURCE!J182) &gt;= 0, REPT(" ",lookups!$L$2-LEN(SOURCE!J182)), "")&amp;
" | "&amp; IF(lookups!$K$2-LEN(SOURCE!I182) &gt;= 0, REPT(" ",lookups!$K$2-LEN(SOURCE!I182)), "")&amp;
      SOURCE!K182&amp;      IF(lookups!$L$2-LEN(SOURCE!K182) &gt;= 0, REPT(" ",lookups!$M$2-LEN(SOURCE!K182)), "")&amp;
" | "&amp; SOURCE!L182&amp;      IF(lookups!$O$2-LEN(SOURCE!L182) &gt;= 0, REPT(" ",lookups!$O$2-LEN(SOURCE!L182)), "")&amp;
" | "&amp; SOURCE!M182&amp;      IF(lookups!$P$2-LEN(SOURCE!M182) &gt;= 0, REPT(" ",lookups!$P$2-LEN(SOURCE!M182)), "")&amp;
      "},"&amp;IF(SOURCE!O182&lt;&gt;"",""&amp;SOURCE!O182,"")
 )
)
)</f>
        <v>/*  173 */  { fnConstant,                   45,                          "Sa",                                          "majax.earth",                                 (0 &lt;&lt; TAM_MAX_BITS) |     0, CAT_CNST | SLS_ENABLED   | US_ENABLED   | EIM_DISABLED | PTP_NONE         },</v>
      </c>
    </row>
    <row r="183" customFormat="false" ht="15.75" hidden="false" customHeight="false" outlineLevel="0" collapsed="false">
      <c r="A183" s="263" t="str">
        <f aca="false">IF(AND(OR(SOURCE!A183="",ISBLANK(SOURCE!A183)),SOURCE!B183&gt;0),IF(ISBLANK(SOURCE!C183),"",SOURCE!C183),
IF(SOURCE!B183&lt;0,VLOOKUP(SOURCE!B183,lookups!A$1:B$25,2,0),
  IF(ISBLANK(SOURCE!B183),
    "",
    "/* "&amp;TEXT(SOURCE!B183,"???0")&amp;" *"&amp;
      SOURCE!C183&amp;", "&amp; IF(lookups!$E$2-LEN(SOURCE!C183) &gt;= 0, REPT(" ",lookups!$E$2-LEN(SOURCE!C183)), "")&amp;
      SOURCE!D183&amp;", "&amp; IF(lookups!$F$2-LEN(SOURCE!D183) &gt;= 0, REPT(" ",lookups!$F$2-LEN(SOURCE!D183)), "")&amp;
      SOURCE!E183&amp;", "&amp; IF(lookups!$G$2-LEN(SOURCE!E183) &gt;=0, REPT(" ",lookups!$G$2-LEN(SOURCE!E183)), "")&amp;
      SOURCE!F183&amp;", "&amp; IF(lookups!$H$2-LEN(SOURCE!F183) &gt;= 0, REPT(" ",lookups!$H$2-LEN(SOURCE!F183)+2), "")&amp;"("&amp;
      SUBSTITUTE(TEXT(SOURCE!G183,"??0"),"  ","")&amp;" &lt;&lt; TAM_MAX_BITS) |"&amp; IF(lookups!$I$2-3 &gt;= 0, REPT(" ",MAX(1,lookups!$I$2-5+4+1-1-LEN(  IF(ISTEXT(SOURCE!H183),SOURCE!H183,  SUBSTITUTE(SUBSTITUTE(TEXT(SOURCE!H183,"????0"),"  ","")," ",""))   ))), "")&amp;
       IF(ISTEXT(SOURCE!H183),SOURCE!H183, SUBSTITUTE(SUBSTITUTE(TEXT(SOURCE!H183,"????0"),"  ","")," ",""))   &amp;","&amp; IF(lookups!$J$2-3 &gt;= 0, REPT(" ",lookups!$J$2-3-5), "")&amp;
      SOURCE!I183&amp;
" | "&amp; IF(lookups!$K$2-LEN(SOURCE!I183) &gt;= 0, REPT(" ",lookups!$K$2-LEN(SOURCE!I183)), "")&amp;
      SOURCE!J183&amp;      IF(lookups!$L$2-LEN(SOURCE!J183) &gt;= 0, REPT(" ",lookups!$L$2-LEN(SOURCE!J183)), "")&amp;
" | "&amp; IF(lookups!$K$2-LEN(SOURCE!I183) &gt;= 0, REPT(" ",lookups!$K$2-LEN(SOURCE!I183)), "")&amp;
      SOURCE!K183&amp;      IF(lookups!$L$2-LEN(SOURCE!K183) &gt;= 0, REPT(" ",lookups!$M$2-LEN(SOURCE!K183)), "")&amp;
" | "&amp; SOURCE!L183&amp;      IF(lookups!$O$2-LEN(SOURCE!L183) &gt;= 0, REPT(" ",lookups!$O$2-LEN(SOURCE!L183)), "")&amp;
" | "&amp; SOURCE!M183&amp;      IF(lookups!$P$2-LEN(SOURCE!M183) &gt;= 0, REPT(" ",lookups!$P$2-LEN(SOURCE!M183)), "")&amp;
      "},"&amp;IF(SOURCE!O183&lt;&gt;"",""&amp;SOURCE!O183,"")
 )
)
)</f>
        <v>/*  174 */  { fnConstant,                   46,                          "Sb",                                          "minax.earth",                                 (0 &lt;&lt; TAM_MAX_BITS) |     0, CAT_CNST | SLS_ENABLED   | US_ENABLED   | EIM_DISABLED | PTP_NONE         },</v>
      </c>
    </row>
    <row r="184" customFormat="false" ht="15.75" hidden="false" customHeight="false" outlineLevel="0" collapsed="false">
      <c r="A184" s="263" t="str">
        <f aca="false">IF(AND(OR(SOURCE!A184="",ISBLANK(SOURCE!A184)),SOURCE!B184&gt;0),IF(ISBLANK(SOURCE!C184),"",SOURCE!C184),
IF(SOURCE!B184&lt;0,VLOOKUP(SOURCE!B184,lookups!A$1:B$25,2,0),
  IF(ISBLANK(SOURCE!B184),
    "",
    "/* "&amp;TEXT(SOURCE!B184,"???0")&amp;" *"&amp;
      SOURCE!C184&amp;", "&amp; IF(lookups!$E$2-LEN(SOURCE!C184) &gt;= 0, REPT(" ",lookups!$E$2-LEN(SOURCE!C184)), "")&amp;
      SOURCE!D184&amp;", "&amp; IF(lookups!$F$2-LEN(SOURCE!D184) &gt;= 0, REPT(" ",lookups!$F$2-LEN(SOURCE!D184)), "")&amp;
      SOURCE!E184&amp;", "&amp; IF(lookups!$G$2-LEN(SOURCE!E184) &gt;=0, REPT(" ",lookups!$G$2-LEN(SOURCE!E184)), "")&amp;
      SOURCE!F184&amp;", "&amp; IF(lookups!$H$2-LEN(SOURCE!F184) &gt;= 0, REPT(" ",lookups!$H$2-LEN(SOURCE!F184)+2), "")&amp;"("&amp;
      SUBSTITUTE(TEXT(SOURCE!G184,"??0"),"  ","")&amp;" &lt;&lt; TAM_MAX_BITS) |"&amp; IF(lookups!$I$2-3 &gt;= 0, REPT(" ",MAX(1,lookups!$I$2-5+4+1-1-LEN(  IF(ISTEXT(SOURCE!H184),SOURCE!H184,  SUBSTITUTE(SUBSTITUTE(TEXT(SOURCE!H184,"????0"),"  ","")," ",""))   ))), "")&amp;
       IF(ISTEXT(SOURCE!H184),SOURCE!H184, SUBSTITUTE(SUBSTITUTE(TEXT(SOURCE!H184,"????0"),"  ","")," ",""))   &amp;","&amp; IF(lookups!$J$2-3 &gt;= 0, REPT(" ",lookups!$J$2-3-5), "")&amp;
      SOURCE!I184&amp;
" | "&amp; IF(lookups!$K$2-LEN(SOURCE!I184) &gt;= 0, REPT(" ",lookups!$K$2-LEN(SOURCE!I184)), "")&amp;
      SOURCE!J184&amp;      IF(lookups!$L$2-LEN(SOURCE!J184) &gt;= 0, REPT(" ",lookups!$L$2-LEN(SOURCE!J184)), "")&amp;
" | "&amp; IF(lookups!$K$2-LEN(SOURCE!I184) &gt;= 0, REPT(" ",lookups!$K$2-LEN(SOURCE!I184)), "")&amp;
      SOURCE!K184&amp;      IF(lookups!$L$2-LEN(SOURCE!K184) &gt;= 0, REPT(" ",lookups!$M$2-LEN(SOURCE!K184)), "")&amp;
" | "&amp; SOURCE!L184&amp;      IF(lookups!$O$2-LEN(SOURCE!L184) &gt;= 0, REPT(" ",lookups!$O$2-LEN(SOURCE!L184)), "")&amp;
" | "&amp; SOURCE!M184&amp;      IF(lookups!$P$2-LEN(SOURCE!M184) &gt;= 0, REPT(" ",lookups!$P$2-LEN(SOURCE!M184)), "")&amp;
      "},"&amp;IF(SOURCE!O184&lt;&gt;"",""&amp;SOURCE!O184,"")
 )
)
)</f>
        <v>/*  175 */  { fnConstant,                   47,                          "Se" STD_SUP_2,                                "sq.eccent1",                                  (0 &lt;&lt; TAM_MAX_BITS) |     0, CAT_CNST | SLS_ENABLED   | US_ENABLED   | EIM_DISABLED | PTP_NONE         },</v>
      </c>
    </row>
    <row r="185" customFormat="false" ht="15.75" hidden="false" customHeight="false" outlineLevel="0" collapsed="false">
      <c r="A185" s="263" t="str">
        <f aca="false">IF(AND(OR(SOURCE!A185="",ISBLANK(SOURCE!A185)),SOURCE!B185&gt;0),IF(ISBLANK(SOURCE!C185),"",SOURCE!C185),
IF(SOURCE!B185&lt;0,VLOOKUP(SOURCE!B185,lookups!A$1:B$25,2,0),
  IF(ISBLANK(SOURCE!B185),
    "",
    "/* "&amp;TEXT(SOURCE!B185,"???0")&amp;" *"&amp;
      SOURCE!C185&amp;", "&amp; IF(lookups!$E$2-LEN(SOURCE!C185) &gt;= 0, REPT(" ",lookups!$E$2-LEN(SOURCE!C185)), "")&amp;
      SOURCE!D185&amp;", "&amp; IF(lookups!$F$2-LEN(SOURCE!D185) &gt;= 0, REPT(" ",lookups!$F$2-LEN(SOURCE!D185)), "")&amp;
      SOURCE!E185&amp;", "&amp; IF(lookups!$G$2-LEN(SOURCE!E185) &gt;=0, REPT(" ",lookups!$G$2-LEN(SOURCE!E185)), "")&amp;
      SOURCE!F185&amp;", "&amp; IF(lookups!$H$2-LEN(SOURCE!F185) &gt;= 0, REPT(" ",lookups!$H$2-LEN(SOURCE!F185)+2), "")&amp;"("&amp;
      SUBSTITUTE(TEXT(SOURCE!G185,"??0"),"  ","")&amp;" &lt;&lt; TAM_MAX_BITS) |"&amp; IF(lookups!$I$2-3 &gt;= 0, REPT(" ",MAX(1,lookups!$I$2-5+4+1-1-LEN(  IF(ISTEXT(SOURCE!H185),SOURCE!H185,  SUBSTITUTE(SUBSTITUTE(TEXT(SOURCE!H185,"????0"),"  ","")," ",""))   ))), "")&amp;
       IF(ISTEXT(SOURCE!H185),SOURCE!H185, SUBSTITUTE(SUBSTITUTE(TEXT(SOURCE!H185,"????0"),"  ","")," ",""))   &amp;","&amp; IF(lookups!$J$2-3 &gt;= 0, REPT(" ",lookups!$J$2-3-5), "")&amp;
      SOURCE!I185&amp;
" | "&amp; IF(lookups!$K$2-LEN(SOURCE!I185) &gt;= 0, REPT(" ",lookups!$K$2-LEN(SOURCE!I185)), "")&amp;
      SOURCE!J185&amp;      IF(lookups!$L$2-LEN(SOURCE!J185) &gt;= 0, REPT(" ",lookups!$L$2-LEN(SOURCE!J185)), "")&amp;
" | "&amp; IF(lookups!$K$2-LEN(SOURCE!I185) &gt;= 0, REPT(" ",lookups!$K$2-LEN(SOURCE!I185)), "")&amp;
      SOURCE!K185&amp;      IF(lookups!$L$2-LEN(SOURCE!K185) &gt;= 0, REPT(" ",lookups!$M$2-LEN(SOURCE!K185)), "")&amp;
" | "&amp; SOURCE!L185&amp;      IF(lookups!$O$2-LEN(SOURCE!L185) &gt;= 0, REPT(" ",lookups!$O$2-LEN(SOURCE!L185)), "")&amp;
" | "&amp; SOURCE!M185&amp;      IF(lookups!$P$2-LEN(SOURCE!M185) &gt;= 0, REPT(" ",lookups!$P$2-LEN(SOURCE!M185)), "")&amp;
      "},"&amp;IF(SOURCE!O185&lt;&gt;"",""&amp;SOURCE!O185,"")
 )
)
)</f>
        <v>/*  176 */  { fnConstant,                   48,                          "Se'" STD_SUP_2,                               "sq.eccent2",                                  (0 &lt;&lt; TAM_MAX_BITS) |     0, CAT_CNST | SLS_ENABLED   | US_ENABLED   | EIM_DISABLED | PTP_NONE         },</v>
      </c>
    </row>
    <row r="186" customFormat="false" ht="15.75" hidden="false" customHeight="false" outlineLevel="0" collapsed="false">
      <c r="A186" s="263" t="str">
        <f aca="false">IF(AND(OR(SOURCE!A186="",ISBLANK(SOURCE!A186)),SOURCE!B186&gt;0),IF(ISBLANK(SOURCE!C186),"",SOURCE!C186),
IF(SOURCE!B186&lt;0,VLOOKUP(SOURCE!B186,lookups!A$1:B$25,2,0),
  IF(ISBLANK(SOURCE!B186),
    "",
    "/* "&amp;TEXT(SOURCE!B186,"???0")&amp;" *"&amp;
      SOURCE!C186&amp;", "&amp; IF(lookups!$E$2-LEN(SOURCE!C186) &gt;= 0, REPT(" ",lookups!$E$2-LEN(SOURCE!C186)), "")&amp;
      SOURCE!D186&amp;", "&amp; IF(lookups!$F$2-LEN(SOURCE!D186) &gt;= 0, REPT(" ",lookups!$F$2-LEN(SOURCE!D186)), "")&amp;
      SOURCE!E186&amp;", "&amp; IF(lookups!$G$2-LEN(SOURCE!E186) &gt;=0, REPT(" ",lookups!$G$2-LEN(SOURCE!E186)), "")&amp;
      SOURCE!F186&amp;", "&amp; IF(lookups!$H$2-LEN(SOURCE!F186) &gt;= 0, REPT(" ",lookups!$H$2-LEN(SOURCE!F186)+2), "")&amp;"("&amp;
      SUBSTITUTE(TEXT(SOURCE!G186,"??0"),"  ","")&amp;" &lt;&lt; TAM_MAX_BITS) |"&amp; IF(lookups!$I$2-3 &gt;= 0, REPT(" ",MAX(1,lookups!$I$2-5+4+1-1-LEN(  IF(ISTEXT(SOURCE!H186),SOURCE!H186,  SUBSTITUTE(SUBSTITUTE(TEXT(SOURCE!H186,"????0"),"  ","")," ",""))   ))), "")&amp;
       IF(ISTEXT(SOURCE!H186),SOURCE!H186, SUBSTITUTE(SUBSTITUTE(TEXT(SOURCE!H186,"????0"),"  ","")," ",""))   &amp;","&amp; IF(lookups!$J$2-3 &gt;= 0, REPT(" ",lookups!$J$2-3-5), "")&amp;
      SOURCE!I186&amp;
" | "&amp; IF(lookups!$K$2-LEN(SOURCE!I186) &gt;= 0, REPT(" ",lookups!$K$2-LEN(SOURCE!I186)), "")&amp;
      SOURCE!J186&amp;      IF(lookups!$L$2-LEN(SOURCE!J186) &gt;= 0, REPT(" ",lookups!$L$2-LEN(SOURCE!J186)), "")&amp;
" | "&amp; IF(lookups!$K$2-LEN(SOURCE!I186) &gt;= 0, REPT(" ",lookups!$K$2-LEN(SOURCE!I186)), "")&amp;
      SOURCE!K186&amp;      IF(lookups!$L$2-LEN(SOURCE!K186) &gt;= 0, REPT(" ",lookups!$M$2-LEN(SOURCE!K186)), "")&amp;
" | "&amp; SOURCE!L186&amp;      IF(lookups!$O$2-LEN(SOURCE!L186) &gt;= 0, REPT(" ",lookups!$O$2-LEN(SOURCE!L186)), "")&amp;
" | "&amp; SOURCE!M186&amp;      IF(lookups!$P$2-LEN(SOURCE!M186) &gt;= 0, REPT(" ",lookups!$P$2-LEN(SOURCE!M186)), "")&amp;
      "},"&amp;IF(SOURCE!O186&lt;&gt;"",""&amp;SOURCE!O186,"")
 )
)
)</f>
        <v>/*  177 */  { fnConstant,                   49,                          "Sf" STD_SUP_MINUS_1,                          "f.flatteng",                                  (0 &lt;&lt; TAM_MAX_BITS) |     0, CAT_CNST | SLS_ENABLED   | US_ENABLED   | EIM_DISABLED | PTP_NONE         },</v>
      </c>
    </row>
    <row r="187" customFormat="false" ht="15.75" hidden="false" customHeight="false" outlineLevel="0" collapsed="false">
      <c r="A187" s="263" t="str">
        <f aca="false">IF(AND(OR(SOURCE!A187="",ISBLANK(SOURCE!A187)),SOURCE!B187&gt;0),IF(ISBLANK(SOURCE!C187),"",SOURCE!C187),
IF(SOURCE!B187&lt;0,VLOOKUP(SOURCE!B187,lookups!A$1:B$25,2,0),
  IF(ISBLANK(SOURCE!B187),
    "",
    "/* "&amp;TEXT(SOURCE!B187,"???0")&amp;" *"&amp;
      SOURCE!C187&amp;", "&amp; IF(lookups!$E$2-LEN(SOURCE!C187) &gt;= 0, REPT(" ",lookups!$E$2-LEN(SOURCE!C187)), "")&amp;
      SOURCE!D187&amp;", "&amp; IF(lookups!$F$2-LEN(SOURCE!D187) &gt;= 0, REPT(" ",lookups!$F$2-LEN(SOURCE!D187)), "")&amp;
      SOURCE!E187&amp;", "&amp; IF(lookups!$G$2-LEN(SOURCE!E187) &gt;=0, REPT(" ",lookups!$G$2-LEN(SOURCE!E187)), "")&amp;
      SOURCE!F187&amp;", "&amp; IF(lookups!$H$2-LEN(SOURCE!F187) &gt;= 0, REPT(" ",lookups!$H$2-LEN(SOURCE!F187)+2), "")&amp;"("&amp;
      SUBSTITUTE(TEXT(SOURCE!G187,"??0"),"  ","")&amp;" &lt;&lt; TAM_MAX_BITS) |"&amp; IF(lookups!$I$2-3 &gt;= 0, REPT(" ",MAX(1,lookups!$I$2-5+4+1-1-LEN(  IF(ISTEXT(SOURCE!H187),SOURCE!H187,  SUBSTITUTE(SUBSTITUTE(TEXT(SOURCE!H187,"????0"),"  ","")," ",""))   ))), "")&amp;
       IF(ISTEXT(SOURCE!H187),SOURCE!H187, SUBSTITUTE(SUBSTITUTE(TEXT(SOURCE!H187,"????0"),"  ","")," ",""))   &amp;","&amp; IF(lookups!$J$2-3 &gt;= 0, REPT(" ",lookups!$J$2-3-5), "")&amp;
      SOURCE!I187&amp;
" | "&amp; IF(lookups!$K$2-LEN(SOURCE!I187) &gt;= 0, REPT(" ",lookups!$K$2-LEN(SOURCE!I187)), "")&amp;
      SOURCE!J187&amp;      IF(lookups!$L$2-LEN(SOURCE!J187) &gt;= 0, REPT(" ",lookups!$L$2-LEN(SOURCE!J187)), "")&amp;
" | "&amp; IF(lookups!$K$2-LEN(SOURCE!I187) &gt;= 0, REPT(" ",lookups!$K$2-LEN(SOURCE!I187)), "")&amp;
      SOURCE!K187&amp;      IF(lookups!$L$2-LEN(SOURCE!K187) &gt;= 0, REPT(" ",lookups!$M$2-LEN(SOURCE!K187)), "")&amp;
" | "&amp; SOURCE!L187&amp;      IF(lookups!$O$2-LEN(SOURCE!L187) &gt;= 0, REPT(" ",lookups!$O$2-LEN(SOURCE!L187)), "")&amp;
" | "&amp; SOURCE!M187&amp;      IF(lookups!$P$2-LEN(SOURCE!M187) &gt;= 0, REPT(" ",lookups!$P$2-LEN(SOURCE!M187)), "")&amp;
      "},"&amp;IF(SOURCE!O187&lt;&gt;"",""&amp;SOURCE!O187,"")
 )
)
)</f>
        <v>/*  178 */  { fnConstant,                   50,                          "T" STD_SUB_0,                                 "temp.stand",                                  (0 &lt;&lt; TAM_MAX_BITS) |     0, CAT_CNST | SLS_ENABLED   | US_ENABLED   | EIM_DISABLED | PTP_NONE         },</v>
      </c>
    </row>
    <row r="188" customFormat="false" ht="15.75" hidden="false" customHeight="false" outlineLevel="0" collapsed="false">
      <c r="A188" s="263" t="str">
        <f aca="false">IF(AND(OR(SOURCE!A188="",ISBLANK(SOURCE!A188)),SOURCE!B188&gt;0),IF(ISBLANK(SOURCE!C188),"",SOURCE!C188),
IF(SOURCE!B188&lt;0,VLOOKUP(SOURCE!B188,lookups!A$1:B$25,2,0),
  IF(ISBLANK(SOURCE!B188),
    "",
    "/* "&amp;TEXT(SOURCE!B188,"???0")&amp;" *"&amp;
      SOURCE!C188&amp;", "&amp; IF(lookups!$E$2-LEN(SOURCE!C188) &gt;= 0, REPT(" ",lookups!$E$2-LEN(SOURCE!C188)), "")&amp;
      SOURCE!D188&amp;", "&amp; IF(lookups!$F$2-LEN(SOURCE!D188) &gt;= 0, REPT(" ",lookups!$F$2-LEN(SOURCE!D188)), "")&amp;
      SOURCE!E188&amp;", "&amp; IF(lookups!$G$2-LEN(SOURCE!E188) &gt;=0, REPT(" ",lookups!$G$2-LEN(SOURCE!E188)), "")&amp;
      SOURCE!F188&amp;", "&amp; IF(lookups!$H$2-LEN(SOURCE!F188) &gt;= 0, REPT(" ",lookups!$H$2-LEN(SOURCE!F188)+2), "")&amp;"("&amp;
      SUBSTITUTE(TEXT(SOURCE!G188,"??0"),"  ","")&amp;" &lt;&lt; TAM_MAX_BITS) |"&amp; IF(lookups!$I$2-3 &gt;= 0, REPT(" ",MAX(1,lookups!$I$2-5+4+1-1-LEN(  IF(ISTEXT(SOURCE!H188),SOURCE!H188,  SUBSTITUTE(SUBSTITUTE(TEXT(SOURCE!H188,"????0"),"  ","")," ",""))   ))), "")&amp;
       IF(ISTEXT(SOURCE!H188),SOURCE!H188, SUBSTITUTE(SUBSTITUTE(TEXT(SOURCE!H188,"????0"),"  ","")," ",""))   &amp;","&amp; IF(lookups!$J$2-3 &gt;= 0, REPT(" ",lookups!$J$2-3-5), "")&amp;
      SOURCE!I188&amp;
" | "&amp; IF(lookups!$K$2-LEN(SOURCE!I188) &gt;= 0, REPT(" ",lookups!$K$2-LEN(SOURCE!I188)), "")&amp;
      SOURCE!J188&amp;      IF(lookups!$L$2-LEN(SOURCE!J188) &gt;= 0, REPT(" ",lookups!$L$2-LEN(SOURCE!J188)), "")&amp;
" | "&amp; IF(lookups!$K$2-LEN(SOURCE!I188) &gt;= 0, REPT(" ",lookups!$K$2-LEN(SOURCE!I188)), "")&amp;
      SOURCE!K188&amp;      IF(lookups!$L$2-LEN(SOURCE!K188) &gt;= 0, REPT(" ",lookups!$M$2-LEN(SOURCE!K188)), "")&amp;
" | "&amp; SOURCE!L188&amp;      IF(lookups!$O$2-LEN(SOURCE!L188) &gt;= 0, REPT(" ",lookups!$O$2-LEN(SOURCE!L188)), "")&amp;
" | "&amp; SOURCE!M188&amp;      IF(lookups!$P$2-LEN(SOURCE!M188) &gt;= 0, REPT(" ",lookups!$P$2-LEN(SOURCE!M188)), "")&amp;
      "},"&amp;IF(SOURCE!O188&lt;&gt;"",""&amp;SOURCE!O188,"")
 )
)
)</f>
        <v>/*  179 */  { fnConstant,                   51,                          "T" STD_SUB_P,                                 "temp.planck",                                 (0 &lt;&lt; TAM_MAX_BITS) |     0, CAT_CNST | SLS_ENABLED   | US_ENABLED   | EIM_DISABLED | PTP_NONE         },</v>
      </c>
    </row>
    <row r="189" customFormat="false" ht="15.75" hidden="false" customHeight="false" outlineLevel="0" collapsed="false">
      <c r="A189" s="263" t="str">
        <f aca="false">IF(AND(OR(SOURCE!A189="",ISBLANK(SOURCE!A189)),SOURCE!B189&gt;0),IF(ISBLANK(SOURCE!C189),"",SOURCE!C189),
IF(SOURCE!B189&lt;0,VLOOKUP(SOURCE!B189,lookups!A$1:B$25,2,0),
  IF(ISBLANK(SOURCE!B189),
    "",
    "/* "&amp;TEXT(SOURCE!B189,"???0")&amp;" *"&amp;
      SOURCE!C189&amp;", "&amp; IF(lookups!$E$2-LEN(SOURCE!C189) &gt;= 0, REPT(" ",lookups!$E$2-LEN(SOURCE!C189)), "")&amp;
      SOURCE!D189&amp;", "&amp; IF(lookups!$F$2-LEN(SOURCE!D189) &gt;= 0, REPT(" ",lookups!$F$2-LEN(SOURCE!D189)), "")&amp;
      SOURCE!E189&amp;", "&amp; IF(lookups!$G$2-LEN(SOURCE!E189) &gt;=0, REPT(" ",lookups!$G$2-LEN(SOURCE!E189)), "")&amp;
      SOURCE!F189&amp;", "&amp; IF(lookups!$H$2-LEN(SOURCE!F189) &gt;= 0, REPT(" ",lookups!$H$2-LEN(SOURCE!F189)+2), "")&amp;"("&amp;
      SUBSTITUTE(TEXT(SOURCE!G189,"??0"),"  ","")&amp;" &lt;&lt; TAM_MAX_BITS) |"&amp; IF(lookups!$I$2-3 &gt;= 0, REPT(" ",MAX(1,lookups!$I$2-5+4+1-1-LEN(  IF(ISTEXT(SOURCE!H189),SOURCE!H189,  SUBSTITUTE(SUBSTITUTE(TEXT(SOURCE!H189,"????0"),"  ","")," ",""))   ))), "")&amp;
       IF(ISTEXT(SOURCE!H189),SOURCE!H189, SUBSTITUTE(SUBSTITUTE(TEXT(SOURCE!H189,"????0"),"  ","")," ",""))   &amp;","&amp; IF(lookups!$J$2-3 &gt;= 0, REPT(" ",lookups!$J$2-3-5), "")&amp;
      SOURCE!I189&amp;
" | "&amp; IF(lookups!$K$2-LEN(SOURCE!I189) &gt;= 0, REPT(" ",lookups!$K$2-LEN(SOURCE!I189)), "")&amp;
      SOURCE!J189&amp;      IF(lookups!$L$2-LEN(SOURCE!J189) &gt;= 0, REPT(" ",lookups!$L$2-LEN(SOURCE!J189)), "")&amp;
" | "&amp; IF(lookups!$K$2-LEN(SOURCE!I189) &gt;= 0, REPT(" ",lookups!$K$2-LEN(SOURCE!I189)), "")&amp;
      SOURCE!K189&amp;      IF(lookups!$L$2-LEN(SOURCE!K189) &gt;= 0, REPT(" ",lookups!$M$2-LEN(SOURCE!K189)), "")&amp;
" | "&amp; SOURCE!L189&amp;      IF(lookups!$O$2-LEN(SOURCE!L189) &gt;= 0, REPT(" ",lookups!$O$2-LEN(SOURCE!L189)), "")&amp;
" | "&amp; SOURCE!M189&amp;      IF(lookups!$P$2-LEN(SOURCE!M189) &gt;= 0, REPT(" ",lookups!$P$2-LEN(SOURCE!M189)), "")&amp;
      "},"&amp;IF(SOURCE!O189&lt;&gt;"",""&amp;SOURCE!O189,"")
 )
)
)</f>
        <v>/*  180 */  { fnConstant,                   52,                          "t" STD_SUB_P STD_SUB_L,                       "time.planck",                                 (0 &lt;&lt; TAM_MAX_BITS) |     0, CAT_CNST | SLS_ENABLED   | US_ENABLED   | EIM_DISABLED | PTP_NONE         },</v>
      </c>
    </row>
    <row r="190" customFormat="false" ht="15.75" hidden="false" customHeight="false" outlineLevel="0" collapsed="false">
      <c r="A190" s="263" t="str">
        <f aca="false">IF(AND(OR(SOURCE!A190="",ISBLANK(SOURCE!A190)),SOURCE!B190&gt;0),IF(ISBLANK(SOURCE!C190),"",SOURCE!C190),
IF(SOURCE!B190&lt;0,VLOOKUP(SOURCE!B190,lookups!A$1:B$25,2,0),
  IF(ISBLANK(SOURCE!B190),
    "",
    "/* "&amp;TEXT(SOURCE!B190,"???0")&amp;" *"&amp;
      SOURCE!C190&amp;", "&amp; IF(lookups!$E$2-LEN(SOURCE!C190) &gt;= 0, REPT(" ",lookups!$E$2-LEN(SOURCE!C190)), "")&amp;
      SOURCE!D190&amp;", "&amp; IF(lookups!$F$2-LEN(SOURCE!D190) &gt;= 0, REPT(" ",lookups!$F$2-LEN(SOURCE!D190)), "")&amp;
      SOURCE!E190&amp;", "&amp; IF(lookups!$G$2-LEN(SOURCE!E190) &gt;=0, REPT(" ",lookups!$G$2-LEN(SOURCE!E190)), "")&amp;
      SOURCE!F190&amp;", "&amp; IF(lookups!$H$2-LEN(SOURCE!F190) &gt;= 0, REPT(" ",lookups!$H$2-LEN(SOURCE!F190)+2), "")&amp;"("&amp;
      SUBSTITUTE(TEXT(SOURCE!G190,"??0"),"  ","")&amp;" &lt;&lt; TAM_MAX_BITS) |"&amp; IF(lookups!$I$2-3 &gt;= 0, REPT(" ",MAX(1,lookups!$I$2-5+4+1-1-LEN(  IF(ISTEXT(SOURCE!H190),SOURCE!H190,  SUBSTITUTE(SUBSTITUTE(TEXT(SOURCE!H190,"????0"),"  ","")," ",""))   ))), "")&amp;
       IF(ISTEXT(SOURCE!H190),SOURCE!H190, SUBSTITUTE(SUBSTITUTE(TEXT(SOURCE!H190,"????0"),"  ","")," ",""))   &amp;","&amp; IF(lookups!$J$2-3 &gt;= 0, REPT(" ",lookups!$J$2-3-5), "")&amp;
      SOURCE!I190&amp;
" | "&amp; IF(lookups!$K$2-LEN(SOURCE!I190) &gt;= 0, REPT(" ",lookups!$K$2-LEN(SOURCE!I190)), "")&amp;
      SOURCE!J190&amp;      IF(lookups!$L$2-LEN(SOURCE!J190) &gt;= 0, REPT(" ",lookups!$L$2-LEN(SOURCE!J190)), "")&amp;
" | "&amp; IF(lookups!$K$2-LEN(SOURCE!I190) &gt;= 0, REPT(" ",lookups!$K$2-LEN(SOURCE!I190)), "")&amp;
      SOURCE!K190&amp;      IF(lookups!$L$2-LEN(SOURCE!K190) &gt;= 0, REPT(" ",lookups!$M$2-LEN(SOURCE!K190)), "")&amp;
" | "&amp; SOURCE!L190&amp;      IF(lookups!$O$2-LEN(SOURCE!L190) &gt;= 0, REPT(" ",lookups!$O$2-LEN(SOURCE!L190)), "")&amp;
" | "&amp; SOURCE!M190&amp;      IF(lookups!$P$2-LEN(SOURCE!M190) &gt;= 0, REPT(" ",lookups!$P$2-LEN(SOURCE!M190)), "")&amp;
      "},"&amp;IF(SOURCE!O190&lt;&gt;"",""&amp;SOURCE!O190,"")
 )
)
)</f>
        <v>/*  181 */  { fnConstant,                   53,                          "V" STD_SUB_m,                                 "volume.gas",                                  (0 &lt;&lt; TAM_MAX_BITS) |     0, CAT_CNST | SLS_ENABLED   | US_ENABLED   | EIM_DISABLED | PTP_NONE         },</v>
      </c>
    </row>
    <row r="191" customFormat="false" ht="15.75" hidden="false" customHeight="false" outlineLevel="0" collapsed="false">
      <c r="A191" s="263" t="str">
        <f aca="false">IF(AND(OR(SOURCE!A191="",ISBLANK(SOURCE!A191)),SOURCE!B191&gt;0),IF(ISBLANK(SOURCE!C191),"",SOURCE!C191),
IF(SOURCE!B191&lt;0,VLOOKUP(SOURCE!B191,lookups!A$1:B$25,2,0),
  IF(ISBLANK(SOURCE!B191),
    "",
    "/* "&amp;TEXT(SOURCE!B191,"???0")&amp;" *"&amp;
      SOURCE!C191&amp;", "&amp; IF(lookups!$E$2-LEN(SOURCE!C191) &gt;= 0, REPT(" ",lookups!$E$2-LEN(SOURCE!C191)), "")&amp;
      SOURCE!D191&amp;", "&amp; IF(lookups!$F$2-LEN(SOURCE!D191) &gt;= 0, REPT(" ",lookups!$F$2-LEN(SOURCE!D191)), "")&amp;
      SOURCE!E191&amp;", "&amp; IF(lookups!$G$2-LEN(SOURCE!E191) &gt;=0, REPT(" ",lookups!$G$2-LEN(SOURCE!E191)), "")&amp;
      SOURCE!F191&amp;", "&amp; IF(lookups!$H$2-LEN(SOURCE!F191) &gt;= 0, REPT(" ",lookups!$H$2-LEN(SOURCE!F191)+2), "")&amp;"("&amp;
      SUBSTITUTE(TEXT(SOURCE!G191,"??0"),"  ","")&amp;" &lt;&lt; TAM_MAX_BITS) |"&amp; IF(lookups!$I$2-3 &gt;= 0, REPT(" ",MAX(1,lookups!$I$2-5+4+1-1-LEN(  IF(ISTEXT(SOURCE!H191),SOURCE!H191,  SUBSTITUTE(SUBSTITUTE(TEXT(SOURCE!H191,"????0"),"  ","")," ",""))   ))), "")&amp;
       IF(ISTEXT(SOURCE!H191),SOURCE!H191, SUBSTITUTE(SUBSTITUTE(TEXT(SOURCE!H191,"????0"),"  ","")," ",""))   &amp;","&amp; IF(lookups!$J$2-3 &gt;= 0, REPT(" ",lookups!$J$2-3-5), "")&amp;
      SOURCE!I191&amp;
" | "&amp; IF(lookups!$K$2-LEN(SOURCE!I191) &gt;= 0, REPT(" ",lookups!$K$2-LEN(SOURCE!I191)), "")&amp;
      SOURCE!J191&amp;      IF(lookups!$L$2-LEN(SOURCE!J191) &gt;= 0, REPT(" ",lookups!$L$2-LEN(SOURCE!J191)), "")&amp;
" | "&amp; IF(lookups!$K$2-LEN(SOURCE!I191) &gt;= 0, REPT(" ",lookups!$K$2-LEN(SOURCE!I191)), "")&amp;
      SOURCE!K191&amp;      IF(lookups!$L$2-LEN(SOURCE!K191) &gt;= 0, REPT(" ",lookups!$M$2-LEN(SOURCE!K191)), "")&amp;
" | "&amp; SOURCE!L191&amp;      IF(lookups!$O$2-LEN(SOURCE!L191) &gt;= 0, REPT(" ",lookups!$O$2-LEN(SOURCE!L191)), "")&amp;
" | "&amp; SOURCE!M191&amp;      IF(lookups!$P$2-LEN(SOURCE!M191) &gt;= 0, REPT(" ",lookups!$P$2-LEN(SOURCE!M191)), "")&amp;
      "},"&amp;IF(SOURCE!O191&lt;&gt;"",""&amp;SOURCE!O191,"")
 )
)
)</f>
        <v>/*  182 */  { fnConstant,                   54,                          "Z" STD_SUB_0,                                 "imped.vac",                                   (0 &lt;&lt; TAM_MAX_BITS) |     0, CAT_CNST | SLS_ENABLED   | US_ENABLED   | EIM_DISABLED | PTP_NONE         },</v>
      </c>
    </row>
    <row r="192" customFormat="false" ht="15.75" hidden="false" customHeight="false" outlineLevel="0" collapsed="false">
      <c r="A192" s="263" t="str">
        <f aca="false">IF(AND(OR(SOURCE!A192="",ISBLANK(SOURCE!A192)),SOURCE!B192&gt;0),IF(ISBLANK(SOURCE!C192),"",SOURCE!C192),
IF(SOURCE!B192&lt;0,VLOOKUP(SOURCE!B192,lookups!A$1:B$25,2,0),
  IF(ISBLANK(SOURCE!B192),
    "",
    "/* "&amp;TEXT(SOURCE!B192,"???0")&amp;" *"&amp;
      SOURCE!C192&amp;", "&amp; IF(lookups!$E$2-LEN(SOURCE!C192) &gt;= 0, REPT(" ",lookups!$E$2-LEN(SOURCE!C192)), "")&amp;
      SOURCE!D192&amp;", "&amp; IF(lookups!$F$2-LEN(SOURCE!D192) &gt;= 0, REPT(" ",lookups!$F$2-LEN(SOURCE!D192)), "")&amp;
      SOURCE!E192&amp;", "&amp; IF(lookups!$G$2-LEN(SOURCE!E192) &gt;=0, REPT(" ",lookups!$G$2-LEN(SOURCE!E192)), "")&amp;
      SOURCE!F192&amp;", "&amp; IF(lookups!$H$2-LEN(SOURCE!F192) &gt;= 0, REPT(" ",lookups!$H$2-LEN(SOURCE!F192)+2), "")&amp;"("&amp;
      SUBSTITUTE(TEXT(SOURCE!G192,"??0"),"  ","")&amp;" &lt;&lt; TAM_MAX_BITS) |"&amp; IF(lookups!$I$2-3 &gt;= 0, REPT(" ",MAX(1,lookups!$I$2-5+4+1-1-LEN(  IF(ISTEXT(SOURCE!H192),SOURCE!H192,  SUBSTITUTE(SUBSTITUTE(TEXT(SOURCE!H192,"????0"),"  ","")," ",""))   ))), "")&amp;
       IF(ISTEXT(SOURCE!H192),SOURCE!H192, SUBSTITUTE(SUBSTITUTE(TEXT(SOURCE!H192,"????0"),"  ","")," ",""))   &amp;","&amp; IF(lookups!$J$2-3 &gt;= 0, REPT(" ",lookups!$J$2-3-5), "")&amp;
      SOURCE!I192&amp;
" | "&amp; IF(lookups!$K$2-LEN(SOURCE!I192) &gt;= 0, REPT(" ",lookups!$K$2-LEN(SOURCE!I192)), "")&amp;
      SOURCE!J192&amp;      IF(lookups!$L$2-LEN(SOURCE!J192) &gt;= 0, REPT(" ",lookups!$L$2-LEN(SOURCE!J192)), "")&amp;
" | "&amp; IF(lookups!$K$2-LEN(SOURCE!I192) &gt;= 0, REPT(" ",lookups!$K$2-LEN(SOURCE!I192)), "")&amp;
      SOURCE!K192&amp;      IF(lookups!$L$2-LEN(SOURCE!K192) &gt;= 0, REPT(" ",lookups!$M$2-LEN(SOURCE!K192)), "")&amp;
" | "&amp; SOURCE!L192&amp;      IF(lookups!$O$2-LEN(SOURCE!L192) &gt;= 0, REPT(" ",lookups!$O$2-LEN(SOURCE!L192)), "")&amp;
" | "&amp; SOURCE!M192&amp;      IF(lookups!$P$2-LEN(SOURCE!M192) &gt;= 0, REPT(" ",lookups!$P$2-LEN(SOURCE!M192)), "")&amp;
      "},"&amp;IF(SOURCE!O192&lt;&gt;"",""&amp;SOURCE!O192,"")
 )
)
)</f>
        <v>/*  183 */  { fnConstant,                   55,                          STD_alpha,                                     "c.finestruc",                                 (0 &lt;&lt; TAM_MAX_BITS) |     0, CAT_CNST | SLS_ENABLED   | US_ENABLED   | EIM_DISABLED | PTP_NONE         },</v>
      </c>
    </row>
    <row r="193" customFormat="false" ht="15.75" hidden="false" customHeight="false" outlineLevel="0" collapsed="false">
      <c r="A193" s="263" t="str">
        <f aca="false">IF(AND(OR(SOURCE!A193="",ISBLANK(SOURCE!A193)),SOURCE!B193&gt;0),IF(ISBLANK(SOURCE!C193),"",SOURCE!C193),
IF(SOURCE!B193&lt;0,VLOOKUP(SOURCE!B193,lookups!A$1:B$25,2,0),
  IF(ISBLANK(SOURCE!B193),
    "",
    "/* "&amp;TEXT(SOURCE!B193,"???0")&amp;" *"&amp;
      SOURCE!C193&amp;", "&amp; IF(lookups!$E$2-LEN(SOURCE!C193) &gt;= 0, REPT(" ",lookups!$E$2-LEN(SOURCE!C193)), "")&amp;
      SOURCE!D193&amp;", "&amp; IF(lookups!$F$2-LEN(SOURCE!D193) &gt;= 0, REPT(" ",lookups!$F$2-LEN(SOURCE!D193)), "")&amp;
      SOURCE!E193&amp;", "&amp; IF(lookups!$G$2-LEN(SOURCE!E193) &gt;=0, REPT(" ",lookups!$G$2-LEN(SOURCE!E193)), "")&amp;
      SOURCE!F193&amp;", "&amp; IF(lookups!$H$2-LEN(SOURCE!F193) &gt;= 0, REPT(" ",lookups!$H$2-LEN(SOURCE!F193)+2), "")&amp;"("&amp;
      SUBSTITUTE(TEXT(SOURCE!G193,"??0"),"  ","")&amp;" &lt;&lt; TAM_MAX_BITS) |"&amp; IF(lookups!$I$2-3 &gt;= 0, REPT(" ",MAX(1,lookups!$I$2-5+4+1-1-LEN(  IF(ISTEXT(SOURCE!H193),SOURCE!H193,  SUBSTITUTE(SUBSTITUTE(TEXT(SOURCE!H193,"????0"),"  ","")," ",""))   ))), "")&amp;
       IF(ISTEXT(SOURCE!H193),SOURCE!H193, SUBSTITUTE(SUBSTITUTE(TEXT(SOURCE!H193,"????0"),"  ","")," ",""))   &amp;","&amp; IF(lookups!$J$2-3 &gt;= 0, REPT(" ",lookups!$J$2-3-5), "")&amp;
      SOURCE!I193&amp;
" | "&amp; IF(lookups!$K$2-LEN(SOURCE!I193) &gt;= 0, REPT(" ",lookups!$K$2-LEN(SOURCE!I193)), "")&amp;
      SOURCE!J193&amp;      IF(lookups!$L$2-LEN(SOURCE!J193) &gt;= 0, REPT(" ",lookups!$L$2-LEN(SOURCE!J193)), "")&amp;
" | "&amp; IF(lookups!$K$2-LEN(SOURCE!I193) &gt;= 0, REPT(" ",lookups!$K$2-LEN(SOURCE!I193)), "")&amp;
      SOURCE!K193&amp;      IF(lookups!$L$2-LEN(SOURCE!K193) &gt;= 0, REPT(" ",lookups!$M$2-LEN(SOURCE!K193)), "")&amp;
" | "&amp; SOURCE!L193&amp;      IF(lookups!$O$2-LEN(SOURCE!L193) &gt;= 0, REPT(" ",lookups!$O$2-LEN(SOURCE!L193)), "")&amp;
" | "&amp; SOURCE!M193&amp;      IF(lookups!$P$2-LEN(SOURCE!M193) &gt;= 0, REPT(" ",lookups!$P$2-LEN(SOURCE!M193)), "")&amp;
      "},"&amp;IF(SOURCE!O193&lt;&gt;"",""&amp;SOURCE!O193,"")
 )
)
)</f>
        <v>/*  184 */  { fnConstant,                   56,                          STD_gamma,                                     "c.grav.nwt",                                  (0 &lt;&lt; TAM_MAX_BITS) |     0, CAT_CNST | SLS_ENABLED   | US_ENABLED   | EIM_DISABLED | PTP_NONE         },</v>
      </c>
    </row>
    <row r="194" customFormat="false" ht="15.75" hidden="false" customHeight="false" outlineLevel="0" collapsed="false">
      <c r="A194" s="263" t="str">
        <f aca="false">IF(AND(OR(SOURCE!A194="",ISBLANK(SOURCE!A194)),SOURCE!B194&gt;0),IF(ISBLANK(SOURCE!C194),"",SOURCE!C194),
IF(SOURCE!B194&lt;0,VLOOKUP(SOURCE!B194,lookups!A$1:B$25,2,0),
  IF(ISBLANK(SOURCE!B194),
    "",
    "/* "&amp;TEXT(SOURCE!B194,"???0")&amp;" *"&amp;
      SOURCE!C194&amp;", "&amp; IF(lookups!$E$2-LEN(SOURCE!C194) &gt;= 0, REPT(" ",lookups!$E$2-LEN(SOURCE!C194)), "")&amp;
      SOURCE!D194&amp;", "&amp; IF(lookups!$F$2-LEN(SOURCE!D194) &gt;= 0, REPT(" ",lookups!$F$2-LEN(SOURCE!D194)), "")&amp;
      SOURCE!E194&amp;", "&amp; IF(lookups!$G$2-LEN(SOURCE!E194) &gt;=0, REPT(" ",lookups!$G$2-LEN(SOURCE!E194)), "")&amp;
      SOURCE!F194&amp;", "&amp; IF(lookups!$H$2-LEN(SOURCE!F194) &gt;= 0, REPT(" ",lookups!$H$2-LEN(SOURCE!F194)+2), "")&amp;"("&amp;
      SUBSTITUTE(TEXT(SOURCE!G194,"??0"),"  ","")&amp;" &lt;&lt; TAM_MAX_BITS) |"&amp; IF(lookups!$I$2-3 &gt;= 0, REPT(" ",MAX(1,lookups!$I$2-5+4+1-1-LEN(  IF(ISTEXT(SOURCE!H194),SOURCE!H194,  SUBSTITUTE(SUBSTITUTE(TEXT(SOURCE!H194,"????0"),"  ","")," ",""))   ))), "")&amp;
       IF(ISTEXT(SOURCE!H194),SOURCE!H194, SUBSTITUTE(SUBSTITUTE(TEXT(SOURCE!H194,"????0"),"  ","")," ",""))   &amp;","&amp; IF(lookups!$J$2-3 &gt;= 0, REPT(" ",lookups!$J$2-3-5), "")&amp;
      SOURCE!I194&amp;
" | "&amp; IF(lookups!$K$2-LEN(SOURCE!I194) &gt;= 0, REPT(" ",lookups!$K$2-LEN(SOURCE!I194)), "")&amp;
      SOURCE!J194&amp;      IF(lookups!$L$2-LEN(SOURCE!J194) &gt;= 0, REPT(" ",lookups!$L$2-LEN(SOURCE!J194)), "")&amp;
" | "&amp; IF(lookups!$K$2-LEN(SOURCE!I194) &gt;= 0, REPT(" ",lookups!$K$2-LEN(SOURCE!I194)), "")&amp;
      SOURCE!K194&amp;      IF(lookups!$L$2-LEN(SOURCE!K194) &gt;= 0, REPT(" ",lookups!$M$2-LEN(SOURCE!K194)), "")&amp;
" | "&amp; SOURCE!L194&amp;      IF(lookups!$O$2-LEN(SOURCE!L194) &gt;= 0, REPT(" ",lookups!$O$2-LEN(SOURCE!L194)), "")&amp;
" | "&amp; SOURCE!M194&amp;      IF(lookups!$P$2-LEN(SOURCE!M194) &gt;= 0, REPT(" ",lookups!$P$2-LEN(SOURCE!M194)), "")&amp;
      "},"&amp;IF(SOURCE!O194&lt;&gt;"",""&amp;SOURCE!O194,"")
 )
)
)</f>
        <v>/*  185 */  { fnConstant,                   57,                          STD_gamma STD_SUB_E STD_SUB_M,                 "c.eul.masc",                                  (0 &lt;&lt; TAM_MAX_BITS) |     0, CAT_CNST | SLS_ENABLED   | US_ENABLED   | EIM_DISABLED | PTP_NONE         },</v>
      </c>
    </row>
    <row r="195" customFormat="false" ht="15.75" hidden="false" customHeight="false" outlineLevel="0" collapsed="false">
      <c r="A195" s="263" t="str">
        <f aca="false">IF(AND(OR(SOURCE!A195="",ISBLANK(SOURCE!A195)),SOURCE!B195&gt;0),IF(ISBLANK(SOURCE!C195),"",SOURCE!C195),
IF(SOURCE!B195&lt;0,VLOOKUP(SOURCE!B195,lookups!A$1:B$25,2,0),
  IF(ISBLANK(SOURCE!B195),
    "",
    "/* "&amp;TEXT(SOURCE!B195,"???0")&amp;" *"&amp;
      SOURCE!C195&amp;", "&amp; IF(lookups!$E$2-LEN(SOURCE!C195) &gt;= 0, REPT(" ",lookups!$E$2-LEN(SOURCE!C195)), "")&amp;
      SOURCE!D195&amp;", "&amp; IF(lookups!$F$2-LEN(SOURCE!D195) &gt;= 0, REPT(" ",lookups!$F$2-LEN(SOURCE!D195)), "")&amp;
      SOURCE!E195&amp;", "&amp; IF(lookups!$G$2-LEN(SOURCE!E195) &gt;=0, REPT(" ",lookups!$G$2-LEN(SOURCE!E195)), "")&amp;
      SOURCE!F195&amp;", "&amp; IF(lookups!$H$2-LEN(SOURCE!F195) &gt;= 0, REPT(" ",lookups!$H$2-LEN(SOURCE!F195)+2), "")&amp;"("&amp;
      SUBSTITUTE(TEXT(SOURCE!G195,"??0"),"  ","")&amp;" &lt;&lt; TAM_MAX_BITS) |"&amp; IF(lookups!$I$2-3 &gt;= 0, REPT(" ",MAX(1,lookups!$I$2-5+4+1-1-LEN(  IF(ISTEXT(SOURCE!H195),SOURCE!H195,  SUBSTITUTE(SUBSTITUTE(TEXT(SOURCE!H195,"????0"),"  ","")," ",""))   ))), "")&amp;
       IF(ISTEXT(SOURCE!H195),SOURCE!H195, SUBSTITUTE(SUBSTITUTE(TEXT(SOURCE!H195,"????0"),"  ","")," ",""))   &amp;","&amp; IF(lookups!$J$2-3 &gt;= 0, REPT(" ",lookups!$J$2-3-5), "")&amp;
      SOURCE!I195&amp;
" | "&amp; IF(lookups!$K$2-LEN(SOURCE!I195) &gt;= 0, REPT(" ",lookups!$K$2-LEN(SOURCE!I195)), "")&amp;
      SOURCE!J195&amp;      IF(lookups!$L$2-LEN(SOURCE!J195) &gt;= 0, REPT(" ",lookups!$L$2-LEN(SOURCE!J195)), "")&amp;
" | "&amp; IF(lookups!$K$2-LEN(SOURCE!I195) &gt;= 0, REPT(" ",lookups!$K$2-LEN(SOURCE!I195)), "")&amp;
      SOURCE!K195&amp;      IF(lookups!$L$2-LEN(SOURCE!K195) &gt;= 0, REPT(" ",lookups!$M$2-LEN(SOURCE!K195)), "")&amp;
" | "&amp; SOURCE!L195&amp;      IF(lookups!$O$2-LEN(SOURCE!L195) &gt;= 0, REPT(" ",lookups!$O$2-LEN(SOURCE!L195)), "")&amp;
" | "&amp; SOURCE!M195&amp;      IF(lookups!$P$2-LEN(SOURCE!M195) &gt;= 0, REPT(" ",lookups!$P$2-LEN(SOURCE!M195)), "")&amp;
      "},"&amp;IF(SOURCE!O195&lt;&gt;"",""&amp;SOURCE!O195,"")
 )
)
)</f>
        <v>/*  186 */  { fnConstant,                   58,                          STD_gamma STD_SUB_p,                           "r.gyro.prot",                                 (0 &lt;&lt; TAM_MAX_BITS) |     0, CAT_CNST | SLS_ENABLED   | US_ENABLED   | EIM_DISABLED | PTP_NONE         },</v>
      </c>
    </row>
    <row r="196" customFormat="false" ht="15.75" hidden="false" customHeight="false" outlineLevel="0" collapsed="false">
      <c r="A196" s="263" t="str">
        <f aca="false">IF(AND(OR(SOURCE!A196="",ISBLANK(SOURCE!A196)),SOURCE!B196&gt;0),IF(ISBLANK(SOURCE!C196),"",SOURCE!C196),
IF(SOURCE!B196&lt;0,VLOOKUP(SOURCE!B196,lookups!A$1:B$25,2,0),
  IF(ISBLANK(SOURCE!B196),
    "",
    "/* "&amp;TEXT(SOURCE!B196,"???0")&amp;" *"&amp;
      SOURCE!C196&amp;", "&amp; IF(lookups!$E$2-LEN(SOURCE!C196) &gt;= 0, REPT(" ",lookups!$E$2-LEN(SOURCE!C196)), "")&amp;
      SOURCE!D196&amp;", "&amp; IF(lookups!$F$2-LEN(SOURCE!D196) &gt;= 0, REPT(" ",lookups!$F$2-LEN(SOURCE!D196)), "")&amp;
      SOURCE!E196&amp;", "&amp; IF(lookups!$G$2-LEN(SOURCE!E196) &gt;=0, REPT(" ",lookups!$G$2-LEN(SOURCE!E196)), "")&amp;
      SOURCE!F196&amp;", "&amp; IF(lookups!$H$2-LEN(SOURCE!F196) &gt;= 0, REPT(" ",lookups!$H$2-LEN(SOURCE!F196)+2), "")&amp;"("&amp;
      SUBSTITUTE(TEXT(SOURCE!G196,"??0"),"  ","")&amp;" &lt;&lt; TAM_MAX_BITS) |"&amp; IF(lookups!$I$2-3 &gt;= 0, REPT(" ",MAX(1,lookups!$I$2-5+4+1-1-LEN(  IF(ISTEXT(SOURCE!H196),SOURCE!H196,  SUBSTITUTE(SUBSTITUTE(TEXT(SOURCE!H196,"????0"),"  ","")," ",""))   ))), "")&amp;
       IF(ISTEXT(SOURCE!H196),SOURCE!H196, SUBSTITUTE(SUBSTITUTE(TEXT(SOURCE!H196,"????0"),"  ","")," ",""))   &amp;","&amp; IF(lookups!$J$2-3 &gt;= 0, REPT(" ",lookups!$J$2-3-5), "")&amp;
      SOURCE!I196&amp;
" | "&amp; IF(lookups!$K$2-LEN(SOURCE!I196) &gt;= 0, REPT(" ",lookups!$K$2-LEN(SOURCE!I196)), "")&amp;
      SOURCE!J196&amp;      IF(lookups!$L$2-LEN(SOURCE!J196) &gt;= 0, REPT(" ",lookups!$L$2-LEN(SOURCE!J196)), "")&amp;
" | "&amp; IF(lookups!$K$2-LEN(SOURCE!I196) &gt;= 0, REPT(" ",lookups!$K$2-LEN(SOURCE!I196)), "")&amp;
      SOURCE!K196&amp;      IF(lookups!$L$2-LEN(SOURCE!K196) &gt;= 0, REPT(" ",lookups!$M$2-LEN(SOURCE!K196)), "")&amp;
" | "&amp; SOURCE!L196&amp;      IF(lookups!$O$2-LEN(SOURCE!L196) &gt;= 0, REPT(" ",lookups!$O$2-LEN(SOURCE!L196)), "")&amp;
" | "&amp; SOURCE!M196&amp;      IF(lookups!$P$2-LEN(SOURCE!M196) &gt;= 0, REPT(" ",lookups!$P$2-LEN(SOURCE!M196)), "")&amp;
      "},"&amp;IF(SOURCE!O196&lt;&gt;"",""&amp;SOURCE!O196,"")
 )
)
)</f>
        <v>/*  187 */  { fnConstant,                   59,                          STD_DELTA STD_nu STD_SUB_C STD_SUB_s,          "frq.hypf.cs",                                 (0 &lt;&lt; TAM_MAX_BITS) |     0, CAT_CNST | SLS_ENABLED   | US_ENABLED   | EIM_DISABLED | PTP_NONE         },</v>
      </c>
    </row>
    <row r="197" customFormat="false" ht="15.75" hidden="false" customHeight="false" outlineLevel="0" collapsed="false">
      <c r="A197" s="263" t="str">
        <f aca="false">IF(AND(OR(SOURCE!A197="",ISBLANK(SOURCE!A197)),SOURCE!B197&gt;0),IF(ISBLANK(SOURCE!C197),"",SOURCE!C197),
IF(SOURCE!B197&lt;0,VLOOKUP(SOURCE!B197,lookups!A$1:B$25,2,0),
  IF(ISBLANK(SOURCE!B197),
    "",
    "/* "&amp;TEXT(SOURCE!B197,"???0")&amp;" *"&amp;
      SOURCE!C197&amp;", "&amp; IF(lookups!$E$2-LEN(SOURCE!C197) &gt;= 0, REPT(" ",lookups!$E$2-LEN(SOURCE!C197)), "")&amp;
      SOURCE!D197&amp;", "&amp; IF(lookups!$F$2-LEN(SOURCE!D197) &gt;= 0, REPT(" ",lookups!$F$2-LEN(SOURCE!D197)), "")&amp;
      SOURCE!E197&amp;", "&amp; IF(lookups!$G$2-LEN(SOURCE!E197) &gt;=0, REPT(" ",lookups!$G$2-LEN(SOURCE!E197)), "")&amp;
      SOURCE!F197&amp;", "&amp; IF(lookups!$H$2-LEN(SOURCE!F197) &gt;= 0, REPT(" ",lookups!$H$2-LEN(SOURCE!F197)+2), "")&amp;"("&amp;
      SUBSTITUTE(TEXT(SOURCE!G197,"??0"),"  ","")&amp;" &lt;&lt; TAM_MAX_BITS) |"&amp; IF(lookups!$I$2-3 &gt;= 0, REPT(" ",MAX(1,lookups!$I$2-5+4+1-1-LEN(  IF(ISTEXT(SOURCE!H197),SOURCE!H197,  SUBSTITUTE(SUBSTITUTE(TEXT(SOURCE!H197,"????0"),"  ","")," ",""))   ))), "")&amp;
       IF(ISTEXT(SOURCE!H197),SOURCE!H197, SUBSTITUTE(SUBSTITUTE(TEXT(SOURCE!H197,"????0"),"  ","")," ",""))   &amp;","&amp; IF(lookups!$J$2-3 &gt;= 0, REPT(" ",lookups!$J$2-3-5), "")&amp;
      SOURCE!I197&amp;
" | "&amp; IF(lookups!$K$2-LEN(SOURCE!I197) &gt;= 0, REPT(" ",lookups!$K$2-LEN(SOURCE!I197)), "")&amp;
      SOURCE!J197&amp;      IF(lookups!$L$2-LEN(SOURCE!J197) &gt;= 0, REPT(" ",lookups!$L$2-LEN(SOURCE!J197)), "")&amp;
" | "&amp; IF(lookups!$K$2-LEN(SOURCE!I197) &gt;= 0, REPT(" ",lookups!$K$2-LEN(SOURCE!I197)), "")&amp;
      SOURCE!K197&amp;      IF(lookups!$L$2-LEN(SOURCE!K197) &gt;= 0, REPT(" ",lookups!$M$2-LEN(SOURCE!K197)), "")&amp;
" | "&amp; SOURCE!L197&amp;      IF(lookups!$O$2-LEN(SOURCE!L197) &gt;= 0, REPT(" ",lookups!$O$2-LEN(SOURCE!L197)), "")&amp;
" | "&amp; SOURCE!M197&amp;      IF(lookups!$P$2-LEN(SOURCE!M197) &gt;= 0, REPT(" ",lookups!$P$2-LEN(SOURCE!M197)), "")&amp;
      "},"&amp;IF(SOURCE!O197&lt;&gt;"",""&amp;SOURCE!O197,"")
 )
)
)</f>
        <v>/*  188 */  { fnConstant,                   60,                          STD_epsilon STD_SUB_0,                         "epermt.vac",                                  (0 &lt;&lt; TAM_MAX_BITS) |     0, CAT_CNST | SLS_ENABLED   | US_ENABLED   | EIM_DISABLED | PTP_NONE         },</v>
      </c>
    </row>
    <row r="198" customFormat="false" ht="15.75" hidden="false" customHeight="false" outlineLevel="0" collapsed="false">
      <c r="A198" s="263" t="str">
        <f aca="false">IF(AND(OR(SOURCE!A198="",ISBLANK(SOURCE!A198)),SOURCE!B198&gt;0),IF(ISBLANK(SOURCE!C198),"",SOURCE!C198),
IF(SOURCE!B198&lt;0,VLOOKUP(SOURCE!B198,lookups!A$1:B$25,2,0),
  IF(ISBLANK(SOURCE!B198),
    "",
    "/* "&amp;TEXT(SOURCE!B198,"???0")&amp;" *"&amp;
      SOURCE!C198&amp;", "&amp; IF(lookups!$E$2-LEN(SOURCE!C198) &gt;= 0, REPT(" ",lookups!$E$2-LEN(SOURCE!C198)), "")&amp;
      SOURCE!D198&amp;", "&amp; IF(lookups!$F$2-LEN(SOURCE!D198) &gt;= 0, REPT(" ",lookups!$F$2-LEN(SOURCE!D198)), "")&amp;
      SOURCE!E198&amp;", "&amp; IF(lookups!$G$2-LEN(SOURCE!E198) &gt;=0, REPT(" ",lookups!$G$2-LEN(SOURCE!E198)), "")&amp;
      SOURCE!F198&amp;", "&amp; IF(lookups!$H$2-LEN(SOURCE!F198) &gt;= 0, REPT(" ",lookups!$H$2-LEN(SOURCE!F198)+2), "")&amp;"("&amp;
      SUBSTITUTE(TEXT(SOURCE!G198,"??0"),"  ","")&amp;" &lt;&lt; TAM_MAX_BITS) |"&amp; IF(lookups!$I$2-3 &gt;= 0, REPT(" ",MAX(1,lookups!$I$2-5+4+1-1-LEN(  IF(ISTEXT(SOURCE!H198),SOURCE!H198,  SUBSTITUTE(SUBSTITUTE(TEXT(SOURCE!H198,"????0"),"  ","")," ",""))   ))), "")&amp;
       IF(ISTEXT(SOURCE!H198),SOURCE!H198, SUBSTITUTE(SUBSTITUTE(TEXT(SOURCE!H198,"????0"),"  ","")," ",""))   &amp;","&amp; IF(lookups!$J$2-3 &gt;= 0, REPT(" ",lookups!$J$2-3-5), "")&amp;
      SOURCE!I198&amp;
" | "&amp; IF(lookups!$K$2-LEN(SOURCE!I198) &gt;= 0, REPT(" ",lookups!$K$2-LEN(SOURCE!I198)), "")&amp;
      SOURCE!J198&amp;      IF(lookups!$L$2-LEN(SOURCE!J198) &gt;= 0, REPT(" ",lookups!$L$2-LEN(SOURCE!J198)), "")&amp;
" | "&amp; IF(lookups!$K$2-LEN(SOURCE!I198) &gt;= 0, REPT(" ",lookups!$K$2-LEN(SOURCE!I198)), "")&amp;
      SOURCE!K198&amp;      IF(lookups!$L$2-LEN(SOURCE!K198) &gt;= 0, REPT(" ",lookups!$M$2-LEN(SOURCE!K198)), "")&amp;
" | "&amp; SOURCE!L198&amp;      IF(lookups!$O$2-LEN(SOURCE!L198) &gt;= 0, REPT(" ",lookups!$O$2-LEN(SOURCE!L198)), "")&amp;
" | "&amp; SOURCE!M198&amp;      IF(lookups!$P$2-LEN(SOURCE!M198) &gt;= 0, REPT(" ",lookups!$P$2-LEN(SOURCE!M198)), "")&amp;
      "},"&amp;IF(SOURCE!O198&lt;&gt;"",""&amp;SOURCE!O198,"")
 )
)
)</f>
        <v>/*  189 */  { fnConstant,                   61,                          STD_lambda STD_SUB_C,                          "wavln.elec",                                  (0 &lt;&lt; TAM_MAX_BITS) |     0, CAT_CNST | SLS_ENABLED   | US_ENABLED   | EIM_DISABLED | PTP_NONE         },</v>
      </c>
    </row>
    <row r="199" customFormat="false" ht="15.75" hidden="false" customHeight="false" outlineLevel="0" collapsed="false">
      <c r="A199" s="263" t="str">
        <f aca="false">IF(AND(OR(SOURCE!A199="",ISBLANK(SOURCE!A199)),SOURCE!B199&gt;0),IF(ISBLANK(SOURCE!C199),"",SOURCE!C199),
IF(SOURCE!B199&lt;0,VLOOKUP(SOURCE!B199,lookups!A$1:B$25,2,0),
  IF(ISBLANK(SOURCE!B199),
    "",
    "/* "&amp;TEXT(SOURCE!B199,"???0")&amp;" *"&amp;
      SOURCE!C199&amp;", "&amp; IF(lookups!$E$2-LEN(SOURCE!C199) &gt;= 0, REPT(" ",lookups!$E$2-LEN(SOURCE!C199)), "")&amp;
      SOURCE!D199&amp;", "&amp; IF(lookups!$F$2-LEN(SOURCE!D199) &gt;= 0, REPT(" ",lookups!$F$2-LEN(SOURCE!D199)), "")&amp;
      SOURCE!E199&amp;", "&amp; IF(lookups!$G$2-LEN(SOURCE!E199) &gt;=0, REPT(" ",lookups!$G$2-LEN(SOURCE!E199)), "")&amp;
      SOURCE!F199&amp;", "&amp; IF(lookups!$H$2-LEN(SOURCE!F199) &gt;= 0, REPT(" ",lookups!$H$2-LEN(SOURCE!F199)+2), "")&amp;"("&amp;
      SUBSTITUTE(TEXT(SOURCE!G199,"??0"),"  ","")&amp;" &lt;&lt; TAM_MAX_BITS) |"&amp; IF(lookups!$I$2-3 &gt;= 0, REPT(" ",MAX(1,lookups!$I$2-5+4+1-1-LEN(  IF(ISTEXT(SOURCE!H199),SOURCE!H199,  SUBSTITUTE(SUBSTITUTE(TEXT(SOURCE!H199,"????0"),"  ","")," ",""))   ))), "")&amp;
       IF(ISTEXT(SOURCE!H199),SOURCE!H199, SUBSTITUTE(SUBSTITUTE(TEXT(SOURCE!H199,"????0"),"  ","")," ",""))   &amp;","&amp; IF(lookups!$J$2-3 &gt;= 0, REPT(" ",lookups!$J$2-3-5), "")&amp;
      SOURCE!I199&amp;
" | "&amp; IF(lookups!$K$2-LEN(SOURCE!I199) &gt;= 0, REPT(" ",lookups!$K$2-LEN(SOURCE!I199)), "")&amp;
      SOURCE!J199&amp;      IF(lookups!$L$2-LEN(SOURCE!J199) &gt;= 0, REPT(" ",lookups!$L$2-LEN(SOURCE!J199)), "")&amp;
" | "&amp; IF(lookups!$K$2-LEN(SOURCE!I199) &gt;= 0, REPT(" ",lookups!$K$2-LEN(SOURCE!I199)), "")&amp;
      SOURCE!K199&amp;      IF(lookups!$L$2-LEN(SOURCE!K199) &gt;= 0, REPT(" ",lookups!$M$2-LEN(SOURCE!K199)), "")&amp;
" | "&amp; SOURCE!L199&amp;      IF(lookups!$O$2-LEN(SOURCE!L199) &gt;= 0, REPT(" ",lookups!$O$2-LEN(SOURCE!L199)), "")&amp;
" | "&amp; SOURCE!M199&amp;      IF(lookups!$P$2-LEN(SOURCE!M199) &gt;= 0, REPT(" ",lookups!$P$2-LEN(SOURCE!M199)), "")&amp;
      "},"&amp;IF(SOURCE!O199&lt;&gt;"",""&amp;SOURCE!O199,"")
 )
)
)</f>
        <v>/*  190 */  { fnConstant,                   62,                          STD_lambda STD_SUB_C STD_SUB_n,                "wavln.neu",                                   (0 &lt;&lt; TAM_MAX_BITS) |     0, CAT_CNST | SLS_ENABLED   | US_ENABLED   | EIM_DISABLED | PTP_NONE         },</v>
      </c>
    </row>
    <row r="200" customFormat="false" ht="15.75" hidden="false" customHeight="false" outlineLevel="0" collapsed="false">
      <c r="A200" s="263" t="str">
        <f aca="false">IF(AND(OR(SOURCE!A200="",ISBLANK(SOURCE!A200)),SOURCE!B200&gt;0),IF(ISBLANK(SOURCE!C200),"",SOURCE!C200),
IF(SOURCE!B200&lt;0,VLOOKUP(SOURCE!B200,lookups!A$1:B$25,2,0),
  IF(ISBLANK(SOURCE!B200),
    "",
    "/* "&amp;TEXT(SOURCE!B200,"???0")&amp;" *"&amp;
      SOURCE!C200&amp;", "&amp; IF(lookups!$E$2-LEN(SOURCE!C200) &gt;= 0, REPT(" ",lookups!$E$2-LEN(SOURCE!C200)), "")&amp;
      SOURCE!D200&amp;", "&amp; IF(lookups!$F$2-LEN(SOURCE!D200) &gt;= 0, REPT(" ",lookups!$F$2-LEN(SOURCE!D200)), "")&amp;
      SOURCE!E200&amp;", "&amp; IF(lookups!$G$2-LEN(SOURCE!E200) &gt;=0, REPT(" ",lookups!$G$2-LEN(SOURCE!E200)), "")&amp;
      SOURCE!F200&amp;", "&amp; IF(lookups!$H$2-LEN(SOURCE!F200) &gt;= 0, REPT(" ",lookups!$H$2-LEN(SOURCE!F200)+2), "")&amp;"("&amp;
      SUBSTITUTE(TEXT(SOURCE!G200,"??0"),"  ","")&amp;" &lt;&lt; TAM_MAX_BITS) |"&amp; IF(lookups!$I$2-3 &gt;= 0, REPT(" ",MAX(1,lookups!$I$2-5+4+1-1-LEN(  IF(ISTEXT(SOURCE!H200),SOURCE!H200,  SUBSTITUTE(SUBSTITUTE(TEXT(SOURCE!H200,"????0"),"  ","")," ",""))   ))), "")&amp;
       IF(ISTEXT(SOURCE!H200),SOURCE!H200, SUBSTITUTE(SUBSTITUTE(TEXT(SOURCE!H200,"????0"),"  ","")," ",""))   &amp;","&amp; IF(lookups!$J$2-3 &gt;= 0, REPT(" ",lookups!$J$2-3-5), "")&amp;
      SOURCE!I200&amp;
" | "&amp; IF(lookups!$K$2-LEN(SOURCE!I200) &gt;= 0, REPT(" ",lookups!$K$2-LEN(SOURCE!I200)), "")&amp;
      SOURCE!J200&amp;      IF(lookups!$L$2-LEN(SOURCE!J200) &gt;= 0, REPT(" ",lookups!$L$2-LEN(SOURCE!J200)), "")&amp;
" | "&amp; IF(lookups!$K$2-LEN(SOURCE!I200) &gt;= 0, REPT(" ",lookups!$K$2-LEN(SOURCE!I200)), "")&amp;
      SOURCE!K200&amp;      IF(lookups!$L$2-LEN(SOURCE!K200) &gt;= 0, REPT(" ",lookups!$M$2-LEN(SOURCE!K200)), "")&amp;
" | "&amp; SOURCE!L200&amp;      IF(lookups!$O$2-LEN(SOURCE!L200) &gt;= 0, REPT(" ",lookups!$O$2-LEN(SOURCE!L200)), "")&amp;
" | "&amp; SOURCE!M200&amp;      IF(lookups!$P$2-LEN(SOURCE!M200) &gt;= 0, REPT(" ",lookups!$P$2-LEN(SOURCE!M200)), "")&amp;
      "},"&amp;IF(SOURCE!O200&lt;&gt;"",""&amp;SOURCE!O200,"")
 )
)
)</f>
        <v>/*  191 */  { fnConstant,                   63,                          STD_lambda STD_SUB_C STD_SUB_p,                "wavln.prot",                                  (0 &lt;&lt; TAM_MAX_BITS) |     0, CAT_CNST | SLS_ENABLED   | US_ENABLED   | EIM_DISABLED | PTP_NONE         },</v>
      </c>
    </row>
    <row r="201" customFormat="false" ht="15.75" hidden="false" customHeight="false" outlineLevel="0" collapsed="false">
      <c r="A201" s="263" t="str">
        <f aca="false">IF(AND(OR(SOURCE!A201="",ISBLANK(SOURCE!A201)),SOURCE!B201&gt;0),IF(ISBLANK(SOURCE!C201),"",SOURCE!C201),
IF(SOURCE!B201&lt;0,VLOOKUP(SOURCE!B201,lookups!A$1:B$25,2,0),
  IF(ISBLANK(SOURCE!B201),
    "",
    "/* "&amp;TEXT(SOURCE!B201,"???0")&amp;" *"&amp;
      SOURCE!C201&amp;", "&amp; IF(lookups!$E$2-LEN(SOURCE!C201) &gt;= 0, REPT(" ",lookups!$E$2-LEN(SOURCE!C201)), "")&amp;
      SOURCE!D201&amp;", "&amp; IF(lookups!$F$2-LEN(SOURCE!D201) &gt;= 0, REPT(" ",lookups!$F$2-LEN(SOURCE!D201)), "")&amp;
      SOURCE!E201&amp;", "&amp; IF(lookups!$G$2-LEN(SOURCE!E201) &gt;=0, REPT(" ",lookups!$G$2-LEN(SOURCE!E201)), "")&amp;
      SOURCE!F201&amp;", "&amp; IF(lookups!$H$2-LEN(SOURCE!F201) &gt;= 0, REPT(" ",lookups!$H$2-LEN(SOURCE!F201)+2), "")&amp;"("&amp;
      SUBSTITUTE(TEXT(SOURCE!G201,"??0"),"  ","")&amp;" &lt;&lt; TAM_MAX_BITS) |"&amp; IF(lookups!$I$2-3 &gt;= 0, REPT(" ",MAX(1,lookups!$I$2-5+4+1-1-LEN(  IF(ISTEXT(SOURCE!H201),SOURCE!H201,  SUBSTITUTE(SUBSTITUTE(TEXT(SOURCE!H201,"????0"),"  ","")," ",""))   ))), "")&amp;
       IF(ISTEXT(SOURCE!H201),SOURCE!H201, SUBSTITUTE(SUBSTITUTE(TEXT(SOURCE!H201,"????0"),"  ","")," ",""))   &amp;","&amp; IF(lookups!$J$2-3 &gt;= 0, REPT(" ",lookups!$J$2-3-5), "")&amp;
      SOURCE!I201&amp;
" | "&amp; IF(lookups!$K$2-LEN(SOURCE!I201) &gt;= 0, REPT(" ",lookups!$K$2-LEN(SOURCE!I201)), "")&amp;
      SOURCE!J201&amp;      IF(lookups!$L$2-LEN(SOURCE!J201) &gt;= 0, REPT(" ",lookups!$L$2-LEN(SOURCE!J201)), "")&amp;
" | "&amp; IF(lookups!$K$2-LEN(SOURCE!I201) &gt;= 0, REPT(" ",lookups!$K$2-LEN(SOURCE!I201)), "")&amp;
      SOURCE!K201&amp;      IF(lookups!$L$2-LEN(SOURCE!K201) &gt;= 0, REPT(" ",lookups!$M$2-LEN(SOURCE!K201)), "")&amp;
" | "&amp; SOURCE!L201&amp;      IF(lookups!$O$2-LEN(SOURCE!L201) &gt;= 0, REPT(" ",lookups!$O$2-LEN(SOURCE!L201)), "")&amp;
" | "&amp; SOURCE!M201&amp;      IF(lookups!$P$2-LEN(SOURCE!M201) &gt;= 0, REPT(" ",lookups!$P$2-LEN(SOURCE!M201)), "")&amp;
      "},"&amp;IF(SOURCE!O201&lt;&gt;"",""&amp;SOURCE!O201,"")
 )
)
)</f>
        <v>/*  192 */  { fnConstant,                   64,                          STD_mu STD_SUB_0,                              "mpermb.vac",                                  (0 &lt;&lt; TAM_MAX_BITS) |     0, CAT_CNST | SLS_ENABLED   | US_ENABLED   | EIM_DISABLED | PTP_NONE         },</v>
      </c>
    </row>
    <row r="202" customFormat="false" ht="15.75" hidden="false" customHeight="false" outlineLevel="0" collapsed="false">
      <c r="A202" s="263" t="str">
        <f aca="false">IF(AND(OR(SOURCE!A202="",ISBLANK(SOURCE!A202)),SOURCE!B202&gt;0),IF(ISBLANK(SOURCE!C202),"",SOURCE!C202),
IF(SOURCE!B202&lt;0,VLOOKUP(SOURCE!B202,lookups!A$1:B$25,2,0),
  IF(ISBLANK(SOURCE!B202),
    "",
    "/* "&amp;TEXT(SOURCE!B202,"???0")&amp;" *"&amp;
      SOURCE!C202&amp;", "&amp; IF(lookups!$E$2-LEN(SOURCE!C202) &gt;= 0, REPT(" ",lookups!$E$2-LEN(SOURCE!C202)), "")&amp;
      SOURCE!D202&amp;", "&amp; IF(lookups!$F$2-LEN(SOURCE!D202) &gt;= 0, REPT(" ",lookups!$F$2-LEN(SOURCE!D202)), "")&amp;
      SOURCE!E202&amp;", "&amp; IF(lookups!$G$2-LEN(SOURCE!E202) &gt;=0, REPT(" ",lookups!$G$2-LEN(SOURCE!E202)), "")&amp;
      SOURCE!F202&amp;", "&amp; IF(lookups!$H$2-LEN(SOURCE!F202) &gt;= 0, REPT(" ",lookups!$H$2-LEN(SOURCE!F202)+2), "")&amp;"("&amp;
      SUBSTITUTE(TEXT(SOURCE!G202,"??0"),"  ","")&amp;" &lt;&lt; TAM_MAX_BITS) |"&amp; IF(lookups!$I$2-3 &gt;= 0, REPT(" ",MAX(1,lookups!$I$2-5+4+1-1-LEN(  IF(ISTEXT(SOURCE!H202),SOURCE!H202,  SUBSTITUTE(SUBSTITUTE(TEXT(SOURCE!H202,"????0"),"  ","")," ",""))   ))), "")&amp;
       IF(ISTEXT(SOURCE!H202),SOURCE!H202, SUBSTITUTE(SUBSTITUTE(TEXT(SOURCE!H202,"????0"),"  ","")," ",""))   &amp;","&amp; IF(lookups!$J$2-3 &gt;= 0, REPT(" ",lookups!$J$2-3-5), "")&amp;
      SOURCE!I202&amp;
" | "&amp; IF(lookups!$K$2-LEN(SOURCE!I202) &gt;= 0, REPT(" ",lookups!$K$2-LEN(SOURCE!I202)), "")&amp;
      SOURCE!J202&amp;      IF(lookups!$L$2-LEN(SOURCE!J202) &gt;= 0, REPT(" ",lookups!$L$2-LEN(SOURCE!J202)), "")&amp;
" | "&amp; IF(lookups!$K$2-LEN(SOURCE!I202) &gt;= 0, REPT(" ",lookups!$K$2-LEN(SOURCE!I202)), "")&amp;
      SOURCE!K202&amp;      IF(lookups!$L$2-LEN(SOURCE!K202) &gt;= 0, REPT(" ",lookups!$M$2-LEN(SOURCE!K202)), "")&amp;
" | "&amp; SOURCE!L202&amp;      IF(lookups!$O$2-LEN(SOURCE!L202) &gt;= 0, REPT(" ",lookups!$O$2-LEN(SOURCE!L202)), "")&amp;
" | "&amp; SOURCE!M202&amp;      IF(lookups!$P$2-LEN(SOURCE!M202) &gt;= 0, REPT(" ",lookups!$P$2-LEN(SOURCE!M202)), "")&amp;
      "},"&amp;IF(SOURCE!O202&lt;&gt;"",""&amp;SOURCE!O202,"")
 )
)
)</f>
        <v>/*  193 */  { fnConstant,                   65,                          STD_mu STD_SUB_B,                              "magn.both",                                   (0 &lt;&lt; TAM_MAX_BITS) |     0, CAT_CNST | SLS_ENABLED   | US_ENABLED   | EIM_DISABLED | PTP_NONE         },</v>
      </c>
    </row>
    <row r="203" customFormat="false" ht="15.75" hidden="false" customHeight="false" outlineLevel="0" collapsed="false">
      <c r="A203" s="263" t="str">
        <f aca="false">IF(AND(OR(SOURCE!A203="",ISBLANK(SOURCE!A203)),SOURCE!B203&gt;0),IF(ISBLANK(SOURCE!C203),"",SOURCE!C203),
IF(SOURCE!B203&lt;0,VLOOKUP(SOURCE!B203,lookups!A$1:B$25,2,0),
  IF(ISBLANK(SOURCE!B203),
    "",
    "/* "&amp;TEXT(SOURCE!B203,"???0")&amp;" *"&amp;
      SOURCE!C203&amp;", "&amp; IF(lookups!$E$2-LEN(SOURCE!C203) &gt;= 0, REPT(" ",lookups!$E$2-LEN(SOURCE!C203)), "")&amp;
      SOURCE!D203&amp;", "&amp; IF(lookups!$F$2-LEN(SOURCE!D203) &gt;= 0, REPT(" ",lookups!$F$2-LEN(SOURCE!D203)), "")&amp;
      SOURCE!E203&amp;", "&amp; IF(lookups!$G$2-LEN(SOURCE!E203) &gt;=0, REPT(" ",lookups!$G$2-LEN(SOURCE!E203)), "")&amp;
      SOURCE!F203&amp;", "&amp; IF(lookups!$H$2-LEN(SOURCE!F203) &gt;= 0, REPT(" ",lookups!$H$2-LEN(SOURCE!F203)+2), "")&amp;"("&amp;
      SUBSTITUTE(TEXT(SOURCE!G203,"??0"),"  ","")&amp;" &lt;&lt; TAM_MAX_BITS) |"&amp; IF(lookups!$I$2-3 &gt;= 0, REPT(" ",MAX(1,lookups!$I$2-5+4+1-1-LEN(  IF(ISTEXT(SOURCE!H203),SOURCE!H203,  SUBSTITUTE(SUBSTITUTE(TEXT(SOURCE!H203,"????0"),"  ","")," ",""))   ))), "")&amp;
       IF(ISTEXT(SOURCE!H203),SOURCE!H203, SUBSTITUTE(SUBSTITUTE(TEXT(SOURCE!H203,"????0"),"  ","")," ",""))   &amp;","&amp; IF(lookups!$J$2-3 &gt;= 0, REPT(" ",lookups!$J$2-3-5), "")&amp;
      SOURCE!I203&amp;
" | "&amp; IF(lookups!$K$2-LEN(SOURCE!I203) &gt;= 0, REPT(" ",lookups!$K$2-LEN(SOURCE!I203)), "")&amp;
      SOURCE!J203&amp;      IF(lookups!$L$2-LEN(SOURCE!J203) &gt;= 0, REPT(" ",lookups!$L$2-LEN(SOURCE!J203)), "")&amp;
" | "&amp; IF(lookups!$K$2-LEN(SOURCE!I203) &gt;= 0, REPT(" ",lookups!$K$2-LEN(SOURCE!I203)), "")&amp;
      SOURCE!K203&amp;      IF(lookups!$L$2-LEN(SOURCE!K203) &gt;= 0, REPT(" ",lookups!$M$2-LEN(SOURCE!K203)), "")&amp;
" | "&amp; SOURCE!L203&amp;      IF(lookups!$O$2-LEN(SOURCE!L203) &gt;= 0, REPT(" ",lookups!$O$2-LEN(SOURCE!L203)), "")&amp;
" | "&amp; SOURCE!M203&amp;      IF(lookups!$P$2-LEN(SOURCE!M203) &gt;= 0, REPT(" ",lookups!$P$2-LEN(SOURCE!M203)), "")&amp;
      "},"&amp;IF(SOURCE!O203&lt;&gt;"",""&amp;SOURCE!O203,"")
 )
)
)</f>
        <v>/*  194 */  { fnConstant,                   66,                          STD_mu STD_SUB_e,                              "mgmom.elec",                                  (0 &lt;&lt; TAM_MAX_BITS) |     0, CAT_CNST | SLS_ENABLED   | US_ENABLED   | EIM_DISABLED | PTP_NONE         },</v>
      </c>
    </row>
    <row r="204" customFormat="false" ht="15.75" hidden="false" customHeight="false" outlineLevel="0" collapsed="false">
      <c r="A204" s="263" t="str">
        <f aca="false">IF(AND(OR(SOURCE!A204="",ISBLANK(SOURCE!A204)),SOURCE!B204&gt;0),IF(ISBLANK(SOURCE!C204),"",SOURCE!C204),
IF(SOURCE!B204&lt;0,VLOOKUP(SOURCE!B204,lookups!A$1:B$25,2,0),
  IF(ISBLANK(SOURCE!B204),
    "",
    "/* "&amp;TEXT(SOURCE!B204,"???0")&amp;" *"&amp;
      SOURCE!C204&amp;", "&amp; IF(lookups!$E$2-LEN(SOURCE!C204) &gt;= 0, REPT(" ",lookups!$E$2-LEN(SOURCE!C204)), "")&amp;
      SOURCE!D204&amp;", "&amp; IF(lookups!$F$2-LEN(SOURCE!D204) &gt;= 0, REPT(" ",lookups!$F$2-LEN(SOURCE!D204)), "")&amp;
      SOURCE!E204&amp;", "&amp; IF(lookups!$G$2-LEN(SOURCE!E204) &gt;=0, REPT(" ",lookups!$G$2-LEN(SOURCE!E204)), "")&amp;
      SOURCE!F204&amp;", "&amp; IF(lookups!$H$2-LEN(SOURCE!F204) &gt;= 0, REPT(" ",lookups!$H$2-LEN(SOURCE!F204)+2), "")&amp;"("&amp;
      SUBSTITUTE(TEXT(SOURCE!G204,"??0"),"  ","")&amp;" &lt;&lt; TAM_MAX_BITS) |"&amp; IF(lookups!$I$2-3 &gt;= 0, REPT(" ",MAX(1,lookups!$I$2-5+4+1-1-LEN(  IF(ISTEXT(SOURCE!H204),SOURCE!H204,  SUBSTITUTE(SUBSTITUTE(TEXT(SOURCE!H204,"????0"),"  ","")," ",""))   ))), "")&amp;
       IF(ISTEXT(SOURCE!H204),SOURCE!H204, SUBSTITUTE(SUBSTITUTE(TEXT(SOURCE!H204,"????0"),"  ","")," ",""))   &amp;","&amp; IF(lookups!$J$2-3 &gt;= 0, REPT(" ",lookups!$J$2-3-5), "")&amp;
      SOURCE!I204&amp;
" | "&amp; IF(lookups!$K$2-LEN(SOURCE!I204) &gt;= 0, REPT(" ",lookups!$K$2-LEN(SOURCE!I204)), "")&amp;
      SOURCE!J204&amp;      IF(lookups!$L$2-LEN(SOURCE!J204) &gt;= 0, REPT(" ",lookups!$L$2-LEN(SOURCE!J204)), "")&amp;
" | "&amp; IF(lookups!$K$2-LEN(SOURCE!I204) &gt;= 0, REPT(" ",lookups!$K$2-LEN(SOURCE!I204)), "")&amp;
      SOURCE!K204&amp;      IF(lookups!$L$2-LEN(SOURCE!K204) &gt;= 0, REPT(" ",lookups!$M$2-LEN(SOURCE!K204)), "")&amp;
" | "&amp; SOURCE!L204&amp;      IF(lookups!$O$2-LEN(SOURCE!L204) &gt;= 0, REPT(" ",lookups!$O$2-LEN(SOURCE!L204)), "")&amp;
" | "&amp; SOURCE!M204&amp;      IF(lookups!$P$2-LEN(SOURCE!M204) &gt;= 0, REPT(" ",lookups!$P$2-LEN(SOURCE!M204)), "")&amp;
      "},"&amp;IF(SOURCE!O204&lt;&gt;"",""&amp;SOURCE!O204,"")
 )
)
)</f>
        <v>/*  195 */  { fnConstant,                   67,                          STD_mu STD_SUB_e "/" STD_mu STD_SUB_B,         "r.elec.bohr",                                 (0 &lt;&lt; TAM_MAX_BITS) |     0, CAT_CNST | SLS_ENABLED   | US_ENABLED   | EIM_DISABLED | PTP_NONE         },</v>
      </c>
    </row>
    <row r="205" customFormat="false" ht="15.75" hidden="false" customHeight="false" outlineLevel="0" collapsed="false">
      <c r="A205" s="263" t="str">
        <f aca="false">IF(AND(OR(SOURCE!A205="",ISBLANK(SOURCE!A205)),SOURCE!B205&gt;0),IF(ISBLANK(SOURCE!C205),"",SOURCE!C205),
IF(SOURCE!B205&lt;0,VLOOKUP(SOURCE!B205,lookups!A$1:B$25,2,0),
  IF(ISBLANK(SOURCE!B205),
    "",
    "/* "&amp;TEXT(SOURCE!B205,"???0")&amp;" *"&amp;
      SOURCE!C205&amp;", "&amp; IF(lookups!$E$2-LEN(SOURCE!C205) &gt;= 0, REPT(" ",lookups!$E$2-LEN(SOURCE!C205)), "")&amp;
      SOURCE!D205&amp;", "&amp; IF(lookups!$F$2-LEN(SOURCE!D205) &gt;= 0, REPT(" ",lookups!$F$2-LEN(SOURCE!D205)), "")&amp;
      SOURCE!E205&amp;", "&amp; IF(lookups!$G$2-LEN(SOURCE!E205) &gt;=0, REPT(" ",lookups!$G$2-LEN(SOURCE!E205)), "")&amp;
      SOURCE!F205&amp;", "&amp; IF(lookups!$H$2-LEN(SOURCE!F205) &gt;= 0, REPT(" ",lookups!$H$2-LEN(SOURCE!F205)+2), "")&amp;"("&amp;
      SUBSTITUTE(TEXT(SOURCE!G205,"??0"),"  ","")&amp;" &lt;&lt; TAM_MAX_BITS) |"&amp; IF(lookups!$I$2-3 &gt;= 0, REPT(" ",MAX(1,lookups!$I$2-5+4+1-1-LEN(  IF(ISTEXT(SOURCE!H205),SOURCE!H205,  SUBSTITUTE(SUBSTITUTE(TEXT(SOURCE!H205,"????0"),"  ","")," ",""))   ))), "")&amp;
       IF(ISTEXT(SOURCE!H205),SOURCE!H205, SUBSTITUTE(SUBSTITUTE(TEXT(SOURCE!H205,"????0"),"  ","")," ",""))   &amp;","&amp; IF(lookups!$J$2-3 &gt;= 0, REPT(" ",lookups!$J$2-3-5), "")&amp;
      SOURCE!I205&amp;
" | "&amp; IF(lookups!$K$2-LEN(SOURCE!I205) &gt;= 0, REPT(" ",lookups!$K$2-LEN(SOURCE!I205)), "")&amp;
      SOURCE!J205&amp;      IF(lookups!$L$2-LEN(SOURCE!J205) &gt;= 0, REPT(" ",lookups!$L$2-LEN(SOURCE!J205)), "")&amp;
" | "&amp; IF(lookups!$K$2-LEN(SOURCE!I205) &gt;= 0, REPT(" ",lookups!$K$2-LEN(SOURCE!I205)), "")&amp;
      SOURCE!K205&amp;      IF(lookups!$L$2-LEN(SOURCE!K205) &gt;= 0, REPT(" ",lookups!$M$2-LEN(SOURCE!K205)), "")&amp;
" | "&amp; SOURCE!L205&amp;      IF(lookups!$O$2-LEN(SOURCE!L205) &gt;= 0, REPT(" ",lookups!$O$2-LEN(SOURCE!L205)), "")&amp;
" | "&amp; SOURCE!M205&amp;      IF(lookups!$P$2-LEN(SOURCE!M205) &gt;= 0, REPT(" ",lookups!$P$2-LEN(SOURCE!M205)), "")&amp;
      "},"&amp;IF(SOURCE!O205&lt;&gt;"",""&amp;SOURCE!O205,"")
 )
)
)</f>
        <v>/*  196 */  { fnConstant,                   68,                          STD_mu STD_SUB_n,                              "magmom.neu",                                  (0 &lt;&lt; TAM_MAX_BITS) |     0, CAT_CNST | SLS_ENABLED   | US_ENABLED   | EIM_DISABLED | PTP_NONE         },</v>
      </c>
    </row>
    <row r="206" customFormat="false" ht="15.75" hidden="false" customHeight="false" outlineLevel="0" collapsed="false">
      <c r="A206" s="263" t="str">
        <f aca="false">IF(AND(OR(SOURCE!A206="",ISBLANK(SOURCE!A206)),SOURCE!B206&gt;0),IF(ISBLANK(SOURCE!C206),"",SOURCE!C206),
IF(SOURCE!B206&lt;0,VLOOKUP(SOURCE!B206,lookups!A$1:B$25,2,0),
  IF(ISBLANK(SOURCE!B206),
    "",
    "/* "&amp;TEXT(SOURCE!B206,"???0")&amp;" *"&amp;
      SOURCE!C206&amp;", "&amp; IF(lookups!$E$2-LEN(SOURCE!C206) &gt;= 0, REPT(" ",lookups!$E$2-LEN(SOURCE!C206)), "")&amp;
      SOURCE!D206&amp;", "&amp; IF(lookups!$F$2-LEN(SOURCE!D206) &gt;= 0, REPT(" ",lookups!$F$2-LEN(SOURCE!D206)), "")&amp;
      SOURCE!E206&amp;", "&amp; IF(lookups!$G$2-LEN(SOURCE!E206) &gt;=0, REPT(" ",lookups!$G$2-LEN(SOURCE!E206)), "")&amp;
      SOURCE!F206&amp;", "&amp; IF(lookups!$H$2-LEN(SOURCE!F206) &gt;= 0, REPT(" ",lookups!$H$2-LEN(SOURCE!F206)+2), "")&amp;"("&amp;
      SUBSTITUTE(TEXT(SOURCE!G206,"??0"),"  ","")&amp;" &lt;&lt; TAM_MAX_BITS) |"&amp; IF(lookups!$I$2-3 &gt;= 0, REPT(" ",MAX(1,lookups!$I$2-5+4+1-1-LEN(  IF(ISTEXT(SOURCE!H206),SOURCE!H206,  SUBSTITUTE(SUBSTITUTE(TEXT(SOURCE!H206,"????0"),"  ","")," ",""))   ))), "")&amp;
       IF(ISTEXT(SOURCE!H206),SOURCE!H206, SUBSTITUTE(SUBSTITUTE(TEXT(SOURCE!H206,"????0"),"  ","")," ",""))   &amp;","&amp; IF(lookups!$J$2-3 &gt;= 0, REPT(" ",lookups!$J$2-3-5), "")&amp;
      SOURCE!I206&amp;
" | "&amp; IF(lookups!$K$2-LEN(SOURCE!I206) &gt;= 0, REPT(" ",lookups!$K$2-LEN(SOURCE!I206)), "")&amp;
      SOURCE!J206&amp;      IF(lookups!$L$2-LEN(SOURCE!J206) &gt;= 0, REPT(" ",lookups!$L$2-LEN(SOURCE!J206)), "")&amp;
" | "&amp; IF(lookups!$K$2-LEN(SOURCE!I206) &gt;= 0, REPT(" ",lookups!$K$2-LEN(SOURCE!I206)), "")&amp;
      SOURCE!K206&amp;      IF(lookups!$L$2-LEN(SOURCE!K206) &gt;= 0, REPT(" ",lookups!$M$2-LEN(SOURCE!K206)), "")&amp;
" | "&amp; SOURCE!L206&amp;      IF(lookups!$O$2-LEN(SOURCE!L206) &gt;= 0, REPT(" ",lookups!$O$2-LEN(SOURCE!L206)), "")&amp;
" | "&amp; SOURCE!M206&amp;      IF(lookups!$P$2-LEN(SOURCE!M206) &gt;= 0, REPT(" ",lookups!$P$2-LEN(SOURCE!M206)), "")&amp;
      "},"&amp;IF(SOURCE!O206&lt;&gt;"",""&amp;SOURCE!O206,"")
 )
)
)</f>
        <v>/*  197 */  { fnConstant,                   69,                          STD_mu STD_SUB_p,                              "mgmom.prot",                                  (0 &lt;&lt; TAM_MAX_BITS) |     0, CAT_CNST | SLS_ENABLED   | US_ENABLED   | EIM_DISABLED | PTP_NONE         },</v>
      </c>
    </row>
    <row r="207" customFormat="false" ht="15.75" hidden="false" customHeight="false" outlineLevel="0" collapsed="false">
      <c r="A207" s="263" t="str">
        <f aca="false">IF(AND(OR(SOURCE!A207="",ISBLANK(SOURCE!A207)),SOURCE!B207&gt;0),IF(ISBLANK(SOURCE!C207),"",SOURCE!C207),
IF(SOURCE!B207&lt;0,VLOOKUP(SOURCE!B207,lookups!A$1:B$25,2,0),
  IF(ISBLANK(SOURCE!B207),
    "",
    "/* "&amp;TEXT(SOURCE!B207,"???0")&amp;" *"&amp;
      SOURCE!C207&amp;", "&amp; IF(lookups!$E$2-LEN(SOURCE!C207) &gt;= 0, REPT(" ",lookups!$E$2-LEN(SOURCE!C207)), "")&amp;
      SOURCE!D207&amp;", "&amp; IF(lookups!$F$2-LEN(SOURCE!D207) &gt;= 0, REPT(" ",lookups!$F$2-LEN(SOURCE!D207)), "")&amp;
      SOURCE!E207&amp;", "&amp; IF(lookups!$G$2-LEN(SOURCE!E207) &gt;=0, REPT(" ",lookups!$G$2-LEN(SOURCE!E207)), "")&amp;
      SOURCE!F207&amp;", "&amp; IF(lookups!$H$2-LEN(SOURCE!F207) &gt;= 0, REPT(" ",lookups!$H$2-LEN(SOURCE!F207)+2), "")&amp;"("&amp;
      SUBSTITUTE(TEXT(SOURCE!G207,"??0"),"  ","")&amp;" &lt;&lt; TAM_MAX_BITS) |"&amp; IF(lookups!$I$2-3 &gt;= 0, REPT(" ",MAX(1,lookups!$I$2-5+4+1-1-LEN(  IF(ISTEXT(SOURCE!H207),SOURCE!H207,  SUBSTITUTE(SUBSTITUTE(TEXT(SOURCE!H207,"????0"),"  ","")," ",""))   ))), "")&amp;
       IF(ISTEXT(SOURCE!H207),SOURCE!H207, SUBSTITUTE(SUBSTITUTE(TEXT(SOURCE!H207,"????0"),"  ","")," ",""))   &amp;","&amp; IF(lookups!$J$2-3 &gt;= 0, REPT(" ",lookups!$J$2-3-5), "")&amp;
      SOURCE!I207&amp;
" | "&amp; IF(lookups!$K$2-LEN(SOURCE!I207) &gt;= 0, REPT(" ",lookups!$K$2-LEN(SOURCE!I207)), "")&amp;
      SOURCE!J207&amp;      IF(lookups!$L$2-LEN(SOURCE!J207) &gt;= 0, REPT(" ",lookups!$L$2-LEN(SOURCE!J207)), "")&amp;
" | "&amp; IF(lookups!$K$2-LEN(SOURCE!I207) &gt;= 0, REPT(" ",lookups!$K$2-LEN(SOURCE!I207)), "")&amp;
      SOURCE!K207&amp;      IF(lookups!$L$2-LEN(SOURCE!K207) &gt;= 0, REPT(" ",lookups!$M$2-LEN(SOURCE!K207)), "")&amp;
" | "&amp; SOURCE!L207&amp;      IF(lookups!$O$2-LEN(SOURCE!L207) &gt;= 0, REPT(" ",lookups!$O$2-LEN(SOURCE!L207)), "")&amp;
" | "&amp; SOURCE!M207&amp;      IF(lookups!$P$2-LEN(SOURCE!M207) &gt;= 0, REPT(" ",lookups!$P$2-LEN(SOURCE!M207)), "")&amp;
      "},"&amp;IF(SOURCE!O207&lt;&gt;"",""&amp;SOURCE!O207,"")
 )
)
)</f>
        <v>/*  198 */  { fnConstant,                   70,                          STD_mu STD_SUB_u,                              "magn.nucl",                                   (0 &lt;&lt; TAM_MAX_BITS) |     0, CAT_CNST | SLS_ENABLED   | US_ENABLED   | EIM_DISABLED | PTP_NONE         },</v>
      </c>
    </row>
    <row r="208" customFormat="false" ht="15.75" hidden="false" customHeight="false" outlineLevel="0" collapsed="false">
      <c r="A208" s="263" t="str">
        <f aca="false">IF(AND(OR(SOURCE!A208="",ISBLANK(SOURCE!A208)),SOURCE!B208&gt;0),IF(ISBLANK(SOURCE!C208),"",SOURCE!C208),
IF(SOURCE!B208&lt;0,VLOOKUP(SOURCE!B208,lookups!A$1:B$25,2,0),
  IF(ISBLANK(SOURCE!B208),
    "",
    "/* "&amp;TEXT(SOURCE!B208,"???0")&amp;" *"&amp;
      SOURCE!C208&amp;", "&amp; IF(lookups!$E$2-LEN(SOURCE!C208) &gt;= 0, REPT(" ",lookups!$E$2-LEN(SOURCE!C208)), "")&amp;
      SOURCE!D208&amp;", "&amp; IF(lookups!$F$2-LEN(SOURCE!D208) &gt;= 0, REPT(" ",lookups!$F$2-LEN(SOURCE!D208)), "")&amp;
      SOURCE!E208&amp;", "&amp; IF(lookups!$G$2-LEN(SOURCE!E208) &gt;=0, REPT(" ",lookups!$G$2-LEN(SOURCE!E208)), "")&amp;
      SOURCE!F208&amp;", "&amp; IF(lookups!$H$2-LEN(SOURCE!F208) &gt;= 0, REPT(" ",lookups!$H$2-LEN(SOURCE!F208)+2), "")&amp;"("&amp;
      SUBSTITUTE(TEXT(SOURCE!G208,"??0"),"  ","")&amp;" &lt;&lt; TAM_MAX_BITS) |"&amp; IF(lookups!$I$2-3 &gt;= 0, REPT(" ",MAX(1,lookups!$I$2-5+4+1-1-LEN(  IF(ISTEXT(SOURCE!H208),SOURCE!H208,  SUBSTITUTE(SUBSTITUTE(TEXT(SOURCE!H208,"????0"),"  ","")," ",""))   ))), "")&amp;
       IF(ISTEXT(SOURCE!H208),SOURCE!H208, SUBSTITUTE(SUBSTITUTE(TEXT(SOURCE!H208,"????0"),"  ","")," ",""))   &amp;","&amp; IF(lookups!$J$2-3 &gt;= 0, REPT(" ",lookups!$J$2-3-5), "")&amp;
      SOURCE!I208&amp;
" | "&amp; IF(lookups!$K$2-LEN(SOURCE!I208) &gt;= 0, REPT(" ",lookups!$K$2-LEN(SOURCE!I208)), "")&amp;
      SOURCE!J208&amp;      IF(lookups!$L$2-LEN(SOURCE!J208) &gt;= 0, REPT(" ",lookups!$L$2-LEN(SOURCE!J208)), "")&amp;
" | "&amp; IF(lookups!$K$2-LEN(SOURCE!I208) &gt;= 0, REPT(" ",lookups!$K$2-LEN(SOURCE!I208)), "")&amp;
      SOURCE!K208&amp;      IF(lookups!$L$2-LEN(SOURCE!K208) &gt;= 0, REPT(" ",lookups!$M$2-LEN(SOURCE!K208)), "")&amp;
" | "&amp; SOURCE!L208&amp;      IF(lookups!$O$2-LEN(SOURCE!L208) &gt;= 0, REPT(" ",lookups!$O$2-LEN(SOURCE!L208)), "")&amp;
" | "&amp; SOURCE!M208&amp;      IF(lookups!$P$2-LEN(SOURCE!M208) &gt;= 0, REPT(" ",lookups!$P$2-LEN(SOURCE!M208)), "")&amp;
      "},"&amp;IF(SOURCE!O208&lt;&gt;"",""&amp;SOURCE!O208,"")
 )
)
)</f>
        <v>/*  199 */  { fnConstant,                   71,                          STD_mu STD_SUB_mu,                             "mgmom.muon",                                  (0 &lt;&lt; TAM_MAX_BITS) |     0, CAT_CNST | SLS_ENABLED   | US_ENABLED   | EIM_DISABLED | PTP_NONE         },</v>
      </c>
    </row>
    <row r="209" customFormat="false" ht="15.75" hidden="false" customHeight="false" outlineLevel="0" collapsed="false">
      <c r="A209" s="263" t="str">
        <f aca="false">IF(AND(OR(SOURCE!A209="",ISBLANK(SOURCE!A209)),SOURCE!B209&gt;0),IF(ISBLANK(SOURCE!C209),"",SOURCE!C209),
IF(SOURCE!B209&lt;0,VLOOKUP(SOURCE!B209,lookups!A$1:B$25,2,0),
  IF(ISBLANK(SOURCE!B209),
    "",
    "/* "&amp;TEXT(SOURCE!B209,"???0")&amp;" *"&amp;
      SOURCE!C209&amp;", "&amp; IF(lookups!$E$2-LEN(SOURCE!C209) &gt;= 0, REPT(" ",lookups!$E$2-LEN(SOURCE!C209)), "")&amp;
      SOURCE!D209&amp;", "&amp; IF(lookups!$F$2-LEN(SOURCE!D209) &gt;= 0, REPT(" ",lookups!$F$2-LEN(SOURCE!D209)), "")&amp;
      SOURCE!E209&amp;", "&amp; IF(lookups!$G$2-LEN(SOURCE!E209) &gt;=0, REPT(" ",lookups!$G$2-LEN(SOURCE!E209)), "")&amp;
      SOURCE!F209&amp;", "&amp; IF(lookups!$H$2-LEN(SOURCE!F209) &gt;= 0, REPT(" ",lookups!$H$2-LEN(SOURCE!F209)+2), "")&amp;"("&amp;
      SUBSTITUTE(TEXT(SOURCE!G209,"??0"),"  ","")&amp;" &lt;&lt; TAM_MAX_BITS) |"&amp; IF(lookups!$I$2-3 &gt;= 0, REPT(" ",MAX(1,lookups!$I$2-5+4+1-1-LEN(  IF(ISTEXT(SOURCE!H209),SOURCE!H209,  SUBSTITUTE(SUBSTITUTE(TEXT(SOURCE!H209,"????0"),"  ","")," ",""))   ))), "")&amp;
       IF(ISTEXT(SOURCE!H209),SOURCE!H209, SUBSTITUTE(SUBSTITUTE(TEXT(SOURCE!H209,"????0"),"  ","")," ",""))   &amp;","&amp; IF(lookups!$J$2-3 &gt;= 0, REPT(" ",lookups!$J$2-3-5), "")&amp;
      SOURCE!I209&amp;
" | "&amp; IF(lookups!$K$2-LEN(SOURCE!I209) &gt;= 0, REPT(" ",lookups!$K$2-LEN(SOURCE!I209)), "")&amp;
      SOURCE!J209&amp;      IF(lookups!$L$2-LEN(SOURCE!J209) &gt;= 0, REPT(" ",lookups!$L$2-LEN(SOURCE!J209)), "")&amp;
" | "&amp; IF(lookups!$K$2-LEN(SOURCE!I209) &gt;= 0, REPT(" ",lookups!$K$2-LEN(SOURCE!I209)), "")&amp;
      SOURCE!K209&amp;      IF(lookups!$L$2-LEN(SOURCE!K209) &gt;= 0, REPT(" ",lookups!$M$2-LEN(SOURCE!K209)), "")&amp;
" | "&amp; SOURCE!L209&amp;      IF(lookups!$O$2-LEN(SOURCE!L209) &gt;= 0, REPT(" ",lookups!$O$2-LEN(SOURCE!L209)), "")&amp;
" | "&amp; SOURCE!M209&amp;      IF(lookups!$P$2-LEN(SOURCE!M209) &gt;= 0, REPT(" ",lookups!$P$2-LEN(SOURCE!M209)), "")&amp;
      "},"&amp;IF(SOURCE!O209&lt;&gt;"",""&amp;SOURCE!O209,"")
 )
)
)</f>
        <v>/*  200 */  { fnConstant,                   72,                          STD_sigma STD_SUB_B,                           "c.stephbol",                                  (0 &lt;&lt; TAM_MAX_BITS) |     0, CAT_CNST | SLS_ENABLED   | US_ENABLED   | EIM_DISABLED | PTP_NONE         },</v>
      </c>
    </row>
    <row r="210" customFormat="false" ht="15.75" hidden="false" customHeight="false" outlineLevel="0" collapsed="false">
      <c r="A210" s="263" t="str">
        <f aca="false">IF(AND(OR(SOURCE!A210="",ISBLANK(SOURCE!A210)),SOURCE!B210&gt;0),IF(ISBLANK(SOURCE!C210),"",SOURCE!C210),
IF(SOURCE!B210&lt;0,VLOOKUP(SOURCE!B210,lookups!A$1:B$25,2,0),
  IF(ISBLANK(SOURCE!B210),
    "",
    "/* "&amp;TEXT(SOURCE!B210,"???0")&amp;" *"&amp;
      SOURCE!C210&amp;", "&amp; IF(lookups!$E$2-LEN(SOURCE!C210) &gt;= 0, REPT(" ",lookups!$E$2-LEN(SOURCE!C210)), "")&amp;
      SOURCE!D210&amp;", "&amp; IF(lookups!$F$2-LEN(SOURCE!D210) &gt;= 0, REPT(" ",lookups!$F$2-LEN(SOURCE!D210)), "")&amp;
      SOURCE!E210&amp;", "&amp; IF(lookups!$G$2-LEN(SOURCE!E210) &gt;=0, REPT(" ",lookups!$G$2-LEN(SOURCE!E210)), "")&amp;
      SOURCE!F210&amp;", "&amp; IF(lookups!$H$2-LEN(SOURCE!F210) &gt;= 0, REPT(" ",lookups!$H$2-LEN(SOURCE!F210)+2), "")&amp;"("&amp;
      SUBSTITUTE(TEXT(SOURCE!G210,"??0"),"  ","")&amp;" &lt;&lt; TAM_MAX_BITS) |"&amp; IF(lookups!$I$2-3 &gt;= 0, REPT(" ",MAX(1,lookups!$I$2-5+4+1-1-LEN(  IF(ISTEXT(SOURCE!H210),SOURCE!H210,  SUBSTITUTE(SUBSTITUTE(TEXT(SOURCE!H210,"????0"),"  ","")," ",""))   ))), "")&amp;
       IF(ISTEXT(SOURCE!H210),SOURCE!H210, SUBSTITUTE(SUBSTITUTE(TEXT(SOURCE!H210,"????0"),"  ","")," ",""))   &amp;","&amp; IF(lookups!$J$2-3 &gt;= 0, REPT(" ",lookups!$J$2-3-5), "")&amp;
      SOURCE!I210&amp;
" | "&amp; IF(lookups!$K$2-LEN(SOURCE!I210) &gt;= 0, REPT(" ",lookups!$K$2-LEN(SOURCE!I210)), "")&amp;
      SOURCE!J210&amp;      IF(lookups!$L$2-LEN(SOURCE!J210) &gt;= 0, REPT(" ",lookups!$L$2-LEN(SOURCE!J210)), "")&amp;
" | "&amp; IF(lookups!$K$2-LEN(SOURCE!I210) &gt;= 0, REPT(" ",lookups!$K$2-LEN(SOURCE!I210)), "")&amp;
      SOURCE!K210&amp;      IF(lookups!$L$2-LEN(SOURCE!K210) &gt;= 0, REPT(" ",lookups!$M$2-LEN(SOURCE!K210)), "")&amp;
" | "&amp; SOURCE!L210&amp;      IF(lookups!$O$2-LEN(SOURCE!L210) &gt;= 0, REPT(" ",lookups!$O$2-LEN(SOURCE!L210)), "")&amp;
" | "&amp; SOURCE!M210&amp;      IF(lookups!$P$2-LEN(SOURCE!M210) &gt;= 0, REPT(" ",lookups!$P$2-LEN(SOURCE!M210)), "")&amp;
      "},"&amp;IF(SOURCE!O210&lt;&gt;"",""&amp;SOURCE!O210,"")
 )
)
)</f>
        <v>/*  201 */  { fnConstant,                   73,                          STD_phi,                                       "r.golden",                                    (0 &lt;&lt; TAM_MAX_BITS) |     0, CAT_CNST | SLS_ENABLED   | US_ENABLED   | EIM_DISABLED | PTP_NONE         },</v>
      </c>
    </row>
    <row r="211" customFormat="false" ht="15.75" hidden="false" customHeight="false" outlineLevel="0" collapsed="false">
      <c r="A211" s="263" t="str">
        <f aca="false">IF(AND(OR(SOURCE!A211="",ISBLANK(SOURCE!A211)),SOURCE!B211&gt;0),IF(ISBLANK(SOURCE!C211),"",SOURCE!C211),
IF(SOURCE!B211&lt;0,VLOOKUP(SOURCE!B211,lookups!A$1:B$25,2,0),
  IF(ISBLANK(SOURCE!B211),
    "",
    "/* "&amp;TEXT(SOURCE!B211,"???0")&amp;" *"&amp;
      SOURCE!C211&amp;", "&amp; IF(lookups!$E$2-LEN(SOURCE!C211) &gt;= 0, REPT(" ",lookups!$E$2-LEN(SOURCE!C211)), "")&amp;
      SOURCE!D211&amp;", "&amp; IF(lookups!$F$2-LEN(SOURCE!D211) &gt;= 0, REPT(" ",lookups!$F$2-LEN(SOURCE!D211)), "")&amp;
      SOURCE!E211&amp;", "&amp; IF(lookups!$G$2-LEN(SOURCE!E211) &gt;=0, REPT(" ",lookups!$G$2-LEN(SOURCE!E211)), "")&amp;
      SOURCE!F211&amp;", "&amp; IF(lookups!$H$2-LEN(SOURCE!F211) &gt;= 0, REPT(" ",lookups!$H$2-LEN(SOURCE!F211)+2), "")&amp;"("&amp;
      SUBSTITUTE(TEXT(SOURCE!G211,"??0"),"  ","")&amp;" &lt;&lt; TAM_MAX_BITS) |"&amp; IF(lookups!$I$2-3 &gt;= 0, REPT(" ",MAX(1,lookups!$I$2-5+4+1-1-LEN(  IF(ISTEXT(SOURCE!H211),SOURCE!H211,  SUBSTITUTE(SUBSTITUTE(TEXT(SOURCE!H211,"????0"),"  ","")," ",""))   ))), "")&amp;
       IF(ISTEXT(SOURCE!H211),SOURCE!H211, SUBSTITUTE(SUBSTITUTE(TEXT(SOURCE!H211,"????0"),"  ","")," ",""))   &amp;","&amp; IF(lookups!$J$2-3 &gt;= 0, REPT(" ",lookups!$J$2-3-5), "")&amp;
      SOURCE!I211&amp;
" | "&amp; IF(lookups!$K$2-LEN(SOURCE!I211) &gt;= 0, REPT(" ",lookups!$K$2-LEN(SOURCE!I211)), "")&amp;
      SOURCE!J211&amp;      IF(lookups!$L$2-LEN(SOURCE!J211) &gt;= 0, REPT(" ",lookups!$L$2-LEN(SOURCE!J211)), "")&amp;
" | "&amp; IF(lookups!$K$2-LEN(SOURCE!I211) &gt;= 0, REPT(" ",lookups!$K$2-LEN(SOURCE!I211)), "")&amp;
      SOURCE!K211&amp;      IF(lookups!$L$2-LEN(SOURCE!K211) &gt;= 0, REPT(" ",lookups!$M$2-LEN(SOURCE!K211)), "")&amp;
" | "&amp; SOURCE!L211&amp;      IF(lookups!$O$2-LEN(SOURCE!L211) &gt;= 0, REPT(" ",lookups!$O$2-LEN(SOURCE!L211)), "")&amp;
" | "&amp; SOURCE!M211&amp;      IF(lookups!$P$2-LEN(SOURCE!M211) &gt;= 0, REPT(" ",lookups!$P$2-LEN(SOURCE!M211)), "")&amp;
      "},"&amp;IF(SOURCE!O211&lt;&gt;"",""&amp;SOURCE!O211,"")
 )
)
)</f>
        <v>/*  202 */  { fnConstant,                   74,                          STD_phi STD_SUB_0,                             "fluxq.magn",                                  (0 &lt;&lt; TAM_MAX_BITS) |     0, CAT_CNST | SLS_ENABLED   | US_ENABLED   | EIM_DISABLED | PTP_NONE         },</v>
      </c>
    </row>
    <row r="212" customFormat="false" ht="15.75" hidden="false" customHeight="false" outlineLevel="0" collapsed="false">
      <c r="A212" s="263" t="str">
        <f aca="false">IF(AND(OR(SOURCE!A212="",ISBLANK(SOURCE!A212)),SOURCE!B212&gt;0),IF(ISBLANK(SOURCE!C212),"",SOURCE!C212),
IF(SOURCE!B212&lt;0,VLOOKUP(SOURCE!B212,lookups!A$1:B$25,2,0),
  IF(ISBLANK(SOURCE!B212),
    "",
    "/* "&amp;TEXT(SOURCE!B212,"???0")&amp;" *"&amp;
      SOURCE!C212&amp;", "&amp; IF(lookups!$E$2-LEN(SOURCE!C212) &gt;= 0, REPT(" ",lookups!$E$2-LEN(SOURCE!C212)), "")&amp;
      SOURCE!D212&amp;", "&amp; IF(lookups!$F$2-LEN(SOURCE!D212) &gt;= 0, REPT(" ",lookups!$F$2-LEN(SOURCE!D212)), "")&amp;
      SOURCE!E212&amp;", "&amp; IF(lookups!$G$2-LEN(SOURCE!E212) &gt;=0, REPT(" ",lookups!$G$2-LEN(SOURCE!E212)), "")&amp;
      SOURCE!F212&amp;", "&amp; IF(lookups!$H$2-LEN(SOURCE!F212) &gt;= 0, REPT(" ",lookups!$H$2-LEN(SOURCE!F212)+2), "")&amp;"("&amp;
      SUBSTITUTE(TEXT(SOURCE!G212,"??0"),"  ","")&amp;" &lt;&lt; TAM_MAX_BITS) |"&amp; IF(lookups!$I$2-3 &gt;= 0, REPT(" ",MAX(1,lookups!$I$2-5+4+1-1-LEN(  IF(ISTEXT(SOURCE!H212),SOURCE!H212,  SUBSTITUTE(SUBSTITUTE(TEXT(SOURCE!H212,"????0"),"  ","")," ",""))   ))), "")&amp;
       IF(ISTEXT(SOURCE!H212),SOURCE!H212, SUBSTITUTE(SUBSTITUTE(TEXT(SOURCE!H212,"????0"),"  ","")," ",""))   &amp;","&amp; IF(lookups!$J$2-3 &gt;= 0, REPT(" ",lookups!$J$2-3-5), "")&amp;
      SOURCE!I212&amp;
" | "&amp; IF(lookups!$K$2-LEN(SOURCE!I212) &gt;= 0, REPT(" ",lookups!$K$2-LEN(SOURCE!I212)), "")&amp;
      SOURCE!J212&amp;      IF(lookups!$L$2-LEN(SOURCE!J212) &gt;= 0, REPT(" ",lookups!$L$2-LEN(SOURCE!J212)), "")&amp;
" | "&amp; IF(lookups!$K$2-LEN(SOURCE!I212) &gt;= 0, REPT(" ",lookups!$K$2-LEN(SOURCE!I212)), "")&amp;
      SOURCE!K212&amp;      IF(lookups!$L$2-LEN(SOURCE!K212) &gt;= 0, REPT(" ",lookups!$M$2-LEN(SOURCE!K212)), "")&amp;
" | "&amp; SOURCE!L212&amp;      IF(lookups!$O$2-LEN(SOURCE!L212) &gt;= 0, REPT(" ",lookups!$O$2-LEN(SOURCE!L212)), "")&amp;
" | "&amp; SOURCE!M212&amp;      IF(lookups!$P$2-LEN(SOURCE!M212) &gt;= 0, REPT(" ",lookups!$P$2-LEN(SOURCE!M212)), "")&amp;
      "},"&amp;IF(SOURCE!O212&lt;&gt;"",""&amp;SOURCE!O212,"")
 )
)
)</f>
        <v>/*  203 */  { fnConstant,                   75,                          STD_omega,                                     "vangl.earth",                                 (0 &lt;&lt; TAM_MAX_BITS) |     0, CAT_CNST | SLS_ENABLED   | US_ENABLED   | EIM_DISABLED | PTP_NONE         },</v>
      </c>
    </row>
    <row r="213" customFormat="false" ht="15.75" hidden="false" customHeight="false" outlineLevel="0" collapsed="false">
      <c r="A213" s="263" t="str">
        <f aca="false">IF(AND(OR(SOURCE!A213="",ISBLANK(SOURCE!A213)),SOURCE!B213&gt;0),IF(ISBLANK(SOURCE!C213),"",SOURCE!C213),
IF(SOURCE!B213&lt;0,VLOOKUP(SOURCE!B213,lookups!A$1:B$25,2,0),
  IF(ISBLANK(SOURCE!B213),
    "",
    "/* "&amp;TEXT(SOURCE!B213,"???0")&amp;" *"&amp;
      SOURCE!C213&amp;", "&amp; IF(lookups!$E$2-LEN(SOURCE!C213) &gt;= 0, REPT(" ",lookups!$E$2-LEN(SOURCE!C213)), "")&amp;
      SOURCE!D213&amp;", "&amp; IF(lookups!$F$2-LEN(SOURCE!D213) &gt;= 0, REPT(" ",lookups!$F$2-LEN(SOURCE!D213)), "")&amp;
      SOURCE!E213&amp;", "&amp; IF(lookups!$G$2-LEN(SOURCE!E213) &gt;=0, REPT(" ",lookups!$G$2-LEN(SOURCE!E213)), "")&amp;
      SOURCE!F213&amp;", "&amp; IF(lookups!$H$2-LEN(SOURCE!F213) &gt;= 0, REPT(" ",lookups!$H$2-LEN(SOURCE!F213)+2), "")&amp;"("&amp;
      SUBSTITUTE(TEXT(SOURCE!G213,"??0"),"  ","")&amp;" &lt;&lt; TAM_MAX_BITS) |"&amp; IF(lookups!$I$2-3 &gt;= 0, REPT(" ",MAX(1,lookups!$I$2-5+4+1-1-LEN(  IF(ISTEXT(SOURCE!H213),SOURCE!H213,  SUBSTITUTE(SUBSTITUTE(TEXT(SOURCE!H213,"????0"),"  ","")," ",""))   ))), "")&amp;
       IF(ISTEXT(SOURCE!H213),SOURCE!H213, SUBSTITUTE(SUBSTITUTE(TEXT(SOURCE!H213,"????0"),"  ","")," ",""))   &amp;","&amp; IF(lookups!$J$2-3 &gt;= 0, REPT(" ",lookups!$J$2-3-5), "")&amp;
      SOURCE!I213&amp;
" | "&amp; IF(lookups!$K$2-LEN(SOURCE!I213) &gt;= 0, REPT(" ",lookups!$K$2-LEN(SOURCE!I213)), "")&amp;
      SOURCE!J213&amp;      IF(lookups!$L$2-LEN(SOURCE!J213) &gt;= 0, REPT(" ",lookups!$L$2-LEN(SOURCE!J213)), "")&amp;
" | "&amp; IF(lookups!$K$2-LEN(SOURCE!I213) &gt;= 0, REPT(" ",lookups!$K$2-LEN(SOURCE!I213)), "")&amp;
      SOURCE!K213&amp;      IF(lookups!$L$2-LEN(SOURCE!K213) &gt;= 0, REPT(" ",lookups!$M$2-LEN(SOURCE!K213)), "")&amp;
" | "&amp; SOURCE!L213&amp;      IF(lookups!$O$2-LEN(SOURCE!L213) &gt;= 0, REPT(" ",lookups!$O$2-LEN(SOURCE!L213)), "")&amp;
" | "&amp; SOURCE!M213&amp;      IF(lookups!$P$2-LEN(SOURCE!M213) &gt;= 0, REPT(" ",lookups!$P$2-LEN(SOURCE!M213)), "")&amp;
      "},"&amp;IF(SOURCE!O213&lt;&gt;"",""&amp;SOURCE!O213,"")
 )
)
)</f>
        <v>/*  204 */  { fnConstant,                   76,                          "-" STD_INFINITY,                              "inf.minus",                                   (0 &lt;&lt; TAM_MAX_BITS) |     0, CAT_CNST | SLS_ENABLED   | US_ENABLED   | EIM_DISABLED | PTP_NONE         },</v>
      </c>
    </row>
    <row r="214" customFormat="false" ht="15.75" hidden="false" customHeight="false" outlineLevel="0" collapsed="false">
      <c r="A214" s="263" t="str">
        <f aca="false">IF(AND(OR(SOURCE!A214="",ISBLANK(SOURCE!A214)),SOURCE!B214&gt;0),IF(ISBLANK(SOURCE!C214),"",SOURCE!C214),
IF(SOURCE!B214&lt;0,VLOOKUP(SOURCE!B214,lookups!A$1:B$25,2,0),
  IF(ISBLANK(SOURCE!B214),
    "",
    "/* "&amp;TEXT(SOURCE!B214,"???0")&amp;" *"&amp;
      SOURCE!C214&amp;", "&amp; IF(lookups!$E$2-LEN(SOURCE!C214) &gt;= 0, REPT(" ",lookups!$E$2-LEN(SOURCE!C214)), "")&amp;
      SOURCE!D214&amp;", "&amp; IF(lookups!$F$2-LEN(SOURCE!D214) &gt;= 0, REPT(" ",lookups!$F$2-LEN(SOURCE!D214)), "")&amp;
      SOURCE!E214&amp;", "&amp; IF(lookups!$G$2-LEN(SOURCE!E214) &gt;=0, REPT(" ",lookups!$G$2-LEN(SOURCE!E214)), "")&amp;
      SOURCE!F214&amp;", "&amp; IF(lookups!$H$2-LEN(SOURCE!F214) &gt;= 0, REPT(" ",lookups!$H$2-LEN(SOURCE!F214)+2), "")&amp;"("&amp;
      SUBSTITUTE(TEXT(SOURCE!G214,"??0"),"  ","")&amp;" &lt;&lt; TAM_MAX_BITS) |"&amp; IF(lookups!$I$2-3 &gt;= 0, REPT(" ",MAX(1,lookups!$I$2-5+4+1-1-LEN(  IF(ISTEXT(SOURCE!H214),SOURCE!H214,  SUBSTITUTE(SUBSTITUTE(TEXT(SOURCE!H214,"????0"),"  ","")," ",""))   ))), "")&amp;
       IF(ISTEXT(SOURCE!H214),SOURCE!H214, SUBSTITUTE(SUBSTITUTE(TEXT(SOURCE!H214,"????0"),"  ","")," ",""))   &amp;","&amp; IF(lookups!$J$2-3 &gt;= 0, REPT(" ",lookups!$J$2-3-5), "")&amp;
      SOURCE!I214&amp;
" | "&amp; IF(lookups!$K$2-LEN(SOURCE!I214) &gt;= 0, REPT(" ",lookups!$K$2-LEN(SOURCE!I214)), "")&amp;
      SOURCE!J214&amp;      IF(lookups!$L$2-LEN(SOURCE!J214) &gt;= 0, REPT(" ",lookups!$L$2-LEN(SOURCE!J214)), "")&amp;
" | "&amp; IF(lookups!$K$2-LEN(SOURCE!I214) &gt;= 0, REPT(" ",lookups!$K$2-LEN(SOURCE!I214)), "")&amp;
      SOURCE!K214&amp;      IF(lookups!$L$2-LEN(SOURCE!K214) &gt;= 0, REPT(" ",lookups!$M$2-LEN(SOURCE!K214)), "")&amp;
" | "&amp; SOURCE!L214&amp;      IF(lookups!$O$2-LEN(SOURCE!L214) &gt;= 0, REPT(" ",lookups!$O$2-LEN(SOURCE!L214)), "")&amp;
" | "&amp; SOURCE!M214&amp;      IF(lookups!$P$2-LEN(SOURCE!M214) &gt;= 0, REPT(" ",lookups!$P$2-LEN(SOURCE!M214)), "")&amp;
      "},"&amp;IF(SOURCE!O214&lt;&gt;"",""&amp;SOURCE!O214,"")
 )
)
)</f>
        <v>/*  205 */  { fnConstant,                   77,                          STD_INFINITY,                                  "inf.plus",                                    (0 &lt;&lt; TAM_MAX_BITS) |     0, CAT_CNST | SLS_ENABLED   | US_ENABLED   | EIM_DISABLED | PTP_NONE         },</v>
      </c>
    </row>
    <row r="215" customFormat="false" ht="15.75" hidden="false" customHeight="false" outlineLevel="0" collapsed="false">
      <c r="A215" s="263" t="str">
        <f aca="false">IF(AND(OR(SOURCE!A215="",ISBLANK(SOURCE!A215)),SOURCE!B215&gt;0),IF(ISBLANK(SOURCE!C215),"",SOURCE!C215),
IF(SOURCE!B215&lt;0,VLOOKUP(SOURCE!B215,lookups!A$1:B$25,2,0),
  IF(ISBLANK(SOURCE!B215),
    "",
    "/* "&amp;TEXT(SOURCE!B215,"???0")&amp;" *"&amp;
      SOURCE!C215&amp;", "&amp; IF(lookups!$E$2-LEN(SOURCE!C215) &gt;= 0, REPT(" ",lookups!$E$2-LEN(SOURCE!C215)), "")&amp;
      SOURCE!D215&amp;", "&amp; IF(lookups!$F$2-LEN(SOURCE!D215) &gt;= 0, REPT(" ",lookups!$F$2-LEN(SOURCE!D215)), "")&amp;
      SOURCE!E215&amp;", "&amp; IF(lookups!$G$2-LEN(SOURCE!E215) &gt;=0, REPT(" ",lookups!$G$2-LEN(SOURCE!E215)), "")&amp;
      SOURCE!F215&amp;", "&amp; IF(lookups!$H$2-LEN(SOURCE!F215) &gt;= 0, REPT(" ",lookups!$H$2-LEN(SOURCE!F215)+2), "")&amp;"("&amp;
      SUBSTITUTE(TEXT(SOURCE!G215,"??0"),"  ","")&amp;" &lt;&lt; TAM_MAX_BITS) |"&amp; IF(lookups!$I$2-3 &gt;= 0, REPT(" ",MAX(1,lookups!$I$2-5+4+1-1-LEN(  IF(ISTEXT(SOURCE!H215),SOURCE!H215,  SUBSTITUTE(SUBSTITUTE(TEXT(SOURCE!H215,"????0"),"  ","")," ",""))   ))), "")&amp;
       IF(ISTEXT(SOURCE!H215),SOURCE!H215, SUBSTITUTE(SUBSTITUTE(TEXT(SOURCE!H215,"????0"),"  ","")," ",""))   &amp;","&amp; IF(lookups!$J$2-3 &gt;= 0, REPT(" ",lookups!$J$2-3-5), "")&amp;
      SOURCE!I215&amp;
" | "&amp; IF(lookups!$K$2-LEN(SOURCE!I215) &gt;= 0, REPT(" ",lookups!$K$2-LEN(SOURCE!I215)), "")&amp;
      SOURCE!J215&amp;      IF(lookups!$L$2-LEN(SOURCE!J215) &gt;= 0, REPT(" ",lookups!$L$2-LEN(SOURCE!J215)), "")&amp;
" | "&amp; IF(lookups!$K$2-LEN(SOURCE!I215) &gt;= 0, REPT(" ",lookups!$K$2-LEN(SOURCE!I215)), "")&amp;
      SOURCE!K215&amp;      IF(lookups!$L$2-LEN(SOURCE!K215) &gt;= 0, REPT(" ",lookups!$M$2-LEN(SOURCE!K215)), "")&amp;
" | "&amp; SOURCE!L215&amp;      IF(lookups!$O$2-LEN(SOURCE!L215) &gt;= 0, REPT(" ",lookups!$O$2-LEN(SOURCE!L215)), "")&amp;
" | "&amp; SOURCE!M215&amp;      IF(lookups!$P$2-LEN(SOURCE!M215) &gt;= 0, REPT(" ",lookups!$P$2-LEN(SOURCE!M215)), "")&amp;
      "},"&amp;IF(SOURCE!O215&lt;&gt;"",""&amp;SOURCE!O215,"")
 )
)
)</f>
        <v>/*  206 */  { itemToBeCoded,                78,                          "#",                                           "zero",                                        (0 &lt;&lt; TAM_MAX_BITS) |     0, CAT_NONE | SLS_ENABLED   | US_UNCHANGED | EIM_DISABLED | PTP_NONE         },</v>
      </c>
    </row>
    <row r="216" customFormat="false" ht="15.75" hidden="false" customHeight="false" outlineLevel="0" collapsed="false">
      <c r="A216" s="263" t="str">
        <f aca="false">IF(AND(OR(SOURCE!A216="",ISBLANK(SOURCE!A216)),SOURCE!B216&gt;0),IF(ISBLANK(SOURCE!C216),"",SOURCE!C216),
IF(SOURCE!B216&lt;0,VLOOKUP(SOURCE!B216,lookups!A$1:B$25,2,0),
  IF(ISBLANK(SOURCE!B216),
    "",
    "/* "&amp;TEXT(SOURCE!B216,"???0")&amp;" *"&amp;
      SOURCE!C216&amp;", "&amp; IF(lookups!$E$2-LEN(SOURCE!C216) &gt;= 0, REPT(" ",lookups!$E$2-LEN(SOURCE!C216)), "")&amp;
      SOURCE!D216&amp;", "&amp; IF(lookups!$F$2-LEN(SOURCE!D216) &gt;= 0, REPT(" ",lookups!$F$2-LEN(SOURCE!D216)), "")&amp;
      SOURCE!E216&amp;", "&amp; IF(lookups!$G$2-LEN(SOURCE!E216) &gt;=0, REPT(" ",lookups!$G$2-LEN(SOURCE!E216)), "")&amp;
      SOURCE!F216&amp;", "&amp; IF(lookups!$H$2-LEN(SOURCE!F216) &gt;= 0, REPT(" ",lookups!$H$2-LEN(SOURCE!F216)+2), "")&amp;"("&amp;
      SUBSTITUTE(TEXT(SOURCE!G216,"??0"),"  ","")&amp;" &lt;&lt; TAM_MAX_BITS) |"&amp; IF(lookups!$I$2-3 &gt;= 0, REPT(" ",MAX(1,lookups!$I$2-5+4+1-1-LEN(  IF(ISTEXT(SOURCE!H216),SOURCE!H216,  SUBSTITUTE(SUBSTITUTE(TEXT(SOURCE!H216,"????0"),"  ","")," ",""))   ))), "")&amp;
       IF(ISTEXT(SOURCE!H216),SOURCE!H216, SUBSTITUTE(SUBSTITUTE(TEXT(SOURCE!H216,"????0"),"  ","")," ",""))   &amp;","&amp; IF(lookups!$J$2-3 &gt;= 0, REPT(" ",lookups!$J$2-3-5), "")&amp;
      SOURCE!I216&amp;
" | "&amp; IF(lookups!$K$2-LEN(SOURCE!I216) &gt;= 0, REPT(" ",lookups!$K$2-LEN(SOURCE!I216)), "")&amp;
      SOURCE!J216&amp;      IF(lookups!$L$2-LEN(SOURCE!J216) &gt;= 0, REPT(" ",lookups!$L$2-LEN(SOURCE!J216)), "")&amp;
" | "&amp; IF(lookups!$K$2-LEN(SOURCE!I216) &gt;= 0, REPT(" ",lookups!$K$2-LEN(SOURCE!I216)), "")&amp;
      SOURCE!K216&amp;      IF(lookups!$L$2-LEN(SOURCE!K216) &gt;= 0, REPT(" ",lookups!$M$2-LEN(SOURCE!K216)), "")&amp;
" | "&amp; SOURCE!L216&amp;      IF(lookups!$O$2-LEN(SOURCE!L216) &gt;= 0, REPT(" ",lookups!$O$2-LEN(SOURCE!L216)), "")&amp;
" | "&amp; SOURCE!M216&amp;      IF(lookups!$P$2-LEN(SOURCE!M216) &gt;= 0, REPT(" ",lookups!$P$2-LEN(SOURCE!M216)), "")&amp;
      "},"&amp;IF(SOURCE!O216&lt;&gt;"",""&amp;SOURCE!O216,"")
 )
)
)</f>
        <v>/*  207 */  { fnConstant,                   TM_VALUE,                    "CNST",                                        "CNST",                                        (0 &lt;&lt; TAM_MAX_BITS) |   215, CAT_FNCT | SLS_ENABLED   | US_ENABLED   | EIM_DISABLED | PTP_NUMBER_8_16  }, // 215 is replaced at run time by NUMBER_OF_CONSTANTS_39 + NUMBER_OF_CONSTANTS_51 + NUMBER_OF_CONSTANTS_1071 + NUMBER_OF_CONSTANTS_34 - 1</v>
      </c>
    </row>
    <row r="217" customFormat="false" ht="15.75" hidden="false" customHeight="false" outlineLevel="0" collapsed="false">
      <c r="A217" s="263" t="str">
        <f aca="false">IF(AND(OR(SOURCE!A217="",ISBLANK(SOURCE!A217)),SOURCE!B217&gt;0),IF(ISBLANK(SOURCE!C217),"",SOURCE!C217),
IF(SOURCE!B217&lt;0,VLOOKUP(SOURCE!B217,lookups!A$1:B$25,2,0),
  IF(ISBLANK(SOURCE!B217),
    "",
    "/* "&amp;TEXT(SOURCE!B217,"???0")&amp;" *"&amp;
      SOURCE!C217&amp;", "&amp; IF(lookups!$E$2-LEN(SOURCE!C217) &gt;= 0, REPT(" ",lookups!$E$2-LEN(SOURCE!C217)), "")&amp;
      SOURCE!D217&amp;", "&amp; IF(lookups!$F$2-LEN(SOURCE!D217) &gt;= 0, REPT(" ",lookups!$F$2-LEN(SOURCE!D217)), "")&amp;
      SOURCE!E217&amp;", "&amp; IF(lookups!$G$2-LEN(SOURCE!E217) &gt;=0, REPT(" ",lookups!$G$2-LEN(SOURCE!E217)), "")&amp;
      SOURCE!F217&amp;", "&amp; IF(lookups!$H$2-LEN(SOURCE!F217) &gt;= 0, REPT(" ",lookups!$H$2-LEN(SOURCE!F217)+2), "")&amp;"("&amp;
      SUBSTITUTE(TEXT(SOURCE!G217,"??0"),"  ","")&amp;" &lt;&lt; TAM_MAX_BITS) |"&amp; IF(lookups!$I$2-3 &gt;= 0, REPT(" ",MAX(1,lookups!$I$2-5+4+1-1-LEN(  IF(ISTEXT(SOURCE!H217),SOURCE!H217,  SUBSTITUTE(SUBSTITUTE(TEXT(SOURCE!H217,"????0"),"  ","")," ",""))   ))), "")&amp;
       IF(ISTEXT(SOURCE!H217),SOURCE!H217, SUBSTITUTE(SUBSTITUTE(TEXT(SOURCE!H217,"????0"),"  ","")," ",""))   &amp;","&amp; IF(lookups!$J$2-3 &gt;= 0, REPT(" ",lookups!$J$2-3-5), "")&amp;
      SOURCE!I217&amp;
" | "&amp; IF(lookups!$K$2-LEN(SOURCE!I217) &gt;= 0, REPT(" ",lookups!$K$2-LEN(SOURCE!I217)), "")&amp;
      SOURCE!J217&amp;      IF(lookups!$L$2-LEN(SOURCE!J217) &gt;= 0, REPT(" ",lookups!$L$2-LEN(SOURCE!J217)), "")&amp;
" | "&amp; IF(lookups!$K$2-LEN(SOURCE!I217) &gt;= 0, REPT(" ",lookups!$K$2-LEN(SOURCE!I217)), "")&amp;
      SOURCE!K217&amp;      IF(lookups!$L$2-LEN(SOURCE!K217) &gt;= 0, REPT(" ",lookups!$M$2-LEN(SOURCE!K217)), "")&amp;
" | "&amp; SOURCE!L217&amp;      IF(lookups!$O$2-LEN(SOURCE!L217) &gt;= 0, REPT(" ",lookups!$O$2-LEN(SOURCE!L217)), "")&amp;
" | "&amp; SOURCE!M217&amp;      IF(lookups!$P$2-LEN(SOURCE!M217) &gt;= 0, REPT(" ",lookups!$P$2-LEN(SOURCE!M217)), "")&amp;
      "},"&amp;IF(SOURCE!O217&lt;&gt;"",""&amp;SOURCE!O217,"")
 )
)
)</f>
        <v>/*  208 */  { itemToBeCoded,                NOPARAM,                     "0208",                                        "0208",                                        (0 &lt;&lt; TAM_MAX_BITS) |     0, CAT_FREE | SLS_ENABLED   | US_UNCHANGED | EIM_DISABLED | PTP_DISABLED     },</v>
      </c>
    </row>
    <row r="218" customFormat="false" ht="15.75" hidden="false" customHeight="false" outlineLevel="0" collapsed="false">
      <c r="A218" s="263" t="str">
        <f aca="false">IF(AND(OR(SOURCE!A218="",ISBLANK(SOURCE!A218)),SOURCE!B218&gt;0),IF(ISBLANK(SOURCE!C218),"",SOURCE!C218),
IF(SOURCE!B218&lt;0,VLOOKUP(SOURCE!B218,lookups!A$1:B$25,2,0),
  IF(ISBLANK(SOURCE!B218),
    "",
    "/* "&amp;TEXT(SOURCE!B218,"???0")&amp;" *"&amp;
      SOURCE!C218&amp;", "&amp; IF(lookups!$E$2-LEN(SOURCE!C218) &gt;= 0, REPT(" ",lookups!$E$2-LEN(SOURCE!C218)), "")&amp;
      SOURCE!D218&amp;", "&amp; IF(lookups!$F$2-LEN(SOURCE!D218) &gt;= 0, REPT(" ",lookups!$F$2-LEN(SOURCE!D218)), "")&amp;
      SOURCE!E218&amp;", "&amp; IF(lookups!$G$2-LEN(SOURCE!E218) &gt;=0, REPT(" ",lookups!$G$2-LEN(SOURCE!E218)), "")&amp;
      SOURCE!F218&amp;", "&amp; IF(lookups!$H$2-LEN(SOURCE!F218) &gt;= 0, REPT(" ",lookups!$H$2-LEN(SOURCE!F218)+2), "")&amp;"("&amp;
      SUBSTITUTE(TEXT(SOURCE!G218,"??0"),"  ","")&amp;" &lt;&lt; TAM_MAX_BITS) |"&amp; IF(lookups!$I$2-3 &gt;= 0, REPT(" ",MAX(1,lookups!$I$2-5+4+1-1-LEN(  IF(ISTEXT(SOURCE!H218),SOURCE!H218,  SUBSTITUTE(SUBSTITUTE(TEXT(SOURCE!H218,"????0"),"  ","")," ",""))   ))), "")&amp;
       IF(ISTEXT(SOURCE!H218),SOURCE!H218, SUBSTITUTE(SUBSTITUTE(TEXT(SOURCE!H218,"????0"),"  ","")," ",""))   &amp;","&amp; IF(lookups!$J$2-3 &gt;= 0, REPT(" ",lookups!$J$2-3-5), "")&amp;
      SOURCE!I218&amp;
" | "&amp; IF(lookups!$K$2-LEN(SOURCE!I218) &gt;= 0, REPT(" ",lookups!$K$2-LEN(SOURCE!I218)), "")&amp;
      SOURCE!J218&amp;      IF(lookups!$L$2-LEN(SOURCE!J218) &gt;= 0, REPT(" ",lookups!$L$2-LEN(SOURCE!J218)), "")&amp;
" | "&amp; IF(lookups!$K$2-LEN(SOURCE!I218) &gt;= 0, REPT(" ",lookups!$K$2-LEN(SOURCE!I218)), "")&amp;
      SOURCE!K218&amp;      IF(lookups!$L$2-LEN(SOURCE!K218) &gt;= 0, REPT(" ",lookups!$M$2-LEN(SOURCE!K218)), "")&amp;
" | "&amp; SOURCE!L218&amp;      IF(lookups!$O$2-LEN(SOURCE!L218) &gt;= 0, REPT(" ",lookups!$O$2-LEN(SOURCE!L218)), "")&amp;
" | "&amp; SOURCE!M218&amp;      IF(lookups!$P$2-LEN(SOURCE!M218) &gt;= 0, REPT(" ",lookups!$P$2-LEN(SOURCE!M218)), "")&amp;
      "},"&amp;IF(SOURCE!O218&lt;&gt;"",""&amp;SOURCE!O218,"")
 )
)
)</f>
        <v>/*  209 */  { itemToBeCoded,                NOPARAM,                     "0209",                                        "0209",                                        (0 &lt;&lt; TAM_MAX_BITS) |     0, CAT_FREE | SLS_ENABLED   | US_UNCHANGED | EIM_DISABLED | PTP_DISABLED     },</v>
      </c>
    </row>
    <row r="219" customFormat="false" ht="15.75" hidden="false" customHeight="false" outlineLevel="0" collapsed="false">
      <c r="A219" s="263" t="str">
        <f aca="false">IF(AND(OR(SOURCE!A219="",ISBLANK(SOURCE!A219)),SOURCE!B219&gt;0),IF(ISBLANK(SOURCE!C219),"",SOURCE!C219),
IF(SOURCE!B219&lt;0,VLOOKUP(SOURCE!B219,lookups!A$1:B$25,2,0),
  IF(ISBLANK(SOURCE!B219),
    "",
    "/* "&amp;TEXT(SOURCE!B219,"???0")&amp;" *"&amp;
      SOURCE!C219&amp;", "&amp; IF(lookups!$E$2-LEN(SOURCE!C219) &gt;= 0, REPT(" ",lookups!$E$2-LEN(SOURCE!C219)), "")&amp;
      SOURCE!D219&amp;", "&amp; IF(lookups!$F$2-LEN(SOURCE!D219) &gt;= 0, REPT(" ",lookups!$F$2-LEN(SOURCE!D219)), "")&amp;
      SOURCE!E219&amp;", "&amp; IF(lookups!$G$2-LEN(SOURCE!E219) &gt;=0, REPT(" ",lookups!$G$2-LEN(SOURCE!E219)), "")&amp;
      SOURCE!F219&amp;", "&amp; IF(lookups!$H$2-LEN(SOURCE!F219) &gt;= 0, REPT(" ",lookups!$H$2-LEN(SOURCE!F219)+2), "")&amp;"("&amp;
      SUBSTITUTE(TEXT(SOURCE!G219,"??0"),"  ","")&amp;" &lt;&lt; TAM_MAX_BITS) |"&amp; IF(lookups!$I$2-3 &gt;= 0, REPT(" ",MAX(1,lookups!$I$2-5+4+1-1-LEN(  IF(ISTEXT(SOURCE!H219),SOURCE!H219,  SUBSTITUTE(SUBSTITUTE(TEXT(SOURCE!H219,"????0"),"  ","")," ",""))   ))), "")&amp;
       IF(ISTEXT(SOURCE!H219),SOURCE!H219, SUBSTITUTE(SUBSTITUTE(TEXT(SOURCE!H219,"????0"),"  ","")," ",""))   &amp;","&amp; IF(lookups!$J$2-3 &gt;= 0, REPT(" ",lookups!$J$2-3-5), "")&amp;
      SOURCE!I219&amp;
" | "&amp; IF(lookups!$K$2-LEN(SOURCE!I219) &gt;= 0, REPT(" ",lookups!$K$2-LEN(SOURCE!I219)), "")&amp;
      SOURCE!J219&amp;      IF(lookups!$L$2-LEN(SOURCE!J219) &gt;= 0, REPT(" ",lookups!$L$2-LEN(SOURCE!J219)), "")&amp;
" | "&amp; IF(lookups!$K$2-LEN(SOURCE!I219) &gt;= 0, REPT(" ",lookups!$K$2-LEN(SOURCE!I219)), "")&amp;
      SOURCE!K219&amp;      IF(lookups!$L$2-LEN(SOURCE!K219) &gt;= 0, REPT(" ",lookups!$M$2-LEN(SOURCE!K219)), "")&amp;
" | "&amp; SOURCE!L219&amp;      IF(lookups!$O$2-LEN(SOURCE!L219) &gt;= 0, REPT(" ",lookups!$O$2-LEN(SOURCE!L219)), "")&amp;
" | "&amp; SOURCE!M219&amp;      IF(lookups!$P$2-LEN(SOURCE!M219) &gt;= 0, REPT(" ",lookups!$P$2-LEN(SOURCE!M219)), "")&amp;
      "},"&amp;IF(SOURCE!O219&lt;&gt;"",""&amp;SOURCE!O219,"")
 )
)
)</f>
        <v>/*  210 */  { itemToBeCoded,                NOPARAM,                     "0210",                                        "0210",                                        (0 &lt;&lt; TAM_MAX_BITS) |     0, CAT_FREE | SLS_ENABLED   | US_UNCHANGED | EIM_DISABLED | PTP_DISABLED     },</v>
      </c>
    </row>
    <row r="220" customFormat="false" ht="15.75" hidden="false" customHeight="false" outlineLevel="0" collapsed="false">
      <c r="A220" s="263" t="str">
        <f aca="false">IF(AND(OR(SOURCE!A220="",ISBLANK(SOURCE!A220)),SOURCE!B220&gt;0),IF(ISBLANK(SOURCE!C220),"",SOURCE!C220),
IF(SOURCE!B220&lt;0,VLOOKUP(SOURCE!B220,lookups!A$1:B$25,2,0),
  IF(ISBLANK(SOURCE!B220),
    "",
    "/* "&amp;TEXT(SOURCE!B220,"???0")&amp;" *"&amp;
      SOURCE!C220&amp;", "&amp; IF(lookups!$E$2-LEN(SOURCE!C220) &gt;= 0, REPT(" ",lookups!$E$2-LEN(SOURCE!C220)), "")&amp;
      SOURCE!D220&amp;", "&amp; IF(lookups!$F$2-LEN(SOURCE!D220) &gt;= 0, REPT(" ",lookups!$F$2-LEN(SOURCE!D220)), "")&amp;
      SOURCE!E220&amp;", "&amp; IF(lookups!$G$2-LEN(SOURCE!E220) &gt;=0, REPT(" ",lookups!$G$2-LEN(SOURCE!E220)), "")&amp;
      SOURCE!F220&amp;", "&amp; IF(lookups!$H$2-LEN(SOURCE!F220) &gt;= 0, REPT(" ",lookups!$H$2-LEN(SOURCE!F220)+2), "")&amp;"("&amp;
      SUBSTITUTE(TEXT(SOURCE!G220,"??0"),"  ","")&amp;" &lt;&lt; TAM_MAX_BITS) |"&amp; IF(lookups!$I$2-3 &gt;= 0, REPT(" ",MAX(1,lookups!$I$2-5+4+1-1-LEN(  IF(ISTEXT(SOURCE!H220),SOURCE!H220,  SUBSTITUTE(SUBSTITUTE(TEXT(SOURCE!H220,"????0"),"  ","")," ",""))   ))), "")&amp;
       IF(ISTEXT(SOURCE!H220),SOURCE!H220, SUBSTITUTE(SUBSTITUTE(TEXT(SOURCE!H220,"????0"),"  ","")," ",""))   &amp;","&amp; IF(lookups!$J$2-3 &gt;= 0, REPT(" ",lookups!$J$2-3-5), "")&amp;
      SOURCE!I220&amp;
" | "&amp; IF(lookups!$K$2-LEN(SOURCE!I220) &gt;= 0, REPT(" ",lookups!$K$2-LEN(SOURCE!I220)), "")&amp;
      SOURCE!J220&amp;      IF(lookups!$L$2-LEN(SOURCE!J220) &gt;= 0, REPT(" ",lookups!$L$2-LEN(SOURCE!J220)), "")&amp;
" | "&amp; IF(lookups!$K$2-LEN(SOURCE!I220) &gt;= 0, REPT(" ",lookups!$K$2-LEN(SOURCE!I220)), "")&amp;
      SOURCE!K220&amp;      IF(lookups!$L$2-LEN(SOURCE!K220) &gt;= 0, REPT(" ",lookups!$M$2-LEN(SOURCE!K220)), "")&amp;
" | "&amp; SOURCE!L220&amp;      IF(lookups!$O$2-LEN(SOURCE!L220) &gt;= 0, REPT(" ",lookups!$O$2-LEN(SOURCE!L220)), "")&amp;
" | "&amp; SOURCE!M220&amp;      IF(lookups!$P$2-LEN(SOURCE!M220) &gt;= 0, REPT(" ",lookups!$P$2-LEN(SOURCE!M220)), "")&amp;
      "},"&amp;IF(SOURCE!O220&lt;&gt;"",""&amp;SOURCE!O220,"")
 )
)
)</f>
        <v>/*  211 */  { itemToBeCoded,                NOPARAM,                     "0211",                                        "0211",                                        (0 &lt;&lt; TAM_MAX_BITS) |     0, CAT_FREE | SLS_ENABLED   | US_UNCHANGED | EIM_DISABLED | PTP_DISABLED     },</v>
      </c>
    </row>
    <row r="221" customFormat="false" ht="15.75" hidden="false" customHeight="false" outlineLevel="0" collapsed="false">
      <c r="A221" s="263" t="str">
        <f aca="false">IF(AND(OR(SOURCE!A221="",ISBLANK(SOURCE!A221)),SOURCE!B221&gt;0),IF(ISBLANK(SOURCE!C221),"",SOURCE!C221),
IF(SOURCE!B221&lt;0,VLOOKUP(SOURCE!B221,lookups!A$1:B$25,2,0),
  IF(ISBLANK(SOURCE!B221),
    "",
    "/* "&amp;TEXT(SOURCE!B221,"???0")&amp;" *"&amp;
      SOURCE!C221&amp;", "&amp; IF(lookups!$E$2-LEN(SOURCE!C221) &gt;= 0, REPT(" ",lookups!$E$2-LEN(SOURCE!C221)), "")&amp;
      SOURCE!D221&amp;", "&amp; IF(lookups!$F$2-LEN(SOURCE!D221) &gt;= 0, REPT(" ",lookups!$F$2-LEN(SOURCE!D221)), "")&amp;
      SOURCE!E221&amp;", "&amp; IF(lookups!$G$2-LEN(SOURCE!E221) &gt;=0, REPT(" ",lookups!$G$2-LEN(SOURCE!E221)), "")&amp;
      SOURCE!F221&amp;", "&amp; IF(lookups!$H$2-LEN(SOURCE!F221) &gt;= 0, REPT(" ",lookups!$H$2-LEN(SOURCE!F221)+2), "")&amp;"("&amp;
      SUBSTITUTE(TEXT(SOURCE!G221,"??0"),"  ","")&amp;" &lt;&lt; TAM_MAX_BITS) |"&amp; IF(lookups!$I$2-3 &gt;= 0, REPT(" ",MAX(1,lookups!$I$2-5+4+1-1-LEN(  IF(ISTEXT(SOURCE!H221),SOURCE!H221,  SUBSTITUTE(SUBSTITUTE(TEXT(SOURCE!H221,"????0"),"  ","")," ",""))   ))), "")&amp;
       IF(ISTEXT(SOURCE!H221),SOURCE!H221, SUBSTITUTE(SUBSTITUTE(TEXT(SOURCE!H221,"????0"),"  ","")," ",""))   &amp;","&amp; IF(lookups!$J$2-3 &gt;= 0, REPT(" ",lookups!$J$2-3-5), "")&amp;
      SOURCE!I221&amp;
" | "&amp; IF(lookups!$K$2-LEN(SOURCE!I221) &gt;= 0, REPT(" ",lookups!$K$2-LEN(SOURCE!I221)), "")&amp;
      SOURCE!J221&amp;      IF(lookups!$L$2-LEN(SOURCE!J221) &gt;= 0, REPT(" ",lookups!$L$2-LEN(SOURCE!J221)), "")&amp;
" | "&amp; IF(lookups!$K$2-LEN(SOURCE!I221) &gt;= 0, REPT(" ",lookups!$K$2-LEN(SOURCE!I221)), "")&amp;
      SOURCE!K221&amp;      IF(lookups!$L$2-LEN(SOURCE!K221) &gt;= 0, REPT(" ",lookups!$M$2-LEN(SOURCE!K221)), "")&amp;
" | "&amp; SOURCE!L221&amp;      IF(lookups!$O$2-LEN(SOURCE!L221) &gt;= 0, REPT(" ",lookups!$O$2-LEN(SOURCE!L221)), "")&amp;
" | "&amp; SOURCE!M221&amp;      IF(lookups!$P$2-LEN(SOURCE!M221) &gt;= 0, REPT(" ",lookups!$P$2-LEN(SOURCE!M221)), "")&amp;
      "},"&amp;IF(SOURCE!O221&lt;&gt;"",""&amp;SOURCE!O221,"")
 )
)
)</f>
        <v>/*  212 */  { itemToBeCoded,                NOPARAM,                     "0212",                                        "0212",                                        (0 &lt;&lt; TAM_MAX_BITS) |     0, CAT_FREE | SLS_ENABLED   | US_UNCHANGED | EIM_DISABLED | PTP_DISABLED     },</v>
      </c>
    </row>
    <row r="222" customFormat="false" ht="15.75" hidden="false" customHeight="false" outlineLevel="0" collapsed="false">
      <c r="A222" s="263" t="str">
        <f aca="false">IF(AND(OR(SOURCE!A222="",ISBLANK(SOURCE!A222)),SOURCE!B222&gt;0),IF(ISBLANK(SOURCE!C222),"",SOURCE!C222),
IF(SOURCE!B222&lt;0,VLOOKUP(SOURCE!B222,lookups!A$1:B$25,2,0),
  IF(ISBLANK(SOURCE!B222),
    "",
    "/* "&amp;TEXT(SOURCE!B222,"???0")&amp;" *"&amp;
      SOURCE!C222&amp;", "&amp; IF(lookups!$E$2-LEN(SOURCE!C222) &gt;= 0, REPT(" ",lookups!$E$2-LEN(SOURCE!C222)), "")&amp;
      SOURCE!D222&amp;", "&amp; IF(lookups!$F$2-LEN(SOURCE!D222) &gt;= 0, REPT(" ",lookups!$F$2-LEN(SOURCE!D222)), "")&amp;
      SOURCE!E222&amp;", "&amp; IF(lookups!$G$2-LEN(SOURCE!E222) &gt;=0, REPT(" ",lookups!$G$2-LEN(SOURCE!E222)), "")&amp;
      SOURCE!F222&amp;", "&amp; IF(lookups!$H$2-LEN(SOURCE!F222) &gt;= 0, REPT(" ",lookups!$H$2-LEN(SOURCE!F222)+2), "")&amp;"("&amp;
      SUBSTITUTE(TEXT(SOURCE!G222,"??0"),"  ","")&amp;" &lt;&lt; TAM_MAX_BITS) |"&amp; IF(lookups!$I$2-3 &gt;= 0, REPT(" ",MAX(1,lookups!$I$2-5+4+1-1-LEN(  IF(ISTEXT(SOURCE!H222),SOURCE!H222,  SUBSTITUTE(SUBSTITUTE(TEXT(SOURCE!H222,"????0"),"  ","")," ",""))   ))), "")&amp;
       IF(ISTEXT(SOURCE!H222),SOURCE!H222, SUBSTITUTE(SUBSTITUTE(TEXT(SOURCE!H222,"????0"),"  ","")," ",""))   &amp;","&amp; IF(lookups!$J$2-3 &gt;= 0, REPT(" ",lookups!$J$2-3-5), "")&amp;
      SOURCE!I222&amp;
" | "&amp; IF(lookups!$K$2-LEN(SOURCE!I222) &gt;= 0, REPT(" ",lookups!$K$2-LEN(SOURCE!I222)), "")&amp;
      SOURCE!J222&amp;      IF(lookups!$L$2-LEN(SOURCE!J222) &gt;= 0, REPT(" ",lookups!$L$2-LEN(SOURCE!J222)), "")&amp;
" | "&amp; IF(lookups!$K$2-LEN(SOURCE!I222) &gt;= 0, REPT(" ",lookups!$K$2-LEN(SOURCE!I222)), "")&amp;
      SOURCE!K222&amp;      IF(lookups!$L$2-LEN(SOURCE!K222) &gt;= 0, REPT(" ",lookups!$M$2-LEN(SOURCE!K222)), "")&amp;
" | "&amp; SOURCE!L222&amp;      IF(lookups!$O$2-LEN(SOURCE!L222) &gt;= 0, REPT(" ",lookups!$O$2-LEN(SOURCE!L222)), "")&amp;
" | "&amp; SOURCE!M222&amp;      IF(lookups!$P$2-LEN(SOURCE!M222) &gt;= 0, REPT(" ",lookups!$P$2-LEN(SOURCE!M222)), "")&amp;
      "},"&amp;IF(SOURCE!O222&lt;&gt;"",""&amp;SOURCE!O222,"")
 )
)
)</f>
        <v>/*  213 */  { itemToBeCoded,                NOPARAM,                     "0213",                                        "0213",                                        (0 &lt;&lt; TAM_MAX_BITS) |     0, CAT_FREE | SLS_ENABLED   | US_UNCHANGED | EIM_DISABLED | PTP_DISABLED     },</v>
      </c>
    </row>
    <row r="223" customFormat="false" ht="15.75" hidden="false" customHeight="false" outlineLevel="0" collapsed="false">
      <c r="A223" s="263" t="str">
        <f aca="false">IF(AND(OR(SOURCE!A223="",ISBLANK(SOURCE!A223)),SOURCE!B223&gt;0),IF(ISBLANK(SOURCE!C223),"",SOURCE!C223),
IF(SOURCE!B223&lt;0,VLOOKUP(SOURCE!B223,lookups!A$1:B$25,2,0),
  IF(ISBLANK(SOURCE!B223),
    "",
    "/* "&amp;TEXT(SOURCE!B223,"???0")&amp;" *"&amp;
      SOURCE!C223&amp;", "&amp; IF(lookups!$E$2-LEN(SOURCE!C223) &gt;= 0, REPT(" ",lookups!$E$2-LEN(SOURCE!C223)), "")&amp;
      SOURCE!D223&amp;", "&amp; IF(lookups!$F$2-LEN(SOURCE!D223) &gt;= 0, REPT(" ",lookups!$F$2-LEN(SOURCE!D223)), "")&amp;
      SOURCE!E223&amp;", "&amp; IF(lookups!$G$2-LEN(SOURCE!E223) &gt;=0, REPT(" ",lookups!$G$2-LEN(SOURCE!E223)), "")&amp;
      SOURCE!F223&amp;", "&amp; IF(lookups!$H$2-LEN(SOURCE!F223) &gt;= 0, REPT(" ",lookups!$H$2-LEN(SOURCE!F223)+2), "")&amp;"("&amp;
      SUBSTITUTE(TEXT(SOURCE!G223,"??0"),"  ","")&amp;" &lt;&lt; TAM_MAX_BITS) |"&amp; IF(lookups!$I$2-3 &gt;= 0, REPT(" ",MAX(1,lookups!$I$2-5+4+1-1-LEN(  IF(ISTEXT(SOURCE!H223),SOURCE!H223,  SUBSTITUTE(SUBSTITUTE(TEXT(SOURCE!H223,"????0"),"  ","")," ",""))   ))), "")&amp;
       IF(ISTEXT(SOURCE!H223),SOURCE!H223, SUBSTITUTE(SUBSTITUTE(TEXT(SOURCE!H223,"????0"),"  ","")," ",""))   &amp;","&amp; IF(lookups!$J$2-3 &gt;= 0, REPT(" ",lookups!$J$2-3-5), "")&amp;
      SOURCE!I223&amp;
" | "&amp; IF(lookups!$K$2-LEN(SOURCE!I223) &gt;= 0, REPT(" ",lookups!$K$2-LEN(SOURCE!I223)), "")&amp;
      SOURCE!J223&amp;      IF(lookups!$L$2-LEN(SOURCE!J223) &gt;= 0, REPT(" ",lookups!$L$2-LEN(SOURCE!J223)), "")&amp;
" | "&amp; IF(lookups!$K$2-LEN(SOURCE!I223) &gt;= 0, REPT(" ",lookups!$K$2-LEN(SOURCE!I223)), "")&amp;
      SOURCE!K223&amp;      IF(lookups!$L$2-LEN(SOURCE!K223) &gt;= 0, REPT(" ",lookups!$M$2-LEN(SOURCE!K223)), "")&amp;
" | "&amp; SOURCE!L223&amp;      IF(lookups!$O$2-LEN(SOURCE!L223) &gt;= 0, REPT(" ",lookups!$O$2-LEN(SOURCE!L223)), "")&amp;
" | "&amp; SOURCE!M223&amp;      IF(lookups!$P$2-LEN(SOURCE!M223) &gt;= 0, REPT(" ",lookups!$P$2-LEN(SOURCE!M223)), "")&amp;
      "},"&amp;IF(SOURCE!O223&lt;&gt;"",""&amp;SOURCE!O223,"")
 )
)
)</f>
        <v>/*  214 */  { itemToBeCoded,                NOPARAM,                     "0214",                                        "0214",                                        (0 &lt;&lt; TAM_MAX_BITS) |     0, CAT_FREE | SLS_ENABLED   | US_UNCHANGED | EIM_DISABLED | PTP_DISABLED     },</v>
      </c>
    </row>
    <row r="224" customFormat="false" ht="15.75" hidden="false" customHeight="false" outlineLevel="0" collapsed="false">
      <c r="A224" s="263" t="str">
        <f aca="false">IF(AND(OR(SOURCE!A224="",ISBLANK(SOURCE!A224)),SOURCE!B224&gt;0),IF(ISBLANK(SOURCE!C224),"",SOURCE!C224),
IF(SOURCE!B224&lt;0,VLOOKUP(SOURCE!B224,lookups!A$1:B$25,2,0),
  IF(ISBLANK(SOURCE!B224),
    "",
    "/* "&amp;TEXT(SOURCE!B224,"???0")&amp;" *"&amp;
      SOURCE!C224&amp;", "&amp; IF(lookups!$E$2-LEN(SOURCE!C224) &gt;= 0, REPT(" ",lookups!$E$2-LEN(SOURCE!C224)), "")&amp;
      SOURCE!D224&amp;", "&amp; IF(lookups!$F$2-LEN(SOURCE!D224) &gt;= 0, REPT(" ",lookups!$F$2-LEN(SOURCE!D224)), "")&amp;
      SOURCE!E224&amp;", "&amp; IF(lookups!$G$2-LEN(SOURCE!E224) &gt;=0, REPT(" ",lookups!$G$2-LEN(SOURCE!E224)), "")&amp;
      SOURCE!F224&amp;", "&amp; IF(lookups!$H$2-LEN(SOURCE!F224) &gt;= 0, REPT(" ",lookups!$H$2-LEN(SOURCE!F224)+2), "")&amp;"("&amp;
      SUBSTITUTE(TEXT(SOURCE!G224,"??0"),"  ","")&amp;" &lt;&lt; TAM_MAX_BITS) |"&amp; IF(lookups!$I$2-3 &gt;= 0, REPT(" ",MAX(1,lookups!$I$2-5+4+1-1-LEN(  IF(ISTEXT(SOURCE!H224),SOURCE!H224,  SUBSTITUTE(SUBSTITUTE(TEXT(SOURCE!H224,"????0"),"  ","")," ",""))   ))), "")&amp;
       IF(ISTEXT(SOURCE!H224),SOURCE!H224, SUBSTITUTE(SUBSTITUTE(TEXT(SOURCE!H224,"????0"),"  ","")," ",""))   &amp;","&amp; IF(lookups!$J$2-3 &gt;= 0, REPT(" ",lookups!$J$2-3-5), "")&amp;
      SOURCE!I224&amp;
" | "&amp; IF(lookups!$K$2-LEN(SOURCE!I224) &gt;= 0, REPT(" ",lookups!$K$2-LEN(SOURCE!I224)), "")&amp;
      SOURCE!J224&amp;      IF(lookups!$L$2-LEN(SOURCE!J224) &gt;= 0, REPT(" ",lookups!$L$2-LEN(SOURCE!J224)), "")&amp;
" | "&amp; IF(lookups!$K$2-LEN(SOURCE!I224) &gt;= 0, REPT(" ",lookups!$K$2-LEN(SOURCE!I224)), "")&amp;
      SOURCE!K224&amp;      IF(lookups!$L$2-LEN(SOURCE!K224) &gt;= 0, REPT(" ",lookups!$M$2-LEN(SOURCE!K224)), "")&amp;
" | "&amp; SOURCE!L224&amp;      IF(lookups!$O$2-LEN(SOURCE!L224) &gt;= 0, REPT(" ",lookups!$O$2-LEN(SOURCE!L224)), "")&amp;
" | "&amp; SOURCE!M224&amp;      IF(lookups!$P$2-LEN(SOURCE!M224) &gt;= 0, REPT(" ",lookups!$P$2-LEN(SOURCE!M224)), "")&amp;
      "},"&amp;IF(SOURCE!O224&lt;&gt;"",""&amp;SOURCE!O224,"")
 )
)
)</f>
        <v>/*  215 */  { itemToBeCoded,                NOPARAM,                     "0215",                                        "0215",                                        (0 &lt;&lt; TAM_MAX_BITS) |     0, CAT_FREE | SLS_ENABLED   | US_UNCHANGED | EIM_DISABLED | PTP_DISABLED     },</v>
      </c>
    </row>
    <row r="225" customFormat="false" ht="15.75" hidden="false" customHeight="false" outlineLevel="0" collapsed="false">
      <c r="A225" s="263" t="str">
        <f aca="false">IF(AND(OR(SOURCE!A225="",ISBLANK(SOURCE!A225)),SOURCE!B225&gt;0),IF(ISBLANK(SOURCE!C225),"",SOURCE!C225),
IF(SOURCE!B225&lt;0,VLOOKUP(SOURCE!B225,lookups!A$1:B$25,2,0),
  IF(ISBLANK(SOURCE!B225),
    "",
    "/* "&amp;TEXT(SOURCE!B225,"???0")&amp;" *"&amp;
      SOURCE!C225&amp;", "&amp; IF(lookups!$E$2-LEN(SOURCE!C225) &gt;= 0, REPT(" ",lookups!$E$2-LEN(SOURCE!C225)), "")&amp;
      SOURCE!D225&amp;", "&amp; IF(lookups!$F$2-LEN(SOURCE!D225) &gt;= 0, REPT(" ",lookups!$F$2-LEN(SOURCE!D225)), "")&amp;
      SOURCE!E225&amp;", "&amp; IF(lookups!$G$2-LEN(SOURCE!E225) &gt;=0, REPT(" ",lookups!$G$2-LEN(SOURCE!E225)), "")&amp;
      SOURCE!F225&amp;", "&amp; IF(lookups!$H$2-LEN(SOURCE!F225) &gt;= 0, REPT(" ",lookups!$H$2-LEN(SOURCE!F225)+2), "")&amp;"("&amp;
      SUBSTITUTE(TEXT(SOURCE!G225,"??0"),"  ","")&amp;" &lt;&lt; TAM_MAX_BITS) |"&amp; IF(lookups!$I$2-3 &gt;= 0, REPT(" ",MAX(1,lookups!$I$2-5+4+1-1-LEN(  IF(ISTEXT(SOURCE!H225),SOURCE!H225,  SUBSTITUTE(SUBSTITUTE(TEXT(SOURCE!H225,"????0"),"  ","")," ",""))   ))), "")&amp;
       IF(ISTEXT(SOURCE!H225),SOURCE!H225, SUBSTITUTE(SUBSTITUTE(TEXT(SOURCE!H225,"????0"),"  ","")," ",""))   &amp;","&amp; IF(lookups!$J$2-3 &gt;= 0, REPT(" ",lookups!$J$2-3-5), "")&amp;
      SOURCE!I225&amp;
" | "&amp; IF(lookups!$K$2-LEN(SOURCE!I225) &gt;= 0, REPT(" ",lookups!$K$2-LEN(SOURCE!I225)), "")&amp;
      SOURCE!J225&amp;      IF(lookups!$L$2-LEN(SOURCE!J225) &gt;= 0, REPT(" ",lookups!$L$2-LEN(SOURCE!J225)), "")&amp;
" | "&amp; IF(lookups!$K$2-LEN(SOURCE!I225) &gt;= 0, REPT(" ",lookups!$K$2-LEN(SOURCE!I225)), "")&amp;
      SOURCE!K225&amp;      IF(lookups!$L$2-LEN(SOURCE!K225) &gt;= 0, REPT(" ",lookups!$M$2-LEN(SOURCE!K225)), "")&amp;
" | "&amp; SOURCE!L225&amp;      IF(lookups!$O$2-LEN(SOURCE!L225) &gt;= 0, REPT(" ",lookups!$O$2-LEN(SOURCE!L225)), "")&amp;
" | "&amp; SOURCE!M225&amp;      IF(lookups!$P$2-LEN(SOURCE!M225) &gt;= 0, REPT(" ",lookups!$P$2-LEN(SOURCE!M225)), "")&amp;
      "},"&amp;IF(SOURCE!O225&lt;&gt;"",""&amp;SOURCE!O225,"")
 )
)
)</f>
        <v>/*  216 */  { itemToBeCoded,                NOPARAM,                     "0216",                                        "0216",                                        (0 &lt;&lt; TAM_MAX_BITS) |     0, CAT_FREE | SLS_ENABLED   | US_UNCHANGED | EIM_DISABLED | PTP_DISABLED     },</v>
      </c>
    </row>
    <row r="226" customFormat="false" ht="15.75" hidden="false" customHeight="false" outlineLevel="0" collapsed="false">
      <c r="A226" s="263" t="str">
        <f aca="false">IF(AND(OR(SOURCE!A226="",ISBLANK(SOURCE!A226)),SOURCE!B226&gt;0),IF(ISBLANK(SOURCE!C226),"",SOURCE!C226),
IF(SOURCE!B226&lt;0,VLOOKUP(SOURCE!B226,lookups!A$1:B$25,2,0),
  IF(ISBLANK(SOURCE!B226),
    "",
    "/* "&amp;TEXT(SOURCE!B226,"???0")&amp;" *"&amp;
      SOURCE!C226&amp;", "&amp; IF(lookups!$E$2-LEN(SOURCE!C226) &gt;= 0, REPT(" ",lookups!$E$2-LEN(SOURCE!C226)), "")&amp;
      SOURCE!D226&amp;", "&amp; IF(lookups!$F$2-LEN(SOURCE!D226) &gt;= 0, REPT(" ",lookups!$F$2-LEN(SOURCE!D226)), "")&amp;
      SOURCE!E226&amp;", "&amp; IF(lookups!$G$2-LEN(SOURCE!E226) &gt;=0, REPT(" ",lookups!$G$2-LEN(SOURCE!E226)), "")&amp;
      SOURCE!F226&amp;", "&amp; IF(lookups!$H$2-LEN(SOURCE!F226) &gt;= 0, REPT(" ",lookups!$H$2-LEN(SOURCE!F226)+2), "")&amp;"("&amp;
      SUBSTITUTE(TEXT(SOURCE!G226,"??0"),"  ","")&amp;" &lt;&lt; TAM_MAX_BITS) |"&amp; IF(lookups!$I$2-3 &gt;= 0, REPT(" ",MAX(1,lookups!$I$2-5+4+1-1-LEN(  IF(ISTEXT(SOURCE!H226),SOURCE!H226,  SUBSTITUTE(SUBSTITUTE(TEXT(SOURCE!H226,"????0"),"  ","")," ",""))   ))), "")&amp;
       IF(ISTEXT(SOURCE!H226),SOURCE!H226, SUBSTITUTE(SUBSTITUTE(TEXT(SOURCE!H226,"????0"),"  ","")," ",""))   &amp;","&amp; IF(lookups!$J$2-3 &gt;= 0, REPT(" ",lookups!$J$2-3-5), "")&amp;
      SOURCE!I226&amp;
" | "&amp; IF(lookups!$K$2-LEN(SOURCE!I226) &gt;= 0, REPT(" ",lookups!$K$2-LEN(SOURCE!I226)), "")&amp;
      SOURCE!J226&amp;      IF(lookups!$L$2-LEN(SOURCE!J226) &gt;= 0, REPT(" ",lookups!$L$2-LEN(SOURCE!J226)), "")&amp;
" | "&amp; IF(lookups!$K$2-LEN(SOURCE!I226) &gt;= 0, REPT(" ",lookups!$K$2-LEN(SOURCE!I226)), "")&amp;
      SOURCE!K226&amp;      IF(lookups!$L$2-LEN(SOURCE!K226) &gt;= 0, REPT(" ",lookups!$M$2-LEN(SOURCE!K226)), "")&amp;
" | "&amp; SOURCE!L226&amp;      IF(lookups!$O$2-LEN(SOURCE!L226) &gt;= 0, REPT(" ",lookups!$O$2-LEN(SOURCE!L226)), "")&amp;
" | "&amp; SOURCE!M226&amp;      IF(lookups!$P$2-LEN(SOURCE!M226) &gt;= 0, REPT(" ",lookups!$P$2-LEN(SOURCE!M226)), "")&amp;
      "},"&amp;IF(SOURCE!O226&lt;&gt;"",""&amp;SOURCE!O226,"")
 )
)
)</f>
        <v>/*  217 */  { itemToBeCoded,                NOPARAM,                     "0217",                                        "0217",                                        (0 &lt;&lt; TAM_MAX_BITS) |     0, CAT_FREE | SLS_ENABLED   | US_UNCHANGED | EIM_DISABLED | PTP_DISABLED     },</v>
      </c>
    </row>
    <row r="227" customFormat="false" ht="15.75" hidden="false" customHeight="false" outlineLevel="0" collapsed="false">
      <c r="A227" s="263" t="str">
        <f aca="false">IF(AND(OR(SOURCE!A227="",ISBLANK(SOURCE!A227)),SOURCE!B227&gt;0),IF(ISBLANK(SOURCE!C227),"",SOURCE!C227),
IF(SOURCE!B227&lt;0,VLOOKUP(SOURCE!B227,lookups!A$1:B$25,2,0),
  IF(ISBLANK(SOURCE!B227),
    "",
    "/* "&amp;TEXT(SOURCE!B227,"???0")&amp;" *"&amp;
      SOURCE!C227&amp;", "&amp; IF(lookups!$E$2-LEN(SOURCE!C227) &gt;= 0, REPT(" ",lookups!$E$2-LEN(SOURCE!C227)), "")&amp;
      SOURCE!D227&amp;", "&amp; IF(lookups!$F$2-LEN(SOURCE!D227) &gt;= 0, REPT(" ",lookups!$F$2-LEN(SOURCE!D227)), "")&amp;
      SOURCE!E227&amp;", "&amp; IF(lookups!$G$2-LEN(SOURCE!E227) &gt;=0, REPT(" ",lookups!$G$2-LEN(SOURCE!E227)), "")&amp;
      SOURCE!F227&amp;", "&amp; IF(lookups!$H$2-LEN(SOURCE!F227) &gt;= 0, REPT(" ",lookups!$H$2-LEN(SOURCE!F227)+2), "")&amp;"("&amp;
      SUBSTITUTE(TEXT(SOURCE!G227,"??0"),"  ","")&amp;" &lt;&lt; TAM_MAX_BITS) |"&amp; IF(lookups!$I$2-3 &gt;= 0, REPT(" ",MAX(1,lookups!$I$2-5+4+1-1-LEN(  IF(ISTEXT(SOURCE!H227),SOURCE!H227,  SUBSTITUTE(SUBSTITUTE(TEXT(SOURCE!H227,"????0"),"  ","")," ",""))   ))), "")&amp;
       IF(ISTEXT(SOURCE!H227),SOURCE!H227, SUBSTITUTE(SUBSTITUTE(TEXT(SOURCE!H227,"????0"),"  ","")," ",""))   &amp;","&amp; IF(lookups!$J$2-3 &gt;= 0, REPT(" ",lookups!$J$2-3-5), "")&amp;
      SOURCE!I227&amp;
" | "&amp; IF(lookups!$K$2-LEN(SOURCE!I227) &gt;= 0, REPT(" ",lookups!$K$2-LEN(SOURCE!I227)), "")&amp;
      SOURCE!J227&amp;      IF(lookups!$L$2-LEN(SOURCE!J227) &gt;= 0, REPT(" ",lookups!$L$2-LEN(SOURCE!J227)), "")&amp;
" | "&amp; IF(lookups!$K$2-LEN(SOURCE!I227) &gt;= 0, REPT(" ",lookups!$K$2-LEN(SOURCE!I227)), "")&amp;
      SOURCE!K227&amp;      IF(lookups!$L$2-LEN(SOURCE!K227) &gt;= 0, REPT(" ",lookups!$M$2-LEN(SOURCE!K227)), "")&amp;
" | "&amp; SOURCE!L227&amp;      IF(lookups!$O$2-LEN(SOURCE!L227) &gt;= 0, REPT(" ",lookups!$O$2-LEN(SOURCE!L227)), "")&amp;
" | "&amp; SOURCE!M227&amp;      IF(lookups!$P$2-LEN(SOURCE!M227) &gt;= 0, REPT(" ",lookups!$P$2-LEN(SOURCE!M227)), "")&amp;
      "},"&amp;IF(SOURCE!O227&lt;&gt;"",""&amp;SOURCE!O227,"")
 )
)
)</f>
        <v>/*  218 */  { itemToBeCoded,                NOPARAM,                     "0218",                                        "0218",                                        (0 &lt;&lt; TAM_MAX_BITS) |     0, CAT_FREE | SLS_ENABLED   | US_UNCHANGED | EIM_DISABLED | PTP_DISABLED     },</v>
      </c>
    </row>
    <row r="228" customFormat="false" ht="15.75" hidden="false" customHeight="false" outlineLevel="0" collapsed="false">
      <c r="A228" s="263" t="str">
        <f aca="false">IF(AND(OR(SOURCE!A228="",ISBLANK(SOURCE!A228)),SOURCE!B228&gt;0),IF(ISBLANK(SOURCE!C228),"",SOURCE!C228),
IF(SOURCE!B228&lt;0,VLOOKUP(SOURCE!B228,lookups!A$1:B$25,2,0),
  IF(ISBLANK(SOURCE!B228),
    "",
    "/* "&amp;TEXT(SOURCE!B228,"???0")&amp;" *"&amp;
      SOURCE!C228&amp;", "&amp; IF(lookups!$E$2-LEN(SOURCE!C228) &gt;= 0, REPT(" ",lookups!$E$2-LEN(SOURCE!C228)), "")&amp;
      SOURCE!D228&amp;", "&amp; IF(lookups!$F$2-LEN(SOURCE!D228) &gt;= 0, REPT(" ",lookups!$F$2-LEN(SOURCE!D228)), "")&amp;
      SOURCE!E228&amp;", "&amp; IF(lookups!$G$2-LEN(SOURCE!E228) &gt;=0, REPT(" ",lookups!$G$2-LEN(SOURCE!E228)), "")&amp;
      SOURCE!F228&amp;", "&amp; IF(lookups!$H$2-LEN(SOURCE!F228) &gt;= 0, REPT(" ",lookups!$H$2-LEN(SOURCE!F228)+2), "")&amp;"("&amp;
      SUBSTITUTE(TEXT(SOURCE!G228,"??0"),"  ","")&amp;" &lt;&lt; TAM_MAX_BITS) |"&amp; IF(lookups!$I$2-3 &gt;= 0, REPT(" ",MAX(1,lookups!$I$2-5+4+1-1-LEN(  IF(ISTEXT(SOURCE!H228),SOURCE!H228,  SUBSTITUTE(SUBSTITUTE(TEXT(SOURCE!H228,"????0"),"  ","")," ",""))   ))), "")&amp;
       IF(ISTEXT(SOURCE!H228),SOURCE!H228, SUBSTITUTE(SUBSTITUTE(TEXT(SOURCE!H228,"????0"),"  ","")," ",""))   &amp;","&amp; IF(lookups!$J$2-3 &gt;= 0, REPT(" ",lookups!$J$2-3-5), "")&amp;
      SOURCE!I228&amp;
" | "&amp; IF(lookups!$K$2-LEN(SOURCE!I228) &gt;= 0, REPT(" ",lookups!$K$2-LEN(SOURCE!I228)), "")&amp;
      SOURCE!J228&amp;      IF(lookups!$L$2-LEN(SOURCE!J228) &gt;= 0, REPT(" ",lookups!$L$2-LEN(SOURCE!J228)), "")&amp;
" | "&amp; IF(lookups!$K$2-LEN(SOURCE!I228) &gt;= 0, REPT(" ",lookups!$K$2-LEN(SOURCE!I228)), "")&amp;
      SOURCE!K228&amp;      IF(lookups!$L$2-LEN(SOURCE!K228) &gt;= 0, REPT(" ",lookups!$M$2-LEN(SOURCE!K228)), "")&amp;
" | "&amp; SOURCE!L228&amp;      IF(lookups!$O$2-LEN(SOURCE!L228) &gt;= 0, REPT(" ",lookups!$O$2-LEN(SOURCE!L228)), "")&amp;
" | "&amp; SOURCE!M228&amp;      IF(lookups!$P$2-LEN(SOURCE!M228) &gt;= 0, REPT(" ",lookups!$P$2-LEN(SOURCE!M228)), "")&amp;
      "},"&amp;IF(SOURCE!O228&lt;&gt;"",""&amp;SOURCE!O228,"")
 )
)
)</f>
        <v>/*  219 */  { itemToBeCoded,                NOPARAM,                     "0219",                                        "0219",                                        (0 &lt;&lt; TAM_MAX_BITS) |     0, CAT_FREE | SLS_ENABLED   | US_UNCHANGED | EIM_DISABLED | PTP_DISABLED     },</v>
      </c>
    </row>
    <row r="229" customFormat="false" ht="15.75" hidden="false" customHeight="false" outlineLevel="0" collapsed="false">
      <c r="A229" s="263" t="str">
        <f aca="false">IF(AND(OR(SOURCE!A229="",ISBLANK(SOURCE!A229)),SOURCE!B229&gt;0),IF(ISBLANK(SOURCE!C229),"",SOURCE!C229),
IF(SOURCE!B229&lt;0,VLOOKUP(SOURCE!B229,lookups!A$1:B$25,2,0),
  IF(ISBLANK(SOURCE!B229),
    "",
    "/* "&amp;TEXT(SOURCE!B229,"???0")&amp;" *"&amp;
      SOURCE!C229&amp;", "&amp; IF(lookups!$E$2-LEN(SOURCE!C229) &gt;= 0, REPT(" ",lookups!$E$2-LEN(SOURCE!C229)), "")&amp;
      SOURCE!D229&amp;", "&amp; IF(lookups!$F$2-LEN(SOURCE!D229) &gt;= 0, REPT(" ",lookups!$F$2-LEN(SOURCE!D229)), "")&amp;
      SOURCE!E229&amp;", "&amp; IF(lookups!$G$2-LEN(SOURCE!E229) &gt;=0, REPT(" ",lookups!$G$2-LEN(SOURCE!E229)), "")&amp;
      SOURCE!F229&amp;", "&amp; IF(lookups!$H$2-LEN(SOURCE!F229) &gt;= 0, REPT(" ",lookups!$H$2-LEN(SOURCE!F229)+2), "")&amp;"("&amp;
      SUBSTITUTE(TEXT(SOURCE!G229,"??0"),"  ","")&amp;" &lt;&lt; TAM_MAX_BITS) |"&amp; IF(lookups!$I$2-3 &gt;= 0, REPT(" ",MAX(1,lookups!$I$2-5+4+1-1-LEN(  IF(ISTEXT(SOURCE!H229),SOURCE!H229,  SUBSTITUTE(SUBSTITUTE(TEXT(SOURCE!H229,"????0"),"  ","")," ",""))   ))), "")&amp;
       IF(ISTEXT(SOURCE!H229),SOURCE!H229, SUBSTITUTE(SUBSTITUTE(TEXT(SOURCE!H229,"????0"),"  ","")," ",""))   &amp;","&amp; IF(lookups!$J$2-3 &gt;= 0, REPT(" ",lookups!$J$2-3-5), "")&amp;
      SOURCE!I229&amp;
" | "&amp; IF(lookups!$K$2-LEN(SOURCE!I229) &gt;= 0, REPT(" ",lookups!$K$2-LEN(SOURCE!I229)), "")&amp;
      SOURCE!J229&amp;      IF(lookups!$L$2-LEN(SOURCE!J229) &gt;= 0, REPT(" ",lookups!$L$2-LEN(SOURCE!J229)), "")&amp;
" | "&amp; IF(lookups!$K$2-LEN(SOURCE!I229) &gt;= 0, REPT(" ",lookups!$K$2-LEN(SOURCE!I229)), "")&amp;
      SOURCE!K229&amp;      IF(lookups!$L$2-LEN(SOURCE!K229) &gt;= 0, REPT(" ",lookups!$M$2-LEN(SOURCE!K229)), "")&amp;
" | "&amp; SOURCE!L229&amp;      IF(lookups!$O$2-LEN(SOURCE!L229) &gt;= 0, REPT(" ",lookups!$O$2-LEN(SOURCE!L229)), "")&amp;
" | "&amp; SOURCE!M229&amp;      IF(lookups!$P$2-LEN(SOURCE!M229) &gt;= 0, REPT(" ",lookups!$P$2-LEN(SOURCE!M229)), "")&amp;
      "},"&amp;IF(SOURCE!O229&lt;&gt;"",""&amp;SOURCE!O229,"")
 )
)
)</f>
        <v/>
      </c>
    </row>
    <row r="230" customFormat="false" ht="15.75" hidden="false" customHeight="false" outlineLevel="0" collapsed="false">
      <c r="A230" s="263" t="str">
        <f aca="false">IF(AND(OR(SOURCE!A230="",ISBLANK(SOURCE!A230)),SOURCE!B230&gt;0),IF(ISBLANK(SOURCE!C230),"",SOURCE!C230),
IF(SOURCE!B230&lt;0,VLOOKUP(SOURCE!B230,lookups!A$1:B$25,2,0),
  IF(ISBLANK(SOURCE!B230),
    "",
    "/* "&amp;TEXT(SOURCE!B230,"???0")&amp;" *"&amp;
      SOURCE!C230&amp;", "&amp; IF(lookups!$E$2-LEN(SOURCE!C230) &gt;= 0, REPT(" ",lookups!$E$2-LEN(SOURCE!C230)), "")&amp;
      SOURCE!D230&amp;", "&amp; IF(lookups!$F$2-LEN(SOURCE!D230) &gt;= 0, REPT(" ",lookups!$F$2-LEN(SOURCE!D230)), "")&amp;
      SOURCE!E230&amp;", "&amp; IF(lookups!$G$2-LEN(SOURCE!E230) &gt;=0, REPT(" ",lookups!$G$2-LEN(SOURCE!E230)), "")&amp;
      SOURCE!F230&amp;", "&amp; IF(lookups!$H$2-LEN(SOURCE!F230) &gt;= 0, REPT(" ",lookups!$H$2-LEN(SOURCE!F230)+2), "")&amp;"("&amp;
      SUBSTITUTE(TEXT(SOURCE!G230,"??0"),"  ","")&amp;" &lt;&lt; TAM_MAX_BITS) |"&amp; IF(lookups!$I$2-3 &gt;= 0, REPT(" ",MAX(1,lookups!$I$2-5+4+1-1-LEN(  IF(ISTEXT(SOURCE!H230),SOURCE!H230,  SUBSTITUTE(SUBSTITUTE(TEXT(SOURCE!H230,"????0"),"  ","")," ",""))   ))), "")&amp;
       IF(ISTEXT(SOURCE!H230),SOURCE!H230, SUBSTITUTE(SUBSTITUTE(TEXT(SOURCE!H230,"????0"),"  ","")," ",""))   &amp;","&amp; IF(lookups!$J$2-3 &gt;= 0, REPT(" ",lookups!$J$2-3-5), "")&amp;
      SOURCE!I230&amp;
" | "&amp; IF(lookups!$K$2-LEN(SOURCE!I230) &gt;= 0, REPT(" ",lookups!$K$2-LEN(SOURCE!I230)), "")&amp;
      SOURCE!J230&amp;      IF(lookups!$L$2-LEN(SOURCE!J230) &gt;= 0, REPT(" ",lookups!$L$2-LEN(SOURCE!J230)), "")&amp;
" | "&amp; IF(lookups!$K$2-LEN(SOURCE!I230) &gt;= 0, REPT(" ",lookups!$K$2-LEN(SOURCE!I230)), "")&amp;
      SOURCE!K230&amp;      IF(lookups!$L$2-LEN(SOURCE!K230) &gt;= 0, REPT(" ",lookups!$M$2-LEN(SOURCE!K230)), "")&amp;
" | "&amp; SOURCE!L230&amp;      IF(lookups!$O$2-LEN(SOURCE!L230) &gt;= 0, REPT(" ",lookups!$O$2-LEN(SOURCE!L230)), "")&amp;
" | "&amp; SOURCE!M230&amp;      IF(lookups!$P$2-LEN(SOURCE!M230) &gt;= 0, REPT(" ",lookups!$P$2-LEN(SOURCE!M230)), "")&amp;
      "},"&amp;IF(SOURCE!O230&lt;&gt;"",""&amp;SOURCE!O230,"")
 )
)
)</f>
        <v/>
      </c>
    </row>
    <row r="231" customFormat="false" ht="15.75" hidden="false" customHeight="false" outlineLevel="0" collapsed="false">
      <c r="A231" s="263" t="str">
        <f aca="false">IF(AND(OR(SOURCE!A231="",ISBLANK(SOURCE!A231)),SOURCE!B231&gt;0),IF(ISBLANK(SOURCE!C231),"",SOURCE!C231),
IF(SOURCE!B231&lt;0,VLOOKUP(SOURCE!B231,lookups!A$1:B$25,2,0),
  IF(ISBLANK(SOURCE!B231),
    "",
    "/* "&amp;TEXT(SOURCE!B231,"???0")&amp;" *"&amp;
      SOURCE!C231&amp;", "&amp; IF(lookups!$E$2-LEN(SOURCE!C231) &gt;= 0, REPT(" ",lookups!$E$2-LEN(SOURCE!C231)), "")&amp;
      SOURCE!D231&amp;", "&amp; IF(lookups!$F$2-LEN(SOURCE!D231) &gt;= 0, REPT(" ",lookups!$F$2-LEN(SOURCE!D231)), "")&amp;
      SOURCE!E231&amp;", "&amp; IF(lookups!$G$2-LEN(SOURCE!E231) &gt;=0, REPT(" ",lookups!$G$2-LEN(SOURCE!E231)), "")&amp;
      SOURCE!F231&amp;", "&amp; IF(lookups!$H$2-LEN(SOURCE!F231) &gt;= 0, REPT(" ",lookups!$H$2-LEN(SOURCE!F231)+2), "")&amp;"("&amp;
      SUBSTITUTE(TEXT(SOURCE!G231,"??0"),"  ","")&amp;" &lt;&lt; TAM_MAX_BITS) |"&amp; IF(lookups!$I$2-3 &gt;= 0, REPT(" ",MAX(1,lookups!$I$2-5+4+1-1-LEN(  IF(ISTEXT(SOURCE!H231),SOURCE!H231,  SUBSTITUTE(SUBSTITUTE(TEXT(SOURCE!H231,"????0"),"  ","")," ",""))   ))), "")&amp;
       IF(ISTEXT(SOURCE!H231),SOURCE!H231, SUBSTITUTE(SUBSTITUTE(TEXT(SOURCE!H231,"????0"),"  ","")," ",""))   &amp;","&amp; IF(lookups!$J$2-3 &gt;= 0, REPT(" ",lookups!$J$2-3-5), "")&amp;
      SOURCE!I231&amp;
" | "&amp; IF(lookups!$K$2-LEN(SOURCE!I231) &gt;= 0, REPT(" ",lookups!$K$2-LEN(SOURCE!I231)), "")&amp;
      SOURCE!J231&amp;      IF(lookups!$L$2-LEN(SOURCE!J231) &gt;= 0, REPT(" ",lookups!$L$2-LEN(SOURCE!J231)), "")&amp;
" | "&amp; IF(lookups!$K$2-LEN(SOURCE!I231) &gt;= 0, REPT(" ",lookups!$K$2-LEN(SOURCE!I231)), "")&amp;
      SOURCE!K231&amp;      IF(lookups!$L$2-LEN(SOURCE!K231) &gt;= 0, REPT(" ",lookups!$M$2-LEN(SOURCE!K231)), "")&amp;
" | "&amp; SOURCE!L231&amp;      IF(lookups!$O$2-LEN(SOURCE!L231) &gt;= 0, REPT(" ",lookups!$O$2-LEN(SOURCE!L231)), "")&amp;
" | "&amp; SOURCE!M231&amp;      IF(lookups!$P$2-LEN(SOURCE!M231) &gt;= 0, REPT(" ",lookups!$P$2-LEN(SOURCE!M231)), "")&amp;
      "},"&amp;IF(SOURCE!O231&lt;&gt;"",""&amp;SOURCE!O231,"")
 )
)
)</f>
        <v>// Conversions</v>
      </c>
    </row>
    <row r="232" customFormat="false" ht="15.75" hidden="false" customHeight="false" outlineLevel="0" collapsed="false">
      <c r="A232" s="263" t="str">
        <f aca="false">IF(AND(OR(SOURCE!A232="",ISBLANK(SOURCE!A232)),SOURCE!B232&gt;0),IF(ISBLANK(SOURCE!C232),"",SOURCE!C232),
IF(SOURCE!B232&lt;0,VLOOKUP(SOURCE!B232,lookups!A$1:B$25,2,0),
  IF(ISBLANK(SOURCE!B232),
    "",
    "/* "&amp;TEXT(SOURCE!B232,"???0")&amp;" *"&amp;
      SOURCE!C232&amp;", "&amp; IF(lookups!$E$2-LEN(SOURCE!C232) &gt;= 0, REPT(" ",lookups!$E$2-LEN(SOURCE!C232)), "")&amp;
      SOURCE!D232&amp;", "&amp; IF(lookups!$F$2-LEN(SOURCE!D232) &gt;= 0, REPT(" ",lookups!$F$2-LEN(SOURCE!D232)), "")&amp;
      SOURCE!E232&amp;", "&amp; IF(lookups!$G$2-LEN(SOURCE!E232) &gt;=0, REPT(" ",lookups!$G$2-LEN(SOURCE!E232)), "")&amp;
      SOURCE!F232&amp;", "&amp; IF(lookups!$H$2-LEN(SOURCE!F232) &gt;= 0, REPT(" ",lookups!$H$2-LEN(SOURCE!F232)+2), "")&amp;"("&amp;
      SUBSTITUTE(TEXT(SOURCE!G232,"??0"),"  ","")&amp;" &lt;&lt; TAM_MAX_BITS) |"&amp; IF(lookups!$I$2-3 &gt;= 0, REPT(" ",MAX(1,lookups!$I$2-5+4+1-1-LEN(  IF(ISTEXT(SOURCE!H232),SOURCE!H232,  SUBSTITUTE(SUBSTITUTE(TEXT(SOURCE!H232,"????0"),"  ","")," ",""))   ))), "")&amp;
       IF(ISTEXT(SOURCE!H232),SOURCE!H232, SUBSTITUTE(SUBSTITUTE(TEXT(SOURCE!H232,"????0"),"  ","")," ",""))   &amp;","&amp; IF(lookups!$J$2-3 &gt;= 0, REPT(" ",lookups!$J$2-3-5), "")&amp;
      SOURCE!I232&amp;
" | "&amp; IF(lookups!$K$2-LEN(SOURCE!I232) &gt;= 0, REPT(" ",lookups!$K$2-LEN(SOURCE!I232)), "")&amp;
      SOURCE!J232&amp;      IF(lookups!$L$2-LEN(SOURCE!J232) &gt;= 0, REPT(" ",lookups!$L$2-LEN(SOURCE!J232)), "")&amp;
" | "&amp; IF(lookups!$K$2-LEN(SOURCE!I232) &gt;= 0, REPT(" ",lookups!$K$2-LEN(SOURCE!I232)), "")&amp;
      SOURCE!K232&amp;      IF(lookups!$L$2-LEN(SOURCE!K232) &gt;= 0, REPT(" ",lookups!$M$2-LEN(SOURCE!K232)), "")&amp;
" | "&amp; SOURCE!L232&amp;      IF(lookups!$O$2-LEN(SOURCE!L232) &gt;= 0, REPT(" ",lookups!$O$2-LEN(SOURCE!L232)), "")&amp;
" | "&amp; SOURCE!M232&amp;      IF(lookups!$P$2-LEN(SOURCE!M232) &gt;= 0, REPT(" ",lookups!$P$2-LEN(SOURCE!M232)), "")&amp;
      "},"&amp;IF(SOURCE!O232&lt;&gt;"",""&amp;SOURCE!O232,"")
 )
)
)</f>
        <v>/*  220 */  { fnCvtCToF,                    NOPARAM,                     STD_DEGREE "C" STD_RIGHT_ARROW STD_DEGREE "F", STD_DEGREE "C" STD_RIGHT_ARROW STD_DEGREE "F", (0 &lt;&lt; TAM_MAX_BITS) |     0, CAT_NONE | SLS_ENABLED   | US_ENABLED   | EIM_DISABLED | PTP_NONE         },</v>
      </c>
    </row>
    <row r="233" customFormat="false" ht="15.75" hidden="false" customHeight="false" outlineLevel="0" collapsed="false">
      <c r="A233" s="263" t="str">
        <f aca="false">IF(AND(OR(SOURCE!A233="",ISBLANK(SOURCE!A233)),SOURCE!B233&gt;0),IF(ISBLANK(SOURCE!C233),"",SOURCE!C233),
IF(SOURCE!B233&lt;0,VLOOKUP(SOURCE!B233,lookups!A$1:B$25,2,0),
  IF(ISBLANK(SOURCE!B233),
    "",
    "/* "&amp;TEXT(SOURCE!B233,"???0")&amp;" *"&amp;
      SOURCE!C233&amp;", "&amp; IF(lookups!$E$2-LEN(SOURCE!C233) &gt;= 0, REPT(" ",lookups!$E$2-LEN(SOURCE!C233)), "")&amp;
      SOURCE!D233&amp;", "&amp; IF(lookups!$F$2-LEN(SOURCE!D233) &gt;= 0, REPT(" ",lookups!$F$2-LEN(SOURCE!D233)), "")&amp;
      SOURCE!E233&amp;", "&amp; IF(lookups!$G$2-LEN(SOURCE!E233) &gt;=0, REPT(" ",lookups!$G$2-LEN(SOURCE!E233)), "")&amp;
      SOURCE!F233&amp;", "&amp; IF(lookups!$H$2-LEN(SOURCE!F233) &gt;= 0, REPT(" ",lookups!$H$2-LEN(SOURCE!F233)+2), "")&amp;"("&amp;
      SUBSTITUTE(TEXT(SOURCE!G233,"??0"),"  ","")&amp;" &lt;&lt; TAM_MAX_BITS) |"&amp; IF(lookups!$I$2-3 &gt;= 0, REPT(" ",MAX(1,lookups!$I$2-5+4+1-1-LEN(  IF(ISTEXT(SOURCE!H233),SOURCE!H233,  SUBSTITUTE(SUBSTITUTE(TEXT(SOURCE!H233,"????0"),"  ","")," ",""))   ))), "")&amp;
       IF(ISTEXT(SOURCE!H233),SOURCE!H233, SUBSTITUTE(SUBSTITUTE(TEXT(SOURCE!H233,"????0"),"  ","")," ",""))   &amp;","&amp; IF(lookups!$J$2-3 &gt;= 0, REPT(" ",lookups!$J$2-3-5), "")&amp;
      SOURCE!I233&amp;
" | "&amp; IF(lookups!$K$2-LEN(SOURCE!I233) &gt;= 0, REPT(" ",lookups!$K$2-LEN(SOURCE!I233)), "")&amp;
      SOURCE!J233&amp;      IF(lookups!$L$2-LEN(SOURCE!J233) &gt;= 0, REPT(" ",lookups!$L$2-LEN(SOURCE!J233)), "")&amp;
" | "&amp; IF(lookups!$K$2-LEN(SOURCE!I233) &gt;= 0, REPT(" ",lookups!$K$2-LEN(SOURCE!I233)), "")&amp;
      SOURCE!K233&amp;      IF(lookups!$L$2-LEN(SOURCE!K233) &gt;= 0, REPT(" ",lookups!$M$2-LEN(SOURCE!K233)), "")&amp;
" | "&amp; SOURCE!L233&amp;      IF(lookups!$O$2-LEN(SOURCE!L233) &gt;= 0, REPT(" ",lookups!$O$2-LEN(SOURCE!L233)), "")&amp;
" | "&amp; SOURCE!M233&amp;      IF(lookups!$P$2-LEN(SOURCE!M233) &gt;= 0, REPT(" ",lookups!$P$2-LEN(SOURCE!M233)), "")&amp;
      "},"&amp;IF(SOURCE!O233&lt;&gt;"",""&amp;SOURCE!O233,"")
 )
)
)</f>
        <v>/*  221 */  { fnCvtFToC,                    NOPARAM,                     STD_DEGREE "F" STD_RIGHT_ARROW STD_DEGREE "C", STD_DEGREE "F" STD_RIGHT_ARROW STD_DEGREE "C", (0 &lt;&lt; TAM_MAX_BITS) |     0, CAT_NONE | SLS_ENABLED   | US_ENABLED   | EIM_DISABLED | PTP_NONE         },</v>
      </c>
    </row>
    <row r="234" customFormat="false" ht="15.75" hidden="false" customHeight="false" outlineLevel="0" collapsed="false">
      <c r="A234" s="263" t="str">
        <f aca="false">IF(AND(OR(SOURCE!A234="",ISBLANK(SOURCE!A234)),SOURCE!B234&gt;0),IF(ISBLANK(SOURCE!C234),"",SOURCE!C234),
IF(SOURCE!B234&lt;0,VLOOKUP(SOURCE!B234,lookups!A$1:B$25,2,0),
  IF(ISBLANK(SOURCE!B234),
    "",
    "/* "&amp;TEXT(SOURCE!B234,"???0")&amp;" *"&amp;
      SOURCE!C234&amp;", "&amp; IF(lookups!$E$2-LEN(SOURCE!C234) &gt;= 0, REPT(" ",lookups!$E$2-LEN(SOURCE!C234)), "")&amp;
      SOURCE!D234&amp;", "&amp; IF(lookups!$F$2-LEN(SOURCE!D234) &gt;= 0, REPT(" ",lookups!$F$2-LEN(SOURCE!D234)), "")&amp;
      SOURCE!E234&amp;", "&amp; IF(lookups!$G$2-LEN(SOURCE!E234) &gt;=0, REPT(" ",lookups!$G$2-LEN(SOURCE!E234)), "")&amp;
      SOURCE!F234&amp;", "&amp; IF(lookups!$H$2-LEN(SOURCE!F234) &gt;= 0, REPT(" ",lookups!$H$2-LEN(SOURCE!F234)+2), "")&amp;"("&amp;
      SUBSTITUTE(TEXT(SOURCE!G234,"??0"),"  ","")&amp;" &lt;&lt; TAM_MAX_BITS) |"&amp; IF(lookups!$I$2-3 &gt;= 0, REPT(" ",MAX(1,lookups!$I$2-5+4+1-1-LEN(  IF(ISTEXT(SOURCE!H234),SOURCE!H234,  SUBSTITUTE(SUBSTITUTE(TEXT(SOURCE!H234,"????0"),"  ","")," ",""))   ))), "")&amp;
       IF(ISTEXT(SOURCE!H234),SOURCE!H234, SUBSTITUTE(SUBSTITUTE(TEXT(SOURCE!H234,"????0"),"  ","")," ",""))   &amp;","&amp; IF(lookups!$J$2-3 &gt;= 0, REPT(" ",lookups!$J$2-3-5), "")&amp;
      SOURCE!I234&amp;
" | "&amp; IF(lookups!$K$2-LEN(SOURCE!I234) &gt;= 0, REPT(" ",lookups!$K$2-LEN(SOURCE!I234)), "")&amp;
      SOURCE!J234&amp;      IF(lookups!$L$2-LEN(SOURCE!J234) &gt;= 0, REPT(" ",lookups!$L$2-LEN(SOURCE!J234)), "")&amp;
" | "&amp; IF(lookups!$K$2-LEN(SOURCE!I234) &gt;= 0, REPT(" ",lookups!$K$2-LEN(SOURCE!I234)), "")&amp;
      SOURCE!K234&amp;      IF(lookups!$L$2-LEN(SOURCE!K234) &gt;= 0, REPT(" ",lookups!$M$2-LEN(SOURCE!K234)), "")&amp;
" | "&amp; SOURCE!L234&amp;      IF(lookups!$O$2-LEN(SOURCE!L234) &gt;= 0, REPT(" ",lookups!$O$2-LEN(SOURCE!L234)), "")&amp;
" | "&amp; SOURCE!M234&amp;      IF(lookups!$P$2-LEN(SOURCE!M234) &gt;= 0, REPT(" ",lookups!$P$2-LEN(SOURCE!M234)), "")&amp;
      "},"&amp;IF(SOURCE!O234&lt;&gt;"",""&amp;SOURCE!O234,"")
 )
)
)</f>
        <v>/*  222 */  { fnCvtDbRatio,                 10,                          "dB" STD_RIGHT_ARROW "pr",                     "dB" STD_RIGHT_ARROW,                          (0 &lt;&lt; TAM_MAX_BITS) |     0, CAT_NONE | SLS_ENABLED   | US_ENABLED   | EIM_DISABLED | PTP_NONE         },</v>
      </c>
    </row>
    <row r="235" customFormat="false" ht="15.75" hidden="false" customHeight="false" outlineLevel="0" collapsed="false">
      <c r="A235" s="263" t="str">
        <f aca="false">IF(AND(OR(SOURCE!A235="",ISBLANK(SOURCE!A235)),SOURCE!B235&gt;0),IF(ISBLANK(SOURCE!C235),"",SOURCE!C235),
IF(SOURCE!B235&lt;0,VLOOKUP(SOURCE!B235,lookups!A$1:B$25,2,0),
  IF(ISBLANK(SOURCE!B235),
    "",
    "/* "&amp;TEXT(SOURCE!B235,"???0")&amp;" *"&amp;
      SOURCE!C235&amp;", "&amp; IF(lookups!$E$2-LEN(SOURCE!C235) &gt;= 0, REPT(" ",lookups!$E$2-LEN(SOURCE!C235)), "")&amp;
      SOURCE!D235&amp;", "&amp; IF(lookups!$F$2-LEN(SOURCE!D235) &gt;= 0, REPT(" ",lookups!$F$2-LEN(SOURCE!D235)), "")&amp;
      SOURCE!E235&amp;", "&amp; IF(lookups!$G$2-LEN(SOURCE!E235) &gt;=0, REPT(" ",lookups!$G$2-LEN(SOURCE!E235)), "")&amp;
      SOURCE!F235&amp;", "&amp; IF(lookups!$H$2-LEN(SOURCE!F235) &gt;= 0, REPT(" ",lookups!$H$2-LEN(SOURCE!F235)+2), "")&amp;"("&amp;
      SUBSTITUTE(TEXT(SOURCE!G235,"??0"),"  ","")&amp;" &lt;&lt; TAM_MAX_BITS) |"&amp; IF(lookups!$I$2-3 &gt;= 0, REPT(" ",MAX(1,lookups!$I$2-5+4+1-1-LEN(  IF(ISTEXT(SOURCE!H235),SOURCE!H235,  SUBSTITUTE(SUBSTITUTE(TEXT(SOURCE!H235,"????0"),"  ","")," ",""))   ))), "")&amp;
       IF(ISTEXT(SOURCE!H235),SOURCE!H235, SUBSTITUTE(SUBSTITUTE(TEXT(SOURCE!H235,"????0"),"  ","")," ",""))   &amp;","&amp; IF(lookups!$J$2-3 &gt;= 0, REPT(" ",lookups!$J$2-3-5), "")&amp;
      SOURCE!I235&amp;
" | "&amp; IF(lookups!$K$2-LEN(SOURCE!I235) &gt;= 0, REPT(" ",lookups!$K$2-LEN(SOURCE!I235)), "")&amp;
      SOURCE!J235&amp;      IF(lookups!$L$2-LEN(SOURCE!J235) &gt;= 0, REPT(" ",lookups!$L$2-LEN(SOURCE!J235)), "")&amp;
" | "&amp; IF(lookups!$K$2-LEN(SOURCE!I235) &gt;= 0, REPT(" ",lookups!$K$2-LEN(SOURCE!I235)), "")&amp;
      SOURCE!K235&amp;      IF(lookups!$L$2-LEN(SOURCE!K235) &gt;= 0, REPT(" ",lookups!$M$2-LEN(SOURCE!K235)), "")&amp;
" | "&amp; SOURCE!L235&amp;      IF(lookups!$O$2-LEN(SOURCE!L235) &gt;= 0, REPT(" ",lookups!$O$2-LEN(SOURCE!L235)), "")&amp;
" | "&amp; SOURCE!M235&amp;      IF(lookups!$P$2-LEN(SOURCE!M235) &gt;= 0, REPT(" ",lookups!$P$2-LEN(SOURCE!M235)), "")&amp;
      "},"&amp;IF(SOURCE!O235&lt;&gt;"",""&amp;SOURCE!O235,"")
 )
)
)</f>
        <v>/*  223 */  { itemToBeCoded,                NOPARAM,                     "0223",                                        "0223",                                        (0 &lt;&lt; TAM_MAX_BITS) |     0, CAT_FREE | SLS_ENABLED   | US_UNCHANGED | EIM_DISABLED | PTP_DISABLED     },</v>
      </c>
    </row>
    <row r="236" customFormat="false" ht="15.75" hidden="false" customHeight="false" outlineLevel="0" collapsed="false">
      <c r="A236" s="263" t="str">
        <f aca="false">IF(AND(OR(SOURCE!A236="",ISBLANK(SOURCE!A236)),SOURCE!B236&gt;0),IF(ISBLANK(SOURCE!C236),"",SOURCE!C236),
IF(SOURCE!B236&lt;0,VLOOKUP(SOURCE!B236,lookups!A$1:B$25,2,0),
  IF(ISBLANK(SOURCE!B236),
    "",
    "/* "&amp;TEXT(SOURCE!B236,"???0")&amp;" *"&amp;
      SOURCE!C236&amp;", "&amp; IF(lookups!$E$2-LEN(SOURCE!C236) &gt;= 0, REPT(" ",lookups!$E$2-LEN(SOURCE!C236)), "")&amp;
      SOURCE!D236&amp;", "&amp; IF(lookups!$F$2-LEN(SOURCE!D236) &gt;= 0, REPT(" ",lookups!$F$2-LEN(SOURCE!D236)), "")&amp;
      SOURCE!E236&amp;", "&amp; IF(lookups!$G$2-LEN(SOURCE!E236) &gt;=0, REPT(" ",lookups!$G$2-LEN(SOURCE!E236)), "")&amp;
      SOURCE!F236&amp;", "&amp; IF(lookups!$H$2-LEN(SOURCE!F236) &gt;= 0, REPT(" ",lookups!$H$2-LEN(SOURCE!F236)+2), "")&amp;"("&amp;
      SUBSTITUTE(TEXT(SOURCE!G236,"??0"),"  ","")&amp;" &lt;&lt; TAM_MAX_BITS) |"&amp; IF(lookups!$I$2-3 &gt;= 0, REPT(" ",MAX(1,lookups!$I$2-5+4+1-1-LEN(  IF(ISTEXT(SOURCE!H236),SOURCE!H236,  SUBSTITUTE(SUBSTITUTE(TEXT(SOURCE!H236,"????0"),"  ","")," ",""))   ))), "")&amp;
       IF(ISTEXT(SOURCE!H236),SOURCE!H236, SUBSTITUTE(SUBSTITUTE(TEXT(SOURCE!H236,"????0"),"  ","")," ",""))   &amp;","&amp; IF(lookups!$J$2-3 &gt;= 0, REPT(" ",lookups!$J$2-3-5), "")&amp;
      SOURCE!I236&amp;
" | "&amp; IF(lookups!$K$2-LEN(SOURCE!I236) &gt;= 0, REPT(" ",lookups!$K$2-LEN(SOURCE!I236)), "")&amp;
      SOURCE!J236&amp;      IF(lookups!$L$2-LEN(SOURCE!J236) &gt;= 0, REPT(" ",lookups!$L$2-LEN(SOURCE!J236)), "")&amp;
" | "&amp; IF(lookups!$K$2-LEN(SOURCE!I236) &gt;= 0, REPT(" ",lookups!$K$2-LEN(SOURCE!I236)), "")&amp;
      SOURCE!K236&amp;      IF(lookups!$L$2-LEN(SOURCE!K236) &gt;= 0, REPT(" ",lookups!$M$2-LEN(SOURCE!K236)), "")&amp;
" | "&amp; SOURCE!L236&amp;      IF(lookups!$O$2-LEN(SOURCE!L236) &gt;= 0, REPT(" ",lookups!$O$2-LEN(SOURCE!L236)), "")&amp;
" | "&amp; SOURCE!M236&amp;      IF(lookups!$P$2-LEN(SOURCE!M236) &gt;= 0, REPT(" ",lookups!$P$2-LEN(SOURCE!M236)), "")&amp;
      "},"&amp;IF(SOURCE!O236&lt;&gt;"",""&amp;SOURCE!O236,"")
 )
)
)</f>
        <v>/*  224 */  { itemToBeCoded,                NOPARAM,                     "0224",                                        "0224",                                        (0 &lt;&lt; TAM_MAX_BITS) |     0, CAT_FREE | SLS_ENABLED   | US_UNCHANGED | EIM_DISABLED | PTP_DISABLED     },</v>
      </c>
    </row>
    <row r="237" customFormat="false" ht="15.75" hidden="false" customHeight="false" outlineLevel="0" collapsed="false">
      <c r="A237" s="263" t="str">
        <f aca="false">IF(AND(OR(SOURCE!A237="",ISBLANK(SOURCE!A237)),SOURCE!B237&gt;0),IF(ISBLANK(SOURCE!C237),"",SOURCE!C237),
IF(SOURCE!B237&lt;0,VLOOKUP(SOURCE!B237,lookups!A$1:B$25,2,0),
  IF(ISBLANK(SOURCE!B237),
    "",
    "/* "&amp;TEXT(SOURCE!B237,"???0")&amp;" *"&amp;
      SOURCE!C237&amp;", "&amp; IF(lookups!$E$2-LEN(SOURCE!C237) &gt;= 0, REPT(" ",lookups!$E$2-LEN(SOURCE!C237)), "")&amp;
      SOURCE!D237&amp;", "&amp; IF(lookups!$F$2-LEN(SOURCE!D237) &gt;= 0, REPT(" ",lookups!$F$2-LEN(SOURCE!D237)), "")&amp;
      SOURCE!E237&amp;", "&amp; IF(lookups!$G$2-LEN(SOURCE!E237) &gt;=0, REPT(" ",lookups!$G$2-LEN(SOURCE!E237)), "")&amp;
      SOURCE!F237&amp;", "&amp; IF(lookups!$H$2-LEN(SOURCE!F237) &gt;= 0, REPT(" ",lookups!$H$2-LEN(SOURCE!F237)+2), "")&amp;"("&amp;
      SUBSTITUTE(TEXT(SOURCE!G237,"??0"),"  ","")&amp;" &lt;&lt; TAM_MAX_BITS) |"&amp; IF(lookups!$I$2-3 &gt;= 0, REPT(" ",MAX(1,lookups!$I$2-5+4+1-1-LEN(  IF(ISTEXT(SOURCE!H237),SOURCE!H237,  SUBSTITUTE(SUBSTITUTE(TEXT(SOURCE!H237,"????0"),"  ","")," ",""))   ))), "")&amp;
       IF(ISTEXT(SOURCE!H237),SOURCE!H237, SUBSTITUTE(SUBSTITUTE(TEXT(SOURCE!H237,"????0"),"  ","")," ",""))   &amp;","&amp; IF(lookups!$J$2-3 &gt;= 0, REPT(" ",lookups!$J$2-3-5), "")&amp;
      SOURCE!I237&amp;
" | "&amp; IF(lookups!$K$2-LEN(SOURCE!I237) &gt;= 0, REPT(" ",lookups!$K$2-LEN(SOURCE!I237)), "")&amp;
      SOURCE!J237&amp;      IF(lookups!$L$2-LEN(SOURCE!J237) &gt;= 0, REPT(" ",lookups!$L$2-LEN(SOURCE!J237)), "")&amp;
" | "&amp; IF(lookups!$K$2-LEN(SOURCE!I237) &gt;= 0, REPT(" ",lookups!$K$2-LEN(SOURCE!I237)), "")&amp;
      SOURCE!K237&amp;      IF(lookups!$L$2-LEN(SOURCE!K237) &gt;= 0, REPT(" ",lookups!$M$2-LEN(SOURCE!K237)), "")&amp;
" | "&amp; SOURCE!L237&amp;      IF(lookups!$O$2-LEN(SOURCE!L237) &gt;= 0, REPT(" ",lookups!$O$2-LEN(SOURCE!L237)), "")&amp;
" | "&amp; SOURCE!M237&amp;      IF(lookups!$P$2-LEN(SOURCE!M237) &gt;= 0, REPT(" ",lookups!$P$2-LEN(SOURCE!M237)), "")&amp;
      "},"&amp;IF(SOURCE!O237&lt;&gt;"",""&amp;SOURCE!O237,"")
 )
)
)</f>
        <v>/*  225 */  { fnCvtDbRatio,                 20,                          "dB" STD_RIGHT_ARROW "fr",                     "dB" STD_RIGHT_ARROW,                          (0 &lt;&lt; TAM_MAX_BITS) |     0, CAT_NONE | SLS_ENABLED   | US_ENABLED   | EIM_DISABLED | PTP_NONE         },</v>
      </c>
    </row>
    <row r="238" customFormat="false" ht="15.75" hidden="false" customHeight="false" outlineLevel="0" collapsed="false">
      <c r="A238" s="263" t="str">
        <f aca="false">IF(AND(OR(SOURCE!A238="",ISBLANK(SOURCE!A238)),SOURCE!B238&gt;0),IF(ISBLANK(SOURCE!C238),"",SOURCE!C238),
IF(SOURCE!B238&lt;0,VLOOKUP(SOURCE!B238,lookups!A$1:B$25,2,0),
  IF(ISBLANK(SOURCE!B238),
    "",
    "/* "&amp;TEXT(SOURCE!B238,"???0")&amp;" *"&amp;
      SOURCE!C238&amp;", "&amp; IF(lookups!$E$2-LEN(SOURCE!C238) &gt;= 0, REPT(" ",lookups!$E$2-LEN(SOURCE!C238)), "")&amp;
      SOURCE!D238&amp;", "&amp; IF(lookups!$F$2-LEN(SOURCE!D238) &gt;= 0, REPT(" ",lookups!$F$2-LEN(SOURCE!D238)), "")&amp;
      SOURCE!E238&amp;", "&amp; IF(lookups!$G$2-LEN(SOURCE!E238) &gt;=0, REPT(" ",lookups!$G$2-LEN(SOURCE!E238)), "")&amp;
      SOURCE!F238&amp;", "&amp; IF(lookups!$H$2-LEN(SOURCE!F238) &gt;= 0, REPT(" ",lookups!$H$2-LEN(SOURCE!F238)+2), "")&amp;"("&amp;
      SUBSTITUTE(TEXT(SOURCE!G238,"??0"),"  ","")&amp;" &lt;&lt; TAM_MAX_BITS) |"&amp; IF(lookups!$I$2-3 &gt;= 0, REPT(" ",MAX(1,lookups!$I$2-5+4+1-1-LEN(  IF(ISTEXT(SOURCE!H238),SOURCE!H238,  SUBSTITUTE(SUBSTITUTE(TEXT(SOURCE!H238,"????0"),"  ","")," ",""))   ))), "")&amp;
       IF(ISTEXT(SOURCE!H238),SOURCE!H238, SUBSTITUTE(SUBSTITUTE(TEXT(SOURCE!H238,"????0"),"  ","")," ",""))   &amp;","&amp; IF(lookups!$J$2-3 &gt;= 0, REPT(" ",lookups!$J$2-3-5), "")&amp;
      SOURCE!I238&amp;
" | "&amp; IF(lookups!$K$2-LEN(SOURCE!I238) &gt;= 0, REPT(" ",lookups!$K$2-LEN(SOURCE!I238)), "")&amp;
      SOURCE!J238&amp;      IF(lookups!$L$2-LEN(SOURCE!J238) &gt;= 0, REPT(" ",lookups!$L$2-LEN(SOURCE!J238)), "")&amp;
" | "&amp; IF(lookups!$K$2-LEN(SOURCE!I238) &gt;= 0, REPT(" ",lookups!$K$2-LEN(SOURCE!I238)), "")&amp;
      SOURCE!K238&amp;      IF(lookups!$L$2-LEN(SOURCE!K238) &gt;= 0, REPT(" ",lookups!$M$2-LEN(SOURCE!K238)), "")&amp;
" | "&amp; SOURCE!L238&amp;      IF(lookups!$O$2-LEN(SOURCE!L238) &gt;= 0, REPT(" ",lookups!$O$2-LEN(SOURCE!L238)), "")&amp;
" | "&amp; SOURCE!M238&amp;      IF(lookups!$P$2-LEN(SOURCE!M238) &gt;= 0, REPT(" ",lookups!$P$2-LEN(SOURCE!M238)), "")&amp;
      "},"&amp;IF(SOURCE!O238&lt;&gt;"",""&amp;SOURCE!O238,"")
 )
)
)</f>
        <v>/*  226 */  { itemToBeCoded,                NOPARAM,                     "0226",                                        "0226",                                        (0 &lt;&lt; TAM_MAX_BITS) |     0, CAT_FREE | SLS_ENABLED   | US_UNCHANGED | EIM_DISABLED | PTP_DISABLED     },</v>
      </c>
    </row>
    <row r="239" customFormat="false" ht="15.75" hidden="false" customHeight="false" outlineLevel="0" collapsed="false">
      <c r="A239" s="263" t="str">
        <f aca="false">IF(AND(OR(SOURCE!A239="",ISBLANK(SOURCE!A239)),SOURCE!B239&gt;0),IF(ISBLANK(SOURCE!C239),"",SOURCE!C239),
IF(SOURCE!B239&lt;0,VLOOKUP(SOURCE!B239,lookups!A$1:B$25,2,0),
  IF(ISBLANK(SOURCE!B239),
    "",
    "/* "&amp;TEXT(SOURCE!B239,"???0")&amp;" *"&amp;
      SOURCE!C239&amp;", "&amp; IF(lookups!$E$2-LEN(SOURCE!C239) &gt;= 0, REPT(" ",lookups!$E$2-LEN(SOURCE!C239)), "")&amp;
      SOURCE!D239&amp;", "&amp; IF(lookups!$F$2-LEN(SOURCE!D239) &gt;= 0, REPT(" ",lookups!$F$2-LEN(SOURCE!D239)), "")&amp;
      SOURCE!E239&amp;", "&amp; IF(lookups!$G$2-LEN(SOURCE!E239) &gt;=0, REPT(" ",lookups!$G$2-LEN(SOURCE!E239)), "")&amp;
      SOURCE!F239&amp;", "&amp; IF(lookups!$H$2-LEN(SOURCE!F239) &gt;= 0, REPT(" ",lookups!$H$2-LEN(SOURCE!F239)+2), "")&amp;"("&amp;
      SUBSTITUTE(TEXT(SOURCE!G239,"??0"),"  ","")&amp;" &lt;&lt; TAM_MAX_BITS) |"&amp; IF(lookups!$I$2-3 &gt;= 0, REPT(" ",MAX(1,lookups!$I$2-5+4+1-1-LEN(  IF(ISTEXT(SOURCE!H239),SOURCE!H239,  SUBSTITUTE(SUBSTITUTE(TEXT(SOURCE!H239,"????0"),"  ","")," ",""))   ))), "")&amp;
       IF(ISTEXT(SOURCE!H239),SOURCE!H239, SUBSTITUTE(SUBSTITUTE(TEXT(SOURCE!H239,"????0"),"  ","")," ",""))   &amp;","&amp; IF(lookups!$J$2-3 &gt;= 0, REPT(" ",lookups!$J$2-3-5), "")&amp;
      SOURCE!I239&amp;
" | "&amp; IF(lookups!$K$2-LEN(SOURCE!I239) &gt;= 0, REPT(" ",lookups!$K$2-LEN(SOURCE!I239)), "")&amp;
      SOURCE!J239&amp;      IF(lookups!$L$2-LEN(SOURCE!J239) &gt;= 0, REPT(" ",lookups!$L$2-LEN(SOURCE!J239)), "")&amp;
" | "&amp; IF(lookups!$K$2-LEN(SOURCE!I239) &gt;= 0, REPT(" ",lookups!$K$2-LEN(SOURCE!I239)), "")&amp;
      SOURCE!K239&amp;      IF(lookups!$L$2-LEN(SOURCE!K239) &gt;= 0, REPT(" ",lookups!$M$2-LEN(SOURCE!K239)), "")&amp;
" | "&amp; SOURCE!L239&amp;      IF(lookups!$O$2-LEN(SOURCE!L239) &gt;= 0, REPT(" ",lookups!$O$2-LEN(SOURCE!L239)), "")&amp;
" | "&amp; SOURCE!M239&amp;      IF(lookups!$P$2-LEN(SOURCE!M239) &gt;= 0, REPT(" ",lookups!$P$2-LEN(SOURCE!M239)), "")&amp;
      "},"&amp;IF(SOURCE!O239&lt;&gt;"",""&amp;SOURCE!O239,"")
 )
)
)</f>
        <v>/*  227 */  { itemToBeCoded,                NOPARAM,                     "0227",                                        "0227",                                        (0 &lt;&lt; TAM_MAX_BITS) |     0, CAT_FREE | SLS_ENABLED   | US_UNCHANGED | EIM_DISABLED | PTP_DISABLED     },</v>
      </c>
    </row>
    <row r="240" customFormat="false" ht="15.75" hidden="false" customHeight="false" outlineLevel="0" collapsed="false">
      <c r="A240" s="263" t="str">
        <f aca="false">IF(AND(OR(SOURCE!A240="",ISBLANK(SOURCE!A240)),SOURCE!B240&gt;0),IF(ISBLANK(SOURCE!C240),"",SOURCE!C240),
IF(SOURCE!B240&lt;0,VLOOKUP(SOURCE!B240,lookups!A$1:B$25,2,0),
  IF(ISBLANK(SOURCE!B240),
    "",
    "/* "&amp;TEXT(SOURCE!B240,"???0")&amp;" *"&amp;
      SOURCE!C240&amp;", "&amp; IF(lookups!$E$2-LEN(SOURCE!C240) &gt;= 0, REPT(" ",lookups!$E$2-LEN(SOURCE!C240)), "")&amp;
      SOURCE!D240&amp;", "&amp; IF(lookups!$F$2-LEN(SOURCE!D240) &gt;= 0, REPT(" ",lookups!$F$2-LEN(SOURCE!D240)), "")&amp;
      SOURCE!E240&amp;", "&amp; IF(lookups!$G$2-LEN(SOURCE!E240) &gt;=0, REPT(" ",lookups!$G$2-LEN(SOURCE!E240)), "")&amp;
      SOURCE!F240&amp;", "&amp; IF(lookups!$H$2-LEN(SOURCE!F240) &gt;= 0, REPT(" ",lookups!$H$2-LEN(SOURCE!F240)+2), "")&amp;"("&amp;
      SUBSTITUTE(TEXT(SOURCE!G240,"??0"),"  ","")&amp;" &lt;&lt; TAM_MAX_BITS) |"&amp; IF(lookups!$I$2-3 &gt;= 0, REPT(" ",MAX(1,lookups!$I$2-5+4+1-1-LEN(  IF(ISTEXT(SOURCE!H240),SOURCE!H240,  SUBSTITUTE(SUBSTITUTE(TEXT(SOURCE!H240,"????0"),"  ","")," ",""))   ))), "")&amp;
       IF(ISTEXT(SOURCE!H240),SOURCE!H240, SUBSTITUTE(SUBSTITUTE(TEXT(SOURCE!H240,"????0"),"  ","")," ",""))   &amp;","&amp; IF(lookups!$J$2-3 &gt;= 0, REPT(" ",lookups!$J$2-3-5), "")&amp;
      SOURCE!I240&amp;
" | "&amp; IF(lookups!$K$2-LEN(SOURCE!I240) &gt;= 0, REPT(" ",lookups!$K$2-LEN(SOURCE!I240)), "")&amp;
      SOURCE!J240&amp;      IF(lookups!$L$2-LEN(SOURCE!J240) &gt;= 0, REPT(" ",lookups!$L$2-LEN(SOURCE!J240)), "")&amp;
" | "&amp; IF(lookups!$K$2-LEN(SOURCE!I240) &gt;= 0, REPT(" ",lookups!$K$2-LEN(SOURCE!I240)), "")&amp;
      SOURCE!K240&amp;      IF(lookups!$L$2-LEN(SOURCE!K240) &gt;= 0, REPT(" ",lookups!$M$2-LEN(SOURCE!K240)), "")&amp;
" | "&amp; SOURCE!L240&amp;      IF(lookups!$O$2-LEN(SOURCE!L240) &gt;= 0, REPT(" ",lookups!$O$2-LEN(SOURCE!L240)), "")&amp;
" | "&amp; SOURCE!M240&amp;      IF(lookups!$P$2-LEN(SOURCE!M240) &gt;= 0, REPT(" ",lookups!$P$2-LEN(SOURCE!M240)), "")&amp;
      "},"&amp;IF(SOURCE!O240&lt;&gt;"",""&amp;SOURCE!O240,"")
 )
)
)</f>
        <v>/*  228 */  { fnCvtRatioDb,                 10,                          "pr" STD_RIGHT_ARROW "dB",                     "pwr",                                         (0 &lt;&lt; TAM_MAX_BITS) |     0, CAT_NONE | SLS_ENABLED   | US_ENABLED   | EIM_DISABLED | PTP_NONE         },</v>
      </c>
    </row>
    <row r="241" customFormat="false" ht="15.75" hidden="false" customHeight="false" outlineLevel="0" collapsed="false">
      <c r="A241" s="263" t="str">
        <f aca="false">IF(AND(OR(SOURCE!A241="",ISBLANK(SOURCE!A241)),SOURCE!B241&gt;0),IF(ISBLANK(SOURCE!C241),"",SOURCE!C241),
IF(SOURCE!B241&lt;0,VLOOKUP(SOURCE!B241,lookups!A$1:B$25,2,0),
  IF(ISBLANK(SOURCE!B241),
    "",
    "/* "&amp;TEXT(SOURCE!B241,"???0")&amp;" *"&amp;
      SOURCE!C241&amp;", "&amp; IF(lookups!$E$2-LEN(SOURCE!C241) &gt;= 0, REPT(" ",lookups!$E$2-LEN(SOURCE!C241)), "")&amp;
      SOURCE!D241&amp;", "&amp; IF(lookups!$F$2-LEN(SOURCE!D241) &gt;= 0, REPT(" ",lookups!$F$2-LEN(SOURCE!D241)), "")&amp;
      SOURCE!E241&amp;", "&amp; IF(lookups!$G$2-LEN(SOURCE!E241) &gt;=0, REPT(" ",lookups!$G$2-LEN(SOURCE!E241)), "")&amp;
      SOURCE!F241&amp;", "&amp; IF(lookups!$H$2-LEN(SOURCE!F241) &gt;= 0, REPT(" ",lookups!$H$2-LEN(SOURCE!F241)+2), "")&amp;"("&amp;
      SUBSTITUTE(TEXT(SOURCE!G241,"??0"),"  ","")&amp;" &lt;&lt; TAM_MAX_BITS) |"&amp; IF(lookups!$I$2-3 &gt;= 0, REPT(" ",MAX(1,lookups!$I$2-5+4+1-1-LEN(  IF(ISTEXT(SOURCE!H241),SOURCE!H241,  SUBSTITUTE(SUBSTITUTE(TEXT(SOURCE!H241,"????0"),"  ","")," ",""))   ))), "")&amp;
       IF(ISTEXT(SOURCE!H241),SOURCE!H241, SUBSTITUTE(SUBSTITUTE(TEXT(SOURCE!H241,"????0"),"  ","")," ",""))   &amp;","&amp; IF(lookups!$J$2-3 &gt;= 0, REPT(" ",lookups!$J$2-3-5), "")&amp;
      SOURCE!I241&amp;
" | "&amp; IF(lookups!$K$2-LEN(SOURCE!I241) &gt;= 0, REPT(" ",lookups!$K$2-LEN(SOURCE!I241)), "")&amp;
      SOURCE!J241&amp;      IF(lookups!$L$2-LEN(SOURCE!J241) &gt;= 0, REPT(" ",lookups!$L$2-LEN(SOURCE!J241)), "")&amp;
" | "&amp; IF(lookups!$K$2-LEN(SOURCE!I241) &gt;= 0, REPT(" ",lookups!$K$2-LEN(SOURCE!I241)), "")&amp;
      SOURCE!K241&amp;      IF(lookups!$L$2-LEN(SOURCE!K241) &gt;= 0, REPT(" ",lookups!$M$2-LEN(SOURCE!K241)), "")&amp;
" | "&amp; SOURCE!L241&amp;      IF(lookups!$O$2-LEN(SOURCE!L241) &gt;= 0, REPT(" ",lookups!$O$2-LEN(SOURCE!L241)), "")&amp;
" | "&amp; SOURCE!M241&amp;      IF(lookups!$P$2-LEN(SOURCE!M241) &gt;= 0, REPT(" ",lookups!$P$2-LEN(SOURCE!M241)), "")&amp;
      "},"&amp;IF(SOURCE!O241&lt;&gt;"",""&amp;SOURCE!O241,"")
 )
)
)</f>
        <v>/*  229 */  { itemToBeCoded,                NOPARAM,                     "0229",                                        "0229",                                        (0 &lt;&lt; TAM_MAX_BITS) |     0, CAT_FREE | SLS_ENABLED   | US_UNCHANGED | EIM_DISABLED | PTP_DISABLED     },</v>
      </c>
    </row>
    <row r="242" customFormat="false" ht="15.75" hidden="false" customHeight="false" outlineLevel="0" collapsed="false">
      <c r="A242" s="263" t="str">
        <f aca="false">IF(AND(OR(SOURCE!A242="",ISBLANK(SOURCE!A242)),SOURCE!B242&gt;0),IF(ISBLANK(SOURCE!C242),"",SOURCE!C242),
IF(SOURCE!B242&lt;0,VLOOKUP(SOURCE!B242,lookups!A$1:B$25,2,0),
  IF(ISBLANK(SOURCE!B242),
    "",
    "/* "&amp;TEXT(SOURCE!B242,"???0")&amp;" *"&amp;
      SOURCE!C242&amp;", "&amp; IF(lookups!$E$2-LEN(SOURCE!C242) &gt;= 0, REPT(" ",lookups!$E$2-LEN(SOURCE!C242)), "")&amp;
      SOURCE!D242&amp;", "&amp; IF(lookups!$F$2-LEN(SOURCE!D242) &gt;= 0, REPT(" ",lookups!$F$2-LEN(SOURCE!D242)), "")&amp;
      SOURCE!E242&amp;", "&amp; IF(lookups!$G$2-LEN(SOURCE!E242) &gt;=0, REPT(" ",lookups!$G$2-LEN(SOURCE!E242)), "")&amp;
      SOURCE!F242&amp;", "&amp; IF(lookups!$H$2-LEN(SOURCE!F242) &gt;= 0, REPT(" ",lookups!$H$2-LEN(SOURCE!F242)+2), "")&amp;"("&amp;
      SUBSTITUTE(TEXT(SOURCE!G242,"??0"),"  ","")&amp;" &lt;&lt; TAM_MAX_BITS) |"&amp; IF(lookups!$I$2-3 &gt;= 0, REPT(" ",MAX(1,lookups!$I$2-5+4+1-1-LEN(  IF(ISTEXT(SOURCE!H242),SOURCE!H242,  SUBSTITUTE(SUBSTITUTE(TEXT(SOURCE!H242,"????0"),"  ","")," ",""))   ))), "")&amp;
       IF(ISTEXT(SOURCE!H242),SOURCE!H242, SUBSTITUTE(SUBSTITUTE(TEXT(SOURCE!H242,"????0"),"  ","")," ",""))   &amp;","&amp; IF(lookups!$J$2-3 &gt;= 0, REPT(" ",lookups!$J$2-3-5), "")&amp;
      SOURCE!I242&amp;
" | "&amp; IF(lookups!$K$2-LEN(SOURCE!I242) &gt;= 0, REPT(" ",lookups!$K$2-LEN(SOURCE!I242)), "")&amp;
      SOURCE!J242&amp;      IF(lookups!$L$2-LEN(SOURCE!J242) &gt;= 0, REPT(" ",lookups!$L$2-LEN(SOURCE!J242)), "")&amp;
" | "&amp; IF(lookups!$K$2-LEN(SOURCE!I242) &gt;= 0, REPT(" ",lookups!$K$2-LEN(SOURCE!I242)), "")&amp;
      SOURCE!K242&amp;      IF(lookups!$L$2-LEN(SOURCE!K242) &gt;= 0, REPT(" ",lookups!$M$2-LEN(SOURCE!K242)), "")&amp;
" | "&amp; SOURCE!L242&amp;      IF(lookups!$O$2-LEN(SOURCE!L242) &gt;= 0, REPT(" ",lookups!$O$2-LEN(SOURCE!L242)), "")&amp;
" | "&amp; SOURCE!M242&amp;      IF(lookups!$P$2-LEN(SOURCE!M242) &gt;= 0, REPT(" ",lookups!$P$2-LEN(SOURCE!M242)), "")&amp;
      "},"&amp;IF(SOURCE!O242&lt;&gt;"",""&amp;SOURCE!O242,"")
 )
)
)</f>
        <v>/*  230 */  { itemToBeCoded,                NOPARAM,                     "0230",                                        "0230",                                        (0 &lt;&lt; TAM_MAX_BITS) |     0, CAT_FREE | SLS_ENABLED   | US_UNCHANGED | EIM_DISABLED | PTP_DISABLED     },</v>
      </c>
    </row>
    <row r="243" customFormat="false" ht="15.75" hidden="false" customHeight="false" outlineLevel="0" collapsed="false">
      <c r="A243" s="263" t="str">
        <f aca="false">IF(AND(OR(SOURCE!A243="",ISBLANK(SOURCE!A243)),SOURCE!B243&gt;0),IF(ISBLANK(SOURCE!C243),"",SOURCE!C243),
IF(SOURCE!B243&lt;0,VLOOKUP(SOURCE!B243,lookups!A$1:B$25,2,0),
  IF(ISBLANK(SOURCE!B243),
    "",
    "/* "&amp;TEXT(SOURCE!B243,"???0")&amp;" *"&amp;
      SOURCE!C243&amp;", "&amp; IF(lookups!$E$2-LEN(SOURCE!C243) &gt;= 0, REPT(" ",lookups!$E$2-LEN(SOURCE!C243)), "")&amp;
      SOURCE!D243&amp;", "&amp; IF(lookups!$F$2-LEN(SOURCE!D243) &gt;= 0, REPT(" ",lookups!$F$2-LEN(SOURCE!D243)), "")&amp;
      SOURCE!E243&amp;", "&amp; IF(lookups!$G$2-LEN(SOURCE!E243) &gt;=0, REPT(" ",lookups!$G$2-LEN(SOURCE!E243)), "")&amp;
      SOURCE!F243&amp;", "&amp; IF(lookups!$H$2-LEN(SOURCE!F243) &gt;= 0, REPT(" ",lookups!$H$2-LEN(SOURCE!F243)+2), "")&amp;"("&amp;
      SUBSTITUTE(TEXT(SOURCE!G243,"??0"),"  ","")&amp;" &lt;&lt; TAM_MAX_BITS) |"&amp; IF(lookups!$I$2-3 &gt;= 0, REPT(" ",MAX(1,lookups!$I$2-5+4+1-1-LEN(  IF(ISTEXT(SOURCE!H243),SOURCE!H243,  SUBSTITUTE(SUBSTITUTE(TEXT(SOURCE!H243,"????0"),"  ","")," ",""))   ))), "")&amp;
       IF(ISTEXT(SOURCE!H243),SOURCE!H243, SUBSTITUTE(SUBSTITUTE(TEXT(SOURCE!H243,"????0"),"  ","")," ",""))   &amp;","&amp; IF(lookups!$J$2-3 &gt;= 0, REPT(" ",lookups!$J$2-3-5), "")&amp;
      SOURCE!I243&amp;
" | "&amp; IF(lookups!$K$2-LEN(SOURCE!I243) &gt;= 0, REPT(" ",lookups!$K$2-LEN(SOURCE!I243)), "")&amp;
      SOURCE!J243&amp;      IF(lookups!$L$2-LEN(SOURCE!J243) &gt;= 0, REPT(" ",lookups!$L$2-LEN(SOURCE!J243)), "")&amp;
" | "&amp; IF(lookups!$K$2-LEN(SOURCE!I243) &gt;= 0, REPT(" ",lookups!$K$2-LEN(SOURCE!I243)), "")&amp;
      SOURCE!K243&amp;      IF(lookups!$L$2-LEN(SOURCE!K243) &gt;= 0, REPT(" ",lookups!$M$2-LEN(SOURCE!K243)), "")&amp;
" | "&amp; SOURCE!L243&amp;      IF(lookups!$O$2-LEN(SOURCE!L243) &gt;= 0, REPT(" ",lookups!$O$2-LEN(SOURCE!L243)), "")&amp;
" | "&amp; SOURCE!M243&amp;      IF(lookups!$P$2-LEN(SOURCE!M243) &gt;= 0, REPT(" ",lookups!$P$2-LEN(SOURCE!M243)), "")&amp;
      "},"&amp;IF(SOURCE!O243&lt;&gt;"",""&amp;SOURCE!O243,"")
 )
)
)</f>
        <v>/*  231 */  { fnCvtRatioDb,                 20,                          "fr" STD_RIGHT_ARROW "dB",                     "fld",                                         (0 &lt;&lt; TAM_MAX_BITS) |     0, CAT_NONE | SLS_ENABLED   | US_ENABLED   | EIM_DISABLED | PTP_NONE         },</v>
      </c>
    </row>
    <row r="244" customFormat="false" ht="15.75" hidden="false" customHeight="false" outlineLevel="0" collapsed="false">
      <c r="A244" s="263" t="str">
        <f aca="false">IF(AND(OR(SOURCE!A244="",ISBLANK(SOURCE!A244)),SOURCE!B244&gt;0),IF(ISBLANK(SOURCE!C244),"",SOURCE!C244),
IF(SOURCE!B244&lt;0,VLOOKUP(SOURCE!B244,lookups!A$1:B$25,2,0),
  IF(ISBLANK(SOURCE!B244),
    "",
    "/* "&amp;TEXT(SOURCE!B244,"???0")&amp;" *"&amp;
      SOURCE!C244&amp;", "&amp; IF(lookups!$E$2-LEN(SOURCE!C244) &gt;= 0, REPT(" ",lookups!$E$2-LEN(SOURCE!C244)), "")&amp;
      SOURCE!D244&amp;", "&amp; IF(lookups!$F$2-LEN(SOURCE!D244) &gt;= 0, REPT(" ",lookups!$F$2-LEN(SOURCE!D244)), "")&amp;
      SOURCE!E244&amp;", "&amp; IF(lookups!$G$2-LEN(SOURCE!E244) &gt;=0, REPT(" ",lookups!$G$2-LEN(SOURCE!E244)), "")&amp;
      SOURCE!F244&amp;", "&amp; IF(lookups!$H$2-LEN(SOURCE!F244) &gt;= 0, REPT(" ",lookups!$H$2-LEN(SOURCE!F244)+2), "")&amp;"("&amp;
      SUBSTITUTE(TEXT(SOURCE!G244,"??0"),"  ","")&amp;" &lt;&lt; TAM_MAX_BITS) |"&amp; IF(lookups!$I$2-3 &gt;= 0, REPT(" ",MAX(1,lookups!$I$2-5+4+1-1-LEN(  IF(ISTEXT(SOURCE!H244),SOURCE!H244,  SUBSTITUTE(SUBSTITUTE(TEXT(SOURCE!H244,"????0"),"  ","")," ",""))   ))), "")&amp;
       IF(ISTEXT(SOURCE!H244),SOURCE!H244, SUBSTITUTE(SUBSTITUTE(TEXT(SOURCE!H244,"????0"),"  ","")," ",""))   &amp;","&amp; IF(lookups!$J$2-3 &gt;= 0, REPT(" ",lookups!$J$2-3-5), "")&amp;
      SOURCE!I244&amp;
" | "&amp; IF(lookups!$K$2-LEN(SOURCE!I244) &gt;= 0, REPT(" ",lookups!$K$2-LEN(SOURCE!I244)), "")&amp;
      SOURCE!J244&amp;      IF(lookups!$L$2-LEN(SOURCE!J244) &gt;= 0, REPT(" ",lookups!$L$2-LEN(SOURCE!J244)), "")&amp;
" | "&amp; IF(lookups!$K$2-LEN(SOURCE!I244) &gt;= 0, REPT(" ",lookups!$K$2-LEN(SOURCE!I244)), "")&amp;
      SOURCE!K244&amp;      IF(lookups!$L$2-LEN(SOURCE!K244) &gt;= 0, REPT(" ",lookups!$M$2-LEN(SOURCE!K244)), "")&amp;
" | "&amp; SOURCE!L244&amp;      IF(lookups!$O$2-LEN(SOURCE!L244) &gt;= 0, REPT(" ",lookups!$O$2-LEN(SOURCE!L244)), "")&amp;
" | "&amp; SOURCE!M244&amp;      IF(lookups!$P$2-LEN(SOURCE!M244) &gt;= 0, REPT(" ",lookups!$P$2-LEN(SOURCE!M244)), "")&amp;
      "},"&amp;IF(SOURCE!O244&lt;&gt;"",""&amp;SOURCE!O244,"")
 )
)
)</f>
        <v>/*  232 */  { itemToBeCoded,                NOPARAM,                     "0232",                                        "0232",                                        (0 &lt;&lt; TAM_MAX_BITS) |     0, CAT_FREE | SLS_ENABLED   | US_UNCHANGED | EIM_DISABLED | PTP_DISABLED     },</v>
      </c>
    </row>
    <row r="245" customFormat="false" ht="15.75" hidden="false" customHeight="false" outlineLevel="0" collapsed="false">
      <c r="A245" s="263" t="str">
        <f aca="false">IF(AND(OR(SOURCE!A245="",ISBLANK(SOURCE!A245)),SOURCE!B245&gt;0),IF(ISBLANK(SOURCE!C245),"",SOURCE!C245),
IF(SOURCE!B245&lt;0,VLOOKUP(SOURCE!B245,lookups!A$1:B$25,2,0),
  IF(ISBLANK(SOURCE!B245),
    "",
    "/* "&amp;TEXT(SOURCE!B245,"???0")&amp;" *"&amp;
      SOURCE!C245&amp;", "&amp; IF(lookups!$E$2-LEN(SOURCE!C245) &gt;= 0, REPT(" ",lookups!$E$2-LEN(SOURCE!C245)), "")&amp;
      SOURCE!D245&amp;", "&amp; IF(lookups!$F$2-LEN(SOURCE!D245) &gt;= 0, REPT(" ",lookups!$F$2-LEN(SOURCE!D245)), "")&amp;
      SOURCE!E245&amp;", "&amp; IF(lookups!$G$2-LEN(SOURCE!E245) &gt;=0, REPT(" ",lookups!$G$2-LEN(SOURCE!E245)), "")&amp;
      SOURCE!F245&amp;", "&amp; IF(lookups!$H$2-LEN(SOURCE!F245) &gt;= 0, REPT(" ",lookups!$H$2-LEN(SOURCE!F245)+2), "")&amp;"("&amp;
      SUBSTITUTE(TEXT(SOURCE!G245,"??0"),"  ","")&amp;" &lt;&lt; TAM_MAX_BITS) |"&amp; IF(lookups!$I$2-3 &gt;= 0, REPT(" ",MAX(1,lookups!$I$2-5+4+1-1-LEN(  IF(ISTEXT(SOURCE!H245),SOURCE!H245,  SUBSTITUTE(SUBSTITUTE(TEXT(SOURCE!H245,"????0"),"  ","")," ",""))   ))), "")&amp;
       IF(ISTEXT(SOURCE!H245),SOURCE!H245, SUBSTITUTE(SUBSTITUTE(TEXT(SOURCE!H245,"????0"),"  ","")," ",""))   &amp;","&amp; IF(lookups!$J$2-3 &gt;= 0, REPT(" ",lookups!$J$2-3-5), "")&amp;
      SOURCE!I245&amp;
" | "&amp; IF(lookups!$K$2-LEN(SOURCE!I245) &gt;= 0, REPT(" ",lookups!$K$2-LEN(SOURCE!I245)), "")&amp;
      SOURCE!J245&amp;      IF(lookups!$L$2-LEN(SOURCE!J245) &gt;= 0, REPT(" ",lookups!$L$2-LEN(SOURCE!J245)), "")&amp;
" | "&amp; IF(lookups!$K$2-LEN(SOURCE!I245) &gt;= 0, REPT(" ",lookups!$K$2-LEN(SOURCE!I245)), "")&amp;
      SOURCE!K245&amp;      IF(lookups!$L$2-LEN(SOURCE!K245) &gt;= 0, REPT(" ",lookups!$M$2-LEN(SOURCE!K245)), "")&amp;
" | "&amp; SOURCE!L245&amp;      IF(lookups!$O$2-LEN(SOURCE!L245) &gt;= 0, REPT(" ",lookups!$O$2-LEN(SOURCE!L245)), "")&amp;
" | "&amp; SOURCE!M245&amp;      IF(lookups!$P$2-LEN(SOURCE!M245) &gt;= 0, REPT(" ",lookups!$P$2-LEN(SOURCE!M245)), "")&amp;
      "},"&amp;IF(SOURCE!O245&lt;&gt;"",""&amp;SOURCE!O245,"")
 )
)
)</f>
        <v>/*  233 */  { itemToBeCoded,                NOPARAM,                     "0233",                                        "0233",                                        (0 &lt;&lt; TAM_MAX_BITS) |     0, CAT_FREE | SLS_ENABLED   | US_UNCHANGED | EIM_DISABLED | PTP_DISABLED     },</v>
      </c>
    </row>
    <row r="246" customFormat="false" ht="15.75" hidden="false" customHeight="false" outlineLevel="0" collapsed="false">
      <c r="A246" s="263" t="str">
        <f aca="false">IF(AND(OR(SOURCE!A246="",ISBLANK(SOURCE!A246)),SOURCE!B246&gt;0),IF(ISBLANK(SOURCE!C246),"",SOURCE!C246),
IF(SOURCE!B246&lt;0,VLOOKUP(SOURCE!B246,lookups!A$1:B$25,2,0),
  IF(ISBLANK(SOURCE!B246),
    "",
    "/* "&amp;TEXT(SOURCE!B246,"???0")&amp;" *"&amp;
      SOURCE!C246&amp;", "&amp; IF(lookups!$E$2-LEN(SOURCE!C246) &gt;= 0, REPT(" ",lookups!$E$2-LEN(SOURCE!C246)), "")&amp;
      SOURCE!D246&amp;", "&amp; IF(lookups!$F$2-LEN(SOURCE!D246) &gt;= 0, REPT(" ",lookups!$F$2-LEN(SOURCE!D246)), "")&amp;
      SOURCE!E246&amp;", "&amp; IF(lookups!$G$2-LEN(SOURCE!E246) &gt;=0, REPT(" ",lookups!$G$2-LEN(SOURCE!E246)), "")&amp;
      SOURCE!F246&amp;", "&amp; IF(lookups!$H$2-LEN(SOURCE!F246) &gt;= 0, REPT(" ",lookups!$H$2-LEN(SOURCE!F246)+2), "")&amp;"("&amp;
      SUBSTITUTE(TEXT(SOURCE!G246,"??0"),"  ","")&amp;" &lt;&lt; TAM_MAX_BITS) |"&amp; IF(lookups!$I$2-3 &gt;= 0, REPT(" ",MAX(1,lookups!$I$2-5+4+1-1-LEN(  IF(ISTEXT(SOURCE!H246),SOURCE!H246,  SUBSTITUTE(SUBSTITUTE(TEXT(SOURCE!H246,"????0"),"  ","")," ",""))   ))), "")&amp;
       IF(ISTEXT(SOURCE!H246),SOURCE!H246, SUBSTITUTE(SUBSTITUTE(TEXT(SOURCE!H246,"????0"),"  ","")," ",""))   &amp;","&amp; IF(lookups!$J$2-3 &gt;= 0, REPT(" ",lookups!$J$2-3-5), "")&amp;
      SOURCE!I246&amp;
" | "&amp; IF(lookups!$K$2-LEN(SOURCE!I246) &gt;= 0, REPT(" ",lookups!$K$2-LEN(SOURCE!I246)), "")&amp;
      SOURCE!J246&amp;      IF(lookups!$L$2-LEN(SOURCE!J246) &gt;= 0, REPT(" ",lookups!$L$2-LEN(SOURCE!J246)), "")&amp;
" | "&amp; IF(lookups!$K$2-LEN(SOURCE!I246) &gt;= 0, REPT(" ",lookups!$K$2-LEN(SOURCE!I246)), "")&amp;
      SOURCE!K246&amp;      IF(lookups!$L$2-LEN(SOURCE!K246) &gt;= 0, REPT(" ",lookups!$M$2-LEN(SOURCE!K246)), "")&amp;
" | "&amp; SOURCE!L246&amp;      IF(lookups!$O$2-LEN(SOURCE!L246) &gt;= 0, REPT(" ",lookups!$O$2-LEN(SOURCE!L246)), "")&amp;
" | "&amp; SOURCE!M246&amp;      IF(lookups!$P$2-LEN(SOURCE!M246) &gt;= 0, REPT(" ",lookups!$P$2-LEN(SOURCE!M246)), "")&amp;
      "},"&amp;IF(SOURCE!O246&lt;&gt;"",""&amp;SOURCE!O246,"")
 )
)
)</f>
        <v>/*  234 */  { fnCvtAcreHa,                  multiply,                    "acre" STD_RIGHT_ARROW "ha",                   "acre" STD_RIGHT_ARROW,                        (0 &lt;&lt; TAM_MAX_BITS) |     0, CAT_NONE | SLS_ENABLED   | US_ENABLED   | EIM_DISABLED | PTP_NONE         },</v>
      </c>
    </row>
    <row r="247" customFormat="false" ht="15.75" hidden="false" customHeight="false" outlineLevel="0" collapsed="false">
      <c r="A247" s="263" t="str">
        <f aca="false">IF(AND(OR(SOURCE!A247="",ISBLANK(SOURCE!A247)),SOURCE!B247&gt;0),IF(ISBLANK(SOURCE!C247),"",SOURCE!C247),
IF(SOURCE!B247&lt;0,VLOOKUP(SOURCE!B247,lookups!A$1:B$25,2,0),
  IF(ISBLANK(SOURCE!B247),
    "",
    "/* "&amp;TEXT(SOURCE!B247,"???0")&amp;" *"&amp;
      SOURCE!C247&amp;", "&amp; IF(lookups!$E$2-LEN(SOURCE!C247) &gt;= 0, REPT(" ",lookups!$E$2-LEN(SOURCE!C247)), "")&amp;
      SOURCE!D247&amp;", "&amp; IF(lookups!$F$2-LEN(SOURCE!D247) &gt;= 0, REPT(" ",lookups!$F$2-LEN(SOURCE!D247)), "")&amp;
      SOURCE!E247&amp;", "&amp; IF(lookups!$G$2-LEN(SOURCE!E247) &gt;=0, REPT(" ",lookups!$G$2-LEN(SOURCE!E247)), "")&amp;
      SOURCE!F247&amp;", "&amp; IF(lookups!$H$2-LEN(SOURCE!F247) &gt;= 0, REPT(" ",lookups!$H$2-LEN(SOURCE!F247)+2), "")&amp;"("&amp;
      SUBSTITUTE(TEXT(SOURCE!G247,"??0"),"  ","")&amp;" &lt;&lt; TAM_MAX_BITS) |"&amp; IF(lookups!$I$2-3 &gt;= 0, REPT(" ",MAX(1,lookups!$I$2-5+4+1-1-LEN(  IF(ISTEXT(SOURCE!H247),SOURCE!H247,  SUBSTITUTE(SUBSTITUTE(TEXT(SOURCE!H247,"????0"),"  ","")," ",""))   ))), "")&amp;
       IF(ISTEXT(SOURCE!H247),SOURCE!H247, SUBSTITUTE(SUBSTITUTE(TEXT(SOURCE!H247,"????0"),"  ","")," ",""))   &amp;","&amp; IF(lookups!$J$2-3 &gt;= 0, REPT(" ",lookups!$J$2-3-5), "")&amp;
      SOURCE!I247&amp;
" | "&amp; IF(lookups!$K$2-LEN(SOURCE!I247) &gt;= 0, REPT(" ",lookups!$K$2-LEN(SOURCE!I247)), "")&amp;
      SOURCE!J247&amp;      IF(lookups!$L$2-LEN(SOURCE!J247) &gt;= 0, REPT(" ",lookups!$L$2-LEN(SOURCE!J247)), "")&amp;
" | "&amp; IF(lookups!$K$2-LEN(SOURCE!I247) &gt;= 0, REPT(" ",lookups!$K$2-LEN(SOURCE!I247)), "")&amp;
      SOURCE!K247&amp;      IF(lookups!$L$2-LEN(SOURCE!K247) &gt;= 0, REPT(" ",lookups!$M$2-LEN(SOURCE!K247)), "")&amp;
" | "&amp; SOURCE!L247&amp;      IF(lookups!$O$2-LEN(SOURCE!L247) &gt;= 0, REPT(" ",lookups!$O$2-LEN(SOURCE!L247)), "")&amp;
" | "&amp; SOURCE!M247&amp;      IF(lookups!$P$2-LEN(SOURCE!M247) &gt;= 0, REPT(" ",lookups!$P$2-LEN(SOURCE!M247)), "")&amp;
      "},"&amp;IF(SOURCE!O247&lt;&gt;"",""&amp;SOURCE!O247,"")
 )
)
)</f>
        <v>/*  235 */  { itemToBeCoded,                NOPARAM,                     "0235",                                        "0235",                                        (0 &lt;&lt; TAM_MAX_BITS) |     0, CAT_FREE | SLS_ENABLED   | US_UNCHANGED | EIM_DISABLED | PTP_DISABLED     },</v>
      </c>
    </row>
    <row r="248" customFormat="false" ht="15.75" hidden="false" customHeight="false" outlineLevel="0" collapsed="false">
      <c r="A248" s="263" t="str">
        <f aca="false">IF(AND(OR(SOURCE!A248="",ISBLANK(SOURCE!A248)),SOURCE!B248&gt;0),IF(ISBLANK(SOURCE!C248),"",SOURCE!C248),
IF(SOURCE!B248&lt;0,VLOOKUP(SOURCE!B248,lookups!A$1:B$25,2,0),
  IF(ISBLANK(SOURCE!B248),
    "",
    "/* "&amp;TEXT(SOURCE!B248,"???0")&amp;" *"&amp;
      SOURCE!C248&amp;", "&amp; IF(lookups!$E$2-LEN(SOURCE!C248) &gt;= 0, REPT(" ",lookups!$E$2-LEN(SOURCE!C248)), "")&amp;
      SOURCE!D248&amp;", "&amp; IF(lookups!$F$2-LEN(SOURCE!D248) &gt;= 0, REPT(" ",lookups!$F$2-LEN(SOURCE!D248)), "")&amp;
      SOURCE!E248&amp;", "&amp; IF(lookups!$G$2-LEN(SOURCE!E248) &gt;=0, REPT(" ",lookups!$G$2-LEN(SOURCE!E248)), "")&amp;
      SOURCE!F248&amp;", "&amp; IF(lookups!$H$2-LEN(SOURCE!F248) &gt;= 0, REPT(" ",lookups!$H$2-LEN(SOURCE!F248)+2), "")&amp;"("&amp;
      SUBSTITUTE(TEXT(SOURCE!G248,"??0"),"  ","")&amp;" &lt;&lt; TAM_MAX_BITS) |"&amp; IF(lookups!$I$2-3 &gt;= 0, REPT(" ",MAX(1,lookups!$I$2-5+4+1-1-LEN(  IF(ISTEXT(SOURCE!H248),SOURCE!H248,  SUBSTITUTE(SUBSTITUTE(TEXT(SOURCE!H248,"????0"),"  ","")," ",""))   ))), "")&amp;
       IF(ISTEXT(SOURCE!H248),SOURCE!H248, SUBSTITUTE(SUBSTITUTE(TEXT(SOURCE!H248,"????0"),"  ","")," ",""))   &amp;","&amp; IF(lookups!$J$2-3 &gt;= 0, REPT(" ",lookups!$J$2-3-5), "")&amp;
      SOURCE!I248&amp;
" | "&amp; IF(lookups!$K$2-LEN(SOURCE!I248) &gt;= 0, REPT(" ",lookups!$K$2-LEN(SOURCE!I248)), "")&amp;
      SOURCE!J248&amp;      IF(lookups!$L$2-LEN(SOURCE!J248) &gt;= 0, REPT(" ",lookups!$L$2-LEN(SOURCE!J248)), "")&amp;
" | "&amp; IF(lookups!$K$2-LEN(SOURCE!I248) &gt;= 0, REPT(" ",lookups!$K$2-LEN(SOURCE!I248)), "")&amp;
      SOURCE!K248&amp;      IF(lookups!$L$2-LEN(SOURCE!K248) &gt;= 0, REPT(" ",lookups!$M$2-LEN(SOURCE!K248)), "")&amp;
" | "&amp; SOURCE!L248&amp;      IF(lookups!$O$2-LEN(SOURCE!L248) &gt;= 0, REPT(" ",lookups!$O$2-LEN(SOURCE!L248)), "")&amp;
" | "&amp; SOURCE!M248&amp;      IF(lookups!$P$2-LEN(SOURCE!M248) &gt;= 0, REPT(" ",lookups!$P$2-LEN(SOURCE!M248)), "")&amp;
      "},"&amp;IF(SOURCE!O248&lt;&gt;"",""&amp;SOURCE!O248,"")
 )
)
)</f>
        <v>/*  236 */  { fnCvtAcreHa,                  divide,                      "ha" STD_RIGHT_ARROW "acre",                   "ha" STD_RIGHT_ARROW,                          (0 &lt;&lt; TAM_MAX_BITS) |     0, CAT_NONE | SLS_ENABLED   | US_ENABLED   | EIM_DISABLED | PTP_NONE         },</v>
      </c>
    </row>
    <row r="249" customFormat="false" ht="15.75" hidden="false" customHeight="false" outlineLevel="0" collapsed="false">
      <c r="A249" s="263" t="str">
        <f aca="false">IF(AND(OR(SOURCE!A249="",ISBLANK(SOURCE!A249)),SOURCE!B249&gt;0),IF(ISBLANK(SOURCE!C249),"",SOURCE!C249),
IF(SOURCE!B249&lt;0,VLOOKUP(SOURCE!B249,lookups!A$1:B$25,2,0),
  IF(ISBLANK(SOURCE!B249),
    "",
    "/* "&amp;TEXT(SOURCE!B249,"???0")&amp;" *"&amp;
      SOURCE!C249&amp;", "&amp; IF(lookups!$E$2-LEN(SOURCE!C249) &gt;= 0, REPT(" ",lookups!$E$2-LEN(SOURCE!C249)), "")&amp;
      SOURCE!D249&amp;", "&amp; IF(lookups!$F$2-LEN(SOURCE!D249) &gt;= 0, REPT(" ",lookups!$F$2-LEN(SOURCE!D249)), "")&amp;
      SOURCE!E249&amp;", "&amp; IF(lookups!$G$2-LEN(SOURCE!E249) &gt;=0, REPT(" ",lookups!$G$2-LEN(SOURCE!E249)), "")&amp;
      SOURCE!F249&amp;", "&amp; IF(lookups!$H$2-LEN(SOURCE!F249) &gt;= 0, REPT(" ",lookups!$H$2-LEN(SOURCE!F249)+2), "")&amp;"("&amp;
      SUBSTITUTE(TEXT(SOURCE!G249,"??0"),"  ","")&amp;" &lt;&lt; TAM_MAX_BITS) |"&amp; IF(lookups!$I$2-3 &gt;= 0, REPT(" ",MAX(1,lookups!$I$2-5+4+1-1-LEN(  IF(ISTEXT(SOURCE!H249),SOURCE!H249,  SUBSTITUTE(SUBSTITUTE(TEXT(SOURCE!H249,"????0"),"  ","")," ",""))   ))), "")&amp;
       IF(ISTEXT(SOURCE!H249),SOURCE!H249, SUBSTITUTE(SUBSTITUTE(TEXT(SOURCE!H249,"????0"),"  ","")," ",""))   &amp;","&amp; IF(lookups!$J$2-3 &gt;= 0, REPT(" ",lookups!$J$2-3-5), "")&amp;
      SOURCE!I249&amp;
" | "&amp; IF(lookups!$K$2-LEN(SOURCE!I249) &gt;= 0, REPT(" ",lookups!$K$2-LEN(SOURCE!I249)), "")&amp;
      SOURCE!J249&amp;      IF(lookups!$L$2-LEN(SOURCE!J249) &gt;= 0, REPT(" ",lookups!$L$2-LEN(SOURCE!J249)), "")&amp;
" | "&amp; IF(lookups!$K$2-LEN(SOURCE!I249) &gt;= 0, REPT(" ",lookups!$K$2-LEN(SOURCE!I249)), "")&amp;
      SOURCE!K249&amp;      IF(lookups!$L$2-LEN(SOURCE!K249) &gt;= 0, REPT(" ",lookups!$M$2-LEN(SOURCE!K249)), "")&amp;
" | "&amp; SOURCE!L249&amp;      IF(lookups!$O$2-LEN(SOURCE!L249) &gt;= 0, REPT(" ",lookups!$O$2-LEN(SOURCE!L249)), "")&amp;
" | "&amp; SOURCE!M249&amp;      IF(lookups!$P$2-LEN(SOURCE!M249) &gt;= 0, REPT(" ",lookups!$P$2-LEN(SOURCE!M249)), "")&amp;
      "},"&amp;IF(SOURCE!O249&lt;&gt;"",""&amp;SOURCE!O249,"")
 )
)
)</f>
        <v>/*  237 */  { itemToBeCoded,                NOPARAM,                     "0237",                                        "0237",                                        (0 &lt;&lt; TAM_MAX_BITS) |     0, CAT_FREE | SLS_ENABLED   | US_UNCHANGED | EIM_DISABLED | PTP_DISABLED     },</v>
      </c>
    </row>
    <row r="250" customFormat="false" ht="15.75" hidden="false" customHeight="false" outlineLevel="0" collapsed="false">
      <c r="A250" s="263" t="str">
        <f aca="false">IF(AND(OR(SOURCE!A250="",ISBLANK(SOURCE!A250)),SOURCE!B250&gt;0),IF(ISBLANK(SOURCE!C250),"",SOURCE!C250),
IF(SOURCE!B250&lt;0,VLOOKUP(SOURCE!B250,lookups!A$1:B$25,2,0),
  IF(ISBLANK(SOURCE!B250),
    "",
    "/* "&amp;TEXT(SOURCE!B250,"???0")&amp;" *"&amp;
      SOURCE!C250&amp;", "&amp; IF(lookups!$E$2-LEN(SOURCE!C250) &gt;= 0, REPT(" ",lookups!$E$2-LEN(SOURCE!C250)), "")&amp;
      SOURCE!D250&amp;", "&amp; IF(lookups!$F$2-LEN(SOURCE!D250) &gt;= 0, REPT(" ",lookups!$F$2-LEN(SOURCE!D250)), "")&amp;
      SOURCE!E250&amp;", "&amp; IF(lookups!$G$2-LEN(SOURCE!E250) &gt;=0, REPT(" ",lookups!$G$2-LEN(SOURCE!E250)), "")&amp;
      SOURCE!F250&amp;", "&amp; IF(lookups!$H$2-LEN(SOURCE!F250) &gt;= 0, REPT(" ",lookups!$H$2-LEN(SOURCE!F250)+2), "")&amp;"("&amp;
      SUBSTITUTE(TEXT(SOURCE!G250,"??0"),"  ","")&amp;" &lt;&lt; TAM_MAX_BITS) |"&amp; IF(lookups!$I$2-3 &gt;= 0, REPT(" ",MAX(1,lookups!$I$2-5+4+1-1-LEN(  IF(ISTEXT(SOURCE!H250),SOURCE!H250,  SUBSTITUTE(SUBSTITUTE(TEXT(SOURCE!H250,"????0"),"  ","")," ",""))   ))), "")&amp;
       IF(ISTEXT(SOURCE!H250),SOURCE!H250, SUBSTITUTE(SUBSTITUTE(TEXT(SOURCE!H250,"????0"),"  ","")," ",""))   &amp;","&amp; IF(lookups!$J$2-3 &gt;= 0, REPT(" ",lookups!$J$2-3-5), "")&amp;
      SOURCE!I250&amp;
" | "&amp; IF(lookups!$K$2-LEN(SOURCE!I250) &gt;= 0, REPT(" ",lookups!$K$2-LEN(SOURCE!I250)), "")&amp;
      SOURCE!J250&amp;      IF(lookups!$L$2-LEN(SOURCE!J250) &gt;= 0, REPT(" ",lookups!$L$2-LEN(SOURCE!J250)), "")&amp;
" | "&amp; IF(lookups!$K$2-LEN(SOURCE!I250) &gt;= 0, REPT(" ",lookups!$K$2-LEN(SOURCE!I250)), "")&amp;
      SOURCE!K250&amp;      IF(lookups!$L$2-LEN(SOURCE!K250) &gt;= 0, REPT(" ",lookups!$M$2-LEN(SOURCE!K250)), "")&amp;
" | "&amp; SOURCE!L250&amp;      IF(lookups!$O$2-LEN(SOURCE!L250) &gt;= 0, REPT(" ",lookups!$O$2-LEN(SOURCE!L250)), "")&amp;
" | "&amp; SOURCE!M250&amp;      IF(lookups!$P$2-LEN(SOURCE!M250) &gt;= 0, REPT(" ",lookups!$P$2-LEN(SOURCE!M250)), "")&amp;
      "},"&amp;IF(SOURCE!O250&lt;&gt;"",""&amp;SOURCE!O250,"")
 )
)
)</f>
        <v>/*  238 */  { fnCvtAcreusHa,                multiply,                    "acre" STD_US STD_RIGHT_ARROW "ha",            "acre" STD_US STD_RIGHT_ARROW,                 (0 &lt;&lt; TAM_MAX_BITS) |     0, CAT_NONE | SLS_ENABLED   | US_ENABLED   | EIM_DISABLED | PTP_NONE         },</v>
      </c>
    </row>
    <row r="251" customFormat="false" ht="15.75" hidden="false" customHeight="false" outlineLevel="0" collapsed="false">
      <c r="A251" s="263" t="str">
        <f aca="false">IF(AND(OR(SOURCE!A251="",ISBLANK(SOURCE!A251)),SOURCE!B251&gt;0),IF(ISBLANK(SOURCE!C251),"",SOURCE!C251),
IF(SOURCE!B251&lt;0,VLOOKUP(SOURCE!B251,lookups!A$1:B$25,2,0),
  IF(ISBLANK(SOURCE!B251),
    "",
    "/* "&amp;TEXT(SOURCE!B251,"???0")&amp;" *"&amp;
      SOURCE!C251&amp;", "&amp; IF(lookups!$E$2-LEN(SOURCE!C251) &gt;= 0, REPT(" ",lookups!$E$2-LEN(SOURCE!C251)), "")&amp;
      SOURCE!D251&amp;", "&amp; IF(lookups!$F$2-LEN(SOURCE!D251) &gt;= 0, REPT(" ",lookups!$F$2-LEN(SOURCE!D251)), "")&amp;
      SOURCE!E251&amp;", "&amp; IF(lookups!$G$2-LEN(SOURCE!E251) &gt;=0, REPT(" ",lookups!$G$2-LEN(SOURCE!E251)), "")&amp;
      SOURCE!F251&amp;", "&amp; IF(lookups!$H$2-LEN(SOURCE!F251) &gt;= 0, REPT(" ",lookups!$H$2-LEN(SOURCE!F251)+2), "")&amp;"("&amp;
      SUBSTITUTE(TEXT(SOURCE!G251,"??0"),"  ","")&amp;" &lt;&lt; TAM_MAX_BITS) |"&amp; IF(lookups!$I$2-3 &gt;= 0, REPT(" ",MAX(1,lookups!$I$2-5+4+1-1-LEN(  IF(ISTEXT(SOURCE!H251),SOURCE!H251,  SUBSTITUTE(SUBSTITUTE(TEXT(SOURCE!H251,"????0"),"  ","")," ",""))   ))), "")&amp;
       IF(ISTEXT(SOURCE!H251),SOURCE!H251, SUBSTITUTE(SUBSTITUTE(TEXT(SOURCE!H251,"????0"),"  ","")," ",""))   &amp;","&amp; IF(lookups!$J$2-3 &gt;= 0, REPT(" ",lookups!$J$2-3-5), "")&amp;
      SOURCE!I251&amp;
" | "&amp; IF(lookups!$K$2-LEN(SOURCE!I251) &gt;= 0, REPT(" ",lookups!$K$2-LEN(SOURCE!I251)), "")&amp;
      SOURCE!J251&amp;      IF(lookups!$L$2-LEN(SOURCE!J251) &gt;= 0, REPT(" ",lookups!$L$2-LEN(SOURCE!J251)), "")&amp;
" | "&amp; IF(lookups!$K$2-LEN(SOURCE!I251) &gt;= 0, REPT(" ",lookups!$K$2-LEN(SOURCE!I251)), "")&amp;
      SOURCE!K251&amp;      IF(lookups!$L$2-LEN(SOURCE!K251) &gt;= 0, REPT(" ",lookups!$M$2-LEN(SOURCE!K251)), "")&amp;
" | "&amp; SOURCE!L251&amp;      IF(lookups!$O$2-LEN(SOURCE!L251) &gt;= 0, REPT(" ",lookups!$O$2-LEN(SOURCE!L251)), "")&amp;
" | "&amp; SOURCE!M251&amp;      IF(lookups!$P$2-LEN(SOURCE!M251) &gt;= 0, REPT(" ",lookups!$P$2-LEN(SOURCE!M251)), "")&amp;
      "},"&amp;IF(SOURCE!O251&lt;&gt;"",""&amp;SOURCE!O251,"")
 )
)
)</f>
        <v>/*  239 */  { itemToBeCoded,                NOPARAM,                     "0239",                                        "0239",                                        (0 &lt;&lt; TAM_MAX_BITS) |     0, CAT_FREE | SLS_ENABLED   | US_UNCHANGED | EIM_DISABLED | PTP_DISABLED     },</v>
      </c>
    </row>
    <row r="252" customFormat="false" ht="15.75" hidden="false" customHeight="false" outlineLevel="0" collapsed="false">
      <c r="A252" s="263" t="str">
        <f aca="false">IF(AND(OR(SOURCE!A252="",ISBLANK(SOURCE!A252)),SOURCE!B252&gt;0),IF(ISBLANK(SOURCE!C252),"",SOURCE!C252),
IF(SOURCE!B252&lt;0,VLOOKUP(SOURCE!B252,lookups!A$1:B$25,2,0),
  IF(ISBLANK(SOURCE!B252),
    "",
    "/* "&amp;TEXT(SOURCE!B252,"???0")&amp;" *"&amp;
      SOURCE!C252&amp;", "&amp; IF(lookups!$E$2-LEN(SOURCE!C252) &gt;= 0, REPT(" ",lookups!$E$2-LEN(SOURCE!C252)), "")&amp;
      SOURCE!D252&amp;", "&amp; IF(lookups!$F$2-LEN(SOURCE!D252) &gt;= 0, REPT(" ",lookups!$F$2-LEN(SOURCE!D252)), "")&amp;
      SOURCE!E252&amp;", "&amp; IF(lookups!$G$2-LEN(SOURCE!E252) &gt;=0, REPT(" ",lookups!$G$2-LEN(SOURCE!E252)), "")&amp;
      SOURCE!F252&amp;", "&amp; IF(lookups!$H$2-LEN(SOURCE!F252) &gt;= 0, REPT(" ",lookups!$H$2-LEN(SOURCE!F252)+2), "")&amp;"("&amp;
      SUBSTITUTE(TEXT(SOURCE!G252,"??0"),"  ","")&amp;" &lt;&lt; TAM_MAX_BITS) |"&amp; IF(lookups!$I$2-3 &gt;= 0, REPT(" ",MAX(1,lookups!$I$2-5+4+1-1-LEN(  IF(ISTEXT(SOURCE!H252),SOURCE!H252,  SUBSTITUTE(SUBSTITUTE(TEXT(SOURCE!H252,"????0"),"  ","")," ",""))   ))), "")&amp;
       IF(ISTEXT(SOURCE!H252),SOURCE!H252, SUBSTITUTE(SUBSTITUTE(TEXT(SOURCE!H252,"????0"),"  ","")," ",""))   &amp;","&amp; IF(lookups!$J$2-3 &gt;= 0, REPT(" ",lookups!$J$2-3-5), "")&amp;
      SOURCE!I252&amp;
" | "&amp; IF(lookups!$K$2-LEN(SOURCE!I252) &gt;= 0, REPT(" ",lookups!$K$2-LEN(SOURCE!I252)), "")&amp;
      SOURCE!J252&amp;      IF(lookups!$L$2-LEN(SOURCE!J252) &gt;= 0, REPT(" ",lookups!$L$2-LEN(SOURCE!J252)), "")&amp;
" | "&amp; IF(lookups!$K$2-LEN(SOURCE!I252) &gt;= 0, REPT(" ",lookups!$K$2-LEN(SOURCE!I252)), "")&amp;
      SOURCE!K252&amp;      IF(lookups!$L$2-LEN(SOURCE!K252) &gt;= 0, REPT(" ",lookups!$M$2-LEN(SOURCE!K252)), "")&amp;
" | "&amp; SOURCE!L252&amp;      IF(lookups!$O$2-LEN(SOURCE!L252) &gt;= 0, REPT(" ",lookups!$O$2-LEN(SOURCE!L252)), "")&amp;
" | "&amp; SOURCE!M252&amp;      IF(lookups!$P$2-LEN(SOURCE!M252) &gt;= 0, REPT(" ",lookups!$P$2-LEN(SOURCE!M252)), "")&amp;
      "},"&amp;IF(SOURCE!O252&lt;&gt;"",""&amp;SOURCE!O252,"")
 )
)
)</f>
        <v>/*  240 */  { fnCvtAcreusHa,                divide,                      "ha" STD_RIGHT_ARROW "acre" STD_US,            "ha" STD_RIGHT_ARROW,                          (0 &lt;&lt; TAM_MAX_BITS) |     0, CAT_NONE | SLS_ENABLED   | US_ENABLED   | EIM_DISABLED | PTP_NONE         },</v>
      </c>
    </row>
    <row r="253" customFormat="false" ht="15.75" hidden="false" customHeight="false" outlineLevel="0" collapsed="false">
      <c r="A253" s="263" t="str">
        <f aca="false">IF(AND(OR(SOURCE!A253="",ISBLANK(SOURCE!A253)),SOURCE!B253&gt;0),IF(ISBLANK(SOURCE!C253),"",SOURCE!C253),
IF(SOURCE!B253&lt;0,VLOOKUP(SOURCE!B253,lookups!A$1:B$25,2,0),
  IF(ISBLANK(SOURCE!B253),
    "",
    "/* "&amp;TEXT(SOURCE!B253,"???0")&amp;" *"&amp;
      SOURCE!C253&amp;", "&amp; IF(lookups!$E$2-LEN(SOURCE!C253) &gt;= 0, REPT(" ",lookups!$E$2-LEN(SOURCE!C253)), "")&amp;
      SOURCE!D253&amp;", "&amp; IF(lookups!$F$2-LEN(SOURCE!D253) &gt;= 0, REPT(" ",lookups!$F$2-LEN(SOURCE!D253)), "")&amp;
      SOURCE!E253&amp;", "&amp; IF(lookups!$G$2-LEN(SOURCE!E253) &gt;=0, REPT(" ",lookups!$G$2-LEN(SOURCE!E253)), "")&amp;
      SOURCE!F253&amp;", "&amp; IF(lookups!$H$2-LEN(SOURCE!F253) &gt;= 0, REPT(" ",lookups!$H$2-LEN(SOURCE!F253)+2), "")&amp;"("&amp;
      SUBSTITUTE(TEXT(SOURCE!G253,"??0"),"  ","")&amp;" &lt;&lt; TAM_MAX_BITS) |"&amp; IF(lookups!$I$2-3 &gt;= 0, REPT(" ",MAX(1,lookups!$I$2-5+4+1-1-LEN(  IF(ISTEXT(SOURCE!H253),SOURCE!H253,  SUBSTITUTE(SUBSTITUTE(TEXT(SOURCE!H253,"????0"),"  ","")," ",""))   ))), "")&amp;
       IF(ISTEXT(SOURCE!H253),SOURCE!H253, SUBSTITUTE(SUBSTITUTE(TEXT(SOURCE!H253,"????0"),"  ","")," ",""))   &amp;","&amp; IF(lookups!$J$2-3 &gt;= 0, REPT(" ",lookups!$J$2-3-5), "")&amp;
      SOURCE!I253&amp;
" | "&amp; IF(lookups!$K$2-LEN(SOURCE!I253) &gt;= 0, REPT(" ",lookups!$K$2-LEN(SOURCE!I253)), "")&amp;
      SOURCE!J253&amp;      IF(lookups!$L$2-LEN(SOURCE!J253) &gt;= 0, REPT(" ",lookups!$L$2-LEN(SOURCE!J253)), "")&amp;
" | "&amp; IF(lookups!$K$2-LEN(SOURCE!I253) &gt;= 0, REPT(" ",lookups!$K$2-LEN(SOURCE!I253)), "")&amp;
      SOURCE!K253&amp;      IF(lookups!$L$2-LEN(SOURCE!K253) &gt;= 0, REPT(" ",lookups!$M$2-LEN(SOURCE!K253)), "")&amp;
" | "&amp; SOURCE!L253&amp;      IF(lookups!$O$2-LEN(SOURCE!L253) &gt;= 0, REPT(" ",lookups!$O$2-LEN(SOURCE!L253)), "")&amp;
" | "&amp; SOURCE!M253&amp;      IF(lookups!$P$2-LEN(SOURCE!M253) &gt;= 0, REPT(" ",lookups!$P$2-LEN(SOURCE!M253)), "")&amp;
      "},"&amp;IF(SOURCE!O253&lt;&gt;"",""&amp;SOURCE!O253,"")
 )
)
)</f>
        <v>/*  241 */  { itemToBeCoded,                NOPARAM,                     "0241",                                        "0241",                                        (0 &lt;&lt; TAM_MAX_BITS) |     0, CAT_FREE | SLS_ENABLED   | US_UNCHANGED | EIM_DISABLED | PTP_DISABLED     },</v>
      </c>
    </row>
    <row r="254" customFormat="false" ht="15.75" hidden="false" customHeight="false" outlineLevel="0" collapsed="false">
      <c r="A254" s="263" t="str">
        <f aca="false">IF(AND(OR(SOURCE!A254="",ISBLANK(SOURCE!A254)),SOURCE!B254&gt;0),IF(ISBLANK(SOURCE!C254),"",SOURCE!C254),
IF(SOURCE!B254&lt;0,VLOOKUP(SOURCE!B254,lookups!A$1:B$25,2,0),
  IF(ISBLANK(SOURCE!B254),
    "",
    "/* "&amp;TEXT(SOURCE!B254,"???0")&amp;" *"&amp;
      SOURCE!C254&amp;", "&amp; IF(lookups!$E$2-LEN(SOURCE!C254) &gt;= 0, REPT(" ",lookups!$E$2-LEN(SOURCE!C254)), "")&amp;
      SOURCE!D254&amp;", "&amp; IF(lookups!$F$2-LEN(SOURCE!D254) &gt;= 0, REPT(" ",lookups!$F$2-LEN(SOURCE!D254)), "")&amp;
      SOURCE!E254&amp;", "&amp; IF(lookups!$G$2-LEN(SOURCE!E254) &gt;=0, REPT(" ",lookups!$G$2-LEN(SOURCE!E254)), "")&amp;
      SOURCE!F254&amp;", "&amp; IF(lookups!$H$2-LEN(SOURCE!F254) &gt;= 0, REPT(" ",lookups!$H$2-LEN(SOURCE!F254)+2), "")&amp;"("&amp;
      SUBSTITUTE(TEXT(SOURCE!G254,"??0"),"  ","")&amp;" &lt;&lt; TAM_MAX_BITS) |"&amp; IF(lookups!$I$2-3 &gt;= 0, REPT(" ",MAX(1,lookups!$I$2-5+4+1-1-LEN(  IF(ISTEXT(SOURCE!H254),SOURCE!H254,  SUBSTITUTE(SUBSTITUTE(TEXT(SOURCE!H254,"????0"),"  ","")," ",""))   ))), "")&amp;
       IF(ISTEXT(SOURCE!H254),SOURCE!H254, SUBSTITUTE(SUBSTITUTE(TEXT(SOURCE!H254,"????0"),"  ","")," ",""))   &amp;","&amp; IF(lookups!$J$2-3 &gt;= 0, REPT(" ",lookups!$J$2-3-5), "")&amp;
      SOURCE!I254&amp;
" | "&amp; IF(lookups!$K$2-LEN(SOURCE!I254) &gt;= 0, REPT(" ",lookups!$K$2-LEN(SOURCE!I254)), "")&amp;
      SOURCE!J254&amp;      IF(lookups!$L$2-LEN(SOURCE!J254) &gt;= 0, REPT(" ",lookups!$L$2-LEN(SOURCE!J254)), "")&amp;
" | "&amp; IF(lookups!$K$2-LEN(SOURCE!I254) &gt;= 0, REPT(" ",lookups!$K$2-LEN(SOURCE!I254)), "")&amp;
      SOURCE!K254&amp;      IF(lookups!$L$2-LEN(SOURCE!K254) &gt;= 0, REPT(" ",lookups!$M$2-LEN(SOURCE!K254)), "")&amp;
" | "&amp; SOURCE!L254&amp;      IF(lookups!$O$2-LEN(SOURCE!L254) &gt;= 0, REPT(" ",lookups!$O$2-LEN(SOURCE!L254)), "")&amp;
" | "&amp; SOURCE!M254&amp;      IF(lookups!$P$2-LEN(SOURCE!M254) &gt;= 0, REPT(" ",lookups!$P$2-LEN(SOURCE!M254)), "")&amp;
      "},"&amp;IF(SOURCE!O254&lt;&gt;"",""&amp;SOURCE!O254,"")
 )
)
)</f>
        <v>/*  242 */  { fnCvtAtmPa,                   divide,                      "Pa" STD_RIGHT_ARROW "atm",                    "Pa" STD_RIGHT_ARROW "atm",                    (0 &lt;&lt; TAM_MAX_BITS) |     0, CAT_NONE | SLS_ENABLED   | US_ENABLED   | EIM_DISABLED | PTP_NONE         },</v>
      </c>
    </row>
    <row r="255" customFormat="false" ht="15.75" hidden="false" customHeight="false" outlineLevel="0" collapsed="false">
      <c r="A255" s="263" t="str">
        <f aca="false">IF(AND(OR(SOURCE!A255="",ISBLANK(SOURCE!A255)),SOURCE!B255&gt;0),IF(ISBLANK(SOURCE!C255),"",SOURCE!C255),
IF(SOURCE!B255&lt;0,VLOOKUP(SOURCE!B255,lookups!A$1:B$25,2,0),
  IF(ISBLANK(SOURCE!B255),
    "",
    "/* "&amp;TEXT(SOURCE!B255,"???0")&amp;" *"&amp;
      SOURCE!C255&amp;", "&amp; IF(lookups!$E$2-LEN(SOURCE!C255) &gt;= 0, REPT(" ",lookups!$E$2-LEN(SOURCE!C255)), "")&amp;
      SOURCE!D255&amp;", "&amp; IF(lookups!$F$2-LEN(SOURCE!D255) &gt;= 0, REPT(" ",lookups!$F$2-LEN(SOURCE!D255)), "")&amp;
      SOURCE!E255&amp;", "&amp; IF(lookups!$G$2-LEN(SOURCE!E255) &gt;=0, REPT(" ",lookups!$G$2-LEN(SOURCE!E255)), "")&amp;
      SOURCE!F255&amp;", "&amp; IF(lookups!$H$2-LEN(SOURCE!F255) &gt;= 0, REPT(" ",lookups!$H$2-LEN(SOURCE!F255)+2), "")&amp;"("&amp;
      SUBSTITUTE(TEXT(SOURCE!G255,"??0"),"  ","")&amp;" &lt;&lt; TAM_MAX_BITS) |"&amp; IF(lookups!$I$2-3 &gt;= 0, REPT(" ",MAX(1,lookups!$I$2-5+4+1-1-LEN(  IF(ISTEXT(SOURCE!H255),SOURCE!H255,  SUBSTITUTE(SUBSTITUTE(TEXT(SOURCE!H255,"????0"),"  ","")," ",""))   ))), "")&amp;
       IF(ISTEXT(SOURCE!H255),SOURCE!H255, SUBSTITUTE(SUBSTITUTE(TEXT(SOURCE!H255,"????0"),"  ","")," ",""))   &amp;","&amp; IF(lookups!$J$2-3 &gt;= 0, REPT(" ",lookups!$J$2-3-5), "")&amp;
      SOURCE!I255&amp;
" | "&amp; IF(lookups!$K$2-LEN(SOURCE!I255) &gt;= 0, REPT(" ",lookups!$K$2-LEN(SOURCE!I255)), "")&amp;
      SOURCE!J255&amp;      IF(lookups!$L$2-LEN(SOURCE!J255) &gt;= 0, REPT(" ",lookups!$L$2-LEN(SOURCE!J255)), "")&amp;
" | "&amp; IF(lookups!$K$2-LEN(SOURCE!I255) &gt;= 0, REPT(" ",lookups!$K$2-LEN(SOURCE!I255)), "")&amp;
      SOURCE!K255&amp;      IF(lookups!$L$2-LEN(SOURCE!K255) &gt;= 0, REPT(" ",lookups!$M$2-LEN(SOURCE!K255)), "")&amp;
" | "&amp; SOURCE!L255&amp;      IF(lookups!$O$2-LEN(SOURCE!L255) &gt;= 0, REPT(" ",lookups!$O$2-LEN(SOURCE!L255)), "")&amp;
" | "&amp; SOURCE!M255&amp;      IF(lookups!$P$2-LEN(SOURCE!M255) &gt;= 0, REPT(" ",lookups!$P$2-LEN(SOURCE!M255)), "")&amp;
      "},"&amp;IF(SOURCE!O255&lt;&gt;"",""&amp;SOURCE!O255,"")
 )
)
)</f>
        <v>/*  243 */  { fnCvtAtmPa,                   multiply,                    "atm" STD_RIGHT_ARROW "Pa",                    "atm" STD_RIGHT_ARROW "Pa",                    (0 &lt;&lt; TAM_MAX_BITS) |     0, CAT_NONE | SLS_ENABLED   | US_ENABLED   | EIM_DISABLED | PTP_NONE         },</v>
      </c>
    </row>
    <row r="256" customFormat="false" ht="15.75" hidden="false" customHeight="false" outlineLevel="0" collapsed="false">
      <c r="A256" s="263" t="str">
        <f aca="false">IF(AND(OR(SOURCE!A256="",ISBLANK(SOURCE!A256)),SOURCE!B256&gt;0),IF(ISBLANK(SOURCE!C256),"",SOURCE!C256),
IF(SOURCE!B256&lt;0,VLOOKUP(SOURCE!B256,lookups!A$1:B$25,2,0),
  IF(ISBLANK(SOURCE!B256),
    "",
    "/* "&amp;TEXT(SOURCE!B256,"???0")&amp;" *"&amp;
      SOURCE!C256&amp;", "&amp; IF(lookups!$E$2-LEN(SOURCE!C256) &gt;= 0, REPT(" ",lookups!$E$2-LEN(SOURCE!C256)), "")&amp;
      SOURCE!D256&amp;", "&amp; IF(lookups!$F$2-LEN(SOURCE!D256) &gt;= 0, REPT(" ",lookups!$F$2-LEN(SOURCE!D256)), "")&amp;
      SOURCE!E256&amp;", "&amp; IF(lookups!$G$2-LEN(SOURCE!E256) &gt;=0, REPT(" ",lookups!$G$2-LEN(SOURCE!E256)), "")&amp;
      SOURCE!F256&amp;", "&amp; IF(lookups!$H$2-LEN(SOURCE!F256) &gt;= 0, REPT(" ",lookups!$H$2-LEN(SOURCE!F256)+2), "")&amp;"("&amp;
      SUBSTITUTE(TEXT(SOURCE!G256,"??0"),"  ","")&amp;" &lt;&lt; TAM_MAX_BITS) |"&amp; IF(lookups!$I$2-3 &gt;= 0, REPT(" ",MAX(1,lookups!$I$2-5+4+1-1-LEN(  IF(ISTEXT(SOURCE!H256),SOURCE!H256,  SUBSTITUTE(SUBSTITUTE(TEXT(SOURCE!H256,"????0"),"  ","")," ",""))   ))), "")&amp;
       IF(ISTEXT(SOURCE!H256),SOURCE!H256, SUBSTITUTE(SUBSTITUTE(TEXT(SOURCE!H256,"????0"),"  ","")," ",""))   &amp;","&amp; IF(lookups!$J$2-3 &gt;= 0, REPT(" ",lookups!$J$2-3-5), "")&amp;
      SOURCE!I256&amp;
" | "&amp; IF(lookups!$K$2-LEN(SOURCE!I256) &gt;= 0, REPT(" ",lookups!$K$2-LEN(SOURCE!I256)), "")&amp;
      SOURCE!J256&amp;      IF(lookups!$L$2-LEN(SOURCE!J256) &gt;= 0, REPT(" ",lookups!$L$2-LEN(SOURCE!J256)), "")&amp;
" | "&amp; IF(lookups!$K$2-LEN(SOURCE!I256) &gt;= 0, REPT(" ",lookups!$K$2-LEN(SOURCE!I256)), "")&amp;
      SOURCE!K256&amp;      IF(lookups!$L$2-LEN(SOURCE!K256) &gt;= 0, REPT(" ",lookups!$M$2-LEN(SOURCE!K256)), "")&amp;
" | "&amp; SOURCE!L256&amp;      IF(lookups!$O$2-LEN(SOURCE!L256) &gt;= 0, REPT(" ",lookups!$O$2-LEN(SOURCE!L256)), "")&amp;
" | "&amp; SOURCE!M256&amp;      IF(lookups!$P$2-LEN(SOURCE!M256) &gt;= 0, REPT(" ",lookups!$P$2-LEN(SOURCE!M256)), "")&amp;
      "},"&amp;IF(SOURCE!O256&lt;&gt;"",""&amp;SOURCE!O256,"")
 )
)
)</f>
        <v>/*  244 */  { fnCvtAuM,                     multiply,                    "au" STD_RIGHT_ARROW "m",                      "au" STD_RIGHT_ARROW "m",                      (0 &lt;&lt; TAM_MAX_BITS) |     0, CAT_NONE | SLS_ENABLED   | US_ENABLED   | EIM_DISABLED | PTP_NONE         },</v>
      </c>
    </row>
    <row r="257" customFormat="false" ht="15.75" hidden="false" customHeight="false" outlineLevel="0" collapsed="false">
      <c r="A257" s="263" t="str">
        <f aca="false">IF(AND(OR(SOURCE!A257="",ISBLANK(SOURCE!A257)),SOURCE!B257&gt;0),IF(ISBLANK(SOURCE!C257),"",SOURCE!C257),
IF(SOURCE!B257&lt;0,VLOOKUP(SOURCE!B257,lookups!A$1:B$25,2,0),
  IF(ISBLANK(SOURCE!B257),
    "",
    "/* "&amp;TEXT(SOURCE!B257,"???0")&amp;" *"&amp;
      SOURCE!C257&amp;", "&amp; IF(lookups!$E$2-LEN(SOURCE!C257) &gt;= 0, REPT(" ",lookups!$E$2-LEN(SOURCE!C257)), "")&amp;
      SOURCE!D257&amp;", "&amp; IF(lookups!$F$2-LEN(SOURCE!D257) &gt;= 0, REPT(" ",lookups!$F$2-LEN(SOURCE!D257)), "")&amp;
      SOURCE!E257&amp;", "&amp; IF(lookups!$G$2-LEN(SOURCE!E257) &gt;=0, REPT(" ",lookups!$G$2-LEN(SOURCE!E257)), "")&amp;
      SOURCE!F257&amp;", "&amp; IF(lookups!$H$2-LEN(SOURCE!F257) &gt;= 0, REPT(" ",lookups!$H$2-LEN(SOURCE!F257)+2), "")&amp;"("&amp;
      SUBSTITUTE(TEXT(SOURCE!G257,"??0"),"  ","")&amp;" &lt;&lt; TAM_MAX_BITS) |"&amp; IF(lookups!$I$2-3 &gt;= 0, REPT(" ",MAX(1,lookups!$I$2-5+4+1-1-LEN(  IF(ISTEXT(SOURCE!H257),SOURCE!H257,  SUBSTITUTE(SUBSTITUTE(TEXT(SOURCE!H257,"????0"),"  ","")," ",""))   ))), "")&amp;
       IF(ISTEXT(SOURCE!H257),SOURCE!H257, SUBSTITUTE(SUBSTITUTE(TEXT(SOURCE!H257,"????0"),"  ","")," ",""))   &amp;","&amp; IF(lookups!$J$2-3 &gt;= 0, REPT(" ",lookups!$J$2-3-5), "")&amp;
      SOURCE!I257&amp;
" | "&amp; IF(lookups!$K$2-LEN(SOURCE!I257) &gt;= 0, REPT(" ",lookups!$K$2-LEN(SOURCE!I257)), "")&amp;
      SOURCE!J257&amp;      IF(lookups!$L$2-LEN(SOURCE!J257) &gt;= 0, REPT(" ",lookups!$L$2-LEN(SOURCE!J257)), "")&amp;
" | "&amp; IF(lookups!$K$2-LEN(SOURCE!I257) &gt;= 0, REPT(" ",lookups!$K$2-LEN(SOURCE!I257)), "")&amp;
      SOURCE!K257&amp;      IF(lookups!$L$2-LEN(SOURCE!K257) &gt;= 0, REPT(" ",lookups!$M$2-LEN(SOURCE!K257)), "")&amp;
" | "&amp; SOURCE!L257&amp;      IF(lookups!$O$2-LEN(SOURCE!L257) &gt;= 0, REPT(" ",lookups!$O$2-LEN(SOURCE!L257)), "")&amp;
" | "&amp; SOURCE!M257&amp;      IF(lookups!$P$2-LEN(SOURCE!M257) &gt;= 0, REPT(" ",lookups!$P$2-LEN(SOURCE!M257)), "")&amp;
      "},"&amp;IF(SOURCE!O257&lt;&gt;"",""&amp;SOURCE!O257,"")
 )
)
)</f>
        <v>/*  245 */  { fnCvtAuM,                     divide,                      "m" STD_RIGHT_ARROW "au",                      "m" STD_RIGHT_ARROW "au",                      (0 &lt;&lt; TAM_MAX_BITS) |     0, CAT_NONE | SLS_ENABLED   | US_ENABLED   | EIM_DISABLED | PTP_NONE         },</v>
      </c>
    </row>
    <row r="258" customFormat="false" ht="15.75" hidden="false" customHeight="false" outlineLevel="0" collapsed="false">
      <c r="A258" s="263" t="str">
        <f aca="false">IF(AND(OR(SOURCE!A258="",ISBLANK(SOURCE!A258)),SOURCE!B258&gt;0),IF(ISBLANK(SOURCE!C258),"",SOURCE!C258),
IF(SOURCE!B258&lt;0,VLOOKUP(SOURCE!B258,lookups!A$1:B$25,2,0),
  IF(ISBLANK(SOURCE!B258),
    "",
    "/* "&amp;TEXT(SOURCE!B258,"???0")&amp;" *"&amp;
      SOURCE!C258&amp;", "&amp; IF(lookups!$E$2-LEN(SOURCE!C258) &gt;= 0, REPT(" ",lookups!$E$2-LEN(SOURCE!C258)), "")&amp;
      SOURCE!D258&amp;", "&amp; IF(lookups!$F$2-LEN(SOURCE!D258) &gt;= 0, REPT(" ",lookups!$F$2-LEN(SOURCE!D258)), "")&amp;
      SOURCE!E258&amp;", "&amp; IF(lookups!$G$2-LEN(SOURCE!E258) &gt;=0, REPT(" ",lookups!$G$2-LEN(SOURCE!E258)), "")&amp;
      SOURCE!F258&amp;", "&amp; IF(lookups!$H$2-LEN(SOURCE!F258) &gt;= 0, REPT(" ",lookups!$H$2-LEN(SOURCE!F258)+2), "")&amp;"("&amp;
      SUBSTITUTE(TEXT(SOURCE!G258,"??0"),"  ","")&amp;" &lt;&lt; TAM_MAX_BITS) |"&amp; IF(lookups!$I$2-3 &gt;= 0, REPT(" ",MAX(1,lookups!$I$2-5+4+1-1-LEN(  IF(ISTEXT(SOURCE!H258),SOURCE!H258,  SUBSTITUTE(SUBSTITUTE(TEXT(SOURCE!H258,"????0"),"  ","")," ",""))   ))), "")&amp;
       IF(ISTEXT(SOURCE!H258),SOURCE!H258, SUBSTITUTE(SUBSTITUTE(TEXT(SOURCE!H258,"????0"),"  ","")," ",""))   &amp;","&amp; IF(lookups!$J$2-3 &gt;= 0, REPT(" ",lookups!$J$2-3-5), "")&amp;
      SOURCE!I258&amp;
" | "&amp; IF(lookups!$K$2-LEN(SOURCE!I258) &gt;= 0, REPT(" ",lookups!$K$2-LEN(SOURCE!I258)), "")&amp;
      SOURCE!J258&amp;      IF(lookups!$L$2-LEN(SOURCE!J258) &gt;= 0, REPT(" ",lookups!$L$2-LEN(SOURCE!J258)), "")&amp;
" | "&amp; IF(lookups!$K$2-LEN(SOURCE!I258) &gt;= 0, REPT(" ",lookups!$K$2-LEN(SOURCE!I258)), "")&amp;
      SOURCE!K258&amp;      IF(lookups!$L$2-LEN(SOURCE!K258) &gt;= 0, REPT(" ",lookups!$M$2-LEN(SOURCE!K258)), "")&amp;
" | "&amp; SOURCE!L258&amp;      IF(lookups!$O$2-LEN(SOURCE!L258) &gt;= 0, REPT(" ",lookups!$O$2-LEN(SOURCE!L258)), "")&amp;
" | "&amp; SOURCE!M258&amp;      IF(lookups!$P$2-LEN(SOURCE!M258) &gt;= 0, REPT(" ",lookups!$P$2-LEN(SOURCE!M258)), "")&amp;
      "},"&amp;IF(SOURCE!O258&lt;&gt;"",""&amp;SOURCE!O258,"")
 )
)
)</f>
        <v>/*  246 */  { fnCvtBarPa,                   multiply,                    "bar" STD_RIGHT_ARROW "Pa",                    "bar" STD_RIGHT_ARROW "Pa",                    (0 &lt;&lt; TAM_MAX_BITS) |     0, CAT_NONE | SLS_ENABLED   | US_ENABLED   | EIM_DISABLED | PTP_NONE         },</v>
      </c>
    </row>
    <row r="259" customFormat="false" ht="15.75" hidden="false" customHeight="false" outlineLevel="0" collapsed="false">
      <c r="A259" s="263" t="str">
        <f aca="false">IF(AND(OR(SOURCE!A259="",ISBLANK(SOURCE!A259)),SOURCE!B259&gt;0),IF(ISBLANK(SOURCE!C259),"",SOURCE!C259),
IF(SOURCE!B259&lt;0,VLOOKUP(SOURCE!B259,lookups!A$1:B$25,2,0),
  IF(ISBLANK(SOURCE!B259),
    "",
    "/* "&amp;TEXT(SOURCE!B259,"???0")&amp;" *"&amp;
      SOURCE!C259&amp;", "&amp; IF(lookups!$E$2-LEN(SOURCE!C259) &gt;= 0, REPT(" ",lookups!$E$2-LEN(SOURCE!C259)), "")&amp;
      SOURCE!D259&amp;", "&amp; IF(lookups!$F$2-LEN(SOURCE!D259) &gt;= 0, REPT(" ",lookups!$F$2-LEN(SOURCE!D259)), "")&amp;
      SOURCE!E259&amp;", "&amp; IF(lookups!$G$2-LEN(SOURCE!E259) &gt;=0, REPT(" ",lookups!$G$2-LEN(SOURCE!E259)), "")&amp;
      SOURCE!F259&amp;", "&amp; IF(lookups!$H$2-LEN(SOURCE!F259) &gt;= 0, REPT(" ",lookups!$H$2-LEN(SOURCE!F259)+2), "")&amp;"("&amp;
      SUBSTITUTE(TEXT(SOURCE!G259,"??0"),"  ","")&amp;" &lt;&lt; TAM_MAX_BITS) |"&amp; IF(lookups!$I$2-3 &gt;= 0, REPT(" ",MAX(1,lookups!$I$2-5+4+1-1-LEN(  IF(ISTEXT(SOURCE!H259),SOURCE!H259,  SUBSTITUTE(SUBSTITUTE(TEXT(SOURCE!H259,"????0"),"  ","")," ",""))   ))), "")&amp;
       IF(ISTEXT(SOURCE!H259),SOURCE!H259, SUBSTITUTE(SUBSTITUTE(TEXT(SOURCE!H259,"????0"),"  ","")," ",""))   &amp;","&amp; IF(lookups!$J$2-3 &gt;= 0, REPT(" ",lookups!$J$2-3-5), "")&amp;
      SOURCE!I259&amp;
" | "&amp; IF(lookups!$K$2-LEN(SOURCE!I259) &gt;= 0, REPT(" ",lookups!$K$2-LEN(SOURCE!I259)), "")&amp;
      SOURCE!J259&amp;      IF(lookups!$L$2-LEN(SOURCE!J259) &gt;= 0, REPT(" ",lookups!$L$2-LEN(SOURCE!J259)), "")&amp;
" | "&amp; IF(lookups!$K$2-LEN(SOURCE!I259) &gt;= 0, REPT(" ",lookups!$K$2-LEN(SOURCE!I259)), "")&amp;
      SOURCE!K259&amp;      IF(lookups!$L$2-LEN(SOURCE!K259) &gt;= 0, REPT(" ",lookups!$M$2-LEN(SOURCE!K259)), "")&amp;
" | "&amp; SOURCE!L259&amp;      IF(lookups!$O$2-LEN(SOURCE!L259) &gt;= 0, REPT(" ",lookups!$O$2-LEN(SOURCE!L259)), "")&amp;
" | "&amp; SOURCE!M259&amp;      IF(lookups!$P$2-LEN(SOURCE!M259) &gt;= 0, REPT(" ",lookups!$P$2-LEN(SOURCE!M259)), "")&amp;
      "},"&amp;IF(SOURCE!O259&lt;&gt;"",""&amp;SOURCE!O259,"")
 )
)
)</f>
        <v>/*  247 */  { fnCvtBarPa,                   divide,                      "Pa" STD_RIGHT_ARROW "bar",                    "Pa" STD_RIGHT_ARROW "bar",                    (0 &lt;&lt; TAM_MAX_BITS) |     0, CAT_NONE | SLS_ENABLED   | US_ENABLED   | EIM_DISABLED | PTP_NONE         },</v>
      </c>
    </row>
    <row r="260" customFormat="false" ht="15.75" hidden="false" customHeight="false" outlineLevel="0" collapsed="false">
      <c r="A260" s="263" t="str">
        <f aca="false">IF(AND(OR(SOURCE!A260="",ISBLANK(SOURCE!A260)),SOURCE!B260&gt;0),IF(ISBLANK(SOURCE!C260),"",SOURCE!C260),
IF(SOURCE!B260&lt;0,VLOOKUP(SOURCE!B260,lookups!A$1:B$25,2,0),
  IF(ISBLANK(SOURCE!B260),
    "",
    "/* "&amp;TEXT(SOURCE!B260,"???0")&amp;" *"&amp;
      SOURCE!C260&amp;", "&amp; IF(lookups!$E$2-LEN(SOURCE!C260) &gt;= 0, REPT(" ",lookups!$E$2-LEN(SOURCE!C260)), "")&amp;
      SOURCE!D260&amp;", "&amp; IF(lookups!$F$2-LEN(SOURCE!D260) &gt;= 0, REPT(" ",lookups!$F$2-LEN(SOURCE!D260)), "")&amp;
      SOURCE!E260&amp;", "&amp; IF(lookups!$G$2-LEN(SOURCE!E260) &gt;=0, REPT(" ",lookups!$G$2-LEN(SOURCE!E260)), "")&amp;
      SOURCE!F260&amp;", "&amp; IF(lookups!$H$2-LEN(SOURCE!F260) &gt;= 0, REPT(" ",lookups!$H$2-LEN(SOURCE!F260)+2), "")&amp;"("&amp;
      SUBSTITUTE(TEXT(SOURCE!G260,"??0"),"  ","")&amp;" &lt;&lt; TAM_MAX_BITS) |"&amp; IF(lookups!$I$2-3 &gt;= 0, REPT(" ",MAX(1,lookups!$I$2-5+4+1-1-LEN(  IF(ISTEXT(SOURCE!H260),SOURCE!H260,  SUBSTITUTE(SUBSTITUTE(TEXT(SOURCE!H260,"????0"),"  ","")," ",""))   ))), "")&amp;
       IF(ISTEXT(SOURCE!H260),SOURCE!H260, SUBSTITUTE(SUBSTITUTE(TEXT(SOURCE!H260,"????0"),"  ","")," ",""))   &amp;","&amp; IF(lookups!$J$2-3 &gt;= 0, REPT(" ",lookups!$J$2-3-5), "")&amp;
      SOURCE!I260&amp;
" | "&amp; IF(lookups!$K$2-LEN(SOURCE!I260) &gt;= 0, REPT(" ",lookups!$K$2-LEN(SOURCE!I260)), "")&amp;
      SOURCE!J260&amp;      IF(lookups!$L$2-LEN(SOURCE!J260) &gt;= 0, REPT(" ",lookups!$L$2-LEN(SOURCE!J260)), "")&amp;
" | "&amp; IF(lookups!$K$2-LEN(SOURCE!I260) &gt;= 0, REPT(" ",lookups!$K$2-LEN(SOURCE!I260)), "")&amp;
      SOURCE!K260&amp;      IF(lookups!$L$2-LEN(SOURCE!K260) &gt;= 0, REPT(" ",lookups!$M$2-LEN(SOURCE!K260)), "")&amp;
" | "&amp; SOURCE!L260&amp;      IF(lookups!$O$2-LEN(SOURCE!L260) &gt;= 0, REPT(" ",lookups!$O$2-LEN(SOURCE!L260)), "")&amp;
" | "&amp; SOURCE!M260&amp;      IF(lookups!$P$2-LEN(SOURCE!M260) &gt;= 0, REPT(" ",lookups!$P$2-LEN(SOURCE!M260)), "")&amp;
      "},"&amp;IF(SOURCE!O260&lt;&gt;"",""&amp;SOURCE!O260,"")
 )
)
)</f>
        <v>/*  248 */  { fnCvtBtuJ,                    multiply,                    "Btu" STD_RIGHT_ARROW "J",                     "Btu" STD_RIGHT_ARROW "J",                     (0 &lt;&lt; TAM_MAX_BITS) |     0, CAT_NONE | SLS_ENABLED   | US_ENABLED   | EIM_DISABLED | PTP_NONE         },</v>
      </c>
    </row>
    <row r="261" customFormat="false" ht="15.75" hidden="false" customHeight="false" outlineLevel="0" collapsed="false">
      <c r="A261" s="263" t="str">
        <f aca="false">IF(AND(OR(SOURCE!A261="",ISBLANK(SOURCE!A261)),SOURCE!B261&gt;0),IF(ISBLANK(SOURCE!C261),"",SOURCE!C261),
IF(SOURCE!B261&lt;0,VLOOKUP(SOURCE!B261,lookups!A$1:B$25,2,0),
  IF(ISBLANK(SOURCE!B261),
    "",
    "/* "&amp;TEXT(SOURCE!B261,"???0")&amp;" *"&amp;
      SOURCE!C261&amp;", "&amp; IF(lookups!$E$2-LEN(SOURCE!C261) &gt;= 0, REPT(" ",lookups!$E$2-LEN(SOURCE!C261)), "")&amp;
      SOURCE!D261&amp;", "&amp; IF(lookups!$F$2-LEN(SOURCE!D261) &gt;= 0, REPT(" ",lookups!$F$2-LEN(SOURCE!D261)), "")&amp;
      SOURCE!E261&amp;", "&amp; IF(lookups!$G$2-LEN(SOURCE!E261) &gt;=0, REPT(" ",lookups!$G$2-LEN(SOURCE!E261)), "")&amp;
      SOURCE!F261&amp;", "&amp; IF(lookups!$H$2-LEN(SOURCE!F261) &gt;= 0, REPT(" ",lookups!$H$2-LEN(SOURCE!F261)+2), "")&amp;"("&amp;
      SUBSTITUTE(TEXT(SOURCE!G261,"??0"),"  ","")&amp;" &lt;&lt; TAM_MAX_BITS) |"&amp; IF(lookups!$I$2-3 &gt;= 0, REPT(" ",MAX(1,lookups!$I$2-5+4+1-1-LEN(  IF(ISTEXT(SOURCE!H261),SOURCE!H261,  SUBSTITUTE(SUBSTITUTE(TEXT(SOURCE!H261,"????0"),"  ","")," ",""))   ))), "")&amp;
       IF(ISTEXT(SOURCE!H261),SOURCE!H261, SUBSTITUTE(SUBSTITUTE(TEXT(SOURCE!H261,"????0"),"  ","")," ",""))   &amp;","&amp; IF(lookups!$J$2-3 &gt;= 0, REPT(" ",lookups!$J$2-3-5), "")&amp;
      SOURCE!I261&amp;
" | "&amp; IF(lookups!$K$2-LEN(SOURCE!I261) &gt;= 0, REPT(" ",lookups!$K$2-LEN(SOURCE!I261)), "")&amp;
      SOURCE!J261&amp;      IF(lookups!$L$2-LEN(SOURCE!J261) &gt;= 0, REPT(" ",lookups!$L$2-LEN(SOURCE!J261)), "")&amp;
" | "&amp; IF(lookups!$K$2-LEN(SOURCE!I261) &gt;= 0, REPT(" ",lookups!$K$2-LEN(SOURCE!I261)), "")&amp;
      SOURCE!K261&amp;      IF(lookups!$L$2-LEN(SOURCE!K261) &gt;= 0, REPT(" ",lookups!$M$2-LEN(SOURCE!K261)), "")&amp;
" | "&amp; SOURCE!L261&amp;      IF(lookups!$O$2-LEN(SOURCE!L261) &gt;= 0, REPT(" ",lookups!$O$2-LEN(SOURCE!L261)), "")&amp;
" | "&amp; SOURCE!M261&amp;      IF(lookups!$P$2-LEN(SOURCE!M261) &gt;= 0, REPT(" ",lookups!$P$2-LEN(SOURCE!M261)), "")&amp;
      "},"&amp;IF(SOURCE!O261&lt;&gt;"",""&amp;SOURCE!O261,"")
 )
)
)</f>
        <v>/*  249 */  { fnCvtBtuJ,                    divide,                      "J" STD_RIGHT_ARROW "Btu",                     "J" STD_RIGHT_ARROW "Btu",                     (0 &lt;&lt; TAM_MAX_BITS) |     0, CAT_NONE | SLS_ENABLED   | US_ENABLED   | EIM_DISABLED | PTP_NONE         },</v>
      </c>
    </row>
    <row r="262" customFormat="false" ht="15.75" hidden="false" customHeight="false" outlineLevel="0" collapsed="false">
      <c r="A262" s="263" t="str">
        <f aca="false">IF(AND(OR(SOURCE!A262="",ISBLANK(SOURCE!A262)),SOURCE!B262&gt;0),IF(ISBLANK(SOURCE!C262),"",SOURCE!C262),
IF(SOURCE!B262&lt;0,VLOOKUP(SOURCE!B262,lookups!A$1:B$25,2,0),
  IF(ISBLANK(SOURCE!B262),
    "",
    "/* "&amp;TEXT(SOURCE!B262,"???0")&amp;" *"&amp;
      SOURCE!C262&amp;", "&amp; IF(lookups!$E$2-LEN(SOURCE!C262) &gt;= 0, REPT(" ",lookups!$E$2-LEN(SOURCE!C262)), "")&amp;
      SOURCE!D262&amp;", "&amp; IF(lookups!$F$2-LEN(SOURCE!D262) &gt;= 0, REPT(" ",lookups!$F$2-LEN(SOURCE!D262)), "")&amp;
      SOURCE!E262&amp;", "&amp; IF(lookups!$G$2-LEN(SOURCE!E262) &gt;=0, REPT(" ",lookups!$G$2-LEN(SOURCE!E262)), "")&amp;
      SOURCE!F262&amp;", "&amp; IF(lookups!$H$2-LEN(SOURCE!F262) &gt;= 0, REPT(" ",lookups!$H$2-LEN(SOURCE!F262)+2), "")&amp;"("&amp;
      SUBSTITUTE(TEXT(SOURCE!G262,"??0"),"  ","")&amp;" &lt;&lt; TAM_MAX_BITS) |"&amp; IF(lookups!$I$2-3 &gt;= 0, REPT(" ",MAX(1,lookups!$I$2-5+4+1-1-LEN(  IF(ISTEXT(SOURCE!H262),SOURCE!H262,  SUBSTITUTE(SUBSTITUTE(TEXT(SOURCE!H262,"????0"),"  ","")," ",""))   ))), "")&amp;
       IF(ISTEXT(SOURCE!H262),SOURCE!H262, SUBSTITUTE(SUBSTITUTE(TEXT(SOURCE!H262,"????0"),"  ","")," ",""))   &amp;","&amp; IF(lookups!$J$2-3 &gt;= 0, REPT(" ",lookups!$J$2-3-5), "")&amp;
      SOURCE!I262&amp;
" | "&amp; IF(lookups!$K$2-LEN(SOURCE!I262) &gt;= 0, REPT(" ",lookups!$K$2-LEN(SOURCE!I262)), "")&amp;
      SOURCE!J262&amp;      IF(lookups!$L$2-LEN(SOURCE!J262) &gt;= 0, REPT(" ",lookups!$L$2-LEN(SOURCE!J262)), "")&amp;
" | "&amp; IF(lookups!$K$2-LEN(SOURCE!I262) &gt;= 0, REPT(" ",lookups!$K$2-LEN(SOURCE!I262)), "")&amp;
      SOURCE!K262&amp;      IF(lookups!$L$2-LEN(SOURCE!K262) &gt;= 0, REPT(" ",lookups!$M$2-LEN(SOURCE!K262)), "")&amp;
" | "&amp; SOURCE!L262&amp;      IF(lookups!$O$2-LEN(SOURCE!L262) &gt;= 0, REPT(" ",lookups!$O$2-LEN(SOURCE!L262)), "")&amp;
" | "&amp; SOURCE!M262&amp;      IF(lookups!$P$2-LEN(SOURCE!M262) &gt;= 0, REPT(" ",lookups!$P$2-LEN(SOURCE!M262)), "")&amp;
      "},"&amp;IF(SOURCE!O262&lt;&gt;"",""&amp;SOURCE!O262,"")
 )
)
)</f>
        <v>/*  250 */  { fnCvtCalJ,                    multiply,                    "cal" STD_RIGHT_ARROW "J",                     "cal" STD_RIGHT_ARROW "J",                     (0 &lt;&lt; TAM_MAX_BITS) |     0, CAT_NONE | SLS_ENABLED   | US_ENABLED   | EIM_DISABLED | PTP_NONE         },</v>
      </c>
    </row>
    <row r="263" customFormat="false" ht="15.75" hidden="false" customHeight="false" outlineLevel="0" collapsed="false">
      <c r="A263" s="263" t="str">
        <f aca="false">IF(AND(OR(SOURCE!A263="",ISBLANK(SOURCE!A263)),SOURCE!B263&gt;0),IF(ISBLANK(SOURCE!C263),"",SOURCE!C263),
IF(SOURCE!B263&lt;0,VLOOKUP(SOURCE!B263,lookups!A$1:B$25,2,0),
  IF(ISBLANK(SOURCE!B263),
    "",
    "/* "&amp;TEXT(SOURCE!B263,"???0")&amp;" *"&amp;
      SOURCE!C263&amp;", "&amp; IF(lookups!$E$2-LEN(SOURCE!C263) &gt;= 0, REPT(" ",lookups!$E$2-LEN(SOURCE!C263)), "")&amp;
      SOURCE!D263&amp;", "&amp; IF(lookups!$F$2-LEN(SOURCE!D263) &gt;= 0, REPT(" ",lookups!$F$2-LEN(SOURCE!D263)), "")&amp;
      SOURCE!E263&amp;", "&amp; IF(lookups!$G$2-LEN(SOURCE!E263) &gt;=0, REPT(" ",lookups!$G$2-LEN(SOURCE!E263)), "")&amp;
      SOURCE!F263&amp;", "&amp; IF(lookups!$H$2-LEN(SOURCE!F263) &gt;= 0, REPT(" ",lookups!$H$2-LEN(SOURCE!F263)+2), "")&amp;"("&amp;
      SUBSTITUTE(TEXT(SOURCE!G263,"??0"),"  ","")&amp;" &lt;&lt; TAM_MAX_BITS) |"&amp; IF(lookups!$I$2-3 &gt;= 0, REPT(" ",MAX(1,lookups!$I$2-5+4+1-1-LEN(  IF(ISTEXT(SOURCE!H263),SOURCE!H263,  SUBSTITUTE(SUBSTITUTE(TEXT(SOURCE!H263,"????0"),"  ","")," ",""))   ))), "")&amp;
       IF(ISTEXT(SOURCE!H263),SOURCE!H263, SUBSTITUTE(SUBSTITUTE(TEXT(SOURCE!H263,"????0"),"  ","")," ",""))   &amp;","&amp; IF(lookups!$J$2-3 &gt;= 0, REPT(" ",lookups!$J$2-3-5), "")&amp;
      SOURCE!I263&amp;
" | "&amp; IF(lookups!$K$2-LEN(SOURCE!I263) &gt;= 0, REPT(" ",lookups!$K$2-LEN(SOURCE!I263)), "")&amp;
      SOURCE!J263&amp;      IF(lookups!$L$2-LEN(SOURCE!J263) &gt;= 0, REPT(" ",lookups!$L$2-LEN(SOURCE!J263)), "")&amp;
" | "&amp; IF(lookups!$K$2-LEN(SOURCE!I263) &gt;= 0, REPT(" ",lookups!$K$2-LEN(SOURCE!I263)), "")&amp;
      SOURCE!K263&amp;      IF(lookups!$L$2-LEN(SOURCE!K263) &gt;= 0, REPT(" ",lookups!$M$2-LEN(SOURCE!K263)), "")&amp;
" | "&amp; SOURCE!L263&amp;      IF(lookups!$O$2-LEN(SOURCE!L263) &gt;= 0, REPT(" ",lookups!$O$2-LEN(SOURCE!L263)), "")&amp;
" | "&amp; SOURCE!M263&amp;      IF(lookups!$P$2-LEN(SOURCE!M263) &gt;= 0, REPT(" ",lookups!$P$2-LEN(SOURCE!M263)), "")&amp;
      "},"&amp;IF(SOURCE!O263&lt;&gt;"",""&amp;SOURCE!O263,"")
 )
)
)</f>
        <v>/*  251 */  { fnCvtCalJ,                    divide,                      "J" STD_RIGHT_ARROW "cal",                     "J" STD_RIGHT_ARROW "cal",                     (0 &lt;&lt; TAM_MAX_BITS) |     0, CAT_NONE | SLS_ENABLED   | US_ENABLED   | EIM_DISABLED | PTP_NONE         },</v>
      </c>
    </row>
    <row r="264" customFormat="false" ht="15.75" hidden="false" customHeight="false" outlineLevel="0" collapsed="false">
      <c r="A264" s="263" t="str">
        <f aca="false">IF(AND(OR(SOURCE!A264="",ISBLANK(SOURCE!A264)),SOURCE!B264&gt;0),IF(ISBLANK(SOURCE!C264),"",SOURCE!C264),
IF(SOURCE!B264&lt;0,VLOOKUP(SOURCE!B264,lookups!A$1:B$25,2,0),
  IF(ISBLANK(SOURCE!B264),
    "",
    "/* "&amp;TEXT(SOURCE!B264,"???0")&amp;" *"&amp;
      SOURCE!C264&amp;", "&amp; IF(lookups!$E$2-LEN(SOURCE!C264) &gt;= 0, REPT(" ",lookups!$E$2-LEN(SOURCE!C264)), "")&amp;
      SOURCE!D264&amp;", "&amp; IF(lookups!$F$2-LEN(SOURCE!D264) &gt;= 0, REPT(" ",lookups!$F$2-LEN(SOURCE!D264)), "")&amp;
      SOURCE!E264&amp;", "&amp; IF(lookups!$G$2-LEN(SOURCE!E264) &gt;=0, REPT(" ",lookups!$G$2-LEN(SOURCE!E264)), "")&amp;
      SOURCE!F264&amp;", "&amp; IF(lookups!$H$2-LEN(SOURCE!F264) &gt;= 0, REPT(" ",lookups!$H$2-LEN(SOURCE!F264)+2), "")&amp;"("&amp;
      SUBSTITUTE(TEXT(SOURCE!G264,"??0"),"  ","")&amp;" &lt;&lt; TAM_MAX_BITS) |"&amp; IF(lookups!$I$2-3 &gt;= 0, REPT(" ",MAX(1,lookups!$I$2-5+4+1-1-LEN(  IF(ISTEXT(SOURCE!H264),SOURCE!H264,  SUBSTITUTE(SUBSTITUTE(TEXT(SOURCE!H264,"????0"),"  ","")," ",""))   ))), "")&amp;
       IF(ISTEXT(SOURCE!H264),SOURCE!H264, SUBSTITUTE(SUBSTITUTE(TEXT(SOURCE!H264,"????0"),"  ","")," ",""))   &amp;","&amp; IF(lookups!$J$2-3 &gt;= 0, REPT(" ",lookups!$J$2-3-5), "")&amp;
      SOURCE!I264&amp;
" | "&amp; IF(lookups!$K$2-LEN(SOURCE!I264) &gt;= 0, REPT(" ",lookups!$K$2-LEN(SOURCE!I264)), "")&amp;
      SOURCE!J264&amp;      IF(lookups!$L$2-LEN(SOURCE!J264) &gt;= 0, REPT(" ",lookups!$L$2-LEN(SOURCE!J264)), "")&amp;
" | "&amp; IF(lookups!$K$2-LEN(SOURCE!I264) &gt;= 0, REPT(" ",lookups!$K$2-LEN(SOURCE!I264)), "")&amp;
      SOURCE!K264&amp;      IF(lookups!$L$2-LEN(SOURCE!K264) &gt;= 0, REPT(" ",lookups!$M$2-LEN(SOURCE!K264)), "")&amp;
" | "&amp; SOURCE!L264&amp;      IF(lookups!$O$2-LEN(SOURCE!L264) &gt;= 0, REPT(" ",lookups!$O$2-LEN(SOURCE!L264)), "")&amp;
" | "&amp; SOURCE!M264&amp;      IF(lookups!$P$2-LEN(SOURCE!M264) &gt;= 0, REPT(" ",lookups!$P$2-LEN(SOURCE!M264)), "")&amp;
      "},"&amp;IF(SOURCE!O264&lt;&gt;"",""&amp;SOURCE!O264,"")
 )
)
)</f>
        <v>/*  252 */  { fnCvtLbfftNm,                 multiply,                    "lbf" STD_DOT "ft" STD_RIGHT_ARROW "Nm",       "lbf" STD_DOT "ft" STD_RIGHT_ARROW,            (0 &lt;&lt; TAM_MAX_BITS) |     0, CAT_NONE | SLS_ENABLED   | US_ENABLED   | EIM_DISABLED | PTP_NONE         },</v>
      </c>
    </row>
    <row r="265" customFormat="false" ht="15.75" hidden="false" customHeight="false" outlineLevel="0" collapsed="false">
      <c r="A265" s="263" t="str">
        <f aca="false">IF(AND(OR(SOURCE!A265="",ISBLANK(SOURCE!A265)),SOURCE!B265&gt;0),IF(ISBLANK(SOURCE!C265),"",SOURCE!C265),
IF(SOURCE!B265&lt;0,VLOOKUP(SOURCE!B265,lookups!A$1:B$25,2,0),
  IF(ISBLANK(SOURCE!B265),
    "",
    "/* "&amp;TEXT(SOURCE!B265,"???0")&amp;" *"&amp;
      SOURCE!C265&amp;", "&amp; IF(lookups!$E$2-LEN(SOURCE!C265) &gt;= 0, REPT(" ",lookups!$E$2-LEN(SOURCE!C265)), "")&amp;
      SOURCE!D265&amp;", "&amp; IF(lookups!$F$2-LEN(SOURCE!D265) &gt;= 0, REPT(" ",lookups!$F$2-LEN(SOURCE!D265)), "")&amp;
      SOURCE!E265&amp;", "&amp; IF(lookups!$G$2-LEN(SOURCE!E265) &gt;=0, REPT(" ",lookups!$G$2-LEN(SOURCE!E265)), "")&amp;
      SOURCE!F265&amp;", "&amp; IF(lookups!$H$2-LEN(SOURCE!F265) &gt;= 0, REPT(" ",lookups!$H$2-LEN(SOURCE!F265)+2), "")&amp;"("&amp;
      SUBSTITUTE(TEXT(SOURCE!G265,"??0"),"  ","")&amp;" &lt;&lt; TAM_MAX_BITS) |"&amp; IF(lookups!$I$2-3 &gt;= 0, REPT(" ",MAX(1,lookups!$I$2-5+4+1-1-LEN(  IF(ISTEXT(SOURCE!H265),SOURCE!H265,  SUBSTITUTE(SUBSTITUTE(TEXT(SOURCE!H265,"????0"),"  ","")," ",""))   ))), "")&amp;
       IF(ISTEXT(SOURCE!H265),SOURCE!H265, SUBSTITUTE(SUBSTITUTE(TEXT(SOURCE!H265,"????0"),"  ","")," ",""))   &amp;","&amp; IF(lookups!$J$2-3 &gt;= 0, REPT(" ",lookups!$J$2-3-5), "")&amp;
      SOURCE!I265&amp;
" | "&amp; IF(lookups!$K$2-LEN(SOURCE!I265) &gt;= 0, REPT(" ",lookups!$K$2-LEN(SOURCE!I265)), "")&amp;
      SOURCE!J265&amp;      IF(lookups!$L$2-LEN(SOURCE!J265) &gt;= 0, REPT(" ",lookups!$L$2-LEN(SOURCE!J265)), "")&amp;
" | "&amp; IF(lookups!$K$2-LEN(SOURCE!I265) &gt;= 0, REPT(" ",lookups!$K$2-LEN(SOURCE!I265)), "")&amp;
      SOURCE!K265&amp;      IF(lookups!$L$2-LEN(SOURCE!K265) &gt;= 0, REPT(" ",lookups!$M$2-LEN(SOURCE!K265)), "")&amp;
" | "&amp; SOURCE!L265&amp;      IF(lookups!$O$2-LEN(SOURCE!L265) &gt;= 0, REPT(" ",lookups!$O$2-LEN(SOURCE!L265)), "")&amp;
" | "&amp; SOURCE!M265&amp;      IF(lookups!$P$2-LEN(SOURCE!M265) &gt;= 0, REPT(" ",lookups!$P$2-LEN(SOURCE!M265)), "")&amp;
      "},"&amp;IF(SOURCE!O265&lt;&gt;"",""&amp;SOURCE!O265,"")
 )
)
)</f>
        <v>/*  253 */  { itemToBeCoded,                NOPARAM,                     "0253",                                        "0253",                                        (0 &lt;&lt; TAM_MAX_BITS) |     0, CAT_FREE | SLS_ENABLED   | US_UNCHANGED | EIM_DISABLED | PTP_DISABLED     },</v>
      </c>
    </row>
    <row r="266" customFormat="false" ht="15.75" hidden="false" customHeight="false" outlineLevel="0" collapsed="false">
      <c r="A266" s="263" t="str">
        <f aca="false">IF(AND(OR(SOURCE!A266="",ISBLANK(SOURCE!A266)),SOURCE!B266&gt;0),IF(ISBLANK(SOURCE!C266),"",SOURCE!C266),
IF(SOURCE!B266&lt;0,VLOOKUP(SOURCE!B266,lookups!A$1:B$25,2,0),
  IF(ISBLANK(SOURCE!B266),
    "",
    "/* "&amp;TEXT(SOURCE!B266,"???0")&amp;" *"&amp;
      SOURCE!C266&amp;", "&amp; IF(lookups!$E$2-LEN(SOURCE!C266) &gt;= 0, REPT(" ",lookups!$E$2-LEN(SOURCE!C266)), "")&amp;
      SOURCE!D266&amp;", "&amp; IF(lookups!$F$2-LEN(SOURCE!D266) &gt;= 0, REPT(" ",lookups!$F$2-LEN(SOURCE!D266)), "")&amp;
      SOURCE!E266&amp;", "&amp; IF(lookups!$G$2-LEN(SOURCE!E266) &gt;=0, REPT(" ",lookups!$G$2-LEN(SOURCE!E266)), "")&amp;
      SOURCE!F266&amp;", "&amp; IF(lookups!$H$2-LEN(SOURCE!F266) &gt;= 0, REPT(" ",lookups!$H$2-LEN(SOURCE!F266)+2), "")&amp;"("&amp;
      SUBSTITUTE(TEXT(SOURCE!G266,"??0"),"  ","")&amp;" &lt;&lt; TAM_MAX_BITS) |"&amp; IF(lookups!$I$2-3 &gt;= 0, REPT(" ",MAX(1,lookups!$I$2-5+4+1-1-LEN(  IF(ISTEXT(SOURCE!H266),SOURCE!H266,  SUBSTITUTE(SUBSTITUTE(TEXT(SOURCE!H266,"????0"),"  ","")," ",""))   ))), "")&amp;
       IF(ISTEXT(SOURCE!H266),SOURCE!H266, SUBSTITUTE(SUBSTITUTE(TEXT(SOURCE!H266,"????0"),"  ","")," ",""))   &amp;","&amp; IF(lookups!$J$2-3 &gt;= 0, REPT(" ",lookups!$J$2-3-5), "")&amp;
      SOURCE!I266&amp;
" | "&amp; IF(lookups!$K$2-LEN(SOURCE!I266) &gt;= 0, REPT(" ",lookups!$K$2-LEN(SOURCE!I266)), "")&amp;
      SOURCE!J266&amp;      IF(lookups!$L$2-LEN(SOURCE!J266) &gt;= 0, REPT(" ",lookups!$L$2-LEN(SOURCE!J266)), "")&amp;
" | "&amp; IF(lookups!$K$2-LEN(SOURCE!I266) &gt;= 0, REPT(" ",lookups!$K$2-LEN(SOURCE!I266)), "")&amp;
      SOURCE!K266&amp;      IF(lookups!$L$2-LEN(SOURCE!K266) &gt;= 0, REPT(" ",lookups!$M$2-LEN(SOURCE!K266)), "")&amp;
" | "&amp; SOURCE!L266&amp;      IF(lookups!$O$2-LEN(SOURCE!L266) &gt;= 0, REPT(" ",lookups!$O$2-LEN(SOURCE!L266)), "")&amp;
" | "&amp; SOURCE!M266&amp;      IF(lookups!$P$2-LEN(SOURCE!M266) &gt;= 0, REPT(" ",lookups!$P$2-LEN(SOURCE!M266)), "")&amp;
      "},"&amp;IF(SOURCE!O266&lt;&gt;"",""&amp;SOURCE!O266,"")
 )
)
)</f>
        <v>/*  254 */  { fnCvtLbfftNm,                 divide,                      "Nm" STD_RIGHT_ARROW "lbf" STD_DOT "ft",       "Nm" STD_RIGHT_ARROW,                          (0 &lt;&lt; TAM_MAX_BITS) |     0, CAT_NONE | SLS_ENABLED   | US_ENABLED   | EIM_DISABLED | PTP_NONE         },</v>
      </c>
    </row>
    <row r="267" customFormat="false" ht="15.75" hidden="false" customHeight="false" outlineLevel="0" collapsed="false">
      <c r="A267" s="263" t="str">
        <f aca="false">IF(AND(OR(SOURCE!A267="",ISBLANK(SOURCE!A267)),SOURCE!B267&gt;0),IF(ISBLANK(SOURCE!C267),"",SOURCE!C267),
IF(SOURCE!B267&lt;0,VLOOKUP(SOURCE!B267,lookups!A$1:B$25,2,0),
  IF(ISBLANK(SOURCE!B267),
    "",
    "/* "&amp;TEXT(SOURCE!B267,"???0")&amp;" *"&amp;
      SOURCE!C267&amp;", "&amp; IF(lookups!$E$2-LEN(SOURCE!C267) &gt;= 0, REPT(" ",lookups!$E$2-LEN(SOURCE!C267)), "")&amp;
      SOURCE!D267&amp;", "&amp; IF(lookups!$F$2-LEN(SOURCE!D267) &gt;= 0, REPT(" ",lookups!$F$2-LEN(SOURCE!D267)), "")&amp;
      SOURCE!E267&amp;", "&amp; IF(lookups!$G$2-LEN(SOURCE!E267) &gt;=0, REPT(" ",lookups!$G$2-LEN(SOURCE!E267)), "")&amp;
      SOURCE!F267&amp;", "&amp; IF(lookups!$H$2-LEN(SOURCE!F267) &gt;= 0, REPT(" ",lookups!$H$2-LEN(SOURCE!F267)+2), "")&amp;"("&amp;
      SUBSTITUTE(TEXT(SOURCE!G267,"??0"),"  ","")&amp;" &lt;&lt; TAM_MAX_BITS) |"&amp; IF(lookups!$I$2-3 &gt;= 0, REPT(" ",MAX(1,lookups!$I$2-5+4+1-1-LEN(  IF(ISTEXT(SOURCE!H267),SOURCE!H267,  SUBSTITUTE(SUBSTITUTE(TEXT(SOURCE!H267,"????0"),"  ","")," ",""))   ))), "")&amp;
       IF(ISTEXT(SOURCE!H267),SOURCE!H267, SUBSTITUTE(SUBSTITUTE(TEXT(SOURCE!H267,"????0"),"  ","")," ",""))   &amp;","&amp; IF(lookups!$J$2-3 &gt;= 0, REPT(" ",lookups!$J$2-3-5), "")&amp;
      SOURCE!I267&amp;
" | "&amp; IF(lookups!$K$2-LEN(SOURCE!I267) &gt;= 0, REPT(" ",lookups!$K$2-LEN(SOURCE!I267)), "")&amp;
      SOURCE!J267&amp;      IF(lookups!$L$2-LEN(SOURCE!J267) &gt;= 0, REPT(" ",lookups!$L$2-LEN(SOURCE!J267)), "")&amp;
" | "&amp; IF(lookups!$K$2-LEN(SOURCE!I267) &gt;= 0, REPT(" ",lookups!$K$2-LEN(SOURCE!I267)), "")&amp;
      SOURCE!K267&amp;      IF(lookups!$L$2-LEN(SOURCE!K267) &gt;= 0, REPT(" ",lookups!$M$2-LEN(SOURCE!K267)), "")&amp;
" | "&amp; SOURCE!L267&amp;      IF(lookups!$O$2-LEN(SOURCE!L267) &gt;= 0, REPT(" ",lookups!$O$2-LEN(SOURCE!L267)), "")&amp;
" | "&amp; SOURCE!M267&amp;      IF(lookups!$P$2-LEN(SOURCE!M267) &gt;= 0, REPT(" ",lookups!$P$2-LEN(SOURCE!M267)), "")&amp;
      "},"&amp;IF(SOURCE!O267&lt;&gt;"",""&amp;SOURCE!O267,"")
 )
)
)</f>
        <v>/*  255 */  { itemToBeCoded,                NOPARAM,                     "0255",                                        "0255",                                        (0 &lt;&lt; TAM_MAX_BITS) |     0, CAT_FREE | SLS_ENABLED   | US_UNCHANGED | EIM_DISABLED | PTP_DISABLED     },</v>
      </c>
    </row>
    <row r="268" customFormat="false" ht="15.75" hidden="false" customHeight="false" outlineLevel="0" collapsed="false">
      <c r="A268" s="263" t="str">
        <f aca="false">IF(AND(OR(SOURCE!A268="",ISBLANK(SOURCE!A268)),SOURCE!B268&gt;0),IF(ISBLANK(SOURCE!C268),"",SOURCE!C268),
IF(SOURCE!B268&lt;0,VLOOKUP(SOURCE!B268,lookups!A$1:B$25,2,0),
  IF(ISBLANK(SOURCE!B268),
    "",
    "/* "&amp;TEXT(SOURCE!B268,"???0")&amp;" *"&amp;
      SOURCE!C268&amp;", "&amp; IF(lookups!$E$2-LEN(SOURCE!C268) &gt;= 0, REPT(" ",lookups!$E$2-LEN(SOURCE!C268)), "")&amp;
      SOURCE!D268&amp;", "&amp; IF(lookups!$F$2-LEN(SOURCE!D268) &gt;= 0, REPT(" ",lookups!$F$2-LEN(SOURCE!D268)), "")&amp;
      SOURCE!E268&amp;", "&amp; IF(lookups!$G$2-LEN(SOURCE!E268) &gt;=0, REPT(" ",lookups!$G$2-LEN(SOURCE!E268)), "")&amp;
      SOURCE!F268&amp;", "&amp; IF(lookups!$H$2-LEN(SOURCE!F268) &gt;= 0, REPT(" ",lookups!$H$2-LEN(SOURCE!F268)+2), "")&amp;"("&amp;
      SUBSTITUTE(TEXT(SOURCE!G268,"??0"),"  ","")&amp;" &lt;&lt; TAM_MAX_BITS) |"&amp; IF(lookups!$I$2-3 &gt;= 0, REPT(" ",MAX(1,lookups!$I$2-5+4+1-1-LEN(  IF(ISTEXT(SOURCE!H268),SOURCE!H268,  SUBSTITUTE(SUBSTITUTE(TEXT(SOURCE!H268,"????0"),"  ","")," ",""))   ))), "")&amp;
       IF(ISTEXT(SOURCE!H268),SOURCE!H268, SUBSTITUTE(SUBSTITUTE(TEXT(SOURCE!H268,"????0"),"  ","")," ",""))   &amp;","&amp; IF(lookups!$J$2-3 &gt;= 0, REPT(" ",lookups!$J$2-3-5), "")&amp;
      SOURCE!I268&amp;
" | "&amp; IF(lookups!$K$2-LEN(SOURCE!I268) &gt;= 0, REPT(" ",lookups!$K$2-LEN(SOURCE!I268)), "")&amp;
      SOURCE!J268&amp;      IF(lookups!$L$2-LEN(SOURCE!J268) &gt;= 0, REPT(" ",lookups!$L$2-LEN(SOURCE!J268)), "")&amp;
" | "&amp; IF(lookups!$K$2-LEN(SOURCE!I268) &gt;= 0, REPT(" ",lookups!$K$2-LEN(SOURCE!I268)), "")&amp;
      SOURCE!K268&amp;      IF(lookups!$L$2-LEN(SOURCE!K268) &gt;= 0, REPT(" ",lookups!$M$2-LEN(SOURCE!K268)), "")&amp;
" | "&amp; SOURCE!L268&amp;      IF(lookups!$O$2-LEN(SOURCE!L268) &gt;= 0, REPT(" ",lookups!$O$2-LEN(SOURCE!L268)), "")&amp;
" | "&amp; SOURCE!M268&amp;      IF(lookups!$P$2-LEN(SOURCE!M268) &gt;= 0, REPT(" ",lookups!$P$2-LEN(SOURCE!M268)), "")&amp;
      "},"&amp;IF(SOURCE!O268&lt;&gt;"",""&amp;SOURCE!O268,"")
 )
)
)</f>
        <v>/*  256 */  { fnCvtCwtKg,                   multiply,                    "cwt" STD_RIGHT_ARROW "kg",                    "cwt" STD_RIGHT_ARROW "kg",                    (0 &lt;&lt; TAM_MAX_BITS) |     0, CAT_NONE | SLS_ENABLED   | US_ENABLED   | EIM_DISABLED | PTP_NONE         },</v>
      </c>
    </row>
    <row r="269" customFormat="false" ht="15.75" hidden="false" customHeight="false" outlineLevel="0" collapsed="false">
      <c r="A269" s="263" t="str">
        <f aca="false">IF(AND(OR(SOURCE!A269="",ISBLANK(SOURCE!A269)),SOURCE!B269&gt;0),IF(ISBLANK(SOURCE!C269),"",SOURCE!C269),
IF(SOURCE!B269&lt;0,VLOOKUP(SOURCE!B269,lookups!A$1:B$25,2,0),
  IF(ISBLANK(SOURCE!B269),
    "",
    "/* "&amp;TEXT(SOURCE!B269,"???0")&amp;" *"&amp;
      SOURCE!C269&amp;", "&amp; IF(lookups!$E$2-LEN(SOURCE!C269) &gt;= 0, REPT(" ",lookups!$E$2-LEN(SOURCE!C269)), "")&amp;
      SOURCE!D269&amp;", "&amp; IF(lookups!$F$2-LEN(SOURCE!D269) &gt;= 0, REPT(" ",lookups!$F$2-LEN(SOURCE!D269)), "")&amp;
      SOURCE!E269&amp;", "&amp; IF(lookups!$G$2-LEN(SOURCE!E269) &gt;=0, REPT(" ",lookups!$G$2-LEN(SOURCE!E269)), "")&amp;
      SOURCE!F269&amp;", "&amp; IF(lookups!$H$2-LEN(SOURCE!F269) &gt;= 0, REPT(" ",lookups!$H$2-LEN(SOURCE!F269)+2), "")&amp;"("&amp;
      SUBSTITUTE(TEXT(SOURCE!G269,"??0"),"  ","")&amp;" &lt;&lt; TAM_MAX_BITS) |"&amp; IF(lookups!$I$2-3 &gt;= 0, REPT(" ",MAX(1,lookups!$I$2-5+4+1-1-LEN(  IF(ISTEXT(SOURCE!H269),SOURCE!H269,  SUBSTITUTE(SUBSTITUTE(TEXT(SOURCE!H269,"????0"),"  ","")," ",""))   ))), "")&amp;
       IF(ISTEXT(SOURCE!H269),SOURCE!H269, SUBSTITUTE(SUBSTITUTE(TEXT(SOURCE!H269,"????0"),"  ","")," ",""))   &amp;","&amp; IF(lookups!$J$2-3 &gt;= 0, REPT(" ",lookups!$J$2-3-5), "")&amp;
      SOURCE!I269&amp;
" | "&amp; IF(lookups!$K$2-LEN(SOURCE!I269) &gt;= 0, REPT(" ",lookups!$K$2-LEN(SOURCE!I269)), "")&amp;
      SOURCE!J269&amp;      IF(lookups!$L$2-LEN(SOURCE!J269) &gt;= 0, REPT(" ",lookups!$L$2-LEN(SOURCE!J269)), "")&amp;
" | "&amp; IF(lookups!$K$2-LEN(SOURCE!I269) &gt;= 0, REPT(" ",lookups!$K$2-LEN(SOURCE!I269)), "")&amp;
      SOURCE!K269&amp;      IF(lookups!$L$2-LEN(SOURCE!K269) &gt;= 0, REPT(" ",lookups!$M$2-LEN(SOURCE!K269)), "")&amp;
" | "&amp; SOURCE!L269&amp;      IF(lookups!$O$2-LEN(SOURCE!L269) &gt;= 0, REPT(" ",lookups!$O$2-LEN(SOURCE!L269)), "")&amp;
" | "&amp; SOURCE!M269&amp;      IF(lookups!$P$2-LEN(SOURCE!M269) &gt;= 0, REPT(" ",lookups!$P$2-LEN(SOURCE!M269)), "")&amp;
      "},"&amp;IF(SOURCE!O269&lt;&gt;"",""&amp;SOURCE!O269,"")
 )
)
)</f>
        <v>/*  257 */  { fnCvtCwtKg,                   divide,                      "kg" STD_RIGHT_ARROW "cwt",                    "kg" STD_RIGHT_ARROW "cwt",                    (0 &lt;&lt; TAM_MAX_BITS) |     0, CAT_NONE | SLS_ENABLED   | US_ENABLED   | EIM_DISABLED | PTP_NONE         },</v>
      </c>
    </row>
    <row r="270" customFormat="false" ht="15.75" hidden="false" customHeight="false" outlineLevel="0" collapsed="false">
      <c r="A270" s="263" t="str">
        <f aca="false">IF(AND(OR(SOURCE!A270="",ISBLANK(SOURCE!A270)),SOURCE!B270&gt;0),IF(ISBLANK(SOURCE!C270),"",SOURCE!C270),
IF(SOURCE!B270&lt;0,VLOOKUP(SOURCE!B270,lookups!A$1:B$25,2,0),
  IF(ISBLANK(SOURCE!B270),
    "",
    "/* "&amp;TEXT(SOURCE!B270,"???0")&amp;" *"&amp;
      SOURCE!C270&amp;", "&amp; IF(lookups!$E$2-LEN(SOURCE!C270) &gt;= 0, REPT(" ",lookups!$E$2-LEN(SOURCE!C270)), "")&amp;
      SOURCE!D270&amp;", "&amp; IF(lookups!$F$2-LEN(SOURCE!D270) &gt;= 0, REPT(" ",lookups!$F$2-LEN(SOURCE!D270)), "")&amp;
      SOURCE!E270&amp;", "&amp; IF(lookups!$G$2-LEN(SOURCE!E270) &gt;=0, REPT(" ",lookups!$G$2-LEN(SOURCE!E270)), "")&amp;
      SOURCE!F270&amp;", "&amp; IF(lookups!$H$2-LEN(SOURCE!F270) &gt;= 0, REPT(" ",lookups!$H$2-LEN(SOURCE!F270)+2), "")&amp;"("&amp;
      SUBSTITUTE(TEXT(SOURCE!G270,"??0"),"  ","")&amp;" &lt;&lt; TAM_MAX_BITS) |"&amp; IF(lookups!$I$2-3 &gt;= 0, REPT(" ",MAX(1,lookups!$I$2-5+4+1-1-LEN(  IF(ISTEXT(SOURCE!H270),SOURCE!H270,  SUBSTITUTE(SUBSTITUTE(TEXT(SOURCE!H270,"????0"),"  ","")," ",""))   ))), "")&amp;
       IF(ISTEXT(SOURCE!H270),SOURCE!H270, SUBSTITUTE(SUBSTITUTE(TEXT(SOURCE!H270,"????0"),"  ","")," ",""))   &amp;","&amp; IF(lookups!$J$2-3 &gt;= 0, REPT(" ",lookups!$J$2-3-5), "")&amp;
      SOURCE!I270&amp;
" | "&amp; IF(lookups!$K$2-LEN(SOURCE!I270) &gt;= 0, REPT(" ",lookups!$K$2-LEN(SOURCE!I270)), "")&amp;
      SOURCE!J270&amp;      IF(lookups!$L$2-LEN(SOURCE!J270) &gt;= 0, REPT(" ",lookups!$L$2-LEN(SOURCE!J270)), "")&amp;
" | "&amp; IF(lookups!$K$2-LEN(SOURCE!I270) &gt;= 0, REPT(" ",lookups!$K$2-LEN(SOURCE!I270)), "")&amp;
      SOURCE!K270&amp;      IF(lookups!$L$2-LEN(SOURCE!K270) &gt;= 0, REPT(" ",lookups!$M$2-LEN(SOURCE!K270)), "")&amp;
" | "&amp; SOURCE!L270&amp;      IF(lookups!$O$2-LEN(SOURCE!L270) &gt;= 0, REPT(" ",lookups!$O$2-LEN(SOURCE!L270)), "")&amp;
" | "&amp; SOURCE!M270&amp;      IF(lookups!$P$2-LEN(SOURCE!M270) &gt;= 0, REPT(" ",lookups!$P$2-LEN(SOURCE!M270)), "")&amp;
      "},"&amp;IF(SOURCE!O270&lt;&gt;"",""&amp;SOURCE!O270,"")
 )
)
)</f>
        <v>/*  258 */  { fnCvtFtM,                     multiply,                    "ft." STD_RIGHT_ARROW "m",                     "ft." STD_RIGHT_ARROW "m",                     (0 &lt;&lt; TAM_MAX_BITS) |     0, CAT_NONE | SLS_ENABLED   | US_ENABLED   | EIM_DISABLED | PTP_NONE         },</v>
      </c>
    </row>
    <row r="271" customFormat="false" ht="15.75" hidden="false" customHeight="false" outlineLevel="0" collapsed="false">
      <c r="A271" s="263" t="str">
        <f aca="false">IF(AND(OR(SOURCE!A271="",ISBLANK(SOURCE!A271)),SOURCE!B271&gt;0),IF(ISBLANK(SOURCE!C271),"",SOURCE!C271),
IF(SOURCE!B271&lt;0,VLOOKUP(SOURCE!B271,lookups!A$1:B$25,2,0),
  IF(ISBLANK(SOURCE!B271),
    "",
    "/* "&amp;TEXT(SOURCE!B271,"???0")&amp;" *"&amp;
      SOURCE!C271&amp;", "&amp; IF(lookups!$E$2-LEN(SOURCE!C271) &gt;= 0, REPT(" ",lookups!$E$2-LEN(SOURCE!C271)), "")&amp;
      SOURCE!D271&amp;", "&amp; IF(lookups!$F$2-LEN(SOURCE!D271) &gt;= 0, REPT(" ",lookups!$F$2-LEN(SOURCE!D271)), "")&amp;
      SOURCE!E271&amp;", "&amp; IF(lookups!$G$2-LEN(SOURCE!E271) &gt;=0, REPT(" ",lookups!$G$2-LEN(SOURCE!E271)), "")&amp;
      SOURCE!F271&amp;", "&amp; IF(lookups!$H$2-LEN(SOURCE!F271) &gt;= 0, REPT(" ",lookups!$H$2-LEN(SOURCE!F271)+2), "")&amp;"("&amp;
      SUBSTITUTE(TEXT(SOURCE!G271,"??0"),"  ","")&amp;" &lt;&lt; TAM_MAX_BITS) |"&amp; IF(lookups!$I$2-3 &gt;= 0, REPT(" ",MAX(1,lookups!$I$2-5+4+1-1-LEN(  IF(ISTEXT(SOURCE!H271),SOURCE!H271,  SUBSTITUTE(SUBSTITUTE(TEXT(SOURCE!H271,"????0"),"  ","")," ",""))   ))), "")&amp;
       IF(ISTEXT(SOURCE!H271),SOURCE!H271, SUBSTITUTE(SUBSTITUTE(TEXT(SOURCE!H271,"????0"),"  ","")," ",""))   &amp;","&amp; IF(lookups!$J$2-3 &gt;= 0, REPT(" ",lookups!$J$2-3-5), "")&amp;
      SOURCE!I271&amp;
" | "&amp; IF(lookups!$K$2-LEN(SOURCE!I271) &gt;= 0, REPT(" ",lookups!$K$2-LEN(SOURCE!I271)), "")&amp;
      SOURCE!J271&amp;      IF(lookups!$L$2-LEN(SOURCE!J271) &gt;= 0, REPT(" ",lookups!$L$2-LEN(SOURCE!J271)), "")&amp;
" | "&amp; IF(lookups!$K$2-LEN(SOURCE!I271) &gt;= 0, REPT(" ",lookups!$K$2-LEN(SOURCE!I271)), "")&amp;
      SOURCE!K271&amp;      IF(lookups!$L$2-LEN(SOURCE!K271) &gt;= 0, REPT(" ",lookups!$M$2-LEN(SOURCE!K271)), "")&amp;
" | "&amp; SOURCE!L271&amp;      IF(lookups!$O$2-LEN(SOURCE!L271) &gt;= 0, REPT(" ",lookups!$O$2-LEN(SOURCE!L271)), "")&amp;
" | "&amp; SOURCE!M271&amp;      IF(lookups!$P$2-LEN(SOURCE!M271) &gt;= 0, REPT(" ",lookups!$P$2-LEN(SOURCE!M271)), "")&amp;
      "},"&amp;IF(SOURCE!O271&lt;&gt;"",""&amp;SOURCE!O271,"")
 )
)
)</f>
        <v>/*  259 */  { fnCvtFtM,                     divide,                      "m" STD_RIGHT_ARROW "ft.",                     "m" STD_RIGHT_ARROW "ft.",                     (0 &lt;&lt; TAM_MAX_BITS) |     0, CAT_NONE | SLS_ENABLED   | US_ENABLED   | EIM_DISABLED | PTP_NONE         },</v>
      </c>
    </row>
    <row r="272" customFormat="false" ht="15.75" hidden="false" customHeight="false" outlineLevel="0" collapsed="false">
      <c r="A272" s="263" t="str">
        <f aca="false">IF(AND(OR(SOURCE!A272="",ISBLANK(SOURCE!A272)),SOURCE!B272&gt;0),IF(ISBLANK(SOURCE!C272),"",SOURCE!C272),
IF(SOURCE!B272&lt;0,VLOOKUP(SOURCE!B272,lookups!A$1:B$25,2,0),
  IF(ISBLANK(SOURCE!B272),
    "",
    "/* "&amp;TEXT(SOURCE!B272,"???0")&amp;" *"&amp;
      SOURCE!C272&amp;", "&amp; IF(lookups!$E$2-LEN(SOURCE!C272) &gt;= 0, REPT(" ",lookups!$E$2-LEN(SOURCE!C272)), "")&amp;
      SOURCE!D272&amp;", "&amp; IF(lookups!$F$2-LEN(SOURCE!D272) &gt;= 0, REPT(" ",lookups!$F$2-LEN(SOURCE!D272)), "")&amp;
      SOURCE!E272&amp;", "&amp; IF(lookups!$G$2-LEN(SOURCE!E272) &gt;=0, REPT(" ",lookups!$G$2-LEN(SOURCE!E272)), "")&amp;
      SOURCE!F272&amp;", "&amp; IF(lookups!$H$2-LEN(SOURCE!F272) &gt;= 0, REPT(" ",lookups!$H$2-LEN(SOURCE!F272)+2), "")&amp;"("&amp;
      SUBSTITUTE(TEXT(SOURCE!G272,"??0"),"  ","")&amp;" &lt;&lt; TAM_MAX_BITS) |"&amp; IF(lookups!$I$2-3 &gt;= 0, REPT(" ",MAX(1,lookups!$I$2-5+4+1-1-LEN(  IF(ISTEXT(SOURCE!H272),SOURCE!H272,  SUBSTITUTE(SUBSTITUTE(TEXT(SOURCE!H272,"????0"),"  ","")," ",""))   ))), "")&amp;
       IF(ISTEXT(SOURCE!H272),SOURCE!H272, SUBSTITUTE(SUBSTITUTE(TEXT(SOURCE!H272,"????0"),"  ","")," ",""))   &amp;","&amp; IF(lookups!$J$2-3 &gt;= 0, REPT(" ",lookups!$J$2-3-5), "")&amp;
      SOURCE!I272&amp;
" | "&amp; IF(lookups!$K$2-LEN(SOURCE!I272) &gt;= 0, REPT(" ",lookups!$K$2-LEN(SOURCE!I272)), "")&amp;
      SOURCE!J272&amp;      IF(lookups!$L$2-LEN(SOURCE!J272) &gt;= 0, REPT(" ",lookups!$L$2-LEN(SOURCE!J272)), "")&amp;
" | "&amp; IF(lookups!$K$2-LEN(SOURCE!I272) &gt;= 0, REPT(" ",lookups!$K$2-LEN(SOURCE!I272)), "")&amp;
      SOURCE!K272&amp;      IF(lookups!$L$2-LEN(SOURCE!K272) &gt;= 0, REPT(" ",lookups!$M$2-LEN(SOURCE!K272)), "")&amp;
" | "&amp; SOURCE!L272&amp;      IF(lookups!$O$2-LEN(SOURCE!L272) &gt;= 0, REPT(" ",lookups!$O$2-LEN(SOURCE!L272)), "")&amp;
" | "&amp; SOURCE!M272&amp;      IF(lookups!$P$2-LEN(SOURCE!M272) &gt;= 0, REPT(" ",lookups!$P$2-LEN(SOURCE!M272)), "")&amp;
      "},"&amp;IF(SOURCE!O272&lt;&gt;"",""&amp;SOURCE!O272,"")
 )
)
)</f>
        <v>/*  260 */  { fnCvtSfeetM,                  multiply,                    "survey ft" STD_US STD_RIGHT_ARROW "m",        "survey ft" STD_US STD_RIGHT_ARROW,            (0 &lt;&lt; TAM_MAX_BITS) |     0, CAT_NONE | SLS_ENABLED   | US_ENABLED   | EIM_DISABLED | PTP_NONE         },</v>
      </c>
    </row>
    <row r="273" customFormat="false" ht="15.75" hidden="false" customHeight="false" outlineLevel="0" collapsed="false">
      <c r="A273" s="263" t="str">
        <f aca="false">IF(AND(OR(SOURCE!A273="",ISBLANK(SOURCE!A273)),SOURCE!B273&gt;0),IF(ISBLANK(SOURCE!C273),"",SOURCE!C273),
IF(SOURCE!B273&lt;0,VLOOKUP(SOURCE!B273,lookups!A$1:B$25,2,0),
  IF(ISBLANK(SOURCE!B273),
    "",
    "/* "&amp;TEXT(SOURCE!B273,"???0")&amp;" *"&amp;
      SOURCE!C273&amp;", "&amp; IF(lookups!$E$2-LEN(SOURCE!C273) &gt;= 0, REPT(" ",lookups!$E$2-LEN(SOURCE!C273)), "")&amp;
      SOURCE!D273&amp;", "&amp; IF(lookups!$F$2-LEN(SOURCE!D273) &gt;= 0, REPT(" ",lookups!$F$2-LEN(SOURCE!D273)), "")&amp;
      SOURCE!E273&amp;", "&amp; IF(lookups!$G$2-LEN(SOURCE!E273) &gt;=0, REPT(" ",lookups!$G$2-LEN(SOURCE!E273)), "")&amp;
      SOURCE!F273&amp;", "&amp; IF(lookups!$H$2-LEN(SOURCE!F273) &gt;= 0, REPT(" ",lookups!$H$2-LEN(SOURCE!F273)+2), "")&amp;"("&amp;
      SUBSTITUTE(TEXT(SOURCE!G273,"??0"),"  ","")&amp;" &lt;&lt; TAM_MAX_BITS) |"&amp; IF(lookups!$I$2-3 &gt;= 0, REPT(" ",MAX(1,lookups!$I$2-5+4+1-1-LEN(  IF(ISTEXT(SOURCE!H273),SOURCE!H273,  SUBSTITUTE(SUBSTITUTE(TEXT(SOURCE!H273,"????0"),"  ","")," ",""))   ))), "")&amp;
       IF(ISTEXT(SOURCE!H273),SOURCE!H273, SUBSTITUTE(SUBSTITUTE(TEXT(SOURCE!H273,"????0"),"  ","")," ",""))   &amp;","&amp; IF(lookups!$J$2-3 &gt;= 0, REPT(" ",lookups!$J$2-3-5), "")&amp;
      SOURCE!I273&amp;
" | "&amp; IF(lookups!$K$2-LEN(SOURCE!I273) &gt;= 0, REPT(" ",lookups!$K$2-LEN(SOURCE!I273)), "")&amp;
      SOURCE!J273&amp;      IF(lookups!$L$2-LEN(SOURCE!J273) &gt;= 0, REPT(" ",lookups!$L$2-LEN(SOURCE!J273)), "")&amp;
" | "&amp; IF(lookups!$K$2-LEN(SOURCE!I273) &gt;= 0, REPT(" ",lookups!$K$2-LEN(SOURCE!I273)), "")&amp;
      SOURCE!K273&amp;      IF(lookups!$L$2-LEN(SOURCE!K273) &gt;= 0, REPT(" ",lookups!$M$2-LEN(SOURCE!K273)), "")&amp;
" | "&amp; SOURCE!L273&amp;      IF(lookups!$O$2-LEN(SOURCE!L273) &gt;= 0, REPT(" ",lookups!$O$2-LEN(SOURCE!L273)), "")&amp;
" | "&amp; SOURCE!M273&amp;      IF(lookups!$P$2-LEN(SOURCE!M273) &gt;= 0, REPT(" ",lookups!$P$2-LEN(SOURCE!M273)), "")&amp;
      "},"&amp;IF(SOURCE!O273&lt;&gt;"",""&amp;SOURCE!O273,"")
 )
)
)</f>
        <v>/*  261 */  { itemToBeCoded,                NOPARAM,                     "0261",                                        "0261",                                        (0 &lt;&lt; TAM_MAX_BITS) |     0, CAT_FREE | SLS_ENABLED   | US_UNCHANGED | EIM_DISABLED | PTP_DISABLED     },</v>
      </c>
    </row>
    <row r="274" customFormat="false" ht="15.75" hidden="false" customHeight="false" outlineLevel="0" collapsed="false">
      <c r="A274" s="263" t="str">
        <f aca="false">IF(AND(OR(SOURCE!A274="",ISBLANK(SOURCE!A274)),SOURCE!B274&gt;0),IF(ISBLANK(SOURCE!C274),"",SOURCE!C274),
IF(SOURCE!B274&lt;0,VLOOKUP(SOURCE!B274,lookups!A$1:B$25,2,0),
  IF(ISBLANK(SOURCE!B274),
    "",
    "/* "&amp;TEXT(SOURCE!B274,"???0")&amp;" *"&amp;
      SOURCE!C274&amp;", "&amp; IF(lookups!$E$2-LEN(SOURCE!C274) &gt;= 0, REPT(" ",lookups!$E$2-LEN(SOURCE!C274)), "")&amp;
      SOURCE!D274&amp;", "&amp; IF(lookups!$F$2-LEN(SOURCE!D274) &gt;= 0, REPT(" ",lookups!$F$2-LEN(SOURCE!D274)), "")&amp;
      SOURCE!E274&amp;", "&amp; IF(lookups!$G$2-LEN(SOURCE!E274) &gt;=0, REPT(" ",lookups!$G$2-LEN(SOURCE!E274)), "")&amp;
      SOURCE!F274&amp;", "&amp; IF(lookups!$H$2-LEN(SOURCE!F274) &gt;= 0, REPT(" ",lookups!$H$2-LEN(SOURCE!F274)+2), "")&amp;"("&amp;
      SUBSTITUTE(TEXT(SOURCE!G274,"??0"),"  ","")&amp;" &lt;&lt; TAM_MAX_BITS) |"&amp; IF(lookups!$I$2-3 &gt;= 0, REPT(" ",MAX(1,lookups!$I$2-5+4+1-1-LEN(  IF(ISTEXT(SOURCE!H274),SOURCE!H274,  SUBSTITUTE(SUBSTITUTE(TEXT(SOURCE!H274,"????0"),"  ","")," ",""))   ))), "")&amp;
       IF(ISTEXT(SOURCE!H274),SOURCE!H274, SUBSTITUTE(SUBSTITUTE(TEXT(SOURCE!H274,"????0"),"  ","")," ",""))   &amp;","&amp; IF(lookups!$J$2-3 &gt;= 0, REPT(" ",lookups!$J$2-3-5), "")&amp;
      SOURCE!I274&amp;
" | "&amp; IF(lookups!$K$2-LEN(SOURCE!I274) &gt;= 0, REPT(" ",lookups!$K$2-LEN(SOURCE!I274)), "")&amp;
      SOURCE!J274&amp;      IF(lookups!$L$2-LEN(SOURCE!J274) &gt;= 0, REPT(" ",lookups!$L$2-LEN(SOURCE!J274)), "")&amp;
" | "&amp; IF(lookups!$K$2-LEN(SOURCE!I274) &gt;= 0, REPT(" ",lookups!$K$2-LEN(SOURCE!I274)), "")&amp;
      SOURCE!K274&amp;      IF(lookups!$L$2-LEN(SOURCE!K274) &gt;= 0, REPT(" ",lookups!$M$2-LEN(SOURCE!K274)), "")&amp;
" | "&amp; SOURCE!L274&amp;      IF(lookups!$O$2-LEN(SOURCE!L274) &gt;= 0, REPT(" ",lookups!$O$2-LEN(SOURCE!L274)), "")&amp;
" | "&amp; SOURCE!M274&amp;      IF(lookups!$P$2-LEN(SOURCE!M274) &gt;= 0, REPT(" ",lookups!$P$2-LEN(SOURCE!M274)), "")&amp;
      "},"&amp;IF(SOURCE!O274&lt;&gt;"",""&amp;SOURCE!O274,"")
 )
)
)</f>
        <v>/*  262 */  { itemToBeCoded,                NOPARAM,                     "0262",                                        "0262",                                        (0 &lt;&lt; TAM_MAX_BITS) |     0, CAT_FREE | SLS_ENABLED   | US_UNCHANGED | EIM_DISABLED | PTP_DISABLED     },</v>
      </c>
    </row>
    <row r="275" customFormat="false" ht="15.75" hidden="false" customHeight="false" outlineLevel="0" collapsed="false">
      <c r="A275" s="263" t="str">
        <f aca="false">IF(AND(OR(SOURCE!A275="",ISBLANK(SOURCE!A275)),SOURCE!B275&gt;0),IF(ISBLANK(SOURCE!C275),"",SOURCE!C275),
IF(SOURCE!B275&lt;0,VLOOKUP(SOURCE!B275,lookups!A$1:B$25,2,0),
  IF(ISBLANK(SOURCE!B275),
    "",
    "/* "&amp;TEXT(SOURCE!B275,"???0")&amp;" *"&amp;
      SOURCE!C275&amp;", "&amp; IF(lookups!$E$2-LEN(SOURCE!C275) &gt;= 0, REPT(" ",lookups!$E$2-LEN(SOURCE!C275)), "")&amp;
      SOURCE!D275&amp;", "&amp; IF(lookups!$F$2-LEN(SOURCE!D275) &gt;= 0, REPT(" ",lookups!$F$2-LEN(SOURCE!D275)), "")&amp;
      SOURCE!E275&amp;", "&amp; IF(lookups!$G$2-LEN(SOURCE!E275) &gt;=0, REPT(" ",lookups!$G$2-LEN(SOURCE!E275)), "")&amp;
      SOURCE!F275&amp;", "&amp; IF(lookups!$H$2-LEN(SOURCE!F275) &gt;= 0, REPT(" ",lookups!$H$2-LEN(SOURCE!F275)+2), "")&amp;"("&amp;
      SUBSTITUTE(TEXT(SOURCE!G275,"??0"),"  ","")&amp;" &lt;&lt; TAM_MAX_BITS) |"&amp; IF(lookups!$I$2-3 &gt;= 0, REPT(" ",MAX(1,lookups!$I$2-5+4+1-1-LEN(  IF(ISTEXT(SOURCE!H275),SOURCE!H275,  SUBSTITUTE(SUBSTITUTE(TEXT(SOURCE!H275,"????0"),"  ","")," ",""))   ))), "")&amp;
       IF(ISTEXT(SOURCE!H275),SOURCE!H275, SUBSTITUTE(SUBSTITUTE(TEXT(SOURCE!H275,"????0"),"  ","")," ",""))   &amp;","&amp; IF(lookups!$J$2-3 &gt;= 0, REPT(" ",lookups!$J$2-3-5), "")&amp;
      SOURCE!I275&amp;
" | "&amp; IF(lookups!$K$2-LEN(SOURCE!I275) &gt;= 0, REPT(" ",lookups!$K$2-LEN(SOURCE!I275)), "")&amp;
      SOURCE!J275&amp;      IF(lookups!$L$2-LEN(SOURCE!J275) &gt;= 0, REPT(" ",lookups!$L$2-LEN(SOURCE!J275)), "")&amp;
" | "&amp; IF(lookups!$K$2-LEN(SOURCE!I275) &gt;= 0, REPT(" ",lookups!$K$2-LEN(SOURCE!I275)), "")&amp;
      SOURCE!K275&amp;      IF(lookups!$L$2-LEN(SOURCE!K275) &gt;= 0, REPT(" ",lookups!$M$2-LEN(SOURCE!K275)), "")&amp;
" | "&amp; SOURCE!L275&amp;      IF(lookups!$O$2-LEN(SOURCE!L275) &gt;= 0, REPT(" ",lookups!$O$2-LEN(SOURCE!L275)), "")&amp;
" | "&amp; SOURCE!M275&amp;      IF(lookups!$P$2-LEN(SOURCE!M275) &gt;= 0, REPT(" ",lookups!$P$2-LEN(SOURCE!M275)), "")&amp;
      "},"&amp;IF(SOURCE!O275&lt;&gt;"",""&amp;SOURCE!O275,"")
 )
)
)</f>
        <v>/*  263 */  { fnCvtSfeetM,                  divide,                      "m" STD_RIGHT_ARROW "survey ft" STD_US,        "m" STD_RIGHT_ARROW,                           (0 &lt;&lt; TAM_MAX_BITS) |     0, CAT_NONE | SLS_ENABLED   | US_ENABLED   | EIM_DISABLED | PTP_NONE         },</v>
      </c>
    </row>
    <row r="276" customFormat="false" ht="15.75" hidden="false" customHeight="false" outlineLevel="0" collapsed="false">
      <c r="A276" s="263" t="str">
        <f aca="false">IF(AND(OR(SOURCE!A276="",ISBLANK(SOURCE!A276)),SOURCE!B276&gt;0),IF(ISBLANK(SOURCE!C276),"",SOURCE!C276),
IF(SOURCE!B276&lt;0,VLOOKUP(SOURCE!B276,lookups!A$1:B$25,2,0),
  IF(ISBLANK(SOURCE!B276),
    "",
    "/* "&amp;TEXT(SOURCE!B276,"???0")&amp;" *"&amp;
      SOURCE!C276&amp;", "&amp; IF(lookups!$E$2-LEN(SOURCE!C276) &gt;= 0, REPT(" ",lookups!$E$2-LEN(SOURCE!C276)), "")&amp;
      SOURCE!D276&amp;", "&amp; IF(lookups!$F$2-LEN(SOURCE!D276) &gt;= 0, REPT(" ",lookups!$F$2-LEN(SOURCE!D276)), "")&amp;
      SOURCE!E276&amp;", "&amp; IF(lookups!$G$2-LEN(SOURCE!E276) &gt;=0, REPT(" ",lookups!$G$2-LEN(SOURCE!E276)), "")&amp;
      SOURCE!F276&amp;", "&amp; IF(lookups!$H$2-LEN(SOURCE!F276) &gt;= 0, REPT(" ",lookups!$H$2-LEN(SOURCE!F276)+2), "")&amp;"("&amp;
      SUBSTITUTE(TEXT(SOURCE!G276,"??0"),"  ","")&amp;" &lt;&lt; TAM_MAX_BITS) |"&amp; IF(lookups!$I$2-3 &gt;= 0, REPT(" ",MAX(1,lookups!$I$2-5+4+1-1-LEN(  IF(ISTEXT(SOURCE!H276),SOURCE!H276,  SUBSTITUTE(SUBSTITUTE(TEXT(SOURCE!H276,"????0"),"  ","")," ",""))   ))), "")&amp;
       IF(ISTEXT(SOURCE!H276),SOURCE!H276, SUBSTITUTE(SUBSTITUTE(TEXT(SOURCE!H276,"????0"),"  ","")," ",""))   &amp;","&amp; IF(lookups!$J$2-3 &gt;= 0, REPT(" ",lookups!$J$2-3-5), "")&amp;
      SOURCE!I276&amp;
" | "&amp; IF(lookups!$K$2-LEN(SOURCE!I276) &gt;= 0, REPT(" ",lookups!$K$2-LEN(SOURCE!I276)), "")&amp;
      SOURCE!J276&amp;      IF(lookups!$L$2-LEN(SOURCE!J276) &gt;= 0, REPT(" ",lookups!$L$2-LEN(SOURCE!J276)), "")&amp;
" | "&amp; IF(lookups!$K$2-LEN(SOURCE!I276) &gt;= 0, REPT(" ",lookups!$K$2-LEN(SOURCE!I276)), "")&amp;
      SOURCE!K276&amp;      IF(lookups!$L$2-LEN(SOURCE!K276) &gt;= 0, REPT(" ",lookups!$M$2-LEN(SOURCE!K276)), "")&amp;
" | "&amp; SOURCE!L276&amp;      IF(lookups!$O$2-LEN(SOURCE!L276) &gt;= 0, REPT(" ",lookups!$O$2-LEN(SOURCE!L276)), "")&amp;
" | "&amp; SOURCE!M276&amp;      IF(lookups!$P$2-LEN(SOURCE!M276) &gt;= 0, REPT(" ",lookups!$P$2-LEN(SOURCE!M276)), "")&amp;
      "},"&amp;IF(SOURCE!O276&lt;&gt;"",""&amp;SOURCE!O276,"")
 )
)
)</f>
        <v>/*  264 */  { itemToBeCoded,                NOPARAM,                     "0264",                                        "0264",                                        (0 &lt;&lt; TAM_MAX_BITS) |     0, CAT_FREE | SLS_ENABLED   | US_UNCHANGED | EIM_DISABLED | PTP_DISABLED     },</v>
      </c>
    </row>
    <row r="277" customFormat="false" ht="15.75" hidden="false" customHeight="false" outlineLevel="0" collapsed="false">
      <c r="A277" s="263" t="str">
        <f aca="false">IF(AND(OR(SOURCE!A277="",ISBLANK(SOURCE!A277)),SOURCE!B277&gt;0),IF(ISBLANK(SOURCE!C277),"",SOURCE!C277),
IF(SOURCE!B277&lt;0,VLOOKUP(SOURCE!B277,lookups!A$1:B$25,2,0),
  IF(ISBLANK(SOURCE!B277),
    "",
    "/* "&amp;TEXT(SOURCE!B277,"???0")&amp;" *"&amp;
      SOURCE!C277&amp;", "&amp; IF(lookups!$E$2-LEN(SOURCE!C277) &gt;= 0, REPT(" ",lookups!$E$2-LEN(SOURCE!C277)), "")&amp;
      SOURCE!D277&amp;", "&amp; IF(lookups!$F$2-LEN(SOURCE!D277) &gt;= 0, REPT(" ",lookups!$F$2-LEN(SOURCE!D277)), "")&amp;
      SOURCE!E277&amp;", "&amp; IF(lookups!$G$2-LEN(SOURCE!E277) &gt;=0, REPT(" ",lookups!$G$2-LEN(SOURCE!E277)), "")&amp;
      SOURCE!F277&amp;", "&amp; IF(lookups!$H$2-LEN(SOURCE!F277) &gt;= 0, REPT(" ",lookups!$H$2-LEN(SOURCE!F277)+2), "")&amp;"("&amp;
      SUBSTITUTE(TEXT(SOURCE!G277,"??0"),"  ","")&amp;" &lt;&lt; TAM_MAX_BITS) |"&amp; IF(lookups!$I$2-3 &gt;= 0, REPT(" ",MAX(1,lookups!$I$2-5+4+1-1-LEN(  IF(ISTEXT(SOURCE!H277),SOURCE!H277,  SUBSTITUTE(SUBSTITUTE(TEXT(SOURCE!H277,"????0"),"  ","")," ",""))   ))), "")&amp;
       IF(ISTEXT(SOURCE!H277),SOURCE!H277, SUBSTITUTE(SUBSTITUTE(TEXT(SOURCE!H277,"????0"),"  ","")," ",""))   &amp;","&amp; IF(lookups!$J$2-3 &gt;= 0, REPT(" ",lookups!$J$2-3-5), "")&amp;
      SOURCE!I277&amp;
" | "&amp; IF(lookups!$K$2-LEN(SOURCE!I277) &gt;= 0, REPT(" ",lookups!$K$2-LEN(SOURCE!I277)), "")&amp;
      SOURCE!J277&amp;      IF(lookups!$L$2-LEN(SOURCE!J277) &gt;= 0, REPT(" ",lookups!$L$2-LEN(SOURCE!J277)), "")&amp;
" | "&amp; IF(lookups!$K$2-LEN(SOURCE!I277) &gt;= 0, REPT(" ",lookups!$K$2-LEN(SOURCE!I277)), "")&amp;
      SOURCE!K277&amp;      IF(lookups!$L$2-LEN(SOURCE!K277) &gt;= 0, REPT(" ",lookups!$M$2-LEN(SOURCE!K277)), "")&amp;
" | "&amp; SOURCE!L277&amp;      IF(lookups!$O$2-LEN(SOURCE!L277) &gt;= 0, REPT(" ",lookups!$O$2-LEN(SOURCE!L277)), "")&amp;
" | "&amp; SOURCE!M277&amp;      IF(lookups!$P$2-LEN(SOURCE!M277) &gt;= 0, REPT(" ",lookups!$P$2-LEN(SOURCE!M277)), "")&amp;
      "},"&amp;IF(SOURCE!O277&lt;&gt;"",""&amp;SOURCE!O277,"")
 )
)
)</f>
        <v>/*  265 */  { itemToBeCoded,                NOPARAM,                     "0265",                                        "0265",                                        (0 &lt;&lt; TAM_MAX_BITS) |     0, CAT_FREE | SLS_ENABLED   | US_UNCHANGED | EIM_DISABLED | PTP_DISABLED     },</v>
      </c>
    </row>
    <row r="278" customFormat="false" ht="15.75" hidden="false" customHeight="false" outlineLevel="0" collapsed="false">
      <c r="A278" s="263" t="str">
        <f aca="false">IF(AND(OR(SOURCE!A278="",ISBLANK(SOURCE!A278)),SOURCE!B278&gt;0),IF(ISBLANK(SOURCE!C278),"",SOURCE!C278),
IF(SOURCE!B278&lt;0,VLOOKUP(SOURCE!B278,lookups!A$1:B$25,2,0),
  IF(ISBLANK(SOURCE!B278),
    "",
    "/* "&amp;TEXT(SOURCE!B278,"???0")&amp;" *"&amp;
      SOURCE!C278&amp;", "&amp; IF(lookups!$E$2-LEN(SOURCE!C278) &gt;= 0, REPT(" ",lookups!$E$2-LEN(SOURCE!C278)), "")&amp;
      SOURCE!D278&amp;", "&amp; IF(lookups!$F$2-LEN(SOURCE!D278) &gt;= 0, REPT(" ",lookups!$F$2-LEN(SOURCE!D278)), "")&amp;
      SOURCE!E278&amp;", "&amp; IF(lookups!$G$2-LEN(SOURCE!E278) &gt;=0, REPT(" ",lookups!$G$2-LEN(SOURCE!E278)), "")&amp;
      SOURCE!F278&amp;", "&amp; IF(lookups!$H$2-LEN(SOURCE!F278) &gt;= 0, REPT(" ",lookups!$H$2-LEN(SOURCE!F278)+2), "")&amp;"("&amp;
      SUBSTITUTE(TEXT(SOURCE!G278,"??0"),"  ","")&amp;" &lt;&lt; TAM_MAX_BITS) |"&amp; IF(lookups!$I$2-3 &gt;= 0, REPT(" ",MAX(1,lookups!$I$2-5+4+1-1-LEN(  IF(ISTEXT(SOURCE!H278),SOURCE!H278,  SUBSTITUTE(SUBSTITUTE(TEXT(SOURCE!H278,"????0"),"  ","")," ",""))   ))), "")&amp;
       IF(ISTEXT(SOURCE!H278),SOURCE!H278, SUBSTITUTE(SUBSTITUTE(TEXT(SOURCE!H278,"????0"),"  ","")," ",""))   &amp;","&amp; IF(lookups!$J$2-3 &gt;= 0, REPT(" ",lookups!$J$2-3-5), "")&amp;
      SOURCE!I278&amp;
" | "&amp; IF(lookups!$K$2-LEN(SOURCE!I278) &gt;= 0, REPT(" ",lookups!$K$2-LEN(SOURCE!I278)), "")&amp;
      SOURCE!J278&amp;      IF(lookups!$L$2-LEN(SOURCE!J278) &gt;= 0, REPT(" ",lookups!$L$2-LEN(SOURCE!J278)), "")&amp;
" | "&amp; IF(lookups!$K$2-LEN(SOURCE!I278) &gt;= 0, REPT(" ",lookups!$K$2-LEN(SOURCE!I278)), "")&amp;
      SOURCE!K278&amp;      IF(lookups!$L$2-LEN(SOURCE!K278) &gt;= 0, REPT(" ",lookups!$M$2-LEN(SOURCE!K278)), "")&amp;
" | "&amp; SOURCE!L278&amp;      IF(lookups!$O$2-LEN(SOURCE!L278) &gt;= 0, REPT(" ",lookups!$O$2-LEN(SOURCE!L278)), "")&amp;
" | "&amp; SOURCE!M278&amp;      IF(lookups!$P$2-LEN(SOURCE!M278) &gt;= 0, REPT(" ",lookups!$P$2-LEN(SOURCE!M278)), "")&amp;
      "},"&amp;IF(SOURCE!O278&lt;&gt;"",""&amp;SOURCE!O278,"")
 )
)
)</f>
        <v>/*  266 */  { fnCvtFlozukMl,                multiply,                    "floz" STD_UK STD_RIGHT_ARROW "ml",            "floz" STD_UK STD_RIGHT_ARROW,                 (0 &lt;&lt; TAM_MAX_BITS) |     0, CAT_NONE | SLS_ENABLED   | US_ENABLED   | EIM_DISABLED | PTP_NONE         },</v>
      </c>
    </row>
    <row r="279" customFormat="false" ht="15.75" hidden="false" customHeight="false" outlineLevel="0" collapsed="false">
      <c r="A279" s="263" t="str">
        <f aca="false">IF(AND(OR(SOURCE!A279="",ISBLANK(SOURCE!A279)),SOURCE!B279&gt;0),IF(ISBLANK(SOURCE!C279),"",SOURCE!C279),
IF(SOURCE!B279&lt;0,VLOOKUP(SOURCE!B279,lookups!A$1:B$25,2,0),
  IF(ISBLANK(SOURCE!B279),
    "",
    "/* "&amp;TEXT(SOURCE!B279,"???0")&amp;" *"&amp;
      SOURCE!C279&amp;", "&amp; IF(lookups!$E$2-LEN(SOURCE!C279) &gt;= 0, REPT(" ",lookups!$E$2-LEN(SOURCE!C279)), "")&amp;
      SOURCE!D279&amp;", "&amp; IF(lookups!$F$2-LEN(SOURCE!D279) &gt;= 0, REPT(" ",lookups!$F$2-LEN(SOURCE!D279)), "")&amp;
      SOURCE!E279&amp;", "&amp; IF(lookups!$G$2-LEN(SOURCE!E279) &gt;=0, REPT(" ",lookups!$G$2-LEN(SOURCE!E279)), "")&amp;
      SOURCE!F279&amp;", "&amp; IF(lookups!$H$2-LEN(SOURCE!F279) &gt;= 0, REPT(" ",lookups!$H$2-LEN(SOURCE!F279)+2), "")&amp;"("&amp;
      SUBSTITUTE(TEXT(SOURCE!G279,"??0"),"  ","")&amp;" &lt;&lt; TAM_MAX_BITS) |"&amp; IF(lookups!$I$2-3 &gt;= 0, REPT(" ",MAX(1,lookups!$I$2-5+4+1-1-LEN(  IF(ISTEXT(SOURCE!H279),SOURCE!H279,  SUBSTITUTE(SUBSTITUTE(TEXT(SOURCE!H279,"????0"),"  ","")," ",""))   ))), "")&amp;
       IF(ISTEXT(SOURCE!H279),SOURCE!H279, SUBSTITUTE(SUBSTITUTE(TEXT(SOURCE!H279,"????0"),"  ","")," ",""))   &amp;","&amp; IF(lookups!$J$2-3 &gt;= 0, REPT(" ",lookups!$J$2-3-5), "")&amp;
      SOURCE!I279&amp;
" | "&amp; IF(lookups!$K$2-LEN(SOURCE!I279) &gt;= 0, REPT(" ",lookups!$K$2-LEN(SOURCE!I279)), "")&amp;
      SOURCE!J279&amp;      IF(lookups!$L$2-LEN(SOURCE!J279) &gt;= 0, REPT(" ",lookups!$L$2-LEN(SOURCE!J279)), "")&amp;
" | "&amp; IF(lookups!$K$2-LEN(SOURCE!I279) &gt;= 0, REPT(" ",lookups!$K$2-LEN(SOURCE!I279)), "")&amp;
      SOURCE!K279&amp;      IF(lookups!$L$2-LEN(SOURCE!K279) &gt;= 0, REPT(" ",lookups!$M$2-LEN(SOURCE!K279)), "")&amp;
" | "&amp; SOURCE!L279&amp;      IF(lookups!$O$2-LEN(SOURCE!L279) &gt;= 0, REPT(" ",lookups!$O$2-LEN(SOURCE!L279)), "")&amp;
" | "&amp; SOURCE!M279&amp;      IF(lookups!$P$2-LEN(SOURCE!M279) &gt;= 0, REPT(" ",lookups!$P$2-LEN(SOURCE!M279)), "")&amp;
      "},"&amp;IF(SOURCE!O279&lt;&gt;"",""&amp;SOURCE!O279,"")
 )
)
)</f>
        <v>/*  267 */  { itemToBeCoded,                NOPARAM,                     "0267",                                        "0267",                                        (0 &lt;&lt; TAM_MAX_BITS) |     0, CAT_FREE | SLS_ENABLED   | US_UNCHANGED | EIM_DISABLED | PTP_DISABLED     },</v>
      </c>
    </row>
    <row r="280" customFormat="false" ht="15.75" hidden="false" customHeight="false" outlineLevel="0" collapsed="false">
      <c r="A280" s="263" t="str">
        <f aca="false">IF(AND(OR(SOURCE!A280="",ISBLANK(SOURCE!A280)),SOURCE!B280&gt;0),IF(ISBLANK(SOURCE!C280),"",SOURCE!C280),
IF(SOURCE!B280&lt;0,VLOOKUP(SOURCE!B280,lookups!A$1:B$25,2,0),
  IF(ISBLANK(SOURCE!B280),
    "",
    "/* "&amp;TEXT(SOURCE!B280,"???0")&amp;" *"&amp;
      SOURCE!C280&amp;", "&amp; IF(lookups!$E$2-LEN(SOURCE!C280) &gt;= 0, REPT(" ",lookups!$E$2-LEN(SOURCE!C280)), "")&amp;
      SOURCE!D280&amp;", "&amp; IF(lookups!$F$2-LEN(SOURCE!D280) &gt;= 0, REPT(" ",lookups!$F$2-LEN(SOURCE!D280)), "")&amp;
      SOURCE!E280&amp;", "&amp; IF(lookups!$G$2-LEN(SOURCE!E280) &gt;=0, REPT(" ",lookups!$G$2-LEN(SOURCE!E280)), "")&amp;
      SOURCE!F280&amp;", "&amp; IF(lookups!$H$2-LEN(SOURCE!F280) &gt;= 0, REPT(" ",lookups!$H$2-LEN(SOURCE!F280)+2), "")&amp;"("&amp;
      SUBSTITUTE(TEXT(SOURCE!G280,"??0"),"  ","")&amp;" &lt;&lt; TAM_MAX_BITS) |"&amp; IF(lookups!$I$2-3 &gt;= 0, REPT(" ",MAX(1,lookups!$I$2-5+4+1-1-LEN(  IF(ISTEXT(SOURCE!H280),SOURCE!H280,  SUBSTITUTE(SUBSTITUTE(TEXT(SOURCE!H280,"????0"),"  ","")," ",""))   ))), "")&amp;
       IF(ISTEXT(SOURCE!H280),SOURCE!H280, SUBSTITUTE(SUBSTITUTE(TEXT(SOURCE!H280,"????0"),"  ","")," ",""))   &amp;","&amp; IF(lookups!$J$2-3 &gt;= 0, REPT(" ",lookups!$J$2-3-5), "")&amp;
      SOURCE!I280&amp;
" | "&amp; IF(lookups!$K$2-LEN(SOURCE!I280) &gt;= 0, REPT(" ",lookups!$K$2-LEN(SOURCE!I280)), "")&amp;
      SOURCE!J280&amp;      IF(lookups!$L$2-LEN(SOURCE!J280) &gt;= 0, REPT(" ",lookups!$L$2-LEN(SOURCE!J280)), "")&amp;
" | "&amp; IF(lookups!$K$2-LEN(SOURCE!I280) &gt;= 0, REPT(" ",lookups!$K$2-LEN(SOURCE!I280)), "")&amp;
      SOURCE!K280&amp;      IF(lookups!$L$2-LEN(SOURCE!K280) &gt;= 0, REPT(" ",lookups!$M$2-LEN(SOURCE!K280)), "")&amp;
" | "&amp; SOURCE!L280&amp;      IF(lookups!$O$2-LEN(SOURCE!L280) &gt;= 0, REPT(" ",lookups!$O$2-LEN(SOURCE!L280)), "")&amp;
" | "&amp; SOURCE!M280&amp;      IF(lookups!$P$2-LEN(SOURCE!M280) &gt;= 0, REPT(" ",lookups!$P$2-LEN(SOURCE!M280)), "")&amp;
      "},"&amp;IF(SOURCE!O280&lt;&gt;"",""&amp;SOURCE!O280,"")
 )
)
)</f>
        <v>/*  268 */  { fnCvtFlozukMl,                divide,                      "ml" STD_RIGHT_ARROW "floz" STD_UK,            "ml" STD_RIGHT_ARROW,                          (0 &lt;&lt; TAM_MAX_BITS) |     0, CAT_NONE | SLS_ENABLED   | US_ENABLED   | EIM_DISABLED | PTP_NONE         },</v>
      </c>
    </row>
    <row r="281" customFormat="false" ht="15.75" hidden="false" customHeight="false" outlineLevel="0" collapsed="false">
      <c r="A281" s="263" t="str">
        <f aca="false">IF(AND(OR(SOURCE!A281="",ISBLANK(SOURCE!A281)),SOURCE!B281&gt;0),IF(ISBLANK(SOURCE!C281),"",SOURCE!C281),
IF(SOURCE!B281&lt;0,VLOOKUP(SOURCE!B281,lookups!A$1:B$25,2,0),
  IF(ISBLANK(SOURCE!B281),
    "",
    "/* "&amp;TEXT(SOURCE!B281,"???0")&amp;" *"&amp;
      SOURCE!C281&amp;", "&amp; IF(lookups!$E$2-LEN(SOURCE!C281) &gt;= 0, REPT(" ",lookups!$E$2-LEN(SOURCE!C281)), "")&amp;
      SOURCE!D281&amp;", "&amp; IF(lookups!$F$2-LEN(SOURCE!D281) &gt;= 0, REPT(" ",lookups!$F$2-LEN(SOURCE!D281)), "")&amp;
      SOURCE!E281&amp;", "&amp; IF(lookups!$G$2-LEN(SOURCE!E281) &gt;=0, REPT(" ",lookups!$G$2-LEN(SOURCE!E281)), "")&amp;
      SOURCE!F281&amp;", "&amp; IF(lookups!$H$2-LEN(SOURCE!F281) &gt;= 0, REPT(" ",lookups!$H$2-LEN(SOURCE!F281)+2), "")&amp;"("&amp;
      SUBSTITUTE(TEXT(SOURCE!G281,"??0"),"  ","")&amp;" &lt;&lt; TAM_MAX_BITS) |"&amp; IF(lookups!$I$2-3 &gt;= 0, REPT(" ",MAX(1,lookups!$I$2-5+4+1-1-LEN(  IF(ISTEXT(SOURCE!H281),SOURCE!H281,  SUBSTITUTE(SUBSTITUTE(TEXT(SOURCE!H281,"????0"),"  ","")," ",""))   ))), "")&amp;
       IF(ISTEXT(SOURCE!H281),SOURCE!H281, SUBSTITUTE(SUBSTITUTE(TEXT(SOURCE!H281,"????0"),"  ","")," ",""))   &amp;","&amp; IF(lookups!$J$2-3 &gt;= 0, REPT(" ",lookups!$J$2-3-5), "")&amp;
      SOURCE!I281&amp;
" | "&amp; IF(lookups!$K$2-LEN(SOURCE!I281) &gt;= 0, REPT(" ",lookups!$K$2-LEN(SOURCE!I281)), "")&amp;
      SOURCE!J281&amp;      IF(lookups!$L$2-LEN(SOURCE!J281) &gt;= 0, REPT(" ",lookups!$L$2-LEN(SOURCE!J281)), "")&amp;
" | "&amp; IF(lookups!$K$2-LEN(SOURCE!I281) &gt;= 0, REPT(" ",lookups!$K$2-LEN(SOURCE!I281)), "")&amp;
      SOURCE!K281&amp;      IF(lookups!$L$2-LEN(SOURCE!K281) &gt;= 0, REPT(" ",lookups!$M$2-LEN(SOURCE!K281)), "")&amp;
" | "&amp; SOURCE!L281&amp;      IF(lookups!$O$2-LEN(SOURCE!L281) &gt;= 0, REPT(" ",lookups!$O$2-LEN(SOURCE!L281)), "")&amp;
" | "&amp; SOURCE!M281&amp;      IF(lookups!$P$2-LEN(SOURCE!M281) &gt;= 0, REPT(" ",lookups!$P$2-LEN(SOURCE!M281)), "")&amp;
      "},"&amp;IF(SOURCE!O281&lt;&gt;"",""&amp;SOURCE!O281,"")
 )
)
)</f>
        <v>/*  269 */  { itemToBeCoded,                NOPARAM,                     "0269",                                        "0269",                                        (0 &lt;&lt; TAM_MAX_BITS) |     0, CAT_FREE | SLS_ENABLED   | US_UNCHANGED | EIM_DISABLED | PTP_DISABLED     },</v>
      </c>
    </row>
    <row r="282" customFormat="false" ht="15.75" hidden="false" customHeight="false" outlineLevel="0" collapsed="false">
      <c r="A282" s="263" t="str">
        <f aca="false">IF(AND(OR(SOURCE!A282="",ISBLANK(SOURCE!A282)),SOURCE!B282&gt;0),IF(ISBLANK(SOURCE!C282),"",SOURCE!C282),
IF(SOURCE!B282&lt;0,VLOOKUP(SOURCE!B282,lookups!A$1:B$25,2,0),
  IF(ISBLANK(SOURCE!B282),
    "",
    "/* "&amp;TEXT(SOURCE!B282,"???0")&amp;" *"&amp;
      SOURCE!C282&amp;", "&amp; IF(lookups!$E$2-LEN(SOURCE!C282) &gt;= 0, REPT(" ",lookups!$E$2-LEN(SOURCE!C282)), "")&amp;
      SOURCE!D282&amp;", "&amp; IF(lookups!$F$2-LEN(SOURCE!D282) &gt;= 0, REPT(" ",lookups!$F$2-LEN(SOURCE!D282)), "")&amp;
      SOURCE!E282&amp;", "&amp; IF(lookups!$G$2-LEN(SOURCE!E282) &gt;=0, REPT(" ",lookups!$G$2-LEN(SOURCE!E282)), "")&amp;
      SOURCE!F282&amp;", "&amp; IF(lookups!$H$2-LEN(SOURCE!F282) &gt;= 0, REPT(" ",lookups!$H$2-LEN(SOURCE!F282)+2), "")&amp;"("&amp;
      SUBSTITUTE(TEXT(SOURCE!G282,"??0"),"  ","")&amp;" &lt;&lt; TAM_MAX_BITS) |"&amp; IF(lookups!$I$2-3 &gt;= 0, REPT(" ",MAX(1,lookups!$I$2-5+4+1-1-LEN(  IF(ISTEXT(SOURCE!H282),SOURCE!H282,  SUBSTITUTE(SUBSTITUTE(TEXT(SOURCE!H282,"????0"),"  ","")," ",""))   ))), "")&amp;
       IF(ISTEXT(SOURCE!H282),SOURCE!H282, SUBSTITUTE(SUBSTITUTE(TEXT(SOURCE!H282,"????0"),"  ","")," ",""))   &amp;","&amp; IF(lookups!$J$2-3 &gt;= 0, REPT(" ",lookups!$J$2-3-5), "")&amp;
      SOURCE!I282&amp;
" | "&amp; IF(lookups!$K$2-LEN(SOURCE!I282) &gt;= 0, REPT(" ",lookups!$K$2-LEN(SOURCE!I282)), "")&amp;
      SOURCE!J282&amp;      IF(lookups!$L$2-LEN(SOURCE!J282) &gt;= 0, REPT(" ",lookups!$L$2-LEN(SOURCE!J282)), "")&amp;
" | "&amp; IF(lookups!$K$2-LEN(SOURCE!I282) &gt;= 0, REPT(" ",lookups!$K$2-LEN(SOURCE!I282)), "")&amp;
      SOURCE!K282&amp;      IF(lookups!$L$2-LEN(SOURCE!K282) &gt;= 0, REPT(" ",lookups!$M$2-LEN(SOURCE!K282)), "")&amp;
" | "&amp; SOURCE!L282&amp;      IF(lookups!$O$2-LEN(SOURCE!L282) &gt;= 0, REPT(" ",lookups!$O$2-LEN(SOURCE!L282)), "")&amp;
" | "&amp; SOURCE!M282&amp;      IF(lookups!$P$2-LEN(SOURCE!M282) &gt;= 0, REPT(" ",lookups!$P$2-LEN(SOURCE!M282)), "")&amp;
      "},"&amp;IF(SOURCE!O282&lt;&gt;"",""&amp;SOURCE!O282,"")
 )
)
)</f>
        <v>/*  270 */  { fnCvtFlozusMl,                multiply,                    "floz" STD_US  STD_RIGHT_ARROW "ml",           "floz" STD_US  STD_RIGHT_ARROW,                (0 &lt;&lt; TAM_MAX_BITS) |     0, CAT_NONE | SLS_ENABLED   | US_ENABLED   | EIM_DISABLED | PTP_NONE         },</v>
      </c>
    </row>
    <row r="283" customFormat="false" ht="15.75" hidden="false" customHeight="false" outlineLevel="0" collapsed="false">
      <c r="A283" s="263" t="str">
        <f aca="false">IF(AND(OR(SOURCE!A283="",ISBLANK(SOURCE!A283)),SOURCE!B283&gt;0),IF(ISBLANK(SOURCE!C283),"",SOURCE!C283),
IF(SOURCE!B283&lt;0,VLOOKUP(SOURCE!B283,lookups!A$1:B$25,2,0),
  IF(ISBLANK(SOURCE!B283),
    "",
    "/* "&amp;TEXT(SOURCE!B283,"???0")&amp;" *"&amp;
      SOURCE!C283&amp;", "&amp; IF(lookups!$E$2-LEN(SOURCE!C283) &gt;= 0, REPT(" ",lookups!$E$2-LEN(SOURCE!C283)), "")&amp;
      SOURCE!D283&amp;", "&amp; IF(lookups!$F$2-LEN(SOURCE!D283) &gt;= 0, REPT(" ",lookups!$F$2-LEN(SOURCE!D283)), "")&amp;
      SOURCE!E283&amp;", "&amp; IF(lookups!$G$2-LEN(SOURCE!E283) &gt;=0, REPT(" ",lookups!$G$2-LEN(SOURCE!E283)), "")&amp;
      SOURCE!F283&amp;", "&amp; IF(lookups!$H$2-LEN(SOURCE!F283) &gt;= 0, REPT(" ",lookups!$H$2-LEN(SOURCE!F283)+2), "")&amp;"("&amp;
      SUBSTITUTE(TEXT(SOURCE!G283,"??0"),"  ","")&amp;" &lt;&lt; TAM_MAX_BITS) |"&amp; IF(lookups!$I$2-3 &gt;= 0, REPT(" ",MAX(1,lookups!$I$2-5+4+1-1-LEN(  IF(ISTEXT(SOURCE!H283),SOURCE!H283,  SUBSTITUTE(SUBSTITUTE(TEXT(SOURCE!H283,"????0"),"  ","")," ",""))   ))), "")&amp;
       IF(ISTEXT(SOURCE!H283),SOURCE!H283, SUBSTITUTE(SUBSTITUTE(TEXT(SOURCE!H283,"????0"),"  ","")," ",""))   &amp;","&amp; IF(lookups!$J$2-3 &gt;= 0, REPT(" ",lookups!$J$2-3-5), "")&amp;
      SOURCE!I283&amp;
" | "&amp; IF(lookups!$K$2-LEN(SOURCE!I283) &gt;= 0, REPT(" ",lookups!$K$2-LEN(SOURCE!I283)), "")&amp;
      SOURCE!J283&amp;      IF(lookups!$L$2-LEN(SOURCE!J283) &gt;= 0, REPT(" ",lookups!$L$2-LEN(SOURCE!J283)), "")&amp;
" | "&amp; IF(lookups!$K$2-LEN(SOURCE!I283) &gt;= 0, REPT(" ",lookups!$K$2-LEN(SOURCE!I283)), "")&amp;
      SOURCE!K283&amp;      IF(lookups!$L$2-LEN(SOURCE!K283) &gt;= 0, REPT(" ",lookups!$M$2-LEN(SOURCE!K283)), "")&amp;
" | "&amp; SOURCE!L283&amp;      IF(lookups!$O$2-LEN(SOURCE!L283) &gt;= 0, REPT(" ",lookups!$O$2-LEN(SOURCE!L283)), "")&amp;
" | "&amp; SOURCE!M283&amp;      IF(lookups!$P$2-LEN(SOURCE!M283) &gt;= 0, REPT(" ",lookups!$P$2-LEN(SOURCE!M283)), "")&amp;
      "},"&amp;IF(SOURCE!O283&lt;&gt;"",""&amp;SOURCE!O283,"")
 )
)
)</f>
        <v>/*  271 */  { itemToBeCoded,                NOPARAM,                     "0271",                                        "0271",                                        (0 &lt;&lt; TAM_MAX_BITS) |     0, CAT_FREE | SLS_ENABLED   | US_UNCHANGED | EIM_DISABLED | PTP_DISABLED     },</v>
      </c>
    </row>
    <row r="284" customFormat="false" ht="15.75" hidden="false" customHeight="false" outlineLevel="0" collapsed="false">
      <c r="A284" s="263" t="str">
        <f aca="false">IF(AND(OR(SOURCE!A284="",ISBLANK(SOURCE!A284)),SOURCE!B284&gt;0),IF(ISBLANK(SOURCE!C284),"",SOURCE!C284),
IF(SOURCE!B284&lt;0,VLOOKUP(SOURCE!B284,lookups!A$1:B$25,2,0),
  IF(ISBLANK(SOURCE!B284),
    "",
    "/* "&amp;TEXT(SOURCE!B284,"???0")&amp;" *"&amp;
      SOURCE!C284&amp;", "&amp; IF(lookups!$E$2-LEN(SOURCE!C284) &gt;= 0, REPT(" ",lookups!$E$2-LEN(SOURCE!C284)), "")&amp;
      SOURCE!D284&amp;", "&amp; IF(lookups!$F$2-LEN(SOURCE!D284) &gt;= 0, REPT(" ",lookups!$F$2-LEN(SOURCE!D284)), "")&amp;
      SOURCE!E284&amp;", "&amp; IF(lookups!$G$2-LEN(SOURCE!E284) &gt;=0, REPT(" ",lookups!$G$2-LEN(SOURCE!E284)), "")&amp;
      SOURCE!F284&amp;", "&amp; IF(lookups!$H$2-LEN(SOURCE!F284) &gt;= 0, REPT(" ",lookups!$H$2-LEN(SOURCE!F284)+2), "")&amp;"("&amp;
      SUBSTITUTE(TEXT(SOURCE!G284,"??0"),"  ","")&amp;" &lt;&lt; TAM_MAX_BITS) |"&amp; IF(lookups!$I$2-3 &gt;= 0, REPT(" ",MAX(1,lookups!$I$2-5+4+1-1-LEN(  IF(ISTEXT(SOURCE!H284),SOURCE!H284,  SUBSTITUTE(SUBSTITUTE(TEXT(SOURCE!H284,"????0"),"  ","")," ",""))   ))), "")&amp;
       IF(ISTEXT(SOURCE!H284),SOURCE!H284, SUBSTITUTE(SUBSTITUTE(TEXT(SOURCE!H284,"????0"),"  ","")," ",""))   &amp;","&amp; IF(lookups!$J$2-3 &gt;= 0, REPT(" ",lookups!$J$2-3-5), "")&amp;
      SOURCE!I284&amp;
" | "&amp; IF(lookups!$K$2-LEN(SOURCE!I284) &gt;= 0, REPT(" ",lookups!$K$2-LEN(SOURCE!I284)), "")&amp;
      SOURCE!J284&amp;      IF(lookups!$L$2-LEN(SOURCE!J284) &gt;= 0, REPT(" ",lookups!$L$2-LEN(SOURCE!J284)), "")&amp;
" | "&amp; IF(lookups!$K$2-LEN(SOURCE!I284) &gt;= 0, REPT(" ",lookups!$K$2-LEN(SOURCE!I284)), "")&amp;
      SOURCE!K284&amp;      IF(lookups!$L$2-LEN(SOURCE!K284) &gt;= 0, REPT(" ",lookups!$M$2-LEN(SOURCE!K284)), "")&amp;
" | "&amp; SOURCE!L284&amp;      IF(lookups!$O$2-LEN(SOURCE!L284) &gt;= 0, REPT(" ",lookups!$O$2-LEN(SOURCE!L284)), "")&amp;
" | "&amp; SOURCE!M284&amp;      IF(lookups!$P$2-LEN(SOURCE!M284) &gt;= 0, REPT(" ",lookups!$P$2-LEN(SOURCE!M284)), "")&amp;
      "},"&amp;IF(SOURCE!O284&lt;&gt;"",""&amp;SOURCE!O284,"")
 )
)
)</f>
        <v>/*  272 */  { fnCvtFlozusMl,                divide,                      "ml" STD_RIGHT_ARROW "floz" STD_US ,           "ml" STD_RIGHT_ARROW,                          (0 &lt;&lt; TAM_MAX_BITS) |     0, CAT_NONE | SLS_ENABLED   | US_ENABLED   | EIM_DISABLED | PTP_NONE         },</v>
      </c>
    </row>
    <row r="285" customFormat="false" ht="15.75" hidden="false" customHeight="false" outlineLevel="0" collapsed="false">
      <c r="A285" s="263" t="str">
        <f aca="false">IF(AND(OR(SOURCE!A285="",ISBLANK(SOURCE!A285)),SOURCE!B285&gt;0),IF(ISBLANK(SOURCE!C285),"",SOURCE!C285),
IF(SOURCE!B285&lt;0,VLOOKUP(SOURCE!B285,lookups!A$1:B$25,2,0),
  IF(ISBLANK(SOURCE!B285),
    "",
    "/* "&amp;TEXT(SOURCE!B285,"???0")&amp;" *"&amp;
      SOURCE!C285&amp;", "&amp; IF(lookups!$E$2-LEN(SOURCE!C285) &gt;= 0, REPT(" ",lookups!$E$2-LEN(SOURCE!C285)), "")&amp;
      SOURCE!D285&amp;", "&amp; IF(lookups!$F$2-LEN(SOURCE!D285) &gt;= 0, REPT(" ",lookups!$F$2-LEN(SOURCE!D285)), "")&amp;
      SOURCE!E285&amp;", "&amp; IF(lookups!$G$2-LEN(SOURCE!E285) &gt;=0, REPT(" ",lookups!$G$2-LEN(SOURCE!E285)), "")&amp;
      SOURCE!F285&amp;", "&amp; IF(lookups!$H$2-LEN(SOURCE!F285) &gt;= 0, REPT(" ",lookups!$H$2-LEN(SOURCE!F285)+2), "")&amp;"("&amp;
      SUBSTITUTE(TEXT(SOURCE!G285,"??0"),"  ","")&amp;" &lt;&lt; TAM_MAX_BITS) |"&amp; IF(lookups!$I$2-3 &gt;= 0, REPT(" ",MAX(1,lookups!$I$2-5+4+1-1-LEN(  IF(ISTEXT(SOURCE!H285),SOURCE!H285,  SUBSTITUTE(SUBSTITUTE(TEXT(SOURCE!H285,"????0"),"  ","")," ",""))   ))), "")&amp;
       IF(ISTEXT(SOURCE!H285),SOURCE!H285, SUBSTITUTE(SUBSTITUTE(TEXT(SOURCE!H285,"????0"),"  ","")," ",""))   &amp;","&amp; IF(lookups!$J$2-3 &gt;= 0, REPT(" ",lookups!$J$2-3-5), "")&amp;
      SOURCE!I285&amp;
" | "&amp; IF(lookups!$K$2-LEN(SOURCE!I285) &gt;= 0, REPT(" ",lookups!$K$2-LEN(SOURCE!I285)), "")&amp;
      SOURCE!J285&amp;      IF(lookups!$L$2-LEN(SOURCE!J285) &gt;= 0, REPT(" ",lookups!$L$2-LEN(SOURCE!J285)), "")&amp;
" | "&amp; IF(lookups!$K$2-LEN(SOURCE!I285) &gt;= 0, REPT(" ",lookups!$K$2-LEN(SOURCE!I285)), "")&amp;
      SOURCE!K285&amp;      IF(lookups!$L$2-LEN(SOURCE!K285) &gt;= 0, REPT(" ",lookups!$M$2-LEN(SOURCE!K285)), "")&amp;
" | "&amp; SOURCE!L285&amp;      IF(lookups!$O$2-LEN(SOURCE!L285) &gt;= 0, REPT(" ",lookups!$O$2-LEN(SOURCE!L285)), "")&amp;
" | "&amp; SOURCE!M285&amp;      IF(lookups!$P$2-LEN(SOURCE!M285) &gt;= 0, REPT(" ",lookups!$P$2-LEN(SOURCE!M285)), "")&amp;
      "},"&amp;IF(SOURCE!O285&lt;&gt;"",""&amp;SOURCE!O285,"")
 )
)
)</f>
        <v>/*  273 */  { itemToBeCoded,                NOPARAM,                     "0273",                                        "0273",                                        (0 &lt;&lt; TAM_MAX_BITS) |     0, CAT_FREE | SLS_ENABLED   | US_UNCHANGED | EIM_DISABLED | PTP_DISABLED     },</v>
      </c>
    </row>
    <row r="286" customFormat="false" ht="15.75" hidden="false" customHeight="false" outlineLevel="0" collapsed="false">
      <c r="A286" s="263" t="str">
        <f aca="false">IF(AND(OR(SOURCE!A286="",ISBLANK(SOURCE!A286)),SOURCE!B286&gt;0),IF(ISBLANK(SOURCE!C286),"",SOURCE!C286),
IF(SOURCE!B286&lt;0,VLOOKUP(SOURCE!B286,lookups!A$1:B$25,2,0),
  IF(ISBLANK(SOURCE!B286),
    "",
    "/* "&amp;TEXT(SOURCE!B286,"???0")&amp;" *"&amp;
      SOURCE!C286&amp;", "&amp; IF(lookups!$E$2-LEN(SOURCE!C286) &gt;= 0, REPT(" ",lookups!$E$2-LEN(SOURCE!C286)), "")&amp;
      SOURCE!D286&amp;", "&amp; IF(lookups!$F$2-LEN(SOURCE!D286) &gt;= 0, REPT(" ",lookups!$F$2-LEN(SOURCE!D286)), "")&amp;
      SOURCE!E286&amp;", "&amp; IF(lookups!$G$2-LEN(SOURCE!E286) &gt;=0, REPT(" ",lookups!$G$2-LEN(SOURCE!E286)), "")&amp;
      SOURCE!F286&amp;", "&amp; IF(lookups!$H$2-LEN(SOURCE!F286) &gt;= 0, REPT(" ",lookups!$H$2-LEN(SOURCE!F286)+2), "")&amp;"("&amp;
      SUBSTITUTE(TEXT(SOURCE!G286,"??0"),"  ","")&amp;" &lt;&lt; TAM_MAX_BITS) |"&amp; IF(lookups!$I$2-3 &gt;= 0, REPT(" ",MAX(1,lookups!$I$2-5+4+1-1-LEN(  IF(ISTEXT(SOURCE!H286),SOURCE!H286,  SUBSTITUTE(SUBSTITUTE(TEXT(SOURCE!H286,"????0"),"  ","")," ",""))   ))), "")&amp;
       IF(ISTEXT(SOURCE!H286),SOURCE!H286, SUBSTITUTE(SUBSTITUTE(TEXT(SOURCE!H286,"????0"),"  ","")," ",""))   &amp;","&amp; IF(lookups!$J$2-3 &gt;= 0, REPT(" ",lookups!$J$2-3-5), "")&amp;
      SOURCE!I286&amp;
" | "&amp; IF(lookups!$K$2-LEN(SOURCE!I286) &gt;= 0, REPT(" ",lookups!$K$2-LEN(SOURCE!I286)), "")&amp;
      SOURCE!J286&amp;      IF(lookups!$L$2-LEN(SOURCE!J286) &gt;= 0, REPT(" ",lookups!$L$2-LEN(SOURCE!J286)), "")&amp;
" | "&amp; IF(lookups!$K$2-LEN(SOURCE!I286) &gt;= 0, REPT(" ",lookups!$K$2-LEN(SOURCE!I286)), "")&amp;
      SOURCE!K286&amp;      IF(lookups!$L$2-LEN(SOURCE!K286) &gt;= 0, REPT(" ",lookups!$M$2-LEN(SOURCE!K286)), "")&amp;
" | "&amp; SOURCE!L286&amp;      IF(lookups!$O$2-LEN(SOURCE!L286) &gt;= 0, REPT(" ",lookups!$O$2-LEN(SOURCE!L286)), "")&amp;
" | "&amp; SOURCE!M286&amp;      IF(lookups!$P$2-LEN(SOURCE!M286) &gt;= 0, REPT(" ",lookups!$P$2-LEN(SOURCE!M286)), "")&amp;
      "},"&amp;IF(SOURCE!O286&lt;&gt;"",""&amp;SOURCE!O286,"")
 )
)
)</f>
        <v>/*  274 */  { fnCvtGalukL,                  multiply,                    "gal" STD_UK STD_RIGHT_ARROW "l",              "gal" STD_UK STD_RIGHT_ARROW "l",              (0 &lt;&lt; TAM_MAX_BITS) |     0, CAT_NONE | SLS_ENABLED   | US_ENABLED   | EIM_DISABLED | PTP_NONE         },</v>
      </c>
    </row>
    <row r="287" customFormat="false" ht="15.75" hidden="false" customHeight="false" outlineLevel="0" collapsed="false">
      <c r="A287" s="263" t="str">
        <f aca="false">IF(AND(OR(SOURCE!A287="",ISBLANK(SOURCE!A287)),SOURCE!B287&gt;0),IF(ISBLANK(SOURCE!C287),"",SOURCE!C287),
IF(SOURCE!B287&lt;0,VLOOKUP(SOURCE!B287,lookups!A$1:B$25,2,0),
  IF(ISBLANK(SOURCE!B287),
    "",
    "/* "&amp;TEXT(SOURCE!B287,"???0")&amp;" *"&amp;
      SOURCE!C287&amp;", "&amp; IF(lookups!$E$2-LEN(SOURCE!C287) &gt;= 0, REPT(" ",lookups!$E$2-LEN(SOURCE!C287)), "")&amp;
      SOURCE!D287&amp;", "&amp; IF(lookups!$F$2-LEN(SOURCE!D287) &gt;= 0, REPT(" ",lookups!$F$2-LEN(SOURCE!D287)), "")&amp;
      SOURCE!E287&amp;", "&amp; IF(lookups!$G$2-LEN(SOURCE!E287) &gt;=0, REPT(" ",lookups!$G$2-LEN(SOURCE!E287)), "")&amp;
      SOURCE!F287&amp;", "&amp; IF(lookups!$H$2-LEN(SOURCE!F287) &gt;= 0, REPT(" ",lookups!$H$2-LEN(SOURCE!F287)+2), "")&amp;"("&amp;
      SUBSTITUTE(TEXT(SOURCE!G287,"??0"),"  ","")&amp;" &lt;&lt; TAM_MAX_BITS) |"&amp; IF(lookups!$I$2-3 &gt;= 0, REPT(" ",MAX(1,lookups!$I$2-5+4+1-1-LEN(  IF(ISTEXT(SOURCE!H287),SOURCE!H287,  SUBSTITUTE(SUBSTITUTE(TEXT(SOURCE!H287,"????0"),"  ","")," ",""))   ))), "")&amp;
       IF(ISTEXT(SOURCE!H287),SOURCE!H287, SUBSTITUTE(SUBSTITUTE(TEXT(SOURCE!H287,"????0"),"  ","")," ",""))   &amp;","&amp; IF(lookups!$J$2-3 &gt;= 0, REPT(" ",lookups!$J$2-3-5), "")&amp;
      SOURCE!I287&amp;
" | "&amp; IF(lookups!$K$2-LEN(SOURCE!I287) &gt;= 0, REPT(" ",lookups!$K$2-LEN(SOURCE!I287)), "")&amp;
      SOURCE!J287&amp;      IF(lookups!$L$2-LEN(SOURCE!J287) &gt;= 0, REPT(" ",lookups!$L$2-LEN(SOURCE!J287)), "")&amp;
" | "&amp; IF(lookups!$K$2-LEN(SOURCE!I287) &gt;= 0, REPT(" ",lookups!$K$2-LEN(SOURCE!I287)), "")&amp;
      SOURCE!K287&amp;      IF(lookups!$L$2-LEN(SOURCE!K287) &gt;= 0, REPT(" ",lookups!$M$2-LEN(SOURCE!K287)), "")&amp;
" | "&amp; SOURCE!L287&amp;      IF(lookups!$O$2-LEN(SOURCE!L287) &gt;= 0, REPT(" ",lookups!$O$2-LEN(SOURCE!L287)), "")&amp;
" | "&amp; SOURCE!M287&amp;      IF(lookups!$P$2-LEN(SOURCE!M287) &gt;= 0, REPT(" ",lookups!$P$2-LEN(SOURCE!M287)), "")&amp;
      "},"&amp;IF(SOURCE!O287&lt;&gt;"",""&amp;SOURCE!O287,"")
 )
)
)</f>
        <v>/*  275 */  { fnCvtGalukL,                  divide,                      "l" STD_RIGHT_ARROW "gal" STD_UK,              "l" STD_RIGHT_ARROW "gal" STD_UK,              (0 &lt;&lt; TAM_MAX_BITS) |     0, CAT_NONE | SLS_ENABLED   | US_ENABLED   | EIM_DISABLED | PTP_NONE         },</v>
      </c>
    </row>
    <row r="288" customFormat="false" ht="15.75" hidden="false" customHeight="false" outlineLevel="0" collapsed="false">
      <c r="A288" s="263" t="str">
        <f aca="false">IF(AND(OR(SOURCE!A288="",ISBLANK(SOURCE!A288)),SOURCE!B288&gt;0),IF(ISBLANK(SOURCE!C288),"",SOURCE!C288),
IF(SOURCE!B288&lt;0,VLOOKUP(SOURCE!B288,lookups!A$1:B$25,2,0),
  IF(ISBLANK(SOURCE!B288),
    "",
    "/* "&amp;TEXT(SOURCE!B288,"???0")&amp;" *"&amp;
      SOURCE!C288&amp;", "&amp; IF(lookups!$E$2-LEN(SOURCE!C288) &gt;= 0, REPT(" ",lookups!$E$2-LEN(SOURCE!C288)), "")&amp;
      SOURCE!D288&amp;", "&amp; IF(lookups!$F$2-LEN(SOURCE!D288) &gt;= 0, REPT(" ",lookups!$F$2-LEN(SOURCE!D288)), "")&amp;
      SOURCE!E288&amp;", "&amp; IF(lookups!$G$2-LEN(SOURCE!E288) &gt;=0, REPT(" ",lookups!$G$2-LEN(SOURCE!E288)), "")&amp;
      SOURCE!F288&amp;", "&amp; IF(lookups!$H$2-LEN(SOURCE!F288) &gt;= 0, REPT(" ",lookups!$H$2-LEN(SOURCE!F288)+2), "")&amp;"("&amp;
      SUBSTITUTE(TEXT(SOURCE!G288,"??0"),"  ","")&amp;" &lt;&lt; TAM_MAX_BITS) |"&amp; IF(lookups!$I$2-3 &gt;= 0, REPT(" ",MAX(1,lookups!$I$2-5+4+1-1-LEN(  IF(ISTEXT(SOURCE!H288),SOURCE!H288,  SUBSTITUTE(SUBSTITUTE(TEXT(SOURCE!H288,"????0"),"  ","")," ",""))   ))), "")&amp;
       IF(ISTEXT(SOURCE!H288),SOURCE!H288, SUBSTITUTE(SUBSTITUTE(TEXT(SOURCE!H288,"????0"),"  ","")," ",""))   &amp;","&amp; IF(lookups!$J$2-3 &gt;= 0, REPT(" ",lookups!$J$2-3-5), "")&amp;
      SOURCE!I288&amp;
" | "&amp; IF(lookups!$K$2-LEN(SOURCE!I288) &gt;= 0, REPT(" ",lookups!$K$2-LEN(SOURCE!I288)), "")&amp;
      SOURCE!J288&amp;      IF(lookups!$L$2-LEN(SOURCE!J288) &gt;= 0, REPT(" ",lookups!$L$2-LEN(SOURCE!J288)), "")&amp;
" | "&amp; IF(lookups!$K$2-LEN(SOURCE!I288) &gt;= 0, REPT(" ",lookups!$K$2-LEN(SOURCE!I288)), "")&amp;
      SOURCE!K288&amp;      IF(lookups!$L$2-LEN(SOURCE!K288) &gt;= 0, REPT(" ",lookups!$M$2-LEN(SOURCE!K288)), "")&amp;
" | "&amp; SOURCE!L288&amp;      IF(lookups!$O$2-LEN(SOURCE!L288) &gt;= 0, REPT(" ",lookups!$O$2-LEN(SOURCE!L288)), "")&amp;
" | "&amp; SOURCE!M288&amp;      IF(lookups!$P$2-LEN(SOURCE!M288) &gt;= 0, REPT(" ",lookups!$P$2-LEN(SOURCE!M288)), "")&amp;
      "},"&amp;IF(SOURCE!O288&lt;&gt;"",""&amp;SOURCE!O288,"")
 )
)
)</f>
        <v>/*  276 */  { fnCvtGalusL,                  multiply,                    "gal" STD_US STD_RIGHT_ARROW "l",              "gal" STD_US STD_RIGHT_ARROW "l",              (0 &lt;&lt; TAM_MAX_BITS) |     0, CAT_NONE | SLS_ENABLED   | US_ENABLED   | EIM_DISABLED | PTP_NONE         },</v>
      </c>
    </row>
    <row r="289" customFormat="false" ht="15.75" hidden="false" customHeight="false" outlineLevel="0" collapsed="false">
      <c r="A289" s="263" t="str">
        <f aca="false">IF(AND(OR(SOURCE!A289="",ISBLANK(SOURCE!A289)),SOURCE!B289&gt;0),IF(ISBLANK(SOURCE!C289),"",SOURCE!C289),
IF(SOURCE!B289&lt;0,VLOOKUP(SOURCE!B289,lookups!A$1:B$25,2,0),
  IF(ISBLANK(SOURCE!B289),
    "",
    "/* "&amp;TEXT(SOURCE!B289,"???0")&amp;" *"&amp;
      SOURCE!C289&amp;", "&amp; IF(lookups!$E$2-LEN(SOURCE!C289) &gt;= 0, REPT(" ",lookups!$E$2-LEN(SOURCE!C289)), "")&amp;
      SOURCE!D289&amp;", "&amp; IF(lookups!$F$2-LEN(SOURCE!D289) &gt;= 0, REPT(" ",lookups!$F$2-LEN(SOURCE!D289)), "")&amp;
      SOURCE!E289&amp;", "&amp; IF(lookups!$G$2-LEN(SOURCE!E289) &gt;=0, REPT(" ",lookups!$G$2-LEN(SOURCE!E289)), "")&amp;
      SOURCE!F289&amp;", "&amp; IF(lookups!$H$2-LEN(SOURCE!F289) &gt;= 0, REPT(" ",lookups!$H$2-LEN(SOURCE!F289)+2), "")&amp;"("&amp;
      SUBSTITUTE(TEXT(SOURCE!G289,"??0"),"  ","")&amp;" &lt;&lt; TAM_MAX_BITS) |"&amp; IF(lookups!$I$2-3 &gt;= 0, REPT(" ",MAX(1,lookups!$I$2-5+4+1-1-LEN(  IF(ISTEXT(SOURCE!H289),SOURCE!H289,  SUBSTITUTE(SUBSTITUTE(TEXT(SOURCE!H289,"????0"),"  ","")," ",""))   ))), "")&amp;
       IF(ISTEXT(SOURCE!H289),SOURCE!H289, SUBSTITUTE(SUBSTITUTE(TEXT(SOURCE!H289,"????0"),"  ","")," ",""))   &amp;","&amp; IF(lookups!$J$2-3 &gt;= 0, REPT(" ",lookups!$J$2-3-5), "")&amp;
      SOURCE!I289&amp;
" | "&amp; IF(lookups!$K$2-LEN(SOURCE!I289) &gt;= 0, REPT(" ",lookups!$K$2-LEN(SOURCE!I289)), "")&amp;
      SOURCE!J289&amp;      IF(lookups!$L$2-LEN(SOURCE!J289) &gt;= 0, REPT(" ",lookups!$L$2-LEN(SOURCE!J289)), "")&amp;
" | "&amp; IF(lookups!$K$2-LEN(SOURCE!I289) &gt;= 0, REPT(" ",lookups!$K$2-LEN(SOURCE!I289)), "")&amp;
      SOURCE!K289&amp;      IF(lookups!$L$2-LEN(SOURCE!K289) &gt;= 0, REPT(" ",lookups!$M$2-LEN(SOURCE!K289)), "")&amp;
" | "&amp; SOURCE!L289&amp;      IF(lookups!$O$2-LEN(SOURCE!L289) &gt;= 0, REPT(" ",lookups!$O$2-LEN(SOURCE!L289)), "")&amp;
" | "&amp; SOURCE!M289&amp;      IF(lookups!$P$2-LEN(SOURCE!M289) &gt;= 0, REPT(" ",lookups!$P$2-LEN(SOURCE!M289)), "")&amp;
      "},"&amp;IF(SOURCE!O289&lt;&gt;"",""&amp;SOURCE!O289,"")
 )
)
)</f>
        <v>/*  277 */  { fnCvtGalusL,                  divide,                      "l" STD_RIGHT_ARROW "gal" STD_US,              "l" STD_RIGHT_ARROW "gal" STD_US,              (0 &lt;&lt; TAM_MAX_BITS) |     0, CAT_NONE | SLS_ENABLED   | US_ENABLED   | EIM_DISABLED | PTP_NONE         },</v>
      </c>
    </row>
    <row r="290" customFormat="false" ht="15.75" hidden="false" customHeight="false" outlineLevel="0" collapsed="false">
      <c r="A290" s="263" t="str">
        <f aca="false">IF(AND(OR(SOURCE!A290="",ISBLANK(SOURCE!A290)),SOURCE!B290&gt;0),IF(ISBLANK(SOURCE!C290),"",SOURCE!C290),
IF(SOURCE!B290&lt;0,VLOOKUP(SOURCE!B290,lookups!A$1:B$25,2,0),
  IF(ISBLANK(SOURCE!B290),
    "",
    "/* "&amp;TEXT(SOURCE!B290,"???0")&amp;" *"&amp;
      SOURCE!C290&amp;", "&amp; IF(lookups!$E$2-LEN(SOURCE!C290) &gt;= 0, REPT(" ",lookups!$E$2-LEN(SOURCE!C290)), "")&amp;
      SOURCE!D290&amp;", "&amp; IF(lookups!$F$2-LEN(SOURCE!D290) &gt;= 0, REPT(" ",lookups!$F$2-LEN(SOURCE!D290)), "")&amp;
      SOURCE!E290&amp;", "&amp; IF(lookups!$G$2-LEN(SOURCE!E290) &gt;=0, REPT(" ",lookups!$G$2-LEN(SOURCE!E290)), "")&amp;
      SOURCE!F290&amp;", "&amp; IF(lookups!$H$2-LEN(SOURCE!F290) &gt;= 0, REPT(" ",lookups!$H$2-LEN(SOURCE!F290)+2), "")&amp;"("&amp;
      SUBSTITUTE(TEXT(SOURCE!G290,"??0"),"  ","")&amp;" &lt;&lt; TAM_MAX_BITS) |"&amp; IF(lookups!$I$2-3 &gt;= 0, REPT(" ",MAX(1,lookups!$I$2-5+4+1-1-LEN(  IF(ISTEXT(SOURCE!H290),SOURCE!H290,  SUBSTITUTE(SUBSTITUTE(TEXT(SOURCE!H290,"????0"),"  ","")," ",""))   ))), "")&amp;
       IF(ISTEXT(SOURCE!H290),SOURCE!H290, SUBSTITUTE(SUBSTITUTE(TEXT(SOURCE!H290,"????0"),"  ","")," ",""))   &amp;","&amp; IF(lookups!$J$2-3 &gt;= 0, REPT(" ",lookups!$J$2-3-5), "")&amp;
      SOURCE!I290&amp;
" | "&amp; IF(lookups!$K$2-LEN(SOURCE!I290) &gt;= 0, REPT(" ",lookups!$K$2-LEN(SOURCE!I290)), "")&amp;
      SOURCE!J290&amp;      IF(lookups!$L$2-LEN(SOURCE!J290) &gt;= 0, REPT(" ",lookups!$L$2-LEN(SOURCE!J290)), "")&amp;
" | "&amp; IF(lookups!$K$2-LEN(SOURCE!I290) &gt;= 0, REPT(" ",lookups!$K$2-LEN(SOURCE!I290)), "")&amp;
      SOURCE!K290&amp;      IF(lookups!$L$2-LEN(SOURCE!K290) &gt;= 0, REPT(" ",lookups!$M$2-LEN(SOURCE!K290)), "")&amp;
" | "&amp; SOURCE!L290&amp;      IF(lookups!$O$2-LEN(SOURCE!L290) &gt;= 0, REPT(" ",lookups!$O$2-LEN(SOURCE!L290)), "")&amp;
" | "&amp; SOURCE!M290&amp;      IF(lookups!$P$2-LEN(SOURCE!M290) &gt;= 0, REPT(" ",lookups!$P$2-LEN(SOURCE!M290)), "")&amp;
      "},"&amp;IF(SOURCE!O290&lt;&gt;"",""&amp;SOURCE!O290,"")
 )
)
)</f>
        <v>/*  278 */  { fnCvtHpeW,                    multiply,                    "hp" STD_SUB_E STD_RIGHT_ARROW "W",            "hp" STD_SUB_E STD_RIGHT_ARROW "W",            (0 &lt;&lt; TAM_MAX_BITS) |     0, CAT_NONE | SLS_ENABLED   | US_ENABLED   | EIM_DISABLED | PTP_NONE         },</v>
      </c>
    </row>
    <row r="291" customFormat="false" ht="15.75" hidden="false" customHeight="false" outlineLevel="0" collapsed="false">
      <c r="A291" s="263" t="str">
        <f aca="false">IF(AND(OR(SOURCE!A291="",ISBLANK(SOURCE!A291)),SOURCE!B291&gt;0),IF(ISBLANK(SOURCE!C291),"",SOURCE!C291),
IF(SOURCE!B291&lt;0,VLOOKUP(SOURCE!B291,lookups!A$1:B$25,2,0),
  IF(ISBLANK(SOURCE!B291),
    "",
    "/* "&amp;TEXT(SOURCE!B291,"???0")&amp;" *"&amp;
      SOURCE!C291&amp;", "&amp; IF(lookups!$E$2-LEN(SOURCE!C291) &gt;= 0, REPT(" ",lookups!$E$2-LEN(SOURCE!C291)), "")&amp;
      SOURCE!D291&amp;", "&amp; IF(lookups!$F$2-LEN(SOURCE!D291) &gt;= 0, REPT(" ",lookups!$F$2-LEN(SOURCE!D291)), "")&amp;
      SOURCE!E291&amp;", "&amp; IF(lookups!$G$2-LEN(SOURCE!E291) &gt;=0, REPT(" ",lookups!$G$2-LEN(SOURCE!E291)), "")&amp;
      SOURCE!F291&amp;", "&amp; IF(lookups!$H$2-LEN(SOURCE!F291) &gt;= 0, REPT(" ",lookups!$H$2-LEN(SOURCE!F291)+2), "")&amp;"("&amp;
      SUBSTITUTE(TEXT(SOURCE!G291,"??0"),"  ","")&amp;" &lt;&lt; TAM_MAX_BITS) |"&amp; IF(lookups!$I$2-3 &gt;= 0, REPT(" ",MAX(1,lookups!$I$2-5+4+1-1-LEN(  IF(ISTEXT(SOURCE!H291),SOURCE!H291,  SUBSTITUTE(SUBSTITUTE(TEXT(SOURCE!H291,"????0"),"  ","")," ",""))   ))), "")&amp;
       IF(ISTEXT(SOURCE!H291),SOURCE!H291, SUBSTITUTE(SUBSTITUTE(TEXT(SOURCE!H291,"????0"),"  ","")," ",""))   &amp;","&amp; IF(lookups!$J$2-3 &gt;= 0, REPT(" ",lookups!$J$2-3-5), "")&amp;
      SOURCE!I291&amp;
" | "&amp; IF(lookups!$K$2-LEN(SOURCE!I291) &gt;= 0, REPT(" ",lookups!$K$2-LEN(SOURCE!I291)), "")&amp;
      SOURCE!J291&amp;      IF(lookups!$L$2-LEN(SOURCE!J291) &gt;= 0, REPT(" ",lookups!$L$2-LEN(SOURCE!J291)), "")&amp;
" | "&amp; IF(lookups!$K$2-LEN(SOURCE!I291) &gt;= 0, REPT(" ",lookups!$K$2-LEN(SOURCE!I291)), "")&amp;
      SOURCE!K291&amp;      IF(lookups!$L$2-LEN(SOURCE!K291) &gt;= 0, REPT(" ",lookups!$M$2-LEN(SOURCE!K291)), "")&amp;
" | "&amp; SOURCE!L291&amp;      IF(lookups!$O$2-LEN(SOURCE!L291) &gt;= 0, REPT(" ",lookups!$O$2-LEN(SOURCE!L291)), "")&amp;
" | "&amp; SOURCE!M291&amp;      IF(lookups!$P$2-LEN(SOURCE!M291) &gt;= 0, REPT(" ",lookups!$P$2-LEN(SOURCE!M291)), "")&amp;
      "},"&amp;IF(SOURCE!O291&lt;&gt;"",""&amp;SOURCE!O291,"")
 )
)
)</f>
        <v>/*  279 */  { fnCvtHpeW,                    divide,                      "W" STD_RIGHT_ARROW "hp" STD_SUB_E,            "W" STD_RIGHT_ARROW "hp" STD_SUB_E,            (0 &lt;&lt; TAM_MAX_BITS) |     0, CAT_NONE | SLS_ENABLED   | US_ENABLED   | EIM_DISABLED | PTP_NONE         },</v>
      </c>
    </row>
    <row r="292" customFormat="false" ht="15.75" hidden="false" customHeight="false" outlineLevel="0" collapsed="false">
      <c r="A292" s="263" t="str">
        <f aca="false">IF(AND(OR(SOURCE!A292="",ISBLANK(SOURCE!A292)),SOURCE!B292&gt;0),IF(ISBLANK(SOURCE!C292),"",SOURCE!C292),
IF(SOURCE!B292&lt;0,VLOOKUP(SOURCE!B292,lookups!A$1:B$25,2,0),
  IF(ISBLANK(SOURCE!B292),
    "",
    "/* "&amp;TEXT(SOURCE!B292,"???0")&amp;" *"&amp;
      SOURCE!C292&amp;", "&amp; IF(lookups!$E$2-LEN(SOURCE!C292) &gt;= 0, REPT(" ",lookups!$E$2-LEN(SOURCE!C292)), "")&amp;
      SOURCE!D292&amp;", "&amp; IF(lookups!$F$2-LEN(SOURCE!D292) &gt;= 0, REPT(" ",lookups!$F$2-LEN(SOURCE!D292)), "")&amp;
      SOURCE!E292&amp;", "&amp; IF(lookups!$G$2-LEN(SOURCE!E292) &gt;=0, REPT(" ",lookups!$G$2-LEN(SOURCE!E292)), "")&amp;
      SOURCE!F292&amp;", "&amp; IF(lookups!$H$2-LEN(SOURCE!F292) &gt;= 0, REPT(" ",lookups!$H$2-LEN(SOURCE!F292)+2), "")&amp;"("&amp;
      SUBSTITUTE(TEXT(SOURCE!G292,"??0"),"  ","")&amp;" &lt;&lt; TAM_MAX_BITS) |"&amp; IF(lookups!$I$2-3 &gt;= 0, REPT(" ",MAX(1,lookups!$I$2-5+4+1-1-LEN(  IF(ISTEXT(SOURCE!H292),SOURCE!H292,  SUBSTITUTE(SUBSTITUTE(TEXT(SOURCE!H292,"????0"),"  ","")," ",""))   ))), "")&amp;
       IF(ISTEXT(SOURCE!H292),SOURCE!H292, SUBSTITUTE(SUBSTITUTE(TEXT(SOURCE!H292,"????0"),"  ","")," ",""))   &amp;","&amp; IF(lookups!$J$2-3 &gt;= 0, REPT(" ",lookups!$J$2-3-5), "")&amp;
      SOURCE!I292&amp;
" | "&amp; IF(lookups!$K$2-LEN(SOURCE!I292) &gt;= 0, REPT(" ",lookups!$K$2-LEN(SOURCE!I292)), "")&amp;
      SOURCE!J292&amp;      IF(lookups!$L$2-LEN(SOURCE!J292) &gt;= 0, REPT(" ",lookups!$L$2-LEN(SOURCE!J292)), "")&amp;
" | "&amp; IF(lookups!$K$2-LEN(SOURCE!I292) &gt;= 0, REPT(" ",lookups!$K$2-LEN(SOURCE!I292)), "")&amp;
      SOURCE!K292&amp;      IF(lookups!$L$2-LEN(SOURCE!K292) &gt;= 0, REPT(" ",lookups!$M$2-LEN(SOURCE!K292)), "")&amp;
" | "&amp; SOURCE!L292&amp;      IF(lookups!$O$2-LEN(SOURCE!L292) &gt;= 0, REPT(" ",lookups!$O$2-LEN(SOURCE!L292)), "")&amp;
" | "&amp; SOURCE!M292&amp;      IF(lookups!$P$2-LEN(SOURCE!M292) &gt;= 0, REPT(" ",lookups!$P$2-LEN(SOURCE!M292)), "")&amp;
      "},"&amp;IF(SOURCE!O292&lt;&gt;"",""&amp;SOURCE!O292,"")
 )
)
)</f>
        <v>/*  280 */  { fnCvtHpmW,                    multiply,                    "hp" STD_SUB_M STD_RIGHT_ARROW "W",            "hp" STD_SUB_M STD_RIGHT_ARROW "W",            (0 &lt;&lt; TAM_MAX_BITS) |     0, CAT_NONE | SLS_ENABLED   | US_ENABLED   | EIM_DISABLED | PTP_NONE         },</v>
      </c>
    </row>
    <row r="293" customFormat="false" ht="15.75" hidden="false" customHeight="false" outlineLevel="0" collapsed="false">
      <c r="A293" s="263" t="str">
        <f aca="false">IF(AND(OR(SOURCE!A293="",ISBLANK(SOURCE!A293)),SOURCE!B293&gt;0),IF(ISBLANK(SOURCE!C293),"",SOURCE!C293),
IF(SOURCE!B293&lt;0,VLOOKUP(SOURCE!B293,lookups!A$1:B$25,2,0),
  IF(ISBLANK(SOURCE!B293),
    "",
    "/* "&amp;TEXT(SOURCE!B293,"???0")&amp;" *"&amp;
      SOURCE!C293&amp;", "&amp; IF(lookups!$E$2-LEN(SOURCE!C293) &gt;= 0, REPT(" ",lookups!$E$2-LEN(SOURCE!C293)), "")&amp;
      SOURCE!D293&amp;", "&amp; IF(lookups!$F$2-LEN(SOURCE!D293) &gt;= 0, REPT(" ",lookups!$F$2-LEN(SOURCE!D293)), "")&amp;
      SOURCE!E293&amp;", "&amp; IF(lookups!$G$2-LEN(SOURCE!E293) &gt;=0, REPT(" ",lookups!$G$2-LEN(SOURCE!E293)), "")&amp;
      SOURCE!F293&amp;", "&amp; IF(lookups!$H$2-LEN(SOURCE!F293) &gt;= 0, REPT(" ",lookups!$H$2-LEN(SOURCE!F293)+2), "")&amp;"("&amp;
      SUBSTITUTE(TEXT(SOURCE!G293,"??0"),"  ","")&amp;" &lt;&lt; TAM_MAX_BITS) |"&amp; IF(lookups!$I$2-3 &gt;= 0, REPT(" ",MAX(1,lookups!$I$2-5+4+1-1-LEN(  IF(ISTEXT(SOURCE!H293),SOURCE!H293,  SUBSTITUTE(SUBSTITUTE(TEXT(SOURCE!H293,"????0"),"  ","")," ",""))   ))), "")&amp;
       IF(ISTEXT(SOURCE!H293),SOURCE!H293, SUBSTITUTE(SUBSTITUTE(TEXT(SOURCE!H293,"????0"),"  ","")," ",""))   &amp;","&amp; IF(lookups!$J$2-3 &gt;= 0, REPT(" ",lookups!$J$2-3-5), "")&amp;
      SOURCE!I293&amp;
" | "&amp; IF(lookups!$K$2-LEN(SOURCE!I293) &gt;= 0, REPT(" ",lookups!$K$2-LEN(SOURCE!I293)), "")&amp;
      SOURCE!J293&amp;      IF(lookups!$L$2-LEN(SOURCE!J293) &gt;= 0, REPT(" ",lookups!$L$2-LEN(SOURCE!J293)), "")&amp;
" | "&amp; IF(lookups!$K$2-LEN(SOURCE!I293) &gt;= 0, REPT(" ",lookups!$K$2-LEN(SOURCE!I293)), "")&amp;
      SOURCE!K293&amp;      IF(lookups!$L$2-LEN(SOURCE!K293) &gt;= 0, REPT(" ",lookups!$M$2-LEN(SOURCE!K293)), "")&amp;
" | "&amp; SOURCE!L293&amp;      IF(lookups!$O$2-LEN(SOURCE!L293) &gt;= 0, REPT(" ",lookups!$O$2-LEN(SOURCE!L293)), "")&amp;
" | "&amp; SOURCE!M293&amp;      IF(lookups!$P$2-LEN(SOURCE!M293) &gt;= 0, REPT(" ",lookups!$P$2-LEN(SOURCE!M293)), "")&amp;
      "},"&amp;IF(SOURCE!O293&lt;&gt;"",""&amp;SOURCE!O293,"")
 )
)
)</f>
        <v>/*  281 */  { fnCvtHpmW,                    divide,                      "W" STD_RIGHT_ARROW "hp" STD_SUB_M,            "W" STD_RIGHT_ARROW "hp" STD_SUB_M,            (0 &lt;&lt; TAM_MAX_BITS) |     0, CAT_NONE | SLS_ENABLED   | US_ENABLED   | EIM_DISABLED | PTP_NONE         },</v>
      </c>
    </row>
    <row r="294" customFormat="false" ht="15.75" hidden="false" customHeight="false" outlineLevel="0" collapsed="false">
      <c r="A294" s="263" t="str">
        <f aca="false">IF(AND(OR(SOURCE!A294="",ISBLANK(SOURCE!A294)),SOURCE!B294&gt;0),IF(ISBLANK(SOURCE!C294),"",SOURCE!C294),
IF(SOURCE!B294&lt;0,VLOOKUP(SOURCE!B294,lookups!A$1:B$25,2,0),
  IF(ISBLANK(SOURCE!B294),
    "",
    "/* "&amp;TEXT(SOURCE!B294,"???0")&amp;" *"&amp;
      SOURCE!C294&amp;", "&amp; IF(lookups!$E$2-LEN(SOURCE!C294) &gt;= 0, REPT(" ",lookups!$E$2-LEN(SOURCE!C294)), "")&amp;
      SOURCE!D294&amp;", "&amp; IF(lookups!$F$2-LEN(SOURCE!D294) &gt;= 0, REPT(" ",lookups!$F$2-LEN(SOURCE!D294)), "")&amp;
      SOURCE!E294&amp;", "&amp; IF(lookups!$G$2-LEN(SOURCE!E294) &gt;=0, REPT(" ",lookups!$G$2-LEN(SOURCE!E294)), "")&amp;
      SOURCE!F294&amp;", "&amp; IF(lookups!$H$2-LEN(SOURCE!F294) &gt;= 0, REPT(" ",lookups!$H$2-LEN(SOURCE!F294)+2), "")&amp;"("&amp;
      SUBSTITUTE(TEXT(SOURCE!G294,"??0"),"  ","")&amp;" &lt;&lt; TAM_MAX_BITS) |"&amp; IF(lookups!$I$2-3 &gt;= 0, REPT(" ",MAX(1,lookups!$I$2-5+4+1-1-LEN(  IF(ISTEXT(SOURCE!H294),SOURCE!H294,  SUBSTITUTE(SUBSTITUTE(TEXT(SOURCE!H294,"????0"),"  ","")," ",""))   ))), "")&amp;
       IF(ISTEXT(SOURCE!H294),SOURCE!H294, SUBSTITUTE(SUBSTITUTE(TEXT(SOURCE!H294,"????0"),"  ","")," ",""))   &amp;","&amp; IF(lookups!$J$2-3 &gt;= 0, REPT(" ",lookups!$J$2-3-5), "")&amp;
      SOURCE!I294&amp;
" | "&amp; IF(lookups!$K$2-LEN(SOURCE!I294) &gt;= 0, REPT(" ",lookups!$K$2-LEN(SOURCE!I294)), "")&amp;
      SOURCE!J294&amp;      IF(lookups!$L$2-LEN(SOURCE!J294) &gt;= 0, REPT(" ",lookups!$L$2-LEN(SOURCE!J294)), "")&amp;
" | "&amp; IF(lookups!$K$2-LEN(SOURCE!I294) &gt;= 0, REPT(" ",lookups!$K$2-LEN(SOURCE!I294)), "")&amp;
      SOURCE!K294&amp;      IF(lookups!$L$2-LEN(SOURCE!K294) &gt;= 0, REPT(" ",lookups!$M$2-LEN(SOURCE!K294)), "")&amp;
" | "&amp; SOURCE!L294&amp;      IF(lookups!$O$2-LEN(SOURCE!L294) &gt;= 0, REPT(" ",lookups!$O$2-LEN(SOURCE!L294)), "")&amp;
" | "&amp; SOURCE!M294&amp;      IF(lookups!$P$2-LEN(SOURCE!M294) &gt;= 0, REPT(" ",lookups!$P$2-LEN(SOURCE!M294)), "")&amp;
      "},"&amp;IF(SOURCE!O294&lt;&gt;"",""&amp;SOURCE!O294,"")
 )
)
)</f>
        <v>/*  282 */  { fnCvtHpukW,                   multiply,                    "hp" STD_UK STD_RIGHT_ARROW "W",               "hp" STD_UK STD_RIGHT_ARROW "W",               (0 &lt;&lt; TAM_MAX_BITS) |     0, CAT_NONE | SLS_ENABLED   | US_ENABLED   | EIM_DISABLED | PTP_NONE         },</v>
      </c>
    </row>
    <row r="295" customFormat="false" ht="15.75" hidden="false" customHeight="false" outlineLevel="0" collapsed="false">
      <c r="A295" s="263" t="str">
        <f aca="false">IF(AND(OR(SOURCE!A295="",ISBLANK(SOURCE!A295)),SOURCE!B295&gt;0),IF(ISBLANK(SOURCE!C295),"",SOURCE!C295),
IF(SOURCE!B295&lt;0,VLOOKUP(SOURCE!B295,lookups!A$1:B$25,2,0),
  IF(ISBLANK(SOURCE!B295),
    "",
    "/* "&amp;TEXT(SOURCE!B295,"???0")&amp;" *"&amp;
      SOURCE!C295&amp;", "&amp; IF(lookups!$E$2-LEN(SOURCE!C295) &gt;= 0, REPT(" ",lookups!$E$2-LEN(SOURCE!C295)), "")&amp;
      SOURCE!D295&amp;", "&amp; IF(lookups!$F$2-LEN(SOURCE!D295) &gt;= 0, REPT(" ",lookups!$F$2-LEN(SOURCE!D295)), "")&amp;
      SOURCE!E295&amp;", "&amp; IF(lookups!$G$2-LEN(SOURCE!E295) &gt;=0, REPT(" ",lookups!$G$2-LEN(SOURCE!E295)), "")&amp;
      SOURCE!F295&amp;", "&amp; IF(lookups!$H$2-LEN(SOURCE!F295) &gt;= 0, REPT(" ",lookups!$H$2-LEN(SOURCE!F295)+2), "")&amp;"("&amp;
      SUBSTITUTE(TEXT(SOURCE!G295,"??0"),"  ","")&amp;" &lt;&lt; TAM_MAX_BITS) |"&amp; IF(lookups!$I$2-3 &gt;= 0, REPT(" ",MAX(1,lookups!$I$2-5+4+1-1-LEN(  IF(ISTEXT(SOURCE!H295),SOURCE!H295,  SUBSTITUTE(SUBSTITUTE(TEXT(SOURCE!H295,"????0"),"  ","")," ",""))   ))), "")&amp;
       IF(ISTEXT(SOURCE!H295),SOURCE!H295, SUBSTITUTE(SUBSTITUTE(TEXT(SOURCE!H295,"????0"),"  ","")," ",""))   &amp;","&amp; IF(lookups!$J$2-3 &gt;= 0, REPT(" ",lookups!$J$2-3-5), "")&amp;
      SOURCE!I295&amp;
" | "&amp; IF(lookups!$K$2-LEN(SOURCE!I295) &gt;= 0, REPT(" ",lookups!$K$2-LEN(SOURCE!I295)), "")&amp;
      SOURCE!J295&amp;      IF(lookups!$L$2-LEN(SOURCE!J295) &gt;= 0, REPT(" ",lookups!$L$2-LEN(SOURCE!J295)), "")&amp;
" | "&amp; IF(lookups!$K$2-LEN(SOURCE!I295) &gt;= 0, REPT(" ",lookups!$K$2-LEN(SOURCE!I295)), "")&amp;
      SOURCE!K295&amp;      IF(lookups!$L$2-LEN(SOURCE!K295) &gt;= 0, REPT(" ",lookups!$M$2-LEN(SOURCE!K295)), "")&amp;
" | "&amp; SOURCE!L295&amp;      IF(lookups!$O$2-LEN(SOURCE!L295) &gt;= 0, REPT(" ",lookups!$O$2-LEN(SOURCE!L295)), "")&amp;
" | "&amp; SOURCE!M295&amp;      IF(lookups!$P$2-LEN(SOURCE!M295) &gt;= 0, REPT(" ",lookups!$P$2-LEN(SOURCE!M295)), "")&amp;
      "},"&amp;IF(SOURCE!O295&lt;&gt;"",""&amp;SOURCE!O295,"")
 )
)
)</f>
        <v>/*  283 */  { fnCvtHpukW,                   divide,                      "W" STD_RIGHT_ARROW "hp" STD_UK,               "W" STD_RIGHT_ARROW "hp" STD_UK,               (0 &lt;&lt; TAM_MAX_BITS) |     0, CAT_NONE | SLS_ENABLED   | US_ENABLED   | EIM_DISABLED | PTP_NONE         },</v>
      </c>
    </row>
    <row r="296" customFormat="false" ht="15.75" hidden="false" customHeight="false" outlineLevel="0" collapsed="false">
      <c r="A296" s="263" t="str">
        <f aca="false">IF(AND(OR(SOURCE!A296="",ISBLANK(SOURCE!A296)),SOURCE!B296&gt;0),IF(ISBLANK(SOURCE!C296),"",SOURCE!C296),
IF(SOURCE!B296&lt;0,VLOOKUP(SOURCE!B296,lookups!A$1:B$25,2,0),
  IF(ISBLANK(SOURCE!B296),
    "",
    "/* "&amp;TEXT(SOURCE!B296,"???0")&amp;" *"&amp;
      SOURCE!C296&amp;", "&amp; IF(lookups!$E$2-LEN(SOURCE!C296) &gt;= 0, REPT(" ",lookups!$E$2-LEN(SOURCE!C296)), "")&amp;
      SOURCE!D296&amp;", "&amp; IF(lookups!$F$2-LEN(SOURCE!D296) &gt;= 0, REPT(" ",lookups!$F$2-LEN(SOURCE!D296)), "")&amp;
      SOURCE!E296&amp;", "&amp; IF(lookups!$G$2-LEN(SOURCE!E296) &gt;=0, REPT(" ",lookups!$G$2-LEN(SOURCE!E296)), "")&amp;
      SOURCE!F296&amp;", "&amp; IF(lookups!$H$2-LEN(SOURCE!F296) &gt;= 0, REPT(" ",lookups!$H$2-LEN(SOURCE!F296)+2), "")&amp;"("&amp;
      SUBSTITUTE(TEXT(SOURCE!G296,"??0"),"  ","")&amp;" &lt;&lt; TAM_MAX_BITS) |"&amp; IF(lookups!$I$2-3 &gt;= 0, REPT(" ",MAX(1,lookups!$I$2-5+4+1-1-LEN(  IF(ISTEXT(SOURCE!H296),SOURCE!H296,  SUBSTITUTE(SUBSTITUTE(TEXT(SOURCE!H296,"????0"),"  ","")," ",""))   ))), "")&amp;
       IF(ISTEXT(SOURCE!H296),SOURCE!H296, SUBSTITUTE(SUBSTITUTE(TEXT(SOURCE!H296,"????0"),"  ","")," ",""))   &amp;","&amp; IF(lookups!$J$2-3 &gt;= 0, REPT(" ",lookups!$J$2-3-5), "")&amp;
      SOURCE!I296&amp;
" | "&amp; IF(lookups!$K$2-LEN(SOURCE!I296) &gt;= 0, REPT(" ",lookups!$K$2-LEN(SOURCE!I296)), "")&amp;
      SOURCE!J296&amp;      IF(lookups!$L$2-LEN(SOURCE!J296) &gt;= 0, REPT(" ",lookups!$L$2-LEN(SOURCE!J296)), "")&amp;
" | "&amp; IF(lookups!$K$2-LEN(SOURCE!I296) &gt;= 0, REPT(" ",lookups!$K$2-LEN(SOURCE!I296)), "")&amp;
      SOURCE!K296&amp;      IF(lookups!$L$2-LEN(SOURCE!K296) &gt;= 0, REPT(" ",lookups!$M$2-LEN(SOURCE!K296)), "")&amp;
" | "&amp; SOURCE!L296&amp;      IF(lookups!$O$2-LEN(SOURCE!L296) &gt;= 0, REPT(" ",lookups!$O$2-LEN(SOURCE!L296)), "")&amp;
" | "&amp; SOURCE!M296&amp;      IF(lookups!$P$2-LEN(SOURCE!M296) &gt;= 0, REPT(" ",lookups!$P$2-LEN(SOURCE!M296)), "")&amp;
      "},"&amp;IF(SOURCE!O296&lt;&gt;"",""&amp;SOURCE!O296,"")
 )
)
)</f>
        <v>/*  284 */  { fnCvtInhgPa,                  multiply,                    "in.Hg" STD_RIGHT_ARROW "Pa",                  "in.Hg" STD_RIGHT_ARROW,                       (0 &lt;&lt; TAM_MAX_BITS) |     0, CAT_NONE | SLS_ENABLED   | US_ENABLED   | EIM_DISABLED | PTP_NONE         },</v>
      </c>
    </row>
    <row r="297" customFormat="false" ht="15.75" hidden="false" customHeight="false" outlineLevel="0" collapsed="false">
      <c r="A297" s="263" t="str">
        <f aca="false">IF(AND(OR(SOURCE!A297="",ISBLANK(SOURCE!A297)),SOURCE!B297&gt;0),IF(ISBLANK(SOURCE!C297),"",SOURCE!C297),
IF(SOURCE!B297&lt;0,VLOOKUP(SOURCE!B297,lookups!A$1:B$25,2,0),
  IF(ISBLANK(SOURCE!B297),
    "",
    "/* "&amp;TEXT(SOURCE!B297,"???0")&amp;" *"&amp;
      SOURCE!C297&amp;", "&amp; IF(lookups!$E$2-LEN(SOURCE!C297) &gt;= 0, REPT(" ",lookups!$E$2-LEN(SOURCE!C297)), "")&amp;
      SOURCE!D297&amp;", "&amp; IF(lookups!$F$2-LEN(SOURCE!D297) &gt;= 0, REPT(" ",lookups!$F$2-LEN(SOURCE!D297)), "")&amp;
      SOURCE!E297&amp;", "&amp; IF(lookups!$G$2-LEN(SOURCE!E297) &gt;=0, REPT(" ",lookups!$G$2-LEN(SOURCE!E297)), "")&amp;
      SOURCE!F297&amp;", "&amp; IF(lookups!$H$2-LEN(SOURCE!F297) &gt;= 0, REPT(" ",lookups!$H$2-LEN(SOURCE!F297)+2), "")&amp;"("&amp;
      SUBSTITUTE(TEXT(SOURCE!G297,"??0"),"  ","")&amp;" &lt;&lt; TAM_MAX_BITS) |"&amp; IF(lookups!$I$2-3 &gt;= 0, REPT(" ",MAX(1,lookups!$I$2-5+4+1-1-LEN(  IF(ISTEXT(SOURCE!H297),SOURCE!H297,  SUBSTITUTE(SUBSTITUTE(TEXT(SOURCE!H297,"????0"),"  ","")," ",""))   ))), "")&amp;
       IF(ISTEXT(SOURCE!H297),SOURCE!H297, SUBSTITUTE(SUBSTITUTE(TEXT(SOURCE!H297,"????0"),"  ","")," ",""))   &amp;","&amp; IF(lookups!$J$2-3 &gt;= 0, REPT(" ",lookups!$J$2-3-5), "")&amp;
      SOURCE!I297&amp;
" | "&amp; IF(lookups!$K$2-LEN(SOURCE!I297) &gt;= 0, REPT(" ",lookups!$K$2-LEN(SOURCE!I297)), "")&amp;
      SOURCE!J297&amp;      IF(lookups!$L$2-LEN(SOURCE!J297) &gt;= 0, REPT(" ",lookups!$L$2-LEN(SOURCE!J297)), "")&amp;
" | "&amp; IF(lookups!$K$2-LEN(SOURCE!I297) &gt;= 0, REPT(" ",lookups!$K$2-LEN(SOURCE!I297)), "")&amp;
      SOURCE!K297&amp;      IF(lookups!$L$2-LEN(SOURCE!K297) &gt;= 0, REPT(" ",lookups!$M$2-LEN(SOURCE!K297)), "")&amp;
" | "&amp; SOURCE!L297&amp;      IF(lookups!$O$2-LEN(SOURCE!L297) &gt;= 0, REPT(" ",lookups!$O$2-LEN(SOURCE!L297)), "")&amp;
" | "&amp; SOURCE!M297&amp;      IF(lookups!$P$2-LEN(SOURCE!M297) &gt;= 0, REPT(" ",lookups!$P$2-LEN(SOURCE!M297)), "")&amp;
      "},"&amp;IF(SOURCE!O297&lt;&gt;"",""&amp;SOURCE!O297,"")
 )
)
)</f>
        <v>/*  285 */  { itemToBeCoded,                NOPARAM,                     "0285",                                        "0285",                                        (0 &lt;&lt; TAM_MAX_BITS) |     0, CAT_FREE | SLS_ENABLED   | US_UNCHANGED | EIM_DISABLED | PTP_DISABLED     },</v>
      </c>
    </row>
    <row r="298" customFormat="false" ht="15.75" hidden="false" customHeight="false" outlineLevel="0" collapsed="false">
      <c r="A298" s="263" t="str">
        <f aca="false">IF(AND(OR(SOURCE!A298="",ISBLANK(SOURCE!A298)),SOURCE!B298&gt;0),IF(ISBLANK(SOURCE!C298),"",SOURCE!C298),
IF(SOURCE!B298&lt;0,VLOOKUP(SOURCE!B298,lookups!A$1:B$25,2,0),
  IF(ISBLANK(SOURCE!B298),
    "",
    "/* "&amp;TEXT(SOURCE!B298,"???0")&amp;" *"&amp;
      SOURCE!C298&amp;", "&amp; IF(lookups!$E$2-LEN(SOURCE!C298) &gt;= 0, REPT(" ",lookups!$E$2-LEN(SOURCE!C298)), "")&amp;
      SOURCE!D298&amp;", "&amp; IF(lookups!$F$2-LEN(SOURCE!D298) &gt;= 0, REPT(" ",lookups!$F$2-LEN(SOURCE!D298)), "")&amp;
      SOURCE!E298&amp;", "&amp; IF(lookups!$G$2-LEN(SOURCE!E298) &gt;=0, REPT(" ",lookups!$G$2-LEN(SOURCE!E298)), "")&amp;
      SOURCE!F298&amp;", "&amp; IF(lookups!$H$2-LEN(SOURCE!F298) &gt;= 0, REPT(" ",lookups!$H$2-LEN(SOURCE!F298)+2), "")&amp;"("&amp;
      SUBSTITUTE(TEXT(SOURCE!G298,"??0"),"  ","")&amp;" &lt;&lt; TAM_MAX_BITS) |"&amp; IF(lookups!$I$2-3 &gt;= 0, REPT(" ",MAX(1,lookups!$I$2-5+4+1-1-LEN(  IF(ISTEXT(SOURCE!H298),SOURCE!H298,  SUBSTITUTE(SUBSTITUTE(TEXT(SOURCE!H298,"????0"),"  ","")," ",""))   ))), "")&amp;
       IF(ISTEXT(SOURCE!H298),SOURCE!H298, SUBSTITUTE(SUBSTITUTE(TEXT(SOURCE!H298,"????0"),"  ","")," ",""))   &amp;","&amp; IF(lookups!$J$2-3 &gt;= 0, REPT(" ",lookups!$J$2-3-5), "")&amp;
      SOURCE!I298&amp;
" | "&amp; IF(lookups!$K$2-LEN(SOURCE!I298) &gt;= 0, REPT(" ",lookups!$K$2-LEN(SOURCE!I298)), "")&amp;
      SOURCE!J298&amp;      IF(lookups!$L$2-LEN(SOURCE!J298) &gt;= 0, REPT(" ",lookups!$L$2-LEN(SOURCE!J298)), "")&amp;
" | "&amp; IF(lookups!$K$2-LEN(SOURCE!I298) &gt;= 0, REPT(" ",lookups!$K$2-LEN(SOURCE!I298)), "")&amp;
      SOURCE!K298&amp;      IF(lookups!$L$2-LEN(SOURCE!K298) &gt;= 0, REPT(" ",lookups!$M$2-LEN(SOURCE!K298)), "")&amp;
" | "&amp; SOURCE!L298&amp;      IF(lookups!$O$2-LEN(SOURCE!L298) &gt;= 0, REPT(" ",lookups!$O$2-LEN(SOURCE!L298)), "")&amp;
" | "&amp; SOURCE!M298&amp;      IF(lookups!$P$2-LEN(SOURCE!M298) &gt;= 0, REPT(" ",lookups!$P$2-LEN(SOURCE!M298)), "")&amp;
      "},"&amp;IF(SOURCE!O298&lt;&gt;"",""&amp;SOURCE!O298,"")
 )
)
)</f>
        <v>/*  286 */  { fnCvtInhgPa,                  divide,                      "Pa" STD_RIGHT_ARROW "in.Hg",                  "Pa" STD_RIGHT_ARROW,                          (0 &lt;&lt; TAM_MAX_BITS) |     0, CAT_NONE | SLS_ENABLED   | US_ENABLED   | EIM_DISABLED | PTP_NONE         },</v>
      </c>
    </row>
    <row r="299" customFormat="false" ht="15.75" hidden="false" customHeight="false" outlineLevel="0" collapsed="false">
      <c r="A299" s="263" t="str">
        <f aca="false">IF(AND(OR(SOURCE!A299="",ISBLANK(SOURCE!A299)),SOURCE!B299&gt;0),IF(ISBLANK(SOURCE!C299),"",SOURCE!C299),
IF(SOURCE!B299&lt;0,VLOOKUP(SOURCE!B299,lookups!A$1:B$25,2,0),
  IF(ISBLANK(SOURCE!B299),
    "",
    "/* "&amp;TEXT(SOURCE!B299,"???0")&amp;" *"&amp;
      SOURCE!C299&amp;", "&amp; IF(lookups!$E$2-LEN(SOURCE!C299) &gt;= 0, REPT(" ",lookups!$E$2-LEN(SOURCE!C299)), "")&amp;
      SOURCE!D299&amp;", "&amp; IF(lookups!$F$2-LEN(SOURCE!D299) &gt;= 0, REPT(" ",lookups!$F$2-LEN(SOURCE!D299)), "")&amp;
      SOURCE!E299&amp;", "&amp; IF(lookups!$G$2-LEN(SOURCE!E299) &gt;=0, REPT(" ",lookups!$G$2-LEN(SOURCE!E299)), "")&amp;
      SOURCE!F299&amp;", "&amp; IF(lookups!$H$2-LEN(SOURCE!F299) &gt;= 0, REPT(" ",lookups!$H$2-LEN(SOURCE!F299)+2), "")&amp;"("&amp;
      SUBSTITUTE(TEXT(SOURCE!G299,"??0"),"  ","")&amp;" &lt;&lt; TAM_MAX_BITS) |"&amp; IF(lookups!$I$2-3 &gt;= 0, REPT(" ",MAX(1,lookups!$I$2-5+4+1-1-LEN(  IF(ISTEXT(SOURCE!H299),SOURCE!H299,  SUBSTITUTE(SUBSTITUTE(TEXT(SOURCE!H299,"????0"),"  ","")," ",""))   ))), "")&amp;
       IF(ISTEXT(SOURCE!H299),SOURCE!H299, SUBSTITUTE(SUBSTITUTE(TEXT(SOURCE!H299,"????0"),"  ","")," ",""))   &amp;","&amp; IF(lookups!$J$2-3 &gt;= 0, REPT(" ",lookups!$J$2-3-5), "")&amp;
      SOURCE!I299&amp;
" | "&amp; IF(lookups!$K$2-LEN(SOURCE!I299) &gt;= 0, REPT(" ",lookups!$K$2-LEN(SOURCE!I299)), "")&amp;
      SOURCE!J299&amp;      IF(lookups!$L$2-LEN(SOURCE!J299) &gt;= 0, REPT(" ",lookups!$L$2-LEN(SOURCE!J299)), "")&amp;
" | "&amp; IF(lookups!$K$2-LEN(SOURCE!I299) &gt;= 0, REPT(" ",lookups!$K$2-LEN(SOURCE!I299)), "")&amp;
      SOURCE!K299&amp;      IF(lookups!$L$2-LEN(SOURCE!K299) &gt;= 0, REPT(" ",lookups!$M$2-LEN(SOURCE!K299)), "")&amp;
" | "&amp; SOURCE!L299&amp;      IF(lookups!$O$2-LEN(SOURCE!L299) &gt;= 0, REPT(" ",lookups!$O$2-LEN(SOURCE!L299)), "")&amp;
" | "&amp; SOURCE!M299&amp;      IF(lookups!$P$2-LEN(SOURCE!M299) &gt;= 0, REPT(" ",lookups!$P$2-LEN(SOURCE!M299)), "")&amp;
      "},"&amp;IF(SOURCE!O299&lt;&gt;"",""&amp;SOURCE!O299,"")
 )
)
)</f>
        <v>/*  287 */  { itemToBeCoded,                NOPARAM,                     "0287",                                        "0287",                                        (0 &lt;&lt; TAM_MAX_BITS) |     0, CAT_FREE | SLS_ENABLED   | US_UNCHANGED | EIM_DISABLED | PTP_DISABLED     },</v>
      </c>
    </row>
    <row r="300" customFormat="false" ht="15.75" hidden="false" customHeight="false" outlineLevel="0" collapsed="false">
      <c r="A300" s="263" t="str">
        <f aca="false">IF(AND(OR(SOURCE!A300="",ISBLANK(SOURCE!A300)),SOURCE!B300&gt;0),IF(ISBLANK(SOURCE!C300),"",SOURCE!C300),
IF(SOURCE!B300&lt;0,VLOOKUP(SOURCE!B300,lookups!A$1:B$25,2,0),
  IF(ISBLANK(SOURCE!B300),
    "",
    "/* "&amp;TEXT(SOURCE!B300,"???0")&amp;" *"&amp;
      SOURCE!C300&amp;", "&amp; IF(lookups!$E$2-LEN(SOURCE!C300) &gt;= 0, REPT(" ",lookups!$E$2-LEN(SOURCE!C300)), "")&amp;
      SOURCE!D300&amp;", "&amp; IF(lookups!$F$2-LEN(SOURCE!D300) &gt;= 0, REPT(" ",lookups!$F$2-LEN(SOURCE!D300)), "")&amp;
      SOURCE!E300&amp;", "&amp; IF(lookups!$G$2-LEN(SOURCE!E300) &gt;=0, REPT(" ",lookups!$G$2-LEN(SOURCE!E300)), "")&amp;
      SOURCE!F300&amp;", "&amp; IF(lookups!$H$2-LEN(SOURCE!F300) &gt;= 0, REPT(" ",lookups!$H$2-LEN(SOURCE!F300)+2), "")&amp;"("&amp;
      SUBSTITUTE(TEXT(SOURCE!G300,"??0"),"  ","")&amp;" &lt;&lt; TAM_MAX_BITS) |"&amp; IF(lookups!$I$2-3 &gt;= 0, REPT(" ",MAX(1,lookups!$I$2-5+4+1-1-LEN(  IF(ISTEXT(SOURCE!H300),SOURCE!H300,  SUBSTITUTE(SUBSTITUTE(TEXT(SOURCE!H300,"????0"),"  ","")," ",""))   ))), "")&amp;
       IF(ISTEXT(SOURCE!H300),SOURCE!H300, SUBSTITUTE(SUBSTITUTE(TEXT(SOURCE!H300,"????0"),"  ","")," ",""))   &amp;","&amp; IF(lookups!$J$2-3 &gt;= 0, REPT(" ",lookups!$J$2-3-5), "")&amp;
      SOURCE!I300&amp;
" | "&amp; IF(lookups!$K$2-LEN(SOURCE!I300) &gt;= 0, REPT(" ",lookups!$K$2-LEN(SOURCE!I300)), "")&amp;
      SOURCE!J300&amp;      IF(lookups!$L$2-LEN(SOURCE!J300) &gt;= 0, REPT(" ",lookups!$L$2-LEN(SOURCE!J300)), "")&amp;
" | "&amp; IF(lookups!$K$2-LEN(SOURCE!I300) &gt;= 0, REPT(" ",lookups!$K$2-LEN(SOURCE!I300)), "")&amp;
      SOURCE!K300&amp;      IF(lookups!$L$2-LEN(SOURCE!K300) &gt;= 0, REPT(" ",lookups!$M$2-LEN(SOURCE!K300)), "")&amp;
" | "&amp; SOURCE!L300&amp;      IF(lookups!$O$2-LEN(SOURCE!L300) &gt;= 0, REPT(" ",lookups!$O$2-LEN(SOURCE!L300)), "")&amp;
" | "&amp; SOURCE!M300&amp;      IF(lookups!$P$2-LEN(SOURCE!M300) &gt;= 0, REPT(" ",lookups!$P$2-LEN(SOURCE!M300)), "")&amp;
      "},"&amp;IF(SOURCE!O300&lt;&gt;"",""&amp;SOURCE!O300,"")
 )
)
)</f>
        <v>/*  288 */  { fnCvtInchMm,                  multiply,                    "in." STD_RIGHT_ARROW "mm",                    "in." STD_RIGHT_ARROW "mm",                    (0 &lt;&lt; TAM_MAX_BITS) |     0, CAT_NONE | SLS_ENABLED   | US_ENABLED   | EIM_DISABLED | PTP_NONE         },</v>
      </c>
    </row>
    <row r="301" customFormat="false" ht="15.75" hidden="false" customHeight="false" outlineLevel="0" collapsed="false">
      <c r="A301" s="263" t="str">
        <f aca="false">IF(AND(OR(SOURCE!A301="",ISBLANK(SOURCE!A301)),SOURCE!B301&gt;0),IF(ISBLANK(SOURCE!C301),"",SOURCE!C301),
IF(SOURCE!B301&lt;0,VLOOKUP(SOURCE!B301,lookups!A$1:B$25,2,0),
  IF(ISBLANK(SOURCE!B301),
    "",
    "/* "&amp;TEXT(SOURCE!B301,"???0")&amp;" *"&amp;
      SOURCE!C301&amp;", "&amp; IF(lookups!$E$2-LEN(SOURCE!C301) &gt;= 0, REPT(" ",lookups!$E$2-LEN(SOURCE!C301)), "")&amp;
      SOURCE!D301&amp;", "&amp; IF(lookups!$F$2-LEN(SOURCE!D301) &gt;= 0, REPT(" ",lookups!$F$2-LEN(SOURCE!D301)), "")&amp;
      SOURCE!E301&amp;", "&amp; IF(lookups!$G$2-LEN(SOURCE!E301) &gt;=0, REPT(" ",lookups!$G$2-LEN(SOURCE!E301)), "")&amp;
      SOURCE!F301&amp;", "&amp; IF(lookups!$H$2-LEN(SOURCE!F301) &gt;= 0, REPT(" ",lookups!$H$2-LEN(SOURCE!F301)+2), "")&amp;"("&amp;
      SUBSTITUTE(TEXT(SOURCE!G301,"??0"),"  ","")&amp;" &lt;&lt; TAM_MAX_BITS) |"&amp; IF(lookups!$I$2-3 &gt;= 0, REPT(" ",MAX(1,lookups!$I$2-5+4+1-1-LEN(  IF(ISTEXT(SOURCE!H301),SOURCE!H301,  SUBSTITUTE(SUBSTITUTE(TEXT(SOURCE!H301,"????0"),"  ","")," ",""))   ))), "")&amp;
       IF(ISTEXT(SOURCE!H301),SOURCE!H301, SUBSTITUTE(SUBSTITUTE(TEXT(SOURCE!H301,"????0"),"  ","")," ",""))   &amp;","&amp; IF(lookups!$J$2-3 &gt;= 0, REPT(" ",lookups!$J$2-3-5), "")&amp;
      SOURCE!I301&amp;
" | "&amp; IF(lookups!$K$2-LEN(SOURCE!I301) &gt;= 0, REPT(" ",lookups!$K$2-LEN(SOURCE!I301)), "")&amp;
      SOURCE!J301&amp;      IF(lookups!$L$2-LEN(SOURCE!J301) &gt;= 0, REPT(" ",lookups!$L$2-LEN(SOURCE!J301)), "")&amp;
" | "&amp; IF(lookups!$K$2-LEN(SOURCE!I301) &gt;= 0, REPT(" ",lookups!$K$2-LEN(SOURCE!I301)), "")&amp;
      SOURCE!K301&amp;      IF(lookups!$L$2-LEN(SOURCE!K301) &gt;= 0, REPT(" ",lookups!$M$2-LEN(SOURCE!K301)), "")&amp;
" | "&amp; SOURCE!L301&amp;      IF(lookups!$O$2-LEN(SOURCE!L301) &gt;= 0, REPT(" ",lookups!$O$2-LEN(SOURCE!L301)), "")&amp;
" | "&amp; SOURCE!M301&amp;      IF(lookups!$P$2-LEN(SOURCE!M301) &gt;= 0, REPT(" ",lookups!$P$2-LEN(SOURCE!M301)), "")&amp;
      "},"&amp;IF(SOURCE!O301&lt;&gt;"",""&amp;SOURCE!O301,"")
 )
)
)</f>
        <v>/*  289 */  { fnCvtInchMm,                  divide,                      "mm" STD_RIGHT_ARROW "in.",                    "mm" STD_RIGHT_ARROW "in.",                    (0 &lt;&lt; TAM_MAX_BITS) |     0, CAT_NONE | SLS_ENABLED   | US_ENABLED   | EIM_DISABLED | PTP_NONE         },</v>
      </c>
    </row>
    <row r="302" customFormat="false" ht="15.75" hidden="false" customHeight="false" outlineLevel="0" collapsed="false">
      <c r="A302" s="263" t="str">
        <f aca="false">IF(AND(OR(SOURCE!A302="",ISBLANK(SOURCE!A302)),SOURCE!B302&gt;0),IF(ISBLANK(SOURCE!C302),"",SOURCE!C302),
IF(SOURCE!B302&lt;0,VLOOKUP(SOURCE!B302,lookups!A$1:B$25,2,0),
  IF(ISBLANK(SOURCE!B302),
    "",
    "/* "&amp;TEXT(SOURCE!B302,"???0")&amp;" *"&amp;
      SOURCE!C302&amp;", "&amp; IF(lookups!$E$2-LEN(SOURCE!C302) &gt;= 0, REPT(" ",lookups!$E$2-LEN(SOURCE!C302)), "")&amp;
      SOURCE!D302&amp;", "&amp; IF(lookups!$F$2-LEN(SOURCE!D302) &gt;= 0, REPT(" ",lookups!$F$2-LEN(SOURCE!D302)), "")&amp;
      SOURCE!E302&amp;", "&amp; IF(lookups!$G$2-LEN(SOURCE!E302) &gt;=0, REPT(" ",lookups!$G$2-LEN(SOURCE!E302)), "")&amp;
      SOURCE!F302&amp;", "&amp; IF(lookups!$H$2-LEN(SOURCE!F302) &gt;= 0, REPT(" ",lookups!$H$2-LEN(SOURCE!F302)+2), "")&amp;"("&amp;
      SUBSTITUTE(TEXT(SOURCE!G302,"??0"),"  ","")&amp;" &lt;&lt; TAM_MAX_BITS) |"&amp; IF(lookups!$I$2-3 &gt;= 0, REPT(" ",MAX(1,lookups!$I$2-5+4+1-1-LEN(  IF(ISTEXT(SOURCE!H302),SOURCE!H302,  SUBSTITUTE(SUBSTITUTE(TEXT(SOURCE!H302,"????0"),"  ","")," ",""))   ))), "")&amp;
       IF(ISTEXT(SOURCE!H302),SOURCE!H302, SUBSTITUTE(SUBSTITUTE(TEXT(SOURCE!H302,"????0"),"  ","")," ",""))   &amp;","&amp; IF(lookups!$J$2-3 &gt;= 0, REPT(" ",lookups!$J$2-3-5), "")&amp;
      SOURCE!I302&amp;
" | "&amp; IF(lookups!$K$2-LEN(SOURCE!I302) &gt;= 0, REPT(" ",lookups!$K$2-LEN(SOURCE!I302)), "")&amp;
      SOURCE!J302&amp;      IF(lookups!$L$2-LEN(SOURCE!J302) &gt;= 0, REPT(" ",lookups!$L$2-LEN(SOURCE!J302)), "")&amp;
" | "&amp; IF(lookups!$K$2-LEN(SOURCE!I302) &gt;= 0, REPT(" ",lookups!$K$2-LEN(SOURCE!I302)), "")&amp;
      SOURCE!K302&amp;      IF(lookups!$L$2-LEN(SOURCE!K302) &gt;= 0, REPT(" ",lookups!$M$2-LEN(SOURCE!K302)), "")&amp;
" | "&amp; SOURCE!L302&amp;      IF(lookups!$O$2-LEN(SOURCE!L302) &gt;= 0, REPT(" ",lookups!$O$2-LEN(SOURCE!L302)), "")&amp;
" | "&amp; SOURCE!M302&amp;      IF(lookups!$P$2-LEN(SOURCE!M302) &gt;= 0, REPT(" ",lookups!$P$2-LEN(SOURCE!M302)), "")&amp;
      "},"&amp;IF(SOURCE!O302&lt;&gt;"",""&amp;SOURCE!O302,"")
 )
)
)</f>
        <v>/*  290 */  { fnCvtWhJ,                     multiply,                    "Wh" STD_RIGHT_ARROW "J",                      "Wh" STD_RIGHT_ARROW "J",                      (0 &lt;&lt; TAM_MAX_BITS) |     0, CAT_NONE | SLS_ENABLED   | US_ENABLED   | EIM_DISABLED | PTP_NONE         },</v>
      </c>
    </row>
    <row r="303" customFormat="false" ht="15.75" hidden="false" customHeight="false" outlineLevel="0" collapsed="false">
      <c r="A303" s="263" t="str">
        <f aca="false">IF(AND(OR(SOURCE!A303="",ISBLANK(SOURCE!A303)),SOURCE!B303&gt;0),IF(ISBLANK(SOURCE!C303),"",SOURCE!C303),
IF(SOURCE!B303&lt;0,VLOOKUP(SOURCE!B303,lookups!A$1:B$25,2,0),
  IF(ISBLANK(SOURCE!B303),
    "",
    "/* "&amp;TEXT(SOURCE!B303,"???0")&amp;" *"&amp;
      SOURCE!C303&amp;", "&amp; IF(lookups!$E$2-LEN(SOURCE!C303) &gt;= 0, REPT(" ",lookups!$E$2-LEN(SOURCE!C303)), "")&amp;
      SOURCE!D303&amp;", "&amp; IF(lookups!$F$2-LEN(SOURCE!D303) &gt;= 0, REPT(" ",lookups!$F$2-LEN(SOURCE!D303)), "")&amp;
      SOURCE!E303&amp;", "&amp; IF(lookups!$G$2-LEN(SOURCE!E303) &gt;=0, REPT(" ",lookups!$G$2-LEN(SOURCE!E303)), "")&amp;
      SOURCE!F303&amp;", "&amp; IF(lookups!$H$2-LEN(SOURCE!F303) &gt;= 0, REPT(" ",lookups!$H$2-LEN(SOURCE!F303)+2), "")&amp;"("&amp;
      SUBSTITUTE(TEXT(SOURCE!G303,"??0"),"  ","")&amp;" &lt;&lt; TAM_MAX_BITS) |"&amp; IF(lookups!$I$2-3 &gt;= 0, REPT(" ",MAX(1,lookups!$I$2-5+4+1-1-LEN(  IF(ISTEXT(SOURCE!H303),SOURCE!H303,  SUBSTITUTE(SUBSTITUTE(TEXT(SOURCE!H303,"????0"),"  ","")," ",""))   ))), "")&amp;
       IF(ISTEXT(SOURCE!H303),SOURCE!H303, SUBSTITUTE(SUBSTITUTE(TEXT(SOURCE!H303,"????0"),"  ","")," ",""))   &amp;","&amp; IF(lookups!$J$2-3 &gt;= 0, REPT(" ",lookups!$J$2-3-5), "")&amp;
      SOURCE!I303&amp;
" | "&amp; IF(lookups!$K$2-LEN(SOURCE!I303) &gt;= 0, REPT(" ",lookups!$K$2-LEN(SOURCE!I303)), "")&amp;
      SOURCE!J303&amp;      IF(lookups!$L$2-LEN(SOURCE!J303) &gt;= 0, REPT(" ",lookups!$L$2-LEN(SOURCE!J303)), "")&amp;
" | "&amp; IF(lookups!$K$2-LEN(SOURCE!I303) &gt;= 0, REPT(" ",lookups!$K$2-LEN(SOURCE!I303)), "")&amp;
      SOURCE!K303&amp;      IF(lookups!$L$2-LEN(SOURCE!K303) &gt;= 0, REPT(" ",lookups!$M$2-LEN(SOURCE!K303)), "")&amp;
" | "&amp; SOURCE!L303&amp;      IF(lookups!$O$2-LEN(SOURCE!L303) &gt;= 0, REPT(" ",lookups!$O$2-LEN(SOURCE!L303)), "")&amp;
" | "&amp; SOURCE!M303&amp;      IF(lookups!$P$2-LEN(SOURCE!M303) &gt;= 0, REPT(" ",lookups!$P$2-LEN(SOURCE!M303)), "")&amp;
      "},"&amp;IF(SOURCE!O303&lt;&gt;"",""&amp;SOURCE!O303,"")
 )
)
)</f>
        <v>/*  291 */  { fnCvtWhJ,                     divide,                      "J" STD_RIGHT_ARROW "Wh",                      "J" STD_RIGHT_ARROW "Wh",                      (0 &lt;&lt; TAM_MAX_BITS) |     0, CAT_NONE | SLS_ENABLED   | US_ENABLED   | EIM_DISABLED | PTP_NONE         },</v>
      </c>
    </row>
    <row r="304" customFormat="false" ht="15.75" hidden="false" customHeight="false" outlineLevel="0" collapsed="false">
      <c r="A304" s="263" t="str">
        <f aca="false">IF(AND(OR(SOURCE!A304="",ISBLANK(SOURCE!A304)),SOURCE!B304&gt;0),IF(ISBLANK(SOURCE!C304),"",SOURCE!C304),
IF(SOURCE!B304&lt;0,VLOOKUP(SOURCE!B304,lookups!A$1:B$25,2,0),
  IF(ISBLANK(SOURCE!B304),
    "",
    "/* "&amp;TEXT(SOURCE!B304,"???0")&amp;" *"&amp;
      SOURCE!C304&amp;", "&amp; IF(lookups!$E$2-LEN(SOURCE!C304) &gt;= 0, REPT(" ",lookups!$E$2-LEN(SOURCE!C304)), "")&amp;
      SOURCE!D304&amp;", "&amp; IF(lookups!$F$2-LEN(SOURCE!D304) &gt;= 0, REPT(" ",lookups!$F$2-LEN(SOURCE!D304)), "")&amp;
      SOURCE!E304&amp;", "&amp; IF(lookups!$G$2-LEN(SOURCE!E304) &gt;=0, REPT(" ",lookups!$G$2-LEN(SOURCE!E304)), "")&amp;
      SOURCE!F304&amp;", "&amp; IF(lookups!$H$2-LEN(SOURCE!F304) &gt;= 0, REPT(" ",lookups!$H$2-LEN(SOURCE!F304)+2), "")&amp;"("&amp;
      SUBSTITUTE(TEXT(SOURCE!G304,"??0"),"  ","")&amp;" &lt;&lt; TAM_MAX_BITS) |"&amp; IF(lookups!$I$2-3 &gt;= 0, REPT(" ",MAX(1,lookups!$I$2-5+4+1-1-LEN(  IF(ISTEXT(SOURCE!H304),SOURCE!H304,  SUBSTITUTE(SUBSTITUTE(TEXT(SOURCE!H304,"????0"),"  ","")," ",""))   ))), "")&amp;
       IF(ISTEXT(SOURCE!H304),SOURCE!H304, SUBSTITUTE(SUBSTITUTE(TEXT(SOURCE!H304,"????0"),"  ","")," ",""))   &amp;","&amp; IF(lookups!$J$2-3 &gt;= 0, REPT(" ",lookups!$J$2-3-5), "")&amp;
      SOURCE!I304&amp;
" | "&amp; IF(lookups!$K$2-LEN(SOURCE!I304) &gt;= 0, REPT(" ",lookups!$K$2-LEN(SOURCE!I304)), "")&amp;
      SOURCE!J304&amp;      IF(lookups!$L$2-LEN(SOURCE!J304) &gt;= 0, REPT(" ",lookups!$L$2-LEN(SOURCE!J304)), "")&amp;
" | "&amp; IF(lookups!$K$2-LEN(SOURCE!I304) &gt;= 0, REPT(" ",lookups!$K$2-LEN(SOURCE!I304)), "")&amp;
      SOURCE!K304&amp;      IF(lookups!$L$2-LEN(SOURCE!K304) &gt;= 0, REPT(" ",lookups!$M$2-LEN(SOURCE!K304)), "")&amp;
" | "&amp; SOURCE!L304&amp;      IF(lookups!$O$2-LEN(SOURCE!L304) &gt;= 0, REPT(" ",lookups!$O$2-LEN(SOURCE!L304)), "")&amp;
" | "&amp; SOURCE!M304&amp;      IF(lookups!$P$2-LEN(SOURCE!M304) &gt;= 0, REPT(" ",lookups!$P$2-LEN(SOURCE!M304)), "")&amp;
      "},"&amp;IF(SOURCE!O304&lt;&gt;"",""&amp;SOURCE!O304,"")
 )
)
)</f>
        <v>/*  292 */  { fnCvtLbKg,                    divide,                      "kg" STD_RIGHT_ARROW "lb.",                    "kg" STD_RIGHT_ARROW "lb.",                    (0 &lt;&lt; TAM_MAX_BITS) |     0, CAT_NONE | SLS_ENABLED   | US_ENABLED   | EIM_DISABLED | PTP_NONE         },</v>
      </c>
    </row>
    <row r="305" customFormat="false" ht="15.75" hidden="false" customHeight="false" outlineLevel="0" collapsed="false">
      <c r="A305" s="263" t="str">
        <f aca="false">IF(AND(OR(SOURCE!A305="",ISBLANK(SOURCE!A305)),SOURCE!B305&gt;0),IF(ISBLANK(SOURCE!C305),"",SOURCE!C305),
IF(SOURCE!B305&lt;0,VLOOKUP(SOURCE!B305,lookups!A$1:B$25,2,0),
  IF(ISBLANK(SOURCE!B305),
    "",
    "/* "&amp;TEXT(SOURCE!B305,"???0")&amp;" *"&amp;
      SOURCE!C305&amp;", "&amp; IF(lookups!$E$2-LEN(SOURCE!C305) &gt;= 0, REPT(" ",lookups!$E$2-LEN(SOURCE!C305)), "")&amp;
      SOURCE!D305&amp;", "&amp; IF(lookups!$F$2-LEN(SOURCE!D305) &gt;= 0, REPT(" ",lookups!$F$2-LEN(SOURCE!D305)), "")&amp;
      SOURCE!E305&amp;", "&amp; IF(lookups!$G$2-LEN(SOURCE!E305) &gt;=0, REPT(" ",lookups!$G$2-LEN(SOURCE!E305)), "")&amp;
      SOURCE!F305&amp;", "&amp; IF(lookups!$H$2-LEN(SOURCE!F305) &gt;= 0, REPT(" ",lookups!$H$2-LEN(SOURCE!F305)+2), "")&amp;"("&amp;
      SUBSTITUTE(TEXT(SOURCE!G305,"??0"),"  ","")&amp;" &lt;&lt; TAM_MAX_BITS) |"&amp; IF(lookups!$I$2-3 &gt;= 0, REPT(" ",MAX(1,lookups!$I$2-5+4+1-1-LEN(  IF(ISTEXT(SOURCE!H305),SOURCE!H305,  SUBSTITUTE(SUBSTITUTE(TEXT(SOURCE!H305,"????0"),"  ","")," ",""))   ))), "")&amp;
       IF(ISTEXT(SOURCE!H305),SOURCE!H305, SUBSTITUTE(SUBSTITUTE(TEXT(SOURCE!H305,"????0"),"  ","")," ",""))   &amp;","&amp; IF(lookups!$J$2-3 &gt;= 0, REPT(" ",lookups!$J$2-3-5), "")&amp;
      SOURCE!I305&amp;
" | "&amp; IF(lookups!$K$2-LEN(SOURCE!I305) &gt;= 0, REPT(" ",lookups!$K$2-LEN(SOURCE!I305)), "")&amp;
      SOURCE!J305&amp;      IF(lookups!$L$2-LEN(SOURCE!J305) &gt;= 0, REPT(" ",lookups!$L$2-LEN(SOURCE!J305)), "")&amp;
" | "&amp; IF(lookups!$K$2-LEN(SOURCE!I305) &gt;= 0, REPT(" ",lookups!$K$2-LEN(SOURCE!I305)), "")&amp;
      SOURCE!K305&amp;      IF(lookups!$L$2-LEN(SOURCE!K305) &gt;= 0, REPT(" ",lookups!$M$2-LEN(SOURCE!K305)), "")&amp;
" | "&amp; SOURCE!L305&amp;      IF(lookups!$O$2-LEN(SOURCE!L305) &gt;= 0, REPT(" ",lookups!$O$2-LEN(SOURCE!L305)), "")&amp;
" | "&amp; SOURCE!M305&amp;      IF(lookups!$P$2-LEN(SOURCE!M305) &gt;= 0, REPT(" ",lookups!$P$2-LEN(SOURCE!M305)), "")&amp;
      "},"&amp;IF(SOURCE!O305&lt;&gt;"",""&amp;SOURCE!O305,"")
 )
)
)</f>
        <v>/*  293 */  { fnCvtLbKg,                    multiply,                    "lb." STD_RIGHT_ARROW "kg",                    "lb." STD_RIGHT_ARROW "kg",                    (0 &lt;&lt; TAM_MAX_BITS) |     0, CAT_NONE | SLS_ENABLED   | US_ENABLED   | EIM_DISABLED | PTP_NONE         },</v>
      </c>
    </row>
    <row r="306" customFormat="false" ht="15.75" hidden="false" customHeight="false" outlineLevel="0" collapsed="false">
      <c r="A306" s="263" t="str">
        <f aca="false">IF(AND(OR(SOURCE!A306="",ISBLANK(SOURCE!A306)),SOURCE!B306&gt;0),IF(ISBLANK(SOURCE!C306),"",SOURCE!C306),
IF(SOURCE!B306&lt;0,VLOOKUP(SOURCE!B306,lookups!A$1:B$25,2,0),
  IF(ISBLANK(SOURCE!B306),
    "",
    "/* "&amp;TEXT(SOURCE!B306,"???0")&amp;" *"&amp;
      SOURCE!C306&amp;", "&amp; IF(lookups!$E$2-LEN(SOURCE!C306) &gt;= 0, REPT(" ",lookups!$E$2-LEN(SOURCE!C306)), "")&amp;
      SOURCE!D306&amp;", "&amp; IF(lookups!$F$2-LEN(SOURCE!D306) &gt;= 0, REPT(" ",lookups!$F$2-LEN(SOURCE!D306)), "")&amp;
      SOURCE!E306&amp;", "&amp; IF(lookups!$G$2-LEN(SOURCE!E306) &gt;=0, REPT(" ",lookups!$G$2-LEN(SOURCE!E306)), "")&amp;
      SOURCE!F306&amp;", "&amp; IF(lookups!$H$2-LEN(SOURCE!F306) &gt;= 0, REPT(" ",lookups!$H$2-LEN(SOURCE!F306)+2), "")&amp;"("&amp;
      SUBSTITUTE(TEXT(SOURCE!G306,"??0"),"  ","")&amp;" &lt;&lt; TAM_MAX_BITS) |"&amp; IF(lookups!$I$2-3 &gt;= 0, REPT(" ",MAX(1,lookups!$I$2-5+4+1-1-LEN(  IF(ISTEXT(SOURCE!H306),SOURCE!H306,  SUBSTITUTE(SUBSTITUTE(TEXT(SOURCE!H306,"????0"),"  ","")," ",""))   ))), "")&amp;
       IF(ISTEXT(SOURCE!H306),SOURCE!H306, SUBSTITUTE(SUBSTITUTE(TEXT(SOURCE!H306,"????0"),"  ","")," ",""))   &amp;","&amp; IF(lookups!$J$2-3 &gt;= 0, REPT(" ",lookups!$J$2-3-5), "")&amp;
      SOURCE!I306&amp;
" | "&amp; IF(lookups!$K$2-LEN(SOURCE!I306) &gt;= 0, REPT(" ",lookups!$K$2-LEN(SOURCE!I306)), "")&amp;
      SOURCE!J306&amp;      IF(lookups!$L$2-LEN(SOURCE!J306) &gt;= 0, REPT(" ",lookups!$L$2-LEN(SOURCE!J306)), "")&amp;
" | "&amp; IF(lookups!$K$2-LEN(SOURCE!I306) &gt;= 0, REPT(" ",lookups!$K$2-LEN(SOURCE!I306)), "")&amp;
      SOURCE!K306&amp;      IF(lookups!$L$2-LEN(SOURCE!K306) &gt;= 0, REPT(" ",lookups!$M$2-LEN(SOURCE!K306)), "")&amp;
" | "&amp; SOURCE!L306&amp;      IF(lookups!$O$2-LEN(SOURCE!L306) &gt;= 0, REPT(" ",lookups!$O$2-LEN(SOURCE!L306)), "")&amp;
" | "&amp; SOURCE!M306&amp;      IF(lookups!$P$2-LEN(SOURCE!M306) &gt;= 0, REPT(" ",lookups!$P$2-LEN(SOURCE!M306)), "")&amp;
      "},"&amp;IF(SOURCE!O306&lt;&gt;"",""&amp;SOURCE!O306,"")
 )
)
)</f>
        <v>/*  294 */  { fnCvtOzG,                     divide,                      "g" STD_RIGHT_ARROW "oz",                      "g" STD_RIGHT_ARROW "oz",                      (0 &lt;&lt; TAM_MAX_BITS) |     0, CAT_NONE | SLS_ENABLED   | US_ENABLED   | EIM_DISABLED | PTP_NONE         },</v>
      </c>
    </row>
    <row r="307" customFormat="false" ht="15.75" hidden="false" customHeight="false" outlineLevel="0" collapsed="false">
      <c r="A307" s="263" t="str">
        <f aca="false">IF(AND(OR(SOURCE!A307="",ISBLANK(SOURCE!A307)),SOURCE!B307&gt;0),IF(ISBLANK(SOURCE!C307),"",SOURCE!C307),
IF(SOURCE!B307&lt;0,VLOOKUP(SOURCE!B307,lookups!A$1:B$25,2,0),
  IF(ISBLANK(SOURCE!B307),
    "",
    "/* "&amp;TEXT(SOURCE!B307,"???0")&amp;" *"&amp;
      SOURCE!C307&amp;", "&amp; IF(lookups!$E$2-LEN(SOURCE!C307) &gt;= 0, REPT(" ",lookups!$E$2-LEN(SOURCE!C307)), "")&amp;
      SOURCE!D307&amp;", "&amp; IF(lookups!$F$2-LEN(SOURCE!D307) &gt;= 0, REPT(" ",lookups!$F$2-LEN(SOURCE!D307)), "")&amp;
      SOURCE!E307&amp;", "&amp; IF(lookups!$G$2-LEN(SOURCE!E307) &gt;=0, REPT(" ",lookups!$G$2-LEN(SOURCE!E307)), "")&amp;
      SOURCE!F307&amp;", "&amp; IF(lookups!$H$2-LEN(SOURCE!F307) &gt;= 0, REPT(" ",lookups!$H$2-LEN(SOURCE!F307)+2), "")&amp;"("&amp;
      SUBSTITUTE(TEXT(SOURCE!G307,"??0"),"  ","")&amp;" &lt;&lt; TAM_MAX_BITS) |"&amp; IF(lookups!$I$2-3 &gt;= 0, REPT(" ",MAX(1,lookups!$I$2-5+4+1-1-LEN(  IF(ISTEXT(SOURCE!H307),SOURCE!H307,  SUBSTITUTE(SUBSTITUTE(TEXT(SOURCE!H307,"????0"),"  ","")," ",""))   ))), "")&amp;
       IF(ISTEXT(SOURCE!H307),SOURCE!H307, SUBSTITUTE(SUBSTITUTE(TEXT(SOURCE!H307,"????0"),"  ","")," ",""))   &amp;","&amp; IF(lookups!$J$2-3 &gt;= 0, REPT(" ",lookups!$J$2-3-5), "")&amp;
      SOURCE!I307&amp;
" | "&amp; IF(lookups!$K$2-LEN(SOURCE!I307) &gt;= 0, REPT(" ",lookups!$K$2-LEN(SOURCE!I307)), "")&amp;
      SOURCE!J307&amp;      IF(lookups!$L$2-LEN(SOURCE!J307) &gt;= 0, REPT(" ",lookups!$L$2-LEN(SOURCE!J307)), "")&amp;
" | "&amp; IF(lookups!$K$2-LEN(SOURCE!I307) &gt;= 0, REPT(" ",lookups!$K$2-LEN(SOURCE!I307)), "")&amp;
      SOURCE!K307&amp;      IF(lookups!$L$2-LEN(SOURCE!K307) &gt;= 0, REPT(" ",lookups!$M$2-LEN(SOURCE!K307)), "")&amp;
" | "&amp; SOURCE!L307&amp;      IF(lookups!$O$2-LEN(SOURCE!L307) &gt;= 0, REPT(" ",lookups!$O$2-LEN(SOURCE!L307)), "")&amp;
" | "&amp; SOURCE!M307&amp;      IF(lookups!$P$2-LEN(SOURCE!M307) &gt;= 0, REPT(" ",lookups!$P$2-LEN(SOURCE!M307)), "")&amp;
      "},"&amp;IF(SOURCE!O307&lt;&gt;"",""&amp;SOURCE!O307,"")
 )
)
)</f>
        <v>/*  295 */  { fnCvtOzG,                     multiply,                    "oz" STD_RIGHT_ARROW "g",                      "oz" STD_RIGHT_ARROW "g",                      (0 &lt;&lt; TAM_MAX_BITS) |     0, CAT_NONE | SLS_ENABLED   | US_ENABLED   | EIM_DISABLED | PTP_NONE         },</v>
      </c>
    </row>
    <row r="308" customFormat="false" ht="15.75" hidden="false" customHeight="false" outlineLevel="0" collapsed="false">
      <c r="A308" s="263" t="str">
        <f aca="false">IF(AND(OR(SOURCE!A308="",ISBLANK(SOURCE!A308)),SOURCE!B308&gt;0),IF(ISBLANK(SOURCE!C308),"",SOURCE!C308),
IF(SOURCE!B308&lt;0,VLOOKUP(SOURCE!B308,lookups!A$1:B$25,2,0),
  IF(ISBLANK(SOURCE!B308),
    "",
    "/* "&amp;TEXT(SOURCE!B308,"???0")&amp;" *"&amp;
      SOURCE!C308&amp;", "&amp; IF(lookups!$E$2-LEN(SOURCE!C308) &gt;= 0, REPT(" ",lookups!$E$2-LEN(SOURCE!C308)), "")&amp;
      SOURCE!D308&amp;", "&amp; IF(lookups!$F$2-LEN(SOURCE!D308) &gt;= 0, REPT(" ",lookups!$F$2-LEN(SOURCE!D308)), "")&amp;
      SOURCE!E308&amp;", "&amp; IF(lookups!$G$2-LEN(SOURCE!E308) &gt;=0, REPT(" ",lookups!$G$2-LEN(SOURCE!E308)), "")&amp;
      SOURCE!F308&amp;", "&amp; IF(lookups!$H$2-LEN(SOURCE!F308) &gt;= 0, REPT(" ",lookups!$H$2-LEN(SOURCE!F308)+2), "")&amp;"("&amp;
      SUBSTITUTE(TEXT(SOURCE!G308,"??0"),"  ","")&amp;" &lt;&lt; TAM_MAX_BITS) |"&amp; IF(lookups!$I$2-3 &gt;= 0, REPT(" ",MAX(1,lookups!$I$2-5+4+1-1-LEN(  IF(ISTEXT(SOURCE!H308),SOURCE!H308,  SUBSTITUTE(SUBSTITUTE(TEXT(SOURCE!H308,"????0"),"  ","")," ",""))   ))), "")&amp;
       IF(ISTEXT(SOURCE!H308),SOURCE!H308, SUBSTITUTE(SUBSTITUTE(TEXT(SOURCE!H308,"????0"),"  ","")," ",""))   &amp;","&amp; IF(lookups!$J$2-3 &gt;= 0, REPT(" ",lookups!$J$2-3-5), "")&amp;
      SOURCE!I308&amp;
" | "&amp; IF(lookups!$K$2-LEN(SOURCE!I308) &gt;= 0, REPT(" ",lookups!$K$2-LEN(SOURCE!I308)), "")&amp;
      SOURCE!J308&amp;      IF(lookups!$L$2-LEN(SOURCE!J308) &gt;= 0, REPT(" ",lookups!$L$2-LEN(SOURCE!J308)), "")&amp;
" | "&amp; IF(lookups!$K$2-LEN(SOURCE!I308) &gt;= 0, REPT(" ",lookups!$K$2-LEN(SOURCE!I308)), "")&amp;
      SOURCE!K308&amp;      IF(lookups!$L$2-LEN(SOURCE!K308) &gt;= 0, REPT(" ",lookups!$M$2-LEN(SOURCE!K308)), "")&amp;
" | "&amp; SOURCE!L308&amp;      IF(lookups!$O$2-LEN(SOURCE!L308) &gt;= 0, REPT(" ",lookups!$O$2-LEN(SOURCE!L308)), "")&amp;
" | "&amp; SOURCE!M308&amp;      IF(lookups!$P$2-LEN(SOURCE!M308) &gt;= 0, REPT(" ",lookups!$P$2-LEN(SOURCE!M308)), "")&amp;
      "},"&amp;IF(SOURCE!O308&lt;&gt;"",""&amp;SOURCE!O308,"")
 )
)
)</f>
        <v>/*  296 */  { fnCvtShortcwtKg,              divide,                      "kg" STD_RIGHT_ARROW "short cwt",              "kg" STD_RIGHT_ARROW,                          (0 &lt;&lt; TAM_MAX_BITS) |     0, CAT_NONE | SLS_ENABLED   | US_ENABLED   | EIM_DISABLED | PTP_NONE         },</v>
      </c>
    </row>
    <row r="309" customFormat="false" ht="15.75" hidden="false" customHeight="false" outlineLevel="0" collapsed="false">
      <c r="A309" s="263" t="str">
        <f aca="false">IF(AND(OR(SOURCE!A309="",ISBLANK(SOURCE!A309)),SOURCE!B309&gt;0),IF(ISBLANK(SOURCE!C309),"",SOURCE!C309),
IF(SOURCE!B309&lt;0,VLOOKUP(SOURCE!B309,lookups!A$1:B$25,2,0),
  IF(ISBLANK(SOURCE!B309),
    "",
    "/* "&amp;TEXT(SOURCE!B309,"???0")&amp;" *"&amp;
      SOURCE!C309&amp;", "&amp; IF(lookups!$E$2-LEN(SOURCE!C309) &gt;= 0, REPT(" ",lookups!$E$2-LEN(SOURCE!C309)), "")&amp;
      SOURCE!D309&amp;", "&amp; IF(lookups!$F$2-LEN(SOURCE!D309) &gt;= 0, REPT(" ",lookups!$F$2-LEN(SOURCE!D309)), "")&amp;
      SOURCE!E309&amp;", "&amp; IF(lookups!$G$2-LEN(SOURCE!E309) &gt;=0, REPT(" ",lookups!$G$2-LEN(SOURCE!E309)), "")&amp;
      SOURCE!F309&amp;", "&amp; IF(lookups!$H$2-LEN(SOURCE!F309) &gt;= 0, REPT(" ",lookups!$H$2-LEN(SOURCE!F309)+2), "")&amp;"("&amp;
      SUBSTITUTE(TEXT(SOURCE!G309,"??0"),"  ","")&amp;" &lt;&lt; TAM_MAX_BITS) |"&amp; IF(lookups!$I$2-3 &gt;= 0, REPT(" ",MAX(1,lookups!$I$2-5+4+1-1-LEN(  IF(ISTEXT(SOURCE!H309),SOURCE!H309,  SUBSTITUTE(SUBSTITUTE(TEXT(SOURCE!H309,"????0"),"  ","")," ",""))   ))), "")&amp;
       IF(ISTEXT(SOURCE!H309),SOURCE!H309, SUBSTITUTE(SUBSTITUTE(TEXT(SOURCE!H309,"????0"),"  ","")," ",""))   &amp;","&amp; IF(lookups!$J$2-3 &gt;= 0, REPT(" ",lookups!$J$2-3-5), "")&amp;
      SOURCE!I309&amp;
" | "&amp; IF(lookups!$K$2-LEN(SOURCE!I309) &gt;= 0, REPT(" ",lookups!$K$2-LEN(SOURCE!I309)), "")&amp;
      SOURCE!J309&amp;      IF(lookups!$L$2-LEN(SOURCE!J309) &gt;= 0, REPT(" ",lookups!$L$2-LEN(SOURCE!J309)), "")&amp;
" | "&amp; IF(lookups!$K$2-LEN(SOURCE!I309) &gt;= 0, REPT(" ",lookups!$K$2-LEN(SOURCE!I309)), "")&amp;
      SOURCE!K309&amp;      IF(lookups!$L$2-LEN(SOURCE!K309) &gt;= 0, REPT(" ",lookups!$M$2-LEN(SOURCE!K309)), "")&amp;
" | "&amp; SOURCE!L309&amp;      IF(lookups!$O$2-LEN(SOURCE!L309) &gt;= 0, REPT(" ",lookups!$O$2-LEN(SOURCE!L309)), "")&amp;
" | "&amp; SOURCE!M309&amp;      IF(lookups!$P$2-LEN(SOURCE!M309) &gt;= 0, REPT(" ",lookups!$P$2-LEN(SOURCE!M309)), "")&amp;
      "},"&amp;IF(SOURCE!O309&lt;&gt;"",""&amp;SOURCE!O309,"")
 )
)
)</f>
        <v>/*  297 */  { itemToBeCoded,                NOPARAM,                     "0297",                                        "0297",                                        (0 &lt;&lt; TAM_MAX_BITS) |     0, CAT_FREE | SLS_ENABLED   | US_UNCHANGED | EIM_DISABLED | PTP_DISABLED     },</v>
      </c>
    </row>
    <row r="310" customFormat="false" ht="15.75" hidden="false" customHeight="false" outlineLevel="0" collapsed="false">
      <c r="A310" s="263" t="str">
        <f aca="false">IF(AND(OR(SOURCE!A310="",ISBLANK(SOURCE!A310)),SOURCE!B310&gt;0),IF(ISBLANK(SOURCE!C310),"",SOURCE!C310),
IF(SOURCE!B310&lt;0,VLOOKUP(SOURCE!B310,lookups!A$1:B$25,2,0),
  IF(ISBLANK(SOURCE!B310),
    "",
    "/* "&amp;TEXT(SOURCE!B310,"???0")&amp;" *"&amp;
      SOURCE!C310&amp;", "&amp; IF(lookups!$E$2-LEN(SOURCE!C310) &gt;= 0, REPT(" ",lookups!$E$2-LEN(SOURCE!C310)), "")&amp;
      SOURCE!D310&amp;", "&amp; IF(lookups!$F$2-LEN(SOURCE!D310) &gt;= 0, REPT(" ",lookups!$F$2-LEN(SOURCE!D310)), "")&amp;
      SOURCE!E310&amp;", "&amp; IF(lookups!$G$2-LEN(SOURCE!E310) &gt;=0, REPT(" ",lookups!$G$2-LEN(SOURCE!E310)), "")&amp;
      SOURCE!F310&amp;", "&amp; IF(lookups!$H$2-LEN(SOURCE!F310) &gt;= 0, REPT(" ",lookups!$H$2-LEN(SOURCE!F310)+2), "")&amp;"("&amp;
      SUBSTITUTE(TEXT(SOURCE!G310,"??0"),"  ","")&amp;" &lt;&lt; TAM_MAX_BITS) |"&amp; IF(lookups!$I$2-3 &gt;= 0, REPT(" ",MAX(1,lookups!$I$2-5+4+1-1-LEN(  IF(ISTEXT(SOURCE!H310),SOURCE!H310,  SUBSTITUTE(SUBSTITUTE(TEXT(SOURCE!H310,"????0"),"  ","")," ",""))   ))), "")&amp;
       IF(ISTEXT(SOURCE!H310),SOURCE!H310, SUBSTITUTE(SUBSTITUTE(TEXT(SOURCE!H310,"????0"),"  ","")," ",""))   &amp;","&amp; IF(lookups!$J$2-3 &gt;= 0, REPT(" ",lookups!$J$2-3-5), "")&amp;
      SOURCE!I310&amp;
" | "&amp; IF(lookups!$K$2-LEN(SOURCE!I310) &gt;= 0, REPT(" ",lookups!$K$2-LEN(SOURCE!I310)), "")&amp;
      SOURCE!J310&amp;      IF(lookups!$L$2-LEN(SOURCE!J310) &gt;= 0, REPT(" ",lookups!$L$2-LEN(SOURCE!J310)), "")&amp;
" | "&amp; IF(lookups!$K$2-LEN(SOURCE!I310) &gt;= 0, REPT(" ",lookups!$K$2-LEN(SOURCE!I310)), "")&amp;
      SOURCE!K310&amp;      IF(lookups!$L$2-LEN(SOURCE!K310) &gt;= 0, REPT(" ",lookups!$M$2-LEN(SOURCE!K310)), "")&amp;
" | "&amp; SOURCE!L310&amp;      IF(lookups!$O$2-LEN(SOURCE!L310) &gt;= 0, REPT(" ",lookups!$O$2-LEN(SOURCE!L310)), "")&amp;
" | "&amp; SOURCE!M310&amp;      IF(lookups!$P$2-LEN(SOURCE!M310) &gt;= 0, REPT(" ",lookups!$P$2-LEN(SOURCE!M310)), "")&amp;
      "},"&amp;IF(SOURCE!O310&lt;&gt;"",""&amp;SOURCE!O310,"")
 )
)
)</f>
        <v>/*  298 */  { fnCvtShortcwtKg,              multiply,                    "short cwt" STD_RIGHT_ARROW "kg",              "short cwt" STD_RIGHT_ARROW,                   (0 &lt;&lt; TAM_MAX_BITS) |     0, CAT_NONE | SLS_ENABLED   | US_ENABLED   | EIM_DISABLED | PTP_NONE         },</v>
      </c>
    </row>
    <row r="311" customFormat="false" ht="15.75" hidden="false" customHeight="false" outlineLevel="0" collapsed="false">
      <c r="A311" s="263" t="str">
        <f aca="false">IF(AND(OR(SOURCE!A311="",ISBLANK(SOURCE!A311)),SOURCE!B311&gt;0),IF(ISBLANK(SOURCE!C311),"",SOURCE!C311),
IF(SOURCE!B311&lt;0,VLOOKUP(SOURCE!B311,lookups!A$1:B$25,2,0),
  IF(ISBLANK(SOURCE!B311),
    "",
    "/* "&amp;TEXT(SOURCE!B311,"???0")&amp;" *"&amp;
      SOURCE!C311&amp;", "&amp; IF(lookups!$E$2-LEN(SOURCE!C311) &gt;= 0, REPT(" ",lookups!$E$2-LEN(SOURCE!C311)), "")&amp;
      SOURCE!D311&amp;", "&amp; IF(lookups!$F$2-LEN(SOURCE!D311) &gt;= 0, REPT(" ",lookups!$F$2-LEN(SOURCE!D311)), "")&amp;
      SOURCE!E311&amp;", "&amp; IF(lookups!$G$2-LEN(SOURCE!E311) &gt;=0, REPT(" ",lookups!$G$2-LEN(SOURCE!E311)), "")&amp;
      SOURCE!F311&amp;", "&amp; IF(lookups!$H$2-LEN(SOURCE!F311) &gt;= 0, REPT(" ",lookups!$H$2-LEN(SOURCE!F311)+2), "")&amp;"("&amp;
      SUBSTITUTE(TEXT(SOURCE!G311,"??0"),"  ","")&amp;" &lt;&lt; TAM_MAX_BITS) |"&amp; IF(lookups!$I$2-3 &gt;= 0, REPT(" ",MAX(1,lookups!$I$2-5+4+1-1-LEN(  IF(ISTEXT(SOURCE!H311),SOURCE!H311,  SUBSTITUTE(SUBSTITUTE(TEXT(SOURCE!H311,"????0"),"  ","")," ",""))   ))), "")&amp;
       IF(ISTEXT(SOURCE!H311),SOURCE!H311, SUBSTITUTE(SUBSTITUTE(TEXT(SOURCE!H311,"????0"),"  ","")," ",""))   &amp;","&amp; IF(lookups!$J$2-3 &gt;= 0, REPT(" ",lookups!$J$2-3-5), "")&amp;
      SOURCE!I311&amp;
" | "&amp; IF(lookups!$K$2-LEN(SOURCE!I311) &gt;= 0, REPT(" ",lookups!$K$2-LEN(SOURCE!I311)), "")&amp;
      SOURCE!J311&amp;      IF(lookups!$L$2-LEN(SOURCE!J311) &gt;= 0, REPT(" ",lookups!$L$2-LEN(SOURCE!J311)), "")&amp;
" | "&amp; IF(lookups!$K$2-LEN(SOURCE!I311) &gt;= 0, REPT(" ",lookups!$K$2-LEN(SOURCE!I311)), "")&amp;
      SOURCE!K311&amp;      IF(lookups!$L$2-LEN(SOURCE!K311) &gt;= 0, REPT(" ",lookups!$M$2-LEN(SOURCE!K311)), "")&amp;
" | "&amp; SOURCE!L311&amp;      IF(lookups!$O$2-LEN(SOURCE!L311) &gt;= 0, REPT(" ",lookups!$O$2-LEN(SOURCE!L311)), "")&amp;
" | "&amp; SOURCE!M311&amp;      IF(lookups!$P$2-LEN(SOURCE!M311) &gt;= 0, REPT(" ",lookups!$P$2-LEN(SOURCE!M311)), "")&amp;
      "},"&amp;IF(SOURCE!O311&lt;&gt;"",""&amp;SOURCE!O311,"")
 )
)
)</f>
        <v>/*  299 */  { itemToBeCoded,                NOPARAM,                     "0299",                                        "0299",                                        (0 &lt;&lt; TAM_MAX_BITS) |     0, CAT_FREE | SLS_ENABLED   | US_UNCHANGED | EIM_DISABLED | PTP_DISABLED     },</v>
      </c>
    </row>
    <row r="312" customFormat="false" ht="15.75" hidden="false" customHeight="false" outlineLevel="0" collapsed="false">
      <c r="A312" s="263" t="str">
        <f aca="false">IF(AND(OR(SOURCE!A312="",ISBLANK(SOURCE!A312)),SOURCE!B312&gt;0),IF(ISBLANK(SOURCE!C312),"",SOURCE!C312),
IF(SOURCE!B312&lt;0,VLOOKUP(SOURCE!B312,lookups!A$1:B$25,2,0),
  IF(ISBLANK(SOURCE!B312),
    "",
    "/* "&amp;TEXT(SOURCE!B312,"???0")&amp;" *"&amp;
      SOURCE!C312&amp;", "&amp; IF(lookups!$E$2-LEN(SOURCE!C312) &gt;= 0, REPT(" ",lookups!$E$2-LEN(SOURCE!C312)), "")&amp;
      SOURCE!D312&amp;", "&amp; IF(lookups!$F$2-LEN(SOURCE!D312) &gt;= 0, REPT(" ",lookups!$F$2-LEN(SOURCE!D312)), "")&amp;
      SOURCE!E312&amp;", "&amp; IF(lookups!$G$2-LEN(SOURCE!E312) &gt;=0, REPT(" ",lookups!$G$2-LEN(SOURCE!E312)), "")&amp;
      SOURCE!F312&amp;", "&amp; IF(lookups!$H$2-LEN(SOURCE!F312) &gt;= 0, REPT(" ",lookups!$H$2-LEN(SOURCE!F312)+2), "")&amp;"("&amp;
      SUBSTITUTE(TEXT(SOURCE!G312,"??0"),"  ","")&amp;" &lt;&lt; TAM_MAX_BITS) |"&amp; IF(lookups!$I$2-3 &gt;= 0, REPT(" ",MAX(1,lookups!$I$2-5+4+1-1-LEN(  IF(ISTEXT(SOURCE!H312),SOURCE!H312,  SUBSTITUTE(SUBSTITUTE(TEXT(SOURCE!H312,"????0"),"  ","")," ",""))   ))), "")&amp;
       IF(ISTEXT(SOURCE!H312),SOURCE!H312, SUBSTITUTE(SUBSTITUTE(TEXT(SOURCE!H312,"????0"),"  ","")," ",""))   &amp;","&amp; IF(lookups!$J$2-3 &gt;= 0, REPT(" ",lookups!$J$2-3-5), "")&amp;
      SOURCE!I312&amp;
" | "&amp; IF(lookups!$K$2-LEN(SOURCE!I312) &gt;= 0, REPT(" ",lookups!$K$2-LEN(SOURCE!I312)), "")&amp;
      SOURCE!J312&amp;      IF(lookups!$L$2-LEN(SOURCE!J312) &gt;= 0, REPT(" ",lookups!$L$2-LEN(SOURCE!J312)), "")&amp;
" | "&amp; IF(lookups!$K$2-LEN(SOURCE!I312) &gt;= 0, REPT(" ",lookups!$K$2-LEN(SOURCE!I312)), "")&amp;
      SOURCE!K312&amp;      IF(lookups!$L$2-LEN(SOURCE!K312) &gt;= 0, REPT(" ",lookups!$M$2-LEN(SOURCE!K312)), "")&amp;
" | "&amp; SOURCE!L312&amp;      IF(lookups!$O$2-LEN(SOURCE!L312) &gt;= 0, REPT(" ",lookups!$O$2-LEN(SOURCE!L312)), "")&amp;
" | "&amp; SOURCE!M312&amp;      IF(lookups!$P$2-LEN(SOURCE!M312) &gt;= 0, REPT(" ",lookups!$P$2-LEN(SOURCE!M312)), "")&amp;
      "},"&amp;IF(SOURCE!O312&lt;&gt;"",""&amp;SOURCE!O312,"")
 )
)
)</f>
        <v>/*  300 */  { fnCvtStoneKg,                 divide,                      "kg" STD_RIGHT_ARROW "stone",                  "kg" STD_RIGHT_ARROW,                          (0 &lt;&lt; TAM_MAX_BITS) |     0, CAT_NONE | SLS_ENABLED   | US_ENABLED   | EIM_DISABLED | PTP_NONE         },</v>
      </c>
    </row>
    <row r="313" customFormat="false" ht="15.75" hidden="false" customHeight="false" outlineLevel="0" collapsed="false">
      <c r="A313" s="263" t="str">
        <f aca="false">IF(AND(OR(SOURCE!A313="",ISBLANK(SOURCE!A313)),SOURCE!B313&gt;0),IF(ISBLANK(SOURCE!C313),"",SOURCE!C313),
IF(SOURCE!B313&lt;0,VLOOKUP(SOURCE!B313,lookups!A$1:B$25,2,0),
  IF(ISBLANK(SOURCE!B313),
    "",
    "/* "&amp;TEXT(SOURCE!B313,"???0")&amp;" *"&amp;
      SOURCE!C313&amp;", "&amp; IF(lookups!$E$2-LEN(SOURCE!C313) &gt;= 0, REPT(" ",lookups!$E$2-LEN(SOURCE!C313)), "")&amp;
      SOURCE!D313&amp;", "&amp; IF(lookups!$F$2-LEN(SOURCE!D313) &gt;= 0, REPT(" ",lookups!$F$2-LEN(SOURCE!D313)), "")&amp;
      SOURCE!E313&amp;", "&amp; IF(lookups!$G$2-LEN(SOURCE!E313) &gt;=0, REPT(" ",lookups!$G$2-LEN(SOURCE!E313)), "")&amp;
      SOURCE!F313&amp;", "&amp; IF(lookups!$H$2-LEN(SOURCE!F313) &gt;= 0, REPT(" ",lookups!$H$2-LEN(SOURCE!F313)+2), "")&amp;"("&amp;
      SUBSTITUTE(TEXT(SOURCE!G313,"??0"),"  ","")&amp;" &lt;&lt; TAM_MAX_BITS) |"&amp; IF(lookups!$I$2-3 &gt;= 0, REPT(" ",MAX(1,lookups!$I$2-5+4+1-1-LEN(  IF(ISTEXT(SOURCE!H313),SOURCE!H313,  SUBSTITUTE(SUBSTITUTE(TEXT(SOURCE!H313,"????0"),"  ","")," ",""))   ))), "")&amp;
       IF(ISTEXT(SOURCE!H313),SOURCE!H313, SUBSTITUTE(SUBSTITUTE(TEXT(SOURCE!H313,"????0"),"  ","")," ",""))   &amp;","&amp; IF(lookups!$J$2-3 &gt;= 0, REPT(" ",lookups!$J$2-3-5), "")&amp;
      SOURCE!I313&amp;
" | "&amp; IF(lookups!$K$2-LEN(SOURCE!I313) &gt;= 0, REPT(" ",lookups!$K$2-LEN(SOURCE!I313)), "")&amp;
      SOURCE!J313&amp;      IF(lookups!$L$2-LEN(SOURCE!J313) &gt;= 0, REPT(" ",lookups!$L$2-LEN(SOURCE!J313)), "")&amp;
" | "&amp; IF(lookups!$K$2-LEN(SOURCE!I313) &gt;= 0, REPT(" ",lookups!$K$2-LEN(SOURCE!I313)), "")&amp;
      SOURCE!K313&amp;      IF(lookups!$L$2-LEN(SOURCE!K313) &gt;= 0, REPT(" ",lookups!$M$2-LEN(SOURCE!K313)), "")&amp;
" | "&amp; SOURCE!L313&amp;      IF(lookups!$O$2-LEN(SOURCE!L313) &gt;= 0, REPT(" ",lookups!$O$2-LEN(SOURCE!L313)), "")&amp;
" | "&amp; SOURCE!M313&amp;      IF(lookups!$P$2-LEN(SOURCE!M313) &gt;= 0, REPT(" ",lookups!$P$2-LEN(SOURCE!M313)), "")&amp;
      "},"&amp;IF(SOURCE!O313&lt;&gt;"",""&amp;SOURCE!O313,"")
 )
)
)</f>
        <v>/*  301 */  { itemToBeCoded,                NOPARAM,                     "0301",                                        "0301",                                        (0 &lt;&lt; TAM_MAX_BITS) |     0, CAT_FREE | SLS_ENABLED   | US_UNCHANGED | EIM_DISABLED | PTP_DISABLED     },</v>
      </c>
    </row>
    <row r="314" customFormat="false" ht="15.75" hidden="false" customHeight="false" outlineLevel="0" collapsed="false">
      <c r="A314" s="263" t="str">
        <f aca="false">IF(AND(OR(SOURCE!A314="",ISBLANK(SOURCE!A314)),SOURCE!B314&gt;0),IF(ISBLANK(SOURCE!C314),"",SOURCE!C314),
IF(SOURCE!B314&lt;0,VLOOKUP(SOURCE!B314,lookups!A$1:B$25,2,0),
  IF(ISBLANK(SOURCE!B314),
    "",
    "/* "&amp;TEXT(SOURCE!B314,"???0")&amp;" *"&amp;
      SOURCE!C314&amp;", "&amp; IF(lookups!$E$2-LEN(SOURCE!C314) &gt;= 0, REPT(" ",lookups!$E$2-LEN(SOURCE!C314)), "")&amp;
      SOURCE!D314&amp;", "&amp; IF(lookups!$F$2-LEN(SOURCE!D314) &gt;= 0, REPT(" ",lookups!$F$2-LEN(SOURCE!D314)), "")&amp;
      SOURCE!E314&amp;", "&amp; IF(lookups!$G$2-LEN(SOURCE!E314) &gt;=0, REPT(" ",lookups!$G$2-LEN(SOURCE!E314)), "")&amp;
      SOURCE!F314&amp;", "&amp; IF(lookups!$H$2-LEN(SOURCE!F314) &gt;= 0, REPT(" ",lookups!$H$2-LEN(SOURCE!F314)+2), "")&amp;"("&amp;
      SUBSTITUTE(TEXT(SOURCE!G314,"??0"),"  ","")&amp;" &lt;&lt; TAM_MAX_BITS) |"&amp; IF(lookups!$I$2-3 &gt;= 0, REPT(" ",MAX(1,lookups!$I$2-5+4+1-1-LEN(  IF(ISTEXT(SOURCE!H314),SOURCE!H314,  SUBSTITUTE(SUBSTITUTE(TEXT(SOURCE!H314,"????0"),"  ","")," ",""))   ))), "")&amp;
       IF(ISTEXT(SOURCE!H314),SOURCE!H314, SUBSTITUTE(SUBSTITUTE(TEXT(SOURCE!H314,"????0"),"  ","")," ",""))   &amp;","&amp; IF(lookups!$J$2-3 &gt;= 0, REPT(" ",lookups!$J$2-3-5), "")&amp;
      SOURCE!I314&amp;
" | "&amp; IF(lookups!$K$2-LEN(SOURCE!I314) &gt;= 0, REPT(" ",lookups!$K$2-LEN(SOURCE!I314)), "")&amp;
      SOURCE!J314&amp;      IF(lookups!$L$2-LEN(SOURCE!J314) &gt;= 0, REPT(" ",lookups!$L$2-LEN(SOURCE!J314)), "")&amp;
" | "&amp; IF(lookups!$K$2-LEN(SOURCE!I314) &gt;= 0, REPT(" ",lookups!$K$2-LEN(SOURCE!I314)), "")&amp;
      SOURCE!K314&amp;      IF(lookups!$L$2-LEN(SOURCE!K314) &gt;= 0, REPT(" ",lookups!$M$2-LEN(SOURCE!K314)), "")&amp;
" | "&amp; SOURCE!L314&amp;      IF(lookups!$O$2-LEN(SOURCE!L314) &gt;= 0, REPT(" ",lookups!$O$2-LEN(SOURCE!L314)), "")&amp;
" | "&amp; SOURCE!M314&amp;      IF(lookups!$P$2-LEN(SOURCE!M314) &gt;= 0, REPT(" ",lookups!$P$2-LEN(SOURCE!M314)), "")&amp;
      "},"&amp;IF(SOURCE!O314&lt;&gt;"",""&amp;SOURCE!O314,"")
 )
)
)</f>
        <v>/*  302 */  { fnCvtStoneKg,                 multiply,                    "stone" STD_RIGHT_ARROW "kg",                  "stone" STD_RIGHT_ARROW,                       (0 &lt;&lt; TAM_MAX_BITS) |     0, CAT_NONE | SLS_ENABLED   | US_ENABLED   | EIM_DISABLED | PTP_NONE         },</v>
      </c>
    </row>
    <row r="315" customFormat="false" ht="15.75" hidden="false" customHeight="false" outlineLevel="0" collapsed="false">
      <c r="A315" s="263" t="str">
        <f aca="false">IF(AND(OR(SOURCE!A315="",ISBLANK(SOURCE!A315)),SOURCE!B315&gt;0),IF(ISBLANK(SOURCE!C315),"",SOURCE!C315),
IF(SOURCE!B315&lt;0,VLOOKUP(SOURCE!B315,lookups!A$1:B$25,2,0),
  IF(ISBLANK(SOURCE!B315),
    "",
    "/* "&amp;TEXT(SOURCE!B315,"???0")&amp;" *"&amp;
      SOURCE!C315&amp;", "&amp; IF(lookups!$E$2-LEN(SOURCE!C315) &gt;= 0, REPT(" ",lookups!$E$2-LEN(SOURCE!C315)), "")&amp;
      SOURCE!D315&amp;", "&amp; IF(lookups!$F$2-LEN(SOURCE!D315) &gt;= 0, REPT(" ",lookups!$F$2-LEN(SOURCE!D315)), "")&amp;
      SOURCE!E315&amp;", "&amp; IF(lookups!$G$2-LEN(SOURCE!E315) &gt;=0, REPT(" ",lookups!$G$2-LEN(SOURCE!E315)), "")&amp;
      SOURCE!F315&amp;", "&amp; IF(lookups!$H$2-LEN(SOURCE!F315) &gt;= 0, REPT(" ",lookups!$H$2-LEN(SOURCE!F315)+2), "")&amp;"("&amp;
      SUBSTITUTE(TEXT(SOURCE!G315,"??0"),"  ","")&amp;" &lt;&lt; TAM_MAX_BITS) |"&amp; IF(lookups!$I$2-3 &gt;= 0, REPT(" ",MAX(1,lookups!$I$2-5+4+1-1-LEN(  IF(ISTEXT(SOURCE!H315),SOURCE!H315,  SUBSTITUTE(SUBSTITUTE(TEXT(SOURCE!H315,"????0"),"  ","")," ",""))   ))), "")&amp;
       IF(ISTEXT(SOURCE!H315),SOURCE!H315, SUBSTITUTE(SUBSTITUTE(TEXT(SOURCE!H315,"????0"),"  ","")," ",""))   &amp;","&amp; IF(lookups!$J$2-3 &gt;= 0, REPT(" ",lookups!$J$2-3-5), "")&amp;
      SOURCE!I315&amp;
" | "&amp; IF(lookups!$K$2-LEN(SOURCE!I315) &gt;= 0, REPT(" ",lookups!$K$2-LEN(SOURCE!I315)), "")&amp;
      SOURCE!J315&amp;      IF(lookups!$L$2-LEN(SOURCE!J315) &gt;= 0, REPT(" ",lookups!$L$2-LEN(SOURCE!J315)), "")&amp;
" | "&amp; IF(lookups!$K$2-LEN(SOURCE!I315) &gt;= 0, REPT(" ",lookups!$K$2-LEN(SOURCE!I315)), "")&amp;
      SOURCE!K315&amp;      IF(lookups!$L$2-LEN(SOURCE!K315) &gt;= 0, REPT(" ",lookups!$M$2-LEN(SOURCE!K315)), "")&amp;
" | "&amp; SOURCE!L315&amp;      IF(lookups!$O$2-LEN(SOURCE!L315) &gt;= 0, REPT(" ",lookups!$O$2-LEN(SOURCE!L315)), "")&amp;
" | "&amp; SOURCE!M315&amp;      IF(lookups!$P$2-LEN(SOURCE!M315) &gt;= 0, REPT(" ",lookups!$P$2-LEN(SOURCE!M315)), "")&amp;
      "},"&amp;IF(SOURCE!O315&lt;&gt;"",""&amp;SOURCE!O315,"")
 )
)
)</f>
        <v>/*  303 */  { itemToBeCoded,                NOPARAM,                     "0303",                                        "0303",                                        (0 &lt;&lt; TAM_MAX_BITS) |     0, CAT_FREE | SLS_ENABLED   | US_UNCHANGED | EIM_DISABLED | PTP_DISABLED     },</v>
      </c>
    </row>
    <row r="316" customFormat="false" ht="15.75" hidden="false" customHeight="false" outlineLevel="0" collapsed="false">
      <c r="A316" s="263" t="str">
        <f aca="false">IF(AND(OR(SOURCE!A316="",ISBLANK(SOURCE!A316)),SOURCE!B316&gt;0),IF(ISBLANK(SOURCE!C316),"",SOURCE!C316),
IF(SOURCE!B316&lt;0,VLOOKUP(SOURCE!B316,lookups!A$1:B$25,2,0),
  IF(ISBLANK(SOURCE!B316),
    "",
    "/* "&amp;TEXT(SOURCE!B316,"???0")&amp;" *"&amp;
      SOURCE!C316&amp;", "&amp; IF(lookups!$E$2-LEN(SOURCE!C316) &gt;= 0, REPT(" ",lookups!$E$2-LEN(SOURCE!C316)), "")&amp;
      SOURCE!D316&amp;", "&amp; IF(lookups!$F$2-LEN(SOURCE!D316) &gt;= 0, REPT(" ",lookups!$F$2-LEN(SOURCE!D316)), "")&amp;
      SOURCE!E316&amp;", "&amp; IF(lookups!$G$2-LEN(SOURCE!E316) &gt;=0, REPT(" ",lookups!$G$2-LEN(SOURCE!E316)), "")&amp;
      SOURCE!F316&amp;", "&amp; IF(lookups!$H$2-LEN(SOURCE!F316) &gt;= 0, REPT(" ",lookups!$H$2-LEN(SOURCE!F316)+2), "")&amp;"("&amp;
      SUBSTITUTE(TEXT(SOURCE!G316,"??0"),"  ","")&amp;" &lt;&lt; TAM_MAX_BITS) |"&amp; IF(lookups!$I$2-3 &gt;= 0, REPT(" ",MAX(1,lookups!$I$2-5+4+1-1-LEN(  IF(ISTEXT(SOURCE!H316),SOURCE!H316,  SUBSTITUTE(SUBSTITUTE(TEXT(SOURCE!H316,"????0"),"  ","")," ",""))   ))), "")&amp;
       IF(ISTEXT(SOURCE!H316),SOURCE!H316, SUBSTITUTE(SUBSTITUTE(TEXT(SOURCE!H316,"????0"),"  ","")," ",""))   &amp;","&amp; IF(lookups!$J$2-3 &gt;= 0, REPT(" ",lookups!$J$2-3-5), "")&amp;
      SOURCE!I316&amp;
" | "&amp; IF(lookups!$K$2-LEN(SOURCE!I316) &gt;= 0, REPT(" ",lookups!$K$2-LEN(SOURCE!I316)), "")&amp;
      SOURCE!J316&amp;      IF(lookups!$L$2-LEN(SOURCE!J316) &gt;= 0, REPT(" ",lookups!$L$2-LEN(SOURCE!J316)), "")&amp;
" | "&amp; IF(lookups!$K$2-LEN(SOURCE!I316) &gt;= 0, REPT(" ",lookups!$K$2-LEN(SOURCE!I316)), "")&amp;
      SOURCE!K316&amp;      IF(lookups!$L$2-LEN(SOURCE!K316) &gt;= 0, REPT(" ",lookups!$M$2-LEN(SOURCE!K316)), "")&amp;
" | "&amp; SOURCE!L316&amp;      IF(lookups!$O$2-LEN(SOURCE!L316) &gt;= 0, REPT(" ",lookups!$O$2-LEN(SOURCE!L316)), "")&amp;
" | "&amp; SOURCE!M316&amp;      IF(lookups!$P$2-LEN(SOURCE!M316) &gt;= 0, REPT(" ",lookups!$P$2-LEN(SOURCE!M316)), "")&amp;
      "},"&amp;IF(SOURCE!O316&lt;&gt;"",""&amp;SOURCE!O316,"")
 )
)
)</f>
        <v>/*  304 */  { fnCvtShorttonKg,              divide,                      "kg" STD_RIGHT_ARROW "short ton",              "kg" STD_RIGHT_ARROW,                          (0 &lt;&lt; TAM_MAX_BITS) |     0, CAT_NONE | SLS_ENABLED   | US_ENABLED   | EIM_DISABLED | PTP_NONE         },</v>
      </c>
    </row>
    <row r="317" customFormat="false" ht="15.75" hidden="false" customHeight="false" outlineLevel="0" collapsed="false">
      <c r="A317" s="263" t="str">
        <f aca="false">IF(AND(OR(SOURCE!A317="",ISBLANK(SOURCE!A317)),SOURCE!B317&gt;0),IF(ISBLANK(SOURCE!C317),"",SOURCE!C317),
IF(SOURCE!B317&lt;0,VLOOKUP(SOURCE!B317,lookups!A$1:B$25,2,0),
  IF(ISBLANK(SOURCE!B317),
    "",
    "/* "&amp;TEXT(SOURCE!B317,"???0")&amp;" *"&amp;
      SOURCE!C317&amp;", "&amp; IF(lookups!$E$2-LEN(SOURCE!C317) &gt;= 0, REPT(" ",lookups!$E$2-LEN(SOURCE!C317)), "")&amp;
      SOURCE!D317&amp;", "&amp; IF(lookups!$F$2-LEN(SOURCE!D317) &gt;= 0, REPT(" ",lookups!$F$2-LEN(SOURCE!D317)), "")&amp;
      SOURCE!E317&amp;", "&amp; IF(lookups!$G$2-LEN(SOURCE!E317) &gt;=0, REPT(" ",lookups!$G$2-LEN(SOURCE!E317)), "")&amp;
      SOURCE!F317&amp;", "&amp; IF(lookups!$H$2-LEN(SOURCE!F317) &gt;= 0, REPT(" ",lookups!$H$2-LEN(SOURCE!F317)+2), "")&amp;"("&amp;
      SUBSTITUTE(TEXT(SOURCE!G317,"??0"),"  ","")&amp;" &lt;&lt; TAM_MAX_BITS) |"&amp; IF(lookups!$I$2-3 &gt;= 0, REPT(" ",MAX(1,lookups!$I$2-5+4+1-1-LEN(  IF(ISTEXT(SOURCE!H317),SOURCE!H317,  SUBSTITUTE(SUBSTITUTE(TEXT(SOURCE!H317,"????0"),"  ","")," ",""))   ))), "")&amp;
       IF(ISTEXT(SOURCE!H317),SOURCE!H317, SUBSTITUTE(SUBSTITUTE(TEXT(SOURCE!H317,"????0"),"  ","")," ",""))   &amp;","&amp; IF(lookups!$J$2-3 &gt;= 0, REPT(" ",lookups!$J$2-3-5), "")&amp;
      SOURCE!I317&amp;
" | "&amp; IF(lookups!$K$2-LEN(SOURCE!I317) &gt;= 0, REPT(" ",lookups!$K$2-LEN(SOURCE!I317)), "")&amp;
      SOURCE!J317&amp;      IF(lookups!$L$2-LEN(SOURCE!J317) &gt;= 0, REPT(" ",lookups!$L$2-LEN(SOURCE!J317)), "")&amp;
" | "&amp; IF(lookups!$K$2-LEN(SOURCE!I317) &gt;= 0, REPT(" ",lookups!$K$2-LEN(SOURCE!I317)), "")&amp;
      SOURCE!K317&amp;      IF(lookups!$L$2-LEN(SOURCE!K317) &gt;= 0, REPT(" ",lookups!$M$2-LEN(SOURCE!K317)), "")&amp;
" | "&amp; SOURCE!L317&amp;      IF(lookups!$O$2-LEN(SOURCE!L317) &gt;= 0, REPT(" ",lookups!$O$2-LEN(SOURCE!L317)), "")&amp;
" | "&amp; SOURCE!M317&amp;      IF(lookups!$P$2-LEN(SOURCE!M317) &gt;= 0, REPT(" ",lookups!$P$2-LEN(SOURCE!M317)), "")&amp;
      "},"&amp;IF(SOURCE!O317&lt;&gt;"",""&amp;SOURCE!O317,"")
 )
)
)</f>
        <v>/*  305 */  { itemToBeCoded,                NOPARAM,                     "0305",                                        "0305",                                        (0 &lt;&lt; TAM_MAX_BITS) |     0, CAT_FREE | SLS_ENABLED   | US_UNCHANGED | EIM_DISABLED | PTP_DISABLED     },</v>
      </c>
    </row>
    <row r="318" customFormat="false" ht="15.75" hidden="false" customHeight="false" outlineLevel="0" collapsed="false">
      <c r="A318" s="263" t="str">
        <f aca="false">IF(AND(OR(SOURCE!A318="",ISBLANK(SOURCE!A318)),SOURCE!B318&gt;0),IF(ISBLANK(SOURCE!C318),"",SOURCE!C318),
IF(SOURCE!B318&lt;0,VLOOKUP(SOURCE!B318,lookups!A$1:B$25,2,0),
  IF(ISBLANK(SOURCE!B318),
    "",
    "/* "&amp;TEXT(SOURCE!B318,"???0")&amp;" *"&amp;
      SOURCE!C318&amp;", "&amp; IF(lookups!$E$2-LEN(SOURCE!C318) &gt;= 0, REPT(" ",lookups!$E$2-LEN(SOURCE!C318)), "")&amp;
      SOURCE!D318&amp;", "&amp; IF(lookups!$F$2-LEN(SOURCE!D318) &gt;= 0, REPT(" ",lookups!$F$2-LEN(SOURCE!D318)), "")&amp;
      SOURCE!E318&amp;", "&amp; IF(lookups!$G$2-LEN(SOURCE!E318) &gt;=0, REPT(" ",lookups!$G$2-LEN(SOURCE!E318)), "")&amp;
      SOURCE!F318&amp;", "&amp; IF(lookups!$H$2-LEN(SOURCE!F318) &gt;= 0, REPT(" ",lookups!$H$2-LEN(SOURCE!F318)+2), "")&amp;"("&amp;
      SUBSTITUTE(TEXT(SOURCE!G318,"??0"),"  ","")&amp;" &lt;&lt; TAM_MAX_BITS) |"&amp; IF(lookups!$I$2-3 &gt;= 0, REPT(" ",MAX(1,lookups!$I$2-5+4+1-1-LEN(  IF(ISTEXT(SOURCE!H318),SOURCE!H318,  SUBSTITUTE(SUBSTITUTE(TEXT(SOURCE!H318,"????0"),"  ","")," ",""))   ))), "")&amp;
       IF(ISTEXT(SOURCE!H318),SOURCE!H318, SUBSTITUTE(SUBSTITUTE(TEXT(SOURCE!H318,"????0"),"  ","")," ",""))   &amp;","&amp; IF(lookups!$J$2-3 &gt;= 0, REPT(" ",lookups!$J$2-3-5), "")&amp;
      SOURCE!I318&amp;
" | "&amp; IF(lookups!$K$2-LEN(SOURCE!I318) &gt;= 0, REPT(" ",lookups!$K$2-LEN(SOURCE!I318)), "")&amp;
      SOURCE!J318&amp;      IF(lookups!$L$2-LEN(SOURCE!J318) &gt;= 0, REPT(" ",lookups!$L$2-LEN(SOURCE!J318)), "")&amp;
" | "&amp; IF(lookups!$K$2-LEN(SOURCE!I318) &gt;= 0, REPT(" ",lookups!$K$2-LEN(SOURCE!I318)), "")&amp;
      SOURCE!K318&amp;      IF(lookups!$L$2-LEN(SOURCE!K318) &gt;= 0, REPT(" ",lookups!$M$2-LEN(SOURCE!K318)), "")&amp;
" | "&amp; SOURCE!L318&amp;      IF(lookups!$O$2-LEN(SOURCE!L318) &gt;= 0, REPT(" ",lookups!$O$2-LEN(SOURCE!L318)), "")&amp;
" | "&amp; SOURCE!M318&amp;      IF(lookups!$P$2-LEN(SOURCE!M318) &gt;= 0, REPT(" ",lookups!$P$2-LEN(SOURCE!M318)), "")&amp;
      "},"&amp;IF(SOURCE!O318&lt;&gt;"",""&amp;SOURCE!O318,"")
 )
)
)</f>
        <v>/*  306 */  { itemToBeCoded,                NOPARAM,                     "0306",                                        "0306",                                        (0 &lt;&lt; TAM_MAX_BITS) |     0, CAT_FREE | SLS_ENABLED   | US_UNCHANGED | EIM_DISABLED | PTP_DISABLED     },</v>
      </c>
    </row>
    <row r="319" customFormat="false" ht="15.75" hidden="false" customHeight="false" outlineLevel="0" collapsed="false">
      <c r="A319" s="263" t="str">
        <f aca="false">IF(AND(OR(SOURCE!A319="",ISBLANK(SOURCE!A319)),SOURCE!B319&gt;0),IF(ISBLANK(SOURCE!C319),"",SOURCE!C319),
IF(SOURCE!B319&lt;0,VLOOKUP(SOURCE!B319,lookups!A$1:B$25,2,0),
  IF(ISBLANK(SOURCE!B319),
    "",
    "/* "&amp;TEXT(SOURCE!B319,"???0")&amp;" *"&amp;
      SOURCE!C319&amp;", "&amp; IF(lookups!$E$2-LEN(SOURCE!C319) &gt;= 0, REPT(" ",lookups!$E$2-LEN(SOURCE!C319)), "")&amp;
      SOURCE!D319&amp;", "&amp; IF(lookups!$F$2-LEN(SOURCE!D319) &gt;= 0, REPT(" ",lookups!$F$2-LEN(SOURCE!D319)), "")&amp;
      SOURCE!E319&amp;", "&amp; IF(lookups!$G$2-LEN(SOURCE!E319) &gt;=0, REPT(" ",lookups!$G$2-LEN(SOURCE!E319)), "")&amp;
      SOURCE!F319&amp;", "&amp; IF(lookups!$H$2-LEN(SOURCE!F319) &gt;= 0, REPT(" ",lookups!$H$2-LEN(SOURCE!F319)+2), "")&amp;"("&amp;
      SUBSTITUTE(TEXT(SOURCE!G319,"??0"),"  ","")&amp;" &lt;&lt; TAM_MAX_BITS) |"&amp; IF(lookups!$I$2-3 &gt;= 0, REPT(" ",MAX(1,lookups!$I$2-5+4+1-1-LEN(  IF(ISTEXT(SOURCE!H319),SOURCE!H319,  SUBSTITUTE(SUBSTITUTE(TEXT(SOURCE!H319,"????0"),"  ","")," ",""))   ))), "")&amp;
       IF(ISTEXT(SOURCE!H319),SOURCE!H319, SUBSTITUTE(SUBSTITUTE(TEXT(SOURCE!H319,"????0"),"  ","")," ",""))   &amp;","&amp; IF(lookups!$J$2-3 &gt;= 0, REPT(" ",lookups!$J$2-3-5), "")&amp;
      SOURCE!I319&amp;
" | "&amp; IF(lookups!$K$2-LEN(SOURCE!I319) &gt;= 0, REPT(" ",lookups!$K$2-LEN(SOURCE!I319)), "")&amp;
      SOURCE!J319&amp;      IF(lookups!$L$2-LEN(SOURCE!J319) &gt;= 0, REPT(" ",lookups!$L$2-LEN(SOURCE!J319)), "")&amp;
" | "&amp; IF(lookups!$K$2-LEN(SOURCE!I319) &gt;= 0, REPT(" ",lookups!$K$2-LEN(SOURCE!I319)), "")&amp;
      SOURCE!K319&amp;      IF(lookups!$L$2-LEN(SOURCE!K319) &gt;= 0, REPT(" ",lookups!$M$2-LEN(SOURCE!K319)), "")&amp;
" | "&amp; SOURCE!L319&amp;      IF(lookups!$O$2-LEN(SOURCE!L319) &gt;= 0, REPT(" ",lookups!$O$2-LEN(SOURCE!L319)), "")&amp;
" | "&amp; SOURCE!M319&amp;      IF(lookups!$P$2-LEN(SOURCE!M319) &gt;= 0, REPT(" ",lookups!$P$2-LEN(SOURCE!M319)), "")&amp;
      "},"&amp;IF(SOURCE!O319&lt;&gt;"",""&amp;SOURCE!O319,"")
 )
)
)</f>
        <v>/*  307 */  { fnCvtShorttonKg,              multiply,                    "short ton" STD_RIGHT_ARROW "kg",              "short ton" STD_RIGHT_ARROW,                   (0 &lt;&lt; TAM_MAX_BITS) |     0, CAT_NONE | SLS_ENABLED   | US_ENABLED   | EIM_DISABLED | PTP_NONE         },</v>
      </c>
    </row>
    <row r="320" customFormat="false" ht="15.75" hidden="false" customHeight="false" outlineLevel="0" collapsed="false">
      <c r="A320" s="263" t="str">
        <f aca="false">IF(AND(OR(SOURCE!A320="",ISBLANK(SOURCE!A320)),SOURCE!B320&gt;0),IF(ISBLANK(SOURCE!C320),"",SOURCE!C320),
IF(SOURCE!B320&lt;0,VLOOKUP(SOURCE!B320,lookups!A$1:B$25,2,0),
  IF(ISBLANK(SOURCE!B320),
    "",
    "/* "&amp;TEXT(SOURCE!B320,"???0")&amp;" *"&amp;
      SOURCE!C320&amp;", "&amp; IF(lookups!$E$2-LEN(SOURCE!C320) &gt;= 0, REPT(" ",lookups!$E$2-LEN(SOURCE!C320)), "")&amp;
      SOURCE!D320&amp;", "&amp; IF(lookups!$F$2-LEN(SOURCE!D320) &gt;= 0, REPT(" ",lookups!$F$2-LEN(SOURCE!D320)), "")&amp;
      SOURCE!E320&amp;", "&amp; IF(lookups!$G$2-LEN(SOURCE!E320) &gt;=0, REPT(" ",lookups!$G$2-LEN(SOURCE!E320)), "")&amp;
      SOURCE!F320&amp;", "&amp; IF(lookups!$H$2-LEN(SOURCE!F320) &gt;= 0, REPT(" ",lookups!$H$2-LEN(SOURCE!F320)+2), "")&amp;"("&amp;
      SUBSTITUTE(TEXT(SOURCE!G320,"??0"),"  ","")&amp;" &lt;&lt; TAM_MAX_BITS) |"&amp; IF(lookups!$I$2-3 &gt;= 0, REPT(" ",MAX(1,lookups!$I$2-5+4+1-1-LEN(  IF(ISTEXT(SOURCE!H320),SOURCE!H320,  SUBSTITUTE(SUBSTITUTE(TEXT(SOURCE!H320,"????0"),"  ","")," ",""))   ))), "")&amp;
       IF(ISTEXT(SOURCE!H320),SOURCE!H320, SUBSTITUTE(SUBSTITUTE(TEXT(SOURCE!H320,"????0"),"  ","")," ",""))   &amp;","&amp; IF(lookups!$J$2-3 &gt;= 0, REPT(" ",lookups!$J$2-3-5), "")&amp;
      SOURCE!I320&amp;
" | "&amp; IF(lookups!$K$2-LEN(SOURCE!I320) &gt;= 0, REPT(" ",lookups!$K$2-LEN(SOURCE!I320)), "")&amp;
      SOURCE!J320&amp;      IF(lookups!$L$2-LEN(SOURCE!J320) &gt;= 0, REPT(" ",lookups!$L$2-LEN(SOURCE!J320)), "")&amp;
" | "&amp; IF(lookups!$K$2-LEN(SOURCE!I320) &gt;= 0, REPT(" ",lookups!$K$2-LEN(SOURCE!I320)), "")&amp;
      SOURCE!K320&amp;      IF(lookups!$L$2-LEN(SOURCE!K320) &gt;= 0, REPT(" ",lookups!$M$2-LEN(SOURCE!K320)), "")&amp;
" | "&amp; SOURCE!L320&amp;      IF(lookups!$O$2-LEN(SOURCE!L320) &gt;= 0, REPT(" ",lookups!$O$2-LEN(SOURCE!L320)), "")&amp;
" | "&amp; SOURCE!M320&amp;      IF(lookups!$P$2-LEN(SOURCE!M320) &gt;= 0, REPT(" ",lookups!$P$2-LEN(SOURCE!M320)), "")&amp;
      "},"&amp;IF(SOURCE!O320&lt;&gt;"",""&amp;SOURCE!O320,"")
 )
)
)</f>
        <v>/*  308 */  { itemToBeCoded,                NOPARAM,                     "0308",                                        "0308",                                        (0 &lt;&lt; TAM_MAX_BITS) |     0, CAT_FREE | SLS_ENABLED   | US_UNCHANGED | EIM_DISABLED | PTP_DISABLED     },</v>
      </c>
    </row>
    <row r="321" customFormat="false" ht="15.75" hidden="false" customHeight="false" outlineLevel="0" collapsed="false">
      <c r="A321" s="263" t="str">
        <f aca="false">IF(AND(OR(SOURCE!A321="",ISBLANK(SOURCE!A321)),SOURCE!B321&gt;0),IF(ISBLANK(SOURCE!C321),"",SOURCE!C321),
IF(SOURCE!B321&lt;0,VLOOKUP(SOURCE!B321,lookups!A$1:B$25,2,0),
  IF(ISBLANK(SOURCE!B321),
    "",
    "/* "&amp;TEXT(SOURCE!B321,"???0")&amp;" *"&amp;
      SOURCE!C321&amp;", "&amp; IF(lookups!$E$2-LEN(SOURCE!C321) &gt;= 0, REPT(" ",lookups!$E$2-LEN(SOURCE!C321)), "")&amp;
      SOURCE!D321&amp;", "&amp; IF(lookups!$F$2-LEN(SOURCE!D321) &gt;= 0, REPT(" ",lookups!$F$2-LEN(SOURCE!D321)), "")&amp;
      SOURCE!E321&amp;", "&amp; IF(lookups!$G$2-LEN(SOURCE!E321) &gt;=0, REPT(" ",lookups!$G$2-LEN(SOURCE!E321)), "")&amp;
      SOURCE!F321&amp;", "&amp; IF(lookups!$H$2-LEN(SOURCE!F321) &gt;= 0, REPT(" ",lookups!$H$2-LEN(SOURCE!F321)+2), "")&amp;"("&amp;
      SUBSTITUTE(TEXT(SOURCE!G321,"??0"),"  ","")&amp;" &lt;&lt; TAM_MAX_BITS) |"&amp; IF(lookups!$I$2-3 &gt;= 0, REPT(" ",MAX(1,lookups!$I$2-5+4+1-1-LEN(  IF(ISTEXT(SOURCE!H321),SOURCE!H321,  SUBSTITUTE(SUBSTITUTE(TEXT(SOURCE!H321,"????0"),"  ","")," ",""))   ))), "")&amp;
       IF(ISTEXT(SOURCE!H321),SOURCE!H321, SUBSTITUTE(SUBSTITUTE(TEXT(SOURCE!H321,"????0"),"  ","")," ",""))   &amp;","&amp; IF(lookups!$J$2-3 &gt;= 0, REPT(" ",lookups!$J$2-3-5), "")&amp;
      SOURCE!I321&amp;
" | "&amp; IF(lookups!$K$2-LEN(SOURCE!I321) &gt;= 0, REPT(" ",lookups!$K$2-LEN(SOURCE!I321)), "")&amp;
      SOURCE!J321&amp;      IF(lookups!$L$2-LEN(SOURCE!J321) &gt;= 0, REPT(" ",lookups!$L$2-LEN(SOURCE!J321)), "")&amp;
" | "&amp; IF(lookups!$K$2-LEN(SOURCE!I321) &gt;= 0, REPT(" ",lookups!$K$2-LEN(SOURCE!I321)), "")&amp;
      SOURCE!K321&amp;      IF(lookups!$L$2-LEN(SOURCE!K321) &gt;= 0, REPT(" ",lookups!$M$2-LEN(SOURCE!K321)), "")&amp;
" | "&amp; SOURCE!L321&amp;      IF(lookups!$O$2-LEN(SOURCE!L321) &gt;= 0, REPT(" ",lookups!$O$2-LEN(SOURCE!L321)), "")&amp;
" | "&amp; SOURCE!M321&amp;      IF(lookups!$P$2-LEN(SOURCE!M321) &gt;= 0, REPT(" ",lookups!$P$2-LEN(SOURCE!M321)), "")&amp;
      "},"&amp;IF(SOURCE!O321&lt;&gt;"",""&amp;SOURCE!O321,"")
 )
)
)</f>
        <v>/*  309 */  { itemToBeCoded,                NOPARAM,                     "0309",                                        "0309",                                        (0 &lt;&lt; TAM_MAX_BITS) |     0, CAT_FREE | SLS_ENABLED   | US_UNCHANGED | EIM_DISABLED | PTP_DISABLED     },</v>
      </c>
    </row>
    <row r="322" customFormat="false" ht="15.75" hidden="false" customHeight="false" outlineLevel="0" collapsed="false">
      <c r="A322" s="263" t="str">
        <f aca="false">IF(AND(OR(SOURCE!A322="",ISBLANK(SOURCE!A322)),SOURCE!B322&gt;0),IF(ISBLANK(SOURCE!C322),"",SOURCE!C322),
IF(SOURCE!B322&lt;0,VLOOKUP(SOURCE!B322,lookups!A$1:B$25,2,0),
  IF(ISBLANK(SOURCE!B322),
    "",
    "/* "&amp;TEXT(SOURCE!B322,"???0")&amp;" *"&amp;
      SOURCE!C322&amp;", "&amp; IF(lookups!$E$2-LEN(SOURCE!C322) &gt;= 0, REPT(" ",lookups!$E$2-LEN(SOURCE!C322)), "")&amp;
      SOURCE!D322&amp;", "&amp; IF(lookups!$F$2-LEN(SOURCE!D322) &gt;= 0, REPT(" ",lookups!$F$2-LEN(SOURCE!D322)), "")&amp;
      SOURCE!E322&amp;", "&amp; IF(lookups!$G$2-LEN(SOURCE!E322) &gt;=0, REPT(" ",lookups!$G$2-LEN(SOURCE!E322)), "")&amp;
      SOURCE!F322&amp;", "&amp; IF(lookups!$H$2-LEN(SOURCE!F322) &gt;= 0, REPT(" ",lookups!$H$2-LEN(SOURCE!F322)+2), "")&amp;"("&amp;
      SUBSTITUTE(TEXT(SOURCE!G322,"??0"),"  ","")&amp;" &lt;&lt; TAM_MAX_BITS) |"&amp; IF(lookups!$I$2-3 &gt;= 0, REPT(" ",MAX(1,lookups!$I$2-5+4+1-1-LEN(  IF(ISTEXT(SOURCE!H322),SOURCE!H322,  SUBSTITUTE(SUBSTITUTE(TEXT(SOURCE!H322,"????0"),"  ","")," ",""))   ))), "")&amp;
       IF(ISTEXT(SOURCE!H322),SOURCE!H322, SUBSTITUTE(SUBSTITUTE(TEXT(SOURCE!H322,"????0"),"  ","")," ",""))   &amp;","&amp; IF(lookups!$J$2-3 &gt;= 0, REPT(" ",lookups!$J$2-3-5), "")&amp;
      SOURCE!I322&amp;
" | "&amp; IF(lookups!$K$2-LEN(SOURCE!I322) &gt;= 0, REPT(" ",lookups!$K$2-LEN(SOURCE!I322)), "")&amp;
      SOURCE!J322&amp;      IF(lookups!$L$2-LEN(SOURCE!J322) &gt;= 0, REPT(" ",lookups!$L$2-LEN(SOURCE!J322)), "")&amp;
" | "&amp; IF(lookups!$K$2-LEN(SOURCE!I322) &gt;= 0, REPT(" ",lookups!$K$2-LEN(SOURCE!I322)), "")&amp;
      SOURCE!K322&amp;      IF(lookups!$L$2-LEN(SOURCE!K322) &gt;= 0, REPT(" ",lookups!$M$2-LEN(SOURCE!K322)), "")&amp;
" | "&amp; SOURCE!L322&amp;      IF(lookups!$O$2-LEN(SOURCE!L322) &gt;= 0, REPT(" ",lookups!$O$2-LEN(SOURCE!L322)), "")&amp;
" | "&amp; SOURCE!M322&amp;      IF(lookups!$P$2-LEN(SOURCE!M322) &gt;= 0, REPT(" ",lookups!$P$2-LEN(SOURCE!M322)), "")&amp;
      "},"&amp;IF(SOURCE!O322&lt;&gt;"",""&amp;SOURCE!O322,"")
 )
)
)</f>
        <v>/*  310 */  { fnCvtTonKg,                   divide,                      "kg" STD_RIGHT_ARROW "ton",                    "kg" STD_RIGHT_ARROW "ton",                    (0 &lt;&lt; TAM_MAX_BITS) |     0, CAT_NONE | SLS_ENABLED   | US_ENABLED   | EIM_DISABLED | PTP_NONE         },</v>
      </c>
    </row>
    <row r="323" customFormat="false" ht="15.75" hidden="false" customHeight="false" outlineLevel="0" collapsed="false">
      <c r="A323" s="263" t="str">
        <f aca="false">IF(AND(OR(SOURCE!A323="",ISBLANK(SOURCE!A323)),SOURCE!B323&gt;0),IF(ISBLANK(SOURCE!C323),"",SOURCE!C323),
IF(SOURCE!B323&lt;0,VLOOKUP(SOURCE!B323,lookups!A$1:B$25,2,0),
  IF(ISBLANK(SOURCE!B323),
    "",
    "/* "&amp;TEXT(SOURCE!B323,"???0")&amp;" *"&amp;
      SOURCE!C323&amp;", "&amp; IF(lookups!$E$2-LEN(SOURCE!C323) &gt;= 0, REPT(" ",lookups!$E$2-LEN(SOURCE!C323)), "")&amp;
      SOURCE!D323&amp;", "&amp; IF(lookups!$F$2-LEN(SOURCE!D323) &gt;= 0, REPT(" ",lookups!$F$2-LEN(SOURCE!D323)), "")&amp;
      SOURCE!E323&amp;", "&amp; IF(lookups!$G$2-LEN(SOURCE!E323) &gt;=0, REPT(" ",lookups!$G$2-LEN(SOURCE!E323)), "")&amp;
      SOURCE!F323&amp;", "&amp; IF(lookups!$H$2-LEN(SOURCE!F323) &gt;= 0, REPT(" ",lookups!$H$2-LEN(SOURCE!F323)+2), "")&amp;"("&amp;
      SUBSTITUTE(TEXT(SOURCE!G323,"??0"),"  ","")&amp;" &lt;&lt; TAM_MAX_BITS) |"&amp; IF(lookups!$I$2-3 &gt;= 0, REPT(" ",MAX(1,lookups!$I$2-5+4+1-1-LEN(  IF(ISTEXT(SOURCE!H323),SOURCE!H323,  SUBSTITUTE(SUBSTITUTE(TEXT(SOURCE!H323,"????0"),"  ","")," ",""))   ))), "")&amp;
       IF(ISTEXT(SOURCE!H323),SOURCE!H323, SUBSTITUTE(SUBSTITUTE(TEXT(SOURCE!H323,"????0"),"  ","")," ",""))   &amp;","&amp; IF(lookups!$J$2-3 &gt;= 0, REPT(" ",lookups!$J$2-3-5), "")&amp;
      SOURCE!I323&amp;
" | "&amp; IF(lookups!$K$2-LEN(SOURCE!I323) &gt;= 0, REPT(" ",lookups!$K$2-LEN(SOURCE!I323)), "")&amp;
      SOURCE!J323&amp;      IF(lookups!$L$2-LEN(SOURCE!J323) &gt;= 0, REPT(" ",lookups!$L$2-LEN(SOURCE!J323)), "")&amp;
" | "&amp; IF(lookups!$K$2-LEN(SOURCE!I323) &gt;= 0, REPT(" ",lookups!$K$2-LEN(SOURCE!I323)), "")&amp;
      SOURCE!K323&amp;      IF(lookups!$L$2-LEN(SOURCE!K323) &gt;= 0, REPT(" ",lookups!$M$2-LEN(SOURCE!K323)), "")&amp;
" | "&amp; SOURCE!L323&amp;      IF(lookups!$O$2-LEN(SOURCE!L323) &gt;= 0, REPT(" ",lookups!$O$2-LEN(SOURCE!L323)), "")&amp;
" | "&amp; SOURCE!M323&amp;      IF(lookups!$P$2-LEN(SOURCE!M323) &gt;= 0, REPT(" ",lookups!$P$2-LEN(SOURCE!M323)), "")&amp;
      "},"&amp;IF(SOURCE!O323&lt;&gt;"",""&amp;SOURCE!O323,"")
 )
)
)</f>
        <v>/*  311 */  { fnCvtLiangKg,                 multiply,                    "kg" STD_RIGHT_ARROW "li" STD_a_BREVE "ng",    "kg" STD_RIGHT_ARROW,                          (0 &lt;&lt; TAM_MAX_BITS) |     0, CAT_NONE | SLS_ENABLED   | US_ENABLED   | EIM_DISABLED | PTP_NONE         },</v>
      </c>
    </row>
    <row r="324" customFormat="false" ht="15.75" hidden="false" customHeight="false" outlineLevel="0" collapsed="false">
      <c r="A324" s="263" t="str">
        <f aca="false">IF(AND(OR(SOURCE!A324="",ISBLANK(SOURCE!A324)),SOURCE!B324&gt;0),IF(ISBLANK(SOURCE!C324),"",SOURCE!C324),
IF(SOURCE!B324&lt;0,VLOOKUP(SOURCE!B324,lookups!A$1:B$25,2,0),
  IF(ISBLANK(SOURCE!B324),
    "",
    "/* "&amp;TEXT(SOURCE!B324,"???0")&amp;" *"&amp;
      SOURCE!C324&amp;", "&amp; IF(lookups!$E$2-LEN(SOURCE!C324) &gt;= 0, REPT(" ",lookups!$E$2-LEN(SOURCE!C324)), "")&amp;
      SOURCE!D324&amp;", "&amp; IF(lookups!$F$2-LEN(SOURCE!D324) &gt;= 0, REPT(" ",lookups!$F$2-LEN(SOURCE!D324)), "")&amp;
      SOURCE!E324&amp;", "&amp; IF(lookups!$G$2-LEN(SOURCE!E324) &gt;=0, REPT(" ",lookups!$G$2-LEN(SOURCE!E324)), "")&amp;
      SOURCE!F324&amp;", "&amp; IF(lookups!$H$2-LEN(SOURCE!F324) &gt;= 0, REPT(" ",lookups!$H$2-LEN(SOURCE!F324)+2), "")&amp;"("&amp;
      SUBSTITUTE(TEXT(SOURCE!G324,"??0"),"  ","")&amp;" &lt;&lt; TAM_MAX_BITS) |"&amp; IF(lookups!$I$2-3 &gt;= 0, REPT(" ",MAX(1,lookups!$I$2-5+4+1-1-LEN(  IF(ISTEXT(SOURCE!H324),SOURCE!H324,  SUBSTITUTE(SUBSTITUTE(TEXT(SOURCE!H324,"????0"),"  ","")," ",""))   ))), "")&amp;
       IF(ISTEXT(SOURCE!H324),SOURCE!H324, SUBSTITUTE(SUBSTITUTE(TEXT(SOURCE!H324,"????0"),"  ","")," ",""))   &amp;","&amp; IF(lookups!$J$2-3 &gt;= 0, REPT(" ",lookups!$J$2-3-5), "")&amp;
      SOURCE!I324&amp;
" | "&amp; IF(lookups!$K$2-LEN(SOURCE!I324) &gt;= 0, REPT(" ",lookups!$K$2-LEN(SOURCE!I324)), "")&amp;
      SOURCE!J324&amp;      IF(lookups!$L$2-LEN(SOURCE!J324) &gt;= 0, REPT(" ",lookups!$L$2-LEN(SOURCE!J324)), "")&amp;
" | "&amp; IF(lookups!$K$2-LEN(SOURCE!I324) &gt;= 0, REPT(" ",lookups!$K$2-LEN(SOURCE!I324)), "")&amp;
      SOURCE!K324&amp;      IF(lookups!$L$2-LEN(SOURCE!K324) &gt;= 0, REPT(" ",lookups!$M$2-LEN(SOURCE!K324)), "")&amp;
" | "&amp; SOURCE!L324&amp;      IF(lookups!$O$2-LEN(SOURCE!L324) &gt;= 0, REPT(" ",lookups!$O$2-LEN(SOURCE!L324)), "")&amp;
" | "&amp; SOURCE!M324&amp;      IF(lookups!$P$2-LEN(SOURCE!M324) &gt;= 0, REPT(" ",lookups!$P$2-LEN(SOURCE!M324)), "")&amp;
      "},"&amp;IF(SOURCE!O324&lt;&gt;"",""&amp;SOURCE!O324,"")
 )
)
)</f>
        <v>/*  312 */  { itemToBeCoded,                NOPARAM,                     "0312",                                        "0312",                                        (0 &lt;&lt; TAM_MAX_BITS) |     0, CAT_FREE | SLS_ENABLED   | US_UNCHANGED | EIM_DISABLED | PTP_DISABLED     },</v>
      </c>
    </row>
    <row r="325" customFormat="false" ht="15.75" hidden="false" customHeight="false" outlineLevel="0" collapsed="false">
      <c r="A325" s="263" t="str">
        <f aca="false">IF(AND(OR(SOURCE!A325="",ISBLANK(SOURCE!A325)),SOURCE!B325&gt;0),IF(ISBLANK(SOURCE!C325),"",SOURCE!C325),
IF(SOURCE!B325&lt;0,VLOOKUP(SOURCE!B325,lookups!A$1:B$25,2,0),
  IF(ISBLANK(SOURCE!B325),
    "",
    "/* "&amp;TEXT(SOURCE!B325,"???0")&amp;" *"&amp;
      SOURCE!C325&amp;", "&amp; IF(lookups!$E$2-LEN(SOURCE!C325) &gt;= 0, REPT(" ",lookups!$E$2-LEN(SOURCE!C325)), "")&amp;
      SOURCE!D325&amp;", "&amp; IF(lookups!$F$2-LEN(SOURCE!D325) &gt;= 0, REPT(" ",lookups!$F$2-LEN(SOURCE!D325)), "")&amp;
      SOURCE!E325&amp;", "&amp; IF(lookups!$G$2-LEN(SOURCE!E325) &gt;=0, REPT(" ",lookups!$G$2-LEN(SOURCE!E325)), "")&amp;
      SOURCE!F325&amp;", "&amp; IF(lookups!$H$2-LEN(SOURCE!F325) &gt;= 0, REPT(" ",lookups!$H$2-LEN(SOURCE!F325)+2), "")&amp;"("&amp;
      SUBSTITUTE(TEXT(SOURCE!G325,"??0"),"  ","")&amp;" &lt;&lt; TAM_MAX_BITS) |"&amp; IF(lookups!$I$2-3 &gt;= 0, REPT(" ",MAX(1,lookups!$I$2-5+4+1-1-LEN(  IF(ISTEXT(SOURCE!H325),SOURCE!H325,  SUBSTITUTE(SUBSTITUTE(TEXT(SOURCE!H325,"????0"),"  ","")," ",""))   ))), "")&amp;
       IF(ISTEXT(SOURCE!H325),SOURCE!H325, SUBSTITUTE(SUBSTITUTE(TEXT(SOURCE!H325,"????0"),"  ","")," ",""))   &amp;","&amp; IF(lookups!$J$2-3 &gt;= 0, REPT(" ",lookups!$J$2-3-5), "")&amp;
      SOURCE!I325&amp;
" | "&amp; IF(lookups!$K$2-LEN(SOURCE!I325) &gt;= 0, REPT(" ",lookups!$K$2-LEN(SOURCE!I325)), "")&amp;
      SOURCE!J325&amp;      IF(lookups!$L$2-LEN(SOURCE!J325) &gt;= 0, REPT(" ",lookups!$L$2-LEN(SOURCE!J325)), "")&amp;
" | "&amp; IF(lookups!$K$2-LEN(SOURCE!I325) &gt;= 0, REPT(" ",lookups!$K$2-LEN(SOURCE!I325)), "")&amp;
      SOURCE!K325&amp;      IF(lookups!$L$2-LEN(SOURCE!K325) &gt;= 0, REPT(" ",lookups!$M$2-LEN(SOURCE!K325)), "")&amp;
" | "&amp; SOURCE!L325&amp;      IF(lookups!$O$2-LEN(SOURCE!L325) &gt;= 0, REPT(" ",lookups!$O$2-LEN(SOURCE!L325)), "")&amp;
" | "&amp; SOURCE!M325&amp;      IF(lookups!$P$2-LEN(SOURCE!M325) &gt;= 0, REPT(" ",lookups!$P$2-LEN(SOURCE!M325)), "")&amp;
      "},"&amp;IF(SOURCE!O325&lt;&gt;"",""&amp;SOURCE!O325,"")
 )
)
)</f>
        <v>/*  313 */  { fnCvtTonKg,                   multiply,                    "ton" STD_RIGHT_ARROW "kg",                    "ton" STD_RIGHT_ARROW "kg",                    (0 &lt;&lt; TAM_MAX_BITS) |     0, CAT_NONE | SLS_ENABLED   | US_ENABLED   | EIM_DISABLED | PTP_NONE         },</v>
      </c>
    </row>
    <row r="326" customFormat="false" ht="15.75" hidden="false" customHeight="false" outlineLevel="0" collapsed="false">
      <c r="A326" s="263" t="str">
        <f aca="false">IF(AND(OR(SOURCE!A326="",ISBLANK(SOURCE!A326)),SOURCE!B326&gt;0),IF(ISBLANK(SOURCE!C326),"",SOURCE!C326),
IF(SOURCE!B326&lt;0,VLOOKUP(SOURCE!B326,lookups!A$1:B$25,2,0),
  IF(ISBLANK(SOURCE!B326),
    "",
    "/* "&amp;TEXT(SOURCE!B326,"???0")&amp;" *"&amp;
      SOURCE!C326&amp;", "&amp; IF(lookups!$E$2-LEN(SOURCE!C326) &gt;= 0, REPT(" ",lookups!$E$2-LEN(SOURCE!C326)), "")&amp;
      SOURCE!D326&amp;", "&amp; IF(lookups!$F$2-LEN(SOURCE!D326) &gt;= 0, REPT(" ",lookups!$F$2-LEN(SOURCE!D326)), "")&amp;
      SOURCE!E326&amp;", "&amp; IF(lookups!$G$2-LEN(SOURCE!E326) &gt;=0, REPT(" ",lookups!$G$2-LEN(SOURCE!E326)), "")&amp;
      SOURCE!F326&amp;", "&amp; IF(lookups!$H$2-LEN(SOURCE!F326) &gt;= 0, REPT(" ",lookups!$H$2-LEN(SOURCE!F326)+2), "")&amp;"("&amp;
      SUBSTITUTE(TEXT(SOURCE!G326,"??0"),"  ","")&amp;" &lt;&lt; TAM_MAX_BITS) |"&amp; IF(lookups!$I$2-3 &gt;= 0, REPT(" ",MAX(1,lookups!$I$2-5+4+1-1-LEN(  IF(ISTEXT(SOURCE!H326),SOURCE!H326,  SUBSTITUTE(SUBSTITUTE(TEXT(SOURCE!H326,"????0"),"  ","")," ",""))   ))), "")&amp;
       IF(ISTEXT(SOURCE!H326),SOURCE!H326, SUBSTITUTE(SUBSTITUTE(TEXT(SOURCE!H326,"????0"),"  ","")," ",""))   &amp;","&amp; IF(lookups!$J$2-3 &gt;= 0, REPT(" ",lookups!$J$2-3-5), "")&amp;
      SOURCE!I326&amp;
" | "&amp; IF(lookups!$K$2-LEN(SOURCE!I326) &gt;= 0, REPT(" ",lookups!$K$2-LEN(SOURCE!I326)), "")&amp;
      SOURCE!J326&amp;      IF(lookups!$L$2-LEN(SOURCE!J326) &gt;= 0, REPT(" ",lookups!$L$2-LEN(SOURCE!J326)), "")&amp;
" | "&amp; IF(lookups!$K$2-LEN(SOURCE!I326) &gt;= 0, REPT(" ",lookups!$K$2-LEN(SOURCE!I326)), "")&amp;
      SOURCE!K326&amp;      IF(lookups!$L$2-LEN(SOURCE!K326) &gt;= 0, REPT(" ",lookups!$M$2-LEN(SOURCE!K326)), "")&amp;
" | "&amp; SOURCE!L326&amp;      IF(lookups!$O$2-LEN(SOURCE!L326) &gt;= 0, REPT(" ",lookups!$O$2-LEN(SOURCE!L326)), "")&amp;
" | "&amp; SOURCE!M326&amp;      IF(lookups!$P$2-LEN(SOURCE!M326) &gt;= 0, REPT(" ",lookups!$P$2-LEN(SOURCE!M326)), "")&amp;
      "},"&amp;IF(SOURCE!O326&lt;&gt;"",""&amp;SOURCE!O326,"")
 )
)
)</f>
        <v>/*  314 */  { fnCvtLiangKg,                 divide,                      "li" STD_a_BREVE "ng" STD_RIGHT_ARROW "kg",    "li" STD_a_BREVE "ng" STD_RIGHT_ARROW,         (0 &lt;&lt; TAM_MAX_BITS) |     0, CAT_NONE | SLS_ENABLED   | US_ENABLED   | EIM_DISABLED | PTP_NONE         },</v>
      </c>
    </row>
    <row r="327" customFormat="false" ht="15.75" hidden="false" customHeight="false" outlineLevel="0" collapsed="false">
      <c r="A327" s="263" t="str">
        <f aca="false">IF(AND(OR(SOURCE!A327="",ISBLANK(SOURCE!A327)),SOURCE!B327&gt;0),IF(ISBLANK(SOURCE!C327),"",SOURCE!C327),
IF(SOURCE!B327&lt;0,VLOOKUP(SOURCE!B327,lookups!A$1:B$25,2,0),
  IF(ISBLANK(SOURCE!B327),
    "",
    "/* "&amp;TEXT(SOURCE!B327,"???0")&amp;" *"&amp;
      SOURCE!C327&amp;", "&amp; IF(lookups!$E$2-LEN(SOURCE!C327) &gt;= 0, REPT(" ",lookups!$E$2-LEN(SOURCE!C327)), "")&amp;
      SOURCE!D327&amp;", "&amp; IF(lookups!$F$2-LEN(SOURCE!D327) &gt;= 0, REPT(" ",lookups!$F$2-LEN(SOURCE!D327)), "")&amp;
      SOURCE!E327&amp;", "&amp; IF(lookups!$G$2-LEN(SOURCE!E327) &gt;=0, REPT(" ",lookups!$G$2-LEN(SOURCE!E327)), "")&amp;
      SOURCE!F327&amp;", "&amp; IF(lookups!$H$2-LEN(SOURCE!F327) &gt;= 0, REPT(" ",lookups!$H$2-LEN(SOURCE!F327)+2), "")&amp;"("&amp;
      SUBSTITUTE(TEXT(SOURCE!G327,"??0"),"  ","")&amp;" &lt;&lt; TAM_MAX_BITS) |"&amp; IF(lookups!$I$2-3 &gt;= 0, REPT(" ",MAX(1,lookups!$I$2-5+4+1-1-LEN(  IF(ISTEXT(SOURCE!H327),SOURCE!H327,  SUBSTITUTE(SUBSTITUTE(TEXT(SOURCE!H327,"????0"),"  ","")," ",""))   ))), "")&amp;
       IF(ISTEXT(SOURCE!H327),SOURCE!H327, SUBSTITUTE(SUBSTITUTE(TEXT(SOURCE!H327,"????0"),"  ","")," ",""))   &amp;","&amp; IF(lookups!$J$2-3 &gt;= 0, REPT(" ",lookups!$J$2-3-5), "")&amp;
      SOURCE!I327&amp;
" | "&amp; IF(lookups!$K$2-LEN(SOURCE!I327) &gt;= 0, REPT(" ",lookups!$K$2-LEN(SOURCE!I327)), "")&amp;
      SOURCE!J327&amp;      IF(lookups!$L$2-LEN(SOURCE!J327) &gt;= 0, REPT(" ",lookups!$L$2-LEN(SOURCE!J327)), "")&amp;
" | "&amp; IF(lookups!$K$2-LEN(SOURCE!I327) &gt;= 0, REPT(" ",lookups!$K$2-LEN(SOURCE!I327)), "")&amp;
      SOURCE!K327&amp;      IF(lookups!$L$2-LEN(SOURCE!K327) &gt;= 0, REPT(" ",lookups!$M$2-LEN(SOURCE!K327)), "")&amp;
" | "&amp; SOURCE!L327&amp;      IF(lookups!$O$2-LEN(SOURCE!L327) &gt;= 0, REPT(" ",lookups!$O$2-LEN(SOURCE!L327)), "")&amp;
" | "&amp; SOURCE!M327&amp;      IF(lookups!$P$2-LEN(SOURCE!M327) &gt;= 0, REPT(" ",lookups!$P$2-LEN(SOURCE!M327)), "")&amp;
      "},"&amp;IF(SOURCE!O327&lt;&gt;"",""&amp;SOURCE!O327,"")
 )
)
)</f>
        <v>/*  315 */  { itemToBeCoded,                NOPARAM,                     "0315",                                        "0315",                                        (0 &lt;&lt; TAM_MAX_BITS) |     0, CAT_FREE | SLS_ENABLED   | US_UNCHANGED | EIM_DISABLED | PTP_DISABLED     },</v>
      </c>
    </row>
    <row r="328" customFormat="false" ht="15.75" hidden="false" customHeight="false" outlineLevel="0" collapsed="false">
      <c r="A328" s="263" t="str">
        <f aca="false">IF(AND(OR(SOURCE!A328="",ISBLANK(SOURCE!A328)),SOURCE!B328&gt;0),IF(ISBLANK(SOURCE!C328),"",SOURCE!C328),
IF(SOURCE!B328&lt;0,VLOOKUP(SOURCE!B328,lookups!A$1:B$25,2,0),
  IF(ISBLANK(SOURCE!B328),
    "",
    "/* "&amp;TEXT(SOURCE!B328,"???0")&amp;" *"&amp;
      SOURCE!C328&amp;", "&amp; IF(lookups!$E$2-LEN(SOURCE!C328) &gt;= 0, REPT(" ",lookups!$E$2-LEN(SOURCE!C328)), "")&amp;
      SOURCE!D328&amp;", "&amp; IF(lookups!$F$2-LEN(SOURCE!D328) &gt;= 0, REPT(" ",lookups!$F$2-LEN(SOURCE!D328)), "")&amp;
      SOURCE!E328&amp;", "&amp; IF(lookups!$G$2-LEN(SOURCE!E328) &gt;=0, REPT(" ",lookups!$G$2-LEN(SOURCE!E328)), "")&amp;
      SOURCE!F328&amp;", "&amp; IF(lookups!$H$2-LEN(SOURCE!F328) &gt;= 0, REPT(" ",lookups!$H$2-LEN(SOURCE!F328)+2), "")&amp;"("&amp;
      SUBSTITUTE(TEXT(SOURCE!G328,"??0"),"  ","")&amp;" &lt;&lt; TAM_MAX_BITS) |"&amp; IF(lookups!$I$2-3 &gt;= 0, REPT(" ",MAX(1,lookups!$I$2-5+4+1-1-LEN(  IF(ISTEXT(SOURCE!H328),SOURCE!H328,  SUBSTITUTE(SUBSTITUTE(TEXT(SOURCE!H328,"????0"),"  ","")," ",""))   ))), "")&amp;
       IF(ISTEXT(SOURCE!H328),SOURCE!H328, SUBSTITUTE(SUBSTITUTE(TEXT(SOURCE!H328,"????0"),"  ","")," ",""))   &amp;","&amp; IF(lookups!$J$2-3 &gt;= 0, REPT(" ",lookups!$J$2-3-5), "")&amp;
      SOURCE!I328&amp;
" | "&amp; IF(lookups!$K$2-LEN(SOURCE!I328) &gt;= 0, REPT(" ",lookups!$K$2-LEN(SOURCE!I328)), "")&amp;
      SOURCE!J328&amp;      IF(lookups!$L$2-LEN(SOURCE!J328) &gt;= 0, REPT(" ",lookups!$L$2-LEN(SOURCE!J328)), "")&amp;
" | "&amp; IF(lookups!$K$2-LEN(SOURCE!I328) &gt;= 0, REPT(" ",lookups!$K$2-LEN(SOURCE!I328)), "")&amp;
      SOURCE!K328&amp;      IF(lookups!$L$2-LEN(SOURCE!K328) &gt;= 0, REPT(" ",lookups!$M$2-LEN(SOURCE!K328)), "")&amp;
" | "&amp; SOURCE!L328&amp;      IF(lookups!$O$2-LEN(SOURCE!L328) &gt;= 0, REPT(" ",lookups!$O$2-LEN(SOURCE!L328)), "")&amp;
" | "&amp; SOURCE!M328&amp;      IF(lookups!$P$2-LEN(SOURCE!M328) &gt;= 0, REPT(" ",lookups!$P$2-LEN(SOURCE!M328)), "")&amp;
      "},"&amp;IF(SOURCE!O328&lt;&gt;"",""&amp;SOURCE!O328,"")
 )
)
)</f>
        <v>/*  316 */  { fnCvtTrozG,                   divide,                      "g" STD_RIGHT_ARROW "tr.oz",                   "g" STD_RIGHT_ARROW,                           (0 &lt;&lt; TAM_MAX_BITS) |     0, CAT_NONE | SLS_ENABLED   | US_ENABLED   | EIM_DISABLED | PTP_NONE         },</v>
      </c>
    </row>
    <row r="329" customFormat="false" ht="15.75" hidden="false" customHeight="false" outlineLevel="0" collapsed="false">
      <c r="A329" s="263" t="str">
        <f aca="false">IF(AND(OR(SOURCE!A329="",ISBLANK(SOURCE!A329)),SOURCE!B329&gt;0),IF(ISBLANK(SOURCE!C329),"",SOURCE!C329),
IF(SOURCE!B329&lt;0,VLOOKUP(SOURCE!B329,lookups!A$1:B$25,2,0),
  IF(ISBLANK(SOURCE!B329),
    "",
    "/* "&amp;TEXT(SOURCE!B329,"???0")&amp;" *"&amp;
      SOURCE!C329&amp;", "&amp; IF(lookups!$E$2-LEN(SOURCE!C329) &gt;= 0, REPT(" ",lookups!$E$2-LEN(SOURCE!C329)), "")&amp;
      SOURCE!D329&amp;", "&amp; IF(lookups!$F$2-LEN(SOURCE!D329) &gt;= 0, REPT(" ",lookups!$F$2-LEN(SOURCE!D329)), "")&amp;
      SOURCE!E329&amp;", "&amp; IF(lookups!$G$2-LEN(SOURCE!E329) &gt;=0, REPT(" ",lookups!$G$2-LEN(SOURCE!E329)), "")&amp;
      SOURCE!F329&amp;", "&amp; IF(lookups!$H$2-LEN(SOURCE!F329) &gt;= 0, REPT(" ",lookups!$H$2-LEN(SOURCE!F329)+2), "")&amp;"("&amp;
      SUBSTITUTE(TEXT(SOURCE!G329,"??0"),"  ","")&amp;" &lt;&lt; TAM_MAX_BITS) |"&amp; IF(lookups!$I$2-3 &gt;= 0, REPT(" ",MAX(1,lookups!$I$2-5+4+1-1-LEN(  IF(ISTEXT(SOURCE!H329),SOURCE!H329,  SUBSTITUTE(SUBSTITUTE(TEXT(SOURCE!H329,"????0"),"  ","")," ",""))   ))), "")&amp;
       IF(ISTEXT(SOURCE!H329),SOURCE!H329, SUBSTITUTE(SUBSTITUTE(TEXT(SOURCE!H329,"????0"),"  ","")," ",""))   &amp;","&amp; IF(lookups!$J$2-3 &gt;= 0, REPT(" ",lookups!$J$2-3-5), "")&amp;
      SOURCE!I329&amp;
" | "&amp; IF(lookups!$K$2-LEN(SOURCE!I329) &gt;= 0, REPT(" ",lookups!$K$2-LEN(SOURCE!I329)), "")&amp;
      SOURCE!J329&amp;      IF(lookups!$L$2-LEN(SOURCE!J329) &gt;= 0, REPT(" ",lookups!$L$2-LEN(SOURCE!J329)), "")&amp;
" | "&amp; IF(lookups!$K$2-LEN(SOURCE!I329) &gt;= 0, REPT(" ",lookups!$K$2-LEN(SOURCE!I329)), "")&amp;
      SOURCE!K329&amp;      IF(lookups!$L$2-LEN(SOURCE!K329) &gt;= 0, REPT(" ",lookups!$M$2-LEN(SOURCE!K329)), "")&amp;
" | "&amp; SOURCE!L329&amp;      IF(lookups!$O$2-LEN(SOURCE!L329) &gt;= 0, REPT(" ",lookups!$O$2-LEN(SOURCE!L329)), "")&amp;
" | "&amp; SOURCE!M329&amp;      IF(lookups!$P$2-LEN(SOURCE!M329) &gt;= 0, REPT(" ",lookups!$P$2-LEN(SOURCE!M329)), "")&amp;
      "},"&amp;IF(SOURCE!O329&lt;&gt;"",""&amp;SOURCE!O329,"")
 )
)
)</f>
        <v>/*  317 */  { itemToBeCoded,                NOPARAM,                     "0317",                                        "0317",                                        (0 &lt;&lt; TAM_MAX_BITS) |     0, CAT_FREE | SLS_ENABLED   | US_UNCHANGED | EIM_DISABLED | PTP_DISABLED     },</v>
      </c>
    </row>
    <row r="330" customFormat="false" ht="15.75" hidden="false" customHeight="false" outlineLevel="0" collapsed="false">
      <c r="A330" s="263" t="str">
        <f aca="false">IF(AND(OR(SOURCE!A330="",ISBLANK(SOURCE!A330)),SOURCE!B330&gt;0),IF(ISBLANK(SOURCE!C330),"",SOURCE!C330),
IF(SOURCE!B330&lt;0,VLOOKUP(SOURCE!B330,lookups!A$1:B$25,2,0),
  IF(ISBLANK(SOURCE!B330),
    "",
    "/* "&amp;TEXT(SOURCE!B330,"???0")&amp;" *"&amp;
      SOURCE!C330&amp;", "&amp; IF(lookups!$E$2-LEN(SOURCE!C330) &gt;= 0, REPT(" ",lookups!$E$2-LEN(SOURCE!C330)), "")&amp;
      SOURCE!D330&amp;", "&amp; IF(lookups!$F$2-LEN(SOURCE!D330) &gt;= 0, REPT(" ",lookups!$F$2-LEN(SOURCE!D330)), "")&amp;
      SOURCE!E330&amp;", "&amp; IF(lookups!$G$2-LEN(SOURCE!E330) &gt;=0, REPT(" ",lookups!$G$2-LEN(SOURCE!E330)), "")&amp;
      SOURCE!F330&amp;", "&amp; IF(lookups!$H$2-LEN(SOURCE!F330) &gt;= 0, REPT(" ",lookups!$H$2-LEN(SOURCE!F330)+2), "")&amp;"("&amp;
      SUBSTITUTE(TEXT(SOURCE!G330,"??0"),"  ","")&amp;" &lt;&lt; TAM_MAX_BITS) |"&amp; IF(lookups!$I$2-3 &gt;= 0, REPT(" ",MAX(1,lookups!$I$2-5+4+1-1-LEN(  IF(ISTEXT(SOURCE!H330),SOURCE!H330,  SUBSTITUTE(SUBSTITUTE(TEXT(SOURCE!H330,"????0"),"  ","")," ",""))   ))), "")&amp;
       IF(ISTEXT(SOURCE!H330),SOURCE!H330, SUBSTITUTE(SUBSTITUTE(TEXT(SOURCE!H330,"????0"),"  ","")," ",""))   &amp;","&amp; IF(lookups!$J$2-3 &gt;= 0, REPT(" ",lookups!$J$2-3-5), "")&amp;
      SOURCE!I330&amp;
" | "&amp; IF(lookups!$K$2-LEN(SOURCE!I330) &gt;= 0, REPT(" ",lookups!$K$2-LEN(SOURCE!I330)), "")&amp;
      SOURCE!J330&amp;      IF(lookups!$L$2-LEN(SOURCE!J330) &gt;= 0, REPT(" ",lookups!$L$2-LEN(SOURCE!J330)), "")&amp;
" | "&amp; IF(lookups!$K$2-LEN(SOURCE!I330) &gt;= 0, REPT(" ",lookups!$K$2-LEN(SOURCE!I330)), "")&amp;
      SOURCE!K330&amp;      IF(lookups!$L$2-LEN(SOURCE!K330) &gt;= 0, REPT(" ",lookups!$M$2-LEN(SOURCE!K330)), "")&amp;
" | "&amp; SOURCE!L330&amp;      IF(lookups!$O$2-LEN(SOURCE!L330) &gt;= 0, REPT(" ",lookups!$O$2-LEN(SOURCE!L330)), "")&amp;
" | "&amp; SOURCE!M330&amp;      IF(lookups!$P$2-LEN(SOURCE!M330) &gt;= 0, REPT(" ",lookups!$P$2-LEN(SOURCE!M330)), "")&amp;
      "},"&amp;IF(SOURCE!O330&lt;&gt;"",""&amp;SOURCE!O330,"")
 )
)
)</f>
        <v>/*  318 */  { fnCvtTrozG,                   multiply,                    "tr.oz" STD_RIGHT_ARROW "g",                   "tr.oz" STD_RIGHT_ARROW,                       (0 &lt;&lt; TAM_MAX_BITS) |     0, CAT_NONE | SLS_ENABLED   | US_ENABLED   | EIM_DISABLED | PTP_NONE         },</v>
      </c>
    </row>
    <row r="331" customFormat="false" ht="15.75" hidden="false" customHeight="false" outlineLevel="0" collapsed="false">
      <c r="A331" s="263" t="str">
        <f aca="false">IF(AND(OR(SOURCE!A331="",ISBLANK(SOURCE!A331)),SOURCE!B331&gt;0),IF(ISBLANK(SOURCE!C331),"",SOURCE!C331),
IF(SOURCE!B331&lt;0,VLOOKUP(SOURCE!B331,lookups!A$1:B$25,2,0),
  IF(ISBLANK(SOURCE!B331),
    "",
    "/* "&amp;TEXT(SOURCE!B331,"???0")&amp;" *"&amp;
      SOURCE!C331&amp;", "&amp; IF(lookups!$E$2-LEN(SOURCE!C331) &gt;= 0, REPT(" ",lookups!$E$2-LEN(SOURCE!C331)), "")&amp;
      SOURCE!D331&amp;", "&amp; IF(lookups!$F$2-LEN(SOURCE!D331) &gt;= 0, REPT(" ",lookups!$F$2-LEN(SOURCE!D331)), "")&amp;
      SOURCE!E331&amp;", "&amp; IF(lookups!$G$2-LEN(SOURCE!E331) &gt;=0, REPT(" ",lookups!$G$2-LEN(SOURCE!E331)), "")&amp;
      SOURCE!F331&amp;", "&amp; IF(lookups!$H$2-LEN(SOURCE!F331) &gt;= 0, REPT(" ",lookups!$H$2-LEN(SOURCE!F331)+2), "")&amp;"("&amp;
      SUBSTITUTE(TEXT(SOURCE!G331,"??0"),"  ","")&amp;" &lt;&lt; TAM_MAX_BITS) |"&amp; IF(lookups!$I$2-3 &gt;= 0, REPT(" ",MAX(1,lookups!$I$2-5+4+1-1-LEN(  IF(ISTEXT(SOURCE!H331),SOURCE!H331,  SUBSTITUTE(SUBSTITUTE(TEXT(SOURCE!H331,"????0"),"  ","")," ",""))   ))), "")&amp;
       IF(ISTEXT(SOURCE!H331),SOURCE!H331, SUBSTITUTE(SUBSTITUTE(TEXT(SOURCE!H331,"????0"),"  ","")," ",""))   &amp;","&amp; IF(lookups!$J$2-3 &gt;= 0, REPT(" ",lookups!$J$2-3-5), "")&amp;
      SOURCE!I331&amp;
" | "&amp; IF(lookups!$K$2-LEN(SOURCE!I331) &gt;= 0, REPT(" ",lookups!$K$2-LEN(SOURCE!I331)), "")&amp;
      SOURCE!J331&amp;      IF(lookups!$L$2-LEN(SOURCE!J331) &gt;= 0, REPT(" ",lookups!$L$2-LEN(SOURCE!J331)), "")&amp;
" | "&amp; IF(lookups!$K$2-LEN(SOURCE!I331) &gt;= 0, REPT(" ",lookups!$K$2-LEN(SOURCE!I331)), "")&amp;
      SOURCE!K331&amp;      IF(lookups!$L$2-LEN(SOURCE!K331) &gt;= 0, REPT(" ",lookups!$M$2-LEN(SOURCE!K331)), "")&amp;
" | "&amp; SOURCE!L331&amp;      IF(lookups!$O$2-LEN(SOURCE!L331) &gt;= 0, REPT(" ",lookups!$O$2-LEN(SOURCE!L331)), "")&amp;
" | "&amp; SOURCE!M331&amp;      IF(lookups!$P$2-LEN(SOURCE!M331) &gt;= 0, REPT(" ",lookups!$P$2-LEN(SOURCE!M331)), "")&amp;
      "},"&amp;IF(SOURCE!O331&lt;&gt;"",""&amp;SOURCE!O331,"")
 )
)
)</f>
        <v>/*  319 */  { itemToBeCoded,                NOPARAM,                     "0319",                                        "0319",                                        (0 &lt;&lt; TAM_MAX_BITS) |     0, CAT_FREE | SLS_ENABLED   | US_UNCHANGED | EIM_DISABLED | PTP_DISABLED     },</v>
      </c>
    </row>
    <row r="332" customFormat="false" ht="15.75" hidden="false" customHeight="false" outlineLevel="0" collapsed="false">
      <c r="A332" s="263" t="str">
        <f aca="false">IF(AND(OR(SOURCE!A332="",ISBLANK(SOURCE!A332)),SOURCE!B332&gt;0),IF(ISBLANK(SOURCE!C332),"",SOURCE!C332),
IF(SOURCE!B332&lt;0,VLOOKUP(SOURCE!B332,lookups!A$1:B$25,2,0),
  IF(ISBLANK(SOURCE!B332),
    "",
    "/* "&amp;TEXT(SOURCE!B332,"???0")&amp;" *"&amp;
      SOURCE!C332&amp;", "&amp; IF(lookups!$E$2-LEN(SOURCE!C332) &gt;= 0, REPT(" ",lookups!$E$2-LEN(SOURCE!C332)), "")&amp;
      SOURCE!D332&amp;", "&amp; IF(lookups!$F$2-LEN(SOURCE!D332) &gt;= 0, REPT(" ",lookups!$F$2-LEN(SOURCE!D332)), "")&amp;
      SOURCE!E332&amp;", "&amp; IF(lookups!$G$2-LEN(SOURCE!E332) &gt;=0, REPT(" ",lookups!$G$2-LEN(SOURCE!E332)), "")&amp;
      SOURCE!F332&amp;", "&amp; IF(lookups!$H$2-LEN(SOURCE!F332) &gt;= 0, REPT(" ",lookups!$H$2-LEN(SOURCE!F332)+2), "")&amp;"("&amp;
      SUBSTITUTE(TEXT(SOURCE!G332,"??0"),"  ","")&amp;" &lt;&lt; TAM_MAX_BITS) |"&amp; IF(lookups!$I$2-3 &gt;= 0, REPT(" ",MAX(1,lookups!$I$2-5+4+1-1-LEN(  IF(ISTEXT(SOURCE!H332),SOURCE!H332,  SUBSTITUTE(SUBSTITUTE(TEXT(SOURCE!H332,"????0"),"  ","")," ",""))   ))), "")&amp;
       IF(ISTEXT(SOURCE!H332),SOURCE!H332, SUBSTITUTE(SUBSTITUTE(TEXT(SOURCE!H332,"????0"),"  ","")," ",""))   &amp;","&amp; IF(lookups!$J$2-3 &gt;= 0, REPT(" ",lookups!$J$2-3-5), "")&amp;
      SOURCE!I332&amp;
" | "&amp; IF(lookups!$K$2-LEN(SOURCE!I332) &gt;= 0, REPT(" ",lookups!$K$2-LEN(SOURCE!I332)), "")&amp;
      SOURCE!J332&amp;      IF(lookups!$L$2-LEN(SOURCE!J332) &gt;= 0, REPT(" ",lookups!$L$2-LEN(SOURCE!J332)), "")&amp;
" | "&amp; IF(lookups!$K$2-LEN(SOURCE!I332) &gt;= 0, REPT(" ",lookups!$K$2-LEN(SOURCE!I332)), "")&amp;
      SOURCE!K332&amp;      IF(lookups!$L$2-LEN(SOURCE!K332) &gt;= 0, REPT(" ",lookups!$M$2-LEN(SOURCE!K332)), "")&amp;
" | "&amp; SOURCE!L332&amp;      IF(lookups!$O$2-LEN(SOURCE!L332) &gt;= 0, REPT(" ",lookups!$O$2-LEN(SOURCE!L332)), "")&amp;
" | "&amp; SOURCE!M332&amp;      IF(lookups!$P$2-LEN(SOURCE!M332) &gt;= 0, REPT(" ",lookups!$P$2-LEN(SOURCE!M332)), "")&amp;
      "},"&amp;IF(SOURCE!O332&lt;&gt;"",""&amp;SOURCE!O332,"")
 )
)
)</f>
        <v>/*  320 */  { fnCvtLbfN,                    multiply,                    "lbf" STD_RIGHT_ARROW "N",                     "lbf" STD_RIGHT_ARROW "N",                     (0 &lt;&lt; TAM_MAX_BITS) |     0, CAT_NONE | SLS_ENABLED   | US_ENABLED   | EIM_DISABLED | PTP_NONE         },</v>
      </c>
    </row>
    <row r="333" customFormat="false" ht="15.75" hidden="false" customHeight="false" outlineLevel="0" collapsed="false">
      <c r="A333" s="263" t="str">
        <f aca="false">IF(AND(OR(SOURCE!A333="",ISBLANK(SOURCE!A333)),SOURCE!B333&gt;0),IF(ISBLANK(SOURCE!C333),"",SOURCE!C333),
IF(SOURCE!B333&lt;0,VLOOKUP(SOURCE!B333,lookups!A$1:B$25,2,0),
  IF(ISBLANK(SOURCE!B333),
    "",
    "/* "&amp;TEXT(SOURCE!B333,"???0")&amp;" *"&amp;
      SOURCE!C333&amp;", "&amp; IF(lookups!$E$2-LEN(SOURCE!C333) &gt;= 0, REPT(" ",lookups!$E$2-LEN(SOURCE!C333)), "")&amp;
      SOURCE!D333&amp;", "&amp; IF(lookups!$F$2-LEN(SOURCE!D333) &gt;= 0, REPT(" ",lookups!$F$2-LEN(SOURCE!D333)), "")&amp;
      SOURCE!E333&amp;", "&amp; IF(lookups!$G$2-LEN(SOURCE!E333) &gt;=0, REPT(" ",lookups!$G$2-LEN(SOURCE!E333)), "")&amp;
      SOURCE!F333&amp;", "&amp; IF(lookups!$H$2-LEN(SOURCE!F333) &gt;= 0, REPT(" ",lookups!$H$2-LEN(SOURCE!F333)+2), "")&amp;"("&amp;
      SUBSTITUTE(TEXT(SOURCE!G333,"??0"),"  ","")&amp;" &lt;&lt; TAM_MAX_BITS) |"&amp; IF(lookups!$I$2-3 &gt;= 0, REPT(" ",MAX(1,lookups!$I$2-5+4+1-1-LEN(  IF(ISTEXT(SOURCE!H333),SOURCE!H333,  SUBSTITUTE(SUBSTITUTE(TEXT(SOURCE!H333,"????0"),"  ","")," ",""))   ))), "")&amp;
       IF(ISTEXT(SOURCE!H333),SOURCE!H333, SUBSTITUTE(SUBSTITUTE(TEXT(SOURCE!H333,"????0"),"  ","")," ",""))   &amp;","&amp; IF(lookups!$J$2-3 &gt;= 0, REPT(" ",lookups!$J$2-3-5), "")&amp;
      SOURCE!I333&amp;
" | "&amp; IF(lookups!$K$2-LEN(SOURCE!I333) &gt;= 0, REPT(" ",lookups!$K$2-LEN(SOURCE!I333)), "")&amp;
      SOURCE!J333&amp;      IF(lookups!$L$2-LEN(SOURCE!J333) &gt;= 0, REPT(" ",lookups!$L$2-LEN(SOURCE!J333)), "")&amp;
" | "&amp; IF(lookups!$K$2-LEN(SOURCE!I333) &gt;= 0, REPT(" ",lookups!$K$2-LEN(SOURCE!I333)), "")&amp;
      SOURCE!K333&amp;      IF(lookups!$L$2-LEN(SOURCE!K333) &gt;= 0, REPT(" ",lookups!$M$2-LEN(SOURCE!K333)), "")&amp;
" | "&amp; SOURCE!L333&amp;      IF(lookups!$O$2-LEN(SOURCE!L333) &gt;= 0, REPT(" ",lookups!$O$2-LEN(SOURCE!L333)), "")&amp;
" | "&amp; SOURCE!M333&amp;      IF(lookups!$P$2-LEN(SOURCE!M333) &gt;= 0, REPT(" ",lookups!$P$2-LEN(SOURCE!M333)), "")&amp;
      "},"&amp;IF(SOURCE!O333&lt;&gt;"",""&amp;SOURCE!O333,"")
 )
)
)</f>
        <v>/*  321 */  { fnCvtLbfN,                    divide,                      "N" STD_RIGHT_ARROW "lbf",                     "N" STD_RIGHT_ARROW "lbf",                     (0 &lt;&lt; TAM_MAX_BITS) |     0, CAT_NONE | SLS_ENABLED   | US_ENABLED   | EIM_DISABLED | PTP_NONE         },</v>
      </c>
    </row>
    <row r="334" customFormat="false" ht="15.75" hidden="false" customHeight="false" outlineLevel="0" collapsed="false">
      <c r="A334" s="263" t="str">
        <f aca="false">IF(AND(OR(SOURCE!A334="",ISBLANK(SOURCE!A334)),SOURCE!B334&gt;0),IF(ISBLANK(SOURCE!C334),"",SOURCE!C334),
IF(SOURCE!B334&lt;0,VLOOKUP(SOURCE!B334,lookups!A$1:B$25,2,0),
  IF(ISBLANK(SOURCE!B334),
    "",
    "/* "&amp;TEXT(SOURCE!B334,"???0")&amp;" *"&amp;
      SOURCE!C334&amp;", "&amp; IF(lookups!$E$2-LEN(SOURCE!C334) &gt;= 0, REPT(" ",lookups!$E$2-LEN(SOURCE!C334)), "")&amp;
      SOURCE!D334&amp;", "&amp; IF(lookups!$F$2-LEN(SOURCE!D334) &gt;= 0, REPT(" ",lookups!$F$2-LEN(SOURCE!D334)), "")&amp;
      SOURCE!E334&amp;", "&amp; IF(lookups!$G$2-LEN(SOURCE!E334) &gt;=0, REPT(" ",lookups!$G$2-LEN(SOURCE!E334)), "")&amp;
      SOURCE!F334&amp;", "&amp; IF(lookups!$H$2-LEN(SOURCE!F334) &gt;= 0, REPT(" ",lookups!$H$2-LEN(SOURCE!F334)+2), "")&amp;"("&amp;
      SUBSTITUTE(TEXT(SOURCE!G334,"??0"),"  ","")&amp;" &lt;&lt; TAM_MAX_BITS) |"&amp; IF(lookups!$I$2-3 &gt;= 0, REPT(" ",MAX(1,lookups!$I$2-5+4+1-1-LEN(  IF(ISTEXT(SOURCE!H334),SOURCE!H334,  SUBSTITUTE(SUBSTITUTE(TEXT(SOURCE!H334,"????0"),"  ","")," ",""))   ))), "")&amp;
       IF(ISTEXT(SOURCE!H334),SOURCE!H334, SUBSTITUTE(SUBSTITUTE(TEXT(SOURCE!H334,"????0"),"  ","")," ",""))   &amp;","&amp; IF(lookups!$J$2-3 &gt;= 0, REPT(" ",lookups!$J$2-3-5), "")&amp;
      SOURCE!I334&amp;
" | "&amp; IF(lookups!$K$2-LEN(SOURCE!I334) &gt;= 0, REPT(" ",lookups!$K$2-LEN(SOURCE!I334)), "")&amp;
      SOURCE!J334&amp;      IF(lookups!$L$2-LEN(SOURCE!J334) &gt;= 0, REPT(" ",lookups!$L$2-LEN(SOURCE!J334)), "")&amp;
" | "&amp; IF(lookups!$K$2-LEN(SOURCE!I334) &gt;= 0, REPT(" ",lookups!$K$2-LEN(SOURCE!I334)), "")&amp;
      SOURCE!K334&amp;      IF(lookups!$L$2-LEN(SOURCE!K334) &gt;= 0, REPT(" ",lookups!$M$2-LEN(SOURCE!K334)), "")&amp;
" | "&amp; SOURCE!L334&amp;      IF(lookups!$O$2-LEN(SOURCE!L334) &gt;= 0, REPT(" ",lookups!$O$2-LEN(SOURCE!L334)), "")&amp;
" | "&amp; SOURCE!M334&amp;      IF(lookups!$P$2-LEN(SOURCE!M334) &gt;= 0, REPT(" ",lookups!$P$2-LEN(SOURCE!M334)), "")&amp;
      "},"&amp;IF(SOURCE!O334&lt;&gt;"",""&amp;SOURCE!O334,"")
 )
)
)</f>
        <v>/*  322 */  { fnCvtLyM,                     multiply,                    "l.y." STD_RIGHT_ARROW "m",                    "l.y." STD_RIGHT_ARROW "m",                    (0 &lt;&lt; TAM_MAX_BITS) |     0, CAT_NONE | SLS_ENABLED   | US_ENABLED   | EIM_DISABLED | PTP_NONE         },</v>
      </c>
    </row>
    <row r="335" customFormat="false" ht="15.75" hidden="false" customHeight="false" outlineLevel="0" collapsed="false">
      <c r="A335" s="263" t="str">
        <f aca="false">IF(AND(OR(SOURCE!A335="",ISBLANK(SOURCE!A335)),SOURCE!B335&gt;0),IF(ISBLANK(SOURCE!C335),"",SOURCE!C335),
IF(SOURCE!B335&lt;0,VLOOKUP(SOURCE!B335,lookups!A$1:B$25,2,0),
  IF(ISBLANK(SOURCE!B335),
    "",
    "/* "&amp;TEXT(SOURCE!B335,"???0")&amp;" *"&amp;
      SOURCE!C335&amp;", "&amp; IF(lookups!$E$2-LEN(SOURCE!C335) &gt;= 0, REPT(" ",lookups!$E$2-LEN(SOURCE!C335)), "")&amp;
      SOURCE!D335&amp;", "&amp; IF(lookups!$F$2-LEN(SOURCE!D335) &gt;= 0, REPT(" ",lookups!$F$2-LEN(SOURCE!D335)), "")&amp;
      SOURCE!E335&amp;", "&amp; IF(lookups!$G$2-LEN(SOURCE!E335) &gt;=0, REPT(" ",lookups!$G$2-LEN(SOURCE!E335)), "")&amp;
      SOURCE!F335&amp;", "&amp; IF(lookups!$H$2-LEN(SOURCE!F335) &gt;= 0, REPT(" ",lookups!$H$2-LEN(SOURCE!F335)+2), "")&amp;"("&amp;
      SUBSTITUTE(TEXT(SOURCE!G335,"??0"),"  ","")&amp;" &lt;&lt; TAM_MAX_BITS) |"&amp; IF(lookups!$I$2-3 &gt;= 0, REPT(" ",MAX(1,lookups!$I$2-5+4+1-1-LEN(  IF(ISTEXT(SOURCE!H335),SOURCE!H335,  SUBSTITUTE(SUBSTITUTE(TEXT(SOURCE!H335,"????0"),"  ","")," ",""))   ))), "")&amp;
       IF(ISTEXT(SOURCE!H335),SOURCE!H335, SUBSTITUTE(SUBSTITUTE(TEXT(SOURCE!H335,"????0"),"  ","")," ",""))   &amp;","&amp; IF(lookups!$J$2-3 &gt;= 0, REPT(" ",lookups!$J$2-3-5), "")&amp;
      SOURCE!I335&amp;
" | "&amp; IF(lookups!$K$2-LEN(SOURCE!I335) &gt;= 0, REPT(" ",lookups!$K$2-LEN(SOURCE!I335)), "")&amp;
      SOURCE!J335&amp;      IF(lookups!$L$2-LEN(SOURCE!J335) &gt;= 0, REPT(" ",lookups!$L$2-LEN(SOURCE!J335)), "")&amp;
" | "&amp; IF(lookups!$K$2-LEN(SOURCE!I335) &gt;= 0, REPT(" ",lookups!$K$2-LEN(SOURCE!I335)), "")&amp;
      SOURCE!K335&amp;      IF(lookups!$L$2-LEN(SOURCE!K335) &gt;= 0, REPT(" ",lookups!$M$2-LEN(SOURCE!K335)), "")&amp;
" | "&amp; SOURCE!L335&amp;      IF(lookups!$O$2-LEN(SOURCE!L335) &gt;= 0, REPT(" ",lookups!$O$2-LEN(SOURCE!L335)), "")&amp;
" | "&amp; SOURCE!M335&amp;      IF(lookups!$P$2-LEN(SOURCE!M335) &gt;= 0, REPT(" ",lookups!$P$2-LEN(SOURCE!M335)), "")&amp;
      "},"&amp;IF(SOURCE!O335&lt;&gt;"",""&amp;SOURCE!O335,"")
 )
)
)</f>
        <v>/*  323 */  { fnCvtLyM,                     divide,                      "m" STD_RIGHT_ARROW "l.y.",                    "m" STD_RIGHT_ARROW "l.y.",                    (0 &lt;&lt; TAM_MAX_BITS) |     0, CAT_NONE | SLS_ENABLED   | US_ENABLED   | EIM_DISABLED | PTP_NONE         },</v>
      </c>
    </row>
    <row r="336" customFormat="false" ht="15.75" hidden="false" customHeight="false" outlineLevel="0" collapsed="false">
      <c r="A336" s="263" t="str">
        <f aca="false">IF(AND(OR(SOURCE!A336="",ISBLANK(SOURCE!A336)),SOURCE!B336&gt;0),IF(ISBLANK(SOURCE!C336),"",SOURCE!C336),
IF(SOURCE!B336&lt;0,VLOOKUP(SOURCE!B336,lookups!A$1:B$25,2,0),
  IF(ISBLANK(SOURCE!B336),
    "",
    "/* "&amp;TEXT(SOURCE!B336,"???0")&amp;" *"&amp;
      SOURCE!C336&amp;", "&amp; IF(lookups!$E$2-LEN(SOURCE!C336) &gt;= 0, REPT(" ",lookups!$E$2-LEN(SOURCE!C336)), "")&amp;
      SOURCE!D336&amp;", "&amp; IF(lookups!$F$2-LEN(SOURCE!D336) &gt;= 0, REPT(" ",lookups!$F$2-LEN(SOURCE!D336)), "")&amp;
      SOURCE!E336&amp;", "&amp; IF(lookups!$G$2-LEN(SOURCE!E336) &gt;=0, REPT(" ",lookups!$G$2-LEN(SOURCE!E336)), "")&amp;
      SOURCE!F336&amp;", "&amp; IF(lookups!$H$2-LEN(SOURCE!F336) &gt;= 0, REPT(" ",lookups!$H$2-LEN(SOURCE!F336)+2), "")&amp;"("&amp;
      SUBSTITUTE(TEXT(SOURCE!G336,"??0"),"  ","")&amp;" &lt;&lt; TAM_MAX_BITS) |"&amp; IF(lookups!$I$2-3 &gt;= 0, REPT(" ",MAX(1,lookups!$I$2-5+4+1-1-LEN(  IF(ISTEXT(SOURCE!H336),SOURCE!H336,  SUBSTITUTE(SUBSTITUTE(TEXT(SOURCE!H336,"????0"),"  ","")," ",""))   ))), "")&amp;
       IF(ISTEXT(SOURCE!H336),SOURCE!H336, SUBSTITUTE(SUBSTITUTE(TEXT(SOURCE!H336,"????0"),"  ","")," ",""))   &amp;","&amp; IF(lookups!$J$2-3 &gt;= 0, REPT(" ",lookups!$J$2-3-5), "")&amp;
      SOURCE!I336&amp;
" | "&amp; IF(lookups!$K$2-LEN(SOURCE!I336) &gt;= 0, REPT(" ",lookups!$K$2-LEN(SOURCE!I336)), "")&amp;
      SOURCE!J336&amp;      IF(lookups!$L$2-LEN(SOURCE!J336) &gt;= 0, REPT(" ",lookups!$L$2-LEN(SOURCE!J336)), "")&amp;
" | "&amp; IF(lookups!$K$2-LEN(SOURCE!I336) &gt;= 0, REPT(" ",lookups!$K$2-LEN(SOURCE!I336)), "")&amp;
      SOURCE!K336&amp;      IF(lookups!$L$2-LEN(SOURCE!K336) &gt;= 0, REPT(" ",lookups!$M$2-LEN(SOURCE!K336)), "")&amp;
" | "&amp; SOURCE!L336&amp;      IF(lookups!$O$2-LEN(SOURCE!L336) &gt;= 0, REPT(" ",lookups!$O$2-LEN(SOURCE!L336)), "")&amp;
" | "&amp; SOURCE!M336&amp;      IF(lookups!$P$2-LEN(SOURCE!M336) &gt;= 0, REPT(" ",lookups!$P$2-LEN(SOURCE!M336)), "")&amp;
      "},"&amp;IF(SOURCE!O336&lt;&gt;"",""&amp;SOURCE!O336,"")
 )
)
)</f>
        <v>/*  324 */  { fnCvtMmhgPa,                  multiply,                    "mm.Hg" STD_RIGHT_ARROW "Pa",                  "mm.Hg" STD_RIGHT_ARROW,                       (0 &lt;&lt; TAM_MAX_BITS) |     0, CAT_NONE | SLS_ENABLED   | US_ENABLED   | EIM_DISABLED | PTP_NONE         },</v>
      </c>
    </row>
    <row r="337" customFormat="false" ht="15.75" hidden="false" customHeight="false" outlineLevel="0" collapsed="false">
      <c r="A337" s="263" t="str">
        <f aca="false">IF(AND(OR(SOURCE!A337="",ISBLANK(SOURCE!A337)),SOURCE!B337&gt;0),IF(ISBLANK(SOURCE!C337),"",SOURCE!C337),
IF(SOURCE!B337&lt;0,VLOOKUP(SOURCE!B337,lookups!A$1:B$25,2,0),
  IF(ISBLANK(SOURCE!B337),
    "",
    "/* "&amp;TEXT(SOURCE!B337,"???0")&amp;" *"&amp;
      SOURCE!C337&amp;", "&amp; IF(lookups!$E$2-LEN(SOURCE!C337) &gt;= 0, REPT(" ",lookups!$E$2-LEN(SOURCE!C337)), "")&amp;
      SOURCE!D337&amp;", "&amp; IF(lookups!$F$2-LEN(SOURCE!D337) &gt;= 0, REPT(" ",lookups!$F$2-LEN(SOURCE!D337)), "")&amp;
      SOURCE!E337&amp;", "&amp; IF(lookups!$G$2-LEN(SOURCE!E337) &gt;=0, REPT(" ",lookups!$G$2-LEN(SOURCE!E337)), "")&amp;
      SOURCE!F337&amp;", "&amp; IF(lookups!$H$2-LEN(SOURCE!F337) &gt;= 0, REPT(" ",lookups!$H$2-LEN(SOURCE!F337)+2), "")&amp;"("&amp;
      SUBSTITUTE(TEXT(SOURCE!G337,"??0"),"  ","")&amp;" &lt;&lt; TAM_MAX_BITS) |"&amp; IF(lookups!$I$2-3 &gt;= 0, REPT(" ",MAX(1,lookups!$I$2-5+4+1-1-LEN(  IF(ISTEXT(SOURCE!H337),SOURCE!H337,  SUBSTITUTE(SUBSTITUTE(TEXT(SOURCE!H337,"????0"),"  ","")," ",""))   ))), "")&amp;
       IF(ISTEXT(SOURCE!H337),SOURCE!H337, SUBSTITUTE(SUBSTITUTE(TEXT(SOURCE!H337,"????0"),"  ","")," ",""))   &amp;","&amp; IF(lookups!$J$2-3 &gt;= 0, REPT(" ",lookups!$J$2-3-5), "")&amp;
      SOURCE!I337&amp;
" | "&amp; IF(lookups!$K$2-LEN(SOURCE!I337) &gt;= 0, REPT(" ",lookups!$K$2-LEN(SOURCE!I337)), "")&amp;
      SOURCE!J337&amp;      IF(lookups!$L$2-LEN(SOURCE!J337) &gt;= 0, REPT(" ",lookups!$L$2-LEN(SOURCE!J337)), "")&amp;
" | "&amp; IF(lookups!$K$2-LEN(SOURCE!I337) &gt;= 0, REPT(" ",lookups!$K$2-LEN(SOURCE!I337)), "")&amp;
      SOURCE!K337&amp;      IF(lookups!$L$2-LEN(SOURCE!K337) &gt;= 0, REPT(" ",lookups!$M$2-LEN(SOURCE!K337)), "")&amp;
" | "&amp; SOURCE!L337&amp;      IF(lookups!$O$2-LEN(SOURCE!L337) &gt;= 0, REPT(" ",lookups!$O$2-LEN(SOURCE!L337)), "")&amp;
" | "&amp; SOURCE!M337&amp;      IF(lookups!$P$2-LEN(SOURCE!M337) &gt;= 0, REPT(" ",lookups!$P$2-LEN(SOURCE!M337)), "")&amp;
      "},"&amp;IF(SOURCE!O337&lt;&gt;"",""&amp;SOURCE!O337,"")
 )
)
)</f>
        <v>/*  325 */  { itemToBeCoded,                NOPARAM,                     "0325",                                        "0325",                                        (0 &lt;&lt; TAM_MAX_BITS) |     0, CAT_FREE | SLS_ENABLED   | US_UNCHANGED | EIM_DISABLED | PTP_DISABLED     },</v>
      </c>
    </row>
    <row r="338" customFormat="false" ht="15.75" hidden="false" customHeight="false" outlineLevel="0" collapsed="false">
      <c r="A338" s="263" t="str">
        <f aca="false">IF(AND(OR(SOURCE!A338="",ISBLANK(SOURCE!A338)),SOURCE!B338&gt;0),IF(ISBLANK(SOURCE!C338),"",SOURCE!C338),
IF(SOURCE!B338&lt;0,VLOOKUP(SOURCE!B338,lookups!A$1:B$25,2,0),
  IF(ISBLANK(SOURCE!B338),
    "",
    "/* "&amp;TEXT(SOURCE!B338,"???0")&amp;" *"&amp;
      SOURCE!C338&amp;", "&amp; IF(lookups!$E$2-LEN(SOURCE!C338) &gt;= 0, REPT(" ",lookups!$E$2-LEN(SOURCE!C338)), "")&amp;
      SOURCE!D338&amp;", "&amp; IF(lookups!$F$2-LEN(SOURCE!D338) &gt;= 0, REPT(" ",lookups!$F$2-LEN(SOURCE!D338)), "")&amp;
      SOURCE!E338&amp;", "&amp; IF(lookups!$G$2-LEN(SOURCE!E338) &gt;=0, REPT(" ",lookups!$G$2-LEN(SOURCE!E338)), "")&amp;
      SOURCE!F338&amp;", "&amp; IF(lookups!$H$2-LEN(SOURCE!F338) &gt;= 0, REPT(" ",lookups!$H$2-LEN(SOURCE!F338)+2), "")&amp;"("&amp;
      SUBSTITUTE(TEXT(SOURCE!G338,"??0"),"  ","")&amp;" &lt;&lt; TAM_MAX_BITS) |"&amp; IF(lookups!$I$2-3 &gt;= 0, REPT(" ",MAX(1,lookups!$I$2-5+4+1-1-LEN(  IF(ISTEXT(SOURCE!H338),SOURCE!H338,  SUBSTITUTE(SUBSTITUTE(TEXT(SOURCE!H338,"????0"),"  ","")," ",""))   ))), "")&amp;
       IF(ISTEXT(SOURCE!H338),SOURCE!H338, SUBSTITUTE(SUBSTITUTE(TEXT(SOURCE!H338,"????0"),"  ","")," ",""))   &amp;","&amp; IF(lookups!$J$2-3 &gt;= 0, REPT(" ",lookups!$J$2-3-5), "")&amp;
      SOURCE!I338&amp;
" | "&amp; IF(lookups!$K$2-LEN(SOURCE!I338) &gt;= 0, REPT(" ",lookups!$K$2-LEN(SOURCE!I338)), "")&amp;
      SOURCE!J338&amp;      IF(lookups!$L$2-LEN(SOURCE!J338) &gt;= 0, REPT(" ",lookups!$L$2-LEN(SOURCE!J338)), "")&amp;
" | "&amp; IF(lookups!$K$2-LEN(SOURCE!I338) &gt;= 0, REPT(" ",lookups!$K$2-LEN(SOURCE!I338)), "")&amp;
      SOURCE!K338&amp;      IF(lookups!$L$2-LEN(SOURCE!K338) &gt;= 0, REPT(" ",lookups!$M$2-LEN(SOURCE!K338)), "")&amp;
" | "&amp; SOURCE!L338&amp;      IF(lookups!$O$2-LEN(SOURCE!L338) &gt;= 0, REPT(" ",lookups!$O$2-LEN(SOURCE!L338)), "")&amp;
" | "&amp; SOURCE!M338&amp;      IF(lookups!$P$2-LEN(SOURCE!M338) &gt;= 0, REPT(" ",lookups!$P$2-LEN(SOURCE!M338)), "")&amp;
      "},"&amp;IF(SOURCE!O338&lt;&gt;"",""&amp;SOURCE!O338,"")
 )
)
)</f>
        <v>/*  326 */  { fnCvtMmhgPa,                  divide,                      "Pa" STD_RIGHT_ARROW "mm.Hg",                  "Pa" STD_RIGHT_ARROW,                          (0 &lt;&lt; TAM_MAX_BITS) |     0, CAT_NONE | SLS_ENABLED   | US_ENABLED   | EIM_DISABLED | PTP_NONE         },</v>
      </c>
    </row>
    <row r="339" customFormat="false" ht="15.75" hidden="false" customHeight="false" outlineLevel="0" collapsed="false">
      <c r="A339" s="263" t="str">
        <f aca="false">IF(AND(OR(SOURCE!A339="",ISBLANK(SOURCE!A339)),SOURCE!B339&gt;0),IF(ISBLANK(SOURCE!C339),"",SOURCE!C339),
IF(SOURCE!B339&lt;0,VLOOKUP(SOURCE!B339,lookups!A$1:B$25,2,0),
  IF(ISBLANK(SOURCE!B339),
    "",
    "/* "&amp;TEXT(SOURCE!B339,"???0")&amp;" *"&amp;
      SOURCE!C339&amp;", "&amp; IF(lookups!$E$2-LEN(SOURCE!C339) &gt;= 0, REPT(" ",lookups!$E$2-LEN(SOURCE!C339)), "")&amp;
      SOURCE!D339&amp;", "&amp; IF(lookups!$F$2-LEN(SOURCE!D339) &gt;= 0, REPT(" ",lookups!$F$2-LEN(SOURCE!D339)), "")&amp;
      SOURCE!E339&amp;", "&amp; IF(lookups!$G$2-LEN(SOURCE!E339) &gt;=0, REPT(" ",lookups!$G$2-LEN(SOURCE!E339)), "")&amp;
      SOURCE!F339&amp;", "&amp; IF(lookups!$H$2-LEN(SOURCE!F339) &gt;= 0, REPT(" ",lookups!$H$2-LEN(SOURCE!F339)+2), "")&amp;"("&amp;
      SUBSTITUTE(TEXT(SOURCE!G339,"??0"),"  ","")&amp;" &lt;&lt; TAM_MAX_BITS) |"&amp; IF(lookups!$I$2-3 &gt;= 0, REPT(" ",MAX(1,lookups!$I$2-5+4+1-1-LEN(  IF(ISTEXT(SOURCE!H339),SOURCE!H339,  SUBSTITUTE(SUBSTITUTE(TEXT(SOURCE!H339,"????0"),"  ","")," ",""))   ))), "")&amp;
       IF(ISTEXT(SOURCE!H339),SOURCE!H339, SUBSTITUTE(SUBSTITUTE(TEXT(SOURCE!H339,"????0"),"  ","")," ",""))   &amp;","&amp; IF(lookups!$J$2-3 &gt;= 0, REPT(" ",lookups!$J$2-3-5), "")&amp;
      SOURCE!I339&amp;
" | "&amp; IF(lookups!$K$2-LEN(SOURCE!I339) &gt;= 0, REPT(" ",lookups!$K$2-LEN(SOURCE!I339)), "")&amp;
      SOURCE!J339&amp;      IF(lookups!$L$2-LEN(SOURCE!J339) &gt;= 0, REPT(" ",lookups!$L$2-LEN(SOURCE!J339)), "")&amp;
" | "&amp; IF(lookups!$K$2-LEN(SOURCE!I339) &gt;= 0, REPT(" ",lookups!$K$2-LEN(SOURCE!I339)), "")&amp;
      SOURCE!K339&amp;      IF(lookups!$L$2-LEN(SOURCE!K339) &gt;= 0, REPT(" ",lookups!$M$2-LEN(SOURCE!K339)), "")&amp;
" | "&amp; SOURCE!L339&amp;      IF(lookups!$O$2-LEN(SOURCE!L339) &gt;= 0, REPT(" ",lookups!$O$2-LEN(SOURCE!L339)), "")&amp;
" | "&amp; SOURCE!M339&amp;      IF(lookups!$P$2-LEN(SOURCE!M339) &gt;= 0, REPT(" ",lookups!$P$2-LEN(SOURCE!M339)), "")&amp;
      "},"&amp;IF(SOURCE!O339&lt;&gt;"",""&amp;SOURCE!O339,"")
 )
)
)</f>
        <v>/*  327 */  { itemToBeCoded,                NOPARAM,                     "0327",                                        "0327",                                        (0 &lt;&lt; TAM_MAX_BITS) |     0, CAT_FREE | SLS_ENABLED   | US_UNCHANGED | EIM_DISABLED | PTP_DISABLED     },</v>
      </c>
    </row>
    <row r="340" customFormat="false" ht="15.75" hidden="false" customHeight="false" outlineLevel="0" collapsed="false">
      <c r="A340" s="263" t="str">
        <f aca="false">IF(AND(OR(SOURCE!A340="",ISBLANK(SOURCE!A340)),SOURCE!B340&gt;0),IF(ISBLANK(SOURCE!C340),"",SOURCE!C340),
IF(SOURCE!B340&lt;0,VLOOKUP(SOURCE!B340,lookups!A$1:B$25,2,0),
  IF(ISBLANK(SOURCE!B340),
    "",
    "/* "&amp;TEXT(SOURCE!B340,"???0")&amp;" *"&amp;
      SOURCE!C340&amp;", "&amp; IF(lookups!$E$2-LEN(SOURCE!C340) &gt;= 0, REPT(" ",lookups!$E$2-LEN(SOURCE!C340)), "")&amp;
      SOURCE!D340&amp;", "&amp; IF(lookups!$F$2-LEN(SOURCE!D340) &gt;= 0, REPT(" ",lookups!$F$2-LEN(SOURCE!D340)), "")&amp;
      SOURCE!E340&amp;", "&amp; IF(lookups!$G$2-LEN(SOURCE!E340) &gt;=0, REPT(" ",lookups!$G$2-LEN(SOURCE!E340)), "")&amp;
      SOURCE!F340&amp;", "&amp; IF(lookups!$H$2-LEN(SOURCE!F340) &gt;= 0, REPT(" ",lookups!$H$2-LEN(SOURCE!F340)+2), "")&amp;"("&amp;
      SUBSTITUTE(TEXT(SOURCE!G340,"??0"),"  ","")&amp;" &lt;&lt; TAM_MAX_BITS) |"&amp; IF(lookups!$I$2-3 &gt;= 0, REPT(" ",MAX(1,lookups!$I$2-5+4+1-1-LEN(  IF(ISTEXT(SOURCE!H340),SOURCE!H340,  SUBSTITUTE(SUBSTITUTE(TEXT(SOURCE!H340,"????0"),"  ","")," ",""))   ))), "")&amp;
       IF(ISTEXT(SOURCE!H340),SOURCE!H340, SUBSTITUTE(SUBSTITUTE(TEXT(SOURCE!H340,"????0"),"  ","")," ",""))   &amp;","&amp; IF(lookups!$J$2-3 &gt;= 0, REPT(" ",lookups!$J$2-3-5), "")&amp;
      SOURCE!I340&amp;
" | "&amp; IF(lookups!$K$2-LEN(SOURCE!I340) &gt;= 0, REPT(" ",lookups!$K$2-LEN(SOURCE!I340)), "")&amp;
      SOURCE!J340&amp;      IF(lookups!$L$2-LEN(SOURCE!J340) &gt;= 0, REPT(" ",lookups!$L$2-LEN(SOURCE!J340)), "")&amp;
" | "&amp; IF(lookups!$K$2-LEN(SOURCE!I340) &gt;= 0, REPT(" ",lookups!$K$2-LEN(SOURCE!I340)), "")&amp;
      SOURCE!K340&amp;      IF(lookups!$L$2-LEN(SOURCE!K340) &gt;= 0, REPT(" ",lookups!$M$2-LEN(SOURCE!K340)), "")&amp;
" | "&amp; SOURCE!L340&amp;      IF(lookups!$O$2-LEN(SOURCE!L340) &gt;= 0, REPT(" ",lookups!$O$2-LEN(SOURCE!L340)), "")&amp;
" | "&amp; SOURCE!M340&amp;      IF(lookups!$P$2-LEN(SOURCE!M340) &gt;= 0, REPT(" ",lookups!$P$2-LEN(SOURCE!M340)), "")&amp;
      "},"&amp;IF(SOURCE!O340&lt;&gt;"",""&amp;SOURCE!O340,"")
 )
)
)</f>
        <v>/*  328 */  { fnCvtMiKm,                    multiply,                    "mi." STD_RIGHT_ARROW "km",                    "mi." STD_RIGHT_ARROW "km",                    (0 &lt;&lt; TAM_MAX_BITS) |     0, CAT_NONE | SLS_ENABLED   | US_ENABLED   | EIM_DISABLED | PTP_NONE         },</v>
      </c>
    </row>
    <row r="341" customFormat="false" ht="15.75" hidden="false" customHeight="false" outlineLevel="0" collapsed="false">
      <c r="A341" s="263" t="str">
        <f aca="false">IF(AND(OR(SOURCE!A341="",ISBLANK(SOURCE!A341)),SOURCE!B341&gt;0),IF(ISBLANK(SOURCE!C341),"",SOURCE!C341),
IF(SOURCE!B341&lt;0,VLOOKUP(SOURCE!B341,lookups!A$1:B$25,2,0),
  IF(ISBLANK(SOURCE!B341),
    "",
    "/* "&amp;TEXT(SOURCE!B341,"???0")&amp;" *"&amp;
      SOURCE!C341&amp;", "&amp; IF(lookups!$E$2-LEN(SOURCE!C341) &gt;= 0, REPT(" ",lookups!$E$2-LEN(SOURCE!C341)), "")&amp;
      SOURCE!D341&amp;", "&amp; IF(lookups!$F$2-LEN(SOURCE!D341) &gt;= 0, REPT(" ",lookups!$F$2-LEN(SOURCE!D341)), "")&amp;
      SOURCE!E341&amp;", "&amp; IF(lookups!$G$2-LEN(SOURCE!E341) &gt;=0, REPT(" ",lookups!$G$2-LEN(SOURCE!E341)), "")&amp;
      SOURCE!F341&amp;", "&amp; IF(lookups!$H$2-LEN(SOURCE!F341) &gt;= 0, REPT(" ",lookups!$H$2-LEN(SOURCE!F341)+2), "")&amp;"("&amp;
      SUBSTITUTE(TEXT(SOURCE!G341,"??0"),"  ","")&amp;" &lt;&lt; TAM_MAX_BITS) |"&amp; IF(lookups!$I$2-3 &gt;= 0, REPT(" ",MAX(1,lookups!$I$2-5+4+1-1-LEN(  IF(ISTEXT(SOURCE!H341),SOURCE!H341,  SUBSTITUTE(SUBSTITUTE(TEXT(SOURCE!H341,"????0"),"  ","")," ",""))   ))), "")&amp;
       IF(ISTEXT(SOURCE!H341),SOURCE!H341, SUBSTITUTE(SUBSTITUTE(TEXT(SOURCE!H341,"????0"),"  ","")," ",""))   &amp;","&amp; IF(lookups!$J$2-3 &gt;= 0, REPT(" ",lookups!$J$2-3-5), "")&amp;
      SOURCE!I341&amp;
" | "&amp; IF(lookups!$K$2-LEN(SOURCE!I341) &gt;= 0, REPT(" ",lookups!$K$2-LEN(SOURCE!I341)), "")&amp;
      SOURCE!J341&amp;      IF(lookups!$L$2-LEN(SOURCE!J341) &gt;= 0, REPT(" ",lookups!$L$2-LEN(SOURCE!J341)), "")&amp;
" | "&amp; IF(lookups!$K$2-LEN(SOURCE!I341) &gt;= 0, REPT(" ",lookups!$K$2-LEN(SOURCE!I341)), "")&amp;
      SOURCE!K341&amp;      IF(lookups!$L$2-LEN(SOURCE!K341) &gt;= 0, REPT(" ",lookups!$M$2-LEN(SOURCE!K341)), "")&amp;
" | "&amp; SOURCE!L341&amp;      IF(lookups!$O$2-LEN(SOURCE!L341) &gt;= 0, REPT(" ",lookups!$O$2-LEN(SOURCE!L341)), "")&amp;
" | "&amp; SOURCE!M341&amp;      IF(lookups!$P$2-LEN(SOURCE!M341) &gt;= 0, REPT(" ",lookups!$P$2-LEN(SOURCE!M341)), "")&amp;
      "},"&amp;IF(SOURCE!O341&lt;&gt;"",""&amp;SOURCE!O341,"")
 )
)
)</f>
        <v>/*  329 */  { fnCvtMiKm,                    divide,                      "km" STD_RIGHT_ARROW "mi.",                    "km" STD_RIGHT_ARROW "mi.",                    (0 &lt;&lt; TAM_MAX_BITS) |     0, CAT_NONE | SLS_ENABLED   | US_ENABLED   | EIM_DISABLED | PTP_NONE         },</v>
      </c>
    </row>
    <row r="342" customFormat="false" ht="15.75" hidden="false" customHeight="false" outlineLevel="0" collapsed="false">
      <c r="A342" s="263" t="str">
        <f aca="false">IF(AND(OR(SOURCE!A342="",ISBLANK(SOURCE!A342)),SOURCE!B342&gt;0),IF(ISBLANK(SOURCE!C342),"",SOURCE!C342),
IF(SOURCE!B342&lt;0,VLOOKUP(SOURCE!B342,lookups!A$1:B$25,2,0),
  IF(ISBLANK(SOURCE!B342),
    "",
    "/* "&amp;TEXT(SOURCE!B342,"???0")&amp;" *"&amp;
      SOURCE!C342&amp;", "&amp; IF(lookups!$E$2-LEN(SOURCE!C342) &gt;= 0, REPT(" ",lookups!$E$2-LEN(SOURCE!C342)), "")&amp;
      SOURCE!D342&amp;", "&amp; IF(lookups!$F$2-LEN(SOURCE!D342) &gt;= 0, REPT(" ",lookups!$F$2-LEN(SOURCE!D342)), "")&amp;
      SOURCE!E342&amp;", "&amp; IF(lookups!$G$2-LEN(SOURCE!E342) &gt;=0, REPT(" ",lookups!$G$2-LEN(SOURCE!E342)), "")&amp;
      SOURCE!F342&amp;", "&amp; IF(lookups!$H$2-LEN(SOURCE!F342) &gt;= 0, REPT(" ",lookups!$H$2-LEN(SOURCE!F342)+2), "")&amp;"("&amp;
      SUBSTITUTE(TEXT(SOURCE!G342,"??0"),"  ","")&amp;" &lt;&lt; TAM_MAX_BITS) |"&amp; IF(lookups!$I$2-3 &gt;= 0, REPT(" ",MAX(1,lookups!$I$2-5+4+1-1-LEN(  IF(ISTEXT(SOURCE!H342),SOURCE!H342,  SUBSTITUTE(SUBSTITUTE(TEXT(SOURCE!H342,"????0"),"  ","")," ",""))   ))), "")&amp;
       IF(ISTEXT(SOURCE!H342),SOURCE!H342, SUBSTITUTE(SUBSTITUTE(TEXT(SOURCE!H342,"????0"),"  ","")," ",""))   &amp;","&amp; IF(lookups!$J$2-3 &gt;= 0, REPT(" ",lookups!$J$2-3-5), "")&amp;
      SOURCE!I342&amp;
" | "&amp; IF(lookups!$K$2-LEN(SOURCE!I342) &gt;= 0, REPT(" ",lookups!$K$2-LEN(SOURCE!I342)), "")&amp;
      SOURCE!J342&amp;      IF(lookups!$L$2-LEN(SOURCE!J342) &gt;= 0, REPT(" ",lookups!$L$2-LEN(SOURCE!J342)), "")&amp;
" | "&amp; IF(lookups!$K$2-LEN(SOURCE!I342) &gt;= 0, REPT(" ",lookups!$K$2-LEN(SOURCE!I342)), "")&amp;
      SOURCE!K342&amp;      IF(lookups!$L$2-LEN(SOURCE!K342) &gt;= 0, REPT(" ",lookups!$M$2-LEN(SOURCE!K342)), "")&amp;
" | "&amp; SOURCE!L342&amp;      IF(lookups!$O$2-LEN(SOURCE!L342) &gt;= 0, REPT(" ",lookups!$O$2-LEN(SOURCE!L342)), "")&amp;
" | "&amp; SOURCE!M342&amp;      IF(lookups!$P$2-LEN(SOURCE!M342) &gt;= 0, REPT(" ",lookups!$P$2-LEN(SOURCE!M342)), "")&amp;
      "},"&amp;IF(SOURCE!O342&lt;&gt;"",""&amp;SOURCE!O342,"")
 )
)
)</f>
        <v>/*  330 */  { fnCvtNmiKm,                   divide,                      "km" STD_RIGHT_ARROW "nmi",                    "km" STD_RIGHT_ARROW "nmi",                    (0 &lt;&lt; TAM_MAX_BITS) |     0, CAT_NONE | SLS_ENABLED   | US_ENABLED   | EIM_DISABLED | PTP_NONE         },</v>
      </c>
    </row>
    <row r="343" customFormat="false" ht="15.75" hidden="false" customHeight="false" outlineLevel="0" collapsed="false">
      <c r="A343" s="263" t="str">
        <f aca="false">IF(AND(OR(SOURCE!A343="",ISBLANK(SOURCE!A343)),SOURCE!B343&gt;0),IF(ISBLANK(SOURCE!C343),"",SOURCE!C343),
IF(SOURCE!B343&lt;0,VLOOKUP(SOURCE!B343,lookups!A$1:B$25,2,0),
  IF(ISBLANK(SOURCE!B343),
    "",
    "/* "&amp;TEXT(SOURCE!B343,"???0")&amp;" *"&amp;
      SOURCE!C343&amp;", "&amp; IF(lookups!$E$2-LEN(SOURCE!C343) &gt;= 0, REPT(" ",lookups!$E$2-LEN(SOURCE!C343)), "")&amp;
      SOURCE!D343&amp;", "&amp; IF(lookups!$F$2-LEN(SOURCE!D343) &gt;= 0, REPT(" ",lookups!$F$2-LEN(SOURCE!D343)), "")&amp;
      SOURCE!E343&amp;", "&amp; IF(lookups!$G$2-LEN(SOURCE!E343) &gt;=0, REPT(" ",lookups!$G$2-LEN(SOURCE!E343)), "")&amp;
      SOURCE!F343&amp;", "&amp; IF(lookups!$H$2-LEN(SOURCE!F343) &gt;= 0, REPT(" ",lookups!$H$2-LEN(SOURCE!F343)+2), "")&amp;"("&amp;
      SUBSTITUTE(TEXT(SOURCE!G343,"??0"),"  ","")&amp;" &lt;&lt; TAM_MAX_BITS) |"&amp; IF(lookups!$I$2-3 &gt;= 0, REPT(" ",MAX(1,lookups!$I$2-5+4+1-1-LEN(  IF(ISTEXT(SOURCE!H343),SOURCE!H343,  SUBSTITUTE(SUBSTITUTE(TEXT(SOURCE!H343,"????0"),"  ","")," ",""))   ))), "")&amp;
       IF(ISTEXT(SOURCE!H343),SOURCE!H343, SUBSTITUTE(SUBSTITUTE(TEXT(SOURCE!H343,"????0"),"  ","")," ",""))   &amp;","&amp; IF(lookups!$J$2-3 &gt;= 0, REPT(" ",lookups!$J$2-3-5), "")&amp;
      SOURCE!I343&amp;
" | "&amp; IF(lookups!$K$2-LEN(SOURCE!I343) &gt;= 0, REPT(" ",lookups!$K$2-LEN(SOURCE!I343)), "")&amp;
      SOURCE!J343&amp;      IF(lookups!$L$2-LEN(SOURCE!J343) &gt;= 0, REPT(" ",lookups!$L$2-LEN(SOURCE!J343)), "")&amp;
" | "&amp; IF(lookups!$K$2-LEN(SOURCE!I343) &gt;= 0, REPT(" ",lookups!$K$2-LEN(SOURCE!I343)), "")&amp;
      SOURCE!K343&amp;      IF(lookups!$L$2-LEN(SOURCE!K343) &gt;= 0, REPT(" ",lookups!$M$2-LEN(SOURCE!K343)), "")&amp;
" | "&amp; SOURCE!L343&amp;      IF(lookups!$O$2-LEN(SOURCE!L343) &gt;= 0, REPT(" ",lookups!$O$2-LEN(SOURCE!L343)), "")&amp;
" | "&amp; SOURCE!M343&amp;      IF(lookups!$P$2-LEN(SOURCE!M343) &gt;= 0, REPT(" ",lookups!$P$2-LEN(SOURCE!M343)), "")&amp;
      "},"&amp;IF(SOURCE!O343&lt;&gt;"",""&amp;SOURCE!O343,"")
 )
)
)</f>
        <v>/*  331 */  { fnCvtNmiKm,                   multiply,                    "nmi" STD_RIGHT_ARROW "km",                    "nmi" STD_RIGHT_ARROW "km",                    (0 &lt;&lt; TAM_MAX_BITS) |     0, CAT_NONE | SLS_ENABLED   | US_ENABLED   | EIM_DISABLED | PTP_NONE         },</v>
      </c>
    </row>
    <row r="344" customFormat="false" ht="15.75" hidden="false" customHeight="false" outlineLevel="0" collapsed="false">
      <c r="A344" s="263" t="str">
        <f aca="false">IF(AND(OR(SOURCE!A344="",ISBLANK(SOURCE!A344)),SOURCE!B344&gt;0),IF(ISBLANK(SOURCE!C344),"",SOURCE!C344),
IF(SOURCE!B344&lt;0,VLOOKUP(SOURCE!B344,lookups!A$1:B$25,2,0),
  IF(ISBLANK(SOURCE!B344),
    "",
    "/* "&amp;TEXT(SOURCE!B344,"???0")&amp;" *"&amp;
      SOURCE!C344&amp;", "&amp; IF(lookups!$E$2-LEN(SOURCE!C344) &gt;= 0, REPT(" ",lookups!$E$2-LEN(SOURCE!C344)), "")&amp;
      SOURCE!D344&amp;", "&amp; IF(lookups!$F$2-LEN(SOURCE!D344) &gt;= 0, REPT(" ",lookups!$F$2-LEN(SOURCE!D344)), "")&amp;
      SOURCE!E344&amp;", "&amp; IF(lookups!$G$2-LEN(SOURCE!E344) &gt;=0, REPT(" ",lookups!$G$2-LEN(SOURCE!E344)), "")&amp;
      SOURCE!F344&amp;", "&amp; IF(lookups!$H$2-LEN(SOURCE!F344) &gt;= 0, REPT(" ",lookups!$H$2-LEN(SOURCE!F344)+2), "")&amp;"("&amp;
      SUBSTITUTE(TEXT(SOURCE!G344,"??0"),"  ","")&amp;" &lt;&lt; TAM_MAX_BITS) |"&amp; IF(lookups!$I$2-3 &gt;= 0, REPT(" ",MAX(1,lookups!$I$2-5+4+1-1-LEN(  IF(ISTEXT(SOURCE!H344),SOURCE!H344,  SUBSTITUTE(SUBSTITUTE(TEXT(SOURCE!H344,"????0"),"  ","")," ",""))   ))), "")&amp;
       IF(ISTEXT(SOURCE!H344),SOURCE!H344, SUBSTITUTE(SUBSTITUTE(TEXT(SOURCE!H344,"????0"),"  ","")," ",""))   &amp;","&amp; IF(lookups!$J$2-3 &gt;= 0, REPT(" ",lookups!$J$2-3-5), "")&amp;
      SOURCE!I344&amp;
" | "&amp; IF(lookups!$K$2-LEN(SOURCE!I344) &gt;= 0, REPT(" ",lookups!$K$2-LEN(SOURCE!I344)), "")&amp;
      SOURCE!J344&amp;      IF(lookups!$L$2-LEN(SOURCE!J344) &gt;= 0, REPT(" ",lookups!$L$2-LEN(SOURCE!J344)), "")&amp;
" | "&amp; IF(lookups!$K$2-LEN(SOURCE!I344) &gt;= 0, REPT(" ",lookups!$K$2-LEN(SOURCE!I344)), "")&amp;
      SOURCE!K344&amp;      IF(lookups!$L$2-LEN(SOURCE!K344) &gt;= 0, REPT(" ",lookups!$M$2-LEN(SOURCE!K344)), "")&amp;
" | "&amp; SOURCE!L344&amp;      IF(lookups!$O$2-LEN(SOURCE!L344) &gt;= 0, REPT(" ",lookups!$O$2-LEN(SOURCE!L344)), "")&amp;
" | "&amp; SOURCE!M344&amp;      IF(lookups!$P$2-LEN(SOURCE!M344) &gt;= 0, REPT(" ",lookups!$P$2-LEN(SOURCE!M344)), "")&amp;
      "},"&amp;IF(SOURCE!O344&lt;&gt;"",""&amp;SOURCE!O344,"")
 )
)
)</f>
        <v>/*  332 */  { fnCvtPcM,                     divide,                      "m" STD_RIGHT_ARROW "pc",                      "m" STD_RIGHT_ARROW "pc",                      (0 &lt;&lt; TAM_MAX_BITS) |     0, CAT_NONE | SLS_ENABLED   | US_ENABLED   | EIM_DISABLED | PTP_NONE         },</v>
      </c>
    </row>
    <row r="345" customFormat="false" ht="15.75" hidden="false" customHeight="false" outlineLevel="0" collapsed="false">
      <c r="A345" s="263" t="str">
        <f aca="false">IF(AND(OR(SOURCE!A345="",ISBLANK(SOURCE!A345)),SOURCE!B345&gt;0),IF(ISBLANK(SOURCE!C345),"",SOURCE!C345),
IF(SOURCE!B345&lt;0,VLOOKUP(SOURCE!B345,lookups!A$1:B$25,2,0),
  IF(ISBLANK(SOURCE!B345),
    "",
    "/* "&amp;TEXT(SOURCE!B345,"???0")&amp;" *"&amp;
      SOURCE!C345&amp;", "&amp; IF(lookups!$E$2-LEN(SOURCE!C345) &gt;= 0, REPT(" ",lookups!$E$2-LEN(SOURCE!C345)), "")&amp;
      SOURCE!D345&amp;", "&amp; IF(lookups!$F$2-LEN(SOURCE!D345) &gt;= 0, REPT(" ",lookups!$F$2-LEN(SOURCE!D345)), "")&amp;
      SOURCE!E345&amp;", "&amp; IF(lookups!$G$2-LEN(SOURCE!E345) &gt;=0, REPT(" ",lookups!$G$2-LEN(SOURCE!E345)), "")&amp;
      SOURCE!F345&amp;", "&amp; IF(lookups!$H$2-LEN(SOURCE!F345) &gt;= 0, REPT(" ",lookups!$H$2-LEN(SOURCE!F345)+2), "")&amp;"("&amp;
      SUBSTITUTE(TEXT(SOURCE!G345,"??0"),"  ","")&amp;" &lt;&lt; TAM_MAX_BITS) |"&amp; IF(lookups!$I$2-3 &gt;= 0, REPT(" ",MAX(1,lookups!$I$2-5+4+1-1-LEN(  IF(ISTEXT(SOURCE!H345),SOURCE!H345,  SUBSTITUTE(SUBSTITUTE(TEXT(SOURCE!H345,"????0"),"  ","")," ",""))   ))), "")&amp;
       IF(ISTEXT(SOURCE!H345),SOURCE!H345, SUBSTITUTE(SUBSTITUTE(TEXT(SOURCE!H345,"????0"),"  ","")," ",""))   &amp;","&amp; IF(lookups!$J$2-3 &gt;= 0, REPT(" ",lookups!$J$2-3-5), "")&amp;
      SOURCE!I345&amp;
" | "&amp; IF(lookups!$K$2-LEN(SOURCE!I345) &gt;= 0, REPT(" ",lookups!$K$2-LEN(SOURCE!I345)), "")&amp;
      SOURCE!J345&amp;      IF(lookups!$L$2-LEN(SOURCE!J345) &gt;= 0, REPT(" ",lookups!$L$2-LEN(SOURCE!J345)), "")&amp;
" | "&amp; IF(lookups!$K$2-LEN(SOURCE!I345) &gt;= 0, REPT(" ",lookups!$K$2-LEN(SOURCE!I345)), "")&amp;
      SOURCE!K345&amp;      IF(lookups!$L$2-LEN(SOURCE!K345) &gt;= 0, REPT(" ",lookups!$M$2-LEN(SOURCE!K345)), "")&amp;
" | "&amp; SOURCE!L345&amp;      IF(lookups!$O$2-LEN(SOURCE!L345) &gt;= 0, REPT(" ",lookups!$O$2-LEN(SOURCE!L345)), "")&amp;
" | "&amp; SOURCE!M345&amp;      IF(lookups!$P$2-LEN(SOURCE!M345) &gt;= 0, REPT(" ",lookups!$P$2-LEN(SOURCE!M345)), "")&amp;
      "},"&amp;IF(SOURCE!O345&lt;&gt;"",""&amp;SOURCE!O345,"")
 )
)
)</f>
        <v>/*  333 */  { fnCvtPcM,                     multiply,                    "pc" STD_RIGHT_ARROW "m",                      "pc" STD_RIGHT_ARROW "m",                      (0 &lt;&lt; TAM_MAX_BITS) |     0, CAT_NONE | SLS_ENABLED   | US_ENABLED   | EIM_DISABLED | PTP_NONE         },</v>
      </c>
    </row>
    <row r="346" customFormat="false" ht="15.75" hidden="false" customHeight="false" outlineLevel="0" collapsed="false">
      <c r="A346" s="263" t="str">
        <f aca="false">IF(AND(OR(SOURCE!A346="",ISBLANK(SOURCE!A346)),SOURCE!B346&gt;0),IF(ISBLANK(SOURCE!C346),"",SOURCE!C346),
IF(SOURCE!B346&lt;0,VLOOKUP(SOURCE!B346,lookups!A$1:B$25,2,0),
  IF(ISBLANK(SOURCE!B346),
    "",
    "/* "&amp;TEXT(SOURCE!B346,"???0")&amp;" *"&amp;
      SOURCE!C346&amp;", "&amp; IF(lookups!$E$2-LEN(SOURCE!C346) &gt;= 0, REPT(" ",lookups!$E$2-LEN(SOURCE!C346)), "")&amp;
      SOURCE!D346&amp;", "&amp; IF(lookups!$F$2-LEN(SOURCE!D346) &gt;= 0, REPT(" ",lookups!$F$2-LEN(SOURCE!D346)), "")&amp;
      SOURCE!E346&amp;", "&amp; IF(lookups!$G$2-LEN(SOURCE!E346) &gt;=0, REPT(" ",lookups!$G$2-LEN(SOURCE!E346)), "")&amp;
      SOURCE!F346&amp;", "&amp; IF(lookups!$H$2-LEN(SOURCE!F346) &gt;= 0, REPT(" ",lookups!$H$2-LEN(SOURCE!F346)+2), "")&amp;"("&amp;
      SUBSTITUTE(TEXT(SOURCE!G346,"??0"),"  ","")&amp;" &lt;&lt; TAM_MAX_BITS) |"&amp; IF(lookups!$I$2-3 &gt;= 0, REPT(" ",MAX(1,lookups!$I$2-5+4+1-1-LEN(  IF(ISTEXT(SOURCE!H346),SOURCE!H346,  SUBSTITUTE(SUBSTITUTE(TEXT(SOURCE!H346,"????0"),"  ","")," ",""))   ))), "")&amp;
       IF(ISTEXT(SOURCE!H346),SOURCE!H346, SUBSTITUTE(SUBSTITUTE(TEXT(SOURCE!H346,"????0"),"  ","")," ",""))   &amp;","&amp; IF(lookups!$J$2-3 &gt;= 0, REPT(" ",lookups!$J$2-3-5), "")&amp;
      SOURCE!I346&amp;
" | "&amp; IF(lookups!$K$2-LEN(SOURCE!I346) &gt;= 0, REPT(" ",lookups!$K$2-LEN(SOURCE!I346)), "")&amp;
      SOURCE!J346&amp;      IF(lookups!$L$2-LEN(SOURCE!J346) &gt;= 0, REPT(" ",lookups!$L$2-LEN(SOURCE!J346)), "")&amp;
" | "&amp; IF(lookups!$K$2-LEN(SOURCE!I346) &gt;= 0, REPT(" ",lookups!$K$2-LEN(SOURCE!I346)), "")&amp;
      SOURCE!K346&amp;      IF(lookups!$L$2-LEN(SOURCE!K346) &gt;= 0, REPT(" ",lookups!$M$2-LEN(SOURCE!K346)), "")&amp;
" | "&amp; SOURCE!L346&amp;      IF(lookups!$O$2-LEN(SOURCE!L346) &gt;= 0, REPT(" ",lookups!$O$2-LEN(SOURCE!L346)), "")&amp;
" | "&amp; SOURCE!M346&amp;      IF(lookups!$P$2-LEN(SOURCE!M346) &gt;= 0, REPT(" ",lookups!$P$2-LEN(SOURCE!M346)), "")&amp;
      "},"&amp;IF(SOURCE!O346&lt;&gt;"",""&amp;SOURCE!O346,"")
 )
)
)</f>
        <v>/*  334 */  { fnCvtPointMm,                 divide,                      "mm" STD_RIGHT_ARROW "point",                  "mm" STD_RIGHT_ARROW,                          (0 &lt;&lt; TAM_MAX_BITS) |     0, CAT_NONE | SLS_ENABLED   | US_ENABLED   | EIM_DISABLED | PTP_NONE         },</v>
      </c>
    </row>
    <row r="347" customFormat="false" ht="15.75" hidden="false" customHeight="false" outlineLevel="0" collapsed="false">
      <c r="A347" s="263" t="str">
        <f aca="false">IF(AND(OR(SOURCE!A347="",ISBLANK(SOURCE!A347)),SOURCE!B347&gt;0),IF(ISBLANK(SOURCE!C347),"",SOURCE!C347),
IF(SOURCE!B347&lt;0,VLOOKUP(SOURCE!B347,lookups!A$1:B$25,2,0),
  IF(ISBLANK(SOURCE!B347),
    "",
    "/* "&amp;TEXT(SOURCE!B347,"???0")&amp;" *"&amp;
      SOURCE!C347&amp;", "&amp; IF(lookups!$E$2-LEN(SOURCE!C347) &gt;= 0, REPT(" ",lookups!$E$2-LEN(SOURCE!C347)), "")&amp;
      SOURCE!D347&amp;", "&amp; IF(lookups!$F$2-LEN(SOURCE!D347) &gt;= 0, REPT(" ",lookups!$F$2-LEN(SOURCE!D347)), "")&amp;
      SOURCE!E347&amp;", "&amp; IF(lookups!$G$2-LEN(SOURCE!E347) &gt;=0, REPT(" ",lookups!$G$2-LEN(SOURCE!E347)), "")&amp;
      SOURCE!F347&amp;", "&amp; IF(lookups!$H$2-LEN(SOURCE!F347) &gt;= 0, REPT(" ",lookups!$H$2-LEN(SOURCE!F347)+2), "")&amp;"("&amp;
      SUBSTITUTE(TEXT(SOURCE!G347,"??0"),"  ","")&amp;" &lt;&lt; TAM_MAX_BITS) |"&amp; IF(lookups!$I$2-3 &gt;= 0, REPT(" ",MAX(1,lookups!$I$2-5+4+1-1-LEN(  IF(ISTEXT(SOURCE!H347),SOURCE!H347,  SUBSTITUTE(SUBSTITUTE(TEXT(SOURCE!H347,"????0"),"  ","")," ",""))   ))), "")&amp;
       IF(ISTEXT(SOURCE!H347),SOURCE!H347, SUBSTITUTE(SUBSTITUTE(TEXT(SOURCE!H347,"????0"),"  ","")," ",""))   &amp;","&amp; IF(lookups!$J$2-3 &gt;= 0, REPT(" ",lookups!$J$2-3-5), "")&amp;
      SOURCE!I347&amp;
" | "&amp; IF(lookups!$K$2-LEN(SOURCE!I347) &gt;= 0, REPT(" ",lookups!$K$2-LEN(SOURCE!I347)), "")&amp;
      SOURCE!J347&amp;      IF(lookups!$L$2-LEN(SOURCE!J347) &gt;= 0, REPT(" ",lookups!$L$2-LEN(SOURCE!J347)), "")&amp;
" | "&amp; IF(lookups!$K$2-LEN(SOURCE!I347) &gt;= 0, REPT(" ",lookups!$K$2-LEN(SOURCE!I347)), "")&amp;
      SOURCE!K347&amp;      IF(lookups!$L$2-LEN(SOURCE!K347) &gt;= 0, REPT(" ",lookups!$M$2-LEN(SOURCE!K347)), "")&amp;
" | "&amp; SOURCE!L347&amp;      IF(lookups!$O$2-LEN(SOURCE!L347) &gt;= 0, REPT(" ",lookups!$O$2-LEN(SOURCE!L347)), "")&amp;
" | "&amp; SOURCE!M347&amp;      IF(lookups!$P$2-LEN(SOURCE!M347) &gt;= 0, REPT(" ",lookups!$P$2-LEN(SOURCE!M347)), "")&amp;
      "},"&amp;IF(SOURCE!O347&lt;&gt;"",""&amp;SOURCE!O347,"")
 )
)
)</f>
        <v>/*  335 */  { itemToBeCoded,                NOPARAM,                     "0335",                                        "0335",                                        (0 &lt;&lt; TAM_MAX_BITS) |     0, CAT_FREE | SLS_ENABLED   | US_UNCHANGED | EIM_DISABLED | PTP_DISABLED     },</v>
      </c>
    </row>
    <row r="348" customFormat="false" ht="15.75" hidden="false" customHeight="false" outlineLevel="0" collapsed="false">
      <c r="A348" s="263" t="str">
        <f aca="false">IF(AND(OR(SOURCE!A348="",ISBLANK(SOURCE!A348)),SOURCE!B348&gt;0),IF(ISBLANK(SOURCE!C348),"",SOURCE!C348),
IF(SOURCE!B348&lt;0,VLOOKUP(SOURCE!B348,lookups!A$1:B$25,2,0),
  IF(ISBLANK(SOURCE!B348),
    "",
    "/* "&amp;TEXT(SOURCE!B348,"???0")&amp;" *"&amp;
      SOURCE!C348&amp;", "&amp; IF(lookups!$E$2-LEN(SOURCE!C348) &gt;= 0, REPT(" ",lookups!$E$2-LEN(SOURCE!C348)), "")&amp;
      SOURCE!D348&amp;", "&amp; IF(lookups!$F$2-LEN(SOURCE!D348) &gt;= 0, REPT(" ",lookups!$F$2-LEN(SOURCE!D348)), "")&amp;
      SOURCE!E348&amp;", "&amp; IF(lookups!$G$2-LEN(SOURCE!E348) &gt;=0, REPT(" ",lookups!$G$2-LEN(SOURCE!E348)), "")&amp;
      SOURCE!F348&amp;", "&amp; IF(lookups!$H$2-LEN(SOURCE!F348) &gt;= 0, REPT(" ",lookups!$H$2-LEN(SOURCE!F348)+2), "")&amp;"("&amp;
      SUBSTITUTE(TEXT(SOURCE!G348,"??0"),"  ","")&amp;" &lt;&lt; TAM_MAX_BITS) |"&amp; IF(lookups!$I$2-3 &gt;= 0, REPT(" ",MAX(1,lookups!$I$2-5+4+1-1-LEN(  IF(ISTEXT(SOURCE!H348),SOURCE!H348,  SUBSTITUTE(SUBSTITUTE(TEXT(SOURCE!H348,"????0"),"  ","")," ",""))   ))), "")&amp;
       IF(ISTEXT(SOURCE!H348),SOURCE!H348, SUBSTITUTE(SUBSTITUTE(TEXT(SOURCE!H348,"????0"),"  ","")," ",""))   &amp;","&amp; IF(lookups!$J$2-3 &gt;= 0, REPT(" ",lookups!$J$2-3-5), "")&amp;
      SOURCE!I348&amp;
" | "&amp; IF(lookups!$K$2-LEN(SOURCE!I348) &gt;= 0, REPT(" ",lookups!$K$2-LEN(SOURCE!I348)), "")&amp;
      SOURCE!J348&amp;      IF(lookups!$L$2-LEN(SOURCE!J348) &gt;= 0, REPT(" ",lookups!$L$2-LEN(SOURCE!J348)), "")&amp;
" | "&amp; IF(lookups!$K$2-LEN(SOURCE!I348) &gt;= 0, REPT(" ",lookups!$K$2-LEN(SOURCE!I348)), "")&amp;
      SOURCE!K348&amp;      IF(lookups!$L$2-LEN(SOURCE!K348) &gt;= 0, REPT(" ",lookups!$M$2-LEN(SOURCE!K348)), "")&amp;
" | "&amp; SOURCE!L348&amp;      IF(lookups!$O$2-LEN(SOURCE!L348) &gt;= 0, REPT(" ",lookups!$O$2-LEN(SOURCE!L348)), "")&amp;
" | "&amp; SOURCE!M348&amp;      IF(lookups!$P$2-LEN(SOURCE!M348) &gt;= 0, REPT(" ",lookups!$P$2-LEN(SOURCE!M348)), "")&amp;
      "},"&amp;IF(SOURCE!O348&lt;&gt;"",""&amp;SOURCE!O348,"")
 )
)
)</f>
        <v>/*  336 */  { fnCvtMileM,                   multiply,                    "mi." STD_RIGHT_ARROW "m",                     "mi." STD_RIGHT_ARROW "m",                     (0 &lt;&lt; TAM_MAX_BITS) |     0, CAT_NONE | SLS_ENABLED   | US_ENABLED   | EIM_DISABLED | PTP_NONE         },</v>
      </c>
    </row>
    <row r="349" customFormat="false" ht="15.75" hidden="false" customHeight="false" outlineLevel="0" collapsed="false">
      <c r="A349" s="263" t="str">
        <f aca="false">IF(AND(OR(SOURCE!A349="",ISBLANK(SOURCE!A349)),SOURCE!B349&gt;0),IF(ISBLANK(SOURCE!C349),"",SOURCE!C349),
IF(SOURCE!B349&lt;0,VLOOKUP(SOURCE!B349,lookups!A$1:B$25,2,0),
  IF(ISBLANK(SOURCE!B349),
    "",
    "/* "&amp;TEXT(SOURCE!B349,"???0")&amp;" *"&amp;
      SOURCE!C349&amp;", "&amp; IF(lookups!$E$2-LEN(SOURCE!C349) &gt;= 0, REPT(" ",lookups!$E$2-LEN(SOURCE!C349)), "")&amp;
      SOURCE!D349&amp;", "&amp; IF(lookups!$F$2-LEN(SOURCE!D349) &gt;= 0, REPT(" ",lookups!$F$2-LEN(SOURCE!D349)), "")&amp;
      SOURCE!E349&amp;", "&amp; IF(lookups!$G$2-LEN(SOURCE!E349) &gt;=0, REPT(" ",lookups!$G$2-LEN(SOURCE!E349)), "")&amp;
      SOURCE!F349&amp;", "&amp; IF(lookups!$H$2-LEN(SOURCE!F349) &gt;= 0, REPT(" ",lookups!$H$2-LEN(SOURCE!F349)+2), "")&amp;"("&amp;
      SUBSTITUTE(TEXT(SOURCE!G349,"??0"),"  ","")&amp;" &lt;&lt; TAM_MAX_BITS) |"&amp; IF(lookups!$I$2-3 &gt;= 0, REPT(" ",MAX(1,lookups!$I$2-5+4+1-1-LEN(  IF(ISTEXT(SOURCE!H349),SOURCE!H349,  SUBSTITUTE(SUBSTITUTE(TEXT(SOURCE!H349,"????0"),"  ","")," ",""))   ))), "")&amp;
       IF(ISTEXT(SOURCE!H349),SOURCE!H349, SUBSTITUTE(SUBSTITUTE(TEXT(SOURCE!H349,"????0"),"  ","")," ",""))   &amp;","&amp; IF(lookups!$J$2-3 &gt;= 0, REPT(" ",lookups!$J$2-3-5), "")&amp;
      SOURCE!I349&amp;
" | "&amp; IF(lookups!$K$2-LEN(SOURCE!I349) &gt;= 0, REPT(" ",lookups!$K$2-LEN(SOURCE!I349)), "")&amp;
      SOURCE!J349&amp;      IF(lookups!$L$2-LEN(SOURCE!J349) &gt;= 0, REPT(" ",lookups!$L$2-LEN(SOURCE!J349)), "")&amp;
" | "&amp; IF(lookups!$K$2-LEN(SOURCE!I349) &gt;= 0, REPT(" ",lookups!$K$2-LEN(SOURCE!I349)), "")&amp;
      SOURCE!K349&amp;      IF(lookups!$L$2-LEN(SOURCE!K349) &gt;= 0, REPT(" ",lookups!$M$2-LEN(SOURCE!K349)), "")&amp;
" | "&amp; SOURCE!L349&amp;      IF(lookups!$O$2-LEN(SOURCE!L349) &gt;= 0, REPT(" ",lookups!$O$2-LEN(SOURCE!L349)), "")&amp;
" | "&amp; SOURCE!M349&amp;      IF(lookups!$P$2-LEN(SOURCE!M349) &gt;= 0, REPT(" ",lookups!$P$2-LEN(SOURCE!M349)), "")&amp;
      "},"&amp;IF(SOURCE!O349&lt;&gt;"",""&amp;SOURCE!O349,"")
 )
)
)</f>
        <v>/*  337 */  { fnCvtPointMm,                 multiply,                    "point" STD_RIGHT_ARROW "mm",                  "point" STD_RIGHT_ARROW,                       (0 &lt;&lt; TAM_MAX_BITS) |     0, CAT_NONE | SLS_ENABLED   | US_ENABLED   | EIM_DISABLED | PTP_NONE         },</v>
      </c>
    </row>
    <row r="350" customFormat="false" ht="15.75" hidden="false" customHeight="false" outlineLevel="0" collapsed="false">
      <c r="A350" s="263" t="str">
        <f aca="false">IF(AND(OR(SOURCE!A350="",ISBLANK(SOURCE!A350)),SOURCE!B350&gt;0),IF(ISBLANK(SOURCE!C350),"",SOURCE!C350),
IF(SOURCE!B350&lt;0,VLOOKUP(SOURCE!B350,lookups!A$1:B$25,2,0),
  IF(ISBLANK(SOURCE!B350),
    "",
    "/* "&amp;TEXT(SOURCE!B350,"???0")&amp;" *"&amp;
      SOURCE!C350&amp;", "&amp; IF(lookups!$E$2-LEN(SOURCE!C350) &gt;= 0, REPT(" ",lookups!$E$2-LEN(SOURCE!C350)), "")&amp;
      SOURCE!D350&amp;", "&amp; IF(lookups!$F$2-LEN(SOURCE!D350) &gt;= 0, REPT(" ",lookups!$F$2-LEN(SOURCE!D350)), "")&amp;
      SOURCE!E350&amp;", "&amp; IF(lookups!$G$2-LEN(SOURCE!E350) &gt;=0, REPT(" ",lookups!$G$2-LEN(SOURCE!E350)), "")&amp;
      SOURCE!F350&amp;", "&amp; IF(lookups!$H$2-LEN(SOURCE!F350) &gt;= 0, REPT(" ",lookups!$H$2-LEN(SOURCE!F350)+2), "")&amp;"("&amp;
      SUBSTITUTE(TEXT(SOURCE!G350,"??0"),"  ","")&amp;" &lt;&lt; TAM_MAX_BITS) |"&amp; IF(lookups!$I$2-3 &gt;= 0, REPT(" ",MAX(1,lookups!$I$2-5+4+1-1-LEN(  IF(ISTEXT(SOURCE!H350),SOURCE!H350,  SUBSTITUTE(SUBSTITUTE(TEXT(SOURCE!H350,"????0"),"  ","")," ",""))   ))), "")&amp;
       IF(ISTEXT(SOURCE!H350),SOURCE!H350, SUBSTITUTE(SUBSTITUTE(TEXT(SOURCE!H350,"????0"),"  ","")," ",""))   &amp;","&amp; IF(lookups!$J$2-3 &gt;= 0, REPT(" ",lookups!$J$2-3-5), "")&amp;
      SOURCE!I350&amp;
" | "&amp; IF(lookups!$K$2-LEN(SOURCE!I350) &gt;= 0, REPT(" ",lookups!$K$2-LEN(SOURCE!I350)), "")&amp;
      SOURCE!J350&amp;      IF(lookups!$L$2-LEN(SOURCE!J350) &gt;= 0, REPT(" ",lookups!$L$2-LEN(SOURCE!J350)), "")&amp;
" | "&amp; IF(lookups!$K$2-LEN(SOURCE!I350) &gt;= 0, REPT(" ",lookups!$K$2-LEN(SOURCE!I350)), "")&amp;
      SOURCE!K350&amp;      IF(lookups!$L$2-LEN(SOURCE!K350) &gt;= 0, REPT(" ",lookups!$M$2-LEN(SOURCE!K350)), "")&amp;
" | "&amp; SOURCE!L350&amp;      IF(lookups!$O$2-LEN(SOURCE!L350) &gt;= 0, REPT(" ",lookups!$O$2-LEN(SOURCE!L350)), "")&amp;
" | "&amp; SOURCE!M350&amp;      IF(lookups!$P$2-LEN(SOURCE!M350) &gt;= 0, REPT(" ",lookups!$P$2-LEN(SOURCE!M350)), "")&amp;
      "},"&amp;IF(SOURCE!O350&lt;&gt;"",""&amp;SOURCE!O350,"")
 )
)
)</f>
        <v>/*  338 */  { itemToBeCoded,                NOPARAM,                     "0338",                                        "0338",                                        (0 &lt;&lt; TAM_MAX_BITS) |     0, CAT_FREE | SLS_ENABLED   | US_UNCHANGED | EIM_DISABLED | PTP_DISABLED     },</v>
      </c>
    </row>
    <row r="351" customFormat="false" ht="15.75" hidden="false" customHeight="false" outlineLevel="0" collapsed="false">
      <c r="A351" s="263" t="str">
        <f aca="false">IF(AND(OR(SOURCE!A351="",ISBLANK(SOURCE!A351)),SOURCE!B351&gt;0),IF(ISBLANK(SOURCE!C351),"",SOURCE!C351),
IF(SOURCE!B351&lt;0,VLOOKUP(SOURCE!B351,lookups!A$1:B$25,2,0),
  IF(ISBLANK(SOURCE!B351),
    "",
    "/* "&amp;TEXT(SOURCE!B351,"???0")&amp;" *"&amp;
      SOURCE!C351&amp;", "&amp; IF(lookups!$E$2-LEN(SOURCE!C351) &gt;= 0, REPT(" ",lookups!$E$2-LEN(SOURCE!C351)), "")&amp;
      SOURCE!D351&amp;", "&amp; IF(lookups!$F$2-LEN(SOURCE!D351) &gt;= 0, REPT(" ",lookups!$F$2-LEN(SOURCE!D351)), "")&amp;
      SOURCE!E351&amp;", "&amp; IF(lookups!$G$2-LEN(SOURCE!E351) &gt;=0, REPT(" ",lookups!$G$2-LEN(SOURCE!E351)), "")&amp;
      SOURCE!F351&amp;", "&amp; IF(lookups!$H$2-LEN(SOURCE!F351) &gt;= 0, REPT(" ",lookups!$H$2-LEN(SOURCE!F351)+2), "")&amp;"("&amp;
      SUBSTITUTE(TEXT(SOURCE!G351,"??0"),"  ","")&amp;" &lt;&lt; TAM_MAX_BITS) |"&amp; IF(lookups!$I$2-3 &gt;= 0, REPT(" ",MAX(1,lookups!$I$2-5+4+1-1-LEN(  IF(ISTEXT(SOURCE!H351),SOURCE!H351,  SUBSTITUTE(SUBSTITUTE(TEXT(SOURCE!H351,"????0"),"  ","")," ",""))   ))), "")&amp;
       IF(ISTEXT(SOURCE!H351),SOURCE!H351, SUBSTITUTE(SUBSTITUTE(TEXT(SOURCE!H351,"????0"),"  ","")," ",""))   &amp;","&amp; IF(lookups!$J$2-3 &gt;= 0, REPT(" ",lookups!$J$2-3-5), "")&amp;
      SOURCE!I351&amp;
" | "&amp; IF(lookups!$K$2-LEN(SOURCE!I351) &gt;= 0, REPT(" ",lookups!$K$2-LEN(SOURCE!I351)), "")&amp;
      SOURCE!J351&amp;      IF(lookups!$L$2-LEN(SOURCE!J351) &gt;= 0, REPT(" ",lookups!$L$2-LEN(SOURCE!J351)), "")&amp;
" | "&amp; IF(lookups!$K$2-LEN(SOURCE!I351) &gt;= 0, REPT(" ",lookups!$K$2-LEN(SOURCE!I351)), "")&amp;
      SOURCE!K351&amp;      IF(lookups!$L$2-LEN(SOURCE!K351) &gt;= 0, REPT(" ",lookups!$M$2-LEN(SOURCE!K351)), "")&amp;
" | "&amp; SOURCE!L351&amp;      IF(lookups!$O$2-LEN(SOURCE!L351) &gt;= 0, REPT(" ",lookups!$O$2-LEN(SOURCE!L351)), "")&amp;
" | "&amp; SOURCE!M351&amp;      IF(lookups!$P$2-LEN(SOURCE!M351) &gt;= 0, REPT(" ",lookups!$P$2-LEN(SOURCE!M351)), "")&amp;
      "},"&amp;IF(SOURCE!O351&lt;&gt;"",""&amp;SOURCE!O351,"")
 )
)
)</f>
        <v>/*  339 */  { fnCvtMileM,                   divide,                      "m" STD_RIGHT_ARROW "mi.",                     "m" STD_RIGHT_ARROW "mi.",                     (0 &lt;&lt; TAM_MAX_BITS) |     0, CAT_NONE | SLS_ENABLED   | US_ENABLED   | EIM_DISABLED | PTP_NONE         },</v>
      </c>
    </row>
    <row r="352" customFormat="false" ht="15.75" hidden="false" customHeight="false" outlineLevel="0" collapsed="false">
      <c r="A352" s="263" t="str">
        <f aca="false">IF(AND(OR(SOURCE!A352="",ISBLANK(SOURCE!A352)),SOURCE!B352&gt;0),IF(ISBLANK(SOURCE!C352),"",SOURCE!C352),
IF(SOURCE!B352&lt;0,VLOOKUP(SOURCE!B352,lookups!A$1:B$25,2,0),
  IF(ISBLANK(SOURCE!B352),
    "",
    "/* "&amp;TEXT(SOURCE!B352,"???0")&amp;" *"&amp;
      SOURCE!C352&amp;", "&amp; IF(lookups!$E$2-LEN(SOURCE!C352) &gt;= 0, REPT(" ",lookups!$E$2-LEN(SOURCE!C352)), "")&amp;
      SOURCE!D352&amp;", "&amp; IF(lookups!$F$2-LEN(SOURCE!D352) &gt;= 0, REPT(" ",lookups!$F$2-LEN(SOURCE!D352)), "")&amp;
      SOURCE!E352&amp;", "&amp; IF(lookups!$G$2-LEN(SOURCE!E352) &gt;=0, REPT(" ",lookups!$G$2-LEN(SOURCE!E352)), "")&amp;
      SOURCE!F352&amp;", "&amp; IF(lookups!$H$2-LEN(SOURCE!F352) &gt;= 0, REPT(" ",lookups!$H$2-LEN(SOURCE!F352)+2), "")&amp;"("&amp;
      SUBSTITUTE(TEXT(SOURCE!G352,"??0"),"  ","")&amp;" &lt;&lt; TAM_MAX_BITS) |"&amp; IF(lookups!$I$2-3 &gt;= 0, REPT(" ",MAX(1,lookups!$I$2-5+4+1-1-LEN(  IF(ISTEXT(SOURCE!H352),SOURCE!H352,  SUBSTITUTE(SUBSTITUTE(TEXT(SOURCE!H352,"????0"),"  ","")," ",""))   ))), "")&amp;
       IF(ISTEXT(SOURCE!H352),SOURCE!H352, SUBSTITUTE(SUBSTITUTE(TEXT(SOURCE!H352,"????0"),"  ","")," ",""))   &amp;","&amp; IF(lookups!$J$2-3 &gt;= 0, REPT(" ",lookups!$J$2-3-5), "")&amp;
      SOURCE!I352&amp;
" | "&amp; IF(lookups!$K$2-LEN(SOURCE!I352) &gt;= 0, REPT(" ",lookups!$K$2-LEN(SOURCE!I352)), "")&amp;
      SOURCE!J352&amp;      IF(lookups!$L$2-LEN(SOURCE!J352) &gt;= 0, REPT(" ",lookups!$L$2-LEN(SOURCE!J352)), "")&amp;
" | "&amp; IF(lookups!$K$2-LEN(SOURCE!I352) &gt;= 0, REPT(" ",lookups!$K$2-LEN(SOURCE!I352)), "")&amp;
      SOURCE!K352&amp;      IF(lookups!$L$2-LEN(SOURCE!K352) &gt;= 0, REPT(" ",lookups!$M$2-LEN(SOURCE!K352)), "")&amp;
" | "&amp; SOURCE!L352&amp;      IF(lookups!$O$2-LEN(SOURCE!L352) &gt;= 0, REPT(" ",lookups!$O$2-LEN(SOURCE!L352)), "")&amp;
" | "&amp; SOURCE!M352&amp;      IF(lookups!$P$2-LEN(SOURCE!M352) &gt;= 0, REPT(" ",lookups!$P$2-LEN(SOURCE!M352)), "")&amp;
      "},"&amp;IF(SOURCE!O352&lt;&gt;"",""&amp;SOURCE!O352,"")
 )
)
)</f>
        <v>/*  340 */  { fnCvtYardM,                   divide,                      "m" STD_RIGHT_ARROW "yd.",                     "m" STD_RIGHT_ARROW "yd.",                     (0 &lt;&lt; TAM_MAX_BITS) |     0, CAT_NONE | SLS_ENABLED   | US_ENABLED   | EIM_DISABLED | PTP_NONE         },</v>
      </c>
    </row>
    <row r="353" customFormat="false" ht="15.75" hidden="false" customHeight="false" outlineLevel="0" collapsed="false">
      <c r="A353" s="263" t="str">
        <f aca="false">IF(AND(OR(SOURCE!A353="",ISBLANK(SOURCE!A353)),SOURCE!B353&gt;0),IF(ISBLANK(SOURCE!C353),"",SOURCE!C353),
IF(SOURCE!B353&lt;0,VLOOKUP(SOURCE!B353,lookups!A$1:B$25,2,0),
  IF(ISBLANK(SOURCE!B353),
    "",
    "/* "&amp;TEXT(SOURCE!B353,"???0")&amp;" *"&amp;
      SOURCE!C353&amp;", "&amp; IF(lookups!$E$2-LEN(SOURCE!C353) &gt;= 0, REPT(" ",lookups!$E$2-LEN(SOURCE!C353)), "")&amp;
      SOURCE!D353&amp;", "&amp; IF(lookups!$F$2-LEN(SOURCE!D353) &gt;= 0, REPT(" ",lookups!$F$2-LEN(SOURCE!D353)), "")&amp;
      SOURCE!E353&amp;", "&amp; IF(lookups!$G$2-LEN(SOURCE!E353) &gt;=0, REPT(" ",lookups!$G$2-LEN(SOURCE!E353)), "")&amp;
      SOURCE!F353&amp;", "&amp; IF(lookups!$H$2-LEN(SOURCE!F353) &gt;= 0, REPT(" ",lookups!$H$2-LEN(SOURCE!F353)+2), "")&amp;"("&amp;
      SUBSTITUTE(TEXT(SOURCE!G353,"??0"),"  ","")&amp;" &lt;&lt; TAM_MAX_BITS) |"&amp; IF(lookups!$I$2-3 &gt;= 0, REPT(" ",MAX(1,lookups!$I$2-5+4+1-1-LEN(  IF(ISTEXT(SOURCE!H353),SOURCE!H353,  SUBSTITUTE(SUBSTITUTE(TEXT(SOURCE!H353,"????0"),"  ","")," ",""))   ))), "")&amp;
       IF(ISTEXT(SOURCE!H353),SOURCE!H353, SUBSTITUTE(SUBSTITUTE(TEXT(SOURCE!H353,"????0"),"  ","")," ",""))   &amp;","&amp; IF(lookups!$J$2-3 &gt;= 0, REPT(" ",lookups!$J$2-3-5), "")&amp;
      SOURCE!I353&amp;
" | "&amp; IF(lookups!$K$2-LEN(SOURCE!I353) &gt;= 0, REPT(" ",lookups!$K$2-LEN(SOURCE!I353)), "")&amp;
      SOURCE!J353&amp;      IF(lookups!$L$2-LEN(SOURCE!J353) &gt;= 0, REPT(" ",lookups!$L$2-LEN(SOURCE!J353)), "")&amp;
" | "&amp; IF(lookups!$K$2-LEN(SOURCE!I353) &gt;= 0, REPT(" ",lookups!$K$2-LEN(SOURCE!I353)), "")&amp;
      SOURCE!K353&amp;      IF(lookups!$L$2-LEN(SOURCE!K353) &gt;= 0, REPT(" ",lookups!$M$2-LEN(SOURCE!K353)), "")&amp;
" | "&amp; SOURCE!L353&amp;      IF(lookups!$O$2-LEN(SOURCE!L353) &gt;= 0, REPT(" ",lookups!$O$2-LEN(SOURCE!L353)), "")&amp;
" | "&amp; SOURCE!M353&amp;      IF(lookups!$P$2-LEN(SOURCE!M353) &gt;= 0, REPT(" ",lookups!$P$2-LEN(SOURCE!M353)), "")&amp;
      "},"&amp;IF(SOURCE!O353&lt;&gt;"",""&amp;SOURCE!O353,"")
 )
)
)</f>
        <v>/*  341 */  { fnCvtYardM,                   multiply,                    "yd." STD_RIGHT_ARROW "m",                     "yd." STD_RIGHT_ARROW "m",                     (0 &lt;&lt; TAM_MAX_BITS) |     0, CAT_NONE | SLS_ENABLED   | US_ENABLED   | EIM_DISABLED | PTP_NONE         },</v>
      </c>
    </row>
    <row r="354" customFormat="false" ht="15.75" hidden="false" customHeight="false" outlineLevel="0" collapsed="false">
      <c r="A354" s="263" t="str">
        <f aca="false">IF(AND(OR(SOURCE!A354="",ISBLANK(SOURCE!A354)),SOURCE!B354&gt;0),IF(ISBLANK(SOURCE!C354),"",SOURCE!C354),
IF(SOURCE!B354&lt;0,VLOOKUP(SOURCE!B354,lookups!A$1:B$25,2,0),
  IF(ISBLANK(SOURCE!B354),
    "",
    "/* "&amp;TEXT(SOURCE!B354,"???0")&amp;" *"&amp;
      SOURCE!C354&amp;", "&amp; IF(lookups!$E$2-LEN(SOURCE!C354) &gt;= 0, REPT(" ",lookups!$E$2-LEN(SOURCE!C354)), "")&amp;
      SOURCE!D354&amp;", "&amp; IF(lookups!$F$2-LEN(SOURCE!D354) &gt;= 0, REPT(" ",lookups!$F$2-LEN(SOURCE!D354)), "")&amp;
      SOURCE!E354&amp;", "&amp; IF(lookups!$G$2-LEN(SOURCE!E354) &gt;=0, REPT(" ",lookups!$G$2-LEN(SOURCE!E354)), "")&amp;
      SOURCE!F354&amp;", "&amp; IF(lookups!$H$2-LEN(SOURCE!F354) &gt;= 0, REPT(" ",lookups!$H$2-LEN(SOURCE!F354)+2), "")&amp;"("&amp;
      SUBSTITUTE(TEXT(SOURCE!G354,"??0"),"  ","")&amp;" &lt;&lt; TAM_MAX_BITS) |"&amp; IF(lookups!$I$2-3 &gt;= 0, REPT(" ",MAX(1,lookups!$I$2-5+4+1-1-LEN(  IF(ISTEXT(SOURCE!H354),SOURCE!H354,  SUBSTITUTE(SUBSTITUTE(TEXT(SOURCE!H354,"????0"),"  ","")," ",""))   ))), "")&amp;
       IF(ISTEXT(SOURCE!H354),SOURCE!H354, SUBSTITUTE(SUBSTITUTE(TEXT(SOURCE!H354,"????0"),"  ","")," ",""))   &amp;","&amp; IF(lookups!$J$2-3 &gt;= 0, REPT(" ",lookups!$J$2-3-5), "")&amp;
      SOURCE!I354&amp;
" | "&amp; IF(lookups!$K$2-LEN(SOURCE!I354) &gt;= 0, REPT(" ",lookups!$K$2-LEN(SOURCE!I354)), "")&amp;
      SOURCE!J354&amp;      IF(lookups!$L$2-LEN(SOURCE!J354) &gt;= 0, REPT(" ",lookups!$L$2-LEN(SOURCE!J354)), "")&amp;
" | "&amp; IF(lookups!$K$2-LEN(SOURCE!I354) &gt;= 0, REPT(" ",lookups!$K$2-LEN(SOURCE!I354)), "")&amp;
      SOURCE!K354&amp;      IF(lookups!$L$2-LEN(SOURCE!K354) &gt;= 0, REPT(" ",lookups!$M$2-LEN(SOURCE!K354)), "")&amp;
" | "&amp; SOURCE!L354&amp;      IF(lookups!$O$2-LEN(SOURCE!L354) &gt;= 0, REPT(" ",lookups!$O$2-LEN(SOURCE!L354)), "")&amp;
" | "&amp; SOURCE!M354&amp;      IF(lookups!$P$2-LEN(SOURCE!M354) &gt;= 0, REPT(" ",lookups!$P$2-LEN(SOURCE!M354)), "")&amp;
      "},"&amp;IF(SOURCE!O354&lt;&gt;"",""&amp;SOURCE!O354,"")
 )
)
)</f>
        <v>/*  342 */  { fnCvtPsiPa,                   multiply,                    "psi" STD_RIGHT_ARROW "Pa",                    "psi" STD_RIGHT_ARROW "Pa",                    (0 &lt;&lt; TAM_MAX_BITS) |     0, CAT_NONE | SLS_ENABLED   | US_ENABLED   | EIM_DISABLED | PTP_NONE         },</v>
      </c>
    </row>
    <row r="355" customFormat="false" ht="15.75" hidden="false" customHeight="false" outlineLevel="0" collapsed="false">
      <c r="A355" s="263" t="str">
        <f aca="false">IF(AND(OR(SOURCE!A355="",ISBLANK(SOURCE!A355)),SOURCE!B355&gt;0),IF(ISBLANK(SOURCE!C355),"",SOURCE!C355),
IF(SOURCE!B355&lt;0,VLOOKUP(SOURCE!B355,lookups!A$1:B$25,2,0),
  IF(ISBLANK(SOURCE!B355),
    "",
    "/* "&amp;TEXT(SOURCE!B355,"???0")&amp;" *"&amp;
      SOURCE!C355&amp;", "&amp; IF(lookups!$E$2-LEN(SOURCE!C355) &gt;= 0, REPT(" ",lookups!$E$2-LEN(SOURCE!C355)), "")&amp;
      SOURCE!D355&amp;", "&amp; IF(lookups!$F$2-LEN(SOURCE!D355) &gt;= 0, REPT(" ",lookups!$F$2-LEN(SOURCE!D355)), "")&amp;
      SOURCE!E355&amp;", "&amp; IF(lookups!$G$2-LEN(SOURCE!E355) &gt;=0, REPT(" ",lookups!$G$2-LEN(SOURCE!E355)), "")&amp;
      SOURCE!F355&amp;", "&amp; IF(lookups!$H$2-LEN(SOURCE!F355) &gt;= 0, REPT(" ",lookups!$H$2-LEN(SOURCE!F355)+2), "")&amp;"("&amp;
      SUBSTITUTE(TEXT(SOURCE!G355,"??0"),"  ","")&amp;" &lt;&lt; TAM_MAX_BITS) |"&amp; IF(lookups!$I$2-3 &gt;= 0, REPT(" ",MAX(1,lookups!$I$2-5+4+1-1-LEN(  IF(ISTEXT(SOURCE!H355),SOURCE!H355,  SUBSTITUTE(SUBSTITUTE(TEXT(SOURCE!H355,"????0"),"  ","")," ",""))   ))), "")&amp;
       IF(ISTEXT(SOURCE!H355),SOURCE!H355, SUBSTITUTE(SUBSTITUTE(TEXT(SOURCE!H355,"????0"),"  ","")," ",""))   &amp;","&amp; IF(lookups!$J$2-3 &gt;= 0, REPT(" ",lookups!$J$2-3-5), "")&amp;
      SOURCE!I355&amp;
" | "&amp; IF(lookups!$K$2-LEN(SOURCE!I355) &gt;= 0, REPT(" ",lookups!$K$2-LEN(SOURCE!I355)), "")&amp;
      SOURCE!J355&amp;      IF(lookups!$L$2-LEN(SOURCE!J355) &gt;= 0, REPT(" ",lookups!$L$2-LEN(SOURCE!J355)), "")&amp;
" | "&amp; IF(lookups!$K$2-LEN(SOURCE!I355) &gt;= 0, REPT(" ",lookups!$K$2-LEN(SOURCE!I355)), "")&amp;
      SOURCE!K355&amp;      IF(lookups!$L$2-LEN(SOURCE!K355) &gt;= 0, REPT(" ",lookups!$M$2-LEN(SOURCE!K355)), "")&amp;
" | "&amp; SOURCE!L355&amp;      IF(lookups!$O$2-LEN(SOURCE!L355) &gt;= 0, REPT(" ",lookups!$O$2-LEN(SOURCE!L355)), "")&amp;
" | "&amp; SOURCE!M355&amp;      IF(lookups!$P$2-LEN(SOURCE!M355) &gt;= 0, REPT(" ",lookups!$P$2-LEN(SOURCE!M355)), "")&amp;
      "},"&amp;IF(SOURCE!O355&lt;&gt;"",""&amp;SOURCE!O355,"")
 )
)
)</f>
        <v>/*  343 */  { fnCvtPsiPa,                   divide,                      "Pa" STD_RIGHT_ARROW "psi",                    "Pa" STD_RIGHT_ARROW "psi",                    (0 &lt;&lt; TAM_MAX_BITS) |     0, CAT_NONE | SLS_ENABLED   | US_ENABLED   | EIM_DISABLED | PTP_NONE         },</v>
      </c>
    </row>
    <row r="356" customFormat="false" ht="15.75" hidden="false" customHeight="false" outlineLevel="0" collapsed="false">
      <c r="A356" s="263" t="str">
        <f aca="false">IF(AND(OR(SOURCE!A356="",ISBLANK(SOURCE!A356)),SOURCE!B356&gt;0),IF(ISBLANK(SOURCE!C356),"",SOURCE!C356),
IF(SOURCE!B356&lt;0,VLOOKUP(SOURCE!B356,lookups!A$1:B$25,2,0),
  IF(ISBLANK(SOURCE!B356),
    "",
    "/* "&amp;TEXT(SOURCE!B356,"???0")&amp;" *"&amp;
      SOURCE!C356&amp;", "&amp; IF(lookups!$E$2-LEN(SOURCE!C356) &gt;= 0, REPT(" ",lookups!$E$2-LEN(SOURCE!C356)), "")&amp;
      SOURCE!D356&amp;", "&amp; IF(lookups!$F$2-LEN(SOURCE!D356) &gt;= 0, REPT(" ",lookups!$F$2-LEN(SOURCE!D356)), "")&amp;
      SOURCE!E356&amp;", "&amp; IF(lookups!$G$2-LEN(SOURCE!E356) &gt;=0, REPT(" ",lookups!$G$2-LEN(SOURCE!E356)), "")&amp;
      SOURCE!F356&amp;", "&amp; IF(lookups!$H$2-LEN(SOURCE!F356) &gt;= 0, REPT(" ",lookups!$H$2-LEN(SOURCE!F356)+2), "")&amp;"("&amp;
      SUBSTITUTE(TEXT(SOURCE!G356,"??0"),"  ","")&amp;" &lt;&lt; TAM_MAX_BITS) |"&amp; IF(lookups!$I$2-3 &gt;= 0, REPT(" ",MAX(1,lookups!$I$2-5+4+1-1-LEN(  IF(ISTEXT(SOURCE!H356),SOURCE!H356,  SUBSTITUTE(SUBSTITUTE(TEXT(SOURCE!H356,"????0"),"  ","")," ",""))   ))), "")&amp;
       IF(ISTEXT(SOURCE!H356),SOURCE!H356, SUBSTITUTE(SUBSTITUTE(TEXT(SOURCE!H356,"????0"),"  ","")," ",""))   &amp;","&amp; IF(lookups!$J$2-3 &gt;= 0, REPT(" ",lookups!$J$2-3-5), "")&amp;
      SOURCE!I356&amp;
" | "&amp; IF(lookups!$K$2-LEN(SOURCE!I356) &gt;= 0, REPT(" ",lookups!$K$2-LEN(SOURCE!I356)), "")&amp;
      SOURCE!J356&amp;      IF(lookups!$L$2-LEN(SOURCE!J356) &gt;= 0, REPT(" ",lookups!$L$2-LEN(SOURCE!J356)), "")&amp;
" | "&amp; IF(lookups!$K$2-LEN(SOURCE!I356) &gt;= 0, REPT(" ",lookups!$K$2-LEN(SOURCE!I356)), "")&amp;
      SOURCE!K356&amp;      IF(lookups!$L$2-LEN(SOURCE!K356) &gt;= 0, REPT(" ",lookups!$M$2-LEN(SOURCE!K356)), "")&amp;
" | "&amp; SOURCE!L356&amp;      IF(lookups!$O$2-LEN(SOURCE!L356) &gt;= 0, REPT(" ",lookups!$O$2-LEN(SOURCE!L356)), "")&amp;
" | "&amp; SOURCE!M356&amp;      IF(lookups!$P$2-LEN(SOURCE!M356) &gt;= 0, REPT(" ",lookups!$P$2-LEN(SOURCE!M356)), "")&amp;
      "},"&amp;IF(SOURCE!O356&lt;&gt;"",""&amp;SOURCE!O356,"")
 )
)
)</f>
        <v>/*  344 */  { fnCvtTorrPa,                  divide,                      "Pa" STD_RIGHT_ARROW "torr",                   "Pa" STD_RIGHT_ARROW,                          (0 &lt;&lt; TAM_MAX_BITS) |     0, CAT_NONE | SLS_ENABLED   | US_ENABLED   | EIM_DISABLED | PTP_NONE         },</v>
      </c>
    </row>
    <row r="357" customFormat="false" ht="15.75" hidden="false" customHeight="false" outlineLevel="0" collapsed="false">
      <c r="A357" s="263" t="str">
        <f aca="false">IF(AND(OR(SOURCE!A357="",ISBLANK(SOURCE!A357)),SOURCE!B357&gt;0),IF(ISBLANK(SOURCE!C357),"",SOURCE!C357),
IF(SOURCE!B357&lt;0,VLOOKUP(SOURCE!B357,lookups!A$1:B$25,2,0),
  IF(ISBLANK(SOURCE!B357),
    "",
    "/* "&amp;TEXT(SOURCE!B357,"???0")&amp;" *"&amp;
      SOURCE!C357&amp;", "&amp; IF(lookups!$E$2-LEN(SOURCE!C357) &gt;= 0, REPT(" ",lookups!$E$2-LEN(SOURCE!C357)), "")&amp;
      SOURCE!D357&amp;", "&amp; IF(lookups!$F$2-LEN(SOURCE!D357) &gt;= 0, REPT(" ",lookups!$F$2-LEN(SOURCE!D357)), "")&amp;
      SOURCE!E357&amp;", "&amp; IF(lookups!$G$2-LEN(SOURCE!E357) &gt;=0, REPT(" ",lookups!$G$2-LEN(SOURCE!E357)), "")&amp;
      SOURCE!F357&amp;", "&amp; IF(lookups!$H$2-LEN(SOURCE!F357) &gt;= 0, REPT(" ",lookups!$H$2-LEN(SOURCE!F357)+2), "")&amp;"("&amp;
      SUBSTITUTE(TEXT(SOURCE!G357,"??0"),"  ","")&amp;" &lt;&lt; TAM_MAX_BITS) |"&amp; IF(lookups!$I$2-3 &gt;= 0, REPT(" ",MAX(1,lookups!$I$2-5+4+1-1-LEN(  IF(ISTEXT(SOURCE!H357),SOURCE!H357,  SUBSTITUTE(SUBSTITUTE(TEXT(SOURCE!H357,"????0"),"  ","")," ",""))   ))), "")&amp;
       IF(ISTEXT(SOURCE!H357),SOURCE!H357, SUBSTITUTE(SUBSTITUTE(TEXT(SOURCE!H357,"????0"),"  ","")," ",""))   &amp;","&amp; IF(lookups!$J$2-3 &gt;= 0, REPT(" ",lookups!$J$2-3-5), "")&amp;
      SOURCE!I357&amp;
" | "&amp; IF(lookups!$K$2-LEN(SOURCE!I357) &gt;= 0, REPT(" ",lookups!$K$2-LEN(SOURCE!I357)), "")&amp;
      SOURCE!J357&amp;      IF(lookups!$L$2-LEN(SOURCE!J357) &gt;= 0, REPT(" ",lookups!$L$2-LEN(SOURCE!J357)), "")&amp;
" | "&amp; IF(lookups!$K$2-LEN(SOURCE!I357) &gt;= 0, REPT(" ",lookups!$K$2-LEN(SOURCE!I357)), "")&amp;
      SOURCE!K357&amp;      IF(lookups!$L$2-LEN(SOURCE!K357) &gt;= 0, REPT(" ",lookups!$M$2-LEN(SOURCE!K357)), "")&amp;
" | "&amp; SOURCE!L357&amp;      IF(lookups!$O$2-LEN(SOURCE!L357) &gt;= 0, REPT(" ",lookups!$O$2-LEN(SOURCE!L357)), "")&amp;
" | "&amp; SOURCE!M357&amp;      IF(lookups!$P$2-LEN(SOURCE!M357) &gt;= 0, REPT(" ",lookups!$P$2-LEN(SOURCE!M357)), "")&amp;
      "},"&amp;IF(SOURCE!O357&lt;&gt;"",""&amp;SOURCE!O357,"")
 )
)
)</f>
        <v>/*  345 */  { itemToBeCoded,                NOPARAM,                     "0345",                                        "0345",                                        (0 &lt;&lt; TAM_MAX_BITS) |     0, CAT_FREE | SLS_ENABLED   | US_UNCHANGED | EIM_DISABLED | PTP_DISABLED     },</v>
      </c>
    </row>
    <row r="358" customFormat="false" ht="15.75" hidden="false" customHeight="false" outlineLevel="0" collapsed="false">
      <c r="A358" s="263" t="str">
        <f aca="false">IF(AND(OR(SOURCE!A358="",ISBLANK(SOURCE!A358)),SOURCE!B358&gt;0),IF(ISBLANK(SOURCE!C358),"",SOURCE!C358),
IF(SOURCE!B358&lt;0,VLOOKUP(SOURCE!B358,lookups!A$1:B$25,2,0),
  IF(ISBLANK(SOURCE!B358),
    "",
    "/* "&amp;TEXT(SOURCE!B358,"???0")&amp;" *"&amp;
      SOURCE!C358&amp;", "&amp; IF(lookups!$E$2-LEN(SOURCE!C358) &gt;= 0, REPT(" ",lookups!$E$2-LEN(SOURCE!C358)), "")&amp;
      SOURCE!D358&amp;", "&amp; IF(lookups!$F$2-LEN(SOURCE!D358) &gt;= 0, REPT(" ",lookups!$F$2-LEN(SOURCE!D358)), "")&amp;
      SOURCE!E358&amp;", "&amp; IF(lookups!$G$2-LEN(SOURCE!E358) &gt;=0, REPT(" ",lookups!$G$2-LEN(SOURCE!E358)), "")&amp;
      SOURCE!F358&amp;", "&amp; IF(lookups!$H$2-LEN(SOURCE!F358) &gt;= 0, REPT(" ",lookups!$H$2-LEN(SOURCE!F358)+2), "")&amp;"("&amp;
      SUBSTITUTE(TEXT(SOURCE!G358,"??0"),"  ","")&amp;" &lt;&lt; TAM_MAX_BITS) |"&amp; IF(lookups!$I$2-3 &gt;= 0, REPT(" ",MAX(1,lookups!$I$2-5+4+1-1-LEN(  IF(ISTEXT(SOURCE!H358),SOURCE!H358,  SUBSTITUTE(SUBSTITUTE(TEXT(SOURCE!H358,"????0"),"  ","")," ",""))   ))), "")&amp;
       IF(ISTEXT(SOURCE!H358),SOURCE!H358, SUBSTITUTE(SUBSTITUTE(TEXT(SOURCE!H358,"????0"),"  ","")," ",""))   &amp;","&amp; IF(lookups!$J$2-3 &gt;= 0, REPT(" ",lookups!$J$2-3-5), "")&amp;
      SOURCE!I358&amp;
" | "&amp; IF(lookups!$K$2-LEN(SOURCE!I358) &gt;= 0, REPT(" ",lookups!$K$2-LEN(SOURCE!I358)), "")&amp;
      SOURCE!J358&amp;      IF(lookups!$L$2-LEN(SOURCE!J358) &gt;= 0, REPT(" ",lookups!$L$2-LEN(SOURCE!J358)), "")&amp;
" | "&amp; IF(lookups!$K$2-LEN(SOURCE!I358) &gt;= 0, REPT(" ",lookups!$K$2-LEN(SOURCE!I358)), "")&amp;
      SOURCE!K358&amp;      IF(lookups!$L$2-LEN(SOURCE!K358) &gt;= 0, REPT(" ",lookups!$M$2-LEN(SOURCE!K358)), "")&amp;
" | "&amp; SOURCE!L358&amp;      IF(lookups!$O$2-LEN(SOURCE!L358) &gt;= 0, REPT(" ",lookups!$O$2-LEN(SOURCE!L358)), "")&amp;
" | "&amp; SOURCE!M358&amp;      IF(lookups!$P$2-LEN(SOURCE!M358) &gt;= 0, REPT(" ",lookups!$P$2-LEN(SOURCE!M358)), "")&amp;
      "},"&amp;IF(SOURCE!O358&lt;&gt;"",""&amp;SOURCE!O358,"")
 )
)
)</f>
        <v>/*  346 */  { fnCvtTorrPa,                  multiply,                    "torr" STD_RIGHT_ARROW "Pa",                   "torr" STD_RIGHT_ARROW,                        (0 &lt;&lt; TAM_MAX_BITS) |     0, CAT_NONE | SLS_ENABLED   | US_ENABLED   | EIM_DISABLED | PTP_NONE         },</v>
      </c>
    </row>
    <row r="359" customFormat="false" ht="15.75" hidden="false" customHeight="false" outlineLevel="0" collapsed="false">
      <c r="A359" s="263" t="str">
        <f aca="false">IF(AND(OR(SOURCE!A359="",ISBLANK(SOURCE!A359)),SOURCE!B359&gt;0),IF(ISBLANK(SOURCE!C359),"",SOURCE!C359),
IF(SOURCE!B359&lt;0,VLOOKUP(SOURCE!B359,lookups!A$1:B$25,2,0),
  IF(ISBLANK(SOURCE!B359),
    "",
    "/* "&amp;TEXT(SOURCE!B359,"???0")&amp;" *"&amp;
      SOURCE!C359&amp;", "&amp; IF(lookups!$E$2-LEN(SOURCE!C359) &gt;= 0, REPT(" ",lookups!$E$2-LEN(SOURCE!C359)), "")&amp;
      SOURCE!D359&amp;", "&amp; IF(lookups!$F$2-LEN(SOURCE!D359) &gt;= 0, REPT(" ",lookups!$F$2-LEN(SOURCE!D359)), "")&amp;
      SOURCE!E359&amp;", "&amp; IF(lookups!$G$2-LEN(SOURCE!E359) &gt;=0, REPT(" ",lookups!$G$2-LEN(SOURCE!E359)), "")&amp;
      SOURCE!F359&amp;", "&amp; IF(lookups!$H$2-LEN(SOURCE!F359) &gt;= 0, REPT(" ",lookups!$H$2-LEN(SOURCE!F359)+2), "")&amp;"("&amp;
      SUBSTITUTE(TEXT(SOURCE!G359,"??0"),"  ","")&amp;" &lt;&lt; TAM_MAX_BITS) |"&amp; IF(lookups!$I$2-3 &gt;= 0, REPT(" ",MAX(1,lookups!$I$2-5+4+1-1-LEN(  IF(ISTEXT(SOURCE!H359),SOURCE!H359,  SUBSTITUTE(SUBSTITUTE(TEXT(SOURCE!H359,"????0"),"  ","")," ",""))   ))), "")&amp;
       IF(ISTEXT(SOURCE!H359),SOURCE!H359, SUBSTITUTE(SUBSTITUTE(TEXT(SOURCE!H359,"????0"),"  ","")," ",""))   &amp;","&amp; IF(lookups!$J$2-3 &gt;= 0, REPT(" ",lookups!$J$2-3-5), "")&amp;
      SOURCE!I359&amp;
" | "&amp; IF(lookups!$K$2-LEN(SOURCE!I359) &gt;= 0, REPT(" ",lookups!$K$2-LEN(SOURCE!I359)), "")&amp;
      SOURCE!J359&amp;      IF(lookups!$L$2-LEN(SOURCE!J359) &gt;= 0, REPT(" ",lookups!$L$2-LEN(SOURCE!J359)), "")&amp;
" | "&amp; IF(lookups!$K$2-LEN(SOURCE!I359) &gt;= 0, REPT(" ",lookups!$K$2-LEN(SOURCE!I359)), "")&amp;
      SOURCE!K359&amp;      IF(lookups!$L$2-LEN(SOURCE!K359) &gt;= 0, REPT(" ",lookups!$M$2-LEN(SOURCE!K359)), "")&amp;
" | "&amp; SOURCE!L359&amp;      IF(lookups!$O$2-LEN(SOURCE!L359) &gt;= 0, REPT(" ",lookups!$O$2-LEN(SOURCE!L359)), "")&amp;
" | "&amp; SOURCE!M359&amp;      IF(lookups!$P$2-LEN(SOURCE!M359) &gt;= 0, REPT(" ",lookups!$P$2-LEN(SOURCE!M359)), "")&amp;
      "},"&amp;IF(SOURCE!O359&lt;&gt;"",""&amp;SOURCE!O359,"")
 )
)
)</f>
        <v>/*  347 */  { itemToBeCoded,                NOPARAM,                     "0347",                                        "0347",                                        (0 &lt;&lt; TAM_MAX_BITS) |     0, CAT_FREE | SLS_ENABLED   | US_UNCHANGED | EIM_DISABLED | PTP_DISABLED     },</v>
      </c>
    </row>
    <row r="360" customFormat="false" ht="15.75" hidden="false" customHeight="false" outlineLevel="0" collapsed="false">
      <c r="A360" s="263" t="str">
        <f aca="false">IF(AND(OR(SOURCE!A360="",ISBLANK(SOURCE!A360)),SOURCE!B360&gt;0),IF(ISBLANK(SOURCE!C360),"",SOURCE!C360),
IF(SOURCE!B360&lt;0,VLOOKUP(SOURCE!B360,lookups!A$1:B$25,2,0),
  IF(ISBLANK(SOURCE!B360),
    "",
    "/* "&amp;TEXT(SOURCE!B360,"???0")&amp;" *"&amp;
      SOURCE!C360&amp;", "&amp; IF(lookups!$E$2-LEN(SOURCE!C360) &gt;= 0, REPT(" ",lookups!$E$2-LEN(SOURCE!C360)), "")&amp;
      SOURCE!D360&amp;", "&amp; IF(lookups!$F$2-LEN(SOURCE!D360) &gt;= 0, REPT(" ",lookups!$F$2-LEN(SOURCE!D360)), "")&amp;
      SOURCE!E360&amp;", "&amp; IF(lookups!$G$2-LEN(SOURCE!E360) &gt;=0, REPT(" ",lookups!$G$2-LEN(SOURCE!E360)), "")&amp;
      SOURCE!F360&amp;", "&amp; IF(lookups!$H$2-LEN(SOURCE!F360) &gt;= 0, REPT(" ",lookups!$H$2-LEN(SOURCE!F360)+2), "")&amp;"("&amp;
      SUBSTITUTE(TEXT(SOURCE!G360,"??0"),"  ","")&amp;" &lt;&lt; TAM_MAX_BITS) |"&amp; IF(lookups!$I$2-3 &gt;= 0, REPT(" ",MAX(1,lookups!$I$2-5+4+1-1-LEN(  IF(ISTEXT(SOURCE!H360),SOURCE!H360,  SUBSTITUTE(SUBSTITUTE(TEXT(SOURCE!H360,"????0"),"  ","")," ",""))   ))), "")&amp;
       IF(ISTEXT(SOURCE!H360),SOURCE!H360, SUBSTITUTE(SUBSTITUTE(TEXT(SOURCE!H360,"????0"),"  ","")," ",""))   &amp;","&amp; IF(lookups!$J$2-3 &gt;= 0, REPT(" ",lookups!$J$2-3-5), "")&amp;
      SOURCE!I360&amp;
" | "&amp; IF(lookups!$K$2-LEN(SOURCE!I360) &gt;= 0, REPT(" ",lookups!$K$2-LEN(SOURCE!I360)), "")&amp;
      SOURCE!J360&amp;      IF(lookups!$L$2-LEN(SOURCE!J360) &gt;= 0, REPT(" ",lookups!$L$2-LEN(SOURCE!J360)), "")&amp;
" | "&amp; IF(lookups!$K$2-LEN(SOURCE!I360) &gt;= 0, REPT(" ",lookups!$K$2-LEN(SOURCE!I360)), "")&amp;
      SOURCE!K360&amp;      IF(lookups!$L$2-LEN(SOURCE!K360) &gt;= 0, REPT(" ",lookups!$M$2-LEN(SOURCE!K360)), "")&amp;
" | "&amp; SOURCE!L360&amp;      IF(lookups!$O$2-LEN(SOURCE!L360) &gt;= 0, REPT(" ",lookups!$O$2-LEN(SOURCE!L360)), "")&amp;
" | "&amp; SOURCE!M360&amp;      IF(lookups!$P$2-LEN(SOURCE!M360) &gt;= 0, REPT(" ",lookups!$P$2-LEN(SOURCE!M360)), "")&amp;
      "},"&amp;IF(SOURCE!O360&lt;&gt;"",""&amp;SOURCE!O360,"")
 )
)
)</f>
        <v>/*  348 */  { fnCvtYearS,                   divide,                      "s" STD_RIGHT_ARROW "year",                    "s" STD_RIGHT_ARROW "year",                    (0 &lt;&lt; TAM_MAX_BITS) |     0, CAT_NONE | SLS_ENABLED   | US_ENABLED   | EIM_DISABLED | PTP_NONE         },</v>
      </c>
    </row>
    <row r="361" customFormat="false" ht="15.75" hidden="false" customHeight="false" outlineLevel="0" collapsed="false">
      <c r="A361" s="263" t="str">
        <f aca="false">IF(AND(OR(SOURCE!A361="",ISBLANK(SOURCE!A361)),SOURCE!B361&gt;0),IF(ISBLANK(SOURCE!C361),"",SOURCE!C361),
IF(SOURCE!B361&lt;0,VLOOKUP(SOURCE!B361,lookups!A$1:B$25,2,0),
  IF(ISBLANK(SOURCE!B361),
    "",
    "/* "&amp;TEXT(SOURCE!B361,"???0")&amp;" *"&amp;
      SOURCE!C361&amp;", "&amp; IF(lookups!$E$2-LEN(SOURCE!C361) &gt;= 0, REPT(" ",lookups!$E$2-LEN(SOURCE!C361)), "")&amp;
      SOURCE!D361&amp;", "&amp; IF(lookups!$F$2-LEN(SOURCE!D361) &gt;= 0, REPT(" ",lookups!$F$2-LEN(SOURCE!D361)), "")&amp;
      SOURCE!E361&amp;", "&amp; IF(lookups!$G$2-LEN(SOURCE!E361) &gt;=0, REPT(" ",lookups!$G$2-LEN(SOURCE!E361)), "")&amp;
      SOURCE!F361&amp;", "&amp; IF(lookups!$H$2-LEN(SOURCE!F361) &gt;= 0, REPT(" ",lookups!$H$2-LEN(SOURCE!F361)+2), "")&amp;"("&amp;
      SUBSTITUTE(TEXT(SOURCE!G361,"??0"),"  ","")&amp;" &lt;&lt; TAM_MAX_BITS) |"&amp; IF(lookups!$I$2-3 &gt;= 0, REPT(" ",MAX(1,lookups!$I$2-5+4+1-1-LEN(  IF(ISTEXT(SOURCE!H361),SOURCE!H361,  SUBSTITUTE(SUBSTITUTE(TEXT(SOURCE!H361,"????0"),"  ","")," ",""))   ))), "")&amp;
       IF(ISTEXT(SOURCE!H361),SOURCE!H361, SUBSTITUTE(SUBSTITUTE(TEXT(SOURCE!H361,"????0"),"  ","")," ",""))   &amp;","&amp; IF(lookups!$J$2-3 &gt;= 0, REPT(" ",lookups!$J$2-3-5), "")&amp;
      SOURCE!I361&amp;
" | "&amp; IF(lookups!$K$2-LEN(SOURCE!I361) &gt;= 0, REPT(" ",lookups!$K$2-LEN(SOURCE!I361)), "")&amp;
      SOURCE!J361&amp;      IF(lookups!$L$2-LEN(SOURCE!J361) &gt;= 0, REPT(" ",lookups!$L$2-LEN(SOURCE!J361)), "")&amp;
" | "&amp; IF(lookups!$K$2-LEN(SOURCE!I361) &gt;= 0, REPT(" ",lookups!$K$2-LEN(SOURCE!I361)), "")&amp;
      SOURCE!K361&amp;      IF(lookups!$L$2-LEN(SOURCE!K361) &gt;= 0, REPT(" ",lookups!$M$2-LEN(SOURCE!K361)), "")&amp;
" | "&amp; SOURCE!L361&amp;      IF(lookups!$O$2-LEN(SOURCE!L361) &gt;= 0, REPT(" ",lookups!$O$2-LEN(SOURCE!L361)), "")&amp;
" | "&amp; SOURCE!M361&amp;      IF(lookups!$P$2-LEN(SOURCE!M361) &gt;= 0, REPT(" ",lookups!$P$2-LEN(SOURCE!M361)), "")&amp;
      "},"&amp;IF(SOURCE!O361&lt;&gt;"",""&amp;SOURCE!O361,"")
 )
)
)</f>
        <v>/*  349 */  { fnCvtYearS,                   multiply,                    "year" STD_RIGHT_ARROW "s",                    "year" STD_RIGHT_ARROW "s",                    (0 &lt;&lt; TAM_MAX_BITS) |     0, CAT_NONE | SLS_ENABLED   | US_ENABLED   | EIM_DISABLED | PTP_NONE         },</v>
      </c>
    </row>
    <row r="362" customFormat="false" ht="15.75" hidden="false" customHeight="false" outlineLevel="0" collapsed="false">
      <c r="A362" s="263" t="str">
        <f aca="false">IF(AND(OR(SOURCE!A362="",ISBLANK(SOURCE!A362)),SOURCE!B362&gt;0),IF(ISBLANK(SOURCE!C362),"",SOURCE!C362),
IF(SOURCE!B362&lt;0,VLOOKUP(SOURCE!B362,lookups!A$1:B$25,2,0),
  IF(ISBLANK(SOURCE!B362),
    "",
    "/* "&amp;TEXT(SOURCE!B362,"???0")&amp;" *"&amp;
      SOURCE!C362&amp;", "&amp; IF(lookups!$E$2-LEN(SOURCE!C362) &gt;= 0, REPT(" ",lookups!$E$2-LEN(SOURCE!C362)), "")&amp;
      SOURCE!D362&amp;", "&amp; IF(lookups!$F$2-LEN(SOURCE!D362) &gt;= 0, REPT(" ",lookups!$F$2-LEN(SOURCE!D362)), "")&amp;
      SOURCE!E362&amp;", "&amp; IF(lookups!$G$2-LEN(SOURCE!E362) &gt;=0, REPT(" ",lookups!$G$2-LEN(SOURCE!E362)), "")&amp;
      SOURCE!F362&amp;", "&amp; IF(lookups!$H$2-LEN(SOURCE!F362) &gt;= 0, REPT(" ",lookups!$H$2-LEN(SOURCE!F362)+2), "")&amp;"("&amp;
      SUBSTITUTE(TEXT(SOURCE!G362,"??0"),"  ","")&amp;" &lt;&lt; TAM_MAX_BITS) |"&amp; IF(lookups!$I$2-3 &gt;= 0, REPT(" ",MAX(1,lookups!$I$2-5+4+1-1-LEN(  IF(ISTEXT(SOURCE!H362),SOURCE!H362,  SUBSTITUTE(SUBSTITUTE(TEXT(SOURCE!H362,"????0"),"  ","")," ",""))   ))), "")&amp;
       IF(ISTEXT(SOURCE!H362),SOURCE!H362, SUBSTITUTE(SUBSTITUTE(TEXT(SOURCE!H362,"????0"),"  ","")," ",""))   &amp;","&amp; IF(lookups!$J$2-3 &gt;= 0, REPT(" ",lookups!$J$2-3-5), "")&amp;
      SOURCE!I362&amp;
" | "&amp; IF(lookups!$K$2-LEN(SOURCE!I362) &gt;= 0, REPT(" ",lookups!$K$2-LEN(SOURCE!I362)), "")&amp;
      SOURCE!J362&amp;      IF(lookups!$L$2-LEN(SOURCE!J362) &gt;= 0, REPT(" ",lookups!$L$2-LEN(SOURCE!J362)), "")&amp;
" | "&amp; IF(lookups!$K$2-LEN(SOURCE!I362) &gt;= 0, REPT(" ",lookups!$K$2-LEN(SOURCE!I362)), "")&amp;
      SOURCE!K362&amp;      IF(lookups!$L$2-LEN(SOURCE!K362) &gt;= 0, REPT(" ",lookups!$M$2-LEN(SOURCE!K362)), "")&amp;
" | "&amp; SOURCE!L362&amp;      IF(lookups!$O$2-LEN(SOURCE!L362) &gt;= 0, REPT(" ",lookups!$O$2-LEN(SOURCE!L362)), "")&amp;
" | "&amp; SOURCE!M362&amp;      IF(lookups!$P$2-LEN(SOURCE!M362) &gt;= 0, REPT(" ",lookups!$P$2-LEN(SOURCE!M362)), "")&amp;
      "},"&amp;IF(SOURCE!O362&lt;&gt;"",""&amp;SOURCE!O362,"")
 )
)
)</f>
        <v>/*  350 */  { fnCvtCaratG,                  multiply,                    "carat" STD_RIGHT_ARROW "g",                   "carat" STD_RIGHT_ARROW,                       (0 &lt;&lt; TAM_MAX_BITS) |     0, CAT_NONE | SLS_ENABLED   | US_ENABLED   | EIM_DISABLED | PTP_NONE         },</v>
      </c>
    </row>
    <row r="363" customFormat="false" ht="15.75" hidden="false" customHeight="false" outlineLevel="0" collapsed="false">
      <c r="A363" s="263" t="str">
        <f aca="false">IF(AND(OR(SOURCE!A363="",ISBLANK(SOURCE!A363)),SOURCE!B363&gt;0),IF(ISBLANK(SOURCE!C363),"",SOURCE!C363),
IF(SOURCE!B363&lt;0,VLOOKUP(SOURCE!B363,lookups!A$1:B$25,2,0),
  IF(ISBLANK(SOURCE!B363),
    "",
    "/* "&amp;TEXT(SOURCE!B363,"???0")&amp;" *"&amp;
      SOURCE!C363&amp;", "&amp; IF(lookups!$E$2-LEN(SOURCE!C363) &gt;= 0, REPT(" ",lookups!$E$2-LEN(SOURCE!C363)), "")&amp;
      SOURCE!D363&amp;", "&amp; IF(lookups!$F$2-LEN(SOURCE!D363) &gt;= 0, REPT(" ",lookups!$F$2-LEN(SOURCE!D363)), "")&amp;
      SOURCE!E363&amp;", "&amp; IF(lookups!$G$2-LEN(SOURCE!E363) &gt;=0, REPT(" ",lookups!$G$2-LEN(SOURCE!E363)), "")&amp;
      SOURCE!F363&amp;", "&amp; IF(lookups!$H$2-LEN(SOURCE!F363) &gt;= 0, REPT(" ",lookups!$H$2-LEN(SOURCE!F363)+2), "")&amp;"("&amp;
      SUBSTITUTE(TEXT(SOURCE!G363,"??0"),"  ","")&amp;" &lt;&lt; TAM_MAX_BITS) |"&amp; IF(lookups!$I$2-3 &gt;= 0, REPT(" ",MAX(1,lookups!$I$2-5+4+1-1-LEN(  IF(ISTEXT(SOURCE!H363),SOURCE!H363,  SUBSTITUTE(SUBSTITUTE(TEXT(SOURCE!H363,"????0"),"  ","")," ",""))   ))), "")&amp;
       IF(ISTEXT(SOURCE!H363),SOURCE!H363, SUBSTITUTE(SUBSTITUTE(TEXT(SOURCE!H363,"????0"),"  ","")," ",""))   &amp;","&amp; IF(lookups!$J$2-3 &gt;= 0, REPT(" ",lookups!$J$2-3-5), "")&amp;
      SOURCE!I363&amp;
" | "&amp; IF(lookups!$K$2-LEN(SOURCE!I363) &gt;= 0, REPT(" ",lookups!$K$2-LEN(SOURCE!I363)), "")&amp;
      SOURCE!J363&amp;      IF(lookups!$L$2-LEN(SOURCE!J363) &gt;= 0, REPT(" ",lookups!$L$2-LEN(SOURCE!J363)), "")&amp;
" | "&amp; IF(lookups!$K$2-LEN(SOURCE!I363) &gt;= 0, REPT(" ",lookups!$K$2-LEN(SOURCE!I363)), "")&amp;
      SOURCE!K363&amp;      IF(lookups!$L$2-LEN(SOURCE!K363) &gt;= 0, REPT(" ",lookups!$M$2-LEN(SOURCE!K363)), "")&amp;
" | "&amp; SOURCE!L363&amp;      IF(lookups!$O$2-LEN(SOURCE!L363) &gt;= 0, REPT(" ",lookups!$O$2-LEN(SOURCE!L363)), "")&amp;
" | "&amp; SOURCE!M363&amp;      IF(lookups!$P$2-LEN(SOURCE!M363) &gt;= 0, REPT(" ",lookups!$P$2-LEN(SOURCE!M363)), "")&amp;
      "},"&amp;IF(SOURCE!O363&lt;&gt;"",""&amp;SOURCE!O363,"")
 )
)
)</f>
        <v>/*  351 */  { itemToBeCoded,                NOPARAM,                     "0351",                                        "0351",                                        (0 &lt;&lt; TAM_MAX_BITS) |     0, CAT_FREE | SLS_ENABLED   | US_UNCHANGED | EIM_DISABLED | PTP_DISABLED     },</v>
      </c>
    </row>
    <row r="364" customFormat="false" ht="15.75" hidden="false" customHeight="false" outlineLevel="0" collapsed="false">
      <c r="A364" s="263" t="str">
        <f aca="false">IF(AND(OR(SOURCE!A364="",ISBLANK(SOURCE!A364)),SOURCE!B364&gt;0),IF(ISBLANK(SOURCE!C364),"",SOURCE!C364),
IF(SOURCE!B364&lt;0,VLOOKUP(SOURCE!B364,lookups!A$1:B$25,2,0),
  IF(ISBLANK(SOURCE!B364),
    "",
    "/* "&amp;TEXT(SOURCE!B364,"???0")&amp;" *"&amp;
      SOURCE!C364&amp;", "&amp; IF(lookups!$E$2-LEN(SOURCE!C364) &gt;= 0, REPT(" ",lookups!$E$2-LEN(SOURCE!C364)), "")&amp;
      SOURCE!D364&amp;", "&amp; IF(lookups!$F$2-LEN(SOURCE!D364) &gt;= 0, REPT(" ",lookups!$F$2-LEN(SOURCE!D364)), "")&amp;
      SOURCE!E364&amp;", "&amp; IF(lookups!$G$2-LEN(SOURCE!E364) &gt;=0, REPT(" ",lookups!$G$2-LEN(SOURCE!E364)), "")&amp;
      SOURCE!F364&amp;", "&amp; IF(lookups!$H$2-LEN(SOURCE!F364) &gt;= 0, REPT(" ",lookups!$H$2-LEN(SOURCE!F364)+2), "")&amp;"("&amp;
      SUBSTITUTE(TEXT(SOURCE!G364,"??0"),"  ","")&amp;" &lt;&lt; TAM_MAX_BITS) |"&amp; IF(lookups!$I$2-3 &gt;= 0, REPT(" ",MAX(1,lookups!$I$2-5+4+1-1-LEN(  IF(ISTEXT(SOURCE!H364),SOURCE!H364,  SUBSTITUTE(SUBSTITUTE(TEXT(SOURCE!H364,"????0"),"  ","")," ",""))   ))), "")&amp;
       IF(ISTEXT(SOURCE!H364),SOURCE!H364, SUBSTITUTE(SUBSTITUTE(TEXT(SOURCE!H364,"????0"),"  ","")," ",""))   &amp;","&amp; IF(lookups!$J$2-3 &gt;= 0, REPT(" ",lookups!$J$2-3-5), "")&amp;
      SOURCE!I364&amp;
" | "&amp; IF(lookups!$K$2-LEN(SOURCE!I364) &gt;= 0, REPT(" ",lookups!$K$2-LEN(SOURCE!I364)), "")&amp;
      SOURCE!J364&amp;      IF(lookups!$L$2-LEN(SOURCE!J364) &gt;= 0, REPT(" ",lookups!$L$2-LEN(SOURCE!J364)), "")&amp;
" | "&amp; IF(lookups!$K$2-LEN(SOURCE!I364) &gt;= 0, REPT(" ",lookups!$K$2-LEN(SOURCE!I364)), "")&amp;
      SOURCE!K364&amp;      IF(lookups!$L$2-LEN(SOURCE!K364) &gt;= 0, REPT(" ",lookups!$M$2-LEN(SOURCE!K364)), "")&amp;
" | "&amp; SOURCE!L364&amp;      IF(lookups!$O$2-LEN(SOURCE!L364) &gt;= 0, REPT(" ",lookups!$O$2-LEN(SOURCE!L364)), "")&amp;
" | "&amp; SOURCE!M364&amp;      IF(lookups!$P$2-LEN(SOURCE!M364) &gt;= 0, REPT(" ",lookups!$P$2-LEN(SOURCE!M364)), "")&amp;
      "},"&amp;IF(SOURCE!O364&lt;&gt;"",""&amp;SOURCE!O364,"")
 )
)
)</f>
        <v>/*  352 */  { fnCvtJinKg,                   divide,                      "j" STD_i_MACRON "n" STD_RIGHT_ARROW "kg",     "j" STD_i_MACRON "n" STD_RIGHT_ARROW "kg",     (0 &lt;&lt; TAM_MAX_BITS) |     0, CAT_NONE | SLS_ENABLED   | US_ENABLED   | EIM_DISABLED | PTP_NONE         },</v>
      </c>
    </row>
    <row r="365" customFormat="false" ht="15.75" hidden="false" customHeight="false" outlineLevel="0" collapsed="false">
      <c r="A365" s="263" t="str">
        <f aca="false">IF(AND(OR(SOURCE!A365="",ISBLANK(SOURCE!A365)),SOURCE!B365&gt;0),IF(ISBLANK(SOURCE!C365),"",SOURCE!C365),
IF(SOURCE!B365&lt;0,VLOOKUP(SOURCE!B365,lookups!A$1:B$25,2,0),
  IF(ISBLANK(SOURCE!B365),
    "",
    "/* "&amp;TEXT(SOURCE!B365,"???0")&amp;" *"&amp;
      SOURCE!C365&amp;", "&amp; IF(lookups!$E$2-LEN(SOURCE!C365) &gt;= 0, REPT(" ",lookups!$E$2-LEN(SOURCE!C365)), "")&amp;
      SOURCE!D365&amp;", "&amp; IF(lookups!$F$2-LEN(SOURCE!D365) &gt;= 0, REPT(" ",lookups!$F$2-LEN(SOURCE!D365)), "")&amp;
      SOURCE!E365&amp;", "&amp; IF(lookups!$G$2-LEN(SOURCE!E365) &gt;=0, REPT(" ",lookups!$G$2-LEN(SOURCE!E365)), "")&amp;
      SOURCE!F365&amp;", "&amp; IF(lookups!$H$2-LEN(SOURCE!F365) &gt;= 0, REPT(" ",lookups!$H$2-LEN(SOURCE!F365)+2), "")&amp;"("&amp;
      SUBSTITUTE(TEXT(SOURCE!G365,"??0"),"  ","")&amp;" &lt;&lt; TAM_MAX_BITS) |"&amp; IF(lookups!$I$2-3 &gt;= 0, REPT(" ",MAX(1,lookups!$I$2-5+4+1-1-LEN(  IF(ISTEXT(SOURCE!H365),SOURCE!H365,  SUBSTITUTE(SUBSTITUTE(TEXT(SOURCE!H365,"????0"),"  ","")," ",""))   ))), "")&amp;
       IF(ISTEXT(SOURCE!H365),SOURCE!H365, SUBSTITUTE(SUBSTITUTE(TEXT(SOURCE!H365,"????0"),"  ","")," ",""))   &amp;","&amp; IF(lookups!$J$2-3 &gt;= 0, REPT(" ",lookups!$J$2-3-5), "")&amp;
      SOURCE!I365&amp;
" | "&amp; IF(lookups!$K$2-LEN(SOURCE!I365) &gt;= 0, REPT(" ",lookups!$K$2-LEN(SOURCE!I365)), "")&amp;
      SOURCE!J365&amp;      IF(lookups!$L$2-LEN(SOURCE!J365) &gt;= 0, REPT(" ",lookups!$L$2-LEN(SOURCE!J365)), "")&amp;
" | "&amp; IF(lookups!$K$2-LEN(SOURCE!I365) &gt;= 0, REPT(" ",lookups!$K$2-LEN(SOURCE!I365)), "")&amp;
      SOURCE!K365&amp;      IF(lookups!$L$2-LEN(SOURCE!K365) &gt;= 0, REPT(" ",lookups!$M$2-LEN(SOURCE!K365)), "")&amp;
" | "&amp; SOURCE!L365&amp;      IF(lookups!$O$2-LEN(SOURCE!L365) &gt;= 0, REPT(" ",lookups!$O$2-LEN(SOURCE!L365)), "")&amp;
" | "&amp; SOURCE!M365&amp;      IF(lookups!$P$2-LEN(SOURCE!M365) &gt;= 0, REPT(" ",lookups!$P$2-LEN(SOURCE!M365)), "")&amp;
      "},"&amp;IF(SOURCE!O365&lt;&gt;"",""&amp;SOURCE!O365,"")
 )
)
)</f>
        <v>/*  353 */  { fnCvtCaratG,                  divide,                      "g" STD_RIGHT_ARROW "carat",                   "g" STD_RIGHT_ARROW,                           (0 &lt;&lt; TAM_MAX_BITS) |     0, CAT_NONE | SLS_ENABLED   | US_ENABLED   | EIM_DISABLED | PTP_NONE         },</v>
      </c>
    </row>
    <row r="366" customFormat="false" ht="15.75" hidden="false" customHeight="false" outlineLevel="0" collapsed="false">
      <c r="A366" s="263" t="str">
        <f aca="false">IF(AND(OR(SOURCE!A366="",ISBLANK(SOURCE!A366)),SOURCE!B366&gt;0),IF(ISBLANK(SOURCE!C366),"",SOURCE!C366),
IF(SOURCE!B366&lt;0,VLOOKUP(SOURCE!B366,lookups!A$1:B$25,2,0),
  IF(ISBLANK(SOURCE!B366),
    "",
    "/* "&amp;TEXT(SOURCE!B366,"???0")&amp;" *"&amp;
      SOURCE!C366&amp;", "&amp; IF(lookups!$E$2-LEN(SOURCE!C366) &gt;= 0, REPT(" ",lookups!$E$2-LEN(SOURCE!C366)), "")&amp;
      SOURCE!D366&amp;", "&amp; IF(lookups!$F$2-LEN(SOURCE!D366) &gt;= 0, REPT(" ",lookups!$F$2-LEN(SOURCE!D366)), "")&amp;
      SOURCE!E366&amp;", "&amp; IF(lookups!$G$2-LEN(SOURCE!E366) &gt;=0, REPT(" ",lookups!$G$2-LEN(SOURCE!E366)), "")&amp;
      SOURCE!F366&amp;", "&amp; IF(lookups!$H$2-LEN(SOURCE!F366) &gt;= 0, REPT(" ",lookups!$H$2-LEN(SOURCE!F366)+2), "")&amp;"("&amp;
      SUBSTITUTE(TEXT(SOURCE!G366,"??0"),"  ","")&amp;" &lt;&lt; TAM_MAX_BITS) |"&amp; IF(lookups!$I$2-3 &gt;= 0, REPT(" ",MAX(1,lookups!$I$2-5+4+1-1-LEN(  IF(ISTEXT(SOURCE!H366),SOURCE!H366,  SUBSTITUTE(SUBSTITUTE(TEXT(SOURCE!H366,"????0"),"  ","")," ",""))   ))), "")&amp;
       IF(ISTEXT(SOURCE!H366),SOURCE!H366, SUBSTITUTE(SUBSTITUTE(TEXT(SOURCE!H366,"????0"),"  ","")," ",""))   &amp;","&amp; IF(lookups!$J$2-3 &gt;= 0, REPT(" ",lookups!$J$2-3-5), "")&amp;
      SOURCE!I366&amp;
" | "&amp; IF(lookups!$K$2-LEN(SOURCE!I366) &gt;= 0, REPT(" ",lookups!$K$2-LEN(SOURCE!I366)), "")&amp;
      SOURCE!J366&amp;      IF(lookups!$L$2-LEN(SOURCE!J366) &gt;= 0, REPT(" ",lookups!$L$2-LEN(SOURCE!J366)), "")&amp;
" | "&amp; IF(lookups!$K$2-LEN(SOURCE!I366) &gt;= 0, REPT(" ",lookups!$K$2-LEN(SOURCE!I366)), "")&amp;
      SOURCE!K366&amp;      IF(lookups!$L$2-LEN(SOURCE!K366) &gt;= 0, REPT(" ",lookups!$M$2-LEN(SOURCE!K366)), "")&amp;
" | "&amp; SOURCE!L366&amp;      IF(lookups!$O$2-LEN(SOURCE!L366) &gt;= 0, REPT(" ",lookups!$O$2-LEN(SOURCE!L366)), "")&amp;
" | "&amp; SOURCE!M366&amp;      IF(lookups!$P$2-LEN(SOURCE!M366) &gt;= 0, REPT(" ",lookups!$P$2-LEN(SOURCE!M366)), "")&amp;
      "},"&amp;IF(SOURCE!O366&lt;&gt;"",""&amp;SOURCE!O366,"")
 )
)
)</f>
        <v>/*  354 */  { itemToBeCoded,                NOPARAM,                     "0354",                                        "0354",                                        (0 &lt;&lt; TAM_MAX_BITS) |     0, CAT_FREE | SLS_ENABLED   | US_UNCHANGED | EIM_DISABLED | PTP_DISABLED     },</v>
      </c>
    </row>
    <row r="367" customFormat="false" ht="15.75" hidden="false" customHeight="false" outlineLevel="0" collapsed="false">
      <c r="A367" s="263" t="str">
        <f aca="false">IF(AND(OR(SOURCE!A367="",ISBLANK(SOURCE!A367)),SOURCE!B367&gt;0),IF(ISBLANK(SOURCE!C367),"",SOURCE!C367),
IF(SOURCE!B367&lt;0,VLOOKUP(SOURCE!B367,lookups!A$1:B$25,2,0),
  IF(ISBLANK(SOURCE!B367),
    "",
    "/* "&amp;TEXT(SOURCE!B367,"???0")&amp;" *"&amp;
      SOURCE!C367&amp;", "&amp; IF(lookups!$E$2-LEN(SOURCE!C367) &gt;= 0, REPT(" ",lookups!$E$2-LEN(SOURCE!C367)), "")&amp;
      SOURCE!D367&amp;", "&amp; IF(lookups!$F$2-LEN(SOURCE!D367) &gt;= 0, REPT(" ",lookups!$F$2-LEN(SOURCE!D367)), "")&amp;
      SOURCE!E367&amp;", "&amp; IF(lookups!$G$2-LEN(SOURCE!E367) &gt;=0, REPT(" ",lookups!$G$2-LEN(SOURCE!E367)), "")&amp;
      SOURCE!F367&amp;", "&amp; IF(lookups!$H$2-LEN(SOURCE!F367) &gt;= 0, REPT(" ",lookups!$H$2-LEN(SOURCE!F367)+2), "")&amp;"("&amp;
      SUBSTITUTE(TEXT(SOURCE!G367,"??0"),"  ","")&amp;" &lt;&lt; TAM_MAX_BITS) |"&amp; IF(lookups!$I$2-3 &gt;= 0, REPT(" ",MAX(1,lookups!$I$2-5+4+1-1-LEN(  IF(ISTEXT(SOURCE!H367),SOURCE!H367,  SUBSTITUTE(SUBSTITUTE(TEXT(SOURCE!H367,"????0"),"  ","")," ",""))   ))), "")&amp;
       IF(ISTEXT(SOURCE!H367),SOURCE!H367, SUBSTITUTE(SUBSTITUTE(TEXT(SOURCE!H367,"????0"),"  ","")," ",""))   &amp;","&amp; IF(lookups!$J$2-3 &gt;= 0, REPT(" ",lookups!$J$2-3-5), "")&amp;
      SOURCE!I367&amp;
" | "&amp; IF(lookups!$K$2-LEN(SOURCE!I367) &gt;= 0, REPT(" ",lookups!$K$2-LEN(SOURCE!I367)), "")&amp;
      SOURCE!J367&amp;      IF(lookups!$L$2-LEN(SOURCE!J367) &gt;= 0, REPT(" ",lookups!$L$2-LEN(SOURCE!J367)), "")&amp;
" | "&amp; IF(lookups!$K$2-LEN(SOURCE!I367) &gt;= 0, REPT(" ",lookups!$K$2-LEN(SOURCE!I367)), "")&amp;
      SOURCE!K367&amp;      IF(lookups!$L$2-LEN(SOURCE!K367) &gt;= 0, REPT(" ",lookups!$M$2-LEN(SOURCE!K367)), "")&amp;
" | "&amp; SOURCE!L367&amp;      IF(lookups!$O$2-LEN(SOURCE!L367) &gt;= 0, REPT(" ",lookups!$O$2-LEN(SOURCE!L367)), "")&amp;
" | "&amp; SOURCE!M367&amp;      IF(lookups!$P$2-LEN(SOURCE!M367) &gt;= 0, REPT(" ",lookups!$P$2-LEN(SOURCE!M367)), "")&amp;
      "},"&amp;IF(SOURCE!O367&lt;&gt;"",""&amp;SOURCE!O367,"")
 )
)
)</f>
        <v>/*  355 */  { fnCvtJinKg,                   multiply,                    "kg" STD_RIGHT_ARROW "j" STD_i_MACRON "n",     "kg" STD_RIGHT_ARROW "j" STD_i_MACRON "n",     (0 &lt;&lt; TAM_MAX_BITS) |     0, CAT_NONE | SLS_ENABLED   | US_ENABLED   | EIM_DISABLED | PTP_NONE         },</v>
      </c>
    </row>
    <row r="368" customFormat="false" ht="15.75" hidden="false" customHeight="false" outlineLevel="0" collapsed="false">
      <c r="A368" s="263" t="str">
        <f aca="false">IF(AND(OR(SOURCE!A368="",ISBLANK(SOURCE!A368)),SOURCE!B368&gt;0),IF(ISBLANK(SOURCE!C368),"",SOURCE!C368),
IF(SOURCE!B368&lt;0,VLOOKUP(SOURCE!B368,lookups!A$1:B$25,2,0),
  IF(ISBLANK(SOURCE!B368),
    "",
    "/* "&amp;TEXT(SOURCE!B368,"???0")&amp;" *"&amp;
      SOURCE!C368&amp;", "&amp; IF(lookups!$E$2-LEN(SOURCE!C368) &gt;= 0, REPT(" ",lookups!$E$2-LEN(SOURCE!C368)), "")&amp;
      SOURCE!D368&amp;", "&amp; IF(lookups!$F$2-LEN(SOURCE!D368) &gt;= 0, REPT(" ",lookups!$F$2-LEN(SOURCE!D368)), "")&amp;
      SOURCE!E368&amp;", "&amp; IF(lookups!$G$2-LEN(SOURCE!E368) &gt;=0, REPT(" ",lookups!$G$2-LEN(SOURCE!E368)), "")&amp;
      SOURCE!F368&amp;", "&amp; IF(lookups!$H$2-LEN(SOURCE!F368) &gt;= 0, REPT(" ",lookups!$H$2-LEN(SOURCE!F368)+2), "")&amp;"("&amp;
      SUBSTITUTE(TEXT(SOURCE!G368,"??0"),"  ","")&amp;" &lt;&lt; TAM_MAX_BITS) |"&amp; IF(lookups!$I$2-3 &gt;= 0, REPT(" ",MAX(1,lookups!$I$2-5+4+1-1-LEN(  IF(ISTEXT(SOURCE!H368),SOURCE!H368,  SUBSTITUTE(SUBSTITUTE(TEXT(SOURCE!H368,"????0"),"  ","")," ",""))   ))), "")&amp;
       IF(ISTEXT(SOURCE!H368),SOURCE!H368, SUBSTITUTE(SUBSTITUTE(TEXT(SOURCE!H368,"????0"),"  ","")," ",""))   &amp;","&amp; IF(lookups!$J$2-3 &gt;= 0, REPT(" ",lookups!$J$2-3-5), "")&amp;
      SOURCE!I368&amp;
" | "&amp; IF(lookups!$K$2-LEN(SOURCE!I368) &gt;= 0, REPT(" ",lookups!$K$2-LEN(SOURCE!I368)), "")&amp;
      SOURCE!J368&amp;      IF(lookups!$L$2-LEN(SOURCE!J368) &gt;= 0, REPT(" ",lookups!$L$2-LEN(SOURCE!J368)), "")&amp;
" | "&amp; IF(lookups!$K$2-LEN(SOURCE!I368) &gt;= 0, REPT(" ",lookups!$K$2-LEN(SOURCE!I368)), "")&amp;
      SOURCE!K368&amp;      IF(lookups!$L$2-LEN(SOURCE!K368) &gt;= 0, REPT(" ",lookups!$M$2-LEN(SOURCE!K368)), "")&amp;
" | "&amp; SOURCE!L368&amp;      IF(lookups!$O$2-LEN(SOURCE!L368) &gt;= 0, REPT(" ",lookups!$O$2-LEN(SOURCE!L368)), "")&amp;
" | "&amp; SOURCE!M368&amp;      IF(lookups!$P$2-LEN(SOURCE!M368) &gt;= 0, REPT(" ",lookups!$P$2-LEN(SOURCE!M368)), "")&amp;
      "},"&amp;IF(SOURCE!O368&lt;&gt;"",""&amp;SOURCE!O368,"")
 )
)
)</f>
        <v>/*  356 */  { fnCvtQuartL,                  multiply,                    "qt." STD_RIGHT_ARROW "l",                     "qt." STD_RIGHT_ARROW "l",                     (0 &lt;&lt; TAM_MAX_BITS) |     0, CAT_NONE | SLS_ENABLED   | US_ENABLED   | EIM_DISABLED | PTP_NONE         },</v>
      </c>
    </row>
    <row r="369" customFormat="false" ht="15.75" hidden="false" customHeight="false" outlineLevel="0" collapsed="false">
      <c r="A369" s="263" t="str">
        <f aca="false">IF(AND(OR(SOURCE!A369="",ISBLANK(SOURCE!A369)),SOURCE!B369&gt;0),IF(ISBLANK(SOURCE!C369),"",SOURCE!C369),
IF(SOURCE!B369&lt;0,VLOOKUP(SOURCE!B369,lookups!A$1:B$25,2,0),
  IF(ISBLANK(SOURCE!B369),
    "",
    "/* "&amp;TEXT(SOURCE!B369,"???0")&amp;" *"&amp;
      SOURCE!C369&amp;", "&amp; IF(lookups!$E$2-LEN(SOURCE!C369) &gt;= 0, REPT(" ",lookups!$E$2-LEN(SOURCE!C369)), "")&amp;
      SOURCE!D369&amp;", "&amp; IF(lookups!$F$2-LEN(SOURCE!D369) &gt;= 0, REPT(" ",lookups!$F$2-LEN(SOURCE!D369)), "")&amp;
      SOURCE!E369&amp;", "&amp; IF(lookups!$G$2-LEN(SOURCE!E369) &gt;=0, REPT(" ",lookups!$G$2-LEN(SOURCE!E369)), "")&amp;
      SOURCE!F369&amp;", "&amp; IF(lookups!$H$2-LEN(SOURCE!F369) &gt;= 0, REPT(" ",lookups!$H$2-LEN(SOURCE!F369)+2), "")&amp;"("&amp;
      SUBSTITUTE(TEXT(SOURCE!G369,"??0"),"  ","")&amp;" &lt;&lt; TAM_MAX_BITS) |"&amp; IF(lookups!$I$2-3 &gt;= 0, REPT(" ",MAX(1,lookups!$I$2-5+4+1-1-LEN(  IF(ISTEXT(SOURCE!H369),SOURCE!H369,  SUBSTITUTE(SUBSTITUTE(TEXT(SOURCE!H369,"????0"),"  ","")," ",""))   ))), "")&amp;
       IF(ISTEXT(SOURCE!H369),SOURCE!H369, SUBSTITUTE(SUBSTITUTE(TEXT(SOURCE!H369,"????0"),"  ","")," ",""))   &amp;","&amp; IF(lookups!$J$2-3 &gt;= 0, REPT(" ",lookups!$J$2-3-5), "")&amp;
      SOURCE!I369&amp;
" | "&amp; IF(lookups!$K$2-LEN(SOURCE!I369) &gt;= 0, REPT(" ",lookups!$K$2-LEN(SOURCE!I369)), "")&amp;
      SOURCE!J369&amp;      IF(lookups!$L$2-LEN(SOURCE!J369) &gt;= 0, REPT(" ",lookups!$L$2-LEN(SOURCE!J369)), "")&amp;
" | "&amp; IF(lookups!$K$2-LEN(SOURCE!I369) &gt;= 0, REPT(" ",lookups!$K$2-LEN(SOURCE!I369)), "")&amp;
      SOURCE!K369&amp;      IF(lookups!$L$2-LEN(SOURCE!K369) &gt;= 0, REPT(" ",lookups!$M$2-LEN(SOURCE!K369)), "")&amp;
" | "&amp; SOURCE!L369&amp;      IF(lookups!$O$2-LEN(SOURCE!L369) &gt;= 0, REPT(" ",lookups!$O$2-LEN(SOURCE!L369)), "")&amp;
" | "&amp; SOURCE!M369&amp;      IF(lookups!$P$2-LEN(SOURCE!M369) &gt;= 0, REPT(" ",lookups!$P$2-LEN(SOURCE!M369)), "")&amp;
      "},"&amp;IF(SOURCE!O369&lt;&gt;"",""&amp;SOURCE!O369,"")
 )
)
)</f>
        <v>/*  357 */  { fnCvtQuartL,                  divide,                      "l" STD_RIGHT_ARROW "qt.",                     "l" STD_RIGHT_ARROW "qt.",                     (0 &lt;&lt; TAM_MAX_BITS) |     0, CAT_NONE | SLS_ENABLED   | US_ENABLED   | EIM_DISABLED | PTP_NONE         },</v>
      </c>
    </row>
    <row r="370" customFormat="false" ht="15.75" hidden="false" customHeight="false" outlineLevel="0" collapsed="false">
      <c r="A370" s="263" t="str">
        <f aca="false">IF(AND(OR(SOURCE!A370="",ISBLANK(SOURCE!A370)),SOURCE!B370&gt;0),IF(ISBLANK(SOURCE!C370),"",SOURCE!C370),
IF(SOURCE!B370&lt;0,VLOOKUP(SOURCE!B370,lookups!A$1:B$25,2,0),
  IF(ISBLANK(SOURCE!B370),
    "",
    "/* "&amp;TEXT(SOURCE!B370,"???0")&amp;" *"&amp;
      SOURCE!C370&amp;", "&amp; IF(lookups!$E$2-LEN(SOURCE!C370) &gt;= 0, REPT(" ",lookups!$E$2-LEN(SOURCE!C370)), "")&amp;
      SOURCE!D370&amp;", "&amp; IF(lookups!$F$2-LEN(SOURCE!D370) &gt;= 0, REPT(" ",lookups!$F$2-LEN(SOURCE!D370)), "")&amp;
      SOURCE!E370&amp;", "&amp; IF(lookups!$G$2-LEN(SOURCE!E370) &gt;=0, REPT(" ",lookups!$G$2-LEN(SOURCE!E370)), "")&amp;
      SOURCE!F370&amp;", "&amp; IF(lookups!$H$2-LEN(SOURCE!F370) &gt;= 0, REPT(" ",lookups!$H$2-LEN(SOURCE!F370)+2), "")&amp;"("&amp;
      SUBSTITUTE(TEXT(SOURCE!G370,"??0"),"  ","")&amp;" &lt;&lt; TAM_MAX_BITS) |"&amp; IF(lookups!$I$2-3 &gt;= 0, REPT(" ",MAX(1,lookups!$I$2-5+4+1-1-LEN(  IF(ISTEXT(SOURCE!H370),SOURCE!H370,  SUBSTITUTE(SUBSTITUTE(TEXT(SOURCE!H370,"????0"),"  ","")," ",""))   ))), "")&amp;
       IF(ISTEXT(SOURCE!H370),SOURCE!H370, SUBSTITUTE(SUBSTITUTE(TEXT(SOURCE!H370,"????0"),"  ","")," ",""))   &amp;","&amp; IF(lookups!$J$2-3 &gt;= 0, REPT(" ",lookups!$J$2-3-5), "")&amp;
      SOURCE!I370&amp;
" | "&amp; IF(lookups!$K$2-LEN(SOURCE!I370) &gt;= 0, REPT(" ",lookups!$K$2-LEN(SOURCE!I370)), "")&amp;
      SOURCE!J370&amp;      IF(lookups!$L$2-LEN(SOURCE!J370) &gt;= 0, REPT(" ",lookups!$L$2-LEN(SOURCE!J370)), "")&amp;
" | "&amp; IF(lookups!$K$2-LEN(SOURCE!I370) &gt;= 0, REPT(" ",lookups!$K$2-LEN(SOURCE!I370)), "")&amp;
      SOURCE!K370&amp;      IF(lookups!$L$2-LEN(SOURCE!K370) &gt;= 0, REPT(" ",lookups!$M$2-LEN(SOURCE!K370)), "")&amp;
" | "&amp; SOURCE!L370&amp;      IF(lookups!$O$2-LEN(SOURCE!L370) &gt;= 0, REPT(" ",lookups!$O$2-LEN(SOURCE!L370)), "")&amp;
" | "&amp; SOURCE!M370&amp;      IF(lookups!$P$2-LEN(SOURCE!M370) &gt;= 0, REPT(" ",lookups!$P$2-LEN(SOURCE!M370)), "")&amp;
      "},"&amp;IF(SOURCE!O370&lt;&gt;"",""&amp;SOURCE!O370,"")
 )
)
)</f>
        <v>/*  358 */  { fnCvtFathomM,                 multiply,                    "fathom" STD_RIGHT_ARROW "m",                  "fathom" STD_RIGHT_ARROW,                      (0 &lt;&lt; TAM_MAX_BITS) |     0, CAT_NONE | SLS_ENABLED   | US_ENABLED   | EIM_DISABLED | PTP_NONE         },</v>
      </c>
    </row>
    <row r="371" customFormat="false" ht="15.75" hidden="false" customHeight="false" outlineLevel="0" collapsed="false">
      <c r="A371" s="263" t="str">
        <f aca="false">IF(AND(OR(SOURCE!A371="",ISBLANK(SOURCE!A371)),SOURCE!B371&gt;0),IF(ISBLANK(SOURCE!C371),"",SOURCE!C371),
IF(SOURCE!B371&lt;0,VLOOKUP(SOURCE!B371,lookups!A$1:B$25,2,0),
  IF(ISBLANK(SOURCE!B371),
    "",
    "/* "&amp;TEXT(SOURCE!B371,"???0")&amp;" *"&amp;
      SOURCE!C371&amp;", "&amp; IF(lookups!$E$2-LEN(SOURCE!C371) &gt;= 0, REPT(" ",lookups!$E$2-LEN(SOURCE!C371)), "")&amp;
      SOURCE!D371&amp;", "&amp; IF(lookups!$F$2-LEN(SOURCE!D371) &gt;= 0, REPT(" ",lookups!$F$2-LEN(SOURCE!D371)), "")&amp;
      SOURCE!E371&amp;", "&amp; IF(lookups!$G$2-LEN(SOURCE!E371) &gt;=0, REPT(" ",lookups!$G$2-LEN(SOURCE!E371)), "")&amp;
      SOURCE!F371&amp;", "&amp; IF(lookups!$H$2-LEN(SOURCE!F371) &gt;= 0, REPT(" ",lookups!$H$2-LEN(SOURCE!F371)+2), "")&amp;"("&amp;
      SUBSTITUTE(TEXT(SOURCE!G371,"??0"),"  ","")&amp;" &lt;&lt; TAM_MAX_BITS) |"&amp; IF(lookups!$I$2-3 &gt;= 0, REPT(" ",MAX(1,lookups!$I$2-5+4+1-1-LEN(  IF(ISTEXT(SOURCE!H371),SOURCE!H371,  SUBSTITUTE(SUBSTITUTE(TEXT(SOURCE!H371,"????0"),"  ","")," ",""))   ))), "")&amp;
       IF(ISTEXT(SOURCE!H371),SOURCE!H371, SUBSTITUTE(SUBSTITUTE(TEXT(SOURCE!H371,"????0"),"  ","")," ",""))   &amp;","&amp; IF(lookups!$J$2-3 &gt;= 0, REPT(" ",lookups!$J$2-3-5), "")&amp;
      SOURCE!I371&amp;
" | "&amp; IF(lookups!$K$2-LEN(SOURCE!I371) &gt;= 0, REPT(" ",lookups!$K$2-LEN(SOURCE!I371)), "")&amp;
      SOURCE!J371&amp;      IF(lookups!$L$2-LEN(SOURCE!J371) &gt;= 0, REPT(" ",lookups!$L$2-LEN(SOURCE!J371)), "")&amp;
" | "&amp; IF(lookups!$K$2-LEN(SOURCE!I371) &gt;= 0, REPT(" ",lookups!$K$2-LEN(SOURCE!I371)), "")&amp;
      SOURCE!K371&amp;      IF(lookups!$L$2-LEN(SOURCE!K371) &gt;= 0, REPT(" ",lookups!$M$2-LEN(SOURCE!K371)), "")&amp;
" | "&amp; SOURCE!L371&amp;      IF(lookups!$O$2-LEN(SOURCE!L371) &gt;= 0, REPT(" ",lookups!$O$2-LEN(SOURCE!L371)), "")&amp;
" | "&amp; SOURCE!M371&amp;      IF(lookups!$P$2-LEN(SOURCE!M371) &gt;= 0, REPT(" ",lookups!$P$2-LEN(SOURCE!M371)), "")&amp;
      "},"&amp;IF(SOURCE!O371&lt;&gt;"",""&amp;SOURCE!O371,"")
 )
)
)</f>
        <v>/*  359 */  { itemToBeCoded,                NOPARAM,                     "0359",                                        "0359",                                        (0 &lt;&lt; TAM_MAX_BITS) |     0, CAT_FREE | SLS_ENABLED   | US_UNCHANGED | EIM_DISABLED | PTP_DISABLED     },</v>
      </c>
    </row>
    <row r="372" customFormat="false" ht="15.75" hidden="false" customHeight="false" outlineLevel="0" collapsed="false">
      <c r="A372" s="263" t="str">
        <f aca="false">IF(AND(OR(SOURCE!A372="",ISBLANK(SOURCE!A372)),SOURCE!B372&gt;0),IF(ISBLANK(SOURCE!C372),"",SOURCE!C372),
IF(SOURCE!B372&lt;0,VLOOKUP(SOURCE!B372,lookups!A$1:B$25,2,0),
  IF(ISBLANK(SOURCE!B372),
    "",
    "/* "&amp;TEXT(SOURCE!B372,"???0")&amp;" *"&amp;
      SOURCE!C372&amp;", "&amp; IF(lookups!$E$2-LEN(SOURCE!C372) &gt;= 0, REPT(" ",lookups!$E$2-LEN(SOURCE!C372)), "")&amp;
      SOURCE!D372&amp;", "&amp; IF(lookups!$F$2-LEN(SOURCE!D372) &gt;= 0, REPT(" ",lookups!$F$2-LEN(SOURCE!D372)), "")&amp;
      SOURCE!E372&amp;", "&amp; IF(lookups!$G$2-LEN(SOURCE!E372) &gt;=0, REPT(" ",lookups!$G$2-LEN(SOURCE!E372)), "")&amp;
      SOURCE!F372&amp;", "&amp; IF(lookups!$H$2-LEN(SOURCE!F372) &gt;= 0, REPT(" ",lookups!$H$2-LEN(SOURCE!F372)+2), "")&amp;"("&amp;
      SUBSTITUTE(TEXT(SOURCE!G372,"??0"),"  ","")&amp;" &lt;&lt; TAM_MAX_BITS) |"&amp; IF(lookups!$I$2-3 &gt;= 0, REPT(" ",MAX(1,lookups!$I$2-5+4+1-1-LEN(  IF(ISTEXT(SOURCE!H372),SOURCE!H372,  SUBSTITUTE(SUBSTITUTE(TEXT(SOURCE!H372,"????0"),"  ","")," ",""))   ))), "")&amp;
       IF(ISTEXT(SOURCE!H372),SOURCE!H372, SUBSTITUTE(SUBSTITUTE(TEXT(SOURCE!H372,"????0"),"  ","")," ",""))   &amp;","&amp; IF(lookups!$J$2-3 &gt;= 0, REPT(" ",lookups!$J$2-3-5), "")&amp;
      SOURCE!I372&amp;
" | "&amp; IF(lookups!$K$2-LEN(SOURCE!I372) &gt;= 0, REPT(" ",lookups!$K$2-LEN(SOURCE!I372)), "")&amp;
      SOURCE!J372&amp;      IF(lookups!$L$2-LEN(SOURCE!J372) &gt;= 0, REPT(" ",lookups!$L$2-LEN(SOURCE!J372)), "")&amp;
" | "&amp; IF(lookups!$K$2-LEN(SOURCE!I372) &gt;= 0, REPT(" ",lookups!$K$2-LEN(SOURCE!I372)), "")&amp;
      SOURCE!K372&amp;      IF(lookups!$L$2-LEN(SOURCE!K372) &gt;= 0, REPT(" ",lookups!$M$2-LEN(SOURCE!K372)), "")&amp;
" | "&amp; SOURCE!L372&amp;      IF(lookups!$O$2-LEN(SOURCE!L372) &gt;= 0, REPT(" ",lookups!$O$2-LEN(SOURCE!L372)), "")&amp;
" | "&amp; SOURCE!M372&amp;      IF(lookups!$P$2-LEN(SOURCE!M372) &gt;= 0, REPT(" ",lookups!$P$2-LEN(SOURCE!M372)), "")&amp;
      "},"&amp;IF(SOURCE!O372&lt;&gt;"",""&amp;SOURCE!O372,"")
 )
)
)</f>
        <v>/*  360 */  { fnCvtNMiM,                    multiply,                    "nmi" STD_RIGHT_ARROW "m",                     "nmi" STD_RIGHT_ARROW "m",                     (0 &lt;&lt; TAM_MAX_BITS) |     0, CAT_NONE | SLS_ENABLED   | US_ENABLED   | EIM_DISABLED | PTP_NONE         },</v>
      </c>
    </row>
    <row r="373" customFormat="false" ht="15.75" hidden="false" customHeight="false" outlineLevel="0" collapsed="false">
      <c r="A373" s="263" t="str">
        <f aca="false">IF(AND(OR(SOURCE!A373="",ISBLANK(SOURCE!A373)),SOURCE!B373&gt;0),IF(ISBLANK(SOURCE!C373),"",SOURCE!C373),
IF(SOURCE!B373&lt;0,VLOOKUP(SOURCE!B373,lookups!A$1:B$25,2,0),
  IF(ISBLANK(SOURCE!B373),
    "",
    "/* "&amp;TEXT(SOURCE!B373,"???0")&amp;" *"&amp;
      SOURCE!C373&amp;", "&amp; IF(lookups!$E$2-LEN(SOURCE!C373) &gt;= 0, REPT(" ",lookups!$E$2-LEN(SOURCE!C373)), "")&amp;
      SOURCE!D373&amp;", "&amp; IF(lookups!$F$2-LEN(SOURCE!D373) &gt;= 0, REPT(" ",lookups!$F$2-LEN(SOURCE!D373)), "")&amp;
      SOURCE!E373&amp;", "&amp; IF(lookups!$G$2-LEN(SOURCE!E373) &gt;=0, REPT(" ",lookups!$G$2-LEN(SOURCE!E373)), "")&amp;
      SOURCE!F373&amp;", "&amp; IF(lookups!$H$2-LEN(SOURCE!F373) &gt;= 0, REPT(" ",lookups!$H$2-LEN(SOURCE!F373)+2), "")&amp;"("&amp;
      SUBSTITUTE(TEXT(SOURCE!G373,"??0"),"  ","")&amp;" &lt;&lt; TAM_MAX_BITS) |"&amp; IF(lookups!$I$2-3 &gt;= 0, REPT(" ",MAX(1,lookups!$I$2-5+4+1-1-LEN(  IF(ISTEXT(SOURCE!H373),SOURCE!H373,  SUBSTITUTE(SUBSTITUTE(TEXT(SOURCE!H373,"????0"),"  ","")," ",""))   ))), "")&amp;
       IF(ISTEXT(SOURCE!H373),SOURCE!H373, SUBSTITUTE(SUBSTITUTE(TEXT(SOURCE!H373,"????0"),"  ","")," ",""))   &amp;","&amp; IF(lookups!$J$2-3 &gt;= 0, REPT(" ",lookups!$J$2-3-5), "")&amp;
      SOURCE!I373&amp;
" | "&amp; IF(lookups!$K$2-LEN(SOURCE!I373) &gt;= 0, REPT(" ",lookups!$K$2-LEN(SOURCE!I373)), "")&amp;
      SOURCE!J373&amp;      IF(lookups!$L$2-LEN(SOURCE!J373) &gt;= 0, REPT(" ",lookups!$L$2-LEN(SOURCE!J373)), "")&amp;
" | "&amp; IF(lookups!$K$2-LEN(SOURCE!I373) &gt;= 0, REPT(" ",lookups!$K$2-LEN(SOURCE!I373)), "")&amp;
      SOURCE!K373&amp;      IF(lookups!$L$2-LEN(SOURCE!K373) &gt;= 0, REPT(" ",lookups!$M$2-LEN(SOURCE!K373)), "")&amp;
" | "&amp; SOURCE!L373&amp;      IF(lookups!$O$2-LEN(SOURCE!L373) &gt;= 0, REPT(" ",lookups!$O$2-LEN(SOURCE!L373)), "")&amp;
" | "&amp; SOURCE!M373&amp;      IF(lookups!$P$2-LEN(SOURCE!M373) &gt;= 0, REPT(" ",lookups!$P$2-LEN(SOURCE!M373)), "")&amp;
      "},"&amp;IF(SOURCE!O373&lt;&gt;"",""&amp;SOURCE!O373,"")
 )
)
)</f>
        <v>/*  361 */  { fnCvtFathomM,                 divide,                      "m" STD_RIGHT_ARROW "fathom",                  "m" STD_RIGHT_ARROW,                           (0 &lt;&lt; TAM_MAX_BITS) |     0, CAT_NONE | SLS_ENABLED   | US_ENABLED   | EIM_DISABLED | PTP_NONE         },</v>
      </c>
    </row>
    <row r="374" customFormat="false" ht="15.75" hidden="false" customHeight="false" outlineLevel="0" collapsed="false">
      <c r="A374" s="263" t="str">
        <f aca="false">IF(AND(OR(SOURCE!A374="",ISBLANK(SOURCE!A374)),SOURCE!B374&gt;0),IF(ISBLANK(SOURCE!C374),"",SOURCE!C374),
IF(SOURCE!B374&lt;0,VLOOKUP(SOURCE!B374,lookups!A$1:B$25,2,0),
  IF(ISBLANK(SOURCE!B374),
    "",
    "/* "&amp;TEXT(SOURCE!B374,"???0")&amp;" *"&amp;
      SOURCE!C374&amp;", "&amp; IF(lookups!$E$2-LEN(SOURCE!C374) &gt;= 0, REPT(" ",lookups!$E$2-LEN(SOURCE!C374)), "")&amp;
      SOURCE!D374&amp;", "&amp; IF(lookups!$F$2-LEN(SOURCE!D374) &gt;= 0, REPT(" ",lookups!$F$2-LEN(SOURCE!D374)), "")&amp;
      SOURCE!E374&amp;", "&amp; IF(lookups!$G$2-LEN(SOURCE!E374) &gt;=0, REPT(" ",lookups!$G$2-LEN(SOURCE!E374)), "")&amp;
      SOURCE!F374&amp;", "&amp; IF(lookups!$H$2-LEN(SOURCE!F374) &gt;= 0, REPT(" ",lookups!$H$2-LEN(SOURCE!F374)+2), "")&amp;"("&amp;
      SUBSTITUTE(TEXT(SOURCE!G374,"??0"),"  ","")&amp;" &lt;&lt; TAM_MAX_BITS) |"&amp; IF(lookups!$I$2-3 &gt;= 0, REPT(" ",MAX(1,lookups!$I$2-5+4+1-1-LEN(  IF(ISTEXT(SOURCE!H374),SOURCE!H374,  SUBSTITUTE(SUBSTITUTE(TEXT(SOURCE!H374,"????0"),"  ","")," ",""))   ))), "")&amp;
       IF(ISTEXT(SOURCE!H374),SOURCE!H374, SUBSTITUTE(SUBSTITUTE(TEXT(SOURCE!H374,"????0"),"  ","")," ",""))   &amp;","&amp; IF(lookups!$J$2-3 &gt;= 0, REPT(" ",lookups!$J$2-3-5), "")&amp;
      SOURCE!I374&amp;
" | "&amp; IF(lookups!$K$2-LEN(SOURCE!I374) &gt;= 0, REPT(" ",lookups!$K$2-LEN(SOURCE!I374)), "")&amp;
      SOURCE!J374&amp;      IF(lookups!$L$2-LEN(SOURCE!J374) &gt;= 0, REPT(" ",lookups!$L$2-LEN(SOURCE!J374)), "")&amp;
" | "&amp; IF(lookups!$K$2-LEN(SOURCE!I374) &gt;= 0, REPT(" ",lookups!$K$2-LEN(SOURCE!I374)), "")&amp;
      SOURCE!K374&amp;      IF(lookups!$L$2-LEN(SOURCE!K374) &gt;= 0, REPT(" ",lookups!$M$2-LEN(SOURCE!K374)), "")&amp;
" | "&amp; SOURCE!L374&amp;      IF(lookups!$O$2-LEN(SOURCE!L374) &gt;= 0, REPT(" ",lookups!$O$2-LEN(SOURCE!L374)), "")&amp;
" | "&amp; SOURCE!M374&amp;      IF(lookups!$P$2-LEN(SOURCE!M374) &gt;= 0, REPT(" ",lookups!$P$2-LEN(SOURCE!M374)), "")&amp;
      "},"&amp;IF(SOURCE!O374&lt;&gt;"",""&amp;SOURCE!O374,"")
 )
)
)</f>
        <v>/*  362 */  { itemToBeCoded,                NOPARAM,                     "0362",                                        "0362",                                        (0 &lt;&lt; TAM_MAX_BITS) |     0, CAT_FREE | SLS_ENABLED   | US_UNCHANGED | EIM_DISABLED | PTP_DISABLED     },</v>
      </c>
    </row>
    <row r="375" customFormat="false" ht="15.75" hidden="false" customHeight="false" outlineLevel="0" collapsed="false">
      <c r="A375" s="263" t="str">
        <f aca="false">IF(AND(OR(SOURCE!A375="",ISBLANK(SOURCE!A375)),SOURCE!B375&gt;0),IF(ISBLANK(SOURCE!C375),"",SOURCE!C375),
IF(SOURCE!B375&lt;0,VLOOKUP(SOURCE!B375,lookups!A$1:B$25,2,0),
  IF(ISBLANK(SOURCE!B375),
    "",
    "/* "&amp;TEXT(SOURCE!B375,"???0")&amp;" *"&amp;
      SOURCE!C375&amp;", "&amp; IF(lookups!$E$2-LEN(SOURCE!C375) &gt;= 0, REPT(" ",lookups!$E$2-LEN(SOURCE!C375)), "")&amp;
      SOURCE!D375&amp;", "&amp; IF(lookups!$F$2-LEN(SOURCE!D375) &gt;= 0, REPT(" ",lookups!$F$2-LEN(SOURCE!D375)), "")&amp;
      SOURCE!E375&amp;", "&amp; IF(lookups!$G$2-LEN(SOURCE!E375) &gt;=0, REPT(" ",lookups!$G$2-LEN(SOURCE!E375)), "")&amp;
      SOURCE!F375&amp;", "&amp; IF(lookups!$H$2-LEN(SOURCE!F375) &gt;= 0, REPT(" ",lookups!$H$2-LEN(SOURCE!F375)+2), "")&amp;"("&amp;
      SUBSTITUTE(TEXT(SOURCE!G375,"??0"),"  ","")&amp;" &lt;&lt; TAM_MAX_BITS) |"&amp; IF(lookups!$I$2-3 &gt;= 0, REPT(" ",MAX(1,lookups!$I$2-5+4+1-1-LEN(  IF(ISTEXT(SOURCE!H375),SOURCE!H375,  SUBSTITUTE(SUBSTITUTE(TEXT(SOURCE!H375,"????0"),"  ","")," ",""))   ))), "")&amp;
       IF(ISTEXT(SOURCE!H375),SOURCE!H375, SUBSTITUTE(SUBSTITUTE(TEXT(SOURCE!H375,"????0"),"  ","")," ",""))   &amp;","&amp; IF(lookups!$J$2-3 &gt;= 0, REPT(" ",lookups!$J$2-3-5), "")&amp;
      SOURCE!I375&amp;
" | "&amp; IF(lookups!$K$2-LEN(SOURCE!I375) &gt;= 0, REPT(" ",lookups!$K$2-LEN(SOURCE!I375)), "")&amp;
      SOURCE!J375&amp;      IF(lookups!$L$2-LEN(SOURCE!J375) &gt;= 0, REPT(" ",lookups!$L$2-LEN(SOURCE!J375)), "")&amp;
" | "&amp; IF(lookups!$K$2-LEN(SOURCE!I375) &gt;= 0, REPT(" ",lookups!$K$2-LEN(SOURCE!I375)), "")&amp;
      SOURCE!K375&amp;      IF(lookups!$L$2-LEN(SOURCE!K375) &gt;= 0, REPT(" ",lookups!$M$2-LEN(SOURCE!K375)), "")&amp;
" | "&amp; SOURCE!L375&amp;      IF(lookups!$O$2-LEN(SOURCE!L375) &gt;= 0, REPT(" ",lookups!$O$2-LEN(SOURCE!L375)), "")&amp;
" | "&amp; SOURCE!M375&amp;      IF(lookups!$P$2-LEN(SOURCE!M375) &gt;= 0, REPT(" ",lookups!$P$2-LEN(SOURCE!M375)), "")&amp;
      "},"&amp;IF(SOURCE!O375&lt;&gt;"",""&amp;SOURCE!O375,"")
 )
)
)</f>
        <v>/*  363 */  { fnCvtNMiM,                    divide,                      "m" STD_RIGHT_ARROW "nmi",                     "m" STD_RIGHT_ARROW "nmi",                     (0 &lt;&lt; TAM_MAX_BITS) |     0, CAT_NONE | SLS_ENABLED   | US_ENABLED   | EIM_DISABLED | PTP_NONE         },</v>
      </c>
    </row>
    <row r="376" customFormat="false" ht="15.75" hidden="false" customHeight="false" outlineLevel="0" collapsed="false">
      <c r="A376" s="263" t="str">
        <f aca="false">IF(AND(OR(SOURCE!A376="",ISBLANK(SOURCE!A376)),SOURCE!B376&gt;0),IF(ISBLANK(SOURCE!C376),"",SOURCE!C376),
IF(SOURCE!B376&lt;0,VLOOKUP(SOURCE!B376,lookups!A$1:B$25,2,0),
  IF(ISBLANK(SOURCE!B376),
    "",
    "/* "&amp;TEXT(SOURCE!B376,"???0")&amp;" *"&amp;
      SOURCE!C376&amp;", "&amp; IF(lookups!$E$2-LEN(SOURCE!C376) &gt;= 0, REPT(" ",lookups!$E$2-LEN(SOURCE!C376)), "")&amp;
      SOURCE!D376&amp;", "&amp; IF(lookups!$F$2-LEN(SOURCE!D376) &gt;= 0, REPT(" ",lookups!$F$2-LEN(SOURCE!D376)), "")&amp;
      SOURCE!E376&amp;", "&amp; IF(lookups!$G$2-LEN(SOURCE!E376) &gt;=0, REPT(" ",lookups!$G$2-LEN(SOURCE!E376)), "")&amp;
      SOURCE!F376&amp;", "&amp; IF(lookups!$H$2-LEN(SOURCE!F376) &gt;= 0, REPT(" ",lookups!$H$2-LEN(SOURCE!F376)+2), "")&amp;"("&amp;
      SUBSTITUTE(TEXT(SOURCE!G376,"??0"),"  ","")&amp;" &lt;&lt; TAM_MAX_BITS) |"&amp; IF(lookups!$I$2-3 &gt;= 0, REPT(" ",MAX(1,lookups!$I$2-5+4+1-1-LEN(  IF(ISTEXT(SOURCE!H376),SOURCE!H376,  SUBSTITUTE(SUBSTITUTE(TEXT(SOURCE!H376,"????0"),"  ","")," ",""))   ))), "")&amp;
       IF(ISTEXT(SOURCE!H376),SOURCE!H376, SUBSTITUTE(SUBSTITUTE(TEXT(SOURCE!H376,"????0"),"  ","")," ",""))   &amp;","&amp; IF(lookups!$J$2-3 &gt;= 0, REPT(" ",lookups!$J$2-3-5), "")&amp;
      SOURCE!I376&amp;
" | "&amp; IF(lookups!$K$2-LEN(SOURCE!I376) &gt;= 0, REPT(" ",lookups!$K$2-LEN(SOURCE!I376)), "")&amp;
      SOURCE!J376&amp;      IF(lookups!$L$2-LEN(SOURCE!J376) &gt;= 0, REPT(" ",lookups!$L$2-LEN(SOURCE!J376)), "")&amp;
" | "&amp; IF(lookups!$K$2-LEN(SOURCE!I376) &gt;= 0, REPT(" ",lookups!$K$2-LEN(SOURCE!I376)), "")&amp;
      SOURCE!K376&amp;      IF(lookups!$L$2-LEN(SOURCE!K376) &gt;= 0, REPT(" ",lookups!$M$2-LEN(SOURCE!K376)), "")&amp;
" | "&amp; SOURCE!L376&amp;      IF(lookups!$O$2-LEN(SOURCE!L376) &gt;= 0, REPT(" ",lookups!$O$2-LEN(SOURCE!L376)), "")&amp;
" | "&amp; SOURCE!M376&amp;      IF(lookups!$P$2-LEN(SOURCE!M376) &gt;= 0, REPT(" ",lookups!$P$2-LEN(SOURCE!M376)), "")&amp;
      "},"&amp;IF(SOURCE!O376&lt;&gt;"",""&amp;SOURCE!O376,"")
 )
)
)</f>
        <v>/*  364 */  { fnCvtBarrelM3,                multiply,                    "barrel" STD_RIGHT_ARROW "m" STD_SUP_3,        "barrel" STD_RIGHT_ARROW,                      (0 &lt;&lt; TAM_MAX_BITS) |     0, CAT_NONE | SLS_ENABLED   | US_ENABLED   | EIM_DISABLED | PTP_NONE         },</v>
      </c>
    </row>
    <row r="377" customFormat="false" ht="15.75" hidden="false" customHeight="false" outlineLevel="0" collapsed="false">
      <c r="A377" s="263" t="str">
        <f aca="false">IF(AND(OR(SOURCE!A377="",ISBLANK(SOURCE!A377)),SOURCE!B377&gt;0),IF(ISBLANK(SOURCE!C377),"",SOURCE!C377),
IF(SOURCE!B377&lt;0,VLOOKUP(SOURCE!B377,lookups!A$1:B$25,2,0),
  IF(ISBLANK(SOURCE!B377),
    "",
    "/* "&amp;TEXT(SOURCE!B377,"???0")&amp;" *"&amp;
      SOURCE!C377&amp;", "&amp; IF(lookups!$E$2-LEN(SOURCE!C377) &gt;= 0, REPT(" ",lookups!$E$2-LEN(SOURCE!C377)), "")&amp;
      SOURCE!D377&amp;", "&amp; IF(lookups!$F$2-LEN(SOURCE!D377) &gt;= 0, REPT(" ",lookups!$F$2-LEN(SOURCE!D377)), "")&amp;
      SOURCE!E377&amp;", "&amp; IF(lookups!$G$2-LEN(SOURCE!E377) &gt;=0, REPT(" ",lookups!$G$2-LEN(SOURCE!E377)), "")&amp;
      SOURCE!F377&amp;", "&amp; IF(lookups!$H$2-LEN(SOURCE!F377) &gt;= 0, REPT(" ",lookups!$H$2-LEN(SOURCE!F377)+2), "")&amp;"("&amp;
      SUBSTITUTE(TEXT(SOURCE!G377,"??0"),"  ","")&amp;" &lt;&lt; TAM_MAX_BITS) |"&amp; IF(lookups!$I$2-3 &gt;= 0, REPT(" ",MAX(1,lookups!$I$2-5+4+1-1-LEN(  IF(ISTEXT(SOURCE!H377),SOURCE!H377,  SUBSTITUTE(SUBSTITUTE(TEXT(SOURCE!H377,"????0"),"  ","")," ",""))   ))), "")&amp;
       IF(ISTEXT(SOURCE!H377),SOURCE!H377, SUBSTITUTE(SUBSTITUTE(TEXT(SOURCE!H377,"????0"),"  ","")," ",""))   &amp;","&amp; IF(lookups!$J$2-3 &gt;= 0, REPT(" ",lookups!$J$2-3-5), "")&amp;
      SOURCE!I377&amp;
" | "&amp; IF(lookups!$K$2-LEN(SOURCE!I377) &gt;= 0, REPT(" ",lookups!$K$2-LEN(SOURCE!I377)), "")&amp;
      SOURCE!J377&amp;      IF(lookups!$L$2-LEN(SOURCE!J377) &gt;= 0, REPT(" ",lookups!$L$2-LEN(SOURCE!J377)), "")&amp;
" | "&amp; IF(lookups!$K$2-LEN(SOURCE!I377) &gt;= 0, REPT(" ",lookups!$K$2-LEN(SOURCE!I377)), "")&amp;
      SOURCE!K377&amp;      IF(lookups!$L$2-LEN(SOURCE!K377) &gt;= 0, REPT(" ",lookups!$M$2-LEN(SOURCE!K377)), "")&amp;
" | "&amp; SOURCE!L377&amp;      IF(lookups!$O$2-LEN(SOURCE!L377) &gt;= 0, REPT(" ",lookups!$O$2-LEN(SOURCE!L377)), "")&amp;
" | "&amp; SOURCE!M377&amp;      IF(lookups!$P$2-LEN(SOURCE!M377) &gt;= 0, REPT(" ",lookups!$P$2-LEN(SOURCE!M377)), "")&amp;
      "},"&amp;IF(SOURCE!O377&lt;&gt;"",""&amp;SOURCE!O377,"")
 )
)
)</f>
        <v>/*  365 */  { itemToBeCoded,                NOPARAM,                     "0365",                                        "0365",                                        (0 &lt;&lt; TAM_MAX_BITS) |     0, CAT_FREE | SLS_ENABLED   | US_UNCHANGED | EIM_DISABLED | PTP_DISABLED     },</v>
      </c>
    </row>
    <row r="378" customFormat="false" ht="15.75" hidden="false" customHeight="false" outlineLevel="0" collapsed="false">
      <c r="A378" s="263" t="str">
        <f aca="false">IF(AND(OR(SOURCE!A378="",ISBLANK(SOURCE!A378)),SOURCE!B378&gt;0),IF(ISBLANK(SOURCE!C378),"",SOURCE!C378),
IF(SOURCE!B378&lt;0,VLOOKUP(SOURCE!B378,lookups!A$1:B$25,2,0),
  IF(ISBLANK(SOURCE!B378),
    "",
    "/* "&amp;TEXT(SOURCE!B378,"???0")&amp;" *"&amp;
      SOURCE!C378&amp;", "&amp; IF(lookups!$E$2-LEN(SOURCE!C378) &gt;= 0, REPT(" ",lookups!$E$2-LEN(SOURCE!C378)), "")&amp;
      SOURCE!D378&amp;", "&amp; IF(lookups!$F$2-LEN(SOURCE!D378) &gt;= 0, REPT(" ",lookups!$F$2-LEN(SOURCE!D378)), "")&amp;
      SOURCE!E378&amp;", "&amp; IF(lookups!$G$2-LEN(SOURCE!E378) &gt;=0, REPT(" ",lookups!$G$2-LEN(SOURCE!E378)), "")&amp;
      SOURCE!F378&amp;", "&amp; IF(lookups!$H$2-LEN(SOURCE!F378) &gt;= 0, REPT(" ",lookups!$H$2-LEN(SOURCE!F378)+2), "")&amp;"("&amp;
      SUBSTITUTE(TEXT(SOURCE!G378,"??0"),"  ","")&amp;" &lt;&lt; TAM_MAX_BITS) |"&amp; IF(lookups!$I$2-3 &gt;= 0, REPT(" ",MAX(1,lookups!$I$2-5+4+1-1-LEN(  IF(ISTEXT(SOURCE!H378),SOURCE!H378,  SUBSTITUTE(SUBSTITUTE(TEXT(SOURCE!H378,"????0"),"  ","")," ",""))   ))), "")&amp;
       IF(ISTEXT(SOURCE!H378),SOURCE!H378, SUBSTITUTE(SUBSTITUTE(TEXT(SOURCE!H378,"????0"),"  ","")," ",""))   &amp;","&amp; IF(lookups!$J$2-3 &gt;= 0, REPT(" ",lookups!$J$2-3-5), "")&amp;
      SOURCE!I378&amp;
" | "&amp; IF(lookups!$K$2-LEN(SOURCE!I378) &gt;= 0, REPT(" ",lookups!$K$2-LEN(SOURCE!I378)), "")&amp;
      SOURCE!J378&amp;      IF(lookups!$L$2-LEN(SOURCE!J378) &gt;= 0, REPT(" ",lookups!$L$2-LEN(SOURCE!J378)), "")&amp;
" | "&amp; IF(lookups!$K$2-LEN(SOURCE!I378) &gt;= 0, REPT(" ",lookups!$K$2-LEN(SOURCE!I378)), "")&amp;
      SOURCE!K378&amp;      IF(lookups!$L$2-LEN(SOURCE!K378) &gt;= 0, REPT(" ",lookups!$M$2-LEN(SOURCE!K378)), "")&amp;
" | "&amp; SOURCE!L378&amp;      IF(lookups!$O$2-LEN(SOURCE!L378) &gt;= 0, REPT(" ",lookups!$O$2-LEN(SOURCE!L378)), "")&amp;
" | "&amp; SOURCE!M378&amp;      IF(lookups!$P$2-LEN(SOURCE!M378) &gt;= 0, REPT(" ",lookups!$P$2-LEN(SOURCE!M378)), "")&amp;
      "},"&amp;IF(SOURCE!O378&lt;&gt;"",""&amp;SOURCE!O378,"")
 )
)
)</f>
        <v>/*  366 */  { fnCvtBarrelM3,                divide,                      "m" STD_SUP_3 STD_RIGHT_ARROW "barrel",        "m" STD_SUP_3 STD_RIGHT_ARROW,                 (0 &lt;&lt; TAM_MAX_BITS) |     0, CAT_NONE | SLS_ENABLED   | US_ENABLED   | EIM_DISABLED | PTP_NONE         },</v>
      </c>
    </row>
    <row r="379" customFormat="false" ht="15.75" hidden="false" customHeight="false" outlineLevel="0" collapsed="false">
      <c r="A379" s="263" t="str">
        <f aca="false">IF(AND(OR(SOURCE!A379="",ISBLANK(SOURCE!A379)),SOURCE!B379&gt;0),IF(ISBLANK(SOURCE!C379),"",SOURCE!C379),
IF(SOURCE!B379&lt;0,VLOOKUP(SOURCE!B379,lookups!A$1:B$25,2,0),
  IF(ISBLANK(SOURCE!B379),
    "",
    "/* "&amp;TEXT(SOURCE!B379,"???0")&amp;" *"&amp;
      SOURCE!C379&amp;", "&amp; IF(lookups!$E$2-LEN(SOURCE!C379) &gt;= 0, REPT(" ",lookups!$E$2-LEN(SOURCE!C379)), "")&amp;
      SOURCE!D379&amp;", "&amp; IF(lookups!$F$2-LEN(SOURCE!D379) &gt;= 0, REPT(" ",lookups!$F$2-LEN(SOURCE!D379)), "")&amp;
      SOURCE!E379&amp;", "&amp; IF(lookups!$G$2-LEN(SOURCE!E379) &gt;=0, REPT(" ",lookups!$G$2-LEN(SOURCE!E379)), "")&amp;
      SOURCE!F379&amp;", "&amp; IF(lookups!$H$2-LEN(SOURCE!F379) &gt;= 0, REPT(" ",lookups!$H$2-LEN(SOURCE!F379)+2), "")&amp;"("&amp;
      SUBSTITUTE(TEXT(SOURCE!G379,"??0"),"  ","")&amp;" &lt;&lt; TAM_MAX_BITS) |"&amp; IF(lookups!$I$2-3 &gt;= 0, REPT(" ",MAX(1,lookups!$I$2-5+4+1-1-LEN(  IF(ISTEXT(SOURCE!H379),SOURCE!H379,  SUBSTITUTE(SUBSTITUTE(TEXT(SOURCE!H379,"????0"),"  ","")," ",""))   ))), "")&amp;
       IF(ISTEXT(SOURCE!H379),SOURCE!H379, SUBSTITUTE(SUBSTITUTE(TEXT(SOURCE!H379,"????0"),"  ","")," ",""))   &amp;","&amp; IF(lookups!$J$2-3 &gt;= 0, REPT(" ",lookups!$J$2-3-5), "")&amp;
      SOURCE!I379&amp;
" | "&amp; IF(lookups!$K$2-LEN(SOURCE!I379) &gt;= 0, REPT(" ",lookups!$K$2-LEN(SOURCE!I379)), "")&amp;
      SOURCE!J379&amp;      IF(lookups!$L$2-LEN(SOURCE!J379) &gt;= 0, REPT(" ",lookups!$L$2-LEN(SOURCE!J379)), "")&amp;
" | "&amp; IF(lookups!$K$2-LEN(SOURCE!I379) &gt;= 0, REPT(" ",lookups!$K$2-LEN(SOURCE!I379)), "")&amp;
      SOURCE!K379&amp;      IF(lookups!$L$2-LEN(SOURCE!K379) &gt;= 0, REPT(" ",lookups!$M$2-LEN(SOURCE!K379)), "")&amp;
" | "&amp; SOURCE!L379&amp;      IF(lookups!$O$2-LEN(SOURCE!L379) &gt;= 0, REPT(" ",lookups!$O$2-LEN(SOURCE!L379)), "")&amp;
" | "&amp; SOURCE!M379&amp;      IF(lookups!$P$2-LEN(SOURCE!M379) &gt;= 0, REPT(" ",lookups!$P$2-LEN(SOURCE!M379)), "")&amp;
      "},"&amp;IF(SOURCE!O379&lt;&gt;"",""&amp;SOURCE!O379,"")
 )
)
)</f>
        <v>/*  367 */  { itemToBeCoded,                NOPARAM,                     "0367",                                        "0367",                                        (0 &lt;&lt; TAM_MAX_BITS) |     0, CAT_FREE | SLS_ENABLED   | US_UNCHANGED | EIM_DISABLED | PTP_DISABLED     },</v>
      </c>
    </row>
    <row r="380" customFormat="false" ht="15.75" hidden="false" customHeight="false" outlineLevel="0" collapsed="false">
      <c r="A380" s="263" t="str">
        <f aca="false">IF(AND(OR(SOURCE!A380="",ISBLANK(SOURCE!A380)),SOURCE!B380&gt;0),IF(ISBLANK(SOURCE!C380),"",SOURCE!C380),
IF(SOURCE!B380&lt;0,VLOOKUP(SOURCE!B380,lookups!A$1:B$25,2,0),
  IF(ISBLANK(SOURCE!B380),
    "",
    "/* "&amp;TEXT(SOURCE!B380,"???0")&amp;" *"&amp;
      SOURCE!C380&amp;", "&amp; IF(lookups!$E$2-LEN(SOURCE!C380) &gt;= 0, REPT(" ",lookups!$E$2-LEN(SOURCE!C380)), "")&amp;
      SOURCE!D380&amp;", "&amp; IF(lookups!$F$2-LEN(SOURCE!D380) &gt;= 0, REPT(" ",lookups!$F$2-LEN(SOURCE!D380)), "")&amp;
      SOURCE!E380&amp;", "&amp; IF(lookups!$G$2-LEN(SOURCE!E380) &gt;=0, REPT(" ",lookups!$G$2-LEN(SOURCE!E380)), "")&amp;
      SOURCE!F380&amp;", "&amp; IF(lookups!$H$2-LEN(SOURCE!F380) &gt;= 0, REPT(" ",lookups!$H$2-LEN(SOURCE!F380)+2), "")&amp;"("&amp;
      SUBSTITUTE(TEXT(SOURCE!G380,"??0"),"  ","")&amp;" &lt;&lt; TAM_MAX_BITS) |"&amp; IF(lookups!$I$2-3 &gt;= 0, REPT(" ",MAX(1,lookups!$I$2-5+4+1-1-LEN(  IF(ISTEXT(SOURCE!H380),SOURCE!H380,  SUBSTITUTE(SUBSTITUTE(TEXT(SOURCE!H380,"????0"),"  ","")," ",""))   ))), "")&amp;
       IF(ISTEXT(SOURCE!H380),SOURCE!H380, SUBSTITUTE(SUBSTITUTE(TEXT(SOURCE!H380,"????0"),"  ","")," ",""))   &amp;","&amp; IF(lookups!$J$2-3 &gt;= 0, REPT(" ",lookups!$J$2-3-5), "")&amp;
      SOURCE!I380&amp;
" | "&amp; IF(lookups!$K$2-LEN(SOURCE!I380) &gt;= 0, REPT(" ",lookups!$K$2-LEN(SOURCE!I380)), "")&amp;
      SOURCE!J380&amp;      IF(lookups!$L$2-LEN(SOURCE!J380) &gt;= 0, REPT(" ",lookups!$L$2-LEN(SOURCE!J380)), "")&amp;
" | "&amp; IF(lookups!$K$2-LEN(SOURCE!I380) &gt;= 0, REPT(" ",lookups!$K$2-LEN(SOURCE!I380)), "")&amp;
      SOURCE!K380&amp;      IF(lookups!$L$2-LEN(SOURCE!K380) &gt;= 0, REPT(" ",lookups!$M$2-LEN(SOURCE!K380)), "")&amp;
" | "&amp; SOURCE!L380&amp;      IF(lookups!$O$2-LEN(SOURCE!L380) &gt;= 0, REPT(" ",lookups!$O$2-LEN(SOURCE!L380)), "")&amp;
" | "&amp; SOURCE!M380&amp;      IF(lookups!$P$2-LEN(SOURCE!M380) &gt;= 0, REPT(" ",lookups!$P$2-LEN(SOURCE!M380)), "")&amp;
      "},"&amp;IF(SOURCE!O380&lt;&gt;"",""&amp;SOURCE!O380,"")
 )
)
)</f>
        <v>/*  368 */  { itemToBeCoded,                NOPARAM,                     "0368",                                        "0368",                                        (0 &lt;&lt; TAM_MAX_BITS) |     0, CAT_FREE | SLS_ENABLED   | US_UNCHANGED | EIM_DISABLED | PTP_DISABLED     },</v>
      </c>
    </row>
    <row r="381" customFormat="false" ht="15.75" hidden="false" customHeight="false" outlineLevel="0" collapsed="false">
      <c r="A381" s="263" t="str">
        <f aca="false">IF(AND(OR(SOURCE!A381="",ISBLANK(SOURCE!A381)),SOURCE!B381&gt;0),IF(ISBLANK(SOURCE!C381),"",SOURCE!C381),
IF(SOURCE!B381&lt;0,VLOOKUP(SOURCE!B381,lookups!A$1:B$25,2,0),
  IF(ISBLANK(SOURCE!B381),
    "",
    "/* "&amp;TEXT(SOURCE!B381,"???0")&amp;" *"&amp;
      SOURCE!C381&amp;", "&amp; IF(lookups!$E$2-LEN(SOURCE!C381) &gt;= 0, REPT(" ",lookups!$E$2-LEN(SOURCE!C381)), "")&amp;
      SOURCE!D381&amp;", "&amp; IF(lookups!$F$2-LEN(SOURCE!D381) &gt;= 0, REPT(" ",lookups!$F$2-LEN(SOURCE!D381)), "")&amp;
      SOURCE!E381&amp;", "&amp; IF(lookups!$G$2-LEN(SOURCE!E381) &gt;=0, REPT(" ",lookups!$G$2-LEN(SOURCE!E381)), "")&amp;
      SOURCE!F381&amp;", "&amp; IF(lookups!$H$2-LEN(SOURCE!F381) &gt;= 0, REPT(" ",lookups!$H$2-LEN(SOURCE!F381)+2), "")&amp;"("&amp;
      SUBSTITUTE(TEXT(SOURCE!G381,"??0"),"  ","")&amp;" &lt;&lt; TAM_MAX_BITS) |"&amp; IF(lookups!$I$2-3 &gt;= 0, REPT(" ",MAX(1,lookups!$I$2-5+4+1-1-LEN(  IF(ISTEXT(SOURCE!H381),SOURCE!H381,  SUBSTITUTE(SUBSTITUTE(TEXT(SOURCE!H381,"????0"),"  ","")," ",""))   ))), "")&amp;
       IF(ISTEXT(SOURCE!H381),SOURCE!H381, SUBSTITUTE(SUBSTITUTE(TEXT(SOURCE!H381,"????0"),"  ","")," ",""))   &amp;","&amp; IF(lookups!$J$2-3 &gt;= 0, REPT(" ",lookups!$J$2-3-5), "")&amp;
      SOURCE!I381&amp;
" | "&amp; IF(lookups!$K$2-LEN(SOURCE!I381) &gt;= 0, REPT(" ",lookups!$K$2-LEN(SOURCE!I381)), "")&amp;
      SOURCE!J381&amp;      IF(lookups!$L$2-LEN(SOURCE!J381) &gt;= 0, REPT(" ",lookups!$L$2-LEN(SOURCE!J381)), "")&amp;
" | "&amp; IF(lookups!$K$2-LEN(SOURCE!I381) &gt;= 0, REPT(" ",lookups!$K$2-LEN(SOURCE!I381)), "")&amp;
      SOURCE!K381&amp;      IF(lookups!$L$2-LEN(SOURCE!K381) &gt;= 0, REPT(" ",lookups!$M$2-LEN(SOURCE!K381)), "")&amp;
" | "&amp; SOURCE!L381&amp;      IF(lookups!$O$2-LEN(SOURCE!L381) &gt;= 0, REPT(" ",lookups!$O$2-LEN(SOURCE!L381)), "")&amp;
" | "&amp; SOURCE!M381&amp;      IF(lookups!$P$2-LEN(SOURCE!M381) &gt;= 0, REPT(" ",lookups!$P$2-LEN(SOURCE!M381)), "")&amp;
      "},"&amp;IF(SOURCE!O381&lt;&gt;"",""&amp;SOURCE!O381,"")
 )
)
)</f>
        <v>/*  369 */  { itemToBeCoded,                NOPARAM,                     "0369",                                        "0369",                                        (0 &lt;&lt; TAM_MAX_BITS) |     0, CAT_FREE | SLS_ENABLED   | US_UNCHANGED | EIM_DISABLED | PTP_DISABLED     },</v>
      </c>
    </row>
    <row r="382" customFormat="false" ht="15.75" hidden="false" customHeight="false" outlineLevel="0" collapsed="false">
      <c r="A382" s="263" t="str">
        <f aca="false">IF(AND(OR(SOURCE!A382="",ISBLANK(SOURCE!A382)),SOURCE!B382&gt;0),IF(ISBLANK(SOURCE!C382),"",SOURCE!C382),
IF(SOURCE!B382&lt;0,VLOOKUP(SOURCE!B382,lookups!A$1:B$25,2,0),
  IF(ISBLANK(SOURCE!B382),
    "",
    "/* "&amp;TEXT(SOURCE!B382,"???0")&amp;" *"&amp;
      SOURCE!C382&amp;", "&amp; IF(lookups!$E$2-LEN(SOURCE!C382) &gt;= 0, REPT(" ",lookups!$E$2-LEN(SOURCE!C382)), "")&amp;
      SOURCE!D382&amp;", "&amp; IF(lookups!$F$2-LEN(SOURCE!D382) &gt;= 0, REPT(" ",lookups!$F$2-LEN(SOURCE!D382)), "")&amp;
      SOURCE!E382&amp;", "&amp; IF(lookups!$G$2-LEN(SOURCE!E382) &gt;=0, REPT(" ",lookups!$G$2-LEN(SOURCE!E382)), "")&amp;
      SOURCE!F382&amp;", "&amp; IF(lookups!$H$2-LEN(SOURCE!F382) &gt;= 0, REPT(" ",lookups!$H$2-LEN(SOURCE!F382)+2), "")&amp;"("&amp;
      SUBSTITUTE(TEXT(SOURCE!G382,"??0"),"  ","")&amp;" &lt;&lt; TAM_MAX_BITS) |"&amp; IF(lookups!$I$2-3 &gt;= 0, REPT(" ",MAX(1,lookups!$I$2-5+4+1-1-LEN(  IF(ISTEXT(SOURCE!H382),SOURCE!H382,  SUBSTITUTE(SUBSTITUTE(TEXT(SOURCE!H382,"????0"),"  ","")," ",""))   ))), "")&amp;
       IF(ISTEXT(SOURCE!H382),SOURCE!H382, SUBSTITUTE(SUBSTITUTE(TEXT(SOURCE!H382,"????0"),"  ","")," ",""))   &amp;","&amp; IF(lookups!$J$2-3 &gt;= 0, REPT(" ",lookups!$J$2-3-5), "")&amp;
      SOURCE!I382&amp;
" | "&amp; IF(lookups!$K$2-LEN(SOURCE!I382) &gt;= 0, REPT(" ",lookups!$K$2-LEN(SOURCE!I382)), "")&amp;
      SOURCE!J382&amp;      IF(lookups!$L$2-LEN(SOURCE!J382) &gt;= 0, REPT(" ",lookups!$L$2-LEN(SOURCE!J382)), "")&amp;
" | "&amp; IF(lookups!$K$2-LEN(SOURCE!I382) &gt;= 0, REPT(" ",lookups!$K$2-LEN(SOURCE!I382)), "")&amp;
      SOURCE!K382&amp;      IF(lookups!$L$2-LEN(SOURCE!K382) &gt;= 0, REPT(" ",lookups!$M$2-LEN(SOURCE!K382)), "")&amp;
" | "&amp; SOURCE!L382&amp;      IF(lookups!$O$2-LEN(SOURCE!L382) &gt;= 0, REPT(" ",lookups!$O$2-LEN(SOURCE!L382)), "")&amp;
" | "&amp; SOURCE!M382&amp;      IF(lookups!$P$2-LEN(SOURCE!M382) &gt;= 0, REPT(" ",lookups!$P$2-LEN(SOURCE!M382)), "")&amp;
      "},"&amp;IF(SOURCE!O382&lt;&gt;"",""&amp;SOURCE!O382,"")
 )
)
)</f>
        <v>/*  370 */  { fnCvtHectareM2,               multiply,                    "ha" STD_RIGHT_ARROW "m" STD_SUP_2,            "ha" STD_RIGHT_ARROW "m" STD_SUP_2,            (0 &lt;&lt; TAM_MAX_BITS) |     0, CAT_NONE | SLS_ENABLED   | US_ENABLED   | EIM_DISABLED | PTP_NONE         },</v>
      </c>
    </row>
    <row r="383" customFormat="false" ht="15.75" hidden="false" customHeight="false" outlineLevel="0" collapsed="false">
      <c r="A383" s="263" t="str">
        <f aca="false">IF(AND(OR(SOURCE!A383="",ISBLANK(SOURCE!A383)),SOURCE!B383&gt;0),IF(ISBLANK(SOURCE!C383),"",SOURCE!C383),
IF(SOURCE!B383&lt;0,VLOOKUP(SOURCE!B383,lookups!A$1:B$25,2,0),
  IF(ISBLANK(SOURCE!B383),
    "",
    "/* "&amp;TEXT(SOURCE!B383,"???0")&amp;" *"&amp;
      SOURCE!C383&amp;", "&amp; IF(lookups!$E$2-LEN(SOURCE!C383) &gt;= 0, REPT(" ",lookups!$E$2-LEN(SOURCE!C383)), "")&amp;
      SOURCE!D383&amp;", "&amp; IF(lookups!$F$2-LEN(SOURCE!D383) &gt;= 0, REPT(" ",lookups!$F$2-LEN(SOURCE!D383)), "")&amp;
      SOURCE!E383&amp;", "&amp; IF(lookups!$G$2-LEN(SOURCE!E383) &gt;=0, REPT(" ",lookups!$G$2-LEN(SOURCE!E383)), "")&amp;
      SOURCE!F383&amp;", "&amp; IF(lookups!$H$2-LEN(SOURCE!F383) &gt;= 0, REPT(" ",lookups!$H$2-LEN(SOURCE!F383)+2), "")&amp;"("&amp;
      SUBSTITUTE(TEXT(SOURCE!G383,"??0"),"  ","")&amp;" &lt;&lt; TAM_MAX_BITS) |"&amp; IF(lookups!$I$2-3 &gt;= 0, REPT(" ",MAX(1,lookups!$I$2-5+4+1-1-LEN(  IF(ISTEXT(SOURCE!H383),SOURCE!H383,  SUBSTITUTE(SUBSTITUTE(TEXT(SOURCE!H383,"????0"),"  ","")," ",""))   ))), "")&amp;
       IF(ISTEXT(SOURCE!H383),SOURCE!H383, SUBSTITUTE(SUBSTITUTE(TEXT(SOURCE!H383,"????0"),"  ","")," ",""))   &amp;","&amp; IF(lookups!$J$2-3 &gt;= 0, REPT(" ",lookups!$J$2-3-5), "")&amp;
      SOURCE!I383&amp;
" | "&amp; IF(lookups!$K$2-LEN(SOURCE!I383) &gt;= 0, REPT(" ",lookups!$K$2-LEN(SOURCE!I383)), "")&amp;
      SOURCE!J383&amp;      IF(lookups!$L$2-LEN(SOURCE!J383) &gt;= 0, REPT(" ",lookups!$L$2-LEN(SOURCE!J383)), "")&amp;
" | "&amp; IF(lookups!$K$2-LEN(SOURCE!I383) &gt;= 0, REPT(" ",lookups!$K$2-LEN(SOURCE!I383)), "")&amp;
      SOURCE!K383&amp;      IF(lookups!$L$2-LEN(SOURCE!K383) &gt;= 0, REPT(" ",lookups!$M$2-LEN(SOURCE!K383)), "")&amp;
" | "&amp; SOURCE!L383&amp;      IF(lookups!$O$2-LEN(SOURCE!L383) &gt;= 0, REPT(" ",lookups!$O$2-LEN(SOURCE!L383)), "")&amp;
" | "&amp; SOURCE!M383&amp;      IF(lookups!$P$2-LEN(SOURCE!M383) &gt;= 0, REPT(" ",lookups!$P$2-LEN(SOURCE!M383)), "")&amp;
      "},"&amp;IF(SOURCE!O383&lt;&gt;"",""&amp;SOURCE!O383,"")
 )
)
)</f>
        <v>/*  371 */  { fnCvtHectareM2,               divide,                      "m" STD_SUP_2 STD_RIGHT_ARROW "ha",            "m" STD_SUP_2 STD_RIGHT_ARROW "ha",            (0 &lt;&lt; TAM_MAX_BITS) |     0, CAT_NONE | SLS_ENABLED   | US_ENABLED   | EIM_DISABLED | PTP_NONE         },</v>
      </c>
    </row>
    <row r="384" customFormat="false" ht="15.75" hidden="false" customHeight="false" outlineLevel="0" collapsed="false">
      <c r="A384" s="263" t="str">
        <f aca="false">IF(AND(OR(SOURCE!A384="",ISBLANK(SOURCE!A384)),SOURCE!B384&gt;0),IF(ISBLANK(SOURCE!C384),"",SOURCE!C384),
IF(SOURCE!B384&lt;0,VLOOKUP(SOURCE!B384,lookups!A$1:B$25,2,0),
  IF(ISBLANK(SOURCE!B384),
    "",
    "/* "&amp;TEXT(SOURCE!B384,"???0")&amp;" *"&amp;
      SOURCE!C384&amp;", "&amp; IF(lookups!$E$2-LEN(SOURCE!C384) &gt;= 0, REPT(" ",lookups!$E$2-LEN(SOURCE!C384)), "")&amp;
      SOURCE!D384&amp;", "&amp; IF(lookups!$F$2-LEN(SOURCE!D384) &gt;= 0, REPT(" ",lookups!$F$2-LEN(SOURCE!D384)), "")&amp;
      SOURCE!E384&amp;", "&amp; IF(lookups!$G$2-LEN(SOURCE!E384) &gt;=0, REPT(" ",lookups!$G$2-LEN(SOURCE!E384)), "")&amp;
      SOURCE!F384&amp;", "&amp; IF(lookups!$H$2-LEN(SOURCE!F384) &gt;= 0, REPT(" ",lookups!$H$2-LEN(SOURCE!F384)+2), "")&amp;"("&amp;
      SUBSTITUTE(TEXT(SOURCE!G384,"??0"),"  ","")&amp;" &lt;&lt; TAM_MAX_BITS) |"&amp; IF(lookups!$I$2-3 &gt;= 0, REPT(" ",MAX(1,lookups!$I$2-5+4+1-1-LEN(  IF(ISTEXT(SOURCE!H384),SOURCE!H384,  SUBSTITUTE(SUBSTITUTE(TEXT(SOURCE!H384,"????0"),"  ","")," ",""))   ))), "")&amp;
       IF(ISTEXT(SOURCE!H384),SOURCE!H384, SUBSTITUTE(SUBSTITUTE(TEXT(SOURCE!H384,"????0"),"  ","")," ",""))   &amp;","&amp; IF(lookups!$J$2-3 &gt;= 0, REPT(" ",lookups!$J$2-3-5), "")&amp;
      SOURCE!I384&amp;
" | "&amp; IF(lookups!$K$2-LEN(SOURCE!I384) &gt;= 0, REPT(" ",lookups!$K$2-LEN(SOURCE!I384)), "")&amp;
      SOURCE!J384&amp;      IF(lookups!$L$2-LEN(SOURCE!J384) &gt;= 0, REPT(" ",lookups!$L$2-LEN(SOURCE!J384)), "")&amp;
" | "&amp; IF(lookups!$K$2-LEN(SOURCE!I384) &gt;= 0, REPT(" ",lookups!$K$2-LEN(SOURCE!I384)), "")&amp;
      SOURCE!K384&amp;      IF(lookups!$L$2-LEN(SOURCE!K384) &gt;= 0, REPT(" ",lookups!$M$2-LEN(SOURCE!K384)), "")&amp;
" | "&amp; SOURCE!L384&amp;      IF(lookups!$O$2-LEN(SOURCE!L384) &gt;= 0, REPT(" ",lookups!$O$2-LEN(SOURCE!L384)), "")&amp;
" | "&amp; SOURCE!M384&amp;      IF(lookups!$P$2-LEN(SOURCE!M384) &gt;= 0, REPT(" ",lookups!$P$2-LEN(SOURCE!M384)), "")&amp;
      "},"&amp;IF(SOURCE!O384&lt;&gt;"",""&amp;SOURCE!O384,"")
 )
)
)</f>
        <v>/*  372 */  { fnCvtMuM2,                    divide,                      "m" STD_u_BREVE STD_RIGHT_ARROW "m" STD_SUP_2, "m" STD_u_BREVE STD_RIGHT_ARROW "m" STD_SUP_2, (0 &lt;&lt; TAM_MAX_BITS) |     0, CAT_NONE | SLS_ENABLED   | US_ENABLED   | EIM_DISABLED | PTP_NONE         },</v>
      </c>
    </row>
    <row r="385" customFormat="false" ht="15.75" hidden="false" customHeight="false" outlineLevel="0" collapsed="false">
      <c r="A385" s="263" t="str">
        <f aca="false">IF(AND(OR(SOURCE!A385="",ISBLANK(SOURCE!A385)),SOURCE!B385&gt;0),IF(ISBLANK(SOURCE!C385),"",SOURCE!C385),
IF(SOURCE!B385&lt;0,VLOOKUP(SOURCE!B385,lookups!A$1:B$25,2,0),
  IF(ISBLANK(SOURCE!B385),
    "",
    "/* "&amp;TEXT(SOURCE!B385,"???0")&amp;" *"&amp;
      SOURCE!C385&amp;", "&amp; IF(lookups!$E$2-LEN(SOURCE!C385) &gt;= 0, REPT(" ",lookups!$E$2-LEN(SOURCE!C385)), "")&amp;
      SOURCE!D385&amp;", "&amp; IF(lookups!$F$2-LEN(SOURCE!D385) &gt;= 0, REPT(" ",lookups!$F$2-LEN(SOURCE!D385)), "")&amp;
      SOURCE!E385&amp;", "&amp; IF(lookups!$G$2-LEN(SOURCE!E385) &gt;=0, REPT(" ",lookups!$G$2-LEN(SOURCE!E385)), "")&amp;
      SOURCE!F385&amp;", "&amp; IF(lookups!$H$2-LEN(SOURCE!F385) &gt;= 0, REPT(" ",lookups!$H$2-LEN(SOURCE!F385)+2), "")&amp;"("&amp;
      SUBSTITUTE(TEXT(SOURCE!G385,"??0"),"  ","")&amp;" &lt;&lt; TAM_MAX_BITS) |"&amp; IF(lookups!$I$2-3 &gt;= 0, REPT(" ",MAX(1,lookups!$I$2-5+4+1-1-LEN(  IF(ISTEXT(SOURCE!H385),SOURCE!H385,  SUBSTITUTE(SUBSTITUTE(TEXT(SOURCE!H385,"????0"),"  ","")," ",""))   ))), "")&amp;
       IF(ISTEXT(SOURCE!H385),SOURCE!H385, SUBSTITUTE(SUBSTITUTE(TEXT(SOURCE!H385,"????0"),"  ","")," ",""))   &amp;","&amp; IF(lookups!$J$2-3 &gt;= 0, REPT(" ",lookups!$J$2-3-5), "")&amp;
      SOURCE!I385&amp;
" | "&amp; IF(lookups!$K$2-LEN(SOURCE!I385) &gt;= 0, REPT(" ",lookups!$K$2-LEN(SOURCE!I385)), "")&amp;
      SOURCE!J385&amp;      IF(lookups!$L$2-LEN(SOURCE!J385) &gt;= 0, REPT(" ",lookups!$L$2-LEN(SOURCE!J385)), "")&amp;
" | "&amp; IF(lookups!$K$2-LEN(SOURCE!I385) &gt;= 0, REPT(" ",lookups!$K$2-LEN(SOURCE!I385)), "")&amp;
      SOURCE!K385&amp;      IF(lookups!$L$2-LEN(SOURCE!K385) &gt;= 0, REPT(" ",lookups!$M$2-LEN(SOURCE!K385)), "")&amp;
" | "&amp; SOURCE!L385&amp;      IF(lookups!$O$2-LEN(SOURCE!L385) &gt;= 0, REPT(" ",lookups!$O$2-LEN(SOURCE!L385)), "")&amp;
" | "&amp; SOURCE!M385&amp;      IF(lookups!$P$2-LEN(SOURCE!M385) &gt;= 0, REPT(" ",lookups!$P$2-LEN(SOURCE!M385)), "")&amp;
      "},"&amp;IF(SOURCE!O385&lt;&gt;"",""&amp;SOURCE!O385,"")
 )
)
)</f>
        <v>/*  373 */  { fnCvtMuM2,                    multiply,                    "m" STD_SUP_2 STD_RIGHT_ARROW "m" STD_u_BREVE, "m" STD_SUP_2 STD_RIGHT_ARROW "m" STD_u_BREVE, (0 &lt;&lt; TAM_MAX_BITS) |     0, CAT_NONE | SLS_ENABLED   | US_ENABLED   | EIM_DISABLED | PTP_NONE         },</v>
      </c>
    </row>
    <row r="386" customFormat="false" ht="15.75" hidden="false" customHeight="false" outlineLevel="0" collapsed="false">
      <c r="A386" s="263" t="str">
        <f aca="false">IF(AND(OR(SOURCE!A386="",ISBLANK(SOURCE!A386)),SOURCE!B386&gt;0),IF(ISBLANK(SOURCE!C386),"",SOURCE!C386),
IF(SOURCE!B386&lt;0,VLOOKUP(SOURCE!B386,lookups!A$1:B$25,2,0),
  IF(ISBLANK(SOURCE!B386),
    "",
    "/* "&amp;TEXT(SOURCE!B386,"???0")&amp;" *"&amp;
      SOURCE!C386&amp;", "&amp; IF(lookups!$E$2-LEN(SOURCE!C386) &gt;= 0, REPT(" ",lookups!$E$2-LEN(SOURCE!C386)), "")&amp;
      SOURCE!D386&amp;", "&amp; IF(lookups!$F$2-LEN(SOURCE!D386) &gt;= 0, REPT(" ",lookups!$F$2-LEN(SOURCE!D386)), "")&amp;
      SOURCE!E386&amp;", "&amp; IF(lookups!$G$2-LEN(SOURCE!E386) &gt;=0, REPT(" ",lookups!$G$2-LEN(SOURCE!E386)), "")&amp;
      SOURCE!F386&amp;", "&amp; IF(lookups!$H$2-LEN(SOURCE!F386) &gt;= 0, REPT(" ",lookups!$H$2-LEN(SOURCE!F386)+2), "")&amp;"("&amp;
      SUBSTITUTE(TEXT(SOURCE!G386,"??0"),"  ","")&amp;" &lt;&lt; TAM_MAX_BITS) |"&amp; IF(lookups!$I$2-3 &gt;= 0, REPT(" ",MAX(1,lookups!$I$2-5+4+1-1-LEN(  IF(ISTEXT(SOURCE!H386),SOURCE!H386,  SUBSTITUTE(SUBSTITUTE(TEXT(SOURCE!H386,"????0"),"  ","")," ",""))   ))), "")&amp;
       IF(ISTEXT(SOURCE!H386),SOURCE!H386, SUBSTITUTE(SUBSTITUTE(TEXT(SOURCE!H386,"????0"),"  ","")," ",""))   &amp;","&amp; IF(lookups!$J$2-3 &gt;= 0, REPT(" ",lookups!$J$2-3-5), "")&amp;
      SOURCE!I386&amp;
" | "&amp; IF(lookups!$K$2-LEN(SOURCE!I386) &gt;= 0, REPT(" ",lookups!$K$2-LEN(SOURCE!I386)), "")&amp;
      SOURCE!J386&amp;      IF(lookups!$L$2-LEN(SOURCE!J386) &gt;= 0, REPT(" ",lookups!$L$2-LEN(SOURCE!J386)), "")&amp;
" | "&amp; IF(lookups!$K$2-LEN(SOURCE!I386) &gt;= 0, REPT(" ",lookups!$K$2-LEN(SOURCE!I386)), "")&amp;
      SOURCE!K386&amp;      IF(lookups!$L$2-LEN(SOURCE!K386) &gt;= 0, REPT(" ",lookups!$M$2-LEN(SOURCE!K386)), "")&amp;
" | "&amp; SOURCE!L386&amp;      IF(lookups!$O$2-LEN(SOURCE!L386) &gt;= 0, REPT(" ",lookups!$O$2-LEN(SOURCE!L386)), "")&amp;
" | "&amp; SOURCE!M386&amp;      IF(lookups!$P$2-LEN(SOURCE!M386) &gt;= 0, REPT(" ",lookups!$P$2-LEN(SOURCE!M386)), "")&amp;
      "},"&amp;IF(SOURCE!O386&lt;&gt;"",""&amp;SOURCE!O386,"")
 )
)
)</f>
        <v>/*  374 */  { fnCvtLiM,                     multiply,                    "l" STD_i_BREVE STD_RIGHT_ARROW "m",           "l" STD_i_BREVE STD_RIGHT_ARROW "m",           (0 &lt;&lt; TAM_MAX_BITS) |     0, CAT_NONE | SLS_ENABLED   | US_ENABLED   | EIM_DISABLED | PTP_NONE         },</v>
      </c>
    </row>
    <row r="387" customFormat="false" ht="15.75" hidden="false" customHeight="false" outlineLevel="0" collapsed="false">
      <c r="A387" s="263" t="str">
        <f aca="false">IF(AND(OR(SOURCE!A387="",ISBLANK(SOURCE!A387)),SOURCE!B387&gt;0),IF(ISBLANK(SOURCE!C387),"",SOURCE!C387),
IF(SOURCE!B387&lt;0,VLOOKUP(SOURCE!B387,lookups!A$1:B$25,2,0),
  IF(ISBLANK(SOURCE!B387),
    "",
    "/* "&amp;TEXT(SOURCE!B387,"???0")&amp;" *"&amp;
      SOURCE!C387&amp;", "&amp; IF(lookups!$E$2-LEN(SOURCE!C387) &gt;= 0, REPT(" ",lookups!$E$2-LEN(SOURCE!C387)), "")&amp;
      SOURCE!D387&amp;", "&amp; IF(lookups!$F$2-LEN(SOURCE!D387) &gt;= 0, REPT(" ",lookups!$F$2-LEN(SOURCE!D387)), "")&amp;
      SOURCE!E387&amp;", "&amp; IF(lookups!$G$2-LEN(SOURCE!E387) &gt;=0, REPT(" ",lookups!$G$2-LEN(SOURCE!E387)), "")&amp;
      SOURCE!F387&amp;", "&amp; IF(lookups!$H$2-LEN(SOURCE!F387) &gt;= 0, REPT(" ",lookups!$H$2-LEN(SOURCE!F387)+2), "")&amp;"("&amp;
      SUBSTITUTE(TEXT(SOURCE!G387,"??0"),"  ","")&amp;" &lt;&lt; TAM_MAX_BITS) |"&amp; IF(lookups!$I$2-3 &gt;= 0, REPT(" ",MAX(1,lookups!$I$2-5+4+1-1-LEN(  IF(ISTEXT(SOURCE!H387),SOURCE!H387,  SUBSTITUTE(SUBSTITUTE(TEXT(SOURCE!H387,"????0"),"  ","")," ",""))   ))), "")&amp;
       IF(ISTEXT(SOURCE!H387),SOURCE!H387, SUBSTITUTE(SUBSTITUTE(TEXT(SOURCE!H387,"????0"),"  ","")," ",""))   &amp;","&amp; IF(lookups!$J$2-3 &gt;= 0, REPT(" ",lookups!$J$2-3-5), "")&amp;
      SOURCE!I387&amp;
" | "&amp; IF(lookups!$K$2-LEN(SOURCE!I387) &gt;= 0, REPT(" ",lookups!$K$2-LEN(SOURCE!I387)), "")&amp;
      SOURCE!J387&amp;      IF(lookups!$L$2-LEN(SOURCE!J387) &gt;= 0, REPT(" ",lookups!$L$2-LEN(SOURCE!J387)), "")&amp;
" | "&amp; IF(lookups!$K$2-LEN(SOURCE!I387) &gt;= 0, REPT(" ",lookups!$K$2-LEN(SOURCE!I387)), "")&amp;
      SOURCE!K387&amp;      IF(lookups!$L$2-LEN(SOURCE!K387) &gt;= 0, REPT(" ",lookups!$M$2-LEN(SOURCE!K387)), "")&amp;
" | "&amp; SOURCE!L387&amp;      IF(lookups!$O$2-LEN(SOURCE!L387) &gt;= 0, REPT(" ",lookups!$O$2-LEN(SOURCE!L387)), "")&amp;
" | "&amp; SOURCE!M387&amp;      IF(lookups!$P$2-LEN(SOURCE!M387) &gt;= 0, REPT(" ",lookups!$P$2-LEN(SOURCE!M387)), "")&amp;
      "},"&amp;IF(SOURCE!O387&lt;&gt;"",""&amp;SOURCE!O387,"")
 )
)
)</f>
        <v>/*  375 */  { fnCvtLiM,                     divide,                      "m" STD_RIGHT_ARROW "l" STD_i_BREVE,           "m" STD_RIGHT_ARROW "l" STD_i_BREVE,           (0 &lt;&lt; TAM_MAX_BITS) |     0, CAT_NONE | SLS_ENABLED   | US_ENABLED   | EIM_DISABLED | PTP_NONE         },</v>
      </c>
    </row>
    <row r="388" customFormat="false" ht="15.75" hidden="false" customHeight="false" outlineLevel="0" collapsed="false">
      <c r="A388" s="263" t="str">
        <f aca="false">IF(AND(OR(SOURCE!A388="",ISBLANK(SOURCE!A388)),SOURCE!B388&gt;0),IF(ISBLANK(SOURCE!C388),"",SOURCE!C388),
IF(SOURCE!B388&lt;0,VLOOKUP(SOURCE!B388,lookups!A$1:B$25,2,0),
  IF(ISBLANK(SOURCE!B388),
    "",
    "/* "&amp;TEXT(SOURCE!B388,"???0")&amp;" *"&amp;
      SOURCE!C388&amp;", "&amp; IF(lookups!$E$2-LEN(SOURCE!C388) &gt;= 0, REPT(" ",lookups!$E$2-LEN(SOURCE!C388)), "")&amp;
      SOURCE!D388&amp;", "&amp; IF(lookups!$F$2-LEN(SOURCE!D388) &gt;= 0, REPT(" ",lookups!$F$2-LEN(SOURCE!D388)), "")&amp;
      SOURCE!E388&amp;", "&amp; IF(lookups!$G$2-LEN(SOURCE!E388) &gt;=0, REPT(" ",lookups!$G$2-LEN(SOURCE!E388)), "")&amp;
      SOURCE!F388&amp;", "&amp; IF(lookups!$H$2-LEN(SOURCE!F388) &gt;= 0, REPT(" ",lookups!$H$2-LEN(SOURCE!F388)+2), "")&amp;"("&amp;
      SUBSTITUTE(TEXT(SOURCE!G388,"??0"),"  ","")&amp;" &lt;&lt; TAM_MAX_BITS) |"&amp; IF(lookups!$I$2-3 &gt;= 0, REPT(" ",MAX(1,lookups!$I$2-5+4+1-1-LEN(  IF(ISTEXT(SOURCE!H388),SOURCE!H388,  SUBSTITUTE(SUBSTITUTE(TEXT(SOURCE!H388,"????0"),"  ","")," ",""))   ))), "")&amp;
       IF(ISTEXT(SOURCE!H388),SOURCE!H388, SUBSTITUTE(SUBSTITUTE(TEXT(SOURCE!H388,"????0"),"  ","")," ",""))   &amp;","&amp; IF(lookups!$J$2-3 &gt;= 0, REPT(" ",lookups!$J$2-3-5), "")&amp;
      SOURCE!I388&amp;
" | "&amp; IF(lookups!$K$2-LEN(SOURCE!I388) &gt;= 0, REPT(" ",lookups!$K$2-LEN(SOURCE!I388)), "")&amp;
      SOURCE!J388&amp;      IF(lookups!$L$2-LEN(SOURCE!J388) &gt;= 0, REPT(" ",lookups!$L$2-LEN(SOURCE!J388)), "")&amp;
" | "&amp; IF(lookups!$K$2-LEN(SOURCE!I388) &gt;= 0, REPT(" ",lookups!$K$2-LEN(SOURCE!I388)), "")&amp;
      SOURCE!K388&amp;      IF(lookups!$L$2-LEN(SOURCE!K388) &gt;= 0, REPT(" ",lookups!$M$2-LEN(SOURCE!K388)), "")&amp;
" | "&amp; SOURCE!L388&amp;      IF(lookups!$O$2-LEN(SOURCE!L388) &gt;= 0, REPT(" ",lookups!$O$2-LEN(SOURCE!L388)), "")&amp;
" | "&amp; SOURCE!M388&amp;      IF(lookups!$P$2-LEN(SOURCE!M388) &gt;= 0, REPT(" ",lookups!$P$2-LEN(SOURCE!M388)), "")&amp;
      "},"&amp;IF(SOURCE!O388&lt;&gt;"",""&amp;SOURCE!O388,"")
 )
)
)</f>
        <v>/*  376 */  { fnCvtChiM,                    divide,                      "ch" STD_i_BREVE STD_RIGHT_ARROW "m",          "ch" STD_i_BREVE STD_RIGHT_ARROW "m",          (0 &lt;&lt; TAM_MAX_BITS) |     0, CAT_NONE | SLS_ENABLED   | US_ENABLED   | EIM_DISABLED | PTP_NONE         },</v>
      </c>
    </row>
    <row r="389" customFormat="false" ht="15.75" hidden="false" customHeight="false" outlineLevel="0" collapsed="false">
      <c r="A389" s="263" t="str">
        <f aca="false">IF(AND(OR(SOURCE!A389="",ISBLANK(SOURCE!A389)),SOURCE!B389&gt;0),IF(ISBLANK(SOURCE!C389),"",SOURCE!C389),
IF(SOURCE!B389&lt;0,VLOOKUP(SOURCE!B389,lookups!A$1:B$25,2,0),
  IF(ISBLANK(SOURCE!B389),
    "",
    "/* "&amp;TEXT(SOURCE!B389,"???0")&amp;" *"&amp;
      SOURCE!C389&amp;", "&amp; IF(lookups!$E$2-LEN(SOURCE!C389) &gt;= 0, REPT(" ",lookups!$E$2-LEN(SOURCE!C389)), "")&amp;
      SOURCE!D389&amp;", "&amp; IF(lookups!$F$2-LEN(SOURCE!D389) &gt;= 0, REPT(" ",lookups!$F$2-LEN(SOURCE!D389)), "")&amp;
      SOURCE!E389&amp;", "&amp; IF(lookups!$G$2-LEN(SOURCE!E389) &gt;=0, REPT(" ",lookups!$G$2-LEN(SOURCE!E389)), "")&amp;
      SOURCE!F389&amp;", "&amp; IF(lookups!$H$2-LEN(SOURCE!F389) &gt;= 0, REPT(" ",lookups!$H$2-LEN(SOURCE!F389)+2), "")&amp;"("&amp;
      SUBSTITUTE(TEXT(SOURCE!G389,"??0"),"  ","")&amp;" &lt;&lt; TAM_MAX_BITS) |"&amp; IF(lookups!$I$2-3 &gt;= 0, REPT(" ",MAX(1,lookups!$I$2-5+4+1-1-LEN(  IF(ISTEXT(SOURCE!H389),SOURCE!H389,  SUBSTITUTE(SUBSTITUTE(TEXT(SOURCE!H389,"????0"),"  ","")," ",""))   ))), "")&amp;
       IF(ISTEXT(SOURCE!H389),SOURCE!H389, SUBSTITUTE(SUBSTITUTE(TEXT(SOURCE!H389,"????0"),"  ","")," ",""))   &amp;","&amp; IF(lookups!$J$2-3 &gt;= 0, REPT(" ",lookups!$J$2-3-5), "")&amp;
      SOURCE!I389&amp;
" | "&amp; IF(lookups!$K$2-LEN(SOURCE!I389) &gt;= 0, REPT(" ",lookups!$K$2-LEN(SOURCE!I389)), "")&amp;
      SOURCE!J389&amp;      IF(lookups!$L$2-LEN(SOURCE!J389) &gt;= 0, REPT(" ",lookups!$L$2-LEN(SOURCE!J389)), "")&amp;
" | "&amp; IF(lookups!$K$2-LEN(SOURCE!I389) &gt;= 0, REPT(" ",lookups!$K$2-LEN(SOURCE!I389)), "")&amp;
      SOURCE!K389&amp;      IF(lookups!$L$2-LEN(SOURCE!K389) &gt;= 0, REPT(" ",lookups!$M$2-LEN(SOURCE!K389)), "")&amp;
" | "&amp; SOURCE!L389&amp;      IF(lookups!$O$2-LEN(SOURCE!L389) &gt;= 0, REPT(" ",lookups!$O$2-LEN(SOURCE!L389)), "")&amp;
" | "&amp; SOURCE!M389&amp;      IF(lookups!$P$2-LEN(SOURCE!M389) &gt;= 0, REPT(" ",lookups!$P$2-LEN(SOURCE!M389)), "")&amp;
      "},"&amp;IF(SOURCE!O389&lt;&gt;"",""&amp;SOURCE!O389,"")
 )
)
)</f>
        <v>/*  377 */  { fnCvtChiM,                    multiply,                    "m" STD_RIGHT_ARROW "ch" STD_i_BREVE,          "m" STD_RIGHT_ARROW "ch" STD_i_BREVE,          (0 &lt;&lt; TAM_MAX_BITS) |     0, CAT_NONE | SLS_ENABLED   | US_ENABLED   | EIM_DISABLED | PTP_NONE         },</v>
      </c>
    </row>
    <row r="390" customFormat="false" ht="15.75" hidden="false" customHeight="false" outlineLevel="0" collapsed="false">
      <c r="A390" s="263" t="str">
        <f aca="false">IF(AND(OR(SOURCE!A390="",ISBLANK(SOURCE!A390)),SOURCE!B390&gt;0),IF(ISBLANK(SOURCE!C390),"",SOURCE!C390),
IF(SOURCE!B390&lt;0,VLOOKUP(SOURCE!B390,lookups!A$1:B$25,2,0),
  IF(ISBLANK(SOURCE!B390),
    "",
    "/* "&amp;TEXT(SOURCE!B390,"???0")&amp;" *"&amp;
      SOURCE!C390&amp;", "&amp; IF(lookups!$E$2-LEN(SOURCE!C390) &gt;= 0, REPT(" ",lookups!$E$2-LEN(SOURCE!C390)), "")&amp;
      SOURCE!D390&amp;", "&amp; IF(lookups!$F$2-LEN(SOURCE!D390) &gt;= 0, REPT(" ",lookups!$F$2-LEN(SOURCE!D390)), "")&amp;
      SOURCE!E390&amp;", "&amp; IF(lookups!$G$2-LEN(SOURCE!E390) &gt;=0, REPT(" ",lookups!$G$2-LEN(SOURCE!E390)), "")&amp;
      SOURCE!F390&amp;", "&amp; IF(lookups!$H$2-LEN(SOURCE!F390) &gt;= 0, REPT(" ",lookups!$H$2-LEN(SOURCE!F390)+2), "")&amp;"("&amp;
      SUBSTITUTE(TEXT(SOURCE!G390,"??0"),"  ","")&amp;" &lt;&lt; TAM_MAX_BITS) |"&amp; IF(lookups!$I$2-3 &gt;= 0, REPT(" ",MAX(1,lookups!$I$2-5+4+1-1-LEN(  IF(ISTEXT(SOURCE!H390),SOURCE!H390,  SUBSTITUTE(SUBSTITUTE(TEXT(SOURCE!H390,"????0"),"  ","")," ",""))   ))), "")&amp;
       IF(ISTEXT(SOURCE!H390),SOURCE!H390, SUBSTITUTE(SUBSTITUTE(TEXT(SOURCE!H390,"????0"),"  ","")," ",""))   &amp;","&amp; IF(lookups!$J$2-3 &gt;= 0, REPT(" ",lookups!$J$2-3-5), "")&amp;
      SOURCE!I390&amp;
" | "&amp; IF(lookups!$K$2-LEN(SOURCE!I390) &gt;= 0, REPT(" ",lookups!$K$2-LEN(SOURCE!I390)), "")&amp;
      SOURCE!J390&amp;      IF(lookups!$L$2-LEN(SOURCE!J390) &gt;= 0, REPT(" ",lookups!$L$2-LEN(SOURCE!J390)), "")&amp;
" | "&amp; IF(lookups!$K$2-LEN(SOURCE!I390) &gt;= 0, REPT(" ",lookups!$K$2-LEN(SOURCE!I390)), "")&amp;
      SOURCE!K390&amp;      IF(lookups!$L$2-LEN(SOURCE!K390) &gt;= 0, REPT(" ",lookups!$M$2-LEN(SOURCE!K390)), "")&amp;
" | "&amp; SOURCE!L390&amp;      IF(lookups!$O$2-LEN(SOURCE!L390) &gt;= 0, REPT(" ",lookups!$O$2-LEN(SOURCE!L390)), "")&amp;
" | "&amp; SOURCE!M390&amp;      IF(lookups!$P$2-LEN(SOURCE!M390) &gt;= 0, REPT(" ",lookups!$P$2-LEN(SOURCE!M390)), "")&amp;
      "},"&amp;IF(SOURCE!O390&lt;&gt;"",""&amp;SOURCE!O390,"")
 )
)
)</f>
        <v>/*  378 */  { fnCvtYinM,                    divide,                      "y" STD_i_BREVE "n" STD_RIGHT_ARROW "m",       "y" STD_i_BREVE "n" STD_RIGHT_ARROW "m",       (0 &lt;&lt; TAM_MAX_BITS) |     0, CAT_NONE | SLS_ENABLED   | US_ENABLED   | EIM_DISABLED | PTP_NONE         },</v>
      </c>
    </row>
    <row r="391" customFormat="false" ht="15.75" hidden="false" customHeight="false" outlineLevel="0" collapsed="false">
      <c r="A391" s="263" t="str">
        <f aca="false">IF(AND(OR(SOURCE!A391="",ISBLANK(SOURCE!A391)),SOURCE!B391&gt;0),IF(ISBLANK(SOURCE!C391),"",SOURCE!C391),
IF(SOURCE!B391&lt;0,VLOOKUP(SOURCE!B391,lookups!A$1:B$25,2,0),
  IF(ISBLANK(SOURCE!B391),
    "",
    "/* "&amp;TEXT(SOURCE!B391,"???0")&amp;" *"&amp;
      SOURCE!C391&amp;", "&amp; IF(lookups!$E$2-LEN(SOURCE!C391) &gt;= 0, REPT(" ",lookups!$E$2-LEN(SOURCE!C391)), "")&amp;
      SOURCE!D391&amp;", "&amp; IF(lookups!$F$2-LEN(SOURCE!D391) &gt;= 0, REPT(" ",lookups!$F$2-LEN(SOURCE!D391)), "")&amp;
      SOURCE!E391&amp;", "&amp; IF(lookups!$G$2-LEN(SOURCE!E391) &gt;=0, REPT(" ",lookups!$G$2-LEN(SOURCE!E391)), "")&amp;
      SOURCE!F391&amp;", "&amp; IF(lookups!$H$2-LEN(SOURCE!F391) &gt;= 0, REPT(" ",lookups!$H$2-LEN(SOURCE!F391)+2), "")&amp;"("&amp;
      SUBSTITUTE(TEXT(SOURCE!G391,"??0"),"  ","")&amp;" &lt;&lt; TAM_MAX_BITS) |"&amp; IF(lookups!$I$2-3 &gt;= 0, REPT(" ",MAX(1,lookups!$I$2-5+4+1-1-LEN(  IF(ISTEXT(SOURCE!H391),SOURCE!H391,  SUBSTITUTE(SUBSTITUTE(TEXT(SOURCE!H391,"????0"),"  ","")," ",""))   ))), "")&amp;
       IF(ISTEXT(SOURCE!H391),SOURCE!H391, SUBSTITUTE(SUBSTITUTE(TEXT(SOURCE!H391,"????0"),"  ","")," ",""))   &amp;","&amp; IF(lookups!$J$2-3 &gt;= 0, REPT(" ",lookups!$J$2-3-5), "")&amp;
      SOURCE!I391&amp;
" | "&amp; IF(lookups!$K$2-LEN(SOURCE!I391) &gt;= 0, REPT(" ",lookups!$K$2-LEN(SOURCE!I391)), "")&amp;
      SOURCE!J391&amp;      IF(lookups!$L$2-LEN(SOURCE!J391) &gt;= 0, REPT(" ",lookups!$L$2-LEN(SOURCE!J391)), "")&amp;
" | "&amp; IF(lookups!$K$2-LEN(SOURCE!I391) &gt;= 0, REPT(" ",lookups!$K$2-LEN(SOURCE!I391)), "")&amp;
      SOURCE!K391&amp;      IF(lookups!$L$2-LEN(SOURCE!K391) &gt;= 0, REPT(" ",lookups!$M$2-LEN(SOURCE!K391)), "")&amp;
" | "&amp; SOURCE!L391&amp;      IF(lookups!$O$2-LEN(SOURCE!L391) &gt;= 0, REPT(" ",lookups!$O$2-LEN(SOURCE!L391)), "")&amp;
" | "&amp; SOURCE!M391&amp;      IF(lookups!$P$2-LEN(SOURCE!M391) &gt;= 0, REPT(" ",lookups!$P$2-LEN(SOURCE!M391)), "")&amp;
      "},"&amp;IF(SOURCE!O391&lt;&gt;"",""&amp;SOURCE!O391,"")
 )
)
)</f>
        <v>/*  379 */  { fnCvtYinM,                    multiply,                    "m" STD_RIGHT_ARROW "y" STD_i_BREVE "n",       "m" STD_RIGHT_ARROW "y" STD_i_BREVE "n",       (0 &lt;&lt; TAM_MAX_BITS) |     0, CAT_NONE | SLS_ENABLED   | US_ENABLED   | EIM_DISABLED | PTP_NONE         },</v>
      </c>
    </row>
    <row r="392" customFormat="false" ht="15.75" hidden="false" customHeight="false" outlineLevel="0" collapsed="false">
      <c r="A392" s="263" t="str">
        <f aca="false">IF(AND(OR(SOURCE!A392="",ISBLANK(SOURCE!A392)),SOURCE!B392&gt;0),IF(ISBLANK(SOURCE!C392),"",SOURCE!C392),
IF(SOURCE!B392&lt;0,VLOOKUP(SOURCE!B392,lookups!A$1:B$25,2,0),
  IF(ISBLANK(SOURCE!B392),
    "",
    "/* "&amp;TEXT(SOURCE!B392,"???0")&amp;" *"&amp;
      SOURCE!C392&amp;", "&amp; IF(lookups!$E$2-LEN(SOURCE!C392) &gt;= 0, REPT(" ",lookups!$E$2-LEN(SOURCE!C392)), "")&amp;
      SOURCE!D392&amp;", "&amp; IF(lookups!$F$2-LEN(SOURCE!D392) &gt;= 0, REPT(" ",lookups!$F$2-LEN(SOURCE!D392)), "")&amp;
      SOURCE!E392&amp;", "&amp; IF(lookups!$G$2-LEN(SOURCE!E392) &gt;=0, REPT(" ",lookups!$G$2-LEN(SOURCE!E392)), "")&amp;
      SOURCE!F392&amp;", "&amp; IF(lookups!$H$2-LEN(SOURCE!F392) &gt;= 0, REPT(" ",lookups!$H$2-LEN(SOURCE!F392)+2), "")&amp;"("&amp;
      SUBSTITUTE(TEXT(SOURCE!G392,"??0"),"  ","")&amp;" &lt;&lt; TAM_MAX_BITS) |"&amp; IF(lookups!$I$2-3 &gt;= 0, REPT(" ",MAX(1,lookups!$I$2-5+4+1-1-LEN(  IF(ISTEXT(SOURCE!H392),SOURCE!H392,  SUBSTITUTE(SUBSTITUTE(TEXT(SOURCE!H392,"????0"),"  ","")," ",""))   ))), "")&amp;
       IF(ISTEXT(SOURCE!H392),SOURCE!H392, SUBSTITUTE(SUBSTITUTE(TEXT(SOURCE!H392,"????0"),"  ","")," ",""))   &amp;","&amp; IF(lookups!$J$2-3 &gt;= 0, REPT(" ",lookups!$J$2-3-5), "")&amp;
      SOURCE!I392&amp;
" | "&amp; IF(lookups!$K$2-LEN(SOURCE!I392) &gt;= 0, REPT(" ",lookups!$K$2-LEN(SOURCE!I392)), "")&amp;
      SOURCE!J392&amp;      IF(lookups!$L$2-LEN(SOURCE!J392) &gt;= 0, REPT(" ",lookups!$L$2-LEN(SOURCE!J392)), "")&amp;
" | "&amp; IF(lookups!$K$2-LEN(SOURCE!I392) &gt;= 0, REPT(" ",lookups!$K$2-LEN(SOURCE!I392)), "")&amp;
      SOURCE!K392&amp;      IF(lookups!$L$2-LEN(SOURCE!K392) &gt;= 0, REPT(" ",lookups!$M$2-LEN(SOURCE!K392)), "")&amp;
" | "&amp; SOURCE!L392&amp;      IF(lookups!$O$2-LEN(SOURCE!L392) &gt;= 0, REPT(" ",lookups!$O$2-LEN(SOURCE!L392)), "")&amp;
" | "&amp; SOURCE!M392&amp;      IF(lookups!$P$2-LEN(SOURCE!M392) &gt;= 0, REPT(" ",lookups!$P$2-LEN(SOURCE!M392)), "")&amp;
      "},"&amp;IF(SOURCE!O392&lt;&gt;"",""&amp;SOURCE!O392,"")
 )
)
)</f>
        <v>/*  380 */  { fnCvtCunM,                    divide,                      "c" STD_u_GRAVE "n" STD_RIGHT_ARROW "m",       "c" STD_u_GRAVE "n" STD_RIGHT_ARROW "m",       (0 &lt;&lt; TAM_MAX_BITS) |     0, CAT_NONE | SLS_ENABLED   | US_ENABLED   | EIM_DISABLED | PTP_NONE         },</v>
      </c>
    </row>
    <row r="393" customFormat="false" ht="15.75" hidden="false" customHeight="false" outlineLevel="0" collapsed="false">
      <c r="A393" s="263" t="str">
        <f aca="false">IF(AND(OR(SOURCE!A393="",ISBLANK(SOURCE!A393)),SOURCE!B393&gt;0),IF(ISBLANK(SOURCE!C393),"",SOURCE!C393),
IF(SOURCE!B393&lt;0,VLOOKUP(SOURCE!B393,lookups!A$1:B$25,2,0),
  IF(ISBLANK(SOURCE!B393),
    "",
    "/* "&amp;TEXT(SOURCE!B393,"???0")&amp;" *"&amp;
      SOURCE!C393&amp;", "&amp; IF(lookups!$E$2-LEN(SOURCE!C393) &gt;= 0, REPT(" ",lookups!$E$2-LEN(SOURCE!C393)), "")&amp;
      SOURCE!D393&amp;", "&amp; IF(lookups!$F$2-LEN(SOURCE!D393) &gt;= 0, REPT(" ",lookups!$F$2-LEN(SOURCE!D393)), "")&amp;
      SOURCE!E393&amp;", "&amp; IF(lookups!$G$2-LEN(SOURCE!E393) &gt;=0, REPT(" ",lookups!$G$2-LEN(SOURCE!E393)), "")&amp;
      SOURCE!F393&amp;", "&amp; IF(lookups!$H$2-LEN(SOURCE!F393) &gt;= 0, REPT(" ",lookups!$H$2-LEN(SOURCE!F393)+2), "")&amp;"("&amp;
      SUBSTITUTE(TEXT(SOURCE!G393,"??0"),"  ","")&amp;" &lt;&lt; TAM_MAX_BITS) |"&amp; IF(lookups!$I$2-3 &gt;= 0, REPT(" ",MAX(1,lookups!$I$2-5+4+1-1-LEN(  IF(ISTEXT(SOURCE!H393),SOURCE!H393,  SUBSTITUTE(SUBSTITUTE(TEXT(SOURCE!H393,"????0"),"  ","")," ",""))   ))), "")&amp;
       IF(ISTEXT(SOURCE!H393),SOURCE!H393, SUBSTITUTE(SUBSTITUTE(TEXT(SOURCE!H393,"????0"),"  ","")," ",""))   &amp;","&amp; IF(lookups!$J$2-3 &gt;= 0, REPT(" ",lookups!$J$2-3-5), "")&amp;
      SOURCE!I393&amp;
" | "&amp; IF(lookups!$K$2-LEN(SOURCE!I393) &gt;= 0, REPT(" ",lookups!$K$2-LEN(SOURCE!I393)), "")&amp;
      SOURCE!J393&amp;      IF(lookups!$L$2-LEN(SOURCE!J393) &gt;= 0, REPT(" ",lookups!$L$2-LEN(SOURCE!J393)), "")&amp;
" | "&amp; IF(lookups!$K$2-LEN(SOURCE!I393) &gt;= 0, REPT(" ",lookups!$K$2-LEN(SOURCE!I393)), "")&amp;
      SOURCE!K393&amp;      IF(lookups!$L$2-LEN(SOURCE!K393) &gt;= 0, REPT(" ",lookups!$M$2-LEN(SOURCE!K393)), "")&amp;
" | "&amp; SOURCE!L393&amp;      IF(lookups!$O$2-LEN(SOURCE!L393) &gt;= 0, REPT(" ",lookups!$O$2-LEN(SOURCE!L393)), "")&amp;
" | "&amp; SOURCE!M393&amp;      IF(lookups!$P$2-LEN(SOURCE!M393) &gt;= 0, REPT(" ",lookups!$P$2-LEN(SOURCE!M393)), "")&amp;
      "},"&amp;IF(SOURCE!O393&lt;&gt;"",""&amp;SOURCE!O393,"")
 )
)
)</f>
        <v>/*  381 */  { fnCvtCunM,                    multiply,                    "m" STD_RIGHT_ARROW "c" STD_u_GRAVE "n",       "m" STD_RIGHT_ARROW "c" STD_u_GRAVE "n",       (0 &lt;&lt; TAM_MAX_BITS) |     0, CAT_NONE | SLS_ENABLED   | US_ENABLED   | EIM_DISABLED | PTP_NONE         },</v>
      </c>
    </row>
    <row r="394" customFormat="false" ht="15.75" hidden="false" customHeight="false" outlineLevel="0" collapsed="false">
      <c r="A394" s="263" t="str">
        <f aca="false">IF(AND(OR(SOURCE!A394="",ISBLANK(SOURCE!A394)),SOURCE!B394&gt;0),IF(ISBLANK(SOURCE!C394),"",SOURCE!C394),
IF(SOURCE!B394&lt;0,VLOOKUP(SOURCE!B394,lookups!A$1:B$25,2,0),
  IF(ISBLANK(SOURCE!B394),
    "",
    "/* "&amp;TEXT(SOURCE!B394,"???0")&amp;" *"&amp;
      SOURCE!C394&amp;", "&amp; IF(lookups!$E$2-LEN(SOURCE!C394) &gt;= 0, REPT(" ",lookups!$E$2-LEN(SOURCE!C394)), "")&amp;
      SOURCE!D394&amp;", "&amp; IF(lookups!$F$2-LEN(SOURCE!D394) &gt;= 0, REPT(" ",lookups!$F$2-LEN(SOURCE!D394)), "")&amp;
      SOURCE!E394&amp;", "&amp; IF(lookups!$G$2-LEN(SOURCE!E394) &gt;=0, REPT(" ",lookups!$G$2-LEN(SOURCE!E394)), "")&amp;
      SOURCE!F394&amp;", "&amp; IF(lookups!$H$2-LEN(SOURCE!F394) &gt;= 0, REPT(" ",lookups!$H$2-LEN(SOURCE!F394)+2), "")&amp;"("&amp;
      SUBSTITUTE(TEXT(SOURCE!G394,"??0"),"  ","")&amp;" &lt;&lt; TAM_MAX_BITS) |"&amp; IF(lookups!$I$2-3 &gt;= 0, REPT(" ",MAX(1,lookups!$I$2-5+4+1-1-LEN(  IF(ISTEXT(SOURCE!H394),SOURCE!H394,  SUBSTITUTE(SUBSTITUTE(TEXT(SOURCE!H394,"????0"),"  ","")," ",""))   ))), "")&amp;
       IF(ISTEXT(SOURCE!H394),SOURCE!H394, SUBSTITUTE(SUBSTITUTE(TEXT(SOURCE!H394,"????0"),"  ","")," ",""))   &amp;","&amp; IF(lookups!$J$2-3 &gt;= 0, REPT(" ",lookups!$J$2-3-5), "")&amp;
      SOURCE!I394&amp;
" | "&amp; IF(lookups!$K$2-LEN(SOURCE!I394) &gt;= 0, REPT(" ",lookups!$K$2-LEN(SOURCE!I394)), "")&amp;
      SOURCE!J394&amp;      IF(lookups!$L$2-LEN(SOURCE!J394) &gt;= 0, REPT(" ",lookups!$L$2-LEN(SOURCE!J394)), "")&amp;
" | "&amp; IF(lookups!$K$2-LEN(SOURCE!I394) &gt;= 0, REPT(" ",lookups!$K$2-LEN(SOURCE!I394)), "")&amp;
      SOURCE!K394&amp;      IF(lookups!$L$2-LEN(SOURCE!K394) &gt;= 0, REPT(" ",lookups!$M$2-LEN(SOURCE!K394)), "")&amp;
" | "&amp; SOURCE!L394&amp;      IF(lookups!$O$2-LEN(SOURCE!L394) &gt;= 0, REPT(" ",lookups!$O$2-LEN(SOURCE!L394)), "")&amp;
" | "&amp; SOURCE!M394&amp;      IF(lookups!$P$2-LEN(SOURCE!M394) &gt;= 0, REPT(" ",lookups!$P$2-LEN(SOURCE!M394)), "")&amp;
      "},"&amp;IF(SOURCE!O394&lt;&gt;"",""&amp;SOURCE!O394,"")
 )
)
)</f>
        <v>/*  382 */  { fnCvtZhangM,                  divide,                      "zh" STD_a_GRAVE "ng" STD_RIGHT_ARROW "m",     "zh" STD_a_GRAVE "ng" STD_RIGHT_ARROW,         (0 &lt;&lt; TAM_MAX_BITS) |     0, CAT_NONE | SLS_ENABLED   | US_ENABLED   | EIM_DISABLED | PTP_NONE         },</v>
      </c>
    </row>
    <row r="395" customFormat="false" ht="15.75" hidden="false" customHeight="false" outlineLevel="0" collapsed="false">
      <c r="A395" s="263" t="str">
        <f aca="false">IF(AND(OR(SOURCE!A395="",ISBLANK(SOURCE!A395)),SOURCE!B395&gt;0),IF(ISBLANK(SOURCE!C395),"",SOURCE!C395),
IF(SOURCE!B395&lt;0,VLOOKUP(SOURCE!B395,lookups!A$1:B$25,2,0),
  IF(ISBLANK(SOURCE!B395),
    "",
    "/* "&amp;TEXT(SOURCE!B395,"???0")&amp;" *"&amp;
      SOURCE!C395&amp;", "&amp; IF(lookups!$E$2-LEN(SOURCE!C395) &gt;= 0, REPT(" ",lookups!$E$2-LEN(SOURCE!C395)), "")&amp;
      SOURCE!D395&amp;", "&amp; IF(lookups!$F$2-LEN(SOURCE!D395) &gt;= 0, REPT(" ",lookups!$F$2-LEN(SOURCE!D395)), "")&amp;
      SOURCE!E395&amp;", "&amp; IF(lookups!$G$2-LEN(SOURCE!E395) &gt;=0, REPT(" ",lookups!$G$2-LEN(SOURCE!E395)), "")&amp;
      SOURCE!F395&amp;", "&amp; IF(lookups!$H$2-LEN(SOURCE!F395) &gt;= 0, REPT(" ",lookups!$H$2-LEN(SOURCE!F395)+2), "")&amp;"("&amp;
      SUBSTITUTE(TEXT(SOURCE!G395,"??0"),"  ","")&amp;" &lt;&lt; TAM_MAX_BITS) |"&amp; IF(lookups!$I$2-3 &gt;= 0, REPT(" ",MAX(1,lookups!$I$2-5+4+1-1-LEN(  IF(ISTEXT(SOURCE!H395),SOURCE!H395,  SUBSTITUTE(SUBSTITUTE(TEXT(SOURCE!H395,"????0"),"  ","")," ",""))   ))), "")&amp;
       IF(ISTEXT(SOURCE!H395),SOURCE!H395, SUBSTITUTE(SUBSTITUTE(TEXT(SOURCE!H395,"????0"),"  ","")," ",""))   &amp;","&amp; IF(lookups!$J$2-3 &gt;= 0, REPT(" ",lookups!$J$2-3-5), "")&amp;
      SOURCE!I395&amp;
" | "&amp; IF(lookups!$K$2-LEN(SOURCE!I395) &gt;= 0, REPT(" ",lookups!$K$2-LEN(SOURCE!I395)), "")&amp;
      SOURCE!J395&amp;      IF(lookups!$L$2-LEN(SOURCE!J395) &gt;= 0, REPT(" ",lookups!$L$2-LEN(SOURCE!J395)), "")&amp;
" | "&amp; IF(lookups!$K$2-LEN(SOURCE!I395) &gt;= 0, REPT(" ",lookups!$K$2-LEN(SOURCE!I395)), "")&amp;
      SOURCE!K395&amp;      IF(lookups!$L$2-LEN(SOURCE!K395) &gt;= 0, REPT(" ",lookups!$M$2-LEN(SOURCE!K395)), "")&amp;
" | "&amp; SOURCE!L395&amp;      IF(lookups!$O$2-LEN(SOURCE!L395) &gt;= 0, REPT(" ",lookups!$O$2-LEN(SOURCE!L395)), "")&amp;
" | "&amp; SOURCE!M395&amp;      IF(lookups!$P$2-LEN(SOURCE!M395) &gt;= 0, REPT(" ",lookups!$P$2-LEN(SOURCE!M395)), "")&amp;
      "},"&amp;IF(SOURCE!O395&lt;&gt;"",""&amp;SOURCE!O395,"")
 )
)
)</f>
        <v>/*  383 */  { itemToBeCoded,                NOPARAM,                     "0383",                                        "0383",                                        (0 &lt;&lt; TAM_MAX_BITS) |     0, CAT_FREE | SLS_ENABLED   | US_UNCHANGED | EIM_DISABLED | PTP_DISABLED     },</v>
      </c>
    </row>
    <row r="396" customFormat="false" ht="15.75" hidden="false" customHeight="false" outlineLevel="0" collapsed="false">
      <c r="A396" s="263" t="str">
        <f aca="false">IF(AND(OR(SOURCE!A396="",ISBLANK(SOURCE!A396)),SOURCE!B396&gt;0),IF(ISBLANK(SOURCE!C396),"",SOURCE!C396),
IF(SOURCE!B396&lt;0,VLOOKUP(SOURCE!B396,lookups!A$1:B$25,2,0),
  IF(ISBLANK(SOURCE!B396),
    "",
    "/* "&amp;TEXT(SOURCE!B396,"???0")&amp;" *"&amp;
      SOURCE!C396&amp;", "&amp; IF(lookups!$E$2-LEN(SOURCE!C396) &gt;= 0, REPT(" ",lookups!$E$2-LEN(SOURCE!C396)), "")&amp;
      SOURCE!D396&amp;", "&amp; IF(lookups!$F$2-LEN(SOURCE!D396) &gt;= 0, REPT(" ",lookups!$F$2-LEN(SOURCE!D396)), "")&amp;
      SOURCE!E396&amp;", "&amp; IF(lookups!$G$2-LEN(SOURCE!E396) &gt;=0, REPT(" ",lookups!$G$2-LEN(SOURCE!E396)), "")&amp;
      SOURCE!F396&amp;", "&amp; IF(lookups!$H$2-LEN(SOURCE!F396) &gt;= 0, REPT(" ",lookups!$H$2-LEN(SOURCE!F396)+2), "")&amp;"("&amp;
      SUBSTITUTE(TEXT(SOURCE!G396,"??0"),"  ","")&amp;" &lt;&lt; TAM_MAX_BITS) |"&amp; IF(lookups!$I$2-3 &gt;= 0, REPT(" ",MAX(1,lookups!$I$2-5+4+1-1-LEN(  IF(ISTEXT(SOURCE!H396),SOURCE!H396,  SUBSTITUTE(SUBSTITUTE(TEXT(SOURCE!H396,"????0"),"  ","")," ",""))   ))), "")&amp;
       IF(ISTEXT(SOURCE!H396),SOURCE!H396, SUBSTITUTE(SUBSTITUTE(TEXT(SOURCE!H396,"????0"),"  ","")," ",""))   &amp;","&amp; IF(lookups!$J$2-3 &gt;= 0, REPT(" ",lookups!$J$2-3-5), "")&amp;
      SOURCE!I396&amp;
" | "&amp; IF(lookups!$K$2-LEN(SOURCE!I396) &gt;= 0, REPT(" ",lookups!$K$2-LEN(SOURCE!I396)), "")&amp;
      SOURCE!J396&amp;      IF(lookups!$L$2-LEN(SOURCE!J396) &gt;= 0, REPT(" ",lookups!$L$2-LEN(SOURCE!J396)), "")&amp;
" | "&amp; IF(lookups!$K$2-LEN(SOURCE!I396) &gt;= 0, REPT(" ",lookups!$K$2-LEN(SOURCE!I396)), "")&amp;
      SOURCE!K396&amp;      IF(lookups!$L$2-LEN(SOURCE!K396) &gt;= 0, REPT(" ",lookups!$M$2-LEN(SOURCE!K396)), "")&amp;
" | "&amp; SOURCE!L396&amp;      IF(lookups!$O$2-LEN(SOURCE!L396) &gt;= 0, REPT(" ",lookups!$O$2-LEN(SOURCE!L396)), "")&amp;
" | "&amp; SOURCE!M396&amp;      IF(lookups!$P$2-LEN(SOURCE!M396) &gt;= 0, REPT(" ",lookups!$P$2-LEN(SOURCE!M396)), "")&amp;
      "},"&amp;IF(SOURCE!O396&lt;&gt;"",""&amp;SOURCE!O396,"")
 )
)
)</f>
        <v>/*  384 */  { fnCvtZhangM,                  multiply,                    "m" STD_RIGHT_ARROW "zh" STD_a_GRAVE "ng",     "m" STD_RIGHT_ARROW,                           (0 &lt;&lt; TAM_MAX_BITS) |     0, CAT_NONE | SLS_ENABLED   | US_ENABLED   | EIM_DISABLED | PTP_NONE         },</v>
      </c>
    </row>
    <row r="397" customFormat="false" ht="15.75" hidden="false" customHeight="false" outlineLevel="0" collapsed="false">
      <c r="A397" s="263" t="str">
        <f aca="false">IF(AND(OR(SOURCE!A397="",ISBLANK(SOURCE!A397)),SOURCE!B397&gt;0),IF(ISBLANK(SOURCE!C397),"",SOURCE!C397),
IF(SOURCE!B397&lt;0,VLOOKUP(SOURCE!B397,lookups!A$1:B$25,2,0),
  IF(ISBLANK(SOURCE!B397),
    "",
    "/* "&amp;TEXT(SOURCE!B397,"???0")&amp;" *"&amp;
      SOURCE!C397&amp;", "&amp; IF(lookups!$E$2-LEN(SOURCE!C397) &gt;= 0, REPT(" ",lookups!$E$2-LEN(SOURCE!C397)), "")&amp;
      SOURCE!D397&amp;", "&amp; IF(lookups!$F$2-LEN(SOURCE!D397) &gt;= 0, REPT(" ",lookups!$F$2-LEN(SOURCE!D397)), "")&amp;
      SOURCE!E397&amp;", "&amp; IF(lookups!$G$2-LEN(SOURCE!E397) &gt;=0, REPT(" ",lookups!$G$2-LEN(SOURCE!E397)), "")&amp;
      SOURCE!F397&amp;", "&amp; IF(lookups!$H$2-LEN(SOURCE!F397) &gt;= 0, REPT(" ",lookups!$H$2-LEN(SOURCE!F397)+2), "")&amp;"("&amp;
      SUBSTITUTE(TEXT(SOURCE!G397,"??0"),"  ","")&amp;" &lt;&lt; TAM_MAX_BITS) |"&amp; IF(lookups!$I$2-3 &gt;= 0, REPT(" ",MAX(1,lookups!$I$2-5+4+1-1-LEN(  IF(ISTEXT(SOURCE!H397),SOURCE!H397,  SUBSTITUTE(SUBSTITUTE(TEXT(SOURCE!H397,"????0"),"  ","")," ",""))   ))), "")&amp;
       IF(ISTEXT(SOURCE!H397),SOURCE!H397, SUBSTITUTE(SUBSTITUTE(TEXT(SOURCE!H397,"????0"),"  ","")," ",""))   &amp;","&amp; IF(lookups!$J$2-3 &gt;= 0, REPT(" ",lookups!$J$2-3-5), "")&amp;
      SOURCE!I397&amp;
" | "&amp; IF(lookups!$K$2-LEN(SOURCE!I397) &gt;= 0, REPT(" ",lookups!$K$2-LEN(SOURCE!I397)), "")&amp;
      SOURCE!J397&amp;      IF(lookups!$L$2-LEN(SOURCE!J397) &gt;= 0, REPT(" ",lookups!$L$2-LEN(SOURCE!J397)), "")&amp;
" | "&amp; IF(lookups!$K$2-LEN(SOURCE!I397) &gt;= 0, REPT(" ",lookups!$K$2-LEN(SOURCE!I397)), "")&amp;
      SOURCE!K397&amp;      IF(lookups!$L$2-LEN(SOURCE!K397) &gt;= 0, REPT(" ",lookups!$M$2-LEN(SOURCE!K397)), "")&amp;
" | "&amp; SOURCE!L397&amp;      IF(lookups!$O$2-LEN(SOURCE!L397) &gt;= 0, REPT(" ",lookups!$O$2-LEN(SOURCE!L397)), "")&amp;
" | "&amp; SOURCE!M397&amp;      IF(lookups!$P$2-LEN(SOURCE!M397) &gt;= 0, REPT(" ",lookups!$P$2-LEN(SOURCE!M397)), "")&amp;
      "},"&amp;IF(SOURCE!O397&lt;&gt;"",""&amp;SOURCE!O397,"")
 )
)
)</f>
        <v>/*  385 */  { itemToBeCoded,                NOPARAM,                     "0385",                                        "0385",                                        (0 &lt;&lt; TAM_MAX_BITS) |     0, CAT_FREE | SLS_ENABLED   | US_UNCHANGED | EIM_DISABLED | PTP_DISABLED     },</v>
      </c>
    </row>
    <row r="398" customFormat="false" ht="15.75" hidden="false" customHeight="false" outlineLevel="0" collapsed="false">
      <c r="A398" s="263" t="str">
        <f aca="false">IF(AND(OR(SOURCE!A398="",ISBLANK(SOURCE!A398)),SOURCE!B398&gt;0),IF(ISBLANK(SOURCE!C398),"",SOURCE!C398),
IF(SOURCE!B398&lt;0,VLOOKUP(SOURCE!B398,lookups!A$1:B$25,2,0),
  IF(ISBLANK(SOURCE!B398),
    "",
    "/* "&amp;TEXT(SOURCE!B398,"???0")&amp;" *"&amp;
      SOURCE!C398&amp;", "&amp; IF(lookups!$E$2-LEN(SOURCE!C398) &gt;= 0, REPT(" ",lookups!$E$2-LEN(SOURCE!C398)), "")&amp;
      SOURCE!D398&amp;", "&amp; IF(lookups!$F$2-LEN(SOURCE!D398) &gt;= 0, REPT(" ",lookups!$F$2-LEN(SOURCE!D398)), "")&amp;
      SOURCE!E398&amp;", "&amp; IF(lookups!$G$2-LEN(SOURCE!E398) &gt;=0, REPT(" ",lookups!$G$2-LEN(SOURCE!E398)), "")&amp;
      SOURCE!F398&amp;", "&amp; IF(lookups!$H$2-LEN(SOURCE!F398) &gt;= 0, REPT(" ",lookups!$H$2-LEN(SOURCE!F398)+2), "")&amp;"("&amp;
      SUBSTITUTE(TEXT(SOURCE!G398,"??0"),"  ","")&amp;" &lt;&lt; TAM_MAX_BITS) |"&amp; IF(lookups!$I$2-3 &gt;= 0, REPT(" ",MAX(1,lookups!$I$2-5+4+1-1-LEN(  IF(ISTEXT(SOURCE!H398),SOURCE!H398,  SUBSTITUTE(SUBSTITUTE(TEXT(SOURCE!H398,"????0"),"  ","")," ",""))   ))), "")&amp;
       IF(ISTEXT(SOURCE!H398),SOURCE!H398, SUBSTITUTE(SUBSTITUTE(TEXT(SOURCE!H398,"????0"),"  ","")," ",""))   &amp;","&amp; IF(lookups!$J$2-3 &gt;= 0, REPT(" ",lookups!$J$2-3-5), "")&amp;
      SOURCE!I398&amp;
" | "&amp; IF(lookups!$K$2-LEN(SOURCE!I398) &gt;= 0, REPT(" ",lookups!$K$2-LEN(SOURCE!I398)), "")&amp;
      SOURCE!J398&amp;      IF(lookups!$L$2-LEN(SOURCE!J398) &gt;= 0, REPT(" ",lookups!$L$2-LEN(SOURCE!J398)), "")&amp;
" | "&amp; IF(lookups!$K$2-LEN(SOURCE!I398) &gt;= 0, REPT(" ",lookups!$K$2-LEN(SOURCE!I398)), "")&amp;
      SOURCE!K398&amp;      IF(lookups!$L$2-LEN(SOURCE!K398) &gt;= 0, REPT(" ",lookups!$M$2-LEN(SOURCE!K398)), "")&amp;
" | "&amp; SOURCE!L398&amp;      IF(lookups!$O$2-LEN(SOURCE!L398) &gt;= 0, REPT(" ",lookups!$O$2-LEN(SOURCE!L398)), "")&amp;
" | "&amp; SOURCE!M398&amp;      IF(lookups!$P$2-LEN(SOURCE!M398) &gt;= 0, REPT(" ",lookups!$P$2-LEN(SOURCE!M398)), "")&amp;
      "},"&amp;IF(SOURCE!O398&lt;&gt;"",""&amp;SOURCE!O398,"")
 )
)
)</f>
        <v>/*  386 */  { fnCvtFenM,                    divide,                      "f" STD_e_MACRON "n" STD_RIGHT_ARROW "m",      "f" STD_e_MACRON "n" STD_RIGHT_ARROW "m",      (0 &lt;&lt; TAM_MAX_BITS) |     0, CAT_NONE | SLS_ENABLED   | US_ENABLED   | EIM_DISABLED | PTP_NONE         },</v>
      </c>
    </row>
    <row r="399" customFormat="false" ht="15.75" hidden="false" customHeight="false" outlineLevel="0" collapsed="false">
      <c r="A399" s="263" t="str">
        <f aca="false">IF(AND(OR(SOURCE!A399="",ISBLANK(SOURCE!A399)),SOURCE!B399&gt;0),IF(ISBLANK(SOURCE!C399),"",SOURCE!C399),
IF(SOURCE!B399&lt;0,VLOOKUP(SOURCE!B399,lookups!A$1:B$25,2,0),
  IF(ISBLANK(SOURCE!B399),
    "",
    "/* "&amp;TEXT(SOURCE!B399,"???0")&amp;" *"&amp;
      SOURCE!C399&amp;", "&amp; IF(lookups!$E$2-LEN(SOURCE!C399) &gt;= 0, REPT(" ",lookups!$E$2-LEN(SOURCE!C399)), "")&amp;
      SOURCE!D399&amp;", "&amp; IF(lookups!$F$2-LEN(SOURCE!D399) &gt;= 0, REPT(" ",lookups!$F$2-LEN(SOURCE!D399)), "")&amp;
      SOURCE!E399&amp;", "&amp; IF(lookups!$G$2-LEN(SOURCE!E399) &gt;=0, REPT(" ",lookups!$G$2-LEN(SOURCE!E399)), "")&amp;
      SOURCE!F399&amp;", "&amp; IF(lookups!$H$2-LEN(SOURCE!F399) &gt;= 0, REPT(" ",lookups!$H$2-LEN(SOURCE!F399)+2), "")&amp;"("&amp;
      SUBSTITUTE(TEXT(SOURCE!G399,"??0"),"  ","")&amp;" &lt;&lt; TAM_MAX_BITS) |"&amp; IF(lookups!$I$2-3 &gt;= 0, REPT(" ",MAX(1,lookups!$I$2-5+4+1-1-LEN(  IF(ISTEXT(SOURCE!H399),SOURCE!H399,  SUBSTITUTE(SUBSTITUTE(TEXT(SOURCE!H399,"????0"),"  ","")," ",""))   ))), "")&amp;
       IF(ISTEXT(SOURCE!H399),SOURCE!H399, SUBSTITUTE(SUBSTITUTE(TEXT(SOURCE!H399,"????0"),"  ","")," ",""))   &amp;","&amp; IF(lookups!$J$2-3 &gt;= 0, REPT(" ",lookups!$J$2-3-5), "")&amp;
      SOURCE!I399&amp;
" | "&amp; IF(lookups!$K$2-LEN(SOURCE!I399) &gt;= 0, REPT(" ",lookups!$K$2-LEN(SOURCE!I399)), "")&amp;
      SOURCE!J399&amp;      IF(lookups!$L$2-LEN(SOURCE!J399) &gt;= 0, REPT(" ",lookups!$L$2-LEN(SOURCE!J399)), "")&amp;
" | "&amp; IF(lookups!$K$2-LEN(SOURCE!I399) &gt;= 0, REPT(" ",lookups!$K$2-LEN(SOURCE!I399)), "")&amp;
      SOURCE!K399&amp;      IF(lookups!$L$2-LEN(SOURCE!K399) &gt;= 0, REPT(" ",lookups!$M$2-LEN(SOURCE!K399)), "")&amp;
" | "&amp; SOURCE!L399&amp;      IF(lookups!$O$2-LEN(SOURCE!L399) &gt;= 0, REPT(" ",lookups!$O$2-LEN(SOURCE!L399)), "")&amp;
" | "&amp; SOURCE!M399&amp;      IF(lookups!$P$2-LEN(SOURCE!M399) &gt;= 0, REPT(" ",lookups!$P$2-LEN(SOURCE!M399)), "")&amp;
      "},"&amp;IF(SOURCE!O399&lt;&gt;"",""&amp;SOURCE!O399,"")
 )
)
)</f>
        <v>/*  387 */  { fnCvtFenM,                    multiply,                    "m" STD_RIGHT_ARROW "f" STD_e_MACRON "n",      "m" STD_RIGHT_ARROW "f" STD_e_MACRON "n",      (0 &lt;&lt; TAM_MAX_BITS) |     0, CAT_NONE | SLS_ENABLED   | US_ENABLED   | EIM_DISABLED | PTP_NONE         },</v>
      </c>
    </row>
    <row r="400" customFormat="false" ht="15.75" hidden="false" customHeight="false" outlineLevel="0" collapsed="false">
      <c r="A400" s="263" t="str">
        <f aca="false">IF(AND(OR(SOURCE!A400="",ISBLANK(SOURCE!A400)),SOURCE!B400&gt;0),IF(ISBLANK(SOURCE!C400),"",SOURCE!C400),
IF(SOURCE!B400&lt;0,VLOOKUP(SOURCE!B400,lookups!A$1:B$25,2,0),
  IF(ISBLANK(SOURCE!B400),
    "",
    "/* "&amp;TEXT(SOURCE!B400,"???0")&amp;" *"&amp;
      SOURCE!C400&amp;", "&amp; IF(lookups!$E$2-LEN(SOURCE!C400) &gt;= 0, REPT(" ",lookups!$E$2-LEN(SOURCE!C400)), "")&amp;
      SOURCE!D400&amp;", "&amp; IF(lookups!$F$2-LEN(SOURCE!D400) &gt;= 0, REPT(" ",lookups!$F$2-LEN(SOURCE!D400)), "")&amp;
      SOURCE!E400&amp;", "&amp; IF(lookups!$G$2-LEN(SOURCE!E400) &gt;=0, REPT(" ",lookups!$G$2-LEN(SOURCE!E400)), "")&amp;
      SOURCE!F400&amp;", "&amp; IF(lookups!$H$2-LEN(SOURCE!F400) &gt;= 0, REPT(" ",lookups!$H$2-LEN(SOURCE!F400)+2), "")&amp;"("&amp;
      SUBSTITUTE(TEXT(SOURCE!G400,"??0"),"  ","")&amp;" &lt;&lt; TAM_MAX_BITS) |"&amp; IF(lookups!$I$2-3 &gt;= 0, REPT(" ",MAX(1,lookups!$I$2-5+4+1-1-LEN(  IF(ISTEXT(SOURCE!H400),SOURCE!H400,  SUBSTITUTE(SUBSTITUTE(TEXT(SOURCE!H400,"????0"),"  ","")," ",""))   ))), "")&amp;
       IF(ISTEXT(SOURCE!H400),SOURCE!H400, SUBSTITUTE(SUBSTITUTE(TEXT(SOURCE!H400,"????0"),"  ","")," ",""))   &amp;","&amp; IF(lookups!$J$2-3 &gt;= 0, REPT(" ",lookups!$J$2-3-5), "")&amp;
      SOURCE!I400&amp;
" | "&amp; IF(lookups!$K$2-LEN(SOURCE!I400) &gt;= 0, REPT(" ",lookups!$K$2-LEN(SOURCE!I400)), "")&amp;
      SOURCE!J400&amp;      IF(lookups!$L$2-LEN(SOURCE!J400) &gt;= 0, REPT(" ",lookups!$L$2-LEN(SOURCE!J400)), "")&amp;
" | "&amp; IF(lookups!$K$2-LEN(SOURCE!I400) &gt;= 0, REPT(" ",lookups!$K$2-LEN(SOURCE!I400)), "")&amp;
      SOURCE!K400&amp;      IF(lookups!$L$2-LEN(SOURCE!K400) &gt;= 0, REPT(" ",lookups!$M$2-LEN(SOURCE!K400)), "")&amp;
" | "&amp; SOURCE!L400&amp;      IF(lookups!$O$2-LEN(SOURCE!L400) &gt;= 0, REPT(" ",lookups!$O$2-LEN(SOURCE!L400)), "")&amp;
" | "&amp; SOURCE!M400&amp;      IF(lookups!$P$2-LEN(SOURCE!M400) &gt;= 0, REPT(" ",lookups!$P$2-LEN(SOURCE!M400)), "")&amp;
      "},"&amp;IF(SOURCE!O400&lt;&gt;"",""&amp;SOURCE!O400,"")
 )
)
)</f>
        <v>/*  388 */  { fnCvtMi2Km2,                  multiply,                    "mi" STD_SUP_2 STD_RIGHT_ARROW "km" STD_SUP_2, "mi" STD_SUP_2 STD_RIGHT_ARROW "km" STD_SUP_2, (0 &lt;&lt; TAM_MAX_BITS) |     0, CAT_NONE | SLS_ENABLED   | US_ENABLED   | EIM_DISABLED | PTP_NONE         },</v>
      </c>
    </row>
    <row r="401" customFormat="false" ht="15.75" hidden="false" customHeight="false" outlineLevel="0" collapsed="false">
      <c r="A401" s="263" t="str">
        <f aca="false">IF(AND(OR(SOURCE!A401="",ISBLANK(SOURCE!A401)),SOURCE!B401&gt;0),IF(ISBLANK(SOURCE!C401),"",SOURCE!C401),
IF(SOURCE!B401&lt;0,VLOOKUP(SOURCE!B401,lookups!A$1:B$25,2,0),
  IF(ISBLANK(SOURCE!B401),
    "",
    "/* "&amp;TEXT(SOURCE!B401,"???0")&amp;" *"&amp;
      SOURCE!C401&amp;", "&amp; IF(lookups!$E$2-LEN(SOURCE!C401) &gt;= 0, REPT(" ",lookups!$E$2-LEN(SOURCE!C401)), "")&amp;
      SOURCE!D401&amp;", "&amp; IF(lookups!$F$2-LEN(SOURCE!D401) &gt;= 0, REPT(" ",lookups!$F$2-LEN(SOURCE!D401)), "")&amp;
      SOURCE!E401&amp;", "&amp; IF(lookups!$G$2-LEN(SOURCE!E401) &gt;=0, REPT(" ",lookups!$G$2-LEN(SOURCE!E401)), "")&amp;
      SOURCE!F401&amp;", "&amp; IF(lookups!$H$2-LEN(SOURCE!F401) &gt;= 0, REPT(" ",lookups!$H$2-LEN(SOURCE!F401)+2), "")&amp;"("&amp;
      SUBSTITUTE(TEXT(SOURCE!G401,"??0"),"  ","")&amp;" &lt;&lt; TAM_MAX_BITS) |"&amp; IF(lookups!$I$2-3 &gt;= 0, REPT(" ",MAX(1,lookups!$I$2-5+4+1-1-LEN(  IF(ISTEXT(SOURCE!H401),SOURCE!H401,  SUBSTITUTE(SUBSTITUTE(TEXT(SOURCE!H401,"????0"),"  ","")," ",""))   ))), "")&amp;
       IF(ISTEXT(SOURCE!H401),SOURCE!H401, SUBSTITUTE(SUBSTITUTE(TEXT(SOURCE!H401,"????0"),"  ","")," ",""))   &amp;","&amp; IF(lookups!$J$2-3 &gt;= 0, REPT(" ",lookups!$J$2-3-5), "")&amp;
      SOURCE!I401&amp;
" | "&amp; IF(lookups!$K$2-LEN(SOURCE!I401) &gt;= 0, REPT(" ",lookups!$K$2-LEN(SOURCE!I401)), "")&amp;
      SOURCE!J401&amp;      IF(lookups!$L$2-LEN(SOURCE!J401) &gt;= 0, REPT(" ",lookups!$L$2-LEN(SOURCE!J401)), "")&amp;
" | "&amp; IF(lookups!$K$2-LEN(SOURCE!I401) &gt;= 0, REPT(" ",lookups!$K$2-LEN(SOURCE!I401)), "")&amp;
      SOURCE!K401&amp;      IF(lookups!$L$2-LEN(SOURCE!K401) &gt;= 0, REPT(" ",lookups!$M$2-LEN(SOURCE!K401)), "")&amp;
" | "&amp; SOURCE!L401&amp;      IF(lookups!$O$2-LEN(SOURCE!L401) &gt;= 0, REPT(" ",lookups!$O$2-LEN(SOURCE!L401)), "")&amp;
" | "&amp; SOURCE!M401&amp;      IF(lookups!$P$2-LEN(SOURCE!M401) &gt;= 0, REPT(" ",lookups!$P$2-LEN(SOURCE!M401)), "")&amp;
      "},"&amp;IF(SOURCE!O401&lt;&gt;"",""&amp;SOURCE!O401,"")
 )
)
)</f>
        <v>/*  389 */  { fnCvtMi2Km2,                  divide,                      "km" STD_SUP_2 STD_RIGHT_ARROW "mi" STD_SUP_2, "km" STD_SUP_2 STD_RIGHT_ARROW "mi" STD_SUP_2, (0 &lt;&lt; TAM_MAX_BITS) |     0, CAT_NONE | SLS_ENABLED   | US_ENABLED   | EIM_DISABLED | PTP_NONE         },</v>
      </c>
    </row>
    <row r="402" customFormat="false" ht="15.75" hidden="false" customHeight="false" outlineLevel="0" collapsed="false">
      <c r="A402" s="263" t="str">
        <f aca="false">IF(AND(OR(SOURCE!A402="",ISBLANK(SOURCE!A402)),SOURCE!B402&gt;0),IF(ISBLANK(SOURCE!C402),"",SOURCE!C402),
IF(SOURCE!B402&lt;0,VLOOKUP(SOURCE!B402,lookups!A$1:B$25,2,0),
  IF(ISBLANK(SOURCE!B402),
    "",
    "/* "&amp;TEXT(SOURCE!B402,"???0")&amp;" *"&amp;
      SOURCE!C402&amp;", "&amp; IF(lookups!$E$2-LEN(SOURCE!C402) &gt;= 0, REPT(" ",lookups!$E$2-LEN(SOURCE!C402)), "")&amp;
      SOURCE!D402&amp;", "&amp; IF(lookups!$F$2-LEN(SOURCE!D402) &gt;= 0, REPT(" ",lookups!$F$2-LEN(SOURCE!D402)), "")&amp;
      SOURCE!E402&amp;", "&amp; IF(lookups!$G$2-LEN(SOURCE!E402) &gt;=0, REPT(" ",lookups!$G$2-LEN(SOURCE!E402)), "")&amp;
      SOURCE!F402&amp;", "&amp; IF(lookups!$H$2-LEN(SOURCE!F402) &gt;= 0, REPT(" ",lookups!$H$2-LEN(SOURCE!F402)+2), "")&amp;"("&amp;
      SUBSTITUTE(TEXT(SOURCE!G402,"??0"),"  ","")&amp;" &lt;&lt; TAM_MAX_BITS) |"&amp; IF(lookups!$I$2-3 &gt;= 0, REPT(" ",MAX(1,lookups!$I$2-5+4+1-1-LEN(  IF(ISTEXT(SOURCE!H402),SOURCE!H402,  SUBSTITUTE(SUBSTITUTE(TEXT(SOURCE!H402,"????0"),"  ","")," ",""))   ))), "")&amp;
       IF(ISTEXT(SOURCE!H402),SOURCE!H402, SUBSTITUTE(SUBSTITUTE(TEXT(SOURCE!H402,"????0"),"  ","")," ",""))   &amp;","&amp; IF(lookups!$J$2-3 &gt;= 0, REPT(" ",lookups!$J$2-3-5), "")&amp;
      SOURCE!I402&amp;
" | "&amp; IF(lookups!$K$2-LEN(SOURCE!I402) &gt;= 0, REPT(" ",lookups!$K$2-LEN(SOURCE!I402)), "")&amp;
      SOURCE!J402&amp;      IF(lookups!$L$2-LEN(SOURCE!J402) &gt;= 0, REPT(" ",lookups!$L$2-LEN(SOURCE!J402)), "")&amp;
" | "&amp; IF(lookups!$K$2-LEN(SOURCE!I402) &gt;= 0, REPT(" ",lookups!$K$2-LEN(SOURCE!I402)), "")&amp;
      SOURCE!K402&amp;      IF(lookups!$L$2-LEN(SOURCE!K402) &gt;= 0, REPT(" ",lookups!$M$2-LEN(SOURCE!K402)), "")&amp;
" | "&amp; SOURCE!L402&amp;      IF(lookups!$O$2-LEN(SOURCE!L402) &gt;= 0, REPT(" ",lookups!$O$2-LEN(SOURCE!L402)), "")&amp;
" | "&amp; SOURCE!M402&amp;      IF(lookups!$P$2-LEN(SOURCE!M402) &gt;= 0, REPT(" ",lookups!$P$2-LEN(SOURCE!M402)), "")&amp;
      "},"&amp;IF(SOURCE!O402&lt;&gt;"",""&amp;SOURCE!O402,"")
 )
)
)</f>
        <v>/*  390 */  { fnCvtNmi2Km2,                 multiply,                    "nmi" STD_SUP_2 STD_RIGHT_ARROW "km" STD_SUP_2, "nmi" STD_SUP_2 STD_RIGHT_ARROW "km" STD_SUP_2, (0 &lt;&lt; TAM_MAX_BITS) |     0, CAT_NONE | SLS_ENABLED   | US_ENABLED   | EIM_DISABLED | PTP_NONE         },</v>
      </c>
    </row>
    <row r="403" customFormat="false" ht="15.75" hidden="false" customHeight="false" outlineLevel="0" collapsed="false">
      <c r="A403" s="263" t="str">
        <f aca="false">IF(AND(OR(SOURCE!A403="",ISBLANK(SOURCE!A403)),SOURCE!B403&gt;0),IF(ISBLANK(SOURCE!C403),"",SOURCE!C403),
IF(SOURCE!B403&lt;0,VLOOKUP(SOURCE!B403,lookups!A$1:B$25,2,0),
  IF(ISBLANK(SOURCE!B403),
    "",
    "/* "&amp;TEXT(SOURCE!B403,"???0")&amp;" *"&amp;
      SOURCE!C403&amp;", "&amp; IF(lookups!$E$2-LEN(SOURCE!C403) &gt;= 0, REPT(" ",lookups!$E$2-LEN(SOURCE!C403)), "")&amp;
      SOURCE!D403&amp;", "&amp; IF(lookups!$F$2-LEN(SOURCE!D403) &gt;= 0, REPT(" ",lookups!$F$2-LEN(SOURCE!D403)), "")&amp;
      SOURCE!E403&amp;", "&amp; IF(lookups!$G$2-LEN(SOURCE!E403) &gt;=0, REPT(" ",lookups!$G$2-LEN(SOURCE!E403)), "")&amp;
      SOURCE!F403&amp;", "&amp; IF(lookups!$H$2-LEN(SOURCE!F403) &gt;= 0, REPT(" ",lookups!$H$2-LEN(SOURCE!F403)+2), "")&amp;"("&amp;
      SUBSTITUTE(TEXT(SOURCE!G403,"??0"),"  ","")&amp;" &lt;&lt; TAM_MAX_BITS) |"&amp; IF(lookups!$I$2-3 &gt;= 0, REPT(" ",MAX(1,lookups!$I$2-5+4+1-1-LEN(  IF(ISTEXT(SOURCE!H403),SOURCE!H403,  SUBSTITUTE(SUBSTITUTE(TEXT(SOURCE!H403,"????0"),"  ","")," ",""))   ))), "")&amp;
       IF(ISTEXT(SOURCE!H403),SOURCE!H403, SUBSTITUTE(SUBSTITUTE(TEXT(SOURCE!H403,"????0"),"  ","")," ",""))   &amp;","&amp; IF(lookups!$J$2-3 &gt;= 0, REPT(" ",lookups!$J$2-3-5), "")&amp;
      SOURCE!I403&amp;
" | "&amp; IF(lookups!$K$2-LEN(SOURCE!I403) &gt;= 0, REPT(" ",lookups!$K$2-LEN(SOURCE!I403)), "")&amp;
      SOURCE!J403&amp;      IF(lookups!$L$2-LEN(SOURCE!J403) &gt;= 0, REPT(" ",lookups!$L$2-LEN(SOURCE!J403)), "")&amp;
" | "&amp; IF(lookups!$K$2-LEN(SOURCE!I403) &gt;= 0, REPT(" ",lookups!$K$2-LEN(SOURCE!I403)), "")&amp;
      SOURCE!K403&amp;      IF(lookups!$L$2-LEN(SOURCE!K403) &gt;= 0, REPT(" ",lookups!$M$2-LEN(SOURCE!K403)), "")&amp;
" | "&amp; SOURCE!L403&amp;      IF(lookups!$O$2-LEN(SOURCE!L403) &gt;= 0, REPT(" ",lookups!$O$2-LEN(SOURCE!L403)), "")&amp;
" | "&amp; SOURCE!M403&amp;      IF(lookups!$P$2-LEN(SOURCE!M403) &gt;= 0, REPT(" ",lookups!$P$2-LEN(SOURCE!M403)), "")&amp;
      "},"&amp;IF(SOURCE!O403&lt;&gt;"",""&amp;SOURCE!O403,"")
 )
)
)</f>
        <v>/*  391 */  { fnCvtNmi2Km2,                 divide,                      "km" STD_SUP_2 STD_RIGHT_ARROW "nmi" STD_SUP_2, "km" STD_SUP_2 STD_RIGHT_ARROW "nmi" STD_SUP_2, (0 &lt;&lt; TAM_MAX_BITS) |     0, CAT_NONE | SLS_ENABLED   | US_ENABLED   | EIM_DISABLED | PTP_NONE         },</v>
      </c>
    </row>
    <row r="404" customFormat="false" ht="15.75" hidden="false" customHeight="false" outlineLevel="0" collapsed="false">
      <c r="A404" s="263" t="str">
        <f aca="false">IF(AND(OR(SOURCE!A404="",ISBLANK(SOURCE!A404)),SOURCE!B404&gt;0),IF(ISBLANK(SOURCE!C404),"",SOURCE!C404),
IF(SOURCE!B404&lt;0,VLOOKUP(SOURCE!B404,lookups!A$1:B$25,2,0),
  IF(ISBLANK(SOURCE!B404),
    "",
    "/* "&amp;TEXT(SOURCE!B404,"???0")&amp;" *"&amp;
      SOURCE!C404&amp;", "&amp; IF(lookups!$E$2-LEN(SOURCE!C404) &gt;= 0, REPT(" ",lookups!$E$2-LEN(SOURCE!C404)), "")&amp;
      SOURCE!D404&amp;", "&amp; IF(lookups!$F$2-LEN(SOURCE!D404) &gt;= 0, REPT(" ",lookups!$F$2-LEN(SOURCE!D404)), "")&amp;
      SOURCE!E404&amp;", "&amp; IF(lookups!$G$2-LEN(SOURCE!E404) &gt;=0, REPT(" ",lookups!$G$2-LEN(SOURCE!E404)), "")&amp;
      SOURCE!F404&amp;", "&amp; IF(lookups!$H$2-LEN(SOURCE!F404) &gt;= 0, REPT(" ",lookups!$H$2-LEN(SOURCE!F404)+2), "")&amp;"("&amp;
      SUBSTITUTE(TEXT(SOURCE!G404,"??0"),"  ","")&amp;" &lt;&lt; TAM_MAX_BITS) |"&amp; IF(lookups!$I$2-3 &gt;= 0, REPT(" ",MAX(1,lookups!$I$2-5+4+1-1-LEN(  IF(ISTEXT(SOURCE!H404),SOURCE!H404,  SUBSTITUTE(SUBSTITUTE(TEXT(SOURCE!H404,"????0"),"  ","")," ",""))   ))), "")&amp;
       IF(ISTEXT(SOURCE!H404),SOURCE!H404, SUBSTITUTE(SUBSTITUTE(TEXT(SOURCE!H404,"????0"),"  ","")," ",""))   &amp;","&amp; IF(lookups!$J$2-3 &gt;= 0, REPT(" ",lookups!$J$2-3-5), "")&amp;
      SOURCE!I404&amp;
" | "&amp; IF(lookups!$K$2-LEN(SOURCE!I404) &gt;= 0, REPT(" ",lookups!$K$2-LEN(SOURCE!I404)), "")&amp;
      SOURCE!J404&amp;      IF(lookups!$L$2-LEN(SOURCE!J404) &gt;= 0, REPT(" ",lookups!$L$2-LEN(SOURCE!J404)), "")&amp;
" | "&amp; IF(lookups!$K$2-LEN(SOURCE!I404) &gt;= 0, REPT(" ",lookups!$K$2-LEN(SOURCE!I404)), "")&amp;
      SOURCE!K404&amp;      IF(lookups!$L$2-LEN(SOURCE!K404) &gt;= 0, REPT(" ",lookups!$M$2-LEN(SOURCE!K404)), "")&amp;
" | "&amp; SOURCE!L404&amp;      IF(lookups!$O$2-LEN(SOURCE!L404) &gt;= 0, REPT(" ",lookups!$O$2-LEN(SOURCE!L404)), "")&amp;
" | "&amp; SOURCE!M404&amp;      IF(lookups!$P$2-LEN(SOURCE!M404) &gt;= 0, REPT(" ",lookups!$P$2-LEN(SOURCE!M404)), "")&amp;
      "},"&amp;IF(SOURCE!O404&lt;&gt;"",""&amp;SOURCE!O404,"")
 )
)
)</f>
        <v>/*  392 */  { itemToBeCoded,                NOPARAM,                     "0392",                                        "0392",                                        (0 &lt;&lt; TAM_MAX_BITS) |     0, CAT_FREE | SLS_ENABLED   | US_UNCHANGED | EIM_DISABLED | PTP_DISABLED     },</v>
      </c>
    </row>
    <row r="405" customFormat="false" ht="15.75" hidden="false" customHeight="false" outlineLevel="0" collapsed="false">
      <c r="A405" s="263" t="str">
        <f aca="false">IF(AND(OR(SOURCE!A405="",ISBLANK(SOURCE!A405)),SOURCE!B405&gt;0),IF(ISBLANK(SOURCE!C405),"",SOURCE!C405),
IF(SOURCE!B405&lt;0,VLOOKUP(SOURCE!B405,lookups!A$1:B$25,2,0),
  IF(ISBLANK(SOURCE!B405),
    "",
    "/* "&amp;TEXT(SOURCE!B405,"???0")&amp;" *"&amp;
      SOURCE!C405&amp;", "&amp; IF(lookups!$E$2-LEN(SOURCE!C405) &gt;= 0, REPT(" ",lookups!$E$2-LEN(SOURCE!C405)), "")&amp;
      SOURCE!D405&amp;", "&amp; IF(lookups!$F$2-LEN(SOURCE!D405) &gt;= 0, REPT(" ",lookups!$F$2-LEN(SOURCE!D405)), "")&amp;
      SOURCE!E405&amp;", "&amp; IF(lookups!$G$2-LEN(SOURCE!E405) &gt;=0, REPT(" ",lookups!$G$2-LEN(SOURCE!E405)), "")&amp;
      SOURCE!F405&amp;", "&amp; IF(lookups!$H$2-LEN(SOURCE!F405) &gt;= 0, REPT(" ",lookups!$H$2-LEN(SOURCE!F405)+2), "")&amp;"("&amp;
      SUBSTITUTE(TEXT(SOURCE!G405,"??0"),"  ","")&amp;" &lt;&lt; TAM_MAX_BITS) |"&amp; IF(lookups!$I$2-3 &gt;= 0, REPT(" ",MAX(1,lookups!$I$2-5+4+1-1-LEN(  IF(ISTEXT(SOURCE!H405),SOURCE!H405,  SUBSTITUTE(SUBSTITUTE(TEXT(SOURCE!H405,"????0"),"  ","")," ",""))   ))), "")&amp;
       IF(ISTEXT(SOURCE!H405),SOURCE!H405, SUBSTITUTE(SUBSTITUTE(TEXT(SOURCE!H405,"????0"),"  ","")," ",""))   &amp;","&amp; IF(lookups!$J$2-3 &gt;= 0, REPT(" ",lookups!$J$2-3-5), "")&amp;
      SOURCE!I405&amp;
" | "&amp; IF(lookups!$K$2-LEN(SOURCE!I405) &gt;= 0, REPT(" ",lookups!$K$2-LEN(SOURCE!I405)), "")&amp;
      SOURCE!J405&amp;      IF(lookups!$L$2-LEN(SOURCE!J405) &gt;= 0, REPT(" ",lookups!$L$2-LEN(SOURCE!J405)), "")&amp;
" | "&amp; IF(lookups!$K$2-LEN(SOURCE!I405) &gt;= 0, REPT(" ",lookups!$K$2-LEN(SOURCE!I405)), "")&amp;
      SOURCE!K405&amp;      IF(lookups!$L$2-LEN(SOURCE!K405) &gt;= 0, REPT(" ",lookups!$M$2-LEN(SOURCE!K405)), "")&amp;
" | "&amp; SOURCE!L405&amp;      IF(lookups!$O$2-LEN(SOURCE!L405) &gt;= 0, REPT(" ",lookups!$O$2-LEN(SOURCE!L405)), "")&amp;
" | "&amp; SOURCE!M405&amp;      IF(lookups!$P$2-LEN(SOURCE!M405) &gt;= 0, REPT(" ",lookups!$P$2-LEN(SOURCE!M405)), "")&amp;
      "},"&amp;IF(SOURCE!O405&lt;&gt;"",""&amp;SOURCE!O405,"")
 )
)
)</f>
        <v>/*  393 */  { itemToBeCoded,                NOPARAM,                     "0393",                                        "0393",                                        (0 &lt;&lt; TAM_MAX_BITS) |     0, CAT_FREE | SLS_ENABLED   | US_UNCHANGED | EIM_DISABLED | PTP_DISABLED     },</v>
      </c>
    </row>
    <row r="406" customFormat="false" ht="15.75" hidden="false" customHeight="false" outlineLevel="0" collapsed="false">
      <c r="A406" s="263" t="str">
        <f aca="false">IF(AND(OR(SOURCE!A406="",ISBLANK(SOURCE!A406)),SOURCE!B406&gt;0),IF(ISBLANK(SOURCE!C406),"",SOURCE!C406),
IF(SOURCE!B406&lt;0,VLOOKUP(SOURCE!B406,lookups!A$1:B$25,2,0),
  IF(ISBLANK(SOURCE!B406),
    "",
    "/* "&amp;TEXT(SOURCE!B406,"???0")&amp;" *"&amp;
      SOURCE!C406&amp;", "&amp; IF(lookups!$E$2-LEN(SOURCE!C406) &gt;= 0, REPT(" ",lookups!$E$2-LEN(SOURCE!C406)), "")&amp;
      SOURCE!D406&amp;", "&amp; IF(lookups!$F$2-LEN(SOURCE!D406) &gt;= 0, REPT(" ",lookups!$F$2-LEN(SOURCE!D406)), "")&amp;
      SOURCE!E406&amp;", "&amp; IF(lookups!$G$2-LEN(SOURCE!E406) &gt;=0, REPT(" ",lookups!$G$2-LEN(SOURCE!E406)), "")&amp;
      SOURCE!F406&amp;", "&amp; IF(lookups!$H$2-LEN(SOURCE!F406) &gt;= 0, REPT(" ",lookups!$H$2-LEN(SOURCE!F406)+2), "")&amp;"("&amp;
      SUBSTITUTE(TEXT(SOURCE!G406,"??0"),"  ","")&amp;" &lt;&lt; TAM_MAX_BITS) |"&amp; IF(lookups!$I$2-3 &gt;= 0, REPT(" ",MAX(1,lookups!$I$2-5+4+1-1-LEN(  IF(ISTEXT(SOURCE!H406),SOURCE!H406,  SUBSTITUTE(SUBSTITUTE(TEXT(SOURCE!H406,"????0"),"  ","")," ",""))   ))), "")&amp;
       IF(ISTEXT(SOURCE!H406),SOURCE!H406, SUBSTITUTE(SUBSTITUTE(TEXT(SOURCE!H406,"????0"),"  ","")," ",""))   &amp;","&amp; IF(lookups!$J$2-3 &gt;= 0, REPT(" ",lookups!$J$2-3-5), "")&amp;
      SOURCE!I406&amp;
" | "&amp; IF(lookups!$K$2-LEN(SOURCE!I406) &gt;= 0, REPT(" ",lookups!$K$2-LEN(SOURCE!I406)), "")&amp;
      SOURCE!J406&amp;      IF(lookups!$L$2-LEN(SOURCE!J406) &gt;= 0, REPT(" ",lookups!$L$2-LEN(SOURCE!J406)), "")&amp;
" | "&amp; IF(lookups!$K$2-LEN(SOURCE!I406) &gt;= 0, REPT(" ",lookups!$K$2-LEN(SOURCE!I406)), "")&amp;
      SOURCE!K406&amp;      IF(lookups!$L$2-LEN(SOURCE!K406) &gt;= 0, REPT(" ",lookups!$M$2-LEN(SOURCE!K406)), "")&amp;
" | "&amp; SOURCE!L406&amp;      IF(lookups!$O$2-LEN(SOURCE!L406) &gt;= 0, REPT(" ",lookups!$O$2-LEN(SOURCE!L406)), "")&amp;
" | "&amp; SOURCE!M406&amp;      IF(lookups!$P$2-LEN(SOURCE!M406) &gt;= 0, REPT(" ",lookups!$P$2-LEN(SOURCE!M406)), "")&amp;
      "},"&amp;IF(SOURCE!O406&lt;&gt;"",""&amp;SOURCE!O406,"")
 )
)
)</f>
        <v>/*  394 */  { itemToBeCoded,                NOPARAM,                     "0394",                                        "0394",                                        (0 &lt;&lt; TAM_MAX_BITS) |     0, CAT_FREE | SLS_ENABLED   | US_UNCHANGED | EIM_DISABLED | PTP_DISABLED     },</v>
      </c>
    </row>
    <row r="407" customFormat="false" ht="15.75" hidden="false" customHeight="false" outlineLevel="0" collapsed="false">
      <c r="A407" s="263" t="str">
        <f aca="false">IF(AND(OR(SOURCE!A407="",ISBLANK(SOURCE!A407)),SOURCE!B407&gt;0),IF(ISBLANK(SOURCE!C407),"",SOURCE!C407),
IF(SOURCE!B407&lt;0,VLOOKUP(SOURCE!B407,lookups!A$1:B$25,2,0),
  IF(ISBLANK(SOURCE!B407),
    "",
    "/* "&amp;TEXT(SOURCE!B407,"???0")&amp;" *"&amp;
      SOURCE!C407&amp;", "&amp; IF(lookups!$E$2-LEN(SOURCE!C407) &gt;= 0, REPT(" ",lookups!$E$2-LEN(SOURCE!C407)), "")&amp;
      SOURCE!D407&amp;", "&amp; IF(lookups!$F$2-LEN(SOURCE!D407) &gt;= 0, REPT(" ",lookups!$F$2-LEN(SOURCE!D407)), "")&amp;
      SOURCE!E407&amp;", "&amp; IF(lookups!$G$2-LEN(SOURCE!E407) &gt;=0, REPT(" ",lookups!$G$2-LEN(SOURCE!E407)), "")&amp;
      SOURCE!F407&amp;", "&amp; IF(lookups!$H$2-LEN(SOURCE!F407) &gt;= 0, REPT(" ",lookups!$H$2-LEN(SOURCE!F407)+2), "")&amp;"("&amp;
      SUBSTITUTE(TEXT(SOURCE!G407,"??0"),"  ","")&amp;" &lt;&lt; TAM_MAX_BITS) |"&amp; IF(lookups!$I$2-3 &gt;= 0, REPT(" ",MAX(1,lookups!$I$2-5+4+1-1-LEN(  IF(ISTEXT(SOURCE!H407),SOURCE!H407,  SUBSTITUTE(SUBSTITUTE(TEXT(SOURCE!H407,"????0"),"  ","")," ",""))   ))), "")&amp;
       IF(ISTEXT(SOURCE!H407),SOURCE!H407, SUBSTITUTE(SUBSTITUTE(TEXT(SOURCE!H407,"????0"),"  ","")," ",""))   &amp;","&amp; IF(lookups!$J$2-3 &gt;= 0, REPT(" ",lookups!$J$2-3-5), "")&amp;
      SOURCE!I407&amp;
" | "&amp; IF(lookups!$K$2-LEN(SOURCE!I407) &gt;= 0, REPT(" ",lookups!$K$2-LEN(SOURCE!I407)), "")&amp;
      SOURCE!J407&amp;      IF(lookups!$L$2-LEN(SOURCE!J407) &gt;= 0, REPT(" ",lookups!$L$2-LEN(SOURCE!J407)), "")&amp;
" | "&amp; IF(lookups!$K$2-LEN(SOURCE!I407) &gt;= 0, REPT(" ",lookups!$K$2-LEN(SOURCE!I407)), "")&amp;
      SOURCE!K407&amp;      IF(lookups!$L$2-LEN(SOURCE!K407) &gt;= 0, REPT(" ",lookups!$M$2-LEN(SOURCE!K407)), "")&amp;
" | "&amp; SOURCE!L407&amp;      IF(lookups!$O$2-LEN(SOURCE!L407) &gt;= 0, REPT(" ",lookups!$O$2-LEN(SOURCE!L407)), "")&amp;
" | "&amp; SOURCE!M407&amp;      IF(lookups!$P$2-LEN(SOURCE!M407) &gt;= 0, REPT(" ",lookups!$P$2-LEN(SOURCE!M407)), "")&amp;
      "},"&amp;IF(SOURCE!O407&lt;&gt;"",""&amp;SOURCE!O407,"")
 )
)
)</f>
        <v>/*  395 */  { itemToBeCoded,                NOPARAM,                     "0395",                                        "0395",                                        (0 &lt;&lt; TAM_MAX_BITS) |     0, CAT_FREE | SLS_ENABLED   | US_UNCHANGED | EIM_DISABLED | PTP_DISABLED     },</v>
      </c>
    </row>
    <row r="408" customFormat="false" ht="15.75" hidden="false" customHeight="false" outlineLevel="0" collapsed="false">
      <c r="A408" s="263" t="str">
        <f aca="false">IF(AND(OR(SOURCE!A408="",ISBLANK(SOURCE!A408)),SOURCE!B408&gt;0),IF(ISBLANK(SOURCE!C408),"",SOURCE!C408),
IF(SOURCE!B408&lt;0,VLOOKUP(SOURCE!B408,lookups!A$1:B$25,2,0),
  IF(ISBLANK(SOURCE!B408),
    "",
    "/* "&amp;TEXT(SOURCE!B408,"???0")&amp;" *"&amp;
      SOURCE!C408&amp;", "&amp; IF(lookups!$E$2-LEN(SOURCE!C408) &gt;= 0, REPT(" ",lookups!$E$2-LEN(SOURCE!C408)), "")&amp;
      SOURCE!D408&amp;", "&amp; IF(lookups!$F$2-LEN(SOURCE!D408) &gt;= 0, REPT(" ",lookups!$F$2-LEN(SOURCE!D408)), "")&amp;
      SOURCE!E408&amp;", "&amp; IF(lookups!$G$2-LEN(SOURCE!E408) &gt;=0, REPT(" ",lookups!$G$2-LEN(SOURCE!E408)), "")&amp;
      SOURCE!F408&amp;", "&amp; IF(lookups!$H$2-LEN(SOURCE!F408) &gt;= 0, REPT(" ",lookups!$H$2-LEN(SOURCE!F408)+2), "")&amp;"("&amp;
      SUBSTITUTE(TEXT(SOURCE!G408,"??0"),"  ","")&amp;" &lt;&lt; TAM_MAX_BITS) |"&amp; IF(lookups!$I$2-3 &gt;= 0, REPT(" ",MAX(1,lookups!$I$2-5+4+1-1-LEN(  IF(ISTEXT(SOURCE!H408),SOURCE!H408,  SUBSTITUTE(SUBSTITUTE(TEXT(SOURCE!H408,"????0"),"  ","")," ",""))   ))), "")&amp;
       IF(ISTEXT(SOURCE!H408),SOURCE!H408, SUBSTITUTE(SUBSTITUTE(TEXT(SOURCE!H408,"????0"),"  ","")," ",""))   &amp;","&amp; IF(lookups!$J$2-3 &gt;= 0, REPT(" ",lookups!$J$2-3-5), "")&amp;
      SOURCE!I408&amp;
" | "&amp; IF(lookups!$K$2-LEN(SOURCE!I408) &gt;= 0, REPT(" ",lookups!$K$2-LEN(SOURCE!I408)), "")&amp;
      SOURCE!J408&amp;      IF(lookups!$L$2-LEN(SOURCE!J408) &gt;= 0, REPT(" ",lookups!$L$2-LEN(SOURCE!J408)), "")&amp;
" | "&amp; IF(lookups!$K$2-LEN(SOURCE!I408) &gt;= 0, REPT(" ",lookups!$K$2-LEN(SOURCE!I408)), "")&amp;
      SOURCE!K408&amp;      IF(lookups!$L$2-LEN(SOURCE!K408) &gt;= 0, REPT(" ",lookups!$M$2-LEN(SOURCE!K408)), "")&amp;
" | "&amp; SOURCE!L408&amp;      IF(lookups!$O$2-LEN(SOURCE!L408) &gt;= 0, REPT(" ",lookups!$O$2-LEN(SOURCE!L408)), "")&amp;
" | "&amp; SOURCE!M408&amp;      IF(lookups!$P$2-LEN(SOURCE!M408) &gt;= 0, REPT(" ",lookups!$P$2-LEN(SOURCE!M408)), "")&amp;
      "},"&amp;IF(SOURCE!O408&lt;&gt;"",""&amp;SOURCE!O408,"")
 )
)
)</f>
        <v/>
      </c>
    </row>
    <row r="409" customFormat="false" ht="15.75" hidden="false" customHeight="false" outlineLevel="0" collapsed="false">
      <c r="A409" s="263" t="str">
        <f aca="false">IF(AND(OR(SOURCE!A409="",ISBLANK(SOURCE!A409)),SOURCE!B409&gt;0),IF(ISBLANK(SOURCE!C409),"",SOURCE!C409),
IF(SOURCE!B409&lt;0,VLOOKUP(SOURCE!B409,lookups!A$1:B$25,2,0),
  IF(ISBLANK(SOURCE!B409),
    "",
    "/* "&amp;TEXT(SOURCE!B409,"???0")&amp;" *"&amp;
      SOURCE!C409&amp;", "&amp; IF(lookups!$E$2-LEN(SOURCE!C409) &gt;= 0, REPT(" ",lookups!$E$2-LEN(SOURCE!C409)), "")&amp;
      SOURCE!D409&amp;", "&amp; IF(lookups!$F$2-LEN(SOURCE!D409) &gt;= 0, REPT(" ",lookups!$F$2-LEN(SOURCE!D409)), "")&amp;
      SOURCE!E409&amp;", "&amp; IF(lookups!$G$2-LEN(SOURCE!E409) &gt;=0, REPT(" ",lookups!$G$2-LEN(SOURCE!E409)), "")&amp;
      SOURCE!F409&amp;", "&amp; IF(lookups!$H$2-LEN(SOURCE!F409) &gt;= 0, REPT(" ",lookups!$H$2-LEN(SOURCE!F409)+2), "")&amp;"("&amp;
      SUBSTITUTE(TEXT(SOURCE!G409,"??0"),"  ","")&amp;" &lt;&lt; TAM_MAX_BITS) |"&amp; IF(lookups!$I$2-3 &gt;= 0, REPT(" ",MAX(1,lookups!$I$2-5+4+1-1-LEN(  IF(ISTEXT(SOURCE!H409),SOURCE!H409,  SUBSTITUTE(SUBSTITUTE(TEXT(SOURCE!H409,"????0"),"  ","")," ",""))   ))), "")&amp;
       IF(ISTEXT(SOURCE!H409),SOURCE!H409, SUBSTITUTE(SUBSTITUTE(TEXT(SOURCE!H409,"????0"),"  ","")," ",""))   &amp;","&amp; IF(lookups!$J$2-3 &gt;= 0, REPT(" ",lookups!$J$2-3-5), "")&amp;
      SOURCE!I409&amp;
" | "&amp; IF(lookups!$K$2-LEN(SOURCE!I409) &gt;= 0, REPT(" ",lookups!$K$2-LEN(SOURCE!I409)), "")&amp;
      SOURCE!J409&amp;      IF(lookups!$L$2-LEN(SOURCE!J409) &gt;= 0, REPT(" ",lookups!$L$2-LEN(SOURCE!J409)), "")&amp;
" | "&amp; IF(lookups!$K$2-LEN(SOURCE!I409) &gt;= 0, REPT(" ",lookups!$K$2-LEN(SOURCE!I409)), "")&amp;
      SOURCE!K409&amp;      IF(lookups!$L$2-LEN(SOURCE!K409) &gt;= 0, REPT(" ",lookups!$M$2-LEN(SOURCE!K409)), "")&amp;
" | "&amp; SOURCE!L409&amp;      IF(lookups!$O$2-LEN(SOURCE!L409) &gt;= 0, REPT(" ",lookups!$O$2-LEN(SOURCE!L409)), "")&amp;
" | "&amp; SOURCE!M409&amp;      IF(lookups!$P$2-LEN(SOURCE!M409) &gt;= 0, REPT(" ",lookups!$P$2-LEN(SOURCE!M409)), "")&amp;
      "},"&amp;IF(SOURCE!O409&lt;&gt;"",""&amp;SOURCE!O409,"")
 )
)
)</f>
        <v/>
      </c>
    </row>
    <row r="410" customFormat="false" ht="15.75" hidden="false" customHeight="false" outlineLevel="0" collapsed="false">
      <c r="A410" s="263" t="str">
        <f aca="false">IF(AND(OR(SOURCE!A410="",ISBLANK(SOURCE!A410)),SOURCE!B410&gt;0),IF(ISBLANK(SOURCE!C410),"",SOURCE!C410),
IF(SOURCE!B410&lt;0,VLOOKUP(SOURCE!B410,lookups!A$1:B$25,2,0),
  IF(ISBLANK(SOURCE!B410),
    "",
    "/* "&amp;TEXT(SOURCE!B410,"???0")&amp;" *"&amp;
      SOURCE!C410&amp;", "&amp; IF(lookups!$E$2-LEN(SOURCE!C410) &gt;= 0, REPT(" ",lookups!$E$2-LEN(SOURCE!C410)), "")&amp;
      SOURCE!D410&amp;", "&amp; IF(lookups!$F$2-LEN(SOURCE!D410) &gt;= 0, REPT(" ",lookups!$F$2-LEN(SOURCE!D410)), "")&amp;
      SOURCE!E410&amp;", "&amp; IF(lookups!$G$2-LEN(SOURCE!E410) &gt;=0, REPT(" ",lookups!$G$2-LEN(SOURCE!E410)), "")&amp;
      SOURCE!F410&amp;", "&amp; IF(lookups!$H$2-LEN(SOURCE!F410) &gt;= 0, REPT(" ",lookups!$H$2-LEN(SOURCE!F410)+2), "")&amp;"("&amp;
      SUBSTITUTE(TEXT(SOURCE!G410,"??0"),"  ","")&amp;" &lt;&lt; TAM_MAX_BITS) |"&amp; IF(lookups!$I$2-3 &gt;= 0, REPT(" ",MAX(1,lookups!$I$2-5+4+1-1-LEN(  IF(ISTEXT(SOURCE!H410),SOURCE!H410,  SUBSTITUTE(SUBSTITUTE(TEXT(SOURCE!H410,"????0"),"  ","")," ",""))   ))), "")&amp;
       IF(ISTEXT(SOURCE!H410),SOURCE!H410, SUBSTITUTE(SUBSTITUTE(TEXT(SOURCE!H410,"????0"),"  ","")," ",""))   &amp;","&amp; IF(lookups!$J$2-3 &gt;= 0, REPT(" ",lookups!$J$2-3-5), "")&amp;
      SOURCE!I410&amp;
" | "&amp; IF(lookups!$K$2-LEN(SOURCE!I410) &gt;= 0, REPT(" ",lookups!$K$2-LEN(SOURCE!I410)), "")&amp;
      SOURCE!J410&amp;      IF(lookups!$L$2-LEN(SOURCE!J410) &gt;= 0, REPT(" ",lookups!$L$2-LEN(SOURCE!J410)), "")&amp;
" | "&amp; IF(lookups!$K$2-LEN(SOURCE!I410) &gt;= 0, REPT(" ",lookups!$K$2-LEN(SOURCE!I410)), "")&amp;
      SOURCE!K410&amp;      IF(lookups!$L$2-LEN(SOURCE!K410) &gt;= 0, REPT(" ",lookups!$M$2-LEN(SOURCE!K410)), "")&amp;
" | "&amp; SOURCE!L410&amp;      IF(lookups!$O$2-LEN(SOURCE!L410) &gt;= 0, REPT(" ",lookups!$O$2-LEN(SOURCE!L410)), "")&amp;
" | "&amp; SOURCE!M410&amp;      IF(lookups!$P$2-LEN(SOURCE!M410) &gt;= 0, REPT(" ",lookups!$P$2-LEN(SOURCE!M410)), "")&amp;
      "},"&amp;IF(SOURCE!O410&lt;&gt;"",""&amp;SOURCE!O410,"")
 )
)
)</f>
        <v>// Flag, bit, rotation, and logical OPs</v>
      </c>
    </row>
    <row r="411" customFormat="false" ht="15.75" hidden="false" customHeight="false" outlineLevel="0" collapsed="false">
      <c r="A411" s="263" t="str">
        <f aca="false">IF(AND(OR(SOURCE!A411="",ISBLANK(SOURCE!A411)),SOURCE!B411&gt;0),IF(ISBLANK(SOURCE!C411),"",SOURCE!C411),
IF(SOURCE!B411&lt;0,VLOOKUP(SOURCE!B411,lookups!A$1:B$25,2,0),
  IF(ISBLANK(SOURCE!B411),
    "",
    "/* "&amp;TEXT(SOURCE!B411,"???0")&amp;" *"&amp;
      SOURCE!C411&amp;", "&amp; IF(lookups!$E$2-LEN(SOURCE!C411) &gt;= 0, REPT(" ",lookups!$E$2-LEN(SOURCE!C411)), "")&amp;
      SOURCE!D411&amp;", "&amp; IF(lookups!$F$2-LEN(SOURCE!D411) &gt;= 0, REPT(" ",lookups!$F$2-LEN(SOURCE!D411)), "")&amp;
      SOURCE!E411&amp;", "&amp; IF(lookups!$G$2-LEN(SOURCE!E411) &gt;=0, REPT(" ",lookups!$G$2-LEN(SOURCE!E411)), "")&amp;
      SOURCE!F411&amp;", "&amp; IF(lookups!$H$2-LEN(SOURCE!F411) &gt;= 0, REPT(" ",lookups!$H$2-LEN(SOURCE!F411)+2), "")&amp;"("&amp;
      SUBSTITUTE(TEXT(SOURCE!G411,"??0"),"  ","")&amp;" &lt;&lt; TAM_MAX_BITS) |"&amp; IF(lookups!$I$2-3 &gt;= 0, REPT(" ",MAX(1,lookups!$I$2-5+4+1-1-LEN(  IF(ISTEXT(SOURCE!H411),SOURCE!H411,  SUBSTITUTE(SUBSTITUTE(TEXT(SOURCE!H411,"????0"),"  ","")," ",""))   ))), "")&amp;
       IF(ISTEXT(SOURCE!H411),SOURCE!H411, SUBSTITUTE(SUBSTITUTE(TEXT(SOURCE!H411,"????0"),"  ","")," ",""))   &amp;","&amp; IF(lookups!$J$2-3 &gt;= 0, REPT(" ",lookups!$J$2-3-5), "")&amp;
      SOURCE!I411&amp;
" | "&amp; IF(lookups!$K$2-LEN(SOURCE!I411) &gt;= 0, REPT(" ",lookups!$K$2-LEN(SOURCE!I411)), "")&amp;
      SOURCE!J411&amp;      IF(lookups!$L$2-LEN(SOURCE!J411) &gt;= 0, REPT(" ",lookups!$L$2-LEN(SOURCE!J411)), "")&amp;
" | "&amp; IF(lookups!$K$2-LEN(SOURCE!I411) &gt;= 0, REPT(" ",lookups!$K$2-LEN(SOURCE!I411)), "")&amp;
      SOURCE!K411&amp;      IF(lookups!$L$2-LEN(SOURCE!K411) &gt;= 0, REPT(" ",lookups!$M$2-LEN(SOURCE!K411)), "")&amp;
" | "&amp; SOURCE!L411&amp;      IF(lookups!$O$2-LEN(SOURCE!L411) &gt;= 0, REPT(" ",lookups!$O$2-LEN(SOURCE!L411)), "")&amp;
" | "&amp; SOURCE!M411&amp;      IF(lookups!$P$2-LEN(SOURCE!M411) &gt;= 0, REPT(" ",lookups!$P$2-LEN(SOURCE!M411)), "")&amp;
      "},"&amp;IF(SOURCE!O411&lt;&gt;"",""&amp;SOURCE!O411,"")
 )
)
)</f>
        <v>/*  396 */  { fnIsFlagClearClear,           TM_FLAGW,                    "FC?C",                                        "FC?C",                                        (0 &lt;&lt; TAM_MAX_BITS) |    99, CAT_FNCT | SLS_ENABLED   | US_ENABLED   | EIM_DISABLED | PTP_FLAG         },</v>
      </c>
    </row>
    <row r="412" customFormat="false" ht="15.75" hidden="false" customHeight="false" outlineLevel="0" collapsed="false">
      <c r="A412" s="263" t="str">
        <f aca="false">IF(AND(OR(SOURCE!A412="",ISBLANK(SOURCE!A412)),SOURCE!B412&gt;0),IF(ISBLANK(SOURCE!C412),"",SOURCE!C412),
IF(SOURCE!B412&lt;0,VLOOKUP(SOURCE!B412,lookups!A$1:B$25,2,0),
  IF(ISBLANK(SOURCE!B412),
    "",
    "/* "&amp;TEXT(SOURCE!B412,"???0")&amp;" *"&amp;
      SOURCE!C412&amp;", "&amp; IF(lookups!$E$2-LEN(SOURCE!C412) &gt;= 0, REPT(" ",lookups!$E$2-LEN(SOURCE!C412)), "")&amp;
      SOURCE!D412&amp;", "&amp; IF(lookups!$F$2-LEN(SOURCE!D412) &gt;= 0, REPT(" ",lookups!$F$2-LEN(SOURCE!D412)), "")&amp;
      SOURCE!E412&amp;", "&amp; IF(lookups!$G$2-LEN(SOURCE!E412) &gt;=0, REPT(" ",lookups!$G$2-LEN(SOURCE!E412)), "")&amp;
      SOURCE!F412&amp;", "&amp; IF(lookups!$H$2-LEN(SOURCE!F412) &gt;= 0, REPT(" ",lookups!$H$2-LEN(SOURCE!F412)+2), "")&amp;"("&amp;
      SUBSTITUTE(TEXT(SOURCE!G412,"??0"),"  ","")&amp;" &lt;&lt; TAM_MAX_BITS) |"&amp; IF(lookups!$I$2-3 &gt;= 0, REPT(" ",MAX(1,lookups!$I$2-5+4+1-1-LEN(  IF(ISTEXT(SOURCE!H412),SOURCE!H412,  SUBSTITUTE(SUBSTITUTE(TEXT(SOURCE!H412,"????0"),"  ","")," ",""))   ))), "")&amp;
       IF(ISTEXT(SOURCE!H412),SOURCE!H412, SUBSTITUTE(SUBSTITUTE(TEXT(SOURCE!H412,"????0"),"  ","")," ",""))   &amp;","&amp; IF(lookups!$J$2-3 &gt;= 0, REPT(" ",lookups!$J$2-3-5), "")&amp;
      SOURCE!I412&amp;
" | "&amp; IF(lookups!$K$2-LEN(SOURCE!I412) &gt;= 0, REPT(" ",lookups!$K$2-LEN(SOURCE!I412)), "")&amp;
      SOURCE!J412&amp;      IF(lookups!$L$2-LEN(SOURCE!J412) &gt;= 0, REPT(" ",lookups!$L$2-LEN(SOURCE!J412)), "")&amp;
" | "&amp; IF(lookups!$K$2-LEN(SOURCE!I412) &gt;= 0, REPT(" ",lookups!$K$2-LEN(SOURCE!I412)), "")&amp;
      SOURCE!K412&amp;      IF(lookups!$L$2-LEN(SOURCE!K412) &gt;= 0, REPT(" ",lookups!$M$2-LEN(SOURCE!K412)), "")&amp;
" | "&amp; SOURCE!L412&amp;      IF(lookups!$O$2-LEN(SOURCE!L412) &gt;= 0, REPT(" ",lookups!$O$2-LEN(SOURCE!L412)), "")&amp;
" | "&amp; SOURCE!M412&amp;      IF(lookups!$P$2-LEN(SOURCE!M412) &gt;= 0, REPT(" ",lookups!$P$2-LEN(SOURCE!M412)), "")&amp;
      "},"&amp;IF(SOURCE!O412&lt;&gt;"",""&amp;SOURCE!O412,"")
 )
)
)</f>
        <v>/*  397 */  { fnIsFlagClearSet,             TM_FLAGW,                    "FC?S",                                        "FC?S",                                        (0 &lt;&lt; TAM_MAX_BITS) |    99, CAT_FNCT | SLS_ENABLED   | US_ENABLED   | EIM_DISABLED | PTP_FLAG         },</v>
      </c>
    </row>
    <row r="413" customFormat="false" ht="15.75" hidden="false" customHeight="false" outlineLevel="0" collapsed="false">
      <c r="A413" s="263" t="str">
        <f aca="false">IF(AND(OR(SOURCE!A413="",ISBLANK(SOURCE!A413)),SOURCE!B413&gt;0),IF(ISBLANK(SOURCE!C413),"",SOURCE!C413),
IF(SOURCE!B413&lt;0,VLOOKUP(SOURCE!B413,lookups!A$1:B$25,2,0),
  IF(ISBLANK(SOURCE!B413),
    "",
    "/* "&amp;TEXT(SOURCE!B413,"???0")&amp;" *"&amp;
      SOURCE!C413&amp;", "&amp; IF(lookups!$E$2-LEN(SOURCE!C413) &gt;= 0, REPT(" ",lookups!$E$2-LEN(SOURCE!C413)), "")&amp;
      SOURCE!D413&amp;", "&amp; IF(lookups!$F$2-LEN(SOURCE!D413) &gt;= 0, REPT(" ",lookups!$F$2-LEN(SOURCE!D413)), "")&amp;
      SOURCE!E413&amp;", "&amp; IF(lookups!$G$2-LEN(SOURCE!E413) &gt;=0, REPT(" ",lookups!$G$2-LEN(SOURCE!E413)), "")&amp;
      SOURCE!F413&amp;", "&amp; IF(lookups!$H$2-LEN(SOURCE!F413) &gt;= 0, REPT(" ",lookups!$H$2-LEN(SOURCE!F413)+2), "")&amp;"("&amp;
      SUBSTITUTE(TEXT(SOURCE!G413,"??0"),"  ","")&amp;" &lt;&lt; TAM_MAX_BITS) |"&amp; IF(lookups!$I$2-3 &gt;= 0, REPT(" ",MAX(1,lookups!$I$2-5+4+1-1-LEN(  IF(ISTEXT(SOURCE!H413),SOURCE!H413,  SUBSTITUTE(SUBSTITUTE(TEXT(SOURCE!H413,"????0"),"  ","")," ",""))   ))), "")&amp;
       IF(ISTEXT(SOURCE!H413),SOURCE!H413, SUBSTITUTE(SUBSTITUTE(TEXT(SOURCE!H413,"????0"),"  ","")," ",""))   &amp;","&amp; IF(lookups!$J$2-3 &gt;= 0, REPT(" ",lookups!$J$2-3-5), "")&amp;
      SOURCE!I413&amp;
" | "&amp; IF(lookups!$K$2-LEN(SOURCE!I413) &gt;= 0, REPT(" ",lookups!$K$2-LEN(SOURCE!I413)), "")&amp;
      SOURCE!J413&amp;      IF(lookups!$L$2-LEN(SOURCE!J413) &gt;= 0, REPT(" ",lookups!$L$2-LEN(SOURCE!J413)), "")&amp;
" | "&amp; IF(lookups!$K$2-LEN(SOURCE!I413) &gt;= 0, REPT(" ",lookups!$K$2-LEN(SOURCE!I413)), "")&amp;
      SOURCE!K413&amp;      IF(lookups!$L$2-LEN(SOURCE!K413) &gt;= 0, REPT(" ",lookups!$M$2-LEN(SOURCE!K413)), "")&amp;
" | "&amp; SOURCE!L413&amp;      IF(lookups!$O$2-LEN(SOURCE!L413) &gt;= 0, REPT(" ",lookups!$O$2-LEN(SOURCE!L413)), "")&amp;
" | "&amp; SOURCE!M413&amp;      IF(lookups!$P$2-LEN(SOURCE!M413) &gt;= 0, REPT(" ",lookups!$P$2-LEN(SOURCE!M413)), "")&amp;
      "},"&amp;IF(SOURCE!O413&lt;&gt;"",""&amp;SOURCE!O413,"")
 )
)
)</f>
        <v>/*  398 */  { fnIsFlagClearFlip,            TM_FLAGW,                    "FC?F",                                        "FC?F",                                        (0 &lt;&lt; TAM_MAX_BITS) |    99, CAT_FNCT | SLS_ENABLED   | US_ENABLED   | EIM_DISABLED | PTP_FLAG         },</v>
      </c>
    </row>
    <row r="414" customFormat="false" ht="15.75" hidden="false" customHeight="false" outlineLevel="0" collapsed="false">
      <c r="A414" s="263" t="str">
        <f aca="false">IF(AND(OR(SOURCE!A414="",ISBLANK(SOURCE!A414)),SOURCE!B414&gt;0),IF(ISBLANK(SOURCE!C414),"",SOURCE!C414),
IF(SOURCE!B414&lt;0,VLOOKUP(SOURCE!B414,lookups!A$1:B$25,2,0),
  IF(ISBLANK(SOURCE!B414),
    "",
    "/* "&amp;TEXT(SOURCE!B414,"???0")&amp;" *"&amp;
      SOURCE!C414&amp;", "&amp; IF(lookups!$E$2-LEN(SOURCE!C414) &gt;= 0, REPT(" ",lookups!$E$2-LEN(SOURCE!C414)), "")&amp;
      SOURCE!D414&amp;", "&amp; IF(lookups!$F$2-LEN(SOURCE!D414) &gt;= 0, REPT(" ",lookups!$F$2-LEN(SOURCE!D414)), "")&amp;
      SOURCE!E414&amp;", "&amp; IF(lookups!$G$2-LEN(SOURCE!E414) &gt;=0, REPT(" ",lookups!$G$2-LEN(SOURCE!E414)), "")&amp;
      SOURCE!F414&amp;", "&amp; IF(lookups!$H$2-LEN(SOURCE!F414) &gt;= 0, REPT(" ",lookups!$H$2-LEN(SOURCE!F414)+2), "")&amp;"("&amp;
      SUBSTITUTE(TEXT(SOURCE!G414,"??0"),"  ","")&amp;" &lt;&lt; TAM_MAX_BITS) |"&amp; IF(lookups!$I$2-3 &gt;= 0, REPT(" ",MAX(1,lookups!$I$2-5+4+1-1-LEN(  IF(ISTEXT(SOURCE!H414),SOURCE!H414,  SUBSTITUTE(SUBSTITUTE(TEXT(SOURCE!H414,"????0"),"  ","")," ",""))   ))), "")&amp;
       IF(ISTEXT(SOURCE!H414),SOURCE!H414, SUBSTITUTE(SUBSTITUTE(TEXT(SOURCE!H414,"????0"),"  ","")," ",""))   &amp;","&amp; IF(lookups!$J$2-3 &gt;= 0, REPT(" ",lookups!$J$2-3-5), "")&amp;
      SOURCE!I414&amp;
" | "&amp; IF(lookups!$K$2-LEN(SOURCE!I414) &gt;= 0, REPT(" ",lookups!$K$2-LEN(SOURCE!I414)), "")&amp;
      SOURCE!J414&amp;      IF(lookups!$L$2-LEN(SOURCE!J414) &gt;= 0, REPT(" ",lookups!$L$2-LEN(SOURCE!J414)), "")&amp;
" | "&amp; IF(lookups!$K$2-LEN(SOURCE!I414) &gt;= 0, REPT(" ",lookups!$K$2-LEN(SOURCE!I414)), "")&amp;
      SOURCE!K414&amp;      IF(lookups!$L$2-LEN(SOURCE!K414) &gt;= 0, REPT(" ",lookups!$M$2-LEN(SOURCE!K414)), "")&amp;
" | "&amp; SOURCE!L414&amp;      IF(lookups!$O$2-LEN(SOURCE!L414) &gt;= 0, REPT(" ",lookups!$O$2-LEN(SOURCE!L414)), "")&amp;
" | "&amp; SOURCE!M414&amp;      IF(lookups!$P$2-LEN(SOURCE!M414) &gt;= 0, REPT(" ",lookups!$P$2-LEN(SOURCE!M414)), "")&amp;
      "},"&amp;IF(SOURCE!O414&lt;&gt;"",""&amp;SOURCE!O414,"")
 )
)
)</f>
        <v>/*  399 */  { fnIsFlagSetClear,             TM_FLAGW,                    "FS?C",                                        "FS?C",                                        (0 &lt;&lt; TAM_MAX_BITS) |    99, CAT_FNCT | SLS_ENABLED   | US_ENABLED   | EIM_DISABLED | PTP_FLAG         },</v>
      </c>
    </row>
    <row r="415" customFormat="false" ht="15.75" hidden="false" customHeight="false" outlineLevel="0" collapsed="false">
      <c r="A415" s="263" t="str">
        <f aca="false">IF(AND(OR(SOURCE!A415="",ISBLANK(SOURCE!A415)),SOURCE!B415&gt;0),IF(ISBLANK(SOURCE!C415),"",SOURCE!C415),
IF(SOURCE!B415&lt;0,VLOOKUP(SOURCE!B415,lookups!A$1:B$25,2,0),
  IF(ISBLANK(SOURCE!B415),
    "",
    "/* "&amp;TEXT(SOURCE!B415,"???0")&amp;" *"&amp;
      SOURCE!C415&amp;", "&amp; IF(lookups!$E$2-LEN(SOURCE!C415) &gt;= 0, REPT(" ",lookups!$E$2-LEN(SOURCE!C415)), "")&amp;
      SOURCE!D415&amp;", "&amp; IF(lookups!$F$2-LEN(SOURCE!D415) &gt;= 0, REPT(" ",lookups!$F$2-LEN(SOURCE!D415)), "")&amp;
      SOURCE!E415&amp;", "&amp; IF(lookups!$G$2-LEN(SOURCE!E415) &gt;=0, REPT(" ",lookups!$G$2-LEN(SOURCE!E415)), "")&amp;
      SOURCE!F415&amp;", "&amp; IF(lookups!$H$2-LEN(SOURCE!F415) &gt;= 0, REPT(" ",lookups!$H$2-LEN(SOURCE!F415)+2), "")&amp;"("&amp;
      SUBSTITUTE(TEXT(SOURCE!G415,"??0"),"  ","")&amp;" &lt;&lt; TAM_MAX_BITS) |"&amp; IF(lookups!$I$2-3 &gt;= 0, REPT(" ",MAX(1,lookups!$I$2-5+4+1-1-LEN(  IF(ISTEXT(SOURCE!H415),SOURCE!H415,  SUBSTITUTE(SUBSTITUTE(TEXT(SOURCE!H415,"????0"),"  ","")," ",""))   ))), "")&amp;
       IF(ISTEXT(SOURCE!H415),SOURCE!H415, SUBSTITUTE(SUBSTITUTE(TEXT(SOURCE!H415,"????0"),"  ","")," ",""))   &amp;","&amp; IF(lookups!$J$2-3 &gt;= 0, REPT(" ",lookups!$J$2-3-5), "")&amp;
      SOURCE!I415&amp;
" | "&amp; IF(lookups!$K$2-LEN(SOURCE!I415) &gt;= 0, REPT(" ",lookups!$K$2-LEN(SOURCE!I415)), "")&amp;
      SOURCE!J415&amp;      IF(lookups!$L$2-LEN(SOURCE!J415) &gt;= 0, REPT(" ",lookups!$L$2-LEN(SOURCE!J415)), "")&amp;
" | "&amp; IF(lookups!$K$2-LEN(SOURCE!I415) &gt;= 0, REPT(" ",lookups!$K$2-LEN(SOURCE!I415)), "")&amp;
      SOURCE!K415&amp;      IF(lookups!$L$2-LEN(SOURCE!K415) &gt;= 0, REPT(" ",lookups!$M$2-LEN(SOURCE!K415)), "")&amp;
" | "&amp; SOURCE!L415&amp;      IF(lookups!$O$2-LEN(SOURCE!L415) &gt;= 0, REPT(" ",lookups!$O$2-LEN(SOURCE!L415)), "")&amp;
" | "&amp; SOURCE!M415&amp;      IF(lookups!$P$2-LEN(SOURCE!M415) &gt;= 0, REPT(" ",lookups!$P$2-LEN(SOURCE!M415)), "")&amp;
      "},"&amp;IF(SOURCE!O415&lt;&gt;"",""&amp;SOURCE!O415,"")
 )
)
)</f>
        <v>/*  400 */  { fnIsFlagSetSet,               TM_FLAGW,                    "FS?S",                                        "FS?S",                                        (0 &lt;&lt; TAM_MAX_BITS) |    99, CAT_FNCT | SLS_ENABLED   | US_ENABLED   | EIM_DISABLED | PTP_FLAG         },</v>
      </c>
    </row>
    <row r="416" customFormat="false" ht="15.75" hidden="false" customHeight="false" outlineLevel="0" collapsed="false">
      <c r="A416" s="263" t="str">
        <f aca="false">IF(AND(OR(SOURCE!A416="",ISBLANK(SOURCE!A416)),SOURCE!B416&gt;0),IF(ISBLANK(SOURCE!C416),"",SOURCE!C416),
IF(SOURCE!B416&lt;0,VLOOKUP(SOURCE!B416,lookups!A$1:B$25,2,0),
  IF(ISBLANK(SOURCE!B416),
    "",
    "/* "&amp;TEXT(SOURCE!B416,"???0")&amp;" *"&amp;
      SOURCE!C416&amp;", "&amp; IF(lookups!$E$2-LEN(SOURCE!C416) &gt;= 0, REPT(" ",lookups!$E$2-LEN(SOURCE!C416)), "")&amp;
      SOURCE!D416&amp;", "&amp; IF(lookups!$F$2-LEN(SOURCE!D416) &gt;= 0, REPT(" ",lookups!$F$2-LEN(SOURCE!D416)), "")&amp;
      SOURCE!E416&amp;", "&amp; IF(lookups!$G$2-LEN(SOURCE!E416) &gt;=0, REPT(" ",lookups!$G$2-LEN(SOURCE!E416)), "")&amp;
      SOURCE!F416&amp;", "&amp; IF(lookups!$H$2-LEN(SOURCE!F416) &gt;= 0, REPT(" ",lookups!$H$2-LEN(SOURCE!F416)+2), "")&amp;"("&amp;
      SUBSTITUTE(TEXT(SOURCE!G416,"??0"),"  ","")&amp;" &lt;&lt; TAM_MAX_BITS) |"&amp; IF(lookups!$I$2-3 &gt;= 0, REPT(" ",MAX(1,lookups!$I$2-5+4+1-1-LEN(  IF(ISTEXT(SOURCE!H416),SOURCE!H416,  SUBSTITUTE(SUBSTITUTE(TEXT(SOURCE!H416,"????0"),"  ","")," ",""))   ))), "")&amp;
       IF(ISTEXT(SOURCE!H416),SOURCE!H416, SUBSTITUTE(SUBSTITUTE(TEXT(SOURCE!H416,"????0"),"  ","")," ",""))   &amp;","&amp; IF(lookups!$J$2-3 &gt;= 0, REPT(" ",lookups!$J$2-3-5), "")&amp;
      SOURCE!I416&amp;
" | "&amp; IF(lookups!$K$2-LEN(SOURCE!I416) &gt;= 0, REPT(" ",lookups!$K$2-LEN(SOURCE!I416)), "")&amp;
      SOURCE!J416&amp;      IF(lookups!$L$2-LEN(SOURCE!J416) &gt;= 0, REPT(" ",lookups!$L$2-LEN(SOURCE!J416)), "")&amp;
" | "&amp; IF(lookups!$K$2-LEN(SOURCE!I416) &gt;= 0, REPT(" ",lookups!$K$2-LEN(SOURCE!I416)), "")&amp;
      SOURCE!K416&amp;      IF(lookups!$L$2-LEN(SOURCE!K416) &gt;= 0, REPT(" ",lookups!$M$2-LEN(SOURCE!K416)), "")&amp;
" | "&amp; SOURCE!L416&amp;      IF(lookups!$O$2-LEN(SOURCE!L416) &gt;= 0, REPT(" ",lookups!$O$2-LEN(SOURCE!L416)), "")&amp;
" | "&amp; SOURCE!M416&amp;      IF(lookups!$P$2-LEN(SOURCE!M416) &gt;= 0, REPT(" ",lookups!$P$2-LEN(SOURCE!M416)), "")&amp;
      "},"&amp;IF(SOURCE!O416&lt;&gt;"",""&amp;SOURCE!O416,"")
 )
)
)</f>
        <v>/*  401 */  { fnIsFlagSetFlip,              TM_FLAGW,                    "FS?F",                                        "FS?F",                                        (0 &lt;&lt; TAM_MAX_BITS) |    99, CAT_FNCT | SLS_ENABLED   | US_ENABLED   | EIM_DISABLED | PTP_FLAG         },</v>
      </c>
    </row>
    <row r="417" customFormat="false" ht="15.75" hidden="false" customHeight="false" outlineLevel="0" collapsed="false">
      <c r="A417" s="263" t="str">
        <f aca="false">IF(AND(OR(SOURCE!A417="",ISBLANK(SOURCE!A417)),SOURCE!B417&gt;0),IF(ISBLANK(SOURCE!C417),"",SOURCE!C417),
IF(SOURCE!B417&lt;0,VLOOKUP(SOURCE!B417,lookups!A$1:B$25,2,0),
  IF(ISBLANK(SOURCE!B417),
    "",
    "/* "&amp;TEXT(SOURCE!B417,"???0")&amp;" *"&amp;
      SOURCE!C417&amp;", "&amp; IF(lookups!$E$2-LEN(SOURCE!C417) &gt;= 0, REPT(" ",lookups!$E$2-LEN(SOURCE!C417)), "")&amp;
      SOURCE!D417&amp;", "&amp; IF(lookups!$F$2-LEN(SOURCE!D417) &gt;= 0, REPT(" ",lookups!$F$2-LEN(SOURCE!D417)), "")&amp;
      SOURCE!E417&amp;", "&amp; IF(lookups!$G$2-LEN(SOURCE!E417) &gt;=0, REPT(" ",lookups!$G$2-LEN(SOURCE!E417)), "")&amp;
      SOURCE!F417&amp;", "&amp; IF(lookups!$H$2-LEN(SOURCE!F417) &gt;= 0, REPT(" ",lookups!$H$2-LEN(SOURCE!F417)+2), "")&amp;"("&amp;
      SUBSTITUTE(TEXT(SOURCE!G417,"??0"),"  ","")&amp;" &lt;&lt; TAM_MAX_BITS) |"&amp; IF(lookups!$I$2-3 &gt;= 0, REPT(" ",MAX(1,lookups!$I$2-5+4+1-1-LEN(  IF(ISTEXT(SOURCE!H417),SOURCE!H417,  SUBSTITUTE(SUBSTITUTE(TEXT(SOURCE!H417,"????0"),"  ","")," ",""))   ))), "")&amp;
       IF(ISTEXT(SOURCE!H417),SOURCE!H417, SUBSTITUTE(SUBSTITUTE(TEXT(SOURCE!H417,"????0"),"  ","")," ",""))   &amp;","&amp; IF(lookups!$J$2-3 &gt;= 0, REPT(" ",lookups!$J$2-3-5), "")&amp;
      SOURCE!I417&amp;
" | "&amp; IF(lookups!$K$2-LEN(SOURCE!I417) &gt;= 0, REPT(" ",lookups!$K$2-LEN(SOURCE!I417)), "")&amp;
      SOURCE!J417&amp;      IF(lookups!$L$2-LEN(SOURCE!J417) &gt;= 0, REPT(" ",lookups!$L$2-LEN(SOURCE!J417)), "")&amp;
" | "&amp; IF(lookups!$K$2-LEN(SOURCE!I417) &gt;= 0, REPT(" ",lookups!$K$2-LEN(SOURCE!I417)), "")&amp;
      SOURCE!K417&amp;      IF(lookups!$L$2-LEN(SOURCE!K417) &gt;= 0, REPT(" ",lookups!$M$2-LEN(SOURCE!K417)), "")&amp;
" | "&amp; SOURCE!L417&amp;      IF(lookups!$O$2-LEN(SOURCE!L417) &gt;= 0, REPT(" ",lookups!$O$2-LEN(SOURCE!L417)), "")&amp;
" | "&amp; SOURCE!M417&amp;      IF(lookups!$P$2-LEN(SOURCE!M417) &gt;= 0, REPT(" ",lookups!$P$2-LEN(SOURCE!M417)), "")&amp;
      "},"&amp;IF(SOURCE!O417&lt;&gt;"",""&amp;SOURCE!O417,"")
 )
)
)</f>
        <v>/*  402 */  { fnLogicalNand,                NOPARAM,                     "NAND",                                        "NAND",                                        (0 &lt;&lt; TAM_MAX_BITS) |     0, CAT_FNCT | SLS_ENABLED   | US_ENABLED   | EIM_DISABLED | PTP_NONE         },</v>
      </c>
    </row>
    <row r="418" customFormat="false" ht="15.75" hidden="false" customHeight="false" outlineLevel="0" collapsed="false">
      <c r="A418" s="263" t="str">
        <f aca="false">IF(AND(OR(SOURCE!A418="",ISBLANK(SOURCE!A418)),SOURCE!B418&gt;0),IF(ISBLANK(SOURCE!C418),"",SOURCE!C418),
IF(SOURCE!B418&lt;0,VLOOKUP(SOURCE!B418,lookups!A$1:B$25,2,0),
  IF(ISBLANK(SOURCE!B418),
    "",
    "/* "&amp;TEXT(SOURCE!B418,"???0")&amp;" *"&amp;
      SOURCE!C418&amp;", "&amp; IF(lookups!$E$2-LEN(SOURCE!C418) &gt;= 0, REPT(" ",lookups!$E$2-LEN(SOURCE!C418)), "")&amp;
      SOURCE!D418&amp;", "&amp; IF(lookups!$F$2-LEN(SOURCE!D418) &gt;= 0, REPT(" ",lookups!$F$2-LEN(SOURCE!D418)), "")&amp;
      SOURCE!E418&amp;", "&amp; IF(lookups!$G$2-LEN(SOURCE!E418) &gt;=0, REPT(" ",lookups!$G$2-LEN(SOURCE!E418)), "")&amp;
      SOURCE!F418&amp;", "&amp; IF(lookups!$H$2-LEN(SOURCE!F418) &gt;= 0, REPT(" ",lookups!$H$2-LEN(SOURCE!F418)+2), "")&amp;"("&amp;
      SUBSTITUTE(TEXT(SOURCE!G418,"??0"),"  ","")&amp;" &lt;&lt; TAM_MAX_BITS) |"&amp; IF(lookups!$I$2-3 &gt;= 0, REPT(" ",MAX(1,lookups!$I$2-5+4+1-1-LEN(  IF(ISTEXT(SOURCE!H418),SOURCE!H418,  SUBSTITUTE(SUBSTITUTE(TEXT(SOURCE!H418,"????0"),"  ","")," ",""))   ))), "")&amp;
       IF(ISTEXT(SOURCE!H418),SOURCE!H418, SUBSTITUTE(SUBSTITUTE(TEXT(SOURCE!H418,"????0"),"  ","")," ",""))   &amp;","&amp; IF(lookups!$J$2-3 &gt;= 0, REPT(" ",lookups!$J$2-3-5), "")&amp;
      SOURCE!I418&amp;
" | "&amp; IF(lookups!$K$2-LEN(SOURCE!I418) &gt;= 0, REPT(" ",lookups!$K$2-LEN(SOURCE!I418)), "")&amp;
      SOURCE!J418&amp;      IF(lookups!$L$2-LEN(SOURCE!J418) &gt;= 0, REPT(" ",lookups!$L$2-LEN(SOURCE!J418)), "")&amp;
" | "&amp; IF(lookups!$K$2-LEN(SOURCE!I418) &gt;= 0, REPT(" ",lookups!$K$2-LEN(SOURCE!I418)), "")&amp;
      SOURCE!K418&amp;      IF(lookups!$L$2-LEN(SOURCE!K418) &gt;= 0, REPT(" ",lookups!$M$2-LEN(SOURCE!K418)), "")&amp;
" | "&amp; SOURCE!L418&amp;      IF(lookups!$O$2-LEN(SOURCE!L418) &gt;= 0, REPT(" ",lookups!$O$2-LEN(SOURCE!L418)), "")&amp;
" | "&amp; SOURCE!M418&amp;      IF(lookups!$P$2-LEN(SOURCE!M418) &gt;= 0, REPT(" ",lookups!$P$2-LEN(SOURCE!M418)), "")&amp;
      "},"&amp;IF(SOURCE!O418&lt;&gt;"",""&amp;SOURCE!O418,"")
 )
)
)</f>
        <v>/*  403 */  { fnLogicalNor,                 NOPARAM,                     "NOR",                                         "NOR",                                         (0 &lt;&lt; TAM_MAX_BITS) |     0, CAT_FNCT | SLS_ENABLED   | US_ENABLED   | EIM_DISABLED | PTP_NONE         },</v>
      </c>
    </row>
    <row r="419" customFormat="false" ht="15.75" hidden="false" customHeight="false" outlineLevel="0" collapsed="false">
      <c r="A419" s="263" t="str">
        <f aca="false">IF(AND(OR(SOURCE!A419="",ISBLANK(SOURCE!A419)),SOURCE!B419&gt;0),IF(ISBLANK(SOURCE!C419),"",SOURCE!C419),
IF(SOURCE!B419&lt;0,VLOOKUP(SOURCE!B419,lookups!A$1:B$25,2,0),
  IF(ISBLANK(SOURCE!B419),
    "",
    "/* "&amp;TEXT(SOURCE!B419,"???0")&amp;" *"&amp;
      SOURCE!C419&amp;", "&amp; IF(lookups!$E$2-LEN(SOURCE!C419) &gt;= 0, REPT(" ",lookups!$E$2-LEN(SOURCE!C419)), "")&amp;
      SOURCE!D419&amp;", "&amp; IF(lookups!$F$2-LEN(SOURCE!D419) &gt;= 0, REPT(" ",lookups!$F$2-LEN(SOURCE!D419)), "")&amp;
      SOURCE!E419&amp;", "&amp; IF(lookups!$G$2-LEN(SOURCE!E419) &gt;=0, REPT(" ",lookups!$G$2-LEN(SOURCE!E419)), "")&amp;
      SOURCE!F419&amp;", "&amp; IF(lookups!$H$2-LEN(SOURCE!F419) &gt;= 0, REPT(" ",lookups!$H$2-LEN(SOURCE!F419)+2), "")&amp;"("&amp;
      SUBSTITUTE(TEXT(SOURCE!G419,"??0"),"  ","")&amp;" &lt;&lt; TAM_MAX_BITS) |"&amp; IF(lookups!$I$2-3 &gt;= 0, REPT(" ",MAX(1,lookups!$I$2-5+4+1-1-LEN(  IF(ISTEXT(SOURCE!H419),SOURCE!H419,  SUBSTITUTE(SUBSTITUTE(TEXT(SOURCE!H419,"????0"),"  ","")," ",""))   ))), "")&amp;
       IF(ISTEXT(SOURCE!H419),SOURCE!H419, SUBSTITUTE(SUBSTITUTE(TEXT(SOURCE!H419,"????0"),"  ","")," ",""))   &amp;","&amp; IF(lookups!$J$2-3 &gt;= 0, REPT(" ",lookups!$J$2-3-5), "")&amp;
      SOURCE!I419&amp;
" | "&amp; IF(lookups!$K$2-LEN(SOURCE!I419) &gt;= 0, REPT(" ",lookups!$K$2-LEN(SOURCE!I419)), "")&amp;
      SOURCE!J419&amp;      IF(lookups!$L$2-LEN(SOURCE!J419) &gt;= 0, REPT(" ",lookups!$L$2-LEN(SOURCE!J419)), "")&amp;
" | "&amp; IF(lookups!$K$2-LEN(SOURCE!I419) &gt;= 0, REPT(" ",lookups!$K$2-LEN(SOURCE!I419)), "")&amp;
      SOURCE!K419&amp;      IF(lookups!$L$2-LEN(SOURCE!K419) &gt;= 0, REPT(" ",lookups!$M$2-LEN(SOURCE!K419)), "")&amp;
" | "&amp; SOURCE!L419&amp;      IF(lookups!$O$2-LEN(SOURCE!L419) &gt;= 0, REPT(" ",lookups!$O$2-LEN(SOURCE!L419)), "")&amp;
" | "&amp; SOURCE!M419&amp;      IF(lookups!$P$2-LEN(SOURCE!M419) &gt;= 0, REPT(" ",lookups!$P$2-LEN(SOURCE!M419)), "")&amp;
      "},"&amp;IF(SOURCE!O419&lt;&gt;"",""&amp;SOURCE!O419,"")
 )
)
)</f>
        <v>/*  404 */  { fnLogicalXnor,                NOPARAM,                     "XNOR",                                        "XNOR",                                        (0 &lt;&lt; TAM_MAX_BITS) |     0, CAT_FNCT | SLS_ENABLED   | US_ENABLED   | EIM_DISABLED | PTP_NONE         },</v>
      </c>
    </row>
    <row r="420" customFormat="false" ht="15.75" hidden="false" customHeight="false" outlineLevel="0" collapsed="false">
      <c r="A420" s="263" t="str">
        <f aca="false">IF(AND(OR(SOURCE!A420="",ISBLANK(SOURCE!A420)),SOURCE!B420&gt;0),IF(ISBLANK(SOURCE!C420),"",SOURCE!C420),
IF(SOURCE!B420&lt;0,VLOOKUP(SOURCE!B420,lookups!A$1:B$25,2,0),
  IF(ISBLANK(SOURCE!B420),
    "",
    "/* "&amp;TEXT(SOURCE!B420,"???0")&amp;" *"&amp;
      SOURCE!C420&amp;", "&amp; IF(lookups!$E$2-LEN(SOURCE!C420) &gt;= 0, REPT(" ",lookups!$E$2-LEN(SOURCE!C420)), "")&amp;
      SOURCE!D420&amp;", "&amp; IF(lookups!$F$2-LEN(SOURCE!D420) &gt;= 0, REPT(" ",lookups!$F$2-LEN(SOURCE!D420)), "")&amp;
      SOURCE!E420&amp;", "&amp; IF(lookups!$G$2-LEN(SOURCE!E420) &gt;=0, REPT(" ",lookups!$G$2-LEN(SOURCE!E420)), "")&amp;
      SOURCE!F420&amp;", "&amp; IF(lookups!$H$2-LEN(SOURCE!F420) &gt;= 0, REPT(" ",lookups!$H$2-LEN(SOURCE!F420)+2), "")&amp;"("&amp;
      SUBSTITUTE(TEXT(SOURCE!G420,"??0"),"  ","")&amp;" &lt;&lt; TAM_MAX_BITS) |"&amp; IF(lookups!$I$2-3 &gt;= 0, REPT(" ",MAX(1,lookups!$I$2-5+4+1-1-LEN(  IF(ISTEXT(SOURCE!H420),SOURCE!H420,  SUBSTITUTE(SUBSTITUTE(TEXT(SOURCE!H420,"????0"),"  ","")," ",""))   ))), "")&amp;
       IF(ISTEXT(SOURCE!H420),SOURCE!H420, SUBSTITUTE(SUBSTITUTE(TEXT(SOURCE!H420,"????0"),"  ","")," ",""))   &amp;","&amp; IF(lookups!$J$2-3 &gt;= 0, REPT(" ",lookups!$J$2-3-5), "")&amp;
      SOURCE!I420&amp;
" | "&amp; IF(lookups!$K$2-LEN(SOURCE!I420) &gt;= 0, REPT(" ",lookups!$K$2-LEN(SOURCE!I420)), "")&amp;
      SOURCE!J420&amp;      IF(lookups!$L$2-LEN(SOURCE!J420) &gt;= 0, REPT(" ",lookups!$L$2-LEN(SOURCE!J420)), "")&amp;
" | "&amp; IF(lookups!$K$2-LEN(SOURCE!I420) &gt;= 0, REPT(" ",lookups!$K$2-LEN(SOURCE!I420)), "")&amp;
      SOURCE!K420&amp;      IF(lookups!$L$2-LEN(SOURCE!K420) &gt;= 0, REPT(" ",lookups!$M$2-LEN(SOURCE!K420)), "")&amp;
" | "&amp; SOURCE!L420&amp;      IF(lookups!$O$2-LEN(SOURCE!L420) &gt;= 0, REPT(" ",lookups!$O$2-LEN(SOURCE!L420)), "")&amp;
" | "&amp; SOURCE!M420&amp;      IF(lookups!$P$2-LEN(SOURCE!M420) &gt;= 0, REPT(" ",lookups!$P$2-LEN(SOURCE!M420)), "")&amp;
      "},"&amp;IF(SOURCE!O420&lt;&gt;"",""&amp;SOURCE!O420,"")
 )
)
)</f>
        <v>/*  405 */  { fnBs,                         TM_VALUE,                    "BS?",                                         "BS?",                                         (0 &lt;&lt; TAM_MAX_BITS) |    63, CAT_FNCT | SLS_ENABLED   | US_ENABLED   | EIM_DISABLED | PTP_NUMBER_8     },</v>
      </c>
    </row>
    <row r="421" customFormat="false" ht="15.75" hidden="false" customHeight="false" outlineLevel="0" collapsed="false">
      <c r="A421" s="263" t="str">
        <f aca="false">IF(AND(OR(SOURCE!A421="",ISBLANK(SOURCE!A421)),SOURCE!B421&gt;0),IF(ISBLANK(SOURCE!C421),"",SOURCE!C421),
IF(SOURCE!B421&lt;0,VLOOKUP(SOURCE!B421,lookups!A$1:B$25,2,0),
  IF(ISBLANK(SOURCE!B421),
    "",
    "/* "&amp;TEXT(SOURCE!B421,"???0")&amp;" *"&amp;
      SOURCE!C421&amp;", "&amp; IF(lookups!$E$2-LEN(SOURCE!C421) &gt;= 0, REPT(" ",lookups!$E$2-LEN(SOURCE!C421)), "")&amp;
      SOURCE!D421&amp;", "&amp; IF(lookups!$F$2-LEN(SOURCE!D421) &gt;= 0, REPT(" ",lookups!$F$2-LEN(SOURCE!D421)), "")&amp;
      SOURCE!E421&amp;", "&amp; IF(lookups!$G$2-LEN(SOURCE!E421) &gt;=0, REPT(" ",lookups!$G$2-LEN(SOURCE!E421)), "")&amp;
      SOURCE!F421&amp;", "&amp; IF(lookups!$H$2-LEN(SOURCE!F421) &gt;= 0, REPT(" ",lookups!$H$2-LEN(SOURCE!F421)+2), "")&amp;"("&amp;
      SUBSTITUTE(TEXT(SOURCE!G421,"??0"),"  ","")&amp;" &lt;&lt; TAM_MAX_BITS) |"&amp; IF(lookups!$I$2-3 &gt;= 0, REPT(" ",MAX(1,lookups!$I$2-5+4+1-1-LEN(  IF(ISTEXT(SOURCE!H421),SOURCE!H421,  SUBSTITUTE(SUBSTITUTE(TEXT(SOURCE!H421,"????0"),"  ","")," ",""))   ))), "")&amp;
       IF(ISTEXT(SOURCE!H421),SOURCE!H421, SUBSTITUTE(SUBSTITUTE(TEXT(SOURCE!H421,"????0"),"  ","")," ",""))   &amp;","&amp; IF(lookups!$J$2-3 &gt;= 0, REPT(" ",lookups!$J$2-3-5), "")&amp;
      SOURCE!I421&amp;
" | "&amp; IF(lookups!$K$2-LEN(SOURCE!I421) &gt;= 0, REPT(" ",lookups!$K$2-LEN(SOURCE!I421)), "")&amp;
      SOURCE!J421&amp;      IF(lookups!$L$2-LEN(SOURCE!J421) &gt;= 0, REPT(" ",lookups!$L$2-LEN(SOURCE!J421)), "")&amp;
" | "&amp; IF(lookups!$K$2-LEN(SOURCE!I421) &gt;= 0, REPT(" ",lookups!$K$2-LEN(SOURCE!I421)), "")&amp;
      SOURCE!K421&amp;      IF(lookups!$L$2-LEN(SOURCE!K421) &gt;= 0, REPT(" ",lookups!$M$2-LEN(SOURCE!K421)), "")&amp;
" | "&amp; SOURCE!L421&amp;      IF(lookups!$O$2-LEN(SOURCE!L421) &gt;= 0, REPT(" ",lookups!$O$2-LEN(SOURCE!L421)), "")&amp;
" | "&amp; SOURCE!M421&amp;      IF(lookups!$P$2-LEN(SOURCE!M421) &gt;= 0, REPT(" ",lookups!$P$2-LEN(SOURCE!M421)), "")&amp;
      "},"&amp;IF(SOURCE!O421&lt;&gt;"",""&amp;SOURCE!O421,"")
 )
)
)</f>
        <v>/*  406 */  { fnBc,                         TM_VALUE,                    "BC?",                                         "BC?",                                         (0 &lt;&lt; TAM_MAX_BITS) |    63, CAT_FNCT | SLS_ENABLED   | US_ENABLED   | EIM_DISABLED | PTP_NUMBER_8     },</v>
      </c>
    </row>
    <row r="422" customFormat="false" ht="15.75" hidden="false" customHeight="false" outlineLevel="0" collapsed="false">
      <c r="A422" s="263" t="str">
        <f aca="false">IF(AND(OR(SOURCE!A422="",ISBLANK(SOURCE!A422)),SOURCE!B422&gt;0),IF(ISBLANK(SOURCE!C422),"",SOURCE!C422),
IF(SOURCE!B422&lt;0,VLOOKUP(SOURCE!B422,lookups!A$1:B$25,2,0),
  IF(ISBLANK(SOURCE!B422),
    "",
    "/* "&amp;TEXT(SOURCE!B422,"???0")&amp;" *"&amp;
      SOURCE!C422&amp;", "&amp; IF(lookups!$E$2-LEN(SOURCE!C422) &gt;= 0, REPT(" ",lookups!$E$2-LEN(SOURCE!C422)), "")&amp;
      SOURCE!D422&amp;", "&amp; IF(lookups!$F$2-LEN(SOURCE!D422) &gt;= 0, REPT(" ",lookups!$F$2-LEN(SOURCE!D422)), "")&amp;
      SOURCE!E422&amp;", "&amp; IF(lookups!$G$2-LEN(SOURCE!E422) &gt;=0, REPT(" ",lookups!$G$2-LEN(SOURCE!E422)), "")&amp;
      SOURCE!F422&amp;", "&amp; IF(lookups!$H$2-LEN(SOURCE!F422) &gt;= 0, REPT(" ",lookups!$H$2-LEN(SOURCE!F422)+2), "")&amp;"("&amp;
      SUBSTITUTE(TEXT(SOURCE!G422,"??0"),"  ","")&amp;" &lt;&lt; TAM_MAX_BITS) |"&amp; IF(lookups!$I$2-3 &gt;= 0, REPT(" ",MAX(1,lookups!$I$2-5+4+1-1-LEN(  IF(ISTEXT(SOURCE!H422),SOURCE!H422,  SUBSTITUTE(SUBSTITUTE(TEXT(SOURCE!H422,"????0"),"  ","")," ",""))   ))), "")&amp;
       IF(ISTEXT(SOURCE!H422),SOURCE!H422, SUBSTITUTE(SUBSTITUTE(TEXT(SOURCE!H422,"????0"),"  ","")," ",""))   &amp;","&amp; IF(lookups!$J$2-3 &gt;= 0, REPT(" ",lookups!$J$2-3-5), "")&amp;
      SOURCE!I422&amp;
" | "&amp; IF(lookups!$K$2-LEN(SOURCE!I422) &gt;= 0, REPT(" ",lookups!$K$2-LEN(SOURCE!I422)), "")&amp;
      SOURCE!J422&amp;      IF(lookups!$L$2-LEN(SOURCE!J422) &gt;= 0, REPT(" ",lookups!$L$2-LEN(SOURCE!J422)), "")&amp;
" | "&amp; IF(lookups!$K$2-LEN(SOURCE!I422) &gt;= 0, REPT(" ",lookups!$K$2-LEN(SOURCE!I422)), "")&amp;
      SOURCE!K422&amp;      IF(lookups!$L$2-LEN(SOURCE!K422) &gt;= 0, REPT(" ",lookups!$M$2-LEN(SOURCE!K422)), "")&amp;
" | "&amp; SOURCE!L422&amp;      IF(lookups!$O$2-LEN(SOURCE!L422) &gt;= 0, REPT(" ",lookups!$O$2-LEN(SOURCE!L422)), "")&amp;
" | "&amp; SOURCE!M422&amp;      IF(lookups!$P$2-LEN(SOURCE!M422) &gt;= 0, REPT(" ",lookups!$P$2-LEN(SOURCE!M422)), "")&amp;
      "},"&amp;IF(SOURCE!O422&lt;&gt;"",""&amp;SOURCE!O422,"")
 )
)
)</f>
        <v>/*  407 */  { fnCb,                         TM_VALUE,                    "CB",                                          "CB",                                          (0 &lt;&lt; TAM_MAX_BITS) |    63, CAT_FNCT | SLS_ENABLED   | US_ENABLED   | EIM_DISABLED | PTP_NUMBER_8     },</v>
      </c>
    </row>
    <row r="423" customFormat="false" ht="15.75" hidden="false" customHeight="false" outlineLevel="0" collapsed="false">
      <c r="A423" s="263" t="str">
        <f aca="false">IF(AND(OR(SOURCE!A423="",ISBLANK(SOURCE!A423)),SOURCE!B423&gt;0),IF(ISBLANK(SOURCE!C423),"",SOURCE!C423),
IF(SOURCE!B423&lt;0,VLOOKUP(SOURCE!B423,lookups!A$1:B$25,2,0),
  IF(ISBLANK(SOURCE!B423),
    "",
    "/* "&amp;TEXT(SOURCE!B423,"???0")&amp;" *"&amp;
      SOURCE!C423&amp;", "&amp; IF(lookups!$E$2-LEN(SOURCE!C423) &gt;= 0, REPT(" ",lookups!$E$2-LEN(SOURCE!C423)), "")&amp;
      SOURCE!D423&amp;", "&amp; IF(lookups!$F$2-LEN(SOURCE!D423) &gt;= 0, REPT(" ",lookups!$F$2-LEN(SOURCE!D423)), "")&amp;
      SOURCE!E423&amp;", "&amp; IF(lookups!$G$2-LEN(SOURCE!E423) &gt;=0, REPT(" ",lookups!$G$2-LEN(SOURCE!E423)), "")&amp;
      SOURCE!F423&amp;", "&amp; IF(lookups!$H$2-LEN(SOURCE!F423) &gt;= 0, REPT(" ",lookups!$H$2-LEN(SOURCE!F423)+2), "")&amp;"("&amp;
      SUBSTITUTE(TEXT(SOURCE!G423,"??0"),"  ","")&amp;" &lt;&lt; TAM_MAX_BITS) |"&amp; IF(lookups!$I$2-3 &gt;= 0, REPT(" ",MAX(1,lookups!$I$2-5+4+1-1-LEN(  IF(ISTEXT(SOURCE!H423),SOURCE!H423,  SUBSTITUTE(SUBSTITUTE(TEXT(SOURCE!H423,"????0"),"  ","")," ",""))   ))), "")&amp;
       IF(ISTEXT(SOURCE!H423),SOURCE!H423, SUBSTITUTE(SUBSTITUTE(TEXT(SOURCE!H423,"????0"),"  ","")," ",""))   &amp;","&amp; IF(lookups!$J$2-3 &gt;= 0, REPT(" ",lookups!$J$2-3-5), "")&amp;
      SOURCE!I423&amp;
" | "&amp; IF(lookups!$K$2-LEN(SOURCE!I423) &gt;= 0, REPT(" ",lookups!$K$2-LEN(SOURCE!I423)), "")&amp;
      SOURCE!J423&amp;      IF(lookups!$L$2-LEN(SOURCE!J423) &gt;= 0, REPT(" ",lookups!$L$2-LEN(SOURCE!J423)), "")&amp;
" | "&amp; IF(lookups!$K$2-LEN(SOURCE!I423) &gt;= 0, REPT(" ",lookups!$K$2-LEN(SOURCE!I423)), "")&amp;
      SOURCE!K423&amp;      IF(lookups!$L$2-LEN(SOURCE!K423) &gt;= 0, REPT(" ",lookups!$M$2-LEN(SOURCE!K423)), "")&amp;
" | "&amp; SOURCE!L423&amp;      IF(lookups!$O$2-LEN(SOURCE!L423) &gt;= 0, REPT(" ",lookups!$O$2-LEN(SOURCE!L423)), "")&amp;
" | "&amp; SOURCE!M423&amp;      IF(lookups!$P$2-LEN(SOURCE!M423) &gt;= 0, REPT(" ",lookups!$P$2-LEN(SOURCE!M423)), "")&amp;
      "},"&amp;IF(SOURCE!O423&lt;&gt;"",""&amp;SOURCE!O423,"")
 )
)
)</f>
        <v>/*  408 */  { fnSb,                         TM_VALUE,                    "SB",                                          "SB",                                          (0 &lt;&lt; TAM_MAX_BITS) |    63, CAT_FNCT | SLS_ENABLED   | US_ENABLED   | EIM_DISABLED | PTP_NUMBER_8     },</v>
      </c>
    </row>
    <row r="424" customFormat="false" ht="15.75" hidden="false" customHeight="false" outlineLevel="0" collapsed="false">
      <c r="A424" s="263" t="str">
        <f aca="false">IF(AND(OR(SOURCE!A424="",ISBLANK(SOURCE!A424)),SOURCE!B424&gt;0),IF(ISBLANK(SOURCE!C424),"",SOURCE!C424),
IF(SOURCE!B424&lt;0,VLOOKUP(SOURCE!B424,lookups!A$1:B$25,2,0),
  IF(ISBLANK(SOURCE!B424),
    "",
    "/* "&amp;TEXT(SOURCE!B424,"???0")&amp;" *"&amp;
      SOURCE!C424&amp;", "&amp; IF(lookups!$E$2-LEN(SOURCE!C424) &gt;= 0, REPT(" ",lookups!$E$2-LEN(SOURCE!C424)), "")&amp;
      SOURCE!D424&amp;", "&amp; IF(lookups!$F$2-LEN(SOURCE!D424) &gt;= 0, REPT(" ",lookups!$F$2-LEN(SOURCE!D424)), "")&amp;
      SOURCE!E424&amp;", "&amp; IF(lookups!$G$2-LEN(SOURCE!E424) &gt;=0, REPT(" ",lookups!$G$2-LEN(SOURCE!E424)), "")&amp;
      SOURCE!F424&amp;", "&amp; IF(lookups!$H$2-LEN(SOURCE!F424) &gt;= 0, REPT(" ",lookups!$H$2-LEN(SOURCE!F424)+2), "")&amp;"("&amp;
      SUBSTITUTE(TEXT(SOURCE!G424,"??0"),"  ","")&amp;" &lt;&lt; TAM_MAX_BITS) |"&amp; IF(lookups!$I$2-3 &gt;= 0, REPT(" ",MAX(1,lookups!$I$2-5+4+1-1-LEN(  IF(ISTEXT(SOURCE!H424),SOURCE!H424,  SUBSTITUTE(SUBSTITUTE(TEXT(SOURCE!H424,"????0"),"  ","")," ",""))   ))), "")&amp;
       IF(ISTEXT(SOURCE!H424),SOURCE!H424, SUBSTITUTE(SUBSTITUTE(TEXT(SOURCE!H424,"????0"),"  ","")," ",""))   &amp;","&amp; IF(lookups!$J$2-3 &gt;= 0, REPT(" ",lookups!$J$2-3-5), "")&amp;
      SOURCE!I424&amp;
" | "&amp; IF(lookups!$K$2-LEN(SOURCE!I424) &gt;= 0, REPT(" ",lookups!$K$2-LEN(SOURCE!I424)), "")&amp;
      SOURCE!J424&amp;      IF(lookups!$L$2-LEN(SOURCE!J424) &gt;= 0, REPT(" ",lookups!$L$2-LEN(SOURCE!J424)), "")&amp;
" | "&amp; IF(lookups!$K$2-LEN(SOURCE!I424) &gt;= 0, REPT(" ",lookups!$K$2-LEN(SOURCE!I424)), "")&amp;
      SOURCE!K424&amp;      IF(lookups!$L$2-LEN(SOURCE!K424) &gt;= 0, REPT(" ",lookups!$M$2-LEN(SOURCE!K424)), "")&amp;
" | "&amp; SOURCE!L424&amp;      IF(lookups!$O$2-LEN(SOURCE!L424) &gt;= 0, REPT(" ",lookups!$O$2-LEN(SOURCE!L424)), "")&amp;
" | "&amp; SOURCE!M424&amp;      IF(lookups!$P$2-LEN(SOURCE!M424) &gt;= 0, REPT(" ",lookups!$P$2-LEN(SOURCE!M424)), "")&amp;
      "},"&amp;IF(SOURCE!O424&lt;&gt;"",""&amp;SOURCE!O424,"")
 )
)
)</f>
        <v>/*  409 */  { fnFb,                         TM_VALUE,                    "FB",                                          "FB",                                          (0 &lt;&lt; TAM_MAX_BITS) |    63, CAT_FNCT | SLS_ENABLED   | US_ENABLED   | EIM_DISABLED | PTP_NUMBER_8     },</v>
      </c>
    </row>
    <row r="425" customFormat="false" ht="15.75" hidden="false" customHeight="false" outlineLevel="0" collapsed="false">
      <c r="A425" s="263" t="str">
        <f aca="false">IF(AND(OR(SOURCE!A425="",ISBLANK(SOURCE!A425)),SOURCE!B425&gt;0),IF(ISBLANK(SOURCE!C425),"",SOURCE!C425),
IF(SOURCE!B425&lt;0,VLOOKUP(SOURCE!B425,lookups!A$1:B$25,2,0),
  IF(ISBLANK(SOURCE!B425),
    "",
    "/* "&amp;TEXT(SOURCE!B425,"???0")&amp;" *"&amp;
      SOURCE!C425&amp;", "&amp; IF(lookups!$E$2-LEN(SOURCE!C425) &gt;= 0, REPT(" ",lookups!$E$2-LEN(SOURCE!C425)), "")&amp;
      SOURCE!D425&amp;", "&amp; IF(lookups!$F$2-LEN(SOURCE!D425) &gt;= 0, REPT(" ",lookups!$F$2-LEN(SOURCE!D425)), "")&amp;
      SOURCE!E425&amp;", "&amp; IF(lookups!$G$2-LEN(SOURCE!E425) &gt;=0, REPT(" ",lookups!$G$2-LEN(SOURCE!E425)), "")&amp;
      SOURCE!F425&amp;", "&amp; IF(lookups!$H$2-LEN(SOURCE!F425) &gt;= 0, REPT(" ",lookups!$H$2-LEN(SOURCE!F425)+2), "")&amp;"("&amp;
      SUBSTITUTE(TEXT(SOURCE!G425,"??0"),"  ","")&amp;" &lt;&lt; TAM_MAX_BITS) |"&amp; IF(lookups!$I$2-3 &gt;= 0, REPT(" ",MAX(1,lookups!$I$2-5+4+1-1-LEN(  IF(ISTEXT(SOURCE!H425),SOURCE!H425,  SUBSTITUTE(SUBSTITUTE(TEXT(SOURCE!H425,"????0"),"  ","")," ",""))   ))), "")&amp;
       IF(ISTEXT(SOURCE!H425),SOURCE!H425, SUBSTITUTE(SUBSTITUTE(TEXT(SOURCE!H425,"????0"),"  ","")," ",""))   &amp;","&amp; IF(lookups!$J$2-3 &gt;= 0, REPT(" ",lookups!$J$2-3-5), "")&amp;
      SOURCE!I425&amp;
" | "&amp; IF(lookups!$K$2-LEN(SOURCE!I425) &gt;= 0, REPT(" ",lookups!$K$2-LEN(SOURCE!I425)), "")&amp;
      SOURCE!J425&amp;      IF(lookups!$L$2-LEN(SOURCE!J425) &gt;= 0, REPT(" ",lookups!$L$2-LEN(SOURCE!J425)), "")&amp;
" | "&amp; IF(lookups!$K$2-LEN(SOURCE!I425) &gt;= 0, REPT(" ",lookups!$K$2-LEN(SOURCE!I425)), "")&amp;
      SOURCE!K425&amp;      IF(lookups!$L$2-LEN(SOURCE!K425) &gt;= 0, REPT(" ",lookups!$M$2-LEN(SOURCE!K425)), "")&amp;
" | "&amp; SOURCE!L425&amp;      IF(lookups!$O$2-LEN(SOURCE!L425) &gt;= 0, REPT(" ",lookups!$O$2-LEN(SOURCE!L425)), "")&amp;
" | "&amp; SOURCE!M425&amp;      IF(lookups!$P$2-LEN(SOURCE!M425) &gt;= 0, REPT(" ",lookups!$P$2-LEN(SOURCE!M425)), "")&amp;
      "},"&amp;IF(SOURCE!O425&lt;&gt;"",""&amp;SOURCE!O425,"")
 )
)
)</f>
        <v>/*  410 */  { fnRl,                         TM_VALUE,                    "RL",                                          "RL",                                          (0 &lt;&lt; TAM_MAX_BITS) |    63, CAT_FNCT | SLS_ENABLED   | US_ENABLED   | EIM_DISABLED | PTP_NUMBER_8     },</v>
      </c>
    </row>
    <row r="426" customFormat="false" ht="15.75" hidden="false" customHeight="false" outlineLevel="0" collapsed="false">
      <c r="A426" s="263" t="str">
        <f aca="false">IF(AND(OR(SOURCE!A426="",ISBLANK(SOURCE!A426)),SOURCE!B426&gt;0),IF(ISBLANK(SOURCE!C426),"",SOURCE!C426),
IF(SOURCE!B426&lt;0,VLOOKUP(SOURCE!B426,lookups!A$1:B$25,2,0),
  IF(ISBLANK(SOURCE!B426),
    "",
    "/* "&amp;TEXT(SOURCE!B426,"???0")&amp;" *"&amp;
      SOURCE!C426&amp;", "&amp; IF(lookups!$E$2-LEN(SOURCE!C426) &gt;= 0, REPT(" ",lookups!$E$2-LEN(SOURCE!C426)), "")&amp;
      SOURCE!D426&amp;", "&amp; IF(lookups!$F$2-LEN(SOURCE!D426) &gt;= 0, REPT(" ",lookups!$F$2-LEN(SOURCE!D426)), "")&amp;
      SOURCE!E426&amp;", "&amp; IF(lookups!$G$2-LEN(SOURCE!E426) &gt;=0, REPT(" ",lookups!$G$2-LEN(SOURCE!E426)), "")&amp;
      SOURCE!F426&amp;", "&amp; IF(lookups!$H$2-LEN(SOURCE!F426) &gt;= 0, REPT(" ",lookups!$H$2-LEN(SOURCE!F426)+2), "")&amp;"("&amp;
      SUBSTITUTE(TEXT(SOURCE!G426,"??0"),"  ","")&amp;" &lt;&lt; TAM_MAX_BITS) |"&amp; IF(lookups!$I$2-3 &gt;= 0, REPT(" ",MAX(1,lookups!$I$2-5+4+1-1-LEN(  IF(ISTEXT(SOURCE!H426),SOURCE!H426,  SUBSTITUTE(SUBSTITUTE(TEXT(SOURCE!H426,"????0"),"  ","")," ",""))   ))), "")&amp;
       IF(ISTEXT(SOURCE!H426),SOURCE!H426, SUBSTITUTE(SUBSTITUTE(TEXT(SOURCE!H426,"????0"),"  ","")," ",""))   &amp;","&amp; IF(lookups!$J$2-3 &gt;= 0, REPT(" ",lookups!$J$2-3-5), "")&amp;
      SOURCE!I426&amp;
" | "&amp; IF(lookups!$K$2-LEN(SOURCE!I426) &gt;= 0, REPT(" ",lookups!$K$2-LEN(SOURCE!I426)), "")&amp;
      SOURCE!J426&amp;      IF(lookups!$L$2-LEN(SOURCE!J426) &gt;= 0, REPT(" ",lookups!$L$2-LEN(SOURCE!J426)), "")&amp;
" | "&amp; IF(lookups!$K$2-LEN(SOURCE!I426) &gt;= 0, REPT(" ",lookups!$K$2-LEN(SOURCE!I426)), "")&amp;
      SOURCE!K426&amp;      IF(lookups!$L$2-LEN(SOURCE!K426) &gt;= 0, REPT(" ",lookups!$M$2-LEN(SOURCE!K426)), "")&amp;
" | "&amp; SOURCE!L426&amp;      IF(lookups!$O$2-LEN(SOURCE!L426) &gt;= 0, REPT(" ",lookups!$O$2-LEN(SOURCE!L426)), "")&amp;
" | "&amp; SOURCE!M426&amp;      IF(lookups!$P$2-LEN(SOURCE!M426) &gt;= 0, REPT(" ",lookups!$P$2-LEN(SOURCE!M426)), "")&amp;
      "},"&amp;IF(SOURCE!O426&lt;&gt;"",""&amp;SOURCE!O426,"")
 )
)
)</f>
        <v>/*  411 */  { fnRlc,                        TM_VALUE,                    "RLC",                                         "RLC",                                         (0 &lt;&lt; TAM_MAX_BITS) |    63, CAT_FNCT | SLS_ENABLED   | US_ENABLED   | EIM_DISABLED | PTP_NUMBER_8     },</v>
      </c>
    </row>
    <row r="427" customFormat="false" ht="15.75" hidden="false" customHeight="false" outlineLevel="0" collapsed="false">
      <c r="A427" s="263" t="str">
        <f aca="false">IF(AND(OR(SOURCE!A427="",ISBLANK(SOURCE!A427)),SOURCE!B427&gt;0),IF(ISBLANK(SOURCE!C427),"",SOURCE!C427),
IF(SOURCE!B427&lt;0,VLOOKUP(SOURCE!B427,lookups!A$1:B$25,2,0),
  IF(ISBLANK(SOURCE!B427),
    "",
    "/* "&amp;TEXT(SOURCE!B427,"???0")&amp;" *"&amp;
      SOURCE!C427&amp;", "&amp; IF(lookups!$E$2-LEN(SOURCE!C427) &gt;= 0, REPT(" ",lookups!$E$2-LEN(SOURCE!C427)), "")&amp;
      SOURCE!D427&amp;", "&amp; IF(lookups!$F$2-LEN(SOURCE!D427) &gt;= 0, REPT(" ",lookups!$F$2-LEN(SOURCE!D427)), "")&amp;
      SOURCE!E427&amp;", "&amp; IF(lookups!$G$2-LEN(SOURCE!E427) &gt;=0, REPT(" ",lookups!$G$2-LEN(SOURCE!E427)), "")&amp;
      SOURCE!F427&amp;", "&amp; IF(lookups!$H$2-LEN(SOURCE!F427) &gt;= 0, REPT(" ",lookups!$H$2-LEN(SOURCE!F427)+2), "")&amp;"("&amp;
      SUBSTITUTE(TEXT(SOURCE!G427,"??0"),"  ","")&amp;" &lt;&lt; TAM_MAX_BITS) |"&amp; IF(lookups!$I$2-3 &gt;= 0, REPT(" ",MAX(1,lookups!$I$2-5+4+1-1-LEN(  IF(ISTEXT(SOURCE!H427),SOURCE!H427,  SUBSTITUTE(SUBSTITUTE(TEXT(SOURCE!H427,"????0"),"  ","")," ",""))   ))), "")&amp;
       IF(ISTEXT(SOURCE!H427),SOURCE!H427, SUBSTITUTE(SUBSTITUTE(TEXT(SOURCE!H427,"????0"),"  ","")," ",""))   &amp;","&amp; IF(lookups!$J$2-3 &gt;= 0, REPT(" ",lookups!$J$2-3-5), "")&amp;
      SOURCE!I427&amp;
" | "&amp; IF(lookups!$K$2-LEN(SOURCE!I427) &gt;= 0, REPT(" ",lookups!$K$2-LEN(SOURCE!I427)), "")&amp;
      SOURCE!J427&amp;      IF(lookups!$L$2-LEN(SOURCE!J427) &gt;= 0, REPT(" ",lookups!$L$2-LEN(SOURCE!J427)), "")&amp;
" | "&amp; IF(lookups!$K$2-LEN(SOURCE!I427) &gt;= 0, REPT(" ",lookups!$K$2-LEN(SOURCE!I427)), "")&amp;
      SOURCE!K427&amp;      IF(lookups!$L$2-LEN(SOURCE!K427) &gt;= 0, REPT(" ",lookups!$M$2-LEN(SOURCE!K427)), "")&amp;
" | "&amp; SOURCE!L427&amp;      IF(lookups!$O$2-LEN(SOURCE!L427) &gt;= 0, REPT(" ",lookups!$O$2-LEN(SOURCE!L427)), "")&amp;
" | "&amp; SOURCE!M427&amp;      IF(lookups!$P$2-LEN(SOURCE!M427) &gt;= 0, REPT(" ",lookups!$P$2-LEN(SOURCE!M427)), "")&amp;
      "},"&amp;IF(SOURCE!O427&lt;&gt;"",""&amp;SOURCE!O427,"")
 )
)
)</f>
        <v>/*  412 */  { fnRr,                         TM_VALUE,                    "RR",                                          "RR",                                          (0 &lt;&lt; TAM_MAX_BITS) |    63, CAT_FNCT | SLS_ENABLED   | US_ENABLED   | EIM_DISABLED | PTP_NUMBER_8     },</v>
      </c>
    </row>
    <row r="428" customFormat="false" ht="15.75" hidden="false" customHeight="false" outlineLevel="0" collapsed="false">
      <c r="A428" s="263" t="str">
        <f aca="false">IF(AND(OR(SOURCE!A428="",ISBLANK(SOURCE!A428)),SOURCE!B428&gt;0),IF(ISBLANK(SOURCE!C428),"",SOURCE!C428),
IF(SOURCE!B428&lt;0,VLOOKUP(SOURCE!B428,lookups!A$1:B$25,2,0),
  IF(ISBLANK(SOURCE!B428),
    "",
    "/* "&amp;TEXT(SOURCE!B428,"???0")&amp;" *"&amp;
      SOURCE!C428&amp;", "&amp; IF(lookups!$E$2-LEN(SOURCE!C428) &gt;= 0, REPT(" ",lookups!$E$2-LEN(SOURCE!C428)), "")&amp;
      SOURCE!D428&amp;", "&amp; IF(lookups!$F$2-LEN(SOURCE!D428) &gt;= 0, REPT(" ",lookups!$F$2-LEN(SOURCE!D428)), "")&amp;
      SOURCE!E428&amp;", "&amp; IF(lookups!$G$2-LEN(SOURCE!E428) &gt;=0, REPT(" ",lookups!$G$2-LEN(SOURCE!E428)), "")&amp;
      SOURCE!F428&amp;", "&amp; IF(lookups!$H$2-LEN(SOURCE!F428) &gt;= 0, REPT(" ",lookups!$H$2-LEN(SOURCE!F428)+2), "")&amp;"("&amp;
      SUBSTITUTE(TEXT(SOURCE!G428,"??0"),"  ","")&amp;" &lt;&lt; TAM_MAX_BITS) |"&amp; IF(lookups!$I$2-3 &gt;= 0, REPT(" ",MAX(1,lookups!$I$2-5+4+1-1-LEN(  IF(ISTEXT(SOURCE!H428),SOURCE!H428,  SUBSTITUTE(SUBSTITUTE(TEXT(SOURCE!H428,"????0"),"  ","")," ",""))   ))), "")&amp;
       IF(ISTEXT(SOURCE!H428),SOURCE!H428, SUBSTITUTE(SUBSTITUTE(TEXT(SOURCE!H428,"????0"),"  ","")," ",""))   &amp;","&amp; IF(lookups!$J$2-3 &gt;= 0, REPT(" ",lookups!$J$2-3-5), "")&amp;
      SOURCE!I428&amp;
" | "&amp; IF(lookups!$K$2-LEN(SOURCE!I428) &gt;= 0, REPT(" ",lookups!$K$2-LEN(SOURCE!I428)), "")&amp;
      SOURCE!J428&amp;      IF(lookups!$L$2-LEN(SOURCE!J428) &gt;= 0, REPT(" ",lookups!$L$2-LEN(SOURCE!J428)), "")&amp;
" | "&amp; IF(lookups!$K$2-LEN(SOURCE!I428) &gt;= 0, REPT(" ",lookups!$K$2-LEN(SOURCE!I428)), "")&amp;
      SOURCE!K428&amp;      IF(lookups!$L$2-LEN(SOURCE!K428) &gt;= 0, REPT(" ",lookups!$M$2-LEN(SOURCE!K428)), "")&amp;
" | "&amp; SOURCE!L428&amp;      IF(lookups!$O$2-LEN(SOURCE!L428) &gt;= 0, REPT(" ",lookups!$O$2-LEN(SOURCE!L428)), "")&amp;
" | "&amp; SOURCE!M428&amp;      IF(lookups!$P$2-LEN(SOURCE!M428) &gt;= 0, REPT(" ",lookups!$P$2-LEN(SOURCE!M428)), "")&amp;
      "},"&amp;IF(SOURCE!O428&lt;&gt;"",""&amp;SOURCE!O428,"")
 )
)
)</f>
        <v>/*  413 */  { fnRrc,                        TM_VALUE,                    "RRC",                                         "RRC",                                         (0 &lt;&lt; TAM_MAX_BITS) |    63, CAT_FNCT | SLS_ENABLED   | US_ENABLED   | EIM_DISABLED | PTP_NUMBER_8     },</v>
      </c>
    </row>
    <row r="429" customFormat="false" ht="15.75" hidden="false" customHeight="false" outlineLevel="0" collapsed="false">
      <c r="A429" s="263" t="str">
        <f aca="false">IF(AND(OR(SOURCE!A429="",ISBLANK(SOURCE!A429)),SOURCE!B429&gt;0),IF(ISBLANK(SOURCE!C429),"",SOURCE!C429),
IF(SOURCE!B429&lt;0,VLOOKUP(SOURCE!B429,lookups!A$1:B$25,2,0),
  IF(ISBLANK(SOURCE!B429),
    "",
    "/* "&amp;TEXT(SOURCE!B429,"???0")&amp;" *"&amp;
      SOURCE!C429&amp;", "&amp; IF(lookups!$E$2-LEN(SOURCE!C429) &gt;= 0, REPT(" ",lookups!$E$2-LEN(SOURCE!C429)), "")&amp;
      SOURCE!D429&amp;", "&amp; IF(lookups!$F$2-LEN(SOURCE!D429) &gt;= 0, REPT(" ",lookups!$F$2-LEN(SOURCE!D429)), "")&amp;
      SOURCE!E429&amp;", "&amp; IF(lookups!$G$2-LEN(SOURCE!E429) &gt;=0, REPT(" ",lookups!$G$2-LEN(SOURCE!E429)), "")&amp;
      SOURCE!F429&amp;", "&amp; IF(lookups!$H$2-LEN(SOURCE!F429) &gt;= 0, REPT(" ",lookups!$H$2-LEN(SOURCE!F429)+2), "")&amp;"("&amp;
      SUBSTITUTE(TEXT(SOURCE!G429,"??0"),"  ","")&amp;" &lt;&lt; TAM_MAX_BITS) |"&amp; IF(lookups!$I$2-3 &gt;= 0, REPT(" ",MAX(1,lookups!$I$2-5+4+1-1-LEN(  IF(ISTEXT(SOURCE!H429),SOURCE!H429,  SUBSTITUTE(SUBSTITUTE(TEXT(SOURCE!H429,"????0"),"  ","")," ",""))   ))), "")&amp;
       IF(ISTEXT(SOURCE!H429),SOURCE!H429, SUBSTITUTE(SUBSTITUTE(TEXT(SOURCE!H429,"????0"),"  ","")," ",""))   &amp;","&amp; IF(lookups!$J$2-3 &gt;= 0, REPT(" ",lookups!$J$2-3-5), "")&amp;
      SOURCE!I429&amp;
" | "&amp; IF(lookups!$K$2-LEN(SOURCE!I429) &gt;= 0, REPT(" ",lookups!$K$2-LEN(SOURCE!I429)), "")&amp;
      SOURCE!J429&amp;      IF(lookups!$L$2-LEN(SOURCE!J429) &gt;= 0, REPT(" ",lookups!$L$2-LEN(SOURCE!J429)), "")&amp;
" | "&amp; IF(lookups!$K$2-LEN(SOURCE!I429) &gt;= 0, REPT(" ",lookups!$K$2-LEN(SOURCE!I429)), "")&amp;
      SOURCE!K429&amp;      IF(lookups!$L$2-LEN(SOURCE!K429) &gt;= 0, REPT(" ",lookups!$M$2-LEN(SOURCE!K429)), "")&amp;
" | "&amp; SOURCE!L429&amp;      IF(lookups!$O$2-LEN(SOURCE!L429) &gt;= 0, REPT(" ",lookups!$O$2-LEN(SOURCE!L429)), "")&amp;
" | "&amp; SOURCE!M429&amp;      IF(lookups!$P$2-LEN(SOURCE!M429) &gt;= 0, REPT(" ",lookups!$P$2-LEN(SOURCE!M429)), "")&amp;
      "},"&amp;IF(SOURCE!O429&lt;&gt;"",""&amp;SOURCE!O429,"")
 )
)
)</f>
        <v>/*  414 */  { fnSl,                         TM_VALUE,                    "SL",                                          "SL",                                          (0 &lt;&lt; TAM_MAX_BITS) |    63, CAT_FNCT | SLS_ENABLED   | US_ENABLED   | EIM_DISABLED | PTP_NUMBER_8     },</v>
      </c>
    </row>
    <row r="430" customFormat="false" ht="15.75" hidden="false" customHeight="false" outlineLevel="0" collapsed="false">
      <c r="A430" s="263" t="str">
        <f aca="false">IF(AND(OR(SOURCE!A430="",ISBLANK(SOURCE!A430)),SOURCE!B430&gt;0),IF(ISBLANK(SOURCE!C430),"",SOURCE!C430),
IF(SOURCE!B430&lt;0,VLOOKUP(SOURCE!B430,lookups!A$1:B$25,2,0),
  IF(ISBLANK(SOURCE!B430),
    "",
    "/* "&amp;TEXT(SOURCE!B430,"???0")&amp;" *"&amp;
      SOURCE!C430&amp;", "&amp; IF(lookups!$E$2-LEN(SOURCE!C430) &gt;= 0, REPT(" ",lookups!$E$2-LEN(SOURCE!C430)), "")&amp;
      SOURCE!D430&amp;", "&amp; IF(lookups!$F$2-LEN(SOURCE!D430) &gt;= 0, REPT(" ",lookups!$F$2-LEN(SOURCE!D430)), "")&amp;
      SOURCE!E430&amp;", "&amp; IF(lookups!$G$2-LEN(SOURCE!E430) &gt;=0, REPT(" ",lookups!$G$2-LEN(SOURCE!E430)), "")&amp;
      SOURCE!F430&amp;", "&amp; IF(lookups!$H$2-LEN(SOURCE!F430) &gt;= 0, REPT(" ",lookups!$H$2-LEN(SOURCE!F430)+2), "")&amp;"("&amp;
      SUBSTITUTE(TEXT(SOURCE!G430,"??0"),"  ","")&amp;" &lt;&lt; TAM_MAX_BITS) |"&amp; IF(lookups!$I$2-3 &gt;= 0, REPT(" ",MAX(1,lookups!$I$2-5+4+1-1-LEN(  IF(ISTEXT(SOURCE!H430),SOURCE!H430,  SUBSTITUTE(SUBSTITUTE(TEXT(SOURCE!H430,"????0"),"  ","")," ",""))   ))), "")&amp;
       IF(ISTEXT(SOURCE!H430),SOURCE!H430, SUBSTITUTE(SUBSTITUTE(TEXT(SOURCE!H430,"????0"),"  ","")," ",""))   &amp;","&amp; IF(lookups!$J$2-3 &gt;= 0, REPT(" ",lookups!$J$2-3-5), "")&amp;
      SOURCE!I430&amp;
" | "&amp; IF(lookups!$K$2-LEN(SOURCE!I430) &gt;= 0, REPT(" ",lookups!$K$2-LEN(SOURCE!I430)), "")&amp;
      SOURCE!J430&amp;      IF(lookups!$L$2-LEN(SOURCE!J430) &gt;= 0, REPT(" ",lookups!$L$2-LEN(SOURCE!J430)), "")&amp;
" | "&amp; IF(lookups!$K$2-LEN(SOURCE!I430) &gt;= 0, REPT(" ",lookups!$K$2-LEN(SOURCE!I430)), "")&amp;
      SOURCE!K430&amp;      IF(lookups!$L$2-LEN(SOURCE!K430) &gt;= 0, REPT(" ",lookups!$M$2-LEN(SOURCE!K430)), "")&amp;
" | "&amp; SOURCE!L430&amp;      IF(lookups!$O$2-LEN(SOURCE!L430) &gt;= 0, REPT(" ",lookups!$O$2-LEN(SOURCE!L430)), "")&amp;
" | "&amp; SOURCE!M430&amp;      IF(lookups!$P$2-LEN(SOURCE!M430) &gt;= 0, REPT(" ",lookups!$P$2-LEN(SOURCE!M430)), "")&amp;
      "},"&amp;IF(SOURCE!O430&lt;&gt;"",""&amp;SOURCE!O430,"")
 )
)
)</f>
        <v>/*  415 */  { fnSr,                         TM_VALUE,                    "SR",                                          "SR",                                          (0 &lt;&lt; TAM_MAX_BITS) |    63, CAT_FNCT | SLS_ENABLED   | US_ENABLED   | EIM_DISABLED | PTP_NUMBER_8     },</v>
      </c>
    </row>
    <row r="431" customFormat="false" ht="15.75" hidden="false" customHeight="false" outlineLevel="0" collapsed="false">
      <c r="A431" s="263" t="str">
        <f aca="false">IF(AND(OR(SOURCE!A431="",ISBLANK(SOURCE!A431)),SOURCE!B431&gt;0),IF(ISBLANK(SOURCE!C431),"",SOURCE!C431),
IF(SOURCE!B431&lt;0,VLOOKUP(SOURCE!B431,lookups!A$1:B$25,2,0),
  IF(ISBLANK(SOURCE!B431),
    "",
    "/* "&amp;TEXT(SOURCE!B431,"???0")&amp;" *"&amp;
      SOURCE!C431&amp;", "&amp; IF(lookups!$E$2-LEN(SOURCE!C431) &gt;= 0, REPT(" ",lookups!$E$2-LEN(SOURCE!C431)), "")&amp;
      SOURCE!D431&amp;", "&amp; IF(lookups!$F$2-LEN(SOURCE!D431) &gt;= 0, REPT(" ",lookups!$F$2-LEN(SOURCE!D431)), "")&amp;
      SOURCE!E431&amp;", "&amp; IF(lookups!$G$2-LEN(SOURCE!E431) &gt;=0, REPT(" ",lookups!$G$2-LEN(SOURCE!E431)), "")&amp;
      SOURCE!F431&amp;", "&amp; IF(lookups!$H$2-LEN(SOURCE!F431) &gt;= 0, REPT(" ",lookups!$H$2-LEN(SOURCE!F431)+2), "")&amp;"("&amp;
      SUBSTITUTE(TEXT(SOURCE!G431,"??0"),"  ","")&amp;" &lt;&lt; TAM_MAX_BITS) |"&amp; IF(lookups!$I$2-3 &gt;= 0, REPT(" ",MAX(1,lookups!$I$2-5+4+1-1-LEN(  IF(ISTEXT(SOURCE!H431),SOURCE!H431,  SUBSTITUTE(SUBSTITUTE(TEXT(SOURCE!H431,"????0"),"  ","")," ",""))   ))), "")&amp;
       IF(ISTEXT(SOURCE!H431),SOURCE!H431, SUBSTITUTE(SUBSTITUTE(TEXT(SOURCE!H431,"????0"),"  ","")," ",""))   &amp;","&amp; IF(lookups!$J$2-3 &gt;= 0, REPT(" ",lookups!$J$2-3-5), "")&amp;
      SOURCE!I431&amp;
" | "&amp; IF(lookups!$K$2-LEN(SOURCE!I431) &gt;= 0, REPT(" ",lookups!$K$2-LEN(SOURCE!I431)), "")&amp;
      SOURCE!J431&amp;      IF(lookups!$L$2-LEN(SOURCE!J431) &gt;= 0, REPT(" ",lookups!$L$2-LEN(SOURCE!J431)), "")&amp;
" | "&amp; IF(lookups!$K$2-LEN(SOURCE!I431) &gt;= 0, REPT(" ",lookups!$K$2-LEN(SOURCE!I431)), "")&amp;
      SOURCE!K431&amp;      IF(lookups!$L$2-LEN(SOURCE!K431) &gt;= 0, REPT(" ",lookups!$M$2-LEN(SOURCE!K431)), "")&amp;
" | "&amp; SOURCE!L431&amp;      IF(lookups!$O$2-LEN(SOURCE!L431) &gt;= 0, REPT(" ",lookups!$O$2-LEN(SOURCE!L431)), "")&amp;
" | "&amp; SOURCE!M431&amp;      IF(lookups!$P$2-LEN(SOURCE!M431) &gt;= 0, REPT(" ",lookups!$P$2-LEN(SOURCE!M431)), "")&amp;
      "},"&amp;IF(SOURCE!O431&lt;&gt;"",""&amp;SOURCE!O431,"")
 )
)
)</f>
        <v>/*  416 */  { fnAsr,                        TM_VALUE,                    "ASR",                                         "ASR",                                         (0 &lt;&lt; TAM_MAX_BITS) |    63, CAT_FNCT | SLS_ENABLED   | US_ENABLED   | EIM_DISABLED | PTP_NUMBER_8     },</v>
      </c>
    </row>
    <row r="432" customFormat="false" ht="15.75" hidden="false" customHeight="false" outlineLevel="0" collapsed="false">
      <c r="A432" s="263" t="str">
        <f aca="false">IF(AND(OR(SOURCE!A432="",ISBLANK(SOURCE!A432)),SOURCE!B432&gt;0),IF(ISBLANK(SOURCE!C432),"",SOURCE!C432),
IF(SOURCE!B432&lt;0,VLOOKUP(SOURCE!B432,lookups!A$1:B$25,2,0),
  IF(ISBLANK(SOURCE!B432),
    "",
    "/* "&amp;TEXT(SOURCE!B432,"???0")&amp;" *"&amp;
      SOURCE!C432&amp;", "&amp; IF(lookups!$E$2-LEN(SOURCE!C432) &gt;= 0, REPT(" ",lookups!$E$2-LEN(SOURCE!C432)), "")&amp;
      SOURCE!D432&amp;", "&amp; IF(lookups!$F$2-LEN(SOURCE!D432) &gt;= 0, REPT(" ",lookups!$F$2-LEN(SOURCE!D432)), "")&amp;
      SOURCE!E432&amp;", "&amp; IF(lookups!$G$2-LEN(SOURCE!E432) &gt;=0, REPT(" ",lookups!$G$2-LEN(SOURCE!E432)), "")&amp;
      SOURCE!F432&amp;", "&amp; IF(lookups!$H$2-LEN(SOURCE!F432) &gt;= 0, REPT(" ",lookups!$H$2-LEN(SOURCE!F432)+2), "")&amp;"("&amp;
      SUBSTITUTE(TEXT(SOURCE!G432,"??0"),"  ","")&amp;" &lt;&lt; TAM_MAX_BITS) |"&amp; IF(lookups!$I$2-3 &gt;= 0, REPT(" ",MAX(1,lookups!$I$2-5+4+1-1-LEN(  IF(ISTEXT(SOURCE!H432),SOURCE!H432,  SUBSTITUTE(SUBSTITUTE(TEXT(SOURCE!H432,"????0"),"  ","")," ",""))   ))), "")&amp;
       IF(ISTEXT(SOURCE!H432),SOURCE!H432, SUBSTITUTE(SUBSTITUTE(TEXT(SOURCE!H432,"????0"),"  ","")," ",""))   &amp;","&amp; IF(lookups!$J$2-3 &gt;= 0, REPT(" ",lookups!$J$2-3-5), "")&amp;
      SOURCE!I432&amp;
" | "&amp; IF(lookups!$K$2-LEN(SOURCE!I432) &gt;= 0, REPT(" ",lookups!$K$2-LEN(SOURCE!I432)), "")&amp;
      SOURCE!J432&amp;      IF(lookups!$L$2-LEN(SOURCE!J432) &gt;= 0, REPT(" ",lookups!$L$2-LEN(SOURCE!J432)), "")&amp;
" | "&amp; IF(lookups!$K$2-LEN(SOURCE!I432) &gt;= 0, REPT(" ",lookups!$K$2-LEN(SOURCE!I432)), "")&amp;
      SOURCE!K432&amp;      IF(lookups!$L$2-LEN(SOURCE!K432) &gt;= 0, REPT(" ",lookups!$M$2-LEN(SOURCE!K432)), "")&amp;
" | "&amp; SOURCE!L432&amp;      IF(lookups!$O$2-LEN(SOURCE!L432) &gt;= 0, REPT(" ",lookups!$O$2-LEN(SOURCE!L432)), "")&amp;
" | "&amp; SOURCE!M432&amp;      IF(lookups!$P$2-LEN(SOURCE!M432) &gt;= 0, REPT(" ",lookups!$P$2-LEN(SOURCE!M432)), "")&amp;
      "},"&amp;IF(SOURCE!O432&lt;&gt;"",""&amp;SOURCE!O432,"")
 )
)
)</f>
        <v>/*  417 */  { fnLj,                         NOPARAM,                     "LJ",                                          "LJ",                                          (0 &lt;&lt; TAM_MAX_BITS) |     0, CAT_FNCT | SLS_ENABLED   | US_ENABLED   | EIM_DISABLED | PTP_NONE         },</v>
      </c>
    </row>
    <row r="433" customFormat="false" ht="15.75" hidden="false" customHeight="false" outlineLevel="0" collapsed="false">
      <c r="A433" s="263" t="str">
        <f aca="false">IF(AND(OR(SOURCE!A433="",ISBLANK(SOURCE!A433)),SOURCE!B433&gt;0),IF(ISBLANK(SOURCE!C433),"",SOURCE!C433),
IF(SOURCE!B433&lt;0,VLOOKUP(SOURCE!B433,lookups!A$1:B$25,2,0),
  IF(ISBLANK(SOURCE!B433),
    "",
    "/* "&amp;TEXT(SOURCE!B433,"???0")&amp;" *"&amp;
      SOURCE!C433&amp;", "&amp; IF(lookups!$E$2-LEN(SOURCE!C433) &gt;= 0, REPT(" ",lookups!$E$2-LEN(SOURCE!C433)), "")&amp;
      SOURCE!D433&amp;", "&amp; IF(lookups!$F$2-LEN(SOURCE!D433) &gt;= 0, REPT(" ",lookups!$F$2-LEN(SOURCE!D433)), "")&amp;
      SOURCE!E433&amp;", "&amp; IF(lookups!$G$2-LEN(SOURCE!E433) &gt;=0, REPT(" ",lookups!$G$2-LEN(SOURCE!E433)), "")&amp;
      SOURCE!F433&amp;", "&amp; IF(lookups!$H$2-LEN(SOURCE!F433) &gt;= 0, REPT(" ",lookups!$H$2-LEN(SOURCE!F433)+2), "")&amp;"("&amp;
      SUBSTITUTE(TEXT(SOURCE!G433,"??0"),"  ","")&amp;" &lt;&lt; TAM_MAX_BITS) |"&amp; IF(lookups!$I$2-3 &gt;= 0, REPT(" ",MAX(1,lookups!$I$2-5+4+1-1-LEN(  IF(ISTEXT(SOURCE!H433),SOURCE!H433,  SUBSTITUTE(SUBSTITUTE(TEXT(SOURCE!H433,"????0"),"  ","")," ",""))   ))), "")&amp;
       IF(ISTEXT(SOURCE!H433),SOURCE!H433, SUBSTITUTE(SUBSTITUTE(TEXT(SOURCE!H433,"????0"),"  ","")," ",""))   &amp;","&amp; IF(lookups!$J$2-3 &gt;= 0, REPT(" ",lookups!$J$2-3-5), "")&amp;
      SOURCE!I433&amp;
" | "&amp; IF(lookups!$K$2-LEN(SOURCE!I433) &gt;= 0, REPT(" ",lookups!$K$2-LEN(SOURCE!I433)), "")&amp;
      SOURCE!J433&amp;      IF(lookups!$L$2-LEN(SOURCE!J433) &gt;= 0, REPT(" ",lookups!$L$2-LEN(SOURCE!J433)), "")&amp;
" | "&amp; IF(lookups!$K$2-LEN(SOURCE!I433) &gt;= 0, REPT(" ",lookups!$K$2-LEN(SOURCE!I433)), "")&amp;
      SOURCE!K433&amp;      IF(lookups!$L$2-LEN(SOURCE!K433) &gt;= 0, REPT(" ",lookups!$M$2-LEN(SOURCE!K433)), "")&amp;
" | "&amp; SOURCE!L433&amp;      IF(lookups!$O$2-LEN(SOURCE!L433) &gt;= 0, REPT(" ",lookups!$O$2-LEN(SOURCE!L433)), "")&amp;
" | "&amp; SOURCE!M433&amp;      IF(lookups!$P$2-LEN(SOURCE!M433) &gt;= 0, REPT(" ",lookups!$P$2-LEN(SOURCE!M433)), "")&amp;
      "},"&amp;IF(SOURCE!O433&lt;&gt;"",""&amp;SOURCE!O433,"")
 )
)
)</f>
        <v>/*  418 */  { fnRj,                         NOPARAM,                     "RJ",                                          "RJ",                                          (0 &lt;&lt; TAM_MAX_BITS) |     0, CAT_FNCT | SLS_ENABLED   | US_ENABLED   | EIM_DISABLED | PTP_NONE         },</v>
      </c>
    </row>
    <row r="434" customFormat="false" ht="15.75" hidden="false" customHeight="false" outlineLevel="0" collapsed="false">
      <c r="A434" s="263" t="str">
        <f aca="false">IF(AND(OR(SOURCE!A434="",ISBLANK(SOURCE!A434)),SOURCE!B434&gt;0),IF(ISBLANK(SOURCE!C434),"",SOURCE!C434),
IF(SOURCE!B434&lt;0,VLOOKUP(SOURCE!B434,lookups!A$1:B$25,2,0),
  IF(ISBLANK(SOURCE!B434),
    "",
    "/* "&amp;TEXT(SOURCE!B434,"???0")&amp;" *"&amp;
      SOURCE!C434&amp;", "&amp; IF(lookups!$E$2-LEN(SOURCE!C434) &gt;= 0, REPT(" ",lookups!$E$2-LEN(SOURCE!C434)), "")&amp;
      SOURCE!D434&amp;", "&amp; IF(lookups!$F$2-LEN(SOURCE!D434) &gt;= 0, REPT(" ",lookups!$F$2-LEN(SOURCE!D434)), "")&amp;
      SOURCE!E434&amp;", "&amp; IF(lookups!$G$2-LEN(SOURCE!E434) &gt;=0, REPT(" ",lookups!$G$2-LEN(SOURCE!E434)), "")&amp;
      SOURCE!F434&amp;", "&amp; IF(lookups!$H$2-LEN(SOURCE!F434) &gt;= 0, REPT(" ",lookups!$H$2-LEN(SOURCE!F434)+2), "")&amp;"("&amp;
      SUBSTITUTE(TEXT(SOURCE!G434,"??0"),"  ","")&amp;" &lt;&lt; TAM_MAX_BITS) |"&amp; IF(lookups!$I$2-3 &gt;= 0, REPT(" ",MAX(1,lookups!$I$2-5+4+1-1-LEN(  IF(ISTEXT(SOURCE!H434),SOURCE!H434,  SUBSTITUTE(SUBSTITUTE(TEXT(SOURCE!H434,"????0"),"  ","")," ",""))   ))), "")&amp;
       IF(ISTEXT(SOURCE!H434),SOURCE!H434, SUBSTITUTE(SUBSTITUTE(TEXT(SOURCE!H434,"????0"),"  ","")," ",""))   &amp;","&amp; IF(lookups!$J$2-3 &gt;= 0, REPT(" ",lookups!$J$2-3-5), "")&amp;
      SOURCE!I434&amp;
" | "&amp; IF(lookups!$K$2-LEN(SOURCE!I434) &gt;= 0, REPT(" ",lookups!$K$2-LEN(SOURCE!I434)), "")&amp;
      SOURCE!J434&amp;      IF(lookups!$L$2-LEN(SOURCE!J434) &gt;= 0, REPT(" ",lookups!$L$2-LEN(SOURCE!J434)), "")&amp;
" | "&amp; IF(lookups!$K$2-LEN(SOURCE!I434) &gt;= 0, REPT(" ",lookups!$K$2-LEN(SOURCE!I434)), "")&amp;
      SOURCE!K434&amp;      IF(lookups!$L$2-LEN(SOURCE!K434) &gt;= 0, REPT(" ",lookups!$M$2-LEN(SOURCE!K434)), "")&amp;
" | "&amp; SOURCE!L434&amp;      IF(lookups!$O$2-LEN(SOURCE!L434) &gt;= 0, REPT(" ",lookups!$O$2-LEN(SOURCE!L434)), "")&amp;
" | "&amp; SOURCE!M434&amp;      IF(lookups!$P$2-LEN(SOURCE!M434) &gt;= 0, REPT(" ",lookups!$P$2-LEN(SOURCE!M434)), "")&amp;
      "},"&amp;IF(SOURCE!O434&lt;&gt;"",""&amp;SOURCE!O434,"")
 )
)
)</f>
        <v>/*  419 */  { fnMaskl,                      TM_VALUE,                    "MASKL",                                       "MASKL",                                       (0 &lt;&lt; TAM_MAX_BITS) |    64, CAT_FNCT | SLS_ENABLED   | US_ENABLED   | EIM_DISABLED | PTP_NUMBER_8     },</v>
      </c>
    </row>
    <row r="435" customFormat="false" ht="15.75" hidden="false" customHeight="false" outlineLevel="0" collapsed="false">
      <c r="A435" s="263" t="str">
        <f aca="false">IF(AND(OR(SOURCE!A435="",ISBLANK(SOURCE!A435)),SOURCE!B435&gt;0),IF(ISBLANK(SOURCE!C435),"",SOURCE!C435),
IF(SOURCE!B435&lt;0,VLOOKUP(SOURCE!B435,lookups!A$1:B$25,2,0),
  IF(ISBLANK(SOURCE!B435),
    "",
    "/* "&amp;TEXT(SOURCE!B435,"???0")&amp;" *"&amp;
      SOURCE!C435&amp;", "&amp; IF(lookups!$E$2-LEN(SOURCE!C435) &gt;= 0, REPT(" ",lookups!$E$2-LEN(SOURCE!C435)), "")&amp;
      SOURCE!D435&amp;", "&amp; IF(lookups!$F$2-LEN(SOURCE!D435) &gt;= 0, REPT(" ",lookups!$F$2-LEN(SOURCE!D435)), "")&amp;
      SOURCE!E435&amp;", "&amp; IF(lookups!$G$2-LEN(SOURCE!E435) &gt;=0, REPT(" ",lookups!$G$2-LEN(SOURCE!E435)), "")&amp;
      SOURCE!F435&amp;", "&amp; IF(lookups!$H$2-LEN(SOURCE!F435) &gt;= 0, REPT(" ",lookups!$H$2-LEN(SOURCE!F435)+2), "")&amp;"("&amp;
      SUBSTITUTE(TEXT(SOURCE!G435,"??0"),"  ","")&amp;" &lt;&lt; TAM_MAX_BITS) |"&amp; IF(lookups!$I$2-3 &gt;= 0, REPT(" ",MAX(1,lookups!$I$2-5+4+1-1-LEN(  IF(ISTEXT(SOURCE!H435),SOURCE!H435,  SUBSTITUTE(SUBSTITUTE(TEXT(SOURCE!H435,"????0"),"  ","")," ",""))   ))), "")&amp;
       IF(ISTEXT(SOURCE!H435),SOURCE!H435, SUBSTITUTE(SUBSTITUTE(TEXT(SOURCE!H435,"????0"),"  ","")," ",""))   &amp;","&amp; IF(lookups!$J$2-3 &gt;= 0, REPT(" ",lookups!$J$2-3-5), "")&amp;
      SOURCE!I435&amp;
" | "&amp; IF(lookups!$K$2-LEN(SOURCE!I435) &gt;= 0, REPT(" ",lookups!$K$2-LEN(SOURCE!I435)), "")&amp;
      SOURCE!J435&amp;      IF(lookups!$L$2-LEN(SOURCE!J435) &gt;= 0, REPT(" ",lookups!$L$2-LEN(SOURCE!J435)), "")&amp;
" | "&amp; IF(lookups!$K$2-LEN(SOURCE!I435) &gt;= 0, REPT(" ",lookups!$K$2-LEN(SOURCE!I435)), "")&amp;
      SOURCE!K435&amp;      IF(lookups!$L$2-LEN(SOURCE!K435) &gt;= 0, REPT(" ",lookups!$M$2-LEN(SOURCE!K435)), "")&amp;
" | "&amp; SOURCE!L435&amp;      IF(lookups!$O$2-LEN(SOURCE!L435) &gt;= 0, REPT(" ",lookups!$O$2-LEN(SOURCE!L435)), "")&amp;
" | "&amp; SOURCE!M435&amp;      IF(lookups!$P$2-LEN(SOURCE!M435) &gt;= 0, REPT(" ",lookups!$P$2-LEN(SOURCE!M435)), "")&amp;
      "},"&amp;IF(SOURCE!O435&lt;&gt;"",""&amp;SOURCE!O435,"")
 )
)
)</f>
        <v>/*  420 */  { fnMaskr,                      TM_VALUE,                    "MASKR",                                       "MASKR",                                       (0 &lt;&lt; TAM_MAX_BITS) |    64, CAT_FNCT | SLS_ENABLED   | US_ENABLED   | EIM_DISABLED | PTP_NUMBER_8     },</v>
      </c>
    </row>
    <row r="436" customFormat="false" ht="15.75" hidden="false" customHeight="false" outlineLevel="0" collapsed="false">
      <c r="A436" s="263" t="str">
        <f aca="false">IF(AND(OR(SOURCE!A436="",ISBLANK(SOURCE!A436)),SOURCE!B436&gt;0),IF(ISBLANK(SOURCE!C436),"",SOURCE!C436),
IF(SOURCE!B436&lt;0,VLOOKUP(SOURCE!B436,lookups!A$1:B$25,2,0),
  IF(ISBLANK(SOURCE!B436),
    "",
    "/* "&amp;TEXT(SOURCE!B436,"???0")&amp;" *"&amp;
      SOURCE!C436&amp;", "&amp; IF(lookups!$E$2-LEN(SOURCE!C436) &gt;= 0, REPT(" ",lookups!$E$2-LEN(SOURCE!C436)), "")&amp;
      SOURCE!D436&amp;", "&amp; IF(lookups!$F$2-LEN(SOURCE!D436) &gt;= 0, REPT(" ",lookups!$F$2-LEN(SOURCE!D436)), "")&amp;
      SOURCE!E436&amp;", "&amp; IF(lookups!$G$2-LEN(SOURCE!E436) &gt;=0, REPT(" ",lookups!$G$2-LEN(SOURCE!E436)), "")&amp;
      SOURCE!F436&amp;", "&amp; IF(lookups!$H$2-LEN(SOURCE!F436) &gt;= 0, REPT(" ",lookups!$H$2-LEN(SOURCE!F436)+2), "")&amp;"("&amp;
      SUBSTITUTE(TEXT(SOURCE!G436,"??0"),"  ","")&amp;" &lt;&lt; TAM_MAX_BITS) |"&amp; IF(lookups!$I$2-3 &gt;= 0, REPT(" ",MAX(1,lookups!$I$2-5+4+1-1-LEN(  IF(ISTEXT(SOURCE!H436),SOURCE!H436,  SUBSTITUTE(SUBSTITUTE(TEXT(SOURCE!H436,"????0"),"  ","")," ",""))   ))), "")&amp;
       IF(ISTEXT(SOURCE!H436),SOURCE!H436, SUBSTITUTE(SUBSTITUTE(TEXT(SOURCE!H436,"????0"),"  ","")," ",""))   &amp;","&amp; IF(lookups!$J$2-3 &gt;= 0, REPT(" ",lookups!$J$2-3-5), "")&amp;
      SOURCE!I436&amp;
" | "&amp; IF(lookups!$K$2-LEN(SOURCE!I436) &gt;= 0, REPT(" ",lookups!$K$2-LEN(SOURCE!I436)), "")&amp;
      SOURCE!J436&amp;      IF(lookups!$L$2-LEN(SOURCE!J436) &gt;= 0, REPT(" ",lookups!$L$2-LEN(SOURCE!J436)), "")&amp;
" | "&amp; IF(lookups!$K$2-LEN(SOURCE!I436) &gt;= 0, REPT(" ",lookups!$K$2-LEN(SOURCE!I436)), "")&amp;
      SOURCE!K436&amp;      IF(lookups!$L$2-LEN(SOURCE!K436) &gt;= 0, REPT(" ",lookups!$M$2-LEN(SOURCE!K436)), "")&amp;
" | "&amp; SOURCE!L436&amp;      IF(lookups!$O$2-LEN(SOURCE!L436) &gt;= 0, REPT(" ",lookups!$O$2-LEN(SOURCE!L436)), "")&amp;
" | "&amp; SOURCE!M436&amp;      IF(lookups!$P$2-LEN(SOURCE!M436) &gt;= 0, REPT(" ",lookups!$P$2-LEN(SOURCE!M436)), "")&amp;
      "},"&amp;IF(SOURCE!O436&lt;&gt;"",""&amp;SOURCE!O436,"")
 )
)
)</f>
        <v>/*  421 */  { fnMirror,                     NOPARAM,                     "MIRROR",                                      "MIRROR",                                      (0 &lt;&lt; TAM_MAX_BITS) |     0, CAT_FNCT | SLS_ENABLED   | US_ENABLED   | EIM_DISABLED | PTP_NONE         },</v>
      </c>
    </row>
    <row r="437" customFormat="false" ht="15.75" hidden="false" customHeight="false" outlineLevel="0" collapsed="false">
      <c r="A437" s="263" t="str">
        <f aca="false">IF(AND(OR(SOURCE!A437="",ISBLANK(SOURCE!A437)),SOURCE!B437&gt;0),IF(ISBLANK(SOURCE!C437),"",SOURCE!C437),
IF(SOURCE!B437&lt;0,VLOOKUP(SOURCE!B437,lookups!A$1:B$25,2,0),
  IF(ISBLANK(SOURCE!B437),
    "",
    "/* "&amp;TEXT(SOURCE!B437,"???0")&amp;" *"&amp;
      SOURCE!C437&amp;", "&amp; IF(lookups!$E$2-LEN(SOURCE!C437) &gt;= 0, REPT(" ",lookups!$E$2-LEN(SOURCE!C437)), "")&amp;
      SOURCE!D437&amp;", "&amp; IF(lookups!$F$2-LEN(SOURCE!D437) &gt;= 0, REPT(" ",lookups!$F$2-LEN(SOURCE!D437)), "")&amp;
      SOURCE!E437&amp;", "&amp; IF(lookups!$G$2-LEN(SOURCE!E437) &gt;=0, REPT(" ",lookups!$G$2-LEN(SOURCE!E437)), "")&amp;
      SOURCE!F437&amp;", "&amp; IF(lookups!$H$2-LEN(SOURCE!F437) &gt;= 0, REPT(" ",lookups!$H$2-LEN(SOURCE!F437)+2), "")&amp;"("&amp;
      SUBSTITUTE(TEXT(SOURCE!G437,"??0"),"  ","")&amp;" &lt;&lt; TAM_MAX_BITS) |"&amp; IF(lookups!$I$2-3 &gt;= 0, REPT(" ",MAX(1,lookups!$I$2-5+4+1-1-LEN(  IF(ISTEXT(SOURCE!H437),SOURCE!H437,  SUBSTITUTE(SUBSTITUTE(TEXT(SOURCE!H437,"????0"),"  ","")," ",""))   ))), "")&amp;
       IF(ISTEXT(SOURCE!H437),SOURCE!H437, SUBSTITUTE(SUBSTITUTE(TEXT(SOURCE!H437,"????0"),"  ","")," ",""))   &amp;","&amp; IF(lookups!$J$2-3 &gt;= 0, REPT(" ",lookups!$J$2-3-5), "")&amp;
      SOURCE!I437&amp;
" | "&amp; IF(lookups!$K$2-LEN(SOURCE!I437) &gt;= 0, REPT(" ",lookups!$K$2-LEN(SOURCE!I437)), "")&amp;
      SOURCE!J437&amp;      IF(lookups!$L$2-LEN(SOURCE!J437) &gt;= 0, REPT(" ",lookups!$L$2-LEN(SOURCE!J437)), "")&amp;
" | "&amp; IF(lookups!$K$2-LEN(SOURCE!I437) &gt;= 0, REPT(" ",lookups!$K$2-LEN(SOURCE!I437)), "")&amp;
      SOURCE!K437&amp;      IF(lookups!$L$2-LEN(SOURCE!K437) &gt;= 0, REPT(" ",lookups!$M$2-LEN(SOURCE!K437)), "")&amp;
" | "&amp; SOURCE!L437&amp;      IF(lookups!$O$2-LEN(SOURCE!L437) &gt;= 0, REPT(" ",lookups!$O$2-LEN(SOURCE!L437)), "")&amp;
" | "&amp; SOURCE!M437&amp;      IF(lookups!$P$2-LEN(SOURCE!M437) &gt;= 0, REPT(" ",lookups!$P$2-LEN(SOURCE!M437)), "")&amp;
      "},"&amp;IF(SOURCE!O437&lt;&gt;"",""&amp;SOURCE!O437,"")
 )
)
)</f>
        <v>/*  422 */  { fnCountBits,                  NOPARAM,                     "#B",                                          "#B",                                          (0 &lt;&lt; TAM_MAX_BITS) |     0, CAT_FNCT | SLS_ENABLED   | US_ENABLED   | EIM_DISABLED | PTP_NONE         },</v>
      </c>
    </row>
    <row r="438" customFormat="false" ht="15.75" hidden="false" customHeight="false" outlineLevel="0" collapsed="false">
      <c r="A438" s="263" t="str">
        <f aca="false">IF(AND(OR(SOURCE!A438="",ISBLANK(SOURCE!A438)),SOURCE!B438&gt;0),IF(ISBLANK(SOURCE!C438),"",SOURCE!C438),
IF(SOURCE!B438&lt;0,VLOOKUP(SOURCE!B438,lookups!A$1:B$25,2,0),
  IF(ISBLANK(SOURCE!B438),
    "",
    "/* "&amp;TEXT(SOURCE!B438,"???0")&amp;" *"&amp;
      SOURCE!C438&amp;", "&amp; IF(lookups!$E$2-LEN(SOURCE!C438) &gt;= 0, REPT(" ",lookups!$E$2-LEN(SOURCE!C438)), "")&amp;
      SOURCE!D438&amp;", "&amp; IF(lookups!$F$2-LEN(SOURCE!D438) &gt;= 0, REPT(" ",lookups!$F$2-LEN(SOURCE!D438)), "")&amp;
      SOURCE!E438&amp;", "&amp; IF(lookups!$G$2-LEN(SOURCE!E438) &gt;=0, REPT(" ",lookups!$G$2-LEN(SOURCE!E438)), "")&amp;
      SOURCE!F438&amp;", "&amp; IF(lookups!$H$2-LEN(SOURCE!F438) &gt;= 0, REPT(" ",lookups!$H$2-LEN(SOURCE!F438)+2), "")&amp;"("&amp;
      SUBSTITUTE(TEXT(SOURCE!G438,"??0"),"  ","")&amp;" &lt;&lt; TAM_MAX_BITS) |"&amp; IF(lookups!$I$2-3 &gt;= 0, REPT(" ",MAX(1,lookups!$I$2-5+4+1-1-LEN(  IF(ISTEXT(SOURCE!H438),SOURCE!H438,  SUBSTITUTE(SUBSTITUTE(TEXT(SOURCE!H438,"????0"),"  ","")," ",""))   ))), "")&amp;
       IF(ISTEXT(SOURCE!H438),SOURCE!H438, SUBSTITUTE(SUBSTITUTE(TEXT(SOURCE!H438,"????0"),"  ","")," ",""))   &amp;","&amp; IF(lookups!$J$2-3 &gt;= 0, REPT(" ",lookups!$J$2-3-5), "")&amp;
      SOURCE!I438&amp;
" | "&amp; IF(lookups!$K$2-LEN(SOURCE!I438) &gt;= 0, REPT(" ",lookups!$K$2-LEN(SOURCE!I438)), "")&amp;
      SOURCE!J438&amp;      IF(lookups!$L$2-LEN(SOURCE!J438) &gt;= 0, REPT(" ",lookups!$L$2-LEN(SOURCE!J438)), "")&amp;
" | "&amp; IF(lookups!$K$2-LEN(SOURCE!I438) &gt;= 0, REPT(" ",lookups!$K$2-LEN(SOURCE!I438)), "")&amp;
      SOURCE!K438&amp;      IF(lookups!$L$2-LEN(SOURCE!K438) &gt;= 0, REPT(" ",lookups!$M$2-LEN(SOURCE!K438)), "")&amp;
" | "&amp; SOURCE!L438&amp;      IF(lookups!$O$2-LEN(SOURCE!L438) &gt;= 0, REPT(" ",lookups!$O$2-LEN(SOURCE!L438)), "")&amp;
" | "&amp; SOURCE!M438&amp;      IF(lookups!$P$2-LEN(SOURCE!M438) &gt;= 0, REPT(" ",lookups!$P$2-LEN(SOURCE!M438)), "")&amp;
      "},"&amp;IF(SOURCE!O438&lt;&gt;"",""&amp;SOURCE!O438,"")
 )
)
)</f>
        <v>/*  423 */  { fnSdl,                        TM_VALUE,                    "SDL",                                         "SDL",                                         (0 &lt;&lt; TAM_MAX_BITS) |    99, CAT_FNCT | SLS_ENABLED   | US_ENABLED   | EIM_DISABLED | PTP_NUMBER_8     },</v>
      </c>
    </row>
    <row r="439" customFormat="false" ht="15.75" hidden="false" customHeight="false" outlineLevel="0" collapsed="false">
      <c r="A439" s="263" t="str">
        <f aca="false">IF(AND(OR(SOURCE!A439="",ISBLANK(SOURCE!A439)),SOURCE!B439&gt;0),IF(ISBLANK(SOURCE!C439),"",SOURCE!C439),
IF(SOURCE!B439&lt;0,VLOOKUP(SOURCE!B439,lookups!A$1:B$25,2,0),
  IF(ISBLANK(SOURCE!B439),
    "",
    "/* "&amp;TEXT(SOURCE!B439,"???0")&amp;" *"&amp;
      SOURCE!C439&amp;", "&amp; IF(lookups!$E$2-LEN(SOURCE!C439) &gt;= 0, REPT(" ",lookups!$E$2-LEN(SOURCE!C439)), "")&amp;
      SOURCE!D439&amp;", "&amp; IF(lookups!$F$2-LEN(SOURCE!D439) &gt;= 0, REPT(" ",lookups!$F$2-LEN(SOURCE!D439)), "")&amp;
      SOURCE!E439&amp;", "&amp; IF(lookups!$G$2-LEN(SOURCE!E439) &gt;=0, REPT(" ",lookups!$G$2-LEN(SOURCE!E439)), "")&amp;
      SOURCE!F439&amp;", "&amp; IF(lookups!$H$2-LEN(SOURCE!F439) &gt;= 0, REPT(" ",lookups!$H$2-LEN(SOURCE!F439)+2), "")&amp;"("&amp;
      SUBSTITUTE(TEXT(SOURCE!G439,"??0"),"  ","")&amp;" &lt;&lt; TAM_MAX_BITS) |"&amp; IF(lookups!$I$2-3 &gt;= 0, REPT(" ",MAX(1,lookups!$I$2-5+4+1-1-LEN(  IF(ISTEXT(SOURCE!H439),SOURCE!H439,  SUBSTITUTE(SUBSTITUTE(TEXT(SOURCE!H439,"????0"),"  ","")," ",""))   ))), "")&amp;
       IF(ISTEXT(SOURCE!H439),SOURCE!H439, SUBSTITUTE(SUBSTITUTE(TEXT(SOURCE!H439,"????0"),"  ","")," ",""))   &amp;","&amp; IF(lookups!$J$2-3 &gt;= 0, REPT(" ",lookups!$J$2-3-5), "")&amp;
      SOURCE!I439&amp;
" | "&amp; IF(lookups!$K$2-LEN(SOURCE!I439) &gt;= 0, REPT(" ",lookups!$K$2-LEN(SOURCE!I439)), "")&amp;
      SOURCE!J439&amp;      IF(lookups!$L$2-LEN(SOURCE!J439) &gt;= 0, REPT(" ",lookups!$L$2-LEN(SOURCE!J439)), "")&amp;
" | "&amp; IF(lookups!$K$2-LEN(SOURCE!I439) &gt;= 0, REPT(" ",lookups!$K$2-LEN(SOURCE!I439)), "")&amp;
      SOURCE!K439&amp;      IF(lookups!$L$2-LEN(SOURCE!K439) &gt;= 0, REPT(" ",lookups!$M$2-LEN(SOURCE!K439)), "")&amp;
" | "&amp; SOURCE!L439&amp;      IF(lookups!$O$2-LEN(SOURCE!L439) &gt;= 0, REPT(" ",lookups!$O$2-LEN(SOURCE!L439)), "")&amp;
" | "&amp; SOURCE!M439&amp;      IF(lookups!$P$2-LEN(SOURCE!M439) &gt;= 0, REPT(" ",lookups!$P$2-LEN(SOURCE!M439)), "")&amp;
      "},"&amp;IF(SOURCE!O439&lt;&gt;"",""&amp;SOURCE!O439,"")
 )
)
)</f>
        <v>/*  424 */  { fnSdr,                        TM_VALUE,                    "SDR",                                         "SDR",                                         (0 &lt;&lt; TAM_MAX_BITS) |    99, CAT_FNCT | SLS_ENABLED   | US_ENABLED   | EIM_DISABLED | PTP_NUMBER_8     },</v>
      </c>
    </row>
    <row r="440" customFormat="false" ht="15.75" hidden="false" customHeight="false" outlineLevel="0" collapsed="false">
      <c r="A440" s="263" t="str">
        <f aca="false">IF(AND(OR(SOURCE!A440="",ISBLANK(SOURCE!A440)),SOURCE!B440&gt;0),IF(ISBLANK(SOURCE!C440),"",SOURCE!C440),
IF(SOURCE!B440&lt;0,VLOOKUP(SOURCE!B440,lookups!A$1:B$25,2,0),
  IF(ISBLANK(SOURCE!B440),
    "",
    "/* "&amp;TEXT(SOURCE!B440,"???0")&amp;" *"&amp;
      SOURCE!C440&amp;", "&amp; IF(lookups!$E$2-LEN(SOURCE!C440) &gt;= 0, REPT(" ",lookups!$E$2-LEN(SOURCE!C440)), "")&amp;
      SOURCE!D440&amp;", "&amp; IF(lookups!$F$2-LEN(SOURCE!D440) &gt;= 0, REPT(" ",lookups!$F$2-LEN(SOURCE!D440)), "")&amp;
      SOURCE!E440&amp;", "&amp; IF(lookups!$G$2-LEN(SOURCE!E440) &gt;=0, REPT(" ",lookups!$G$2-LEN(SOURCE!E440)), "")&amp;
      SOURCE!F440&amp;", "&amp; IF(lookups!$H$2-LEN(SOURCE!F440) &gt;= 0, REPT(" ",lookups!$H$2-LEN(SOURCE!F440)+2), "")&amp;"("&amp;
      SUBSTITUTE(TEXT(SOURCE!G440,"??0"),"  ","")&amp;" &lt;&lt; TAM_MAX_BITS) |"&amp; IF(lookups!$I$2-3 &gt;= 0, REPT(" ",MAX(1,lookups!$I$2-5+4+1-1-LEN(  IF(ISTEXT(SOURCE!H440),SOURCE!H440,  SUBSTITUTE(SUBSTITUTE(TEXT(SOURCE!H440,"????0"),"  ","")," ",""))   ))), "")&amp;
       IF(ISTEXT(SOURCE!H440),SOURCE!H440, SUBSTITUTE(SUBSTITUTE(TEXT(SOURCE!H440,"????0"),"  ","")," ",""))   &amp;","&amp; IF(lookups!$J$2-3 &gt;= 0, REPT(" ",lookups!$J$2-3-5), "")&amp;
      SOURCE!I440&amp;
" | "&amp; IF(lookups!$K$2-LEN(SOURCE!I440) &gt;= 0, REPT(" ",lookups!$K$2-LEN(SOURCE!I440)), "")&amp;
      SOURCE!J440&amp;      IF(lookups!$L$2-LEN(SOURCE!J440) &gt;= 0, REPT(" ",lookups!$L$2-LEN(SOURCE!J440)), "")&amp;
" | "&amp; IF(lookups!$K$2-LEN(SOURCE!I440) &gt;= 0, REPT(" ",lookups!$K$2-LEN(SOURCE!I440)), "")&amp;
      SOURCE!K440&amp;      IF(lookups!$L$2-LEN(SOURCE!K440) &gt;= 0, REPT(" ",lookups!$M$2-LEN(SOURCE!K440)), "")&amp;
" | "&amp; SOURCE!L440&amp;      IF(lookups!$O$2-LEN(SOURCE!L440) &gt;= 0, REPT(" ",lookups!$O$2-LEN(SOURCE!L440)), "")&amp;
" | "&amp; SOURCE!M440&amp;      IF(lookups!$P$2-LEN(SOURCE!M440) &gt;= 0, REPT(" ",lookups!$P$2-LEN(SOURCE!M440)), "")&amp;
      "},"&amp;IF(SOURCE!O440&lt;&gt;"",""&amp;SOURCE!O440,"")
 )
)
)</f>
        <v>/*  425 */  { itemToBeCoded,                NOPARAM,                     "0425",                                        "0425",                                        (0 &lt;&lt; TAM_MAX_BITS) |     0, CAT_FREE | SLS_ENABLED   | US_UNCHANGED | EIM_DISABLED | PTP_DISABLED     },</v>
      </c>
    </row>
    <row r="441" customFormat="false" ht="15.75" hidden="false" customHeight="false" outlineLevel="0" collapsed="false">
      <c r="A441" s="263" t="str">
        <f aca="false">IF(AND(OR(SOURCE!A441="",ISBLANK(SOURCE!A441)),SOURCE!B441&gt;0),IF(ISBLANK(SOURCE!C441),"",SOURCE!C441),
IF(SOURCE!B441&lt;0,VLOOKUP(SOURCE!B441,lookups!A$1:B$25,2,0),
  IF(ISBLANK(SOURCE!B441),
    "",
    "/* "&amp;TEXT(SOURCE!B441,"???0")&amp;" *"&amp;
      SOURCE!C441&amp;", "&amp; IF(lookups!$E$2-LEN(SOURCE!C441) &gt;= 0, REPT(" ",lookups!$E$2-LEN(SOURCE!C441)), "")&amp;
      SOURCE!D441&amp;", "&amp; IF(lookups!$F$2-LEN(SOURCE!D441) &gt;= 0, REPT(" ",lookups!$F$2-LEN(SOURCE!D441)), "")&amp;
      SOURCE!E441&amp;", "&amp; IF(lookups!$G$2-LEN(SOURCE!E441) &gt;=0, REPT(" ",lookups!$G$2-LEN(SOURCE!E441)), "")&amp;
      SOURCE!F441&amp;", "&amp; IF(lookups!$H$2-LEN(SOURCE!F441) &gt;= 0, REPT(" ",lookups!$H$2-LEN(SOURCE!F441)+2), "")&amp;"("&amp;
      SUBSTITUTE(TEXT(SOURCE!G441,"??0"),"  ","")&amp;" &lt;&lt; TAM_MAX_BITS) |"&amp; IF(lookups!$I$2-3 &gt;= 0, REPT(" ",MAX(1,lookups!$I$2-5+4+1-1-LEN(  IF(ISTEXT(SOURCE!H441),SOURCE!H441,  SUBSTITUTE(SUBSTITUTE(TEXT(SOURCE!H441,"????0"),"  ","")," ",""))   ))), "")&amp;
       IF(ISTEXT(SOURCE!H441),SOURCE!H441, SUBSTITUTE(SUBSTITUTE(TEXT(SOURCE!H441,"????0"),"  ","")," ",""))   &amp;","&amp; IF(lookups!$J$2-3 &gt;= 0, REPT(" ",lookups!$J$2-3-5), "")&amp;
      SOURCE!I441&amp;
" | "&amp; IF(lookups!$K$2-LEN(SOURCE!I441) &gt;= 0, REPT(" ",lookups!$K$2-LEN(SOURCE!I441)), "")&amp;
      SOURCE!J441&amp;      IF(lookups!$L$2-LEN(SOURCE!J441) &gt;= 0, REPT(" ",lookups!$L$2-LEN(SOURCE!J441)), "")&amp;
" | "&amp; IF(lookups!$K$2-LEN(SOURCE!I441) &gt;= 0, REPT(" ",lookups!$K$2-LEN(SOURCE!I441)), "")&amp;
      SOURCE!K441&amp;      IF(lookups!$L$2-LEN(SOURCE!K441) &gt;= 0, REPT(" ",lookups!$M$2-LEN(SOURCE!K441)), "")&amp;
" | "&amp; SOURCE!L441&amp;      IF(lookups!$O$2-LEN(SOURCE!L441) &gt;= 0, REPT(" ",lookups!$O$2-LEN(SOURCE!L441)), "")&amp;
" | "&amp; SOURCE!M441&amp;      IF(lookups!$P$2-LEN(SOURCE!M441) &gt;= 0, REPT(" ",lookups!$P$2-LEN(SOURCE!M441)), "")&amp;
      "},"&amp;IF(SOURCE!O441&lt;&gt;"",""&amp;SOURCE!O441,"")
 )
)
)</f>
        <v>/*  426 */  { itemToBeCoded,                NOPARAM,                     "0426",                                        "0426",                                        (0 &lt;&lt; TAM_MAX_BITS) |     0, CAT_FREE | SLS_ENABLED   | US_UNCHANGED | EIM_DISABLED | PTP_DISABLED     },</v>
      </c>
    </row>
    <row r="442" customFormat="false" ht="15.75" hidden="false" customHeight="false" outlineLevel="0" collapsed="false">
      <c r="A442" s="263" t="str">
        <f aca="false">IF(AND(OR(SOURCE!A442="",ISBLANK(SOURCE!A442)),SOURCE!B442&gt;0),IF(ISBLANK(SOURCE!C442),"",SOURCE!C442),
IF(SOURCE!B442&lt;0,VLOOKUP(SOURCE!B442,lookups!A$1:B$25,2,0),
  IF(ISBLANK(SOURCE!B442),
    "",
    "/* "&amp;TEXT(SOURCE!B442,"???0")&amp;" *"&amp;
      SOURCE!C442&amp;", "&amp; IF(lookups!$E$2-LEN(SOURCE!C442) &gt;= 0, REPT(" ",lookups!$E$2-LEN(SOURCE!C442)), "")&amp;
      SOURCE!D442&amp;", "&amp; IF(lookups!$F$2-LEN(SOURCE!D442) &gt;= 0, REPT(" ",lookups!$F$2-LEN(SOURCE!D442)), "")&amp;
      SOURCE!E442&amp;", "&amp; IF(lookups!$G$2-LEN(SOURCE!E442) &gt;=0, REPT(" ",lookups!$G$2-LEN(SOURCE!E442)), "")&amp;
      SOURCE!F442&amp;", "&amp; IF(lookups!$H$2-LEN(SOURCE!F442) &gt;= 0, REPT(" ",lookups!$H$2-LEN(SOURCE!F442)+2), "")&amp;"("&amp;
      SUBSTITUTE(TEXT(SOURCE!G442,"??0"),"  ","")&amp;" &lt;&lt; TAM_MAX_BITS) |"&amp; IF(lookups!$I$2-3 &gt;= 0, REPT(" ",MAX(1,lookups!$I$2-5+4+1-1-LEN(  IF(ISTEXT(SOURCE!H442),SOURCE!H442,  SUBSTITUTE(SUBSTITUTE(TEXT(SOURCE!H442,"????0"),"  ","")," ",""))   ))), "")&amp;
       IF(ISTEXT(SOURCE!H442),SOURCE!H442, SUBSTITUTE(SUBSTITUTE(TEXT(SOURCE!H442,"????0"),"  ","")," ",""))   &amp;","&amp; IF(lookups!$J$2-3 &gt;= 0, REPT(" ",lookups!$J$2-3-5), "")&amp;
      SOURCE!I442&amp;
" | "&amp; IF(lookups!$K$2-LEN(SOURCE!I442) &gt;= 0, REPT(" ",lookups!$K$2-LEN(SOURCE!I442)), "")&amp;
      SOURCE!J442&amp;      IF(lookups!$L$2-LEN(SOURCE!J442) &gt;= 0, REPT(" ",lookups!$L$2-LEN(SOURCE!J442)), "")&amp;
" | "&amp; IF(lookups!$K$2-LEN(SOURCE!I442) &gt;= 0, REPT(" ",lookups!$K$2-LEN(SOURCE!I442)), "")&amp;
      SOURCE!K442&amp;      IF(lookups!$L$2-LEN(SOURCE!K442) &gt;= 0, REPT(" ",lookups!$M$2-LEN(SOURCE!K442)), "")&amp;
" | "&amp; SOURCE!L442&amp;      IF(lookups!$O$2-LEN(SOURCE!L442) &gt;= 0, REPT(" ",lookups!$O$2-LEN(SOURCE!L442)), "")&amp;
" | "&amp; SOURCE!M442&amp;      IF(lookups!$P$2-LEN(SOURCE!M442) &gt;= 0, REPT(" ",lookups!$P$2-LEN(SOURCE!M442)), "")&amp;
      "},"&amp;IF(SOURCE!O442&lt;&gt;"",""&amp;SOURCE!O442,"")
 )
)
)</f>
        <v>/*  427 */  { itemToBeCoded,                NOPARAM,                     "0427",                                        "0427",                                        (0 &lt;&lt; TAM_MAX_BITS) |     0, CAT_FREE | SLS_ENABLED   | US_UNCHANGED | EIM_DISABLED | PTP_DISABLED     },</v>
      </c>
    </row>
    <row r="443" customFormat="false" ht="15.75" hidden="false" customHeight="false" outlineLevel="0" collapsed="false">
      <c r="A443" s="263" t="str">
        <f aca="false">IF(AND(OR(SOURCE!A443="",ISBLANK(SOURCE!A443)),SOURCE!B443&gt;0),IF(ISBLANK(SOURCE!C443),"",SOURCE!C443),
IF(SOURCE!B443&lt;0,VLOOKUP(SOURCE!B443,lookups!A$1:B$25,2,0),
  IF(ISBLANK(SOURCE!B443),
    "",
    "/* "&amp;TEXT(SOURCE!B443,"???0")&amp;" *"&amp;
      SOURCE!C443&amp;", "&amp; IF(lookups!$E$2-LEN(SOURCE!C443) &gt;= 0, REPT(" ",lookups!$E$2-LEN(SOURCE!C443)), "")&amp;
      SOURCE!D443&amp;", "&amp; IF(lookups!$F$2-LEN(SOURCE!D443) &gt;= 0, REPT(" ",lookups!$F$2-LEN(SOURCE!D443)), "")&amp;
      SOURCE!E443&amp;", "&amp; IF(lookups!$G$2-LEN(SOURCE!E443) &gt;=0, REPT(" ",lookups!$G$2-LEN(SOURCE!E443)), "")&amp;
      SOURCE!F443&amp;", "&amp; IF(lookups!$H$2-LEN(SOURCE!F443) &gt;= 0, REPT(" ",lookups!$H$2-LEN(SOURCE!F443)+2), "")&amp;"("&amp;
      SUBSTITUTE(TEXT(SOURCE!G443,"??0"),"  ","")&amp;" &lt;&lt; TAM_MAX_BITS) |"&amp; IF(lookups!$I$2-3 &gt;= 0, REPT(" ",MAX(1,lookups!$I$2-5+4+1-1-LEN(  IF(ISTEXT(SOURCE!H443),SOURCE!H443,  SUBSTITUTE(SUBSTITUTE(TEXT(SOURCE!H443,"????0"),"  ","")," ",""))   ))), "")&amp;
       IF(ISTEXT(SOURCE!H443),SOURCE!H443, SUBSTITUTE(SUBSTITUTE(TEXT(SOURCE!H443,"????0"),"  ","")," ",""))   &amp;","&amp; IF(lookups!$J$2-3 &gt;= 0, REPT(" ",lookups!$J$2-3-5), "")&amp;
      SOURCE!I443&amp;
" | "&amp; IF(lookups!$K$2-LEN(SOURCE!I443) &gt;= 0, REPT(" ",lookups!$K$2-LEN(SOURCE!I443)), "")&amp;
      SOURCE!J443&amp;      IF(lookups!$L$2-LEN(SOURCE!J443) &gt;= 0, REPT(" ",lookups!$L$2-LEN(SOURCE!J443)), "")&amp;
" | "&amp; IF(lookups!$K$2-LEN(SOURCE!I443) &gt;= 0, REPT(" ",lookups!$K$2-LEN(SOURCE!I443)), "")&amp;
      SOURCE!K443&amp;      IF(lookups!$L$2-LEN(SOURCE!K443) &gt;= 0, REPT(" ",lookups!$M$2-LEN(SOURCE!K443)), "")&amp;
" | "&amp; SOURCE!L443&amp;      IF(lookups!$O$2-LEN(SOURCE!L443) &gt;= 0, REPT(" ",lookups!$O$2-LEN(SOURCE!L443)), "")&amp;
" | "&amp; SOURCE!M443&amp;      IF(lookups!$P$2-LEN(SOURCE!M443) &gt;= 0, REPT(" ",lookups!$P$2-LEN(SOURCE!M443)), "")&amp;
      "},"&amp;IF(SOURCE!O443&lt;&gt;"",""&amp;SOURCE!O443,"")
 )
)
)</f>
        <v>/*  428 */  { itemToBeCoded,                NOPARAM,                     "0428",                                        "0428",                                        (0 &lt;&lt; TAM_MAX_BITS) |     0, CAT_FREE | SLS_ENABLED   | US_UNCHANGED | EIM_DISABLED | PTP_DISABLED     },</v>
      </c>
    </row>
    <row r="444" customFormat="false" ht="15.75" hidden="false" customHeight="false" outlineLevel="0" collapsed="false">
      <c r="A444" s="263" t="str">
        <f aca="false">IF(AND(OR(SOURCE!A444="",ISBLANK(SOURCE!A444)),SOURCE!B444&gt;0),IF(ISBLANK(SOURCE!C444),"",SOURCE!C444),
IF(SOURCE!B444&lt;0,VLOOKUP(SOURCE!B444,lookups!A$1:B$25,2,0),
  IF(ISBLANK(SOURCE!B444),
    "",
    "/* "&amp;TEXT(SOURCE!B444,"???0")&amp;" *"&amp;
      SOURCE!C444&amp;", "&amp; IF(lookups!$E$2-LEN(SOURCE!C444) &gt;= 0, REPT(" ",lookups!$E$2-LEN(SOURCE!C444)), "")&amp;
      SOURCE!D444&amp;", "&amp; IF(lookups!$F$2-LEN(SOURCE!D444) &gt;= 0, REPT(" ",lookups!$F$2-LEN(SOURCE!D444)), "")&amp;
      SOURCE!E444&amp;", "&amp; IF(lookups!$G$2-LEN(SOURCE!E444) &gt;=0, REPT(" ",lookups!$G$2-LEN(SOURCE!E444)), "")&amp;
      SOURCE!F444&amp;", "&amp; IF(lookups!$H$2-LEN(SOURCE!F444) &gt;= 0, REPT(" ",lookups!$H$2-LEN(SOURCE!F444)+2), "")&amp;"("&amp;
      SUBSTITUTE(TEXT(SOURCE!G444,"??0"),"  ","")&amp;" &lt;&lt; TAM_MAX_BITS) |"&amp; IF(lookups!$I$2-3 &gt;= 0, REPT(" ",MAX(1,lookups!$I$2-5+4+1-1-LEN(  IF(ISTEXT(SOURCE!H444),SOURCE!H444,  SUBSTITUTE(SUBSTITUTE(TEXT(SOURCE!H444,"????0"),"  ","")," ",""))   ))), "")&amp;
       IF(ISTEXT(SOURCE!H444),SOURCE!H444, SUBSTITUTE(SUBSTITUTE(TEXT(SOURCE!H444,"????0"),"  ","")," ",""))   &amp;","&amp; IF(lookups!$J$2-3 &gt;= 0, REPT(" ",lookups!$J$2-3-5), "")&amp;
      SOURCE!I444&amp;
" | "&amp; IF(lookups!$K$2-LEN(SOURCE!I444) &gt;= 0, REPT(" ",lookups!$K$2-LEN(SOURCE!I444)), "")&amp;
      SOURCE!J444&amp;      IF(lookups!$L$2-LEN(SOURCE!J444) &gt;= 0, REPT(" ",lookups!$L$2-LEN(SOURCE!J444)), "")&amp;
" | "&amp; IF(lookups!$K$2-LEN(SOURCE!I444) &gt;= 0, REPT(" ",lookups!$K$2-LEN(SOURCE!I444)), "")&amp;
      SOURCE!K444&amp;      IF(lookups!$L$2-LEN(SOURCE!K444) &gt;= 0, REPT(" ",lookups!$M$2-LEN(SOURCE!K444)), "")&amp;
" | "&amp; SOURCE!L444&amp;      IF(lookups!$O$2-LEN(SOURCE!L444) &gt;= 0, REPT(" ",lookups!$O$2-LEN(SOURCE!L444)), "")&amp;
" | "&amp; SOURCE!M444&amp;      IF(lookups!$P$2-LEN(SOURCE!M444) &gt;= 0, REPT(" ",lookups!$P$2-LEN(SOURCE!M444)), "")&amp;
      "},"&amp;IF(SOURCE!O444&lt;&gt;"",""&amp;SOURCE!O444,"")
 )
)
)</f>
        <v>/*  429 */  { itemToBeCoded,                NOPARAM,                     "0429",                                        "0429",                                        (0 &lt;&lt; TAM_MAX_BITS) |     0, CAT_FREE | SLS_ENABLED   | US_UNCHANGED | EIM_DISABLED | PTP_DISABLED     },</v>
      </c>
    </row>
    <row r="445" customFormat="false" ht="15.75" hidden="false" customHeight="false" outlineLevel="0" collapsed="false">
      <c r="A445" s="263" t="str">
        <f aca="false">IF(AND(OR(SOURCE!A445="",ISBLANK(SOURCE!A445)),SOURCE!B445&gt;0),IF(ISBLANK(SOURCE!C445),"",SOURCE!C445),
IF(SOURCE!B445&lt;0,VLOOKUP(SOURCE!B445,lookups!A$1:B$25,2,0),
  IF(ISBLANK(SOURCE!B445),
    "",
    "/* "&amp;TEXT(SOURCE!B445,"???0")&amp;" *"&amp;
      SOURCE!C445&amp;", "&amp; IF(lookups!$E$2-LEN(SOURCE!C445) &gt;= 0, REPT(" ",lookups!$E$2-LEN(SOURCE!C445)), "")&amp;
      SOURCE!D445&amp;", "&amp; IF(lookups!$F$2-LEN(SOURCE!D445) &gt;= 0, REPT(" ",lookups!$F$2-LEN(SOURCE!D445)), "")&amp;
      SOURCE!E445&amp;", "&amp; IF(lookups!$G$2-LEN(SOURCE!E445) &gt;=0, REPT(" ",lookups!$G$2-LEN(SOURCE!E445)), "")&amp;
      SOURCE!F445&amp;", "&amp; IF(lookups!$H$2-LEN(SOURCE!F445) &gt;= 0, REPT(" ",lookups!$H$2-LEN(SOURCE!F445)+2), "")&amp;"("&amp;
      SUBSTITUTE(TEXT(SOURCE!G445,"??0"),"  ","")&amp;" &lt;&lt; TAM_MAX_BITS) |"&amp; IF(lookups!$I$2-3 &gt;= 0, REPT(" ",MAX(1,lookups!$I$2-5+4+1-1-LEN(  IF(ISTEXT(SOURCE!H445),SOURCE!H445,  SUBSTITUTE(SUBSTITUTE(TEXT(SOURCE!H445,"????0"),"  ","")," ",""))   ))), "")&amp;
       IF(ISTEXT(SOURCE!H445),SOURCE!H445, SUBSTITUTE(SUBSTITUTE(TEXT(SOURCE!H445,"????0"),"  ","")," ",""))   &amp;","&amp; IF(lookups!$J$2-3 &gt;= 0, REPT(" ",lookups!$J$2-3-5), "")&amp;
      SOURCE!I445&amp;
" | "&amp; IF(lookups!$K$2-LEN(SOURCE!I445) &gt;= 0, REPT(" ",lookups!$K$2-LEN(SOURCE!I445)), "")&amp;
      SOURCE!J445&amp;      IF(lookups!$L$2-LEN(SOURCE!J445) &gt;= 0, REPT(" ",lookups!$L$2-LEN(SOURCE!J445)), "")&amp;
" | "&amp; IF(lookups!$K$2-LEN(SOURCE!I445) &gt;= 0, REPT(" ",lookups!$K$2-LEN(SOURCE!I445)), "")&amp;
      SOURCE!K445&amp;      IF(lookups!$L$2-LEN(SOURCE!K445) &gt;= 0, REPT(" ",lookups!$M$2-LEN(SOURCE!K445)), "")&amp;
" | "&amp; SOURCE!L445&amp;      IF(lookups!$O$2-LEN(SOURCE!L445) &gt;= 0, REPT(" ",lookups!$O$2-LEN(SOURCE!L445)), "")&amp;
" | "&amp; SOURCE!M445&amp;      IF(lookups!$P$2-LEN(SOURCE!M445) &gt;= 0, REPT(" ",lookups!$P$2-LEN(SOURCE!M445)), "")&amp;
      "},"&amp;IF(SOURCE!O445&lt;&gt;"",""&amp;SOURCE!O445,"")
 )
)
)</f>
        <v>/*  430 */  { itemToBeCoded,                NOPARAM,                     "0430",                                        "0430",                                        (0 &lt;&lt; TAM_MAX_BITS) |     0, CAT_FREE | SLS_ENABLED   | US_UNCHANGED | EIM_DISABLED | PTP_DISABLED     },</v>
      </c>
    </row>
    <row r="446" customFormat="false" ht="15.75" hidden="false" customHeight="false" outlineLevel="0" collapsed="false">
      <c r="A446" s="263" t="str">
        <f aca="false">IF(AND(OR(SOURCE!A446="",ISBLANK(SOURCE!A446)),SOURCE!B446&gt;0),IF(ISBLANK(SOURCE!C446),"",SOURCE!C446),
IF(SOURCE!B446&lt;0,VLOOKUP(SOURCE!B446,lookups!A$1:B$25,2,0),
  IF(ISBLANK(SOURCE!B446),
    "",
    "/* "&amp;TEXT(SOURCE!B446,"???0")&amp;" *"&amp;
      SOURCE!C446&amp;", "&amp; IF(lookups!$E$2-LEN(SOURCE!C446) &gt;= 0, REPT(" ",lookups!$E$2-LEN(SOURCE!C446)), "")&amp;
      SOURCE!D446&amp;", "&amp; IF(lookups!$F$2-LEN(SOURCE!D446) &gt;= 0, REPT(" ",lookups!$F$2-LEN(SOURCE!D446)), "")&amp;
      SOURCE!E446&amp;", "&amp; IF(lookups!$G$2-LEN(SOURCE!E446) &gt;=0, REPT(" ",lookups!$G$2-LEN(SOURCE!E446)), "")&amp;
      SOURCE!F446&amp;", "&amp; IF(lookups!$H$2-LEN(SOURCE!F446) &gt;= 0, REPT(" ",lookups!$H$2-LEN(SOURCE!F446)+2), "")&amp;"("&amp;
      SUBSTITUTE(TEXT(SOURCE!G446,"??0"),"  ","")&amp;" &lt;&lt; TAM_MAX_BITS) |"&amp; IF(lookups!$I$2-3 &gt;= 0, REPT(" ",MAX(1,lookups!$I$2-5+4+1-1-LEN(  IF(ISTEXT(SOURCE!H446),SOURCE!H446,  SUBSTITUTE(SUBSTITUTE(TEXT(SOURCE!H446,"????0"),"  ","")," ",""))   ))), "")&amp;
       IF(ISTEXT(SOURCE!H446),SOURCE!H446, SUBSTITUTE(SUBSTITUTE(TEXT(SOURCE!H446,"????0"),"  ","")," ",""))   &amp;","&amp; IF(lookups!$J$2-3 &gt;= 0, REPT(" ",lookups!$J$2-3-5), "")&amp;
      SOURCE!I446&amp;
" | "&amp; IF(lookups!$K$2-LEN(SOURCE!I446) &gt;= 0, REPT(" ",lookups!$K$2-LEN(SOURCE!I446)), "")&amp;
      SOURCE!J446&amp;      IF(lookups!$L$2-LEN(SOURCE!J446) &gt;= 0, REPT(" ",lookups!$L$2-LEN(SOURCE!J446)), "")&amp;
" | "&amp; IF(lookups!$K$2-LEN(SOURCE!I446) &gt;= 0, REPT(" ",lookups!$K$2-LEN(SOURCE!I446)), "")&amp;
      SOURCE!K446&amp;      IF(lookups!$L$2-LEN(SOURCE!K446) &gt;= 0, REPT(" ",lookups!$M$2-LEN(SOURCE!K446)), "")&amp;
" | "&amp; SOURCE!L446&amp;      IF(lookups!$O$2-LEN(SOURCE!L446) &gt;= 0, REPT(" ",lookups!$O$2-LEN(SOURCE!L446)), "")&amp;
" | "&amp; SOURCE!M446&amp;      IF(lookups!$P$2-LEN(SOURCE!M446) &gt;= 0, REPT(" ",lookups!$P$2-LEN(SOURCE!M446)), "")&amp;
      "},"&amp;IF(SOURCE!O446&lt;&gt;"",""&amp;SOURCE!O446,"")
 )
)
)</f>
        <v>/*  431 */  { itemToBeCoded,                NOPARAM,                     "0431",                                        "0431",                                        (0 &lt;&lt; TAM_MAX_BITS) |     0, CAT_FREE | SLS_ENABLED   | US_UNCHANGED | EIM_DISABLED | PTP_DISABLED     },</v>
      </c>
    </row>
    <row r="447" customFormat="false" ht="15.75" hidden="false" customHeight="false" outlineLevel="0" collapsed="false">
      <c r="A447" s="263" t="str">
        <f aca="false">IF(AND(OR(SOURCE!A447="",ISBLANK(SOURCE!A447)),SOURCE!B447&gt;0),IF(ISBLANK(SOURCE!C447),"",SOURCE!C447),
IF(SOURCE!B447&lt;0,VLOOKUP(SOURCE!B447,lookups!A$1:B$25,2,0),
  IF(ISBLANK(SOURCE!B447),
    "",
    "/* "&amp;TEXT(SOURCE!B447,"???0")&amp;" *"&amp;
      SOURCE!C447&amp;", "&amp; IF(lookups!$E$2-LEN(SOURCE!C447) &gt;= 0, REPT(" ",lookups!$E$2-LEN(SOURCE!C447)), "")&amp;
      SOURCE!D447&amp;", "&amp; IF(lookups!$F$2-LEN(SOURCE!D447) &gt;= 0, REPT(" ",lookups!$F$2-LEN(SOURCE!D447)), "")&amp;
      SOURCE!E447&amp;", "&amp; IF(lookups!$G$2-LEN(SOURCE!E447) &gt;=0, REPT(" ",lookups!$G$2-LEN(SOURCE!E447)), "")&amp;
      SOURCE!F447&amp;", "&amp; IF(lookups!$H$2-LEN(SOURCE!F447) &gt;= 0, REPT(" ",lookups!$H$2-LEN(SOURCE!F447)+2), "")&amp;"("&amp;
      SUBSTITUTE(TEXT(SOURCE!G447,"??0"),"  ","")&amp;" &lt;&lt; TAM_MAX_BITS) |"&amp; IF(lookups!$I$2-3 &gt;= 0, REPT(" ",MAX(1,lookups!$I$2-5+4+1-1-LEN(  IF(ISTEXT(SOURCE!H447),SOURCE!H447,  SUBSTITUTE(SUBSTITUTE(TEXT(SOURCE!H447,"????0"),"  ","")," ",""))   ))), "")&amp;
       IF(ISTEXT(SOURCE!H447),SOURCE!H447, SUBSTITUTE(SUBSTITUTE(TEXT(SOURCE!H447,"????0"),"  ","")," ",""))   &amp;","&amp; IF(lookups!$J$2-3 &gt;= 0, REPT(" ",lookups!$J$2-3-5), "")&amp;
      SOURCE!I447&amp;
" | "&amp; IF(lookups!$K$2-LEN(SOURCE!I447) &gt;= 0, REPT(" ",lookups!$K$2-LEN(SOURCE!I447)), "")&amp;
      SOURCE!J447&amp;      IF(lookups!$L$2-LEN(SOURCE!J447) &gt;= 0, REPT(" ",lookups!$L$2-LEN(SOURCE!J447)), "")&amp;
" | "&amp; IF(lookups!$K$2-LEN(SOURCE!I447) &gt;= 0, REPT(" ",lookups!$K$2-LEN(SOURCE!I447)), "")&amp;
      SOURCE!K447&amp;      IF(lookups!$L$2-LEN(SOURCE!K447) &gt;= 0, REPT(" ",lookups!$M$2-LEN(SOURCE!K447)), "")&amp;
" | "&amp; SOURCE!L447&amp;      IF(lookups!$O$2-LEN(SOURCE!L447) &gt;= 0, REPT(" ",lookups!$O$2-LEN(SOURCE!L447)), "")&amp;
" | "&amp; SOURCE!M447&amp;      IF(lookups!$P$2-LEN(SOURCE!M447) &gt;= 0, REPT(" ",lookups!$P$2-LEN(SOURCE!M447)), "")&amp;
      "},"&amp;IF(SOURCE!O447&lt;&gt;"",""&amp;SOURCE!O447,"")
 )
)
)</f>
        <v>/*  432 */  { itemToBeCoded,                NOPARAM,                     "0432",                                        "0432",                                        (0 &lt;&lt; TAM_MAX_BITS) |     0, CAT_FREE | SLS_ENABLED   | US_UNCHANGED | EIM_DISABLED | PTP_DISABLED     },</v>
      </c>
    </row>
    <row r="448" customFormat="false" ht="15.75" hidden="false" customHeight="false" outlineLevel="0" collapsed="false">
      <c r="A448" s="263" t="str">
        <f aca="false">IF(AND(OR(SOURCE!A448="",ISBLANK(SOURCE!A448)),SOURCE!B448&gt;0),IF(ISBLANK(SOURCE!C448),"",SOURCE!C448),
IF(SOURCE!B448&lt;0,VLOOKUP(SOURCE!B448,lookups!A$1:B$25,2,0),
  IF(ISBLANK(SOURCE!B448),
    "",
    "/* "&amp;TEXT(SOURCE!B448,"???0")&amp;" *"&amp;
      SOURCE!C448&amp;", "&amp; IF(lookups!$E$2-LEN(SOURCE!C448) &gt;= 0, REPT(" ",lookups!$E$2-LEN(SOURCE!C448)), "")&amp;
      SOURCE!D448&amp;", "&amp; IF(lookups!$F$2-LEN(SOURCE!D448) &gt;= 0, REPT(" ",lookups!$F$2-LEN(SOURCE!D448)), "")&amp;
      SOURCE!E448&amp;", "&amp; IF(lookups!$G$2-LEN(SOURCE!E448) &gt;=0, REPT(" ",lookups!$G$2-LEN(SOURCE!E448)), "")&amp;
      SOURCE!F448&amp;", "&amp; IF(lookups!$H$2-LEN(SOURCE!F448) &gt;= 0, REPT(" ",lookups!$H$2-LEN(SOURCE!F448)+2), "")&amp;"("&amp;
      SUBSTITUTE(TEXT(SOURCE!G448,"??0"),"  ","")&amp;" &lt;&lt; TAM_MAX_BITS) |"&amp; IF(lookups!$I$2-3 &gt;= 0, REPT(" ",MAX(1,lookups!$I$2-5+4+1-1-LEN(  IF(ISTEXT(SOURCE!H448),SOURCE!H448,  SUBSTITUTE(SUBSTITUTE(TEXT(SOURCE!H448,"????0"),"  ","")," ",""))   ))), "")&amp;
       IF(ISTEXT(SOURCE!H448),SOURCE!H448, SUBSTITUTE(SUBSTITUTE(TEXT(SOURCE!H448,"????0"),"  ","")," ",""))   &amp;","&amp; IF(lookups!$J$2-3 &gt;= 0, REPT(" ",lookups!$J$2-3-5), "")&amp;
      SOURCE!I448&amp;
" | "&amp; IF(lookups!$K$2-LEN(SOURCE!I448) &gt;= 0, REPT(" ",lookups!$K$2-LEN(SOURCE!I448)), "")&amp;
      SOURCE!J448&amp;      IF(lookups!$L$2-LEN(SOURCE!J448) &gt;= 0, REPT(" ",lookups!$L$2-LEN(SOURCE!J448)), "")&amp;
" | "&amp; IF(lookups!$K$2-LEN(SOURCE!I448) &gt;= 0, REPT(" ",lookups!$K$2-LEN(SOURCE!I448)), "")&amp;
      SOURCE!K448&amp;      IF(lookups!$L$2-LEN(SOURCE!K448) &gt;= 0, REPT(" ",lookups!$M$2-LEN(SOURCE!K448)), "")&amp;
" | "&amp; SOURCE!L448&amp;      IF(lookups!$O$2-LEN(SOURCE!L448) &gt;= 0, REPT(" ",lookups!$O$2-LEN(SOURCE!L448)), "")&amp;
" | "&amp; SOURCE!M448&amp;      IF(lookups!$P$2-LEN(SOURCE!M448) &gt;= 0, REPT(" ",lookups!$P$2-LEN(SOURCE!M448)), "")&amp;
      "},"&amp;IF(SOURCE!O448&lt;&gt;"",""&amp;SOURCE!O448,"")
 )
)
)</f>
        <v/>
      </c>
    </row>
    <row r="449" customFormat="false" ht="15.75" hidden="false" customHeight="false" outlineLevel="0" collapsed="false">
      <c r="A449" s="263" t="str">
        <f aca="false">IF(AND(OR(SOURCE!A449="",ISBLANK(SOURCE!A449)),SOURCE!B449&gt;0),IF(ISBLANK(SOURCE!C449),"",SOURCE!C449),
IF(SOURCE!B449&lt;0,VLOOKUP(SOURCE!B449,lookups!A$1:B$25,2,0),
  IF(ISBLANK(SOURCE!B449),
    "",
    "/* "&amp;TEXT(SOURCE!B449,"???0")&amp;" *"&amp;
      SOURCE!C449&amp;", "&amp; IF(lookups!$E$2-LEN(SOURCE!C449) &gt;= 0, REPT(" ",lookups!$E$2-LEN(SOURCE!C449)), "")&amp;
      SOURCE!D449&amp;", "&amp; IF(lookups!$F$2-LEN(SOURCE!D449) &gt;= 0, REPT(" ",lookups!$F$2-LEN(SOURCE!D449)), "")&amp;
      SOURCE!E449&amp;", "&amp; IF(lookups!$G$2-LEN(SOURCE!E449) &gt;=0, REPT(" ",lookups!$G$2-LEN(SOURCE!E449)), "")&amp;
      SOURCE!F449&amp;", "&amp; IF(lookups!$H$2-LEN(SOURCE!F449) &gt;= 0, REPT(" ",lookups!$H$2-LEN(SOURCE!F449)+2), "")&amp;"("&amp;
      SUBSTITUTE(TEXT(SOURCE!G449,"??0"),"  ","")&amp;" &lt;&lt; TAM_MAX_BITS) |"&amp; IF(lookups!$I$2-3 &gt;= 0, REPT(" ",MAX(1,lookups!$I$2-5+4+1-1-LEN(  IF(ISTEXT(SOURCE!H449),SOURCE!H449,  SUBSTITUTE(SUBSTITUTE(TEXT(SOURCE!H449,"????0"),"  ","")," ",""))   ))), "")&amp;
       IF(ISTEXT(SOURCE!H449),SOURCE!H449, SUBSTITUTE(SUBSTITUTE(TEXT(SOURCE!H449,"????0"),"  ","")," ",""))   &amp;","&amp; IF(lookups!$J$2-3 &gt;= 0, REPT(" ",lookups!$J$2-3-5), "")&amp;
      SOURCE!I449&amp;
" | "&amp; IF(lookups!$K$2-LEN(SOURCE!I449) &gt;= 0, REPT(" ",lookups!$K$2-LEN(SOURCE!I449)), "")&amp;
      SOURCE!J449&amp;      IF(lookups!$L$2-LEN(SOURCE!J449) &gt;= 0, REPT(" ",lookups!$L$2-LEN(SOURCE!J449)), "")&amp;
" | "&amp; IF(lookups!$K$2-LEN(SOURCE!I449) &gt;= 0, REPT(" ",lookups!$K$2-LEN(SOURCE!I449)), "")&amp;
      SOURCE!K449&amp;      IF(lookups!$L$2-LEN(SOURCE!K449) &gt;= 0, REPT(" ",lookups!$M$2-LEN(SOURCE!K449)), "")&amp;
" | "&amp; SOURCE!L449&amp;      IF(lookups!$O$2-LEN(SOURCE!L449) &gt;= 0, REPT(" ",lookups!$O$2-LEN(SOURCE!L449)), "")&amp;
" | "&amp; SOURCE!M449&amp;      IF(lookups!$P$2-LEN(SOURCE!M449) &gt;= 0, REPT(" ",lookups!$P$2-LEN(SOURCE!M449)), "")&amp;
      "},"&amp;IF(SOURCE!O449&lt;&gt;"",""&amp;SOURCE!O449,"")
 )
)
)</f>
        <v/>
      </c>
    </row>
    <row r="450" customFormat="false" ht="15.75" hidden="false" customHeight="false" outlineLevel="0" collapsed="false">
      <c r="A450" s="263" t="str">
        <f aca="false">IF(AND(OR(SOURCE!A450="",ISBLANK(SOURCE!A450)),SOURCE!B450&gt;0),IF(ISBLANK(SOURCE!C450),"",SOURCE!C450),
IF(SOURCE!B450&lt;0,VLOOKUP(SOURCE!B450,lookups!A$1:B$25,2,0),
  IF(ISBLANK(SOURCE!B450),
    "",
    "/* "&amp;TEXT(SOURCE!B450,"???0")&amp;" *"&amp;
      SOURCE!C450&amp;", "&amp; IF(lookups!$E$2-LEN(SOURCE!C450) &gt;= 0, REPT(" ",lookups!$E$2-LEN(SOURCE!C450)), "")&amp;
      SOURCE!D450&amp;", "&amp; IF(lookups!$F$2-LEN(SOURCE!D450) &gt;= 0, REPT(" ",lookups!$F$2-LEN(SOURCE!D450)), "")&amp;
      SOURCE!E450&amp;", "&amp; IF(lookups!$G$2-LEN(SOURCE!E450) &gt;=0, REPT(" ",lookups!$G$2-LEN(SOURCE!E450)), "")&amp;
      SOURCE!F450&amp;", "&amp; IF(lookups!$H$2-LEN(SOURCE!F450) &gt;= 0, REPT(" ",lookups!$H$2-LEN(SOURCE!F450)+2), "")&amp;"("&amp;
      SUBSTITUTE(TEXT(SOURCE!G450,"??0"),"  ","")&amp;" &lt;&lt; TAM_MAX_BITS) |"&amp; IF(lookups!$I$2-3 &gt;= 0, REPT(" ",MAX(1,lookups!$I$2-5+4+1-1-LEN(  IF(ISTEXT(SOURCE!H450),SOURCE!H450,  SUBSTITUTE(SUBSTITUTE(TEXT(SOURCE!H450,"????0"),"  ","")," ",""))   ))), "")&amp;
       IF(ISTEXT(SOURCE!H450),SOURCE!H450, SUBSTITUTE(SUBSTITUTE(TEXT(SOURCE!H450,"????0"),"  ","")," ",""))   &amp;","&amp; IF(lookups!$J$2-3 &gt;= 0, REPT(" ",lookups!$J$2-3-5), "")&amp;
      SOURCE!I450&amp;
" | "&amp; IF(lookups!$K$2-LEN(SOURCE!I450) &gt;= 0, REPT(" ",lookups!$K$2-LEN(SOURCE!I450)), "")&amp;
      SOURCE!J450&amp;      IF(lookups!$L$2-LEN(SOURCE!J450) &gt;= 0, REPT(" ",lookups!$L$2-LEN(SOURCE!J450)), "")&amp;
" | "&amp; IF(lookups!$K$2-LEN(SOURCE!I450) &gt;= 0, REPT(" ",lookups!$K$2-LEN(SOURCE!I450)), "")&amp;
      SOURCE!K450&amp;      IF(lookups!$L$2-LEN(SOURCE!K450) &gt;= 0, REPT(" ",lookups!$M$2-LEN(SOURCE!K450)), "")&amp;
" | "&amp; SOURCE!L450&amp;      IF(lookups!$O$2-LEN(SOURCE!L450) &gt;= 0, REPT(" ",lookups!$O$2-LEN(SOURCE!L450)), "")&amp;
" | "&amp; SOURCE!M450&amp;      IF(lookups!$P$2-LEN(SOURCE!M450) &gt;= 0, REPT(" ",lookups!$P$2-LEN(SOURCE!M450)), "")&amp;
      "},"&amp;IF(SOURCE!O450&lt;&gt;"",""&amp;SOURCE!O450,"")
 )
)
)</f>
        <v>// Statistical sums</v>
      </c>
    </row>
    <row r="451" customFormat="false" ht="15.75" hidden="false" customHeight="false" outlineLevel="0" collapsed="false">
      <c r="A451" s="263" t="str">
        <f aca="false">IF(AND(OR(SOURCE!A451="",ISBLANK(SOURCE!A451)),SOURCE!B451&gt;0),IF(ISBLANK(SOURCE!C451),"",SOURCE!C451),
IF(SOURCE!B451&lt;0,VLOOKUP(SOURCE!B451,lookups!A$1:B$25,2,0),
  IF(ISBLANK(SOURCE!B451),
    "",
    "/* "&amp;TEXT(SOURCE!B451,"???0")&amp;" *"&amp;
      SOURCE!C451&amp;", "&amp; IF(lookups!$E$2-LEN(SOURCE!C451) &gt;= 0, REPT(" ",lookups!$E$2-LEN(SOURCE!C451)), "")&amp;
      SOURCE!D451&amp;", "&amp; IF(lookups!$F$2-LEN(SOURCE!D451) &gt;= 0, REPT(" ",lookups!$F$2-LEN(SOURCE!D451)), "")&amp;
      SOURCE!E451&amp;", "&amp; IF(lookups!$G$2-LEN(SOURCE!E451) &gt;=0, REPT(" ",lookups!$G$2-LEN(SOURCE!E451)), "")&amp;
      SOURCE!F451&amp;", "&amp; IF(lookups!$H$2-LEN(SOURCE!F451) &gt;= 0, REPT(" ",lookups!$H$2-LEN(SOURCE!F451)+2), "")&amp;"("&amp;
      SUBSTITUTE(TEXT(SOURCE!G451,"??0"),"  ","")&amp;" &lt;&lt; TAM_MAX_BITS) |"&amp; IF(lookups!$I$2-3 &gt;= 0, REPT(" ",MAX(1,lookups!$I$2-5+4+1-1-LEN(  IF(ISTEXT(SOURCE!H451),SOURCE!H451,  SUBSTITUTE(SUBSTITUTE(TEXT(SOURCE!H451,"????0"),"  ","")," ",""))   ))), "")&amp;
       IF(ISTEXT(SOURCE!H451),SOURCE!H451, SUBSTITUTE(SUBSTITUTE(TEXT(SOURCE!H451,"????0"),"  ","")," ",""))   &amp;","&amp; IF(lookups!$J$2-3 &gt;= 0, REPT(" ",lookups!$J$2-3-5), "")&amp;
      SOURCE!I451&amp;
" | "&amp; IF(lookups!$K$2-LEN(SOURCE!I451) &gt;= 0, REPT(" ",lookups!$K$2-LEN(SOURCE!I451)), "")&amp;
      SOURCE!J451&amp;      IF(lookups!$L$2-LEN(SOURCE!J451) &gt;= 0, REPT(" ",lookups!$L$2-LEN(SOURCE!J451)), "")&amp;
" | "&amp; IF(lookups!$K$2-LEN(SOURCE!I451) &gt;= 0, REPT(" ",lookups!$K$2-LEN(SOURCE!I451)), "")&amp;
      SOURCE!K451&amp;      IF(lookups!$L$2-LEN(SOURCE!K451) &gt;= 0, REPT(" ",lookups!$M$2-LEN(SOURCE!K451)), "")&amp;
" | "&amp; SOURCE!L451&amp;      IF(lookups!$O$2-LEN(SOURCE!L451) &gt;= 0, REPT(" ",lookups!$O$2-LEN(SOURCE!L451)), "")&amp;
" | "&amp; SOURCE!M451&amp;      IF(lookups!$P$2-LEN(SOURCE!M451) &gt;= 0, REPT(" ",lookups!$P$2-LEN(SOURCE!M451)), "")&amp;
      "},"&amp;IF(SOURCE!O451&lt;&gt;"",""&amp;SOURCE!O451,"")
 )
)
)</f>
        <v>/*  433 */  { fnSigma,                      1,                           STD_SIGMA "+",                                 STD_SIGMA "+",                                 (0 &lt;&lt; TAM_MAX_BITS) |     0, CAT_FNCT | SLS_DISABLED  | US_ENABLED   | EIM_DISABLED | PTP_NONE         },</v>
      </c>
    </row>
    <row r="452" customFormat="false" ht="15.75" hidden="false" customHeight="false" outlineLevel="0" collapsed="false">
      <c r="A452" s="263" t="str">
        <f aca="false">IF(AND(OR(SOURCE!A452="",ISBLANK(SOURCE!A452)),SOURCE!B452&gt;0),IF(ISBLANK(SOURCE!C452),"",SOURCE!C452),
IF(SOURCE!B452&lt;0,VLOOKUP(SOURCE!B452,lookups!A$1:B$25,2,0),
  IF(ISBLANK(SOURCE!B452),
    "",
    "/* "&amp;TEXT(SOURCE!B452,"???0")&amp;" *"&amp;
      SOURCE!C452&amp;", "&amp; IF(lookups!$E$2-LEN(SOURCE!C452) &gt;= 0, REPT(" ",lookups!$E$2-LEN(SOURCE!C452)), "")&amp;
      SOURCE!D452&amp;", "&amp; IF(lookups!$F$2-LEN(SOURCE!D452) &gt;= 0, REPT(" ",lookups!$F$2-LEN(SOURCE!D452)), "")&amp;
      SOURCE!E452&amp;", "&amp; IF(lookups!$G$2-LEN(SOURCE!E452) &gt;=0, REPT(" ",lookups!$G$2-LEN(SOURCE!E452)), "")&amp;
      SOURCE!F452&amp;", "&amp; IF(lookups!$H$2-LEN(SOURCE!F452) &gt;= 0, REPT(" ",lookups!$H$2-LEN(SOURCE!F452)+2), "")&amp;"("&amp;
      SUBSTITUTE(TEXT(SOURCE!G452,"??0"),"  ","")&amp;" &lt;&lt; TAM_MAX_BITS) |"&amp; IF(lookups!$I$2-3 &gt;= 0, REPT(" ",MAX(1,lookups!$I$2-5+4+1-1-LEN(  IF(ISTEXT(SOURCE!H452),SOURCE!H452,  SUBSTITUTE(SUBSTITUTE(TEXT(SOURCE!H452,"????0"),"  ","")," ",""))   ))), "")&amp;
       IF(ISTEXT(SOURCE!H452),SOURCE!H452, SUBSTITUTE(SUBSTITUTE(TEXT(SOURCE!H452,"????0"),"  ","")," ",""))   &amp;","&amp; IF(lookups!$J$2-3 &gt;= 0, REPT(" ",lookups!$J$2-3-5), "")&amp;
      SOURCE!I452&amp;
" | "&amp; IF(lookups!$K$2-LEN(SOURCE!I452) &gt;= 0, REPT(" ",lookups!$K$2-LEN(SOURCE!I452)), "")&amp;
      SOURCE!J452&amp;      IF(lookups!$L$2-LEN(SOURCE!J452) &gt;= 0, REPT(" ",lookups!$L$2-LEN(SOURCE!J452)), "")&amp;
" | "&amp; IF(lookups!$K$2-LEN(SOURCE!I452) &gt;= 0, REPT(" ",lookups!$K$2-LEN(SOURCE!I452)), "")&amp;
      SOURCE!K452&amp;      IF(lookups!$L$2-LEN(SOURCE!K452) &gt;= 0, REPT(" ",lookups!$M$2-LEN(SOURCE!K452)), "")&amp;
" | "&amp; SOURCE!L452&amp;      IF(lookups!$O$2-LEN(SOURCE!L452) &gt;= 0, REPT(" ",lookups!$O$2-LEN(SOURCE!L452)), "")&amp;
" | "&amp; SOURCE!M452&amp;      IF(lookups!$P$2-LEN(SOURCE!M452) &gt;= 0, REPT(" ",lookups!$P$2-LEN(SOURCE!M452)), "")&amp;
      "},"&amp;IF(SOURCE!O452&lt;&gt;"",""&amp;SOURCE!O452,"")
 )
)
)</f>
        <v>/*  434 */  { fnSigma,                      2,                           STD_SIGMA "-",                                 STD_SIGMA "-",                                 (0 &lt;&lt; TAM_MAX_BITS) |     0, CAT_FNCT | SLS_DISABLED  | US_ENABLED   | EIM_DISABLED | PTP_NONE         },</v>
      </c>
    </row>
    <row r="453" customFormat="false" ht="15.75" hidden="false" customHeight="false" outlineLevel="0" collapsed="false">
      <c r="A453" s="263" t="str">
        <f aca="false">IF(AND(OR(SOURCE!A453="",ISBLANK(SOURCE!A453)),SOURCE!B453&gt;0),IF(ISBLANK(SOURCE!C453),"",SOURCE!C453),
IF(SOURCE!B453&lt;0,VLOOKUP(SOURCE!B453,lookups!A$1:B$25,2,0),
  IF(ISBLANK(SOURCE!B453),
    "",
    "/* "&amp;TEXT(SOURCE!B453,"???0")&amp;" *"&amp;
      SOURCE!C453&amp;", "&amp; IF(lookups!$E$2-LEN(SOURCE!C453) &gt;= 0, REPT(" ",lookups!$E$2-LEN(SOURCE!C453)), "")&amp;
      SOURCE!D453&amp;", "&amp; IF(lookups!$F$2-LEN(SOURCE!D453) &gt;= 0, REPT(" ",lookups!$F$2-LEN(SOURCE!D453)), "")&amp;
      SOURCE!E453&amp;", "&amp; IF(lookups!$G$2-LEN(SOURCE!E453) &gt;=0, REPT(" ",lookups!$G$2-LEN(SOURCE!E453)), "")&amp;
      SOURCE!F453&amp;", "&amp; IF(lookups!$H$2-LEN(SOURCE!F453) &gt;= 0, REPT(" ",lookups!$H$2-LEN(SOURCE!F453)+2), "")&amp;"("&amp;
      SUBSTITUTE(TEXT(SOURCE!G453,"??0"),"  ","")&amp;" &lt;&lt; TAM_MAX_BITS) |"&amp; IF(lookups!$I$2-3 &gt;= 0, REPT(" ",MAX(1,lookups!$I$2-5+4+1-1-LEN(  IF(ISTEXT(SOURCE!H453),SOURCE!H453,  SUBSTITUTE(SUBSTITUTE(TEXT(SOURCE!H453,"????0"),"  ","")," ",""))   ))), "")&amp;
       IF(ISTEXT(SOURCE!H453),SOURCE!H453, SUBSTITUTE(SUBSTITUTE(TEXT(SOURCE!H453,"????0"),"  ","")," ",""))   &amp;","&amp; IF(lookups!$J$2-3 &gt;= 0, REPT(" ",lookups!$J$2-3-5), "")&amp;
      SOURCE!I453&amp;
" | "&amp; IF(lookups!$K$2-LEN(SOURCE!I453) &gt;= 0, REPT(" ",lookups!$K$2-LEN(SOURCE!I453)), "")&amp;
      SOURCE!J453&amp;      IF(lookups!$L$2-LEN(SOURCE!J453) &gt;= 0, REPT(" ",lookups!$L$2-LEN(SOURCE!J453)), "")&amp;
" | "&amp; IF(lookups!$K$2-LEN(SOURCE!I453) &gt;= 0, REPT(" ",lookups!$K$2-LEN(SOURCE!I453)), "")&amp;
      SOURCE!K453&amp;      IF(lookups!$L$2-LEN(SOURCE!K453) &gt;= 0, REPT(" ",lookups!$M$2-LEN(SOURCE!K453)), "")&amp;
" | "&amp; SOURCE!L453&amp;      IF(lookups!$O$2-LEN(SOURCE!L453) &gt;= 0, REPT(" ",lookups!$O$2-LEN(SOURCE!L453)), "")&amp;
" | "&amp; SOURCE!M453&amp;      IF(lookups!$P$2-LEN(SOURCE!M453) &gt;= 0, REPT(" ",lookups!$P$2-LEN(SOURCE!M453)), "")&amp;
      "},"&amp;IF(SOURCE!O453&lt;&gt;"",""&amp;SOURCE!O453,"")
 )
)
)</f>
        <v>/*  435 */  { fnStatSum,                    0,                           "n" STD_SIGMA,                                 "n",                                           (0 &lt;&lt; TAM_MAX_BITS) |     0, CAT_FNCT | SLS_ENABLED   | US_ENABLED   | EIM_DISABLED | PTP_NONE         },</v>
      </c>
    </row>
    <row r="454" customFormat="false" ht="15.75" hidden="false" customHeight="false" outlineLevel="0" collapsed="false">
      <c r="A454" s="263" t="str">
        <f aca="false">IF(AND(OR(SOURCE!A454="",ISBLANK(SOURCE!A454)),SOURCE!B454&gt;0),IF(ISBLANK(SOURCE!C454),"",SOURCE!C454),
IF(SOURCE!B454&lt;0,VLOOKUP(SOURCE!B454,lookups!A$1:B$25,2,0),
  IF(ISBLANK(SOURCE!B454),
    "",
    "/* "&amp;TEXT(SOURCE!B454,"???0")&amp;" *"&amp;
      SOURCE!C454&amp;", "&amp; IF(lookups!$E$2-LEN(SOURCE!C454) &gt;= 0, REPT(" ",lookups!$E$2-LEN(SOURCE!C454)), "")&amp;
      SOURCE!D454&amp;", "&amp; IF(lookups!$F$2-LEN(SOURCE!D454) &gt;= 0, REPT(" ",lookups!$F$2-LEN(SOURCE!D454)), "")&amp;
      SOURCE!E454&amp;", "&amp; IF(lookups!$G$2-LEN(SOURCE!E454) &gt;=0, REPT(" ",lookups!$G$2-LEN(SOURCE!E454)), "")&amp;
      SOURCE!F454&amp;", "&amp; IF(lookups!$H$2-LEN(SOURCE!F454) &gt;= 0, REPT(" ",lookups!$H$2-LEN(SOURCE!F454)+2), "")&amp;"("&amp;
      SUBSTITUTE(TEXT(SOURCE!G454,"??0"),"  ","")&amp;" &lt;&lt; TAM_MAX_BITS) |"&amp; IF(lookups!$I$2-3 &gt;= 0, REPT(" ",MAX(1,lookups!$I$2-5+4+1-1-LEN(  IF(ISTEXT(SOURCE!H454),SOURCE!H454,  SUBSTITUTE(SUBSTITUTE(TEXT(SOURCE!H454,"????0"),"  ","")," ",""))   ))), "")&amp;
       IF(ISTEXT(SOURCE!H454),SOURCE!H454, SUBSTITUTE(SUBSTITUTE(TEXT(SOURCE!H454,"????0"),"  ","")," ",""))   &amp;","&amp; IF(lookups!$J$2-3 &gt;= 0, REPT(" ",lookups!$J$2-3-5), "")&amp;
      SOURCE!I454&amp;
" | "&amp; IF(lookups!$K$2-LEN(SOURCE!I454) &gt;= 0, REPT(" ",lookups!$K$2-LEN(SOURCE!I454)), "")&amp;
      SOURCE!J454&amp;      IF(lookups!$L$2-LEN(SOURCE!J454) &gt;= 0, REPT(" ",lookups!$L$2-LEN(SOURCE!J454)), "")&amp;
" | "&amp; IF(lookups!$K$2-LEN(SOURCE!I454) &gt;= 0, REPT(" ",lookups!$K$2-LEN(SOURCE!I454)), "")&amp;
      SOURCE!K454&amp;      IF(lookups!$L$2-LEN(SOURCE!K454) &gt;= 0, REPT(" ",lookups!$M$2-LEN(SOURCE!K454)), "")&amp;
" | "&amp; SOURCE!L454&amp;      IF(lookups!$O$2-LEN(SOURCE!L454) &gt;= 0, REPT(" ",lookups!$O$2-LEN(SOURCE!L454)), "")&amp;
" | "&amp; SOURCE!M454&amp;      IF(lookups!$P$2-LEN(SOURCE!M454) &gt;= 0, REPT(" ",lookups!$P$2-LEN(SOURCE!M454)), "")&amp;
      "},"&amp;IF(SOURCE!O454&lt;&gt;"",""&amp;SOURCE!O454,"")
 )
)
)</f>
        <v>/*  436 */  { fnStatSum,                    SUM_X,                       STD_SIGMA "x",                                 STD_SIGMA "x",                                 (0 &lt;&lt; TAM_MAX_BITS) |     0, CAT_FNCT | SLS_ENABLED   | US_ENABLED   | EIM_DISABLED | PTP_NONE         },</v>
      </c>
    </row>
    <row r="455" customFormat="false" ht="15.75" hidden="false" customHeight="false" outlineLevel="0" collapsed="false">
      <c r="A455" s="263" t="str">
        <f aca="false">IF(AND(OR(SOURCE!A455="",ISBLANK(SOURCE!A455)),SOURCE!B455&gt;0),IF(ISBLANK(SOURCE!C455),"",SOURCE!C455),
IF(SOURCE!B455&lt;0,VLOOKUP(SOURCE!B455,lookups!A$1:B$25,2,0),
  IF(ISBLANK(SOURCE!B455),
    "",
    "/* "&amp;TEXT(SOURCE!B455,"???0")&amp;" *"&amp;
      SOURCE!C455&amp;", "&amp; IF(lookups!$E$2-LEN(SOURCE!C455) &gt;= 0, REPT(" ",lookups!$E$2-LEN(SOURCE!C455)), "")&amp;
      SOURCE!D455&amp;", "&amp; IF(lookups!$F$2-LEN(SOURCE!D455) &gt;= 0, REPT(" ",lookups!$F$2-LEN(SOURCE!D455)), "")&amp;
      SOURCE!E455&amp;", "&amp; IF(lookups!$G$2-LEN(SOURCE!E455) &gt;=0, REPT(" ",lookups!$G$2-LEN(SOURCE!E455)), "")&amp;
      SOURCE!F455&amp;", "&amp; IF(lookups!$H$2-LEN(SOURCE!F455) &gt;= 0, REPT(" ",lookups!$H$2-LEN(SOURCE!F455)+2), "")&amp;"("&amp;
      SUBSTITUTE(TEXT(SOURCE!G455,"??0"),"  ","")&amp;" &lt;&lt; TAM_MAX_BITS) |"&amp; IF(lookups!$I$2-3 &gt;= 0, REPT(" ",MAX(1,lookups!$I$2-5+4+1-1-LEN(  IF(ISTEXT(SOURCE!H455),SOURCE!H455,  SUBSTITUTE(SUBSTITUTE(TEXT(SOURCE!H455,"????0"),"  ","")," ",""))   ))), "")&amp;
       IF(ISTEXT(SOURCE!H455),SOURCE!H455, SUBSTITUTE(SUBSTITUTE(TEXT(SOURCE!H455,"????0"),"  ","")," ",""))   &amp;","&amp; IF(lookups!$J$2-3 &gt;= 0, REPT(" ",lookups!$J$2-3-5), "")&amp;
      SOURCE!I455&amp;
" | "&amp; IF(lookups!$K$2-LEN(SOURCE!I455) &gt;= 0, REPT(" ",lookups!$K$2-LEN(SOURCE!I455)), "")&amp;
      SOURCE!J455&amp;      IF(lookups!$L$2-LEN(SOURCE!J455) &gt;= 0, REPT(" ",lookups!$L$2-LEN(SOURCE!J455)), "")&amp;
" | "&amp; IF(lookups!$K$2-LEN(SOURCE!I455) &gt;= 0, REPT(" ",lookups!$K$2-LEN(SOURCE!I455)), "")&amp;
      SOURCE!K455&amp;      IF(lookups!$L$2-LEN(SOURCE!K455) &gt;= 0, REPT(" ",lookups!$M$2-LEN(SOURCE!K455)), "")&amp;
" | "&amp; SOURCE!L455&amp;      IF(lookups!$O$2-LEN(SOURCE!L455) &gt;= 0, REPT(" ",lookups!$O$2-LEN(SOURCE!L455)), "")&amp;
" | "&amp; SOURCE!M455&amp;      IF(lookups!$P$2-LEN(SOURCE!M455) &gt;= 0, REPT(" ",lookups!$P$2-LEN(SOURCE!M455)), "")&amp;
      "},"&amp;IF(SOURCE!O455&lt;&gt;"",""&amp;SOURCE!O455,"")
 )
)
)</f>
        <v>/*  437 */  { fnStatSum,                    SUM_Y,                       STD_SIGMA "y",                                 STD_SIGMA "y",                                 (0 &lt;&lt; TAM_MAX_BITS) |     0, CAT_FNCT | SLS_ENABLED   | US_ENABLED   | EIM_DISABLED | PTP_NONE         },</v>
      </c>
    </row>
    <row r="456" customFormat="false" ht="15.75" hidden="false" customHeight="false" outlineLevel="0" collapsed="false">
      <c r="A456" s="263" t="str">
        <f aca="false">IF(AND(OR(SOURCE!A456="",ISBLANK(SOURCE!A456)),SOURCE!B456&gt;0),IF(ISBLANK(SOURCE!C456),"",SOURCE!C456),
IF(SOURCE!B456&lt;0,VLOOKUP(SOURCE!B456,lookups!A$1:B$25,2,0),
  IF(ISBLANK(SOURCE!B456),
    "",
    "/* "&amp;TEXT(SOURCE!B456,"???0")&amp;" *"&amp;
      SOURCE!C456&amp;", "&amp; IF(lookups!$E$2-LEN(SOURCE!C456) &gt;= 0, REPT(" ",lookups!$E$2-LEN(SOURCE!C456)), "")&amp;
      SOURCE!D456&amp;", "&amp; IF(lookups!$F$2-LEN(SOURCE!D456) &gt;= 0, REPT(" ",lookups!$F$2-LEN(SOURCE!D456)), "")&amp;
      SOURCE!E456&amp;", "&amp; IF(lookups!$G$2-LEN(SOURCE!E456) &gt;=0, REPT(" ",lookups!$G$2-LEN(SOURCE!E456)), "")&amp;
      SOURCE!F456&amp;", "&amp; IF(lookups!$H$2-LEN(SOURCE!F456) &gt;= 0, REPT(" ",lookups!$H$2-LEN(SOURCE!F456)+2), "")&amp;"("&amp;
      SUBSTITUTE(TEXT(SOURCE!G456,"??0"),"  ","")&amp;" &lt;&lt; TAM_MAX_BITS) |"&amp; IF(lookups!$I$2-3 &gt;= 0, REPT(" ",MAX(1,lookups!$I$2-5+4+1-1-LEN(  IF(ISTEXT(SOURCE!H456),SOURCE!H456,  SUBSTITUTE(SUBSTITUTE(TEXT(SOURCE!H456,"????0"),"  ","")," ",""))   ))), "")&amp;
       IF(ISTEXT(SOURCE!H456),SOURCE!H456, SUBSTITUTE(SUBSTITUTE(TEXT(SOURCE!H456,"????0"),"  ","")," ",""))   &amp;","&amp; IF(lookups!$J$2-3 &gt;= 0, REPT(" ",lookups!$J$2-3-5), "")&amp;
      SOURCE!I456&amp;
" | "&amp; IF(lookups!$K$2-LEN(SOURCE!I456) &gt;= 0, REPT(" ",lookups!$K$2-LEN(SOURCE!I456)), "")&amp;
      SOURCE!J456&amp;      IF(lookups!$L$2-LEN(SOURCE!J456) &gt;= 0, REPT(" ",lookups!$L$2-LEN(SOURCE!J456)), "")&amp;
" | "&amp; IF(lookups!$K$2-LEN(SOURCE!I456) &gt;= 0, REPT(" ",lookups!$K$2-LEN(SOURCE!I456)), "")&amp;
      SOURCE!K456&amp;      IF(lookups!$L$2-LEN(SOURCE!K456) &gt;= 0, REPT(" ",lookups!$M$2-LEN(SOURCE!K456)), "")&amp;
" | "&amp; SOURCE!L456&amp;      IF(lookups!$O$2-LEN(SOURCE!L456) &gt;= 0, REPT(" ",lookups!$O$2-LEN(SOURCE!L456)), "")&amp;
" | "&amp; SOURCE!M456&amp;      IF(lookups!$P$2-LEN(SOURCE!M456) &gt;= 0, REPT(" ",lookups!$P$2-LEN(SOURCE!M456)), "")&amp;
      "},"&amp;IF(SOURCE!O456&lt;&gt;"",""&amp;SOURCE!O456,"")
 )
)
)</f>
        <v>/*  438 */  { fnStatSum,                    SUM_X2,                      STD_SIGMA "x" STD_SUP_2,                       STD_SIGMA "x" STD_SUP_2,                       (0 &lt;&lt; TAM_MAX_BITS) |     0, CAT_FNCT | SLS_ENABLED   | US_ENABLED   | EIM_DISABLED | PTP_NONE         },</v>
      </c>
    </row>
    <row r="457" customFormat="false" ht="15.75" hidden="false" customHeight="false" outlineLevel="0" collapsed="false">
      <c r="A457" s="263" t="str">
        <f aca="false">IF(AND(OR(SOURCE!A457="",ISBLANK(SOURCE!A457)),SOURCE!B457&gt;0),IF(ISBLANK(SOURCE!C457),"",SOURCE!C457),
IF(SOURCE!B457&lt;0,VLOOKUP(SOURCE!B457,lookups!A$1:B$25,2,0),
  IF(ISBLANK(SOURCE!B457),
    "",
    "/* "&amp;TEXT(SOURCE!B457,"???0")&amp;" *"&amp;
      SOURCE!C457&amp;", "&amp; IF(lookups!$E$2-LEN(SOURCE!C457) &gt;= 0, REPT(" ",lookups!$E$2-LEN(SOURCE!C457)), "")&amp;
      SOURCE!D457&amp;", "&amp; IF(lookups!$F$2-LEN(SOURCE!D457) &gt;= 0, REPT(" ",lookups!$F$2-LEN(SOURCE!D457)), "")&amp;
      SOURCE!E457&amp;", "&amp; IF(lookups!$G$2-LEN(SOURCE!E457) &gt;=0, REPT(" ",lookups!$G$2-LEN(SOURCE!E457)), "")&amp;
      SOURCE!F457&amp;", "&amp; IF(lookups!$H$2-LEN(SOURCE!F457) &gt;= 0, REPT(" ",lookups!$H$2-LEN(SOURCE!F457)+2), "")&amp;"("&amp;
      SUBSTITUTE(TEXT(SOURCE!G457,"??0"),"  ","")&amp;" &lt;&lt; TAM_MAX_BITS) |"&amp; IF(lookups!$I$2-3 &gt;= 0, REPT(" ",MAX(1,lookups!$I$2-5+4+1-1-LEN(  IF(ISTEXT(SOURCE!H457),SOURCE!H457,  SUBSTITUTE(SUBSTITUTE(TEXT(SOURCE!H457,"????0"),"  ","")," ",""))   ))), "")&amp;
       IF(ISTEXT(SOURCE!H457),SOURCE!H457, SUBSTITUTE(SUBSTITUTE(TEXT(SOURCE!H457,"????0"),"  ","")," ",""))   &amp;","&amp; IF(lookups!$J$2-3 &gt;= 0, REPT(" ",lookups!$J$2-3-5), "")&amp;
      SOURCE!I457&amp;
" | "&amp; IF(lookups!$K$2-LEN(SOURCE!I457) &gt;= 0, REPT(" ",lookups!$K$2-LEN(SOURCE!I457)), "")&amp;
      SOURCE!J457&amp;      IF(lookups!$L$2-LEN(SOURCE!J457) &gt;= 0, REPT(" ",lookups!$L$2-LEN(SOURCE!J457)), "")&amp;
" | "&amp; IF(lookups!$K$2-LEN(SOURCE!I457) &gt;= 0, REPT(" ",lookups!$K$2-LEN(SOURCE!I457)), "")&amp;
      SOURCE!K457&amp;      IF(lookups!$L$2-LEN(SOURCE!K457) &gt;= 0, REPT(" ",lookups!$M$2-LEN(SOURCE!K457)), "")&amp;
" | "&amp; SOURCE!L457&amp;      IF(lookups!$O$2-LEN(SOURCE!L457) &gt;= 0, REPT(" ",lookups!$O$2-LEN(SOURCE!L457)), "")&amp;
" | "&amp; SOURCE!M457&amp;      IF(lookups!$P$2-LEN(SOURCE!M457) &gt;= 0, REPT(" ",lookups!$P$2-LEN(SOURCE!M457)), "")&amp;
      "},"&amp;IF(SOURCE!O457&lt;&gt;"",""&amp;SOURCE!O457,"")
 )
)
)</f>
        <v>/*  439 */  { fnStatSum,                    SUM_X2Y,                     STD_SIGMA "x" STD_SUP_2 "y",                   STD_SIGMA "x" STD_SUP_2 "y",                   (0 &lt;&lt; TAM_MAX_BITS) |     0, CAT_FNCT | SLS_ENABLED   | US_ENABLED   | EIM_DISABLED | PTP_NONE         },</v>
      </c>
    </row>
    <row r="458" customFormat="false" ht="15.75" hidden="false" customHeight="false" outlineLevel="0" collapsed="false">
      <c r="A458" s="263" t="str">
        <f aca="false">IF(AND(OR(SOURCE!A458="",ISBLANK(SOURCE!A458)),SOURCE!B458&gt;0),IF(ISBLANK(SOURCE!C458),"",SOURCE!C458),
IF(SOURCE!B458&lt;0,VLOOKUP(SOURCE!B458,lookups!A$1:B$25,2,0),
  IF(ISBLANK(SOURCE!B458),
    "",
    "/* "&amp;TEXT(SOURCE!B458,"???0")&amp;" *"&amp;
      SOURCE!C458&amp;", "&amp; IF(lookups!$E$2-LEN(SOURCE!C458) &gt;= 0, REPT(" ",lookups!$E$2-LEN(SOURCE!C458)), "")&amp;
      SOURCE!D458&amp;", "&amp; IF(lookups!$F$2-LEN(SOURCE!D458) &gt;= 0, REPT(" ",lookups!$F$2-LEN(SOURCE!D458)), "")&amp;
      SOURCE!E458&amp;", "&amp; IF(lookups!$G$2-LEN(SOURCE!E458) &gt;=0, REPT(" ",lookups!$G$2-LEN(SOURCE!E458)), "")&amp;
      SOURCE!F458&amp;", "&amp; IF(lookups!$H$2-LEN(SOURCE!F458) &gt;= 0, REPT(" ",lookups!$H$2-LEN(SOURCE!F458)+2), "")&amp;"("&amp;
      SUBSTITUTE(TEXT(SOURCE!G458,"??0"),"  ","")&amp;" &lt;&lt; TAM_MAX_BITS) |"&amp; IF(lookups!$I$2-3 &gt;= 0, REPT(" ",MAX(1,lookups!$I$2-5+4+1-1-LEN(  IF(ISTEXT(SOURCE!H458),SOURCE!H458,  SUBSTITUTE(SUBSTITUTE(TEXT(SOURCE!H458,"????0"),"  ","")," ",""))   ))), "")&amp;
       IF(ISTEXT(SOURCE!H458),SOURCE!H458, SUBSTITUTE(SUBSTITUTE(TEXT(SOURCE!H458,"????0"),"  ","")," ",""))   &amp;","&amp; IF(lookups!$J$2-3 &gt;= 0, REPT(" ",lookups!$J$2-3-5), "")&amp;
      SOURCE!I458&amp;
" | "&amp; IF(lookups!$K$2-LEN(SOURCE!I458) &gt;= 0, REPT(" ",lookups!$K$2-LEN(SOURCE!I458)), "")&amp;
      SOURCE!J458&amp;      IF(lookups!$L$2-LEN(SOURCE!J458) &gt;= 0, REPT(" ",lookups!$L$2-LEN(SOURCE!J458)), "")&amp;
" | "&amp; IF(lookups!$K$2-LEN(SOURCE!I458) &gt;= 0, REPT(" ",lookups!$K$2-LEN(SOURCE!I458)), "")&amp;
      SOURCE!K458&amp;      IF(lookups!$L$2-LEN(SOURCE!K458) &gt;= 0, REPT(" ",lookups!$M$2-LEN(SOURCE!K458)), "")&amp;
" | "&amp; SOURCE!L458&amp;      IF(lookups!$O$2-LEN(SOURCE!L458) &gt;= 0, REPT(" ",lookups!$O$2-LEN(SOURCE!L458)), "")&amp;
" | "&amp; SOURCE!M458&amp;      IF(lookups!$P$2-LEN(SOURCE!M458) &gt;= 0, REPT(" ",lookups!$P$2-LEN(SOURCE!M458)), "")&amp;
      "},"&amp;IF(SOURCE!O458&lt;&gt;"",""&amp;SOURCE!O458,"")
 )
)
)</f>
        <v>/*  440 */  { fnStatSum,                    SUM_Y2,                      STD_SIGMA "y" STD_SUP_2,                       STD_SIGMA "y" STD_SUP_2,                       (0 &lt;&lt; TAM_MAX_BITS) |     0, CAT_FNCT | SLS_ENABLED   | US_ENABLED   | EIM_DISABLED | PTP_NONE         },</v>
      </c>
    </row>
    <row r="459" customFormat="false" ht="15.75" hidden="false" customHeight="false" outlineLevel="0" collapsed="false">
      <c r="A459" s="263" t="str">
        <f aca="false">IF(AND(OR(SOURCE!A459="",ISBLANK(SOURCE!A459)),SOURCE!B459&gt;0),IF(ISBLANK(SOURCE!C459),"",SOURCE!C459),
IF(SOURCE!B459&lt;0,VLOOKUP(SOURCE!B459,lookups!A$1:B$25,2,0),
  IF(ISBLANK(SOURCE!B459),
    "",
    "/* "&amp;TEXT(SOURCE!B459,"???0")&amp;" *"&amp;
      SOURCE!C459&amp;", "&amp; IF(lookups!$E$2-LEN(SOURCE!C459) &gt;= 0, REPT(" ",lookups!$E$2-LEN(SOURCE!C459)), "")&amp;
      SOURCE!D459&amp;", "&amp; IF(lookups!$F$2-LEN(SOURCE!D459) &gt;= 0, REPT(" ",lookups!$F$2-LEN(SOURCE!D459)), "")&amp;
      SOURCE!E459&amp;", "&amp; IF(lookups!$G$2-LEN(SOURCE!E459) &gt;=0, REPT(" ",lookups!$G$2-LEN(SOURCE!E459)), "")&amp;
      SOURCE!F459&amp;", "&amp; IF(lookups!$H$2-LEN(SOURCE!F459) &gt;= 0, REPT(" ",lookups!$H$2-LEN(SOURCE!F459)+2), "")&amp;"("&amp;
      SUBSTITUTE(TEXT(SOURCE!G459,"??0"),"  ","")&amp;" &lt;&lt; TAM_MAX_BITS) |"&amp; IF(lookups!$I$2-3 &gt;= 0, REPT(" ",MAX(1,lookups!$I$2-5+4+1-1-LEN(  IF(ISTEXT(SOURCE!H459),SOURCE!H459,  SUBSTITUTE(SUBSTITUTE(TEXT(SOURCE!H459,"????0"),"  ","")," ",""))   ))), "")&amp;
       IF(ISTEXT(SOURCE!H459),SOURCE!H459, SUBSTITUTE(SUBSTITUTE(TEXT(SOURCE!H459,"????0"),"  ","")," ",""))   &amp;","&amp; IF(lookups!$J$2-3 &gt;= 0, REPT(" ",lookups!$J$2-3-5), "")&amp;
      SOURCE!I459&amp;
" | "&amp; IF(lookups!$K$2-LEN(SOURCE!I459) &gt;= 0, REPT(" ",lookups!$K$2-LEN(SOURCE!I459)), "")&amp;
      SOURCE!J459&amp;      IF(lookups!$L$2-LEN(SOURCE!J459) &gt;= 0, REPT(" ",lookups!$L$2-LEN(SOURCE!J459)), "")&amp;
" | "&amp; IF(lookups!$K$2-LEN(SOURCE!I459) &gt;= 0, REPT(" ",lookups!$K$2-LEN(SOURCE!I459)), "")&amp;
      SOURCE!K459&amp;      IF(lookups!$L$2-LEN(SOURCE!K459) &gt;= 0, REPT(" ",lookups!$M$2-LEN(SOURCE!K459)), "")&amp;
" | "&amp; SOURCE!L459&amp;      IF(lookups!$O$2-LEN(SOURCE!L459) &gt;= 0, REPT(" ",lookups!$O$2-LEN(SOURCE!L459)), "")&amp;
" | "&amp; SOURCE!M459&amp;      IF(lookups!$P$2-LEN(SOURCE!M459) &gt;= 0, REPT(" ",lookups!$P$2-LEN(SOURCE!M459)), "")&amp;
      "},"&amp;IF(SOURCE!O459&lt;&gt;"",""&amp;SOURCE!O459,"")
 )
)
)</f>
        <v>/*  441 */  { fnStatSum,                    SUM_XY,                      STD_SIGMA "xy",                                STD_SIGMA "xy",                                (0 &lt;&lt; TAM_MAX_BITS) |     0, CAT_FNCT | SLS_ENABLED   | US_ENABLED   | EIM_DISABLED | PTP_NONE         },</v>
      </c>
    </row>
    <row r="460" customFormat="false" ht="15.75" hidden="false" customHeight="false" outlineLevel="0" collapsed="false">
      <c r="A460" s="263" t="str">
        <f aca="false">IF(AND(OR(SOURCE!A460="",ISBLANK(SOURCE!A460)),SOURCE!B460&gt;0),IF(ISBLANK(SOURCE!C460),"",SOURCE!C460),
IF(SOURCE!B460&lt;0,VLOOKUP(SOURCE!B460,lookups!A$1:B$25,2,0),
  IF(ISBLANK(SOURCE!B460),
    "",
    "/* "&amp;TEXT(SOURCE!B460,"???0")&amp;" *"&amp;
      SOURCE!C460&amp;", "&amp; IF(lookups!$E$2-LEN(SOURCE!C460) &gt;= 0, REPT(" ",lookups!$E$2-LEN(SOURCE!C460)), "")&amp;
      SOURCE!D460&amp;", "&amp; IF(lookups!$F$2-LEN(SOURCE!D460) &gt;= 0, REPT(" ",lookups!$F$2-LEN(SOURCE!D460)), "")&amp;
      SOURCE!E460&amp;", "&amp; IF(lookups!$G$2-LEN(SOURCE!E460) &gt;=0, REPT(" ",lookups!$G$2-LEN(SOURCE!E460)), "")&amp;
      SOURCE!F460&amp;", "&amp; IF(lookups!$H$2-LEN(SOURCE!F460) &gt;= 0, REPT(" ",lookups!$H$2-LEN(SOURCE!F460)+2), "")&amp;"("&amp;
      SUBSTITUTE(TEXT(SOURCE!G460,"??0"),"  ","")&amp;" &lt;&lt; TAM_MAX_BITS) |"&amp; IF(lookups!$I$2-3 &gt;= 0, REPT(" ",MAX(1,lookups!$I$2-5+4+1-1-LEN(  IF(ISTEXT(SOURCE!H460),SOURCE!H460,  SUBSTITUTE(SUBSTITUTE(TEXT(SOURCE!H460,"????0"),"  ","")," ",""))   ))), "")&amp;
       IF(ISTEXT(SOURCE!H460),SOURCE!H460, SUBSTITUTE(SUBSTITUTE(TEXT(SOURCE!H460,"????0"),"  ","")," ",""))   &amp;","&amp; IF(lookups!$J$2-3 &gt;= 0, REPT(" ",lookups!$J$2-3-5), "")&amp;
      SOURCE!I460&amp;
" | "&amp; IF(lookups!$K$2-LEN(SOURCE!I460) &gt;= 0, REPT(" ",lookups!$K$2-LEN(SOURCE!I460)), "")&amp;
      SOURCE!J460&amp;      IF(lookups!$L$2-LEN(SOURCE!J460) &gt;= 0, REPT(" ",lookups!$L$2-LEN(SOURCE!J460)), "")&amp;
" | "&amp; IF(lookups!$K$2-LEN(SOURCE!I460) &gt;= 0, REPT(" ",lookups!$K$2-LEN(SOURCE!I460)), "")&amp;
      SOURCE!K460&amp;      IF(lookups!$L$2-LEN(SOURCE!K460) &gt;= 0, REPT(" ",lookups!$M$2-LEN(SOURCE!K460)), "")&amp;
" | "&amp; SOURCE!L460&amp;      IF(lookups!$O$2-LEN(SOURCE!L460) &gt;= 0, REPT(" ",lookups!$O$2-LEN(SOURCE!L460)), "")&amp;
" | "&amp; SOURCE!M460&amp;      IF(lookups!$P$2-LEN(SOURCE!M460) &gt;= 0, REPT(" ",lookups!$P$2-LEN(SOURCE!M460)), "")&amp;
      "},"&amp;IF(SOURCE!O460&lt;&gt;"",""&amp;SOURCE!O460,"")
 )
)
)</f>
        <v>/*  442 */  { fnStatSum,                    SUM_lnXlnY,                  STD_SIGMA "lnx" STD_DOT STD_SPACE_6_PER_EM "lny", STD_SIGMA "lnx" STD_DOT STD_SPACE_6_PER_EM "lny", (0 &lt;&lt; TAM_MAX_BITS) |     0, CAT_FNCT | SLS_ENABLED   | US_ENABLED   | EIM_DISABLED | PTP_NONE         },</v>
      </c>
    </row>
    <row r="461" customFormat="false" ht="15.75" hidden="false" customHeight="false" outlineLevel="0" collapsed="false">
      <c r="A461" s="263" t="str">
        <f aca="false">IF(AND(OR(SOURCE!A461="",ISBLANK(SOURCE!A461)),SOURCE!B461&gt;0),IF(ISBLANK(SOURCE!C461),"",SOURCE!C461),
IF(SOURCE!B461&lt;0,VLOOKUP(SOURCE!B461,lookups!A$1:B$25,2,0),
  IF(ISBLANK(SOURCE!B461),
    "",
    "/* "&amp;TEXT(SOURCE!B461,"???0")&amp;" *"&amp;
      SOURCE!C461&amp;", "&amp; IF(lookups!$E$2-LEN(SOURCE!C461) &gt;= 0, REPT(" ",lookups!$E$2-LEN(SOURCE!C461)), "")&amp;
      SOURCE!D461&amp;", "&amp; IF(lookups!$F$2-LEN(SOURCE!D461) &gt;= 0, REPT(" ",lookups!$F$2-LEN(SOURCE!D461)), "")&amp;
      SOURCE!E461&amp;", "&amp; IF(lookups!$G$2-LEN(SOURCE!E461) &gt;=0, REPT(" ",lookups!$G$2-LEN(SOURCE!E461)), "")&amp;
      SOURCE!F461&amp;", "&amp; IF(lookups!$H$2-LEN(SOURCE!F461) &gt;= 0, REPT(" ",lookups!$H$2-LEN(SOURCE!F461)+2), "")&amp;"("&amp;
      SUBSTITUTE(TEXT(SOURCE!G461,"??0"),"  ","")&amp;" &lt;&lt; TAM_MAX_BITS) |"&amp; IF(lookups!$I$2-3 &gt;= 0, REPT(" ",MAX(1,lookups!$I$2-5+4+1-1-LEN(  IF(ISTEXT(SOURCE!H461),SOURCE!H461,  SUBSTITUTE(SUBSTITUTE(TEXT(SOURCE!H461,"????0"),"  ","")," ",""))   ))), "")&amp;
       IF(ISTEXT(SOURCE!H461),SOURCE!H461, SUBSTITUTE(SUBSTITUTE(TEXT(SOURCE!H461,"????0"),"  ","")," ",""))   &amp;","&amp; IF(lookups!$J$2-3 &gt;= 0, REPT(" ",lookups!$J$2-3-5), "")&amp;
      SOURCE!I461&amp;
" | "&amp; IF(lookups!$K$2-LEN(SOURCE!I461) &gt;= 0, REPT(" ",lookups!$K$2-LEN(SOURCE!I461)), "")&amp;
      SOURCE!J461&amp;      IF(lookups!$L$2-LEN(SOURCE!J461) &gt;= 0, REPT(" ",lookups!$L$2-LEN(SOURCE!J461)), "")&amp;
" | "&amp; IF(lookups!$K$2-LEN(SOURCE!I461) &gt;= 0, REPT(" ",lookups!$K$2-LEN(SOURCE!I461)), "")&amp;
      SOURCE!K461&amp;      IF(lookups!$L$2-LEN(SOURCE!K461) &gt;= 0, REPT(" ",lookups!$M$2-LEN(SOURCE!K461)), "")&amp;
" | "&amp; SOURCE!L461&amp;      IF(lookups!$O$2-LEN(SOURCE!L461) &gt;= 0, REPT(" ",lookups!$O$2-LEN(SOURCE!L461)), "")&amp;
" | "&amp; SOURCE!M461&amp;      IF(lookups!$P$2-LEN(SOURCE!M461) &gt;= 0, REPT(" ",lookups!$P$2-LEN(SOURCE!M461)), "")&amp;
      "},"&amp;IF(SOURCE!O461&lt;&gt;"",""&amp;SOURCE!O461,"")
 )
)
)</f>
        <v>/*  443 */  { fnStatSum,                    SUM_lnX,                     STD_SIGMA "lnx",                               STD_SIGMA "lnx",                               (0 &lt;&lt; TAM_MAX_BITS) |     0, CAT_FNCT | SLS_ENABLED   | US_ENABLED   | EIM_DISABLED | PTP_NONE         },</v>
      </c>
    </row>
    <row r="462" customFormat="false" ht="15.75" hidden="false" customHeight="false" outlineLevel="0" collapsed="false">
      <c r="A462" s="263" t="str">
        <f aca="false">IF(AND(OR(SOURCE!A462="",ISBLANK(SOURCE!A462)),SOURCE!B462&gt;0),IF(ISBLANK(SOURCE!C462),"",SOURCE!C462),
IF(SOURCE!B462&lt;0,VLOOKUP(SOURCE!B462,lookups!A$1:B$25,2,0),
  IF(ISBLANK(SOURCE!B462),
    "",
    "/* "&amp;TEXT(SOURCE!B462,"???0")&amp;" *"&amp;
      SOURCE!C462&amp;", "&amp; IF(lookups!$E$2-LEN(SOURCE!C462) &gt;= 0, REPT(" ",lookups!$E$2-LEN(SOURCE!C462)), "")&amp;
      SOURCE!D462&amp;", "&amp; IF(lookups!$F$2-LEN(SOURCE!D462) &gt;= 0, REPT(" ",lookups!$F$2-LEN(SOURCE!D462)), "")&amp;
      SOURCE!E462&amp;", "&amp; IF(lookups!$G$2-LEN(SOURCE!E462) &gt;=0, REPT(" ",lookups!$G$2-LEN(SOURCE!E462)), "")&amp;
      SOURCE!F462&amp;", "&amp; IF(lookups!$H$2-LEN(SOURCE!F462) &gt;= 0, REPT(" ",lookups!$H$2-LEN(SOURCE!F462)+2), "")&amp;"("&amp;
      SUBSTITUTE(TEXT(SOURCE!G462,"??0"),"  ","")&amp;" &lt;&lt; TAM_MAX_BITS) |"&amp; IF(lookups!$I$2-3 &gt;= 0, REPT(" ",MAX(1,lookups!$I$2-5+4+1-1-LEN(  IF(ISTEXT(SOURCE!H462),SOURCE!H462,  SUBSTITUTE(SUBSTITUTE(TEXT(SOURCE!H462,"????0"),"  ","")," ",""))   ))), "")&amp;
       IF(ISTEXT(SOURCE!H462),SOURCE!H462, SUBSTITUTE(SUBSTITUTE(TEXT(SOURCE!H462,"????0"),"  ","")," ",""))   &amp;","&amp; IF(lookups!$J$2-3 &gt;= 0, REPT(" ",lookups!$J$2-3-5), "")&amp;
      SOURCE!I462&amp;
" | "&amp; IF(lookups!$K$2-LEN(SOURCE!I462) &gt;= 0, REPT(" ",lookups!$K$2-LEN(SOURCE!I462)), "")&amp;
      SOURCE!J462&amp;      IF(lookups!$L$2-LEN(SOURCE!J462) &gt;= 0, REPT(" ",lookups!$L$2-LEN(SOURCE!J462)), "")&amp;
" | "&amp; IF(lookups!$K$2-LEN(SOURCE!I462) &gt;= 0, REPT(" ",lookups!$K$2-LEN(SOURCE!I462)), "")&amp;
      SOURCE!K462&amp;      IF(lookups!$L$2-LEN(SOURCE!K462) &gt;= 0, REPT(" ",lookups!$M$2-LEN(SOURCE!K462)), "")&amp;
" | "&amp; SOURCE!L462&amp;      IF(lookups!$O$2-LEN(SOURCE!L462) &gt;= 0, REPT(" ",lookups!$O$2-LEN(SOURCE!L462)), "")&amp;
" | "&amp; SOURCE!M462&amp;      IF(lookups!$P$2-LEN(SOURCE!M462) &gt;= 0, REPT(" ",lookups!$P$2-LEN(SOURCE!M462)), "")&amp;
      "},"&amp;IF(SOURCE!O462&lt;&gt;"",""&amp;SOURCE!O462,"")
 )
)
)</f>
        <v>/*  444 */  { fnStatSum,                    SUM_ln2X,                    STD_SIGMA "ln" STD_SUP_2 "x",                  STD_SIGMA "ln" STD_SUP_2 "x",                  (0 &lt;&lt; TAM_MAX_BITS) |     0, CAT_FNCT | SLS_ENABLED   | US_ENABLED   | EIM_DISABLED | PTP_NONE         },</v>
      </c>
    </row>
    <row r="463" customFormat="false" ht="15.75" hidden="false" customHeight="false" outlineLevel="0" collapsed="false">
      <c r="A463" s="263" t="str">
        <f aca="false">IF(AND(OR(SOURCE!A463="",ISBLANK(SOURCE!A463)),SOURCE!B463&gt;0),IF(ISBLANK(SOURCE!C463),"",SOURCE!C463),
IF(SOURCE!B463&lt;0,VLOOKUP(SOURCE!B463,lookups!A$1:B$25,2,0),
  IF(ISBLANK(SOURCE!B463),
    "",
    "/* "&amp;TEXT(SOURCE!B463,"???0")&amp;" *"&amp;
      SOURCE!C463&amp;", "&amp; IF(lookups!$E$2-LEN(SOURCE!C463) &gt;= 0, REPT(" ",lookups!$E$2-LEN(SOURCE!C463)), "")&amp;
      SOURCE!D463&amp;", "&amp; IF(lookups!$F$2-LEN(SOURCE!D463) &gt;= 0, REPT(" ",lookups!$F$2-LEN(SOURCE!D463)), "")&amp;
      SOURCE!E463&amp;", "&amp; IF(lookups!$G$2-LEN(SOURCE!E463) &gt;=0, REPT(" ",lookups!$G$2-LEN(SOURCE!E463)), "")&amp;
      SOURCE!F463&amp;", "&amp; IF(lookups!$H$2-LEN(SOURCE!F463) &gt;= 0, REPT(" ",lookups!$H$2-LEN(SOURCE!F463)+2), "")&amp;"("&amp;
      SUBSTITUTE(TEXT(SOURCE!G463,"??0"),"  ","")&amp;" &lt;&lt; TAM_MAX_BITS) |"&amp; IF(lookups!$I$2-3 &gt;= 0, REPT(" ",MAX(1,lookups!$I$2-5+4+1-1-LEN(  IF(ISTEXT(SOURCE!H463),SOURCE!H463,  SUBSTITUTE(SUBSTITUTE(TEXT(SOURCE!H463,"????0"),"  ","")," ",""))   ))), "")&amp;
       IF(ISTEXT(SOURCE!H463),SOURCE!H463, SUBSTITUTE(SUBSTITUTE(TEXT(SOURCE!H463,"????0"),"  ","")," ",""))   &amp;","&amp; IF(lookups!$J$2-3 &gt;= 0, REPT(" ",lookups!$J$2-3-5), "")&amp;
      SOURCE!I463&amp;
" | "&amp; IF(lookups!$K$2-LEN(SOURCE!I463) &gt;= 0, REPT(" ",lookups!$K$2-LEN(SOURCE!I463)), "")&amp;
      SOURCE!J463&amp;      IF(lookups!$L$2-LEN(SOURCE!J463) &gt;= 0, REPT(" ",lookups!$L$2-LEN(SOURCE!J463)), "")&amp;
" | "&amp; IF(lookups!$K$2-LEN(SOURCE!I463) &gt;= 0, REPT(" ",lookups!$K$2-LEN(SOURCE!I463)), "")&amp;
      SOURCE!K463&amp;      IF(lookups!$L$2-LEN(SOURCE!K463) &gt;= 0, REPT(" ",lookups!$M$2-LEN(SOURCE!K463)), "")&amp;
" | "&amp; SOURCE!L463&amp;      IF(lookups!$O$2-LEN(SOURCE!L463) &gt;= 0, REPT(" ",lookups!$O$2-LEN(SOURCE!L463)), "")&amp;
" | "&amp; SOURCE!M463&amp;      IF(lookups!$P$2-LEN(SOURCE!M463) &gt;= 0, REPT(" ",lookups!$P$2-LEN(SOURCE!M463)), "")&amp;
      "},"&amp;IF(SOURCE!O463&lt;&gt;"",""&amp;SOURCE!O463,"")
 )
)
)</f>
        <v>/*  445 */  { fnStatSum,                    SUM_YlnX,                    STD_SIGMA "y" STD_DOT STD_SPACE_6_PER_EM "lnx", STD_SIGMA "y" STD_DOT STD_SPACE_6_PER_EM "lnx", (0 &lt;&lt; TAM_MAX_BITS) |     0, CAT_FNCT | SLS_ENABLED   | US_ENABLED   | EIM_DISABLED | PTP_NONE         },</v>
      </c>
    </row>
    <row r="464" customFormat="false" ht="15.75" hidden="false" customHeight="false" outlineLevel="0" collapsed="false">
      <c r="A464" s="263" t="str">
        <f aca="false">IF(AND(OR(SOURCE!A464="",ISBLANK(SOURCE!A464)),SOURCE!B464&gt;0),IF(ISBLANK(SOURCE!C464),"",SOURCE!C464),
IF(SOURCE!B464&lt;0,VLOOKUP(SOURCE!B464,lookups!A$1:B$25,2,0),
  IF(ISBLANK(SOURCE!B464),
    "",
    "/* "&amp;TEXT(SOURCE!B464,"???0")&amp;" *"&amp;
      SOURCE!C464&amp;", "&amp; IF(lookups!$E$2-LEN(SOURCE!C464) &gt;= 0, REPT(" ",lookups!$E$2-LEN(SOURCE!C464)), "")&amp;
      SOURCE!D464&amp;", "&amp; IF(lookups!$F$2-LEN(SOURCE!D464) &gt;= 0, REPT(" ",lookups!$F$2-LEN(SOURCE!D464)), "")&amp;
      SOURCE!E464&amp;", "&amp; IF(lookups!$G$2-LEN(SOURCE!E464) &gt;=0, REPT(" ",lookups!$G$2-LEN(SOURCE!E464)), "")&amp;
      SOURCE!F464&amp;", "&amp; IF(lookups!$H$2-LEN(SOURCE!F464) &gt;= 0, REPT(" ",lookups!$H$2-LEN(SOURCE!F464)+2), "")&amp;"("&amp;
      SUBSTITUTE(TEXT(SOURCE!G464,"??0"),"  ","")&amp;" &lt;&lt; TAM_MAX_BITS) |"&amp; IF(lookups!$I$2-3 &gt;= 0, REPT(" ",MAX(1,lookups!$I$2-5+4+1-1-LEN(  IF(ISTEXT(SOURCE!H464),SOURCE!H464,  SUBSTITUTE(SUBSTITUTE(TEXT(SOURCE!H464,"????0"),"  ","")," ",""))   ))), "")&amp;
       IF(ISTEXT(SOURCE!H464),SOURCE!H464, SUBSTITUTE(SUBSTITUTE(TEXT(SOURCE!H464,"????0"),"  ","")," ",""))   &amp;","&amp; IF(lookups!$J$2-3 &gt;= 0, REPT(" ",lookups!$J$2-3-5), "")&amp;
      SOURCE!I464&amp;
" | "&amp; IF(lookups!$K$2-LEN(SOURCE!I464) &gt;= 0, REPT(" ",lookups!$K$2-LEN(SOURCE!I464)), "")&amp;
      SOURCE!J464&amp;      IF(lookups!$L$2-LEN(SOURCE!J464) &gt;= 0, REPT(" ",lookups!$L$2-LEN(SOURCE!J464)), "")&amp;
" | "&amp; IF(lookups!$K$2-LEN(SOURCE!I464) &gt;= 0, REPT(" ",lookups!$K$2-LEN(SOURCE!I464)), "")&amp;
      SOURCE!K464&amp;      IF(lookups!$L$2-LEN(SOURCE!K464) &gt;= 0, REPT(" ",lookups!$M$2-LEN(SOURCE!K464)), "")&amp;
" | "&amp; SOURCE!L464&amp;      IF(lookups!$O$2-LEN(SOURCE!L464) &gt;= 0, REPT(" ",lookups!$O$2-LEN(SOURCE!L464)), "")&amp;
" | "&amp; SOURCE!M464&amp;      IF(lookups!$P$2-LEN(SOURCE!M464) &gt;= 0, REPT(" ",lookups!$P$2-LEN(SOURCE!M464)), "")&amp;
      "},"&amp;IF(SOURCE!O464&lt;&gt;"",""&amp;SOURCE!O464,"")
 )
)
)</f>
        <v>/*  446 */  { fnStatSum,                    SUM_lnY,                     STD_SIGMA "lny",                               STD_SIGMA "lny",                               (0 &lt;&lt; TAM_MAX_BITS) |     0, CAT_FNCT | SLS_ENABLED   | US_ENABLED   | EIM_DISABLED | PTP_NONE         },</v>
      </c>
    </row>
    <row r="465" customFormat="false" ht="15.75" hidden="false" customHeight="false" outlineLevel="0" collapsed="false">
      <c r="A465" s="263" t="str">
        <f aca="false">IF(AND(OR(SOURCE!A465="",ISBLANK(SOURCE!A465)),SOURCE!B465&gt;0),IF(ISBLANK(SOURCE!C465),"",SOURCE!C465),
IF(SOURCE!B465&lt;0,VLOOKUP(SOURCE!B465,lookups!A$1:B$25,2,0),
  IF(ISBLANK(SOURCE!B465),
    "",
    "/* "&amp;TEXT(SOURCE!B465,"???0")&amp;" *"&amp;
      SOURCE!C465&amp;", "&amp; IF(lookups!$E$2-LEN(SOURCE!C465) &gt;= 0, REPT(" ",lookups!$E$2-LEN(SOURCE!C465)), "")&amp;
      SOURCE!D465&amp;", "&amp; IF(lookups!$F$2-LEN(SOURCE!D465) &gt;= 0, REPT(" ",lookups!$F$2-LEN(SOURCE!D465)), "")&amp;
      SOURCE!E465&amp;", "&amp; IF(lookups!$G$2-LEN(SOURCE!E465) &gt;=0, REPT(" ",lookups!$G$2-LEN(SOURCE!E465)), "")&amp;
      SOURCE!F465&amp;", "&amp; IF(lookups!$H$2-LEN(SOURCE!F465) &gt;= 0, REPT(" ",lookups!$H$2-LEN(SOURCE!F465)+2), "")&amp;"("&amp;
      SUBSTITUTE(TEXT(SOURCE!G465,"??0"),"  ","")&amp;" &lt;&lt; TAM_MAX_BITS) |"&amp; IF(lookups!$I$2-3 &gt;= 0, REPT(" ",MAX(1,lookups!$I$2-5+4+1-1-LEN(  IF(ISTEXT(SOURCE!H465),SOURCE!H465,  SUBSTITUTE(SUBSTITUTE(TEXT(SOURCE!H465,"????0"),"  ","")," ",""))   ))), "")&amp;
       IF(ISTEXT(SOURCE!H465),SOURCE!H465, SUBSTITUTE(SUBSTITUTE(TEXT(SOURCE!H465,"????0"),"  ","")," ",""))   &amp;","&amp; IF(lookups!$J$2-3 &gt;= 0, REPT(" ",lookups!$J$2-3-5), "")&amp;
      SOURCE!I465&amp;
" | "&amp; IF(lookups!$K$2-LEN(SOURCE!I465) &gt;= 0, REPT(" ",lookups!$K$2-LEN(SOURCE!I465)), "")&amp;
      SOURCE!J465&amp;      IF(lookups!$L$2-LEN(SOURCE!J465) &gt;= 0, REPT(" ",lookups!$L$2-LEN(SOURCE!J465)), "")&amp;
" | "&amp; IF(lookups!$K$2-LEN(SOURCE!I465) &gt;= 0, REPT(" ",lookups!$K$2-LEN(SOURCE!I465)), "")&amp;
      SOURCE!K465&amp;      IF(lookups!$L$2-LEN(SOURCE!K465) &gt;= 0, REPT(" ",lookups!$M$2-LEN(SOURCE!K465)), "")&amp;
" | "&amp; SOURCE!L465&amp;      IF(lookups!$O$2-LEN(SOURCE!L465) &gt;= 0, REPT(" ",lookups!$O$2-LEN(SOURCE!L465)), "")&amp;
" | "&amp; SOURCE!M465&amp;      IF(lookups!$P$2-LEN(SOURCE!M465) &gt;= 0, REPT(" ",lookups!$P$2-LEN(SOURCE!M465)), "")&amp;
      "},"&amp;IF(SOURCE!O465&lt;&gt;"",""&amp;SOURCE!O465,"")
 )
)
)</f>
        <v>/*  447 */  { fnStatSum,                    SUM_ln2Y,                    STD_SIGMA "ln" STD_SUP_2 "y",                  STD_SIGMA "ln" STD_SUP_2 "y",                  (0 &lt;&lt; TAM_MAX_BITS) |     0, CAT_FNCT | SLS_ENABLED   | US_ENABLED   | EIM_DISABLED | PTP_NONE         },</v>
      </c>
    </row>
    <row r="466" customFormat="false" ht="15.75" hidden="false" customHeight="false" outlineLevel="0" collapsed="false">
      <c r="A466" s="263" t="str">
        <f aca="false">IF(AND(OR(SOURCE!A466="",ISBLANK(SOURCE!A466)),SOURCE!B466&gt;0),IF(ISBLANK(SOURCE!C466),"",SOURCE!C466),
IF(SOURCE!B466&lt;0,VLOOKUP(SOURCE!B466,lookups!A$1:B$25,2,0),
  IF(ISBLANK(SOURCE!B466),
    "",
    "/* "&amp;TEXT(SOURCE!B466,"???0")&amp;" *"&amp;
      SOURCE!C466&amp;", "&amp; IF(lookups!$E$2-LEN(SOURCE!C466) &gt;= 0, REPT(" ",lookups!$E$2-LEN(SOURCE!C466)), "")&amp;
      SOURCE!D466&amp;", "&amp; IF(lookups!$F$2-LEN(SOURCE!D466) &gt;= 0, REPT(" ",lookups!$F$2-LEN(SOURCE!D466)), "")&amp;
      SOURCE!E466&amp;", "&amp; IF(lookups!$G$2-LEN(SOURCE!E466) &gt;=0, REPT(" ",lookups!$G$2-LEN(SOURCE!E466)), "")&amp;
      SOURCE!F466&amp;", "&amp; IF(lookups!$H$2-LEN(SOURCE!F466) &gt;= 0, REPT(" ",lookups!$H$2-LEN(SOURCE!F466)+2), "")&amp;"("&amp;
      SUBSTITUTE(TEXT(SOURCE!G466,"??0"),"  ","")&amp;" &lt;&lt; TAM_MAX_BITS) |"&amp; IF(lookups!$I$2-3 &gt;= 0, REPT(" ",MAX(1,lookups!$I$2-5+4+1-1-LEN(  IF(ISTEXT(SOURCE!H466),SOURCE!H466,  SUBSTITUTE(SUBSTITUTE(TEXT(SOURCE!H466,"????0"),"  ","")," ",""))   ))), "")&amp;
       IF(ISTEXT(SOURCE!H466),SOURCE!H466, SUBSTITUTE(SUBSTITUTE(TEXT(SOURCE!H466,"????0"),"  ","")," ",""))   &amp;","&amp; IF(lookups!$J$2-3 &gt;= 0, REPT(" ",lookups!$J$2-3-5), "")&amp;
      SOURCE!I466&amp;
" | "&amp; IF(lookups!$K$2-LEN(SOURCE!I466) &gt;= 0, REPT(" ",lookups!$K$2-LEN(SOURCE!I466)), "")&amp;
      SOURCE!J466&amp;      IF(lookups!$L$2-LEN(SOURCE!J466) &gt;= 0, REPT(" ",lookups!$L$2-LEN(SOURCE!J466)), "")&amp;
" | "&amp; IF(lookups!$K$2-LEN(SOURCE!I466) &gt;= 0, REPT(" ",lookups!$K$2-LEN(SOURCE!I466)), "")&amp;
      SOURCE!K466&amp;      IF(lookups!$L$2-LEN(SOURCE!K466) &gt;= 0, REPT(" ",lookups!$M$2-LEN(SOURCE!K466)), "")&amp;
" | "&amp; SOURCE!L466&amp;      IF(lookups!$O$2-LEN(SOURCE!L466) &gt;= 0, REPT(" ",lookups!$O$2-LEN(SOURCE!L466)), "")&amp;
" | "&amp; SOURCE!M466&amp;      IF(lookups!$P$2-LEN(SOURCE!M466) &gt;= 0, REPT(" ",lookups!$P$2-LEN(SOURCE!M466)), "")&amp;
      "},"&amp;IF(SOURCE!O466&lt;&gt;"",""&amp;SOURCE!O466,"")
 )
)
)</f>
        <v>/*  448 */  { fnStatSum,                    SUM_XlnY,                    STD_SIGMA "x" STD_DOT STD_SPACE_6_PER_EM "lny", STD_SIGMA "x" STD_DOT STD_SPACE_6_PER_EM "lny", (0 &lt;&lt; TAM_MAX_BITS) |     0, CAT_FNCT | SLS_ENABLED   | US_ENABLED   | EIM_DISABLED | PTP_NONE         },</v>
      </c>
    </row>
    <row r="467" customFormat="false" ht="15.75" hidden="false" customHeight="false" outlineLevel="0" collapsed="false">
      <c r="A467" s="263" t="str">
        <f aca="false">IF(AND(OR(SOURCE!A467="",ISBLANK(SOURCE!A467)),SOURCE!B467&gt;0),IF(ISBLANK(SOURCE!C467),"",SOURCE!C467),
IF(SOURCE!B467&lt;0,VLOOKUP(SOURCE!B467,lookups!A$1:B$25,2,0),
  IF(ISBLANK(SOURCE!B467),
    "",
    "/* "&amp;TEXT(SOURCE!B467,"???0")&amp;" *"&amp;
      SOURCE!C467&amp;", "&amp; IF(lookups!$E$2-LEN(SOURCE!C467) &gt;= 0, REPT(" ",lookups!$E$2-LEN(SOURCE!C467)), "")&amp;
      SOURCE!D467&amp;", "&amp; IF(lookups!$F$2-LEN(SOURCE!D467) &gt;= 0, REPT(" ",lookups!$F$2-LEN(SOURCE!D467)), "")&amp;
      SOURCE!E467&amp;", "&amp; IF(lookups!$G$2-LEN(SOURCE!E467) &gt;=0, REPT(" ",lookups!$G$2-LEN(SOURCE!E467)), "")&amp;
      SOURCE!F467&amp;", "&amp; IF(lookups!$H$2-LEN(SOURCE!F467) &gt;= 0, REPT(" ",lookups!$H$2-LEN(SOURCE!F467)+2), "")&amp;"("&amp;
      SUBSTITUTE(TEXT(SOURCE!G467,"??0"),"  ","")&amp;" &lt;&lt; TAM_MAX_BITS) |"&amp; IF(lookups!$I$2-3 &gt;= 0, REPT(" ",MAX(1,lookups!$I$2-5+4+1-1-LEN(  IF(ISTEXT(SOURCE!H467),SOURCE!H467,  SUBSTITUTE(SUBSTITUTE(TEXT(SOURCE!H467,"????0"),"  ","")," ",""))   ))), "")&amp;
       IF(ISTEXT(SOURCE!H467),SOURCE!H467, SUBSTITUTE(SUBSTITUTE(TEXT(SOURCE!H467,"????0"),"  ","")," ",""))   &amp;","&amp; IF(lookups!$J$2-3 &gt;= 0, REPT(" ",lookups!$J$2-3-5), "")&amp;
      SOURCE!I467&amp;
" | "&amp; IF(lookups!$K$2-LEN(SOURCE!I467) &gt;= 0, REPT(" ",lookups!$K$2-LEN(SOURCE!I467)), "")&amp;
      SOURCE!J467&amp;      IF(lookups!$L$2-LEN(SOURCE!J467) &gt;= 0, REPT(" ",lookups!$L$2-LEN(SOURCE!J467)), "")&amp;
" | "&amp; IF(lookups!$K$2-LEN(SOURCE!I467) &gt;= 0, REPT(" ",lookups!$K$2-LEN(SOURCE!I467)), "")&amp;
      SOURCE!K467&amp;      IF(lookups!$L$2-LEN(SOURCE!K467) &gt;= 0, REPT(" ",lookups!$M$2-LEN(SOURCE!K467)), "")&amp;
" | "&amp; SOURCE!L467&amp;      IF(lookups!$O$2-LEN(SOURCE!L467) &gt;= 0, REPT(" ",lookups!$O$2-LEN(SOURCE!L467)), "")&amp;
" | "&amp; SOURCE!M467&amp;      IF(lookups!$P$2-LEN(SOURCE!M467) &gt;= 0, REPT(" ",lookups!$P$2-LEN(SOURCE!M467)), "")&amp;
      "},"&amp;IF(SOURCE!O467&lt;&gt;"",""&amp;SOURCE!O467,"")
 )
)
)</f>
        <v>/*  449 */  { fnStatSum,                    SUM_X2lnY,                   STD_SIGMA "x" STD_SUP_2 STD_DOT STD_SPACE_6_PER_EM "lny", STD_SIGMA "x" STD_SUP_2 STD_DOT STD_SPACE_6_PER_EM "lny", (0 &lt;&lt; TAM_MAX_BITS) |     0, CAT_FNCT | SLS_ENABLED   | US_ENABLED   | EIM_DISABLED | PTP_NONE         },</v>
      </c>
    </row>
    <row r="468" customFormat="false" ht="15.75" hidden="false" customHeight="false" outlineLevel="0" collapsed="false">
      <c r="A468" s="263" t="str">
        <f aca="false">IF(AND(OR(SOURCE!A468="",ISBLANK(SOURCE!A468)),SOURCE!B468&gt;0),IF(ISBLANK(SOURCE!C468),"",SOURCE!C468),
IF(SOURCE!B468&lt;0,VLOOKUP(SOURCE!B468,lookups!A$1:B$25,2,0),
  IF(ISBLANK(SOURCE!B468),
    "",
    "/* "&amp;TEXT(SOURCE!B468,"???0")&amp;" *"&amp;
      SOURCE!C468&amp;", "&amp; IF(lookups!$E$2-LEN(SOURCE!C468) &gt;= 0, REPT(" ",lookups!$E$2-LEN(SOURCE!C468)), "")&amp;
      SOURCE!D468&amp;", "&amp; IF(lookups!$F$2-LEN(SOURCE!D468) &gt;= 0, REPT(" ",lookups!$F$2-LEN(SOURCE!D468)), "")&amp;
      SOURCE!E468&amp;", "&amp; IF(lookups!$G$2-LEN(SOURCE!E468) &gt;=0, REPT(" ",lookups!$G$2-LEN(SOURCE!E468)), "")&amp;
      SOURCE!F468&amp;", "&amp; IF(lookups!$H$2-LEN(SOURCE!F468) &gt;= 0, REPT(" ",lookups!$H$2-LEN(SOURCE!F468)+2), "")&amp;"("&amp;
      SUBSTITUTE(TEXT(SOURCE!G468,"??0"),"  ","")&amp;" &lt;&lt; TAM_MAX_BITS) |"&amp; IF(lookups!$I$2-3 &gt;= 0, REPT(" ",MAX(1,lookups!$I$2-5+4+1-1-LEN(  IF(ISTEXT(SOURCE!H468),SOURCE!H468,  SUBSTITUTE(SUBSTITUTE(TEXT(SOURCE!H468,"????0"),"  ","")," ",""))   ))), "")&amp;
       IF(ISTEXT(SOURCE!H468),SOURCE!H468, SUBSTITUTE(SUBSTITUTE(TEXT(SOURCE!H468,"????0"),"  ","")," ",""))   &amp;","&amp; IF(lookups!$J$2-3 &gt;= 0, REPT(" ",lookups!$J$2-3-5), "")&amp;
      SOURCE!I468&amp;
" | "&amp; IF(lookups!$K$2-LEN(SOURCE!I468) &gt;= 0, REPT(" ",lookups!$K$2-LEN(SOURCE!I468)), "")&amp;
      SOURCE!J468&amp;      IF(lookups!$L$2-LEN(SOURCE!J468) &gt;= 0, REPT(" ",lookups!$L$2-LEN(SOURCE!J468)), "")&amp;
" | "&amp; IF(lookups!$K$2-LEN(SOURCE!I468) &gt;= 0, REPT(" ",lookups!$K$2-LEN(SOURCE!I468)), "")&amp;
      SOURCE!K468&amp;      IF(lookups!$L$2-LEN(SOURCE!K468) &gt;= 0, REPT(" ",lookups!$M$2-LEN(SOURCE!K468)), "")&amp;
" | "&amp; SOURCE!L468&amp;      IF(lookups!$O$2-LEN(SOURCE!L468) &gt;= 0, REPT(" ",lookups!$O$2-LEN(SOURCE!L468)), "")&amp;
" | "&amp; SOURCE!M468&amp;      IF(lookups!$P$2-LEN(SOURCE!M468) &gt;= 0, REPT(" ",lookups!$P$2-LEN(SOURCE!M468)), "")&amp;
      "},"&amp;IF(SOURCE!O468&lt;&gt;"",""&amp;SOURCE!O468,"")
 )
)
)</f>
        <v>/*  450 */  { fnStatSum,                    SUM_lnYonX,                  STD_SIGMA "x" STD_SUP_MINUS STD_SUP_1 STD_DOT STD_SPACE_6_PER_EM "lny", STD_SIGMA "x" STD_SUP_MINUS STD_SUP_1 STD_DOT STD_SPACE_6_PER_EM "lny", (0 &lt;&lt; TAM_MAX_BITS) |     0, CAT_FNCT | SLS_ENABLED   | US_ENABLED   | EIM_DISABLED | PTP_NONE         },</v>
      </c>
    </row>
    <row r="469" customFormat="false" ht="15.75" hidden="false" customHeight="false" outlineLevel="0" collapsed="false">
      <c r="A469" s="263" t="str">
        <f aca="false">IF(AND(OR(SOURCE!A469="",ISBLANK(SOURCE!A469)),SOURCE!B469&gt;0),IF(ISBLANK(SOURCE!C469),"",SOURCE!C469),
IF(SOURCE!B469&lt;0,VLOOKUP(SOURCE!B469,lookups!A$1:B$25,2,0),
  IF(ISBLANK(SOURCE!B469),
    "",
    "/* "&amp;TEXT(SOURCE!B469,"???0")&amp;" *"&amp;
      SOURCE!C469&amp;", "&amp; IF(lookups!$E$2-LEN(SOURCE!C469) &gt;= 0, REPT(" ",lookups!$E$2-LEN(SOURCE!C469)), "")&amp;
      SOURCE!D469&amp;", "&amp; IF(lookups!$F$2-LEN(SOURCE!D469) &gt;= 0, REPT(" ",lookups!$F$2-LEN(SOURCE!D469)), "")&amp;
      SOURCE!E469&amp;", "&amp; IF(lookups!$G$2-LEN(SOURCE!E469) &gt;=0, REPT(" ",lookups!$G$2-LEN(SOURCE!E469)), "")&amp;
      SOURCE!F469&amp;", "&amp; IF(lookups!$H$2-LEN(SOURCE!F469) &gt;= 0, REPT(" ",lookups!$H$2-LEN(SOURCE!F469)+2), "")&amp;"("&amp;
      SUBSTITUTE(TEXT(SOURCE!G469,"??0"),"  ","")&amp;" &lt;&lt; TAM_MAX_BITS) |"&amp; IF(lookups!$I$2-3 &gt;= 0, REPT(" ",MAX(1,lookups!$I$2-5+4+1-1-LEN(  IF(ISTEXT(SOURCE!H469),SOURCE!H469,  SUBSTITUTE(SUBSTITUTE(TEXT(SOURCE!H469,"????0"),"  ","")," ",""))   ))), "")&amp;
       IF(ISTEXT(SOURCE!H469),SOURCE!H469, SUBSTITUTE(SUBSTITUTE(TEXT(SOURCE!H469,"????0"),"  ","")," ",""))   &amp;","&amp; IF(lookups!$J$2-3 &gt;= 0, REPT(" ",lookups!$J$2-3-5), "")&amp;
      SOURCE!I469&amp;
" | "&amp; IF(lookups!$K$2-LEN(SOURCE!I469) &gt;= 0, REPT(" ",lookups!$K$2-LEN(SOURCE!I469)), "")&amp;
      SOURCE!J469&amp;      IF(lookups!$L$2-LEN(SOURCE!J469) &gt;= 0, REPT(" ",lookups!$L$2-LEN(SOURCE!J469)), "")&amp;
" | "&amp; IF(lookups!$K$2-LEN(SOURCE!I469) &gt;= 0, REPT(" ",lookups!$K$2-LEN(SOURCE!I469)), "")&amp;
      SOURCE!K469&amp;      IF(lookups!$L$2-LEN(SOURCE!K469) &gt;= 0, REPT(" ",lookups!$M$2-LEN(SOURCE!K469)), "")&amp;
" | "&amp; SOURCE!L469&amp;      IF(lookups!$O$2-LEN(SOURCE!L469) &gt;= 0, REPT(" ",lookups!$O$2-LEN(SOURCE!L469)), "")&amp;
" | "&amp; SOURCE!M469&amp;      IF(lookups!$P$2-LEN(SOURCE!M469) &gt;= 0, REPT(" ",lookups!$P$2-LEN(SOURCE!M469)), "")&amp;
      "},"&amp;IF(SOURCE!O469&lt;&gt;"",""&amp;SOURCE!O469,"")
 )
)
)</f>
        <v>/*  451 */  { fnStatSum,                    SUM_X2onY,                   STD_SIGMA "x" STD_SUP_2 "y" STD_SUP_MINUS STD_SUP_1, STD_SIGMA "x" STD_SUP_2 "y" STD_SUP_MINUS STD_SUP_1, (0 &lt;&lt; TAM_MAX_BITS) |     0, CAT_FNCT | SLS_ENABLED   | US_ENABLED   | EIM_DISABLED | PTP_NONE         },</v>
      </c>
    </row>
    <row r="470" customFormat="false" ht="15.75" hidden="false" customHeight="false" outlineLevel="0" collapsed="false">
      <c r="A470" s="263" t="str">
        <f aca="false">IF(AND(OR(SOURCE!A470="",ISBLANK(SOURCE!A470)),SOURCE!B470&gt;0),IF(ISBLANK(SOURCE!C470),"",SOURCE!C470),
IF(SOURCE!B470&lt;0,VLOOKUP(SOURCE!B470,lookups!A$1:B$25,2,0),
  IF(ISBLANK(SOURCE!B470),
    "",
    "/* "&amp;TEXT(SOURCE!B470,"???0")&amp;" *"&amp;
      SOURCE!C470&amp;", "&amp; IF(lookups!$E$2-LEN(SOURCE!C470) &gt;= 0, REPT(" ",lookups!$E$2-LEN(SOURCE!C470)), "")&amp;
      SOURCE!D470&amp;", "&amp; IF(lookups!$F$2-LEN(SOURCE!D470) &gt;= 0, REPT(" ",lookups!$F$2-LEN(SOURCE!D470)), "")&amp;
      SOURCE!E470&amp;", "&amp; IF(lookups!$G$2-LEN(SOURCE!E470) &gt;=0, REPT(" ",lookups!$G$2-LEN(SOURCE!E470)), "")&amp;
      SOURCE!F470&amp;", "&amp; IF(lookups!$H$2-LEN(SOURCE!F470) &gt;= 0, REPT(" ",lookups!$H$2-LEN(SOURCE!F470)+2), "")&amp;"("&amp;
      SUBSTITUTE(TEXT(SOURCE!G470,"??0"),"  ","")&amp;" &lt;&lt; TAM_MAX_BITS) |"&amp; IF(lookups!$I$2-3 &gt;= 0, REPT(" ",MAX(1,lookups!$I$2-5+4+1-1-LEN(  IF(ISTEXT(SOURCE!H470),SOURCE!H470,  SUBSTITUTE(SUBSTITUTE(TEXT(SOURCE!H470,"????0"),"  ","")," ",""))   ))), "")&amp;
       IF(ISTEXT(SOURCE!H470),SOURCE!H470, SUBSTITUTE(SUBSTITUTE(TEXT(SOURCE!H470,"????0"),"  ","")," ",""))   &amp;","&amp; IF(lookups!$J$2-3 &gt;= 0, REPT(" ",lookups!$J$2-3-5), "")&amp;
      SOURCE!I470&amp;
" | "&amp; IF(lookups!$K$2-LEN(SOURCE!I470) &gt;= 0, REPT(" ",lookups!$K$2-LEN(SOURCE!I470)), "")&amp;
      SOURCE!J470&amp;      IF(lookups!$L$2-LEN(SOURCE!J470) &gt;= 0, REPT(" ",lookups!$L$2-LEN(SOURCE!J470)), "")&amp;
" | "&amp; IF(lookups!$K$2-LEN(SOURCE!I470) &gt;= 0, REPT(" ",lookups!$K$2-LEN(SOURCE!I470)), "")&amp;
      SOURCE!K470&amp;      IF(lookups!$L$2-LEN(SOURCE!K470) &gt;= 0, REPT(" ",lookups!$M$2-LEN(SOURCE!K470)), "")&amp;
" | "&amp; SOURCE!L470&amp;      IF(lookups!$O$2-LEN(SOURCE!L470) &gt;= 0, REPT(" ",lookups!$O$2-LEN(SOURCE!L470)), "")&amp;
" | "&amp; SOURCE!M470&amp;      IF(lookups!$P$2-LEN(SOURCE!M470) &gt;= 0, REPT(" ",lookups!$P$2-LEN(SOURCE!M470)), "")&amp;
      "},"&amp;IF(SOURCE!O470&lt;&gt;"",""&amp;SOURCE!O470,"")
 )
)
)</f>
        <v>/*  452 */  { fnStatSum,                    SUM_1onX,                    STD_SIGMA "x" STD_SUP_MINUS STD_SUP_1,         STD_SIGMA "x" STD_SUP_MINUS STD_SUP_1,         (0 &lt;&lt; TAM_MAX_BITS) |     0, CAT_FNCT | SLS_ENABLED   | US_ENABLED   | EIM_DISABLED | PTP_NONE         },</v>
      </c>
    </row>
    <row r="471" customFormat="false" ht="15.75" hidden="false" customHeight="false" outlineLevel="0" collapsed="false">
      <c r="A471" s="263" t="str">
        <f aca="false">IF(AND(OR(SOURCE!A471="",ISBLANK(SOURCE!A471)),SOURCE!B471&gt;0),IF(ISBLANK(SOURCE!C471),"",SOURCE!C471),
IF(SOURCE!B471&lt;0,VLOOKUP(SOURCE!B471,lookups!A$1:B$25,2,0),
  IF(ISBLANK(SOURCE!B471),
    "",
    "/* "&amp;TEXT(SOURCE!B471,"???0")&amp;" *"&amp;
      SOURCE!C471&amp;", "&amp; IF(lookups!$E$2-LEN(SOURCE!C471) &gt;= 0, REPT(" ",lookups!$E$2-LEN(SOURCE!C471)), "")&amp;
      SOURCE!D471&amp;", "&amp; IF(lookups!$F$2-LEN(SOURCE!D471) &gt;= 0, REPT(" ",lookups!$F$2-LEN(SOURCE!D471)), "")&amp;
      SOURCE!E471&amp;", "&amp; IF(lookups!$G$2-LEN(SOURCE!E471) &gt;=0, REPT(" ",lookups!$G$2-LEN(SOURCE!E471)), "")&amp;
      SOURCE!F471&amp;", "&amp; IF(lookups!$H$2-LEN(SOURCE!F471) &gt;= 0, REPT(" ",lookups!$H$2-LEN(SOURCE!F471)+2), "")&amp;"("&amp;
      SUBSTITUTE(TEXT(SOURCE!G471,"??0"),"  ","")&amp;" &lt;&lt; TAM_MAX_BITS) |"&amp; IF(lookups!$I$2-3 &gt;= 0, REPT(" ",MAX(1,lookups!$I$2-5+4+1-1-LEN(  IF(ISTEXT(SOURCE!H471),SOURCE!H471,  SUBSTITUTE(SUBSTITUTE(TEXT(SOURCE!H471,"????0"),"  ","")," ",""))   ))), "")&amp;
       IF(ISTEXT(SOURCE!H471),SOURCE!H471, SUBSTITUTE(SUBSTITUTE(TEXT(SOURCE!H471,"????0"),"  ","")," ",""))   &amp;","&amp; IF(lookups!$J$2-3 &gt;= 0, REPT(" ",lookups!$J$2-3-5), "")&amp;
      SOURCE!I471&amp;
" | "&amp; IF(lookups!$K$2-LEN(SOURCE!I471) &gt;= 0, REPT(" ",lookups!$K$2-LEN(SOURCE!I471)), "")&amp;
      SOURCE!J471&amp;      IF(lookups!$L$2-LEN(SOURCE!J471) &gt;= 0, REPT(" ",lookups!$L$2-LEN(SOURCE!J471)), "")&amp;
" | "&amp; IF(lookups!$K$2-LEN(SOURCE!I471) &gt;= 0, REPT(" ",lookups!$K$2-LEN(SOURCE!I471)), "")&amp;
      SOURCE!K471&amp;      IF(lookups!$L$2-LEN(SOURCE!K471) &gt;= 0, REPT(" ",lookups!$M$2-LEN(SOURCE!K471)), "")&amp;
" | "&amp; SOURCE!L471&amp;      IF(lookups!$O$2-LEN(SOURCE!L471) &gt;= 0, REPT(" ",lookups!$O$2-LEN(SOURCE!L471)), "")&amp;
" | "&amp; SOURCE!M471&amp;      IF(lookups!$P$2-LEN(SOURCE!M471) &gt;= 0, REPT(" ",lookups!$P$2-LEN(SOURCE!M471)), "")&amp;
      "},"&amp;IF(SOURCE!O471&lt;&gt;"",""&amp;SOURCE!O471,"")
 )
)
)</f>
        <v>/*  453 */  { fnStatSum,                    SUM_1onX2,                   STD_SIGMA "x" STD_SUP_MINUS STD_SUP_2,         STD_SIGMA "x" STD_SUP_MINUS STD_SUP_2,         (0 &lt;&lt; TAM_MAX_BITS) |     0, CAT_FNCT | SLS_ENABLED   | US_ENABLED   | EIM_DISABLED | PTP_NONE         },</v>
      </c>
    </row>
    <row r="472" customFormat="false" ht="15.75" hidden="false" customHeight="false" outlineLevel="0" collapsed="false">
      <c r="A472" s="263" t="str">
        <f aca="false">IF(AND(OR(SOURCE!A472="",ISBLANK(SOURCE!A472)),SOURCE!B472&gt;0),IF(ISBLANK(SOURCE!C472),"",SOURCE!C472),
IF(SOURCE!B472&lt;0,VLOOKUP(SOURCE!B472,lookups!A$1:B$25,2,0),
  IF(ISBLANK(SOURCE!B472),
    "",
    "/* "&amp;TEXT(SOURCE!B472,"???0")&amp;" *"&amp;
      SOURCE!C472&amp;", "&amp; IF(lookups!$E$2-LEN(SOURCE!C472) &gt;= 0, REPT(" ",lookups!$E$2-LEN(SOURCE!C472)), "")&amp;
      SOURCE!D472&amp;", "&amp; IF(lookups!$F$2-LEN(SOURCE!D472) &gt;= 0, REPT(" ",lookups!$F$2-LEN(SOURCE!D472)), "")&amp;
      SOURCE!E472&amp;", "&amp; IF(lookups!$G$2-LEN(SOURCE!E472) &gt;=0, REPT(" ",lookups!$G$2-LEN(SOURCE!E472)), "")&amp;
      SOURCE!F472&amp;", "&amp; IF(lookups!$H$2-LEN(SOURCE!F472) &gt;= 0, REPT(" ",lookups!$H$2-LEN(SOURCE!F472)+2), "")&amp;"("&amp;
      SUBSTITUTE(TEXT(SOURCE!G472,"??0"),"  ","")&amp;" &lt;&lt; TAM_MAX_BITS) |"&amp; IF(lookups!$I$2-3 &gt;= 0, REPT(" ",MAX(1,lookups!$I$2-5+4+1-1-LEN(  IF(ISTEXT(SOURCE!H472),SOURCE!H472,  SUBSTITUTE(SUBSTITUTE(TEXT(SOURCE!H472,"????0"),"  ","")," ",""))   ))), "")&amp;
       IF(ISTEXT(SOURCE!H472),SOURCE!H472, SUBSTITUTE(SUBSTITUTE(TEXT(SOURCE!H472,"????0"),"  ","")," ",""))   &amp;","&amp; IF(lookups!$J$2-3 &gt;= 0, REPT(" ",lookups!$J$2-3-5), "")&amp;
      SOURCE!I472&amp;
" | "&amp; IF(lookups!$K$2-LEN(SOURCE!I472) &gt;= 0, REPT(" ",lookups!$K$2-LEN(SOURCE!I472)), "")&amp;
      SOURCE!J472&amp;      IF(lookups!$L$2-LEN(SOURCE!J472) &gt;= 0, REPT(" ",lookups!$L$2-LEN(SOURCE!J472)), "")&amp;
" | "&amp; IF(lookups!$K$2-LEN(SOURCE!I472) &gt;= 0, REPT(" ",lookups!$K$2-LEN(SOURCE!I472)), "")&amp;
      SOURCE!K472&amp;      IF(lookups!$L$2-LEN(SOURCE!K472) &gt;= 0, REPT(" ",lookups!$M$2-LEN(SOURCE!K472)), "")&amp;
" | "&amp; SOURCE!L472&amp;      IF(lookups!$O$2-LEN(SOURCE!L472) &gt;= 0, REPT(" ",lookups!$O$2-LEN(SOURCE!L472)), "")&amp;
" | "&amp; SOURCE!M472&amp;      IF(lookups!$P$2-LEN(SOURCE!M472) &gt;= 0, REPT(" ",lookups!$P$2-LEN(SOURCE!M472)), "")&amp;
      "},"&amp;IF(SOURCE!O472&lt;&gt;"",""&amp;SOURCE!O472,"")
 )
)
)</f>
        <v>/*  454 */  { fnStatSum,                    SUM_XonY,                    STD_SIGMA "xy" STD_SUP_MINUS STD_SUP_1,        STD_SIGMA "xy" STD_SUP_MINUS STD_SUP_1,        (0 &lt;&lt; TAM_MAX_BITS) |     0, CAT_FNCT | SLS_ENABLED   | US_ENABLED   | EIM_DISABLED | PTP_NONE         },</v>
      </c>
    </row>
    <row r="473" customFormat="false" ht="15.75" hidden="false" customHeight="false" outlineLevel="0" collapsed="false">
      <c r="A473" s="263" t="str">
        <f aca="false">IF(AND(OR(SOURCE!A473="",ISBLANK(SOURCE!A473)),SOURCE!B473&gt;0),IF(ISBLANK(SOURCE!C473),"",SOURCE!C473),
IF(SOURCE!B473&lt;0,VLOOKUP(SOURCE!B473,lookups!A$1:B$25,2,0),
  IF(ISBLANK(SOURCE!B473),
    "",
    "/* "&amp;TEXT(SOURCE!B473,"???0")&amp;" *"&amp;
      SOURCE!C473&amp;", "&amp; IF(lookups!$E$2-LEN(SOURCE!C473) &gt;= 0, REPT(" ",lookups!$E$2-LEN(SOURCE!C473)), "")&amp;
      SOURCE!D473&amp;", "&amp; IF(lookups!$F$2-LEN(SOURCE!D473) &gt;= 0, REPT(" ",lookups!$F$2-LEN(SOURCE!D473)), "")&amp;
      SOURCE!E473&amp;", "&amp; IF(lookups!$G$2-LEN(SOURCE!E473) &gt;=0, REPT(" ",lookups!$G$2-LEN(SOURCE!E473)), "")&amp;
      SOURCE!F473&amp;", "&amp; IF(lookups!$H$2-LEN(SOURCE!F473) &gt;= 0, REPT(" ",lookups!$H$2-LEN(SOURCE!F473)+2), "")&amp;"("&amp;
      SUBSTITUTE(TEXT(SOURCE!G473,"??0"),"  ","")&amp;" &lt;&lt; TAM_MAX_BITS) |"&amp; IF(lookups!$I$2-3 &gt;= 0, REPT(" ",MAX(1,lookups!$I$2-5+4+1-1-LEN(  IF(ISTEXT(SOURCE!H473),SOURCE!H473,  SUBSTITUTE(SUBSTITUTE(TEXT(SOURCE!H473,"????0"),"  ","")," ",""))   ))), "")&amp;
       IF(ISTEXT(SOURCE!H473),SOURCE!H473, SUBSTITUTE(SUBSTITUTE(TEXT(SOURCE!H473,"????0"),"  ","")," ",""))   &amp;","&amp; IF(lookups!$J$2-3 &gt;= 0, REPT(" ",lookups!$J$2-3-5), "")&amp;
      SOURCE!I473&amp;
" | "&amp; IF(lookups!$K$2-LEN(SOURCE!I473) &gt;= 0, REPT(" ",lookups!$K$2-LEN(SOURCE!I473)), "")&amp;
      SOURCE!J473&amp;      IF(lookups!$L$2-LEN(SOURCE!J473) &gt;= 0, REPT(" ",lookups!$L$2-LEN(SOURCE!J473)), "")&amp;
" | "&amp; IF(lookups!$K$2-LEN(SOURCE!I473) &gt;= 0, REPT(" ",lookups!$K$2-LEN(SOURCE!I473)), "")&amp;
      SOURCE!K473&amp;      IF(lookups!$L$2-LEN(SOURCE!K473) &gt;= 0, REPT(" ",lookups!$M$2-LEN(SOURCE!K473)), "")&amp;
" | "&amp; SOURCE!L473&amp;      IF(lookups!$O$2-LEN(SOURCE!L473) &gt;= 0, REPT(" ",lookups!$O$2-LEN(SOURCE!L473)), "")&amp;
" | "&amp; SOURCE!M473&amp;      IF(lookups!$P$2-LEN(SOURCE!M473) &gt;= 0, REPT(" ",lookups!$P$2-LEN(SOURCE!M473)), "")&amp;
      "},"&amp;IF(SOURCE!O473&lt;&gt;"",""&amp;SOURCE!O473,"")
 )
)
)</f>
        <v>/*  455 */  { fnStatSum,                    SUM_1onY,                    STD_SIGMA "y" STD_SUP_MINUS STD_SUP_1,         STD_SIGMA "y" STD_SUP_MINUS STD_SUP_1,         (0 &lt;&lt; TAM_MAX_BITS) |     0, CAT_FNCT | SLS_ENABLED   | US_ENABLED   | EIM_DISABLED | PTP_NONE         },</v>
      </c>
    </row>
    <row r="474" customFormat="false" ht="15.75" hidden="false" customHeight="false" outlineLevel="0" collapsed="false">
      <c r="A474" s="263" t="str">
        <f aca="false">IF(AND(OR(SOURCE!A474="",ISBLANK(SOURCE!A474)),SOURCE!B474&gt;0),IF(ISBLANK(SOURCE!C474),"",SOURCE!C474),
IF(SOURCE!B474&lt;0,VLOOKUP(SOURCE!B474,lookups!A$1:B$25,2,0),
  IF(ISBLANK(SOURCE!B474),
    "",
    "/* "&amp;TEXT(SOURCE!B474,"???0")&amp;" *"&amp;
      SOURCE!C474&amp;", "&amp; IF(lookups!$E$2-LEN(SOURCE!C474) &gt;= 0, REPT(" ",lookups!$E$2-LEN(SOURCE!C474)), "")&amp;
      SOURCE!D474&amp;", "&amp; IF(lookups!$F$2-LEN(SOURCE!D474) &gt;= 0, REPT(" ",lookups!$F$2-LEN(SOURCE!D474)), "")&amp;
      SOURCE!E474&amp;", "&amp; IF(lookups!$G$2-LEN(SOURCE!E474) &gt;=0, REPT(" ",lookups!$G$2-LEN(SOURCE!E474)), "")&amp;
      SOURCE!F474&amp;", "&amp; IF(lookups!$H$2-LEN(SOURCE!F474) &gt;= 0, REPT(" ",lookups!$H$2-LEN(SOURCE!F474)+2), "")&amp;"("&amp;
      SUBSTITUTE(TEXT(SOURCE!G474,"??0"),"  ","")&amp;" &lt;&lt; TAM_MAX_BITS) |"&amp; IF(lookups!$I$2-3 &gt;= 0, REPT(" ",MAX(1,lookups!$I$2-5+4+1-1-LEN(  IF(ISTEXT(SOURCE!H474),SOURCE!H474,  SUBSTITUTE(SUBSTITUTE(TEXT(SOURCE!H474,"????0"),"  ","")," ",""))   ))), "")&amp;
       IF(ISTEXT(SOURCE!H474),SOURCE!H474, SUBSTITUTE(SUBSTITUTE(TEXT(SOURCE!H474,"????0"),"  ","")," ",""))   &amp;","&amp; IF(lookups!$J$2-3 &gt;= 0, REPT(" ",lookups!$J$2-3-5), "")&amp;
      SOURCE!I474&amp;
" | "&amp; IF(lookups!$K$2-LEN(SOURCE!I474) &gt;= 0, REPT(" ",lookups!$K$2-LEN(SOURCE!I474)), "")&amp;
      SOURCE!J474&amp;      IF(lookups!$L$2-LEN(SOURCE!J474) &gt;= 0, REPT(" ",lookups!$L$2-LEN(SOURCE!J474)), "")&amp;
" | "&amp; IF(lookups!$K$2-LEN(SOURCE!I474) &gt;= 0, REPT(" ",lookups!$K$2-LEN(SOURCE!I474)), "")&amp;
      SOURCE!K474&amp;      IF(lookups!$L$2-LEN(SOURCE!K474) &gt;= 0, REPT(" ",lookups!$M$2-LEN(SOURCE!K474)), "")&amp;
" | "&amp; SOURCE!L474&amp;      IF(lookups!$O$2-LEN(SOURCE!L474) &gt;= 0, REPT(" ",lookups!$O$2-LEN(SOURCE!L474)), "")&amp;
" | "&amp; SOURCE!M474&amp;      IF(lookups!$P$2-LEN(SOURCE!M474) &gt;= 0, REPT(" ",lookups!$P$2-LEN(SOURCE!M474)), "")&amp;
      "},"&amp;IF(SOURCE!O474&lt;&gt;"",""&amp;SOURCE!O474,"")
 )
)
)</f>
        <v>/*  456 */  { fnStatSum,                    SUM_1onY2,                   STD_SIGMA "y" STD_SUP_MINUS STD_SUP_2,         STD_SIGMA "y" STD_SUP_MINUS STD_SUP_2,         (0 &lt;&lt; TAM_MAX_BITS) |     0, CAT_FNCT | SLS_ENABLED   | US_ENABLED   | EIM_DISABLED | PTP_NONE         },</v>
      </c>
    </row>
    <row r="475" customFormat="false" ht="15.75" hidden="false" customHeight="false" outlineLevel="0" collapsed="false">
      <c r="A475" s="263" t="str">
        <f aca="false">IF(AND(OR(SOURCE!A475="",ISBLANK(SOURCE!A475)),SOURCE!B475&gt;0),IF(ISBLANK(SOURCE!C475),"",SOURCE!C475),
IF(SOURCE!B475&lt;0,VLOOKUP(SOURCE!B475,lookups!A$1:B$25,2,0),
  IF(ISBLANK(SOURCE!B475),
    "",
    "/* "&amp;TEXT(SOURCE!B475,"???0")&amp;" *"&amp;
      SOURCE!C475&amp;", "&amp; IF(lookups!$E$2-LEN(SOURCE!C475) &gt;= 0, REPT(" ",lookups!$E$2-LEN(SOURCE!C475)), "")&amp;
      SOURCE!D475&amp;", "&amp; IF(lookups!$F$2-LEN(SOURCE!D475) &gt;= 0, REPT(" ",lookups!$F$2-LEN(SOURCE!D475)), "")&amp;
      SOURCE!E475&amp;", "&amp; IF(lookups!$G$2-LEN(SOURCE!E475) &gt;=0, REPT(" ",lookups!$G$2-LEN(SOURCE!E475)), "")&amp;
      SOURCE!F475&amp;", "&amp; IF(lookups!$H$2-LEN(SOURCE!F475) &gt;= 0, REPT(" ",lookups!$H$2-LEN(SOURCE!F475)+2), "")&amp;"("&amp;
      SUBSTITUTE(TEXT(SOURCE!G475,"??0"),"  ","")&amp;" &lt;&lt; TAM_MAX_BITS) |"&amp; IF(lookups!$I$2-3 &gt;= 0, REPT(" ",MAX(1,lookups!$I$2-5+4+1-1-LEN(  IF(ISTEXT(SOURCE!H475),SOURCE!H475,  SUBSTITUTE(SUBSTITUTE(TEXT(SOURCE!H475,"????0"),"  ","")," ",""))   ))), "")&amp;
       IF(ISTEXT(SOURCE!H475),SOURCE!H475, SUBSTITUTE(SUBSTITUTE(TEXT(SOURCE!H475,"????0"),"  ","")," ",""))   &amp;","&amp; IF(lookups!$J$2-3 &gt;= 0, REPT(" ",lookups!$J$2-3-5), "")&amp;
      SOURCE!I475&amp;
" | "&amp; IF(lookups!$K$2-LEN(SOURCE!I475) &gt;= 0, REPT(" ",lookups!$K$2-LEN(SOURCE!I475)), "")&amp;
      SOURCE!J475&amp;      IF(lookups!$L$2-LEN(SOURCE!J475) &gt;= 0, REPT(" ",lookups!$L$2-LEN(SOURCE!J475)), "")&amp;
" | "&amp; IF(lookups!$K$2-LEN(SOURCE!I475) &gt;= 0, REPT(" ",lookups!$K$2-LEN(SOURCE!I475)), "")&amp;
      SOURCE!K475&amp;      IF(lookups!$L$2-LEN(SOURCE!K475) &gt;= 0, REPT(" ",lookups!$M$2-LEN(SOURCE!K475)), "")&amp;
" | "&amp; SOURCE!L475&amp;      IF(lookups!$O$2-LEN(SOURCE!L475) &gt;= 0, REPT(" ",lookups!$O$2-LEN(SOURCE!L475)), "")&amp;
" | "&amp; SOURCE!M475&amp;      IF(lookups!$P$2-LEN(SOURCE!M475) &gt;= 0, REPT(" ",lookups!$P$2-LEN(SOURCE!M475)), "")&amp;
      "},"&amp;IF(SOURCE!O475&lt;&gt;"",""&amp;SOURCE!O475,"")
 )
)
)</f>
        <v>/*  457 */  { fnStatSum,                    SUM_X3,                      STD_SIGMA "x" STD_SUP_3,                       STD_SIGMA "x" STD_SUP_3,                       (0 &lt;&lt; TAM_MAX_BITS) |     0, CAT_FNCT | SLS_ENABLED   | US_ENABLED   | EIM_DISABLED | PTP_NONE         },</v>
      </c>
    </row>
    <row r="476" customFormat="false" ht="15.75" hidden="false" customHeight="false" outlineLevel="0" collapsed="false">
      <c r="A476" s="263" t="str">
        <f aca="false">IF(AND(OR(SOURCE!A476="",ISBLANK(SOURCE!A476)),SOURCE!B476&gt;0),IF(ISBLANK(SOURCE!C476),"",SOURCE!C476),
IF(SOURCE!B476&lt;0,VLOOKUP(SOURCE!B476,lookups!A$1:B$25,2,0),
  IF(ISBLANK(SOURCE!B476),
    "",
    "/* "&amp;TEXT(SOURCE!B476,"???0")&amp;" *"&amp;
      SOURCE!C476&amp;", "&amp; IF(lookups!$E$2-LEN(SOURCE!C476) &gt;= 0, REPT(" ",lookups!$E$2-LEN(SOURCE!C476)), "")&amp;
      SOURCE!D476&amp;", "&amp; IF(lookups!$F$2-LEN(SOURCE!D476) &gt;= 0, REPT(" ",lookups!$F$2-LEN(SOURCE!D476)), "")&amp;
      SOURCE!E476&amp;", "&amp; IF(lookups!$G$2-LEN(SOURCE!E476) &gt;=0, REPT(" ",lookups!$G$2-LEN(SOURCE!E476)), "")&amp;
      SOURCE!F476&amp;", "&amp; IF(lookups!$H$2-LEN(SOURCE!F476) &gt;= 0, REPT(" ",lookups!$H$2-LEN(SOURCE!F476)+2), "")&amp;"("&amp;
      SUBSTITUTE(TEXT(SOURCE!G476,"??0"),"  ","")&amp;" &lt;&lt; TAM_MAX_BITS) |"&amp; IF(lookups!$I$2-3 &gt;= 0, REPT(" ",MAX(1,lookups!$I$2-5+4+1-1-LEN(  IF(ISTEXT(SOURCE!H476),SOURCE!H476,  SUBSTITUTE(SUBSTITUTE(TEXT(SOURCE!H476,"????0"),"  ","")," ",""))   ))), "")&amp;
       IF(ISTEXT(SOURCE!H476),SOURCE!H476, SUBSTITUTE(SUBSTITUTE(TEXT(SOURCE!H476,"????0"),"  ","")," ",""))   &amp;","&amp; IF(lookups!$J$2-3 &gt;= 0, REPT(" ",lookups!$J$2-3-5), "")&amp;
      SOURCE!I476&amp;
" | "&amp; IF(lookups!$K$2-LEN(SOURCE!I476) &gt;= 0, REPT(" ",lookups!$K$2-LEN(SOURCE!I476)), "")&amp;
      SOURCE!J476&amp;      IF(lookups!$L$2-LEN(SOURCE!J476) &gt;= 0, REPT(" ",lookups!$L$2-LEN(SOURCE!J476)), "")&amp;
" | "&amp; IF(lookups!$K$2-LEN(SOURCE!I476) &gt;= 0, REPT(" ",lookups!$K$2-LEN(SOURCE!I476)), "")&amp;
      SOURCE!K476&amp;      IF(lookups!$L$2-LEN(SOURCE!K476) &gt;= 0, REPT(" ",lookups!$M$2-LEN(SOURCE!K476)), "")&amp;
" | "&amp; SOURCE!L476&amp;      IF(lookups!$O$2-LEN(SOURCE!L476) &gt;= 0, REPT(" ",lookups!$O$2-LEN(SOURCE!L476)), "")&amp;
" | "&amp; SOURCE!M476&amp;      IF(lookups!$P$2-LEN(SOURCE!M476) &gt;= 0, REPT(" ",lookups!$P$2-LEN(SOURCE!M476)), "")&amp;
      "},"&amp;IF(SOURCE!O476&lt;&gt;"",""&amp;SOURCE!O476,"")
 )
)
)</f>
        <v>/*  458 */  { fnStatSum,                    SUM_X4,                      STD_SIGMA "x" STD_SUP_4,                       STD_SIGMA "x" STD_SUP_4,                       (0 &lt;&lt; TAM_MAX_BITS) |     0, CAT_FNCT | SLS_ENABLED   | US_ENABLED   | EIM_DISABLED | PTP_NONE         },</v>
      </c>
    </row>
    <row r="477" customFormat="false" ht="15.75" hidden="false" customHeight="false" outlineLevel="0" collapsed="false">
      <c r="A477" s="263" t="str">
        <f aca="false">IF(AND(OR(SOURCE!A477="",ISBLANK(SOURCE!A477)),SOURCE!B477&gt;0),IF(ISBLANK(SOURCE!C477),"",SOURCE!C477),
IF(SOURCE!B477&lt;0,VLOOKUP(SOURCE!B477,lookups!A$1:B$25,2,0),
  IF(ISBLANK(SOURCE!B477),
    "",
    "/* "&amp;TEXT(SOURCE!B477,"???0")&amp;" *"&amp;
      SOURCE!C477&amp;", "&amp; IF(lookups!$E$2-LEN(SOURCE!C477) &gt;= 0, REPT(" ",lookups!$E$2-LEN(SOURCE!C477)), "")&amp;
      SOURCE!D477&amp;", "&amp; IF(lookups!$F$2-LEN(SOURCE!D477) &gt;= 0, REPT(" ",lookups!$F$2-LEN(SOURCE!D477)), "")&amp;
      SOURCE!E477&amp;", "&amp; IF(lookups!$G$2-LEN(SOURCE!E477) &gt;=0, REPT(" ",lookups!$G$2-LEN(SOURCE!E477)), "")&amp;
      SOURCE!F477&amp;", "&amp; IF(lookups!$H$2-LEN(SOURCE!F477) &gt;= 0, REPT(" ",lookups!$H$2-LEN(SOURCE!F477)+2), "")&amp;"("&amp;
      SUBSTITUTE(TEXT(SOURCE!G477,"??0"),"  ","")&amp;" &lt;&lt; TAM_MAX_BITS) |"&amp; IF(lookups!$I$2-3 &gt;= 0, REPT(" ",MAX(1,lookups!$I$2-5+4+1-1-LEN(  IF(ISTEXT(SOURCE!H477),SOURCE!H477,  SUBSTITUTE(SUBSTITUTE(TEXT(SOURCE!H477,"????0"),"  ","")," ",""))   ))), "")&amp;
       IF(ISTEXT(SOURCE!H477),SOURCE!H477, SUBSTITUTE(SUBSTITUTE(TEXT(SOURCE!H477,"????0"),"  ","")," ",""))   &amp;","&amp; IF(lookups!$J$2-3 &gt;= 0, REPT(" ",lookups!$J$2-3-5), "")&amp;
      SOURCE!I477&amp;
" | "&amp; IF(lookups!$K$2-LEN(SOURCE!I477) &gt;= 0, REPT(" ",lookups!$K$2-LEN(SOURCE!I477)), "")&amp;
      SOURCE!J477&amp;      IF(lookups!$L$2-LEN(SOURCE!J477) &gt;= 0, REPT(" ",lookups!$L$2-LEN(SOURCE!J477)), "")&amp;
" | "&amp; IF(lookups!$K$2-LEN(SOURCE!I477) &gt;= 0, REPT(" ",lookups!$K$2-LEN(SOURCE!I477)), "")&amp;
      SOURCE!K477&amp;      IF(lookups!$L$2-LEN(SOURCE!K477) &gt;= 0, REPT(" ",lookups!$M$2-LEN(SOURCE!K477)), "")&amp;
" | "&amp; SOURCE!L477&amp;      IF(lookups!$O$2-LEN(SOURCE!L477) &gt;= 0, REPT(" ",lookups!$O$2-LEN(SOURCE!L477)), "")&amp;
" | "&amp; SOURCE!M477&amp;      IF(lookups!$P$2-LEN(SOURCE!M477) &gt;= 0, REPT(" ",lookups!$P$2-LEN(SOURCE!M477)), "")&amp;
      "},"&amp;IF(SOURCE!O477&lt;&gt;"",""&amp;SOURCE!O477,"")
 )
)
)</f>
        <v>/*  459 */  { itemToBeCoded,                NOPARAM,                     "0459",                                        "0459",                                        (0 &lt;&lt; TAM_MAX_BITS) |     0, CAT_FREE | SLS_ENABLED   | US_UNCHANGED | EIM_DISABLED | PTP_DISABLED     },</v>
      </c>
    </row>
    <row r="478" customFormat="false" ht="15.75" hidden="false" customHeight="false" outlineLevel="0" collapsed="false">
      <c r="A478" s="263" t="str">
        <f aca="false">IF(AND(OR(SOURCE!A478="",ISBLANK(SOURCE!A478)),SOURCE!B478&gt;0),IF(ISBLANK(SOURCE!C478),"",SOURCE!C478),
IF(SOURCE!B478&lt;0,VLOOKUP(SOURCE!B478,lookups!A$1:B$25,2,0),
  IF(ISBLANK(SOURCE!B478),
    "",
    "/* "&amp;TEXT(SOURCE!B478,"???0")&amp;" *"&amp;
      SOURCE!C478&amp;", "&amp; IF(lookups!$E$2-LEN(SOURCE!C478) &gt;= 0, REPT(" ",lookups!$E$2-LEN(SOURCE!C478)), "")&amp;
      SOURCE!D478&amp;", "&amp; IF(lookups!$F$2-LEN(SOURCE!D478) &gt;= 0, REPT(" ",lookups!$F$2-LEN(SOURCE!D478)), "")&amp;
      SOURCE!E478&amp;", "&amp; IF(lookups!$G$2-LEN(SOURCE!E478) &gt;=0, REPT(" ",lookups!$G$2-LEN(SOURCE!E478)), "")&amp;
      SOURCE!F478&amp;", "&amp; IF(lookups!$H$2-LEN(SOURCE!F478) &gt;= 0, REPT(" ",lookups!$H$2-LEN(SOURCE!F478)+2), "")&amp;"("&amp;
      SUBSTITUTE(TEXT(SOURCE!G478,"??0"),"  ","")&amp;" &lt;&lt; TAM_MAX_BITS) |"&amp; IF(lookups!$I$2-3 &gt;= 0, REPT(" ",MAX(1,lookups!$I$2-5+4+1-1-LEN(  IF(ISTEXT(SOURCE!H478),SOURCE!H478,  SUBSTITUTE(SUBSTITUTE(TEXT(SOURCE!H478,"????0"),"  ","")," ",""))   ))), "")&amp;
       IF(ISTEXT(SOURCE!H478),SOURCE!H478, SUBSTITUTE(SUBSTITUTE(TEXT(SOURCE!H478,"????0"),"  ","")," ",""))   &amp;","&amp; IF(lookups!$J$2-3 &gt;= 0, REPT(" ",lookups!$J$2-3-5), "")&amp;
      SOURCE!I478&amp;
" | "&amp; IF(lookups!$K$2-LEN(SOURCE!I478) &gt;= 0, REPT(" ",lookups!$K$2-LEN(SOURCE!I478)), "")&amp;
      SOURCE!J478&amp;      IF(lookups!$L$2-LEN(SOURCE!J478) &gt;= 0, REPT(" ",lookups!$L$2-LEN(SOURCE!J478)), "")&amp;
" | "&amp; IF(lookups!$K$2-LEN(SOURCE!I478) &gt;= 0, REPT(" ",lookups!$K$2-LEN(SOURCE!I478)), "")&amp;
      SOURCE!K478&amp;      IF(lookups!$L$2-LEN(SOURCE!K478) &gt;= 0, REPT(" ",lookups!$M$2-LEN(SOURCE!K478)), "")&amp;
" | "&amp; SOURCE!L478&amp;      IF(lookups!$O$2-LEN(SOURCE!L478) &gt;= 0, REPT(" ",lookups!$O$2-LEN(SOURCE!L478)), "")&amp;
" | "&amp; SOURCE!M478&amp;      IF(lookups!$P$2-LEN(SOURCE!M478) &gt;= 0, REPT(" ",lookups!$P$2-LEN(SOURCE!M478)), "")&amp;
      "},"&amp;IF(SOURCE!O478&lt;&gt;"",""&amp;SOURCE!O478,"")
 )
)
)</f>
        <v>/*  460 */  { itemToBeCoded,                NOPARAM,                     "0460",                                        "0460",                                        (0 &lt;&lt; TAM_MAX_BITS) |     0, CAT_FREE | SLS_ENABLED   | US_UNCHANGED | EIM_DISABLED | PTP_DISABLED     },</v>
      </c>
    </row>
    <row r="479" customFormat="false" ht="15.75" hidden="false" customHeight="false" outlineLevel="0" collapsed="false">
      <c r="A479" s="263" t="str">
        <f aca="false">IF(AND(OR(SOURCE!A479="",ISBLANK(SOURCE!A479)),SOURCE!B479&gt;0),IF(ISBLANK(SOURCE!C479),"",SOURCE!C479),
IF(SOURCE!B479&lt;0,VLOOKUP(SOURCE!B479,lookups!A$1:B$25,2,0),
  IF(ISBLANK(SOURCE!B479),
    "",
    "/* "&amp;TEXT(SOURCE!B479,"???0")&amp;" *"&amp;
      SOURCE!C479&amp;", "&amp; IF(lookups!$E$2-LEN(SOURCE!C479) &gt;= 0, REPT(" ",lookups!$E$2-LEN(SOURCE!C479)), "")&amp;
      SOURCE!D479&amp;", "&amp; IF(lookups!$F$2-LEN(SOURCE!D479) &gt;= 0, REPT(" ",lookups!$F$2-LEN(SOURCE!D479)), "")&amp;
      SOURCE!E479&amp;", "&amp; IF(lookups!$G$2-LEN(SOURCE!E479) &gt;=0, REPT(" ",lookups!$G$2-LEN(SOURCE!E479)), "")&amp;
      SOURCE!F479&amp;", "&amp; IF(lookups!$H$2-LEN(SOURCE!F479) &gt;= 0, REPT(" ",lookups!$H$2-LEN(SOURCE!F479)+2), "")&amp;"("&amp;
      SUBSTITUTE(TEXT(SOURCE!G479,"??0"),"  ","")&amp;" &lt;&lt; TAM_MAX_BITS) |"&amp; IF(lookups!$I$2-3 &gt;= 0, REPT(" ",MAX(1,lookups!$I$2-5+4+1-1-LEN(  IF(ISTEXT(SOURCE!H479),SOURCE!H479,  SUBSTITUTE(SUBSTITUTE(TEXT(SOURCE!H479,"????0"),"  ","")," ",""))   ))), "")&amp;
       IF(ISTEXT(SOURCE!H479),SOURCE!H479, SUBSTITUTE(SUBSTITUTE(TEXT(SOURCE!H479,"????0"),"  ","")," ",""))   &amp;","&amp; IF(lookups!$J$2-3 &gt;= 0, REPT(" ",lookups!$J$2-3-5), "")&amp;
      SOURCE!I479&amp;
" | "&amp; IF(lookups!$K$2-LEN(SOURCE!I479) &gt;= 0, REPT(" ",lookups!$K$2-LEN(SOURCE!I479)), "")&amp;
      SOURCE!J479&amp;      IF(lookups!$L$2-LEN(SOURCE!J479) &gt;= 0, REPT(" ",lookups!$L$2-LEN(SOURCE!J479)), "")&amp;
" | "&amp; IF(lookups!$K$2-LEN(SOURCE!I479) &gt;= 0, REPT(" ",lookups!$K$2-LEN(SOURCE!I479)), "")&amp;
      SOURCE!K479&amp;      IF(lookups!$L$2-LEN(SOURCE!K479) &gt;= 0, REPT(" ",lookups!$M$2-LEN(SOURCE!K479)), "")&amp;
" | "&amp; SOURCE!L479&amp;      IF(lookups!$O$2-LEN(SOURCE!L479) &gt;= 0, REPT(" ",lookups!$O$2-LEN(SOURCE!L479)), "")&amp;
" | "&amp; SOURCE!M479&amp;      IF(lookups!$P$2-LEN(SOURCE!M479) &gt;= 0, REPT(" ",lookups!$P$2-LEN(SOURCE!M479)), "")&amp;
      "},"&amp;IF(SOURCE!O479&lt;&gt;"",""&amp;SOURCE!O479,"")
 )
)
)</f>
        <v>/*  461 */  { itemToBeCoded,                NOPARAM,                     "0461",                                        "0461",                                        (0 &lt;&lt; TAM_MAX_BITS) |     0, CAT_FREE | SLS_ENABLED   | US_UNCHANGED | EIM_DISABLED | PTP_DISABLED     },</v>
      </c>
    </row>
    <row r="480" customFormat="false" ht="15.75" hidden="false" customHeight="false" outlineLevel="0" collapsed="false">
      <c r="A480" s="263" t="str">
        <f aca="false">IF(AND(OR(SOURCE!A480="",ISBLANK(SOURCE!A480)),SOURCE!B480&gt;0),IF(ISBLANK(SOURCE!C480),"",SOURCE!C480),
IF(SOURCE!B480&lt;0,VLOOKUP(SOURCE!B480,lookups!A$1:B$25,2,0),
  IF(ISBLANK(SOURCE!B480),
    "",
    "/* "&amp;TEXT(SOURCE!B480,"???0")&amp;" *"&amp;
      SOURCE!C480&amp;", "&amp; IF(lookups!$E$2-LEN(SOURCE!C480) &gt;= 0, REPT(" ",lookups!$E$2-LEN(SOURCE!C480)), "")&amp;
      SOURCE!D480&amp;", "&amp; IF(lookups!$F$2-LEN(SOURCE!D480) &gt;= 0, REPT(" ",lookups!$F$2-LEN(SOURCE!D480)), "")&amp;
      SOURCE!E480&amp;", "&amp; IF(lookups!$G$2-LEN(SOURCE!E480) &gt;=0, REPT(" ",lookups!$G$2-LEN(SOURCE!E480)), "")&amp;
      SOURCE!F480&amp;", "&amp; IF(lookups!$H$2-LEN(SOURCE!F480) &gt;= 0, REPT(" ",lookups!$H$2-LEN(SOURCE!F480)+2), "")&amp;"("&amp;
      SUBSTITUTE(TEXT(SOURCE!G480,"??0"),"  ","")&amp;" &lt;&lt; TAM_MAX_BITS) |"&amp; IF(lookups!$I$2-3 &gt;= 0, REPT(" ",MAX(1,lookups!$I$2-5+4+1-1-LEN(  IF(ISTEXT(SOURCE!H480),SOURCE!H480,  SUBSTITUTE(SUBSTITUTE(TEXT(SOURCE!H480,"????0"),"  ","")," ",""))   ))), "")&amp;
       IF(ISTEXT(SOURCE!H480),SOURCE!H480, SUBSTITUTE(SUBSTITUTE(TEXT(SOURCE!H480,"????0"),"  ","")," ",""))   &amp;","&amp; IF(lookups!$J$2-3 &gt;= 0, REPT(" ",lookups!$J$2-3-5), "")&amp;
      SOURCE!I480&amp;
" | "&amp; IF(lookups!$K$2-LEN(SOURCE!I480) &gt;= 0, REPT(" ",lookups!$K$2-LEN(SOURCE!I480)), "")&amp;
      SOURCE!J480&amp;      IF(lookups!$L$2-LEN(SOURCE!J480) &gt;= 0, REPT(" ",lookups!$L$2-LEN(SOURCE!J480)), "")&amp;
" | "&amp; IF(lookups!$K$2-LEN(SOURCE!I480) &gt;= 0, REPT(" ",lookups!$K$2-LEN(SOURCE!I480)), "")&amp;
      SOURCE!K480&amp;      IF(lookups!$L$2-LEN(SOURCE!K480) &gt;= 0, REPT(" ",lookups!$M$2-LEN(SOURCE!K480)), "")&amp;
" | "&amp; SOURCE!L480&amp;      IF(lookups!$O$2-LEN(SOURCE!L480) &gt;= 0, REPT(" ",lookups!$O$2-LEN(SOURCE!L480)), "")&amp;
" | "&amp; SOURCE!M480&amp;      IF(lookups!$P$2-LEN(SOURCE!M480) &gt;= 0, REPT(" ",lookups!$P$2-LEN(SOURCE!M480)), "")&amp;
      "},"&amp;IF(SOURCE!O480&lt;&gt;"",""&amp;SOURCE!O480,"")
 )
)
)</f>
        <v>/*  462 */  { itemToBeCoded,                NOPARAM,                     "0462",                                        "0462",                                        (0 &lt;&lt; TAM_MAX_BITS) |     0, CAT_FREE | SLS_ENABLED   | US_UNCHANGED | EIM_DISABLED | PTP_DISABLED     },</v>
      </c>
    </row>
    <row r="481" customFormat="false" ht="15.75" hidden="false" customHeight="false" outlineLevel="0" collapsed="false">
      <c r="A481" s="263" t="str">
        <f aca="false">IF(AND(OR(SOURCE!A481="",ISBLANK(SOURCE!A481)),SOURCE!B481&gt;0),IF(ISBLANK(SOURCE!C481),"",SOURCE!C481),
IF(SOURCE!B481&lt;0,VLOOKUP(SOURCE!B481,lookups!A$1:B$25,2,0),
  IF(ISBLANK(SOURCE!B481),
    "",
    "/* "&amp;TEXT(SOURCE!B481,"???0")&amp;" *"&amp;
      SOURCE!C481&amp;", "&amp; IF(lookups!$E$2-LEN(SOURCE!C481) &gt;= 0, REPT(" ",lookups!$E$2-LEN(SOURCE!C481)), "")&amp;
      SOURCE!D481&amp;", "&amp; IF(lookups!$F$2-LEN(SOURCE!D481) &gt;= 0, REPT(" ",lookups!$F$2-LEN(SOURCE!D481)), "")&amp;
      SOURCE!E481&amp;", "&amp; IF(lookups!$G$2-LEN(SOURCE!E481) &gt;=0, REPT(" ",lookups!$G$2-LEN(SOURCE!E481)), "")&amp;
      SOURCE!F481&amp;", "&amp; IF(lookups!$H$2-LEN(SOURCE!F481) &gt;= 0, REPT(" ",lookups!$H$2-LEN(SOURCE!F481)+2), "")&amp;"("&amp;
      SUBSTITUTE(TEXT(SOURCE!G481,"??0"),"  ","")&amp;" &lt;&lt; TAM_MAX_BITS) |"&amp; IF(lookups!$I$2-3 &gt;= 0, REPT(" ",MAX(1,lookups!$I$2-5+4+1-1-LEN(  IF(ISTEXT(SOURCE!H481),SOURCE!H481,  SUBSTITUTE(SUBSTITUTE(TEXT(SOURCE!H481,"????0"),"  ","")," ",""))   ))), "")&amp;
       IF(ISTEXT(SOURCE!H481),SOURCE!H481, SUBSTITUTE(SUBSTITUTE(TEXT(SOURCE!H481,"????0"),"  ","")," ",""))   &amp;","&amp; IF(lookups!$J$2-3 &gt;= 0, REPT(" ",lookups!$J$2-3-5), "")&amp;
      SOURCE!I481&amp;
" | "&amp; IF(lookups!$K$2-LEN(SOURCE!I481) &gt;= 0, REPT(" ",lookups!$K$2-LEN(SOURCE!I481)), "")&amp;
      SOURCE!J481&amp;      IF(lookups!$L$2-LEN(SOURCE!J481) &gt;= 0, REPT(" ",lookups!$L$2-LEN(SOURCE!J481)), "")&amp;
" | "&amp; IF(lookups!$K$2-LEN(SOURCE!I481) &gt;= 0, REPT(" ",lookups!$K$2-LEN(SOURCE!I481)), "")&amp;
      SOURCE!K481&amp;      IF(lookups!$L$2-LEN(SOURCE!K481) &gt;= 0, REPT(" ",lookups!$M$2-LEN(SOURCE!K481)), "")&amp;
" | "&amp; SOURCE!L481&amp;      IF(lookups!$O$2-LEN(SOURCE!L481) &gt;= 0, REPT(" ",lookups!$O$2-LEN(SOURCE!L481)), "")&amp;
" | "&amp; SOURCE!M481&amp;      IF(lookups!$P$2-LEN(SOURCE!M481) &gt;= 0, REPT(" ",lookups!$P$2-LEN(SOURCE!M481)), "")&amp;
      "},"&amp;IF(SOURCE!O481&lt;&gt;"",""&amp;SOURCE!O481,"")
 )
)
)</f>
        <v/>
      </c>
    </row>
    <row r="482" customFormat="false" ht="15.75" hidden="false" customHeight="false" outlineLevel="0" collapsed="false">
      <c r="A482" s="263" t="str">
        <f aca="false">IF(AND(OR(SOURCE!A482="",ISBLANK(SOURCE!A482)),SOURCE!B482&gt;0),IF(ISBLANK(SOURCE!C482),"",SOURCE!C482),
IF(SOURCE!B482&lt;0,VLOOKUP(SOURCE!B482,lookups!A$1:B$25,2,0),
  IF(ISBLANK(SOURCE!B482),
    "",
    "/* "&amp;TEXT(SOURCE!B482,"???0")&amp;" *"&amp;
      SOURCE!C482&amp;", "&amp; IF(lookups!$E$2-LEN(SOURCE!C482) &gt;= 0, REPT(" ",lookups!$E$2-LEN(SOURCE!C482)), "")&amp;
      SOURCE!D482&amp;", "&amp; IF(lookups!$F$2-LEN(SOURCE!D482) &gt;= 0, REPT(" ",lookups!$F$2-LEN(SOURCE!D482)), "")&amp;
      SOURCE!E482&amp;", "&amp; IF(lookups!$G$2-LEN(SOURCE!E482) &gt;=0, REPT(" ",lookups!$G$2-LEN(SOURCE!E482)), "")&amp;
      SOURCE!F482&amp;", "&amp; IF(lookups!$H$2-LEN(SOURCE!F482) &gt;= 0, REPT(" ",lookups!$H$2-LEN(SOURCE!F482)+2), "")&amp;"("&amp;
      SUBSTITUTE(TEXT(SOURCE!G482,"??0"),"  ","")&amp;" &lt;&lt; TAM_MAX_BITS) |"&amp; IF(lookups!$I$2-3 &gt;= 0, REPT(" ",MAX(1,lookups!$I$2-5+4+1-1-LEN(  IF(ISTEXT(SOURCE!H482),SOURCE!H482,  SUBSTITUTE(SUBSTITUTE(TEXT(SOURCE!H482,"????0"),"  ","")," ",""))   ))), "")&amp;
       IF(ISTEXT(SOURCE!H482),SOURCE!H482, SUBSTITUTE(SUBSTITUTE(TEXT(SOURCE!H482,"????0"),"  ","")," ",""))   &amp;","&amp; IF(lookups!$J$2-3 &gt;= 0, REPT(" ",lookups!$J$2-3-5), "")&amp;
      SOURCE!I482&amp;
" | "&amp; IF(lookups!$K$2-LEN(SOURCE!I482) &gt;= 0, REPT(" ",lookups!$K$2-LEN(SOURCE!I482)), "")&amp;
      SOURCE!J482&amp;      IF(lookups!$L$2-LEN(SOURCE!J482) &gt;= 0, REPT(" ",lookups!$L$2-LEN(SOURCE!J482)), "")&amp;
" | "&amp; IF(lookups!$K$2-LEN(SOURCE!I482) &gt;= 0, REPT(" ",lookups!$K$2-LEN(SOURCE!I482)), "")&amp;
      SOURCE!K482&amp;      IF(lookups!$L$2-LEN(SOURCE!K482) &gt;= 0, REPT(" ",lookups!$M$2-LEN(SOURCE!K482)), "")&amp;
" | "&amp; SOURCE!L482&amp;      IF(lookups!$O$2-LEN(SOURCE!L482) &gt;= 0, REPT(" ",lookups!$O$2-LEN(SOURCE!L482)), "")&amp;
" | "&amp; SOURCE!M482&amp;      IF(lookups!$P$2-LEN(SOURCE!M482) &gt;= 0, REPT(" ",lookups!$P$2-LEN(SOURCE!M482)), "")&amp;
      "},"&amp;IF(SOURCE!O482&lt;&gt;"",""&amp;SOURCE!O482,"")
 )
)
)</f>
        <v/>
      </c>
    </row>
    <row r="483" customFormat="false" ht="15.75" hidden="false" customHeight="false" outlineLevel="0" collapsed="false">
      <c r="A483" s="263" t="str">
        <f aca="false">IF(AND(OR(SOURCE!A483="",ISBLANK(SOURCE!A483)),SOURCE!B483&gt;0),IF(ISBLANK(SOURCE!C483),"",SOURCE!C483),
IF(SOURCE!B483&lt;0,VLOOKUP(SOURCE!B483,lookups!A$1:B$25,2,0),
  IF(ISBLANK(SOURCE!B483),
    "",
    "/* "&amp;TEXT(SOURCE!B483,"???0")&amp;" *"&amp;
      SOURCE!C483&amp;", "&amp; IF(lookups!$E$2-LEN(SOURCE!C483) &gt;= 0, REPT(" ",lookups!$E$2-LEN(SOURCE!C483)), "")&amp;
      SOURCE!D483&amp;", "&amp; IF(lookups!$F$2-LEN(SOURCE!D483) &gt;= 0, REPT(" ",lookups!$F$2-LEN(SOURCE!D483)), "")&amp;
      SOURCE!E483&amp;", "&amp; IF(lookups!$G$2-LEN(SOURCE!E483) &gt;=0, REPT(" ",lookups!$G$2-LEN(SOURCE!E483)), "")&amp;
      SOURCE!F483&amp;", "&amp; IF(lookups!$H$2-LEN(SOURCE!F483) &gt;= 0, REPT(" ",lookups!$H$2-LEN(SOURCE!F483)+2), "")&amp;"("&amp;
      SUBSTITUTE(TEXT(SOURCE!G483,"??0"),"  ","")&amp;" &lt;&lt; TAM_MAX_BITS) |"&amp; IF(lookups!$I$2-3 &gt;= 0, REPT(" ",MAX(1,lookups!$I$2-5+4+1-1-LEN(  IF(ISTEXT(SOURCE!H483),SOURCE!H483,  SUBSTITUTE(SUBSTITUTE(TEXT(SOURCE!H483,"????0"),"  ","")," ",""))   ))), "")&amp;
       IF(ISTEXT(SOURCE!H483),SOURCE!H483, SUBSTITUTE(SUBSTITUTE(TEXT(SOURCE!H483,"????0"),"  ","")," ",""))   &amp;","&amp; IF(lookups!$J$2-3 &gt;= 0, REPT(" ",lookups!$J$2-3-5), "")&amp;
      SOURCE!I483&amp;
" | "&amp; IF(lookups!$K$2-LEN(SOURCE!I483) &gt;= 0, REPT(" ",lookups!$K$2-LEN(SOURCE!I483)), "")&amp;
      SOURCE!J483&amp;      IF(lookups!$L$2-LEN(SOURCE!J483) &gt;= 0, REPT(" ",lookups!$L$2-LEN(SOURCE!J483)), "")&amp;
" | "&amp; IF(lookups!$K$2-LEN(SOURCE!I483) &gt;= 0, REPT(" ",lookups!$K$2-LEN(SOURCE!I483)), "")&amp;
      SOURCE!K483&amp;      IF(lookups!$L$2-LEN(SOURCE!K483) &gt;= 0, REPT(" ",lookups!$M$2-LEN(SOURCE!K483)), "")&amp;
" | "&amp; SOURCE!L483&amp;      IF(lookups!$O$2-LEN(SOURCE!L483) &gt;= 0, REPT(" ",lookups!$O$2-LEN(SOURCE!L483)), "")&amp;
" | "&amp; SOURCE!M483&amp;      IF(lookups!$P$2-LEN(SOURCE!M483) &gt;= 0, REPT(" ",lookups!$P$2-LEN(SOURCE!M483)), "")&amp;
      "},"&amp;IF(SOURCE!O483&lt;&gt;"",""&amp;SOURCE!O483,"")
 )
)
)</f>
        <v>// System flags</v>
      </c>
    </row>
    <row r="484" customFormat="false" ht="15.75" hidden="false" customHeight="false" outlineLevel="0" collapsed="false">
      <c r="A484" s="263" t="str">
        <f aca="false">IF(AND(OR(SOURCE!A484="",ISBLANK(SOURCE!A484)),SOURCE!B484&gt;0),IF(ISBLANK(SOURCE!C484),"",SOURCE!C484),
IF(SOURCE!B484&lt;0,VLOOKUP(SOURCE!B484,lookups!A$1:B$25,2,0),
  IF(ISBLANK(SOURCE!B484),
    "",
    "/* "&amp;TEXT(SOURCE!B484,"???0")&amp;" *"&amp;
      SOURCE!C484&amp;", "&amp; IF(lookups!$E$2-LEN(SOURCE!C484) &gt;= 0, REPT(" ",lookups!$E$2-LEN(SOURCE!C484)), "")&amp;
      SOURCE!D484&amp;", "&amp; IF(lookups!$F$2-LEN(SOURCE!D484) &gt;= 0, REPT(" ",lookups!$F$2-LEN(SOURCE!D484)), "")&amp;
      SOURCE!E484&amp;", "&amp; IF(lookups!$G$2-LEN(SOURCE!E484) &gt;=0, REPT(" ",lookups!$G$2-LEN(SOURCE!E484)), "")&amp;
      SOURCE!F484&amp;", "&amp; IF(lookups!$H$2-LEN(SOURCE!F484) &gt;= 0, REPT(" ",lookups!$H$2-LEN(SOURCE!F484)+2), "")&amp;"("&amp;
      SUBSTITUTE(TEXT(SOURCE!G484,"??0"),"  ","")&amp;" &lt;&lt; TAM_MAX_BITS) |"&amp; IF(lookups!$I$2-3 &gt;= 0, REPT(" ",MAX(1,lookups!$I$2-5+4+1-1-LEN(  IF(ISTEXT(SOURCE!H484),SOURCE!H484,  SUBSTITUTE(SUBSTITUTE(TEXT(SOURCE!H484,"????0"),"  ","")," ",""))   ))), "")&amp;
       IF(ISTEXT(SOURCE!H484),SOURCE!H484, SUBSTITUTE(SUBSTITUTE(TEXT(SOURCE!H484,"????0"),"  ","")," ",""))   &amp;","&amp; IF(lookups!$J$2-3 &gt;= 0, REPT(" ",lookups!$J$2-3-5), "")&amp;
      SOURCE!I484&amp;
" | "&amp; IF(lookups!$K$2-LEN(SOURCE!I484) &gt;= 0, REPT(" ",lookups!$K$2-LEN(SOURCE!I484)), "")&amp;
      SOURCE!J484&amp;      IF(lookups!$L$2-LEN(SOURCE!J484) &gt;= 0, REPT(" ",lookups!$L$2-LEN(SOURCE!J484)), "")&amp;
" | "&amp; IF(lookups!$K$2-LEN(SOURCE!I484) &gt;= 0, REPT(" ",lookups!$K$2-LEN(SOURCE!I484)), "")&amp;
      SOURCE!K484&amp;      IF(lookups!$L$2-LEN(SOURCE!K484) &gt;= 0, REPT(" ",lookups!$M$2-LEN(SOURCE!K484)), "")&amp;
" | "&amp; SOURCE!L484&amp;      IF(lookups!$O$2-LEN(SOURCE!L484) &gt;= 0, REPT(" ",lookups!$O$2-LEN(SOURCE!L484)), "")&amp;
" | "&amp; SOURCE!M484&amp;      IF(lookups!$P$2-LEN(SOURCE!M484) &gt;= 0, REPT(" ",lookups!$P$2-LEN(SOURCE!M484)), "")&amp;
      "},"&amp;IF(SOURCE!O484&lt;&gt;"",""&amp;SOURCE!O484,"")
 )
)
)</f>
        <v>/*  463 */  { fnGetSystemFlag,              FLAG_TDM24,                  "TDM24",                                       "TDM24",                                       (0 &lt;&lt; TAM_MAX_BITS) |     0, CAT_SYFL | SLS_ENABLED   | US_UNCHANGED | EIM_DISABLED | PTP_DISABLED     }, // The system flags,</v>
      </c>
    </row>
    <row r="485" customFormat="false" ht="15.75" hidden="false" customHeight="false" outlineLevel="0" collapsed="false">
      <c r="A485" s="263" t="str">
        <f aca="false">IF(AND(OR(SOURCE!A485="",ISBLANK(SOURCE!A485)),SOURCE!B485&gt;0),IF(ISBLANK(SOURCE!C485),"",SOURCE!C485),
IF(SOURCE!B485&lt;0,VLOOKUP(SOURCE!B485,lookups!A$1:B$25,2,0),
  IF(ISBLANK(SOURCE!B485),
    "",
    "/* "&amp;TEXT(SOURCE!B485,"???0")&amp;" *"&amp;
      SOURCE!C485&amp;", "&amp; IF(lookups!$E$2-LEN(SOURCE!C485) &gt;= 0, REPT(" ",lookups!$E$2-LEN(SOURCE!C485)), "")&amp;
      SOURCE!D485&amp;", "&amp; IF(lookups!$F$2-LEN(SOURCE!D485) &gt;= 0, REPT(" ",lookups!$F$2-LEN(SOURCE!D485)), "")&amp;
      SOURCE!E485&amp;", "&amp; IF(lookups!$G$2-LEN(SOURCE!E485) &gt;=0, REPT(" ",lookups!$G$2-LEN(SOURCE!E485)), "")&amp;
      SOURCE!F485&amp;", "&amp; IF(lookups!$H$2-LEN(SOURCE!F485) &gt;= 0, REPT(" ",lookups!$H$2-LEN(SOURCE!F485)+2), "")&amp;"("&amp;
      SUBSTITUTE(TEXT(SOURCE!G485,"??0"),"  ","")&amp;" &lt;&lt; TAM_MAX_BITS) |"&amp; IF(lookups!$I$2-3 &gt;= 0, REPT(" ",MAX(1,lookups!$I$2-5+4+1-1-LEN(  IF(ISTEXT(SOURCE!H485),SOURCE!H485,  SUBSTITUTE(SUBSTITUTE(TEXT(SOURCE!H485,"????0"),"  ","")," ",""))   ))), "")&amp;
       IF(ISTEXT(SOURCE!H485),SOURCE!H485, SUBSTITUTE(SUBSTITUTE(TEXT(SOURCE!H485,"????0"),"  ","")," ",""))   &amp;","&amp; IF(lookups!$J$2-3 &gt;= 0, REPT(" ",lookups!$J$2-3-5), "")&amp;
      SOURCE!I485&amp;
" | "&amp; IF(lookups!$K$2-LEN(SOURCE!I485) &gt;= 0, REPT(" ",lookups!$K$2-LEN(SOURCE!I485)), "")&amp;
      SOURCE!J485&amp;      IF(lookups!$L$2-LEN(SOURCE!J485) &gt;= 0, REPT(" ",lookups!$L$2-LEN(SOURCE!J485)), "")&amp;
" | "&amp; IF(lookups!$K$2-LEN(SOURCE!I485) &gt;= 0, REPT(" ",lookups!$K$2-LEN(SOURCE!I485)), "")&amp;
      SOURCE!K485&amp;      IF(lookups!$L$2-LEN(SOURCE!K485) &gt;= 0, REPT(" ",lookups!$M$2-LEN(SOURCE!K485)), "")&amp;
" | "&amp; SOURCE!L485&amp;      IF(lookups!$O$2-LEN(SOURCE!L485) &gt;= 0, REPT(" ",lookups!$O$2-LEN(SOURCE!L485)), "")&amp;
" | "&amp; SOURCE!M485&amp;      IF(lookups!$P$2-LEN(SOURCE!M485) &gt;= 0, REPT(" ",lookups!$P$2-LEN(SOURCE!M485)), "")&amp;
      "},"&amp;IF(SOURCE!O485&lt;&gt;"",""&amp;SOURCE!O485,"")
 )
)
)</f>
        <v>/*  464 */  { fnGetSystemFlag,              FLAG_YMD,                    "YMD",                                         "YMD",                                         (0 &lt;&lt; TAM_MAX_BITS) |     0, CAT_SYFL | SLS_ENABLED   | US_UNCHANGED | EIM_DISABLED | PTP_DISABLED     }, // items from 453 to 493,</v>
      </c>
    </row>
    <row r="486" customFormat="false" ht="15.75" hidden="false" customHeight="false" outlineLevel="0" collapsed="false">
      <c r="A486" s="263" t="str">
        <f aca="false">IF(AND(OR(SOURCE!A486="",ISBLANK(SOURCE!A486)),SOURCE!B486&gt;0),IF(ISBLANK(SOURCE!C486),"",SOURCE!C486),
IF(SOURCE!B486&lt;0,VLOOKUP(SOURCE!B486,lookups!A$1:B$25,2,0),
  IF(ISBLANK(SOURCE!B486),
    "",
    "/* "&amp;TEXT(SOURCE!B486,"???0")&amp;" *"&amp;
      SOURCE!C486&amp;", "&amp; IF(lookups!$E$2-LEN(SOURCE!C486) &gt;= 0, REPT(" ",lookups!$E$2-LEN(SOURCE!C486)), "")&amp;
      SOURCE!D486&amp;", "&amp; IF(lookups!$F$2-LEN(SOURCE!D486) &gt;= 0, REPT(" ",lookups!$F$2-LEN(SOURCE!D486)), "")&amp;
      SOURCE!E486&amp;", "&amp; IF(lookups!$G$2-LEN(SOURCE!E486) &gt;=0, REPT(" ",lookups!$G$2-LEN(SOURCE!E486)), "")&amp;
      SOURCE!F486&amp;", "&amp; IF(lookups!$H$2-LEN(SOURCE!F486) &gt;= 0, REPT(" ",lookups!$H$2-LEN(SOURCE!F486)+2), "")&amp;"("&amp;
      SUBSTITUTE(TEXT(SOURCE!G486,"??0"),"  ","")&amp;" &lt;&lt; TAM_MAX_BITS) |"&amp; IF(lookups!$I$2-3 &gt;= 0, REPT(" ",MAX(1,lookups!$I$2-5+4+1-1-LEN(  IF(ISTEXT(SOURCE!H486),SOURCE!H486,  SUBSTITUTE(SUBSTITUTE(TEXT(SOURCE!H486,"????0"),"  ","")," ",""))   ))), "")&amp;
       IF(ISTEXT(SOURCE!H486),SOURCE!H486, SUBSTITUTE(SUBSTITUTE(TEXT(SOURCE!H486,"????0"),"  ","")," ",""))   &amp;","&amp; IF(lookups!$J$2-3 &gt;= 0, REPT(" ",lookups!$J$2-3-5), "")&amp;
      SOURCE!I486&amp;
" | "&amp; IF(lookups!$K$2-LEN(SOURCE!I486) &gt;= 0, REPT(" ",lookups!$K$2-LEN(SOURCE!I486)), "")&amp;
      SOURCE!J486&amp;      IF(lookups!$L$2-LEN(SOURCE!J486) &gt;= 0, REPT(" ",lookups!$L$2-LEN(SOURCE!J486)), "")&amp;
" | "&amp; IF(lookups!$K$2-LEN(SOURCE!I486) &gt;= 0, REPT(" ",lookups!$K$2-LEN(SOURCE!I486)), "")&amp;
      SOURCE!K486&amp;      IF(lookups!$L$2-LEN(SOURCE!K486) &gt;= 0, REPT(" ",lookups!$M$2-LEN(SOURCE!K486)), "")&amp;
" | "&amp; SOURCE!L486&amp;      IF(lookups!$O$2-LEN(SOURCE!L486) &gt;= 0, REPT(" ",lookups!$O$2-LEN(SOURCE!L486)), "")&amp;
" | "&amp; SOURCE!M486&amp;      IF(lookups!$P$2-LEN(SOURCE!M486) &gt;= 0, REPT(" ",lookups!$P$2-LEN(SOURCE!M486)), "")&amp;
      "},"&amp;IF(SOURCE!O486&lt;&gt;"",""&amp;SOURCE!O486,"")
 )
)
)</f>
        <v>/*  465 */  { fnGetSystemFlag,              FLAG_DMY,                    "DMY",                                         "DMY",                                         (0 &lt;&lt; TAM_MAX_BITS) |     0, CAT_SYFL | SLS_ENABLED   | US_UNCHANGED | EIM_DISABLED | PTP_DISABLED     }, // MUST be in the same</v>
      </c>
    </row>
    <row r="487" customFormat="false" ht="15.75" hidden="false" customHeight="false" outlineLevel="0" collapsed="false">
      <c r="A487" s="263" t="str">
        <f aca="false">IF(AND(OR(SOURCE!A487="",ISBLANK(SOURCE!A487)),SOURCE!B487&gt;0),IF(ISBLANK(SOURCE!C487),"",SOURCE!C487),
IF(SOURCE!B487&lt;0,VLOOKUP(SOURCE!B487,lookups!A$1:B$25,2,0),
  IF(ISBLANK(SOURCE!B487),
    "",
    "/* "&amp;TEXT(SOURCE!B487,"???0")&amp;" *"&amp;
      SOURCE!C487&amp;", "&amp; IF(lookups!$E$2-LEN(SOURCE!C487) &gt;= 0, REPT(" ",lookups!$E$2-LEN(SOURCE!C487)), "")&amp;
      SOURCE!D487&amp;", "&amp; IF(lookups!$F$2-LEN(SOURCE!D487) &gt;= 0, REPT(" ",lookups!$F$2-LEN(SOURCE!D487)), "")&amp;
      SOURCE!E487&amp;", "&amp; IF(lookups!$G$2-LEN(SOURCE!E487) &gt;=0, REPT(" ",lookups!$G$2-LEN(SOURCE!E487)), "")&amp;
      SOURCE!F487&amp;", "&amp; IF(lookups!$H$2-LEN(SOURCE!F487) &gt;= 0, REPT(" ",lookups!$H$2-LEN(SOURCE!F487)+2), "")&amp;"("&amp;
      SUBSTITUTE(TEXT(SOURCE!G487,"??0"),"  ","")&amp;" &lt;&lt; TAM_MAX_BITS) |"&amp; IF(lookups!$I$2-3 &gt;= 0, REPT(" ",MAX(1,lookups!$I$2-5+4+1-1-LEN(  IF(ISTEXT(SOURCE!H487),SOURCE!H487,  SUBSTITUTE(SUBSTITUTE(TEXT(SOURCE!H487,"????0"),"  ","")," ",""))   ))), "")&amp;
       IF(ISTEXT(SOURCE!H487),SOURCE!H487, SUBSTITUTE(SUBSTITUTE(TEXT(SOURCE!H487,"????0"),"  ","")," ",""))   &amp;","&amp; IF(lookups!$J$2-3 &gt;= 0, REPT(" ",lookups!$J$2-3-5), "")&amp;
      SOURCE!I487&amp;
" | "&amp; IF(lookups!$K$2-LEN(SOURCE!I487) &gt;= 0, REPT(" ",lookups!$K$2-LEN(SOURCE!I487)), "")&amp;
      SOURCE!J487&amp;      IF(lookups!$L$2-LEN(SOURCE!J487) &gt;= 0, REPT(" ",lookups!$L$2-LEN(SOURCE!J487)), "")&amp;
" | "&amp; IF(lookups!$K$2-LEN(SOURCE!I487) &gt;= 0, REPT(" ",lookups!$K$2-LEN(SOURCE!I487)), "")&amp;
      SOURCE!K487&amp;      IF(lookups!$L$2-LEN(SOURCE!K487) &gt;= 0, REPT(" ",lookups!$M$2-LEN(SOURCE!K487)), "")&amp;
" | "&amp; SOURCE!L487&amp;      IF(lookups!$O$2-LEN(SOURCE!L487) &gt;= 0, REPT(" ",lookups!$O$2-LEN(SOURCE!L487)), "")&amp;
" | "&amp; SOURCE!M487&amp;      IF(lookups!$P$2-LEN(SOURCE!M487) &gt;= 0, REPT(" ",lookups!$P$2-LEN(SOURCE!M487)), "")&amp;
      "},"&amp;IF(SOURCE!O487&lt;&gt;"",""&amp;SOURCE!O487,"")
 )
)
)</f>
        <v>/*  466 */  { fnGetSystemFlag,              FLAG_MDY,                    "MDY",                                         "MDY",                                         (0 &lt;&lt; TAM_MAX_BITS) |     0, CAT_SYFL | SLS_ENABLED   | US_UNCHANGED | EIM_DISABLED | PTP_DISABLED     }, // order as the flag</v>
      </c>
    </row>
    <row r="488" customFormat="false" ht="15.75" hidden="false" customHeight="false" outlineLevel="0" collapsed="false">
      <c r="A488" s="263" t="str">
        <f aca="false">IF(AND(OR(SOURCE!A488="",ISBLANK(SOURCE!A488)),SOURCE!B488&gt;0),IF(ISBLANK(SOURCE!C488),"",SOURCE!C488),
IF(SOURCE!B488&lt;0,VLOOKUP(SOURCE!B488,lookups!A$1:B$25,2,0),
  IF(ISBLANK(SOURCE!B488),
    "",
    "/* "&amp;TEXT(SOURCE!B488,"???0")&amp;" *"&amp;
      SOURCE!C488&amp;", "&amp; IF(lookups!$E$2-LEN(SOURCE!C488) &gt;= 0, REPT(" ",lookups!$E$2-LEN(SOURCE!C488)), "")&amp;
      SOURCE!D488&amp;", "&amp; IF(lookups!$F$2-LEN(SOURCE!D488) &gt;= 0, REPT(" ",lookups!$F$2-LEN(SOURCE!D488)), "")&amp;
      SOURCE!E488&amp;", "&amp; IF(lookups!$G$2-LEN(SOURCE!E488) &gt;=0, REPT(" ",lookups!$G$2-LEN(SOURCE!E488)), "")&amp;
      SOURCE!F488&amp;", "&amp; IF(lookups!$H$2-LEN(SOURCE!F488) &gt;= 0, REPT(" ",lookups!$H$2-LEN(SOURCE!F488)+2), "")&amp;"("&amp;
      SUBSTITUTE(TEXT(SOURCE!G488,"??0"),"  ","")&amp;" &lt;&lt; TAM_MAX_BITS) |"&amp; IF(lookups!$I$2-3 &gt;= 0, REPT(" ",MAX(1,lookups!$I$2-5+4+1-1-LEN(  IF(ISTEXT(SOURCE!H488),SOURCE!H488,  SUBSTITUTE(SUBSTITUTE(TEXT(SOURCE!H488,"????0"),"  ","")," ",""))   ))), "")&amp;
       IF(ISTEXT(SOURCE!H488),SOURCE!H488, SUBSTITUTE(SUBSTITUTE(TEXT(SOURCE!H488,"????0"),"  ","")," ",""))   &amp;","&amp; IF(lookups!$J$2-3 &gt;= 0, REPT(" ",lookups!$J$2-3-5), "")&amp;
      SOURCE!I488&amp;
" | "&amp; IF(lookups!$K$2-LEN(SOURCE!I488) &gt;= 0, REPT(" ",lookups!$K$2-LEN(SOURCE!I488)), "")&amp;
      SOURCE!J488&amp;      IF(lookups!$L$2-LEN(SOURCE!J488) &gt;= 0, REPT(" ",lookups!$L$2-LEN(SOURCE!J488)), "")&amp;
" | "&amp; IF(lookups!$K$2-LEN(SOURCE!I488) &gt;= 0, REPT(" ",lookups!$K$2-LEN(SOURCE!I488)), "")&amp;
      SOURCE!K488&amp;      IF(lookups!$L$2-LEN(SOURCE!K488) &gt;= 0, REPT(" ",lookups!$M$2-LEN(SOURCE!K488)), "")&amp;
" | "&amp; SOURCE!L488&amp;      IF(lookups!$O$2-LEN(SOURCE!L488) &gt;= 0, REPT(" ",lookups!$O$2-LEN(SOURCE!L488)), "")&amp;
" | "&amp; SOURCE!M488&amp;      IF(lookups!$P$2-LEN(SOURCE!M488) &gt;= 0, REPT(" ",lookups!$P$2-LEN(SOURCE!M488)), "")&amp;
      "},"&amp;IF(SOURCE!O488&lt;&gt;"",""&amp;SOURCE!O488,"")
 )
)
)</f>
        <v>/*  467 */  { fnGetSystemFlag,              FLAG_CPXRES,                 "CPXRES",                                      "CPXRES",                                      (0 &lt;&lt; TAM_MAX_BITS) |     0, CAT_SYFL | SLS_ENABLED   | US_UNCHANGED | EIM_DISABLED | PTP_DISABLED     }, // number (8 LSB) defined</v>
      </c>
    </row>
    <row r="489" customFormat="false" ht="15.75" hidden="false" customHeight="false" outlineLevel="0" collapsed="false">
      <c r="A489" s="263" t="str">
        <f aca="false">IF(AND(OR(SOURCE!A489="",ISBLANK(SOURCE!A489)),SOURCE!B489&gt;0),IF(ISBLANK(SOURCE!C489),"",SOURCE!C489),
IF(SOURCE!B489&lt;0,VLOOKUP(SOURCE!B489,lookups!A$1:B$25,2,0),
  IF(ISBLANK(SOURCE!B489),
    "",
    "/* "&amp;TEXT(SOURCE!B489,"???0")&amp;" *"&amp;
      SOURCE!C489&amp;", "&amp; IF(lookups!$E$2-LEN(SOURCE!C489) &gt;= 0, REPT(" ",lookups!$E$2-LEN(SOURCE!C489)), "")&amp;
      SOURCE!D489&amp;", "&amp; IF(lookups!$F$2-LEN(SOURCE!D489) &gt;= 0, REPT(" ",lookups!$F$2-LEN(SOURCE!D489)), "")&amp;
      SOURCE!E489&amp;", "&amp; IF(lookups!$G$2-LEN(SOURCE!E489) &gt;=0, REPT(" ",lookups!$G$2-LEN(SOURCE!E489)), "")&amp;
      SOURCE!F489&amp;", "&amp; IF(lookups!$H$2-LEN(SOURCE!F489) &gt;= 0, REPT(" ",lookups!$H$2-LEN(SOURCE!F489)+2), "")&amp;"("&amp;
      SUBSTITUTE(TEXT(SOURCE!G489,"??0"),"  ","")&amp;" &lt;&lt; TAM_MAX_BITS) |"&amp; IF(lookups!$I$2-3 &gt;= 0, REPT(" ",MAX(1,lookups!$I$2-5+4+1-1-LEN(  IF(ISTEXT(SOURCE!H489),SOURCE!H489,  SUBSTITUTE(SUBSTITUTE(TEXT(SOURCE!H489,"????0"),"  ","")," ",""))   ))), "")&amp;
       IF(ISTEXT(SOURCE!H489),SOURCE!H489, SUBSTITUTE(SUBSTITUTE(TEXT(SOURCE!H489,"????0"),"  ","")," ",""))   &amp;","&amp; IF(lookups!$J$2-3 &gt;= 0, REPT(" ",lookups!$J$2-3-5), "")&amp;
      SOURCE!I489&amp;
" | "&amp; IF(lookups!$K$2-LEN(SOURCE!I489) &gt;= 0, REPT(" ",lookups!$K$2-LEN(SOURCE!I489)), "")&amp;
      SOURCE!J489&amp;      IF(lookups!$L$2-LEN(SOURCE!J489) &gt;= 0, REPT(" ",lookups!$L$2-LEN(SOURCE!J489)), "")&amp;
" | "&amp; IF(lookups!$K$2-LEN(SOURCE!I489) &gt;= 0, REPT(" ",lookups!$K$2-LEN(SOURCE!I489)), "")&amp;
      SOURCE!K489&amp;      IF(lookups!$L$2-LEN(SOURCE!K489) &gt;= 0, REPT(" ",lookups!$M$2-LEN(SOURCE!K489)), "")&amp;
" | "&amp; SOURCE!L489&amp;      IF(lookups!$O$2-LEN(SOURCE!L489) &gt;= 0, REPT(" ",lookups!$O$2-LEN(SOURCE!L489)), "")&amp;
" | "&amp; SOURCE!M489&amp;      IF(lookups!$P$2-LEN(SOURCE!M489) &gt;= 0, REPT(" ",lookups!$P$2-LEN(SOURCE!M489)), "")&amp;
      "},"&amp;IF(SOURCE!O489&lt;&gt;"",""&amp;SOURCE!O489,"")
 )
)
)</f>
        <v>/*  468 */  { fnGetSystemFlag,              FLAG_CPXj,                   "CPX" STD_op_j,                                "CPX" STD_op_j,                                (0 &lt;&lt; TAM_MAX_BITS) |     0, CAT_SYFL | SLS_ENABLED   | US_UNCHANGED | EIM_DISABLED | PTP_DISABLED     }, // in defines.h</v>
      </c>
    </row>
    <row r="490" customFormat="false" ht="15.75" hidden="false" customHeight="false" outlineLevel="0" collapsed="false">
      <c r="A490" s="263" t="str">
        <f aca="false">IF(AND(OR(SOURCE!A490="",ISBLANK(SOURCE!A490)),SOURCE!B490&gt;0),IF(ISBLANK(SOURCE!C490),"",SOURCE!C490),
IF(SOURCE!B490&lt;0,VLOOKUP(SOURCE!B490,lookups!A$1:B$25,2,0),
  IF(ISBLANK(SOURCE!B490),
    "",
    "/* "&amp;TEXT(SOURCE!B490,"???0")&amp;" *"&amp;
      SOURCE!C490&amp;", "&amp; IF(lookups!$E$2-LEN(SOURCE!C490) &gt;= 0, REPT(" ",lookups!$E$2-LEN(SOURCE!C490)), "")&amp;
      SOURCE!D490&amp;", "&amp; IF(lookups!$F$2-LEN(SOURCE!D490) &gt;= 0, REPT(" ",lookups!$F$2-LEN(SOURCE!D490)), "")&amp;
      SOURCE!E490&amp;", "&amp; IF(lookups!$G$2-LEN(SOURCE!E490) &gt;=0, REPT(" ",lookups!$G$2-LEN(SOURCE!E490)), "")&amp;
      SOURCE!F490&amp;", "&amp; IF(lookups!$H$2-LEN(SOURCE!F490) &gt;= 0, REPT(" ",lookups!$H$2-LEN(SOURCE!F490)+2), "")&amp;"("&amp;
      SUBSTITUTE(TEXT(SOURCE!G490,"??0"),"  ","")&amp;" &lt;&lt; TAM_MAX_BITS) |"&amp; IF(lookups!$I$2-3 &gt;= 0, REPT(" ",MAX(1,lookups!$I$2-5+4+1-1-LEN(  IF(ISTEXT(SOURCE!H490),SOURCE!H490,  SUBSTITUTE(SUBSTITUTE(TEXT(SOURCE!H490,"????0"),"  ","")," ",""))   ))), "")&amp;
       IF(ISTEXT(SOURCE!H490),SOURCE!H490, SUBSTITUTE(SUBSTITUTE(TEXT(SOURCE!H490,"????0"),"  ","")," ",""))   &amp;","&amp; IF(lookups!$J$2-3 &gt;= 0, REPT(" ",lookups!$J$2-3-5), "")&amp;
      SOURCE!I490&amp;
" | "&amp; IF(lookups!$K$2-LEN(SOURCE!I490) &gt;= 0, REPT(" ",lookups!$K$2-LEN(SOURCE!I490)), "")&amp;
      SOURCE!J490&amp;      IF(lookups!$L$2-LEN(SOURCE!J490) &gt;= 0, REPT(" ",lookups!$L$2-LEN(SOURCE!J490)), "")&amp;
" | "&amp; IF(lookups!$K$2-LEN(SOURCE!I490) &gt;= 0, REPT(" ",lookups!$K$2-LEN(SOURCE!I490)), "")&amp;
      SOURCE!K490&amp;      IF(lookups!$L$2-LEN(SOURCE!K490) &gt;= 0, REPT(" ",lookups!$M$2-LEN(SOURCE!K490)), "")&amp;
" | "&amp; SOURCE!L490&amp;      IF(lookups!$O$2-LEN(SOURCE!L490) &gt;= 0, REPT(" ",lookups!$O$2-LEN(SOURCE!L490)), "")&amp;
" | "&amp; SOURCE!M490&amp;      IF(lookups!$P$2-LEN(SOURCE!M490) &gt;= 0, REPT(" ",lookups!$P$2-LEN(SOURCE!M490)), "")&amp;
      "},"&amp;IF(SOURCE!O490&lt;&gt;"",""&amp;SOURCE!O490,"")
 )
)
)</f>
        <v>/*  469 */  { fnGetSystemFlag,              FLAG_POLAR,                  "POLAR",                                       "POLAR",                                       (0 &lt;&lt; TAM_MAX_BITS) |     0, CAT_SYFL | SLS_ENABLED   | US_UNCHANGED | EIM_DISABLED | PTP_DISABLED     },</v>
      </c>
    </row>
    <row r="491" customFormat="false" ht="15.75" hidden="false" customHeight="false" outlineLevel="0" collapsed="false">
      <c r="A491" s="263" t="str">
        <f aca="false">IF(AND(OR(SOURCE!A491="",ISBLANK(SOURCE!A491)),SOURCE!B491&gt;0),IF(ISBLANK(SOURCE!C491),"",SOURCE!C491),
IF(SOURCE!B491&lt;0,VLOOKUP(SOURCE!B491,lookups!A$1:B$25,2,0),
  IF(ISBLANK(SOURCE!B491),
    "",
    "/* "&amp;TEXT(SOURCE!B491,"???0")&amp;" *"&amp;
      SOURCE!C491&amp;", "&amp; IF(lookups!$E$2-LEN(SOURCE!C491) &gt;= 0, REPT(" ",lookups!$E$2-LEN(SOURCE!C491)), "")&amp;
      SOURCE!D491&amp;", "&amp; IF(lookups!$F$2-LEN(SOURCE!D491) &gt;= 0, REPT(" ",lookups!$F$2-LEN(SOURCE!D491)), "")&amp;
      SOURCE!E491&amp;", "&amp; IF(lookups!$G$2-LEN(SOURCE!E491) &gt;=0, REPT(" ",lookups!$G$2-LEN(SOURCE!E491)), "")&amp;
      SOURCE!F491&amp;", "&amp; IF(lookups!$H$2-LEN(SOURCE!F491) &gt;= 0, REPT(" ",lookups!$H$2-LEN(SOURCE!F491)+2), "")&amp;"("&amp;
      SUBSTITUTE(TEXT(SOURCE!G491,"??0"),"  ","")&amp;" &lt;&lt; TAM_MAX_BITS) |"&amp; IF(lookups!$I$2-3 &gt;= 0, REPT(" ",MAX(1,lookups!$I$2-5+4+1-1-LEN(  IF(ISTEXT(SOURCE!H491),SOURCE!H491,  SUBSTITUTE(SUBSTITUTE(TEXT(SOURCE!H491,"????0"),"  ","")," ",""))   ))), "")&amp;
       IF(ISTEXT(SOURCE!H491),SOURCE!H491, SUBSTITUTE(SUBSTITUTE(TEXT(SOURCE!H491,"????0"),"  ","")," ",""))   &amp;","&amp; IF(lookups!$J$2-3 &gt;= 0, REPT(" ",lookups!$J$2-3-5), "")&amp;
      SOURCE!I491&amp;
" | "&amp; IF(lookups!$K$2-LEN(SOURCE!I491) &gt;= 0, REPT(" ",lookups!$K$2-LEN(SOURCE!I491)), "")&amp;
      SOURCE!J491&amp;      IF(lookups!$L$2-LEN(SOURCE!J491) &gt;= 0, REPT(" ",lookups!$L$2-LEN(SOURCE!J491)), "")&amp;
" | "&amp; IF(lookups!$K$2-LEN(SOURCE!I491) &gt;= 0, REPT(" ",lookups!$K$2-LEN(SOURCE!I491)), "")&amp;
      SOURCE!K491&amp;      IF(lookups!$L$2-LEN(SOURCE!K491) &gt;= 0, REPT(" ",lookups!$M$2-LEN(SOURCE!K491)), "")&amp;
" | "&amp; SOURCE!L491&amp;      IF(lookups!$O$2-LEN(SOURCE!L491) &gt;= 0, REPT(" ",lookups!$O$2-LEN(SOURCE!L491)), "")&amp;
" | "&amp; SOURCE!M491&amp;      IF(lookups!$P$2-LEN(SOURCE!M491) &gt;= 0, REPT(" ",lookups!$P$2-LEN(SOURCE!M491)), "")&amp;
      "},"&amp;IF(SOURCE!O491&lt;&gt;"",""&amp;SOURCE!O491,"")
 )
)
)</f>
        <v>/*  470 */  { fnGetSystemFlag,              FLAG_FRACT,                  "FRACT",                                       "FRACT",                                       (0 &lt;&lt; TAM_MAX_BITS) |     0, CAT_SYFL | SLS_ENABLED   | US_UNCHANGED | EIM_DISABLED | PTP_DISABLED     }, // And TDM24 MUST be</v>
      </c>
    </row>
    <row r="492" customFormat="false" ht="15.75" hidden="false" customHeight="false" outlineLevel="0" collapsed="false">
      <c r="A492" s="263" t="str">
        <f aca="false">IF(AND(OR(SOURCE!A492="",ISBLANK(SOURCE!A492)),SOURCE!B492&gt;0),IF(ISBLANK(SOURCE!C492),"",SOURCE!C492),
IF(SOURCE!B492&lt;0,VLOOKUP(SOURCE!B492,lookups!A$1:B$25,2,0),
  IF(ISBLANK(SOURCE!B492),
    "",
    "/* "&amp;TEXT(SOURCE!B492,"???0")&amp;" *"&amp;
      SOURCE!C492&amp;", "&amp; IF(lookups!$E$2-LEN(SOURCE!C492) &gt;= 0, REPT(" ",lookups!$E$2-LEN(SOURCE!C492)), "")&amp;
      SOURCE!D492&amp;", "&amp; IF(lookups!$F$2-LEN(SOURCE!D492) &gt;= 0, REPT(" ",lookups!$F$2-LEN(SOURCE!D492)), "")&amp;
      SOURCE!E492&amp;", "&amp; IF(lookups!$G$2-LEN(SOURCE!E492) &gt;=0, REPT(" ",lookups!$G$2-LEN(SOURCE!E492)), "")&amp;
      SOURCE!F492&amp;", "&amp; IF(lookups!$H$2-LEN(SOURCE!F492) &gt;= 0, REPT(" ",lookups!$H$2-LEN(SOURCE!F492)+2), "")&amp;"("&amp;
      SUBSTITUTE(TEXT(SOURCE!G492,"??0"),"  ","")&amp;" &lt;&lt; TAM_MAX_BITS) |"&amp; IF(lookups!$I$2-3 &gt;= 0, REPT(" ",MAX(1,lookups!$I$2-5+4+1-1-LEN(  IF(ISTEXT(SOURCE!H492),SOURCE!H492,  SUBSTITUTE(SUBSTITUTE(TEXT(SOURCE!H492,"????0"),"  ","")," ",""))   ))), "")&amp;
       IF(ISTEXT(SOURCE!H492),SOURCE!H492, SUBSTITUTE(SUBSTITUTE(TEXT(SOURCE!H492,"????0"),"  ","")," ",""))   &amp;","&amp; IF(lookups!$J$2-3 &gt;= 0, REPT(" ",lookups!$J$2-3-5), "")&amp;
      SOURCE!I492&amp;
" | "&amp; IF(lookups!$K$2-LEN(SOURCE!I492) &gt;= 0, REPT(" ",lookups!$K$2-LEN(SOURCE!I492)), "")&amp;
      SOURCE!J492&amp;      IF(lookups!$L$2-LEN(SOURCE!J492) &gt;= 0, REPT(" ",lookups!$L$2-LEN(SOURCE!J492)), "")&amp;
" | "&amp; IF(lookups!$K$2-LEN(SOURCE!I492) &gt;= 0, REPT(" ",lookups!$K$2-LEN(SOURCE!I492)), "")&amp;
      SOURCE!K492&amp;      IF(lookups!$L$2-LEN(SOURCE!K492) &gt;= 0, REPT(" ",lookups!$M$2-LEN(SOURCE!K492)), "")&amp;
" | "&amp; SOURCE!L492&amp;      IF(lookups!$O$2-LEN(SOURCE!L492) &gt;= 0, REPT(" ",lookups!$O$2-LEN(SOURCE!L492)), "")&amp;
" | "&amp; SOURCE!M492&amp;      IF(lookups!$P$2-LEN(SOURCE!M492) &gt;= 0, REPT(" ",lookups!$P$2-LEN(SOURCE!M492)), "")&amp;
      "},"&amp;IF(SOURCE!O492&lt;&gt;"",""&amp;SOURCE!O492,"")
 )
)
)</f>
        <v>/*  471 */  { fnGetSystemFlag,              FLAG_PROPFR,                 "PROPFR",                                      "PROPFR",                                      (0 &lt;&lt; TAM_MAX_BITS) |     0, CAT_SYFL | SLS_ENABLED   | US_UNCHANGED | EIM_DISABLED | PTP_DISABLED     }, // the first.</v>
      </c>
    </row>
    <row r="493" customFormat="false" ht="15.75" hidden="false" customHeight="false" outlineLevel="0" collapsed="false">
      <c r="A493" s="263" t="str">
        <f aca="false">IF(AND(OR(SOURCE!A493="",ISBLANK(SOURCE!A493)),SOURCE!B493&gt;0),IF(ISBLANK(SOURCE!C493),"",SOURCE!C493),
IF(SOURCE!B493&lt;0,VLOOKUP(SOURCE!B493,lookups!A$1:B$25,2,0),
  IF(ISBLANK(SOURCE!B493),
    "",
    "/* "&amp;TEXT(SOURCE!B493,"???0")&amp;" *"&amp;
      SOURCE!C493&amp;", "&amp; IF(lookups!$E$2-LEN(SOURCE!C493) &gt;= 0, REPT(" ",lookups!$E$2-LEN(SOURCE!C493)), "")&amp;
      SOURCE!D493&amp;", "&amp; IF(lookups!$F$2-LEN(SOURCE!D493) &gt;= 0, REPT(" ",lookups!$F$2-LEN(SOURCE!D493)), "")&amp;
      SOURCE!E493&amp;", "&amp; IF(lookups!$G$2-LEN(SOURCE!E493) &gt;=0, REPT(" ",lookups!$G$2-LEN(SOURCE!E493)), "")&amp;
      SOURCE!F493&amp;", "&amp; IF(lookups!$H$2-LEN(SOURCE!F493) &gt;= 0, REPT(" ",lookups!$H$2-LEN(SOURCE!F493)+2), "")&amp;"("&amp;
      SUBSTITUTE(TEXT(SOURCE!G493,"??0"),"  ","")&amp;" &lt;&lt; TAM_MAX_BITS) |"&amp; IF(lookups!$I$2-3 &gt;= 0, REPT(" ",MAX(1,lookups!$I$2-5+4+1-1-LEN(  IF(ISTEXT(SOURCE!H493),SOURCE!H493,  SUBSTITUTE(SUBSTITUTE(TEXT(SOURCE!H493,"????0"),"  ","")," ",""))   ))), "")&amp;
       IF(ISTEXT(SOURCE!H493),SOURCE!H493, SUBSTITUTE(SUBSTITUTE(TEXT(SOURCE!H493,"????0"),"  ","")," ",""))   &amp;","&amp; IF(lookups!$J$2-3 &gt;= 0, REPT(" ",lookups!$J$2-3-5), "")&amp;
      SOURCE!I493&amp;
" | "&amp; IF(lookups!$K$2-LEN(SOURCE!I493) &gt;= 0, REPT(" ",lookups!$K$2-LEN(SOURCE!I493)), "")&amp;
      SOURCE!J493&amp;      IF(lookups!$L$2-LEN(SOURCE!J493) &gt;= 0, REPT(" ",lookups!$L$2-LEN(SOURCE!J493)), "")&amp;
" | "&amp; IF(lookups!$K$2-LEN(SOURCE!I493) &gt;= 0, REPT(" ",lookups!$K$2-LEN(SOURCE!I493)), "")&amp;
      SOURCE!K493&amp;      IF(lookups!$L$2-LEN(SOURCE!K493) &gt;= 0, REPT(" ",lookups!$M$2-LEN(SOURCE!K493)), "")&amp;
" | "&amp; SOURCE!L493&amp;      IF(lookups!$O$2-LEN(SOURCE!L493) &gt;= 0, REPT(" ",lookups!$O$2-LEN(SOURCE!L493)), "")&amp;
" | "&amp; SOURCE!M493&amp;      IF(lookups!$P$2-LEN(SOURCE!M493) &gt;= 0, REPT(" ",lookups!$P$2-LEN(SOURCE!M493)), "")&amp;
      "},"&amp;IF(SOURCE!O493&lt;&gt;"",""&amp;SOURCE!O493,"")
 )
)
)</f>
        <v>/*  472 */  { fnGetSystemFlag,              FLAG_DENANY,                 "DENANY",                                      "DENANY",                                      (0 &lt;&lt; TAM_MAX_BITS) |     0, CAT_SYFL | SLS_ENABLED   | US_UNCHANGED | EIM_DISABLED | PTP_DISABLED     },</v>
      </c>
    </row>
    <row r="494" customFormat="false" ht="15.75" hidden="false" customHeight="false" outlineLevel="0" collapsed="false">
      <c r="A494" s="263" t="str">
        <f aca="false">IF(AND(OR(SOURCE!A494="",ISBLANK(SOURCE!A494)),SOURCE!B494&gt;0),IF(ISBLANK(SOURCE!C494),"",SOURCE!C494),
IF(SOURCE!B494&lt;0,VLOOKUP(SOURCE!B494,lookups!A$1:B$25,2,0),
  IF(ISBLANK(SOURCE!B494),
    "",
    "/* "&amp;TEXT(SOURCE!B494,"???0")&amp;" *"&amp;
      SOURCE!C494&amp;", "&amp; IF(lookups!$E$2-LEN(SOURCE!C494) &gt;= 0, REPT(" ",lookups!$E$2-LEN(SOURCE!C494)), "")&amp;
      SOURCE!D494&amp;", "&amp; IF(lookups!$F$2-LEN(SOURCE!D494) &gt;= 0, REPT(" ",lookups!$F$2-LEN(SOURCE!D494)), "")&amp;
      SOURCE!E494&amp;", "&amp; IF(lookups!$G$2-LEN(SOURCE!E494) &gt;=0, REPT(" ",lookups!$G$2-LEN(SOURCE!E494)), "")&amp;
      SOURCE!F494&amp;", "&amp; IF(lookups!$H$2-LEN(SOURCE!F494) &gt;= 0, REPT(" ",lookups!$H$2-LEN(SOURCE!F494)+2), "")&amp;"("&amp;
      SUBSTITUTE(TEXT(SOURCE!G494,"??0"),"  ","")&amp;" &lt;&lt; TAM_MAX_BITS) |"&amp; IF(lookups!$I$2-3 &gt;= 0, REPT(" ",MAX(1,lookups!$I$2-5+4+1-1-LEN(  IF(ISTEXT(SOURCE!H494),SOURCE!H494,  SUBSTITUTE(SUBSTITUTE(TEXT(SOURCE!H494,"????0"),"  ","")," ",""))   ))), "")&amp;
       IF(ISTEXT(SOURCE!H494),SOURCE!H494, SUBSTITUTE(SUBSTITUTE(TEXT(SOURCE!H494,"????0"),"  ","")," ",""))   &amp;","&amp; IF(lookups!$J$2-3 &gt;= 0, REPT(" ",lookups!$J$2-3-5), "")&amp;
      SOURCE!I494&amp;
" | "&amp; IF(lookups!$K$2-LEN(SOURCE!I494) &gt;= 0, REPT(" ",lookups!$K$2-LEN(SOURCE!I494)), "")&amp;
      SOURCE!J494&amp;      IF(lookups!$L$2-LEN(SOURCE!J494) &gt;= 0, REPT(" ",lookups!$L$2-LEN(SOURCE!J494)), "")&amp;
" | "&amp; IF(lookups!$K$2-LEN(SOURCE!I494) &gt;= 0, REPT(" ",lookups!$K$2-LEN(SOURCE!I494)), "")&amp;
      SOURCE!K494&amp;      IF(lookups!$L$2-LEN(SOURCE!K494) &gt;= 0, REPT(" ",lookups!$M$2-LEN(SOURCE!K494)), "")&amp;
" | "&amp; SOURCE!L494&amp;      IF(lookups!$O$2-LEN(SOURCE!L494) &gt;= 0, REPT(" ",lookups!$O$2-LEN(SOURCE!L494)), "")&amp;
" | "&amp; SOURCE!M494&amp;      IF(lookups!$P$2-LEN(SOURCE!M494) &gt;= 0, REPT(" ",lookups!$P$2-LEN(SOURCE!M494)), "")&amp;
      "},"&amp;IF(SOURCE!O494&lt;&gt;"",""&amp;SOURCE!O494,"")
 )
)
)</f>
        <v>/*  473 */  { fnGetSystemFlag,              FLAG_DENFIX,                 "DENFIX",                                      "DENFIX",                                      (0 &lt;&lt; TAM_MAX_BITS) |     0, CAT_SYFL | SLS_ENABLED   | US_UNCHANGED | EIM_DISABLED | PTP_DISABLED     },</v>
      </c>
    </row>
    <row r="495" customFormat="false" ht="15.75" hidden="false" customHeight="false" outlineLevel="0" collapsed="false">
      <c r="A495" s="263" t="str">
        <f aca="false">IF(AND(OR(SOURCE!A495="",ISBLANK(SOURCE!A495)),SOURCE!B495&gt;0),IF(ISBLANK(SOURCE!C495),"",SOURCE!C495),
IF(SOURCE!B495&lt;0,VLOOKUP(SOURCE!B495,lookups!A$1:B$25,2,0),
  IF(ISBLANK(SOURCE!B495),
    "",
    "/* "&amp;TEXT(SOURCE!B495,"???0")&amp;" *"&amp;
      SOURCE!C495&amp;", "&amp; IF(lookups!$E$2-LEN(SOURCE!C495) &gt;= 0, REPT(" ",lookups!$E$2-LEN(SOURCE!C495)), "")&amp;
      SOURCE!D495&amp;", "&amp; IF(lookups!$F$2-LEN(SOURCE!D495) &gt;= 0, REPT(" ",lookups!$F$2-LEN(SOURCE!D495)), "")&amp;
      SOURCE!E495&amp;", "&amp; IF(lookups!$G$2-LEN(SOURCE!E495) &gt;=0, REPT(" ",lookups!$G$2-LEN(SOURCE!E495)), "")&amp;
      SOURCE!F495&amp;", "&amp; IF(lookups!$H$2-LEN(SOURCE!F495) &gt;= 0, REPT(" ",lookups!$H$2-LEN(SOURCE!F495)+2), "")&amp;"("&amp;
      SUBSTITUTE(TEXT(SOURCE!G495,"??0"),"  ","")&amp;" &lt;&lt; TAM_MAX_BITS) |"&amp; IF(lookups!$I$2-3 &gt;= 0, REPT(" ",MAX(1,lookups!$I$2-5+4+1-1-LEN(  IF(ISTEXT(SOURCE!H495),SOURCE!H495,  SUBSTITUTE(SUBSTITUTE(TEXT(SOURCE!H495,"????0"),"  ","")," ",""))   ))), "")&amp;
       IF(ISTEXT(SOURCE!H495),SOURCE!H495, SUBSTITUTE(SUBSTITUTE(TEXT(SOURCE!H495,"????0"),"  ","")," ",""))   &amp;","&amp; IF(lookups!$J$2-3 &gt;= 0, REPT(" ",lookups!$J$2-3-5), "")&amp;
      SOURCE!I495&amp;
" | "&amp; IF(lookups!$K$2-LEN(SOURCE!I495) &gt;= 0, REPT(" ",lookups!$K$2-LEN(SOURCE!I495)), "")&amp;
      SOURCE!J495&amp;      IF(lookups!$L$2-LEN(SOURCE!J495) &gt;= 0, REPT(" ",lookups!$L$2-LEN(SOURCE!J495)), "")&amp;
" | "&amp; IF(lookups!$K$2-LEN(SOURCE!I495) &gt;= 0, REPT(" ",lookups!$K$2-LEN(SOURCE!I495)), "")&amp;
      SOURCE!K495&amp;      IF(lookups!$L$2-LEN(SOURCE!K495) &gt;= 0, REPT(" ",lookups!$M$2-LEN(SOURCE!K495)), "")&amp;
" | "&amp; SOURCE!L495&amp;      IF(lookups!$O$2-LEN(SOURCE!L495) &gt;= 0, REPT(" ",lookups!$O$2-LEN(SOURCE!L495)), "")&amp;
" | "&amp; SOURCE!M495&amp;      IF(lookups!$P$2-LEN(SOURCE!M495) &gt;= 0, REPT(" ",lookups!$P$2-LEN(SOURCE!M495)), "")&amp;
      "},"&amp;IF(SOURCE!O495&lt;&gt;"",""&amp;SOURCE!O495,"")
 )
)
)</f>
        <v>/*  474 */  { fnGetSystemFlag,              FLAG_CARRY,                  "CARRY",                                       "CARRY",                                       (0 &lt;&lt; TAM_MAX_BITS) |     0, CAT_SYFL | SLS_ENABLED   | US_UNCHANGED | EIM_DISABLED | PTP_DISABLED     },</v>
      </c>
    </row>
    <row r="496" customFormat="false" ht="15.75" hidden="false" customHeight="false" outlineLevel="0" collapsed="false">
      <c r="A496" s="263" t="str">
        <f aca="false">IF(AND(OR(SOURCE!A496="",ISBLANK(SOURCE!A496)),SOURCE!B496&gt;0),IF(ISBLANK(SOURCE!C496),"",SOURCE!C496),
IF(SOURCE!B496&lt;0,VLOOKUP(SOURCE!B496,lookups!A$1:B$25,2,0),
  IF(ISBLANK(SOURCE!B496),
    "",
    "/* "&amp;TEXT(SOURCE!B496,"???0")&amp;" *"&amp;
      SOURCE!C496&amp;", "&amp; IF(lookups!$E$2-LEN(SOURCE!C496) &gt;= 0, REPT(" ",lookups!$E$2-LEN(SOURCE!C496)), "")&amp;
      SOURCE!D496&amp;", "&amp; IF(lookups!$F$2-LEN(SOURCE!D496) &gt;= 0, REPT(" ",lookups!$F$2-LEN(SOURCE!D496)), "")&amp;
      SOURCE!E496&amp;", "&amp; IF(lookups!$G$2-LEN(SOURCE!E496) &gt;=0, REPT(" ",lookups!$G$2-LEN(SOURCE!E496)), "")&amp;
      SOURCE!F496&amp;", "&amp; IF(lookups!$H$2-LEN(SOURCE!F496) &gt;= 0, REPT(" ",lookups!$H$2-LEN(SOURCE!F496)+2), "")&amp;"("&amp;
      SUBSTITUTE(TEXT(SOURCE!G496,"??0"),"  ","")&amp;" &lt;&lt; TAM_MAX_BITS) |"&amp; IF(lookups!$I$2-3 &gt;= 0, REPT(" ",MAX(1,lookups!$I$2-5+4+1-1-LEN(  IF(ISTEXT(SOURCE!H496),SOURCE!H496,  SUBSTITUTE(SUBSTITUTE(TEXT(SOURCE!H496,"????0"),"  ","")," ",""))   ))), "")&amp;
       IF(ISTEXT(SOURCE!H496),SOURCE!H496, SUBSTITUTE(SUBSTITUTE(TEXT(SOURCE!H496,"????0"),"  ","")," ",""))   &amp;","&amp; IF(lookups!$J$2-3 &gt;= 0, REPT(" ",lookups!$J$2-3-5), "")&amp;
      SOURCE!I496&amp;
" | "&amp; IF(lookups!$K$2-LEN(SOURCE!I496) &gt;= 0, REPT(" ",lookups!$K$2-LEN(SOURCE!I496)), "")&amp;
      SOURCE!J496&amp;      IF(lookups!$L$2-LEN(SOURCE!J496) &gt;= 0, REPT(" ",lookups!$L$2-LEN(SOURCE!J496)), "")&amp;
" | "&amp; IF(lookups!$K$2-LEN(SOURCE!I496) &gt;= 0, REPT(" ",lookups!$K$2-LEN(SOURCE!I496)), "")&amp;
      SOURCE!K496&amp;      IF(lookups!$L$2-LEN(SOURCE!K496) &gt;= 0, REPT(" ",lookups!$M$2-LEN(SOURCE!K496)), "")&amp;
" | "&amp; SOURCE!L496&amp;      IF(lookups!$O$2-LEN(SOURCE!L496) &gt;= 0, REPT(" ",lookups!$O$2-LEN(SOURCE!L496)), "")&amp;
" | "&amp; SOURCE!M496&amp;      IF(lookups!$P$2-LEN(SOURCE!M496) &gt;= 0, REPT(" ",lookups!$P$2-LEN(SOURCE!M496)), "")&amp;
      "},"&amp;IF(SOURCE!O496&lt;&gt;"",""&amp;SOURCE!O496,"")
 )
)
)</f>
        <v>/*  475 */  { fnGetSystemFlag,              FLAG_OVERFLOW,               "OVERFL",                                      "OVERFL",                                      (0 &lt;&lt; TAM_MAX_BITS) |     0, CAT_SYFL | SLS_ENABLED   | US_UNCHANGED | EIM_DISABLED | PTP_DISABLED     },</v>
      </c>
    </row>
    <row r="497" customFormat="false" ht="15.75" hidden="false" customHeight="false" outlineLevel="0" collapsed="false">
      <c r="A497" s="263" t="str">
        <f aca="false">IF(AND(OR(SOURCE!A497="",ISBLANK(SOURCE!A497)),SOURCE!B497&gt;0),IF(ISBLANK(SOURCE!C497),"",SOURCE!C497),
IF(SOURCE!B497&lt;0,VLOOKUP(SOURCE!B497,lookups!A$1:B$25,2,0),
  IF(ISBLANK(SOURCE!B497),
    "",
    "/* "&amp;TEXT(SOURCE!B497,"???0")&amp;" *"&amp;
      SOURCE!C497&amp;", "&amp; IF(lookups!$E$2-LEN(SOURCE!C497) &gt;= 0, REPT(" ",lookups!$E$2-LEN(SOURCE!C497)), "")&amp;
      SOURCE!D497&amp;", "&amp; IF(lookups!$F$2-LEN(SOURCE!D497) &gt;= 0, REPT(" ",lookups!$F$2-LEN(SOURCE!D497)), "")&amp;
      SOURCE!E497&amp;", "&amp; IF(lookups!$G$2-LEN(SOURCE!E497) &gt;=0, REPT(" ",lookups!$G$2-LEN(SOURCE!E497)), "")&amp;
      SOURCE!F497&amp;", "&amp; IF(lookups!$H$2-LEN(SOURCE!F497) &gt;= 0, REPT(" ",lookups!$H$2-LEN(SOURCE!F497)+2), "")&amp;"("&amp;
      SUBSTITUTE(TEXT(SOURCE!G497,"??0"),"  ","")&amp;" &lt;&lt; TAM_MAX_BITS) |"&amp; IF(lookups!$I$2-3 &gt;= 0, REPT(" ",MAX(1,lookups!$I$2-5+4+1-1-LEN(  IF(ISTEXT(SOURCE!H497),SOURCE!H497,  SUBSTITUTE(SUBSTITUTE(TEXT(SOURCE!H497,"????0"),"  ","")," ",""))   ))), "")&amp;
       IF(ISTEXT(SOURCE!H497),SOURCE!H497, SUBSTITUTE(SUBSTITUTE(TEXT(SOURCE!H497,"????0"),"  ","")," ",""))   &amp;","&amp; IF(lookups!$J$2-3 &gt;= 0, REPT(" ",lookups!$J$2-3-5), "")&amp;
      SOURCE!I497&amp;
" | "&amp; IF(lookups!$K$2-LEN(SOURCE!I497) &gt;= 0, REPT(" ",lookups!$K$2-LEN(SOURCE!I497)), "")&amp;
      SOURCE!J497&amp;      IF(lookups!$L$2-LEN(SOURCE!J497) &gt;= 0, REPT(" ",lookups!$L$2-LEN(SOURCE!J497)), "")&amp;
" | "&amp; IF(lookups!$K$2-LEN(SOURCE!I497) &gt;= 0, REPT(" ",lookups!$K$2-LEN(SOURCE!I497)), "")&amp;
      SOURCE!K497&amp;      IF(lookups!$L$2-LEN(SOURCE!K497) &gt;= 0, REPT(" ",lookups!$M$2-LEN(SOURCE!K497)), "")&amp;
" | "&amp; SOURCE!L497&amp;      IF(lookups!$O$2-LEN(SOURCE!L497) &gt;= 0, REPT(" ",lookups!$O$2-LEN(SOURCE!L497)), "")&amp;
" | "&amp; SOURCE!M497&amp;      IF(lookups!$P$2-LEN(SOURCE!M497) &gt;= 0, REPT(" ",lookups!$P$2-LEN(SOURCE!M497)), "")&amp;
      "},"&amp;IF(SOURCE!O497&lt;&gt;"",""&amp;SOURCE!O497,"")
 )
)
)</f>
        <v>/*  476 */  { fnGetSystemFlag,              FLAG_LEAD0,                  "LEAD.0",                                      "LEAD.0",                                      (0 &lt;&lt; TAM_MAX_BITS) |     0, CAT_SYFL | SLS_ENABLED   | US_UNCHANGED | EIM_DISABLED | PTP_DISABLED     },</v>
      </c>
    </row>
    <row r="498" customFormat="false" ht="15.75" hidden="false" customHeight="false" outlineLevel="0" collapsed="false">
      <c r="A498" s="263" t="str">
        <f aca="false">IF(AND(OR(SOURCE!A498="",ISBLANK(SOURCE!A498)),SOURCE!B498&gt;0),IF(ISBLANK(SOURCE!C498),"",SOURCE!C498),
IF(SOURCE!B498&lt;0,VLOOKUP(SOURCE!B498,lookups!A$1:B$25,2,0),
  IF(ISBLANK(SOURCE!B498),
    "",
    "/* "&amp;TEXT(SOURCE!B498,"???0")&amp;" *"&amp;
      SOURCE!C498&amp;", "&amp; IF(lookups!$E$2-LEN(SOURCE!C498) &gt;= 0, REPT(" ",lookups!$E$2-LEN(SOURCE!C498)), "")&amp;
      SOURCE!D498&amp;", "&amp; IF(lookups!$F$2-LEN(SOURCE!D498) &gt;= 0, REPT(" ",lookups!$F$2-LEN(SOURCE!D498)), "")&amp;
      SOURCE!E498&amp;", "&amp; IF(lookups!$G$2-LEN(SOURCE!E498) &gt;=0, REPT(" ",lookups!$G$2-LEN(SOURCE!E498)), "")&amp;
      SOURCE!F498&amp;", "&amp; IF(lookups!$H$2-LEN(SOURCE!F498) &gt;= 0, REPT(" ",lookups!$H$2-LEN(SOURCE!F498)+2), "")&amp;"("&amp;
      SUBSTITUTE(TEXT(SOURCE!G498,"??0"),"  ","")&amp;" &lt;&lt; TAM_MAX_BITS) |"&amp; IF(lookups!$I$2-3 &gt;= 0, REPT(" ",MAX(1,lookups!$I$2-5+4+1-1-LEN(  IF(ISTEXT(SOURCE!H498),SOURCE!H498,  SUBSTITUTE(SUBSTITUTE(TEXT(SOURCE!H498,"????0"),"  ","")," ",""))   ))), "")&amp;
       IF(ISTEXT(SOURCE!H498),SOURCE!H498, SUBSTITUTE(SUBSTITUTE(TEXT(SOURCE!H498,"????0"),"  ","")," ",""))   &amp;","&amp; IF(lookups!$J$2-3 &gt;= 0, REPT(" ",lookups!$J$2-3-5), "")&amp;
      SOURCE!I498&amp;
" | "&amp; IF(lookups!$K$2-LEN(SOURCE!I498) &gt;= 0, REPT(" ",lookups!$K$2-LEN(SOURCE!I498)), "")&amp;
      SOURCE!J498&amp;      IF(lookups!$L$2-LEN(SOURCE!J498) &gt;= 0, REPT(" ",lookups!$L$2-LEN(SOURCE!J498)), "")&amp;
" | "&amp; IF(lookups!$K$2-LEN(SOURCE!I498) &gt;= 0, REPT(" ",lookups!$K$2-LEN(SOURCE!I498)), "")&amp;
      SOURCE!K498&amp;      IF(lookups!$L$2-LEN(SOURCE!K498) &gt;= 0, REPT(" ",lookups!$M$2-LEN(SOURCE!K498)), "")&amp;
" | "&amp; SOURCE!L498&amp;      IF(lookups!$O$2-LEN(SOURCE!L498) &gt;= 0, REPT(" ",lookups!$O$2-LEN(SOURCE!L498)), "")&amp;
" | "&amp; SOURCE!M498&amp;      IF(lookups!$P$2-LEN(SOURCE!M498) &gt;= 0, REPT(" ",lookups!$P$2-LEN(SOURCE!M498)), "")&amp;
      "},"&amp;IF(SOURCE!O498&lt;&gt;"",""&amp;SOURCE!O498,"")
 )
)
)</f>
        <v>/*  477 */  { fnGetSystemFlag,              FLAG_ALPHA,                  "ALPHA",                                       "ALPHA",                                       (0 &lt;&lt; TAM_MAX_BITS) |     0, CAT_SYFL | SLS_ENABLED   | US_UNCHANGED | EIM_DISABLED | PTP_DISABLED     },</v>
      </c>
    </row>
    <row r="499" customFormat="false" ht="15.75" hidden="false" customHeight="false" outlineLevel="0" collapsed="false">
      <c r="A499" s="263" t="str">
        <f aca="false">IF(AND(OR(SOURCE!A499="",ISBLANK(SOURCE!A499)),SOURCE!B499&gt;0),IF(ISBLANK(SOURCE!C499),"",SOURCE!C499),
IF(SOURCE!B499&lt;0,VLOOKUP(SOURCE!B499,lookups!A$1:B$25,2,0),
  IF(ISBLANK(SOURCE!B499),
    "",
    "/* "&amp;TEXT(SOURCE!B499,"???0")&amp;" *"&amp;
      SOURCE!C499&amp;", "&amp; IF(lookups!$E$2-LEN(SOURCE!C499) &gt;= 0, REPT(" ",lookups!$E$2-LEN(SOURCE!C499)), "")&amp;
      SOURCE!D499&amp;", "&amp; IF(lookups!$F$2-LEN(SOURCE!D499) &gt;= 0, REPT(" ",lookups!$F$2-LEN(SOURCE!D499)), "")&amp;
      SOURCE!E499&amp;", "&amp; IF(lookups!$G$2-LEN(SOURCE!E499) &gt;=0, REPT(" ",lookups!$G$2-LEN(SOURCE!E499)), "")&amp;
      SOURCE!F499&amp;", "&amp; IF(lookups!$H$2-LEN(SOURCE!F499) &gt;= 0, REPT(" ",lookups!$H$2-LEN(SOURCE!F499)+2), "")&amp;"("&amp;
      SUBSTITUTE(TEXT(SOURCE!G499,"??0"),"  ","")&amp;" &lt;&lt; TAM_MAX_BITS) |"&amp; IF(lookups!$I$2-3 &gt;= 0, REPT(" ",MAX(1,lookups!$I$2-5+4+1-1-LEN(  IF(ISTEXT(SOURCE!H499),SOURCE!H499,  SUBSTITUTE(SUBSTITUTE(TEXT(SOURCE!H499,"????0"),"  ","")," ",""))   ))), "")&amp;
       IF(ISTEXT(SOURCE!H499),SOURCE!H499, SUBSTITUTE(SUBSTITUTE(TEXT(SOURCE!H499,"????0"),"  ","")," ",""))   &amp;","&amp; IF(lookups!$J$2-3 &gt;= 0, REPT(" ",lookups!$J$2-3-5), "")&amp;
      SOURCE!I499&amp;
" | "&amp; IF(lookups!$K$2-LEN(SOURCE!I499) &gt;= 0, REPT(" ",lookups!$K$2-LEN(SOURCE!I499)), "")&amp;
      SOURCE!J499&amp;      IF(lookups!$L$2-LEN(SOURCE!J499) &gt;= 0, REPT(" ",lookups!$L$2-LEN(SOURCE!J499)), "")&amp;
" | "&amp; IF(lookups!$K$2-LEN(SOURCE!I499) &gt;= 0, REPT(" ",lookups!$K$2-LEN(SOURCE!I499)), "")&amp;
      SOURCE!K499&amp;      IF(lookups!$L$2-LEN(SOURCE!K499) &gt;= 0, REPT(" ",lookups!$M$2-LEN(SOURCE!K499)), "")&amp;
" | "&amp; SOURCE!L499&amp;      IF(lookups!$O$2-LEN(SOURCE!L499) &gt;= 0, REPT(" ",lookups!$O$2-LEN(SOURCE!L499)), "")&amp;
" | "&amp; SOURCE!M499&amp;      IF(lookups!$P$2-LEN(SOURCE!M499) &gt;= 0, REPT(" ",lookups!$P$2-LEN(SOURCE!M499)), "")&amp;
      "},"&amp;IF(SOURCE!O499&lt;&gt;"",""&amp;SOURCE!O499,"")
 )
)
)</f>
        <v>/*  478 */  { fnGetSystemFlag,              FLAG_alphaCAP,               STD_alpha "CAP",                               STD_alpha "CAP",                               (0 &lt;&lt; TAM_MAX_BITS) |     0, CAT_SYFL | SLS_ENABLED   | US_UNCHANGED | EIM_DISABLED | PTP_DISABLED     },</v>
      </c>
    </row>
    <row r="500" customFormat="false" ht="15.75" hidden="false" customHeight="false" outlineLevel="0" collapsed="false">
      <c r="A500" s="263" t="str">
        <f aca="false">IF(AND(OR(SOURCE!A500="",ISBLANK(SOURCE!A500)),SOURCE!B500&gt;0),IF(ISBLANK(SOURCE!C500),"",SOURCE!C500),
IF(SOURCE!B500&lt;0,VLOOKUP(SOURCE!B500,lookups!A$1:B$25,2,0),
  IF(ISBLANK(SOURCE!B500),
    "",
    "/* "&amp;TEXT(SOURCE!B500,"???0")&amp;" *"&amp;
      SOURCE!C500&amp;", "&amp; IF(lookups!$E$2-LEN(SOURCE!C500) &gt;= 0, REPT(" ",lookups!$E$2-LEN(SOURCE!C500)), "")&amp;
      SOURCE!D500&amp;", "&amp; IF(lookups!$F$2-LEN(SOURCE!D500) &gt;= 0, REPT(" ",lookups!$F$2-LEN(SOURCE!D500)), "")&amp;
      SOURCE!E500&amp;", "&amp; IF(lookups!$G$2-LEN(SOURCE!E500) &gt;=0, REPT(" ",lookups!$G$2-LEN(SOURCE!E500)), "")&amp;
      SOURCE!F500&amp;", "&amp; IF(lookups!$H$2-LEN(SOURCE!F500) &gt;= 0, REPT(" ",lookups!$H$2-LEN(SOURCE!F500)+2), "")&amp;"("&amp;
      SUBSTITUTE(TEXT(SOURCE!G500,"??0"),"  ","")&amp;" &lt;&lt; TAM_MAX_BITS) |"&amp; IF(lookups!$I$2-3 &gt;= 0, REPT(" ",MAX(1,lookups!$I$2-5+4+1-1-LEN(  IF(ISTEXT(SOURCE!H500),SOURCE!H500,  SUBSTITUTE(SUBSTITUTE(TEXT(SOURCE!H500,"????0"),"  ","")," ",""))   ))), "")&amp;
       IF(ISTEXT(SOURCE!H500),SOURCE!H500, SUBSTITUTE(SUBSTITUTE(TEXT(SOURCE!H500,"????0"),"  ","")," ",""))   &amp;","&amp; IF(lookups!$J$2-3 &gt;= 0, REPT(" ",lookups!$J$2-3-5), "")&amp;
      SOURCE!I500&amp;
" | "&amp; IF(lookups!$K$2-LEN(SOURCE!I500) &gt;= 0, REPT(" ",lookups!$K$2-LEN(SOURCE!I500)), "")&amp;
      SOURCE!J500&amp;      IF(lookups!$L$2-LEN(SOURCE!J500) &gt;= 0, REPT(" ",lookups!$L$2-LEN(SOURCE!J500)), "")&amp;
" | "&amp; IF(lookups!$K$2-LEN(SOURCE!I500) &gt;= 0, REPT(" ",lookups!$K$2-LEN(SOURCE!I500)), "")&amp;
      SOURCE!K500&amp;      IF(lookups!$L$2-LEN(SOURCE!K500) &gt;= 0, REPT(" ",lookups!$M$2-LEN(SOURCE!K500)), "")&amp;
" | "&amp; SOURCE!L500&amp;      IF(lookups!$O$2-LEN(SOURCE!L500) &gt;= 0, REPT(" ",lookups!$O$2-LEN(SOURCE!L500)), "")&amp;
" | "&amp; SOURCE!M500&amp;      IF(lookups!$P$2-LEN(SOURCE!M500) &gt;= 0, REPT(" ",lookups!$P$2-LEN(SOURCE!M500)), "")&amp;
      "},"&amp;IF(SOURCE!O500&lt;&gt;"",""&amp;SOURCE!O500,"")
 )
)
)</f>
        <v>/*  479 */  { fnGetSystemFlag,              FLAG_RUNTIM,                 "RUNTIM",                                      "RUNTIM",                                      (0 &lt;&lt; TAM_MAX_BITS) |     0, CAT_SYFL | SLS_ENABLED   | US_UNCHANGED | EIM_DISABLED | PTP_DISABLED     },</v>
      </c>
    </row>
    <row r="501" customFormat="false" ht="15.75" hidden="false" customHeight="false" outlineLevel="0" collapsed="false">
      <c r="A501" s="263" t="str">
        <f aca="false">IF(AND(OR(SOURCE!A501="",ISBLANK(SOURCE!A501)),SOURCE!B501&gt;0),IF(ISBLANK(SOURCE!C501),"",SOURCE!C501),
IF(SOURCE!B501&lt;0,VLOOKUP(SOURCE!B501,lookups!A$1:B$25,2,0),
  IF(ISBLANK(SOURCE!B501),
    "",
    "/* "&amp;TEXT(SOURCE!B501,"???0")&amp;" *"&amp;
      SOURCE!C501&amp;", "&amp; IF(lookups!$E$2-LEN(SOURCE!C501) &gt;= 0, REPT(" ",lookups!$E$2-LEN(SOURCE!C501)), "")&amp;
      SOURCE!D501&amp;", "&amp; IF(lookups!$F$2-LEN(SOURCE!D501) &gt;= 0, REPT(" ",lookups!$F$2-LEN(SOURCE!D501)), "")&amp;
      SOURCE!E501&amp;", "&amp; IF(lookups!$G$2-LEN(SOURCE!E501) &gt;=0, REPT(" ",lookups!$G$2-LEN(SOURCE!E501)), "")&amp;
      SOURCE!F501&amp;", "&amp; IF(lookups!$H$2-LEN(SOURCE!F501) &gt;= 0, REPT(" ",lookups!$H$2-LEN(SOURCE!F501)+2), "")&amp;"("&amp;
      SUBSTITUTE(TEXT(SOURCE!G501,"??0"),"  ","")&amp;" &lt;&lt; TAM_MAX_BITS) |"&amp; IF(lookups!$I$2-3 &gt;= 0, REPT(" ",MAX(1,lookups!$I$2-5+4+1-1-LEN(  IF(ISTEXT(SOURCE!H501),SOURCE!H501,  SUBSTITUTE(SUBSTITUTE(TEXT(SOURCE!H501,"????0"),"  ","")," ",""))   ))), "")&amp;
       IF(ISTEXT(SOURCE!H501),SOURCE!H501, SUBSTITUTE(SUBSTITUTE(TEXT(SOURCE!H501,"????0"),"  ","")," ",""))   &amp;","&amp; IF(lookups!$J$2-3 &gt;= 0, REPT(" ",lookups!$J$2-3-5), "")&amp;
      SOURCE!I501&amp;
" | "&amp; IF(lookups!$K$2-LEN(SOURCE!I501) &gt;= 0, REPT(" ",lookups!$K$2-LEN(SOURCE!I501)), "")&amp;
      SOURCE!J501&amp;      IF(lookups!$L$2-LEN(SOURCE!J501) &gt;= 0, REPT(" ",lookups!$L$2-LEN(SOURCE!J501)), "")&amp;
" | "&amp; IF(lookups!$K$2-LEN(SOURCE!I501) &gt;= 0, REPT(" ",lookups!$K$2-LEN(SOURCE!I501)), "")&amp;
      SOURCE!K501&amp;      IF(lookups!$L$2-LEN(SOURCE!K501) &gt;= 0, REPT(" ",lookups!$M$2-LEN(SOURCE!K501)), "")&amp;
" | "&amp; SOURCE!L501&amp;      IF(lookups!$O$2-LEN(SOURCE!L501) &gt;= 0, REPT(" ",lookups!$O$2-LEN(SOURCE!L501)), "")&amp;
" | "&amp; SOURCE!M501&amp;      IF(lookups!$P$2-LEN(SOURCE!M501) &gt;= 0, REPT(" ",lookups!$P$2-LEN(SOURCE!M501)), "")&amp;
      "},"&amp;IF(SOURCE!O501&lt;&gt;"",""&amp;SOURCE!O501,"")
 )
)
)</f>
        <v>/*  480 */  { fnGetSystemFlag,              FLAG_RUNIO,                  "RUNIO",                                       "RUNIO",                                       (0 &lt;&lt; TAM_MAX_BITS) |     0, CAT_SYFL | SLS_ENABLED   | US_UNCHANGED | EIM_DISABLED | PTP_DISABLED     },</v>
      </c>
    </row>
    <row r="502" customFormat="false" ht="15.75" hidden="false" customHeight="false" outlineLevel="0" collapsed="false">
      <c r="A502" s="263" t="str">
        <f aca="false">IF(AND(OR(SOURCE!A502="",ISBLANK(SOURCE!A502)),SOURCE!B502&gt;0),IF(ISBLANK(SOURCE!C502),"",SOURCE!C502),
IF(SOURCE!B502&lt;0,VLOOKUP(SOURCE!B502,lookups!A$1:B$25,2,0),
  IF(ISBLANK(SOURCE!B502),
    "",
    "/* "&amp;TEXT(SOURCE!B502,"???0")&amp;" *"&amp;
      SOURCE!C502&amp;", "&amp; IF(lookups!$E$2-LEN(SOURCE!C502) &gt;= 0, REPT(" ",lookups!$E$2-LEN(SOURCE!C502)), "")&amp;
      SOURCE!D502&amp;", "&amp; IF(lookups!$F$2-LEN(SOURCE!D502) &gt;= 0, REPT(" ",lookups!$F$2-LEN(SOURCE!D502)), "")&amp;
      SOURCE!E502&amp;", "&amp; IF(lookups!$G$2-LEN(SOURCE!E502) &gt;=0, REPT(" ",lookups!$G$2-LEN(SOURCE!E502)), "")&amp;
      SOURCE!F502&amp;", "&amp; IF(lookups!$H$2-LEN(SOURCE!F502) &gt;= 0, REPT(" ",lookups!$H$2-LEN(SOURCE!F502)+2), "")&amp;"("&amp;
      SUBSTITUTE(TEXT(SOURCE!G502,"??0"),"  ","")&amp;" &lt;&lt; TAM_MAX_BITS) |"&amp; IF(lookups!$I$2-3 &gt;= 0, REPT(" ",MAX(1,lookups!$I$2-5+4+1-1-LEN(  IF(ISTEXT(SOURCE!H502),SOURCE!H502,  SUBSTITUTE(SUBSTITUTE(TEXT(SOURCE!H502,"????0"),"  ","")," ",""))   ))), "")&amp;
       IF(ISTEXT(SOURCE!H502),SOURCE!H502, SUBSTITUTE(SUBSTITUTE(TEXT(SOURCE!H502,"????0"),"  ","")," ",""))   &amp;","&amp; IF(lookups!$J$2-3 &gt;= 0, REPT(" ",lookups!$J$2-3-5), "")&amp;
      SOURCE!I502&amp;
" | "&amp; IF(lookups!$K$2-LEN(SOURCE!I502) &gt;= 0, REPT(" ",lookups!$K$2-LEN(SOURCE!I502)), "")&amp;
      SOURCE!J502&amp;      IF(lookups!$L$2-LEN(SOURCE!J502) &gt;= 0, REPT(" ",lookups!$L$2-LEN(SOURCE!J502)), "")&amp;
" | "&amp; IF(lookups!$K$2-LEN(SOURCE!I502) &gt;= 0, REPT(" ",lookups!$K$2-LEN(SOURCE!I502)), "")&amp;
      SOURCE!K502&amp;      IF(lookups!$L$2-LEN(SOURCE!K502) &gt;= 0, REPT(" ",lookups!$M$2-LEN(SOURCE!K502)), "")&amp;
" | "&amp; SOURCE!L502&amp;      IF(lookups!$O$2-LEN(SOURCE!L502) &gt;= 0, REPT(" ",lookups!$O$2-LEN(SOURCE!L502)), "")&amp;
" | "&amp; SOURCE!M502&amp;      IF(lookups!$P$2-LEN(SOURCE!M502) &gt;= 0, REPT(" ",lookups!$P$2-LEN(SOURCE!M502)), "")&amp;
      "},"&amp;IF(SOURCE!O502&lt;&gt;"",""&amp;SOURCE!O502,"")
 )
)
)</f>
        <v>/*  481 */  { fnGetSystemFlag,              FLAG_PRINTS,                 "PRINTS",                                      "PRINTS",                                      (0 &lt;&lt; TAM_MAX_BITS) |     0, CAT_SYFL | SLS_ENABLED   | US_UNCHANGED | EIM_DISABLED | PTP_DISABLED     },</v>
      </c>
    </row>
    <row r="503" customFormat="false" ht="15.75" hidden="false" customHeight="false" outlineLevel="0" collapsed="false">
      <c r="A503" s="263" t="str">
        <f aca="false">IF(AND(OR(SOURCE!A503="",ISBLANK(SOURCE!A503)),SOURCE!B503&gt;0),IF(ISBLANK(SOURCE!C503),"",SOURCE!C503),
IF(SOURCE!B503&lt;0,VLOOKUP(SOURCE!B503,lookups!A$1:B$25,2,0),
  IF(ISBLANK(SOURCE!B503),
    "",
    "/* "&amp;TEXT(SOURCE!B503,"???0")&amp;" *"&amp;
      SOURCE!C503&amp;", "&amp; IF(lookups!$E$2-LEN(SOURCE!C503) &gt;= 0, REPT(" ",lookups!$E$2-LEN(SOURCE!C503)), "")&amp;
      SOURCE!D503&amp;", "&amp; IF(lookups!$F$2-LEN(SOURCE!D503) &gt;= 0, REPT(" ",lookups!$F$2-LEN(SOURCE!D503)), "")&amp;
      SOURCE!E503&amp;", "&amp; IF(lookups!$G$2-LEN(SOURCE!E503) &gt;=0, REPT(" ",lookups!$G$2-LEN(SOURCE!E503)), "")&amp;
      SOURCE!F503&amp;", "&amp; IF(lookups!$H$2-LEN(SOURCE!F503) &gt;= 0, REPT(" ",lookups!$H$2-LEN(SOURCE!F503)+2), "")&amp;"("&amp;
      SUBSTITUTE(TEXT(SOURCE!G503,"??0"),"  ","")&amp;" &lt;&lt; TAM_MAX_BITS) |"&amp; IF(lookups!$I$2-3 &gt;= 0, REPT(" ",MAX(1,lookups!$I$2-5+4+1-1-LEN(  IF(ISTEXT(SOURCE!H503),SOURCE!H503,  SUBSTITUTE(SUBSTITUTE(TEXT(SOURCE!H503,"????0"),"  ","")," ",""))   ))), "")&amp;
       IF(ISTEXT(SOURCE!H503),SOURCE!H503, SUBSTITUTE(SUBSTITUTE(TEXT(SOURCE!H503,"????0"),"  ","")," ",""))   &amp;","&amp; IF(lookups!$J$2-3 &gt;= 0, REPT(" ",lookups!$J$2-3-5), "")&amp;
      SOURCE!I503&amp;
" | "&amp; IF(lookups!$K$2-LEN(SOURCE!I503) &gt;= 0, REPT(" ",lookups!$K$2-LEN(SOURCE!I503)), "")&amp;
      SOURCE!J503&amp;      IF(lookups!$L$2-LEN(SOURCE!J503) &gt;= 0, REPT(" ",lookups!$L$2-LEN(SOURCE!J503)), "")&amp;
" | "&amp; IF(lookups!$K$2-LEN(SOURCE!I503) &gt;= 0, REPT(" ",lookups!$K$2-LEN(SOURCE!I503)), "")&amp;
      SOURCE!K503&amp;      IF(lookups!$L$2-LEN(SOURCE!K503) &gt;= 0, REPT(" ",lookups!$M$2-LEN(SOURCE!K503)), "")&amp;
" | "&amp; SOURCE!L503&amp;      IF(lookups!$O$2-LEN(SOURCE!L503) &gt;= 0, REPT(" ",lookups!$O$2-LEN(SOURCE!L503)), "")&amp;
" | "&amp; SOURCE!M503&amp;      IF(lookups!$P$2-LEN(SOURCE!M503) &gt;= 0, REPT(" ",lookups!$P$2-LEN(SOURCE!M503)), "")&amp;
      "},"&amp;IF(SOURCE!O503&lt;&gt;"",""&amp;SOURCE!O503,"")
 )
)
)</f>
        <v>/*  482 */  { fnGetSystemFlag,              FLAG_TRACE,                  "TRACE",                                       "TRACE",                                       (0 &lt;&lt; TAM_MAX_BITS) |     0, CAT_SYFL | SLS_ENABLED   | US_UNCHANGED | EIM_DISABLED | PTP_DISABLED     },</v>
      </c>
    </row>
    <row r="504" customFormat="false" ht="15.75" hidden="false" customHeight="false" outlineLevel="0" collapsed="false">
      <c r="A504" s="263" t="str">
        <f aca="false">IF(AND(OR(SOURCE!A504="",ISBLANK(SOURCE!A504)),SOURCE!B504&gt;0),IF(ISBLANK(SOURCE!C504),"",SOURCE!C504),
IF(SOURCE!B504&lt;0,VLOOKUP(SOURCE!B504,lookups!A$1:B$25,2,0),
  IF(ISBLANK(SOURCE!B504),
    "",
    "/* "&amp;TEXT(SOURCE!B504,"???0")&amp;" *"&amp;
      SOURCE!C504&amp;", "&amp; IF(lookups!$E$2-LEN(SOURCE!C504) &gt;= 0, REPT(" ",lookups!$E$2-LEN(SOURCE!C504)), "")&amp;
      SOURCE!D504&amp;", "&amp; IF(lookups!$F$2-LEN(SOURCE!D504) &gt;= 0, REPT(" ",lookups!$F$2-LEN(SOURCE!D504)), "")&amp;
      SOURCE!E504&amp;", "&amp; IF(lookups!$G$2-LEN(SOURCE!E504) &gt;=0, REPT(" ",lookups!$G$2-LEN(SOURCE!E504)), "")&amp;
      SOURCE!F504&amp;", "&amp; IF(lookups!$H$2-LEN(SOURCE!F504) &gt;= 0, REPT(" ",lookups!$H$2-LEN(SOURCE!F504)+2), "")&amp;"("&amp;
      SUBSTITUTE(TEXT(SOURCE!G504,"??0"),"  ","")&amp;" &lt;&lt; TAM_MAX_BITS) |"&amp; IF(lookups!$I$2-3 &gt;= 0, REPT(" ",MAX(1,lookups!$I$2-5+4+1-1-LEN(  IF(ISTEXT(SOURCE!H504),SOURCE!H504,  SUBSTITUTE(SUBSTITUTE(TEXT(SOURCE!H504,"????0"),"  ","")," ",""))   ))), "")&amp;
       IF(ISTEXT(SOURCE!H504),SOURCE!H504, SUBSTITUTE(SUBSTITUTE(TEXT(SOURCE!H504,"????0"),"  ","")," ",""))   &amp;","&amp; IF(lookups!$J$2-3 &gt;= 0, REPT(" ",lookups!$J$2-3-5), "")&amp;
      SOURCE!I504&amp;
" | "&amp; IF(lookups!$K$2-LEN(SOURCE!I504) &gt;= 0, REPT(" ",lookups!$K$2-LEN(SOURCE!I504)), "")&amp;
      SOURCE!J504&amp;      IF(lookups!$L$2-LEN(SOURCE!J504) &gt;= 0, REPT(" ",lookups!$L$2-LEN(SOURCE!J504)), "")&amp;
" | "&amp; IF(lookups!$K$2-LEN(SOURCE!I504) &gt;= 0, REPT(" ",lookups!$K$2-LEN(SOURCE!I504)), "")&amp;
      SOURCE!K504&amp;      IF(lookups!$L$2-LEN(SOURCE!K504) &gt;= 0, REPT(" ",lookups!$M$2-LEN(SOURCE!K504)), "")&amp;
" | "&amp; SOURCE!L504&amp;      IF(lookups!$O$2-LEN(SOURCE!L504) &gt;= 0, REPT(" ",lookups!$O$2-LEN(SOURCE!L504)), "")&amp;
" | "&amp; SOURCE!M504&amp;      IF(lookups!$P$2-LEN(SOURCE!M504) &gt;= 0, REPT(" ",lookups!$P$2-LEN(SOURCE!M504)), "")&amp;
      "},"&amp;IF(SOURCE!O504&lt;&gt;"",""&amp;SOURCE!O504,"")
 )
)
)</f>
        <v>/*  483 */  { fnGetSystemFlag,              FLAG_USER,                   "USER",                                        "USER",                                        (0 &lt;&lt; TAM_MAX_BITS) |     0, CAT_SYFL | SLS_ENABLED   | US_UNCHANGED | EIM_DISABLED | PTP_DISABLED     },</v>
      </c>
    </row>
    <row r="505" customFormat="false" ht="15.75" hidden="false" customHeight="false" outlineLevel="0" collapsed="false">
      <c r="A505" s="263" t="str">
        <f aca="false">IF(AND(OR(SOURCE!A505="",ISBLANK(SOURCE!A505)),SOURCE!B505&gt;0),IF(ISBLANK(SOURCE!C505),"",SOURCE!C505),
IF(SOURCE!B505&lt;0,VLOOKUP(SOURCE!B505,lookups!A$1:B$25,2,0),
  IF(ISBLANK(SOURCE!B505),
    "",
    "/* "&amp;TEXT(SOURCE!B505,"???0")&amp;" *"&amp;
      SOURCE!C505&amp;", "&amp; IF(lookups!$E$2-LEN(SOURCE!C505) &gt;= 0, REPT(" ",lookups!$E$2-LEN(SOURCE!C505)), "")&amp;
      SOURCE!D505&amp;", "&amp; IF(lookups!$F$2-LEN(SOURCE!D505) &gt;= 0, REPT(" ",lookups!$F$2-LEN(SOURCE!D505)), "")&amp;
      SOURCE!E505&amp;", "&amp; IF(lookups!$G$2-LEN(SOURCE!E505) &gt;=0, REPT(" ",lookups!$G$2-LEN(SOURCE!E505)), "")&amp;
      SOURCE!F505&amp;", "&amp; IF(lookups!$H$2-LEN(SOURCE!F505) &gt;= 0, REPT(" ",lookups!$H$2-LEN(SOURCE!F505)+2), "")&amp;"("&amp;
      SUBSTITUTE(TEXT(SOURCE!G505,"??0"),"  ","")&amp;" &lt;&lt; TAM_MAX_BITS) |"&amp; IF(lookups!$I$2-3 &gt;= 0, REPT(" ",MAX(1,lookups!$I$2-5+4+1-1-LEN(  IF(ISTEXT(SOURCE!H505),SOURCE!H505,  SUBSTITUTE(SUBSTITUTE(TEXT(SOURCE!H505,"????0"),"  ","")," ",""))   ))), "")&amp;
       IF(ISTEXT(SOURCE!H505),SOURCE!H505, SUBSTITUTE(SUBSTITUTE(TEXT(SOURCE!H505,"????0"),"  ","")," ",""))   &amp;","&amp; IF(lookups!$J$2-3 &gt;= 0, REPT(" ",lookups!$J$2-3-5), "")&amp;
      SOURCE!I505&amp;
" | "&amp; IF(lookups!$K$2-LEN(SOURCE!I505) &gt;= 0, REPT(" ",lookups!$K$2-LEN(SOURCE!I505)), "")&amp;
      SOURCE!J505&amp;      IF(lookups!$L$2-LEN(SOURCE!J505) &gt;= 0, REPT(" ",lookups!$L$2-LEN(SOURCE!J505)), "")&amp;
" | "&amp; IF(lookups!$K$2-LEN(SOURCE!I505) &gt;= 0, REPT(" ",lookups!$K$2-LEN(SOURCE!I505)), "")&amp;
      SOURCE!K505&amp;      IF(lookups!$L$2-LEN(SOURCE!K505) &gt;= 0, REPT(" ",lookups!$M$2-LEN(SOURCE!K505)), "")&amp;
" | "&amp; SOURCE!L505&amp;      IF(lookups!$O$2-LEN(SOURCE!L505) &gt;= 0, REPT(" ",lookups!$O$2-LEN(SOURCE!L505)), "")&amp;
" | "&amp; SOURCE!M505&amp;      IF(lookups!$P$2-LEN(SOURCE!M505) &gt;= 0, REPT(" ",lookups!$P$2-LEN(SOURCE!M505)), "")&amp;
      "},"&amp;IF(SOURCE!O505&lt;&gt;"",""&amp;SOURCE!O505,"")
 )
)
)</f>
        <v>/*  484 */  { fnGetSystemFlag,              FLAG_LOWBAT,                 "LOWBAT",                                      "LOWBAT",                                      (0 &lt;&lt; TAM_MAX_BITS) |     0, CAT_SYFL | SLS_ENABLED   | US_UNCHANGED | EIM_DISABLED | PTP_DISABLED     },</v>
      </c>
    </row>
    <row r="506" customFormat="false" ht="15.75" hidden="false" customHeight="false" outlineLevel="0" collapsed="false">
      <c r="A506" s="263" t="str">
        <f aca="false">IF(AND(OR(SOURCE!A506="",ISBLANK(SOURCE!A506)),SOURCE!B506&gt;0),IF(ISBLANK(SOURCE!C506),"",SOURCE!C506),
IF(SOURCE!B506&lt;0,VLOOKUP(SOURCE!B506,lookups!A$1:B$25,2,0),
  IF(ISBLANK(SOURCE!B506),
    "",
    "/* "&amp;TEXT(SOURCE!B506,"???0")&amp;" *"&amp;
      SOURCE!C506&amp;", "&amp; IF(lookups!$E$2-LEN(SOURCE!C506) &gt;= 0, REPT(" ",lookups!$E$2-LEN(SOURCE!C506)), "")&amp;
      SOURCE!D506&amp;", "&amp; IF(lookups!$F$2-LEN(SOURCE!D506) &gt;= 0, REPT(" ",lookups!$F$2-LEN(SOURCE!D506)), "")&amp;
      SOURCE!E506&amp;", "&amp; IF(lookups!$G$2-LEN(SOURCE!E506) &gt;=0, REPT(" ",lookups!$G$2-LEN(SOURCE!E506)), "")&amp;
      SOURCE!F506&amp;", "&amp; IF(lookups!$H$2-LEN(SOURCE!F506) &gt;= 0, REPT(" ",lookups!$H$2-LEN(SOURCE!F506)+2), "")&amp;"("&amp;
      SUBSTITUTE(TEXT(SOURCE!G506,"??0"),"  ","")&amp;" &lt;&lt; TAM_MAX_BITS) |"&amp; IF(lookups!$I$2-3 &gt;= 0, REPT(" ",MAX(1,lookups!$I$2-5+4+1-1-LEN(  IF(ISTEXT(SOURCE!H506),SOURCE!H506,  SUBSTITUTE(SUBSTITUTE(TEXT(SOURCE!H506,"????0"),"  ","")," ",""))   ))), "")&amp;
       IF(ISTEXT(SOURCE!H506),SOURCE!H506, SUBSTITUTE(SUBSTITUTE(TEXT(SOURCE!H506,"????0"),"  ","")," ",""))   &amp;","&amp; IF(lookups!$J$2-3 &gt;= 0, REPT(" ",lookups!$J$2-3-5), "")&amp;
      SOURCE!I506&amp;
" | "&amp; IF(lookups!$K$2-LEN(SOURCE!I506) &gt;= 0, REPT(" ",lookups!$K$2-LEN(SOURCE!I506)), "")&amp;
      SOURCE!J506&amp;      IF(lookups!$L$2-LEN(SOURCE!J506) &gt;= 0, REPT(" ",lookups!$L$2-LEN(SOURCE!J506)), "")&amp;
" | "&amp; IF(lookups!$K$2-LEN(SOURCE!I506) &gt;= 0, REPT(" ",lookups!$K$2-LEN(SOURCE!I506)), "")&amp;
      SOURCE!K506&amp;      IF(lookups!$L$2-LEN(SOURCE!K506) &gt;= 0, REPT(" ",lookups!$M$2-LEN(SOURCE!K506)), "")&amp;
" | "&amp; SOURCE!L506&amp;      IF(lookups!$O$2-LEN(SOURCE!L506) &gt;= 0, REPT(" ",lookups!$O$2-LEN(SOURCE!L506)), "")&amp;
" | "&amp; SOURCE!M506&amp;      IF(lookups!$P$2-LEN(SOURCE!M506) &gt;= 0, REPT(" ",lookups!$P$2-LEN(SOURCE!M506)), "")&amp;
      "},"&amp;IF(SOURCE!O506&lt;&gt;"",""&amp;SOURCE!O506,"")
 )
)
)</f>
        <v>/*  485 */  { fnGetSystemFlag,              FLAG_SLOW,                   "SLOW",                                        "SLOW",                                        (0 &lt;&lt; TAM_MAX_BITS) |     0, CAT_SYFL | SLS_ENABLED   | US_UNCHANGED | EIM_DISABLED | PTP_DISABLED     },</v>
      </c>
    </row>
    <row r="507" customFormat="false" ht="15.75" hidden="false" customHeight="false" outlineLevel="0" collapsed="false">
      <c r="A507" s="263" t="str">
        <f aca="false">IF(AND(OR(SOURCE!A507="",ISBLANK(SOURCE!A507)),SOURCE!B507&gt;0),IF(ISBLANK(SOURCE!C507),"",SOURCE!C507),
IF(SOURCE!B507&lt;0,VLOOKUP(SOURCE!B507,lookups!A$1:B$25,2,0),
  IF(ISBLANK(SOURCE!B507),
    "",
    "/* "&amp;TEXT(SOURCE!B507,"???0")&amp;" *"&amp;
      SOURCE!C507&amp;", "&amp; IF(lookups!$E$2-LEN(SOURCE!C507) &gt;= 0, REPT(" ",lookups!$E$2-LEN(SOURCE!C507)), "")&amp;
      SOURCE!D507&amp;", "&amp; IF(lookups!$F$2-LEN(SOURCE!D507) &gt;= 0, REPT(" ",lookups!$F$2-LEN(SOURCE!D507)), "")&amp;
      SOURCE!E507&amp;", "&amp; IF(lookups!$G$2-LEN(SOURCE!E507) &gt;=0, REPT(" ",lookups!$G$2-LEN(SOURCE!E507)), "")&amp;
      SOURCE!F507&amp;", "&amp; IF(lookups!$H$2-LEN(SOURCE!F507) &gt;= 0, REPT(" ",lookups!$H$2-LEN(SOURCE!F507)+2), "")&amp;"("&amp;
      SUBSTITUTE(TEXT(SOURCE!G507,"??0"),"  ","")&amp;" &lt;&lt; TAM_MAX_BITS) |"&amp; IF(lookups!$I$2-3 &gt;= 0, REPT(" ",MAX(1,lookups!$I$2-5+4+1-1-LEN(  IF(ISTEXT(SOURCE!H507),SOURCE!H507,  SUBSTITUTE(SUBSTITUTE(TEXT(SOURCE!H507,"????0"),"  ","")," ",""))   ))), "")&amp;
       IF(ISTEXT(SOURCE!H507),SOURCE!H507, SUBSTITUTE(SUBSTITUTE(TEXT(SOURCE!H507,"????0"),"  ","")," ",""))   &amp;","&amp; IF(lookups!$J$2-3 &gt;= 0, REPT(" ",lookups!$J$2-3-5), "")&amp;
      SOURCE!I507&amp;
" | "&amp; IF(lookups!$K$2-LEN(SOURCE!I507) &gt;= 0, REPT(" ",lookups!$K$2-LEN(SOURCE!I507)), "")&amp;
      SOURCE!J507&amp;      IF(lookups!$L$2-LEN(SOURCE!J507) &gt;= 0, REPT(" ",lookups!$L$2-LEN(SOURCE!J507)), "")&amp;
" | "&amp; IF(lookups!$K$2-LEN(SOURCE!I507) &gt;= 0, REPT(" ",lookups!$K$2-LEN(SOURCE!I507)), "")&amp;
      SOURCE!K507&amp;      IF(lookups!$L$2-LEN(SOURCE!K507) &gt;= 0, REPT(" ",lookups!$M$2-LEN(SOURCE!K507)), "")&amp;
" | "&amp; SOURCE!L507&amp;      IF(lookups!$O$2-LEN(SOURCE!L507) &gt;= 0, REPT(" ",lookups!$O$2-LEN(SOURCE!L507)), "")&amp;
" | "&amp; SOURCE!M507&amp;      IF(lookups!$P$2-LEN(SOURCE!M507) &gt;= 0, REPT(" ",lookups!$P$2-LEN(SOURCE!M507)), "")&amp;
      "},"&amp;IF(SOURCE!O507&lt;&gt;"",""&amp;SOURCE!O507,"")
 )
)
)</f>
        <v>/*  486 */  { fnGetSystemFlag,              FLAG_SPCRES,                 "SPCRES",                                      "SPCRES",                                      (0 &lt;&lt; TAM_MAX_BITS) |     0, CAT_SYFL | SLS_ENABLED   | US_UNCHANGED | EIM_DISABLED | PTP_DISABLED     },</v>
      </c>
    </row>
    <row r="508" customFormat="false" ht="15.75" hidden="false" customHeight="false" outlineLevel="0" collapsed="false">
      <c r="A508" s="263" t="str">
        <f aca="false">IF(AND(OR(SOURCE!A508="",ISBLANK(SOURCE!A508)),SOURCE!B508&gt;0),IF(ISBLANK(SOURCE!C508),"",SOURCE!C508),
IF(SOURCE!B508&lt;0,VLOOKUP(SOURCE!B508,lookups!A$1:B$25,2,0),
  IF(ISBLANK(SOURCE!B508),
    "",
    "/* "&amp;TEXT(SOURCE!B508,"???0")&amp;" *"&amp;
      SOURCE!C508&amp;", "&amp; IF(lookups!$E$2-LEN(SOURCE!C508) &gt;= 0, REPT(" ",lookups!$E$2-LEN(SOURCE!C508)), "")&amp;
      SOURCE!D508&amp;", "&amp; IF(lookups!$F$2-LEN(SOURCE!D508) &gt;= 0, REPT(" ",lookups!$F$2-LEN(SOURCE!D508)), "")&amp;
      SOURCE!E508&amp;", "&amp; IF(lookups!$G$2-LEN(SOURCE!E508) &gt;=0, REPT(" ",lookups!$G$2-LEN(SOURCE!E508)), "")&amp;
      SOURCE!F508&amp;", "&amp; IF(lookups!$H$2-LEN(SOURCE!F508) &gt;= 0, REPT(" ",lookups!$H$2-LEN(SOURCE!F508)+2), "")&amp;"("&amp;
      SUBSTITUTE(TEXT(SOURCE!G508,"??0"),"  ","")&amp;" &lt;&lt; TAM_MAX_BITS) |"&amp; IF(lookups!$I$2-3 &gt;= 0, REPT(" ",MAX(1,lookups!$I$2-5+4+1-1-LEN(  IF(ISTEXT(SOURCE!H508),SOURCE!H508,  SUBSTITUTE(SUBSTITUTE(TEXT(SOURCE!H508,"????0"),"  ","")," ",""))   ))), "")&amp;
       IF(ISTEXT(SOURCE!H508),SOURCE!H508, SUBSTITUTE(SUBSTITUTE(TEXT(SOURCE!H508,"????0"),"  ","")," ",""))   &amp;","&amp; IF(lookups!$J$2-3 &gt;= 0, REPT(" ",lookups!$J$2-3-5), "")&amp;
      SOURCE!I508&amp;
" | "&amp; IF(lookups!$K$2-LEN(SOURCE!I508) &gt;= 0, REPT(" ",lookups!$K$2-LEN(SOURCE!I508)), "")&amp;
      SOURCE!J508&amp;      IF(lookups!$L$2-LEN(SOURCE!J508) &gt;= 0, REPT(" ",lookups!$L$2-LEN(SOURCE!J508)), "")&amp;
" | "&amp; IF(lookups!$K$2-LEN(SOURCE!I508) &gt;= 0, REPT(" ",lookups!$K$2-LEN(SOURCE!I508)), "")&amp;
      SOURCE!K508&amp;      IF(lookups!$L$2-LEN(SOURCE!K508) &gt;= 0, REPT(" ",lookups!$M$2-LEN(SOURCE!K508)), "")&amp;
" | "&amp; SOURCE!L508&amp;      IF(lookups!$O$2-LEN(SOURCE!L508) &gt;= 0, REPT(" ",lookups!$O$2-LEN(SOURCE!L508)), "")&amp;
" | "&amp; SOURCE!M508&amp;      IF(lookups!$P$2-LEN(SOURCE!M508) &gt;= 0, REPT(" ",lookups!$P$2-LEN(SOURCE!M508)), "")&amp;
      "},"&amp;IF(SOURCE!O508&lt;&gt;"",""&amp;SOURCE!O508,"")
 )
)
)</f>
        <v>/*  487 */  { fnGetSystemFlag,              FLAG_SSIZE8,                 "SSIZE8",                                      "SSIZE8",                                      (0 &lt;&lt; TAM_MAX_BITS) |     0, CAT_SYFL | SLS_ENABLED   | US_UNCHANGED | EIM_DISABLED | PTP_DISABLED     },</v>
      </c>
    </row>
    <row r="509" customFormat="false" ht="15.75" hidden="false" customHeight="false" outlineLevel="0" collapsed="false">
      <c r="A509" s="263" t="str">
        <f aca="false">IF(AND(OR(SOURCE!A509="",ISBLANK(SOURCE!A509)),SOURCE!B509&gt;0),IF(ISBLANK(SOURCE!C509),"",SOURCE!C509),
IF(SOURCE!B509&lt;0,VLOOKUP(SOURCE!B509,lookups!A$1:B$25,2,0),
  IF(ISBLANK(SOURCE!B509),
    "",
    "/* "&amp;TEXT(SOURCE!B509,"???0")&amp;" *"&amp;
      SOURCE!C509&amp;", "&amp; IF(lookups!$E$2-LEN(SOURCE!C509) &gt;= 0, REPT(" ",lookups!$E$2-LEN(SOURCE!C509)), "")&amp;
      SOURCE!D509&amp;", "&amp; IF(lookups!$F$2-LEN(SOURCE!D509) &gt;= 0, REPT(" ",lookups!$F$2-LEN(SOURCE!D509)), "")&amp;
      SOURCE!E509&amp;", "&amp; IF(lookups!$G$2-LEN(SOURCE!E509) &gt;=0, REPT(" ",lookups!$G$2-LEN(SOURCE!E509)), "")&amp;
      SOURCE!F509&amp;", "&amp; IF(lookups!$H$2-LEN(SOURCE!F509) &gt;= 0, REPT(" ",lookups!$H$2-LEN(SOURCE!F509)+2), "")&amp;"("&amp;
      SUBSTITUTE(TEXT(SOURCE!G509,"??0"),"  ","")&amp;" &lt;&lt; TAM_MAX_BITS) |"&amp; IF(lookups!$I$2-3 &gt;= 0, REPT(" ",MAX(1,lookups!$I$2-5+4+1-1-LEN(  IF(ISTEXT(SOURCE!H509),SOURCE!H509,  SUBSTITUTE(SUBSTITUTE(TEXT(SOURCE!H509,"????0"),"  ","")," ",""))   ))), "")&amp;
       IF(ISTEXT(SOURCE!H509),SOURCE!H509, SUBSTITUTE(SUBSTITUTE(TEXT(SOURCE!H509,"????0"),"  ","")," ",""))   &amp;","&amp; IF(lookups!$J$2-3 &gt;= 0, REPT(" ",lookups!$J$2-3-5), "")&amp;
      SOURCE!I509&amp;
" | "&amp; IF(lookups!$K$2-LEN(SOURCE!I509) &gt;= 0, REPT(" ",lookups!$K$2-LEN(SOURCE!I509)), "")&amp;
      SOURCE!J509&amp;      IF(lookups!$L$2-LEN(SOURCE!J509) &gt;= 0, REPT(" ",lookups!$L$2-LEN(SOURCE!J509)), "")&amp;
" | "&amp; IF(lookups!$K$2-LEN(SOURCE!I509) &gt;= 0, REPT(" ",lookups!$K$2-LEN(SOURCE!I509)), "")&amp;
      SOURCE!K509&amp;      IF(lookups!$L$2-LEN(SOURCE!K509) &gt;= 0, REPT(" ",lookups!$M$2-LEN(SOURCE!K509)), "")&amp;
" | "&amp; SOURCE!L509&amp;      IF(lookups!$O$2-LEN(SOURCE!L509) &gt;= 0, REPT(" ",lookups!$O$2-LEN(SOURCE!L509)), "")&amp;
" | "&amp; SOURCE!M509&amp;      IF(lookups!$P$2-LEN(SOURCE!M509) &gt;= 0, REPT(" ",lookups!$P$2-LEN(SOURCE!M509)), "")&amp;
      "},"&amp;IF(SOURCE!O509&lt;&gt;"",""&amp;SOURCE!O509,"")
 )
)
)</f>
        <v>/*  488 */  { fnGetSystemFlag,              FLAG_QUIET,                  "QUIET",                                       "QUIET",                                       (0 &lt;&lt; TAM_MAX_BITS) |     0, CAT_SYFL | SLS_ENABLED   | US_UNCHANGED | EIM_DISABLED | PTP_DISABLED     },</v>
      </c>
    </row>
    <row r="510" customFormat="false" ht="15.75" hidden="false" customHeight="false" outlineLevel="0" collapsed="false">
      <c r="A510" s="263" t="str">
        <f aca="false">IF(AND(OR(SOURCE!A510="",ISBLANK(SOURCE!A510)),SOURCE!B510&gt;0),IF(ISBLANK(SOURCE!C510),"",SOURCE!C510),
IF(SOURCE!B510&lt;0,VLOOKUP(SOURCE!B510,lookups!A$1:B$25,2,0),
  IF(ISBLANK(SOURCE!B510),
    "",
    "/* "&amp;TEXT(SOURCE!B510,"???0")&amp;" *"&amp;
      SOURCE!C510&amp;", "&amp; IF(lookups!$E$2-LEN(SOURCE!C510) &gt;= 0, REPT(" ",lookups!$E$2-LEN(SOURCE!C510)), "")&amp;
      SOURCE!D510&amp;", "&amp; IF(lookups!$F$2-LEN(SOURCE!D510) &gt;= 0, REPT(" ",lookups!$F$2-LEN(SOURCE!D510)), "")&amp;
      SOURCE!E510&amp;", "&amp; IF(lookups!$G$2-LEN(SOURCE!E510) &gt;=0, REPT(" ",lookups!$G$2-LEN(SOURCE!E510)), "")&amp;
      SOURCE!F510&amp;", "&amp; IF(lookups!$H$2-LEN(SOURCE!F510) &gt;= 0, REPT(" ",lookups!$H$2-LEN(SOURCE!F510)+2), "")&amp;"("&amp;
      SUBSTITUTE(TEXT(SOURCE!G510,"??0"),"  ","")&amp;" &lt;&lt; TAM_MAX_BITS) |"&amp; IF(lookups!$I$2-3 &gt;= 0, REPT(" ",MAX(1,lookups!$I$2-5+4+1-1-LEN(  IF(ISTEXT(SOURCE!H510),SOURCE!H510,  SUBSTITUTE(SUBSTITUTE(TEXT(SOURCE!H510,"????0"),"  ","")," ",""))   ))), "")&amp;
       IF(ISTEXT(SOURCE!H510),SOURCE!H510, SUBSTITUTE(SUBSTITUTE(TEXT(SOURCE!H510,"????0"),"  ","")," ",""))   &amp;","&amp; IF(lookups!$J$2-3 &gt;= 0, REPT(" ",lookups!$J$2-3-5), "")&amp;
      SOURCE!I510&amp;
" | "&amp; IF(lookups!$K$2-LEN(SOURCE!I510) &gt;= 0, REPT(" ",lookups!$K$2-LEN(SOURCE!I510)), "")&amp;
      SOURCE!J510&amp;      IF(lookups!$L$2-LEN(SOURCE!J510) &gt;= 0, REPT(" ",lookups!$L$2-LEN(SOURCE!J510)), "")&amp;
" | "&amp; IF(lookups!$K$2-LEN(SOURCE!I510) &gt;= 0, REPT(" ",lookups!$K$2-LEN(SOURCE!I510)), "")&amp;
      SOURCE!K510&amp;      IF(lookups!$L$2-LEN(SOURCE!K510) &gt;= 0, REPT(" ",lookups!$M$2-LEN(SOURCE!K510)), "")&amp;
" | "&amp; SOURCE!L510&amp;      IF(lookups!$O$2-LEN(SOURCE!L510) &gt;= 0, REPT(" ",lookups!$O$2-LEN(SOURCE!L510)), "")&amp;
" | "&amp; SOURCE!M510&amp;      IF(lookups!$P$2-LEN(SOURCE!M510) &gt;= 0, REPT(" ",lookups!$P$2-LEN(SOURCE!M510)), "")&amp;
      "},"&amp;IF(SOURCE!O510&lt;&gt;"",""&amp;SOURCE!O510,"")
 )
)
)</f>
        <v>/*  489 */  { itemToBeCoded,                NOPARAM,                     "0489",                                        "0489",                                        (0 &lt;&lt; TAM_MAX_BITS) |     0, CAT_FREE | SLS_ENABLED   | US_UNCHANGED | EIM_DISABLED | PTP_DISABLED     },</v>
      </c>
    </row>
    <row r="511" customFormat="false" ht="15.75" hidden="false" customHeight="false" outlineLevel="0" collapsed="false">
      <c r="A511" s="263" t="str">
        <f aca="false">IF(AND(OR(SOURCE!A511="",ISBLANK(SOURCE!A511)),SOURCE!B511&gt;0),IF(ISBLANK(SOURCE!C511),"",SOURCE!C511),
IF(SOURCE!B511&lt;0,VLOOKUP(SOURCE!B511,lookups!A$1:B$25,2,0),
  IF(ISBLANK(SOURCE!B511),
    "",
    "/* "&amp;TEXT(SOURCE!B511,"???0")&amp;" *"&amp;
      SOURCE!C511&amp;", "&amp; IF(lookups!$E$2-LEN(SOURCE!C511) &gt;= 0, REPT(" ",lookups!$E$2-LEN(SOURCE!C511)), "")&amp;
      SOURCE!D511&amp;", "&amp; IF(lookups!$F$2-LEN(SOURCE!D511) &gt;= 0, REPT(" ",lookups!$F$2-LEN(SOURCE!D511)), "")&amp;
      SOURCE!E511&amp;", "&amp; IF(lookups!$G$2-LEN(SOURCE!E511) &gt;=0, REPT(" ",lookups!$G$2-LEN(SOURCE!E511)), "")&amp;
      SOURCE!F511&amp;", "&amp; IF(lookups!$H$2-LEN(SOURCE!F511) &gt;= 0, REPT(" ",lookups!$H$2-LEN(SOURCE!F511)+2), "")&amp;"("&amp;
      SUBSTITUTE(TEXT(SOURCE!G511,"??0"),"  ","")&amp;" &lt;&lt; TAM_MAX_BITS) |"&amp; IF(lookups!$I$2-3 &gt;= 0, REPT(" ",MAX(1,lookups!$I$2-5+4+1-1-LEN(  IF(ISTEXT(SOURCE!H511),SOURCE!H511,  SUBSTITUTE(SUBSTITUTE(TEXT(SOURCE!H511,"????0"),"  ","")," ",""))   ))), "")&amp;
       IF(ISTEXT(SOURCE!H511),SOURCE!H511, SUBSTITUTE(SUBSTITUTE(TEXT(SOURCE!H511,"????0"),"  ","")," ",""))   &amp;","&amp; IF(lookups!$J$2-3 &gt;= 0, REPT(" ",lookups!$J$2-3-5), "")&amp;
      SOURCE!I511&amp;
" | "&amp; IF(lookups!$K$2-LEN(SOURCE!I511) &gt;= 0, REPT(" ",lookups!$K$2-LEN(SOURCE!I511)), "")&amp;
      SOURCE!J511&amp;      IF(lookups!$L$2-LEN(SOURCE!J511) &gt;= 0, REPT(" ",lookups!$L$2-LEN(SOURCE!J511)), "")&amp;
" | "&amp; IF(lookups!$K$2-LEN(SOURCE!I511) &gt;= 0, REPT(" ",lookups!$K$2-LEN(SOURCE!I511)), "")&amp;
      SOURCE!K511&amp;      IF(lookups!$L$2-LEN(SOURCE!K511) &gt;= 0, REPT(" ",lookups!$M$2-LEN(SOURCE!K511)), "")&amp;
" | "&amp; SOURCE!L511&amp;      IF(lookups!$O$2-LEN(SOURCE!L511) &gt;= 0, REPT(" ",lookups!$O$2-LEN(SOURCE!L511)), "")&amp;
" | "&amp; SOURCE!M511&amp;      IF(lookups!$P$2-LEN(SOURCE!M511) &gt;= 0, REPT(" ",lookups!$P$2-LEN(SOURCE!M511)), "")&amp;
      "},"&amp;IF(SOURCE!O511&lt;&gt;"",""&amp;SOURCE!O511,"")
 )
)
)</f>
        <v>/*  490 */  { fnGetSystemFlag,              FLAG_MULTx,                  "MULT" STD_CROSS,                              "MULT" STD_CROSS,                              (0 &lt;&lt; TAM_MAX_BITS) |     0, CAT_SYFL | SLS_ENABLED   | US_UNCHANGED | EIM_DISABLED | PTP_DISABLED     },</v>
      </c>
    </row>
    <row r="512" customFormat="false" ht="15.75" hidden="false" customHeight="false" outlineLevel="0" collapsed="false">
      <c r="A512" s="263" t="str">
        <f aca="false">IF(AND(OR(SOURCE!A512="",ISBLANK(SOURCE!A512)),SOURCE!B512&gt;0),IF(ISBLANK(SOURCE!C512),"",SOURCE!C512),
IF(SOURCE!B512&lt;0,VLOOKUP(SOURCE!B512,lookups!A$1:B$25,2,0),
  IF(ISBLANK(SOURCE!B512),
    "",
    "/* "&amp;TEXT(SOURCE!B512,"???0")&amp;" *"&amp;
      SOURCE!C512&amp;", "&amp; IF(lookups!$E$2-LEN(SOURCE!C512) &gt;= 0, REPT(" ",lookups!$E$2-LEN(SOURCE!C512)), "")&amp;
      SOURCE!D512&amp;", "&amp; IF(lookups!$F$2-LEN(SOURCE!D512) &gt;= 0, REPT(" ",lookups!$F$2-LEN(SOURCE!D512)), "")&amp;
      SOURCE!E512&amp;", "&amp; IF(lookups!$G$2-LEN(SOURCE!E512) &gt;=0, REPT(" ",lookups!$G$2-LEN(SOURCE!E512)), "")&amp;
      SOURCE!F512&amp;", "&amp; IF(lookups!$H$2-LEN(SOURCE!F512) &gt;= 0, REPT(" ",lookups!$H$2-LEN(SOURCE!F512)+2), "")&amp;"("&amp;
      SUBSTITUTE(TEXT(SOURCE!G512,"??0"),"  ","")&amp;" &lt;&lt; TAM_MAX_BITS) |"&amp; IF(lookups!$I$2-3 &gt;= 0, REPT(" ",MAX(1,lookups!$I$2-5+4+1-1-LEN(  IF(ISTEXT(SOURCE!H512),SOURCE!H512,  SUBSTITUTE(SUBSTITUTE(TEXT(SOURCE!H512,"????0"),"  ","")," ",""))   ))), "")&amp;
       IF(ISTEXT(SOURCE!H512),SOURCE!H512, SUBSTITUTE(SUBSTITUTE(TEXT(SOURCE!H512,"????0"),"  ","")," ",""))   &amp;","&amp; IF(lookups!$J$2-3 &gt;= 0, REPT(" ",lookups!$J$2-3-5), "")&amp;
      SOURCE!I512&amp;
" | "&amp; IF(lookups!$K$2-LEN(SOURCE!I512) &gt;= 0, REPT(" ",lookups!$K$2-LEN(SOURCE!I512)), "")&amp;
      SOURCE!J512&amp;      IF(lookups!$L$2-LEN(SOURCE!J512) &gt;= 0, REPT(" ",lookups!$L$2-LEN(SOURCE!J512)), "")&amp;
" | "&amp; IF(lookups!$K$2-LEN(SOURCE!I512) &gt;= 0, REPT(" ",lookups!$K$2-LEN(SOURCE!I512)), "")&amp;
      SOURCE!K512&amp;      IF(lookups!$L$2-LEN(SOURCE!K512) &gt;= 0, REPT(" ",lookups!$M$2-LEN(SOURCE!K512)), "")&amp;
" | "&amp; SOURCE!L512&amp;      IF(lookups!$O$2-LEN(SOURCE!L512) &gt;= 0, REPT(" ",lookups!$O$2-LEN(SOURCE!L512)), "")&amp;
" | "&amp; SOURCE!M512&amp;      IF(lookups!$P$2-LEN(SOURCE!M512) &gt;= 0, REPT(" ",lookups!$P$2-LEN(SOURCE!M512)), "")&amp;
      "},"&amp;IF(SOURCE!O512&lt;&gt;"",""&amp;SOURCE!O512,"")
 )
)
)</f>
        <v>/*  491 */  { fnGetSystemFlag,              FLAG_ALLENG,                 "ALLENG",                                      "ALLENG",                                      (0 &lt;&lt; TAM_MAX_BITS) |     0, CAT_SYFL | SLS_ENABLED   | US_UNCHANGED | EIM_DISABLED | PTP_DISABLED     },</v>
      </c>
    </row>
    <row r="513" customFormat="false" ht="15.75" hidden="false" customHeight="false" outlineLevel="0" collapsed="false">
      <c r="A513" s="263" t="str">
        <f aca="false">IF(AND(OR(SOURCE!A513="",ISBLANK(SOURCE!A513)),SOURCE!B513&gt;0),IF(ISBLANK(SOURCE!C513),"",SOURCE!C513),
IF(SOURCE!B513&lt;0,VLOOKUP(SOURCE!B513,lookups!A$1:B$25,2,0),
  IF(ISBLANK(SOURCE!B513),
    "",
    "/* "&amp;TEXT(SOURCE!B513,"???0")&amp;" *"&amp;
      SOURCE!C513&amp;", "&amp; IF(lookups!$E$2-LEN(SOURCE!C513) &gt;= 0, REPT(" ",lookups!$E$2-LEN(SOURCE!C513)), "")&amp;
      SOURCE!D513&amp;", "&amp; IF(lookups!$F$2-LEN(SOURCE!D513) &gt;= 0, REPT(" ",lookups!$F$2-LEN(SOURCE!D513)), "")&amp;
      SOURCE!E513&amp;", "&amp; IF(lookups!$G$2-LEN(SOURCE!E513) &gt;=0, REPT(" ",lookups!$G$2-LEN(SOURCE!E513)), "")&amp;
      SOURCE!F513&amp;", "&amp; IF(lookups!$H$2-LEN(SOURCE!F513) &gt;= 0, REPT(" ",lookups!$H$2-LEN(SOURCE!F513)+2), "")&amp;"("&amp;
      SUBSTITUTE(TEXT(SOURCE!G513,"??0"),"  ","")&amp;" &lt;&lt; TAM_MAX_BITS) |"&amp; IF(lookups!$I$2-3 &gt;= 0, REPT(" ",MAX(1,lookups!$I$2-5+4+1-1-LEN(  IF(ISTEXT(SOURCE!H513),SOURCE!H513,  SUBSTITUTE(SUBSTITUTE(TEXT(SOURCE!H513,"????0"),"  ","")," ",""))   ))), "")&amp;
       IF(ISTEXT(SOURCE!H513),SOURCE!H513, SUBSTITUTE(SUBSTITUTE(TEXT(SOURCE!H513,"????0"),"  ","")," ",""))   &amp;","&amp; IF(lookups!$J$2-3 &gt;= 0, REPT(" ",lookups!$J$2-3-5), "")&amp;
      SOURCE!I513&amp;
" | "&amp; IF(lookups!$K$2-LEN(SOURCE!I513) &gt;= 0, REPT(" ",lookups!$K$2-LEN(SOURCE!I513)), "")&amp;
      SOURCE!J513&amp;      IF(lookups!$L$2-LEN(SOURCE!J513) &gt;= 0, REPT(" ",lookups!$L$2-LEN(SOURCE!J513)), "")&amp;
" | "&amp; IF(lookups!$K$2-LEN(SOURCE!I513) &gt;= 0, REPT(" ",lookups!$K$2-LEN(SOURCE!I513)), "")&amp;
      SOURCE!K513&amp;      IF(lookups!$L$2-LEN(SOURCE!K513) &gt;= 0, REPT(" ",lookups!$M$2-LEN(SOURCE!K513)), "")&amp;
" | "&amp; SOURCE!L513&amp;      IF(lookups!$O$2-LEN(SOURCE!L513) &gt;= 0, REPT(" ",lookups!$O$2-LEN(SOURCE!L513)), "")&amp;
" | "&amp; SOURCE!M513&amp;      IF(lookups!$P$2-LEN(SOURCE!M513) &gt;= 0, REPT(" ",lookups!$P$2-LEN(SOURCE!M513)), "")&amp;
      "},"&amp;IF(SOURCE!O513&lt;&gt;"",""&amp;SOURCE!O513,"")
 )
)
)</f>
        <v>/*  492 */  { fnGetSystemFlag,              FLAG_GROW,                   "GROW",                                        "GROW",                                        (0 &lt;&lt; TAM_MAX_BITS) |     0, CAT_SYFL | SLS_ENABLED   | US_UNCHANGED | EIM_DISABLED | PTP_DISABLED     },</v>
      </c>
    </row>
    <row r="514" customFormat="false" ht="15.75" hidden="false" customHeight="false" outlineLevel="0" collapsed="false">
      <c r="A514" s="263" t="str">
        <f aca="false">IF(AND(OR(SOURCE!A514="",ISBLANK(SOURCE!A514)),SOURCE!B514&gt;0),IF(ISBLANK(SOURCE!C514),"",SOURCE!C514),
IF(SOURCE!B514&lt;0,VLOOKUP(SOURCE!B514,lookups!A$1:B$25,2,0),
  IF(ISBLANK(SOURCE!B514),
    "",
    "/* "&amp;TEXT(SOURCE!B514,"???0")&amp;" *"&amp;
      SOURCE!C514&amp;", "&amp; IF(lookups!$E$2-LEN(SOURCE!C514) &gt;= 0, REPT(" ",lookups!$E$2-LEN(SOURCE!C514)), "")&amp;
      SOURCE!D514&amp;", "&amp; IF(lookups!$F$2-LEN(SOURCE!D514) &gt;= 0, REPT(" ",lookups!$F$2-LEN(SOURCE!D514)), "")&amp;
      SOURCE!E514&amp;", "&amp; IF(lookups!$G$2-LEN(SOURCE!E514) &gt;=0, REPT(" ",lookups!$G$2-LEN(SOURCE!E514)), "")&amp;
      SOURCE!F514&amp;", "&amp; IF(lookups!$H$2-LEN(SOURCE!F514) &gt;= 0, REPT(" ",lookups!$H$2-LEN(SOURCE!F514)+2), "")&amp;"("&amp;
      SUBSTITUTE(TEXT(SOURCE!G514,"??0"),"  ","")&amp;" &lt;&lt; TAM_MAX_BITS) |"&amp; IF(lookups!$I$2-3 &gt;= 0, REPT(" ",MAX(1,lookups!$I$2-5+4+1-1-LEN(  IF(ISTEXT(SOURCE!H514),SOURCE!H514,  SUBSTITUTE(SUBSTITUTE(TEXT(SOURCE!H514,"????0"),"  ","")," ",""))   ))), "")&amp;
       IF(ISTEXT(SOURCE!H514),SOURCE!H514, SUBSTITUTE(SUBSTITUTE(TEXT(SOURCE!H514,"????0"),"  ","")," ",""))   &amp;","&amp; IF(lookups!$J$2-3 &gt;= 0, REPT(" ",lookups!$J$2-3-5), "")&amp;
      SOURCE!I514&amp;
" | "&amp; IF(lookups!$K$2-LEN(SOURCE!I514) &gt;= 0, REPT(" ",lookups!$K$2-LEN(SOURCE!I514)), "")&amp;
      SOURCE!J514&amp;      IF(lookups!$L$2-LEN(SOURCE!J514) &gt;= 0, REPT(" ",lookups!$L$2-LEN(SOURCE!J514)), "")&amp;
" | "&amp; IF(lookups!$K$2-LEN(SOURCE!I514) &gt;= 0, REPT(" ",lookups!$K$2-LEN(SOURCE!I514)), "")&amp;
      SOURCE!K514&amp;      IF(lookups!$L$2-LEN(SOURCE!K514) &gt;= 0, REPT(" ",lookups!$M$2-LEN(SOURCE!K514)), "")&amp;
" | "&amp; SOURCE!L514&amp;      IF(lookups!$O$2-LEN(SOURCE!L514) &gt;= 0, REPT(" ",lookups!$O$2-LEN(SOURCE!L514)), "")&amp;
" | "&amp; SOURCE!M514&amp;      IF(lookups!$P$2-LEN(SOURCE!M514) &gt;= 0, REPT(" ",lookups!$P$2-LEN(SOURCE!M514)), "")&amp;
      "},"&amp;IF(SOURCE!O514&lt;&gt;"",""&amp;SOURCE!O514,"")
 )
)
)</f>
        <v>/*  493 */  { fnGetSystemFlag,              FLAG_AUTOFF,                 "AUTOFF",                                      "AUTOFF",                                      (0 &lt;&lt; TAM_MAX_BITS) |     0, CAT_SYFL | SLS_ENABLED   | US_UNCHANGED | EIM_DISABLED | PTP_DISABLED     },</v>
      </c>
    </row>
    <row r="515" customFormat="false" ht="15.75" hidden="false" customHeight="false" outlineLevel="0" collapsed="false">
      <c r="A515" s="263" t="str">
        <f aca="false">IF(AND(OR(SOURCE!A515="",ISBLANK(SOURCE!A515)),SOURCE!B515&gt;0),IF(ISBLANK(SOURCE!C515),"",SOURCE!C515),
IF(SOURCE!B515&lt;0,VLOOKUP(SOURCE!B515,lookups!A$1:B$25,2,0),
  IF(ISBLANK(SOURCE!B515),
    "",
    "/* "&amp;TEXT(SOURCE!B515,"???0")&amp;" *"&amp;
      SOURCE!C515&amp;", "&amp; IF(lookups!$E$2-LEN(SOURCE!C515) &gt;= 0, REPT(" ",lookups!$E$2-LEN(SOURCE!C515)), "")&amp;
      SOURCE!D515&amp;", "&amp; IF(lookups!$F$2-LEN(SOURCE!D515) &gt;= 0, REPT(" ",lookups!$F$2-LEN(SOURCE!D515)), "")&amp;
      SOURCE!E515&amp;", "&amp; IF(lookups!$G$2-LEN(SOURCE!E515) &gt;=0, REPT(" ",lookups!$G$2-LEN(SOURCE!E515)), "")&amp;
      SOURCE!F515&amp;", "&amp; IF(lookups!$H$2-LEN(SOURCE!F515) &gt;= 0, REPT(" ",lookups!$H$2-LEN(SOURCE!F515)+2), "")&amp;"("&amp;
      SUBSTITUTE(TEXT(SOURCE!G515,"??0"),"  ","")&amp;" &lt;&lt; TAM_MAX_BITS) |"&amp; IF(lookups!$I$2-3 &gt;= 0, REPT(" ",MAX(1,lookups!$I$2-5+4+1-1-LEN(  IF(ISTEXT(SOURCE!H515),SOURCE!H515,  SUBSTITUTE(SUBSTITUTE(TEXT(SOURCE!H515,"????0"),"  ","")," ",""))   ))), "")&amp;
       IF(ISTEXT(SOURCE!H515),SOURCE!H515, SUBSTITUTE(SUBSTITUTE(TEXT(SOURCE!H515,"????0"),"  ","")," ",""))   &amp;","&amp; IF(lookups!$J$2-3 &gt;= 0, REPT(" ",lookups!$J$2-3-5), "")&amp;
      SOURCE!I515&amp;
" | "&amp; IF(lookups!$K$2-LEN(SOURCE!I515) &gt;= 0, REPT(" ",lookups!$K$2-LEN(SOURCE!I515)), "")&amp;
      SOURCE!J515&amp;      IF(lookups!$L$2-LEN(SOURCE!J515) &gt;= 0, REPT(" ",lookups!$L$2-LEN(SOURCE!J515)), "")&amp;
" | "&amp; IF(lookups!$K$2-LEN(SOURCE!I515) &gt;= 0, REPT(" ",lookups!$K$2-LEN(SOURCE!I515)), "")&amp;
      SOURCE!K515&amp;      IF(lookups!$L$2-LEN(SOURCE!K515) &gt;= 0, REPT(" ",lookups!$M$2-LEN(SOURCE!K515)), "")&amp;
" | "&amp; SOURCE!L515&amp;      IF(lookups!$O$2-LEN(SOURCE!L515) &gt;= 0, REPT(" ",lookups!$O$2-LEN(SOURCE!L515)), "")&amp;
" | "&amp; SOURCE!M515&amp;      IF(lookups!$P$2-LEN(SOURCE!M515) &gt;= 0, REPT(" ",lookups!$P$2-LEN(SOURCE!M515)), "")&amp;
      "},"&amp;IF(SOURCE!O515&lt;&gt;"",""&amp;SOURCE!O515,"")
 )
)
)</f>
        <v>/*  494 */  { fnGetSystemFlag,              FLAG_AUTXEQ,                 "AUTXEQ",                                      "AUTXEQ",                                      (0 &lt;&lt; TAM_MAX_BITS) |     0, CAT_SYFL | SLS_ENABLED   | US_UNCHANGED | EIM_DISABLED | PTP_DISABLED     },</v>
      </c>
    </row>
    <row r="516" customFormat="false" ht="15.75" hidden="false" customHeight="false" outlineLevel="0" collapsed="false">
      <c r="A516" s="263" t="str">
        <f aca="false">IF(AND(OR(SOURCE!A516="",ISBLANK(SOURCE!A516)),SOURCE!B516&gt;0),IF(ISBLANK(SOURCE!C516),"",SOURCE!C516),
IF(SOURCE!B516&lt;0,VLOOKUP(SOURCE!B516,lookups!A$1:B$25,2,0),
  IF(ISBLANK(SOURCE!B516),
    "",
    "/* "&amp;TEXT(SOURCE!B516,"???0")&amp;" *"&amp;
      SOURCE!C516&amp;", "&amp; IF(lookups!$E$2-LEN(SOURCE!C516) &gt;= 0, REPT(" ",lookups!$E$2-LEN(SOURCE!C516)), "")&amp;
      SOURCE!D516&amp;", "&amp; IF(lookups!$F$2-LEN(SOURCE!D516) &gt;= 0, REPT(" ",lookups!$F$2-LEN(SOURCE!D516)), "")&amp;
      SOURCE!E516&amp;", "&amp; IF(lookups!$G$2-LEN(SOURCE!E516) &gt;=0, REPT(" ",lookups!$G$2-LEN(SOURCE!E516)), "")&amp;
      SOURCE!F516&amp;", "&amp; IF(lookups!$H$2-LEN(SOURCE!F516) &gt;= 0, REPT(" ",lookups!$H$2-LEN(SOURCE!F516)+2), "")&amp;"("&amp;
      SUBSTITUTE(TEXT(SOURCE!G516,"??0"),"  ","")&amp;" &lt;&lt; TAM_MAX_BITS) |"&amp; IF(lookups!$I$2-3 &gt;= 0, REPT(" ",MAX(1,lookups!$I$2-5+4+1-1-LEN(  IF(ISTEXT(SOURCE!H516),SOURCE!H516,  SUBSTITUTE(SUBSTITUTE(TEXT(SOURCE!H516,"????0"),"  ","")," ",""))   ))), "")&amp;
       IF(ISTEXT(SOURCE!H516),SOURCE!H516, SUBSTITUTE(SUBSTITUTE(TEXT(SOURCE!H516,"????0"),"  ","")," ",""))   &amp;","&amp; IF(lookups!$J$2-3 &gt;= 0, REPT(" ",lookups!$J$2-3-5), "")&amp;
      SOURCE!I516&amp;
" | "&amp; IF(lookups!$K$2-LEN(SOURCE!I516) &gt;= 0, REPT(" ",lookups!$K$2-LEN(SOURCE!I516)), "")&amp;
      SOURCE!J516&amp;      IF(lookups!$L$2-LEN(SOURCE!J516) &gt;= 0, REPT(" ",lookups!$L$2-LEN(SOURCE!J516)), "")&amp;
" | "&amp; IF(lookups!$K$2-LEN(SOURCE!I516) &gt;= 0, REPT(" ",lookups!$K$2-LEN(SOURCE!I516)), "")&amp;
      SOURCE!K516&amp;      IF(lookups!$L$2-LEN(SOURCE!K516) &gt;= 0, REPT(" ",lookups!$M$2-LEN(SOURCE!K516)), "")&amp;
" | "&amp; SOURCE!L516&amp;      IF(lookups!$O$2-LEN(SOURCE!L516) &gt;= 0, REPT(" ",lookups!$O$2-LEN(SOURCE!L516)), "")&amp;
" | "&amp; SOURCE!M516&amp;      IF(lookups!$P$2-LEN(SOURCE!M516) &gt;= 0, REPT(" ",lookups!$P$2-LEN(SOURCE!M516)), "")&amp;
      "},"&amp;IF(SOURCE!O516&lt;&gt;"",""&amp;SOURCE!O516,"")
 )
)
)</f>
        <v>/*  495 */  { fnGetSystemFlag,              FLAG_PRTACT,                 "PRTACT",                                      "PRTACT",                                      (0 &lt;&lt; TAM_MAX_BITS) |     0, CAT_SYFL | SLS_ENABLED   | US_UNCHANGED | EIM_DISABLED | PTP_DISABLED     },</v>
      </c>
    </row>
    <row r="517" customFormat="false" ht="15.75" hidden="false" customHeight="false" outlineLevel="0" collapsed="false">
      <c r="A517" s="263" t="str">
        <f aca="false">IF(AND(OR(SOURCE!A517="",ISBLANK(SOURCE!A517)),SOURCE!B517&gt;0),IF(ISBLANK(SOURCE!C517),"",SOURCE!C517),
IF(SOURCE!B517&lt;0,VLOOKUP(SOURCE!B517,lookups!A$1:B$25,2,0),
  IF(ISBLANK(SOURCE!B517),
    "",
    "/* "&amp;TEXT(SOURCE!B517,"???0")&amp;" *"&amp;
      SOURCE!C517&amp;", "&amp; IF(lookups!$E$2-LEN(SOURCE!C517) &gt;= 0, REPT(" ",lookups!$E$2-LEN(SOURCE!C517)), "")&amp;
      SOURCE!D517&amp;", "&amp; IF(lookups!$F$2-LEN(SOURCE!D517) &gt;= 0, REPT(" ",lookups!$F$2-LEN(SOURCE!D517)), "")&amp;
      SOURCE!E517&amp;", "&amp; IF(lookups!$G$2-LEN(SOURCE!E517) &gt;=0, REPT(" ",lookups!$G$2-LEN(SOURCE!E517)), "")&amp;
      SOURCE!F517&amp;", "&amp; IF(lookups!$H$2-LEN(SOURCE!F517) &gt;= 0, REPT(" ",lookups!$H$2-LEN(SOURCE!F517)+2), "")&amp;"("&amp;
      SUBSTITUTE(TEXT(SOURCE!G517,"??0"),"  ","")&amp;" &lt;&lt; TAM_MAX_BITS) |"&amp; IF(lookups!$I$2-3 &gt;= 0, REPT(" ",MAX(1,lookups!$I$2-5+4+1-1-LEN(  IF(ISTEXT(SOURCE!H517),SOURCE!H517,  SUBSTITUTE(SUBSTITUTE(TEXT(SOURCE!H517,"????0"),"  ","")," ",""))   ))), "")&amp;
       IF(ISTEXT(SOURCE!H517),SOURCE!H517, SUBSTITUTE(SUBSTITUTE(TEXT(SOURCE!H517,"????0"),"  ","")," ",""))   &amp;","&amp; IF(lookups!$J$2-3 &gt;= 0, REPT(" ",lookups!$J$2-3-5), "")&amp;
      SOURCE!I517&amp;
" | "&amp; IF(lookups!$K$2-LEN(SOURCE!I517) &gt;= 0, REPT(" ",lookups!$K$2-LEN(SOURCE!I517)), "")&amp;
      SOURCE!J517&amp;      IF(lookups!$L$2-LEN(SOURCE!J517) &gt;= 0, REPT(" ",lookups!$L$2-LEN(SOURCE!J517)), "")&amp;
" | "&amp; IF(lookups!$K$2-LEN(SOURCE!I517) &gt;= 0, REPT(" ",lookups!$K$2-LEN(SOURCE!I517)), "")&amp;
      SOURCE!K517&amp;      IF(lookups!$L$2-LEN(SOURCE!K517) &gt;= 0, REPT(" ",lookups!$M$2-LEN(SOURCE!K517)), "")&amp;
" | "&amp; SOURCE!L517&amp;      IF(lookups!$O$2-LEN(SOURCE!L517) &gt;= 0, REPT(" ",lookups!$O$2-LEN(SOURCE!L517)), "")&amp;
" | "&amp; SOURCE!M517&amp;      IF(lookups!$P$2-LEN(SOURCE!M517) &gt;= 0, REPT(" ",lookups!$P$2-LEN(SOURCE!M517)), "")&amp;
      "},"&amp;IF(SOURCE!O517&lt;&gt;"",""&amp;SOURCE!O517,"")
 )
)
)</f>
        <v>/*  496 */  { fnGetSystemFlag,              FLAG_NUMIN,                  "NUM.IN",                                      "NUM.IN",                                      (0 &lt;&lt; TAM_MAX_BITS) |     0, CAT_SYFL | SLS_ENABLED   | US_UNCHANGED | EIM_DISABLED | PTP_DISABLED     },</v>
      </c>
    </row>
    <row r="518" customFormat="false" ht="15.75" hidden="false" customHeight="false" outlineLevel="0" collapsed="false">
      <c r="A518" s="263" t="str">
        <f aca="false">IF(AND(OR(SOURCE!A518="",ISBLANK(SOURCE!A518)),SOURCE!B518&gt;0),IF(ISBLANK(SOURCE!C518),"",SOURCE!C518),
IF(SOURCE!B518&lt;0,VLOOKUP(SOURCE!B518,lookups!A$1:B$25,2,0),
  IF(ISBLANK(SOURCE!B518),
    "",
    "/* "&amp;TEXT(SOURCE!B518,"???0")&amp;" *"&amp;
      SOURCE!C518&amp;", "&amp; IF(lookups!$E$2-LEN(SOURCE!C518) &gt;= 0, REPT(" ",lookups!$E$2-LEN(SOURCE!C518)), "")&amp;
      SOURCE!D518&amp;", "&amp; IF(lookups!$F$2-LEN(SOURCE!D518) &gt;= 0, REPT(" ",lookups!$F$2-LEN(SOURCE!D518)), "")&amp;
      SOURCE!E518&amp;", "&amp; IF(lookups!$G$2-LEN(SOURCE!E518) &gt;=0, REPT(" ",lookups!$G$2-LEN(SOURCE!E518)), "")&amp;
      SOURCE!F518&amp;", "&amp; IF(lookups!$H$2-LEN(SOURCE!F518) &gt;= 0, REPT(" ",lookups!$H$2-LEN(SOURCE!F518)+2), "")&amp;"("&amp;
      SUBSTITUTE(TEXT(SOURCE!G518,"??0"),"  ","")&amp;" &lt;&lt; TAM_MAX_BITS) |"&amp; IF(lookups!$I$2-3 &gt;= 0, REPT(" ",MAX(1,lookups!$I$2-5+4+1-1-LEN(  IF(ISTEXT(SOURCE!H518),SOURCE!H518,  SUBSTITUTE(SUBSTITUTE(TEXT(SOURCE!H518,"????0"),"  ","")," ",""))   ))), "")&amp;
       IF(ISTEXT(SOURCE!H518),SOURCE!H518, SUBSTITUTE(SUBSTITUTE(TEXT(SOURCE!H518,"????0"),"  ","")," ",""))   &amp;","&amp; IF(lookups!$J$2-3 &gt;= 0, REPT(" ",lookups!$J$2-3-5), "")&amp;
      SOURCE!I518&amp;
" | "&amp; IF(lookups!$K$2-LEN(SOURCE!I518) &gt;= 0, REPT(" ",lookups!$K$2-LEN(SOURCE!I518)), "")&amp;
      SOURCE!J518&amp;      IF(lookups!$L$2-LEN(SOURCE!J518) &gt;= 0, REPT(" ",lookups!$L$2-LEN(SOURCE!J518)), "")&amp;
" | "&amp; IF(lookups!$K$2-LEN(SOURCE!I518) &gt;= 0, REPT(" ",lookups!$K$2-LEN(SOURCE!I518)), "")&amp;
      SOURCE!K518&amp;      IF(lookups!$L$2-LEN(SOURCE!K518) &gt;= 0, REPT(" ",lookups!$M$2-LEN(SOURCE!K518)), "")&amp;
" | "&amp; SOURCE!L518&amp;      IF(lookups!$O$2-LEN(SOURCE!L518) &gt;= 0, REPT(" ",lookups!$O$2-LEN(SOURCE!L518)), "")&amp;
" | "&amp; SOURCE!M518&amp;      IF(lookups!$P$2-LEN(SOURCE!M518) &gt;= 0, REPT(" ",lookups!$P$2-LEN(SOURCE!M518)), "")&amp;
      "},"&amp;IF(SOURCE!O518&lt;&gt;"",""&amp;SOURCE!O518,"")
 )
)
)</f>
        <v>/*  497 */  { fnGetSystemFlag,              FLAG_ALPIN,                  "ALP.IN",                                      "ALP.IN",                                      (0 &lt;&lt; TAM_MAX_BITS) |     0, CAT_SYFL | SLS_ENABLED   | US_UNCHANGED | EIM_DISABLED | PTP_DISABLED     },</v>
      </c>
    </row>
    <row r="519" customFormat="false" ht="15.75" hidden="false" customHeight="false" outlineLevel="0" collapsed="false">
      <c r="A519" s="263" t="str">
        <f aca="false">IF(AND(OR(SOURCE!A519="",ISBLANK(SOURCE!A519)),SOURCE!B519&gt;0),IF(ISBLANK(SOURCE!C519),"",SOURCE!C519),
IF(SOURCE!B519&lt;0,VLOOKUP(SOURCE!B519,lookups!A$1:B$25,2,0),
  IF(ISBLANK(SOURCE!B519),
    "",
    "/* "&amp;TEXT(SOURCE!B519,"???0")&amp;" *"&amp;
      SOURCE!C519&amp;", "&amp; IF(lookups!$E$2-LEN(SOURCE!C519) &gt;= 0, REPT(" ",lookups!$E$2-LEN(SOURCE!C519)), "")&amp;
      SOURCE!D519&amp;", "&amp; IF(lookups!$F$2-LEN(SOURCE!D519) &gt;= 0, REPT(" ",lookups!$F$2-LEN(SOURCE!D519)), "")&amp;
      SOURCE!E519&amp;", "&amp; IF(lookups!$G$2-LEN(SOURCE!E519) &gt;=0, REPT(" ",lookups!$G$2-LEN(SOURCE!E519)), "")&amp;
      SOURCE!F519&amp;", "&amp; IF(lookups!$H$2-LEN(SOURCE!F519) &gt;= 0, REPT(" ",lookups!$H$2-LEN(SOURCE!F519)+2), "")&amp;"("&amp;
      SUBSTITUTE(TEXT(SOURCE!G519,"??0"),"  ","")&amp;" &lt;&lt; TAM_MAX_BITS) |"&amp; IF(lookups!$I$2-3 &gt;= 0, REPT(" ",MAX(1,lookups!$I$2-5+4+1-1-LEN(  IF(ISTEXT(SOURCE!H519),SOURCE!H519,  SUBSTITUTE(SUBSTITUTE(TEXT(SOURCE!H519,"????0"),"  ","")," ",""))   ))), "")&amp;
       IF(ISTEXT(SOURCE!H519),SOURCE!H519, SUBSTITUTE(SUBSTITUTE(TEXT(SOURCE!H519,"????0"),"  ","")," ",""))   &amp;","&amp; IF(lookups!$J$2-3 &gt;= 0, REPT(" ",lookups!$J$2-3-5), "")&amp;
      SOURCE!I519&amp;
" | "&amp; IF(lookups!$K$2-LEN(SOURCE!I519) &gt;= 0, REPT(" ",lookups!$K$2-LEN(SOURCE!I519)), "")&amp;
      SOURCE!J519&amp;      IF(lookups!$L$2-LEN(SOURCE!J519) &gt;= 0, REPT(" ",lookups!$L$2-LEN(SOURCE!J519)), "")&amp;
" | "&amp; IF(lookups!$K$2-LEN(SOURCE!I519) &gt;= 0, REPT(" ",lookups!$K$2-LEN(SOURCE!I519)), "")&amp;
      SOURCE!K519&amp;      IF(lookups!$L$2-LEN(SOURCE!K519) &gt;= 0, REPT(" ",lookups!$M$2-LEN(SOURCE!K519)), "")&amp;
" | "&amp; SOURCE!L519&amp;      IF(lookups!$O$2-LEN(SOURCE!L519) &gt;= 0, REPT(" ",lookups!$O$2-LEN(SOURCE!L519)), "")&amp;
" | "&amp; SOURCE!M519&amp;      IF(lookups!$P$2-LEN(SOURCE!M519) &gt;= 0, REPT(" ",lookups!$P$2-LEN(SOURCE!M519)), "")&amp;
      "},"&amp;IF(SOURCE!O519&lt;&gt;"",""&amp;SOURCE!O519,"")
 )
)
)</f>
        <v>/*  498 */  { fnGetSystemFlag,              FLAG_ASLIFT,                 "ASLIFT",                                      "ASLIFT",                                      (0 &lt;&lt; TAM_MAX_BITS) |     0, CAT_SYFL | SLS_ENABLED   | US_UNCHANGED | EIM_DISABLED | PTP_DISABLED     },</v>
      </c>
    </row>
    <row r="520" customFormat="false" ht="15.75" hidden="false" customHeight="false" outlineLevel="0" collapsed="false">
      <c r="A520" s="263" t="str">
        <f aca="false">IF(AND(OR(SOURCE!A520="",ISBLANK(SOURCE!A520)),SOURCE!B520&gt;0),IF(ISBLANK(SOURCE!C520),"",SOURCE!C520),
IF(SOURCE!B520&lt;0,VLOOKUP(SOURCE!B520,lookups!A$1:B$25,2,0),
  IF(ISBLANK(SOURCE!B520),
    "",
    "/* "&amp;TEXT(SOURCE!B520,"???0")&amp;" *"&amp;
      SOURCE!C520&amp;", "&amp; IF(lookups!$E$2-LEN(SOURCE!C520) &gt;= 0, REPT(" ",lookups!$E$2-LEN(SOURCE!C520)), "")&amp;
      SOURCE!D520&amp;", "&amp; IF(lookups!$F$2-LEN(SOURCE!D520) &gt;= 0, REPT(" ",lookups!$F$2-LEN(SOURCE!D520)), "")&amp;
      SOURCE!E520&amp;", "&amp; IF(lookups!$G$2-LEN(SOURCE!E520) &gt;=0, REPT(" ",lookups!$G$2-LEN(SOURCE!E520)), "")&amp;
      SOURCE!F520&amp;", "&amp; IF(lookups!$H$2-LEN(SOURCE!F520) &gt;= 0, REPT(" ",lookups!$H$2-LEN(SOURCE!F520)+2), "")&amp;"("&amp;
      SUBSTITUTE(TEXT(SOURCE!G520,"??0"),"  ","")&amp;" &lt;&lt; TAM_MAX_BITS) |"&amp; IF(lookups!$I$2-3 &gt;= 0, REPT(" ",MAX(1,lookups!$I$2-5+4+1-1-LEN(  IF(ISTEXT(SOURCE!H520),SOURCE!H520,  SUBSTITUTE(SUBSTITUTE(TEXT(SOURCE!H520,"????0"),"  ","")," ",""))   ))), "")&amp;
       IF(ISTEXT(SOURCE!H520),SOURCE!H520, SUBSTITUTE(SUBSTITUTE(TEXT(SOURCE!H520,"????0"),"  ","")," ",""))   &amp;","&amp; IF(lookups!$J$2-3 &gt;= 0, REPT(" ",lookups!$J$2-3-5), "")&amp;
      SOURCE!I520&amp;
" | "&amp; IF(lookups!$K$2-LEN(SOURCE!I520) &gt;= 0, REPT(" ",lookups!$K$2-LEN(SOURCE!I520)), "")&amp;
      SOURCE!J520&amp;      IF(lookups!$L$2-LEN(SOURCE!J520) &gt;= 0, REPT(" ",lookups!$L$2-LEN(SOURCE!J520)), "")&amp;
" | "&amp; IF(lookups!$K$2-LEN(SOURCE!I520) &gt;= 0, REPT(" ",lookups!$K$2-LEN(SOURCE!I520)), "")&amp;
      SOURCE!K520&amp;      IF(lookups!$L$2-LEN(SOURCE!K520) &gt;= 0, REPT(" ",lookups!$M$2-LEN(SOURCE!K520)), "")&amp;
" | "&amp; SOURCE!L520&amp;      IF(lookups!$O$2-LEN(SOURCE!L520) &gt;= 0, REPT(" ",lookups!$O$2-LEN(SOURCE!L520)), "")&amp;
" | "&amp; SOURCE!M520&amp;      IF(lookups!$P$2-LEN(SOURCE!M520) &gt;= 0, REPT(" ",lookups!$P$2-LEN(SOURCE!M520)), "")&amp;
      "},"&amp;IF(SOURCE!O520&lt;&gt;"",""&amp;SOURCE!O520,"")
 )
)
)</f>
        <v>/*  499 */  { fnGetSystemFlag,              FLAG_IGN1ER,                 "IGN1ER",                                      "IGN1ER",                                      (0 &lt;&lt; TAM_MAX_BITS) |     0, CAT_SYFL | SLS_ENABLED   | US_UNCHANGED | EIM_DISABLED | PTP_DISABLED     },</v>
      </c>
    </row>
    <row r="521" customFormat="false" ht="15.75" hidden="false" customHeight="false" outlineLevel="0" collapsed="false">
      <c r="A521" s="263" t="str">
        <f aca="false">IF(AND(OR(SOURCE!A521="",ISBLANK(SOURCE!A521)),SOURCE!B521&gt;0),IF(ISBLANK(SOURCE!C521),"",SOURCE!C521),
IF(SOURCE!B521&lt;0,VLOOKUP(SOURCE!B521,lookups!A$1:B$25,2,0),
  IF(ISBLANK(SOURCE!B521),
    "",
    "/* "&amp;TEXT(SOURCE!B521,"???0")&amp;" *"&amp;
      SOURCE!C521&amp;", "&amp; IF(lookups!$E$2-LEN(SOURCE!C521) &gt;= 0, REPT(" ",lookups!$E$2-LEN(SOURCE!C521)), "")&amp;
      SOURCE!D521&amp;", "&amp; IF(lookups!$F$2-LEN(SOURCE!D521) &gt;= 0, REPT(" ",lookups!$F$2-LEN(SOURCE!D521)), "")&amp;
      SOURCE!E521&amp;", "&amp; IF(lookups!$G$2-LEN(SOURCE!E521) &gt;=0, REPT(" ",lookups!$G$2-LEN(SOURCE!E521)), "")&amp;
      SOURCE!F521&amp;", "&amp; IF(lookups!$H$2-LEN(SOURCE!F521) &gt;= 0, REPT(" ",lookups!$H$2-LEN(SOURCE!F521)+2), "")&amp;"("&amp;
      SUBSTITUTE(TEXT(SOURCE!G521,"??0"),"  ","")&amp;" &lt;&lt; TAM_MAX_BITS) |"&amp; IF(lookups!$I$2-3 &gt;= 0, REPT(" ",MAX(1,lookups!$I$2-5+4+1-1-LEN(  IF(ISTEXT(SOURCE!H521),SOURCE!H521,  SUBSTITUTE(SUBSTITUTE(TEXT(SOURCE!H521,"????0"),"  ","")," ",""))   ))), "")&amp;
       IF(ISTEXT(SOURCE!H521),SOURCE!H521, SUBSTITUTE(SUBSTITUTE(TEXT(SOURCE!H521,"????0"),"  ","")," ",""))   &amp;","&amp; IF(lookups!$J$2-3 &gt;= 0, REPT(" ",lookups!$J$2-3-5), "")&amp;
      SOURCE!I521&amp;
" | "&amp; IF(lookups!$K$2-LEN(SOURCE!I521) &gt;= 0, REPT(" ",lookups!$K$2-LEN(SOURCE!I521)), "")&amp;
      SOURCE!J521&amp;      IF(lookups!$L$2-LEN(SOURCE!J521) &gt;= 0, REPT(" ",lookups!$L$2-LEN(SOURCE!J521)), "")&amp;
" | "&amp; IF(lookups!$K$2-LEN(SOURCE!I521) &gt;= 0, REPT(" ",lookups!$K$2-LEN(SOURCE!I521)), "")&amp;
      SOURCE!K521&amp;      IF(lookups!$L$2-LEN(SOURCE!K521) &gt;= 0, REPT(" ",lookups!$M$2-LEN(SOURCE!K521)), "")&amp;
" | "&amp; SOURCE!L521&amp;      IF(lookups!$O$2-LEN(SOURCE!L521) &gt;= 0, REPT(" ",lookups!$O$2-LEN(SOURCE!L521)), "")&amp;
" | "&amp; SOURCE!M521&amp;      IF(lookups!$P$2-LEN(SOURCE!M521) &gt;= 0, REPT(" ",lookups!$P$2-LEN(SOURCE!M521)), "")&amp;
      "},"&amp;IF(SOURCE!O521&lt;&gt;"",""&amp;SOURCE!O521,"")
 )
)
)</f>
        <v>/*  500 */  { fnGetSystemFlag,              FLAG_INTING,                 "INTING",                                      "INTING",                                      (0 &lt;&lt; TAM_MAX_BITS) |     0, CAT_SYFL | SLS_ENABLED   | US_UNCHANGED | EIM_DISABLED | PTP_DISABLED     },</v>
      </c>
    </row>
    <row r="522" customFormat="false" ht="15.75" hidden="false" customHeight="false" outlineLevel="0" collapsed="false">
      <c r="A522" s="263" t="str">
        <f aca="false">IF(AND(OR(SOURCE!A522="",ISBLANK(SOURCE!A522)),SOURCE!B522&gt;0),IF(ISBLANK(SOURCE!C522),"",SOURCE!C522),
IF(SOURCE!B522&lt;0,VLOOKUP(SOURCE!B522,lookups!A$1:B$25,2,0),
  IF(ISBLANK(SOURCE!B522),
    "",
    "/* "&amp;TEXT(SOURCE!B522,"???0")&amp;" *"&amp;
      SOURCE!C522&amp;", "&amp; IF(lookups!$E$2-LEN(SOURCE!C522) &gt;= 0, REPT(" ",lookups!$E$2-LEN(SOURCE!C522)), "")&amp;
      SOURCE!D522&amp;", "&amp; IF(lookups!$F$2-LEN(SOURCE!D522) &gt;= 0, REPT(" ",lookups!$F$2-LEN(SOURCE!D522)), "")&amp;
      SOURCE!E522&amp;", "&amp; IF(lookups!$G$2-LEN(SOURCE!E522) &gt;=0, REPT(" ",lookups!$G$2-LEN(SOURCE!E522)), "")&amp;
      SOURCE!F522&amp;", "&amp; IF(lookups!$H$2-LEN(SOURCE!F522) &gt;= 0, REPT(" ",lookups!$H$2-LEN(SOURCE!F522)+2), "")&amp;"("&amp;
      SUBSTITUTE(TEXT(SOURCE!G522,"??0"),"  ","")&amp;" &lt;&lt; TAM_MAX_BITS) |"&amp; IF(lookups!$I$2-3 &gt;= 0, REPT(" ",MAX(1,lookups!$I$2-5+4+1-1-LEN(  IF(ISTEXT(SOURCE!H522),SOURCE!H522,  SUBSTITUTE(SUBSTITUTE(TEXT(SOURCE!H522,"????0"),"  ","")," ",""))   ))), "")&amp;
       IF(ISTEXT(SOURCE!H522),SOURCE!H522, SUBSTITUTE(SUBSTITUTE(TEXT(SOURCE!H522,"????0"),"  ","")," ",""))   &amp;","&amp; IF(lookups!$J$2-3 &gt;= 0, REPT(" ",lookups!$J$2-3-5), "")&amp;
      SOURCE!I522&amp;
" | "&amp; IF(lookups!$K$2-LEN(SOURCE!I522) &gt;= 0, REPT(" ",lookups!$K$2-LEN(SOURCE!I522)), "")&amp;
      SOURCE!J522&amp;      IF(lookups!$L$2-LEN(SOURCE!J522) &gt;= 0, REPT(" ",lookups!$L$2-LEN(SOURCE!J522)), "")&amp;
" | "&amp; IF(lookups!$K$2-LEN(SOURCE!I522) &gt;= 0, REPT(" ",lookups!$K$2-LEN(SOURCE!I522)), "")&amp;
      SOURCE!K522&amp;      IF(lookups!$L$2-LEN(SOURCE!K522) &gt;= 0, REPT(" ",lookups!$M$2-LEN(SOURCE!K522)), "")&amp;
" | "&amp; SOURCE!L522&amp;      IF(lookups!$O$2-LEN(SOURCE!L522) &gt;= 0, REPT(" ",lookups!$O$2-LEN(SOURCE!L522)), "")&amp;
" | "&amp; SOURCE!M522&amp;      IF(lookups!$P$2-LEN(SOURCE!M522) &gt;= 0, REPT(" ",lookups!$P$2-LEN(SOURCE!M522)), "")&amp;
      "},"&amp;IF(SOURCE!O522&lt;&gt;"",""&amp;SOURCE!O522,"")
 )
)
)</f>
        <v>/*  501 */  { fnGetSystemFlag,              FLAG_SOLVING,                "SOLVING",                                     "SOLVING",                                     (0 &lt;&lt; TAM_MAX_BITS) |     0, CAT_SYFL | SLS_ENABLED   | US_UNCHANGED | EIM_DISABLED | PTP_DISABLED     },</v>
      </c>
    </row>
    <row r="523" customFormat="false" ht="15.75" hidden="false" customHeight="false" outlineLevel="0" collapsed="false">
      <c r="A523" s="263" t="str">
        <f aca="false">IF(AND(OR(SOURCE!A523="",ISBLANK(SOURCE!A523)),SOURCE!B523&gt;0),IF(ISBLANK(SOURCE!C523),"",SOURCE!C523),
IF(SOURCE!B523&lt;0,VLOOKUP(SOURCE!B523,lookups!A$1:B$25,2,0),
  IF(ISBLANK(SOURCE!B523),
    "",
    "/* "&amp;TEXT(SOURCE!B523,"???0")&amp;" *"&amp;
      SOURCE!C523&amp;", "&amp; IF(lookups!$E$2-LEN(SOURCE!C523) &gt;= 0, REPT(" ",lookups!$E$2-LEN(SOURCE!C523)), "")&amp;
      SOURCE!D523&amp;", "&amp; IF(lookups!$F$2-LEN(SOURCE!D523) &gt;= 0, REPT(" ",lookups!$F$2-LEN(SOURCE!D523)), "")&amp;
      SOURCE!E523&amp;", "&amp; IF(lookups!$G$2-LEN(SOURCE!E523) &gt;=0, REPT(" ",lookups!$G$2-LEN(SOURCE!E523)), "")&amp;
      SOURCE!F523&amp;", "&amp; IF(lookups!$H$2-LEN(SOURCE!F523) &gt;= 0, REPT(" ",lookups!$H$2-LEN(SOURCE!F523)+2), "")&amp;"("&amp;
      SUBSTITUTE(TEXT(SOURCE!G523,"??0"),"  ","")&amp;" &lt;&lt; TAM_MAX_BITS) |"&amp; IF(lookups!$I$2-3 &gt;= 0, REPT(" ",MAX(1,lookups!$I$2-5+4+1-1-LEN(  IF(ISTEXT(SOURCE!H523),SOURCE!H523,  SUBSTITUTE(SUBSTITUTE(TEXT(SOURCE!H523,"????0"),"  ","")," ",""))   ))), "")&amp;
       IF(ISTEXT(SOURCE!H523),SOURCE!H523, SUBSTITUTE(SUBSTITUTE(TEXT(SOURCE!H523,"????0"),"  ","")," ",""))   &amp;","&amp; IF(lookups!$J$2-3 &gt;= 0, REPT(" ",lookups!$J$2-3-5), "")&amp;
      SOURCE!I523&amp;
" | "&amp; IF(lookups!$K$2-LEN(SOURCE!I523) &gt;= 0, REPT(" ",lookups!$K$2-LEN(SOURCE!I523)), "")&amp;
      SOURCE!J523&amp;      IF(lookups!$L$2-LEN(SOURCE!J523) &gt;= 0, REPT(" ",lookups!$L$2-LEN(SOURCE!J523)), "")&amp;
" | "&amp; IF(lookups!$K$2-LEN(SOURCE!I523) &gt;= 0, REPT(" ",lookups!$K$2-LEN(SOURCE!I523)), "")&amp;
      SOURCE!K523&amp;      IF(lookups!$L$2-LEN(SOURCE!K523) &gt;= 0, REPT(" ",lookups!$M$2-LEN(SOURCE!K523)), "")&amp;
" | "&amp; SOURCE!L523&amp;      IF(lookups!$O$2-LEN(SOURCE!L523) &gt;= 0, REPT(" ",lookups!$O$2-LEN(SOURCE!L523)), "")&amp;
" | "&amp; SOURCE!M523&amp;      IF(lookups!$P$2-LEN(SOURCE!M523) &gt;= 0, REPT(" ",lookups!$P$2-LEN(SOURCE!M523)), "")&amp;
      "},"&amp;IF(SOURCE!O523&lt;&gt;"",""&amp;SOURCE!O523,"")
 )
)
)</f>
        <v>/*  502 */  { fnGetSystemFlag,              FLAG_VMDISP,                 "VMDISP",                                      "VMDISP",                                      (0 &lt;&lt; TAM_MAX_BITS) |     0, CAT_SYFL | SLS_ENABLED   | US_UNCHANGED | EIM_DISABLED | PTP_DISABLED     },</v>
      </c>
    </row>
    <row r="524" customFormat="false" ht="15.75" hidden="false" customHeight="false" outlineLevel="0" collapsed="false">
      <c r="A524" s="263" t="str">
        <f aca="false">IF(AND(OR(SOURCE!A524="",ISBLANK(SOURCE!A524)),SOURCE!B524&gt;0),IF(ISBLANK(SOURCE!C524),"",SOURCE!C524),
IF(SOURCE!B524&lt;0,VLOOKUP(SOURCE!B524,lookups!A$1:B$25,2,0),
  IF(ISBLANK(SOURCE!B524),
    "",
    "/* "&amp;TEXT(SOURCE!B524,"???0")&amp;" *"&amp;
      SOURCE!C524&amp;", "&amp; IF(lookups!$E$2-LEN(SOURCE!C524) &gt;= 0, REPT(" ",lookups!$E$2-LEN(SOURCE!C524)), "")&amp;
      SOURCE!D524&amp;", "&amp; IF(lookups!$F$2-LEN(SOURCE!D524) &gt;= 0, REPT(" ",lookups!$F$2-LEN(SOURCE!D524)), "")&amp;
      SOURCE!E524&amp;", "&amp; IF(lookups!$G$2-LEN(SOURCE!E524) &gt;=0, REPT(" ",lookups!$G$2-LEN(SOURCE!E524)), "")&amp;
      SOURCE!F524&amp;", "&amp; IF(lookups!$H$2-LEN(SOURCE!F524) &gt;= 0, REPT(" ",lookups!$H$2-LEN(SOURCE!F524)+2), "")&amp;"("&amp;
      SUBSTITUTE(TEXT(SOURCE!G524,"??0"),"  ","")&amp;" &lt;&lt; TAM_MAX_BITS) |"&amp; IF(lookups!$I$2-3 &gt;= 0, REPT(" ",MAX(1,lookups!$I$2-5+4+1-1-LEN(  IF(ISTEXT(SOURCE!H524),SOURCE!H524,  SUBSTITUTE(SUBSTITUTE(TEXT(SOURCE!H524,"????0"),"  ","")," ",""))   ))), "")&amp;
       IF(ISTEXT(SOURCE!H524),SOURCE!H524, SUBSTITUTE(SUBSTITUTE(TEXT(SOURCE!H524,"????0"),"  ","")," ",""))   &amp;","&amp; IF(lookups!$J$2-3 &gt;= 0, REPT(" ",lookups!$J$2-3-5), "")&amp;
      SOURCE!I524&amp;
" | "&amp; IF(lookups!$K$2-LEN(SOURCE!I524) &gt;= 0, REPT(" ",lookups!$K$2-LEN(SOURCE!I524)), "")&amp;
      SOURCE!J524&amp;      IF(lookups!$L$2-LEN(SOURCE!J524) &gt;= 0, REPT(" ",lookups!$L$2-LEN(SOURCE!J524)), "")&amp;
" | "&amp; IF(lookups!$K$2-LEN(SOURCE!I524) &gt;= 0, REPT(" ",lookups!$K$2-LEN(SOURCE!I524)), "")&amp;
      SOURCE!K524&amp;      IF(lookups!$L$2-LEN(SOURCE!K524) &gt;= 0, REPT(" ",lookups!$M$2-LEN(SOURCE!K524)), "")&amp;
" | "&amp; SOURCE!L524&amp;      IF(lookups!$O$2-LEN(SOURCE!L524) &gt;= 0, REPT(" ",lookups!$O$2-LEN(SOURCE!L524)), "")&amp;
" | "&amp; SOURCE!M524&amp;      IF(lookups!$P$2-LEN(SOURCE!M524) &gt;= 0, REPT(" ",lookups!$P$2-LEN(SOURCE!M524)), "")&amp;
      "},"&amp;IF(SOURCE!O524&lt;&gt;"",""&amp;SOURCE!O524,"")
 )
)
)</f>
        <v>/*  503 */  { fnGetSystemFlag,              FLAG_USB,                    "USB",                                         "USB",                                         (0 &lt;&lt; TAM_MAX_BITS) |     0, CAT_SYFL | SLS_ENABLED   | US_UNCHANGED | EIM_DISABLED | PTP_DISABLED     },</v>
      </c>
    </row>
    <row r="525" customFormat="false" ht="15.75" hidden="false" customHeight="false" outlineLevel="0" collapsed="false">
      <c r="A525" s="263" t="str">
        <f aca="false">IF(AND(OR(SOURCE!A525="",ISBLANK(SOURCE!A525)),SOURCE!B525&gt;0),IF(ISBLANK(SOURCE!C525),"",SOURCE!C525),
IF(SOURCE!B525&lt;0,VLOOKUP(SOURCE!B525,lookups!A$1:B$25,2,0),
  IF(ISBLANK(SOURCE!B525),
    "",
    "/* "&amp;TEXT(SOURCE!B525,"???0")&amp;" *"&amp;
      SOURCE!C525&amp;", "&amp; IF(lookups!$E$2-LEN(SOURCE!C525) &gt;= 0, REPT(" ",lookups!$E$2-LEN(SOURCE!C525)), "")&amp;
      SOURCE!D525&amp;", "&amp; IF(lookups!$F$2-LEN(SOURCE!D525) &gt;= 0, REPT(" ",lookups!$F$2-LEN(SOURCE!D525)), "")&amp;
      SOURCE!E525&amp;", "&amp; IF(lookups!$G$2-LEN(SOURCE!E525) &gt;=0, REPT(" ",lookups!$G$2-LEN(SOURCE!E525)), "")&amp;
      SOURCE!F525&amp;", "&amp; IF(lookups!$H$2-LEN(SOURCE!F525) &gt;= 0, REPT(" ",lookups!$H$2-LEN(SOURCE!F525)+2), "")&amp;"("&amp;
      SUBSTITUTE(TEXT(SOURCE!G525,"??0"),"  ","")&amp;" &lt;&lt; TAM_MAX_BITS) |"&amp; IF(lookups!$I$2-3 &gt;= 0, REPT(" ",MAX(1,lookups!$I$2-5+4+1-1-LEN(  IF(ISTEXT(SOURCE!H525),SOURCE!H525,  SUBSTITUTE(SUBSTITUTE(TEXT(SOURCE!H525,"????0"),"  ","")," ",""))   ))), "")&amp;
       IF(ISTEXT(SOURCE!H525),SOURCE!H525, SUBSTITUTE(SUBSTITUTE(TEXT(SOURCE!H525,"????0"),"  ","")," ",""))   &amp;","&amp; IF(lookups!$J$2-3 &gt;= 0, REPT(" ",lookups!$J$2-3-5), "")&amp;
      SOURCE!I525&amp;
" | "&amp; IF(lookups!$K$2-LEN(SOURCE!I525) &gt;= 0, REPT(" ",lookups!$K$2-LEN(SOURCE!I525)), "")&amp;
      SOURCE!J525&amp;      IF(lookups!$L$2-LEN(SOURCE!J525) &gt;= 0, REPT(" ",lookups!$L$2-LEN(SOURCE!J525)), "")&amp;
" | "&amp; IF(lookups!$K$2-LEN(SOURCE!I525) &gt;= 0, REPT(" ",lookups!$K$2-LEN(SOURCE!I525)), "")&amp;
      SOURCE!K525&amp;      IF(lookups!$L$2-LEN(SOURCE!K525) &gt;= 0, REPT(" ",lookups!$M$2-LEN(SOURCE!K525)), "")&amp;
" | "&amp; SOURCE!L525&amp;      IF(lookups!$O$2-LEN(SOURCE!L525) &gt;= 0, REPT(" ",lookups!$O$2-LEN(SOURCE!L525)), "")&amp;
" | "&amp; SOURCE!M525&amp;      IF(lookups!$P$2-LEN(SOURCE!M525) &gt;= 0, REPT(" ",lookups!$P$2-LEN(SOURCE!M525)), "")&amp;
      "},"&amp;IF(SOURCE!O525&lt;&gt;"",""&amp;SOURCE!O525,"")
 )
)
)</f>
        <v>/*  504 */  { fnGetSystemFlag,              FLAG_ENDPMT,                 "ENDPMT",                                      "ENDPMT",                                      (0 &lt;&lt; TAM_MAX_BITS) |     0, CAT_SYFL | SLS_ENABLED   | US_UNCHANGED | EIM_DISABLED | PTP_DISABLED     },</v>
      </c>
    </row>
    <row r="526" customFormat="false" ht="15.75" hidden="false" customHeight="false" outlineLevel="0" collapsed="false">
      <c r="A526" s="263" t="str">
        <f aca="false">IF(AND(OR(SOURCE!A526="",ISBLANK(SOURCE!A526)),SOURCE!B526&gt;0),IF(ISBLANK(SOURCE!C526),"",SOURCE!C526),
IF(SOURCE!B526&lt;0,VLOOKUP(SOURCE!B526,lookups!A$1:B$25,2,0),
  IF(ISBLANK(SOURCE!B526),
    "",
    "/* "&amp;TEXT(SOURCE!B526,"???0")&amp;" *"&amp;
      SOURCE!C526&amp;", "&amp; IF(lookups!$E$2-LEN(SOURCE!C526) &gt;= 0, REPT(" ",lookups!$E$2-LEN(SOURCE!C526)), "")&amp;
      SOURCE!D526&amp;", "&amp; IF(lookups!$F$2-LEN(SOURCE!D526) &gt;= 0, REPT(" ",lookups!$F$2-LEN(SOURCE!D526)), "")&amp;
      SOURCE!E526&amp;", "&amp; IF(lookups!$G$2-LEN(SOURCE!E526) &gt;=0, REPT(" ",lookups!$G$2-LEN(SOURCE!E526)), "")&amp;
      SOURCE!F526&amp;", "&amp; IF(lookups!$H$2-LEN(SOURCE!F526) &gt;= 0, REPT(" ",lookups!$H$2-LEN(SOURCE!F526)+2), "")&amp;"("&amp;
      SUBSTITUTE(TEXT(SOURCE!G526,"??0"),"  ","")&amp;" &lt;&lt; TAM_MAX_BITS) |"&amp; IF(lookups!$I$2-3 &gt;= 0, REPT(" ",MAX(1,lookups!$I$2-5+4+1-1-LEN(  IF(ISTEXT(SOURCE!H526),SOURCE!H526,  SUBSTITUTE(SUBSTITUTE(TEXT(SOURCE!H526,"????0"),"  ","")," ",""))   ))), "")&amp;
       IF(ISTEXT(SOURCE!H526),SOURCE!H526, SUBSTITUTE(SUBSTITUTE(TEXT(SOURCE!H526,"????0"),"  ","")," ",""))   &amp;","&amp; IF(lookups!$J$2-3 &gt;= 0, REPT(" ",lookups!$J$2-3-5), "")&amp;
      SOURCE!I526&amp;
" | "&amp; IF(lookups!$K$2-LEN(SOURCE!I526) &gt;= 0, REPT(" ",lookups!$K$2-LEN(SOURCE!I526)), "")&amp;
      SOURCE!J526&amp;      IF(lookups!$L$2-LEN(SOURCE!J526) &gt;= 0, REPT(" ",lookups!$L$2-LEN(SOURCE!J526)), "")&amp;
" | "&amp; IF(lookups!$K$2-LEN(SOURCE!I526) &gt;= 0, REPT(" ",lookups!$K$2-LEN(SOURCE!I526)), "")&amp;
      SOURCE!K526&amp;      IF(lookups!$L$2-LEN(SOURCE!K526) &gt;= 0, REPT(" ",lookups!$M$2-LEN(SOURCE!K526)), "")&amp;
" | "&amp; SOURCE!L526&amp;      IF(lookups!$O$2-LEN(SOURCE!L526) &gt;= 0, REPT(" ",lookups!$O$2-LEN(SOURCE!L526)), "")&amp;
" | "&amp; SOURCE!M526&amp;      IF(lookups!$P$2-LEN(SOURCE!M526) &gt;= 0, REPT(" ",lookups!$P$2-LEN(SOURCE!M526)), "")&amp;
      "},"&amp;IF(SOURCE!O526&lt;&gt;"",""&amp;SOURCE!O526,"")
 )
)
)</f>
        <v>/*  505 */  { fnGetSystemFlag,              FLAG_FRCSRN,                 "FRCSRN",                                      "FRCSRN",                                      (0 &lt;&lt; TAM_MAX_BITS) |     0, CAT_SYFL | SLS_ENABLED   | US_UNCHANGED | EIM_DISABLED | PTP_DISABLED     },</v>
      </c>
    </row>
    <row r="527" customFormat="false" ht="15.75" hidden="false" customHeight="false" outlineLevel="0" collapsed="false">
      <c r="A527" s="263" t="str">
        <f aca="false">IF(AND(OR(SOURCE!A527="",ISBLANK(SOURCE!A527)),SOURCE!B527&gt;0),IF(ISBLANK(SOURCE!C527),"",SOURCE!C527),
IF(SOURCE!B527&lt;0,VLOOKUP(SOURCE!B527,lookups!A$1:B$25,2,0),
  IF(ISBLANK(SOURCE!B527),
    "",
    "/* "&amp;TEXT(SOURCE!B527,"???0")&amp;" *"&amp;
      SOURCE!C527&amp;", "&amp; IF(lookups!$E$2-LEN(SOURCE!C527) &gt;= 0, REPT(" ",lookups!$E$2-LEN(SOURCE!C527)), "")&amp;
      SOURCE!D527&amp;", "&amp; IF(lookups!$F$2-LEN(SOURCE!D527) &gt;= 0, REPT(" ",lookups!$F$2-LEN(SOURCE!D527)), "")&amp;
      SOURCE!E527&amp;", "&amp; IF(lookups!$G$2-LEN(SOURCE!E527) &gt;=0, REPT(" ",lookups!$G$2-LEN(SOURCE!E527)), "")&amp;
      SOURCE!F527&amp;", "&amp; IF(lookups!$H$2-LEN(SOURCE!F527) &gt;= 0, REPT(" ",lookups!$H$2-LEN(SOURCE!F527)+2), "")&amp;"("&amp;
      SUBSTITUTE(TEXT(SOURCE!G527,"??0"),"  ","")&amp;" &lt;&lt; TAM_MAX_BITS) |"&amp; IF(lookups!$I$2-3 &gt;= 0, REPT(" ",MAX(1,lookups!$I$2-5+4+1-1-LEN(  IF(ISTEXT(SOURCE!H527),SOURCE!H527,  SUBSTITUTE(SUBSTITUTE(TEXT(SOURCE!H527,"????0"),"  ","")," ",""))   ))), "")&amp;
       IF(ISTEXT(SOURCE!H527),SOURCE!H527, SUBSTITUTE(SUBSTITUTE(TEXT(SOURCE!H527,"????0"),"  ","")," ",""))   &amp;","&amp; IF(lookups!$J$2-3 &gt;= 0, REPT(" ",lookups!$J$2-3-5), "")&amp;
      SOURCE!I527&amp;
" | "&amp; IF(lookups!$K$2-LEN(SOURCE!I527) &gt;= 0, REPT(" ",lookups!$K$2-LEN(SOURCE!I527)), "")&amp;
      SOURCE!J527&amp;      IF(lookups!$L$2-LEN(SOURCE!J527) &gt;= 0, REPT(" ",lookups!$L$2-LEN(SOURCE!J527)), "")&amp;
" | "&amp; IF(lookups!$K$2-LEN(SOURCE!I527) &gt;= 0, REPT(" ",lookups!$K$2-LEN(SOURCE!I527)), "")&amp;
      SOURCE!K527&amp;      IF(lookups!$L$2-LEN(SOURCE!K527) &gt;= 0, REPT(" ",lookups!$M$2-LEN(SOURCE!K527)), "")&amp;
" | "&amp; SOURCE!L527&amp;      IF(lookups!$O$2-LEN(SOURCE!L527) &gt;= 0, REPT(" ",lookups!$O$2-LEN(SOURCE!L527)), "")&amp;
" | "&amp; SOURCE!M527&amp;      IF(lookups!$P$2-LEN(SOURCE!M527) &gt;= 0, REPT(" ",lookups!$P$2-LEN(SOURCE!M527)), "")&amp;
      "},"&amp;IF(SOURCE!O527&lt;&gt;"",""&amp;SOURCE!O527,"")
 )
)
)</f>
        <v>/*  506 */  { fnGetSystemFlag,              FLAG_HPRP,                   "RP" STD_SUB_H STD_SUB_P,                      "RP" STD_SUB_H STD_SUB_P,                      (0 &lt;&lt; TAM_MAX_BITS) |     0, CAT_SYFL | SLS_ENABLED   | US_UNCHANGED | EIM_DISABLED | PTP_DISABLED     },</v>
      </c>
    </row>
    <row r="528" customFormat="false" ht="15.75" hidden="false" customHeight="false" outlineLevel="0" collapsed="false">
      <c r="A528" s="263" t="str">
        <f aca="false">IF(AND(OR(SOURCE!A528="",ISBLANK(SOURCE!A528)),SOURCE!B528&gt;0),IF(ISBLANK(SOURCE!C528),"",SOURCE!C528),
IF(SOURCE!B528&lt;0,VLOOKUP(SOURCE!B528,lookups!A$1:B$25,2,0),
  IF(ISBLANK(SOURCE!B528),
    "",
    "/* "&amp;TEXT(SOURCE!B528,"???0")&amp;" *"&amp;
      SOURCE!C528&amp;", "&amp; IF(lookups!$E$2-LEN(SOURCE!C528) &gt;= 0, REPT(" ",lookups!$E$2-LEN(SOURCE!C528)), "")&amp;
      SOURCE!D528&amp;", "&amp; IF(lookups!$F$2-LEN(SOURCE!D528) &gt;= 0, REPT(" ",lookups!$F$2-LEN(SOURCE!D528)), "")&amp;
      SOURCE!E528&amp;", "&amp; IF(lookups!$G$2-LEN(SOURCE!E528) &gt;=0, REPT(" ",lookups!$G$2-LEN(SOURCE!E528)), "")&amp;
      SOURCE!F528&amp;", "&amp; IF(lookups!$H$2-LEN(SOURCE!F528) &gt;= 0, REPT(" ",lookups!$H$2-LEN(SOURCE!F528)+2), "")&amp;"("&amp;
      SUBSTITUTE(TEXT(SOURCE!G528,"??0"),"  ","")&amp;" &lt;&lt; TAM_MAX_BITS) |"&amp; IF(lookups!$I$2-3 &gt;= 0, REPT(" ",MAX(1,lookups!$I$2-5+4+1-1-LEN(  IF(ISTEXT(SOURCE!H528),SOURCE!H528,  SUBSTITUTE(SUBSTITUTE(TEXT(SOURCE!H528,"????0"),"  ","")," ",""))   ))), "")&amp;
       IF(ISTEXT(SOURCE!H528),SOURCE!H528, SUBSTITUTE(SUBSTITUTE(TEXT(SOURCE!H528,"????0"),"  ","")," ",""))   &amp;","&amp; IF(lookups!$J$2-3 &gt;= 0, REPT(" ",lookups!$J$2-3-5), "")&amp;
      SOURCE!I528&amp;
" | "&amp; IF(lookups!$K$2-LEN(SOURCE!I528) &gt;= 0, REPT(" ",lookups!$K$2-LEN(SOURCE!I528)), "")&amp;
      SOURCE!J528&amp;      IF(lookups!$L$2-LEN(SOURCE!J528) &gt;= 0, REPT(" ",lookups!$L$2-LEN(SOURCE!J528)), "")&amp;
" | "&amp; IF(lookups!$K$2-LEN(SOURCE!I528) &gt;= 0, REPT(" ",lookups!$K$2-LEN(SOURCE!I528)), "")&amp;
      SOURCE!K528&amp;      IF(lookups!$L$2-LEN(SOURCE!K528) &gt;= 0, REPT(" ",lookups!$M$2-LEN(SOURCE!K528)), "")&amp;
" | "&amp; SOURCE!L528&amp;      IF(lookups!$O$2-LEN(SOURCE!L528) &gt;= 0, REPT(" ",lookups!$O$2-LEN(SOURCE!L528)), "")&amp;
" | "&amp; SOURCE!M528&amp;      IF(lookups!$P$2-LEN(SOURCE!M528) &gt;= 0, REPT(" ",lookups!$P$2-LEN(SOURCE!M528)), "")&amp;
      "},"&amp;IF(SOURCE!O528&lt;&gt;"",""&amp;SOURCE!O528,"")
 )
)
)</f>
        <v>/*  507 */  { fnGetSystemFlag,              FLAG_SBdate,                 "SBdate",                                      "SBdate",                                      (0 &lt;&lt; TAM_MAX_BITS) |     0, CAT_SYFL | SLS_ENABLED   | US_UNCHANGED | EIM_DISABLED | PTP_DISABLED     },</v>
      </c>
    </row>
    <row r="529" customFormat="false" ht="15.75" hidden="false" customHeight="false" outlineLevel="0" collapsed="false">
      <c r="A529" s="263" t="str">
        <f aca="false">IF(AND(OR(SOURCE!A529="",ISBLANK(SOURCE!A529)),SOURCE!B529&gt;0),IF(ISBLANK(SOURCE!C529),"",SOURCE!C529),
IF(SOURCE!B529&lt;0,VLOOKUP(SOURCE!B529,lookups!A$1:B$25,2,0),
  IF(ISBLANK(SOURCE!B529),
    "",
    "/* "&amp;TEXT(SOURCE!B529,"???0")&amp;" *"&amp;
      SOURCE!C529&amp;", "&amp; IF(lookups!$E$2-LEN(SOURCE!C529) &gt;= 0, REPT(" ",lookups!$E$2-LEN(SOURCE!C529)), "")&amp;
      SOURCE!D529&amp;", "&amp; IF(lookups!$F$2-LEN(SOURCE!D529) &gt;= 0, REPT(" ",lookups!$F$2-LEN(SOURCE!D529)), "")&amp;
      SOURCE!E529&amp;", "&amp; IF(lookups!$G$2-LEN(SOURCE!E529) &gt;=0, REPT(" ",lookups!$G$2-LEN(SOURCE!E529)), "")&amp;
      SOURCE!F529&amp;", "&amp; IF(lookups!$H$2-LEN(SOURCE!F529) &gt;= 0, REPT(" ",lookups!$H$2-LEN(SOURCE!F529)+2), "")&amp;"("&amp;
      SUBSTITUTE(TEXT(SOURCE!G529,"??0"),"  ","")&amp;" &lt;&lt; TAM_MAX_BITS) |"&amp; IF(lookups!$I$2-3 &gt;= 0, REPT(" ",MAX(1,lookups!$I$2-5+4+1-1-LEN(  IF(ISTEXT(SOURCE!H529),SOURCE!H529,  SUBSTITUTE(SUBSTITUTE(TEXT(SOURCE!H529,"????0"),"  ","")," ",""))   ))), "")&amp;
       IF(ISTEXT(SOURCE!H529),SOURCE!H529, SUBSTITUTE(SUBSTITUTE(TEXT(SOURCE!H529,"????0"),"  ","")," ",""))   &amp;","&amp; IF(lookups!$J$2-3 &gt;= 0, REPT(" ",lookups!$J$2-3-5), "")&amp;
      SOURCE!I529&amp;
" | "&amp; IF(lookups!$K$2-LEN(SOURCE!I529) &gt;= 0, REPT(" ",lookups!$K$2-LEN(SOURCE!I529)), "")&amp;
      SOURCE!J529&amp;      IF(lookups!$L$2-LEN(SOURCE!J529) &gt;= 0, REPT(" ",lookups!$L$2-LEN(SOURCE!J529)), "")&amp;
" | "&amp; IF(lookups!$K$2-LEN(SOURCE!I529) &gt;= 0, REPT(" ",lookups!$K$2-LEN(SOURCE!I529)), "")&amp;
      SOURCE!K529&amp;      IF(lookups!$L$2-LEN(SOURCE!K529) &gt;= 0, REPT(" ",lookups!$M$2-LEN(SOURCE!K529)), "")&amp;
" | "&amp; SOURCE!L529&amp;      IF(lookups!$O$2-LEN(SOURCE!L529) &gt;= 0, REPT(" ",lookups!$O$2-LEN(SOURCE!L529)), "")&amp;
" | "&amp; SOURCE!M529&amp;      IF(lookups!$P$2-LEN(SOURCE!M529) &gt;= 0, REPT(" ",lookups!$P$2-LEN(SOURCE!M529)), "")&amp;
      "},"&amp;IF(SOURCE!O529&lt;&gt;"",""&amp;SOURCE!O529,"")
 )
)
)</f>
        <v>/*  508 */  { fnGetSystemFlag,              FLAG_SBtime,                 "SBtime",                                      "SBtime",                                      (0 &lt;&lt; TAM_MAX_BITS) |     0, CAT_SYFL | SLS_ENABLED   | US_UNCHANGED | EIM_DISABLED | PTP_DISABLED     },</v>
      </c>
    </row>
    <row r="530" customFormat="false" ht="15.75" hidden="false" customHeight="false" outlineLevel="0" collapsed="false">
      <c r="A530" s="263" t="str">
        <f aca="false">IF(AND(OR(SOURCE!A530="",ISBLANK(SOURCE!A530)),SOURCE!B530&gt;0),IF(ISBLANK(SOURCE!C530),"",SOURCE!C530),
IF(SOURCE!B530&lt;0,VLOOKUP(SOURCE!B530,lookups!A$1:B$25,2,0),
  IF(ISBLANK(SOURCE!B530),
    "",
    "/* "&amp;TEXT(SOURCE!B530,"???0")&amp;" *"&amp;
      SOURCE!C530&amp;", "&amp; IF(lookups!$E$2-LEN(SOURCE!C530) &gt;= 0, REPT(" ",lookups!$E$2-LEN(SOURCE!C530)), "")&amp;
      SOURCE!D530&amp;", "&amp; IF(lookups!$F$2-LEN(SOURCE!D530) &gt;= 0, REPT(" ",lookups!$F$2-LEN(SOURCE!D530)), "")&amp;
      SOURCE!E530&amp;", "&amp; IF(lookups!$G$2-LEN(SOURCE!E530) &gt;=0, REPT(" ",lookups!$G$2-LEN(SOURCE!E530)), "")&amp;
      SOURCE!F530&amp;", "&amp; IF(lookups!$H$2-LEN(SOURCE!F530) &gt;= 0, REPT(" ",lookups!$H$2-LEN(SOURCE!F530)+2), "")&amp;"("&amp;
      SUBSTITUTE(TEXT(SOURCE!G530,"??0"),"  ","")&amp;" &lt;&lt; TAM_MAX_BITS) |"&amp; IF(lookups!$I$2-3 &gt;= 0, REPT(" ",MAX(1,lookups!$I$2-5+4+1-1-LEN(  IF(ISTEXT(SOURCE!H530),SOURCE!H530,  SUBSTITUTE(SUBSTITUTE(TEXT(SOURCE!H530,"????0"),"  ","")," ",""))   ))), "")&amp;
       IF(ISTEXT(SOURCE!H530),SOURCE!H530, SUBSTITUTE(SUBSTITUTE(TEXT(SOURCE!H530,"????0"),"  ","")," ",""))   &amp;","&amp; IF(lookups!$J$2-3 &gt;= 0, REPT(" ",lookups!$J$2-3-5), "")&amp;
      SOURCE!I530&amp;
" | "&amp; IF(lookups!$K$2-LEN(SOURCE!I530) &gt;= 0, REPT(" ",lookups!$K$2-LEN(SOURCE!I530)), "")&amp;
      SOURCE!J530&amp;      IF(lookups!$L$2-LEN(SOURCE!J530) &gt;= 0, REPT(" ",lookups!$L$2-LEN(SOURCE!J530)), "")&amp;
" | "&amp; IF(lookups!$K$2-LEN(SOURCE!I530) &gt;= 0, REPT(" ",lookups!$K$2-LEN(SOURCE!I530)), "")&amp;
      SOURCE!K530&amp;      IF(lookups!$L$2-LEN(SOURCE!K530) &gt;= 0, REPT(" ",lookups!$M$2-LEN(SOURCE!K530)), "")&amp;
" | "&amp; SOURCE!L530&amp;      IF(lookups!$O$2-LEN(SOURCE!L530) &gt;= 0, REPT(" ",lookups!$O$2-LEN(SOURCE!L530)), "")&amp;
" | "&amp; SOURCE!M530&amp;      IF(lookups!$P$2-LEN(SOURCE!M530) &gt;= 0, REPT(" ",lookups!$P$2-LEN(SOURCE!M530)), "")&amp;
      "},"&amp;IF(SOURCE!O530&lt;&gt;"",""&amp;SOURCE!O530,"")
 )
)
)</f>
        <v>/*  509 */  { fnGetSystemFlag,              FLAG_SBcr,                   "SBcr",                                        "SBcr",                                        (0 &lt;&lt; TAM_MAX_BITS) |     0, CAT_SYFL | SLS_ENABLED   | US_UNCHANGED | EIM_DISABLED | PTP_DISABLED     },</v>
      </c>
    </row>
    <row r="531" customFormat="false" ht="15.75" hidden="false" customHeight="false" outlineLevel="0" collapsed="false">
      <c r="A531" s="263" t="str">
        <f aca="false">IF(AND(OR(SOURCE!A531="",ISBLANK(SOURCE!A531)),SOURCE!B531&gt;0),IF(ISBLANK(SOURCE!C531),"",SOURCE!C531),
IF(SOURCE!B531&lt;0,VLOOKUP(SOURCE!B531,lookups!A$1:B$25,2,0),
  IF(ISBLANK(SOURCE!B531),
    "",
    "/* "&amp;TEXT(SOURCE!B531,"???0")&amp;" *"&amp;
      SOURCE!C531&amp;", "&amp; IF(lookups!$E$2-LEN(SOURCE!C531) &gt;= 0, REPT(" ",lookups!$E$2-LEN(SOURCE!C531)), "")&amp;
      SOURCE!D531&amp;", "&amp; IF(lookups!$F$2-LEN(SOURCE!D531) &gt;= 0, REPT(" ",lookups!$F$2-LEN(SOURCE!D531)), "")&amp;
      SOURCE!E531&amp;", "&amp; IF(lookups!$G$2-LEN(SOURCE!E531) &gt;=0, REPT(" ",lookups!$G$2-LEN(SOURCE!E531)), "")&amp;
      SOURCE!F531&amp;", "&amp; IF(lookups!$H$2-LEN(SOURCE!F531) &gt;= 0, REPT(" ",lookups!$H$2-LEN(SOURCE!F531)+2), "")&amp;"("&amp;
      SUBSTITUTE(TEXT(SOURCE!G531,"??0"),"  ","")&amp;" &lt;&lt; TAM_MAX_BITS) |"&amp; IF(lookups!$I$2-3 &gt;= 0, REPT(" ",MAX(1,lookups!$I$2-5+4+1-1-LEN(  IF(ISTEXT(SOURCE!H531),SOURCE!H531,  SUBSTITUTE(SUBSTITUTE(TEXT(SOURCE!H531,"????0"),"  ","")," ",""))   ))), "")&amp;
       IF(ISTEXT(SOURCE!H531),SOURCE!H531, SUBSTITUTE(SUBSTITUTE(TEXT(SOURCE!H531,"????0"),"  ","")," ",""))   &amp;","&amp; IF(lookups!$J$2-3 &gt;= 0, REPT(" ",lookups!$J$2-3-5), "")&amp;
      SOURCE!I531&amp;
" | "&amp; IF(lookups!$K$2-LEN(SOURCE!I531) &gt;= 0, REPT(" ",lookups!$K$2-LEN(SOURCE!I531)), "")&amp;
      SOURCE!J531&amp;      IF(lookups!$L$2-LEN(SOURCE!J531) &gt;= 0, REPT(" ",lookups!$L$2-LEN(SOURCE!J531)), "")&amp;
" | "&amp; IF(lookups!$K$2-LEN(SOURCE!I531) &gt;= 0, REPT(" ",lookups!$K$2-LEN(SOURCE!I531)), "")&amp;
      SOURCE!K531&amp;      IF(lookups!$L$2-LEN(SOURCE!K531) &gt;= 0, REPT(" ",lookups!$M$2-LEN(SOURCE!K531)), "")&amp;
" | "&amp; SOURCE!L531&amp;      IF(lookups!$O$2-LEN(SOURCE!L531) &gt;= 0, REPT(" ",lookups!$O$2-LEN(SOURCE!L531)), "")&amp;
" | "&amp; SOURCE!M531&amp;      IF(lookups!$P$2-LEN(SOURCE!M531) &gt;= 0, REPT(" ",lookups!$P$2-LEN(SOURCE!M531)), "")&amp;
      "},"&amp;IF(SOURCE!O531&lt;&gt;"",""&amp;SOURCE!O531,"")
 )
)
)</f>
        <v>/*  510 */  { fnGetSystemFlag,              FLAG_SBcpx,                  "SBcpx",                                       "SBcpx",                                       (0 &lt;&lt; TAM_MAX_BITS) |     0, CAT_SYFL | SLS_ENABLED   | US_UNCHANGED | EIM_DISABLED | PTP_DISABLED     },</v>
      </c>
    </row>
    <row r="532" customFormat="false" ht="15.75" hidden="false" customHeight="false" outlineLevel="0" collapsed="false">
      <c r="A532" s="263" t="str">
        <f aca="false">IF(AND(OR(SOURCE!A532="",ISBLANK(SOURCE!A532)),SOURCE!B532&gt;0),IF(ISBLANK(SOURCE!C532),"",SOURCE!C532),
IF(SOURCE!B532&lt;0,VLOOKUP(SOURCE!B532,lookups!A$1:B$25,2,0),
  IF(ISBLANK(SOURCE!B532),
    "",
    "/* "&amp;TEXT(SOURCE!B532,"???0")&amp;" *"&amp;
      SOURCE!C532&amp;", "&amp; IF(lookups!$E$2-LEN(SOURCE!C532) &gt;= 0, REPT(" ",lookups!$E$2-LEN(SOURCE!C532)), "")&amp;
      SOURCE!D532&amp;", "&amp; IF(lookups!$F$2-LEN(SOURCE!D532) &gt;= 0, REPT(" ",lookups!$F$2-LEN(SOURCE!D532)), "")&amp;
      SOURCE!E532&amp;", "&amp; IF(lookups!$G$2-LEN(SOURCE!E532) &gt;=0, REPT(" ",lookups!$G$2-LEN(SOURCE!E532)), "")&amp;
      SOURCE!F532&amp;", "&amp; IF(lookups!$H$2-LEN(SOURCE!F532) &gt;= 0, REPT(" ",lookups!$H$2-LEN(SOURCE!F532)+2), "")&amp;"("&amp;
      SUBSTITUTE(TEXT(SOURCE!G532,"??0"),"  ","")&amp;" &lt;&lt; TAM_MAX_BITS) |"&amp; IF(lookups!$I$2-3 &gt;= 0, REPT(" ",MAX(1,lookups!$I$2-5+4+1-1-LEN(  IF(ISTEXT(SOURCE!H532),SOURCE!H532,  SUBSTITUTE(SUBSTITUTE(TEXT(SOURCE!H532,"????0"),"  ","")," ",""))   ))), "")&amp;
       IF(ISTEXT(SOURCE!H532),SOURCE!H532, SUBSTITUTE(SUBSTITUTE(TEXT(SOURCE!H532,"????0"),"  ","")," ",""))   &amp;","&amp; IF(lookups!$J$2-3 &gt;= 0, REPT(" ",lookups!$J$2-3-5), "")&amp;
      SOURCE!I532&amp;
" | "&amp; IF(lookups!$K$2-LEN(SOURCE!I532) &gt;= 0, REPT(" ",lookups!$K$2-LEN(SOURCE!I532)), "")&amp;
      SOURCE!J532&amp;      IF(lookups!$L$2-LEN(SOURCE!J532) &gt;= 0, REPT(" ",lookups!$L$2-LEN(SOURCE!J532)), "")&amp;
" | "&amp; IF(lookups!$K$2-LEN(SOURCE!I532) &gt;= 0, REPT(" ",lookups!$K$2-LEN(SOURCE!I532)), "")&amp;
      SOURCE!K532&amp;      IF(lookups!$L$2-LEN(SOURCE!K532) &gt;= 0, REPT(" ",lookups!$M$2-LEN(SOURCE!K532)), "")&amp;
" | "&amp; SOURCE!L532&amp;      IF(lookups!$O$2-LEN(SOURCE!L532) &gt;= 0, REPT(" ",lookups!$O$2-LEN(SOURCE!L532)), "")&amp;
" | "&amp; SOURCE!M532&amp;      IF(lookups!$P$2-LEN(SOURCE!M532) &gt;= 0, REPT(" ",lookups!$P$2-LEN(SOURCE!M532)), "")&amp;
      "},"&amp;IF(SOURCE!O532&lt;&gt;"",""&amp;SOURCE!O532,"")
 )
)
)</f>
        <v>/*  511 */  { fnGetSystemFlag,              FLAG_SBang,                  "SBang",                                       "SBang",                                       (0 &lt;&lt; TAM_MAX_BITS) |     0, CAT_SYFL | SLS_ENABLED   | US_UNCHANGED | EIM_DISABLED | PTP_DISABLED     },</v>
      </c>
    </row>
    <row r="533" customFormat="false" ht="15.75" hidden="false" customHeight="false" outlineLevel="0" collapsed="false">
      <c r="A533" s="263" t="str">
        <f aca="false">IF(AND(OR(SOURCE!A533="",ISBLANK(SOURCE!A533)),SOURCE!B533&gt;0),IF(ISBLANK(SOURCE!C533),"",SOURCE!C533),
IF(SOURCE!B533&lt;0,VLOOKUP(SOURCE!B533,lookups!A$1:B$25,2,0),
  IF(ISBLANK(SOURCE!B533),
    "",
    "/* "&amp;TEXT(SOURCE!B533,"???0")&amp;" *"&amp;
      SOURCE!C533&amp;", "&amp; IF(lookups!$E$2-LEN(SOURCE!C533) &gt;= 0, REPT(" ",lookups!$E$2-LEN(SOURCE!C533)), "")&amp;
      SOURCE!D533&amp;", "&amp; IF(lookups!$F$2-LEN(SOURCE!D533) &gt;= 0, REPT(" ",lookups!$F$2-LEN(SOURCE!D533)), "")&amp;
      SOURCE!E533&amp;", "&amp; IF(lookups!$G$2-LEN(SOURCE!E533) &gt;=0, REPT(" ",lookups!$G$2-LEN(SOURCE!E533)), "")&amp;
      SOURCE!F533&amp;", "&amp; IF(lookups!$H$2-LEN(SOURCE!F533) &gt;= 0, REPT(" ",lookups!$H$2-LEN(SOURCE!F533)+2), "")&amp;"("&amp;
      SUBSTITUTE(TEXT(SOURCE!G533,"??0"),"  ","")&amp;" &lt;&lt; TAM_MAX_BITS) |"&amp; IF(lookups!$I$2-3 &gt;= 0, REPT(" ",MAX(1,lookups!$I$2-5+4+1-1-LEN(  IF(ISTEXT(SOURCE!H533),SOURCE!H533,  SUBSTITUTE(SUBSTITUTE(TEXT(SOURCE!H533,"????0"),"  ","")," ",""))   ))), "")&amp;
       IF(ISTEXT(SOURCE!H533),SOURCE!H533, SUBSTITUTE(SUBSTITUTE(TEXT(SOURCE!H533,"????0"),"  ","")," ",""))   &amp;","&amp; IF(lookups!$J$2-3 &gt;= 0, REPT(" ",lookups!$J$2-3-5), "")&amp;
      SOURCE!I533&amp;
" | "&amp; IF(lookups!$K$2-LEN(SOURCE!I533) &gt;= 0, REPT(" ",lookups!$K$2-LEN(SOURCE!I533)), "")&amp;
      SOURCE!J533&amp;      IF(lookups!$L$2-LEN(SOURCE!J533) &gt;= 0, REPT(" ",lookups!$L$2-LEN(SOURCE!J533)), "")&amp;
" | "&amp; IF(lookups!$K$2-LEN(SOURCE!I533) &gt;= 0, REPT(" ",lookups!$K$2-LEN(SOURCE!I533)), "")&amp;
      SOURCE!K533&amp;      IF(lookups!$L$2-LEN(SOURCE!K533) &gt;= 0, REPT(" ",lookups!$M$2-LEN(SOURCE!K533)), "")&amp;
" | "&amp; SOURCE!L533&amp;      IF(lookups!$O$2-LEN(SOURCE!L533) &gt;= 0, REPT(" ",lookups!$O$2-LEN(SOURCE!L533)), "")&amp;
" | "&amp; SOURCE!M533&amp;      IF(lookups!$P$2-LEN(SOURCE!M533) &gt;= 0, REPT(" ",lookups!$P$2-LEN(SOURCE!M533)), "")&amp;
      "},"&amp;IF(SOURCE!O533&lt;&gt;"",""&amp;SOURCE!O533,"")
 )
)
)</f>
        <v>/*  512 */  { fnGetSystemFlag,              FLAG_SBfrac,                 "SBfrac",                                      "SBfrac",                                      (0 &lt;&lt; TAM_MAX_BITS) |     0, CAT_SYFL | SLS_ENABLED   | US_UNCHANGED | EIM_DISABLED | PTP_DISABLED     },</v>
      </c>
    </row>
    <row r="534" customFormat="false" ht="15.75" hidden="false" customHeight="false" outlineLevel="0" collapsed="false">
      <c r="A534" s="263" t="str">
        <f aca="false">IF(AND(OR(SOURCE!A534="",ISBLANK(SOURCE!A534)),SOURCE!B534&gt;0),IF(ISBLANK(SOURCE!C534),"",SOURCE!C534),
IF(SOURCE!B534&lt;0,VLOOKUP(SOURCE!B534,lookups!A$1:B$25,2,0),
  IF(ISBLANK(SOURCE!B534),
    "",
    "/* "&amp;TEXT(SOURCE!B534,"???0")&amp;" *"&amp;
      SOURCE!C534&amp;", "&amp; IF(lookups!$E$2-LEN(SOURCE!C534) &gt;= 0, REPT(" ",lookups!$E$2-LEN(SOURCE!C534)), "")&amp;
      SOURCE!D534&amp;", "&amp; IF(lookups!$F$2-LEN(SOURCE!D534) &gt;= 0, REPT(" ",lookups!$F$2-LEN(SOURCE!D534)), "")&amp;
      SOURCE!E534&amp;", "&amp; IF(lookups!$G$2-LEN(SOURCE!E534) &gt;=0, REPT(" ",lookups!$G$2-LEN(SOURCE!E534)), "")&amp;
      SOURCE!F534&amp;", "&amp; IF(lookups!$H$2-LEN(SOURCE!F534) &gt;= 0, REPT(" ",lookups!$H$2-LEN(SOURCE!F534)+2), "")&amp;"("&amp;
      SUBSTITUTE(TEXT(SOURCE!G534,"??0"),"  ","")&amp;" &lt;&lt; TAM_MAX_BITS) |"&amp; IF(lookups!$I$2-3 &gt;= 0, REPT(" ",MAX(1,lookups!$I$2-5+4+1-1-LEN(  IF(ISTEXT(SOURCE!H534),SOURCE!H534,  SUBSTITUTE(SUBSTITUTE(TEXT(SOURCE!H534,"????0"),"  ","")," ",""))   ))), "")&amp;
       IF(ISTEXT(SOURCE!H534),SOURCE!H534, SUBSTITUTE(SUBSTITUTE(TEXT(SOURCE!H534,"????0"),"  ","")," ",""))   &amp;","&amp; IF(lookups!$J$2-3 &gt;= 0, REPT(" ",lookups!$J$2-3-5), "")&amp;
      SOURCE!I534&amp;
" | "&amp; IF(lookups!$K$2-LEN(SOURCE!I534) &gt;= 0, REPT(" ",lookups!$K$2-LEN(SOURCE!I534)), "")&amp;
      SOURCE!J534&amp;      IF(lookups!$L$2-LEN(SOURCE!J534) &gt;= 0, REPT(" ",lookups!$L$2-LEN(SOURCE!J534)), "")&amp;
" | "&amp; IF(lookups!$K$2-LEN(SOURCE!I534) &gt;= 0, REPT(" ",lookups!$K$2-LEN(SOURCE!I534)), "")&amp;
      SOURCE!K534&amp;      IF(lookups!$L$2-LEN(SOURCE!K534) &gt;= 0, REPT(" ",lookups!$M$2-LEN(SOURCE!K534)), "")&amp;
" | "&amp; SOURCE!L534&amp;      IF(lookups!$O$2-LEN(SOURCE!L534) &gt;= 0, REPT(" ",lookups!$O$2-LEN(SOURCE!L534)), "")&amp;
" | "&amp; SOURCE!M534&amp;      IF(lookups!$P$2-LEN(SOURCE!M534) &gt;= 0, REPT(" ",lookups!$P$2-LEN(SOURCE!M534)), "")&amp;
      "},"&amp;IF(SOURCE!O534&lt;&gt;"",""&amp;SOURCE!O534,"")
 )
)
)</f>
        <v>/*  513 */  { fnGetSystemFlag,              FLAG_SBint,                  "SBint",                                       "SBint",                                       (0 &lt;&lt; TAM_MAX_BITS) |     0, CAT_SYFL | SLS_ENABLED   | US_UNCHANGED | EIM_DISABLED | PTP_DISABLED     },</v>
      </c>
    </row>
    <row r="535" customFormat="false" ht="15.75" hidden="false" customHeight="false" outlineLevel="0" collapsed="false">
      <c r="A535" s="263" t="str">
        <f aca="false">IF(AND(OR(SOURCE!A535="",ISBLANK(SOURCE!A535)),SOURCE!B535&gt;0),IF(ISBLANK(SOURCE!C535),"",SOURCE!C535),
IF(SOURCE!B535&lt;0,VLOOKUP(SOURCE!B535,lookups!A$1:B$25,2,0),
  IF(ISBLANK(SOURCE!B535),
    "",
    "/* "&amp;TEXT(SOURCE!B535,"???0")&amp;" *"&amp;
      SOURCE!C535&amp;", "&amp; IF(lookups!$E$2-LEN(SOURCE!C535) &gt;= 0, REPT(" ",lookups!$E$2-LEN(SOURCE!C535)), "")&amp;
      SOURCE!D535&amp;", "&amp; IF(lookups!$F$2-LEN(SOURCE!D535) &gt;= 0, REPT(" ",lookups!$F$2-LEN(SOURCE!D535)), "")&amp;
      SOURCE!E535&amp;", "&amp; IF(lookups!$G$2-LEN(SOURCE!E535) &gt;=0, REPT(" ",lookups!$G$2-LEN(SOURCE!E535)), "")&amp;
      SOURCE!F535&amp;", "&amp; IF(lookups!$H$2-LEN(SOURCE!F535) &gt;= 0, REPT(" ",lookups!$H$2-LEN(SOURCE!F535)+2), "")&amp;"("&amp;
      SUBSTITUTE(TEXT(SOURCE!G535,"??0"),"  ","")&amp;" &lt;&lt; TAM_MAX_BITS) |"&amp; IF(lookups!$I$2-3 &gt;= 0, REPT(" ",MAX(1,lookups!$I$2-5+4+1-1-LEN(  IF(ISTEXT(SOURCE!H535),SOURCE!H535,  SUBSTITUTE(SUBSTITUTE(TEXT(SOURCE!H535,"????0"),"  ","")," ",""))   ))), "")&amp;
       IF(ISTEXT(SOURCE!H535),SOURCE!H535, SUBSTITUTE(SUBSTITUTE(TEXT(SOURCE!H535,"????0"),"  ","")," ",""))   &amp;","&amp; IF(lookups!$J$2-3 &gt;= 0, REPT(" ",lookups!$J$2-3-5), "")&amp;
      SOURCE!I535&amp;
" | "&amp; IF(lookups!$K$2-LEN(SOURCE!I535) &gt;= 0, REPT(" ",lookups!$K$2-LEN(SOURCE!I535)), "")&amp;
      SOURCE!J535&amp;      IF(lookups!$L$2-LEN(SOURCE!J535) &gt;= 0, REPT(" ",lookups!$L$2-LEN(SOURCE!J535)), "")&amp;
" | "&amp; IF(lookups!$K$2-LEN(SOURCE!I535) &gt;= 0, REPT(" ",lookups!$K$2-LEN(SOURCE!I535)), "")&amp;
      SOURCE!K535&amp;      IF(lookups!$L$2-LEN(SOURCE!K535) &gt;= 0, REPT(" ",lookups!$M$2-LEN(SOURCE!K535)), "")&amp;
" | "&amp; SOURCE!L535&amp;      IF(lookups!$O$2-LEN(SOURCE!L535) &gt;= 0, REPT(" ",lookups!$O$2-LEN(SOURCE!L535)), "")&amp;
" | "&amp; SOURCE!M535&amp;      IF(lookups!$P$2-LEN(SOURCE!M535) &gt;= 0, REPT(" ",lookups!$P$2-LEN(SOURCE!M535)), "")&amp;
      "},"&amp;IF(SOURCE!O535&lt;&gt;"",""&amp;SOURCE!O535,"")
 )
)
)</f>
        <v>/*  514 */  { fnGetSystemFlag,              FLAG_SBmx,                   "SBmx",                                        "SBmx",                                        (0 &lt;&lt; TAM_MAX_BITS) |     0, CAT_SYFL | SLS_ENABLED   | US_UNCHANGED | EIM_DISABLED | PTP_DISABLED     },</v>
      </c>
    </row>
    <row r="536" customFormat="false" ht="15.75" hidden="false" customHeight="false" outlineLevel="0" collapsed="false">
      <c r="A536" s="263" t="str">
        <f aca="false">IF(AND(OR(SOURCE!A536="",ISBLANK(SOURCE!A536)),SOURCE!B536&gt;0),IF(ISBLANK(SOURCE!C536),"",SOURCE!C536),
IF(SOURCE!B536&lt;0,VLOOKUP(SOURCE!B536,lookups!A$1:B$25,2,0),
  IF(ISBLANK(SOURCE!B536),
    "",
    "/* "&amp;TEXT(SOURCE!B536,"???0")&amp;" *"&amp;
      SOURCE!C536&amp;", "&amp; IF(lookups!$E$2-LEN(SOURCE!C536) &gt;= 0, REPT(" ",lookups!$E$2-LEN(SOURCE!C536)), "")&amp;
      SOURCE!D536&amp;", "&amp; IF(lookups!$F$2-LEN(SOURCE!D536) &gt;= 0, REPT(" ",lookups!$F$2-LEN(SOURCE!D536)), "")&amp;
      SOURCE!E536&amp;", "&amp; IF(lookups!$G$2-LEN(SOURCE!E536) &gt;=0, REPT(" ",lookups!$G$2-LEN(SOURCE!E536)), "")&amp;
      SOURCE!F536&amp;", "&amp; IF(lookups!$H$2-LEN(SOURCE!F536) &gt;= 0, REPT(" ",lookups!$H$2-LEN(SOURCE!F536)+2), "")&amp;"("&amp;
      SUBSTITUTE(TEXT(SOURCE!G536,"??0"),"  ","")&amp;" &lt;&lt; TAM_MAX_BITS) |"&amp; IF(lookups!$I$2-3 &gt;= 0, REPT(" ",MAX(1,lookups!$I$2-5+4+1-1-LEN(  IF(ISTEXT(SOURCE!H536),SOURCE!H536,  SUBSTITUTE(SUBSTITUTE(TEXT(SOURCE!H536,"????0"),"  ","")," ",""))   ))), "")&amp;
       IF(ISTEXT(SOURCE!H536),SOURCE!H536, SUBSTITUTE(SUBSTITUTE(TEXT(SOURCE!H536,"????0"),"  ","")," ",""))   &amp;","&amp; IF(lookups!$J$2-3 &gt;= 0, REPT(" ",lookups!$J$2-3-5), "")&amp;
      SOURCE!I536&amp;
" | "&amp; IF(lookups!$K$2-LEN(SOURCE!I536) &gt;= 0, REPT(" ",lookups!$K$2-LEN(SOURCE!I536)), "")&amp;
      SOURCE!J536&amp;      IF(lookups!$L$2-LEN(SOURCE!J536) &gt;= 0, REPT(" ",lookups!$L$2-LEN(SOURCE!J536)), "")&amp;
" | "&amp; IF(lookups!$K$2-LEN(SOURCE!I536) &gt;= 0, REPT(" ",lookups!$K$2-LEN(SOURCE!I536)), "")&amp;
      SOURCE!K536&amp;      IF(lookups!$L$2-LEN(SOURCE!K536) &gt;= 0, REPT(" ",lookups!$M$2-LEN(SOURCE!K536)), "")&amp;
" | "&amp; SOURCE!L536&amp;      IF(lookups!$O$2-LEN(SOURCE!L536) &gt;= 0, REPT(" ",lookups!$O$2-LEN(SOURCE!L536)), "")&amp;
" | "&amp; SOURCE!M536&amp;      IF(lookups!$P$2-LEN(SOURCE!M536) &gt;= 0, REPT(" ",lookups!$P$2-LEN(SOURCE!M536)), "")&amp;
      "},"&amp;IF(SOURCE!O536&lt;&gt;"",""&amp;SOURCE!O536,"")
 )
)
)</f>
        <v>/*  515 */  { fnGetSystemFlag,              FLAG_SBtvm,                  "SBtvm",                                       "SBtvm",                                       (0 &lt;&lt; TAM_MAX_BITS) |     0, CAT_SYFL | SLS_ENABLED   | US_UNCHANGED | EIM_DISABLED | PTP_DISABLED     },</v>
      </c>
    </row>
    <row r="537" customFormat="false" ht="15.75" hidden="false" customHeight="false" outlineLevel="0" collapsed="false">
      <c r="A537" s="263" t="str">
        <f aca="false">IF(AND(OR(SOURCE!A537="",ISBLANK(SOURCE!A537)),SOURCE!B537&gt;0),IF(ISBLANK(SOURCE!C537),"",SOURCE!C537),
IF(SOURCE!B537&lt;0,VLOOKUP(SOURCE!B537,lookups!A$1:B$25,2,0),
  IF(ISBLANK(SOURCE!B537),
    "",
    "/* "&amp;TEXT(SOURCE!B537,"???0")&amp;" *"&amp;
      SOURCE!C537&amp;", "&amp; IF(lookups!$E$2-LEN(SOURCE!C537) &gt;= 0, REPT(" ",lookups!$E$2-LEN(SOURCE!C537)), "")&amp;
      SOURCE!D537&amp;", "&amp; IF(lookups!$F$2-LEN(SOURCE!D537) &gt;= 0, REPT(" ",lookups!$F$2-LEN(SOURCE!D537)), "")&amp;
      SOURCE!E537&amp;", "&amp; IF(lookups!$G$2-LEN(SOURCE!E537) &gt;=0, REPT(" ",lookups!$G$2-LEN(SOURCE!E537)), "")&amp;
      SOURCE!F537&amp;", "&amp; IF(lookups!$H$2-LEN(SOURCE!F537) &gt;= 0, REPT(" ",lookups!$H$2-LEN(SOURCE!F537)+2), "")&amp;"("&amp;
      SUBSTITUTE(TEXT(SOURCE!G537,"??0"),"  ","")&amp;" &lt;&lt; TAM_MAX_BITS) |"&amp; IF(lookups!$I$2-3 &gt;= 0, REPT(" ",MAX(1,lookups!$I$2-5+4+1-1-LEN(  IF(ISTEXT(SOURCE!H537),SOURCE!H537,  SUBSTITUTE(SUBSTITUTE(TEXT(SOURCE!H537,"????0"),"  ","")," ",""))   ))), "")&amp;
       IF(ISTEXT(SOURCE!H537),SOURCE!H537, SUBSTITUTE(SUBSTITUTE(TEXT(SOURCE!H537,"????0"),"  ","")," ",""))   &amp;","&amp; IF(lookups!$J$2-3 &gt;= 0, REPT(" ",lookups!$J$2-3-5), "")&amp;
      SOURCE!I537&amp;
" | "&amp; IF(lookups!$K$2-LEN(SOURCE!I537) &gt;= 0, REPT(" ",lookups!$K$2-LEN(SOURCE!I537)), "")&amp;
      SOURCE!J537&amp;      IF(lookups!$L$2-LEN(SOURCE!J537) &gt;= 0, REPT(" ",lookups!$L$2-LEN(SOURCE!J537)), "")&amp;
" | "&amp; IF(lookups!$K$2-LEN(SOURCE!I537) &gt;= 0, REPT(" ",lookups!$K$2-LEN(SOURCE!I537)), "")&amp;
      SOURCE!K537&amp;      IF(lookups!$L$2-LEN(SOURCE!K537) &gt;= 0, REPT(" ",lookups!$M$2-LEN(SOURCE!K537)), "")&amp;
" | "&amp; SOURCE!L537&amp;      IF(lookups!$O$2-LEN(SOURCE!L537) &gt;= 0, REPT(" ",lookups!$O$2-LEN(SOURCE!L537)), "")&amp;
" | "&amp; SOURCE!M537&amp;      IF(lookups!$P$2-LEN(SOURCE!M537) &gt;= 0, REPT(" ",lookups!$P$2-LEN(SOURCE!M537)), "")&amp;
      "},"&amp;IF(SOURCE!O537&lt;&gt;"",""&amp;SOURCE!O537,"")
 )
)
)</f>
        <v>/*  516 */  { fnGetSystemFlag,              FLAG_SBoc,                   "SBoc",                                        "SBoc",                                        (0 &lt;&lt; TAM_MAX_BITS) |     0, CAT_SYFL | SLS_ENABLED   | US_UNCHANGED | EIM_DISABLED | PTP_DISABLED     },</v>
      </c>
    </row>
    <row r="538" customFormat="false" ht="15.75" hidden="false" customHeight="false" outlineLevel="0" collapsed="false">
      <c r="A538" s="263" t="str">
        <f aca="false">IF(AND(OR(SOURCE!A538="",ISBLANK(SOURCE!A538)),SOURCE!B538&gt;0),IF(ISBLANK(SOURCE!C538),"",SOURCE!C538),
IF(SOURCE!B538&lt;0,VLOOKUP(SOURCE!B538,lookups!A$1:B$25,2,0),
  IF(ISBLANK(SOURCE!B538),
    "",
    "/* "&amp;TEXT(SOURCE!B538,"???0")&amp;" *"&amp;
      SOURCE!C538&amp;", "&amp; IF(lookups!$E$2-LEN(SOURCE!C538) &gt;= 0, REPT(" ",lookups!$E$2-LEN(SOURCE!C538)), "")&amp;
      SOURCE!D538&amp;", "&amp; IF(lookups!$F$2-LEN(SOURCE!D538) &gt;= 0, REPT(" ",lookups!$F$2-LEN(SOURCE!D538)), "")&amp;
      SOURCE!E538&amp;", "&amp; IF(lookups!$G$2-LEN(SOURCE!E538) &gt;=0, REPT(" ",lookups!$G$2-LEN(SOURCE!E538)), "")&amp;
      SOURCE!F538&amp;", "&amp; IF(lookups!$H$2-LEN(SOURCE!F538) &gt;= 0, REPT(" ",lookups!$H$2-LEN(SOURCE!F538)+2), "")&amp;"("&amp;
      SUBSTITUTE(TEXT(SOURCE!G538,"??0"),"  ","")&amp;" &lt;&lt; TAM_MAX_BITS) |"&amp; IF(lookups!$I$2-3 &gt;= 0, REPT(" ",MAX(1,lookups!$I$2-5+4+1-1-LEN(  IF(ISTEXT(SOURCE!H538),SOURCE!H538,  SUBSTITUTE(SUBSTITUTE(TEXT(SOURCE!H538,"????0"),"  ","")," ",""))   ))), "")&amp;
       IF(ISTEXT(SOURCE!H538),SOURCE!H538, SUBSTITUTE(SUBSTITUTE(TEXT(SOURCE!H538,"????0"),"  ","")," ",""))   &amp;","&amp; IF(lookups!$J$2-3 &gt;= 0, REPT(" ",lookups!$J$2-3-5), "")&amp;
      SOURCE!I538&amp;
" | "&amp; IF(lookups!$K$2-LEN(SOURCE!I538) &gt;= 0, REPT(" ",lookups!$K$2-LEN(SOURCE!I538)), "")&amp;
      SOURCE!J538&amp;      IF(lookups!$L$2-LEN(SOURCE!J538) &gt;= 0, REPT(" ",lookups!$L$2-LEN(SOURCE!J538)), "")&amp;
" | "&amp; IF(lookups!$K$2-LEN(SOURCE!I538) &gt;= 0, REPT(" ",lookups!$K$2-LEN(SOURCE!I538)), "")&amp;
      SOURCE!K538&amp;      IF(lookups!$L$2-LEN(SOURCE!K538) &gt;= 0, REPT(" ",lookups!$M$2-LEN(SOURCE!K538)), "")&amp;
" | "&amp; SOURCE!L538&amp;      IF(lookups!$O$2-LEN(SOURCE!L538) &gt;= 0, REPT(" ",lookups!$O$2-LEN(SOURCE!L538)), "")&amp;
" | "&amp; SOURCE!M538&amp;      IF(lookups!$P$2-LEN(SOURCE!M538) &gt;= 0, REPT(" ",lookups!$P$2-LEN(SOURCE!M538)), "")&amp;
      "},"&amp;IF(SOURCE!O538&lt;&gt;"",""&amp;SOURCE!O538,"")
 )
)
)</f>
        <v>/*  517 */  { fnGetSystemFlag,              FLAG_SBss,                   "SBss",                                        "SBss",                                        (0 &lt;&lt; TAM_MAX_BITS) |     0, CAT_SYFL | SLS_ENABLED   | US_UNCHANGED | EIM_DISABLED | PTP_DISABLED     },</v>
      </c>
    </row>
    <row r="539" customFormat="false" ht="15.75" hidden="false" customHeight="false" outlineLevel="0" collapsed="false">
      <c r="A539" s="263" t="str">
        <f aca="false">IF(AND(OR(SOURCE!A539="",ISBLANK(SOURCE!A539)),SOURCE!B539&gt;0),IF(ISBLANK(SOURCE!C539),"",SOURCE!C539),
IF(SOURCE!B539&lt;0,VLOOKUP(SOURCE!B539,lookups!A$1:B$25,2,0),
  IF(ISBLANK(SOURCE!B539),
    "",
    "/* "&amp;TEXT(SOURCE!B539,"???0")&amp;" *"&amp;
      SOURCE!C539&amp;", "&amp; IF(lookups!$E$2-LEN(SOURCE!C539) &gt;= 0, REPT(" ",lookups!$E$2-LEN(SOURCE!C539)), "")&amp;
      SOURCE!D539&amp;", "&amp; IF(lookups!$F$2-LEN(SOURCE!D539) &gt;= 0, REPT(" ",lookups!$F$2-LEN(SOURCE!D539)), "")&amp;
      SOURCE!E539&amp;", "&amp; IF(lookups!$G$2-LEN(SOURCE!E539) &gt;=0, REPT(" ",lookups!$G$2-LEN(SOURCE!E539)), "")&amp;
      SOURCE!F539&amp;", "&amp; IF(lookups!$H$2-LEN(SOURCE!F539) &gt;= 0, REPT(" ",lookups!$H$2-LEN(SOURCE!F539)+2), "")&amp;"("&amp;
      SUBSTITUTE(TEXT(SOURCE!G539,"??0"),"  ","")&amp;" &lt;&lt; TAM_MAX_BITS) |"&amp; IF(lookups!$I$2-3 &gt;= 0, REPT(" ",MAX(1,lookups!$I$2-5+4+1-1-LEN(  IF(ISTEXT(SOURCE!H539),SOURCE!H539,  SUBSTITUTE(SUBSTITUTE(TEXT(SOURCE!H539,"????0"),"  ","")," ",""))   ))), "")&amp;
       IF(ISTEXT(SOURCE!H539),SOURCE!H539, SUBSTITUTE(SUBSTITUTE(TEXT(SOURCE!H539,"????0"),"  ","")," ",""))   &amp;","&amp; IF(lookups!$J$2-3 &gt;= 0, REPT(" ",lookups!$J$2-3-5), "")&amp;
      SOURCE!I539&amp;
" | "&amp; IF(lookups!$K$2-LEN(SOURCE!I539) &gt;= 0, REPT(" ",lookups!$K$2-LEN(SOURCE!I539)), "")&amp;
      SOURCE!J539&amp;      IF(lookups!$L$2-LEN(SOURCE!J539) &gt;= 0, REPT(" ",lookups!$L$2-LEN(SOURCE!J539)), "")&amp;
" | "&amp; IF(lookups!$K$2-LEN(SOURCE!I539) &gt;= 0, REPT(" ",lookups!$K$2-LEN(SOURCE!I539)), "")&amp;
      SOURCE!K539&amp;      IF(lookups!$L$2-LEN(SOURCE!K539) &gt;= 0, REPT(" ",lookups!$M$2-LEN(SOURCE!K539)), "")&amp;
" | "&amp; SOURCE!L539&amp;      IF(lookups!$O$2-LEN(SOURCE!L539) &gt;= 0, REPT(" ",lookups!$O$2-LEN(SOURCE!L539)), "")&amp;
" | "&amp; SOURCE!M539&amp;      IF(lookups!$P$2-LEN(SOURCE!M539) &gt;= 0, REPT(" ",lookups!$P$2-LEN(SOURCE!M539)), "")&amp;
      "},"&amp;IF(SOURCE!O539&lt;&gt;"",""&amp;SOURCE!O539,"")
 )
)
)</f>
        <v>/*  518 */  { fnGetSystemFlag,              FLAG_SBclk,                  "SBclk",                                       "SBclk",                                       (0 &lt;&lt; TAM_MAX_BITS) |     0, CAT_SYFL | SLS_ENABLED   | US_UNCHANGED | EIM_DISABLED | PTP_DISABLED     },</v>
      </c>
    </row>
    <row r="540" customFormat="false" ht="15.75" hidden="false" customHeight="false" outlineLevel="0" collapsed="false">
      <c r="A540" s="263" t="str">
        <f aca="false">IF(AND(OR(SOURCE!A540="",ISBLANK(SOURCE!A540)),SOURCE!B540&gt;0),IF(ISBLANK(SOURCE!C540),"",SOURCE!C540),
IF(SOURCE!B540&lt;0,VLOOKUP(SOURCE!B540,lookups!A$1:B$25,2,0),
  IF(ISBLANK(SOURCE!B540),
    "",
    "/* "&amp;TEXT(SOURCE!B540,"???0")&amp;" *"&amp;
      SOURCE!C540&amp;", "&amp; IF(lookups!$E$2-LEN(SOURCE!C540) &gt;= 0, REPT(" ",lookups!$E$2-LEN(SOURCE!C540)), "")&amp;
      SOURCE!D540&amp;", "&amp; IF(lookups!$F$2-LEN(SOURCE!D540) &gt;= 0, REPT(" ",lookups!$F$2-LEN(SOURCE!D540)), "")&amp;
      SOURCE!E540&amp;", "&amp; IF(lookups!$G$2-LEN(SOURCE!E540) &gt;=0, REPT(" ",lookups!$G$2-LEN(SOURCE!E540)), "")&amp;
      SOURCE!F540&amp;", "&amp; IF(lookups!$H$2-LEN(SOURCE!F540) &gt;= 0, REPT(" ",lookups!$H$2-LEN(SOURCE!F540)+2), "")&amp;"("&amp;
      SUBSTITUTE(TEXT(SOURCE!G540,"??0"),"  ","")&amp;" &lt;&lt; TAM_MAX_BITS) |"&amp; IF(lookups!$I$2-3 &gt;= 0, REPT(" ",MAX(1,lookups!$I$2-5+4+1-1-LEN(  IF(ISTEXT(SOURCE!H540),SOURCE!H540,  SUBSTITUTE(SUBSTITUTE(TEXT(SOURCE!H540,"????0"),"  ","")," ",""))   ))), "")&amp;
       IF(ISTEXT(SOURCE!H540),SOURCE!H540, SUBSTITUTE(SUBSTITUTE(TEXT(SOURCE!H540,"????0"),"  ","")," ",""))   &amp;","&amp; IF(lookups!$J$2-3 &gt;= 0, REPT(" ",lookups!$J$2-3-5), "")&amp;
      SOURCE!I540&amp;
" | "&amp; IF(lookups!$K$2-LEN(SOURCE!I540) &gt;= 0, REPT(" ",lookups!$K$2-LEN(SOURCE!I540)), "")&amp;
      SOURCE!J540&amp;      IF(lookups!$L$2-LEN(SOURCE!J540) &gt;= 0, REPT(" ",lookups!$L$2-LEN(SOURCE!J540)), "")&amp;
" | "&amp; IF(lookups!$K$2-LEN(SOURCE!I540) &gt;= 0, REPT(" ",lookups!$K$2-LEN(SOURCE!I540)), "")&amp;
      SOURCE!K540&amp;      IF(lookups!$L$2-LEN(SOURCE!K540) &gt;= 0, REPT(" ",lookups!$M$2-LEN(SOURCE!K540)), "")&amp;
" | "&amp; SOURCE!L540&amp;      IF(lookups!$O$2-LEN(SOURCE!L540) &gt;= 0, REPT(" ",lookups!$O$2-LEN(SOURCE!L540)), "")&amp;
" | "&amp; SOURCE!M540&amp;      IF(lookups!$P$2-LEN(SOURCE!M540) &gt;= 0, REPT(" ",lookups!$P$2-LEN(SOURCE!M540)), "")&amp;
      "},"&amp;IF(SOURCE!O540&lt;&gt;"",""&amp;SOURCE!O540,"")
 )
)
)</f>
        <v>/*  519 */  { fnGetSystemFlag,              FLAG_SBser,                  "SBser",                                       "SBser",                                       (0 &lt;&lt; TAM_MAX_BITS) |     0, CAT_SYFL | SLS_ENABLED   | US_UNCHANGED | EIM_DISABLED | PTP_DISABLED     },</v>
      </c>
    </row>
    <row r="541" customFormat="false" ht="15.75" hidden="false" customHeight="false" outlineLevel="0" collapsed="false">
      <c r="A541" s="263" t="str">
        <f aca="false">IF(AND(OR(SOURCE!A541="",ISBLANK(SOURCE!A541)),SOURCE!B541&gt;0),IF(ISBLANK(SOURCE!C541),"",SOURCE!C541),
IF(SOURCE!B541&lt;0,VLOOKUP(SOURCE!B541,lookups!A$1:B$25,2,0),
  IF(ISBLANK(SOURCE!B541),
    "",
    "/* "&amp;TEXT(SOURCE!B541,"???0")&amp;" *"&amp;
      SOURCE!C541&amp;", "&amp; IF(lookups!$E$2-LEN(SOURCE!C541) &gt;= 0, REPT(" ",lookups!$E$2-LEN(SOURCE!C541)), "")&amp;
      SOURCE!D541&amp;", "&amp; IF(lookups!$F$2-LEN(SOURCE!D541) &gt;= 0, REPT(" ",lookups!$F$2-LEN(SOURCE!D541)), "")&amp;
      SOURCE!E541&amp;", "&amp; IF(lookups!$G$2-LEN(SOURCE!E541) &gt;=0, REPT(" ",lookups!$G$2-LEN(SOURCE!E541)), "")&amp;
      SOURCE!F541&amp;", "&amp; IF(lookups!$H$2-LEN(SOURCE!F541) &gt;= 0, REPT(" ",lookups!$H$2-LEN(SOURCE!F541)+2), "")&amp;"("&amp;
      SUBSTITUTE(TEXT(SOURCE!G541,"??0"),"  ","")&amp;" &lt;&lt; TAM_MAX_BITS) |"&amp; IF(lookups!$I$2-3 &gt;= 0, REPT(" ",MAX(1,lookups!$I$2-5+4+1-1-LEN(  IF(ISTEXT(SOURCE!H541),SOURCE!H541,  SUBSTITUTE(SUBSTITUTE(TEXT(SOURCE!H541,"????0"),"  ","")," ",""))   ))), "")&amp;
       IF(ISTEXT(SOURCE!H541),SOURCE!H541, SUBSTITUTE(SUBSTITUTE(TEXT(SOURCE!H541,"????0"),"  ","")," ",""))   &amp;","&amp; IF(lookups!$J$2-3 &gt;= 0, REPT(" ",lookups!$J$2-3-5), "")&amp;
      SOURCE!I541&amp;
" | "&amp; IF(lookups!$K$2-LEN(SOURCE!I541) &gt;= 0, REPT(" ",lookups!$K$2-LEN(SOURCE!I541)), "")&amp;
      SOURCE!J541&amp;      IF(lookups!$L$2-LEN(SOURCE!J541) &gt;= 0, REPT(" ",lookups!$L$2-LEN(SOURCE!J541)), "")&amp;
" | "&amp; IF(lookups!$K$2-LEN(SOURCE!I541) &gt;= 0, REPT(" ",lookups!$K$2-LEN(SOURCE!I541)), "")&amp;
      SOURCE!K541&amp;      IF(lookups!$L$2-LEN(SOURCE!K541) &gt;= 0, REPT(" ",lookups!$M$2-LEN(SOURCE!K541)), "")&amp;
" | "&amp; SOURCE!L541&amp;      IF(lookups!$O$2-LEN(SOURCE!L541) &gt;= 0, REPT(" ",lookups!$O$2-LEN(SOURCE!L541)), "")&amp;
" | "&amp; SOURCE!M541&amp;      IF(lookups!$P$2-LEN(SOURCE!M541) &gt;= 0, REPT(" ",lookups!$P$2-LEN(SOURCE!M541)), "")&amp;
      "},"&amp;IF(SOURCE!O541&lt;&gt;"",""&amp;SOURCE!O541,"")
 )
)
)</f>
        <v>/*  520 */  { fnGetSystemFlag,              FLAG_SBprn,                  "SBprn",                                       "SBprn",                                       (0 &lt;&lt; TAM_MAX_BITS) |     0, CAT_SYFL | SLS_ENABLED   | US_UNCHANGED | EIM_DISABLED | PTP_DISABLED     },</v>
      </c>
    </row>
    <row r="542" customFormat="false" ht="15.75" hidden="false" customHeight="false" outlineLevel="0" collapsed="false">
      <c r="A542" s="263" t="str">
        <f aca="false">IF(AND(OR(SOURCE!A542="",ISBLANK(SOURCE!A542)),SOURCE!B542&gt;0),IF(ISBLANK(SOURCE!C542),"",SOURCE!C542),
IF(SOURCE!B542&lt;0,VLOOKUP(SOURCE!B542,lookups!A$1:B$25,2,0),
  IF(ISBLANK(SOURCE!B542),
    "",
    "/* "&amp;TEXT(SOURCE!B542,"???0")&amp;" *"&amp;
      SOURCE!C542&amp;", "&amp; IF(lookups!$E$2-LEN(SOURCE!C542) &gt;= 0, REPT(" ",lookups!$E$2-LEN(SOURCE!C542)), "")&amp;
      SOURCE!D542&amp;", "&amp; IF(lookups!$F$2-LEN(SOURCE!D542) &gt;= 0, REPT(" ",lookups!$F$2-LEN(SOURCE!D542)), "")&amp;
      SOURCE!E542&amp;", "&amp; IF(lookups!$G$2-LEN(SOURCE!E542) &gt;=0, REPT(" ",lookups!$G$2-LEN(SOURCE!E542)), "")&amp;
      SOURCE!F542&amp;", "&amp; IF(lookups!$H$2-LEN(SOURCE!F542) &gt;= 0, REPT(" ",lookups!$H$2-LEN(SOURCE!F542)+2), "")&amp;"("&amp;
      SUBSTITUTE(TEXT(SOURCE!G542,"??0"),"  ","")&amp;" &lt;&lt; TAM_MAX_BITS) |"&amp; IF(lookups!$I$2-3 &gt;= 0, REPT(" ",MAX(1,lookups!$I$2-5+4+1-1-LEN(  IF(ISTEXT(SOURCE!H542),SOURCE!H542,  SUBSTITUTE(SUBSTITUTE(TEXT(SOURCE!H542,"????0"),"  ","")," ",""))   ))), "")&amp;
       IF(ISTEXT(SOURCE!H542),SOURCE!H542, SUBSTITUTE(SUBSTITUTE(TEXT(SOURCE!H542,"????0"),"  ","")," ",""))   &amp;","&amp; IF(lookups!$J$2-3 &gt;= 0, REPT(" ",lookups!$J$2-3-5), "")&amp;
      SOURCE!I542&amp;
" | "&amp; IF(lookups!$K$2-LEN(SOURCE!I542) &gt;= 0, REPT(" ",lookups!$K$2-LEN(SOURCE!I542)), "")&amp;
      SOURCE!J542&amp;      IF(lookups!$L$2-LEN(SOURCE!J542) &gt;= 0, REPT(" ",lookups!$L$2-LEN(SOURCE!J542)), "")&amp;
" | "&amp; IF(lookups!$K$2-LEN(SOURCE!I542) &gt;= 0, REPT(" ",lookups!$K$2-LEN(SOURCE!I542)), "")&amp;
      SOURCE!K542&amp;      IF(lookups!$L$2-LEN(SOURCE!K542) &gt;= 0, REPT(" ",lookups!$M$2-LEN(SOURCE!K542)), "")&amp;
" | "&amp; SOURCE!L542&amp;      IF(lookups!$O$2-LEN(SOURCE!L542) &gt;= 0, REPT(" ",lookups!$O$2-LEN(SOURCE!L542)), "")&amp;
" | "&amp; SOURCE!M542&amp;      IF(lookups!$P$2-LEN(SOURCE!M542) &gt;= 0, REPT(" ",lookups!$P$2-LEN(SOURCE!M542)), "")&amp;
      "},"&amp;IF(SOURCE!O542&lt;&gt;"",""&amp;SOURCE!O542,"")
 )
)
)</f>
        <v>/*  521 */  { fnGetSystemFlag,              FLAG_SBbatV,                 "SBbatV",                                      "SBbatV",                                      (0 &lt;&lt; TAM_MAX_BITS) |     0, CAT_SYFL | SLS_ENABLED   | US_UNCHANGED | EIM_DISABLED | PTP_DISABLED     },</v>
      </c>
    </row>
    <row r="543" customFormat="false" ht="15.75" hidden="false" customHeight="false" outlineLevel="0" collapsed="false">
      <c r="A543" s="263" t="str">
        <f aca="false">IF(AND(OR(SOURCE!A543="",ISBLANK(SOURCE!A543)),SOURCE!B543&gt;0),IF(ISBLANK(SOURCE!C543),"",SOURCE!C543),
IF(SOURCE!B543&lt;0,VLOOKUP(SOURCE!B543,lookups!A$1:B$25,2,0),
  IF(ISBLANK(SOURCE!B543),
    "",
    "/* "&amp;TEXT(SOURCE!B543,"???0")&amp;" *"&amp;
      SOURCE!C543&amp;", "&amp; IF(lookups!$E$2-LEN(SOURCE!C543) &gt;= 0, REPT(" ",lookups!$E$2-LEN(SOURCE!C543)), "")&amp;
      SOURCE!D543&amp;", "&amp; IF(lookups!$F$2-LEN(SOURCE!D543) &gt;= 0, REPT(" ",lookups!$F$2-LEN(SOURCE!D543)), "")&amp;
      SOURCE!E543&amp;", "&amp; IF(lookups!$G$2-LEN(SOURCE!E543) &gt;=0, REPT(" ",lookups!$G$2-LEN(SOURCE!E543)), "")&amp;
      SOURCE!F543&amp;", "&amp; IF(lookups!$H$2-LEN(SOURCE!F543) &gt;= 0, REPT(" ",lookups!$H$2-LEN(SOURCE!F543)+2), "")&amp;"("&amp;
      SUBSTITUTE(TEXT(SOURCE!G543,"??0"),"  ","")&amp;" &lt;&lt; TAM_MAX_BITS) |"&amp; IF(lookups!$I$2-3 &gt;= 0, REPT(" ",MAX(1,lookups!$I$2-5+4+1-1-LEN(  IF(ISTEXT(SOURCE!H543),SOURCE!H543,  SUBSTITUTE(SUBSTITUTE(TEXT(SOURCE!H543,"????0"),"  ","")," ",""))   ))), "")&amp;
       IF(ISTEXT(SOURCE!H543),SOURCE!H543, SUBSTITUTE(SUBSTITUTE(TEXT(SOURCE!H543,"????0"),"  ","")," ",""))   &amp;","&amp; IF(lookups!$J$2-3 &gt;= 0, REPT(" ",lookups!$J$2-3-5), "")&amp;
      SOURCE!I543&amp;
" | "&amp; IF(lookups!$K$2-LEN(SOURCE!I543) &gt;= 0, REPT(" ",lookups!$K$2-LEN(SOURCE!I543)), "")&amp;
      SOURCE!J543&amp;      IF(lookups!$L$2-LEN(SOURCE!J543) &gt;= 0, REPT(" ",lookups!$L$2-LEN(SOURCE!J543)), "")&amp;
" | "&amp; IF(lookups!$K$2-LEN(SOURCE!I543) &gt;= 0, REPT(" ",lookups!$K$2-LEN(SOURCE!I543)), "")&amp;
      SOURCE!K543&amp;      IF(lookups!$L$2-LEN(SOURCE!K543) &gt;= 0, REPT(" ",lookups!$M$2-LEN(SOURCE!K543)), "")&amp;
" | "&amp; SOURCE!L543&amp;      IF(lookups!$O$2-LEN(SOURCE!L543) &gt;= 0, REPT(" ",lookups!$O$2-LEN(SOURCE!L543)), "")&amp;
" | "&amp; SOURCE!M543&amp;      IF(lookups!$P$2-LEN(SOURCE!M543) &gt;= 0, REPT(" ",lookups!$P$2-LEN(SOURCE!M543)), "")&amp;
      "},"&amp;IF(SOURCE!O543&lt;&gt;"",""&amp;SOURCE!O543,"")
 )
)
)</f>
        <v>/*  522 */  { fnGetSystemFlag,              FLAG_SBshfR,                 "SBshfR",                                      "SBshfR",                                      (0 &lt;&lt; TAM_MAX_BITS) |     0, CAT_SYFL | SLS_ENABLED   | US_UNCHANGED | EIM_DISABLED | PTP_DISABLED     },</v>
      </c>
    </row>
    <row r="544" customFormat="false" ht="15.75" hidden="false" customHeight="false" outlineLevel="0" collapsed="false">
      <c r="A544" s="263" t="str">
        <f aca="false">IF(AND(OR(SOURCE!A544="",ISBLANK(SOURCE!A544)),SOURCE!B544&gt;0),IF(ISBLANK(SOURCE!C544),"",SOURCE!C544),
IF(SOURCE!B544&lt;0,VLOOKUP(SOURCE!B544,lookups!A$1:B$25,2,0),
  IF(ISBLANK(SOURCE!B544),
    "",
    "/* "&amp;TEXT(SOURCE!B544,"???0")&amp;" *"&amp;
      SOURCE!C544&amp;", "&amp; IF(lookups!$E$2-LEN(SOURCE!C544) &gt;= 0, REPT(" ",lookups!$E$2-LEN(SOURCE!C544)), "")&amp;
      SOURCE!D544&amp;", "&amp; IF(lookups!$F$2-LEN(SOURCE!D544) &gt;= 0, REPT(" ",lookups!$F$2-LEN(SOURCE!D544)), "")&amp;
      SOURCE!E544&amp;", "&amp; IF(lookups!$G$2-LEN(SOURCE!E544) &gt;=0, REPT(" ",lookups!$G$2-LEN(SOURCE!E544)), "")&amp;
      SOURCE!F544&amp;", "&amp; IF(lookups!$H$2-LEN(SOURCE!F544) &gt;= 0, REPT(" ",lookups!$H$2-LEN(SOURCE!F544)+2), "")&amp;"("&amp;
      SUBSTITUTE(TEXT(SOURCE!G544,"??0"),"  ","")&amp;" &lt;&lt; TAM_MAX_BITS) |"&amp; IF(lookups!$I$2-3 &gt;= 0, REPT(" ",MAX(1,lookups!$I$2-5+4+1-1-LEN(  IF(ISTEXT(SOURCE!H544),SOURCE!H544,  SUBSTITUTE(SUBSTITUTE(TEXT(SOURCE!H544,"????0"),"  ","")," ",""))   ))), "")&amp;
       IF(ISTEXT(SOURCE!H544),SOURCE!H544, SUBSTITUTE(SUBSTITUTE(TEXT(SOURCE!H544,"????0"),"  ","")," ",""))   &amp;","&amp; IF(lookups!$J$2-3 &gt;= 0, REPT(" ",lookups!$J$2-3-5), "")&amp;
      SOURCE!I544&amp;
" | "&amp; IF(lookups!$K$2-LEN(SOURCE!I544) &gt;= 0, REPT(" ",lookups!$K$2-LEN(SOURCE!I544)), "")&amp;
      SOURCE!J544&amp;      IF(lookups!$L$2-LEN(SOURCE!J544) &gt;= 0, REPT(" ",lookups!$L$2-LEN(SOURCE!J544)), "")&amp;
" | "&amp; IF(lookups!$K$2-LEN(SOURCE!I544) &gt;= 0, REPT(" ",lookups!$K$2-LEN(SOURCE!I544)), "")&amp;
      SOURCE!K544&amp;      IF(lookups!$L$2-LEN(SOURCE!K544) &gt;= 0, REPT(" ",lookups!$M$2-LEN(SOURCE!K544)), "")&amp;
" | "&amp; SOURCE!L544&amp;      IF(lookups!$O$2-LEN(SOURCE!L544) &gt;= 0, REPT(" ",lookups!$O$2-LEN(SOURCE!L544)), "")&amp;
" | "&amp; SOURCE!M544&amp;      IF(lookups!$P$2-LEN(SOURCE!M544) &gt;= 0, REPT(" ",lookups!$P$2-LEN(SOURCE!M544)), "")&amp;
      "},"&amp;IF(SOURCE!O544&lt;&gt;"",""&amp;SOURCE!O544,"")
 )
)
)</f>
        <v>/*  523 */  { fnGetSystemFlag,              FLAG_HPBASE,                 "BASE" STD_SUB_H STD_SUB_P,                    "BASE" STD_SUB_H STD_SUB_P,                    (0 &lt;&lt; TAM_MAX_BITS) |     0, CAT_SYFL | SLS_ENABLED   | US_UNCHANGED | EIM_DISABLED | PTP_DISABLED     },</v>
      </c>
    </row>
    <row r="545" customFormat="false" ht="15.75" hidden="false" customHeight="false" outlineLevel="0" collapsed="false">
      <c r="A545" s="263" t="str">
        <f aca="false">IF(AND(OR(SOURCE!A545="",ISBLANK(SOURCE!A545)),SOURCE!B545&gt;0),IF(ISBLANK(SOURCE!C545),"",SOURCE!C545),
IF(SOURCE!B545&lt;0,VLOOKUP(SOURCE!B545,lookups!A$1:B$25,2,0),
  IF(ISBLANK(SOURCE!B545),
    "",
    "/* "&amp;TEXT(SOURCE!B545,"???0")&amp;" *"&amp;
      SOURCE!C545&amp;", "&amp; IF(lookups!$E$2-LEN(SOURCE!C545) &gt;= 0, REPT(" ",lookups!$E$2-LEN(SOURCE!C545)), "")&amp;
      SOURCE!D545&amp;", "&amp; IF(lookups!$F$2-LEN(SOURCE!D545) &gt;= 0, REPT(" ",lookups!$F$2-LEN(SOURCE!D545)), "")&amp;
      SOURCE!E545&amp;", "&amp; IF(lookups!$G$2-LEN(SOURCE!E545) &gt;=0, REPT(" ",lookups!$G$2-LEN(SOURCE!E545)), "")&amp;
      SOURCE!F545&amp;", "&amp; IF(lookups!$H$2-LEN(SOURCE!F545) &gt;= 0, REPT(" ",lookups!$H$2-LEN(SOURCE!F545)+2), "")&amp;"("&amp;
      SUBSTITUTE(TEXT(SOURCE!G545,"??0"),"  ","")&amp;" &lt;&lt; TAM_MAX_BITS) |"&amp; IF(lookups!$I$2-3 &gt;= 0, REPT(" ",MAX(1,lookups!$I$2-5+4+1-1-LEN(  IF(ISTEXT(SOURCE!H545),SOURCE!H545,  SUBSTITUTE(SUBSTITUTE(TEXT(SOURCE!H545,"????0"),"  ","")," ",""))   ))), "")&amp;
       IF(ISTEXT(SOURCE!H545),SOURCE!H545, SUBSTITUTE(SUBSTITUTE(TEXT(SOURCE!H545,"????0"),"  ","")," ",""))   &amp;","&amp; IF(lookups!$J$2-3 &gt;= 0, REPT(" ",lookups!$J$2-3-5), "")&amp;
      SOURCE!I545&amp;
" | "&amp; IF(lookups!$K$2-LEN(SOURCE!I545) &gt;= 0, REPT(" ",lookups!$K$2-LEN(SOURCE!I545)), "")&amp;
      SOURCE!J545&amp;      IF(lookups!$L$2-LEN(SOURCE!J545) &gt;= 0, REPT(" ",lookups!$L$2-LEN(SOURCE!J545)), "")&amp;
" | "&amp; IF(lookups!$K$2-LEN(SOURCE!I545) &gt;= 0, REPT(" ",lookups!$K$2-LEN(SOURCE!I545)), "")&amp;
      SOURCE!K545&amp;      IF(lookups!$L$2-LEN(SOURCE!K545) &gt;= 0, REPT(" ",lookups!$M$2-LEN(SOURCE!K545)), "")&amp;
" | "&amp; SOURCE!L545&amp;      IF(lookups!$O$2-LEN(SOURCE!L545) &gt;= 0, REPT(" ",lookups!$O$2-LEN(SOURCE!L545)), "")&amp;
" | "&amp; SOURCE!M545&amp;      IF(lookups!$P$2-LEN(SOURCE!M545) &gt;= 0, REPT(" ",lookups!$P$2-LEN(SOURCE!M545)), "")&amp;
      "},"&amp;IF(SOURCE!O545&lt;&gt;"",""&amp;SOURCE!O545,"")
 )
)
)</f>
        <v>/*  524 */  { fnGetSystemFlag,              FLAG_2TO10,                  "2" STD_SUP_1 STD_SUP_0,                       "2" STD_SUP_1 STD_SUP_0,                       (0 &lt;&lt; TAM_MAX_BITS) |     0, CAT_SYFL | SLS_ENABLED   | US_UNCHANGED | EIM_DISABLED | PTP_DISABLED     },</v>
      </c>
    </row>
    <row r="546" customFormat="false" ht="15.75" hidden="false" customHeight="false" outlineLevel="0" collapsed="false">
      <c r="A546" s="263" t="str">
        <f aca="false">IF(AND(OR(SOURCE!A546="",ISBLANK(SOURCE!A546)),SOURCE!B546&gt;0),IF(ISBLANK(SOURCE!C546),"",SOURCE!C546),
IF(SOURCE!B546&lt;0,VLOOKUP(SOURCE!B546,lookups!A$1:B$25,2,0),
  IF(ISBLANK(SOURCE!B546),
    "",
    "/* "&amp;TEXT(SOURCE!B546,"???0")&amp;" *"&amp;
      SOURCE!C546&amp;", "&amp; IF(lookups!$E$2-LEN(SOURCE!C546) &gt;= 0, REPT(" ",lookups!$E$2-LEN(SOURCE!C546)), "")&amp;
      SOURCE!D546&amp;", "&amp; IF(lookups!$F$2-LEN(SOURCE!D546) &gt;= 0, REPT(" ",lookups!$F$2-LEN(SOURCE!D546)), "")&amp;
      SOURCE!E546&amp;", "&amp; IF(lookups!$G$2-LEN(SOURCE!E546) &gt;=0, REPT(" ",lookups!$G$2-LEN(SOURCE!E546)), "")&amp;
      SOURCE!F546&amp;", "&amp; IF(lookups!$H$2-LEN(SOURCE!F546) &gt;= 0, REPT(" ",lookups!$H$2-LEN(SOURCE!F546)+2), "")&amp;"("&amp;
      SUBSTITUTE(TEXT(SOURCE!G546,"??0"),"  ","")&amp;" &lt;&lt; TAM_MAX_BITS) |"&amp; IF(lookups!$I$2-3 &gt;= 0, REPT(" ",MAX(1,lookups!$I$2-5+4+1-1-LEN(  IF(ISTEXT(SOURCE!H546),SOURCE!H546,  SUBSTITUTE(SUBSTITUTE(TEXT(SOURCE!H546,"????0"),"  ","")," ",""))   ))), "")&amp;
       IF(ISTEXT(SOURCE!H546),SOURCE!H546, SUBSTITUTE(SUBSTITUTE(TEXT(SOURCE!H546,"????0"),"  ","")," ",""))   &amp;","&amp; IF(lookups!$J$2-3 &gt;= 0, REPT(" ",lookups!$J$2-3-5), "")&amp;
      SOURCE!I546&amp;
" | "&amp; IF(lookups!$K$2-LEN(SOURCE!I546) &gt;= 0, REPT(" ",lookups!$K$2-LEN(SOURCE!I546)), "")&amp;
      SOURCE!J546&amp;      IF(lookups!$L$2-LEN(SOURCE!J546) &gt;= 0, REPT(" ",lookups!$L$2-LEN(SOURCE!J546)), "")&amp;
" | "&amp; IF(lookups!$K$2-LEN(SOURCE!I546) &gt;= 0, REPT(" ",lookups!$K$2-LEN(SOURCE!I546)), "")&amp;
      SOURCE!K546&amp;      IF(lookups!$L$2-LEN(SOURCE!K546) &gt;= 0, REPT(" ",lookups!$M$2-LEN(SOURCE!K546)), "")&amp;
" | "&amp; SOURCE!L546&amp;      IF(lookups!$O$2-LEN(SOURCE!L546) &gt;= 0, REPT(" ",lookups!$O$2-LEN(SOURCE!L546)), "")&amp;
" | "&amp; SOURCE!M546&amp;      IF(lookups!$P$2-LEN(SOURCE!M546) &gt;= 0, REPT(" ",lookups!$P$2-LEN(SOURCE!M546)), "")&amp;
      "},"&amp;IF(SOURCE!O546&lt;&gt;"",""&amp;SOURCE!O546,"")
 )
)
)</f>
        <v>/*  525 */  { itemToBeCoded,                NOPARAM,                     "0525",                                        "0525",                                        (0 &lt;&lt; TAM_MAX_BITS) |     0, CAT_FREE | SLS_ENABLED   | US_UNCHANGED | EIM_DISABLED | PTP_DISABLED     },</v>
      </c>
    </row>
    <row r="547" customFormat="false" ht="15.75" hidden="false" customHeight="false" outlineLevel="0" collapsed="false">
      <c r="A547" s="263" t="str">
        <f aca="false">IF(AND(OR(SOURCE!A547="",ISBLANK(SOURCE!A547)),SOURCE!B547&gt;0),IF(ISBLANK(SOURCE!C547),"",SOURCE!C547),
IF(SOURCE!B547&lt;0,VLOOKUP(SOURCE!B547,lookups!A$1:B$25,2,0),
  IF(ISBLANK(SOURCE!B547),
    "",
    "/* "&amp;TEXT(SOURCE!B547,"???0")&amp;" *"&amp;
      SOURCE!C547&amp;", "&amp; IF(lookups!$E$2-LEN(SOURCE!C547) &gt;= 0, REPT(" ",lookups!$E$2-LEN(SOURCE!C547)), "")&amp;
      SOURCE!D547&amp;", "&amp; IF(lookups!$F$2-LEN(SOURCE!D547) &gt;= 0, REPT(" ",lookups!$F$2-LEN(SOURCE!D547)), "")&amp;
      SOURCE!E547&amp;", "&amp; IF(lookups!$G$2-LEN(SOURCE!E547) &gt;=0, REPT(" ",lookups!$G$2-LEN(SOURCE!E547)), "")&amp;
      SOURCE!F547&amp;", "&amp; IF(lookups!$H$2-LEN(SOURCE!F547) &gt;= 0, REPT(" ",lookups!$H$2-LEN(SOURCE!F547)+2), "")&amp;"("&amp;
      SUBSTITUTE(TEXT(SOURCE!G547,"??0"),"  ","")&amp;" &lt;&lt; TAM_MAX_BITS) |"&amp; IF(lookups!$I$2-3 &gt;= 0, REPT(" ",MAX(1,lookups!$I$2-5+4+1-1-LEN(  IF(ISTEXT(SOURCE!H547),SOURCE!H547,  SUBSTITUTE(SUBSTITUTE(TEXT(SOURCE!H547,"????0"),"  ","")," ",""))   ))), "")&amp;
       IF(ISTEXT(SOURCE!H547),SOURCE!H547, SUBSTITUTE(SUBSTITUTE(TEXT(SOURCE!H547,"????0"),"  ","")," ",""))   &amp;","&amp; IF(lookups!$J$2-3 &gt;= 0, REPT(" ",lookups!$J$2-3-5), "")&amp;
      SOURCE!I547&amp;
" | "&amp; IF(lookups!$K$2-LEN(SOURCE!I547) &gt;= 0, REPT(" ",lookups!$K$2-LEN(SOURCE!I547)), "")&amp;
      SOURCE!J547&amp;      IF(lookups!$L$2-LEN(SOURCE!J547) &gt;= 0, REPT(" ",lookups!$L$2-LEN(SOURCE!J547)), "")&amp;
" | "&amp; IF(lookups!$K$2-LEN(SOURCE!I547) &gt;= 0, REPT(" ",lookups!$K$2-LEN(SOURCE!I547)), "")&amp;
      SOURCE!K547&amp;      IF(lookups!$L$2-LEN(SOURCE!K547) &gt;= 0, REPT(" ",lookups!$M$2-LEN(SOURCE!K547)), "")&amp;
" | "&amp; SOURCE!L547&amp;      IF(lookups!$O$2-LEN(SOURCE!L547) &gt;= 0, REPT(" ",lookups!$O$2-LEN(SOURCE!L547)), "")&amp;
" | "&amp; SOURCE!M547&amp;      IF(lookups!$P$2-LEN(SOURCE!M547) &gt;= 0, REPT(" ",lookups!$P$2-LEN(SOURCE!M547)), "")&amp;
      "},"&amp;IF(SOURCE!O547&lt;&gt;"",""&amp;SOURCE!O547,"")
 )
)
)</f>
        <v>/*  526 */  { itemToBeCoded,                NOPARAM,                     "0526",                                        "0526",                                        (0 &lt;&lt; TAM_MAX_BITS) |     0, CAT_FREE | SLS_ENABLED   | US_UNCHANGED | EIM_DISABLED | PTP_DISABLED     },</v>
      </c>
    </row>
    <row r="548" customFormat="false" ht="15.75" hidden="false" customHeight="false" outlineLevel="0" collapsed="false">
      <c r="A548" s="263" t="str">
        <f aca="false">IF(AND(OR(SOURCE!A548="",ISBLANK(SOURCE!A548)),SOURCE!B548&gt;0),IF(ISBLANK(SOURCE!C548),"",SOURCE!C548),
IF(SOURCE!B548&lt;0,VLOOKUP(SOURCE!B548,lookups!A$1:B$25,2,0),
  IF(ISBLANK(SOURCE!B548),
    "",
    "/* "&amp;TEXT(SOURCE!B548,"???0")&amp;" *"&amp;
      SOURCE!C548&amp;", "&amp; IF(lookups!$E$2-LEN(SOURCE!C548) &gt;= 0, REPT(" ",lookups!$E$2-LEN(SOURCE!C548)), "")&amp;
      SOURCE!D548&amp;", "&amp; IF(lookups!$F$2-LEN(SOURCE!D548) &gt;= 0, REPT(" ",lookups!$F$2-LEN(SOURCE!D548)), "")&amp;
      SOURCE!E548&amp;", "&amp; IF(lookups!$G$2-LEN(SOURCE!E548) &gt;=0, REPT(" ",lookups!$G$2-LEN(SOURCE!E548)), "")&amp;
      SOURCE!F548&amp;", "&amp; IF(lookups!$H$2-LEN(SOURCE!F548) &gt;= 0, REPT(" ",lookups!$H$2-LEN(SOURCE!F548)+2), "")&amp;"("&amp;
      SUBSTITUTE(TEXT(SOURCE!G548,"??0"),"  ","")&amp;" &lt;&lt; TAM_MAX_BITS) |"&amp; IF(lookups!$I$2-3 &gt;= 0, REPT(" ",MAX(1,lookups!$I$2-5+4+1-1-LEN(  IF(ISTEXT(SOURCE!H548),SOURCE!H548,  SUBSTITUTE(SUBSTITUTE(TEXT(SOURCE!H548,"????0"),"  ","")," ",""))   ))), "")&amp;
       IF(ISTEXT(SOURCE!H548),SOURCE!H548, SUBSTITUTE(SUBSTITUTE(TEXT(SOURCE!H548,"????0"),"  ","")," ",""))   &amp;","&amp; IF(lookups!$J$2-3 &gt;= 0, REPT(" ",lookups!$J$2-3-5), "")&amp;
      SOURCE!I548&amp;
" | "&amp; IF(lookups!$K$2-LEN(SOURCE!I548) &gt;= 0, REPT(" ",lookups!$K$2-LEN(SOURCE!I548)), "")&amp;
      SOURCE!J548&amp;      IF(lookups!$L$2-LEN(SOURCE!J548) &gt;= 0, REPT(" ",lookups!$L$2-LEN(SOURCE!J548)), "")&amp;
" | "&amp; IF(lookups!$K$2-LEN(SOURCE!I548) &gt;= 0, REPT(" ",lookups!$K$2-LEN(SOURCE!I548)), "")&amp;
      SOURCE!K548&amp;      IF(lookups!$L$2-LEN(SOURCE!K548) &gt;= 0, REPT(" ",lookups!$M$2-LEN(SOURCE!K548)), "")&amp;
" | "&amp; SOURCE!L548&amp;      IF(lookups!$O$2-LEN(SOURCE!L548) &gt;= 0, REPT(" ",lookups!$O$2-LEN(SOURCE!L548)), "")&amp;
" | "&amp; SOURCE!M548&amp;      IF(lookups!$P$2-LEN(SOURCE!M548) &gt;= 0, REPT(" ",lookups!$P$2-LEN(SOURCE!M548)), "")&amp;
      "},"&amp;IF(SOURCE!O548&lt;&gt;"",""&amp;SOURCE!O548,"")
 )
)
)</f>
        <v/>
      </c>
    </row>
    <row r="549" customFormat="false" ht="15.75" hidden="false" customHeight="false" outlineLevel="0" collapsed="false">
      <c r="A549" s="263" t="str">
        <f aca="false">IF(AND(OR(SOURCE!A549="",ISBLANK(SOURCE!A549)),SOURCE!B549&gt;0),IF(ISBLANK(SOURCE!C549),"",SOURCE!C549),
IF(SOURCE!B549&lt;0,VLOOKUP(SOURCE!B549,lookups!A$1:B$25,2,0),
  IF(ISBLANK(SOURCE!B549),
    "",
    "/* "&amp;TEXT(SOURCE!B549,"???0")&amp;" *"&amp;
      SOURCE!C549&amp;", "&amp; IF(lookups!$E$2-LEN(SOURCE!C549) &gt;= 0, REPT(" ",lookups!$E$2-LEN(SOURCE!C549)), "")&amp;
      SOURCE!D549&amp;", "&amp; IF(lookups!$F$2-LEN(SOURCE!D549) &gt;= 0, REPT(" ",lookups!$F$2-LEN(SOURCE!D549)), "")&amp;
      SOURCE!E549&amp;", "&amp; IF(lookups!$G$2-LEN(SOURCE!E549) &gt;=0, REPT(" ",lookups!$G$2-LEN(SOURCE!E549)), "")&amp;
      SOURCE!F549&amp;", "&amp; IF(lookups!$H$2-LEN(SOURCE!F549) &gt;= 0, REPT(" ",lookups!$H$2-LEN(SOURCE!F549)+2), "")&amp;"("&amp;
      SUBSTITUTE(TEXT(SOURCE!G549,"??0"),"  ","")&amp;" &lt;&lt; TAM_MAX_BITS) |"&amp; IF(lookups!$I$2-3 &gt;= 0, REPT(" ",MAX(1,lookups!$I$2-5+4+1-1-LEN(  IF(ISTEXT(SOURCE!H549),SOURCE!H549,  SUBSTITUTE(SUBSTITUTE(TEXT(SOURCE!H549,"????0"),"  ","")," ",""))   ))), "")&amp;
       IF(ISTEXT(SOURCE!H549),SOURCE!H549, SUBSTITUTE(SUBSTITUTE(TEXT(SOURCE!H549,"????0"),"  ","")," ",""))   &amp;","&amp; IF(lookups!$J$2-3 &gt;= 0, REPT(" ",lookups!$J$2-3-5), "")&amp;
      SOURCE!I549&amp;
" | "&amp; IF(lookups!$K$2-LEN(SOURCE!I549) &gt;= 0, REPT(" ",lookups!$K$2-LEN(SOURCE!I549)), "")&amp;
      SOURCE!J549&amp;      IF(lookups!$L$2-LEN(SOURCE!J549) &gt;= 0, REPT(" ",lookups!$L$2-LEN(SOURCE!J549)), "")&amp;
" | "&amp; IF(lookups!$K$2-LEN(SOURCE!I549) &gt;= 0, REPT(" ",lookups!$K$2-LEN(SOURCE!I549)), "")&amp;
      SOURCE!K549&amp;      IF(lookups!$L$2-LEN(SOURCE!K549) &gt;= 0, REPT(" ",lookups!$M$2-LEN(SOURCE!K549)), "")&amp;
" | "&amp; SOURCE!L549&amp;      IF(lookups!$O$2-LEN(SOURCE!L549) &gt;= 0, REPT(" ",lookups!$O$2-LEN(SOURCE!L549)), "")&amp;
" | "&amp; SOURCE!M549&amp;      IF(lookups!$P$2-LEN(SOURCE!M549) &gt;= 0, REPT(" ",lookups!$P$2-LEN(SOURCE!M549)), "")&amp;
      "},"&amp;IF(SOURCE!O549&lt;&gt;"",""&amp;SOURCE!O549,"")
 )
)
)</f>
        <v/>
      </c>
    </row>
    <row r="550" customFormat="false" ht="15.75" hidden="false" customHeight="false" outlineLevel="0" collapsed="false">
      <c r="A550" s="263" t="str">
        <f aca="false">IF(AND(OR(SOURCE!A550="",ISBLANK(SOURCE!A550)),SOURCE!B550&gt;0),IF(ISBLANK(SOURCE!C550),"",SOURCE!C550),
IF(SOURCE!B550&lt;0,VLOOKUP(SOURCE!B550,lookups!A$1:B$25,2,0),
  IF(ISBLANK(SOURCE!B550),
    "",
    "/* "&amp;TEXT(SOURCE!B550,"???0")&amp;" *"&amp;
      SOURCE!C550&amp;", "&amp; IF(lookups!$E$2-LEN(SOURCE!C550) &gt;= 0, REPT(" ",lookups!$E$2-LEN(SOURCE!C550)), "")&amp;
      SOURCE!D550&amp;", "&amp; IF(lookups!$F$2-LEN(SOURCE!D550) &gt;= 0, REPT(" ",lookups!$F$2-LEN(SOURCE!D550)), "")&amp;
      SOURCE!E550&amp;", "&amp; IF(lookups!$G$2-LEN(SOURCE!E550) &gt;=0, REPT(" ",lookups!$G$2-LEN(SOURCE!E550)), "")&amp;
      SOURCE!F550&amp;", "&amp; IF(lookups!$H$2-LEN(SOURCE!F550) &gt;= 0, REPT(" ",lookups!$H$2-LEN(SOURCE!F550)+2), "")&amp;"("&amp;
      SUBSTITUTE(TEXT(SOURCE!G550,"??0"),"  ","")&amp;" &lt;&lt; TAM_MAX_BITS) |"&amp; IF(lookups!$I$2-3 &gt;= 0, REPT(" ",MAX(1,lookups!$I$2-5+4+1-1-LEN(  IF(ISTEXT(SOURCE!H550),SOURCE!H550,  SUBSTITUTE(SUBSTITUTE(TEXT(SOURCE!H550,"????0"),"  ","")," ",""))   ))), "")&amp;
       IF(ISTEXT(SOURCE!H550),SOURCE!H550, SUBSTITUTE(SUBSTITUTE(TEXT(SOURCE!H550,"????0"),"  ","")," ",""))   &amp;","&amp; IF(lookups!$J$2-3 &gt;= 0, REPT(" ",lookups!$J$2-3-5), "")&amp;
      SOURCE!I550&amp;
" | "&amp; IF(lookups!$K$2-LEN(SOURCE!I550) &gt;= 0, REPT(" ",lookups!$K$2-LEN(SOURCE!I550)), "")&amp;
      SOURCE!J550&amp;      IF(lookups!$L$2-LEN(SOURCE!J550) &gt;= 0, REPT(" ",lookups!$L$2-LEN(SOURCE!J550)), "")&amp;
" | "&amp; IF(lookups!$K$2-LEN(SOURCE!I550) &gt;= 0, REPT(" ",lookups!$K$2-LEN(SOURCE!I550)), "")&amp;
      SOURCE!K550&amp;      IF(lookups!$L$2-LEN(SOURCE!K550) &gt;= 0, REPT(" ",lookups!$M$2-LEN(SOURCE!K550)), "")&amp;
" | "&amp; SOURCE!L550&amp;      IF(lookups!$O$2-LEN(SOURCE!L550) &gt;= 0, REPT(" ",lookups!$O$2-LEN(SOURCE!L550)), "")&amp;
" | "&amp; SOURCE!M550&amp;      IF(lookups!$P$2-LEN(SOURCE!M550) &gt;= 0, REPT(" ",lookups!$P$2-LEN(SOURCE!M550)), "")&amp;
      "},"&amp;IF(SOURCE!O550&lt;&gt;"",""&amp;SOURCE!O550,"")
 )
)
)</f>
        <v>// Bufferized items</v>
      </c>
    </row>
    <row r="551" customFormat="false" ht="15.75" hidden="false" customHeight="false" outlineLevel="0" collapsed="false">
      <c r="A551" s="263" t="str">
        <f aca="false">IF(AND(OR(SOURCE!A551="",ISBLANK(SOURCE!A551)),SOURCE!B551&gt;0),IF(ISBLANK(SOURCE!C551),"",SOURCE!C551),
IF(SOURCE!B551&lt;0,VLOOKUP(SOURCE!B551,lookups!A$1:B$25,2,0),
  IF(ISBLANK(SOURCE!B551),
    "",
    "/* "&amp;TEXT(SOURCE!B551,"???0")&amp;" *"&amp;
      SOURCE!C551&amp;", "&amp; IF(lookups!$E$2-LEN(SOURCE!C551) &gt;= 0, REPT(" ",lookups!$E$2-LEN(SOURCE!C551)), "")&amp;
      SOURCE!D551&amp;", "&amp; IF(lookups!$F$2-LEN(SOURCE!D551) &gt;= 0, REPT(" ",lookups!$F$2-LEN(SOURCE!D551)), "")&amp;
      SOURCE!E551&amp;", "&amp; IF(lookups!$G$2-LEN(SOURCE!E551) &gt;=0, REPT(" ",lookups!$G$2-LEN(SOURCE!E551)), "")&amp;
      SOURCE!F551&amp;", "&amp; IF(lookups!$H$2-LEN(SOURCE!F551) &gt;= 0, REPT(" ",lookups!$H$2-LEN(SOURCE!F551)+2), "")&amp;"("&amp;
      SUBSTITUTE(TEXT(SOURCE!G551,"??0"),"  ","")&amp;" &lt;&lt; TAM_MAX_BITS) |"&amp; IF(lookups!$I$2-3 &gt;= 0, REPT(" ",MAX(1,lookups!$I$2-5+4+1-1-LEN(  IF(ISTEXT(SOURCE!H551),SOURCE!H551,  SUBSTITUTE(SUBSTITUTE(TEXT(SOURCE!H551,"????0"),"  ","")," ",""))   ))), "")&amp;
       IF(ISTEXT(SOURCE!H551),SOURCE!H551, SUBSTITUTE(SUBSTITUTE(TEXT(SOURCE!H551,"????0"),"  ","")," ",""))   &amp;","&amp; IF(lookups!$J$2-3 &gt;= 0, REPT(" ",lookups!$J$2-3-5), "")&amp;
      SOURCE!I551&amp;
" | "&amp; IF(lookups!$K$2-LEN(SOURCE!I551) &gt;= 0, REPT(" ",lookups!$K$2-LEN(SOURCE!I551)), "")&amp;
      SOURCE!J551&amp;      IF(lookups!$L$2-LEN(SOURCE!J551) &gt;= 0, REPT(" ",lookups!$L$2-LEN(SOURCE!J551)), "")&amp;
" | "&amp; IF(lookups!$K$2-LEN(SOURCE!I551) &gt;= 0, REPT(" ",lookups!$K$2-LEN(SOURCE!I551)), "")&amp;
      SOURCE!K551&amp;      IF(lookups!$L$2-LEN(SOURCE!K551) &gt;= 0, REPT(" ",lookups!$M$2-LEN(SOURCE!K551)), "")&amp;
" | "&amp; SOURCE!L551&amp;      IF(lookups!$O$2-LEN(SOURCE!L551) &gt;= 0, REPT(" ",lookups!$O$2-LEN(SOURCE!L551)), "")&amp;
" | "&amp; SOURCE!M551&amp;      IF(lookups!$P$2-LEN(SOURCE!M551) &gt;= 0, REPT(" ",lookups!$P$2-LEN(SOURCE!M551)), "")&amp;
      "},"&amp;IF(SOURCE!O551&lt;&gt;"",""&amp;SOURCE!O551,"")
 )
)
)</f>
        <v>/*  527 */  { addItemToBuffer,              REGISTER_X,                  "X",                                           "X",                                           (0 &lt;&lt; TAM_MAX_BITS) |     0, CAT_REGS | SLS_UNCHANGED | US_UNCHANGED | EIM_DISABLED | PTP_DISABLED     }, // The</v>
      </c>
    </row>
    <row r="552" customFormat="false" ht="15.75" hidden="false" customHeight="false" outlineLevel="0" collapsed="false">
      <c r="A552" s="263" t="str">
        <f aca="false">IF(AND(OR(SOURCE!A552="",ISBLANK(SOURCE!A552)),SOURCE!B552&gt;0),IF(ISBLANK(SOURCE!C552),"",SOURCE!C552),
IF(SOURCE!B552&lt;0,VLOOKUP(SOURCE!B552,lookups!A$1:B$25,2,0),
  IF(ISBLANK(SOURCE!B552),
    "",
    "/* "&amp;TEXT(SOURCE!B552,"???0")&amp;" *"&amp;
      SOURCE!C552&amp;", "&amp; IF(lookups!$E$2-LEN(SOURCE!C552) &gt;= 0, REPT(" ",lookups!$E$2-LEN(SOURCE!C552)), "")&amp;
      SOURCE!D552&amp;", "&amp; IF(lookups!$F$2-LEN(SOURCE!D552) &gt;= 0, REPT(" ",lookups!$F$2-LEN(SOURCE!D552)), "")&amp;
      SOURCE!E552&amp;", "&amp; IF(lookups!$G$2-LEN(SOURCE!E552) &gt;=0, REPT(" ",lookups!$G$2-LEN(SOURCE!E552)), "")&amp;
      SOURCE!F552&amp;", "&amp; IF(lookups!$H$2-LEN(SOURCE!F552) &gt;= 0, REPT(" ",lookups!$H$2-LEN(SOURCE!F552)+2), "")&amp;"("&amp;
      SUBSTITUTE(TEXT(SOURCE!G552,"??0"),"  ","")&amp;" &lt;&lt; TAM_MAX_BITS) |"&amp; IF(lookups!$I$2-3 &gt;= 0, REPT(" ",MAX(1,lookups!$I$2-5+4+1-1-LEN(  IF(ISTEXT(SOURCE!H552),SOURCE!H552,  SUBSTITUTE(SUBSTITUTE(TEXT(SOURCE!H552,"????0"),"  ","")," ",""))   ))), "")&amp;
       IF(ISTEXT(SOURCE!H552),SOURCE!H552, SUBSTITUTE(SUBSTITUTE(TEXT(SOURCE!H552,"????0"),"  ","")," ",""))   &amp;","&amp; IF(lookups!$J$2-3 &gt;= 0, REPT(" ",lookups!$J$2-3-5), "")&amp;
      SOURCE!I552&amp;
" | "&amp; IF(lookups!$K$2-LEN(SOURCE!I552) &gt;= 0, REPT(" ",lookups!$K$2-LEN(SOURCE!I552)), "")&amp;
      SOURCE!J552&amp;      IF(lookups!$L$2-LEN(SOURCE!J552) &gt;= 0, REPT(" ",lookups!$L$2-LEN(SOURCE!J552)), "")&amp;
" | "&amp; IF(lookups!$K$2-LEN(SOURCE!I552) &gt;= 0, REPT(" ",lookups!$K$2-LEN(SOURCE!I552)), "")&amp;
      SOURCE!K552&amp;      IF(lookups!$L$2-LEN(SOURCE!K552) &gt;= 0, REPT(" ",lookups!$M$2-LEN(SOURCE!K552)), "")&amp;
" | "&amp; SOURCE!L552&amp;      IF(lookups!$O$2-LEN(SOURCE!L552) &gt;= 0, REPT(" ",lookups!$O$2-LEN(SOURCE!L552)), "")&amp;
" | "&amp; SOURCE!M552&amp;      IF(lookups!$P$2-LEN(SOURCE!M552) &gt;= 0, REPT(" ",lookups!$P$2-LEN(SOURCE!M552)), "")&amp;
      "},"&amp;IF(SOURCE!O552&lt;&gt;"",""&amp;SOURCE!O552,"")
 )
)
)</f>
        <v>/*  528 */  { addItemToBuffer,              REGISTER_Y,                  "Y",                                           "Y",                                           (0 &lt;&lt; TAM_MAX_BITS) |     0, CAT_REGS | SLS_UNCHANGED | US_UNCHANGED | EIM_DISABLED | PTP_DISABLED     }, // order</v>
      </c>
    </row>
    <row r="553" customFormat="false" ht="15.75" hidden="false" customHeight="false" outlineLevel="0" collapsed="false">
      <c r="A553" s="263" t="str">
        <f aca="false">IF(AND(OR(SOURCE!A553="",ISBLANK(SOURCE!A553)),SOURCE!B553&gt;0),IF(ISBLANK(SOURCE!C553),"",SOURCE!C553),
IF(SOURCE!B553&lt;0,VLOOKUP(SOURCE!B553,lookups!A$1:B$25,2,0),
  IF(ISBLANK(SOURCE!B553),
    "",
    "/* "&amp;TEXT(SOURCE!B553,"???0")&amp;" *"&amp;
      SOURCE!C553&amp;", "&amp; IF(lookups!$E$2-LEN(SOURCE!C553) &gt;= 0, REPT(" ",lookups!$E$2-LEN(SOURCE!C553)), "")&amp;
      SOURCE!D553&amp;", "&amp; IF(lookups!$F$2-LEN(SOURCE!D553) &gt;= 0, REPT(" ",lookups!$F$2-LEN(SOURCE!D553)), "")&amp;
      SOURCE!E553&amp;", "&amp; IF(lookups!$G$2-LEN(SOURCE!E553) &gt;=0, REPT(" ",lookups!$G$2-LEN(SOURCE!E553)), "")&amp;
      SOURCE!F553&amp;", "&amp; IF(lookups!$H$2-LEN(SOURCE!F553) &gt;= 0, REPT(" ",lookups!$H$2-LEN(SOURCE!F553)+2), "")&amp;"("&amp;
      SUBSTITUTE(TEXT(SOURCE!G553,"??0"),"  ","")&amp;" &lt;&lt; TAM_MAX_BITS) |"&amp; IF(lookups!$I$2-3 &gt;= 0, REPT(" ",MAX(1,lookups!$I$2-5+4+1-1-LEN(  IF(ISTEXT(SOURCE!H553),SOURCE!H553,  SUBSTITUTE(SUBSTITUTE(TEXT(SOURCE!H553,"????0"),"  ","")," ",""))   ))), "")&amp;
       IF(ISTEXT(SOURCE!H553),SOURCE!H553, SUBSTITUTE(SUBSTITUTE(TEXT(SOURCE!H553,"????0"),"  ","")," ",""))   &amp;","&amp; IF(lookups!$J$2-3 &gt;= 0, REPT(" ",lookups!$J$2-3-5), "")&amp;
      SOURCE!I553&amp;
" | "&amp; IF(lookups!$K$2-LEN(SOURCE!I553) &gt;= 0, REPT(" ",lookups!$K$2-LEN(SOURCE!I553)), "")&amp;
      SOURCE!J553&amp;      IF(lookups!$L$2-LEN(SOURCE!J553) &gt;= 0, REPT(" ",lookups!$L$2-LEN(SOURCE!J553)), "")&amp;
" | "&amp; IF(lookups!$K$2-LEN(SOURCE!I553) &gt;= 0, REPT(" ",lookups!$K$2-LEN(SOURCE!I553)), "")&amp;
      SOURCE!K553&amp;      IF(lookups!$L$2-LEN(SOURCE!K553) &gt;= 0, REPT(" ",lookups!$M$2-LEN(SOURCE!K553)), "")&amp;
" | "&amp; SOURCE!L553&amp;      IF(lookups!$O$2-LEN(SOURCE!L553) &gt;= 0, REPT(" ",lookups!$O$2-LEN(SOURCE!L553)), "")&amp;
" | "&amp; SOURCE!M553&amp;      IF(lookups!$P$2-LEN(SOURCE!M553) &gt;= 0, REPT(" ",lookups!$P$2-LEN(SOURCE!M553)), "")&amp;
      "},"&amp;IF(SOURCE!O553&lt;&gt;"",""&amp;SOURCE!O553,"")
 )
)
)</f>
        <v>/*  529 */  { addItemToBuffer,              REGISTER_Z,                  "Z",                                           "Z",                                           (0 &lt;&lt; TAM_MAX_BITS) |     0, CAT_REGS | SLS_UNCHANGED | US_UNCHANGED | EIM_DISABLED | PTP_DISABLED     }, // of these</v>
      </c>
    </row>
    <row r="554" customFormat="false" ht="15.75" hidden="false" customHeight="false" outlineLevel="0" collapsed="false">
      <c r="A554" s="263" t="str">
        <f aca="false">IF(AND(OR(SOURCE!A554="",ISBLANK(SOURCE!A554)),SOURCE!B554&gt;0),IF(ISBLANK(SOURCE!C554),"",SOURCE!C554),
IF(SOURCE!B554&lt;0,VLOOKUP(SOURCE!B554,lookups!A$1:B$25,2,0),
  IF(ISBLANK(SOURCE!B554),
    "",
    "/* "&amp;TEXT(SOURCE!B554,"???0")&amp;" *"&amp;
      SOURCE!C554&amp;", "&amp; IF(lookups!$E$2-LEN(SOURCE!C554) &gt;= 0, REPT(" ",lookups!$E$2-LEN(SOURCE!C554)), "")&amp;
      SOURCE!D554&amp;", "&amp; IF(lookups!$F$2-LEN(SOURCE!D554) &gt;= 0, REPT(" ",lookups!$F$2-LEN(SOURCE!D554)), "")&amp;
      SOURCE!E554&amp;", "&amp; IF(lookups!$G$2-LEN(SOURCE!E554) &gt;=0, REPT(" ",lookups!$G$2-LEN(SOURCE!E554)), "")&amp;
      SOURCE!F554&amp;", "&amp; IF(lookups!$H$2-LEN(SOURCE!F554) &gt;= 0, REPT(" ",lookups!$H$2-LEN(SOURCE!F554)+2), "")&amp;"("&amp;
      SUBSTITUTE(TEXT(SOURCE!G554,"??0"),"  ","")&amp;" &lt;&lt; TAM_MAX_BITS) |"&amp; IF(lookups!$I$2-3 &gt;= 0, REPT(" ",MAX(1,lookups!$I$2-5+4+1-1-LEN(  IF(ISTEXT(SOURCE!H554),SOURCE!H554,  SUBSTITUTE(SUBSTITUTE(TEXT(SOURCE!H554,"????0"),"  ","")," ",""))   ))), "")&amp;
       IF(ISTEXT(SOURCE!H554),SOURCE!H554, SUBSTITUTE(SUBSTITUTE(TEXT(SOURCE!H554,"????0"),"  ","")," ",""))   &amp;","&amp; IF(lookups!$J$2-3 &gt;= 0, REPT(" ",lookups!$J$2-3-5), "")&amp;
      SOURCE!I554&amp;
" | "&amp; IF(lookups!$K$2-LEN(SOURCE!I554) &gt;= 0, REPT(" ",lookups!$K$2-LEN(SOURCE!I554)), "")&amp;
      SOURCE!J554&amp;      IF(lookups!$L$2-LEN(SOURCE!J554) &gt;= 0, REPT(" ",lookups!$L$2-LEN(SOURCE!J554)), "")&amp;
" | "&amp; IF(lookups!$K$2-LEN(SOURCE!I554) &gt;= 0, REPT(" ",lookups!$K$2-LEN(SOURCE!I554)), "")&amp;
      SOURCE!K554&amp;      IF(lookups!$L$2-LEN(SOURCE!K554) &gt;= 0, REPT(" ",lookups!$M$2-LEN(SOURCE!K554)), "")&amp;
" | "&amp; SOURCE!L554&amp;      IF(lookups!$O$2-LEN(SOURCE!L554) &gt;= 0, REPT(" ",lookups!$O$2-LEN(SOURCE!L554)), "")&amp;
" | "&amp; SOURCE!M554&amp;      IF(lookups!$P$2-LEN(SOURCE!M554) &gt;= 0, REPT(" ",lookups!$P$2-LEN(SOURCE!M554)), "")&amp;
      "},"&amp;IF(SOURCE!O554&lt;&gt;"",""&amp;SOURCE!O554,"")
 )
)
)</f>
        <v>/*  530 */  { addItemToBuffer,              REGISTER_T,                  "T",                                           "T",                                           (0 &lt;&lt; TAM_MAX_BITS) |     0, CAT_REGS | SLS_UNCHANGED | US_UNCHANGED | EIM_DISABLED | PTP_DISABLED     }, // 12 lines</v>
      </c>
    </row>
    <row r="555" customFormat="false" ht="15.75" hidden="false" customHeight="false" outlineLevel="0" collapsed="false">
      <c r="A555" s="263" t="str">
        <f aca="false">IF(AND(OR(SOURCE!A555="",ISBLANK(SOURCE!A555)),SOURCE!B555&gt;0),IF(ISBLANK(SOURCE!C555),"",SOURCE!C555),
IF(SOURCE!B555&lt;0,VLOOKUP(SOURCE!B555,lookups!A$1:B$25,2,0),
  IF(ISBLANK(SOURCE!B555),
    "",
    "/* "&amp;TEXT(SOURCE!B555,"???0")&amp;" *"&amp;
      SOURCE!C555&amp;", "&amp; IF(lookups!$E$2-LEN(SOURCE!C555) &gt;= 0, REPT(" ",lookups!$E$2-LEN(SOURCE!C555)), "")&amp;
      SOURCE!D555&amp;", "&amp; IF(lookups!$F$2-LEN(SOURCE!D555) &gt;= 0, REPT(" ",lookups!$F$2-LEN(SOURCE!D555)), "")&amp;
      SOURCE!E555&amp;", "&amp; IF(lookups!$G$2-LEN(SOURCE!E555) &gt;=0, REPT(" ",lookups!$G$2-LEN(SOURCE!E555)), "")&amp;
      SOURCE!F555&amp;", "&amp; IF(lookups!$H$2-LEN(SOURCE!F555) &gt;= 0, REPT(" ",lookups!$H$2-LEN(SOURCE!F555)+2), "")&amp;"("&amp;
      SUBSTITUTE(TEXT(SOURCE!G555,"??0"),"  ","")&amp;" &lt;&lt; TAM_MAX_BITS) |"&amp; IF(lookups!$I$2-3 &gt;= 0, REPT(" ",MAX(1,lookups!$I$2-5+4+1-1-LEN(  IF(ISTEXT(SOURCE!H555),SOURCE!H555,  SUBSTITUTE(SUBSTITUTE(TEXT(SOURCE!H555,"????0"),"  ","")," ",""))   ))), "")&amp;
       IF(ISTEXT(SOURCE!H555),SOURCE!H555, SUBSTITUTE(SUBSTITUTE(TEXT(SOURCE!H555,"????0"),"  ","")," ",""))   &amp;","&amp; IF(lookups!$J$2-3 &gt;= 0, REPT(" ",lookups!$J$2-3-5), "")&amp;
      SOURCE!I555&amp;
" | "&amp; IF(lookups!$K$2-LEN(SOURCE!I555) &gt;= 0, REPT(" ",lookups!$K$2-LEN(SOURCE!I555)), "")&amp;
      SOURCE!J555&amp;      IF(lookups!$L$2-LEN(SOURCE!J555) &gt;= 0, REPT(" ",lookups!$L$2-LEN(SOURCE!J555)), "")&amp;
" | "&amp; IF(lookups!$K$2-LEN(SOURCE!I555) &gt;= 0, REPT(" ",lookups!$K$2-LEN(SOURCE!I555)), "")&amp;
      SOURCE!K555&amp;      IF(lookups!$L$2-LEN(SOURCE!K555) &gt;= 0, REPT(" ",lookups!$M$2-LEN(SOURCE!K555)), "")&amp;
" | "&amp; SOURCE!L555&amp;      IF(lookups!$O$2-LEN(SOURCE!L555) &gt;= 0, REPT(" ",lookups!$O$2-LEN(SOURCE!L555)), "")&amp;
" | "&amp; SOURCE!M555&amp;      IF(lookups!$P$2-LEN(SOURCE!M555) &gt;= 0, REPT(" ",lookups!$P$2-LEN(SOURCE!M555)), "")&amp;
      "},"&amp;IF(SOURCE!O555&lt;&gt;"",""&amp;SOURCE!O555,"")
 )
)
)</f>
        <v>/*  531 */  { addItemToBuffer,              REGISTER_A,                  "A",                                           "A",                                           (0 &lt;&lt; TAM_MAX_BITS) |     0, CAT_REGS | SLS_UNCHANGED | US_UNCHANGED | EIM_DISABLED | PTP_DISABLED     }, // Must be</v>
      </c>
    </row>
    <row r="556" customFormat="false" ht="15.75" hidden="false" customHeight="false" outlineLevel="0" collapsed="false">
      <c r="A556" s="263" t="str">
        <f aca="false">IF(AND(OR(SOURCE!A556="",ISBLANK(SOURCE!A556)),SOURCE!B556&gt;0),IF(ISBLANK(SOURCE!C556),"",SOURCE!C556),
IF(SOURCE!B556&lt;0,VLOOKUP(SOURCE!B556,lookups!A$1:B$25,2,0),
  IF(ISBLANK(SOURCE!B556),
    "",
    "/* "&amp;TEXT(SOURCE!B556,"???0")&amp;" *"&amp;
      SOURCE!C556&amp;", "&amp; IF(lookups!$E$2-LEN(SOURCE!C556) &gt;= 0, REPT(" ",lookups!$E$2-LEN(SOURCE!C556)), "")&amp;
      SOURCE!D556&amp;", "&amp; IF(lookups!$F$2-LEN(SOURCE!D556) &gt;= 0, REPT(" ",lookups!$F$2-LEN(SOURCE!D556)), "")&amp;
      SOURCE!E556&amp;", "&amp; IF(lookups!$G$2-LEN(SOURCE!E556) &gt;=0, REPT(" ",lookups!$G$2-LEN(SOURCE!E556)), "")&amp;
      SOURCE!F556&amp;", "&amp; IF(lookups!$H$2-LEN(SOURCE!F556) &gt;= 0, REPT(" ",lookups!$H$2-LEN(SOURCE!F556)+2), "")&amp;"("&amp;
      SUBSTITUTE(TEXT(SOURCE!G556,"??0"),"  ","")&amp;" &lt;&lt; TAM_MAX_BITS) |"&amp; IF(lookups!$I$2-3 &gt;= 0, REPT(" ",MAX(1,lookups!$I$2-5+4+1-1-LEN(  IF(ISTEXT(SOURCE!H556),SOURCE!H556,  SUBSTITUTE(SUBSTITUTE(TEXT(SOURCE!H556,"????0"),"  ","")," ",""))   ))), "")&amp;
       IF(ISTEXT(SOURCE!H556),SOURCE!H556, SUBSTITUTE(SUBSTITUTE(TEXT(SOURCE!H556,"????0"),"  ","")," ",""))   &amp;","&amp; IF(lookups!$J$2-3 &gt;= 0, REPT(" ",lookups!$J$2-3-5), "")&amp;
      SOURCE!I556&amp;
" | "&amp; IF(lookups!$K$2-LEN(SOURCE!I556) &gt;= 0, REPT(" ",lookups!$K$2-LEN(SOURCE!I556)), "")&amp;
      SOURCE!J556&amp;      IF(lookups!$L$2-LEN(SOURCE!J556) &gt;= 0, REPT(" ",lookups!$L$2-LEN(SOURCE!J556)), "")&amp;
" | "&amp; IF(lookups!$K$2-LEN(SOURCE!I556) &gt;= 0, REPT(" ",lookups!$K$2-LEN(SOURCE!I556)), "")&amp;
      SOURCE!K556&amp;      IF(lookups!$L$2-LEN(SOURCE!K556) &gt;= 0, REPT(" ",lookups!$M$2-LEN(SOURCE!K556)), "")&amp;
" | "&amp; SOURCE!L556&amp;      IF(lookups!$O$2-LEN(SOURCE!L556) &gt;= 0, REPT(" ",lookups!$O$2-LEN(SOURCE!L556)), "")&amp;
" | "&amp; SOURCE!M556&amp;      IF(lookups!$P$2-LEN(SOURCE!M556) &gt;= 0, REPT(" ",lookups!$P$2-LEN(SOURCE!M556)), "")&amp;
      "},"&amp;IF(SOURCE!O556&lt;&gt;"",""&amp;SOURCE!O556,"")
 )
)
)</f>
        <v>/*  532 */  { addItemToBuffer,              REGISTER_B,                  "B",                                           "B",                                           (0 &lt;&lt; TAM_MAX_BITS) |     0, CAT_REGS | SLS_UNCHANGED | US_UNCHANGED | EIM_DISABLED | PTP_DISABLED     }, // kept as</v>
      </c>
    </row>
    <row r="557" customFormat="false" ht="15.75" hidden="false" customHeight="false" outlineLevel="0" collapsed="false">
      <c r="A557" s="263" t="str">
        <f aca="false">IF(AND(OR(SOURCE!A557="",ISBLANK(SOURCE!A557)),SOURCE!B557&gt;0),IF(ISBLANK(SOURCE!C557),"",SOURCE!C557),
IF(SOURCE!B557&lt;0,VLOOKUP(SOURCE!B557,lookups!A$1:B$25,2,0),
  IF(ISBLANK(SOURCE!B557),
    "",
    "/* "&amp;TEXT(SOURCE!B557,"???0")&amp;" *"&amp;
      SOURCE!C557&amp;", "&amp; IF(lookups!$E$2-LEN(SOURCE!C557) &gt;= 0, REPT(" ",lookups!$E$2-LEN(SOURCE!C557)), "")&amp;
      SOURCE!D557&amp;", "&amp; IF(lookups!$F$2-LEN(SOURCE!D557) &gt;= 0, REPT(" ",lookups!$F$2-LEN(SOURCE!D557)), "")&amp;
      SOURCE!E557&amp;", "&amp; IF(lookups!$G$2-LEN(SOURCE!E557) &gt;=0, REPT(" ",lookups!$G$2-LEN(SOURCE!E557)), "")&amp;
      SOURCE!F557&amp;", "&amp; IF(lookups!$H$2-LEN(SOURCE!F557) &gt;= 0, REPT(" ",lookups!$H$2-LEN(SOURCE!F557)+2), "")&amp;"("&amp;
      SUBSTITUTE(TEXT(SOURCE!G557,"??0"),"  ","")&amp;" &lt;&lt; TAM_MAX_BITS) |"&amp; IF(lookups!$I$2-3 &gt;= 0, REPT(" ",MAX(1,lookups!$I$2-5+4+1-1-LEN(  IF(ISTEXT(SOURCE!H557),SOURCE!H557,  SUBSTITUTE(SUBSTITUTE(TEXT(SOURCE!H557,"????0"),"  ","")," ",""))   ))), "")&amp;
       IF(ISTEXT(SOURCE!H557),SOURCE!H557, SUBSTITUTE(SUBSTITUTE(TEXT(SOURCE!H557,"????0"),"  ","")," ",""))   &amp;","&amp; IF(lookups!$J$2-3 &gt;= 0, REPT(" ",lookups!$J$2-3-5), "")&amp;
      SOURCE!I557&amp;
" | "&amp; IF(lookups!$K$2-LEN(SOURCE!I557) &gt;= 0, REPT(" ",lookups!$K$2-LEN(SOURCE!I557)), "")&amp;
      SOURCE!J557&amp;      IF(lookups!$L$2-LEN(SOURCE!J557) &gt;= 0, REPT(" ",lookups!$L$2-LEN(SOURCE!J557)), "")&amp;
" | "&amp; IF(lookups!$K$2-LEN(SOURCE!I557) &gt;= 0, REPT(" ",lookups!$K$2-LEN(SOURCE!I557)), "")&amp;
      SOURCE!K557&amp;      IF(lookups!$L$2-LEN(SOURCE!K557) &gt;= 0, REPT(" ",lookups!$M$2-LEN(SOURCE!K557)), "")&amp;
" | "&amp; SOURCE!L557&amp;      IF(lookups!$O$2-LEN(SOURCE!L557) &gt;= 0, REPT(" ",lookups!$O$2-LEN(SOURCE!L557)), "")&amp;
" | "&amp; SOURCE!M557&amp;      IF(lookups!$P$2-LEN(SOURCE!M557) &gt;= 0, REPT(" ",lookups!$P$2-LEN(SOURCE!M557)), "")&amp;
      "},"&amp;IF(SOURCE!O557&lt;&gt;"",""&amp;SOURCE!O557,"")
 )
)
)</f>
        <v>/*  533 */  { addItemToBuffer,              REGISTER_C,                  "C",                                           "C",                                           (0 &lt;&lt; TAM_MAX_BITS) |     0, CAT_REGS | SLS_UNCHANGED | US_UNCHANGED | EIM_DISABLED | PTP_DISABLED     }, // is.</v>
      </c>
    </row>
    <row r="558" customFormat="false" ht="15.75" hidden="false" customHeight="false" outlineLevel="0" collapsed="false">
      <c r="A558" s="263" t="str">
        <f aca="false">IF(AND(OR(SOURCE!A558="",ISBLANK(SOURCE!A558)),SOURCE!B558&gt;0),IF(ISBLANK(SOURCE!C558),"",SOURCE!C558),
IF(SOURCE!B558&lt;0,VLOOKUP(SOURCE!B558,lookups!A$1:B$25,2,0),
  IF(ISBLANK(SOURCE!B558),
    "",
    "/* "&amp;TEXT(SOURCE!B558,"???0")&amp;" *"&amp;
      SOURCE!C558&amp;", "&amp; IF(lookups!$E$2-LEN(SOURCE!C558) &gt;= 0, REPT(" ",lookups!$E$2-LEN(SOURCE!C558)), "")&amp;
      SOURCE!D558&amp;", "&amp; IF(lookups!$F$2-LEN(SOURCE!D558) &gt;= 0, REPT(" ",lookups!$F$2-LEN(SOURCE!D558)), "")&amp;
      SOURCE!E558&amp;", "&amp; IF(lookups!$G$2-LEN(SOURCE!E558) &gt;=0, REPT(" ",lookups!$G$2-LEN(SOURCE!E558)), "")&amp;
      SOURCE!F558&amp;", "&amp; IF(lookups!$H$2-LEN(SOURCE!F558) &gt;= 0, REPT(" ",lookups!$H$2-LEN(SOURCE!F558)+2), "")&amp;"("&amp;
      SUBSTITUTE(TEXT(SOURCE!G558,"??0"),"  ","")&amp;" &lt;&lt; TAM_MAX_BITS) |"&amp; IF(lookups!$I$2-3 &gt;= 0, REPT(" ",MAX(1,lookups!$I$2-5+4+1-1-LEN(  IF(ISTEXT(SOURCE!H558),SOURCE!H558,  SUBSTITUTE(SUBSTITUTE(TEXT(SOURCE!H558,"????0"),"  ","")," ",""))   ))), "")&amp;
       IF(ISTEXT(SOURCE!H558),SOURCE!H558, SUBSTITUTE(SUBSTITUTE(TEXT(SOURCE!H558,"????0"),"  ","")," ",""))   &amp;","&amp; IF(lookups!$J$2-3 &gt;= 0, REPT(" ",lookups!$J$2-3-5), "")&amp;
      SOURCE!I558&amp;
" | "&amp; IF(lookups!$K$2-LEN(SOURCE!I558) &gt;= 0, REPT(" ",lookups!$K$2-LEN(SOURCE!I558)), "")&amp;
      SOURCE!J558&amp;      IF(lookups!$L$2-LEN(SOURCE!J558) &gt;= 0, REPT(" ",lookups!$L$2-LEN(SOURCE!J558)), "")&amp;
" | "&amp; IF(lookups!$K$2-LEN(SOURCE!I558) &gt;= 0, REPT(" ",lookups!$K$2-LEN(SOURCE!I558)), "")&amp;
      SOURCE!K558&amp;      IF(lookups!$L$2-LEN(SOURCE!K558) &gt;= 0, REPT(" ",lookups!$M$2-LEN(SOURCE!K558)), "")&amp;
" | "&amp; SOURCE!L558&amp;      IF(lookups!$O$2-LEN(SOURCE!L558) &gt;= 0, REPT(" ",lookups!$O$2-LEN(SOURCE!L558)), "")&amp;
" | "&amp; SOURCE!M558&amp;      IF(lookups!$P$2-LEN(SOURCE!M558) &gt;= 0, REPT(" ",lookups!$P$2-LEN(SOURCE!M558)), "")&amp;
      "},"&amp;IF(SOURCE!O558&lt;&gt;"",""&amp;SOURCE!O558,"")
 )
)
)</f>
        <v>/*  534 */  { addItemToBuffer,              REGISTER_D,                  "D",                                           "D",                                           (0 &lt;&lt; TAM_MAX_BITS) |     0, CAT_REGS | SLS_UNCHANGED | US_UNCHANGED | EIM_DISABLED | PTP_DISABLED     }, // Do not</v>
      </c>
    </row>
    <row r="559" customFormat="false" ht="15.75" hidden="false" customHeight="false" outlineLevel="0" collapsed="false">
      <c r="A559" s="263" t="str">
        <f aca="false">IF(AND(OR(SOURCE!A559="",ISBLANK(SOURCE!A559)),SOURCE!B559&gt;0),IF(ISBLANK(SOURCE!C559),"",SOURCE!C559),
IF(SOURCE!B559&lt;0,VLOOKUP(SOURCE!B559,lookups!A$1:B$25,2,0),
  IF(ISBLANK(SOURCE!B559),
    "",
    "/* "&amp;TEXT(SOURCE!B559,"???0")&amp;" *"&amp;
      SOURCE!C559&amp;", "&amp; IF(lookups!$E$2-LEN(SOURCE!C559) &gt;= 0, REPT(" ",lookups!$E$2-LEN(SOURCE!C559)), "")&amp;
      SOURCE!D559&amp;", "&amp; IF(lookups!$F$2-LEN(SOURCE!D559) &gt;= 0, REPT(" ",lookups!$F$2-LEN(SOURCE!D559)), "")&amp;
      SOURCE!E559&amp;", "&amp; IF(lookups!$G$2-LEN(SOURCE!E559) &gt;=0, REPT(" ",lookups!$G$2-LEN(SOURCE!E559)), "")&amp;
      SOURCE!F559&amp;", "&amp; IF(lookups!$H$2-LEN(SOURCE!F559) &gt;= 0, REPT(" ",lookups!$H$2-LEN(SOURCE!F559)+2), "")&amp;"("&amp;
      SUBSTITUTE(TEXT(SOURCE!G559,"??0"),"  ","")&amp;" &lt;&lt; TAM_MAX_BITS) |"&amp; IF(lookups!$I$2-3 &gt;= 0, REPT(" ",MAX(1,lookups!$I$2-5+4+1-1-LEN(  IF(ISTEXT(SOURCE!H559),SOURCE!H559,  SUBSTITUTE(SUBSTITUTE(TEXT(SOURCE!H559,"????0"),"  ","")," ",""))   ))), "")&amp;
       IF(ISTEXT(SOURCE!H559),SOURCE!H559, SUBSTITUTE(SUBSTITUTE(TEXT(SOURCE!H559,"????0"),"  ","")," ",""))   &amp;","&amp; IF(lookups!$J$2-3 &gt;= 0, REPT(" ",lookups!$J$2-3-5), "")&amp;
      SOURCE!I559&amp;
" | "&amp; IF(lookups!$K$2-LEN(SOURCE!I559) &gt;= 0, REPT(" ",lookups!$K$2-LEN(SOURCE!I559)), "")&amp;
      SOURCE!J559&amp;      IF(lookups!$L$2-LEN(SOURCE!J559) &gt;= 0, REPT(" ",lookups!$L$2-LEN(SOURCE!J559)), "")&amp;
" | "&amp; IF(lookups!$K$2-LEN(SOURCE!I559) &gt;= 0, REPT(" ",lookups!$K$2-LEN(SOURCE!I559)), "")&amp;
      SOURCE!K559&amp;      IF(lookups!$L$2-LEN(SOURCE!K559) &gt;= 0, REPT(" ",lookups!$M$2-LEN(SOURCE!K559)), "")&amp;
" | "&amp; SOURCE!L559&amp;      IF(lookups!$O$2-LEN(SOURCE!L559) &gt;= 0, REPT(" ",lookups!$O$2-LEN(SOURCE!L559)), "")&amp;
" | "&amp; SOURCE!M559&amp;      IF(lookups!$P$2-LEN(SOURCE!M559) &gt;= 0, REPT(" ",lookups!$P$2-LEN(SOURCE!M559)), "")&amp;
      "},"&amp;IF(SOURCE!O559&lt;&gt;"",""&amp;SOURCE!O559,"")
 )
)
)</f>
        <v>/*  535 */  { addItemToBuffer,              REGISTER_L,                  "L",                                           "L",                                           (0 &lt;&lt; TAM_MAX_BITS) |     0, CAT_REGS | SLS_UNCHANGED | US_UNCHANGED | EIM_DISABLED | PTP_DISABLED     }, // put them</v>
      </c>
    </row>
    <row r="560" customFormat="false" ht="15.75" hidden="false" customHeight="false" outlineLevel="0" collapsed="false">
      <c r="A560" s="263" t="str">
        <f aca="false">IF(AND(OR(SOURCE!A560="",ISBLANK(SOURCE!A560)),SOURCE!B560&gt;0),IF(ISBLANK(SOURCE!C560),"",SOURCE!C560),
IF(SOURCE!B560&lt;0,VLOOKUP(SOURCE!B560,lookups!A$1:B$25,2,0),
  IF(ISBLANK(SOURCE!B560),
    "",
    "/* "&amp;TEXT(SOURCE!B560,"???0")&amp;" *"&amp;
      SOURCE!C560&amp;", "&amp; IF(lookups!$E$2-LEN(SOURCE!C560) &gt;= 0, REPT(" ",lookups!$E$2-LEN(SOURCE!C560)), "")&amp;
      SOURCE!D560&amp;", "&amp; IF(lookups!$F$2-LEN(SOURCE!D560) &gt;= 0, REPT(" ",lookups!$F$2-LEN(SOURCE!D560)), "")&amp;
      SOURCE!E560&amp;", "&amp; IF(lookups!$G$2-LEN(SOURCE!E560) &gt;=0, REPT(" ",lookups!$G$2-LEN(SOURCE!E560)), "")&amp;
      SOURCE!F560&amp;", "&amp; IF(lookups!$H$2-LEN(SOURCE!F560) &gt;= 0, REPT(" ",lookups!$H$2-LEN(SOURCE!F560)+2), "")&amp;"("&amp;
      SUBSTITUTE(TEXT(SOURCE!G560,"??0"),"  ","")&amp;" &lt;&lt; TAM_MAX_BITS) |"&amp; IF(lookups!$I$2-3 &gt;= 0, REPT(" ",MAX(1,lookups!$I$2-5+4+1-1-LEN(  IF(ISTEXT(SOURCE!H560),SOURCE!H560,  SUBSTITUTE(SUBSTITUTE(TEXT(SOURCE!H560,"????0"),"  ","")," ",""))   ))), "")&amp;
       IF(ISTEXT(SOURCE!H560),SOURCE!H560, SUBSTITUTE(SUBSTITUTE(TEXT(SOURCE!H560,"????0"),"  ","")," ",""))   &amp;","&amp; IF(lookups!$J$2-3 &gt;= 0, REPT(" ",lookups!$J$2-3-5), "")&amp;
      SOURCE!I560&amp;
" | "&amp; IF(lookups!$K$2-LEN(SOURCE!I560) &gt;= 0, REPT(" ",lookups!$K$2-LEN(SOURCE!I560)), "")&amp;
      SOURCE!J560&amp;      IF(lookups!$L$2-LEN(SOURCE!J560) &gt;= 0, REPT(" ",lookups!$L$2-LEN(SOURCE!J560)), "")&amp;
" | "&amp; IF(lookups!$K$2-LEN(SOURCE!I560) &gt;= 0, REPT(" ",lookups!$K$2-LEN(SOURCE!I560)), "")&amp;
      SOURCE!K560&amp;      IF(lookups!$L$2-LEN(SOURCE!K560) &gt;= 0, REPT(" ",lookups!$M$2-LEN(SOURCE!K560)), "")&amp;
" | "&amp; SOURCE!L560&amp;      IF(lookups!$O$2-LEN(SOURCE!L560) &gt;= 0, REPT(" ",lookups!$O$2-LEN(SOURCE!L560)), "")&amp;
" | "&amp; SOURCE!M560&amp;      IF(lookups!$P$2-LEN(SOURCE!M560) &gt;= 0, REPT(" ",lookups!$P$2-LEN(SOURCE!M560)), "")&amp;
      "},"&amp;IF(SOURCE!O560&lt;&gt;"",""&amp;SOURCE!O560,"")
 )
)
)</f>
        <v>/*  536 */  { addItemToBuffer,              REGISTER_I,                  "I",                                           "I",                                           (0 &lt;&lt; TAM_MAX_BITS) |     0, CAT_REGS | SLS_UNCHANGED | US_UNCHANGED | EIM_DISABLED | PTP_DISABLED     }, // in a</v>
      </c>
    </row>
    <row r="561" customFormat="false" ht="15.75" hidden="false" customHeight="false" outlineLevel="0" collapsed="false">
      <c r="A561" s="263" t="str">
        <f aca="false">IF(AND(OR(SOURCE!A561="",ISBLANK(SOURCE!A561)),SOURCE!B561&gt;0),IF(ISBLANK(SOURCE!C561),"",SOURCE!C561),
IF(SOURCE!B561&lt;0,VLOOKUP(SOURCE!B561,lookups!A$1:B$25,2,0),
  IF(ISBLANK(SOURCE!B561),
    "",
    "/* "&amp;TEXT(SOURCE!B561,"???0")&amp;" *"&amp;
      SOURCE!C561&amp;", "&amp; IF(lookups!$E$2-LEN(SOURCE!C561) &gt;= 0, REPT(" ",lookups!$E$2-LEN(SOURCE!C561)), "")&amp;
      SOURCE!D561&amp;", "&amp; IF(lookups!$F$2-LEN(SOURCE!D561) &gt;= 0, REPT(" ",lookups!$F$2-LEN(SOURCE!D561)), "")&amp;
      SOURCE!E561&amp;", "&amp; IF(lookups!$G$2-LEN(SOURCE!E561) &gt;=0, REPT(" ",lookups!$G$2-LEN(SOURCE!E561)), "")&amp;
      SOURCE!F561&amp;", "&amp; IF(lookups!$H$2-LEN(SOURCE!F561) &gt;= 0, REPT(" ",lookups!$H$2-LEN(SOURCE!F561)+2), "")&amp;"("&amp;
      SUBSTITUTE(TEXT(SOURCE!G561,"??0"),"  ","")&amp;" &lt;&lt; TAM_MAX_BITS) |"&amp; IF(lookups!$I$2-3 &gt;= 0, REPT(" ",MAX(1,lookups!$I$2-5+4+1-1-LEN(  IF(ISTEXT(SOURCE!H561),SOURCE!H561,  SUBSTITUTE(SUBSTITUTE(TEXT(SOURCE!H561,"????0"),"  ","")," ",""))   ))), "")&amp;
       IF(ISTEXT(SOURCE!H561),SOURCE!H561, SUBSTITUTE(SUBSTITUTE(TEXT(SOURCE!H561,"????0"),"  ","")," ",""))   &amp;","&amp; IF(lookups!$J$2-3 &gt;= 0, REPT(" ",lookups!$J$2-3-5), "")&amp;
      SOURCE!I561&amp;
" | "&amp; IF(lookups!$K$2-LEN(SOURCE!I561) &gt;= 0, REPT(" ",lookups!$K$2-LEN(SOURCE!I561)), "")&amp;
      SOURCE!J561&amp;      IF(lookups!$L$2-LEN(SOURCE!J561) &gt;= 0, REPT(" ",lookups!$L$2-LEN(SOURCE!J561)), "")&amp;
" | "&amp; IF(lookups!$K$2-LEN(SOURCE!I561) &gt;= 0, REPT(" ",lookups!$K$2-LEN(SOURCE!I561)), "")&amp;
      SOURCE!K561&amp;      IF(lookups!$L$2-LEN(SOURCE!K561) &gt;= 0, REPT(" ",lookups!$M$2-LEN(SOURCE!K561)), "")&amp;
" | "&amp; SOURCE!L561&amp;      IF(lookups!$O$2-LEN(SOURCE!L561) &gt;= 0, REPT(" ",lookups!$O$2-LEN(SOURCE!L561)), "")&amp;
" | "&amp; SOURCE!M561&amp;      IF(lookups!$P$2-LEN(SOURCE!M561) &gt;= 0, REPT(" ",lookups!$P$2-LEN(SOURCE!M561)), "")&amp;
      "},"&amp;IF(SOURCE!O561&lt;&gt;"",""&amp;SOURCE!O561,"")
 )
)
)</f>
        <v>/*  537 */  { addItemToBuffer,              REGISTER_J,                  "J",                                           "J",                                           (0 &lt;&lt; TAM_MAX_BITS) |     0, CAT_REGS | SLS_UNCHANGED | US_UNCHANGED | EIM_DISABLED | PTP_DISABLED     }, // different</v>
      </c>
    </row>
    <row r="562" customFormat="false" ht="15.75" hidden="false" customHeight="false" outlineLevel="0" collapsed="false">
      <c r="A562" s="263" t="str">
        <f aca="false">IF(AND(OR(SOURCE!A562="",ISBLANK(SOURCE!A562)),SOURCE!B562&gt;0),IF(ISBLANK(SOURCE!C562),"",SOURCE!C562),
IF(SOURCE!B562&lt;0,VLOOKUP(SOURCE!B562,lookups!A$1:B$25,2,0),
  IF(ISBLANK(SOURCE!B562),
    "",
    "/* "&amp;TEXT(SOURCE!B562,"???0")&amp;" *"&amp;
      SOURCE!C562&amp;", "&amp; IF(lookups!$E$2-LEN(SOURCE!C562) &gt;= 0, REPT(" ",lookups!$E$2-LEN(SOURCE!C562)), "")&amp;
      SOURCE!D562&amp;", "&amp; IF(lookups!$F$2-LEN(SOURCE!D562) &gt;= 0, REPT(" ",lookups!$F$2-LEN(SOURCE!D562)), "")&amp;
      SOURCE!E562&amp;", "&amp; IF(lookups!$G$2-LEN(SOURCE!E562) &gt;=0, REPT(" ",lookups!$G$2-LEN(SOURCE!E562)), "")&amp;
      SOURCE!F562&amp;", "&amp; IF(lookups!$H$2-LEN(SOURCE!F562) &gt;= 0, REPT(" ",lookups!$H$2-LEN(SOURCE!F562)+2), "")&amp;"("&amp;
      SUBSTITUTE(TEXT(SOURCE!G562,"??0"),"  ","")&amp;" &lt;&lt; TAM_MAX_BITS) |"&amp; IF(lookups!$I$2-3 &gt;= 0, REPT(" ",MAX(1,lookups!$I$2-5+4+1-1-LEN(  IF(ISTEXT(SOURCE!H562),SOURCE!H562,  SUBSTITUTE(SUBSTITUTE(TEXT(SOURCE!H562,"????0"),"  ","")," ",""))   ))), "")&amp;
       IF(ISTEXT(SOURCE!H562),SOURCE!H562, SUBSTITUTE(SUBSTITUTE(TEXT(SOURCE!H562,"????0"),"  ","")," ",""))   &amp;","&amp; IF(lookups!$J$2-3 &gt;= 0, REPT(" ",lookups!$J$2-3-5), "")&amp;
      SOURCE!I562&amp;
" | "&amp; IF(lookups!$K$2-LEN(SOURCE!I562) &gt;= 0, REPT(" ",lookups!$K$2-LEN(SOURCE!I562)), "")&amp;
      SOURCE!J562&amp;      IF(lookups!$L$2-LEN(SOURCE!J562) &gt;= 0, REPT(" ",lookups!$L$2-LEN(SOURCE!J562)), "")&amp;
" | "&amp; IF(lookups!$K$2-LEN(SOURCE!I562) &gt;= 0, REPT(" ",lookups!$K$2-LEN(SOURCE!I562)), "")&amp;
      SOURCE!K562&amp;      IF(lookups!$L$2-LEN(SOURCE!K562) &gt;= 0, REPT(" ",lookups!$M$2-LEN(SOURCE!K562)), "")&amp;
" | "&amp; SOURCE!L562&amp;      IF(lookups!$O$2-LEN(SOURCE!L562) &gt;= 0, REPT(" ",lookups!$O$2-LEN(SOURCE!L562)), "")&amp;
" | "&amp; SOURCE!M562&amp;      IF(lookups!$P$2-LEN(SOURCE!M562) &gt;= 0, REPT(" ",lookups!$P$2-LEN(SOURCE!M562)), "")&amp;
      "},"&amp;IF(SOURCE!O562&lt;&gt;"",""&amp;SOURCE!O562,"")
 )
)
)</f>
        <v>/*  538 */  { addItemToBuffer,              REGISTER_K,                  "K",                                           "K",                                           (0 &lt;&lt; TAM_MAX_BITS) |     0, CAT_REGS | SLS_UNCHANGED | US_UNCHANGED | EIM_DISABLED | PTP_DISABLED     }, // order!</v>
      </c>
    </row>
    <row r="563" customFormat="false" ht="15.75" hidden="false" customHeight="false" outlineLevel="0" collapsed="false">
      <c r="A563" s="263" t="str">
        <f aca="false">IF(AND(OR(SOURCE!A563="",ISBLANK(SOURCE!A563)),SOURCE!B563&gt;0),IF(ISBLANK(SOURCE!C563),"",SOURCE!C563),
IF(SOURCE!B563&lt;0,VLOOKUP(SOURCE!B563,lookups!A$1:B$25,2,0),
  IF(ISBLANK(SOURCE!B563),
    "",
    "/* "&amp;TEXT(SOURCE!B563,"???0")&amp;" *"&amp;
      SOURCE!C563&amp;", "&amp; IF(lookups!$E$2-LEN(SOURCE!C563) &gt;= 0, REPT(" ",lookups!$E$2-LEN(SOURCE!C563)), "")&amp;
      SOURCE!D563&amp;", "&amp; IF(lookups!$F$2-LEN(SOURCE!D563) &gt;= 0, REPT(" ",lookups!$F$2-LEN(SOURCE!D563)), "")&amp;
      SOURCE!E563&amp;", "&amp; IF(lookups!$G$2-LEN(SOURCE!E563) &gt;=0, REPT(" ",lookups!$G$2-LEN(SOURCE!E563)), "")&amp;
      SOURCE!F563&amp;", "&amp; IF(lookups!$H$2-LEN(SOURCE!F563) &gt;= 0, REPT(" ",lookups!$H$2-LEN(SOURCE!F563)+2), "")&amp;"("&amp;
      SUBSTITUTE(TEXT(SOURCE!G563,"??0"),"  ","")&amp;" &lt;&lt; TAM_MAX_BITS) |"&amp; IF(lookups!$I$2-3 &gt;= 0, REPT(" ",MAX(1,lookups!$I$2-5+4+1-1-LEN(  IF(ISTEXT(SOURCE!H563),SOURCE!H563,  SUBSTITUTE(SUBSTITUTE(TEXT(SOURCE!H563,"????0"),"  ","")," ",""))   ))), "")&amp;
       IF(ISTEXT(SOURCE!H563),SOURCE!H563, SUBSTITUTE(SUBSTITUTE(TEXT(SOURCE!H563,"????0"),"  ","")," ",""))   &amp;","&amp; IF(lookups!$J$2-3 &gt;= 0, REPT(" ",lookups!$J$2-3-5), "")&amp;
      SOURCE!I563&amp;
" | "&amp; IF(lookups!$K$2-LEN(SOURCE!I563) &gt;= 0, REPT(" ",lookups!$K$2-LEN(SOURCE!I563)), "")&amp;
      SOURCE!J563&amp;      IF(lookups!$L$2-LEN(SOURCE!J563) &gt;= 0, REPT(" ",lookups!$L$2-LEN(SOURCE!J563)), "")&amp;
" | "&amp; IF(lookups!$K$2-LEN(SOURCE!I563) &gt;= 0, REPT(" ",lookups!$K$2-LEN(SOURCE!I563)), "")&amp;
      SOURCE!K563&amp;      IF(lookups!$L$2-LEN(SOURCE!K563) &gt;= 0, REPT(" ",lookups!$M$2-LEN(SOURCE!K563)), "")&amp;
" | "&amp; SOURCE!L563&amp;      IF(lookups!$O$2-LEN(SOURCE!L563) &gt;= 0, REPT(" ",lookups!$O$2-LEN(SOURCE!L563)), "")&amp;
" | "&amp; SOURCE!M563&amp;      IF(lookups!$P$2-LEN(SOURCE!M563) &gt;= 0, REPT(" ",lookups!$P$2-LEN(SOURCE!M563)), "")&amp;
      "},"&amp;IF(SOURCE!O563&lt;&gt;"",""&amp;SOURCE!O563,"")
 )
)
)</f>
        <v>/*  539 */  { addItemToBuffer,              ITM_INDIRECTION,             STD_RIGHT_ARROW,                               STD_RIGHT_ARROW,                               (0 &lt;&lt; TAM_MAX_BITS) |     0, CAT_NONE | SLS_UNCHANGED | US_UNCHANGED | EIM_DISABLED | PTP_DISABLED     },</v>
      </c>
    </row>
    <row r="564" customFormat="false" ht="15.75" hidden="false" customHeight="false" outlineLevel="0" collapsed="false">
      <c r="A564" s="263" t="str">
        <f aca="false">IF(AND(OR(SOURCE!A564="",ISBLANK(SOURCE!A564)),SOURCE!B564&gt;0),IF(ISBLANK(SOURCE!C564),"",SOURCE!C564),
IF(SOURCE!B564&lt;0,VLOOKUP(SOURCE!B564,lookups!A$1:B$25,2,0),
  IF(ISBLANK(SOURCE!B564),
    "",
    "/* "&amp;TEXT(SOURCE!B564,"???0")&amp;" *"&amp;
      SOURCE!C564&amp;", "&amp; IF(lookups!$E$2-LEN(SOURCE!C564) &gt;= 0, REPT(" ",lookups!$E$2-LEN(SOURCE!C564)), "")&amp;
      SOURCE!D564&amp;", "&amp; IF(lookups!$F$2-LEN(SOURCE!D564) &gt;= 0, REPT(" ",lookups!$F$2-LEN(SOURCE!D564)), "")&amp;
      SOURCE!E564&amp;", "&amp; IF(lookups!$G$2-LEN(SOURCE!E564) &gt;=0, REPT(" ",lookups!$G$2-LEN(SOURCE!E564)), "")&amp;
      SOURCE!F564&amp;", "&amp; IF(lookups!$H$2-LEN(SOURCE!F564) &gt;= 0, REPT(" ",lookups!$H$2-LEN(SOURCE!F564)+2), "")&amp;"("&amp;
      SUBSTITUTE(TEXT(SOURCE!G564,"??0"),"  ","")&amp;" &lt;&lt; TAM_MAX_BITS) |"&amp; IF(lookups!$I$2-3 &gt;= 0, REPT(" ",MAX(1,lookups!$I$2-5+4+1-1-LEN(  IF(ISTEXT(SOURCE!H564),SOURCE!H564,  SUBSTITUTE(SUBSTITUTE(TEXT(SOURCE!H564,"????0"),"  ","")," ",""))   ))), "")&amp;
       IF(ISTEXT(SOURCE!H564),SOURCE!H564, SUBSTITUTE(SUBSTITUTE(TEXT(SOURCE!H564,"????0"),"  ","")," ",""))   &amp;","&amp; IF(lookups!$J$2-3 &gt;= 0, REPT(" ",lookups!$J$2-3-5), "")&amp;
      SOURCE!I564&amp;
" | "&amp; IF(lookups!$K$2-LEN(SOURCE!I564) &gt;= 0, REPT(" ",lookups!$K$2-LEN(SOURCE!I564)), "")&amp;
      SOURCE!J564&amp;      IF(lookups!$L$2-LEN(SOURCE!J564) &gt;= 0, REPT(" ",lookups!$L$2-LEN(SOURCE!J564)), "")&amp;
" | "&amp; IF(lookups!$K$2-LEN(SOURCE!I564) &gt;= 0, REPT(" ",lookups!$K$2-LEN(SOURCE!I564)), "")&amp;
      SOURCE!K564&amp;      IF(lookups!$L$2-LEN(SOURCE!K564) &gt;= 0, REPT(" ",lookups!$M$2-LEN(SOURCE!K564)), "")&amp;
" | "&amp; SOURCE!L564&amp;      IF(lookups!$O$2-LEN(SOURCE!L564) &gt;= 0, REPT(" ",lookups!$O$2-LEN(SOURCE!L564)), "")&amp;
" | "&amp; SOURCE!M564&amp;      IF(lookups!$P$2-LEN(SOURCE!M564) &gt;= 0, REPT(" ",lookups!$P$2-LEN(SOURCE!M564)), "")&amp;
      "},"&amp;IF(SOURCE!O564&lt;&gt;"",""&amp;SOURCE!O564,"")
 )
)
)</f>
        <v>/*  540 */  { addItemToBuffer,              ITM_0,                       "",                                            "0",                                           (0 &lt;&lt; TAM_MAX_BITS) |     0, CAT_NONE | SLS_UNCHANGED | US_UNCHANGED | EIM_DISABLED | PTP_DISABLED     },</v>
      </c>
    </row>
    <row r="565" customFormat="false" ht="15.75" hidden="false" customHeight="false" outlineLevel="0" collapsed="false">
      <c r="A565" s="263" t="str">
        <f aca="false">IF(AND(OR(SOURCE!A565="",ISBLANK(SOURCE!A565)),SOURCE!B565&gt;0),IF(ISBLANK(SOURCE!C565),"",SOURCE!C565),
IF(SOURCE!B565&lt;0,VLOOKUP(SOURCE!B565,lookups!A$1:B$25,2,0),
  IF(ISBLANK(SOURCE!B565),
    "",
    "/* "&amp;TEXT(SOURCE!B565,"???0")&amp;" *"&amp;
      SOURCE!C565&amp;", "&amp; IF(lookups!$E$2-LEN(SOURCE!C565) &gt;= 0, REPT(" ",lookups!$E$2-LEN(SOURCE!C565)), "")&amp;
      SOURCE!D565&amp;", "&amp; IF(lookups!$F$2-LEN(SOURCE!D565) &gt;= 0, REPT(" ",lookups!$F$2-LEN(SOURCE!D565)), "")&amp;
      SOURCE!E565&amp;", "&amp; IF(lookups!$G$2-LEN(SOURCE!E565) &gt;=0, REPT(" ",lookups!$G$2-LEN(SOURCE!E565)), "")&amp;
      SOURCE!F565&amp;", "&amp; IF(lookups!$H$2-LEN(SOURCE!F565) &gt;= 0, REPT(" ",lookups!$H$2-LEN(SOURCE!F565)+2), "")&amp;"("&amp;
      SUBSTITUTE(TEXT(SOURCE!G565,"??0"),"  ","")&amp;" &lt;&lt; TAM_MAX_BITS) |"&amp; IF(lookups!$I$2-3 &gt;= 0, REPT(" ",MAX(1,lookups!$I$2-5+4+1-1-LEN(  IF(ISTEXT(SOURCE!H565),SOURCE!H565,  SUBSTITUTE(SUBSTITUTE(TEXT(SOURCE!H565,"????0"),"  ","")," ",""))   ))), "")&amp;
       IF(ISTEXT(SOURCE!H565),SOURCE!H565, SUBSTITUTE(SUBSTITUTE(TEXT(SOURCE!H565,"????0"),"  ","")," ",""))   &amp;","&amp; IF(lookups!$J$2-3 &gt;= 0, REPT(" ",lookups!$J$2-3-5), "")&amp;
      SOURCE!I565&amp;
" | "&amp; IF(lookups!$K$2-LEN(SOURCE!I565) &gt;= 0, REPT(" ",lookups!$K$2-LEN(SOURCE!I565)), "")&amp;
      SOURCE!J565&amp;      IF(lookups!$L$2-LEN(SOURCE!J565) &gt;= 0, REPT(" ",lookups!$L$2-LEN(SOURCE!J565)), "")&amp;
" | "&amp; IF(lookups!$K$2-LEN(SOURCE!I565) &gt;= 0, REPT(" ",lookups!$K$2-LEN(SOURCE!I565)), "")&amp;
      SOURCE!K565&amp;      IF(lookups!$L$2-LEN(SOURCE!K565) &gt;= 0, REPT(" ",lookups!$M$2-LEN(SOURCE!K565)), "")&amp;
" | "&amp; SOURCE!L565&amp;      IF(lookups!$O$2-LEN(SOURCE!L565) &gt;= 0, REPT(" ",lookups!$O$2-LEN(SOURCE!L565)), "")&amp;
" | "&amp; SOURCE!M565&amp;      IF(lookups!$P$2-LEN(SOURCE!M565) &gt;= 0, REPT(" ",lookups!$P$2-LEN(SOURCE!M565)), "")&amp;
      "},"&amp;IF(SOURCE!O565&lt;&gt;"",""&amp;SOURCE!O565,"")
 )
)
)</f>
        <v>/*  541 */  { addItemToBuffer,              ITM_1,                       "",                                            "1",                                           (0 &lt;&lt; TAM_MAX_BITS) |     0, CAT_NONE | SLS_UNCHANGED | US_UNCHANGED | EIM_DISABLED | PTP_DISABLED     },</v>
      </c>
    </row>
    <row r="566" customFormat="false" ht="15.75" hidden="false" customHeight="false" outlineLevel="0" collapsed="false">
      <c r="A566" s="263" t="str">
        <f aca="false">IF(AND(OR(SOURCE!A566="",ISBLANK(SOURCE!A566)),SOURCE!B566&gt;0),IF(ISBLANK(SOURCE!C566),"",SOURCE!C566),
IF(SOURCE!B566&lt;0,VLOOKUP(SOURCE!B566,lookups!A$1:B$25,2,0),
  IF(ISBLANK(SOURCE!B566),
    "",
    "/* "&amp;TEXT(SOURCE!B566,"???0")&amp;" *"&amp;
      SOURCE!C566&amp;", "&amp; IF(lookups!$E$2-LEN(SOURCE!C566) &gt;= 0, REPT(" ",lookups!$E$2-LEN(SOURCE!C566)), "")&amp;
      SOURCE!D566&amp;", "&amp; IF(lookups!$F$2-LEN(SOURCE!D566) &gt;= 0, REPT(" ",lookups!$F$2-LEN(SOURCE!D566)), "")&amp;
      SOURCE!E566&amp;", "&amp; IF(lookups!$G$2-LEN(SOURCE!E566) &gt;=0, REPT(" ",lookups!$G$2-LEN(SOURCE!E566)), "")&amp;
      SOURCE!F566&amp;", "&amp; IF(lookups!$H$2-LEN(SOURCE!F566) &gt;= 0, REPT(" ",lookups!$H$2-LEN(SOURCE!F566)+2), "")&amp;"("&amp;
      SUBSTITUTE(TEXT(SOURCE!G566,"??0"),"  ","")&amp;" &lt;&lt; TAM_MAX_BITS) |"&amp; IF(lookups!$I$2-3 &gt;= 0, REPT(" ",MAX(1,lookups!$I$2-5+4+1-1-LEN(  IF(ISTEXT(SOURCE!H566),SOURCE!H566,  SUBSTITUTE(SUBSTITUTE(TEXT(SOURCE!H566,"????0"),"  ","")," ",""))   ))), "")&amp;
       IF(ISTEXT(SOURCE!H566),SOURCE!H566, SUBSTITUTE(SUBSTITUTE(TEXT(SOURCE!H566,"????0"),"  ","")," ",""))   &amp;","&amp; IF(lookups!$J$2-3 &gt;= 0, REPT(" ",lookups!$J$2-3-5), "")&amp;
      SOURCE!I566&amp;
" | "&amp; IF(lookups!$K$2-LEN(SOURCE!I566) &gt;= 0, REPT(" ",lookups!$K$2-LEN(SOURCE!I566)), "")&amp;
      SOURCE!J566&amp;      IF(lookups!$L$2-LEN(SOURCE!J566) &gt;= 0, REPT(" ",lookups!$L$2-LEN(SOURCE!J566)), "")&amp;
" | "&amp; IF(lookups!$K$2-LEN(SOURCE!I566) &gt;= 0, REPT(" ",lookups!$K$2-LEN(SOURCE!I566)), "")&amp;
      SOURCE!K566&amp;      IF(lookups!$L$2-LEN(SOURCE!K566) &gt;= 0, REPT(" ",lookups!$M$2-LEN(SOURCE!K566)), "")&amp;
" | "&amp; SOURCE!L566&amp;      IF(lookups!$O$2-LEN(SOURCE!L566) &gt;= 0, REPT(" ",lookups!$O$2-LEN(SOURCE!L566)), "")&amp;
" | "&amp; SOURCE!M566&amp;      IF(lookups!$P$2-LEN(SOURCE!M566) &gt;= 0, REPT(" ",lookups!$P$2-LEN(SOURCE!M566)), "")&amp;
      "},"&amp;IF(SOURCE!O566&lt;&gt;"",""&amp;SOURCE!O566,"")
 )
)
)</f>
        <v>/*  542 */  { addItemToBuffer,              ITM_2,                       "",                                            "2",                                           (0 &lt;&lt; TAM_MAX_BITS) |     0, CAT_NONE | SLS_UNCHANGED | US_UNCHANGED | EIM_DISABLED | PTP_DISABLED     },</v>
      </c>
    </row>
    <row r="567" customFormat="false" ht="15.75" hidden="false" customHeight="false" outlineLevel="0" collapsed="false">
      <c r="A567" s="263" t="str">
        <f aca="false">IF(AND(OR(SOURCE!A567="",ISBLANK(SOURCE!A567)),SOURCE!B567&gt;0),IF(ISBLANK(SOURCE!C567),"",SOURCE!C567),
IF(SOURCE!B567&lt;0,VLOOKUP(SOURCE!B567,lookups!A$1:B$25,2,0),
  IF(ISBLANK(SOURCE!B567),
    "",
    "/* "&amp;TEXT(SOURCE!B567,"???0")&amp;" *"&amp;
      SOURCE!C567&amp;", "&amp; IF(lookups!$E$2-LEN(SOURCE!C567) &gt;= 0, REPT(" ",lookups!$E$2-LEN(SOURCE!C567)), "")&amp;
      SOURCE!D567&amp;", "&amp; IF(lookups!$F$2-LEN(SOURCE!D567) &gt;= 0, REPT(" ",lookups!$F$2-LEN(SOURCE!D567)), "")&amp;
      SOURCE!E567&amp;", "&amp; IF(lookups!$G$2-LEN(SOURCE!E567) &gt;=0, REPT(" ",lookups!$G$2-LEN(SOURCE!E567)), "")&amp;
      SOURCE!F567&amp;", "&amp; IF(lookups!$H$2-LEN(SOURCE!F567) &gt;= 0, REPT(" ",lookups!$H$2-LEN(SOURCE!F567)+2), "")&amp;"("&amp;
      SUBSTITUTE(TEXT(SOURCE!G567,"??0"),"  ","")&amp;" &lt;&lt; TAM_MAX_BITS) |"&amp; IF(lookups!$I$2-3 &gt;= 0, REPT(" ",MAX(1,lookups!$I$2-5+4+1-1-LEN(  IF(ISTEXT(SOURCE!H567),SOURCE!H567,  SUBSTITUTE(SUBSTITUTE(TEXT(SOURCE!H567,"????0"),"  ","")," ",""))   ))), "")&amp;
       IF(ISTEXT(SOURCE!H567),SOURCE!H567, SUBSTITUTE(SUBSTITUTE(TEXT(SOURCE!H567,"????0"),"  ","")," ",""))   &amp;","&amp; IF(lookups!$J$2-3 &gt;= 0, REPT(" ",lookups!$J$2-3-5), "")&amp;
      SOURCE!I567&amp;
" | "&amp; IF(lookups!$K$2-LEN(SOURCE!I567) &gt;= 0, REPT(" ",lookups!$K$2-LEN(SOURCE!I567)), "")&amp;
      SOURCE!J567&amp;      IF(lookups!$L$2-LEN(SOURCE!J567) &gt;= 0, REPT(" ",lookups!$L$2-LEN(SOURCE!J567)), "")&amp;
" | "&amp; IF(lookups!$K$2-LEN(SOURCE!I567) &gt;= 0, REPT(" ",lookups!$K$2-LEN(SOURCE!I567)), "")&amp;
      SOURCE!K567&amp;      IF(lookups!$L$2-LEN(SOURCE!K567) &gt;= 0, REPT(" ",lookups!$M$2-LEN(SOURCE!K567)), "")&amp;
" | "&amp; SOURCE!L567&amp;      IF(lookups!$O$2-LEN(SOURCE!L567) &gt;= 0, REPT(" ",lookups!$O$2-LEN(SOURCE!L567)), "")&amp;
" | "&amp; SOURCE!M567&amp;      IF(lookups!$P$2-LEN(SOURCE!M567) &gt;= 0, REPT(" ",lookups!$P$2-LEN(SOURCE!M567)), "")&amp;
      "},"&amp;IF(SOURCE!O567&lt;&gt;"",""&amp;SOURCE!O567,"")
 )
)
)</f>
        <v>/*  543 */  { addItemToBuffer,              ITM_3,                       "",                                            "3",                                           (0 &lt;&lt; TAM_MAX_BITS) |     0, CAT_NONE | SLS_UNCHANGED | US_UNCHANGED | EIM_DISABLED | PTP_DISABLED     },</v>
      </c>
    </row>
    <row r="568" customFormat="false" ht="15.75" hidden="false" customHeight="false" outlineLevel="0" collapsed="false">
      <c r="A568" s="263" t="str">
        <f aca="false">IF(AND(OR(SOURCE!A568="",ISBLANK(SOURCE!A568)),SOURCE!B568&gt;0),IF(ISBLANK(SOURCE!C568),"",SOURCE!C568),
IF(SOURCE!B568&lt;0,VLOOKUP(SOURCE!B568,lookups!A$1:B$25,2,0),
  IF(ISBLANK(SOURCE!B568),
    "",
    "/* "&amp;TEXT(SOURCE!B568,"???0")&amp;" *"&amp;
      SOURCE!C568&amp;", "&amp; IF(lookups!$E$2-LEN(SOURCE!C568) &gt;= 0, REPT(" ",lookups!$E$2-LEN(SOURCE!C568)), "")&amp;
      SOURCE!D568&amp;", "&amp; IF(lookups!$F$2-LEN(SOURCE!D568) &gt;= 0, REPT(" ",lookups!$F$2-LEN(SOURCE!D568)), "")&amp;
      SOURCE!E568&amp;", "&amp; IF(lookups!$G$2-LEN(SOURCE!E568) &gt;=0, REPT(" ",lookups!$G$2-LEN(SOURCE!E568)), "")&amp;
      SOURCE!F568&amp;", "&amp; IF(lookups!$H$2-LEN(SOURCE!F568) &gt;= 0, REPT(" ",lookups!$H$2-LEN(SOURCE!F568)+2), "")&amp;"("&amp;
      SUBSTITUTE(TEXT(SOURCE!G568,"??0"),"  ","")&amp;" &lt;&lt; TAM_MAX_BITS) |"&amp; IF(lookups!$I$2-3 &gt;= 0, REPT(" ",MAX(1,lookups!$I$2-5+4+1-1-LEN(  IF(ISTEXT(SOURCE!H568),SOURCE!H568,  SUBSTITUTE(SUBSTITUTE(TEXT(SOURCE!H568,"????0"),"  ","")," ",""))   ))), "")&amp;
       IF(ISTEXT(SOURCE!H568),SOURCE!H568, SUBSTITUTE(SUBSTITUTE(TEXT(SOURCE!H568,"????0"),"  ","")," ",""))   &amp;","&amp; IF(lookups!$J$2-3 &gt;= 0, REPT(" ",lookups!$J$2-3-5), "")&amp;
      SOURCE!I568&amp;
" | "&amp; IF(lookups!$K$2-LEN(SOURCE!I568) &gt;= 0, REPT(" ",lookups!$K$2-LEN(SOURCE!I568)), "")&amp;
      SOURCE!J568&amp;      IF(lookups!$L$2-LEN(SOURCE!J568) &gt;= 0, REPT(" ",lookups!$L$2-LEN(SOURCE!J568)), "")&amp;
" | "&amp; IF(lookups!$K$2-LEN(SOURCE!I568) &gt;= 0, REPT(" ",lookups!$K$2-LEN(SOURCE!I568)), "")&amp;
      SOURCE!K568&amp;      IF(lookups!$L$2-LEN(SOURCE!K568) &gt;= 0, REPT(" ",lookups!$M$2-LEN(SOURCE!K568)), "")&amp;
" | "&amp; SOURCE!L568&amp;      IF(lookups!$O$2-LEN(SOURCE!L568) &gt;= 0, REPT(" ",lookups!$O$2-LEN(SOURCE!L568)), "")&amp;
" | "&amp; SOURCE!M568&amp;      IF(lookups!$P$2-LEN(SOURCE!M568) &gt;= 0, REPT(" ",lookups!$P$2-LEN(SOURCE!M568)), "")&amp;
      "},"&amp;IF(SOURCE!O568&lt;&gt;"",""&amp;SOURCE!O568,"")
 )
)
)</f>
        <v>/*  544 */  { addItemToBuffer,              ITM_4,                       "",                                            "4",                                           (0 &lt;&lt; TAM_MAX_BITS) |     0, CAT_NONE | SLS_UNCHANGED | US_UNCHANGED | EIM_DISABLED | PTP_DISABLED     },</v>
      </c>
    </row>
    <row r="569" customFormat="false" ht="15.75" hidden="false" customHeight="false" outlineLevel="0" collapsed="false">
      <c r="A569" s="263" t="str">
        <f aca="false">IF(AND(OR(SOURCE!A569="",ISBLANK(SOURCE!A569)),SOURCE!B569&gt;0),IF(ISBLANK(SOURCE!C569),"",SOURCE!C569),
IF(SOURCE!B569&lt;0,VLOOKUP(SOURCE!B569,lookups!A$1:B$25,2,0),
  IF(ISBLANK(SOURCE!B569),
    "",
    "/* "&amp;TEXT(SOURCE!B569,"???0")&amp;" *"&amp;
      SOURCE!C569&amp;", "&amp; IF(lookups!$E$2-LEN(SOURCE!C569) &gt;= 0, REPT(" ",lookups!$E$2-LEN(SOURCE!C569)), "")&amp;
      SOURCE!D569&amp;", "&amp; IF(lookups!$F$2-LEN(SOURCE!D569) &gt;= 0, REPT(" ",lookups!$F$2-LEN(SOURCE!D569)), "")&amp;
      SOURCE!E569&amp;", "&amp; IF(lookups!$G$2-LEN(SOURCE!E569) &gt;=0, REPT(" ",lookups!$G$2-LEN(SOURCE!E569)), "")&amp;
      SOURCE!F569&amp;", "&amp; IF(lookups!$H$2-LEN(SOURCE!F569) &gt;= 0, REPT(" ",lookups!$H$2-LEN(SOURCE!F569)+2), "")&amp;"("&amp;
      SUBSTITUTE(TEXT(SOURCE!G569,"??0"),"  ","")&amp;" &lt;&lt; TAM_MAX_BITS) |"&amp; IF(lookups!$I$2-3 &gt;= 0, REPT(" ",MAX(1,lookups!$I$2-5+4+1-1-LEN(  IF(ISTEXT(SOURCE!H569),SOURCE!H569,  SUBSTITUTE(SUBSTITUTE(TEXT(SOURCE!H569,"????0"),"  ","")," ",""))   ))), "")&amp;
       IF(ISTEXT(SOURCE!H569),SOURCE!H569, SUBSTITUTE(SUBSTITUTE(TEXT(SOURCE!H569,"????0"),"  ","")," ",""))   &amp;","&amp; IF(lookups!$J$2-3 &gt;= 0, REPT(" ",lookups!$J$2-3-5), "")&amp;
      SOURCE!I569&amp;
" | "&amp; IF(lookups!$K$2-LEN(SOURCE!I569) &gt;= 0, REPT(" ",lookups!$K$2-LEN(SOURCE!I569)), "")&amp;
      SOURCE!J569&amp;      IF(lookups!$L$2-LEN(SOURCE!J569) &gt;= 0, REPT(" ",lookups!$L$2-LEN(SOURCE!J569)), "")&amp;
" | "&amp; IF(lookups!$K$2-LEN(SOURCE!I569) &gt;= 0, REPT(" ",lookups!$K$2-LEN(SOURCE!I569)), "")&amp;
      SOURCE!K569&amp;      IF(lookups!$L$2-LEN(SOURCE!K569) &gt;= 0, REPT(" ",lookups!$M$2-LEN(SOURCE!K569)), "")&amp;
" | "&amp; SOURCE!L569&amp;      IF(lookups!$O$2-LEN(SOURCE!L569) &gt;= 0, REPT(" ",lookups!$O$2-LEN(SOURCE!L569)), "")&amp;
" | "&amp; SOURCE!M569&amp;      IF(lookups!$P$2-LEN(SOURCE!M569) &gt;= 0, REPT(" ",lookups!$P$2-LEN(SOURCE!M569)), "")&amp;
      "},"&amp;IF(SOURCE!O569&lt;&gt;"",""&amp;SOURCE!O569,"")
 )
)
)</f>
        <v>/*  545 */  { addItemToBuffer,              ITM_5,                       "",                                            "5",                                           (0 &lt;&lt; TAM_MAX_BITS) |     0, CAT_NONE | SLS_UNCHANGED | US_UNCHANGED | EIM_DISABLED | PTP_DISABLED     },</v>
      </c>
    </row>
    <row r="570" customFormat="false" ht="15.75" hidden="false" customHeight="false" outlineLevel="0" collapsed="false">
      <c r="A570" s="263" t="str">
        <f aca="false">IF(AND(OR(SOURCE!A570="",ISBLANK(SOURCE!A570)),SOURCE!B570&gt;0),IF(ISBLANK(SOURCE!C570),"",SOURCE!C570),
IF(SOURCE!B570&lt;0,VLOOKUP(SOURCE!B570,lookups!A$1:B$25,2,0),
  IF(ISBLANK(SOURCE!B570),
    "",
    "/* "&amp;TEXT(SOURCE!B570,"???0")&amp;" *"&amp;
      SOURCE!C570&amp;", "&amp; IF(lookups!$E$2-LEN(SOURCE!C570) &gt;= 0, REPT(" ",lookups!$E$2-LEN(SOURCE!C570)), "")&amp;
      SOURCE!D570&amp;", "&amp; IF(lookups!$F$2-LEN(SOURCE!D570) &gt;= 0, REPT(" ",lookups!$F$2-LEN(SOURCE!D570)), "")&amp;
      SOURCE!E570&amp;", "&amp; IF(lookups!$G$2-LEN(SOURCE!E570) &gt;=0, REPT(" ",lookups!$G$2-LEN(SOURCE!E570)), "")&amp;
      SOURCE!F570&amp;", "&amp; IF(lookups!$H$2-LEN(SOURCE!F570) &gt;= 0, REPT(" ",lookups!$H$2-LEN(SOURCE!F570)+2), "")&amp;"("&amp;
      SUBSTITUTE(TEXT(SOURCE!G570,"??0"),"  ","")&amp;" &lt;&lt; TAM_MAX_BITS) |"&amp; IF(lookups!$I$2-3 &gt;= 0, REPT(" ",MAX(1,lookups!$I$2-5+4+1-1-LEN(  IF(ISTEXT(SOURCE!H570),SOURCE!H570,  SUBSTITUTE(SUBSTITUTE(TEXT(SOURCE!H570,"????0"),"  ","")," ",""))   ))), "")&amp;
       IF(ISTEXT(SOURCE!H570),SOURCE!H570, SUBSTITUTE(SUBSTITUTE(TEXT(SOURCE!H570,"????0"),"  ","")," ",""))   &amp;","&amp; IF(lookups!$J$2-3 &gt;= 0, REPT(" ",lookups!$J$2-3-5), "")&amp;
      SOURCE!I570&amp;
" | "&amp; IF(lookups!$K$2-LEN(SOURCE!I570) &gt;= 0, REPT(" ",lookups!$K$2-LEN(SOURCE!I570)), "")&amp;
      SOURCE!J570&amp;      IF(lookups!$L$2-LEN(SOURCE!J570) &gt;= 0, REPT(" ",lookups!$L$2-LEN(SOURCE!J570)), "")&amp;
" | "&amp; IF(lookups!$K$2-LEN(SOURCE!I570) &gt;= 0, REPT(" ",lookups!$K$2-LEN(SOURCE!I570)), "")&amp;
      SOURCE!K570&amp;      IF(lookups!$L$2-LEN(SOURCE!K570) &gt;= 0, REPT(" ",lookups!$M$2-LEN(SOURCE!K570)), "")&amp;
" | "&amp; SOURCE!L570&amp;      IF(lookups!$O$2-LEN(SOURCE!L570) &gt;= 0, REPT(" ",lookups!$O$2-LEN(SOURCE!L570)), "")&amp;
" | "&amp; SOURCE!M570&amp;      IF(lookups!$P$2-LEN(SOURCE!M570) &gt;= 0, REPT(" ",lookups!$P$2-LEN(SOURCE!M570)), "")&amp;
      "},"&amp;IF(SOURCE!O570&lt;&gt;"",""&amp;SOURCE!O570,"")
 )
)
)</f>
        <v>/*  546 */  { addItemToBuffer,              ITM_6,                       "",                                            "6",                                           (0 &lt;&lt; TAM_MAX_BITS) |     0, CAT_NONE | SLS_UNCHANGED | US_UNCHANGED | EIM_DISABLED | PTP_DISABLED     },</v>
      </c>
    </row>
    <row r="571" customFormat="false" ht="15.75" hidden="false" customHeight="false" outlineLevel="0" collapsed="false">
      <c r="A571" s="263" t="str">
        <f aca="false">IF(AND(OR(SOURCE!A571="",ISBLANK(SOURCE!A571)),SOURCE!B571&gt;0),IF(ISBLANK(SOURCE!C571),"",SOURCE!C571),
IF(SOURCE!B571&lt;0,VLOOKUP(SOURCE!B571,lookups!A$1:B$25,2,0),
  IF(ISBLANK(SOURCE!B571),
    "",
    "/* "&amp;TEXT(SOURCE!B571,"???0")&amp;" *"&amp;
      SOURCE!C571&amp;", "&amp; IF(lookups!$E$2-LEN(SOURCE!C571) &gt;= 0, REPT(" ",lookups!$E$2-LEN(SOURCE!C571)), "")&amp;
      SOURCE!D571&amp;", "&amp; IF(lookups!$F$2-LEN(SOURCE!D571) &gt;= 0, REPT(" ",lookups!$F$2-LEN(SOURCE!D571)), "")&amp;
      SOURCE!E571&amp;", "&amp; IF(lookups!$G$2-LEN(SOURCE!E571) &gt;=0, REPT(" ",lookups!$G$2-LEN(SOURCE!E571)), "")&amp;
      SOURCE!F571&amp;", "&amp; IF(lookups!$H$2-LEN(SOURCE!F571) &gt;= 0, REPT(" ",lookups!$H$2-LEN(SOURCE!F571)+2), "")&amp;"("&amp;
      SUBSTITUTE(TEXT(SOURCE!G571,"??0"),"  ","")&amp;" &lt;&lt; TAM_MAX_BITS) |"&amp; IF(lookups!$I$2-3 &gt;= 0, REPT(" ",MAX(1,lookups!$I$2-5+4+1-1-LEN(  IF(ISTEXT(SOURCE!H571),SOURCE!H571,  SUBSTITUTE(SUBSTITUTE(TEXT(SOURCE!H571,"????0"),"  ","")," ",""))   ))), "")&amp;
       IF(ISTEXT(SOURCE!H571),SOURCE!H571, SUBSTITUTE(SUBSTITUTE(TEXT(SOURCE!H571,"????0"),"  ","")," ",""))   &amp;","&amp; IF(lookups!$J$2-3 &gt;= 0, REPT(" ",lookups!$J$2-3-5), "")&amp;
      SOURCE!I571&amp;
" | "&amp; IF(lookups!$K$2-LEN(SOURCE!I571) &gt;= 0, REPT(" ",lookups!$K$2-LEN(SOURCE!I571)), "")&amp;
      SOURCE!J571&amp;      IF(lookups!$L$2-LEN(SOURCE!J571) &gt;= 0, REPT(" ",lookups!$L$2-LEN(SOURCE!J571)), "")&amp;
" | "&amp; IF(lookups!$K$2-LEN(SOURCE!I571) &gt;= 0, REPT(" ",lookups!$K$2-LEN(SOURCE!I571)), "")&amp;
      SOURCE!K571&amp;      IF(lookups!$L$2-LEN(SOURCE!K571) &gt;= 0, REPT(" ",lookups!$M$2-LEN(SOURCE!K571)), "")&amp;
" | "&amp; SOURCE!L571&amp;      IF(lookups!$O$2-LEN(SOURCE!L571) &gt;= 0, REPT(" ",lookups!$O$2-LEN(SOURCE!L571)), "")&amp;
" | "&amp; SOURCE!M571&amp;      IF(lookups!$P$2-LEN(SOURCE!M571) &gt;= 0, REPT(" ",lookups!$P$2-LEN(SOURCE!M571)), "")&amp;
      "},"&amp;IF(SOURCE!O571&lt;&gt;"",""&amp;SOURCE!O571,"")
 )
)
)</f>
        <v>/*  547 */  { addItemToBuffer,              ITM_7,                       "",                                            "7",                                           (0 &lt;&lt; TAM_MAX_BITS) |     0, CAT_NONE | SLS_UNCHANGED | US_UNCHANGED | EIM_DISABLED | PTP_DISABLED     },</v>
      </c>
    </row>
    <row r="572" customFormat="false" ht="15.75" hidden="false" customHeight="false" outlineLevel="0" collapsed="false">
      <c r="A572" s="263" t="str">
        <f aca="false">IF(AND(OR(SOURCE!A572="",ISBLANK(SOURCE!A572)),SOURCE!B572&gt;0),IF(ISBLANK(SOURCE!C572),"",SOURCE!C572),
IF(SOURCE!B572&lt;0,VLOOKUP(SOURCE!B572,lookups!A$1:B$25,2,0),
  IF(ISBLANK(SOURCE!B572),
    "",
    "/* "&amp;TEXT(SOURCE!B572,"???0")&amp;" *"&amp;
      SOURCE!C572&amp;", "&amp; IF(lookups!$E$2-LEN(SOURCE!C572) &gt;= 0, REPT(" ",lookups!$E$2-LEN(SOURCE!C572)), "")&amp;
      SOURCE!D572&amp;", "&amp; IF(lookups!$F$2-LEN(SOURCE!D572) &gt;= 0, REPT(" ",lookups!$F$2-LEN(SOURCE!D572)), "")&amp;
      SOURCE!E572&amp;", "&amp; IF(lookups!$G$2-LEN(SOURCE!E572) &gt;=0, REPT(" ",lookups!$G$2-LEN(SOURCE!E572)), "")&amp;
      SOURCE!F572&amp;", "&amp; IF(lookups!$H$2-LEN(SOURCE!F572) &gt;= 0, REPT(" ",lookups!$H$2-LEN(SOURCE!F572)+2), "")&amp;"("&amp;
      SUBSTITUTE(TEXT(SOURCE!G572,"??0"),"  ","")&amp;" &lt;&lt; TAM_MAX_BITS) |"&amp; IF(lookups!$I$2-3 &gt;= 0, REPT(" ",MAX(1,lookups!$I$2-5+4+1-1-LEN(  IF(ISTEXT(SOURCE!H572),SOURCE!H572,  SUBSTITUTE(SUBSTITUTE(TEXT(SOURCE!H572,"????0"),"  ","")," ",""))   ))), "")&amp;
       IF(ISTEXT(SOURCE!H572),SOURCE!H572, SUBSTITUTE(SUBSTITUTE(TEXT(SOURCE!H572,"????0"),"  ","")," ",""))   &amp;","&amp; IF(lookups!$J$2-3 &gt;= 0, REPT(" ",lookups!$J$2-3-5), "")&amp;
      SOURCE!I572&amp;
" | "&amp; IF(lookups!$K$2-LEN(SOURCE!I572) &gt;= 0, REPT(" ",lookups!$K$2-LEN(SOURCE!I572)), "")&amp;
      SOURCE!J572&amp;      IF(lookups!$L$2-LEN(SOURCE!J572) &gt;= 0, REPT(" ",lookups!$L$2-LEN(SOURCE!J572)), "")&amp;
" | "&amp; IF(lookups!$K$2-LEN(SOURCE!I572) &gt;= 0, REPT(" ",lookups!$K$2-LEN(SOURCE!I572)), "")&amp;
      SOURCE!K572&amp;      IF(lookups!$L$2-LEN(SOURCE!K572) &gt;= 0, REPT(" ",lookups!$M$2-LEN(SOURCE!K572)), "")&amp;
" | "&amp; SOURCE!L572&amp;      IF(lookups!$O$2-LEN(SOURCE!L572) &gt;= 0, REPT(" ",lookups!$O$2-LEN(SOURCE!L572)), "")&amp;
" | "&amp; SOURCE!M572&amp;      IF(lookups!$P$2-LEN(SOURCE!M572) &gt;= 0, REPT(" ",lookups!$P$2-LEN(SOURCE!M572)), "")&amp;
      "},"&amp;IF(SOURCE!O572&lt;&gt;"",""&amp;SOURCE!O572,"")
 )
)
)</f>
        <v>/*  548 */  { addItemToBuffer,              ITM_8,                       "",                                            "8",                                           (0 &lt;&lt; TAM_MAX_BITS) |     0, CAT_NONE | SLS_UNCHANGED | US_UNCHANGED | EIM_DISABLED | PTP_DISABLED     },</v>
      </c>
    </row>
    <row r="573" customFormat="false" ht="15.75" hidden="false" customHeight="false" outlineLevel="0" collapsed="false">
      <c r="A573" s="263" t="str">
        <f aca="false">IF(AND(OR(SOURCE!A573="",ISBLANK(SOURCE!A573)),SOURCE!B573&gt;0),IF(ISBLANK(SOURCE!C573),"",SOURCE!C573),
IF(SOURCE!B573&lt;0,VLOOKUP(SOURCE!B573,lookups!A$1:B$25,2,0),
  IF(ISBLANK(SOURCE!B573),
    "",
    "/* "&amp;TEXT(SOURCE!B573,"???0")&amp;" *"&amp;
      SOURCE!C573&amp;", "&amp; IF(lookups!$E$2-LEN(SOURCE!C573) &gt;= 0, REPT(" ",lookups!$E$2-LEN(SOURCE!C573)), "")&amp;
      SOURCE!D573&amp;", "&amp; IF(lookups!$F$2-LEN(SOURCE!D573) &gt;= 0, REPT(" ",lookups!$F$2-LEN(SOURCE!D573)), "")&amp;
      SOURCE!E573&amp;", "&amp; IF(lookups!$G$2-LEN(SOURCE!E573) &gt;=0, REPT(" ",lookups!$G$2-LEN(SOURCE!E573)), "")&amp;
      SOURCE!F573&amp;", "&amp; IF(lookups!$H$2-LEN(SOURCE!F573) &gt;= 0, REPT(" ",lookups!$H$2-LEN(SOURCE!F573)+2), "")&amp;"("&amp;
      SUBSTITUTE(TEXT(SOURCE!G573,"??0"),"  ","")&amp;" &lt;&lt; TAM_MAX_BITS) |"&amp; IF(lookups!$I$2-3 &gt;= 0, REPT(" ",MAX(1,lookups!$I$2-5+4+1-1-LEN(  IF(ISTEXT(SOURCE!H573),SOURCE!H573,  SUBSTITUTE(SUBSTITUTE(TEXT(SOURCE!H573,"????0"),"  ","")," ",""))   ))), "")&amp;
       IF(ISTEXT(SOURCE!H573),SOURCE!H573, SUBSTITUTE(SUBSTITUTE(TEXT(SOURCE!H573,"????0"),"  ","")," ",""))   &amp;","&amp; IF(lookups!$J$2-3 &gt;= 0, REPT(" ",lookups!$J$2-3-5), "")&amp;
      SOURCE!I573&amp;
" | "&amp; IF(lookups!$K$2-LEN(SOURCE!I573) &gt;= 0, REPT(" ",lookups!$K$2-LEN(SOURCE!I573)), "")&amp;
      SOURCE!J573&amp;      IF(lookups!$L$2-LEN(SOURCE!J573) &gt;= 0, REPT(" ",lookups!$L$2-LEN(SOURCE!J573)), "")&amp;
" | "&amp; IF(lookups!$K$2-LEN(SOURCE!I573) &gt;= 0, REPT(" ",lookups!$K$2-LEN(SOURCE!I573)), "")&amp;
      SOURCE!K573&amp;      IF(lookups!$L$2-LEN(SOURCE!K573) &gt;= 0, REPT(" ",lookups!$M$2-LEN(SOURCE!K573)), "")&amp;
" | "&amp; SOURCE!L573&amp;      IF(lookups!$O$2-LEN(SOURCE!L573) &gt;= 0, REPT(" ",lookups!$O$2-LEN(SOURCE!L573)), "")&amp;
" | "&amp; SOURCE!M573&amp;      IF(lookups!$P$2-LEN(SOURCE!M573) &gt;= 0, REPT(" ",lookups!$P$2-LEN(SOURCE!M573)), "")&amp;
      "},"&amp;IF(SOURCE!O573&lt;&gt;"",""&amp;SOURCE!O573,"")
 )
)
)</f>
        <v>/*  549 */  { addItemToBuffer,              ITM_9,                       "",                                            "9",                                           (0 &lt;&lt; TAM_MAX_BITS) |     0, CAT_NONE | SLS_UNCHANGED | US_UNCHANGED | EIM_DISABLED | PTP_DISABLED     },</v>
      </c>
    </row>
    <row r="574" customFormat="false" ht="15.75" hidden="false" customHeight="false" outlineLevel="0" collapsed="false">
      <c r="A574" s="263" t="str">
        <f aca="false">IF(AND(OR(SOURCE!A574="",ISBLANK(SOURCE!A574)),SOURCE!B574&gt;0),IF(ISBLANK(SOURCE!C574),"",SOURCE!C574),
IF(SOURCE!B574&lt;0,VLOOKUP(SOURCE!B574,lookups!A$1:B$25,2,0),
  IF(ISBLANK(SOURCE!B574),
    "",
    "/* "&amp;TEXT(SOURCE!B574,"???0")&amp;" *"&amp;
      SOURCE!C574&amp;", "&amp; IF(lookups!$E$2-LEN(SOURCE!C574) &gt;= 0, REPT(" ",lookups!$E$2-LEN(SOURCE!C574)), "")&amp;
      SOURCE!D574&amp;", "&amp; IF(lookups!$F$2-LEN(SOURCE!D574) &gt;= 0, REPT(" ",lookups!$F$2-LEN(SOURCE!D574)), "")&amp;
      SOURCE!E574&amp;", "&amp; IF(lookups!$G$2-LEN(SOURCE!E574) &gt;=0, REPT(" ",lookups!$G$2-LEN(SOURCE!E574)), "")&amp;
      SOURCE!F574&amp;", "&amp; IF(lookups!$H$2-LEN(SOURCE!F574) &gt;= 0, REPT(" ",lookups!$H$2-LEN(SOURCE!F574)+2), "")&amp;"("&amp;
      SUBSTITUTE(TEXT(SOURCE!G574,"??0"),"  ","")&amp;" &lt;&lt; TAM_MAX_BITS) |"&amp; IF(lookups!$I$2-3 &gt;= 0, REPT(" ",MAX(1,lookups!$I$2-5+4+1-1-LEN(  IF(ISTEXT(SOURCE!H574),SOURCE!H574,  SUBSTITUTE(SUBSTITUTE(TEXT(SOURCE!H574,"????0"),"  ","")," ",""))   ))), "")&amp;
       IF(ISTEXT(SOURCE!H574),SOURCE!H574, SUBSTITUTE(SUBSTITUTE(TEXT(SOURCE!H574,"????0"),"  ","")," ",""))   &amp;","&amp; IF(lookups!$J$2-3 &gt;= 0, REPT(" ",lookups!$J$2-3-5), "")&amp;
      SOURCE!I574&amp;
" | "&amp; IF(lookups!$K$2-LEN(SOURCE!I574) &gt;= 0, REPT(" ",lookups!$K$2-LEN(SOURCE!I574)), "")&amp;
      SOURCE!J574&amp;      IF(lookups!$L$2-LEN(SOURCE!J574) &gt;= 0, REPT(" ",lookups!$L$2-LEN(SOURCE!J574)), "")&amp;
" | "&amp; IF(lookups!$K$2-LEN(SOURCE!I574) &gt;= 0, REPT(" ",lookups!$K$2-LEN(SOURCE!I574)), "")&amp;
      SOURCE!K574&amp;      IF(lookups!$L$2-LEN(SOURCE!K574) &gt;= 0, REPT(" ",lookups!$M$2-LEN(SOURCE!K574)), "")&amp;
" | "&amp; SOURCE!L574&amp;      IF(lookups!$O$2-LEN(SOURCE!L574) &gt;= 0, REPT(" ",lookups!$O$2-LEN(SOURCE!L574)), "")&amp;
" | "&amp; SOURCE!M574&amp;      IF(lookups!$P$2-LEN(SOURCE!M574) &gt;= 0, REPT(" ",lookups!$P$2-LEN(SOURCE!M574)), "")&amp;
      "},"&amp;IF(SOURCE!O574&lt;&gt;"",""&amp;SOURCE!O574,"")
 )
)
)</f>
        <v>/*  550 */  { addItemToBuffer,              ITM_A,                       "A",                                           "A",                                           (0 &lt;&lt; TAM_MAX_BITS) |     0, CAT_AINT | SLS_UNCHANGED | US_UNCHANGED | EIM_DISABLED | PTP_DISABLED     },</v>
      </c>
    </row>
    <row r="575" customFormat="false" ht="15.75" hidden="false" customHeight="false" outlineLevel="0" collapsed="false">
      <c r="A575" s="263" t="str">
        <f aca="false">IF(AND(OR(SOURCE!A575="",ISBLANK(SOURCE!A575)),SOURCE!B575&gt;0),IF(ISBLANK(SOURCE!C575),"",SOURCE!C575),
IF(SOURCE!B575&lt;0,VLOOKUP(SOURCE!B575,lookups!A$1:B$25,2,0),
  IF(ISBLANK(SOURCE!B575),
    "",
    "/* "&amp;TEXT(SOURCE!B575,"???0")&amp;" *"&amp;
      SOURCE!C575&amp;", "&amp; IF(lookups!$E$2-LEN(SOURCE!C575) &gt;= 0, REPT(" ",lookups!$E$2-LEN(SOURCE!C575)), "")&amp;
      SOURCE!D575&amp;", "&amp; IF(lookups!$F$2-LEN(SOURCE!D575) &gt;= 0, REPT(" ",lookups!$F$2-LEN(SOURCE!D575)), "")&amp;
      SOURCE!E575&amp;", "&amp; IF(lookups!$G$2-LEN(SOURCE!E575) &gt;=0, REPT(" ",lookups!$G$2-LEN(SOURCE!E575)), "")&amp;
      SOURCE!F575&amp;", "&amp; IF(lookups!$H$2-LEN(SOURCE!F575) &gt;= 0, REPT(" ",lookups!$H$2-LEN(SOURCE!F575)+2), "")&amp;"("&amp;
      SUBSTITUTE(TEXT(SOURCE!G575,"??0"),"  ","")&amp;" &lt;&lt; TAM_MAX_BITS) |"&amp; IF(lookups!$I$2-3 &gt;= 0, REPT(" ",MAX(1,lookups!$I$2-5+4+1-1-LEN(  IF(ISTEXT(SOURCE!H575),SOURCE!H575,  SUBSTITUTE(SUBSTITUTE(TEXT(SOURCE!H575,"????0"),"  ","")," ",""))   ))), "")&amp;
       IF(ISTEXT(SOURCE!H575),SOURCE!H575, SUBSTITUTE(SUBSTITUTE(TEXT(SOURCE!H575,"????0"),"  ","")," ",""))   &amp;","&amp; IF(lookups!$J$2-3 &gt;= 0, REPT(" ",lookups!$J$2-3-5), "")&amp;
      SOURCE!I575&amp;
" | "&amp; IF(lookups!$K$2-LEN(SOURCE!I575) &gt;= 0, REPT(" ",lookups!$K$2-LEN(SOURCE!I575)), "")&amp;
      SOURCE!J575&amp;      IF(lookups!$L$2-LEN(SOURCE!J575) &gt;= 0, REPT(" ",lookups!$L$2-LEN(SOURCE!J575)), "")&amp;
" | "&amp; IF(lookups!$K$2-LEN(SOURCE!I575) &gt;= 0, REPT(" ",lookups!$K$2-LEN(SOURCE!I575)), "")&amp;
      SOURCE!K575&amp;      IF(lookups!$L$2-LEN(SOURCE!K575) &gt;= 0, REPT(" ",lookups!$M$2-LEN(SOURCE!K575)), "")&amp;
" | "&amp; SOURCE!L575&amp;      IF(lookups!$O$2-LEN(SOURCE!L575) &gt;= 0, REPT(" ",lookups!$O$2-LEN(SOURCE!L575)), "")&amp;
" | "&amp; SOURCE!M575&amp;      IF(lookups!$P$2-LEN(SOURCE!M575) &gt;= 0, REPT(" ",lookups!$P$2-LEN(SOURCE!M575)), "")&amp;
      "},"&amp;IF(SOURCE!O575&lt;&gt;"",""&amp;SOURCE!O575,"")
 )
)
)</f>
        <v>/*  551 */  { addItemToBuffer,              ITM_B,                       "B",                                           "B",                                           (0 &lt;&lt; TAM_MAX_BITS) |     0, CAT_AINT | SLS_UNCHANGED | US_UNCHANGED | EIM_DISABLED | PTP_DISABLED     },</v>
      </c>
    </row>
    <row r="576" customFormat="false" ht="15.75" hidden="false" customHeight="false" outlineLevel="0" collapsed="false">
      <c r="A576" s="263" t="str">
        <f aca="false">IF(AND(OR(SOURCE!A576="",ISBLANK(SOURCE!A576)),SOURCE!B576&gt;0),IF(ISBLANK(SOURCE!C576),"",SOURCE!C576),
IF(SOURCE!B576&lt;0,VLOOKUP(SOURCE!B576,lookups!A$1:B$25,2,0),
  IF(ISBLANK(SOURCE!B576),
    "",
    "/* "&amp;TEXT(SOURCE!B576,"???0")&amp;" *"&amp;
      SOURCE!C576&amp;", "&amp; IF(lookups!$E$2-LEN(SOURCE!C576) &gt;= 0, REPT(" ",lookups!$E$2-LEN(SOURCE!C576)), "")&amp;
      SOURCE!D576&amp;", "&amp; IF(lookups!$F$2-LEN(SOURCE!D576) &gt;= 0, REPT(" ",lookups!$F$2-LEN(SOURCE!D576)), "")&amp;
      SOURCE!E576&amp;", "&amp; IF(lookups!$G$2-LEN(SOURCE!E576) &gt;=0, REPT(" ",lookups!$G$2-LEN(SOURCE!E576)), "")&amp;
      SOURCE!F576&amp;", "&amp; IF(lookups!$H$2-LEN(SOURCE!F576) &gt;= 0, REPT(" ",lookups!$H$2-LEN(SOURCE!F576)+2), "")&amp;"("&amp;
      SUBSTITUTE(TEXT(SOURCE!G576,"??0"),"  ","")&amp;" &lt;&lt; TAM_MAX_BITS) |"&amp; IF(lookups!$I$2-3 &gt;= 0, REPT(" ",MAX(1,lookups!$I$2-5+4+1-1-LEN(  IF(ISTEXT(SOURCE!H576),SOURCE!H576,  SUBSTITUTE(SUBSTITUTE(TEXT(SOURCE!H576,"????0"),"  ","")," ",""))   ))), "")&amp;
       IF(ISTEXT(SOURCE!H576),SOURCE!H576, SUBSTITUTE(SUBSTITUTE(TEXT(SOURCE!H576,"????0"),"  ","")," ",""))   &amp;","&amp; IF(lookups!$J$2-3 &gt;= 0, REPT(" ",lookups!$J$2-3-5), "")&amp;
      SOURCE!I576&amp;
" | "&amp; IF(lookups!$K$2-LEN(SOURCE!I576) &gt;= 0, REPT(" ",lookups!$K$2-LEN(SOURCE!I576)), "")&amp;
      SOURCE!J576&amp;      IF(lookups!$L$2-LEN(SOURCE!J576) &gt;= 0, REPT(" ",lookups!$L$2-LEN(SOURCE!J576)), "")&amp;
" | "&amp; IF(lookups!$K$2-LEN(SOURCE!I576) &gt;= 0, REPT(" ",lookups!$K$2-LEN(SOURCE!I576)), "")&amp;
      SOURCE!K576&amp;      IF(lookups!$L$2-LEN(SOURCE!K576) &gt;= 0, REPT(" ",lookups!$M$2-LEN(SOURCE!K576)), "")&amp;
" | "&amp; SOURCE!L576&amp;      IF(lookups!$O$2-LEN(SOURCE!L576) &gt;= 0, REPT(" ",lookups!$O$2-LEN(SOURCE!L576)), "")&amp;
" | "&amp; SOURCE!M576&amp;      IF(lookups!$P$2-LEN(SOURCE!M576) &gt;= 0, REPT(" ",lookups!$P$2-LEN(SOURCE!M576)), "")&amp;
      "},"&amp;IF(SOURCE!O576&lt;&gt;"",""&amp;SOURCE!O576,"")
 )
)
)</f>
        <v>/*  552 */  { addItemToBuffer,              ITM_C,                       "C",                                           "C",                                           (0 &lt;&lt; TAM_MAX_BITS) |     0, CAT_AINT | SLS_UNCHANGED | US_UNCHANGED | EIM_DISABLED | PTP_DISABLED     },</v>
      </c>
    </row>
    <row r="577" customFormat="false" ht="15.75" hidden="false" customHeight="false" outlineLevel="0" collapsed="false">
      <c r="A577" s="263" t="str">
        <f aca="false">IF(AND(OR(SOURCE!A577="",ISBLANK(SOURCE!A577)),SOURCE!B577&gt;0),IF(ISBLANK(SOURCE!C577),"",SOURCE!C577),
IF(SOURCE!B577&lt;0,VLOOKUP(SOURCE!B577,lookups!A$1:B$25,2,0),
  IF(ISBLANK(SOURCE!B577),
    "",
    "/* "&amp;TEXT(SOURCE!B577,"???0")&amp;" *"&amp;
      SOURCE!C577&amp;", "&amp; IF(lookups!$E$2-LEN(SOURCE!C577) &gt;= 0, REPT(" ",lookups!$E$2-LEN(SOURCE!C577)), "")&amp;
      SOURCE!D577&amp;", "&amp; IF(lookups!$F$2-LEN(SOURCE!D577) &gt;= 0, REPT(" ",lookups!$F$2-LEN(SOURCE!D577)), "")&amp;
      SOURCE!E577&amp;", "&amp; IF(lookups!$G$2-LEN(SOURCE!E577) &gt;=0, REPT(" ",lookups!$G$2-LEN(SOURCE!E577)), "")&amp;
      SOURCE!F577&amp;", "&amp; IF(lookups!$H$2-LEN(SOURCE!F577) &gt;= 0, REPT(" ",lookups!$H$2-LEN(SOURCE!F577)+2), "")&amp;"("&amp;
      SUBSTITUTE(TEXT(SOURCE!G577,"??0"),"  ","")&amp;" &lt;&lt; TAM_MAX_BITS) |"&amp; IF(lookups!$I$2-3 &gt;= 0, REPT(" ",MAX(1,lookups!$I$2-5+4+1-1-LEN(  IF(ISTEXT(SOURCE!H577),SOURCE!H577,  SUBSTITUTE(SUBSTITUTE(TEXT(SOURCE!H577,"????0"),"  ","")," ",""))   ))), "")&amp;
       IF(ISTEXT(SOURCE!H577),SOURCE!H577, SUBSTITUTE(SUBSTITUTE(TEXT(SOURCE!H577,"????0"),"  ","")," ",""))   &amp;","&amp; IF(lookups!$J$2-3 &gt;= 0, REPT(" ",lookups!$J$2-3-5), "")&amp;
      SOURCE!I577&amp;
" | "&amp; IF(lookups!$K$2-LEN(SOURCE!I577) &gt;= 0, REPT(" ",lookups!$K$2-LEN(SOURCE!I577)), "")&amp;
      SOURCE!J577&amp;      IF(lookups!$L$2-LEN(SOURCE!J577) &gt;= 0, REPT(" ",lookups!$L$2-LEN(SOURCE!J577)), "")&amp;
" | "&amp; IF(lookups!$K$2-LEN(SOURCE!I577) &gt;= 0, REPT(" ",lookups!$K$2-LEN(SOURCE!I577)), "")&amp;
      SOURCE!K577&amp;      IF(lookups!$L$2-LEN(SOURCE!K577) &gt;= 0, REPT(" ",lookups!$M$2-LEN(SOURCE!K577)), "")&amp;
" | "&amp; SOURCE!L577&amp;      IF(lookups!$O$2-LEN(SOURCE!L577) &gt;= 0, REPT(" ",lookups!$O$2-LEN(SOURCE!L577)), "")&amp;
" | "&amp; SOURCE!M577&amp;      IF(lookups!$P$2-LEN(SOURCE!M577) &gt;= 0, REPT(" ",lookups!$P$2-LEN(SOURCE!M577)), "")&amp;
      "},"&amp;IF(SOURCE!O577&lt;&gt;"",""&amp;SOURCE!O577,"")
 )
)
)</f>
        <v>/*  553 */  { addItemToBuffer,              ITM_D,                       "D",                                           "D",                                           (0 &lt;&lt; TAM_MAX_BITS) |     0, CAT_AINT | SLS_UNCHANGED | US_UNCHANGED | EIM_DISABLED | PTP_DISABLED     },</v>
      </c>
    </row>
    <row r="578" customFormat="false" ht="15.75" hidden="false" customHeight="false" outlineLevel="0" collapsed="false">
      <c r="A578" s="263" t="str">
        <f aca="false">IF(AND(OR(SOURCE!A578="",ISBLANK(SOURCE!A578)),SOURCE!B578&gt;0),IF(ISBLANK(SOURCE!C578),"",SOURCE!C578),
IF(SOURCE!B578&lt;0,VLOOKUP(SOURCE!B578,lookups!A$1:B$25,2,0),
  IF(ISBLANK(SOURCE!B578),
    "",
    "/* "&amp;TEXT(SOURCE!B578,"???0")&amp;" *"&amp;
      SOURCE!C578&amp;", "&amp; IF(lookups!$E$2-LEN(SOURCE!C578) &gt;= 0, REPT(" ",lookups!$E$2-LEN(SOURCE!C578)), "")&amp;
      SOURCE!D578&amp;", "&amp; IF(lookups!$F$2-LEN(SOURCE!D578) &gt;= 0, REPT(" ",lookups!$F$2-LEN(SOURCE!D578)), "")&amp;
      SOURCE!E578&amp;", "&amp; IF(lookups!$G$2-LEN(SOURCE!E578) &gt;=0, REPT(" ",lookups!$G$2-LEN(SOURCE!E578)), "")&amp;
      SOURCE!F578&amp;", "&amp; IF(lookups!$H$2-LEN(SOURCE!F578) &gt;= 0, REPT(" ",lookups!$H$2-LEN(SOURCE!F578)+2), "")&amp;"("&amp;
      SUBSTITUTE(TEXT(SOURCE!G578,"??0"),"  ","")&amp;" &lt;&lt; TAM_MAX_BITS) |"&amp; IF(lookups!$I$2-3 &gt;= 0, REPT(" ",MAX(1,lookups!$I$2-5+4+1-1-LEN(  IF(ISTEXT(SOURCE!H578),SOURCE!H578,  SUBSTITUTE(SUBSTITUTE(TEXT(SOURCE!H578,"????0"),"  ","")," ",""))   ))), "")&amp;
       IF(ISTEXT(SOURCE!H578),SOURCE!H578, SUBSTITUTE(SUBSTITUTE(TEXT(SOURCE!H578,"????0"),"  ","")," ",""))   &amp;","&amp; IF(lookups!$J$2-3 &gt;= 0, REPT(" ",lookups!$J$2-3-5), "")&amp;
      SOURCE!I578&amp;
" | "&amp; IF(lookups!$K$2-LEN(SOURCE!I578) &gt;= 0, REPT(" ",lookups!$K$2-LEN(SOURCE!I578)), "")&amp;
      SOURCE!J578&amp;      IF(lookups!$L$2-LEN(SOURCE!J578) &gt;= 0, REPT(" ",lookups!$L$2-LEN(SOURCE!J578)), "")&amp;
" | "&amp; IF(lookups!$K$2-LEN(SOURCE!I578) &gt;= 0, REPT(" ",lookups!$K$2-LEN(SOURCE!I578)), "")&amp;
      SOURCE!K578&amp;      IF(lookups!$L$2-LEN(SOURCE!K578) &gt;= 0, REPT(" ",lookups!$M$2-LEN(SOURCE!K578)), "")&amp;
" | "&amp; SOURCE!L578&amp;      IF(lookups!$O$2-LEN(SOURCE!L578) &gt;= 0, REPT(" ",lookups!$O$2-LEN(SOURCE!L578)), "")&amp;
" | "&amp; SOURCE!M578&amp;      IF(lookups!$P$2-LEN(SOURCE!M578) &gt;= 0, REPT(" ",lookups!$P$2-LEN(SOURCE!M578)), "")&amp;
      "},"&amp;IF(SOURCE!O578&lt;&gt;"",""&amp;SOURCE!O578,"")
 )
)
)</f>
        <v>/*  554 */  { addItemToBuffer,              ITM_E,                       "E",                                           "E",                                           (0 &lt;&lt; TAM_MAX_BITS) |     0, CAT_AINT | SLS_UNCHANGED | US_UNCHANGED | EIM_DISABLED | PTP_DISABLED     },</v>
      </c>
    </row>
    <row r="579" customFormat="false" ht="15.75" hidden="false" customHeight="false" outlineLevel="0" collapsed="false">
      <c r="A579" s="263" t="str">
        <f aca="false">IF(AND(OR(SOURCE!A579="",ISBLANK(SOURCE!A579)),SOURCE!B579&gt;0),IF(ISBLANK(SOURCE!C579),"",SOURCE!C579),
IF(SOURCE!B579&lt;0,VLOOKUP(SOURCE!B579,lookups!A$1:B$25,2,0),
  IF(ISBLANK(SOURCE!B579),
    "",
    "/* "&amp;TEXT(SOURCE!B579,"???0")&amp;" *"&amp;
      SOURCE!C579&amp;", "&amp; IF(lookups!$E$2-LEN(SOURCE!C579) &gt;= 0, REPT(" ",lookups!$E$2-LEN(SOURCE!C579)), "")&amp;
      SOURCE!D579&amp;", "&amp; IF(lookups!$F$2-LEN(SOURCE!D579) &gt;= 0, REPT(" ",lookups!$F$2-LEN(SOURCE!D579)), "")&amp;
      SOURCE!E579&amp;", "&amp; IF(lookups!$G$2-LEN(SOURCE!E579) &gt;=0, REPT(" ",lookups!$G$2-LEN(SOURCE!E579)), "")&amp;
      SOURCE!F579&amp;", "&amp; IF(lookups!$H$2-LEN(SOURCE!F579) &gt;= 0, REPT(" ",lookups!$H$2-LEN(SOURCE!F579)+2), "")&amp;"("&amp;
      SUBSTITUTE(TEXT(SOURCE!G579,"??0"),"  ","")&amp;" &lt;&lt; TAM_MAX_BITS) |"&amp; IF(lookups!$I$2-3 &gt;= 0, REPT(" ",MAX(1,lookups!$I$2-5+4+1-1-LEN(  IF(ISTEXT(SOURCE!H579),SOURCE!H579,  SUBSTITUTE(SUBSTITUTE(TEXT(SOURCE!H579,"????0"),"  ","")," ",""))   ))), "")&amp;
       IF(ISTEXT(SOURCE!H579),SOURCE!H579, SUBSTITUTE(SUBSTITUTE(TEXT(SOURCE!H579,"????0"),"  ","")," ",""))   &amp;","&amp; IF(lookups!$J$2-3 &gt;= 0, REPT(" ",lookups!$J$2-3-5), "")&amp;
      SOURCE!I579&amp;
" | "&amp; IF(lookups!$K$2-LEN(SOURCE!I579) &gt;= 0, REPT(" ",lookups!$K$2-LEN(SOURCE!I579)), "")&amp;
      SOURCE!J579&amp;      IF(lookups!$L$2-LEN(SOURCE!J579) &gt;= 0, REPT(" ",lookups!$L$2-LEN(SOURCE!J579)), "")&amp;
" | "&amp; IF(lookups!$K$2-LEN(SOURCE!I579) &gt;= 0, REPT(" ",lookups!$K$2-LEN(SOURCE!I579)), "")&amp;
      SOURCE!K579&amp;      IF(lookups!$L$2-LEN(SOURCE!K579) &gt;= 0, REPT(" ",lookups!$M$2-LEN(SOURCE!K579)), "")&amp;
" | "&amp; SOURCE!L579&amp;      IF(lookups!$O$2-LEN(SOURCE!L579) &gt;= 0, REPT(" ",lookups!$O$2-LEN(SOURCE!L579)), "")&amp;
" | "&amp; SOURCE!M579&amp;      IF(lookups!$P$2-LEN(SOURCE!M579) &gt;= 0, REPT(" ",lookups!$P$2-LEN(SOURCE!M579)), "")&amp;
      "},"&amp;IF(SOURCE!O579&lt;&gt;"",""&amp;SOURCE!O579,"")
 )
)
)</f>
        <v>/*  555 */  { addItemToBuffer,              ITM_F,                       "F",                                           "F",                                           (0 &lt;&lt; TAM_MAX_BITS) |     0, CAT_AINT | SLS_UNCHANGED | US_UNCHANGED | EIM_DISABLED | PTP_DISABLED     },</v>
      </c>
    </row>
    <row r="580" customFormat="false" ht="15.75" hidden="false" customHeight="false" outlineLevel="0" collapsed="false">
      <c r="A580" s="263" t="str">
        <f aca="false">IF(AND(OR(SOURCE!A580="",ISBLANK(SOURCE!A580)),SOURCE!B580&gt;0),IF(ISBLANK(SOURCE!C580),"",SOURCE!C580),
IF(SOURCE!B580&lt;0,VLOOKUP(SOURCE!B580,lookups!A$1:B$25,2,0),
  IF(ISBLANK(SOURCE!B580),
    "",
    "/* "&amp;TEXT(SOURCE!B580,"???0")&amp;" *"&amp;
      SOURCE!C580&amp;", "&amp; IF(lookups!$E$2-LEN(SOURCE!C580) &gt;= 0, REPT(" ",lookups!$E$2-LEN(SOURCE!C580)), "")&amp;
      SOURCE!D580&amp;", "&amp; IF(lookups!$F$2-LEN(SOURCE!D580) &gt;= 0, REPT(" ",lookups!$F$2-LEN(SOURCE!D580)), "")&amp;
      SOURCE!E580&amp;", "&amp; IF(lookups!$G$2-LEN(SOURCE!E580) &gt;=0, REPT(" ",lookups!$G$2-LEN(SOURCE!E580)), "")&amp;
      SOURCE!F580&amp;", "&amp; IF(lookups!$H$2-LEN(SOURCE!F580) &gt;= 0, REPT(" ",lookups!$H$2-LEN(SOURCE!F580)+2), "")&amp;"("&amp;
      SUBSTITUTE(TEXT(SOURCE!G580,"??0"),"  ","")&amp;" &lt;&lt; TAM_MAX_BITS) |"&amp; IF(lookups!$I$2-3 &gt;= 0, REPT(" ",MAX(1,lookups!$I$2-5+4+1-1-LEN(  IF(ISTEXT(SOURCE!H580),SOURCE!H580,  SUBSTITUTE(SUBSTITUTE(TEXT(SOURCE!H580,"????0"),"  ","")," ",""))   ))), "")&amp;
       IF(ISTEXT(SOURCE!H580),SOURCE!H580, SUBSTITUTE(SUBSTITUTE(TEXT(SOURCE!H580,"????0"),"  ","")," ",""))   &amp;","&amp; IF(lookups!$J$2-3 &gt;= 0, REPT(" ",lookups!$J$2-3-5), "")&amp;
      SOURCE!I580&amp;
" | "&amp; IF(lookups!$K$2-LEN(SOURCE!I580) &gt;= 0, REPT(" ",lookups!$K$2-LEN(SOURCE!I580)), "")&amp;
      SOURCE!J580&amp;      IF(lookups!$L$2-LEN(SOURCE!J580) &gt;= 0, REPT(" ",lookups!$L$2-LEN(SOURCE!J580)), "")&amp;
" | "&amp; IF(lookups!$K$2-LEN(SOURCE!I580) &gt;= 0, REPT(" ",lookups!$K$2-LEN(SOURCE!I580)), "")&amp;
      SOURCE!K580&amp;      IF(lookups!$L$2-LEN(SOURCE!K580) &gt;= 0, REPT(" ",lookups!$M$2-LEN(SOURCE!K580)), "")&amp;
" | "&amp; SOURCE!L580&amp;      IF(lookups!$O$2-LEN(SOURCE!L580) &gt;= 0, REPT(" ",lookups!$O$2-LEN(SOURCE!L580)), "")&amp;
" | "&amp; SOURCE!M580&amp;      IF(lookups!$P$2-LEN(SOURCE!M580) &gt;= 0, REPT(" ",lookups!$P$2-LEN(SOURCE!M580)), "")&amp;
      "},"&amp;IF(SOURCE!O580&lt;&gt;"",""&amp;SOURCE!O580,"")
 )
)
)</f>
        <v>/*  556 */  { addItemToBuffer,              ITM_G,                       "G",                                           "G",                                           (0 &lt;&lt; TAM_MAX_BITS) |     0, CAT_AINT | SLS_UNCHANGED | US_UNCHANGED | EIM_DISABLED | PTP_DISABLED     },</v>
      </c>
    </row>
    <row r="581" customFormat="false" ht="15.75" hidden="false" customHeight="false" outlineLevel="0" collapsed="false">
      <c r="A581" s="263" t="str">
        <f aca="false">IF(AND(OR(SOURCE!A581="",ISBLANK(SOURCE!A581)),SOURCE!B581&gt;0),IF(ISBLANK(SOURCE!C581),"",SOURCE!C581),
IF(SOURCE!B581&lt;0,VLOOKUP(SOURCE!B581,lookups!A$1:B$25,2,0),
  IF(ISBLANK(SOURCE!B581),
    "",
    "/* "&amp;TEXT(SOURCE!B581,"???0")&amp;" *"&amp;
      SOURCE!C581&amp;", "&amp; IF(lookups!$E$2-LEN(SOURCE!C581) &gt;= 0, REPT(" ",lookups!$E$2-LEN(SOURCE!C581)), "")&amp;
      SOURCE!D581&amp;", "&amp; IF(lookups!$F$2-LEN(SOURCE!D581) &gt;= 0, REPT(" ",lookups!$F$2-LEN(SOURCE!D581)), "")&amp;
      SOURCE!E581&amp;", "&amp; IF(lookups!$G$2-LEN(SOURCE!E581) &gt;=0, REPT(" ",lookups!$G$2-LEN(SOURCE!E581)), "")&amp;
      SOURCE!F581&amp;", "&amp; IF(lookups!$H$2-LEN(SOURCE!F581) &gt;= 0, REPT(" ",lookups!$H$2-LEN(SOURCE!F581)+2), "")&amp;"("&amp;
      SUBSTITUTE(TEXT(SOURCE!G581,"??0"),"  ","")&amp;" &lt;&lt; TAM_MAX_BITS) |"&amp; IF(lookups!$I$2-3 &gt;= 0, REPT(" ",MAX(1,lookups!$I$2-5+4+1-1-LEN(  IF(ISTEXT(SOURCE!H581),SOURCE!H581,  SUBSTITUTE(SUBSTITUTE(TEXT(SOURCE!H581,"????0"),"  ","")," ",""))   ))), "")&amp;
       IF(ISTEXT(SOURCE!H581),SOURCE!H581, SUBSTITUTE(SUBSTITUTE(TEXT(SOURCE!H581,"????0"),"  ","")," ",""))   &amp;","&amp; IF(lookups!$J$2-3 &gt;= 0, REPT(" ",lookups!$J$2-3-5), "")&amp;
      SOURCE!I581&amp;
" | "&amp; IF(lookups!$K$2-LEN(SOURCE!I581) &gt;= 0, REPT(" ",lookups!$K$2-LEN(SOURCE!I581)), "")&amp;
      SOURCE!J581&amp;      IF(lookups!$L$2-LEN(SOURCE!J581) &gt;= 0, REPT(" ",lookups!$L$2-LEN(SOURCE!J581)), "")&amp;
" | "&amp; IF(lookups!$K$2-LEN(SOURCE!I581) &gt;= 0, REPT(" ",lookups!$K$2-LEN(SOURCE!I581)), "")&amp;
      SOURCE!K581&amp;      IF(lookups!$L$2-LEN(SOURCE!K581) &gt;= 0, REPT(" ",lookups!$M$2-LEN(SOURCE!K581)), "")&amp;
" | "&amp; SOURCE!L581&amp;      IF(lookups!$O$2-LEN(SOURCE!L581) &gt;= 0, REPT(" ",lookups!$O$2-LEN(SOURCE!L581)), "")&amp;
" | "&amp; SOURCE!M581&amp;      IF(lookups!$P$2-LEN(SOURCE!M581) &gt;= 0, REPT(" ",lookups!$P$2-LEN(SOURCE!M581)), "")&amp;
      "},"&amp;IF(SOURCE!O581&lt;&gt;"",""&amp;SOURCE!O581,"")
 )
)
)</f>
        <v>/*  557 */  { addItemToBuffer,              ITM_H,                       "H",                                           "H",                                           (0 &lt;&lt; TAM_MAX_BITS) |     0, CAT_AINT | SLS_UNCHANGED | US_UNCHANGED | EIM_DISABLED | PTP_DISABLED     },</v>
      </c>
    </row>
    <row r="582" customFormat="false" ht="15.75" hidden="false" customHeight="false" outlineLevel="0" collapsed="false">
      <c r="A582" s="263" t="str">
        <f aca="false">IF(AND(OR(SOURCE!A582="",ISBLANK(SOURCE!A582)),SOURCE!B582&gt;0),IF(ISBLANK(SOURCE!C582),"",SOURCE!C582),
IF(SOURCE!B582&lt;0,VLOOKUP(SOURCE!B582,lookups!A$1:B$25,2,0),
  IF(ISBLANK(SOURCE!B582),
    "",
    "/* "&amp;TEXT(SOURCE!B582,"???0")&amp;" *"&amp;
      SOURCE!C582&amp;", "&amp; IF(lookups!$E$2-LEN(SOURCE!C582) &gt;= 0, REPT(" ",lookups!$E$2-LEN(SOURCE!C582)), "")&amp;
      SOURCE!D582&amp;", "&amp; IF(lookups!$F$2-LEN(SOURCE!D582) &gt;= 0, REPT(" ",lookups!$F$2-LEN(SOURCE!D582)), "")&amp;
      SOURCE!E582&amp;", "&amp; IF(lookups!$G$2-LEN(SOURCE!E582) &gt;=0, REPT(" ",lookups!$G$2-LEN(SOURCE!E582)), "")&amp;
      SOURCE!F582&amp;", "&amp; IF(lookups!$H$2-LEN(SOURCE!F582) &gt;= 0, REPT(" ",lookups!$H$2-LEN(SOURCE!F582)+2), "")&amp;"("&amp;
      SUBSTITUTE(TEXT(SOURCE!G582,"??0"),"  ","")&amp;" &lt;&lt; TAM_MAX_BITS) |"&amp; IF(lookups!$I$2-3 &gt;= 0, REPT(" ",MAX(1,lookups!$I$2-5+4+1-1-LEN(  IF(ISTEXT(SOURCE!H582),SOURCE!H582,  SUBSTITUTE(SUBSTITUTE(TEXT(SOURCE!H582,"????0"),"  ","")," ",""))   ))), "")&amp;
       IF(ISTEXT(SOURCE!H582),SOURCE!H582, SUBSTITUTE(SUBSTITUTE(TEXT(SOURCE!H582,"????0"),"  ","")," ",""))   &amp;","&amp; IF(lookups!$J$2-3 &gt;= 0, REPT(" ",lookups!$J$2-3-5), "")&amp;
      SOURCE!I582&amp;
" | "&amp; IF(lookups!$K$2-LEN(SOURCE!I582) &gt;= 0, REPT(" ",lookups!$K$2-LEN(SOURCE!I582)), "")&amp;
      SOURCE!J582&amp;      IF(lookups!$L$2-LEN(SOURCE!J582) &gt;= 0, REPT(" ",lookups!$L$2-LEN(SOURCE!J582)), "")&amp;
" | "&amp; IF(lookups!$K$2-LEN(SOURCE!I582) &gt;= 0, REPT(" ",lookups!$K$2-LEN(SOURCE!I582)), "")&amp;
      SOURCE!K582&amp;      IF(lookups!$L$2-LEN(SOURCE!K582) &gt;= 0, REPT(" ",lookups!$M$2-LEN(SOURCE!K582)), "")&amp;
" | "&amp; SOURCE!L582&amp;      IF(lookups!$O$2-LEN(SOURCE!L582) &gt;= 0, REPT(" ",lookups!$O$2-LEN(SOURCE!L582)), "")&amp;
" | "&amp; SOURCE!M582&amp;      IF(lookups!$P$2-LEN(SOURCE!M582) &gt;= 0, REPT(" ",lookups!$P$2-LEN(SOURCE!M582)), "")&amp;
      "},"&amp;IF(SOURCE!O582&lt;&gt;"",""&amp;SOURCE!O582,"")
 )
)
)</f>
        <v>/*  558 */  { addItemToBuffer,              ITM_I,                       "I",                                           "I",                                           (0 &lt;&lt; TAM_MAX_BITS) |     0, CAT_AINT | SLS_UNCHANGED | US_UNCHANGED | EIM_DISABLED | PTP_DISABLED     },</v>
      </c>
    </row>
    <row r="583" customFormat="false" ht="15.75" hidden="false" customHeight="false" outlineLevel="0" collapsed="false">
      <c r="A583" s="263" t="str">
        <f aca="false">IF(AND(OR(SOURCE!A583="",ISBLANK(SOURCE!A583)),SOURCE!B583&gt;0),IF(ISBLANK(SOURCE!C583),"",SOURCE!C583),
IF(SOURCE!B583&lt;0,VLOOKUP(SOURCE!B583,lookups!A$1:B$25,2,0),
  IF(ISBLANK(SOURCE!B583),
    "",
    "/* "&amp;TEXT(SOURCE!B583,"???0")&amp;" *"&amp;
      SOURCE!C583&amp;", "&amp; IF(lookups!$E$2-LEN(SOURCE!C583) &gt;= 0, REPT(" ",lookups!$E$2-LEN(SOURCE!C583)), "")&amp;
      SOURCE!D583&amp;", "&amp; IF(lookups!$F$2-LEN(SOURCE!D583) &gt;= 0, REPT(" ",lookups!$F$2-LEN(SOURCE!D583)), "")&amp;
      SOURCE!E583&amp;", "&amp; IF(lookups!$G$2-LEN(SOURCE!E583) &gt;=0, REPT(" ",lookups!$G$2-LEN(SOURCE!E583)), "")&amp;
      SOURCE!F583&amp;", "&amp; IF(lookups!$H$2-LEN(SOURCE!F583) &gt;= 0, REPT(" ",lookups!$H$2-LEN(SOURCE!F583)+2), "")&amp;"("&amp;
      SUBSTITUTE(TEXT(SOURCE!G583,"??0"),"  ","")&amp;" &lt;&lt; TAM_MAX_BITS) |"&amp; IF(lookups!$I$2-3 &gt;= 0, REPT(" ",MAX(1,lookups!$I$2-5+4+1-1-LEN(  IF(ISTEXT(SOURCE!H583),SOURCE!H583,  SUBSTITUTE(SUBSTITUTE(TEXT(SOURCE!H583,"????0"),"  ","")," ",""))   ))), "")&amp;
       IF(ISTEXT(SOURCE!H583),SOURCE!H583, SUBSTITUTE(SUBSTITUTE(TEXT(SOURCE!H583,"????0"),"  ","")," ",""))   &amp;","&amp; IF(lookups!$J$2-3 &gt;= 0, REPT(" ",lookups!$J$2-3-5), "")&amp;
      SOURCE!I583&amp;
" | "&amp; IF(lookups!$K$2-LEN(SOURCE!I583) &gt;= 0, REPT(" ",lookups!$K$2-LEN(SOURCE!I583)), "")&amp;
      SOURCE!J583&amp;      IF(lookups!$L$2-LEN(SOURCE!J583) &gt;= 0, REPT(" ",lookups!$L$2-LEN(SOURCE!J583)), "")&amp;
" | "&amp; IF(lookups!$K$2-LEN(SOURCE!I583) &gt;= 0, REPT(" ",lookups!$K$2-LEN(SOURCE!I583)), "")&amp;
      SOURCE!K583&amp;      IF(lookups!$L$2-LEN(SOURCE!K583) &gt;= 0, REPT(" ",lookups!$M$2-LEN(SOURCE!K583)), "")&amp;
" | "&amp; SOURCE!L583&amp;      IF(lookups!$O$2-LEN(SOURCE!L583) &gt;= 0, REPT(" ",lookups!$O$2-LEN(SOURCE!L583)), "")&amp;
" | "&amp; SOURCE!M583&amp;      IF(lookups!$P$2-LEN(SOURCE!M583) &gt;= 0, REPT(" ",lookups!$P$2-LEN(SOURCE!M583)), "")&amp;
      "},"&amp;IF(SOURCE!O583&lt;&gt;"",""&amp;SOURCE!O583,"")
 )
)
)</f>
        <v>/*  559 */  { addItemToBuffer,              ITM_J,                       "J",                                           "J",                                           (0 &lt;&lt; TAM_MAX_BITS) |     0, CAT_AINT | SLS_UNCHANGED | US_UNCHANGED | EIM_DISABLED | PTP_DISABLED     },</v>
      </c>
    </row>
    <row r="584" customFormat="false" ht="15.75" hidden="false" customHeight="false" outlineLevel="0" collapsed="false">
      <c r="A584" s="263" t="str">
        <f aca="false">IF(AND(OR(SOURCE!A584="",ISBLANK(SOURCE!A584)),SOURCE!B584&gt;0),IF(ISBLANK(SOURCE!C584),"",SOURCE!C584),
IF(SOURCE!B584&lt;0,VLOOKUP(SOURCE!B584,lookups!A$1:B$25,2,0),
  IF(ISBLANK(SOURCE!B584),
    "",
    "/* "&amp;TEXT(SOURCE!B584,"???0")&amp;" *"&amp;
      SOURCE!C584&amp;", "&amp; IF(lookups!$E$2-LEN(SOURCE!C584) &gt;= 0, REPT(" ",lookups!$E$2-LEN(SOURCE!C584)), "")&amp;
      SOURCE!D584&amp;", "&amp; IF(lookups!$F$2-LEN(SOURCE!D584) &gt;= 0, REPT(" ",lookups!$F$2-LEN(SOURCE!D584)), "")&amp;
      SOURCE!E584&amp;", "&amp; IF(lookups!$G$2-LEN(SOURCE!E584) &gt;=0, REPT(" ",lookups!$G$2-LEN(SOURCE!E584)), "")&amp;
      SOURCE!F584&amp;", "&amp; IF(lookups!$H$2-LEN(SOURCE!F584) &gt;= 0, REPT(" ",lookups!$H$2-LEN(SOURCE!F584)+2), "")&amp;"("&amp;
      SUBSTITUTE(TEXT(SOURCE!G584,"??0"),"  ","")&amp;" &lt;&lt; TAM_MAX_BITS) |"&amp; IF(lookups!$I$2-3 &gt;= 0, REPT(" ",MAX(1,lookups!$I$2-5+4+1-1-LEN(  IF(ISTEXT(SOURCE!H584),SOURCE!H584,  SUBSTITUTE(SUBSTITUTE(TEXT(SOURCE!H584,"????0"),"  ","")," ",""))   ))), "")&amp;
       IF(ISTEXT(SOURCE!H584),SOURCE!H584, SUBSTITUTE(SUBSTITUTE(TEXT(SOURCE!H584,"????0"),"  ","")," ",""))   &amp;","&amp; IF(lookups!$J$2-3 &gt;= 0, REPT(" ",lookups!$J$2-3-5), "")&amp;
      SOURCE!I584&amp;
" | "&amp; IF(lookups!$K$2-LEN(SOURCE!I584) &gt;= 0, REPT(" ",lookups!$K$2-LEN(SOURCE!I584)), "")&amp;
      SOURCE!J584&amp;      IF(lookups!$L$2-LEN(SOURCE!J584) &gt;= 0, REPT(" ",lookups!$L$2-LEN(SOURCE!J584)), "")&amp;
" | "&amp; IF(lookups!$K$2-LEN(SOURCE!I584) &gt;= 0, REPT(" ",lookups!$K$2-LEN(SOURCE!I584)), "")&amp;
      SOURCE!K584&amp;      IF(lookups!$L$2-LEN(SOURCE!K584) &gt;= 0, REPT(" ",lookups!$M$2-LEN(SOURCE!K584)), "")&amp;
" | "&amp; SOURCE!L584&amp;      IF(lookups!$O$2-LEN(SOURCE!L584) &gt;= 0, REPT(" ",lookups!$O$2-LEN(SOURCE!L584)), "")&amp;
" | "&amp; SOURCE!M584&amp;      IF(lookups!$P$2-LEN(SOURCE!M584) &gt;= 0, REPT(" ",lookups!$P$2-LEN(SOURCE!M584)), "")&amp;
      "},"&amp;IF(SOURCE!O584&lt;&gt;"",""&amp;SOURCE!O584,"")
 )
)
)</f>
        <v>/*  560 */  { addItemToBuffer,              ITM_K,                       "K",                                           "K",                                           (0 &lt;&lt; TAM_MAX_BITS) |     0, CAT_AINT | SLS_UNCHANGED | US_UNCHANGED | EIM_DISABLED | PTP_DISABLED     },</v>
      </c>
    </row>
    <row r="585" customFormat="false" ht="15.75" hidden="false" customHeight="false" outlineLevel="0" collapsed="false">
      <c r="A585" s="263" t="str">
        <f aca="false">IF(AND(OR(SOURCE!A585="",ISBLANK(SOURCE!A585)),SOURCE!B585&gt;0),IF(ISBLANK(SOURCE!C585),"",SOURCE!C585),
IF(SOURCE!B585&lt;0,VLOOKUP(SOURCE!B585,lookups!A$1:B$25,2,0),
  IF(ISBLANK(SOURCE!B585),
    "",
    "/* "&amp;TEXT(SOURCE!B585,"???0")&amp;" *"&amp;
      SOURCE!C585&amp;", "&amp; IF(lookups!$E$2-LEN(SOURCE!C585) &gt;= 0, REPT(" ",lookups!$E$2-LEN(SOURCE!C585)), "")&amp;
      SOURCE!D585&amp;", "&amp; IF(lookups!$F$2-LEN(SOURCE!D585) &gt;= 0, REPT(" ",lookups!$F$2-LEN(SOURCE!D585)), "")&amp;
      SOURCE!E585&amp;", "&amp; IF(lookups!$G$2-LEN(SOURCE!E585) &gt;=0, REPT(" ",lookups!$G$2-LEN(SOURCE!E585)), "")&amp;
      SOURCE!F585&amp;", "&amp; IF(lookups!$H$2-LEN(SOURCE!F585) &gt;= 0, REPT(" ",lookups!$H$2-LEN(SOURCE!F585)+2), "")&amp;"("&amp;
      SUBSTITUTE(TEXT(SOURCE!G585,"??0"),"  ","")&amp;" &lt;&lt; TAM_MAX_BITS) |"&amp; IF(lookups!$I$2-3 &gt;= 0, REPT(" ",MAX(1,lookups!$I$2-5+4+1-1-LEN(  IF(ISTEXT(SOURCE!H585),SOURCE!H585,  SUBSTITUTE(SUBSTITUTE(TEXT(SOURCE!H585,"????0"),"  ","")," ",""))   ))), "")&amp;
       IF(ISTEXT(SOURCE!H585),SOURCE!H585, SUBSTITUTE(SUBSTITUTE(TEXT(SOURCE!H585,"????0"),"  ","")," ",""))   &amp;","&amp; IF(lookups!$J$2-3 &gt;= 0, REPT(" ",lookups!$J$2-3-5), "")&amp;
      SOURCE!I585&amp;
" | "&amp; IF(lookups!$K$2-LEN(SOURCE!I585) &gt;= 0, REPT(" ",lookups!$K$2-LEN(SOURCE!I585)), "")&amp;
      SOURCE!J585&amp;      IF(lookups!$L$2-LEN(SOURCE!J585) &gt;= 0, REPT(" ",lookups!$L$2-LEN(SOURCE!J585)), "")&amp;
" | "&amp; IF(lookups!$K$2-LEN(SOURCE!I585) &gt;= 0, REPT(" ",lookups!$K$2-LEN(SOURCE!I585)), "")&amp;
      SOURCE!K585&amp;      IF(lookups!$L$2-LEN(SOURCE!K585) &gt;= 0, REPT(" ",lookups!$M$2-LEN(SOURCE!K585)), "")&amp;
" | "&amp; SOURCE!L585&amp;      IF(lookups!$O$2-LEN(SOURCE!L585) &gt;= 0, REPT(" ",lookups!$O$2-LEN(SOURCE!L585)), "")&amp;
" | "&amp; SOURCE!M585&amp;      IF(lookups!$P$2-LEN(SOURCE!M585) &gt;= 0, REPT(" ",lookups!$P$2-LEN(SOURCE!M585)), "")&amp;
      "},"&amp;IF(SOURCE!O585&lt;&gt;"",""&amp;SOURCE!O585,"")
 )
)
)</f>
        <v>/*  561 */  { addItemToBuffer,              ITM_L,                       "L",                                           "L",                                           (0 &lt;&lt; TAM_MAX_BITS) |     0, CAT_AINT | SLS_UNCHANGED | US_UNCHANGED | EIM_DISABLED | PTP_DISABLED     },</v>
      </c>
    </row>
    <row r="586" customFormat="false" ht="15.75" hidden="false" customHeight="false" outlineLevel="0" collapsed="false">
      <c r="A586" s="263" t="str">
        <f aca="false">IF(AND(OR(SOURCE!A586="",ISBLANK(SOURCE!A586)),SOURCE!B586&gt;0),IF(ISBLANK(SOURCE!C586),"",SOURCE!C586),
IF(SOURCE!B586&lt;0,VLOOKUP(SOURCE!B586,lookups!A$1:B$25,2,0),
  IF(ISBLANK(SOURCE!B586),
    "",
    "/* "&amp;TEXT(SOURCE!B586,"???0")&amp;" *"&amp;
      SOURCE!C586&amp;", "&amp; IF(lookups!$E$2-LEN(SOURCE!C586) &gt;= 0, REPT(" ",lookups!$E$2-LEN(SOURCE!C586)), "")&amp;
      SOURCE!D586&amp;", "&amp; IF(lookups!$F$2-LEN(SOURCE!D586) &gt;= 0, REPT(" ",lookups!$F$2-LEN(SOURCE!D586)), "")&amp;
      SOURCE!E586&amp;", "&amp; IF(lookups!$G$2-LEN(SOURCE!E586) &gt;=0, REPT(" ",lookups!$G$2-LEN(SOURCE!E586)), "")&amp;
      SOURCE!F586&amp;", "&amp; IF(lookups!$H$2-LEN(SOURCE!F586) &gt;= 0, REPT(" ",lookups!$H$2-LEN(SOURCE!F586)+2), "")&amp;"("&amp;
      SUBSTITUTE(TEXT(SOURCE!G586,"??0"),"  ","")&amp;" &lt;&lt; TAM_MAX_BITS) |"&amp; IF(lookups!$I$2-3 &gt;= 0, REPT(" ",MAX(1,lookups!$I$2-5+4+1-1-LEN(  IF(ISTEXT(SOURCE!H586),SOURCE!H586,  SUBSTITUTE(SUBSTITUTE(TEXT(SOURCE!H586,"????0"),"  ","")," ",""))   ))), "")&amp;
       IF(ISTEXT(SOURCE!H586),SOURCE!H586, SUBSTITUTE(SUBSTITUTE(TEXT(SOURCE!H586,"????0"),"  ","")," ",""))   &amp;","&amp; IF(lookups!$J$2-3 &gt;= 0, REPT(" ",lookups!$J$2-3-5), "")&amp;
      SOURCE!I586&amp;
" | "&amp; IF(lookups!$K$2-LEN(SOURCE!I586) &gt;= 0, REPT(" ",lookups!$K$2-LEN(SOURCE!I586)), "")&amp;
      SOURCE!J586&amp;      IF(lookups!$L$2-LEN(SOURCE!J586) &gt;= 0, REPT(" ",lookups!$L$2-LEN(SOURCE!J586)), "")&amp;
" | "&amp; IF(lookups!$K$2-LEN(SOURCE!I586) &gt;= 0, REPT(" ",lookups!$K$2-LEN(SOURCE!I586)), "")&amp;
      SOURCE!K586&amp;      IF(lookups!$L$2-LEN(SOURCE!K586) &gt;= 0, REPT(" ",lookups!$M$2-LEN(SOURCE!K586)), "")&amp;
" | "&amp; SOURCE!L586&amp;      IF(lookups!$O$2-LEN(SOURCE!L586) &gt;= 0, REPT(" ",lookups!$O$2-LEN(SOURCE!L586)), "")&amp;
" | "&amp; SOURCE!M586&amp;      IF(lookups!$P$2-LEN(SOURCE!M586) &gt;= 0, REPT(" ",lookups!$P$2-LEN(SOURCE!M586)), "")&amp;
      "},"&amp;IF(SOURCE!O586&lt;&gt;"",""&amp;SOURCE!O586,"")
 )
)
)</f>
        <v>/*  562 */  { addItemToBuffer,              ITM_M,                       "M",                                           "M",                                           (0 &lt;&lt; TAM_MAX_BITS) |     0, CAT_AINT | SLS_UNCHANGED | US_UNCHANGED | EIM_DISABLED | PTP_DISABLED     },</v>
      </c>
    </row>
    <row r="587" customFormat="false" ht="15.75" hidden="false" customHeight="false" outlineLevel="0" collapsed="false">
      <c r="A587" s="263" t="str">
        <f aca="false">IF(AND(OR(SOURCE!A587="",ISBLANK(SOURCE!A587)),SOURCE!B587&gt;0),IF(ISBLANK(SOURCE!C587),"",SOURCE!C587),
IF(SOURCE!B587&lt;0,VLOOKUP(SOURCE!B587,lookups!A$1:B$25,2,0),
  IF(ISBLANK(SOURCE!B587),
    "",
    "/* "&amp;TEXT(SOURCE!B587,"???0")&amp;" *"&amp;
      SOURCE!C587&amp;", "&amp; IF(lookups!$E$2-LEN(SOURCE!C587) &gt;= 0, REPT(" ",lookups!$E$2-LEN(SOURCE!C587)), "")&amp;
      SOURCE!D587&amp;", "&amp; IF(lookups!$F$2-LEN(SOURCE!D587) &gt;= 0, REPT(" ",lookups!$F$2-LEN(SOURCE!D587)), "")&amp;
      SOURCE!E587&amp;", "&amp; IF(lookups!$G$2-LEN(SOURCE!E587) &gt;=0, REPT(" ",lookups!$G$2-LEN(SOURCE!E587)), "")&amp;
      SOURCE!F587&amp;", "&amp; IF(lookups!$H$2-LEN(SOURCE!F587) &gt;= 0, REPT(" ",lookups!$H$2-LEN(SOURCE!F587)+2), "")&amp;"("&amp;
      SUBSTITUTE(TEXT(SOURCE!G587,"??0"),"  ","")&amp;" &lt;&lt; TAM_MAX_BITS) |"&amp; IF(lookups!$I$2-3 &gt;= 0, REPT(" ",MAX(1,lookups!$I$2-5+4+1-1-LEN(  IF(ISTEXT(SOURCE!H587),SOURCE!H587,  SUBSTITUTE(SUBSTITUTE(TEXT(SOURCE!H587,"????0"),"  ","")," ",""))   ))), "")&amp;
       IF(ISTEXT(SOURCE!H587),SOURCE!H587, SUBSTITUTE(SUBSTITUTE(TEXT(SOURCE!H587,"????0"),"  ","")," ",""))   &amp;","&amp; IF(lookups!$J$2-3 &gt;= 0, REPT(" ",lookups!$J$2-3-5), "")&amp;
      SOURCE!I587&amp;
" | "&amp; IF(lookups!$K$2-LEN(SOURCE!I587) &gt;= 0, REPT(" ",lookups!$K$2-LEN(SOURCE!I587)), "")&amp;
      SOURCE!J587&amp;      IF(lookups!$L$2-LEN(SOURCE!J587) &gt;= 0, REPT(" ",lookups!$L$2-LEN(SOURCE!J587)), "")&amp;
" | "&amp; IF(lookups!$K$2-LEN(SOURCE!I587) &gt;= 0, REPT(" ",lookups!$K$2-LEN(SOURCE!I587)), "")&amp;
      SOURCE!K587&amp;      IF(lookups!$L$2-LEN(SOURCE!K587) &gt;= 0, REPT(" ",lookups!$M$2-LEN(SOURCE!K587)), "")&amp;
" | "&amp; SOURCE!L587&amp;      IF(lookups!$O$2-LEN(SOURCE!L587) &gt;= 0, REPT(" ",lookups!$O$2-LEN(SOURCE!L587)), "")&amp;
" | "&amp; SOURCE!M587&amp;      IF(lookups!$P$2-LEN(SOURCE!M587) &gt;= 0, REPT(" ",lookups!$P$2-LEN(SOURCE!M587)), "")&amp;
      "},"&amp;IF(SOURCE!O587&lt;&gt;"",""&amp;SOURCE!O587,"")
 )
)
)</f>
        <v>/*  563 */  { addItemToBuffer,              ITM_N,                       "N",                                           "N",                                           (0 &lt;&lt; TAM_MAX_BITS) |     0, CAT_AINT | SLS_UNCHANGED | US_UNCHANGED | EIM_DISABLED | PTP_DISABLED     },</v>
      </c>
    </row>
    <row r="588" customFormat="false" ht="15.75" hidden="false" customHeight="false" outlineLevel="0" collapsed="false">
      <c r="A588" s="263" t="str">
        <f aca="false">IF(AND(OR(SOURCE!A588="",ISBLANK(SOURCE!A588)),SOURCE!B588&gt;0),IF(ISBLANK(SOURCE!C588),"",SOURCE!C588),
IF(SOURCE!B588&lt;0,VLOOKUP(SOURCE!B588,lookups!A$1:B$25,2,0),
  IF(ISBLANK(SOURCE!B588),
    "",
    "/* "&amp;TEXT(SOURCE!B588,"???0")&amp;" *"&amp;
      SOURCE!C588&amp;", "&amp; IF(lookups!$E$2-LEN(SOURCE!C588) &gt;= 0, REPT(" ",lookups!$E$2-LEN(SOURCE!C588)), "")&amp;
      SOURCE!D588&amp;", "&amp; IF(lookups!$F$2-LEN(SOURCE!D588) &gt;= 0, REPT(" ",lookups!$F$2-LEN(SOURCE!D588)), "")&amp;
      SOURCE!E588&amp;", "&amp; IF(lookups!$G$2-LEN(SOURCE!E588) &gt;=0, REPT(" ",lookups!$G$2-LEN(SOURCE!E588)), "")&amp;
      SOURCE!F588&amp;", "&amp; IF(lookups!$H$2-LEN(SOURCE!F588) &gt;= 0, REPT(" ",lookups!$H$2-LEN(SOURCE!F588)+2), "")&amp;"("&amp;
      SUBSTITUTE(TEXT(SOURCE!G588,"??0"),"  ","")&amp;" &lt;&lt; TAM_MAX_BITS) |"&amp; IF(lookups!$I$2-3 &gt;= 0, REPT(" ",MAX(1,lookups!$I$2-5+4+1-1-LEN(  IF(ISTEXT(SOURCE!H588),SOURCE!H588,  SUBSTITUTE(SUBSTITUTE(TEXT(SOURCE!H588,"????0"),"  ","")," ",""))   ))), "")&amp;
       IF(ISTEXT(SOURCE!H588),SOURCE!H588, SUBSTITUTE(SUBSTITUTE(TEXT(SOURCE!H588,"????0"),"  ","")," ",""))   &amp;","&amp; IF(lookups!$J$2-3 &gt;= 0, REPT(" ",lookups!$J$2-3-5), "")&amp;
      SOURCE!I588&amp;
" | "&amp; IF(lookups!$K$2-LEN(SOURCE!I588) &gt;= 0, REPT(" ",lookups!$K$2-LEN(SOURCE!I588)), "")&amp;
      SOURCE!J588&amp;      IF(lookups!$L$2-LEN(SOURCE!J588) &gt;= 0, REPT(" ",lookups!$L$2-LEN(SOURCE!J588)), "")&amp;
" | "&amp; IF(lookups!$K$2-LEN(SOURCE!I588) &gt;= 0, REPT(" ",lookups!$K$2-LEN(SOURCE!I588)), "")&amp;
      SOURCE!K588&amp;      IF(lookups!$L$2-LEN(SOURCE!K588) &gt;= 0, REPT(" ",lookups!$M$2-LEN(SOURCE!K588)), "")&amp;
" | "&amp; SOURCE!L588&amp;      IF(lookups!$O$2-LEN(SOURCE!L588) &gt;= 0, REPT(" ",lookups!$O$2-LEN(SOURCE!L588)), "")&amp;
" | "&amp; SOURCE!M588&amp;      IF(lookups!$P$2-LEN(SOURCE!M588) &gt;= 0, REPT(" ",lookups!$P$2-LEN(SOURCE!M588)), "")&amp;
      "},"&amp;IF(SOURCE!O588&lt;&gt;"",""&amp;SOURCE!O588,"")
 )
)
)</f>
        <v>/*  564 */  { addItemToBuffer,              ITM_O,                       "O",                                           "O",                                           (0 &lt;&lt; TAM_MAX_BITS) |     0, CAT_AINT | SLS_UNCHANGED | US_UNCHANGED | EIM_DISABLED | PTP_DISABLED     },</v>
      </c>
    </row>
    <row r="589" customFormat="false" ht="15.75" hidden="false" customHeight="false" outlineLevel="0" collapsed="false">
      <c r="A589" s="263" t="str">
        <f aca="false">IF(AND(OR(SOURCE!A589="",ISBLANK(SOURCE!A589)),SOURCE!B589&gt;0),IF(ISBLANK(SOURCE!C589),"",SOURCE!C589),
IF(SOURCE!B589&lt;0,VLOOKUP(SOURCE!B589,lookups!A$1:B$25,2,0),
  IF(ISBLANK(SOURCE!B589),
    "",
    "/* "&amp;TEXT(SOURCE!B589,"???0")&amp;" *"&amp;
      SOURCE!C589&amp;", "&amp; IF(lookups!$E$2-LEN(SOURCE!C589) &gt;= 0, REPT(" ",lookups!$E$2-LEN(SOURCE!C589)), "")&amp;
      SOURCE!D589&amp;", "&amp; IF(lookups!$F$2-LEN(SOURCE!D589) &gt;= 0, REPT(" ",lookups!$F$2-LEN(SOURCE!D589)), "")&amp;
      SOURCE!E589&amp;", "&amp; IF(lookups!$G$2-LEN(SOURCE!E589) &gt;=0, REPT(" ",lookups!$G$2-LEN(SOURCE!E589)), "")&amp;
      SOURCE!F589&amp;", "&amp; IF(lookups!$H$2-LEN(SOURCE!F589) &gt;= 0, REPT(" ",lookups!$H$2-LEN(SOURCE!F589)+2), "")&amp;"("&amp;
      SUBSTITUTE(TEXT(SOURCE!G589,"??0"),"  ","")&amp;" &lt;&lt; TAM_MAX_BITS) |"&amp; IF(lookups!$I$2-3 &gt;= 0, REPT(" ",MAX(1,lookups!$I$2-5+4+1-1-LEN(  IF(ISTEXT(SOURCE!H589),SOURCE!H589,  SUBSTITUTE(SUBSTITUTE(TEXT(SOURCE!H589,"????0"),"  ","")," ",""))   ))), "")&amp;
       IF(ISTEXT(SOURCE!H589),SOURCE!H589, SUBSTITUTE(SUBSTITUTE(TEXT(SOURCE!H589,"????0"),"  ","")," ",""))   &amp;","&amp; IF(lookups!$J$2-3 &gt;= 0, REPT(" ",lookups!$J$2-3-5), "")&amp;
      SOURCE!I589&amp;
" | "&amp; IF(lookups!$K$2-LEN(SOURCE!I589) &gt;= 0, REPT(" ",lookups!$K$2-LEN(SOURCE!I589)), "")&amp;
      SOURCE!J589&amp;      IF(lookups!$L$2-LEN(SOURCE!J589) &gt;= 0, REPT(" ",lookups!$L$2-LEN(SOURCE!J589)), "")&amp;
" | "&amp; IF(lookups!$K$2-LEN(SOURCE!I589) &gt;= 0, REPT(" ",lookups!$K$2-LEN(SOURCE!I589)), "")&amp;
      SOURCE!K589&amp;      IF(lookups!$L$2-LEN(SOURCE!K589) &gt;= 0, REPT(" ",lookups!$M$2-LEN(SOURCE!K589)), "")&amp;
" | "&amp; SOURCE!L589&amp;      IF(lookups!$O$2-LEN(SOURCE!L589) &gt;= 0, REPT(" ",lookups!$O$2-LEN(SOURCE!L589)), "")&amp;
" | "&amp; SOURCE!M589&amp;      IF(lookups!$P$2-LEN(SOURCE!M589) &gt;= 0, REPT(" ",lookups!$P$2-LEN(SOURCE!M589)), "")&amp;
      "},"&amp;IF(SOURCE!O589&lt;&gt;"",""&amp;SOURCE!O589,"")
 )
)
)</f>
        <v>/*  565 */  { addItemToBuffer,              ITM_P,                       "P",                                           "P",                                           (0 &lt;&lt; TAM_MAX_BITS) |     0, CAT_AINT | SLS_UNCHANGED | US_UNCHANGED | EIM_DISABLED | PTP_DISABLED     },</v>
      </c>
    </row>
    <row r="590" customFormat="false" ht="15.75" hidden="false" customHeight="false" outlineLevel="0" collapsed="false">
      <c r="A590" s="263" t="str">
        <f aca="false">IF(AND(OR(SOURCE!A590="",ISBLANK(SOURCE!A590)),SOURCE!B590&gt;0),IF(ISBLANK(SOURCE!C590),"",SOURCE!C590),
IF(SOURCE!B590&lt;0,VLOOKUP(SOURCE!B590,lookups!A$1:B$25,2,0),
  IF(ISBLANK(SOURCE!B590),
    "",
    "/* "&amp;TEXT(SOURCE!B590,"???0")&amp;" *"&amp;
      SOURCE!C590&amp;", "&amp; IF(lookups!$E$2-LEN(SOURCE!C590) &gt;= 0, REPT(" ",lookups!$E$2-LEN(SOURCE!C590)), "")&amp;
      SOURCE!D590&amp;", "&amp; IF(lookups!$F$2-LEN(SOURCE!D590) &gt;= 0, REPT(" ",lookups!$F$2-LEN(SOURCE!D590)), "")&amp;
      SOURCE!E590&amp;", "&amp; IF(lookups!$G$2-LEN(SOURCE!E590) &gt;=0, REPT(" ",lookups!$G$2-LEN(SOURCE!E590)), "")&amp;
      SOURCE!F590&amp;", "&amp; IF(lookups!$H$2-LEN(SOURCE!F590) &gt;= 0, REPT(" ",lookups!$H$2-LEN(SOURCE!F590)+2), "")&amp;"("&amp;
      SUBSTITUTE(TEXT(SOURCE!G590,"??0"),"  ","")&amp;" &lt;&lt; TAM_MAX_BITS) |"&amp; IF(lookups!$I$2-3 &gt;= 0, REPT(" ",MAX(1,lookups!$I$2-5+4+1-1-LEN(  IF(ISTEXT(SOURCE!H590),SOURCE!H590,  SUBSTITUTE(SUBSTITUTE(TEXT(SOURCE!H590,"????0"),"  ","")," ",""))   ))), "")&amp;
       IF(ISTEXT(SOURCE!H590),SOURCE!H590, SUBSTITUTE(SUBSTITUTE(TEXT(SOURCE!H590,"????0"),"  ","")," ",""))   &amp;","&amp; IF(lookups!$J$2-3 &gt;= 0, REPT(" ",lookups!$J$2-3-5), "")&amp;
      SOURCE!I590&amp;
" | "&amp; IF(lookups!$K$2-LEN(SOURCE!I590) &gt;= 0, REPT(" ",lookups!$K$2-LEN(SOURCE!I590)), "")&amp;
      SOURCE!J590&amp;      IF(lookups!$L$2-LEN(SOURCE!J590) &gt;= 0, REPT(" ",lookups!$L$2-LEN(SOURCE!J590)), "")&amp;
" | "&amp; IF(lookups!$K$2-LEN(SOURCE!I590) &gt;= 0, REPT(" ",lookups!$K$2-LEN(SOURCE!I590)), "")&amp;
      SOURCE!K590&amp;      IF(lookups!$L$2-LEN(SOURCE!K590) &gt;= 0, REPT(" ",lookups!$M$2-LEN(SOURCE!K590)), "")&amp;
" | "&amp; SOURCE!L590&amp;      IF(lookups!$O$2-LEN(SOURCE!L590) &gt;= 0, REPT(" ",lookups!$O$2-LEN(SOURCE!L590)), "")&amp;
" | "&amp; SOURCE!M590&amp;      IF(lookups!$P$2-LEN(SOURCE!M590) &gt;= 0, REPT(" ",lookups!$P$2-LEN(SOURCE!M590)), "")&amp;
      "},"&amp;IF(SOURCE!O590&lt;&gt;"",""&amp;SOURCE!O590,"")
 )
)
)</f>
        <v>/*  566 */  { addItemToBuffer,              ITM_Q,                       "Q",                                           "Q",                                           (0 &lt;&lt; TAM_MAX_BITS) |     0, CAT_AINT | SLS_UNCHANGED | US_UNCHANGED | EIM_DISABLED | PTP_DISABLED     },</v>
      </c>
    </row>
    <row r="591" customFormat="false" ht="15.75" hidden="false" customHeight="false" outlineLevel="0" collapsed="false">
      <c r="A591" s="263" t="str">
        <f aca="false">IF(AND(OR(SOURCE!A591="",ISBLANK(SOURCE!A591)),SOURCE!B591&gt;0),IF(ISBLANK(SOURCE!C591),"",SOURCE!C591),
IF(SOURCE!B591&lt;0,VLOOKUP(SOURCE!B591,lookups!A$1:B$25,2,0),
  IF(ISBLANK(SOURCE!B591),
    "",
    "/* "&amp;TEXT(SOURCE!B591,"???0")&amp;" *"&amp;
      SOURCE!C591&amp;", "&amp; IF(lookups!$E$2-LEN(SOURCE!C591) &gt;= 0, REPT(" ",lookups!$E$2-LEN(SOURCE!C591)), "")&amp;
      SOURCE!D591&amp;", "&amp; IF(lookups!$F$2-LEN(SOURCE!D591) &gt;= 0, REPT(" ",lookups!$F$2-LEN(SOURCE!D591)), "")&amp;
      SOURCE!E591&amp;", "&amp; IF(lookups!$G$2-LEN(SOURCE!E591) &gt;=0, REPT(" ",lookups!$G$2-LEN(SOURCE!E591)), "")&amp;
      SOURCE!F591&amp;", "&amp; IF(lookups!$H$2-LEN(SOURCE!F591) &gt;= 0, REPT(" ",lookups!$H$2-LEN(SOURCE!F591)+2), "")&amp;"("&amp;
      SUBSTITUTE(TEXT(SOURCE!G591,"??0"),"  ","")&amp;" &lt;&lt; TAM_MAX_BITS) |"&amp; IF(lookups!$I$2-3 &gt;= 0, REPT(" ",MAX(1,lookups!$I$2-5+4+1-1-LEN(  IF(ISTEXT(SOURCE!H591),SOURCE!H591,  SUBSTITUTE(SUBSTITUTE(TEXT(SOURCE!H591,"????0"),"  ","")," ",""))   ))), "")&amp;
       IF(ISTEXT(SOURCE!H591),SOURCE!H591, SUBSTITUTE(SUBSTITUTE(TEXT(SOURCE!H591,"????0"),"  ","")," ",""))   &amp;","&amp; IF(lookups!$J$2-3 &gt;= 0, REPT(" ",lookups!$J$2-3-5), "")&amp;
      SOURCE!I591&amp;
" | "&amp; IF(lookups!$K$2-LEN(SOURCE!I591) &gt;= 0, REPT(" ",lookups!$K$2-LEN(SOURCE!I591)), "")&amp;
      SOURCE!J591&amp;      IF(lookups!$L$2-LEN(SOURCE!J591) &gt;= 0, REPT(" ",lookups!$L$2-LEN(SOURCE!J591)), "")&amp;
" | "&amp; IF(lookups!$K$2-LEN(SOURCE!I591) &gt;= 0, REPT(" ",lookups!$K$2-LEN(SOURCE!I591)), "")&amp;
      SOURCE!K591&amp;      IF(lookups!$L$2-LEN(SOURCE!K591) &gt;= 0, REPT(" ",lookups!$M$2-LEN(SOURCE!K591)), "")&amp;
" | "&amp; SOURCE!L591&amp;      IF(lookups!$O$2-LEN(SOURCE!L591) &gt;= 0, REPT(" ",lookups!$O$2-LEN(SOURCE!L591)), "")&amp;
" | "&amp; SOURCE!M591&amp;      IF(lookups!$P$2-LEN(SOURCE!M591) &gt;= 0, REPT(" ",lookups!$P$2-LEN(SOURCE!M591)), "")&amp;
      "},"&amp;IF(SOURCE!O591&lt;&gt;"",""&amp;SOURCE!O591,"")
 )
)
)</f>
        <v>/*  567 */  { addItemToBuffer,              ITM_R,                       "R",                                           "R",                                           (0 &lt;&lt; TAM_MAX_BITS) |     0, CAT_AINT | SLS_UNCHANGED | US_UNCHANGED | EIM_DISABLED | PTP_DISABLED     },</v>
      </c>
    </row>
    <row r="592" customFormat="false" ht="15.75" hidden="false" customHeight="false" outlineLevel="0" collapsed="false">
      <c r="A592" s="263" t="str">
        <f aca="false">IF(AND(OR(SOURCE!A592="",ISBLANK(SOURCE!A592)),SOURCE!B592&gt;0),IF(ISBLANK(SOURCE!C592),"",SOURCE!C592),
IF(SOURCE!B592&lt;0,VLOOKUP(SOURCE!B592,lookups!A$1:B$25,2,0),
  IF(ISBLANK(SOURCE!B592),
    "",
    "/* "&amp;TEXT(SOURCE!B592,"???0")&amp;" *"&amp;
      SOURCE!C592&amp;", "&amp; IF(lookups!$E$2-LEN(SOURCE!C592) &gt;= 0, REPT(" ",lookups!$E$2-LEN(SOURCE!C592)), "")&amp;
      SOURCE!D592&amp;", "&amp; IF(lookups!$F$2-LEN(SOURCE!D592) &gt;= 0, REPT(" ",lookups!$F$2-LEN(SOURCE!D592)), "")&amp;
      SOURCE!E592&amp;", "&amp; IF(lookups!$G$2-LEN(SOURCE!E592) &gt;=0, REPT(" ",lookups!$G$2-LEN(SOURCE!E592)), "")&amp;
      SOURCE!F592&amp;", "&amp; IF(lookups!$H$2-LEN(SOURCE!F592) &gt;= 0, REPT(" ",lookups!$H$2-LEN(SOURCE!F592)+2), "")&amp;"("&amp;
      SUBSTITUTE(TEXT(SOURCE!G592,"??0"),"  ","")&amp;" &lt;&lt; TAM_MAX_BITS) |"&amp; IF(lookups!$I$2-3 &gt;= 0, REPT(" ",MAX(1,lookups!$I$2-5+4+1-1-LEN(  IF(ISTEXT(SOURCE!H592),SOURCE!H592,  SUBSTITUTE(SUBSTITUTE(TEXT(SOURCE!H592,"????0"),"  ","")," ",""))   ))), "")&amp;
       IF(ISTEXT(SOURCE!H592),SOURCE!H592, SUBSTITUTE(SUBSTITUTE(TEXT(SOURCE!H592,"????0"),"  ","")," ",""))   &amp;","&amp; IF(lookups!$J$2-3 &gt;= 0, REPT(" ",lookups!$J$2-3-5), "")&amp;
      SOURCE!I592&amp;
" | "&amp; IF(lookups!$K$2-LEN(SOURCE!I592) &gt;= 0, REPT(" ",lookups!$K$2-LEN(SOURCE!I592)), "")&amp;
      SOURCE!J592&amp;      IF(lookups!$L$2-LEN(SOURCE!J592) &gt;= 0, REPT(" ",lookups!$L$2-LEN(SOURCE!J592)), "")&amp;
" | "&amp; IF(lookups!$K$2-LEN(SOURCE!I592) &gt;= 0, REPT(" ",lookups!$K$2-LEN(SOURCE!I592)), "")&amp;
      SOURCE!K592&amp;      IF(lookups!$L$2-LEN(SOURCE!K592) &gt;= 0, REPT(" ",lookups!$M$2-LEN(SOURCE!K592)), "")&amp;
" | "&amp; SOURCE!L592&amp;      IF(lookups!$O$2-LEN(SOURCE!L592) &gt;= 0, REPT(" ",lookups!$O$2-LEN(SOURCE!L592)), "")&amp;
" | "&amp; SOURCE!M592&amp;      IF(lookups!$P$2-LEN(SOURCE!M592) &gt;= 0, REPT(" ",lookups!$P$2-LEN(SOURCE!M592)), "")&amp;
      "},"&amp;IF(SOURCE!O592&lt;&gt;"",""&amp;SOURCE!O592,"")
 )
)
)</f>
        <v>/*  568 */  { addItemToBuffer,              ITM_S,                       "S",                                           "S",                                           (0 &lt;&lt; TAM_MAX_BITS) |     0, CAT_AINT | SLS_UNCHANGED | US_UNCHANGED | EIM_DISABLED | PTP_DISABLED     },</v>
      </c>
    </row>
    <row r="593" customFormat="false" ht="15.75" hidden="false" customHeight="false" outlineLevel="0" collapsed="false">
      <c r="A593" s="263" t="str">
        <f aca="false">IF(AND(OR(SOURCE!A593="",ISBLANK(SOURCE!A593)),SOURCE!B593&gt;0),IF(ISBLANK(SOURCE!C593),"",SOURCE!C593),
IF(SOURCE!B593&lt;0,VLOOKUP(SOURCE!B593,lookups!A$1:B$25,2,0),
  IF(ISBLANK(SOURCE!B593),
    "",
    "/* "&amp;TEXT(SOURCE!B593,"???0")&amp;" *"&amp;
      SOURCE!C593&amp;", "&amp; IF(lookups!$E$2-LEN(SOURCE!C593) &gt;= 0, REPT(" ",lookups!$E$2-LEN(SOURCE!C593)), "")&amp;
      SOURCE!D593&amp;", "&amp; IF(lookups!$F$2-LEN(SOURCE!D593) &gt;= 0, REPT(" ",lookups!$F$2-LEN(SOURCE!D593)), "")&amp;
      SOURCE!E593&amp;", "&amp; IF(lookups!$G$2-LEN(SOURCE!E593) &gt;=0, REPT(" ",lookups!$G$2-LEN(SOURCE!E593)), "")&amp;
      SOURCE!F593&amp;", "&amp; IF(lookups!$H$2-LEN(SOURCE!F593) &gt;= 0, REPT(" ",lookups!$H$2-LEN(SOURCE!F593)+2), "")&amp;"("&amp;
      SUBSTITUTE(TEXT(SOURCE!G593,"??0"),"  ","")&amp;" &lt;&lt; TAM_MAX_BITS) |"&amp; IF(lookups!$I$2-3 &gt;= 0, REPT(" ",MAX(1,lookups!$I$2-5+4+1-1-LEN(  IF(ISTEXT(SOURCE!H593),SOURCE!H593,  SUBSTITUTE(SUBSTITUTE(TEXT(SOURCE!H593,"????0"),"  ","")," ",""))   ))), "")&amp;
       IF(ISTEXT(SOURCE!H593),SOURCE!H593, SUBSTITUTE(SUBSTITUTE(TEXT(SOURCE!H593,"????0"),"  ","")," ",""))   &amp;","&amp; IF(lookups!$J$2-3 &gt;= 0, REPT(" ",lookups!$J$2-3-5), "")&amp;
      SOURCE!I593&amp;
" | "&amp; IF(lookups!$K$2-LEN(SOURCE!I593) &gt;= 0, REPT(" ",lookups!$K$2-LEN(SOURCE!I593)), "")&amp;
      SOURCE!J593&amp;      IF(lookups!$L$2-LEN(SOURCE!J593) &gt;= 0, REPT(" ",lookups!$L$2-LEN(SOURCE!J593)), "")&amp;
" | "&amp; IF(lookups!$K$2-LEN(SOURCE!I593) &gt;= 0, REPT(" ",lookups!$K$2-LEN(SOURCE!I593)), "")&amp;
      SOURCE!K593&amp;      IF(lookups!$L$2-LEN(SOURCE!K593) &gt;= 0, REPT(" ",lookups!$M$2-LEN(SOURCE!K593)), "")&amp;
" | "&amp; SOURCE!L593&amp;      IF(lookups!$O$2-LEN(SOURCE!L593) &gt;= 0, REPT(" ",lookups!$O$2-LEN(SOURCE!L593)), "")&amp;
" | "&amp; SOURCE!M593&amp;      IF(lookups!$P$2-LEN(SOURCE!M593) &gt;= 0, REPT(" ",lookups!$P$2-LEN(SOURCE!M593)), "")&amp;
      "},"&amp;IF(SOURCE!O593&lt;&gt;"",""&amp;SOURCE!O593,"")
 )
)
)</f>
        <v>/*  569 */  { addItemToBuffer,              ITM_T,                       "T",                                           "T",                                           (0 &lt;&lt; TAM_MAX_BITS) |     0, CAT_AINT | SLS_UNCHANGED | US_UNCHANGED | EIM_DISABLED | PTP_DISABLED     },</v>
      </c>
    </row>
    <row r="594" customFormat="false" ht="15.75" hidden="false" customHeight="false" outlineLevel="0" collapsed="false">
      <c r="A594" s="263" t="str">
        <f aca="false">IF(AND(OR(SOURCE!A594="",ISBLANK(SOURCE!A594)),SOURCE!B594&gt;0),IF(ISBLANK(SOURCE!C594),"",SOURCE!C594),
IF(SOURCE!B594&lt;0,VLOOKUP(SOURCE!B594,lookups!A$1:B$25,2,0),
  IF(ISBLANK(SOURCE!B594),
    "",
    "/* "&amp;TEXT(SOURCE!B594,"???0")&amp;" *"&amp;
      SOURCE!C594&amp;", "&amp; IF(lookups!$E$2-LEN(SOURCE!C594) &gt;= 0, REPT(" ",lookups!$E$2-LEN(SOURCE!C594)), "")&amp;
      SOURCE!D594&amp;", "&amp; IF(lookups!$F$2-LEN(SOURCE!D594) &gt;= 0, REPT(" ",lookups!$F$2-LEN(SOURCE!D594)), "")&amp;
      SOURCE!E594&amp;", "&amp; IF(lookups!$G$2-LEN(SOURCE!E594) &gt;=0, REPT(" ",lookups!$G$2-LEN(SOURCE!E594)), "")&amp;
      SOURCE!F594&amp;", "&amp; IF(lookups!$H$2-LEN(SOURCE!F594) &gt;= 0, REPT(" ",lookups!$H$2-LEN(SOURCE!F594)+2), "")&amp;"("&amp;
      SUBSTITUTE(TEXT(SOURCE!G594,"??0"),"  ","")&amp;" &lt;&lt; TAM_MAX_BITS) |"&amp; IF(lookups!$I$2-3 &gt;= 0, REPT(" ",MAX(1,lookups!$I$2-5+4+1-1-LEN(  IF(ISTEXT(SOURCE!H594),SOURCE!H594,  SUBSTITUTE(SUBSTITUTE(TEXT(SOURCE!H594,"????0"),"  ","")," ",""))   ))), "")&amp;
       IF(ISTEXT(SOURCE!H594),SOURCE!H594, SUBSTITUTE(SUBSTITUTE(TEXT(SOURCE!H594,"????0"),"  ","")," ",""))   &amp;","&amp; IF(lookups!$J$2-3 &gt;= 0, REPT(" ",lookups!$J$2-3-5), "")&amp;
      SOURCE!I594&amp;
" | "&amp; IF(lookups!$K$2-LEN(SOURCE!I594) &gt;= 0, REPT(" ",lookups!$K$2-LEN(SOURCE!I594)), "")&amp;
      SOURCE!J594&amp;      IF(lookups!$L$2-LEN(SOURCE!J594) &gt;= 0, REPT(" ",lookups!$L$2-LEN(SOURCE!J594)), "")&amp;
" | "&amp; IF(lookups!$K$2-LEN(SOURCE!I594) &gt;= 0, REPT(" ",lookups!$K$2-LEN(SOURCE!I594)), "")&amp;
      SOURCE!K594&amp;      IF(lookups!$L$2-LEN(SOURCE!K594) &gt;= 0, REPT(" ",lookups!$M$2-LEN(SOURCE!K594)), "")&amp;
" | "&amp; SOURCE!L594&amp;      IF(lookups!$O$2-LEN(SOURCE!L594) &gt;= 0, REPT(" ",lookups!$O$2-LEN(SOURCE!L594)), "")&amp;
" | "&amp; SOURCE!M594&amp;      IF(lookups!$P$2-LEN(SOURCE!M594) &gt;= 0, REPT(" ",lookups!$P$2-LEN(SOURCE!M594)), "")&amp;
      "},"&amp;IF(SOURCE!O594&lt;&gt;"",""&amp;SOURCE!O594,"")
 )
)
)</f>
        <v>/*  570 */  { addItemToBuffer,              ITM_U,                       "U",                                           "U",                                           (0 &lt;&lt; TAM_MAX_BITS) |     0, CAT_AINT | SLS_UNCHANGED | US_UNCHANGED | EIM_DISABLED | PTP_DISABLED     },</v>
      </c>
    </row>
    <row r="595" customFormat="false" ht="15.75" hidden="false" customHeight="false" outlineLevel="0" collapsed="false">
      <c r="A595" s="263" t="str">
        <f aca="false">IF(AND(OR(SOURCE!A595="",ISBLANK(SOURCE!A595)),SOURCE!B595&gt;0),IF(ISBLANK(SOURCE!C595),"",SOURCE!C595),
IF(SOURCE!B595&lt;0,VLOOKUP(SOURCE!B595,lookups!A$1:B$25,2,0),
  IF(ISBLANK(SOURCE!B595),
    "",
    "/* "&amp;TEXT(SOURCE!B595,"???0")&amp;" *"&amp;
      SOURCE!C595&amp;", "&amp; IF(lookups!$E$2-LEN(SOURCE!C595) &gt;= 0, REPT(" ",lookups!$E$2-LEN(SOURCE!C595)), "")&amp;
      SOURCE!D595&amp;", "&amp; IF(lookups!$F$2-LEN(SOURCE!D595) &gt;= 0, REPT(" ",lookups!$F$2-LEN(SOURCE!D595)), "")&amp;
      SOURCE!E595&amp;", "&amp; IF(lookups!$G$2-LEN(SOURCE!E595) &gt;=0, REPT(" ",lookups!$G$2-LEN(SOURCE!E595)), "")&amp;
      SOURCE!F595&amp;", "&amp; IF(lookups!$H$2-LEN(SOURCE!F595) &gt;= 0, REPT(" ",lookups!$H$2-LEN(SOURCE!F595)+2), "")&amp;"("&amp;
      SUBSTITUTE(TEXT(SOURCE!G595,"??0"),"  ","")&amp;" &lt;&lt; TAM_MAX_BITS) |"&amp; IF(lookups!$I$2-3 &gt;= 0, REPT(" ",MAX(1,lookups!$I$2-5+4+1-1-LEN(  IF(ISTEXT(SOURCE!H595),SOURCE!H595,  SUBSTITUTE(SUBSTITUTE(TEXT(SOURCE!H595,"????0"),"  ","")," ",""))   ))), "")&amp;
       IF(ISTEXT(SOURCE!H595),SOURCE!H595, SUBSTITUTE(SUBSTITUTE(TEXT(SOURCE!H595,"????0"),"  ","")," ",""))   &amp;","&amp; IF(lookups!$J$2-3 &gt;= 0, REPT(" ",lookups!$J$2-3-5), "")&amp;
      SOURCE!I595&amp;
" | "&amp; IF(lookups!$K$2-LEN(SOURCE!I595) &gt;= 0, REPT(" ",lookups!$K$2-LEN(SOURCE!I595)), "")&amp;
      SOURCE!J595&amp;      IF(lookups!$L$2-LEN(SOURCE!J595) &gt;= 0, REPT(" ",lookups!$L$2-LEN(SOURCE!J595)), "")&amp;
" | "&amp; IF(lookups!$K$2-LEN(SOURCE!I595) &gt;= 0, REPT(" ",lookups!$K$2-LEN(SOURCE!I595)), "")&amp;
      SOURCE!K595&amp;      IF(lookups!$L$2-LEN(SOURCE!K595) &gt;= 0, REPT(" ",lookups!$M$2-LEN(SOURCE!K595)), "")&amp;
" | "&amp; SOURCE!L595&amp;      IF(lookups!$O$2-LEN(SOURCE!L595) &gt;= 0, REPT(" ",lookups!$O$2-LEN(SOURCE!L595)), "")&amp;
" | "&amp; SOURCE!M595&amp;      IF(lookups!$P$2-LEN(SOURCE!M595) &gt;= 0, REPT(" ",lookups!$P$2-LEN(SOURCE!M595)), "")&amp;
      "},"&amp;IF(SOURCE!O595&lt;&gt;"",""&amp;SOURCE!O595,"")
 )
)
)</f>
        <v>/*  571 */  { addItemToBuffer,              ITM_V,                       "V",                                           "V",                                           (0 &lt;&lt; TAM_MAX_BITS) |     0, CAT_AINT | SLS_UNCHANGED | US_UNCHANGED | EIM_DISABLED | PTP_DISABLED     },</v>
      </c>
    </row>
    <row r="596" customFormat="false" ht="15.75" hidden="false" customHeight="false" outlineLevel="0" collapsed="false">
      <c r="A596" s="263" t="str">
        <f aca="false">IF(AND(OR(SOURCE!A596="",ISBLANK(SOURCE!A596)),SOURCE!B596&gt;0),IF(ISBLANK(SOURCE!C596),"",SOURCE!C596),
IF(SOURCE!B596&lt;0,VLOOKUP(SOURCE!B596,lookups!A$1:B$25,2,0),
  IF(ISBLANK(SOURCE!B596),
    "",
    "/* "&amp;TEXT(SOURCE!B596,"???0")&amp;" *"&amp;
      SOURCE!C596&amp;", "&amp; IF(lookups!$E$2-LEN(SOURCE!C596) &gt;= 0, REPT(" ",lookups!$E$2-LEN(SOURCE!C596)), "")&amp;
      SOURCE!D596&amp;", "&amp; IF(lookups!$F$2-LEN(SOURCE!D596) &gt;= 0, REPT(" ",lookups!$F$2-LEN(SOURCE!D596)), "")&amp;
      SOURCE!E596&amp;", "&amp; IF(lookups!$G$2-LEN(SOURCE!E596) &gt;=0, REPT(" ",lookups!$G$2-LEN(SOURCE!E596)), "")&amp;
      SOURCE!F596&amp;", "&amp; IF(lookups!$H$2-LEN(SOURCE!F596) &gt;= 0, REPT(" ",lookups!$H$2-LEN(SOURCE!F596)+2), "")&amp;"("&amp;
      SUBSTITUTE(TEXT(SOURCE!G596,"??0"),"  ","")&amp;" &lt;&lt; TAM_MAX_BITS) |"&amp; IF(lookups!$I$2-3 &gt;= 0, REPT(" ",MAX(1,lookups!$I$2-5+4+1-1-LEN(  IF(ISTEXT(SOURCE!H596),SOURCE!H596,  SUBSTITUTE(SUBSTITUTE(TEXT(SOURCE!H596,"????0"),"  ","")," ",""))   ))), "")&amp;
       IF(ISTEXT(SOURCE!H596),SOURCE!H596, SUBSTITUTE(SUBSTITUTE(TEXT(SOURCE!H596,"????0"),"  ","")," ",""))   &amp;","&amp; IF(lookups!$J$2-3 &gt;= 0, REPT(" ",lookups!$J$2-3-5), "")&amp;
      SOURCE!I596&amp;
" | "&amp; IF(lookups!$K$2-LEN(SOURCE!I596) &gt;= 0, REPT(" ",lookups!$K$2-LEN(SOURCE!I596)), "")&amp;
      SOURCE!J596&amp;      IF(lookups!$L$2-LEN(SOURCE!J596) &gt;= 0, REPT(" ",lookups!$L$2-LEN(SOURCE!J596)), "")&amp;
" | "&amp; IF(lookups!$K$2-LEN(SOURCE!I596) &gt;= 0, REPT(" ",lookups!$K$2-LEN(SOURCE!I596)), "")&amp;
      SOURCE!K596&amp;      IF(lookups!$L$2-LEN(SOURCE!K596) &gt;= 0, REPT(" ",lookups!$M$2-LEN(SOURCE!K596)), "")&amp;
" | "&amp; SOURCE!L596&amp;      IF(lookups!$O$2-LEN(SOURCE!L596) &gt;= 0, REPT(" ",lookups!$O$2-LEN(SOURCE!L596)), "")&amp;
" | "&amp; SOURCE!M596&amp;      IF(lookups!$P$2-LEN(SOURCE!M596) &gt;= 0, REPT(" ",lookups!$P$2-LEN(SOURCE!M596)), "")&amp;
      "},"&amp;IF(SOURCE!O596&lt;&gt;"",""&amp;SOURCE!O596,"")
 )
)
)</f>
        <v>/*  572 */  { addItemToBuffer,              ITM_W,                       "W",                                           "W",                                           (0 &lt;&lt; TAM_MAX_BITS) |     0, CAT_AINT | SLS_UNCHANGED | US_UNCHANGED | EIM_DISABLED | PTP_DISABLED     },</v>
      </c>
    </row>
    <row r="597" customFormat="false" ht="15.75" hidden="false" customHeight="false" outlineLevel="0" collapsed="false">
      <c r="A597" s="263" t="str">
        <f aca="false">IF(AND(OR(SOURCE!A597="",ISBLANK(SOURCE!A597)),SOURCE!B597&gt;0),IF(ISBLANK(SOURCE!C597),"",SOURCE!C597),
IF(SOURCE!B597&lt;0,VLOOKUP(SOURCE!B597,lookups!A$1:B$25,2,0),
  IF(ISBLANK(SOURCE!B597),
    "",
    "/* "&amp;TEXT(SOURCE!B597,"???0")&amp;" *"&amp;
      SOURCE!C597&amp;", "&amp; IF(lookups!$E$2-LEN(SOURCE!C597) &gt;= 0, REPT(" ",lookups!$E$2-LEN(SOURCE!C597)), "")&amp;
      SOURCE!D597&amp;", "&amp; IF(lookups!$F$2-LEN(SOURCE!D597) &gt;= 0, REPT(" ",lookups!$F$2-LEN(SOURCE!D597)), "")&amp;
      SOURCE!E597&amp;", "&amp; IF(lookups!$G$2-LEN(SOURCE!E597) &gt;=0, REPT(" ",lookups!$G$2-LEN(SOURCE!E597)), "")&amp;
      SOURCE!F597&amp;", "&amp; IF(lookups!$H$2-LEN(SOURCE!F597) &gt;= 0, REPT(" ",lookups!$H$2-LEN(SOURCE!F597)+2), "")&amp;"("&amp;
      SUBSTITUTE(TEXT(SOURCE!G597,"??0"),"  ","")&amp;" &lt;&lt; TAM_MAX_BITS) |"&amp; IF(lookups!$I$2-3 &gt;= 0, REPT(" ",MAX(1,lookups!$I$2-5+4+1-1-LEN(  IF(ISTEXT(SOURCE!H597),SOURCE!H597,  SUBSTITUTE(SUBSTITUTE(TEXT(SOURCE!H597,"????0"),"  ","")," ",""))   ))), "")&amp;
       IF(ISTEXT(SOURCE!H597),SOURCE!H597, SUBSTITUTE(SUBSTITUTE(TEXT(SOURCE!H597,"????0"),"  ","")," ",""))   &amp;","&amp; IF(lookups!$J$2-3 &gt;= 0, REPT(" ",lookups!$J$2-3-5), "")&amp;
      SOURCE!I597&amp;
" | "&amp; IF(lookups!$K$2-LEN(SOURCE!I597) &gt;= 0, REPT(" ",lookups!$K$2-LEN(SOURCE!I597)), "")&amp;
      SOURCE!J597&amp;      IF(lookups!$L$2-LEN(SOURCE!J597) &gt;= 0, REPT(" ",lookups!$L$2-LEN(SOURCE!J597)), "")&amp;
" | "&amp; IF(lookups!$K$2-LEN(SOURCE!I597) &gt;= 0, REPT(" ",lookups!$K$2-LEN(SOURCE!I597)), "")&amp;
      SOURCE!K597&amp;      IF(lookups!$L$2-LEN(SOURCE!K597) &gt;= 0, REPT(" ",lookups!$M$2-LEN(SOURCE!K597)), "")&amp;
" | "&amp; SOURCE!L597&amp;      IF(lookups!$O$2-LEN(SOURCE!L597) &gt;= 0, REPT(" ",lookups!$O$2-LEN(SOURCE!L597)), "")&amp;
" | "&amp; SOURCE!M597&amp;      IF(lookups!$P$2-LEN(SOURCE!M597) &gt;= 0, REPT(" ",lookups!$P$2-LEN(SOURCE!M597)), "")&amp;
      "},"&amp;IF(SOURCE!O597&lt;&gt;"",""&amp;SOURCE!O597,"")
 )
)
)</f>
        <v>/*  573 */  { addItemToBuffer,              ITM_X,                       "X",                                           "X",                                           (0 &lt;&lt; TAM_MAX_BITS) |     0, CAT_AINT | SLS_UNCHANGED | US_UNCHANGED | EIM_DISABLED | PTP_DISABLED     },</v>
      </c>
    </row>
    <row r="598" customFormat="false" ht="15.75" hidden="false" customHeight="false" outlineLevel="0" collapsed="false">
      <c r="A598" s="263" t="str">
        <f aca="false">IF(AND(OR(SOURCE!A598="",ISBLANK(SOURCE!A598)),SOURCE!B598&gt;0),IF(ISBLANK(SOURCE!C598),"",SOURCE!C598),
IF(SOURCE!B598&lt;0,VLOOKUP(SOURCE!B598,lookups!A$1:B$25,2,0),
  IF(ISBLANK(SOURCE!B598),
    "",
    "/* "&amp;TEXT(SOURCE!B598,"???0")&amp;" *"&amp;
      SOURCE!C598&amp;", "&amp; IF(lookups!$E$2-LEN(SOURCE!C598) &gt;= 0, REPT(" ",lookups!$E$2-LEN(SOURCE!C598)), "")&amp;
      SOURCE!D598&amp;", "&amp; IF(lookups!$F$2-LEN(SOURCE!D598) &gt;= 0, REPT(" ",lookups!$F$2-LEN(SOURCE!D598)), "")&amp;
      SOURCE!E598&amp;", "&amp; IF(lookups!$G$2-LEN(SOURCE!E598) &gt;=0, REPT(" ",lookups!$G$2-LEN(SOURCE!E598)), "")&amp;
      SOURCE!F598&amp;", "&amp; IF(lookups!$H$2-LEN(SOURCE!F598) &gt;= 0, REPT(" ",lookups!$H$2-LEN(SOURCE!F598)+2), "")&amp;"("&amp;
      SUBSTITUTE(TEXT(SOURCE!G598,"??0"),"  ","")&amp;" &lt;&lt; TAM_MAX_BITS) |"&amp; IF(lookups!$I$2-3 &gt;= 0, REPT(" ",MAX(1,lookups!$I$2-5+4+1-1-LEN(  IF(ISTEXT(SOURCE!H598),SOURCE!H598,  SUBSTITUTE(SUBSTITUTE(TEXT(SOURCE!H598,"????0"),"  ","")," ",""))   ))), "")&amp;
       IF(ISTEXT(SOURCE!H598),SOURCE!H598, SUBSTITUTE(SUBSTITUTE(TEXT(SOURCE!H598,"????0"),"  ","")," ",""))   &amp;","&amp; IF(lookups!$J$2-3 &gt;= 0, REPT(" ",lookups!$J$2-3-5), "")&amp;
      SOURCE!I598&amp;
" | "&amp; IF(lookups!$K$2-LEN(SOURCE!I598) &gt;= 0, REPT(" ",lookups!$K$2-LEN(SOURCE!I598)), "")&amp;
      SOURCE!J598&amp;      IF(lookups!$L$2-LEN(SOURCE!J598) &gt;= 0, REPT(" ",lookups!$L$2-LEN(SOURCE!J598)), "")&amp;
" | "&amp; IF(lookups!$K$2-LEN(SOURCE!I598) &gt;= 0, REPT(" ",lookups!$K$2-LEN(SOURCE!I598)), "")&amp;
      SOURCE!K598&amp;      IF(lookups!$L$2-LEN(SOURCE!K598) &gt;= 0, REPT(" ",lookups!$M$2-LEN(SOURCE!K598)), "")&amp;
" | "&amp; SOURCE!L598&amp;      IF(lookups!$O$2-LEN(SOURCE!L598) &gt;= 0, REPT(" ",lookups!$O$2-LEN(SOURCE!L598)), "")&amp;
" | "&amp; SOURCE!M598&amp;      IF(lookups!$P$2-LEN(SOURCE!M598) &gt;= 0, REPT(" ",lookups!$P$2-LEN(SOURCE!M598)), "")&amp;
      "},"&amp;IF(SOURCE!O598&lt;&gt;"",""&amp;SOURCE!O598,"")
 )
)
)</f>
        <v>/*  574 */  { addItemToBuffer,              ITM_Y,                       "Y",                                           "Y",                                           (0 &lt;&lt; TAM_MAX_BITS) |     0, CAT_AINT | SLS_UNCHANGED | US_UNCHANGED | EIM_DISABLED | PTP_DISABLED     },</v>
      </c>
    </row>
    <row r="599" customFormat="false" ht="15.75" hidden="false" customHeight="false" outlineLevel="0" collapsed="false">
      <c r="A599" s="263" t="str">
        <f aca="false">IF(AND(OR(SOURCE!A599="",ISBLANK(SOURCE!A599)),SOURCE!B599&gt;0),IF(ISBLANK(SOURCE!C599),"",SOURCE!C599),
IF(SOURCE!B599&lt;0,VLOOKUP(SOURCE!B599,lookups!A$1:B$25,2,0),
  IF(ISBLANK(SOURCE!B599),
    "",
    "/* "&amp;TEXT(SOURCE!B599,"???0")&amp;" *"&amp;
      SOURCE!C599&amp;", "&amp; IF(lookups!$E$2-LEN(SOURCE!C599) &gt;= 0, REPT(" ",lookups!$E$2-LEN(SOURCE!C599)), "")&amp;
      SOURCE!D599&amp;", "&amp; IF(lookups!$F$2-LEN(SOURCE!D599) &gt;= 0, REPT(" ",lookups!$F$2-LEN(SOURCE!D599)), "")&amp;
      SOURCE!E599&amp;", "&amp; IF(lookups!$G$2-LEN(SOURCE!E599) &gt;=0, REPT(" ",lookups!$G$2-LEN(SOURCE!E599)), "")&amp;
      SOURCE!F599&amp;", "&amp; IF(lookups!$H$2-LEN(SOURCE!F599) &gt;= 0, REPT(" ",lookups!$H$2-LEN(SOURCE!F599)+2), "")&amp;"("&amp;
      SUBSTITUTE(TEXT(SOURCE!G599,"??0"),"  ","")&amp;" &lt;&lt; TAM_MAX_BITS) |"&amp; IF(lookups!$I$2-3 &gt;= 0, REPT(" ",MAX(1,lookups!$I$2-5+4+1-1-LEN(  IF(ISTEXT(SOURCE!H599),SOURCE!H599,  SUBSTITUTE(SUBSTITUTE(TEXT(SOURCE!H599,"????0"),"  ","")," ",""))   ))), "")&amp;
       IF(ISTEXT(SOURCE!H599),SOURCE!H599, SUBSTITUTE(SUBSTITUTE(TEXT(SOURCE!H599,"????0"),"  ","")," ",""))   &amp;","&amp; IF(lookups!$J$2-3 &gt;= 0, REPT(" ",lookups!$J$2-3-5), "")&amp;
      SOURCE!I599&amp;
" | "&amp; IF(lookups!$K$2-LEN(SOURCE!I599) &gt;= 0, REPT(" ",lookups!$K$2-LEN(SOURCE!I599)), "")&amp;
      SOURCE!J599&amp;      IF(lookups!$L$2-LEN(SOURCE!J599) &gt;= 0, REPT(" ",lookups!$L$2-LEN(SOURCE!J599)), "")&amp;
" | "&amp; IF(lookups!$K$2-LEN(SOURCE!I599) &gt;= 0, REPT(" ",lookups!$K$2-LEN(SOURCE!I599)), "")&amp;
      SOURCE!K599&amp;      IF(lookups!$L$2-LEN(SOURCE!K599) &gt;= 0, REPT(" ",lookups!$M$2-LEN(SOURCE!K599)), "")&amp;
" | "&amp; SOURCE!L599&amp;      IF(lookups!$O$2-LEN(SOURCE!L599) &gt;= 0, REPT(" ",lookups!$O$2-LEN(SOURCE!L599)), "")&amp;
" | "&amp; SOURCE!M599&amp;      IF(lookups!$P$2-LEN(SOURCE!M599) &gt;= 0, REPT(" ",lookups!$P$2-LEN(SOURCE!M599)), "")&amp;
      "},"&amp;IF(SOURCE!O599&lt;&gt;"",""&amp;SOURCE!O599,"")
 )
)
)</f>
        <v>/*  575 */  { addItemToBuffer,              ITM_Z,                       "Z",                                           "Z",                                           (0 &lt;&lt; TAM_MAX_BITS) |     0, CAT_AINT | SLS_UNCHANGED | US_UNCHANGED | EIM_DISABLED | PTP_DISABLED     },</v>
      </c>
    </row>
    <row r="600" customFormat="false" ht="15.75" hidden="false" customHeight="false" outlineLevel="0" collapsed="false">
      <c r="A600" s="263" t="str">
        <f aca="false">IF(AND(OR(SOURCE!A600="",ISBLANK(SOURCE!A600)),SOURCE!B600&gt;0),IF(ISBLANK(SOURCE!C600),"",SOURCE!C600),
IF(SOURCE!B600&lt;0,VLOOKUP(SOURCE!B600,lookups!A$1:B$25,2,0),
  IF(ISBLANK(SOURCE!B600),
    "",
    "/* "&amp;TEXT(SOURCE!B600,"???0")&amp;" *"&amp;
      SOURCE!C600&amp;", "&amp; IF(lookups!$E$2-LEN(SOURCE!C600) &gt;= 0, REPT(" ",lookups!$E$2-LEN(SOURCE!C600)), "")&amp;
      SOURCE!D600&amp;", "&amp; IF(lookups!$F$2-LEN(SOURCE!D600) &gt;= 0, REPT(" ",lookups!$F$2-LEN(SOURCE!D600)), "")&amp;
      SOURCE!E600&amp;", "&amp; IF(lookups!$G$2-LEN(SOURCE!E600) &gt;=0, REPT(" ",lookups!$G$2-LEN(SOURCE!E600)), "")&amp;
      SOURCE!F600&amp;", "&amp; IF(lookups!$H$2-LEN(SOURCE!F600) &gt;= 0, REPT(" ",lookups!$H$2-LEN(SOURCE!F600)+2), "")&amp;"("&amp;
      SUBSTITUTE(TEXT(SOURCE!G600,"??0"),"  ","")&amp;" &lt;&lt; TAM_MAX_BITS) |"&amp; IF(lookups!$I$2-3 &gt;= 0, REPT(" ",MAX(1,lookups!$I$2-5+4+1-1-LEN(  IF(ISTEXT(SOURCE!H600),SOURCE!H600,  SUBSTITUTE(SUBSTITUTE(TEXT(SOURCE!H600,"????0"),"  ","")," ",""))   ))), "")&amp;
       IF(ISTEXT(SOURCE!H600),SOURCE!H600, SUBSTITUTE(SUBSTITUTE(TEXT(SOURCE!H600,"????0"),"  ","")," ",""))   &amp;","&amp; IF(lookups!$J$2-3 &gt;= 0, REPT(" ",lookups!$J$2-3-5), "")&amp;
      SOURCE!I600&amp;
" | "&amp; IF(lookups!$K$2-LEN(SOURCE!I600) &gt;= 0, REPT(" ",lookups!$K$2-LEN(SOURCE!I600)), "")&amp;
      SOURCE!J600&amp;      IF(lookups!$L$2-LEN(SOURCE!J600) &gt;= 0, REPT(" ",lookups!$L$2-LEN(SOURCE!J600)), "")&amp;
" | "&amp; IF(lookups!$K$2-LEN(SOURCE!I600) &gt;= 0, REPT(" ",lookups!$K$2-LEN(SOURCE!I600)), "")&amp;
      SOURCE!K600&amp;      IF(lookups!$L$2-LEN(SOURCE!K600) &gt;= 0, REPT(" ",lookups!$M$2-LEN(SOURCE!K600)), "")&amp;
" | "&amp; SOURCE!L600&amp;      IF(lookups!$O$2-LEN(SOURCE!L600) &gt;= 0, REPT(" ",lookups!$O$2-LEN(SOURCE!L600)), "")&amp;
" | "&amp; SOURCE!M600&amp;      IF(lookups!$P$2-LEN(SOURCE!M600) &gt;= 0, REPT(" ",lookups!$P$2-LEN(SOURCE!M600)), "")&amp;
      "},"&amp;IF(SOURCE!O600&lt;&gt;"",""&amp;SOURCE!O600,"")
 )
)
)</f>
        <v>/*  576 */  { addItemToBuffer,              ITM_a,                       "a",                                           "a",                                           (0 &lt;&lt; TAM_MAX_BITS) |     0, CAT_aint | SLS_UNCHANGED | US_UNCHANGED | EIM_DISABLED | PTP_DISABLED     },</v>
      </c>
    </row>
    <row r="601" customFormat="false" ht="15.75" hidden="false" customHeight="false" outlineLevel="0" collapsed="false">
      <c r="A601" s="263" t="str">
        <f aca="false">IF(AND(OR(SOURCE!A601="",ISBLANK(SOURCE!A601)),SOURCE!B601&gt;0),IF(ISBLANK(SOURCE!C601),"",SOURCE!C601),
IF(SOURCE!B601&lt;0,VLOOKUP(SOURCE!B601,lookups!A$1:B$25,2,0),
  IF(ISBLANK(SOURCE!B601),
    "",
    "/* "&amp;TEXT(SOURCE!B601,"???0")&amp;" *"&amp;
      SOURCE!C601&amp;", "&amp; IF(lookups!$E$2-LEN(SOURCE!C601) &gt;= 0, REPT(" ",lookups!$E$2-LEN(SOURCE!C601)), "")&amp;
      SOURCE!D601&amp;", "&amp; IF(lookups!$F$2-LEN(SOURCE!D601) &gt;= 0, REPT(" ",lookups!$F$2-LEN(SOURCE!D601)), "")&amp;
      SOURCE!E601&amp;", "&amp; IF(lookups!$G$2-LEN(SOURCE!E601) &gt;=0, REPT(" ",lookups!$G$2-LEN(SOURCE!E601)), "")&amp;
      SOURCE!F601&amp;", "&amp; IF(lookups!$H$2-LEN(SOURCE!F601) &gt;= 0, REPT(" ",lookups!$H$2-LEN(SOURCE!F601)+2), "")&amp;"("&amp;
      SUBSTITUTE(TEXT(SOURCE!G601,"??0"),"  ","")&amp;" &lt;&lt; TAM_MAX_BITS) |"&amp; IF(lookups!$I$2-3 &gt;= 0, REPT(" ",MAX(1,lookups!$I$2-5+4+1-1-LEN(  IF(ISTEXT(SOURCE!H601),SOURCE!H601,  SUBSTITUTE(SUBSTITUTE(TEXT(SOURCE!H601,"????0"),"  ","")," ",""))   ))), "")&amp;
       IF(ISTEXT(SOURCE!H601),SOURCE!H601, SUBSTITUTE(SUBSTITUTE(TEXT(SOURCE!H601,"????0"),"  ","")," ",""))   &amp;","&amp; IF(lookups!$J$2-3 &gt;= 0, REPT(" ",lookups!$J$2-3-5), "")&amp;
      SOURCE!I601&amp;
" | "&amp; IF(lookups!$K$2-LEN(SOURCE!I601) &gt;= 0, REPT(" ",lookups!$K$2-LEN(SOURCE!I601)), "")&amp;
      SOURCE!J601&amp;      IF(lookups!$L$2-LEN(SOURCE!J601) &gt;= 0, REPT(" ",lookups!$L$2-LEN(SOURCE!J601)), "")&amp;
" | "&amp; IF(lookups!$K$2-LEN(SOURCE!I601) &gt;= 0, REPT(" ",lookups!$K$2-LEN(SOURCE!I601)), "")&amp;
      SOURCE!K601&amp;      IF(lookups!$L$2-LEN(SOURCE!K601) &gt;= 0, REPT(" ",lookups!$M$2-LEN(SOURCE!K601)), "")&amp;
" | "&amp; SOURCE!L601&amp;      IF(lookups!$O$2-LEN(SOURCE!L601) &gt;= 0, REPT(" ",lookups!$O$2-LEN(SOURCE!L601)), "")&amp;
" | "&amp; SOURCE!M601&amp;      IF(lookups!$P$2-LEN(SOURCE!M601) &gt;= 0, REPT(" ",lookups!$P$2-LEN(SOURCE!M601)), "")&amp;
      "},"&amp;IF(SOURCE!O601&lt;&gt;"",""&amp;SOURCE!O601,"")
 )
)
)</f>
        <v>/*  577 */  { addItemToBuffer,              ITM_b,                       "b",                                           "b",                                           (0 &lt;&lt; TAM_MAX_BITS) |     0, CAT_aint | SLS_UNCHANGED | US_UNCHANGED | EIM_DISABLED | PTP_DISABLED     },</v>
      </c>
    </row>
    <row r="602" customFormat="false" ht="15.75" hidden="false" customHeight="false" outlineLevel="0" collapsed="false">
      <c r="A602" s="263" t="str">
        <f aca="false">IF(AND(OR(SOURCE!A602="",ISBLANK(SOURCE!A602)),SOURCE!B602&gt;0),IF(ISBLANK(SOURCE!C602),"",SOURCE!C602),
IF(SOURCE!B602&lt;0,VLOOKUP(SOURCE!B602,lookups!A$1:B$25,2,0),
  IF(ISBLANK(SOURCE!B602),
    "",
    "/* "&amp;TEXT(SOURCE!B602,"???0")&amp;" *"&amp;
      SOURCE!C602&amp;", "&amp; IF(lookups!$E$2-LEN(SOURCE!C602) &gt;= 0, REPT(" ",lookups!$E$2-LEN(SOURCE!C602)), "")&amp;
      SOURCE!D602&amp;", "&amp; IF(lookups!$F$2-LEN(SOURCE!D602) &gt;= 0, REPT(" ",lookups!$F$2-LEN(SOURCE!D602)), "")&amp;
      SOURCE!E602&amp;", "&amp; IF(lookups!$G$2-LEN(SOURCE!E602) &gt;=0, REPT(" ",lookups!$G$2-LEN(SOURCE!E602)), "")&amp;
      SOURCE!F602&amp;", "&amp; IF(lookups!$H$2-LEN(SOURCE!F602) &gt;= 0, REPT(" ",lookups!$H$2-LEN(SOURCE!F602)+2), "")&amp;"("&amp;
      SUBSTITUTE(TEXT(SOURCE!G602,"??0"),"  ","")&amp;" &lt;&lt; TAM_MAX_BITS) |"&amp; IF(lookups!$I$2-3 &gt;= 0, REPT(" ",MAX(1,lookups!$I$2-5+4+1-1-LEN(  IF(ISTEXT(SOURCE!H602),SOURCE!H602,  SUBSTITUTE(SUBSTITUTE(TEXT(SOURCE!H602,"????0"),"  ","")," ",""))   ))), "")&amp;
       IF(ISTEXT(SOURCE!H602),SOURCE!H602, SUBSTITUTE(SUBSTITUTE(TEXT(SOURCE!H602,"????0"),"  ","")," ",""))   &amp;","&amp; IF(lookups!$J$2-3 &gt;= 0, REPT(" ",lookups!$J$2-3-5), "")&amp;
      SOURCE!I602&amp;
" | "&amp; IF(lookups!$K$2-LEN(SOURCE!I602) &gt;= 0, REPT(" ",lookups!$K$2-LEN(SOURCE!I602)), "")&amp;
      SOURCE!J602&amp;      IF(lookups!$L$2-LEN(SOURCE!J602) &gt;= 0, REPT(" ",lookups!$L$2-LEN(SOURCE!J602)), "")&amp;
" | "&amp; IF(lookups!$K$2-LEN(SOURCE!I602) &gt;= 0, REPT(" ",lookups!$K$2-LEN(SOURCE!I602)), "")&amp;
      SOURCE!K602&amp;      IF(lookups!$L$2-LEN(SOURCE!K602) &gt;= 0, REPT(" ",lookups!$M$2-LEN(SOURCE!K602)), "")&amp;
" | "&amp; SOURCE!L602&amp;      IF(lookups!$O$2-LEN(SOURCE!L602) &gt;= 0, REPT(" ",lookups!$O$2-LEN(SOURCE!L602)), "")&amp;
" | "&amp; SOURCE!M602&amp;      IF(lookups!$P$2-LEN(SOURCE!M602) &gt;= 0, REPT(" ",lookups!$P$2-LEN(SOURCE!M602)), "")&amp;
      "},"&amp;IF(SOURCE!O602&lt;&gt;"",""&amp;SOURCE!O602,"")
 )
)
)</f>
        <v>/*  578 */  { addItemToBuffer,              ITM_c,                       "c",                                           "c",                                           (0 &lt;&lt; TAM_MAX_BITS) |     0, CAT_aint | SLS_UNCHANGED | US_UNCHANGED | EIM_DISABLED | PTP_DISABLED     },</v>
      </c>
    </row>
    <row r="603" customFormat="false" ht="15.75" hidden="false" customHeight="false" outlineLevel="0" collapsed="false">
      <c r="A603" s="263" t="str">
        <f aca="false">IF(AND(OR(SOURCE!A603="",ISBLANK(SOURCE!A603)),SOURCE!B603&gt;0),IF(ISBLANK(SOURCE!C603),"",SOURCE!C603),
IF(SOURCE!B603&lt;0,VLOOKUP(SOURCE!B603,lookups!A$1:B$25,2,0),
  IF(ISBLANK(SOURCE!B603),
    "",
    "/* "&amp;TEXT(SOURCE!B603,"???0")&amp;" *"&amp;
      SOURCE!C603&amp;", "&amp; IF(lookups!$E$2-LEN(SOURCE!C603) &gt;= 0, REPT(" ",lookups!$E$2-LEN(SOURCE!C603)), "")&amp;
      SOURCE!D603&amp;", "&amp; IF(lookups!$F$2-LEN(SOURCE!D603) &gt;= 0, REPT(" ",lookups!$F$2-LEN(SOURCE!D603)), "")&amp;
      SOURCE!E603&amp;", "&amp; IF(lookups!$G$2-LEN(SOURCE!E603) &gt;=0, REPT(" ",lookups!$G$2-LEN(SOURCE!E603)), "")&amp;
      SOURCE!F603&amp;", "&amp; IF(lookups!$H$2-LEN(SOURCE!F603) &gt;= 0, REPT(" ",lookups!$H$2-LEN(SOURCE!F603)+2), "")&amp;"("&amp;
      SUBSTITUTE(TEXT(SOURCE!G603,"??0"),"  ","")&amp;" &lt;&lt; TAM_MAX_BITS) |"&amp; IF(lookups!$I$2-3 &gt;= 0, REPT(" ",MAX(1,lookups!$I$2-5+4+1-1-LEN(  IF(ISTEXT(SOURCE!H603),SOURCE!H603,  SUBSTITUTE(SUBSTITUTE(TEXT(SOURCE!H603,"????0"),"  ","")," ",""))   ))), "")&amp;
       IF(ISTEXT(SOURCE!H603),SOURCE!H603, SUBSTITUTE(SUBSTITUTE(TEXT(SOURCE!H603,"????0"),"  ","")," ",""))   &amp;","&amp; IF(lookups!$J$2-3 &gt;= 0, REPT(" ",lookups!$J$2-3-5), "")&amp;
      SOURCE!I603&amp;
" | "&amp; IF(lookups!$K$2-LEN(SOURCE!I603) &gt;= 0, REPT(" ",lookups!$K$2-LEN(SOURCE!I603)), "")&amp;
      SOURCE!J603&amp;      IF(lookups!$L$2-LEN(SOURCE!J603) &gt;= 0, REPT(" ",lookups!$L$2-LEN(SOURCE!J603)), "")&amp;
" | "&amp; IF(lookups!$K$2-LEN(SOURCE!I603) &gt;= 0, REPT(" ",lookups!$K$2-LEN(SOURCE!I603)), "")&amp;
      SOURCE!K603&amp;      IF(lookups!$L$2-LEN(SOURCE!K603) &gt;= 0, REPT(" ",lookups!$M$2-LEN(SOURCE!K603)), "")&amp;
" | "&amp; SOURCE!L603&amp;      IF(lookups!$O$2-LEN(SOURCE!L603) &gt;= 0, REPT(" ",lookups!$O$2-LEN(SOURCE!L603)), "")&amp;
" | "&amp; SOURCE!M603&amp;      IF(lookups!$P$2-LEN(SOURCE!M603) &gt;= 0, REPT(" ",lookups!$P$2-LEN(SOURCE!M603)), "")&amp;
      "},"&amp;IF(SOURCE!O603&lt;&gt;"",""&amp;SOURCE!O603,"")
 )
)
)</f>
        <v>/*  579 */  { addItemToBuffer,              ITM_d,                       "d",                                           "d",                                           (0 &lt;&lt; TAM_MAX_BITS) |     0, CAT_aint | SLS_UNCHANGED | US_UNCHANGED | EIM_DISABLED | PTP_DISABLED     },</v>
      </c>
    </row>
    <row r="604" customFormat="false" ht="15.75" hidden="false" customHeight="false" outlineLevel="0" collapsed="false">
      <c r="A604" s="263" t="str">
        <f aca="false">IF(AND(OR(SOURCE!A604="",ISBLANK(SOURCE!A604)),SOURCE!B604&gt;0),IF(ISBLANK(SOURCE!C604),"",SOURCE!C604),
IF(SOURCE!B604&lt;0,VLOOKUP(SOURCE!B604,lookups!A$1:B$25,2,0),
  IF(ISBLANK(SOURCE!B604),
    "",
    "/* "&amp;TEXT(SOURCE!B604,"???0")&amp;" *"&amp;
      SOURCE!C604&amp;", "&amp; IF(lookups!$E$2-LEN(SOURCE!C604) &gt;= 0, REPT(" ",lookups!$E$2-LEN(SOURCE!C604)), "")&amp;
      SOURCE!D604&amp;", "&amp; IF(lookups!$F$2-LEN(SOURCE!D604) &gt;= 0, REPT(" ",lookups!$F$2-LEN(SOURCE!D604)), "")&amp;
      SOURCE!E604&amp;", "&amp; IF(lookups!$G$2-LEN(SOURCE!E604) &gt;=0, REPT(" ",lookups!$G$2-LEN(SOURCE!E604)), "")&amp;
      SOURCE!F604&amp;", "&amp; IF(lookups!$H$2-LEN(SOURCE!F604) &gt;= 0, REPT(" ",lookups!$H$2-LEN(SOURCE!F604)+2), "")&amp;"("&amp;
      SUBSTITUTE(TEXT(SOURCE!G604,"??0"),"  ","")&amp;" &lt;&lt; TAM_MAX_BITS) |"&amp; IF(lookups!$I$2-3 &gt;= 0, REPT(" ",MAX(1,lookups!$I$2-5+4+1-1-LEN(  IF(ISTEXT(SOURCE!H604),SOURCE!H604,  SUBSTITUTE(SUBSTITUTE(TEXT(SOURCE!H604,"????0"),"  ","")," ",""))   ))), "")&amp;
       IF(ISTEXT(SOURCE!H604),SOURCE!H604, SUBSTITUTE(SUBSTITUTE(TEXT(SOURCE!H604,"????0"),"  ","")," ",""))   &amp;","&amp; IF(lookups!$J$2-3 &gt;= 0, REPT(" ",lookups!$J$2-3-5), "")&amp;
      SOURCE!I604&amp;
" | "&amp; IF(lookups!$K$2-LEN(SOURCE!I604) &gt;= 0, REPT(" ",lookups!$K$2-LEN(SOURCE!I604)), "")&amp;
      SOURCE!J604&amp;      IF(lookups!$L$2-LEN(SOURCE!J604) &gt;= 0, REPT(" ",lookups!$L$2-LEN(SOURCE!J604)), "")&amp;
" | "&amp; IF(lookups!$K$2-LEN(SOURCE!I604) &gt;= 0, REPT(" ",lookups!$K$2-LEN(SOURCE!I604)), "")&amp;
      SOURCE!K604&amp;      IF(lookups!$L$2-LEN(SOURCE!K604) &gt;= 0, REPT(" ",lookups!$M$2-LEN(SOURCE!K604)), "")&amp;
" | "&amp; SOURCE!L604&amp;      IF(lookups!$O$2-LEN(SOURCE!L604) &gt;= 0, REPT(" ",lookups!$O$2-LEN(SOURCE!L604)), "")&amp;
" | "&amp; SOURCE!M604&amp;      IF(lookups!$P$2-LEN(SOURCE!M604) &gt;= 0, REPT(" ",lookups!$P$2-LEN(SOURCE!M604)), "")&amp;
      "},"&amp;IF(SOURCE!O604&lt;&gt;"",""&amp;SOURCE!O604,"")
 )
)
)</f>
        <v>/*  580 */  { addItemToBuffer,              ITM_e,                       "e",                                           "e",                                           (0 &lt;&lt; TAM_MAX_BITS) |     0, CAT_aint | SLS_UNCHANGED | US_UNCHANGED | EIM_DISABLED | PTP_DISABLED     },</v>
      </c>
    </row>
    <row r="605" customFormat="false" ht="15.75" hidden="false" customHeight="false" outlineLevel="0" collapsed="false">
      <c r="A605" s="263" t="str">
        <f aca="false">IF(AND(OR(SOURCE!A605="",ISBLANK(SOURCE!A605)),SOURCE!B605&gt;0),IF(ISBLANK(SOURCE!C605),"",SOURCE!C605),
IF(SOURCE!B605&lt;0,VLOOKUP(SOURCE!B605,lookups!A$1:B$25,2,0),
  IF(ISBLANK(SOURCE!B605),
    "",
    "/* "&amp;TEXT(SOURCE!B605,"???0")&amp;" *"&amp;
      SOURCE!C605&amp;", "&amp; IF(lookups!$E$2-LEN(SOURCE!C605) &gt;= 0, REPT(" ",lookups!$E$2-LEN(SOURCE!C605)), "")&amp;
      SOURCE!D605&amp;", "&amp; IF(lookups!$F$2-LEN(SOURCE!D605) &gt;= 0, REPT(" ",lookups!$F$2-LEN(SOURCE!D605)), "")&amp;
      SOURCE!E605&amp;", "&amp; IF(lookups!$G$2-LEN(SOURCE!E605) &gt;=0, REPT(" ",lookups!$G$2-LEN(SOURCE!E605)), "")&amp;
      SOURCE!F605&amp;", "&amp; IF(lookups!$H$2-LEN(SOURCE!F605) &gt;= 0, REPT(" ",lookups!$H$2-LEN(SOURCE!F605)+2), "")&amp;"("&amp;
      SUBSTITUTE(TEXT(SOURCE!G605,"??0"),"  ","")&amp;" &lt;&lt; TAM_MAX_BITS) |"&amp; IF(lookups!$I$2-3 &gt;= 0, REPT(" ",MAX(1,lookups!$I$2-5+4+1-1-LEN(  IF(ISTEXT(SOURCE!H605),SOURCE!H605,  SUBSTITUTE(SUBSTITUTE(TEXT(SOURCE!H605,"????0"),"  ","")," ",""))   ))), "")&amp;
       IF(ISTEXT(SOURCE!H605),SOURCE!H605, SUBSTITUTE(SUBSTITUTE(TEXT(SOURCE!H605,"????0"),"  ","")," ",""))   &amp;","&amp; IF(lookups!$J$2-3 &gt;= 0, REPT(" ",lookups!$J$2-3-5), "")&amp;
      SOURCE!I605&amp;
" | "&amp; IF(lookups!$K$2-LEN(SOURCE!I605) &gt;= 0, REPT(" ",lookups!$K$2-LEN(SOURCE!I605)), "")&amp;
      SOURCE!J605&amp;      IF(lookups!$L$2-LEN(SOURCE!J605) &gt;= 0, REPT(" ",lookups!$L$2-LEN(SOURCE!J605)), "")&amp;
" | "&amp; IF(lookups!$K$2-LEN(SOURCE!I605) &gt;= 0, REPT(" ",lookups!$K$2-LEN(SOURCE!I605)), "")&amp;
      SOURCE!K605&amp;      IF(lookups!$L$2-LEN(SOURCE!K605) &gt;= 0, REPT(" ",lookups!$M$2-LEN(SOURCE!K605)), "")&amp;
" | "&amp; SOURCE!L605&amp;      IF(lookups!$O$2-LEN(SOURCE!L605) &gt;= 0, REPT(" ",lookups!$O$2-LEN(SOURCE!L605)), "")&amp;
" | "&amp; SOURCE!M605&amp;      IF(lookups!$P$2-LEN(SOURCE!M605) &gt;= 0, REPT(" ",lookups!$P$2-LEN(SOURCE!M605)), "")&amp;
      "},"&amp;IF(SOURCE!O605&lt;&gt;"",""&amp;SOURCE!O605,"")
 )
)
)</f>
        <v>/*  581 */  { addItemToBuffer,              ITM_f,                       "f",                                           "f",                                           (0 &lt;&lt; TAM_MAX_BITS) |     0, CAT_aint | SLS_UNCHANGED | US_UNCHANGED | EIM_DISABLED | PTP_DISABLED     },</v>
      </c>
    </row>
    <row r="606" customFormat="false" ht="15.75" hidden="false" customHeight="false" outlineLevel="0" collapsed="false">
      <c r="A606" s="263" t="str">
        <f aca="false">IF(AND(OR(SOURCE!A606="",ISBLANK(SOURCE!A606)),SOURCE!B606&gt;0),IF(ISBLANK(SOURCE!C606),"",SOURCE!C606),
IF(SOURCE!B606&lt;0,VLOOKUP(SOURCE!B606,lookups!A$1:B$25,2,0),
  IF(ISBLANK(SOURCE!B606),
    "",
    "/* "&amp;TEXT(SOURCE!B606,"???0")&amp;" *"&amp;
      SOURCE!C606&amp;", "&amp; IF(lookups!$E$2-LEN(SOURCE!C606) &gt;= 0, REPT(" ",lookups!$E$2-LEN(SOURCE!C606)), "")&amp;
      SOURCE!D606&amp;", "&amp; IF(lookups!$F$2-LEN(SOURCE!D606) &gt;= 0, REPT(" ",lookups!$F$2-LEN(SOURCE!D606)), "")&amp;
      SOURCE!E606&amp;", "&amp; IF(lookups!$G$2-LEN(SOURCE!E606) &gt;=0, REPT(" ",lookups!$G$2-LEN(SOURCE!E606)), "")&amp;
      SOURCE!F606&amp;", "&amp; IF(lookups!$H$2-LEN(SOURCE!F606) &gt;= 0, REPT(" ",lookups!$H$2-LEN(SOURCE!F606)+2), "")&amp;"("&amp;
      SUBSTITUTE(TEXT(SOURCE!G606,"??0"),"  ","")&amp;" &lt;&lt; TAM_MAX_BITS) |"&amp; IF(lookups!$I$2-3 &gt;= 0, REPT(" ",MAX(1,lookups!$I$2-5+4+1-1-LEN(  IF(ISTEXT(SOURCE!H606),SOURCE!H606,  SUBSTITUTE(SUBSTITUTE(TEXT(SOURCE!H606,"????0"),"  ","")," ",""))   ))), "")&amp;
       IF(ISTEXT(SOURCE!H606),SOURCE!H606, SUBSTITUTE(SUBSTITUTE(TEXT(SOURCE!H606,"????0"),"  ","")," ",""))   &amp;","&amp; IF(lookups!$J$2-3 &gt;= 0, REPT(" ",lookups!$J$2-3-5), "")&amp;
      SOURCE!I606&amp;
" | "&amp; IF(lookups!$K$2-LEN(SOURCE!I606) &gt;= 0, REPT(" ",lookups!$K$2-LEN(SOURCE!I606)), "")&amp;
      SOURCE!J606&amp;      IF(lookups!$L$2-LEN(SOURCE!J606) &gt;= 0, REPT(" ",lookups!$L$2-LEN(SOURCE!J606)), "")&amp;
" | "&amp; IF(lookups!$K$2-LEN(SOURCE!I606) &gt;= 0, REPT(" ",lookups!$K$2-LEN(SOURCE!I606)), "")&amp;
      SOURCE!K606&amp;      IF(lookups!$L$2-LEN(SOURCE!K606) &gt;= 0, REPT(" ",lookups!$M$2-LEN(SOURCE!K606)), "")&amp;
" | "&amp; SOURCE!L606&amp;      IF(lookups!$O$2-LEN(SOURCE!L606) &gt;= 0, REPT(" ",lookups!$O$2-LEN(SOURCE!L606)), "")&amp;
" | "&amp; SOURCE!M606&amp;      IF(lookups!$P$2-LEN(SOURCE!M606) &gt;= 0, REPT(" ",lookups!$P$2-LEN(SOURCE!M606)), "")&amp;
      "},"&amp;IF(SOURCE!O606&lt;&gt;"",""&amp;SOURCE!O606,"")
 )
)
)</f>
        <v>/*  582 */  { addItemToBuffer,              ITM_g,                       "g",                                           "g",                                           (0 &lt;&lt; TAM_MAX_BITS) |     0, CAT_aint | SLS_UNCHANGED | US_UNCHANGED | EIM_DISABLED | PTP_DISABLED     },</v>
      </c>
    </row>
    <row r="607" customFormat="false" ht="15.75" hidden="false" customHeight="false" outlineLevel="0" collapsed="false">
      <c r="A607" s="263" t="str">
        <f aca="false">IF(AND(OR(SOURCE!A607="",ISBLANK(SOURCE!A607)),SOURCE!B607&gt;0),IF(ISBLANK(SOURCE!C607),"",SOURCE!C607),
IF(SOURCE!B607&lt;0,VLOOKUP(SOURCE!B607,lookups!A$1:B$25,2,0),
  IF(ISBLANK(SOURCE!B607),
    "",
    "/* "&amp;TEXT(SOURCE!B607,"???0")&amp;" *"&amp;
      SOURCE!C607&amp;", "&amp; IF(lookups!$E$2-LEN(SOURCE!C607) &gt;= 0, REPT(" ",lookups!$E$2-LEN(SOURCE!C607)), "")&amp;
      SOURCE!D607&amp;", "&amp; IF(lookups!$F$2-LEN(SOURCE!D607) &gt;= 0, REPT(" ",lookups!$F$2-LEN(SOURCE!D607)), "")&amp;
      SOURCE!E607&amp;", "&amp; IF(lookups!$G$2-LEN(SOURCE!E607) &gt;=0, REPT(" ",lookups!$G$2-LEN(SOURCE!E607)), "")&amp;
      SOURCE!F607&amp;", "&amp; IF(lookups!$H$2-LEN(SOURCE!F607) &gt;= 0, REPT(" ",lookups!$H$2-LEN(SOURCE!F607)+2), "")&amp;"("&amp;
      SUBSTITUTE(TEXT(SOURCE!G607,"??0"),"  ","")&amp;" &lt;&lt; TAM_MAX_BITS) |"&amp; IF(lookups!$I$2-3 &gt;= 0, REPT(" ",MAX(1,lookups!$I$2-5+4+1-1-LEN(  IF(ISTEXT(SOURCE!H607),SOURCE!H607,  SUBSTITUTE(SUBSTITUTE(TEXT(SOURCE!H607,"????0"),"  ","")," ",""))   ))), "")&amp;
       IF(ISTEXT(SOURCE!H607),SOURCE!H607, SUBSTITUTE(SUBSTITUTE(TEXT(SOURCE!H607,"????0"),"  ","")," ",""))   &amp;","&amp; IF(lookups!$J$2-3 &gt;= 0, REPT(" ",lookups!$J$2-3-5), "")&amp;
      SOURCE!I607&amp;
" | "&amp; IF(lookups!$K$2-LEN(SOURCE!I607) &gt;= 0, REPT(" ",lookups!$K$2-LEN(SOURCE!I607)), "")&amp;
      SOURCE!J607&amp;      IF(lookups!$L$2-LEN(SOURCE!J607) &gt;= 0, REPT(" ",lookups!$L$2-LEN(SOURCE!J607)), "")&amp;
" | "&amp; IF(lookups!$K$2-LEN(SOURCE!I607) &gt;= 0, REPT(" ",lookups!$K$2-LEN(SOURCE!I607)), "")&amp;
      SOURCE!K607&amp;      IF(lookups!$L$2-LEN(SOURCE!K607) &gt;= 0, REPT(" ",lookups!$M$2-LEN(SOURCE!K607)), "")&amp;
" | "&amp; SOURCE!L607&amp;      IF(lookups!$O$2-LEN(SOURCE!L607) &gt;= 0, REPT(" ",lookups!$O$2-LEN(SOURCE!L607)), "")&amp;
" | "&amp; SOURCE!M607&amp;      IF(lookups!$P$2-LEN(SOURCE!M607) &gt;= 0, REPT(" ",lookups!$P$2-LEN(SOURCE!M607)), "")&amp;
      "},"&amp;IF(SOURCE!O607&lt;&gt;"",""&amp;SOURCE!O607,"")
 )
)
)</f>
        <v>/*  583 */  { addItemToBuffer,              ITM_h,                       "h",                                           "h",                                           (0 &lt;&lt; TAM_MAX_BITS) |     0, CAT_aint | SLS_UNCHANGED | US_UNCHANGED | EIM_DISABLED | PTP_DISABLED     },</v>
      </c>
    </row>
    <row r="608" customFormat="false" ht="15.75" hidden="false" customHeight="false" outlineLevel="0" collapsed="false">
      <c r="A608" s="263" t="str">
        <f aca="false">IF(AND(OR(SOURCE!A608="",ISBLANK(SOURCE!A608)),SOURCE!B608&gt;0),IF(ISBLANK(SOURCE!C608),"",SOURCE!C608),
IF(SOURCE!B608&lt;0,VLOOKUP(SOURCE!B608,lookups!A$1:B$25,2,0),
  IF(ISBLANK(SOURCE!B608),
    "",
    "/* "&amp;TEXT(SOURCE!B608,"???0")&amp;" *"&amp;
      SOURCE!C608&amp;", "&amp; IF(lookups!$E$2-LEN(SOURCE!C608) &gt;= 0, REPT(" ",lookups!$E$2-LEN(SOURCE!C608)), "")&amp;
      SOURCE!D608&amp;", "&amp; IF(lookups!$F$2-LEN(SOURCE!D608) &gt;= 0, REPT(" ",lookups!$F$2-LEN(SOURCE!D608)), "")&amp;
      SOURCE!E608&amp;", "&amp; IF(lookups!$G$2-LEN(SOURCE!E608) &gt;=0, REPT(" ",lookups!$G$2-LEN(SOURCE!E608)), "")&amp;
      SOURCE!F608&amp;", "&amp; IF(lookups!$H$2-LEN(SOURCE!F608) &gt;= 0, REPT(" ",lookups!$H$2-LEN(SOURCE!F608)+2), "")&amp;"("&amp;
      SUBSTITUTE(TEXT(SOURCE!G608,"??0"),"  ","")&amp;" &lt;&lt; TAM_MAX_BITS) |"&amp; IF(lookups!$I$2-3 &gt;= 0, REPT(" ",MAX(1,lookups!$I$2-5+4+1-1-LEN(  IF(ISTEXT(SOURCE!H608),SOURCE!H608,  SUBSTITUTE(SUBSTITUTE(TEXT(SOURCE!H608,"????0"),"  ","")," ",""))   ))), "")&amp;
       IF(ISTEXT(SOURCE!H608),SOURCE!H608, SUBSTITUTE(SUBSTITUTE(TEXT(SOURCE!H608,"????0"),"  ","")," ",""))   &amp;","&amp; IF(lookups!$J$2-3 &gt;= 0, REPT(" ",lookups!$J$2-3-5), "")&amp;
      SOURCE!I608&amp;
" | "&amp; IF(lookups!$K$2-LEN(SOURCE!I608) &gt;= 0, REPT(" ",lookups!$K$2-LEN(SOURCE!I608)), "")&amp;
      SOURCE!J608&amp;      IF(lookups!$L$2-LEN(SOURCE!J608) &gt;= 0, REPT(" ",lookups!$L$2-LEN(SOURCE!J608)), "")&amp;
" | "&amp; IF(lookups!$K$2-LEN(SOURCE!I608) &gt;= 0, REPT(" ",lookups!$K$2-LEN(SOURCE!I608)), "")&amp;
      SOURCE!K608&amp;      IF(lookups!$L$2-LEN(SOURCE!K608) &gt;= 0, REPT(" ",lookups!$M$2-LEN(SOURCE!K608)), "")&amp;
" | "&amp; SOURCE!L608&amp;      IF(lookups!$O$2-LEN(SOURCE!L608) &gt;= 0, REPT(" ",lookups!$O$2-LEN(SOURCE!L608)), "")&amp;
" | "&amp; SOURCE!M608&amp;      IF(lookups!$P$2-LEN(SOURCE!M608) &gt;= 0, REPT(" ",lookups!$P$2-LEN(SOURCE!M608)), "")&amp;
      "},"&amp;IF(SOURCE!O608&lt;&gt;"",""&amp;SOURCE!O608,"")
 )
)
)</f>
        <v>/*  584 */  { addItemToBuffer,              ITM_i,                       "i",                                           "i",                                           (0 &lt;&lt; TAM_MAX_BITS) |     0, CAT_aint | SLS_UNCHANGED | US_UNCHANGED | EIM_DISABLED | PTP_DISABLED     },</v>
      </c>
    </row>
    <row r="609" customFormat="false" ht="15.75" hidden="false" customHeight="false" outlineLevel="0" collapsed="false">
      <c r="A609" s="263" t="str">
        <f aca="false">IF(AND(OR(SOURCE!A609="",ISBLANK(SOURCE!A609)),SOURCE!B609&gt;0),IF(ISBLANK(SOURCE!C609),"",SOURCE!C609),
IF(SOURCE!B609&lt;0,VLOOKUP(SOURCE!B609,lookups!A$1:B$25,2,0),
  IF(ISBLANK(SOURCE!B609),
    "",
    "/* "&amp;TEXT(SOURCE!B609,"???0")&amp;" *"&amp;
      SOURCE!C609&amp;", "&amp; IF(lookups!$E$2-LEN(SOURCE!C609) &gt;= 0, REPT(" ",lookups!$E$2-LEN(SOURCE!C609)), "")&amp;
      SOURCE!D609&amp;", "&amp; IF(lookups!$F$2-LEN(SOURCE!D609) &gt;= 0, REPT(" ",lookups!$F$2-LEN(SOURCE!D609)), "")&amp;
      SOURCE!E609&amp;", "&amp; IF(lookups!$G$2-LEN(SOURCE!E609) &gt;=0, REPT(" ",lookups!$G$2-LEN(SOURCE!E609)), "")&amp;
      SOURCE!F609&amp;", "&amp; IF(lookups!$H$2-LEN(SOURCE!F609) &gt;= 0, REPT(" ",lookups!$H$2-LEN(SOURCE!F609)+2), "")&amp;"("&amp;
      SUBSTITUTE(TEXT(SOURCE!G609,"??0"),"  ","")&amp;" &lt;&lt; TAM_MAX_BITS) |"&amp; IF(lookups!$I$2-3 &gt;= 0, REPT(" ",MAX(1,lookups!$I$2-5+4+1-1-LEN(  IF(ISTEXT(SOURCE!H609),SOURCE!H609,  SUBSTITUTE(SUBSTITUTE(TEXT(SOURCE!H609,"????0"),"  ","")," ",""))   ))), "")&amp;
       IF(ISTEXT(SOURCE!H609),SOURCE!H609, SUBSTITUTE(SUBSTITUTE(TEXT(SOURCE!H609,"????0"),"  ","")," ",""))   &amp;","&amp; IF(lookups!$J$2-3 &gt;= 0, REPT(" ",lookups!$J$2-3-5), "")&amp;
      SOURCE!I609&amp;
" | "&amp; IF(lookups!$K$2-LEN(SOURCE!I609) &gt;= 0, REPT(" ",lookups!$K$2-LEN(SOURCE!I609)), "")&amp;
      SOURCE!J609&amp;      IF(lookups!$L$2-LEN(SOURCE!J609) &gt;= 0, REPT(" ",lookups!$L$2-LEN(SOURCE!J609)), "")&amp;
" | "&amp; IF(lookups!$K$2-LEN(SOURCE!I609) &gt;= 0, REPT(" ",lookups!$K$2-LEN(SOURCE!I609)), "")&amp;
      SOURCE!K609&amp;      IF(lookups!$L$2-LEN(SOURCE!K609) &gt;= 0, REPT(" ",lookups!$M$2-LEN(SOURCE!K609)), "")&amp;
" | "&amp; SOURCE!L609&amp;      IF(lookups!$O$2-LEN(SOURCE!L609) &gt;= 0, REPT(" ",lookups!$O$2-LEN(SOURCE!L609)), "")&amp;
" | "&amp; SOURCE!M609&amp;      IF(lookups!$P$2-LEN(SOURCE!M609) &gt;= 0, REPT(" ",lookups!$P$2-LEN(SOURCE!M609)), "")&amp;
      "},"&amp;IF(SOURCE!O609&lt;&gt;"",""&amp;SOURCE!O609,"")
 )
)
)</f>
        <v>/*  585 */  { addItemToBuffer,              ITM_j,                       "j",                                           "j",                                           (0 &lt;&lt; TAM_MAX_BITS) |     0, CAT_aint | SLS_UNCHANGED | US_UNCHANGED | EIM_DISABLED | PTP_DISABLED     },</v>
      </c>
    </row>
    <row r="610" customFormat="false" ht="15.75" hidden="false" customHeight="false" outlineLevel="0" collapsed="false">
      <c r="A610" s="263" t="str">
        <f aca="false">IF(AND(OR(SOURCE!A610="",ISBLANK(SOURCE!A610)),SOURCE!B610&gt;0),IF(ISBLANK(SOURCE!C610),"",SOURCE!C610),
IF(SOURCE!B610&lt;0,VLOOKUP(SOURCE!B610,lookups!A$1:B$25,2,0),
  IF(ISBLANK(SOURCE!B610),
    "",
    "/* "&amp;TEXT(SOURCE!B610,"???0")&amp;" *"&amp;
      SOURCE!C610&amp;", "&amp; IF(lookups!$E$2-LEN(SOURCE!C610) &gt;= 0, REPT(" ",lookups!$E$2-LEN(SOURCE!C610)), "")&amp;
      SOURCE!D610&amp;", "&amp; IF(lookups!$F$2-LEN(SOURCE!D610) &gt;= 0, REPT(" ",lookups!$F$2-LEN(SOURCE!D610)), "")&amp;
      SOURCE!E610&amp;", "&amp; IF(lookups!$G$2-LEN(SOURCE!E610) &gt;=0, REPT(" ",lookups!$G$2-LEN(SOURCE!E610)), "")&amp;
      SOURCE!F610&amp;", "&amp; IF(lookups!$H$2-LEN(SOURCE!F610) &gt;= 0, REPT(" ",lookups!$H$2-LEN(SOURCE!F610)+2), "")&amp;"("&amp;
      SUBSTITUTE(TEXT(SOURCE!G610,"??0"),"  ","")&amp;" &lt;&lt; TAM_MAX_BITS) |"&amp; IF(lookups!$I$2-3 &gt;= 0, REPT(" ",MAX(1,lookups!$I$2-5+4+1-1-LEN(  IF(ISTEXT(SOURCE!H610),SOURCE!H610,  SUBSTITUTE(SUBSTITUTE(TEXT(SOURCE!H610,"????0"),"  ","")," ",""))   ))), "")&amp;
       IF(ISTEXT(SOURCE!H610),SOURCE!H610, SUBSTITUTE(SUBSTITUTE(TEXT(SOURCE!H610,"????0"),"  ","")," ",""))   &amp;","&amp; IF(lookups!$J$2-3 &gt;= 0, REPT(" ",lookups!$J$2-3-5), "")&amp;
      SOURCE!I610&amp;
" | "&amp; IF(lookups!$K$2-LEN(SOURCE!I610) &gt;= 0, REPT(" ",lookups!$K$2-LEN(SOURCE!I610)), "")&amp;
      SOURCE!J610&amp;      IF(lookups!$L$2-LEN(SOURCE!J610) &gt;= 0, REPT(" ",lookups!$L$2-LEN(SOURCE!J610)), "")&amp;
" | "&amp; IF(lookups!$K$2-LEN(SOURCE!I610) &gt;= 0, REPT(" ",lookups!$K$2-LEN(SOURCE!I610)), "")&amp;
      SOURCE!K610&amp;      IF(lookups!$L$2-LEN(SOURCE!K610) &gt;= 0, REPT(" ",lookups!$M$2-LEN(SOURCE!K610)), "")&amp;
" | "&amp; SOURCE!L610&amp;      IF(lookups!$O$2-LEN(SOURCE!L610) &gt;= 0, REPT(" ",lookups!$O$2-LEN(SOURCE!L610)), "")&amp;
" | "&amp; SOURCE!M610&amp;      IF(lookups!$P$2-LEN(SOURCE!M610) &gt;= 0, REPT(" ",lookups!$P$2-LEN(SOURCE!M610)), "")&amp;
      "},"&amp;IF(SOURCE!O610&lt;&gt;"",""&amp;SOURCE!O610,"")
 )
)
)</f>
        <v>/*  586 */  { addItemToBuffer,              ITM_k,                       "k",                                           "k",                                           (0 &lt;&lt; TAM_MAX_BITS) |     0, CAT_aint | SLS_UNCHANGED | US_UNCHANGED | EIM_DISABLED | PTP_DISABLED     },</v>
      </c>
    </row>
    <row r="611" customFormat="false" ht="15.75" hidden="false" customHeight="false" outlineLevel="0" collapsed="false">
      <c r="A611" s="263" t="str">
        <f aca="false">IF(AND(OR(SOURCE!A611="",ISBLANK(SOURCE!A611)),SOURCE!B611&gt;0),IF(ISBLANK(SOURCE!C611),"",SOURCE!C611),
IF(SOURCE!B611&lt;0,VLOOKUP(SOURCE!B611,lookups!A$1:B$25,2,0),
  IF(ISBLANK(SOURCE!B611),
    "",
    "/* "&amp;TEXT(SOURCE!B611,"???0")&amp;" *"&amp;
      SOURCE!C611&amp;", "&amp; IF(lookups!$E$2-LEN(SOURCE!C611) &gt;= 0, REPT(" ",lookups!$E$2-LEN(SOURCE!C611)), "")&amp;
      SOURCE!D611&amp;", "&amp; IF(lookups!$F$2-LEN(SOURCE!D611) &gt;= 0, REPT(" ",lookups!$F$2-LEN(SOURCE!D611)), "")&amp;
      SOURCE!E611&amp;", "&amp; IF(lookups!$G$2-LEN(SOURCE!E611) &gt;=0, REPT(" ",lookups!$G$2-LEN(SOURCE!E611)), "")&amp;
      SOURCE!F611&amp;", "&amp; IF(lookups!$H$2-LEN(SOURCE!F611) &gt;= 0, REPT(" ",lookups!$H$2-LEN(SOURCE!F611)+2), "")&amp;"("&amp;
      SUBSTITUTE(TEXT(SOURCE!G611,"??0"),"  ","")&amp;" &lt;&lt; TAM_MAX_BITS) |"&amp; IF(lookups!$I$2-3 &gt;= 0, REPT(" ",MAX(1,lookups!$I$2-5+4+1-1-LEN(  IF(ISTEXT(SOURCE!H611),SOURCE!H611,  SUBSTITUTE(SUBSTITUTE(TEXT(SOURCE!H611,"????0"),"  ","")," ",""))   ))), "")&amp;
       IF(ISTEXT(SOURCE!H611),SOURCE!H611, SUBSTITUTE(SUBSTITUTE(TEXT(SOURCE!H611,"????0"),"  ","")," ",""))   &amp;","&amp; IF(lookups!$J$2-3 &gt;= 0, REPT(" ",lookups!$J$2-3-5), "")&amp;
      SOURCE!I611&amp;
" | "&amp; IF(lookups!$K$2-LEN(SOURCE!I611) &gt;= 0, REPT(" ",lookups!$K$2-LEN(SOURCE!I611)), "")&amp;
      SOURCE!J611&amp;      IF(lookups!$L$2-LEN(SOURCE!J611) &gt;= 0, REPT(" ",lookups!$L$2-LEN(SOURCE!J611)), "")&amp;
" | "&amp; IF(lookups!$K$2-LEN(SOURCE!I611) &gt;= 0, REPT(" ",lookups!$K$2-LEN(SOURCE!I611)), "")&amp;
      SOURCE!K611&amp;      IF(lookups!$L$2-LEN(SOURCE!K611) &gt;= 0, REPT(" ",lookups!$M$2-LEN(SOURCE!K611)), "")&amp;
" | "&amp; SOURCE!L611&amp;      IF(lookups!$O$2-LEN(SOURCE!L611) &gt;= 0, REPT(" ",lookups!$O$2-LEN(SOURCE!L611)), "")&amp;
" | "&amp; SOURCE!M611&amp;      IF(lookups!$P$2-LEN(SOURCE!M611) &gt;= 0, REPT(" ",lookups!$P$2-LEN(SOURCE!M611)), "")&amp;
      "},"&amp;IF(SOURCE!O611&lt;&gt;"",""&amp;SOURCE!O611,"")
 )
)
)</f>
        <v>/*  587 */  { addItemToBuffer,              ITM_l,                       "l",                                           "l",                                           (0 &lt;&lt; TAM_MAX_BITS) |     0, CAT_aint | SLS_UNCHANGED | US_UNCHANGED | EIM_DISABLED | PTP_DISABLED     },</v>
      </c>
    </row>
    <row r="612" customFormat="false" ht="15.75" hidden="false" customHeight="false" outlineLevel="0" collapsed="false">
      <c r="A612" s="263" t="str">
        <f aca="false">IF(AND(OR(SOURCE!A612="",ISBLANK(SOURCE!A612)),SOURCE!B612&gt;0),IF(ISBLANK(SOURCE!C612),"",SOURCE!C612),
IF(SOURCE!B612&lt;0,VLOOKUP(SOURCE!B612,lookups!A$1:B$25,2,0),
  IF(ISBLANK(SOURCE!B612),
    "",
    "/* "&amp;TEXT(SOURCE!B612,"???0")&amp;" *"&amp;
      SOURCE!C612&amp;", "&amp; IF(lookups!$E$2-LEN(SOURCE!C612) &gt;= 0, REPT(" ",lookups!$E$2-LEN(SOURCE!C612)), "")&amp;
      SOURCE!D612&amp;", "&amp; IF(lookups!$F$2-LEN(SOURCE!D612) &gt;= 0, REPT(" ",lookups!$F$2-LEN(SOURCE!D612)), "")&amp;
      SOURCE!E612&amp;", "&amp; IF(lookups!$G$2-LEN(SOURCE!E612) &gt;=0, REPT(" ",lookups!$G$2-LEN(SOURCE!E612)), "")&amp;
      SOURCE!F612&amp;", "&amp; IF(lookups!$H$2-LEN(SOURCE!F612) &gt;= 0, REPT(" ",lookups!$H$2-LEN(SOURCE!F612)+2), "")&amp;"("&amp;
      SUBSTITUTE(TEXT(SOURCE!G612,"??0"),"  ","")&amp;" &lt;&lt; TAM_MAX_BITS) |"&amp; IF(lookups!$I$2-3 &gt;= 0, REPT(" ",MAX(1,lookups!$I$2-5+4+1-1-LEN(  IF(ISTEXT(SOURCE!H612),SOURCE!H612,  SUBSTITUTE(SUBSTITUTE(TEXT(SOURCE!H612,"????0"),"  ","")," ",""))   ))), "")&amp;
       IF(ISTEXT(SOURCE!H612),SOURCE!H612, SUBSTITUTE(SUBSTITUTE(TEXT(SOURCE!H612,"????0"),"  ","")," ",""))   &amp;","&amp; IF(lookups!$J$2-3 &gt;= 0, REPT(" ",lookups!$J$2-3-5), "")&amp;
      SOURCE!I612&amp;
" | "&amp; IF(lookups!$K$2-LEN(SOURCE!I612) &gt;= 0, REPT(" ",lookups!$K$2-LEN(SOURCE!I612)), "")&amp;
      SOURCE!J612&amp;      IF(lookups!$L$2-LEN(SOURCE!J612) &gt;= 0, REPT(" ",lookups!$L$2-LEN(SOURCE!J612)), "")&amp;
" | "&amp; IF(lookups!$K$2-LEN(SOURCE!I612) &gt;= 0, REPT(" ",lookups!$K$2-LEN(SOURCE!I612)), "")&amp;
      SOURCE!K612&amp;      IF(lookups!$L$2-LEN(SOURCE!K612) &gt;= 0, REPT(" ",lookups!$M$2-LEN(SOURCE!K612)), "")&amp;
" | "&amp; SOURCE!L612&amp;      IF(lookups!$O$2-LEN(SOURCE!L612) &gt;= 0, REPT(" ",lookups!$O$2-LEN(SOURCE!L612)), "")&amp;
" | "&amp; SOURCE!M612&amp;      IF(lookups!$P$2-LEN(SOURCE!M612) &gt;= 0, REPT(" ",lookups!$P$2-LEN(SOURCE!M612)), "")&amp;
      "},"&amp;IF(SOURCE!O612&lt;&gt;"",""&amp;SOURCE!O612,"")
 )
)
)</f>
        <v>/*  588 */  { addItemToBuffer,              ITM_m,                       "m",                                           "m",                                           (0 &lt;&lt; TAM_MAX_BITS) |     0, CAT_aint | SLS_UNCHANGED | US_UNCHANGED | EIM_DISABLED | PTP_DISABLED     },</v>
      </c>
    </row>
    <row r="613" customFormat="false" ht="15.75" hidden="false" customHeight="false" outlineLevel="0" collapsed="false">
      <c r="A613" s="263" t="str">
        <f aca="false">IF(AND(OR(SOURCE!A613="",ISBLANK(SOURCE!A613)),SOURCE!B613&gt;0),IF(ISBLANK(SOURCE!C613),"",SOURCE!C613),
IF(SOURCE!B613&lt;0,VLOOKUP(SOURCE!B613,lookups!A$1:B$25,2,0),
  IF(ISBLANK(SOURCE!B613),
    "",
    "/* "&amp;TEXT(SOURCE!B613,"???0")&amp;" *"&amp;
      SOURCE!C613&amp;", "&amp; IF(lookups!$E$2-LEN(SOURCE!C613) &gt;= 0, REPT(" ",lookups!$E$2-LEN(SOURCE!C613)), "")&amp;
      SOURCE!D613&amp;", "&amp; IF(lookups!$F$2-LEN(SOURCE!D613) &gt;= 0, REPT(" ",lookups!$F$2-LEN(SOURCE!D613)), "")&amp;
      SOURCE!E613&amp;", "&amp; IF(lookups!$G$2-LEN(SOURCE!E613) &gt;=0, REPT(" ",lookups!$G$2-LEN(SOURCE!E613)), "")&amp;
      SOURCE!F613&amp;", "&amp; IF(lookups!$H$2-LEN(SOURCE!F613) &gt;= 0, REPT(" ",lookups!$H$2-LEN(SOURCE!F613)+2), "")&amp;"("&amp;
      SUBSTITUTE(TEXT(SOURCE!G613,"??0"),"  ","")&amp;" &lt;&lt; TAM_MAX_BITS) |"&amp; IF(lookups!$I$2-3 &gt;= 0, REPT(" ",MAX(1,lookups!$I$2-5+4+1-1-LEN(  IF(ISTEXT(SOURCE!H613),SOURCE!H613,  SUBSTITUTE(SUBSTITUTE(TEXT(SOURCE!H613,"????0"),"  ","")," ",""))   ))), "")&amp;
       IF(ISTEXT(SOURCE!H613),SOURCE!H613, SUBSTITUTE(SUBSTITUTE(TEXT(SOURCE!H613,"????0"),"  ","")," ",""))   &amp;","&amp; IF(lookups!$J$2-3 &gt;= 0, REPT(" ",lookups!$J$2-3-5), "")&amp;
      SOURCE!I613&amp;
" | "&amp; IF(lookups!$K$2-LEN(SOURCE!I613) &gt;= 0, REPT(" ",lookups!$K$2-LEN(SOURCE!I613)), "")&amp;
      SOURCE!J613&amp;      IF(lookups!$L$2-LEN(SOURCE!J613) &gt;= 0, REPT(" ",lookups!$L$2-LEN(SOURCE!J613)), "")&amp;
" | "&amp; IF(lookups!$K$2-LEN(SOURCE!I613) &gt;= 0, REPT(" ",lookups!$K$2-LEN(SOURCE!I613)), "")&amp;
      SOURCE!K613&amp;      IF(lookups!$L$2-LEN(SOURCE!K613) &gt;= 0, REPT(" ",lookups!$M$2-LEN(SOURCE!K613)), "")&amp;
" | "&amp; SOURCE!L613&amp;      IF(lookups!$O$2-LEN(SOURCE!L613) &gt;= 0, REPT(" ",lookups!$O$2-LEN(SOURCE!L613)), "")&amp;
" | "&amp; SOURCE!M613&amp;      IF(lookups!$P$2-LEN(SOURCE!M613) &gt;= 0, REPT(" ",lookups!$P$2-LEN(SOURCE!M613)), "")&amp;
      "},"&amp;IF(SOURCE!O613&lt;&gt;"",""&amp;SOURCE!O613,"")
 )
)
)</f>
        <v>/*  589 */  { addItemToBuffer,              ITM_n,                       "n",                                           "n",                                           (0 &lt;&lt; TAM_MAX_BITS) |     0, CAT_aint | SLS_UNCHANGED | US_UNCHANGED | EIM_DISABLED | PTP_DISABLED     },</v>
      </c>
    </row>
    <row r="614" customFormat="false" ht="15.75" hidden="false" customHeight="false" outlineLevel="0" collapsed="false">
      <c r="A614" s="263" t="str">
        <f aca="false">IF(AND(OR(SOURCE!A614="",ISBLANK(SOURCE!A614)),SOURCE!B614&gt;0),IF(ISBLANK(SOURCE!C614),"",SOURCE!C614),
IF(SOURCE!B614&lt;0,VLOOKUP(SOURCE!B614,lookups!A$1:B$25,2,0),
  IF(ISBLANK(SOURCE!B614),
    "",
    "/* "&amp;TEXT(SOURCE!B614,"???0")&amp;" *"&amp;
      SOURCE!C614&amp;", "&amp; IF(lookups!$E$2-LEN(SOURCE!C614) &gt;= 0, REPT(" ",lookups!$E$2-LEN(SOURCE!C614)), "")&amp;
      SOURCE!D614&amp;", "&amp; IF(lookups!$F$2-LEN(SOURCE!D614) &gt;= 0, REPT(" ",lookups!$F$2-LEN(SOURCE!D614)), "")&amp;
      SOURCE!E614&amp;", "&amp; IF(lookups!$G$2-LEN(SOURCE!E614) &gt;=0, REPT(" ",lookups!$G$2-LEN(SOURCE!E614)), "")&amp;
      SOURCE!F614&amp;", "&amp; IF(lookups!$H$2-LEN(SOURCE!F614) &gt;= 0, REPT(" ",lookups!$H$2-LEN(SOURCE!F614)+2), "")&amp;"("&amp;
      SUBSTITUTE(TEXT(SOURCE!G614,"??0"),"  ","")&amp;" &lt;&lt; TAM_MAX_BITS) |"&amp; IF(lookups!$I$2-3 &gt;= 0, REPT(" ",MAX(1,lookups!$I$2-5+4+1-1-LEN(  IF(ISTEXT(SOURCE!H614),SOURCE!H614,  SUBSTITUTE(SUBSTITUTE(TEXT(SOURCE!H614,"????0"),"  ","")," ",""))   ))), "")&amp;
       IF(ISTEXT(SOURCE!H614),SOURCE!H614, SUBSTITUTE(SUBSTITUTE(TEXT(SOURCE!H614,"????0"),"  ","")," ",""))   &amp;","&amp; IF(lookups!$J$2-3 &gt;= 0, REPT(" ",lookups!$J$2-3-5), "")&amp;
      SOURCE!I614&amp;
" | "&amp; IF(lookups!$K$2-LEN(SOURCE!I614) &gt;= 0, REPT(" ",lookups!$K$2-LEN(SOURCE!I614)), "")&amp;
      SOURCE!J614&amp;      IF(lookups!$L$2-LEN(SOURCE!J614) &gt;= 0, REPT(" ",lookups!$L$2-LEN(SOURCE!J614)), "")&amp;
" | "&amp; IF(lookups!$K$2-LEN(SOURCE!I614) &gt;= 0, REPT(" ",lookups!$K$2-LEN(SOURCE!I614)), "")&amp;
      SOURCE!K614&amp;      IF(lookups!$L$2-LEN(SOURCE!K614) &gt;= 0, REPT(" ",lookups!$M$2-LEN(SOURCE!K614)), "")&amp;
" | "&amp; SOURCE!L614&amp;      IF(lookups!$O$2-LEN(SOURCE!L614) &gt;= 0, REPT(" ",lookups!$O$2-LEN(SOURCE!L614)), "")&amp;
" | "&amp; SOURCE!M614&amp;      IF(lookups!$P$2-LEN(SOURCE!M614) &gt;= 0, REPT(" ",lookups!$P$2-LEN(SOURCE!M614)), "")&amp;
      "},"&amp;IF(SOURCE!O614&lt;&gt;"",""&amp;SOURCE!O614,"")
 )
)
)</f>
        <v>/*  590 */  { addItemToBuffer,              ITM_o,                       "o",                                           "o",                                           (0 &lt;&lt; TAM_MAX_BITS) |     0, CAT_aint | SLS_UNCHANGED | US_UNCHANGED | EIM_DISABLED | PTP_DISABLED     },</v>
      </c>
    </row>
    <row r="615" customFormat="false" ht="15.75" hidden="false" customHeight="false" outlineLevel="0" collapsed="false">
      <c r="A615" s="263" t="str">
        <f aca="false">IF(AND(OR(SOURCE!A615="",ISBLANK(SOURCE!A615)),SOURCE!B615&gt;0),IF(ISBLANK(SOURCE!C615),"",SOURCE!C615),
IF(SOURCE!B615&lt;0,VLOOKUP(SOURCE!B615,lookups!A$1:B$25,2,0),
  IF(ISBLANK(SOURCE!B615),
    "",
    "/* "&amp;TEXT(SOURCE!B615,"???0")&amp;" *"&amp;
      SOURCE!C615&amp;", "&amp; IF(lookups!$E$2-LEN(SOURCE!C615) &gt;= 0, REPT(" ",lookups!$E$2-LEN(SOURCE!C615)), "")&amp;
      SOURCE!D615&amp;", "&amp; IF(lookups!$F$2-LEN(SOURCE!D615) &gt;= 0, REPT(" ",lookups!$F$2-LEN(SOURCE!D615)), "")&amp;
      SOURCE!E615&amp;", "&amp; IF(lookups!$G$2-LEN(SOURCE!E615) &gt;=0, REPT(" ",lookups!$G$2-LEN(SOURCE!E615)), "")&amp;
      SOURCE!F615&amp;", "&amp; IF(lookups!$H$2-LEN(SOURCE!F615) &gt;= 0, REPT(" ",lookups!$H$2-LEN(SOURCE!F615)+2), "")&amp;"("&amp;
      SUBSTITUTE(TEXT(SOURCE!G615,"??0"),"  ","")&amp;" &lt;&lt; TAM_MAX_BITS) |"&amp; IF(lookups!$I$2-3 &gt;= 0, REPT(" ",MAX(1,lookups!$I$2-5+4+1-1-LEN(  IF(ISTEXT(SOURCE!H615),SOURCE!H615,  SUBSTITUTE(SUBSTITUTE(TEXT(SOURCE!H615,"????0"),"  ","")," ",""))   ))), "")&amp;
       IF(ISTEXT(SOURCE!H615),SOURCE!H615, SUBSTITUTE(SUBSTITUTE(TEXT(SOURCE!H615,"????0"),"  ","")," ",""))   &amp;","&amp; IF(lookups!$J$2-3 &gt;= 0, REPT(" ",lookups!$J$2-3-5), "")&amp;
      SOURCE!I615&amp;
" | "&amp; IF(lookups!$K$2-LEN(SOURCE!I615) &gt;= 0, REPT(" ",lookups!$K$2-LEN(SOURCE!I615)), "")&amp;
      SOURCE!J615&amp;      IF(lookups!$L$2-LEN(SOURCE!J615) &gt;= 0, REPT(" ",lookups!$L$2-LEN(SOURCE!J615)), "")&amp;
" | "&amp; IF(lookups!$K$2-LEN(SOURCE!I615) &gt;= 0, REPT(" ",lookups!$K$2-LEN(SOURCE!I615)), "")&amp;
      SOURCE!K615&amp;      IF(lookups!$L$2-LEN(SOURCE!K615) &gt;= 0, REPT(" ",lookups!$M$2-LEN(SOURCE!K615)), "")&amp;
" | "&amp; SOURCE!L615&amp;      IF(lookups!$O$2-LEN(SOURCE!L615) &gt;= 0, REPT(" ",lookups!$O$2-LEN(SOURCE!L615)), "")&amp;
" | "&amp; SOURCE!M615&amp;      IF(lookups!$P$2-LEN(SOURCE!M615) &gt;= 0, REPT(" ",lookups!$P$2-LEN(SOURCE!M615)), "")&amp;
      "},"&amp;IF(SOURCE!O615&lt;&gt;"",""&amp;SOURCE!O615,"")
 )
)
)</f>
        <v>/*  591 */  { addItemToBuffer,              ITM_p,                       "p",                                           "p",                                           (0 &lt;&lt; TAM_MAX_BITS) |     0, CAT_aint | SLS_UNCHANGED | US_UNCHANGED | EIM_DISABLED | PTP_DISABLED     },</v>
      </c>
    </row>
    <row r="616" customFormat="false" ht="15.75" hidden="false" customHeight="false" outlineLevel="0" collapsed="false">
      <c r="A616" s="263" t="str">
        <f aca="false">IF(AND(OR(SOURCE!A616="",ISBLANK(SOURCE!A616)),SOURCE!B616&gt;0),IF(ISBLANK(SOURCE!C616),"",SOURCE!C616),
IF(SOURCE!B616&lt;0,VLOOKUP(SOURCE!B616,lookups!A$1:B$25,2,0),
  IF(ISBLANK(SOURCE!B616),
    "",
    "/* "&amp;TEXT(SOURCE!B616,"???0")&amp;" *"&amp;
      SOURCE!C616&amp;", "&amp; IF(lookups!$E$2-LEN(SOURCE!C616) &gt;= 0, REPT(" ",lookups!$E$2-LEN(SOURCE!C616)), "")&amp;
      SOURCE!D616&amp;", "&amp; IF(lookups!$F$2-LEN(SOURCE!D616) &gt;= 0, REPT(" ",lookups!$F$2-LEN(SOURCE!D616)), "")&amp;
      SOURCE!E616&amp;", "&amp; IF(lookups!$G$2-LEN(SOURCE!E616) &gt;=0, REPT(" ",lookups!$G$2-LEN(SOURCE!E616)), "")&amp;
      SOURCE!F616&amp;", "&amp; IF(lookups!$H$2-LEN(SOURCE!F616) &gt;= 0, REPT(" ",lookups!$H$2-LEN(SOURCE!F616)+2), "")&amp;"("&amp;
      SUBSTITUTE(TEXT(SOURCE!G616,"??0"),"  ","")&amp;" &lt;&lt; TAM_MAX_BITS) |"&amp; IF(lookups!$I$2-3 &gt;= 0, REPT(" ",MAX(1,lookups!$I$2-5+4+1-1-LEN(  IF(ISTEXT(SOURCE!H616),SOURCE!H616,  SUBSTITUTE(SUBSTITUTE(TEXT(SOURCE!H616,"????0"),"  ","")," ",""))   ))), "")&amp;
       IF(ISTEXT(SOURCE!H616),SOURCE!H616, SUBSTITUTE(SUBSTITUTE(TEXT(SOURCE!H616,"????0"),"  ","")," ",""))   &amp;","&amp; IF(lookups!$J$2-3 &gt;= 0, REPT(" ",lookups!$J$2-3-5), "")&amp;
      SOURCE!I616&amp;
" | "&amp; IF(lookups!$K$2-LEN(SOURCE!I616) &gt;= 0, REPT(" ",lookups!$K$2-LEN(SOURCE!I616)), "")&amp;
      SOURCE!J616&amp;      IF(lookups!$L$2-LEN(SOURCE!J616) &gt;= 0, REPT(" ",lookups!$L$2-LEN(SOURCE!J616)), "")&amp;
" | "&amp; IF(lookups!$K$2-LEN(SOURCE!I616) &gt;= 0, REPT(" ",lookups!$K$2-LEN(SOURCE!I616)), "")&amp;
      SOURCE!K616&amp;      IF(lookups!$L$2-LEN(SOURCE!K616) &gt;= 0, REPT(" ",lookups!$M$2-LEN(SOURCE!K616)), "")&amp;
" | "&amp; SOURCE!L616&amp;      IF(lookups!$O$2-LEN(SOURCE!L616) &gt;= 0, REPT(" ",lookups!$O$2-LEN(SOURCE!L616)), "")&amp;
" | "&amp; SOURCE!M616&amp;      IF(lookups!$P$2-LEN(SOURCE!M616) &gt;= 0, REPT(" ",lookups!$P$2-LEN(SOURCE!M616)), "")&amp;
      "},"&amp;IF(SOURCE!O616&lt;&gt;"",""&amp;SOURCE!O616,"")
 )
)
)</f>
        <v>/*  592 */  { addItemToBuffer,              ITM_q,                       "q",                                           "q",                                           (0 &lt;&lt; TAM_MAX_BITS) |     0, CAT_aint | SLS_UNCHANGED | US_UNCHANGED | EIM_DISABLED | PTP_DISABLED     },</v>
      </c>
    </row>
    <row r="617" customFormat="false" ht="15.75" hidden="false" customHeight="false" outlineLevel="0" collapsed="false">
      <c r="A617" s="263" t="str">
        <f aca="false">IF(AND(OR(SOURCE!A617="",ISBLANK(SOURCE!A617)),SOURCE!B617&gt;0),IF(ISBLANK(SOURCE!C617),"",SOURCE!C617),
IF(SOURCE!B617&lt;0,VLOOKUP(SOURCE!B617,lookups!A$1:B$25,2,0),
  IF(ISBLANK(SOURCE!B617),
    "",
    "/* "&amp;TEXT(SOURCE!B617,"???0")&amp;" *"&amp;
      SOURCE!C617&amp;", "&amp; IF(lookups!$E$2-LEN(SOURCE!C617) &gt;= 0, REPT(" ",lookups!$E$2-LEN(SOURCE!C617)), "")&amp;
      SOURCE!D617&amp;", "&amp; IF(lookups!$F$2-LEN(SOURCE!D617) &gt;= 0, REPT(" ",lookups!$F$2-LEN(SOURCE!D617)), "")&amp;
      SOURCE!E617&amp;", "&amp; IF(lookups!$G$2-LEN(SOURCE!E617) &gt;=0, REPT(" ",lookups!$G$2-LEN(SOURCE!E617)), "")&amp;
      SOURCE!F617&amp;", "&amp; IF(lookups!$H$2-LEN(SOURCE!F617) &gt;= 0, REPT(" ",lookups!$H$2-LEN(SOURCE!F617)+2), "")&amp;"("&amp;
      SUBSTITUTE(TEXT(SOURCE!G617,"??0"),"  ","")&amp;" &lt;&lt; TAM_MAX_BITS) |"&amp; IF(lookups!$I$2-3 &gt;= 0, REPT(" ",MAX(1,lookups!$I$2-5+4+1-1-LEN(  IF(ISTEXT(SOURCE!H617),SOURCE!H617,  SUBSTITUTE(SUBSTITUTE(TEXT(SOURCE!H617,"????0"),"  ","")," ",""))   ))), "")&amp;
       IF(ISTEXT(SOURCE!H617),SOURCE!H617, SUBSTITUTE(SUBSTITUTE(TEXT(SOURCE!H617,"????0"),"  ","")," ",""))   &amp;","&amp; IF(lookups!$J$2-3 &gt;= 0, REPT(" ",lookups!$J$2-3-5), "")&amp;
      SOURCE!I617&amp;
" | "&amp; IF(lookups!$K$2-LEN(SOURCE!I617) &gt;= 0, REPT(" ",lookups!$K$2-LEN(SOURCE!I617)), "")&amp;
      SOURCE!J617&amp;      IF(lookups!$L$2-LEN(SOURCE!J617) &gt;= 0, REPT(" ",lookups!$L$2-LEN(SOURCE!J617)), "")&amp;
" | "&amp; IF(lookups!$K$2-LEN(SOURCE!I617) &gt;= 0, REPT(" ",lookups!$K$2-LEN(SOURCE!I617)), "")&amp;
      SOURCE!K617&amp;      IF(lookups!$L$2-LEN(SOURCE!K617) &gt;= 0, REPT(" ",lookups!$M$2-LEN(SOURCE!K617)), "")&amp;
" | "&amp; SOURCE!L617&amp;      IF(lookups!$O$2-LEN(SOURCE!L617) &gt;= 0, REPT(" ",lookups!$O$2-LEN(SOURCE!L617)), "")&amp;
" | "&amp; SOURCE!M617&amp;      IF(lookups!$P$2-LEN(SOURCE!M617) &gt;= 0, REPT(" ",lookups!$P$2-LEN(SOURCE!M617)), "")&amp;
      "},"&amp;IF(SOURCE!O617&lt;&gt;"",""&amp;SOURCE!O617,"")
 )
)
)</f>
        <v>/*  593 */  { addItemToBuffer,              ITM_r,                       "r",                                           "r",                                           (0 &lt;&lt; TAM_MAX_BITS) |     0, CAT_aint | SLS_UNCHANGED | US_UNCHANGED | EIM_DISABLED | PTP_DISABLED     },</v>
      </c>
    </row>
    <row r="618" customFormat="false" ht="15.75" hidden="false" customHeight="false" outlineLevel="0" collapsed="false">
      <c r="A618" s="263" t="str">
        <f aca="false">IF(AND(OR(SOURCE!A618="",ISBLANK(SOURCE!A618)),SOURCE!B618&gt;0),IF(ISBLANK(SOURCE!C618),"",SOURCE!C618),
IF(SOURCE!B618&lt;0,VLOOKUP(SOURCE!B618,lookups!A$1:B$25,2,0),
  IF(ISBLANK(SOURCE!B618),
    "",
    "/* "&amp;TEXT(SOURCE!B618,"???0")&amp;" *"&amp;
      SOURCE!C618&amp;", "&amp; IF(lookups!$E$2-LEN(SOURCE!C618) &gt;= 0, REPT(" ",lookups!$E$2-LEN(SOURCE!C618)), "")&amp;
      SOURCE!D618&amp;", "&amp; IF(lookups!$F$2-LEN(SOURCE!D618) &gt;= 0, REPT(" ",lookups!$F$2-LEN(SOURCE!D618)), "")&amp;
      SOURCE!E618&amp;", "&amp; IF(lookups!$G$2-LEN(SOURCE!E618) &gt;=0, REPT(" ",lookups!$G$2-LEN(SOURCE!E618)), "")&amp;
      SOURCE!F618&amp;", "&amp; IF(lookups!$H$2-LEN(SOURCE!F618) &gt;= 0, REPT(" ",lookups!$H$2-LEN(SOURCE!F618)+2), "")&amp;"("&amp;
      SUBSTITUTE(TEXT(SOURCE!G618,"??0"),"  ","")&amp;" &lt;&lt; TAM_MAX_BITS) |"&amp; IF(lookups!$I$2-3 &gt;= 0, REPT(" ",MAX(1,lookups!$I$2-5+4+1-1-LEN(  IF(ISTEXT(SOURCE!H618),SOURCE!H618,  SUBSTITUTE(SUBSTITUTE(TEXT(SOURCE!H618,"????0"),"  ","")," ",""))   ))), "")&amp;
       IF(ISTEXT(SOURCE!H618),SOURCE!H618, SUBSTITUTE(SUBSTITUTE(TEXT(SOURCE!H618,"????0"),"  ","")," ",""))   &amp;","&amp; IF(lookups!$J$2-3 &gt;= 0, REPT(" ",lookups!$J$2-3-5), "")&amp;
      SOURCE!I618&amp;
" | "&amp; IF(lookups!$K$2-LEN(SOURCE!I618) &gt;= 0, REPT(" ",lookups!$K$2-LEN(SOURCE!I618)), "")&amp;
      SOURCE!J618&amp;      IF(lookups!$L$2-LEN(SOURCE!J618) &gt;= 0, REPT(" ",lookups!$L$2-LEN(SOURCE!J618)), "")&amp;
" | "&amp; IF(lookups!$K$2-LEN(SOURCE!I618) &gt;= 0, REPT(" ",lookups!$K$2-LEN(SOURCE!I618)), "")&amp;
      SOURCE!K618&amp;      IF(lookups!$L$2-LEN(SOURCE!K618) &gt;= 0, REPT(" ",lookups!$M$2-LEN(SOURCE!K618)), "")&amp;
" | "&amp; SOURCE!L618&amp;      IF(lookups!$O$2-LEN(SOURCE!L618) &gt;= 0, REPT(" ",lookups!$O$2-LEN(SOURCE!L618)), "")&amp;
" | "&amp; SOURCE!M618&amp;      IF(lookups!$P$2-LEN(SOURCE!M618) &gt;= 0, REPT(" ",lookups!$P$2-LEN(SOURCE!M618)), "")&amp;
      "},"&amp;IF(SOURCE!O618&lt;&gt;"",""&amp;SOURCE!O618,"")
 )
)
)</f>
        <v>/*  594 */  { addItemToBuffer,              ITM_s,                       "s",                                           "s",                                           (0 &lt;&lt; TAM_MAX_BITS) |     0, CAT_aint | SLS_UNCHANGED | US_UNCHANGED | EIM_DISABLED | PTP_DISABLED     },</v>
      </c>
    </row>
    <row r="619" customFormat="false" ht="15.75" hidden="false" customHeight="false" outlineLevel="0" collapsed="false">
      <c r="A619" s="263" t="str">
        <f aca="false">IF(AND(OR(SOURCE!A619="",ISBLANK(SOURCE!A619)),SOURCE!B619&gt;0),IF(ISBLANK(SOURCE!C619),"",SOURCE!C619),
IF(SOURCE!B619&lt;0,VLOOKUP(SOURCE!B619,lookups!A$1:B$25,2,0),
  IF(ISBLANK(SOURCE!B619),
    "",
    "/* "&amp;TEXT(SOURCE!B619,"???0")&amp;" *"&amp;
      SOURCE!C619&amp;", "&amp; IF(lookups!$E$2-LEN(SOURCE!C619) &gt;= 0, REPT(" ",lookups!$E$2-LEN(SOURCE!C619)), "")&amp;
      SOURCE!D619&amp;", "&amp; IF(lookups!$F$2-LEN(SOURCE!D619) &gt;= 0, REPT(" ",lookups!$F$2-LEN(SOURCE!D619)), "")&amp;
      SOURCE!E619&amp;", "&amp; IF(lookups!$G$2-LEN(SOURCE!E619) &gt;=0, REPT(" ",lookups!$G$2-LEN(SOURCE!E619)), "")&amp;
      SOURCE!F619&amp;", "&amp; IF(lookups!$H$2-LEN(SOURCE!F619) &gt;= 0, REPT(" ",lookups!$H$2-LEN(SOURCE!F619)+2), "")&amp;"("&amp;
      SUBSTITUTE(TEXT(SOURCE!G619,"??0"),"  ","")&amp;" &lt;&lt; TAM_MAX_BITS) |"&amp; IF(lookups!$I$2-3 &gt;= 0, REPT(" ",MAX(1,lookups!$I$2-5+4+1-1-LEN(  IF(ISTEXT(SOURCE!H619),SOURCE!H619,  SUBSTITUTE(SUBSTITUTE(TEXT(SOURCE!H619,"????0"),"  ","")," ",""))   ))), "")&amp;
       IF(ISTEXT(SOURCE!H619),SOURCE!H619, SUBSTITUTE(SUBSTITUTE(TEXT(SOURCE!H619,"????0"),"  ","")," ",""))   &amp;","&amp; IF(lookups!$J$2-3 &gt;= 0, REPT(" ",lookups!$J$2-3-5), "")&amp;
      SOURCE!I619&amp;
" | "&amp; IF(lookups!$K$2-LEN(SOURCE!I619) &gt;= 0, REPT(" ",lookups!$K$2-LEN(SOURCE!I619)), "")&amp;
      SOURCE!J619&amp;      IF(lookups!$L$2-LEN(SOURCE!J619) &gt;= 0, REPT(" ",lookups!$L$2-LEN(SOURCE!J619)), "")&amp;
" | "&amp; IF(lookups!$K$2-LEN(SOURCE!I619) &gt;= 0, REPT(" ",lookups!$K$2-LEN(SOURCE!I619)), "")&amp;
      SOURCE!K619&amp;      IF(lookups!$L$2-LEN(SOURCE!K619) &gt;= 0, REPT(" ",lookups!$M$2-LEN(SOURCE!K619)), "")&amp;
" | "&amp; SOURCE!L619&amp;      IF(lookups!$O$2-LEN(SOURCE!L619) &gt;= 0, REPT(" ",lookups!$O$2-LEN(SOURCE!L619)), "")&amp;
" | "&amp; SOURCE!M619&amp;      IF(lookups!$P$2-LEN(SOURCE!M619) &gt;= 0, REPT(" ",lookups!$P$2-LEN(SOURCE!M619)), "")&amp;
      "},"&amp;IF(SOURCE!O619&lt;&gt;"",""&amp;SOURCE!O619,"")
 )
)
)</f>
        <v>/*  595 */  { addItemToBuffer,              ITM_t,                       "t",                                           "t",                                           (0 &lt;&lt; TAM_MAX_BITS) |     0, CAT_aint | SLS_UNCHANGED | US_UNCHANGED | EIM_DISABLED | PTP_DISABLED     },</v>
      </c>
    </row>
    <row r="620" customFormat="false" ht="15.75" hidden="false" customHeight="false" outlineLevel="0" collapsed="false">
      <c r="A620" s="263" t="str">
        <f aca="false">IF(AND(OR(SOURCE!A620="",ISBLANK(SOURCE!A620)),SOURCE!B620&gt;0),IF(ISBLANK(SOURCE!C620),"",SOURCE!C620),
IF(SOURCE!B620&lt;0,VLOOKUP(SOURCE!B620,lookups!A$1:B$25,2,0),
  IF(ISBLANK(SOURCE!B620),
    "",
    "/* "&amp;TEXT(SOURCE!B620,"???0")&amp;" *"&amp;
      SOURCE!C620&amp;", "&amp; IF(lookups!$E$2-LEN(SOURCE!C620) &gt;= 0, REPT(" ",lookups!$E$2-LEN(SOURCE!C620)), "")&amp;
      SOURCE!D620&amp;", "&amp; IF(lookups!$F$2-LEN(SOURCE!D620) &gt;= 0, REPT(" ",lookups!$F$2-LEN(SOURCE!D620)), "")&amp;
      SOURCE!E620&amp;", "&amp; IF(lookups!$G$2-LEN(SOURCE!E620) &gt;=0, REPT(" ",lookups!$G$2-LEN(SOURCE!E620)), "")&amp;
      SOURCE!F620&amp;", "&amp; IF(lookups!$H$2-LEN(SOURCE!F620) &gt;= 0, REPT(" ",lookups!$H$2-LEN(SOURCE!F620)+2), "")&amp;"("&amp;
      SUBSTITUTE(TEXT(SOURCE!G620,"??0"),"  ","")&amp;" &lt;&lt; TAM_MAX_BITS) |"&amp; IF(lookups!$I$2-3 &gt;= 0, REPT(" ",MAX(1,lookups!$I$2-5+4+1-1-LEN(  IF(ISTEXT(SOURCE!H620),SOURCE!H620,  SUBSTITUTE(SUBSTITUTE(TEXT(SOURCE!H620,"????0"),"  ","")," ",""))   ))), "")&amp;
       IF(ISTEXT(SOURCE!H620),SOURCE!H620, SUBSTITUTE(SUBSTITUTE(TEXT(SOURCE!H620,"????0"),"  ","")," ",""))   &amp;","&amp; IF(lookups!$J$2-3 &gt;= 0, REPT(" ",lookups!$J$2-3-5), "")&amp;
      SOURCE!I620&amp;
" | "&amp; IF(lookups!$K$2-LEN(SOURCE!I620) &gt;= 0, REPT(" ",lookups!$K$2-LEN(SOURCE!I620)), "")&amp;
      SOURCE!J620&amp;      IF(lookups!$L$2-LEN(SOURCE!J620) &gt;= 0, REPT(" ",lookups!$L$2-LEN(SOURCE!J620)), "")&amp;
" | "&amp; IF(lookups!$K$2-LEN(SOURCE!I620) &gt;= 0, REPT(" ",lookups!$K$2-LEN(SOURCE!I620)), "")&amp;
      SOURCE!K620&amp;      IF(lookups!$L$2-LEN(SOURCE!K620) &gt;= 0, REPT(" ",lookups!$M$2-LEN(SOURCE!K620)), "")&amp;
" | "&amp; SOURCE!L620&amp;      IF(lookups!$O$2-LEN(SOURCE!L620) &gt;= 0, REPT(" ",lookups!$O$2-LEN(SOURCE!L620)), "")&amp;
" | "&amp; SOURCE!M620&amp;      IF(lookups!$P$2-LEN(SOURCE!M620) &gt;= 0, REPT(" ",lookups!$P$2-LEN(SOURCE!M620)), "")&amp;
      "},"&amp;IF(SOURCE!O620&lt;&gt;"",""&amp;SOURCE!O620,"")
 )
)
)</f>
        <v>/*  596 */  { addItemToBuffer,              ITM_u,                       "u",                                           "u",                                           (0 &lt;&lt; TAM_MAX_BITS) |     0, CAT_aint | SLS_UNCHANGED | US_UNCHANGED | EIM_DISABLED | PTP_DISABLED     },</v>
      </c>
    </row>
    <row r="621" customFormat="false" ht="15.75" hidden="false" customHeight="false" outlineLevel="0" collapsed="false">
      <c r="A621" s="263" t="str">
        <f aca="false">IF(AND(OR(SOURCE!A621="",ISBLANK(SOURCE!A621)),SOURCE!B621&gt;0),IF(ISBLANK(SOURCE!C621),"",SOURCE!C621),
IF(SOURCE!B621&lt;0,VLOOKUP(SOURCE!B621,lookups!A$1:B$25,2,0),
  IF(ISBLANK(SOURCE!B621),
    "",
    "/* "&amp;TEXT(SOURCE!B621,"???0")&amp;" *"&amp;
      SOURCE!C621&amp;", "&amp; IF(lookups!$E$2-LEN(SOURCE!C621) &gt;= 0, REPT(" ",lookups!$E$2-LEN(SOURCE!C621)), "")&amp;
      SOURCE!D621&amp;", "&amp; IF(lookups!$F$2-LEN(SOURCE!D621) &gt;= 0, REPT(" ",lookups!$F$2-LEN(SOURCE!D621)), "")&amp;
      SOURCE!E621&amp;", "&amp; IF(lookups!$G$2-LEN(SOURCE!E621) &gt;=0, REPT(" ",lookups!$G$2-LEN(SOURCE!E621)), "")&amp;
      SOURCE!F621&amp;", "&amp; IF(lookups!$H$2-LEN(SOURCE!F621) &gt;= 0, REPT(" ",lookups!$H$2-LEN(SOURCE!F621)+2), "")&amp;"("&amp;
      SUBSTITUTE(TEXT(SOURCE!G621,"??0"),"  ","")&amp;" &lt;&lt; TAM_MAX_BITS) |"&amp; IF(lookups!$I$2-3 &gt;= 0, REPT(" ",MAX(1,lookups!$I$2-5+4+1-1-LEN(  IF(ISTEXT(SOURCE!H621),SOURCE!H621,  SUBSTITUTE(SUBSTITUTE(TEXT(SOURCE!H621,"????0"),"  ","")," ",""))   ))), "")&amp;
       IF(ISTEXT(SOURCE!H621),SOURCE!H621, SUBSTITUTE(SUBSTITUTE(TEXT(SOURCE!H621,"????0"),"  ","")," ",""))   &amp;","&amp; IF(lookups!$J$2-3 &gt;= 0, REPT(" ",lookups!$J$2-3-5), "")&amp;
      SOURCE!I621&amp;
" | "&amp; IF(lookups!$K$2-LEN(SOURCE!I621) &gt;= 0, REPT(" ",lookups!$K$2-LEN(SOURCE!I621)), "")&amp;
      SOURCE!J621&amp;      IF(lookups!$L$2-LEN(SOURCE!J621) &gt;= 0, REPT(" ",lookups!$L$2-LEN(SOURCE!J621)), "")&amp;
" | "&amp; IF(lookups!$K$2-LEN(SOURCE!I621) &gt;= 0, REPT(" ",lookups!$K$2-LEN(SOURCE!I621)), "")&amp;
      SOURCE!K621&amp;      IF(lookups!$L$2-LEN(SOURCE!K621) &gt;= 0, REPT(" ",lookups!$M$2-LEN(SOURCE!K621)), "")&amp;
" | "&amp; SOURCE!L621&amp;      IF(lookups!$O$2-LEN(SOURCE!L621) &gt;= 0, REPT(" ",lookups!$O$2-LEN(SOURCE!L621)), "")&amp;
" | "&amp; SOURCE!M621&amp;      IF(lookups!$P$2-LEN(SOURCE!M621) &gt;= 0, REPT(" ",lookups!$P$2-LEN(SOURCE!M621)), "")&amp;
      "},"&amp;IF(SOURCE!O621&lt;&gt;"",""&amp;SOURCE!O621,"")
 )
)
)</f>
        <v>/*  597 */  { addItemToBuffer,              ITM_v,                       "v",                                           "v",                                           (0 &lt;&lt; TAM_MAX_BITS) |     0, CAT_aint | SLS_UNCHANGED | US_UNCHANGED | EIM_DISABLED | PTP_DISABLED     },</v>
      </c>
    </row>
    <row r="622" customFormat="false" ht="15.75" hidden="false" customHeight="false" outlineLevel="0" collapsed="false">
      <c r="A622" s="263" t="str">
        <f aca="false">IF(AND(OR(SOURCE!A622="",ISBLANK(SOURCE!A622)),SOURCE!B622&gt;0),IF(ISBLANK(SOURCE!C622),"",SOURCE!C622),
IF(SOURCE!B622&lt;0,VLOOKUP(SOURCE!B622,lookups!A$1:B$25,2,0),
  IF(ISBLANK(SOURCE!B622),
    "",
    "/* "&amp;TEXT(SOURCE!B622,"???0")&amp;" *"&amp;
      SOURCE!C622&amp;", "&amp; IF(lookups!$E$2-LEN(SOURCE!C622) &gt;= 0, REPT(" ",lookups!$E$2-LEN(SOURCE!C622)), "")&amp;
      SOURCE!D622&amp;", "&amp; IF(lookups!$F$2-LEN(SOURCE!D622) &gt;= 0, REPT(" ",lookups!$F$2-LEN(SOURCE!D622)), "")&amp;
      SOURCE!E622&amp;", "&amp; IF(lookups!$G$2-LEN(SOURCE!E622) &gt;=0, REPT(" ",lookups!$G$2-LEN(SOURCE!E622)), "")&amp;
      SOURCE!F622&amp;", "&amp; IF(lookups!$H$2-LEN(SOURCE!F622) &gt;= 0, REPT(" ",lookups!$H$2-LEN(SOURCE!F622)+2), "")&amp;"("&amp;
      SUBSTITUTE(TEXT(SOURCE!G622,"??0"),"  ","")&amp;" &lt;&lt; TAM_MAX_BITS) |"&amp; IF(lookups!$I$2-3 &gt;= 0, REPT(" ",MAX(1,lookups!$I$2-5+4+1-1-LEN(  IF(ISTEXT(SOURCE!H622),SOURCE!H622,  SUBSTITUTE(SUBSTITUTE(TEXT(SOURCE!H622,"????0"),"  ","")," ",""))   ))), "")&amp;
       IF(ISTEXT(SOURCE!H622),SOURCE!H622, SUBSTITUTE(SUBSTITUTE(TEXT(SOURCE!H622,"????0"),"  ","")," ",""))   &amp;","&amp; IF(lookups!$J$2-3 &gt;= 0, REPT(" ",lookups!$J$2-3-5), "")&amp;
      SOURCE!I622&amp;
" | "&amp; IF(lookups!$K$2-LEN(SOURCE!I622) &gt;= 0, REPT(" ",lookups!$K$2-LEN(SOURCE!I622)), "")&amp;
      SOURCE!J622&amp;      IF(lookups!$L$2-LEN(SOURCE!J622) &gt;= 0, REPT(" ",lookups!$L$2-LEN(SOURCE!J622)), "")&amp;
" | "&amp; IF(lookups!$K$2-LEN(SOURCE!I622) &gt;= 0, REPT(" ",lookups!$K$2-LEN(SOURCE!I622)), "")&amp;
      SOURCE!K622&amp;      IF(lookups!$L$2-LEN(SOURCE!K622) &gt;= 0, REPT(" ",lookups!$M$2-LEN(SOURCE!K622)), "")&amp;
" | "&amp; SOURCE!L622&amp;      IF(lookups!$O$2-LEN(SOURCE!L622) &gt;= 0, REPT(" ",lookups!$O$2-LEN(SOURCE!L622)), "")&amp;
" | "&amp; SOURCE!M622&amp;      IF(lookups!$P$2-LEN(SOURCE!M622) &gt;= 0, REPT(" ",lookups!$P$2-LEN(SOURCE!M622)), "")&amp;
      "},"&amp;IF(SOURCE!O622&lt;&gt;"",""&amp;SOURCE!O622,"")
 )
)
)</f>
        <v>/*  598 */  { addItemToBuffer,              ITM_w,                       "w",                                           "w",                                           (0 &lt;&lt; TAM_MAX_BITS) |     0, CAT_aint | SLS_UNCHANGED | US_UNCHANGED | EIM_DISABLED | PTP_DISABLED     },</v>
      </c>
    </row>
    <row r="623" customFormat="false" ht="15.75" hidden="false" customHeight="false" outlineLevel="0" collapsed="false">
      <c r="A623" s="263" t="str">
        <f aca="false">IF(AND(OR(SOURCE!A623="",ISBLANK(SOURCE!A623)),SOURCE!B623&gt;0),IF(ISBLANK(SOURCE!C623),"",SOURCE!C623),
IF(SOURCE!B623&lt;0,VLOOKUP(SOURCE!B623,lookups!A$1:B$25,2,0),
  IF(ISBLANK(SOURCE!B623),
    "",
    "/* "&amp;TEXT(SOURCE!B623,"???0")&amp;" *"&amp;
      SOURCE!C623&amp;", "&amp; IF(lookups!$E$2-LEN(SOURCE!C623) &gt;= 0, REPT(" ",lookups!$E$2-LEN(SOURCE!C623)), "")&amp;
      SOURCE!D623&amp;", "&amp; IF(lookups!$F$2-LEN(SOURCE!D623) &gt;= 0, REPT(" ",lookups!$F$2-LEN(SOURCE!D623)), "")&amp;
      SOURCE!E623&amp;", "&amp; IF(lookups!$G$2-LEN(SOURCE!E623) &gt;=0, REPT(" ",lookups!$G$2-LEN(SOURCE!E623)), "")&amp;
      SOURCE!F623&amp;", "&amp; IF(lookups!$H$2-LEN(SOURCE!F623) &gt;= 0, REPT(" ",lookups!$H$2-LEN(SOURCE!F623)+2), "")&amp;"("&amp;
      SUBSTITUTE(TEXT(SOURCE!G623,"??0"),"  ","")&amp;" &lt;&lt; TAM_MAX_BITS) |"&amp; IF(lookups!$I$2-3 &gt;= 0, REPT(" ",MAX(1,lookups!$I$2-5+4+1-1-LEN(  IF(ISTEXT(SOURCE!H623),SOURCE!H623,  SUBSTITUTE(SUBSTITUTE(TEXT(SOURCE!H623,"????0"),"  ","")," ",""))   ))), "")&amp;
       IF(ISTEXT(SOURCE!H623),SOURCE!H623, SUBSTITUTE(SUBSTITUTE(TEXT(SOURCE!H623,"????0"),"  ","")," ",""))   &amp;","&amp; IF(lookups!$J$2-3 &gt;= 0, REPT(" ",lookups!$J$2-3-5), "")&amp;
      SOURCE!I623&amp;
" | "&amp; IF(lookups!$K$2-LEN(SOURCE!I623) &gt;= 0, REPT(" ",lookups!$K$2-LEN(SOURCE!I623)), "")&amp;
      SOURCE!J623&amp;      IF(lookups!$L$2-LEN(SOURCE!J623) &gt;= 0, REPT(" ",lookups!$L$2-LEN(SOURCE!J623)), "")&amp;
" | "&amp; IF(lookups!$K$2-LEN(SOURCE!I623) &gt;= 0, REPT(" ",lookups!$K$2-LEN(SOURCE!I623)), "")&amp;
      SOURCE!K623&amp;      IF(lookups!$L$2-LEN(SOURCE!K623) &gt;= 0, REPT(" ",lookups!$M$2-LEN(SOURCE!K623)), "")&amp;
" | "&amp; SOURCE!L623&amp;      IF(lookups!$O$2-LEN(SOURCE!L623) &gt;= 0, REPT(" ",lookups!$O$2-LEN(SOURCE!L623)), "")&amp;
" | "&amp; SOURCE!M623&amp;      IF(lookups!$P$2-LEN(SOURCE!M623) &gt;= 0, REPT(" ",lookups!$P$2-LEN(SOURCE!M623)), "")&amp;
      "},"&amp;IF(SOURCE!O623&lt;&gt;"",""&amp;SOURCE!O623,"")
 )
)
)</f>
        <v>/*  599 */  { addItemToBuffer,              ITM_x,                       "x",                                           "x",                                           (0 &lt;&lt; TAM_MAX_BITS) |     0, CAT_aint | SLS_UNCHANGED | US_UNCHANGED | EIM_DISABLED | PTP_DISABLED     },</v>
      </c>
    </row>
    <row r="624" customFormat="false" ht="15.75" hidden="false" customHeight="false" outlineLevel="0" collapsed="false">
      <c r="A624" s="263" t="str">
        <f aca="false">IF(AND(OR(SOURCE!A624="",ISBLANK(SOURCE!A624)),SOURCE!B624&gt;0),IF(ISBLANK(SOURCE!C624),"",SOURCE!C624),
IF(SOURCE!B624&lt;0,VLOOKUP(SOURCE!B624,lookups!A$1:B$25,2,0),
  IF(ISBLANK(SOURCE!B624),
    "",
    "/* "&amp;TEXT(SOURCE!B624,"???0")&amp;" *"&amp;
      SOURCE!C624&amp;", "&amp; IF(lookups!$E$2-LEN(SOURCE!C624) &gt;= 0, REPT(" ",lookups!$E$2-LEN(SOURCE!C624)), "")&amp;
      SOURCE!D624&amp;", "&amp; IF(lookups!$F$2-LEN(SOURCE!D624) &gt;= 0, REPT(" ",lookups!$F$2-LEN(SOURCE!D624)), "")&amp;
      SOURCE!E624&amp;", "&amp; IF(lookups!$G$2-LEN(SOURCE!E624) &gt;=0, REPT(" ",lookups!$G$2-LEN(SOURCE!E624)), "")&amp;
      SOURCE!F624&amp;", "&amp; IF(lookups!$H$2-LEN(SOURCE!F624) &gt;= 0, REPT(" ",lookups!$H$2-LEN(SOURCE!F624)+2), "")&amp;"("&amp;
      SUBSTITUTE(TEXT(SOURCE!G624,"??0"),"  ","")&amp;" &lt;&lt; TAM_MAX_BITS) |"&amp; IF(lookups!$I$2-3 &gt;= 0, REPT(" ",MAX(1,lookups!$I$2-5+4+1-1-LEN(  IF(ISTEXT(SOURCE!H624),SOURCE!H624,  SUBSTITUTE(SUBSTITUTE(TEXT(SOURCE!H624,"????0"),"  ","")," ",""))   ))), "")&amp;
       IF(ISTEXT(SOURCE!H624),SOURCE!H624, SUBSTITUTE(SUBSTITUTE(TEXT(SOURCE!H624,"????0"),"  ","")," ",""))   &amp;","&amp; IF(lookups!$J$2-3 &gt;= 0, REPT(" ",lookups!$J$2-3-5), "")&amp;
      SOURCE!I624&amp;
" | "&amp; IF(lookups!$K$2-LEN(SOURCE!I624) &gt;= 0, REPT(" ",lookups!$K$2-LEN(SOURCE!I624)), "")&amp;
      SOURCE!J624&amp;      IF(lookups!$L$2-LEN(SOURCE!J624) &gt;= 0, REPT(" ",lookups!$L$2-LEN(SOURCE!J624)), "")&amp;
" | "&amp; IF(lookups!$K$2-LEN(SOURCE!I624) &gt;= 0, REPT(" ",lookups!$K$2-LEN(SOURCE!I624)), "")&amp;
      SOURCE!K624&amp;      IF(lookups!$L$2-LEN(SOURCE!K624) &gt;= 0, REPT(" ",lookups!$M$2-LEN(SOURCE!K624)), "")&amp;
" | "&amp; SOURCE!L624&amp;      IF(lookups!$O$2-LEN(SOURCE!L624) &gt;= 0, REPT(" ",lookups!$O$2-LEN(SOURCE!L624)), "")&amp;
" | "&amp; SOURCE!M624&amp;      IF(lookups!$P$2-LEN(SOURCE!M624) &gt;= 0, REPT(" ",lookups!$P$2-LEN(SOURCE!M624)), "")&amp;
      "},"&amp;IF(SOURCE!O624&lt;&gt;"",""&amp;SOURCE!O624,"")
 )
)
)</f>
        <v>/*  600 */  { addItemToBuffer,              ITM_y,                       "y",                                           "y",                                           (0 &lt;&lt; TAM_MAX_BITS) |     0, CAT_aint | SLS_UNCHANGED | US_UNCHANGED | EIM_DISABLED | PTP_DISABLED     },</v>
      </c>
    </row>
    <row r="625" customFormat="false" ht="15.75" hidden="false" customHeight="false" outlineLevel="0" collapsed="false">
      <c r="A625" s="263" t="str">
        <f aca="false">IF(AND(OR(SOURCE!A625="",ISBLANK(SOURCE!A625)),SOURCE!B625&gt;0),IF(ISBLANK(SOURCE!C625),"",SOURCE!C625),
IF(SOURCE!B625&lt;0,VLOOKUP(SOURCE!B625,lookups!A$1:B$25,2,0),
  IF(ISBLANK(SOURCE!B625),
    "",
    "/* "&amp;TEXT(SOURCE!B625,"???0")&amp;" *"&amp;
      SOURCE!C625&amp;", "&amp; IF(lookups!$E$2-LEN(SOURCE!C625) &gt;= 0, REPT(" ",lookups!$E$2-LEN(SOURCE!C625)), "")&amp;
      SOURCE!D625&amp;", "&amp; IF(lookups!$F$2-LEN(SOURCE!D625) &gt;= 0, REPT(" ",lookups!$F$2-LEN(SOURCE!D625)), "")&amp;
      SOURCE!E625&amp;", "&amp; IF(lookups!$G$2-LEN(SOURCE!E625) &gt;=0, REPT(" ",lookups!$G$2-LEN(SOURCE!E625)), "")&amp;
      SOURCE!F625&amp;", "&amp; IF(lookups!$H$2-LEN(SOURCE!F625) &gt;= 0, REPT(" ",lookups!$H$2-LEN(SOURCE!F625)+2), "")&amp;"("&amp;
      SUBSTITUTE(TEXT(SOURCE!G625,"??0"),"  ","")&amp;" &lt;&lt; TAM_MAX_BITS) |"&amp; IF(lookups!$I$2-3 &gt;= 0, REPT(" ",MAX(1,lookups!$I$2-5+4+1-1-LEN(  IF(ISTEXT(SOURCE!H625),SOURCE!H625,  SUBSTITUTE(SUBSTITUTE(TEXT(SOURCE!H625,"????0"),"  ","")," ",""))   ))), "")&amp;
       IF(ISTEXT(SOURCE!H625),SOURCE!H625, SUBSTITUTE(SUBSTITUTE(TEXT(SOURCE!H625,"????0"),"  ","")," ",""))   &amp;","&amp; IF(lookups!$J$2-3 &gt;= 0, REPT(" ",lookups!$J$2-3-5), "")&amp;
      SOURCE!I625&amp;
" | "&amp; IF(lookups!$K$2-LEN(SOURCE!I625) &gt;= 0, REPT(" ",lookups!$K$2-LEN(SOURCE!I625)), "")&amp;
      SOURCE!J625&amp;      IF(lookups!$L$2-LEN(SOURCE!J625) &gt;= 0, REPT(" ",lookups!$L$2-LEN(SOURCE!J625)), "")&amp;
" | "&amp; IF(lookups!$K$2-LEN(SOURCE!I625) &gt;= 0, REPT(" ",lookups!$K$2-LEN(SOURCE!I625)), "")&amp;
      SOURCE!K625&amp;      IF(lookups!$L$2-LEN(SOURCE!K625) &gt;= 0, REPT(" ",lookups!$M$2-LEN(SOURCE!K625)), "")&amp;
" | "&amp; SOURCE!L625&amp;      IF(lookups!$O$2-LEN(SOURCE!L625) &gt;= 0, REPT(" ",lookups!$O$2-LEN(SOURCE!L625)), "")&amp;
" | "&amp; SOURCE!M625&amp;      IF(lookups!$P$2-LEN(SOURCE!M625) &gt;= 0, REPT(" ",lookups!$P$2-LEN(SOURCE!M625)), "")&amp;
      "},"&amp;IF(SOURCE!O625&lt;&gt;"",""&amp;SOURCE!O625,"")
 )
)
)</f>
        <v>/*  601 */  { addItemToBuffer,              ITM_z,                       "z",                                           "z",                                           (0 &lt;&lt; TAM_MAX_BITS) |     0, CAT_aint | SLS_UNCHANGED | US_UNCHANGED | EIM_DISABLED | PTP_DISABLED     },</v>
      </c>
    </row>
    <row r="626" customFormat="false" ht="15.75" hidden="false" customHeight="false" outlineLevel="0" collapsed="false">
      <c r="A626" s="263" t="str">
        <f aca="false">IF(AND(OR(SOURCE!A626="",ISBLANK(SOURCE!A626)),SOURCE!B626&gt;0),IF(ISBLANK(SOURCE!C626),"",SOURCE!C626),
IF(SOURCE!B626&lt;0,VLOOKUP(SOURCE!B626,lookups!A$1:B$25,2,0),
  IF(ISBLANK(SOURCE!B626),
    "",
    "/* "&amp;TEXT(SOURCE!B626,"???0")&amp;" *"&amp;
      SOURCE!C626&amp;", "&amp; IF(lookups!$E$2-LEN(SOURCE!C626) &gt;= 0, REPT(" ",lookups!$E$2-LEN(SOURCE!C626)), "")&amp;
      SOURCE!D626&amp;", "&amp; IF(lookups!$F$2-LEN(SOURCE!D626) &gt;= 0, REPT(" ",lookups!$F$2-LEN(SOURCE!D626)), "")&amp;
      SOURCE!E626&amp;", "&amp; IF(lookups!$G$2-LEN(SOURCE!E626) &gt;=0, REPT(" ",lookups!$G$2-LEN(SOURCE!E626)), "")&amp;
      SOURCE!F626&amp;", "&amp; IF(lookups!$H$2-LEN(SOURCE!F626) &gt;= 0, REPT(" ",lookups!$H$2-LEN(SOURCE!F626)+2), "")&amp;"("&amp;
      SUBSTITUTE(TEXT(SOURCE!G626,"??0"),"  ","")&amp;" &lt;&lt; TAM_MAX_BITS) |"&amp; IF(lookups!$I$2-3 &gt;= 0, REPT(" ",MAX(1,lookups!$I$2-5+4+1-1-LEN(  IF(ISTEXT(SOURCE!H626),SOURCE!H626,  SUBSTITUTE(SUBSTITUTE(TEXT(SOURCE!H626,"????0"),"  ","")," ",""))   ))), "")&amp;
       IF(ISTEXT(SOURCE!H626),SOURCE!H626, SUBSTITUTE(SUBSTITUTE(TEXT(SOURCE!H626,"????0"),"  ","")," ",""))   &amp;","&amp; IF(lookups!$J$2-3 &gt;= 0, REPT(" ",lookups!$J$2-3-5), "")&amp;
      SOURCE!I626&amp;
" | "&amp; IF(lookups!$K$2-LEN(SOURCE!I626) &gt;= 0, REPT(" ",lookups!$K$2-LEN(SOURCE!I626)), "")&amp;
      SOURCE!J626&amp;      IF(lookups!$L$2-LEN(SOURCE!J626) &gt;= 0, REPT(" ",lookups!$L$2-LEN(SOURCE!J626)), "")&amp;
" | "&amp; IF(lookups!$K$2-LEN(SOURCE!I626) &gt;= 0, REPT(" ",lookups!$K$2-LEN(SOURCE!I626)), "")&amp;
      SOURCE!K626&amp;      IF(lookups!$L$2-LEN(SOURCE!K626) &gt;= 0, REPT(" ",lookups!$M$2-LEN(SOURCE!K626)), "")&amp;
" | "&amp; SOURCE!L626&amp;      IF(lookups!$O$2-LEN(SOURCE!L626) &gt;= 0, REPT(" ",lookups!$O$2-LEN(SOURCE!L626)), "")&amp;
" | "&amp; SOURCE!M626&amp;      IF(lookups!$P$2-LEN(SOURCE!M626) &gt;= 0, REPT(" ",lookups!$P$2-LEN(SOURCE!M626)), "")&amp;
      "},"&amp;IF(SOURCE!O626&lt;&gt;"",""&amp;SOURCE!O626,"")
 )
)
)</f>
        <v>/*  602 */  { addItemToBuffer,              ITM_ALPHA,                   "",                                            STD_ALPHA,                                     (0 &lt;&lt; TAM_MAX_BITS) |     0, CAT_NONE | SLS_UNCHANGED | US_UNCHANGED | EIM_DISABLED | PTP_DISABLED     },</v>
      </c>
    </row>
    <row r="627" customFormat="false" ht="15.75" hidden="false" customHeight="false" outlineLevel="0" collapsed="false">
      <c r="A627" s="263" t="str">
        <f aca="false">IF(AND(OR(SOURCE!A627="",ISBLANK(SOURCE!A627)),SOURCE!B627&gt;0),IF(ISBLANK(SOURCE!C627),"",SOURCE!C627),
IF(SOURCE!B627&lt;0,VLOOKUP(SOURCE!B627,lookups!A$1:B$25,2,0),
  IF(ISBLANK(SOURCE!B627),
    "",
    "/* "&amp;TEXT(SOURCE!B627,"???0")&amp;" *"&amp;
      SOURCE!C627&amp;", "&amp; IF(lookups!$E$2-LEN(SOURCE!C627) &gt;= 0, REPT(" ",lookups!$E$2-LEN(SOURCE!C627)), "")&amp;
      SOURCE!D627&amp;", "&amp; IF(lookups!$F$2-LEN(SOURCE!D627) &gt;= 0, REPT(" ",lookups!$F$2-LEN(SOURCE!D627)), "")&amp;
      SOURCE!E627&amp;", "&amp; IF(lookups!$G$2-LEN(SOURCE!E627) &gt;=0, REPT(" ",lookups!$G$2-LEN(SOURCE!E627)), "")&amp;
      SOURCE!F627&amp;", "&amp; IF(lookups!$H$2-LEN(SOURCE!F627) &gt;= 0, REPT(" ",lookups!$H$2-LEN(SOURCE!F627)+2), "")&amp;"("&amp;
      SUBSTITUTE(TEXT(SOURCE!G627,"??0"),"  ","")&amp;" &lt;&lt; TAM_MAX_BITS) |"&amp; IF(lookups!$I$2-3 &gt;= 0, REPT(" ",MAX(1,lookups!$I$2-5+4+1-1-LEN(  IF(ISTEXT(SOURCE!H627),SOURCE!H627,  SUBSTITUTE(SUBSTITUTE(TEXT(SOURCE!H627,"????0"),"  ","")," ",""))   ))), "")&amp;
       IF(ISTEXT(SOURCE!H627),SOURCE!H627, SUBSTITUTE(SUBSTITUTE(TEXT(SOURCE!H627,"????0"),"  ","")," ",""))   &amp;","&amp; IF(lookups!$J$2-3 &gt;= 0, REPT(" ",lookups!$J$2-3-5), "")&amp;
      SOURCE!I627&amp;
" | "&amp; IF(lookups!$K$2-LEN(SOURCE!I627) &gt;= 0, REPT(" ",lookups!$K$2-LEN(SOURCE!I627)), "")&amp;
      SOURCE!J627&amp;      IF(lookups!$L$2-LEN(SOURCE!J627) &gt;= 0, REPT(" ",lookups!$L$2-LEN(SOURCE!J627)), "")&amp;
" | "&amp; IF(lookups!$K$2-LEN(SOURCE!I627) &gt;= 0, REPT(" ",lookups!$K$2-LEN(SOURCE!I627)), "")&amp;
      SOURCE!K627&amp;      IF(lookups!$L$2-LEN(SOURCE!K627) &gt;= 0, REPT(" ",lookups!$M$2-LEN(SOURCE!K627)), "")&amp;
" | "&amp; SOURCE!L627&amp;      IF(lookups!$O$2-LEN(SOURCE!L627) &gt;= 0, REPT(" ",lookups!$O$2-LEN(SOURCE!L627)), "")&amp;
" | "&amp; SOURCE!M627&amp;      IF(lookups!$P$2-LEN(SOURCE!M627) &gt;= 0, REPT(" ",lookups!$P$2-LEN(SOURCE!M627)), "")&amp;
      "},"&amp;IF(SOURCE!O627&lt;&gt;"",""&amp;SOURCE!O627,"")
 )
)
)</f>
        <v>/*  603 */  { addItemToBuffer,              ITM_BETA,                    "",                                            STD_BETA,                                      (0 &lt;&lt; TAM_MAX_BITS) |     0, CAT_NONE | SLS_UNCHANGED | US_UNCHANGED | EIM_DISABLED | PTP_DISABLED     },</v>
      </c>
    </row>
    <row r="628" customFormat="false" ht="15.75" hidden="false" customHeight="false" outlineLevel="0" collapsed="false">
      <c r="A628" s="263" t="str">
        <f aca="false">IF(AND(OR(SOURCE!A628="",ISBLANK(SOURCE!A628)),SOURCE!B628&gt;0),IF(ISBLANK(SOURCE!C628),"",SOURCE!C628),
IF(SOURCE!B628&lt;0,VLOOKUP(SOURCE!B628,lookups!A$1:B$25,2,0),
  IF(ISBLANK(SOURCE!B628),
    "",
    "/* "&amp;TEXT(SOURCE!B628,"???0")&amp;" *"&amp;
      SOURCE!C628&amp;", "&amp; IF(lookups!$E$2-LEN(SOURCE!C628) &gt;= 0, REPT(" ",lookups!$E$2-LEN(SOURCE!C628)), "")&amp;
      SOURCE!D628&amp;", "&amp; IF(lookups!$F$2-LEN(SOURCE!D628) &gt;= 0, REPT(" ",lookups!$F$2-LEN(SOURCE!D628)), "")&amp;
      SOURCE!E628&amp;", "&amp; IF(lookups!$G$2-LEN(SOURCE!E628) &gt;=0, REPT(" ",lookups!$G$2-LEN(SOURCE!E628)), "")&amp;
      SOURCE!F628&amp;", "&amp; IF(lookups!$H$2-LEN(SOURCE!F628) &gt;= 0, REPT(" ",lookups!$H$2-LEN(SOURCE!F628)+2), "")&amp;"("&amp;
      SUBSTITUTE(TEXT(SOURCE!G628,"??0"),"  ","")&amp;" &lt;&lt; TAM_MAX_BITS) |"&amp; IF(lookups!$I$2-3 &gt;= 0, REPT(" ",MAX(1,lookups!$I$2-5+4+1-1-LEN(  IF(ISTEXT(SOURCE!H628),SOURCE!H628,  SUBSTITUTE(SUBSTITUTE(TEXT(SOURCE!H628,"????0"),"  ","")," ",""))   ))), "")&amp;
       IF(ISTEXT(SOURCE!H628),SOURCE!H628, SUBSTITUTE(SUBSTITUTE(TEXT(SOURCE!H628,"????0"),"  ","")," ",""))   &amp;","&amp; IF(lookups!$J$2-3 &gt;= 0, REPT(" ",lookups!$J$2-3-5), "")&amp;
      SOURCE!I628&amp;
" | "&amp; IF(lookups!$K$2-LEN(SOURCE!I628) &gt;= 0, REPT(" ",lookups!$K$2-LEN(SOURCE!I628)), "")&amp;
      SOURCE!J628&amp;      IF(lookups!$L$2-LEN(SOURCE!J628) &gt;= 0, REPT(" ",lookups!$L$2-LEN(SOURCE!J628)), "")&amp;
" | "&amp; IF(lookups!$K$2-LEN(SOURCE!I628) &gt;= 0, REPT(" ",lookups!$K$2-LEN(SOURCE!I628)), "")&amp;
      SOURCE!K628&amp;      IF(lookups!$L$2-LEN(SOURCE!K628) &gt;= 0, REPT(" ",lookups!$M$2-LEN(SOURCE!K628)), "")&amp;
" | "&amp; SOURCE!L628&amp;      IF(lookups!$O$2-LEN(SOURCE!L628) &gt;= 0, REPT(" ",lookups!$O$2-LEN(SOURCE!L628)), "")&amp;
" | "&amp; SOURCE!M628&amp;      IF(lookups!$P$2-LEN(SOURCE!M628) &gt;= 0, REPT(" ",lookups!$P$2-LEN(SOURCE!M628)), "")&amp;
      "},"&amp;IF(SOURCE!O628&lt;&gt;"",""&amp;SOURCE!O628,"")
 )
)
)</f>
        <v>/*  604 */  { addItemToBuffer,              ITM_GAMMA,                   "",                                            STD_GAMMA,                                     (0 &lt;&lt; TAM_MAX_BITS) |     0, CAT_NONE | SLS_UNCHANGED | US_UNCHANGED | EIM_DISABLED | PTP_DISABLED     },</v>
      </c>
    </row>
    <row r="629" customFormat="false" ht="15.75" hidden="false" customHeight="false" outlineLevel="0" collapsed="false">
      <c r="A629" s="263" t="str">
        <f aca="false">IF(AND(OR(SOURCE!A629="",ISBLANK(SOURCE!A629)),SOURCE!B629&gt;0),IF(ISBLANK(SOURCE!C629),"",SOURCE!C629),
IF(SOURCE!B629&lt;0,VLOOKUP(SOURCE!B629,lookups!A$1:B$25,2,0),
  IF(ISBLANK(SOURCE!B629),
    "",
    "/* "&amp;TEXT(SOURCE!B629,"???0")&amp;" *"&amp;
      SOURCE!C629&amp;", "&amp; IF(lookups!$E$2-LEN(SOURCE!C629) &gt;= 0, REPT(" ",lookups!$E$2-LEN(SOURCE!C629)), "")&amp;
      SOURCE!D629&amp;", "&amp; IF(lookups!$F$2-LEN(SOURCE!D629) &gt;= 0, REPT(" ",lookups!$F$2-LEN(SOURCE!D629)), "")&amp;
      SOURCE!E629&amp;", "&amp; IF(lookups!$G$2-LEN(SOURCE!E629) &gt;=0, REPT(" ",lookups!$G$2-LEN(SOURCE!E629)), "")&amp;
      SOURCE!F629&amp;", "&amp; IF(lookups!$H$2-LEN(SOURCE!F629) &gt;= 0, REPT(" ",lookups!$H$2-LEN(SOURCE!F629)+2), "")&amp;"("&amp;
      SUBSTITUTE(TEXT(SOURCE!G629,"??0"),"  ","")&amp;" &lt;&lt; TAM_MAX_BITS) |"&amp; IF(lookups!$I$2-3 &gt;= 0, REPT(" ",MAX(1,lookups!$I$2-5+4+1-1-LEN(  IF(ISTEXT(SOURCE!H629),SOURCE!H629,  SUBSTITUTE(SUBSTITUTE(TEXT(SOURCE!H629,"????0"),"  ","")," ",""))   ))), "")&amp;
       IF(ISTEXT(SOURCE!H629),SOURCE!H629, SUBSTITUTE(SUBSTITUTE(TEXT(SOURCE!H629,"????0"),"  ","")," ",""))   &amp;","&amp; IF(lookups!$J$2-3 &gt;= 0, REPT(" ",lookups!$J$2-3-5), "")&amp;
      SOURCE!I629&amp;
" | "&amp; IF(lookups!$K$2-LEN(SOURCE!I629) &gt;= 0, REPT(" ",lookups!$K$2-LEN(SOURCE!I629)), "")&amp;
      SOURCE!J629&amp;      IF(lookups!$L$2-LEN(SOURCE!J629) &gt;= 0, REPT(" ",lookups!$L$2-LEN(SOURCE!J629)), "")&amp;
" | "&amp; IF(lookups!$K$2-LEN(SOURCE!I629) &gt;= 0, REPT(" ",lookups!$K$2-LEN(SOURCE!I629)), "")&amp;
      SOURCE!K629&amp;      IF(lookups!$L$2-LEN(SOURCE!K629) &gt;= 0, REPT(" ",lookups!$M$2-LEN(SOURCE!K629)), "")&amp;
" | "&amp; SOURCE!L629&amp;      IF(lookups!$O$2-LEN(SOURCE!L629) &gt;= 0, REPT(" ",lookups!$O$2-LEN(SOURCE!L629)), "")&amp;
" | "&amp; SOURCE!M629&amp;      IF(lookups!$P$2-LEN(SOURCE!M629) &gt;= 0, REPT(" ",lookups!$P$2-LEN(SOURCE!M629)), "")&amp;
      "},"&amp;IF(SOURCE!O629&lt;&gt;"",""&amp;SOURCE!O629,"")
 )
)
)</f>
        <v>/*  605 */  { addItemToBuffer,              ITM_DELTA,                   "",                                            STD_DELTA,                                     (0 &lt;&lt; TAM_MAX_BITS) |     0, CAT_NONE | SLS_UNCHANGED | US_UNCHANGED | EIM_DISABLED | PTP_DISABLED     },</v>
      </c>
    </row>
    <row r="630" customFormat="false" ht="15.75" hidden="false" customHeight="false" outlineLevel="0" collapsed="false">
      <c r="A630" s="263" t="str">
        <f aca="false">IF(AND(OR(SOURCE!A630="",ISBLANK(SOURCE!A630)),SOURCE!B630&gt;0),IF(ISBLANK(SOURCE!C630),"",SOURCE!C630),
IF(SOURCE!B630&lt;0,VLOOKUP(SOURCE!B630,lookups!A$1:B$25,2,0),
  IF(ISBLANK(SOURCE!B630),
    "",
    "/* "&amp;TEXT(SOURCE!B630,"???0")&amp;" *"&amp;
      SOURCE!C630&amp;", "&amp; IF(lookups!$E$2-LEN(SOURCE!C630) &gt;= 0, REPT(" ",lookups!$E$2-LEN(SOURCE!C630)), "")&amp;
      SOURCE!D630&amp;", "&amp; IF(lookups!$F$2-LEN(SOURCE!D630) &gt;= 0, REPT(" ",lookups!$F$2-LEN(SOURCE!D630)), "")&amp;
      SOURCE!E630&amp;", "&amp; IF(lookups!$G$2-LEN(SOURCE!E630) &gt;=0, REPT(" ",lookups!$G$2-LEN(SOURCE!E630)), "")&amp;
      SOURCE!F630&amp;", "&amp; IF(lookups!$H$2-LEN(SOURCE!F630) &gt;= 0, REPT(" ",lookups!$H$2-LEN(SOURCE!F630)+2), "")&amp;"("&amp;
      SUBSTITUTE(TEXT(SOURCE!G630,"??0"),"  ","")&amp;" &lt;&lt; TAM_MAX_BITS) |"&amp; IF(lookups!$I$2-3 &gt;= 0, REPT(" ",MAX(1,lookups!$I$2-5+4+1-1-LEN(  IF(ISTEXT(SOURCE!H630),SOURCE!H630,  SUBSTITUTE(SUBSTITUTE(TEXT(SOURCE!H630,"????0"),"  ","")," ",""))   ))), "")&amp;
       IF(ISTEXT(SOURCE!H630),SOURCE!H630, SUBSTITUTE(SUBSTITUTE(TEXT(SOURCE!H630,"????0"),"  ","")," ",""))   &amp;","&amp; IF(lookups!$J$2-3 &gt;= 0, REPT(" ",lookups!$J$2-3-5), "")&amp;
      SOURCE!I630&amp;
" | "&amp; IF(lookups!$K$2-LEN(SOURCE!I630) &gt;= 0, REPT(" ",lookups!$K$2-LEN(SOURCE!I630)), "")&amp;
      SOURCE!J630&amp;      IF(lookups!$L$2-LEN(SOURCE!J630) &gt;= 0, REPT(" ",lookups!$L$2-LEN(SOURCE!J630)), "")&amp;
" | "&amp; IF(lookups!$K$2-LEN(SOURCE!I630) &gt;= 0, REPT(" ",lookups!$K$2-LEN(SOURCE!I630)), "")&amp;
      SOURCE!K630&amp;      IF(lookups!$L$2-LEN(SOURCE!K630) &gt;= 0, REPT(" ",lookups!$M$2-LEN(SOURCE!K630)), "")&amp;
" | "&amp; SOURCE!L630&amp;      IF(lookups!$O$2-LEN(SOURCE!L630) &gt;= 0, REPT(" ",lookups!$O$2-LEN(SOURCE!L630)), "")&amp;
" | "&amp; SOURCE!M630&amp;      IF(lookups!$P$2-LEN(SOURCE!M630) &gt;= 0, REPT(" ",lookups!$P$2-LEN(SOURCE!M630)), "")&amp;
      "},"&amp;IF(SOURCE!O630&lt;&gt;"",""&amp;SOURCE!O630,"")
 )
)
)</f>
        <v>/*  606 */  { addItemToBuffer,              ITM_EPSILON,                 "",                                            STD_EPSILON,                                   (0 &lt;&lt; TAM_MAX_BITS) |     0, CAT_NONE | SLS_UNCHANGED | US_UNCHANGED | EIM_DISABLED | PTP_DISABLED     },</v>
      </c>
    </row>
    <row r="631" customFormat="false" ht="15.75" hidden="false" customHeight="false" outlineLevel="0" collapsed="false">
      <c r="A631" s="263" t="str">
        <f aca="false">IF(AND(OR(SOURCE!A631="",ISBLANK(SOURCE!A631)),SOURCE!B631&gt;0),IF(ISBLANK(SOURCE!C631),"",SOURCE!C631),
IF(SOURCE!B631&lt;0,VLOOKUP(SOURCE!B631,lookups!A$1:B$25,2,0),
  IF(ISBLANK(SOURCE!B631),
    "",
    "/* "&amp;TEXT(SOURCE!B631,"???0")&amp;" *"&amp;
      SOURCE!C631&amp;", "&amp; IF(lookups!$E$2-LEN(SOURCE!C631) &gt;= 0, REPT(" ",lookups!$E$2-LEN(SOURCE!C631)), "")&amp;
      SOURCE!D631&amp;", "&amp; IF(lookups!$F$2-LEN(SOURCE!D631) &gt;= 0, REPT(" ",lookups!$F$2-LEN(SOURCE!D631)), "")&amp;
      SOURCE!E631&amp;", "&amp; IF(lookups!$G$2-LEN(SOURCE!E631) &gt;=0, REPT(" ",lookups!$G$2-LEN(SOURCE!E631)), "")&amp;
      SOURCE!F631&amp;", "&amp; IF(lookups!$H$2-LEN(SOURCE!F631) &gt;= 0, REPT(" ",lookups!$H$2-LEN(SOURCE!F631)+2), "")&amp;"("&amp;
      SUBSTITUTE(TEXT(SOURCE!G631,"??0"),"  ","")&amp;" &lt;&lt; TAM_MAX_BITS) |"&amp; IF(lookups!$I$2-3 &gt;= 0, REPT(" ",MAX(1,lookups!$I$2-5+4+1-1-LEN(  IF(ISTEXT(SOURCE!H631),SOURCE!H631,  SUBSTITUTE(SUBSTITUTE(TEXT(SOURCE!H631,"????0"),"  ","")," ",""))   ))), "")&amp;
       IF(ISTEXT(SOURCE!H631),SOURCE!H631, SUBSTITUTE(SUBSTITUTE(TEXT(SOURCE!H631,"????0"),"  ","")," ",""))   &amp;","&amp; IF(lookups!$J$2-3 &gt;= 0, REPT(" ",lookups!$J$2-3-5), "")&amp;
      SOURCE!I631&amp;
" | "&amp; IF(lookups!$K$2-LEN(SOURCE!I631) &gt;= 0, REPT(" ",lookups!$K$2-LEN(SOURCE!I631)), "")&amp;
      SOURCE!J631&amp;      IF(lookups!$L$2-LEN(SOURCE!J631) &gt;= 0, REPT(" ",lookups!$L$2-LEN(SOURCE!J631)), "")&amp;
" | "&amp; IF(lookups!$K$2-LEN(SOURCE!I631) &gt;= 0, REPT(" ",lookups!$K$2-LEN(SOURCE!I631)), "")&amp;
      SOURCE!K631&amp;      IF(lookups!$L$2-LEN(SOURCE!K631) &gt;= 0, REPT(" ",lookups!$M$2-LEN(SOURCE!K631)), "")&amp;
" | "&amp; SOURCE!L631&amp;      IF(lookups!$O$2-LEN(SOURCE!L631) &gt;= 0, REPT(" ",lookups!$O$2-LEN(SOURCE!L631)), "")&amp;
" | "&amp; SOURCE!M631&amp;      IF(lookups!$P$2-LEN(SOURCE!M631) &gt;= 0, REPT(" ",lookups!$P$2-LEN(SOURCE!M631)), "")&amp;
      "},"&amp;IF(SOURCE!O631&lt;&gt;"",""&amp;SOURCE!O631,"")
 )
)
)</f>
        <v>/*  607 */  { addItemToBuffer,              ITM_ZETA,                    "",                                            STD_ZETA,                                      (0 &lt;&lt; TAM_MAX_BITS) |     0, CAT_NONE | SLS_UNCHANGED | US_UNCHANGED | EIM_DISABLED | PTP_DISABLED     },</v>
      </c>
    </row>
    <row r="632" customFormat="false" ht="15.75" hidden="false" customHeight="false" outlineLevel="0" collapsed="false">
      <c r="A632" s="263" t="str">
        <f aca="false">IF(AND(OR(SOURCE!A632="",ISBLANK(SOURCE!A632)),SOURCE!B632&gt;0),IF(ISBLANK(SOURCE!C632),"",SOURCE!C632),
IF(SOURCE!B632&lt;0,VLOOKUP(SOURCE!B632,lookups!A$1:B$25,2,0),
  IF(ISBLANK(SOURCE!B632),
    "",
    "/* "&amp;TEXT(SOURCE!B632,"???0")&amp;" *"&amp;
      SOURCE!C632&amp;", "&amp; IF(lookups!$E$2-LEN(SOURCE!C632) &gt;= 0, REPT(" ",lookups!$E$2-LEN(SOURCE!C632)), "")&amp;
      SOURCE!D632&amp;", "&amp; IF(lookups!$F$2-LEN(SOURCE!D632) &gt;= 0, REPT(" ",lookups!$F$2-LEN(SOURCE!D632)), "")&amp;
      SOURCE!E632&amp;", "&amp; IF(lookups!$G$2-LEN(SOURCE!E632) &gt;=0, REPT(" ",lookups!$G$2-LEN(SOURCE!E632)), "")&amp;
      SOURCE!F632&amp;", "&amp; IF(lookups!$H$2-LEN(SOURCE!F632) &gt;= 0, REPT(" ",lookups!$H$2-LEN(SOURCE!F632)+2), "")&amp;"("&amp;
      SUBSTITUTE(TEXT(SOURCE!G632,"??0"),"  ","")&amp;" &lt;&lt; TAM_MAX_BITS) |"&amp; IF(lookups!$I$2-3 &gt;= 0, REPT(" ",MAX(1,lookups!$I$2-5+4+1-1-LEN(  IF(ISTEXT(SOURCE!H632),SOURCE!H632,  SUBSTITUTE(SUBSTITUTE(TEXT(SOURCE!H632,"????0"),"  ","")," ",""))   ))), "")&amp;
       IF(ISTEXT(SOURCE!H632),SOURCE!H632, SUBSTITUTE(SUBSTITUTE(TEXT(SOURCE!H632,"????0"),"  ","")," ",""))   &amp;","&amp; IF(lookups!$J$2-3 &gt;= 0, REPT(" ",lookups!$J$2-3-5), "")&amp;
      SOURCE!I632&amp;
" | "&amp; IF(lookups!$K$2-LEN(SOURCE!I632) &gt;= 0, REPT(" ",lookups!$K$2-LEN(SOURCE!I632)), "")&amp;
      SOURCE!J632&amp;      IF(lookups!$L$2-LEN(SOURCE!J632) &gt;= 0, REPT(" ",lookups!$L$2-LEN(SOURCE!J632)), "")&amp;
" | "&amp; IF(lookups!$K$2-LEN(SOURCE!I632) &gt;= 0, REPT(" ",lookups!$K$2-LEN(SOURCE!I632)), "")&amp;
      SOURCE!K632&amp;      IF(lookups!$L$2-LEN(SOURCE!K632) &gt;= 0, REPT(" ",lookups!$M$2-LEN(SOURCE!K632)), "")&amp;
" | "&amp; SOURCE!L632&amp;      IF(lookups!$O$2-LEN(SOURCE!L632) &gt;= 0, REPT(" ",lookups!$O$2-LEN(SOURCE!L632)), "")&amp;
" | "&amp; SOURCE!M632&amp;      IF(lookups!$P$2-LEN(SOURCE!M632) &gt;= 0, REPT(" ",lookups!$P$2-LEN(SOURCE!M632)), "")&amp;
      "},"&amp;IF(SOURCE!O632&lt;&gt;"",""&amp;SOURCE!O632,"")
 )
)
)</f>
        <v>/*  608 */  { addItemToBuffer,              ITM_ETA,                     "",                                            STD_ETA,                                       (0 &lt;&lt; TAM_MAX_BITS) |     0, CAT_NONE | SLS_UNCHANGED | US_UNCHANGED | EIM_DISABLED | PTP_DISABLED     },</v>
      </c>
    </row>
    <row r="633" customFormat="false" ht="15.75" hidden="false" customHeight="false" outlineLevel="0" collapsed="false">
      <c r="A633" s="263" t="str">
        <f aca="false">IF(AND(OR(SOURCE!A633="",ISBLANK(SOURCE!A633)),SOURCE!B633&gt;0),IF(ISBLANK(SOURCE!C633),"",SOURCE!C633),
IF(SOURCE!B633&lt;0,VLOOKUP(SOURCE!B633,lookups!A$1:B$25,2,0),
  IF(ISBLANK(SOURCE!B633),
    "",
    "/* "&amp;TEXT(SOURCE!B633,"???0")&amp;" *"&amp;
      SOURCE!C633&amp;", "&amp; IF(lookups!$E$2-LEN(SOURCE!C633) &gt;= 0, REPT(" ",lookups!$E$2-LEN(SOURCE!C633)), "")&amp;
      SOURCE!D633&amp;", "&amp; IF(lookups!$F$2-LEN(SOURCE!D633) &gt;= 0, REPT(" ",lookups!$F$2-LEN(SOURCE!D633)), "")&amp;
      SOURCE!E633&amp;", "&amp; IF(lookups!$G$2-LEN(SOURCE!E633) &gt;=0, REPT(" ",lookups!$G$2-LEN(SOURCE!E633)), "")&amp;
      SOURCE!F633&amp;", "&amp; IF(lookups!$H$2-LEN(SOURCE!F633) &gt;= 0, REPT(" ",lookups!$H$2-LEN(SOURCE!F633)+2), "")&amp;"("&amp;
      SUBSTITUTE(TEXT(SOURCE!G633,"??0"),"  ","")&amp;" &lt;&lt; TAM_MAX_BITS) |"&amp; IF(lookups!$I$2-3 &gt;= 0, REPT(" ",MAX(1,lookups!$I$2-5+4+1-1-LEN(  IF(ISTEXT(SOURCE!H633),SOURCE!H633,  SUBSTITUTE(SUBSTITUTE(TEXT(SOURCE!H633,"????0"),"  ","")," ",""))   ))), "")&amp;
       IF(ISTEXT(SOURCE!H633),SOURCE!H633, SUBSTITUTE(SUBSTITUTE(TEXT(SOURCE!H633,"????0"),"  ","")," ",""))   &amp;","&amp; IF(lookups!$J$2-3 &gt;= 0, REPT(" ",lookups!$J$2-3-5), "")&amp;
      SOURCE!I633&amp;
" | "&amp; IF(lookups!$K$2-LEN(SOURCE!I633) &gt;= 0, REPT(" ",lookups!$K$2-LEN(SOURCE!I633)), "")&amp;
      SOURCE!J633&amp;      IF(lookups!$L$2-LEN(SOURCE!J633) &gt;= 0, REPT(" ",lookups!$L$2-LEN(SOURCE!J633)), "")&amp;
" | "&amp; IF(lookups!$K$2-LEN(SOURCE!I633) &gt;= 0, REPT(" ",lookups!$K$2-LEN(SOURCE!I633)), "")&amp;
      SOURCE!K633&amp;      IF(lookups!$L$2-LEN(SOURCE!K633) &gt;= 0, REPT(" ",lookups!$M$2-LEN(SOURCE!K633)), "")&amp;
" | "&amp; SOURCE!L633&amp;      IF(lookups!$O$2-LEN(SOURCE!L633) &gt;= 0, REPT(" ",lookups!$O$2-LEN(SOURCE!L633)), "")&amp;
" | "&amp; SOURCE!M633&amp;      IF(lookups!$P$2-LEN(SOURCE!M633) &gt;= 0, REPT(" ",lookups!$P$2-LEN(SOURCE!M633)), "")&amp;
      "},"&amp;IF(SOURCE!O633&lt;&gt;"",""&amp;SOURCE!O633,"")
 )
)
)</f>
        <v>/*  609 */  { addItemToBuffer,              ITM_THETA,                   "",                                            STD_THETA,                                     (0 &lt;&lt; TAM_MAX_BITS) |     0, CAT_NONE | SLS_UNCHANGED | US_UNCHANGED | EIM_DISABLED | PTP_DISABLED     },</v>
      </c>
    </row>
    <row r="634" customFormat="false" ht="15.75" hidden="false" customHeight="false" outlineLevel="0" collapsed="false">
      <c r="A634" s="263" t="str">
        <f aca="false">IF(AND(OR(SOURCE!A634="",ISBLANK(SOURCE!A634)),SOURCE!B634&gt;0),IF(ISBLANK(SOURCE!C634),"",SOURCE!C634),
IF(SOURCE!B634&lt;0,VLOOKUP(SOURCE!B634,lookups!A$1:B$25,2,0),
  IF(ISBLANK(SOURCE!B634),
    "",
    "/* "&amp;TEXT(SOURCE!B634,"???0")&amp;" *"&amp;
      SOURCE!C634&amp;", "&amp; IF(lookups!$E$2-LEN(SOURCE!C634) &gt;= 0, REPT(" ",lookups!$E$2-LEN(SOURCE!C634)), "")&amp;
      SOURCE!D634&amp;", "&amp; IF(lookups!$F$2-LEN(SOURCE!D634) &gt;= 0, REPT(" ",lookups!$F$2-LEN(SOURCE!D634)), "")&amp;
      SOURCE!E634&amp;", "&amp; IF(lookups!$G$2-LEN(SOURCE!E634) &gt;=0, REPT(" ",lookups!$G$2-LEN(SOURCE!E634)), "")&amp;
      SOURCE!F634&amp;", "&amp; IF(lookups!$H$2-LEN(SOURCE!F634) &gt;= 0, REPT(" ",lookups!$H$2-LEN(SOURCE!F634)+2), "")&amp;"("&amp;
      SUBSTITUTE(TEXT(SOURCE!G634,"??0"),"  ","")&amp;" &lt;&lt; TAM_MAX_BITS) |"&amp; IF(lookups!$I$2-3 &gt;= 0, REPT(" ",MAX(1,lookups!$I$2-5+4+1-1-LEN(  IF(ISTEXT(SOURCE!H634),SOURCE!H634,  SUBSTITUTE(SUBSTITUTE(TEXT(SOURCE!H634,"????0"),"  ","")," ",""))   ))), "")&amp;
       IF(ISTEXT(SOURCE!H634),SOURCE!H634, SUBSTITUTE(SUBSTITUTE(TEXT(SOURCE!H634,"????0"),"  ","")," ",""))   &amp;","&amp; IF(lookups!$J$2-3 &gt;= 0, REPT(" ",lookups!$J$2-3-5), "")&amp;
      SOURCE!I634&amp;
" | "&amp; IF(lookups!$K$2-LEN(SOURCE!I634) &gt;= 0, REPT(" ",lookups!$K$2-LEN(SOURCE!I634)), "")&amp;
      SOURCE!J634&amp;      IF(lookups!$L$2-LEN(SOURCE!J634) &gt;= 0, REPT(" ",lookups!$L$2-LEN(SOURCE!J634)), "")&amp;
" | "&amp; IF(lookups!$K$2-LEN(SOURCE!I634) &gt;= 0, REPT(" ",lookups!$K$2-LEN(SOURCE!I634)), "")&amp;
      SOURCE!K634&amp;      IF(lookups!$L$2-LEN(SOURCE!K634) &gt;= 0, REPT(" ",lookups!$M$2-LEN(SOURCE!K634)), "")&amp;
" | "&amp; SOURCE!L634&amp;      IF(lookups!$O$2-LEN(SOURCE!L634) &gt;= 0, REPT(" ",lookups!$O$2-LEN(SOURCE!L634)), "")&amp;
" | "&amp; SOURCE!M634&amp;      IF(lookups!$P$2-LEN(SOURCE!M634) &gt;= 0, REPT(" ",lookups!$P$2-LEN(SOURCE!M634)), "")&amp;
      "},"&amp;IF(SOURCE!O634&lt;&gt;"",""&amp;SOURCE!O634,"")
 )
)
)</f>
        <v>/*  610 */  { addItemToBuffer,              ITM_IOTA,                    "",                                            STD_IOTA,                                      (0 &lt;&lt; TAM_MAX_BITS) |     0, CAT_NONE | SLS_UNCHANGED | US_UNCHANGED | EIM_DISABLED | PTP_DISABLED     },</v>
      </c>
    </row>
    <row r="635" customFormat="false" ht="15.75" hidden="false" customHeight="false" outlineLevel="0" collapsed="false">
      <c r="A635" s="263" t="str">
        <f aca="false">IF(AND(OR(SOURCE!A635="",ISBLANK(SOURCE!A635)),SOURCE!B635&gt;0),IF(ISBLANK(SOURCE!C635),"",SOURCE!C635),
IF(SOURCE!B635&lt;0,VLOOKUP(SOURCE!B635,lookups!A$1:B$25,2,0),
  IF(ISBLANK(SOURCE!B635),
    "",
    "/* "&amp;TEXT(SOURCE!B635,"???0")&amp;" *"&amp;
      SOURCE!C635&amp;", "&amp; IF(lookups!$E$2-LEN(SOURCE!C635) &gt;= 0, REPT(" ",lookups!$E$2-LEN(SOURCE!C635)), "")&amp;
      SOURCE!D635&amp;", "&amp; IF(lookups!$F$2-LEN(SOURCE!D635) &gt;= 0, REPT(" ",lookups!$F$2-LEN(SOURCE!D635)), "")&amp;
      SOURCE!E635&amp;", "&amp; IF(lookups!$G$2-LEN(SOURCE!E635) &gt;=0, REPT(" ",lookups!$G$2-LEN(SOURCE!E635)), "")&amp;
      SOURCE!F635&amp;", "&amp; IF(lookups!$H$2-LEN(SOURCE!F635) &gt;= 0, REPT(" ",lookups!$H$2-LEN(SOURCE!F635)+2), "")&amp;"("&amp;
      SUBSTITUTE(TEXT(SOURCE!G635,"??0"),"  ","")&amp;" &lt;&lt; TAM_MAX_BITS) |"&amp; IF(lookups!$I$2-3 &gt;= 0, REPT(" ",MAX(1,lookups!$I$2-5+4+1-1-LEN(  IF(ISTEXT(SOURCE!H635),SOURCE!H635,  SUBSTITUTE(SUBSTITUTE(TEXT(SOURCE!H635,"????0"),"  ","")," ",""))   ))), "")&amp;
       IF(ISTEXT(SOURCE!H635),SOURCE!H635, SUBSTITUTE(SUBSTITUTE(TEXT(SOURCE!H635,"????0"),"  ","")," ",""))   &amp;","&amp; IF(lookups!$J$2-3 &gt;= 0, REPT(" ",lookups!$J$2-3-5), "")&amp;
      SOURCE!I635&amp;
" | "&amp; IF(lookups!$K$2-LEN(SOURCE!I635) &gt;= 0, REPT(" ",lookups!$K$2-LEN(SOURCE!I635)), "")&amp;
      SOURCE!J635&amp;      IF(lookups!$L$2-LEN(SOURCE!J635) &gt;= 0, REPT(" ",lookups!$L$2-LEN(SOURCE!J635)), "")&amp;
" | "&amp; IF(lookups!$K$2-LEN(SOURCE!I635) &gt;= 0, REPT(" ",lookups!$K$2-LEN(SOURCE!I635)), "")&amp;
      SOURCE!K635&amp;      IF(lookups!$L$2-LEN(SOURCE!K635) &gt;= 0, REPT(" ",lookups!$M$2-LEN(SOURCE!K635)), "")&amp;
" | "&amp; SOURCE!L635&amp;      IF(lookups!$O$2-LEN(SOURCE!L635) &gt;= 0, REPT(" ",lookups!$O$2-LEN(SOURCE!L635)), "")&amp;
" | "&amp; SOURCE!M635&amp;      IF(lookups!$P$2-LEN(SOURCE!M635) &gt;= 0, REPT(" ",lookups!$P$2-LEN(SOURCE!M635)), "")&amp;
      "},"&amp;IF(SOURCE!O635&lt;&gt;"",""&amp;SOURCE!O635,"")
 )
)
)</f>
        <v>/*  611 */  { addItemToBuffer,              ITM_IOTA_DIALYTIKA,          "",                                            STD_IOTA_DIALYTIKA,                            (0 &lt;&lt; TAM_MAX_BITS) |     0, CAT_NONE | SLS_UNCHANGED | US_UNCHANGED | EIM_DISABLED | PTP_DISABLED     },</v>
      </c>
    </row>
    <row r="636" customFormat="false" ht="15.75" hidden="false" customHeight="false" outlineLevel="0" collapsed="false">
      <c r="A636" s="263" t="str">
        <f aca="false">IF(AND(OR(SOURCE!A636="",ISBLANK(SOURCE!A636)),SOURCE!B636&gt;0),IF(ISBLANK(SOURCE!C636),"",SOURCE!C636),
IF(SOURCE!B636&lt;0,VLOOKUP(SOURCE!B636,lookups!A$1:B$25,2,0),
  IF(ISBLANK(SOURCE!B636),
    "",
    "/* "&amp;TEXT(SOURCE!B636,"???0")&amp;" *"&amp;
      SOURCE!C636&amp;", "&amp; IF(lookups!$E$2-LEN(SOURCE!C636) &gt;= 0, REPT(" ",lookups!$E$2-LEN(SOURCE!C636)), "")&amp;
      SOURCE!D636&amp;", "&amp; IF(lookups!$F$2-LEN(SOURCE!D636) &gt;= 0, REPT(" ",lookups!$F$2-LEN(SOURCE!D636)), "")&amp;
      SOURCE!E636&amp;", "&amp; IF(lookups!$G$2-LEN(SOURCE!E636) &gt;=0, REPT(" ",lookups!$G$2-LEN(SOURCE!E636)), "")&amp;
      SOURCE!F636&amp;", "&amp; IF(lookups!$H$2-LEN(SOURCE!F636) &gt;= 0, REPT(" ",lookups!$H$2-LEN(SOURCE!F636)+2), "")&amp;"("&amp;
      SUBSTITUTE(TEXT(SOURCE!G636,"??0"),"  ","")&amp;" &lt;&lt; TAM_MAX_BITS) |"&amp; IF(lookups!$I$2-3 &gt;= 0, REPT(" ",MAX(1,lookups!$I$2-5+4+1-1-LEN(  IF(ISTEXT(SOURCE!H636),SOURCE!H636,  SUBSTITUTE(SUBSTITUTE(TEXT(SOURCE!H636,"????0"),"  ","")," ",""))   ))), "")&amp;
       IF(ISTEXT(SOURCE!H636),SOURCE!H636, SUBSTITUTE(SUBSTITUTE(TEXT(SOURCE!H636,"????0"),"  ","")," ",""))   &amp;","&amp; IF(lookups!$J$2-3 &gt;= 0, REPT(" ",lookups!$J$2-3-5), "")&amp;
      SOURCE!I636&amp;
" | "&amp; IF(lookups!$K$2-LEN(SOURCE!I636) &gt;= 0, REPT(" ",lookups!$K$2-LEN(SOURCE!I636)), "")&amp;
      SOURCE!J636&amp;      IF(lookups!$L$2-LEN(SOURCE!J636) &gt;= 0, REPT(" ",lookups!$L$2-LEN(SOURCE!J636)), "")&amp;
" | "&amp; IF(lookups!$K$2-LEN(SOURCE!I636) &gt;= 0, REPT(" ",lookups!$K$2-LEN(SOURCE!I636)), "")&amp;
      SOURCE!K636&amp;      IF(lookups!$L$2-LEN(SOURCE!K636) &gt;= 0, REPT(" ",lookups!$M$2-LEN(SOURCE!K636)), "")&amp;
" | "&amp; SOURCE!L636&amp;      IF(lookups!$O$2-LEN(SOURCE!L636) &gt;= 0, REPT(" ",lookups!$O$2-LEN(SOURCE!L636)), "")&amp;
" | "&amp; SOURCE!M636&amp;      IF(lookups!$P$2-LEN(SOURCE!M636) &gt;= 0, REPT(" ",lookups!$P$2-LEN(SOURCE!M636)), "")&amp;
      "},"&amp;IF(SOURCE!O636&lt;&gt;"",""&amp;SOURCE!O636,"")
 )
)
)</f>
        <v>/*  612 */  { addItemToBuffer,              ITM_KAPPA,                   "",                                            STD_KAPPA,                                     (0 &lt;&lt; TAM_MAX_BITS) |     0, CAT_NONE | SLS_UNCHANGED | US_UNCHANGED | EIM_DISABLED | PTP_DISABLED     },</v>
      </c>
    </row>
    <row r="637" customFormat="false" ht="15.75" hidden="false" customHeight="false" outlineLevel="0" collapsed="false">
      <c r="A637" s="263" t="str">
        <f aca="false">IF(AND(OR(SOURCE!A637="",ISBLANK(SOURCE!A637)),SOURCE!B637&gt;0),IF(ISBLANK(SOURCE!C637),"",SOURCE!C637),
IF(SOURCE!B637&lt;0,VLOOKUP(SOURCE!B637,lookups!A$1:B$25,2,0),
  IF(ISBLANK(SOURCE!B637),
    "",
    "/* "&amp;TEXT(SOURCE!B637,"???0")&amp;" *"&amp;
      SOURCE!C637&amp;", "&amp; IF(lookups!$E$2-LEN(SOURCE!C637) &gt;= 0, REPT(" ",lookups!$E$2-LEN(SOURCE!C637)), "")&amp;
      SOURCE!D637&amp;", "&amp; IF(lookups!$F$2-LEN(SOURCE!D637) &gt;= 0, REPT(" ",lookups!$F$2-LEN(SOURCE!D637)), "")&amp;
      SOURCE!E637&amp;", "&amp; IF(lookups!$G$2-LEN(SOURCE!E637) &gt;=0, REPT(" ",lookups!$G$2-LEN(SOURCE!E637)), "")&amp;
      SOURCE!F637&amp;", "&amp; IF(lookups!$H$2-LEN(SOURCE!F637) &gt;= 0, REPT(" ",lookups!$H$2-LEN(SOURCE!F637)+2), "")&amp;"("&amp;
      SUBSTITUTE(TEXT(SOURCE!G637,"??0"),"  ","")&amp;" &lt;&lt; TAM_MAX_BITS) |"&amp; IF(lookups!$I$2-3 &gt;= 0, REPT(" ",MAX(1,lookups!$I$2-5+4+1-1-LEN(  IF(ISTEXT(SOURCE!H637),SOURCE!H637,  SUBSTITUTE(SUBSTITUTE(TEXT(SOURCE!H637,"????0"),"  ","")," ",""))   ))), "")&amp;
       IF(ISTEXT(SOURCE!H637),SOURCE!H637, SUBSTITUTE(SUBSTITUTE(TEXT(SOURCE!H637,"????0"),"  ","")," ",""))   &amp;","&amp; IF(lookups!$J$2-3 &gt;= 0, REPT(" ",lookups!$J$2-3-5), "")&amp;
      SOURCE!I637&amp;
" | "&amp; IF(lookups!$K$2-LEN(SOURCE!I637) &gt;= 0, REPT(" ",lookups!$K$2-LEN(SOURCE!I637)), "")&amp;
      SOURCE!J637&amp;      IF(lookups!$L$2-LEN(SOURCE!J637) &gt;= 0, REPT(" ",lookups!$L$2-LEN(SOURCE!J637)), "")&amp;
" | "&amp; IF(lookups!$K$2-LEN(SOURCE!I637) &gt;= 0, REPT(" ",lookups!$K$2-LEN(SOURCE!I637)), "")&amp;
      SOURCE!K637&amp;      IF(lookups!$L$2-LEN(SOURCE!K637) &gt;= 0, REPT(" ",lookups!$M$2-LEN(SOURCE!K637)), "")&amp;
" | "&amp; SOURCE!L637&amp;      IF(lookups!$O$2-LEN(SOURCE!L637) &gt;= 0, REPT(" ",lookups!$O$2-LEN(SOURCE!L637)), "")&amp;
" | "&amp; SOURCE!M637&amp;      IF(lookups!$P$2-LEN(SOURCE!M637) &gt;= 0, REPT(" ",lookups!$P$2-LEN(SOURCE!M637)), "")&amp;
      "},"&amp;IF(SOURCE!O637&lt;&gt;"",""&amp;SOURCE!O637,"")
 )
)
)</f>
        <v>/*  613 */  { addItemToBuffer,              ITM_LAMBDA,                  "",                                            STD_LAMBDA,                                    (0 &lt;&lt; TAM_MAX_BITS) |     0, CAT_NONE | SLS_UNCHANGED | US_UNCHANGED | EIM_DISABLED | PTP_DISABLED     },</v>
      </c>
    </row>
    <row r="638" customFormat="false" ht="15.75" hidden="false" customHeight="false" outlineLevel="0" collapsed="false">
      <c r="A638" s="263" t="str">
        <f aca="false">IF(AND(OR(SOURCE!A638="",ISBLANK(SOURCE!A638)),SOURCE!B638&gt;0),IF(ISBLANK(SOURCE!C638),"",SOURCE!C638),
IF(SOURCE!B638&lt;0,VLOOKUP(SOURCE!B638,lookups!A$1:B$25,2,0),
  IF(ISBLANK(SOURCE!B638),
    "",
    "/* "&amp;TEXT(SOURCE!B638,"???0")&amp;" *"&amp;
      SOURCE!C638&amp;", "&amp; IF(lookups!$E$2-LEN(SOURCE!C638) &gt;= 0, REPT(" ",lookups!$E$2-LEN(SOURCE!C638)), "")&amp;
      SOURCE!D638&amp;", "&amp; IF(lookups!$F$2-LEN(SOURCE!D638) &gt;= 0, REPT(" ",lookups!$F$2-LEN(SOURCE!D638)), "")&amp;
      SOURCE!E638&amp;", "&amp; IF(lookups!$G$2-LEN(SOURCE!E638) &gt;=0, REPT(" ",lookups!$G$2-LEN(SOURCE!E638)), "")&amp;
      SOURCE!F638&amp;", "&amp; IF(lookups!$H$2-LEN(SOURCE!F638) &gt;= 0, REPT(" ",lookups!$H$2-LEN(SOURCE!F638)+2), "")&amp;"("&amp;
      SUBSTITUTE(TEXT(SOURCE!G638,"??0"),"  ","")&amp;" &lt;&lt; TAM_MAX_BITS) |"&amp; IF(lookups!$I$2-3 &gt;= 0, REPT(" ",MAX(1,lookups!$I$2-5+4+1-1-LEN(  IF(ISTEXT(SOURCE!H638),SOURCE!H638,  SUBSTITUTE(SUBSTITUTE(TEXT(SOURCE!H638,"????0"),"  ","")," ",""))   ))), "")&amp;
       IF(ISTEXT(SOURCE!H638),SOURCE!H638, SUBSTITUTE(SUBSTITUTE(TEXT(SOURCE!H638,"????0"),"  ","")," ",""))   &amp;","&amp; IF(lookups!$J$2-3 &gt;= 0, REPT(" ",lookups!$J$2-3-5), "")&amp;
      SOURCE!I638&amp;
" | "&amp; IF(lookups!$K$2-LEN(SOURCE!I638) &gt;= 0, REPT(" ",lookups!$K$2-LEN(SOURCE!I638)), "")&amp;
      SOURCE!J638&amp;      IF(lookups!$L$2-LEN(SOURCE!J638) &gt;= 0, REPT(" ",lookups!$L$2-LEN(SOURCE!J638)), "")&amp;
" | "&amp; IF(lookups!$K$2-LEN(SOURCE!I638) &gt;= 0, REPT(" ",lookups!$K$2-LEN(SOURCE!I638)), "")&amp;
      SOURCE!K638&amp;      IF(lookups!$L$2-LEN(SOURCE!K638) &gt;= 0, REPT(" ",lookups!$M$2-LEN(SOURCE!K638)), "")&amp;
" | "&amp; SOURCE!L638&amp;      IF(lookups!$O$2-LEN(SOURCE!L638) &gt;= 0, REPT(" ",lookups!$O$2-LEN(SOURCE!L638)), "")&amp;
" | "&amp; SOURCE!M638&amp;      IF(lookups!$P$2-LEN(SOURCE!M638) &gt;= 0, REPT(" ",lookups!$P$2-LEN(SOURCE!M638)), "")&amp;
      "},"&amp;IF(SOURCE!O638&lt;&gt;"",""&amp;SOURCE!O638,"")
 )
)
)</f>
        <v>/*  614 */  { addItemToBuffer,              ITM_MU,                      "",                                            STD_MU,                                        (0 &lt;&lt; TAM_MAX_BITS) |     0, CAT_NONE | SLS_UNCHANGED | US_UNCHANGED | EIM_DISABLED | PTP_DISABLED     },</v>
      </c>
    </row>
    <row r="639" customFormat="false" ht="15.75" hidden="false" customHeight="false" outlineLevel="0" collapsed="false">
      <c r="A639" s="263" t="str">
        <f aca="false">IF(AND(OR(SOURCE!A639="",ISBLANK(SOURCE!A639)),SOURCE!B639&gt;0),IF(ISBLANK(SOURCE!C639),"",SOURCE!C639),
IF(SOURCE!B639&lt;0,VLOOKUP(SOURCE!B639,lookups!A$1:B$25,2,0),
  IF(ISBLANK(SOURCE!B639),
    "",
    "/* "&amp;TEXT(SOURCE!B639,"???0")&amp;" *"&amp;
      SOURCE!C639&amp;", "&amp; IF(lookups!$E$2-LEN(SOURCE!C639) &gt;= 0, REPT(" ",lookups!$E$2-LEN(SOURCE!C639)), "")&amp;
      SOURCE!D639&amp;", "&amp; IF(lookups!$F$2-LEN(SOURCE!D639) &gt;= 0, REPT(" ",lookups!$F$2-LEN(SOURCE!D639)), "")&amp;
      SOURCE!E639&amp;", "&amp; IF(lookups!$G$2-LEN(SOURCE!E639) &gt;=0, REPT(" ",lookups!$G$2-LEN(SOURCE!E639)), "")&amp;
      SOURCE!F639&amp;", "&amp; IF(lookups!$H$2-LEN(SOURCE!F639) &gt;= 0, REPT(" ",lookups!$H$2-LEN(SOURCE!F639)+2), "")&amp;"("&amp;
      SUBSTITUTE(TEXT(SOURCE!G639,"??0"),"  ","")&amp;" &lt;&lt; TAM_MAX_BITS) |"&amp; IF(lookups!$I$2-3 &gt;= 0, REPT(" ",MAX(1,lookups!$I$2-5+4+1-1-LEN(  IF(ISTEXT(SOURCE!H639),SOURCE!H639,  SUBSTITUTE(SUBSTITUTE(TEXT(SOURCE!H639,"????0"),"  ","")," ",""))   ))), "")&amp;
       IF(ISTEXT(SOURCE!H639),SOURCE!H639, SUBSTITUTE(SUBSTITUTE(TEXT(SOURCE!H639,"????0"),"  ","")," ",""))   &amp;","&amp; IF(lookups!$J$2-3 &gt;= 0, REPT(" ",lookups!$J$2-3-5), "")&amp;
      SOURCE!I639&amp;
" | "&amp; IF(lookups!$K$2-LEN(SOURCE!I639) &gt;= 0, REPT(" ",lookups!$K$2-LEN(SOURCE!I639)), "")&amp;
      SOURCE!J639&amp;      IF(lookups!$L$2-LEN(SOURCE!J639) &gt;= 0, REPT(" ",lookups!$L$2-LEN(SOURCE!J639)), "")&amp;
" | "&amp; IF(lookups!$K$2-LEN(SOURCE!I639) &gt;= 0, REPT(" ",lookups!$K$2-LEN(SOURCE!I639)), "")&amp;
      SOURCE!K639&amp;      IF(lookups!$L$2-LEN(SOURCE!K639) &gt;= 0, REPT(" ",lookups!$M$2-LEN(SOURCE!K639)), "")&amp;
" | "&amp; SOURCE!L639&amp;      IF(lookups!$O$2-LEN(SOURCE!L639) &gt;= 0, REPT(" ",lookups!$O$2-LEN(SOURCE!L639)), "")&amp;
" | "&amp; SOURCE!M639&amp;      IF(lookups!$P$2-LEN(SOURCE!M639) &gt;= 0, REPT(" ",lookups!$P$2-LEN(SOURCE!M639)), "")&amp;
      "},"&amp;IF(SOURCE!O639&lt;&gt;"",""&amp;SOURCE!O639,"")
 )
)
)</f>
        <v>/*  615 */  { addItemToBuffer,              ITM_NU,                      "",                                            STD_NU,                                        (0 &lt;&lt; TAM_MAX_BITS) |     0, CAT_NONE | SLS_UNCHANGED | US_UNCHANGED | EIM_DISABLED | PTP_DISABLED     },</v>
      </c>
    </row>
    <row r="640" customFormat="false" ht="15.75" hidden="false" customHeight="false" outlineLevel="0" collapsed="false">
      <c r="A640" s="263" t="str">
        <f aca="false">IF(AND(OR(SOURCE!A640="",ISBLANK(SOURCE!A640)),SOURCE!B640&gt;0),IF(ISBLANK(SOURCE!C640),"",SOURCE!C640),
IF(SOURCE!B640&lt;0,VLOOKUP(SOURCE!B640,lookups!A$1:B$25,2,0),
  IF(ISBLANK(SOURCE!B640),
    "",
    "/* "&amp;TEXT(SOURCE!B640,"???0")&amp;" *"&amp;
      SOURCE!C640&amp;", "&amp; IF(lookups!$E$2-LEN(SOURCE!C640) &gt;= 0, REPT(" ",lookups!$E$2-LEN(SOURCE!C640)), "")&amp;
      SOURCE!D640&amp;", "&amp; IF(lookups!$F$2-LEN(SOURCE!D640) &gt;= 0, REPT(" ",lookups!$F$2-LEN(SOURCE!D640)), "")&amp;
      SOURCE!E640&amp;", "&amp; IF(lookups!$G$2-LEN(SOURCE!E640) &gt;=0, REPT(" ",lookups!$G$2-LEN(SOURCE!E640)), "")&amp;
      SOURCE!F640&amp;", "&amp; IF(lookups!$H$2-LEN(SOURCE!F640) &gt;= 0, REPT(" ",lookups!$H$2-LEN(SOURCE!F640)+2), "")&amp;"("&amp;
      SUBSTITUTE(TEXT(SOURCE!G640,"??0"),"  ","")&amp;" &lt;&lt; TAM_MAX_BITS) |"&amp; IF(lookups!$I$2-3 &gt;= 0, REPT(" ",MAX(1,lookups!$I$2-5+4+1-1-LEN(  IF(ISTEXT(SOURCE!H640),SOURCE!H640,  SUBSTITUTE(SUBSTITUTE(TEXT(SOURCE!H640,"????0"),"  ","")," ",""))   ))), "")&amp;
       IF(ISTEXT(SOURCE!H640),SOURCE!H640, SUBSTITUTE(SUBSTITUTE(TEXT(SOURCE!H640,"????0"),"  ","")," ",""))   &amp;","&amp; IF(lookups!$J$2-3 &gt;= 0, REPT(" ",lookups!$J$2-3-5), "")&amp;
      SOURCE!I640&amp;
" | "&amp; IF(lookups!$K$2-LEN(SOURCE!I640) &gt;= 0, REPT(" ",lookups!$K$2-LEN(SOURCE!I640)), "")&amp;
      SOURCE!J640&amp;      IF(lookups!$L$2-LEN(SOURCE!J640) &gt;= 0, REPT(" ",lookups!$L$2-LEN(SOURCE!J640)), "")&amp;
" | "&amp; IF(lookups!$K$2-LEN(SOURCE!I640) &gt;= 0, REPT(" ",lookups!$K$2-LEN(SOURCE!I640)), "")&amp;
      SOURCE!K640&amp;      IF(lookups!$L$2-LEN(SOURCE!K640) &gt;= 0, REPT(" ",lookups!$M$2-LEN(SOURCE!K640)), "")&amp;
" | "&amp; SOURCE!L640&amp;      IF(lookups!$O$2-LEN(SOURCE!L640) &gt;= 0, REPT(" ",lookups!$O$2-LEN(SOURCE!L640)), "")&amp;
" | "&amp; SOURCE!M640&amp;      IF(lookups!$P$2-LEN(SOURCE!M640) &gt;= 0, REPT(" ",lookups!$P$2-LEN(SOURCE!M640)), "")&amp;
      "},"&amp;IF(SOURCE!O640&lt;&gt;"",""&amp;SOURCE!O640,"")
 )
)
)</f>
        <v>/*  616 */  { addItemToBuffer,              ITM_XI,                      "",                                            STD_XI,                                        (0 &lt;&lt; TAM_MAX_BITS) |     0, CAT_NONE | SLS_UNCHANGED | US_UNCHANGED | EIM_DISABLED | PTP_DISABLED     },</v>
      </c>
    </row>
    <row r="641" customFormat="false" ht="15.75" hidden="false" customHeight="false" outlineLevel="0" collapsed="false">
      <c r="A641" s="263" t="str">
        <f aca="false">IF(AND(OR(SOURCE!A641="",ISBLANK(SOURCE!A641)),SOURCE!B641&gt;0),IF(ISBLANK(SOURCE!C641),"",SOURCE!C641),
IF(SOURCE!B641&lt;0,VLOOKUP(SOURCE!B641,lookups!A$1:B$25,2,0),
  IF(ISBLANK(SOURCE!B641),
    "",
    "/* "&amp;TEXT(SOURCE!B641,"???0")&amp;" *"&amp;
      SOURCE!C641&amp;", "&amp; IF(lookups!$E$2-LEN(SOURCE!C641) &gt;= 0, REPT(" ",lookups!$E$2-LEN(SOURCE!C641)), "")&amp;
      SOURCE!D641&amp;", "&amp; IF(lookups!$F$2-LEN(SOURCE!D641) &gt;= 0, REPT(" ",lookups!$F$2-LEN(SOURCE!D641)), "")&amp;
      SOURCE!E641&amp;", "&amp; IF(lookups!$G$2-LEN(SOURCE!E641) &gt;=0, REPT(" ",lookups!$G$2-LEN(SOURCE!E641)), "")&amp;
      SOURCE!F641&amp;", "&amp; IF(lookups!$H$2-LEN(SOURCE!F641) &gt;= 0, REPT(" ",lookups!$H$2-LEN(SOURCE!F641)+2), "")&amp;"("&amp;
      SUBSTITUTE(TEXT(SOURCE!G641,"??0"),"  ","")&amp;" &lt;&lt; TAM_MAX_BITS) |"&amp; IF(lookups!$I$2-3 &gt;= 0, REPT(" ",MAX(1,lookups!$I$2-5+4+1-1-LEN(  IF(ISTEXT(SOURCE!H641),SOURCE!H641,  SUBSTITUTE(SUBSTITUTE(TEXT(SOURCE!H641,"????0"),"  ","")," ",""))   ))), "")&amp;
       IF(ISTEXT(SOURCE!H641),SOURCE!H641, SUBSTITUTE(SUBSTITUTE(TEXT(SOURCE!H641,"????0"),"  ","")," ",""))   &amp;","&amp; IF(lookups!$J$2-3 &gt;= 0, REPT(" ",lookups!$J$2-3-5), "")&amp;
      SOURCE!I641&amp;
" | "&amp; IF(lookups!$K$2-LEN(SOURCE!I641) &gt;= 0, REPT(" ",lookups!$K$2-LEN(SOURCE!I641)), "")&amp;
      SOURCE!J641&amp;      IF(lookups!$L$2-LEN(SOURCE!J641) &gt;= 0, REPT(" ",lookups!$L$2-LEN(SOURCE!J641)), "")&amp;
" | "&amp; IF(lookups!$K$2-LEN(SOURCE!I641) &gt;= 0, REPT(" ",lookups!$K$2-LEN(SOURCE!I641)), "")&amp;
      SOURCE!K641&amp;      IF(lookups!$L$2-LEN(SOURCE!K641) &gt;= 0, REPT(" ",lookups!$M$2-LEN(SOURCE!K641)), "")&amp;
" | "&amp; SOURCE!L641&amp;      IF(lookups!$O$2-LEN(SOURCE!L641) &gt;= 0, REPT(" ",lookups!$O$2-LEN(SOURCE!L641)), "")&amp;
" | "&amp; SOURCE!M641&amp;      IF(lookups!$P$2-LEN(SOURCE!M641) &gt;= 0, REPT(" ",lookups!$P$2-LEN(SOURCE!M641)), "")&amp;
      "},"&amp;IF(SOURCE!O641&lt;&gt;"",""&amp;SOURCE!O641,"")
 )
)
)</f>
        <v>/*  617 */  { addItemToBuffer,              ITM_OMICRON,                 "",                                            STD_OMICRON,                                   (0 &lt;&lt; TAM_MAX_BITS) |     0, CAT_NONE | SLS_UNCHANGED | US_UNCHANGED | EIM_DISABLED | PTP_DISABLED     },</v>
      </c>
    </row>
    <row r="642" customFormat="false" ht="15.75" hidden="false" customHeight="false" outlineLevel="0" collapsed="false">
      <c r="A642" s="263" t="str">
        <f aca="false">IF(AND(OR(SOURCE!A642="",ISBLANK(SOURCE!A642)),SOURCE!B642&gt;0),IF(ISBLANK(SOURCE!C642),"",SOURCE!C642),
IF(SOURCE!B642&lt;0,VLOOKUP(SOURCE!B642,lookups!A$1:B$25,2,0),
  IF(ISBLANK(SOURCE!B642),
    "",
    "/* "&amp;TEXT(SOURCE!B642,"???0")&amp;" *"&amp;
      SOURCE!C642&amp;", "&amp; IF(lookups!$E$2-LEN(SOURCE!C642) &gt;= 0, REPT(" ",lookups!$E$2-LEN(SOURCE!C642)), "")&amp;
      SOURCE!D642&amp;", "&amp; IF(lookups!$F$2-LEN(SOURCE!D642) &gt;= 0, REPT(" ",lookups!$F$2-LEN(SOURCE!D642)), "")&amp;
      SOURCE!E642&amp;", "&amp; IF(lookups!$G$2-LEN(SOURCE!E642) &gt;=0, REPT(" ",lookups!$G$2-LEN(SOURCE!E642)), "")&amp;
      SOURCE!F642&amp;", "&amp; IF(lookups!$H$2-LEN(SOURCE!F642) &gt;= 0, REPT(" ",lookups!$H$2-LEN(SOURCE!F642)+2), "")&amp;"("&amp;
      SUBSTITUTE(TEXT(SOURCE!G642,"??0"),"  ","")&amp;" &lt;&lt; TAM_MAX_BITS) |"&amp; IF(lookups!$I$2-3 &gt;= 0, REPT(" ",MAX(1,lookups!$I$2-5+4+1-1-LEN(  IF(ISTEXT(SOURCE!H642),SOURCE!H642,  SUBSTITUTE(SUBSTITUTE(TEXT(SOURCE!H642,"????0"),"  ","")," ",""))   ))), "")&amp;
       IF(ISTEXT(SOURCE!H642),SOURCE!H642, SUBSTITUTE(SUBSTITUTE(TEXT(SOURCE!H642,"????0"),"  ","")," ",""))   &amp;","&amp; IF(lookups!$J$2-3 &gt;= 0, REPT(" ",lookups!$J$2-3-5), "")&amp;
      SOURCE!I642&amp;
" | "&amp; IF(lookups!$K$2-LEN(SOURCE!I642) &gt;= 0, REPT(" ",lookups!$K$2-LEN(SOURCE!I642)), "")&amp;
      SOURCE!J642&amp;      IF(lookups!$L$2-LEN(SOURCE!J642) &gt;= 0, REPT(" ",lookups!$L$2-LEN(SOURCE!J642)), "")&amp;
" | "&amp; IF(lookups!$K$2-LEN(SOURCE!I642) &gt;= 0, REPT(" ",lookups!$K$2-LEN(SOURCE!I642)), "")&amp;
      SOURCE!K642&amp;      IF(lookups!$L$2-LEN(SOURCE!K642) &gt;= 0, REPT(" ",lookups!$M$2-LEN(SOURCE!K642)), "")&amp;
" | "&amp; SOURCE!L642&amp;      IF(lookups!$O$2-LEN(SOURCE!L642) &gt;= 0, REPT(" ",lookups!$O$2-LEN(SOURCE!L642)), "")&amp;
" | "&amp; SOURCE!M642&amp;      IF(lookups!$P$2-LEN(SOURCE!M642) &gt;= 0, REPT(" ",lookups!$P$2-LEN(SOURCE!M642)), "")&amp;
      "},"&amp;IF(SOURCE!O642&lt;&gt;"",""&amp;SOURCE!O642,"")
 )
)
)</f>
        <v>/*  618 */  { addItemToBuffer,              ITM_PI,                      "",                                            STD_PI,                                        (0 &lt;&lt; TAM_MAX_BITS) |     0, CAT_NONE | SLS_UNCHANGED | US_UNCHANGED | EIM_DISABLED | PTP_DISABLED     },</v>
      </c>
    </row>
    <row r="643" customFormat="false" ht="15.75" hidden="false" customHeight="false" outlineLevel="0" collapsed="false">
      <c r="A643" s="263" t="str">
        <f aca="false">IF(AND(OR(SOURCE!A643="",ISBLANK(SOURCE!A643)),SOURCE!B643&gt;0),IF(ISBLANK(SOURCE!C643),"",SOURCE!C643),
IF(SOURCE!B643&lt;0,VLOOKUP(SOURCE!B643,lookups!A$1:B$25,2,0),
  IF(ISBLANK(SOURCE!B643),
    "",
    "/* "&amp;TEXT(SOURCE!B643,"???0")&amp;" *"&amp;
      SOURCE!C643&amp;", "&amp; IF(lookups!$E$2-LEN(SOURCE!C643) &gt;= 0, REPT(" ",lookups!$E$2-LEN(SOURCE!C643)), "")&amp;
      SOURCE!D643&amp;", "&amp; IF(lookups!$F$2-LEN(SOURCE!D643) &gt;= 0, REPT(" ",lookups!$F$2-LEN(SOURCE!D643)), "")&amp;
      SOURCE!E643&amp;", "&amp; IF(lookups!$G$2-LEN(SOURCE!E643) &gt;=0, REPT(" ",lookups!$G$2-LEN(SOURCE!E643)), "")&amp;
      SOURCE!F643&amp;", "&amp; IF(lookups!$H$2-LEN(SOURCE!F643) &gt;= 0, REPT(" ",lookups!$H$2-LEN(SOURCE!F643)+2), "")&amp;"("&amp;
      SUBSTITUTE(TEXT(SOURCE!G643,"??0"),"  ","")&amp;" &lt;&lt; TAM_MAX_BITS) |"&amp; IF(lookups!$I$2-3 &gt;= 0, REPT(" ",MAX(1,lookups!$I$2-5+4+1-1-LEN(  IF(ISTEXT(SOURCE!H643),SOURCE!H643,  SUBSTITUTE(SUBSTITUTE(TEXT(SOURCE!H643,"????0"),"  ","")," ",""))   ))), "")&amp;
       IF(ISTEXT(SOURCE!H643),SOURCE!H643, SUBSTITUTE(SUBSTITUTE(TEXT(SOURCE!H643,"????0"),"  ","")," ",""))   &amp;","&amp; IF(lookups!$J$2-3 &gt;= 0, REPT(" ",lookups!$J$2-3-5), "")&amp;
      SOURCE!I643&amp;
" | "&amp; IF(lookups!$K$2-LEN(SOURCE!I643) &gt;= 0, REPT(" ",lookups!$K$2-LEN(SOURCE!I643)), "")&amp;
      SOURCE!J643&amp;      IF(lookups!$L$2-LEN(SOURCE!J643) &gt;= 0, REPT(" ",lookups!$L$2-LEN(SOURCE!J643)), "")&amp;
" | "&amp; IF(lookups!$K$2-LEN(SOURCE!I643) &gt;= 0, REPT(" ",lookups!$K$2-LEN(SOURCE!I643)), "")&amp;
      SOURCE!K643&amp;      IF(lookups!$L$2-LEN(SOURCE!K643) &gt;= 0, REPT(" ",lookups!$M$2-LEN(SOURCE!K643)), "")&amp;
" | "&amp; SOURCE!L643&amp;      IF(lookups!$O$2-LEN(SOURCE!L643) &gt;= 0, REPT(" ",lookups!$O$2-LEN(SOURCE!L643)), "")&amp;
" | "&amp; SOURCE!M643&amp;      IF(lookups!$P$2-LEN(SOURCE!M643) &gt;= 0, REPT(" ",lookups!$P$2-LEN(SOURCE!M643)), "")&amp;
      "},"&amp;IF(SOURCE!O643&lt;&gt;"",""&amp;SOURCE!O643,"")
 )
)
)</f>
        <v>/*  619 */  { addItemToBuffer,              ITM_RHO,                     "",                                            STD_RHO,                                       (0 &lt;&lt; TAM_MAX_BITS) |     0, CAT_NONE | SLS_UNCHANGED | US_UNCHANGED | EIM_DISABLED | PTP_DISABLED     },</v>
      </c>
    </row>
    <row r="644" customFormat="false" ht="15.75" hidden="false" customHeight="false" outlineLevel="0" collapsed="false">
      <c r="A644" s="263" t="str">
        <f aca="false">IF(AND(OR(SOURCE!A644="",ISBLANK(SOURCE!A644)),SOURCE!B644&gt;0),IF(ISBLANK(SOURCE!C644),"",SOURCE!C644),
IF(SOURCE!B644&lt;0,VLOOKUP(SOURCE!B644,lookups!A$1:B$25,2,0),
  IF(ISBLANK(SOURCE!B644),
    "",
    "/* "&amp;TEXT(SOURCE!B644,"???0")&amp;" *"&amp;
      SOURCE!C644&amp;", "&amp; IF(lookups!$E$2-LEN(SOURCE!C644) &gt;= 0, REPT(" ",lookups!$E$2-LEN(SOURCE!C644)), "")&amp;
      SOURCE!D644&amp;", "&amp; IF(lookups!$F$2-LEN(SOURCE!D644) &gt;= 0, REPT(" ",lookups!$F$2-LEN(SOURCE!D644)), "")&amp;
      SOURCE!E644&amp;", "&amp; IF(lookups!$G$2-LEN(SOURCE!E644) &gt;=0, REPT(" ",lookups!$G$2-LEN(SOURCE!E644)), "")&amp;
      SOURCE!F644&amp;", "&amp; IF(lookups!$H$2-LEN(SOURCE!F644) &gt;= 0, REPT(" ",lookups!$H$2-LEN(SOURCE!F644)+2), "")&amp;"("&amp;
      SUBSTITUTE(TEXT(SOURCE!G644,"??0"),"  ","")&amp;" &lt;&lt; TAM_MAX_BITS) |"&amp; IF(lookups!$I$2-3 &gt;= 0, REPT(" ",MAX(1,lookups!$I$2-5+4+1-1-LEN(  IF(ISTEXT(SOURCE!H644),SOURCE!H644,  SUBSTITUTE(SUBSTITUTE(TEXT(SOURCE!H644,"????0"),"  ","")," ",""))   ))), "")&amp;
       IF(ISTEXT(SOURCE!H644),SOURCE!H644, SUBSTITUTE(SUBSTITUTE(TEXT(SOURCE!H644,"????0"),"  ","")," ",""))   &amp;","&amp; IF(lookups!$J$2-3 &gt;= 0, REPT(" ",lookups!$J$2-3-5), "")&amp;
      SOURCE!I644&amp;
" | "&amp; IF(lookups!$K$2-LEN(SOURCE!I644) &gt;= 0, REPT(" ",lookups!$K$2-LEN(SOURCE!I644)), "")&amp;
      SOURCE!J644&amp;      IF(lookups!$L$2-LEN(SOURCE!J644) &gt;= 0, REPT(" ",lookups!$L$2-LEN(SOURCE!J644)), "")&amp;
" | "&amp; IF(lookups!$K$2-LEN(SOURCE!I644) &gt;= 0, REPT(" ",lookups!$K$2-LEN(SOURCE!I644)), "")&amp;
      SOURCE!K644&amp;      IF(lookups!$L$2-LEN(SOURCE!K644) &gt;= 0, REPT(" ",lookups!$M$2-LEN(SOURCE!K644)), "")&amp;
" | "&amp; SOURCE!L644&amp;      IF(lookups!$O$2-LEN(SOURCE!L644) &gt;= 0, REPT(" ",lookups!$O$2-LEN(SOURCE!L644)), "")&amp;
" | "&amp; SOURCE!M644&amp;      IF(lookups!$P$2-LEN(SOURCE!M644) &gt;= 0, REPT(" ",lookups!$P$2-LEN(SOURCE!M644)), "")&amp;
      "},"&amp;IF(SOURCE!O644&lt;&gt;"",""&amp;SOURCE!O644,"")
 )
)
)</f>
        <v>/*  620 */  { addItemToBuffer,              ITM_SIGMA,                   "",                                            STD_SIGMA,                                     (0 &lt;&lt; TAM_MAX_BITS) |     0, CAT_NONE | SLS_UNCHANGED | US_UNCHANGED | EIM_DISABLED | PTP_DISABLED     },</v>
      </c>
    </row>
    <row r="645" customFormat="false" ht="15.75" hidden="false" customHeight="false" outlineLevel="0" collapsed="false">
      <c r="A645" s="263" t="str">
        <f aca="false">IF(AND(OR(SOURCE!A645="",ISBLANK(SOURCE!A645)),SOURCE!B645&gt;0),IF(ISBLANK(SOURCE!C645),"",SOURCE!C645),
IF(SOURCE!B645&lt;0,VLOOKUP(SOURCE!B645,lookups!A$1:B$25,2,0),
  IF(ISBLANK(SOURCE!B645),
    "",
    "/* "&amp;TEXT(SOURCE!B645,"???0")&amp;" *"&amp;
      SOURCE!C645&amp;", "&amp; IF(lookups!$E$2-LEN(SOURCE!C645) &gt;= 0, REPT(" ",lookups!$E$2-LEN(SOURCE!C645)), "")&amp;
      SOURCE!D645&amp;", "&amp; IF(lookups!$F$2-LEN(SOURCE!D645) &gt;= 0, REPT(" ",lookups!$F$2-LEN(SOURCE!D645)), "")&amp;
      SOURCE!E645&amp;", "&amp; IF(lookups!$G$2-LEN(SOURCE!E645) &gt;=0, REPT(" ",lookups!$G$2-LEN(SOURCE!E645)), "")&amp;
      SOURCE!F645&amp;", "&amp; IF(lookups!$H$2-LEN(SOURCE!F645) &gt;= 0, REPT(" ",lookups!$H$2-LEN(SOURCE!F645)+2), "")&amp;"("&amp;
      SUBSTITUTE(TEXT(SOURCE!G645,"??0"),"  ","")&amp;" &lt;&lt; TAM_MAX_BITS) |"&amp; IF(lookups!$I$2-3 &gt;= 0, REPT(" ",MAX(1,lookups!$I$2-5+4+1-1-LEN(  IF(ISTEXT(SOURCE!H645),SOURCE!H645,  SUBSTITUTE(SUBSTITUTE(TEXT(SOURCE!H645,"????0"),"  ","")," ",""))   ))), "")&amp;
       IF(ISTEXT(SOURCE!H645),SOURCE!H645, SUBSTITUTE(SUBSTITUTE(TEXT(SOURCE!H645,"????0"),"  ","")," ",""))   &amp;","&amp; IF(lookups!$J$2-3 &gt;= 0, REPT(" ",lookups!$J$2-3-5), "")&amp;
      SOURCE!I645&amp;
" | "&amp; IF(lookups!$K$2-LEN(SOURCE!I645) &gt;= 0, REPT(" ",lookups!$K$2-LEN(SOURCE!I645)), "")&amp;
      SOURCE!J645&amp;      IF(lookups!$L$2-LEN(SOURCE!J645) &gt;= 0, REPT(" ",lookups!$L$2-LEN(SOURCE!J645)), "")&amp;
" | "&amp; IF(lookups!$K$2-LEN(SOURCE!I645) &gt;= 0, REPT(" ",lookups!$K$2-LEN(SOURCE!I645)), "")&amp;
      SOURCE!K645&amp;      IF(lookups!$L$2-LEN(SOURCE!K645) &gt;= 0, REPT(" ",lookups!$M$2-LEN(SOURCE!K645)), "")&amp;
" | "&amp; SOURCE!L645&amp;      IF(lookups!$O$2-LEN(SOURCE!L645) &gt;= 0, REPT(" ",lookups!$O$2-LEN(SOURCE!L645)), "")&amp;
" | "&amp; SOURCE!M645&amp;      IF(lookups!$P$2-LEN(SOURCE!M645) &gt;= 0, REPT(" ",lookups!$P$2-LEN(SOURCE!M645)), "")&amp;
      "},"&amp;IF(SOURCE!O645&lt;&gt;"",""&amp;SOURCE!O645,"")
 )
)
)</f>
        <v>/*  621 */  { addItemToBuffer,              ITM_TAU,                     "",                                            STD_TAU,                                       (0 &lt;&lt; TAM_MAX_BITS) |     0, CAT_NONE | SLS_UNCHANGED | US_UNCHANGED | EIM_DISABLED | PTP_DISABLED     },</v>
      </c>
    </row>
    <row r="646" customFormat="false" ht="15.75" hidden="false" customHeight="false" outlineLevel="0" collapsed="false">
      <c r="A646" s="263" t="str">
        <f aca="false">IF(AND(OR(SOURCE!A646="",ISBLANK(SOURCE!A646)),SOURCE!B646&gt;0),IF(ISBLANK(SOURCE!C646),"",SOURCE!C646),
IF(SOURCE!B646&lt;0,VLOOKUP(SOURCE!B646,lookups!A$1:B$25,2,0),
  IF(ISBLANK(SOURCE!B646),
    "",
    "/* "&amp;TEXT(SOURCE!B646,"???0")&amp;" *"&amp;
      SOURCE!C646&amp;", "&amp; IF(lookups!$E$2-LEN(SOURCE!C646) &gt;= 0, REPT(" ",lookups!$E$2-LEN(SOURCE!C646)), "")&amp;
      SOURCE!D646&amp;", "&amp; IF(lookups!$F$2-LEN(SOURCE!D646) &gt;= 0, REPT(" ",lookups!$F$2-LEN(SOURCE!D646)), "")&amp;
      SOURCE!E646&amp;", "&amp; IF(lookups!$G$2-LEN(SOURCE!E646) &gt;=0, REPT(" ",lookups!$G$2-LEN(SOURCE!E646)), "")&amp;
      SOURCE!F646&amp;", "&amp; IF(lookups!$H$2-LEN(SOURCE!F646) &gt;= 0, REPT(" ",lookups!$H$2-LEN(SOURCE!F646)+2), "")&amp;"("&amp;
      SUBSTITUTE(TEXT(SOURCE!G646,"??0"),"  ","")&amp;" &lt;&lt; TAM_MAX_BITS) |"&amp; IF(lookups!$I$2-3 &gt;= 0, REPT(" ",MAX(1,lookups!$I$2-5+4+1-1-LEN(  IF(ISTEXT(SOURCE!H646),SOURCE!H646,  SUBSTITUTE(SUBSTITUTE(TEXT(SOURCE!H646,"????0"),"  ","")," ",""))   ))), "")&amp;
       IF(ISTEXT(SOURCE!H646),SOURCE!H646, SUBSTITUTE(SUBSTITUTE(TEXT(SOURCE!H646,"????0"),"  ","")," ",""))   &amp;","&amp; IF(lookups!$J$2-3 &gt;= 0, REPT(" ",lookups!$J$2-3-5), "")&amp;
      SOURCE!I646&amp;
" | "&amp; IF(lookups!$K$2-LEN(SOURCE!I646) &gt;= 0, REPT(" ",lookups!$K$2-LEN(SOURCE!I646)), "")&amp;
      SOURCE!J646&amp;      IF(lookups!$L$2-LEN(SOURCE!J646) &gt;= 0, REPT(" ",lookups!$L$2-LEN(SOURCE!J646)), "")&amp;
" | "&amp; IF(lookups!$K$2-LEN(SOURCE!I646) &gt;= 0, REPT(" ",lookups!$K$2-LEN(SOURCE!I646)), "")&amp;
      SOURCE!K646&amp;      IF(lookups!$L$2-LEN(SOURCE!K646) &gt;= 0, REPT(" ",lookups!$M$2-LEN(SOURCE!K646)), "")&amp;
" | "&amp; SOURCE!L646&amp;      IF(lookups!$O$2-LEN(SOURCE!L646) &gt;= 0, REPT(" ",lookups!$O$2-LEN(SOURCE!L646)), "")&amp;
" | "&amp; SOURCE!M646&amp;      IF(lookups!$P$2-LEN(SOURCE!M646) &gt;= 0, REPT(" ",lookups!$P$2-LEN(SOURCE!M646)), "")&amp;
      "},"&amp;IF(SOURCE!O646&lt;&gt;"",""&amp;SOURCE!O646,"")
 )
)
)</f>
        <v>/*  622 */  { addItemToBuffer,              ITM_UPSILON,                 "",                                            STD_UPSILON,                                   (0 &lt;&lt; TAM_MAX_BITS) |     0, CAT_NONE | SLS_UNCHANGED | US_UNCHANGED | EIM_DISABLED | PTP_DISABLED     },</v>
      </c>
    </row>
    <row r="647" customFormat="false" ht="15.75" hidden="false" customHeight="false" outlineLevel="0" collapsed="false">
      <c r="A647" s="263" t="str">
        <f aca="false">IF(AND(OR(SOURCE!A647="",ISBLANK(SOURCE!A647)),SOURCE!B647&gt;0),IF(ISBLANK(SOURCE!C647),"",SOURCE!C647),
IF(SOURCE!B647&lt;0,VLOOKUP(SOURCE!B647,lookups!A$1:B$25,2,0),
  IF(ISBLANK(SOURCE!B647),
    "",
    "/* "&amp;TEXT(SOURCE!B647,"???0")&amp;" *"&amp;
      SOURCE!C647&amp;", "&amp; IF(lookups!$E$2-LEN(SOURCE!C647) &gt;= 0, REPT(" ",lookups!$E$2-LEN(SOURCE!C647)), "")&amp;
      SOURCE!D647&amp;", "&amp; IF(lookups!$F$2-LEN(SOURCE!D647) &gt;= 0, REPT(" ",lookups!$F$2-LEN(SOURCE!D647)), "")&amp;
      SOURCE!E647&amp;", "&amp; IF(lookups!$G$2-LEN(SOURCE!E647) &gt;=0, REPT(" ",lookups!$G$2-LEN(SOURCE!E647)), "")&amp;
      SOURCE!F647&amp;", "&amp; IF(lookups!$H$2-LEN(SOURCE!F647) &gt;= 0, REPT(" ",lookups!$H$2-LEN(SOURCE!F647)+2), "")&amp;"("&amp;
      SUBSTITUTE(TEXT(SOURCE!G647,"??0"),"  ","")&amp;" &lt;&lt; TAM_MAX_BITS) |"&amp; IF(lookups!$I$2-3 &gt;= 0, REPT(" ",MAX(1,lookups!$I$2-5+4+1-1-LEN(  IF(ISTEXT(SOURCE!H647),SOURCE!H647,  SUBSTITUTE(SUBSTITUTE(TEXT(SOURCE!H647,"????0"),"  ","")," ",""))   ))), "")&amp;
       IF(ISTEXT(SOURCE!H647),SOURCE!H647, SUBSTITUTE(SUBSTITUTE(TEXT(SOURCE!H647,"????0"),"  ","")," ",""))   &amp;","&amp; IF(lookups!$J$2-3 &gt;= 0, REPT(" ",lookups!$J$2-3-5), "")&amp;
      SOURCE!I647&amp;
" | "&amp; IF(lookups!$K$2-LEN(SOURCE!I647) &gt;= 0, REPT(" ",lookups!$K$2-LEN(SOURCE!I647)), "")&amp;
      SOURCE!J647&amp;      IF(lookups!$L$2-LEN(SOURCE!J647) &gt;= 0, REPT(" ",lookups!$L$2-LEN(SOURCE!J647)), "")&amp;
" | "&amp; IF(lookups!$K$2-LEN(SOURCE!I647) &gt;= 0, REPT(" ",lookups!$K$2-LEN(SOURCE!I647)), "")&amp;
      SOURCE!K647&amp;      IF(lookups!$L$2-LEN(SOURCE!K647) &gt;= 0, REPT(" ",lookups!$M$2-LEN(SOURCE!K647)), "")&amp;
" | "&amp; SOURCE!L647&amp;      IF(lookups!$O$2-LEN(SOURCE!L647) &gt;= 0, REPT(" ",lookups!$O$2-LEN(SOURCE!L647)), "")&amp;
" | "&amp; SOURCE!M647&amp;      IF(lookups!$P$2-LEN(SOURCE!M647) &gt;= 0, REPT(" ",lookups!$P$2-LEN(SOURCE!M647)), "")&amp;
      "},"&amp;IF(SOURCE!O647&lt;&gt;"",""&amp;SOURCE!O647,"")
 )
)
)</f>
        <v>/*  623 */  { addItemToBuffer,              ITM_UPSILON_DIALYTIKA,       "",                                            STD_UPSILON_DIALYTIKA,                         (0 &lt;&lt; TAM_MAX_BITS) |     0, CAT_NONE | SLS_UNCHANGED | US_UNCHANGED | EIM_DISABLED | PTP_DISABLED     },</v>
      </c>
    </row>
    <row r="648" customFormat="false" ht="15.75" hidden="false" customHeight="false" outlineLevel="0" collapsed="false">
      <c r="A648" s="263" t="str">
        <f aca="false">IF(AND(OR(SOURCE!A648="",ISBLANK(SOURCE!A648)),SOURCE!B648&gt;0),IF(ISBLANK(SOURCE!C648),"",SOURCE!C648),
IF(SOURCE!B648&lt;0,VLOOKUP(SOURCE!B648,lookups!A$1:B$25,2,0),
  IF(ISBLANK(SOURCE!B648),
    "",
    "/* "&amp;TEXT(SOURCE!B648,"???0")&amp;" *"&amp;
      SOURCE!C648&amp;", "&amp; IF(lookups!$E$2-LEN(SOURCE!C648) &gt;= 0, REPT(" ",lookups!$E$2-LEN(SOURCE!C648)), "")&amp;
      SOURCE!D648&amp;", "&amp; IF(lookups!$F$2-LEN(SOURCE!D648) &gt;= 0, REPT(" ",lookups!$F$2-LEN(SOURCE!D648)), "")&amp;
      SOURCE!E648&amp;", "&amp; IF(lookups!$G$2-LEN(SOURCE!E648) &gt;=0, REPT(" ",lookups!$G$2-LEN(SOURCE!E648)), "")&amp;
      SOURCE!F648&amp;", "&amp; IF(lookups!$H$2-LEN(SOURCE!F648) &gt;= 0, REPT(" ",lookups!$H$2-LEN(SOURCE!F648)+2), "")&amp;"("&amp;
      SUBSTITUTE(TEXT(SOURCE!G648,"??0"),"  ","")&amp;" &lt;&lt; TAM_MAX_BITS) |"&amp; IF(lookups!$I$2-3 &gt;= 0, REPT(" ",MAX(1,lookups!$I$2-5+4+1-1-LEN(  IF(ISTEXT(SOURCE!H648),SOURCE!H648,  SUBSTITUTE(SUBSTITUTE(TEXT(SOURCE!H648,"????0"),"  ","")," ",""))   ))), "")&amp;
       IF(ISTEXT(SOURCE!H648),SOURCE!H648, SUBSTITUTE(SUBSTITUTE(TEXT(SOURCE!H648,"????0"),"  ","")," ",""))   &amp;","&amp; IF(lookups!$J$2-3 &gt;= 0, REPT(" ",lookups!$J$2-3-5), "")&amp;
      SOURCE!I648&amp;
" | "&amp; IF(lookups!$K$2-LEN(SOURCE!I648) &gt;= 0, REPT(" ",lookups!$K$2-LEN(SOURCE!I648)), "")&amp;
      SOURCE!J648&amp;      IF(lookups!$L$2-LEN(SOURCE!J648) &gt;= 0, REPT(" ",lookups!$L$2-LEN(SOURCE!J648)), "")&amp;
" | "&amp; IF(lookups!$K$2-LEN(SOURCE!I648) &gt;= 0, REPT(" ",lookups!$K$2-LEN(SOURCE!I648)), "")&amp;
      SOURCE!K648&amp;      IF(lookups!$L$2-LEN(SOURCE!K648) &gt;= 0, REPT(" ",lookups!$M$2-LEN(SOURCE!K648)), "")&amp;
" | "&amp; SOURCE!L648&amp;      IF(lookups!$O$2-LEN(SOURCE!L648) &gt;= 0, REPT(" ",lookups!$O$2-LEN(SOURCE!L648)), "")&amp;
" | "&amp; SOURCE!M648&amp;      IF(lookups!$P$2-LEN(SOURCE!M648) &gt;= 0, REPT(" ",lookups!$P$2-LEN(SOURCE!M648)), "")&amp;
      "},"&amp;IF(SOURCE!O648&lt;&gt;"",""&amp;SOURCE!O648,"")
 )
)
)</f>
        <v>/*  624 */  { addItemToBuffer,              ITM_PHI,                     "",                                            STD_PHI,                                       (0 &lt;&lt; TAM_MAX_BITS) |     0, CAT_NONE | SLS_UNCHANGED | US_UNCHANGED | EIM_DISABLED | PTP_DISABLED     },</v>
      </c>
    </row>
    <row r="649" customFormat="false" ht="15.75" hidden="false" customHeight="false" outlineLevel="0" collapsed="false">
      <c r="A649" s="263" t="str">
        <f aca="false">IF(AND(OR(SOURCE!A649="",ISBLANK(SOURCE!A649)),SOURCE!B649&gt;0),IF(ISBLANK(SOURCE!C649),"",SOURCE!C649),
IF(SOURCE!B649&lt;0,VLOOKUP(SOURCE!B649,lookups!A$1:B$25,2,0),
  IF(ISBLANK(SOURCE!B649),
    "",
    "/* "&amp;TEXT(SOURCE!B649,"???0")&amp;" *"&amp;
      SOURCE!C649&amp;", "&amp; IF(lookups!$E$2-LEN(SOURCE!C649) &gt;= 0, REPT(" ",lookups!$E$2-LEN(SOURCE!C649)), "")&amp;
      SOURCE!D649&amp;", "&amp; IF(lookups!$F$2-LEN(SOURCE!D649) &gt;= 0, REPT(" ",lookups!$F$2-LEN(SOURCE!D649)), "")&amp;
      SOURCE!E649&amp;", "&amp; IF(lookups!$G$2-LEN(SOURCE!E649) &gt;=0, REPT(" ",lookups!$G$2-LEN(SOURCE!E649)), "")&amp;
      SOURCE!F649&amp;", "&amp; IF(lookups!$H$2-LEN(SOURCE!F649) &gt;= 0, REPT(" ",lookups!$H$2-LEN(SOURCE!F649)+2), "")&amp;"("&amp;
      SUBSTITUTE(TEXT(SOURCE!G649,"??0"),"  ","")&amp;" &lt;&lt; TAM_MAX_BITS) |"&amp; IF(lookups!$I$2-3 &gt;= 0, REPT(" ",MAX(1,lookups!$I$2-5+4+1-1-LEN(  IF(ISTEXT(SOURCE!H649),SOURCE!H649,  SUBSTITUTE(SUBSTITUTE(TEXT(SOURCE!H649,"????0"),"  ","")," ",""))   ))), "")&amp;
       IF(ISTEXT(SOURCE!H649),SOURCE!H649, SUBSTITUTE(SUBSTITUTE(TEXT(SOURCE!H649,"????0"),"  ","")," ",""))   &amp;","&amp; IF(lookups!$J$2-3 &gt;= 0, REPT(" ",lookups!$J$2-3-5), "")&amp;
      SOURCE!I649&amp;
" | "&amp; IF(lookups!$K$2-LEN(SOURCE!I649) &gt;= 0, REPT(" ",lookups!$K$2-LEN(SOURCE!I649)), "")&amp;
      SOURCE!J649&amp;      IF(lookups!$L$2-LEN(SOURCE!J649) &gt;= 0, REPT(" ",lookups!$L$2-LEN(SOURCE!J649)), "")&amp;
" | "&amp; IF(lookups!$K$2-LEN(SOURCE!I649) &gt;= 0, REPT(" ",lookups!$K$2-LEN(SOURCE!I649)), "")&amp;
      SOURCE!K649&amp;      IF(lookups!$L$2-LEN(SOURCE!K649) &gt;= 0, REPT(" ",lookups!$M$2-LEN(SOURCE!K649)), "")&amp;
" | "&amp; SOURCE!L649&amp;      IF(lookups!$O$2-LEN(SOURCE!L649) &gt;= 0, REPT(" ",lookups!$O$2-LEN(SOURCE!L649)), "")&amp;
" | "&amp; SOURCE!M649&amp;      IF(lookups!$P$2-LEN(SOURCE!M649) &gt;= 0, REPT(" ",lookups!$P$2-LEN(SOURCE!M649)), "")&amp;
      "},"&amp;IF(SOURCE!O649&lt;&gt;"",""&amp;SOURCE!O649,"")
 )
)
)</f>
        <v>/*  625 */  { addItemToBuffer,              ITM_CHI,                     "",                                            STD_CHI,                                       (0 &lt;&lt; TAM_MAX_BITS) |     0, CAT_NONE | SLS_UNCHANGED | US_UNCHANGED | EIM_DISABLED | PTP_DISABLED     },</v>
      </c>
    </row>
    <row r="650" customFormat="false" ht="15.75" hidden="false" customHeight="false" outlineLevel="0" collapsed="false">
      <c r="A650" s="263" t="str">
        <f aca="false">IF(AND(OR(SOURCE!A650="",ISBLANK(SOURCE!A650)),SOURCE!B650&gt;0),IF(ISBLANK(SOURCE!C650),"",SOURCE!C650),
IF(SOURCE!B650&lt;0,VLOOKUP(SOURCE!B650,lookups!A$1:B$25,2,0),
  IF(ISBLANK(SOURCE!B650),
    "",
    "/* "&amp;TEXT(SOURCE!B650,"???0")&amp;" *"&amp;
      SOURCE!C650&amp;", "&amp; IF(lookups!$E$2-LEN(SOURCE!C650) &gt;= 0, REPT(" ",lookups!$E$2-LEN(SOURCE!C650)), "")&amp;
      SOURCE!D650&amp;", "&amp; IF(lookups!$F$2-LEN(SOURCE!D650) &gt;= 0, REPT(" ",lookups!$F$2-LEN(SOURCE!D650)), "")&amp;
      SOURCE!E650&amp;", "&amp; IF(lookups!$G$2-LEN(SOURCE!E650) &gt;=0, REPT(" ",lookups!$G$2-LEN(SOURCE!E650)), "")&amp;
      SOURCE!F650&amp;", "&amp; IF(lookups!$H$2-LEN(SOURCE!F650) &gt;= 0, REPT(" ",lookups!$H$2-LEN(SOURCE!F650)+2), "")&amp;"("&amp;
      SUBSTITUTE(TEXT(SOURCE!G650,"??0"),"  ","")&amp;" &lt;&lt; TAM_MAX_BITS) |"&amp; IF(lookups!$I$2-3 &gt;= 0, REPT(" ",MAX(1,lookups!$I$2-5+4+1-1-LEN(  IF(ISTEXT(SOURCE!H650),SOURCE!H650,  SUBSTITUTE(SUBSTITUTE(TEXT(SOURCE!H650,"????0"),"  ","")," ",""))   ))), "")&amp;
       IF(ISTEXT(SOURCE!H650),SOURCE!H650, SUBSTITUTE(SUBSTITUTE(TEXT(SOURCE!H650,"????0"),"  ","")," ",""))   &amp;","&amp; IF(lookups!$J$2-3 &gt;= 0, REPT(" ",lookups!$J$2-3-5), "")&amp;
      SOURCE!I650&amp;
" | "&amp; IF(lookups!$K$2-LEN(SOURCE!I650) &gt;= 0, REPT(" ",lookups!$K$2-LEN(SOURCE!I650)), "")&amp;
      SOURCE!J650&amp;      IF(lookups!$L$2-LEN(SOURCE!J650) &gt;= 0, REPT(" ",lookups!$L$2-LEN(SOURCE!J650)), "")&amp;
" | "&amp; IF(lookups!$K$2-LEN(SOURCE!I650) &gt;= 0, REPT(" ",lookups!$K$2-LEN(SOURCE!I650)), "")&amp;
      SOURCE!K650&amp;      IF(lookups!$L$2-LEN(SOURCE!K650) &gt;= 0, REPT(" ",lookups!$M$2-LEN(SOURCE!K650)), "")&amp;
" | "&amp; SOURCE!L650&amp;      IF(lookups!$O$2-LEN(SOURCE!L650) &gt;= 0, REPT(" ",lookups!$O$2-LEN(SOURCE!L650)), "")&amp;
" | "&amp; SOURCE!M650&amp;      IF(lookups!$P$2-LEN(SOURCE!M650) &gt;= 0, REPT(" ",lookups!$P$2-LEN(SOURCE!M650)), "")&amp;
      "},"&amp;IF(SOURCE!O650&lt;&gt;"",""&amp;SOURCE!O650,"")
 )
)
)</f>
        <v>/*  626 */  { addItemToBuffer,              ITM_PSI,                     "",                                            STD_PSI,                                       (0 &lt;&lt; TAM_MAX_BITS) |     0, CAT_NONE | SLS_UNCHANGED | US_UNCHANGED | EIM_DISABLED | PTP_DISABLED     },</v>
      </c>
    </row>
    <row r="651" customFormat="false" ht="15.75" hidden="false" customHeight="false" outlineLevel="0" collapsed="false">
      <c r="A651" s="263" t="str">
        <f aca="false">IF(AND(OR(SOURCE!A651="",ISBLANK(SOURCE!A651)),SOURCE!B651&gt;0),IF(ISBLANK(SOURCE!C651),"",SOURCE!C651),
IF(SOURCE!B651&lt;0,VLOOKUP(SOURCE!B651,lookups!A$1:B$25,2,0),
  IF(ISBLANK(SOURCE!B651),
    "",
    "/* "&amp;TEXT(SOURCE!B651,"???0")&amp;" *"&amp;
      SOURCE!C651&amp;", "&amp; IF(lookups!$E$2-LEN(SOURCE!C651) &gt;= 0, REPT(" ",lookups!$E$2-LEN(SOURCE!C651)), "")&amp;
      SOURCE!D651&amp;", "&amp; IF(lookups!$F$2-LEN(SOURCE!D651) &gt;= 0, REPT(" ",lookups!$F$2-LEN(SOURCE!D651)), "")&amp;
      SOURCE!E651&amp;", "&amp; IF(lookups!$G$2-LEN(SOURCE!E651) &gt;=0, REPT(" ",lookups!$G$2-LEN(SOURCE!E651)), "")&amp;
      SOURCE!F651&amp;", "&amp; IF(lookups!$H$2-LEN(SOURCE!F651) &gt;= 0, REPT(" ",lookups!$H$2-LEN(SOURCE!F651)+2), "")&amp;"("&amp;
      SUBSTITUTE(TEXT(SOURCE!G651,"??0"),"  ","")&amp;" &lt;&lt; TAM_MAX_BITS) |"&amp; IF(lookups!$I$2-3 &gt;= 0, REPT(" ",MAX(1,lookups!$I$2-5+4+1-1-LEN(  IF(ISTEXT(SOURCE!H651),SOURCE!H651,  SUBSTITUTE(SUBSTITUTE(TEXT(SOURCE!H651,"????0"),"  ","")," ",""))   ))), "")&amp;
       IF(ISTEXT(SOURCE!H651),SOURCE!H651, SUBSTITUTE(SUBSTITUTE(TEXT(SOURCE!H651,"????0"),"  ","")," ",""))   &amp;","&amp; IF(lookups!$J$2-3 &gt;= 0, REPT(" ",lookups!$J$2-3-5), "")&amp;
      SOURCE!I651&amp;
" | "&amp; IF(lookups!$K$2-LEN(SOURCE!I651) &gt;= 0, REPT(" ",lookups!$K$2-LEN(SOURCE!I651)), "")&amp;
      SOURCE!J651&amp;      IF(lookups!$L$2-LEN(SOURCE!J651) &gt;= 0, REPT(" ",lookups!$L$2-LEN(SOURCE!J651)), "")&amp;
" | "&amp; IF(lookups!$K$2-LEN(SOURCE!I651) &gt;= 0, REPT(" ",lookups!$K$2-LEN(SOURCE!I651)), "")&amp;
      SOURCE!K651&amp;      IF(lookups!$L$2-LEN(SOURCE!K651) &gt;= 0, REPT(" ",lookups!$M$2-LEN(SOURCE!K651)), "")&amp;
" | "&amp; SOURCE!L651&amp;      IF(lookups!$O$2-LEN(SOURCE!L651) &gt;= 0, REPT(" ",lookups!$O$2-LEN(SOURCE!L651)), "")&amp;
" | "&amp; SOURCE!M651&amp;      IF(lookups!$P$2-LEN(SOURCE!M651) &gt;= 0, REPT(" ",lookups!$P$2-LEN(SOURCE!M651)), "")&amp;
      "},"&amp;IF(SOURCE!O651&lt;&gt;"",""&amp;SOURCE!O651,"")
 )
)
)</f>
        <v>/*  627 */  { addItemToBuffer,              ITM_OMEGA,                   "",                                            STD_OMEGA,                                     (0 &lt;&lt; TAM_MAX_BITS) |     0, CAT_NONE | SLS_UNCHANGED | US_UNCHANGED | EIM_DISABLED | PTP_DISABLED     },</v>
      </c>
    </row>
    <row r="652" customFormat="false" ht="15.75" hidden="false" customHeight="false" outlineLevel="0" collapsed="false">
      <c r="A652" s="263" t="str">
        <f aca="false">IF(AND(OR(SOURCE!A652="",ISBLANK(SOURCE!A652)),SOURCE!B652&gt;0),IF(ISBLANK(SOURCE!C652),"",SOURCE!C652),
IF(SOURCE!B652&lt;0,VLOOKUP(SOURCE!B652,lookups!A$1:B$25,2,0),
  IF(ISBLANK(SOURCE!B652),
    "",
    "/* "&amp;TEXT(SOURCE!B652,"???0")&amp;" *"&amp;
      SOURCE!C652&amp;", "&amp; IF(lookups!$E$2-LEN(SOURCE!C652) &gt;= 0, REPT(" ",lookups!$E$2-LEN(SOURCE!C652)), "")&amp;
      SOURCE!D652&amp;", "&amp; IF(lookups!$F$2-LEN(SOURCE!D652) &gt;= 0, REPT(" ",lookups!$F$2-LEN(SOURCE!D652)), "")&amp;
      SOURCE!E652&amp;", "&amp; IF(lookups!$G$2-LEN(SOURCE!E652) &gt;=0, REPT(" ",lookups!$G$2-LEN(SOURCE!E652)), "")&amp;
      SOURCE!F652&amp;", "&amp; IF(lookups!$H$2-LEN(SOURCE!F652) &gt;= 0, REPT(" ",lookups!$H$2-LEN(SOURCE!F652)+2), "")&amp;"("&amp;
      SUBSTITUTE(TEXT(SOURCE!G652,"??0"),"  ","")&amp;" &lt;&lt; TAM_MAX_BITS) |"&amp; IF(lookups!$I$2-3 &gt;= 0, REPT(" ",MAX(1,lookups!$I$2-5+4+1-1-LEN(  IF(ISTEXT(SOURCE!H652),SOURCE!H652,  SUBSTITUTE(SUBSTITUTE(TEXT(SOURCE!H652,"????0"),"  ","")," ",""))   ))), "")&amp;
       IF(ISTEXT(SOURCE!H652),SOURCE!H652, SUBSTITUTE(SUBSTITUTE(TEXT(SOURCE!H652,"????0"),"  ","")," ",""))   &amp;","&amp; IF(lookups!$J$2-3 &gt;= 0, REPT(" ",lookups!$J$2-3-5), "")&amp;
      SOURCE!I652&amp;
" | "&amp; IF(lookups!$K$2-LEN(SOURCE!I652) &gt;= 0, REPT(" ",lookups!$K$2-LEN(SOURCE!I652)), "")&amp;
      SOURCE!J652&amp;      IF(lookups!$L$2-LEN(SOURCE!J652) &gt;= 0, REPT(" ",lookups!$L$2-LEN(SOURCE!J652)), "")&amp;
" | "&amp; IF(lookups!$K$2-LEN(SOURCE!I652) &gt;= 0, REPT(" ",lookups!$K$2-LEN(SOURCE!I652)), "")&amp;
      SOURCE!K652&amp;      IF(lookups!$L$2-LEN(SOURCE!K652) &gt;= 0, REPT(" ",lookups!$M$2-LEN(SOURCE!K652)), "")&amp;
" | "&amp; SOURCE!L652&amp;      IF(lookups!$O$2-LEN(SOURCE!L652) &gt;= 0, REPT(" ",lookups!$O$2-LEN(SOURCE!L652)), "")&amp;
" | "&amp; SOURCE!M652&amp;      IF(lookups!$P$2-LEN(SOURCE!M652) &gt;= 0, REPT(" ",lookups!$P$2-LEN(SOURCE!M652)), "")&amp;
      "},"&amp;IF(SOURCE!O652&lt;&gt;"",""&amp;SOURCE!O652,"")
 )
)
)</f>
        <v>/*  628 */  { addItemToBuffer,              ITM_alpha,                   "",                                            STD_alpha,                                     (0 &lt;&lt; TAM_MAX_BITS) |     0, CAT_NONE | SLS_UNCHANGED | US_UNCHANGED | EIM_DISABLED | PTP_DISABLED     },</v>
      </c>
    </row>
    <row r="653" customFormat="false" ht="15.75" hidden="false" customHeight="false" outlineLevel="0" collapsed="false">
      <c r="A653" s="263" t="str">
        <f aca="false">IF(AND(OR(SOURCE!A653="",ISBLANK(SOURCE!A653)),SOURCE!B653&gt;0),IF(ISBLANK(SOURCE!C653),"",SOURCE!C653),
IF(SOURCE!B653&lt;0,VLOOKUP(SOURCE!B653,lookups!A$1:B$25,2,0),
  IF(ISBLANK(SOURCE!B653),
    "",
    "/* "&amp;TEXT(SOURCE!B653,"???0")&amp;" *"&amp;
      SOURCE!C653&amp;", "&amp; IF(lookups!$E$2-LEN(SOURCE!C653) &gt;= 0, REPT(" ",lookups!$E$2-LEN(SOURCE!C653)), "")&amp;
      SOURCE!D653&amp;", "&amp; IF(lookups!$F$2-LEN(SOURCE!D653) &gt;= 0, REPT(" ",lookups!$F$2-LEN(SOURCE!D653)), "")&amp;
      SOURCE!E653&amp;", "&amp; IF(lookups!$G$2-LEN(SOURCE!E653) &gt;=0, REPT(" ",lookups!$G$2-LEN(SOURCE!E653)), "")&amp;
      SOURCE!F653&amp;", "&amp; IF(lookups!$H$2-LEN(SOURCE!F653) &gt;= 0, REPT(" ",lookups!$H$2-LEN(SOURCE!F653)+2), "")&amp;"("&amp;
      SUBSTITUTE(TEXT(SOURCE!G653,"??0"),"  ","")&amp;" &lt;&lt; TAM_MAX_BITS) |"&amp; IF(lookups!$I$2-3 &gt;= 0, REPT(" ",MAX(1,lookups!$I$2-5+4+1-1-LEN(  IF(ISTEXT(SOURCE!H653),SOURCE!H653,  SUBSTITUTE(SUBSTITUTE(TEXT(SOURCE!H653,"????0"),"  ","")," ",""))   ))), "")&amp;
       IF(ISTEXT(SOURCE!H653),SOURCE!H653, SUBSTITUTE(SUBSTITUTE(TEXT(SOURCE!H653,"????0"),"  ","")," ",""))   &amp;","&amp; IF(lookups!$J$2-3 &gt;= 0, REPT(" ",lookups!$J$2-3-5), "")&amp;
      SOURCE!I653&amp;
" | "&amp; IF(lookups!$K$2-LEN(SOURCE!I653) &gt;= 0, REPT(" ",lookups!$K$2-LEN(SOURCE!I653)), "")&amp;
      SOURCE!J653&amp;      IF(lookups!$L$2-LEN(SOURCE!J653) &gt;= 0, REPT(" ",lookups!$L$2-LEN(SOURCE!J653)), "")&amp;
" | "&amp; IF(lookups!$K$2-LEN(SOURCE!I653) &gt;= 0, REPT(" ",lookups!$K$2-LEN(SOURCE!I653)), "")&amp;
      SOURCE!K653&amp;      IF(lookups!$L$2-LEN(SOURCE!K653) &gt;= 0, REPT(" ",lookups!$M$2-LEN(SOURCE!K653)), "")&amp;
" | "&amp; SOURCE!L653&amp;      IF(lookups!$O$2-LEN(SOURCE!L653) &gt;= 0, REPT(" ",lookups!$O$2-LEN(SOURCE!L653)), "")&amp;
" | "&amp; SOURCE!M653&amp;      IF(lookups!$P$2-LEN(SOURCE!M653) &gt;= 0, REPT(" ",lookups!$P$2-LEN(SOURCE!M653)), "")&amp;
      "},"&amp;IF(SOURCE!O653&lt;&gt;"",""&amp;SOURCE!O653,"")
 )
)
)</f>
        <v>/*  629 */  { addItemToBuffer,              ITM_beta,                    "",                                            STD_beta,                                      (0 &lt;&lt; TAM_MAX_BITS) |     0, CAT_NONE | SLS_UNCHANGED | US_UNCHANGED | EIM_DISABLED | PTP_DISABLED     },</v>
      </c>
    </row>
    <row r="654" customFormat="false" ht="15.75" hidden="false" customHeight="false" outlineLevel="0" collapsed="false">
      <c r="A654" s="263" t="str">
        <f aca="false">IF(AND(OR(SOURCE!A654="",ISBLANK(SOURCE!A654)),SOURCE!B654&gt;0),IF(ISBLANK(SOURCE!C654),"",SOURCE!C654),
IF(SOURCE!B654&lt;0,VLOOKUP(SOURCE!B654,lookups!A$1:B$25,2,0),
  IF(ISBLANK(SOURCE!B654),
    "",
    "/* "&amp;TEXT(SOURCE!B654,"???0")&amp;" *"&amp;
      SOURCE!C654&amp;", "&amp; IF(lookups!$E$2-LEN(SOURCE!C654) &gt;= 0, REPT(" ",lookups!$E$2-LEN(SOURCE!C654)), "")&amp;
      SOURCE!D654&amp;", "&amp; IF(lookups!$F$2-LEN(SOURCE!D654) &gt;= 0, REPT(" ",lookups!$F$2-LEN(SOURCE!D654)), "")&amp;
      SOURCE!E654&amp;", "&amp; IF(lookups!$G$2-LEN(SOURCE!E654) &gt;=0, REPT(" ",lookups!$G$2-LEN(SOURCE!E654)), "")&amp;
      SOURCE!F654&amp;", "&amp; IF(lookups!$H$2-LEN(SOURCE!F654) &gt;= 0, REPT(" ",lookups!$H$2-LEN(SOURCE!F654)+2), "")&amp;"("&amp;
      SUBSTITUTE(TEXT(SOURCE!G654,"??0"),"  ","")&amp;" &lt;&lt; TAM_MAX_BITS) |"&amp; IF(lookups!$I$2-3 &gt;= 0, REPT(" ",MAX(1,lookups!$I$2-5+4+1-1-LEN(  IF(ISTEXT(SOURCE!H654),SOURCE!H654,  SUBSTITUTE(SUBSTITUTE(TEXT(SOURCE!H654,"????0"),"  ","")," ",""))   ))), "")&amp;
       IF(ISTEXT(SOURCE!H654),SOURCE!H654, SUBSTITUTE(SUBSTITUTE(TEXT(SOURCE!H654,"????0"),"  ","")," ",""))   &amp;","&amp; IF(lookups!$J$2-3 &gt;= 0, REPT(" ",lookups!$J$2-3-5), "")&amp;
      SOURCE!I654&amp;
" | "&amp; IF(lookups!$K$2-LEN(SOURCE!I654) &gt;= 0, REPT(" ",lookups!$K$2-LEN(SOURCE!I654)), "")&amp;
      SOURCE!J654&amp;      IF(lookups!$L$2-LEN(SOURCE!J654) &gt;= 0, REPT(" ",lookups!$L$2-LEN(SOURCE!J654)), "")&amp;
" | "&amp; IF(lookups!$K$2-LEN(SOURCE!I654) &gt;= 0, REPT(" ",lookups!$K$2-LEN(SOURCE!I654)), "")&amp;
      SOURCE!K654&amp;      IF(lookups!$L$2-LEN(SOURCE!K654) &gt;= 0, REPT(" ",lookups!$M$2-LEN(SOURCE!K654)), "")&amp;
" | "&amp; SOURCE!L654&amp;      IF(lookups!$O$2-LEN(SOURCE!L654) &gt;= 0, REPT(" ",lookups!$O$2-LEN(SOURCE!L654)), "")&amp;
" | "&amp; SOURCE!M654&amp;      IF(lookups!$P$2-LEN(SOURCE!M654) &gt;= 0, REPT(" ",lookups!$P$2-LEN(SOURCE!M654)), "")&amp;
      "},"&amp;IF(SOURCE!O654&lt;&gt;"",""&amp;SOURCE!O654,"")
 )
)
)</f>
        <v>/*  630 */  { addItemToBuffer,              ITM_gamma,                   "",                                            STD_gamma,                                     (0 &lt;&lt; TAM_MAX_BITS) |     0, CAT_NONE | SLS_UNCHANGED | US_UNCHANGED | EIM_DISABLED | PTP_DISABLED     },</v>
      </c>
    </row>
    <row r="655" customFormat="false" ht="15.75" hidden="false" customHeight="false" outlineLevel="0" collapsed="false">
      <c r="A655" s="263" t="str">
        <f aca="false">IF(AND(OR(SOURCE!A655="",ISBLANK(SOURCE!A655)),SOURCE!B655&gt;0),IF(ISBLANK(SOURCE!C655),"",SOURCE!C655),
IF(SOURCE!B655&lt;0,VLOOKUP(SOURCE!B655,lookups!A$1:B$25,2,0),
  IF(ISBLANK(SOURCE!B655),
    "",
    "/* "&amp;TEXT(SOURCE!B655,"???0")&amp;" *"&amp;
      SOURCE!C655&amp;", "&amp; IF(lookups!$E$2-LEN(SOURCE!C655) &gt;= 0, REPT(" ",lookups!$E$2-LEN(SOURCE!C655)), "")&amp;
      SOURCE!D655&amp;", "&amp; IF(lookups!$F$2-LEN(SOURCE!D655) &gt;= 0, REPT(" ",lookups!$F$2-LEN(SOURCE!D655)), "")&amp;
      SOURCE!E655&amp;", "&amp; IF(lookups!$G$2-LEN(SOURCE!E655) &gt;=0, REPT(" ",lookups!$G$2-LEN(SOURCE!E655)), "")&amp;
      SOURCE!F655&amp;", "&amp; IF(lookups!$H$2-LEN(SOURCE!F655) &gt;= 0, REPT(" ",lookups!$H$2-LEN(SOURCE!F655)+2), "")&amp;"("&amp;
      SUBSTITUTE(TEXT(SOURCE!G655,"??0"),"  ","")&amp;" &lt;&lt; TAM_MAX_BITS) |"&amp; IF(lookups!$I$2-3 &gt;= 0, REPT(" ",MAX(1,lookups!$I$2-5+4+1-1-LEN(  IF(ISTEXT(SOURCE!H655),SOURCE!H655,  SUBSTITUTE(SUBSTITUTE(TEXT(SOURCE!H655,"????0"),"  ","")," ",""))   ))), "")&amp;
       IF(ISTEXT(SOURCE!H655),SOURCE!H655, SUBSTITUTE(SUBSTITUTE(TEXT(SOURCE!H655,"????0"),"  ","")," ",""))   &amp;","&amp; IF(lookups!$J$2-3 &gt;= 0, REPT(" ",lookups!$J$2-3-5), "")&amp;
      SOURCE!I655&amp;
" | "&amp; IF(lookups!$K$2-LEN(SOURCE!I655) &gt;= 0, REPT(" ",lookups!$K$2-LEN(SOURCE!I655)), "")&amp;
      SOURCE!J655&amp;      IF(lookups!$L$2-LEN(SOURCE!J655) &gt;= 0, REPT(" ",lookups!$L$2-LEN(SOURCE!J655)), "")&amp;
" | "&amp; IF(lookups!$K$2-LEN(SOURCE!I655) &gt;= 0, REPT(" ",lookups!$K$2-LEN(SOURCE!I655)), "")&amp;
      SOURCE!K655&amp;      IF(lookups!$L$2-LEN(SOURCE!K655) &gt;= 0, REPT(" ",lookups!$M$2-LEN(SOURCE!K655)), "")&amp;
" | "&amp; SOURCE!L655&amp;      IF(lookups!$O$2-LEN(SOURCE!L655) &gt;= 0, REPT(" ",lookups!$O$2-LEN(SOURCE!L655)), "")&amp;
" | "&amp; SOURCE!M655&amp;      IF(lookups!$P$2-LEN(SOURCE!M655) &gt;= 0, REPT(" ",lookups!$P$2-LEN(SOURCE!M655)), "")&amp;
      "},"&amp;IF(SOURCE!O655&lt;&gt;"",""&amp;SOURCE!O655,"")
 )
)
)</f>
        <v>/*  631 */  { addItemToBuffer,              ITM_delta,                   "",                                            STD_delta,                                     (0 &lt;&lt; TAM_MAX_BITS) |     0, CAT_NONE | SLS_UNCHANGED | US_UNCHANGED | EIM_DISABLED | PTP_DISABLED     },</v>
      </c>
    </row>
    <row r="656" customFormat="false" ht="15.75" hidden="false" customHeight="false" outlineLevel="0" collapsed="false">
      <c r="A656" s="263" t="str">
        <f aca="false">IF(AND(OR(SOURCE!A656="",ISBLANK(SOURCE!A656)),SOURCE!B656&gt;0),IF(ISBLANK(SOURCE!C656),"",SOURCE!C656),
IF(SOURCE!B656&lt;0,VLOOKUP(SOURCE!B656,lookups!A$1:B$25,2,0),
  IF(ISBLANK(SOURCE!B656),
    "",
    "/* "&amp;TEXT(SOURCE!B656,"???0")&amp;" *"&amp;
      SOURCE!C656&amp;", "&amp; IF(lookups!$E$2-LEN(SOURCE!C656) &gt;= 0, REPT(" ",lookups!$E$2-LEN(SOURCE!C656)), "")&amp;
      SOURCE!D656&amp;", "&amp; IF(lookups!$F$2-LEN(SOURCE!D656) &gt;= 0, REPT(" ",lookups!$F$2-LEN(SOURCE!D656)), "")&amp;
      SOURCE!E656&amp;", "&amp; IF(lookups!$G$2-LEN(SOURCE!E656) &gt;=0, REPT(" ",lookups!$G$2-LEN(SOURCE!E656)), "")&amp;
      SOURCE!F656&amp;", "&amp; IF(lookups!$H$2-LEN(SOURCE!F656) &gt;= 0, REPT(" ",lookups!$H$2-LEN(SOURCE!F656)+2), "")&amp;"("&amp;
      SUBSTITUTE(TEXT(SOURCE!G656,"??0"),"  ","")&amp;" &lt;&lt; TAM_MAX_BITS) |"&amp; IF(lookups!$I$2-3 &gt;= 0, REPT(" ",MAX(1,lookups!$I$2-5+4+1-1-LEN(  IF(ISTEXT(SOURCE!H656),SOURCE!H656,  SUBSTITUTE(SUBSTITUTE(TEXT(SOURCE!H656,"????0"),"  ","")," ",""))   ))), "")&amp;
       IF(ISTEXT(SOURCE!H656),SOURCE!H656, SUBSTITUTE(SUBSTITUTE(TEXT(SOURCE!H656,"????0"),"  ","")," ",""))   &amp;","&amp; IF(lookups!$J$2-3 &gt;= 0, REPT(" ",lookups!$J$2-3-5), "")&amp;
      SOURCE!I656&amp;
" | "&amp; IF(lookups!$K$2-LEN(SOURCE!I656) &gt;= 0, REPT(" ",lookups!$K$2-LEN(SOURCE!I656)), "")&amp;
      SOURCE!J656&amp;      IF(lookups!$L$2-LEN(SOURCE!J656) &gt;= 0, REPT(" ",lookups!$L$2-LEN(SOURCE!J656)), "")&amp;
" | "&amp; IF(lookups!$K$2-LEN(SOURCE!I656) &gt;= 0, REPT(" ",lookups!$K$2-LEN(SOURCE!I656)), "")&amp;
      SOURCE!K656&amp;      IF(lookups!$L$2-LEN(SOURCE!K656) &gt;= 0, REPT(" ",lookups!$M$2-LEN(SOURCE!K656)), "")&amp;
" | "&amp; SOURCE!L656&amp;      IF(lookups!$O$2-LEN(SOURCE!L656) &gt;= 0, REPT(" ",lookups!$O$2-LEN(SOURCE!L656)), "")&amp;
" | "&amp; SOURCE!M656&amp;      IF(lookups!$P$2-LEN(SOURCE!M656) &gt;= 0, REPT(" ",lookups!$P$2-LEN(SOURCE!M656)), "")&amp;
      "},"&amp;IF(SOURCE!O656&lt;&gt;"",""&amp;SOURCE!O656,"")
 )
)
)</f>
        <v>/*  632 */  { addItemToBuffer,              ITM_epsilon,                 "",                                            STD_epsilon,                                   (0 &lt;&lt; TAM_MAX_BITS) |     0, CAT_NONE | SLS_UNCHANGED | US_UNCHANGED | EIM_DISABLED | PTP_DISABLED     },</v>
      </c>
    </row>
    <row r="657" customFormat="false" ht="15.75" hidden="false" customHeight="false" outlineLevel="0" collapsed="false">
      <c r="A657" s="263" t="str">
        <f aca="false">IF(AND(OR(SOURCE!A657="",ISBLANK(SOURCE!A657)),SOURCE!B657&gt;0),IF(ISBLANK(SOURCE!C657),"",SOURCE!C657),
IF(SOURCE!B657&lt;0,VLOOKUP(SOURCE!B657,lookups!A$1:B$25,2,0),
  IF(ISBLANK(SOURCE!B657),
    "",
    "/* "&amp;TEXT(SOURCE!B657,"???0")&amp;" *"&amp;
      SOURCE!C657&amp;", "&amp; IF(lookups!$E$2-LEN(SOURCE!C657) &gt;= 0, REPT(" ",lookups!$E$2-LEN(SOURCE!C657)), "")&amp;
      SOURCE!D657&amp;", "&amp; IF(lookups!$F$2-LEN(SOURCE!D657) &gt;= 0, REPT(" ",lookups!$F$2-LEN(SOURCE!D657)), "")&amp;
      SOURCE!E657&amp;", "&amp; IF(lookups!$G$2-LEN(SOURCE!E657) &gt;=0, REPT(" ",lookups!$G$2-LEN(SOURCE!E657)), "")&amp;
      SOURCE!F657&amp;", "&amp; IF(lookups!$H$2-LEN(SOURCE!F657) &gt;= 0, REPT(" ",lookups!$H$2-LEN(SOURCE!F657)+2), "")&amp;"("&amp;
      SUBSTITUTE(TEXT(SOURCE!G657,"??0"),"  ","")&amp;" &lt;&lt; TAM_MAX_BITS) |"&amp; IF(lookups!$I$2-3 &gt;= 0, REPT(" ",MAX(1,lookups!$I$2-5+4+1-1-LEN(  IF(ISTEXT(SOURCE!H657),SOURCE!H657,  SUBSTITUTE(SUBSTITUTE(TEXT(SOURCE!H657,"????0"),"  ","")," ",""))   ))), "")&amp;
       IF(ISTEXT(SOURCE!H657),SOURCE!H657, SUBSTITUTE(SUBSTITUTE(TEXT(SOURCE!H657,"????0"),"  ","")," ",""))   &amp;","&amp; IF(lookups!$J$2-3 &gt;= 0, REPT(" ",lookups!$J$2-3-5), "")&amp;
      SOURCE!I657&amp;
" | "&amp; IF(lookups!$K$2-LEN(SOURCE!I657) &gt;= 0, REPT(" ",lookups!$K$2-LEN(SOURCE!I657)), "")&amp;
      SOURCE!J657&amp;      IF(lookups!$L$2-LEN(SOURCE!J657) &gt;= 0, REPT(" ",lookups!$L$2-LEN(SOURCE!J657)), "")&amp;
" | "&amp; IF(lookups!$K$2-LEN(SOURCE!I657) &gt;= 0, REPT(" ",lookups!$K$2-LEN(SOURCE!I657)), "")&amp;
      SOURCE!K657&amp;      IF(lookups!$L$2-LEN(SOURCE!K657) &gt;= 0, REPT(" ",lookups!$M$2-LEN(SOURCE!K657)), "")&amp;
" | "&amp; SOURCE!L657&amp;      IF(lookups!$O$2-LEN(SOURCE!L657) &gt;= 0, REPT(" ",lookups!$O$2-LEN(SOURCE!L657)), "")&amp;
" | "&amp; SOURCE!M657&amp;      IF(lookups!$P$2-LEN(SOURCE!M657) &gt;= 0, REPT(" ",lookups!$P$2-LEN(SOURCE!M657)), "")&amp;
      "},"&amp;IF(SOURCE!O657&lt;&gt;"",""&amp;SOURCE!O657,"")
 )
)
)</f>
        <v>/*  633 */  { addItemToBuffer,              ITM_zeta,                    "",                                            STD_zeta,                                      (0 &lt;&lt; TAM_MAX_BITS) |     0, CAT_NONE | SLS_UNCHANGED | US_UNCHANGED | EIM_DISABLED | PTP_DISABLED     },</v>
      </c>
    </row>
    <row r="658" customFormat="false" ht="15.75" hidden="false" customHeight="false" outlineLevel="0" collapsed="false">
      <c r="A658" s="263" t="str">
        <f aca="false">IF(AND(OR(SOURCE!A658="",ISBLANK(SOURCE!A658)),SOURCE!B658&gt;0),IF(ISBLANK(SOURCE!C658),"",SOURCE!C658),
IF(SOURCE!B658&lt;0,VLOOKUP(SOURCE!B658,lookups!A$1:B$25,2,0),
  IF(ISBLANK(SOURCE!B658),
    "",
    "/* "&amp;TEXT(SOURCE!B658,"???0")&amp;" *"&amp;
      SOURCE!C658&amp;", "&amp; IF(lookups!$E$2-LEN(SOURCE!C658) &gt;= 0, REPT(" ",lookups!$E$2-LEN(SOURCE!C658)), "")&amp;
      SOURCE!D658&amp;", "&amp; IF(lookups!$F$2-LEN(SOURCE!D658) &gt;= 0, REPT(" ",lookups!$F$2-LEN(SOURCE!D658)), "")&amp;
      SOURCE!E658&amp;", "&amp; IF(lookups!$G$2-LEN(SOURCE!E658) &gt;=0, REPT(" ",lookups!$G$2-LEN(SOURCE!E658)), "")&amp;
      SOURCE!F658&amp;", "&amp; IF(lookups!$H$2-LEN(SOURCE!F658) &gt;= 0, REPT(" ",lookups!$H$2-LEN(SOURCE!F658)+2), "")&amp;"("&amp;
      SUBSTITUTE(TEXT(SOURCE!G658,"??0"),"  ","")&amp;" &lt;&lt; TAM_MAX_BITS) |"&amp; IF(lookups!$I$2-3 &gt;= 0, REPT(" ",MAX(1,lookups!$I$2-5+4+1-1-LEN(  IF(ISTEXT(SOURCE!H658),SOURCE!H658,  SUBSTITUTE(SUBSTITUTE(TEXT(SOURCE!H658,"????0"),"  ","")," ",""))   ))), "")&amp;
       IF(ISTEXT(SOURCE!H658),SOURCE!H658, SUBSTITUTE(SUBSTITUTE(TEXT(SOURCE!H658,"????0"),"  ","")," ",""))   &amp;","&amp; IF(lookups!$J$2-3 &gt;= 0, REPT(" ",lookups!$J$2-3-5), "")&amp;
      SOURCE!I658&amp;
" | "&amp; IF(lookups!$K$2-LEN(SOURCE!I658) &gt;= 0, REPT(" ",lookups!$K$2-LEN(SOURCE!I658)), "")&amp;
      SOURCE!J658&amp;      IF(lookups!$L$2-LEN(SOURCE!J658) &gt;= 0, REPT(" ",lookups!$L$2-LEN(SOURCE!J658)), "")&amp;
" | "&amp; IF(lookups!$K$2-LEN(SOURCE!I658) &gt;= 0, REPT(" ",lookups!$K$2-LEN(SOURCE!I658)), "")&amp;
      SOURCE!K658&amp;      IF(lookups!$L$2-LEN(SOURCE!K658) &gt;= 0, REPT(" ",lookups!$M$2-LEN(SOURCE!K658)), "")&amp;
" | "&amp; SOURCE!L658&amp;      IF(lookups!$O$2-LEN(SOURCE!L658) &gt;= 0, REPT(" ",lookups!$O$2-LEN(SOURCE!L658)), "")&amp;
" | "&amp; SOURCE!M658&amp;      IF(lookups!$P$2-LEN(SOURCE!M658) &gt;= 0, REPT(" ",lookups!$P$2-LEN(SOURCE!M658)), "")&amp;
      "},"&amp;IF(SOURCE!O658&lt;&gt;"",""&amp;SOURCE!O658,"")
 )
)
)</f>
        <v>/*  634 */  { addItemToBuffer,              ITM_eta,                     "",                                            STD_eta,                                       (0 &lt;&lt; TAM_MAX_BITS) |     0, CAT_NONE | SLS_UNCHANGED | US_UNCHANGED | EIM_DISABLED | PTP_DISABLED     },</v>
      </c>
    </row>
    <row r="659" customFormat="false" ht="15.75" hidden="false" customHeight="false" outlineLevel="0" collapsed="false">
      <c r="A659" s="263" t="str">
        <f aca="false">IF(AND(OR(SOURCE!A659="",ISBLANK(SOURCE!A659)),SOURCE!B659&gt;0),IF(ISBLANK(SOURCE!C659),"",SOURCE!C659),
IF(SOURCE!B659&lt;0,VLOOKUP(SOURCE!B659,lookups!A$1:B$25,2,0),
  IF(ISBLANK(SOURCE!B659),
    "",
    "/* "&amp;TEXT(SOURCE!B659,"???0")&amp;" *"&amp;
      SOURCE!C659&amp;", "&amp; IF(lookups!$E$2-LEN(SOURCE!C659) &gt;= 0, REPT(" ",lookups!$E$2-LEN(SOURCE!C659)), "")&amp;
      SOURCE!D659&amp;", "&amp; IF(lookups!$F$2-LEN(SOURCE!D659) &gt;= 0, REPT(" ",lookups!$F$2-LEN(SOURCE!D659)), "")&amp;
      SOURCE!E659&amp;", "&amp; IF(lookups!$G$2-LEN(SOURCE!E659) &gt;=0, REPT(" ",lookups!$G$2-LEN(SOURCE!E659)), "")&amp;
      SOURCE!F659&amp;", "&amp; IF(lookups!$H$2-LEN(SOURCE!F659) &gt;= 0, REPT(" ",lookups!$H$2-LEN(SOURCE!F659)+2), "")&amp;"("&amp;
      SUBSTITUTE(TEXT(SOURCE!G659,"??0"),"  ","")&amp;" &lt;&lt; TAM_MAX_BITS) |"&amp; IF(lookups!$I$2-3 &gt;= 0, REPT(" ",MAX(1,lookups!$I$2-5+4+1-1-LEN(  IF(ISTEXT(SOURCE!H659),SOURCE!H659,  SUBSTITUTE(SUBSTITUTE(TEXT(SOURCE!H659,"????0"),"  ","")," ",""))   ))), "")&amp;
       IF(ISTEXT(SOURCE!H659),SOURCE!H659, SUBSTITUTE(SUBSTITUTE(TEXT(SOURCE!H659,"????0"),"  ","")," ",""))   &amp;","&amp; IF(lookups!$J$2-3 &gt;= 0, REPT(" ",lookups!$J$2-3-5), "")&amp;
      SOURCE!I659&amp;
" | "&amp; IF(lookups!$K$2-LEN(SOURCE!I659) &gt;= 0, REPT(" ",lookups!$K$2-LEN(SOURCE!I659)), "")&amp;
      SOURCE!J659&amp;      IF(lookups!$L$2-LEN(SOURCE!J659) &gt;= 0, REPT(" ",lookups!$L$2-LEN(SOURCE!J659)), "")&amp;
" | "&amp; IF(lookups!$K$2-LEN(SOURCE!I659) &gt;= 0, REPT(" ",lookups!$K$2-LEN(SOURCE!I659)), "")&amp;
      SOURCE!K659&amp;      IF(lookups!$L$2-LEN(SOURCE!K659) &gt;= 0, REPT(" ",lookups!$M$2-LEN(SOURCE!K659)), "")&amp;
" | "&amp; SOURCE!L659&amp;      IF(lookups!$O$2-LEN(SOURCE!L659) &gt;= 0, REPT(" ",lookups!$O$2-LEN(SOURCE!L659)), "")&amp;
" | "&amp; SOURCE!M659&amp;      IF(lookups!$P$2-LEN(SOURCE!M659) &gt;= 0, REPT(" ",lookups!$P$2-LEN(SOURCE!M659)), "")&amp;
      "},"&amp;IF(SOURCE!O659&lt;&gt;"",""&amp;SOURCE!O659,"")
 )
)
)</f>
        <v>/*  635 */  { addItemToBuffer,              ITM_theta,                   "",                                            STD_theta,                                     (0 &lt;&lt; TAM_MAX_BITS) |     0, CAT_NONE | SLS_UNCHANGED | US_UNCHANGED | EIM_DISABLED | PTP_DISABLED     },</v>
      </c>
    </row>
    <row r="660" customFormat="false" ht="15.75" hidden="false" customHeight="false" outlineLevel="0" collapsed="false">
      <c r="A660" s="263" t="str">
        <f aca="false">IF(AND(OR(SOURCE!A660="",ISBLANK(SOURCE!A660)),SOURCE!B660&gt;0),IF(ISBLANK(SOURCE!C660),"",SOURCE!C660),
IF(SOURCE!B660&lt;0,VLOOKUP(SOURCE!B660,lookups!A$1:B$25,2,0),
  IF(ISBLANK(SOURCE!B660),
    "",
    "/* "&amp;TEXT(SOURCE!B660,"???0")&amp;" *"&amp;
      SOURCE!C660&amp;", "&amp; IF(lookups!$E$2-LEN(SOURCE!C660) &gt;= 0, REPT(" ",lookups!$E$2-LEN(SOURCE!C660)), "")&amp;
      SOURCE!D660&amp;", "&amp; IF(lookups!$F$2-LEN(SOURCE!D660) &gt;= 0, REPT(" ",lookups!$F$2-LEN(SOURCE!D660)), "")&amp;
      SOURCE!E660&amp;", "&amp; IF(lookups!$G$2-LEN(SOURCE!E660) &gt;=0, REPT(" ",lookups!$G$2-LEN(SOURCE!E660)), "")&amp;
      SOURCE!F660&amp;", "&amp; IF(lookups!$H$2-LEN(SOURCE!F660) &gt;= 0, REPT(" ",lookups!$H$2-LEN(SOURCE!F660)+2), "")&amp;"("&amp;
      SUBSTITUTE(TEXT(SOURCE!G660,"??0"),"  ","")&amp;" &lt;&lt; TAM_MAX_BITS) |"&amp; IF(lookups!$I$2-3 &gt;= 0, REPT(" ",MAX(1,lookups!$I$2-5+4+1-1-LEN(  IF(ISTEXT(SOURCE!H660),SOURCE!H660,  SUBSTITUTE(SUBSTITUTE(TEXT(SOURCE!H660,"????0"),"  ","")," ",""))   ))), "")&amp;
       IF(ISTEXT(SOURCE!H660),SOURCE!H660, SUBSTITUTE(SUBSTITUTE(TEXT(SOURCE!H660,"????0"),"  ","")," ",""))   &amp;","&amp; IF(lookups!$J$2-3 &gt;= 0, REPT(" ",lookups!$J$2-3-5), "")&amp;
      SOURCE!I660&amp;
" | "&amp; IF(lookups!$K$2-LEN(SOURCE!I660) &gt;= 0, REPT(" ",lookups!$K$2-LEN(SOURCE!I660)), "")&amp;
      SOURCE!J660&amp;      IF(lookups!$L$2-LEN(SOURCE!J660) &gt;= 0, REPT(" ",lookups!$L$2-LEN(SOURCE!J660)), "")&amp;
" | "&amp; IF(lookups!$K$2-LEN(SOURCE!I660) &gt;= 0, REPT(" ",lookups!$K$2-LEN(SOURCE!I660)), "")&amp;
      SOURCE!K660&amp;      IF(lookups!$L$2-LEN(SOURCE!K660) &gt;= 0, REPT(" ",lookups!$M$2-LEN(SOURCE!K660)), "")&amp;
" | "&amp; SOURCE!L660&amp;      IF(lookups!$O$2-LEN(SOURCE!L660) &gt;= 0, REPT(" ",lookups!$O$2-LEN(SOURCE!L660)), "")&amp;
" | "&amp; SOURCE!M660&amp;      IF(lookups!$P$2-LEN(SOURCE!M660) &gt;= 0, REPT(" ",lookups!$P$2-LEN(SOURCE!M660)), "")&amp;
      "},"&amp;IF(SOURCE!O660&lt;&gt;"",""&amp;SOURCE!O660,"")
 )
)
)</f>
        <v>/*  636 */  { addItemToBuffer,              ITM_iota,                    "",                                            STD_iota,                                      (0 &lt;&lt; TAM_MAX_BITS) |     0, CAT_NONE | SLS_UNCHANGED | US_UNCHANGED | EIM_DISABLED | PTP_DISABLED     },</v>
      </c>
    </row>
    <row r="661" customFormat="false" ht="15.75" hidden="false" customHeight="false" outlineLevel="0" collapsed="false">
      <c r="A661" s="263" t="str">
        <f aca="false">IF(AND(OR(SOURCE!A661="",ISBLANK(SOURCE!A661)),SOURCE!B661&gt;0),IF(ISBLANK(SOURCE!C661),"",SOURCE!C661),
IF(SOURCE!B661&lt;0,VLOOKUP(SOURCE!B661,lookups!A$1:B$25,2,0),
  IF(ISBLANK(SOURCE!B661),
    "",
    "/* "&amp;TEXT(SOURCE!B661,"???0")&amp;" *"&amp;
      SOURCE!C661&amp;", "&amp; IF(lookups!$E$2-LEN(SOURCE!C661) &gt;= 0, REPT(" ",lookups!$E$2-LEN(SOURCE!C661)), "")&amp;
      SOURCE!D661&amp;", "&amp; IF(lookups!$F$2-LEN(SOURCE!D661) &gt;= 0, REPT(" ",lookups!$F$2-LEN(SOURCE!D661)), "")&amp;
      SOURCE!E661&amp;", "&amp; IF(lookups!$G$2-LEN(SOURCE!E661) &gt;=0, REPT(" ",lookups!$G$2-LEN(SOURCE!E661)), "")&amp;
      SOURCE!F661&amp;", "&amp; IF(lookups!$H$2-LEN(SOURCE!F661) &gt;= 0, REPT(" ",lookups!$H$2-LEN(SOURCE!F661)+2), "")&amp;"("&amp;
      SUBSTITUTE(TEXT(SOURCE!G661,"??0"),"  ","")&amp;" &lt;&lt; TAM_MAX_BITS) |"&amp; IF(lookups!$I$2-3 &gt;= 0, REPT(" ",MAX(1,lookups!$I$2-5+4+1-1-LEN(  IF(ISTEXT(SOURCE!H661),SOURCE!H661,  SUBSTITUTE(SUBSTITUTE(TEXT(SOURCE!H661,"????0"),"  ","")," ",""))   ))), "")&amp;
       IF(ISTEXT(SOURCE!H661),SOURCE!H661, SUBSTITUTE(SUBSTITUTE(TEXT(SOURCE!H661,"????0"),"  ","")," ",""))   &amp;","&amp; IF(lookups!$J$2-3 &gt;= 0, REPT(" ",lookups!$J$2-3-5), "")&amp;
      SOURCE!I661&amp;
" | "&amp; IF(lookups!$K$2-LEN(SOURCE!I661) &gt;= 0, REPT(" ",lookups!$K$2-LEN(SOURCE!I661)), "")&amp;
      SOURCE!J661&amp;      IF(lookups!$L$2-LEN(SOURCE!J661) &gt;= 0, REPT(" ",lookups!$L$2-LEN(SOURCE!J661)), "")&amp;
" | "&amp; IF(lookups!$K$2-LEN(SOURCE!I661) &gt;= 0, REPT(" ",lookups!$K$2-LEN(SOURCE!I661)), "")&amp;
      SOURCE!K661&amp;      IF(lookups!$L$2-LEN(SOURCE!K661) &gt;= 0, REPT(" ",lookups!$M$2-LEN(SOURCE!K661)), "")&amp;
" | "&amp; SOURCE!L661&amp;      IF(lookups!$O$2-LEN(SOURCE!L661) &gt;= 0, REPT(" ",lookups!$O$2-LEN(SOURCE!L661)), "")&amp;
" | "&amp; SOURCE!M661&amp;      IF(lookups!$P$2-LEN(SOURCE!M661) &gt;= 0, REPT(" ",lookups!$P$2-LEN(SOURCE!M661)), "")&amp;
      "},"&amp;IF(SOURCE!O661&lt;&gt;"",""&amp;SOURCE!O661,"")
 )
)
)</f>
        <v>/*  637 */  { addItemToBuffer,              ITM_iota_DIALYTIKA,          "",                                            STD_iota_DIALYTIKA,                            (0 &lt;&lt; TAM_MAX_BITS) |     0, CAT_NONE | SLS_UNCHANGED | US_UNCHANGED | EIM_DISABLED | PTP_DISABLED     },</v>
      </c>
    </row>
    <row r="662" customFormat="false" ht="15.75" hidden="false" customHeight="false" outlineLevel="0" collapsed="false">
      <c r="A662" s="263" t="str">
        <f aca="false">IF(AND(OR(SOURCE!A662="",ISBLANK(SOURCE!A662)),SOURCE!B662&gt;0),IF(ISBLANK(SOURCE!C662),"",SOURCE!C662),
IF(SOURCE!B662&lt;0,VLOOKUP(SOURCE!B662,lookups!A$1:B$25,2,0),
  IF(ISBLANK(SOURCE!B662),
    "",
    "/* "&amp;TEXT(SOURCE!B662,"???0")&amp;" *"&amp;
      SOURCE!C662&amp;", "&amp; IF(lookups!$E$2-LEN(SOURCE!C662) &gt;= 0, REPT(" ",lookups!$E$2-LEN(SOURCE!C662)), "")&amp;
      SOURCE!D662&amp;", "&amp; IF(lookups!$F$2-LEN(SOURCE!D662) &gt;= 0, REPT(" ",lookups!$F$2-LEN(SOURCE!D662)), "")&amp;
      SOURCE!E662&amp;", "&amp; IF(lookups!$G$2-LEN(SOURCE!E662) &gt;=0, REPT(" ",lookups!$G$2-LEN(SOURCE!E662)), "")&amp;
      SOURCE!F662&amp;", "&amp; IF(lookups!$H$2-LEN(SOURCE!F662) &gt;= 0, REPT(" ",lookups!$H$2-LEN(SOURCE!F662)+2), "")&amp;"("&amp;
      SUBSTITUTE(TEXT(SOURCE!G662,"??0"),"  ","")&amp;" &lt;&lt; TAM_MAX_BITS) |"&amp; IF(lookups!$I$2-3 &gt;= 0, REPT(" ",MAX(1,lookups!$I$2-5+4+1-1-LEN(  IF(ISTEXT(SOURCE!H662),SOURCE!H662,  SUBSTITUTE(SUBSTITUTE(TEXT(SOURCE!H662,"????0"),"  ","")," ",""))   ))), "")&amp;
       IF(ISTEXT(SOURCE!H662),SOURCE!H662, SUBSTITUTE(SUBSTITUTE(TEXT(SOURCE!H662,"????0"),"  ","")," ",""))   &amp;","&amp; IF(lookups!$J$2-3 &gt;= 0, REPT(" ",lookups!$J$2-3-5), "")&amp;
      SOURCE!I662&amp;
" | "&amp; IF(lookups!$K$2-LEN(SOURCE!I662) &gt;= 0, REPT(" ",lookups!$K$2-LEN(SOURCE!I662)), "")&amp;
      SOURCE!J662&amp;      IF(lookups!$L$2-LEN(SOURCE!J662) &gt;= 0, REPT(" ",lookups!$L$2-LEN(SOURCE!J662)), "")&amp;
" | "&amp; IF(lookups!$K$2-LEN(SOURCE!I662) &gt;= 0, REPT(" ",lookups!$K$2-LEN(SOURCE!I662)), "")&amp;
      SOURCE!K662&amp;      IF(lookups!$L$2-LEN(SOURCE!K662) &gt;= 0, REPT(" ",lookups!$M$2-LEN(SOURCE!K662)), "")&amp;
" | "&amp; SOURCE!L662&amp;      IF(lookups!$O$2-LEN(SOURCE!L662) &gt;= 0, REPT(" ",lookups!$O$2-LEN(SOURCE!L662)), "")&amp;
" | "&amp; SOURCE!M662&amp;      IF(lookups!$P$2-LEN(SOURCE!M662) &gt;= 0, REPT(" ",lookups!$P$2-LEN(SOURCE!M662)), "")&amp;
      "},"&amp;IF(SOURCE!O662&lt;&gt;"",""&amp;SOURCE!O662,"")
 )
)
)</f>
        <v>/*  638 */  { addItemToBuffer,              ITM_kappa,                   "",                                            STD_kappa,                                     (0 &lt;&lt; TAM_MAX_BITS) |     0, CAT_NONE | SLS_UNCHANGED | US_UNCHANGED | EIM_DISABLED | PTP_DISABLED     },</v>
      </c>
    </row>
    <row r="663" customFormat="false" ht="15.75" hidden="false" customHeight="false" outlineLevel="0" collapsed="false">
      <c r="A663" s="263" t="str">
        <f aca="false">IF(AND(OR(SOURCE!A663="",ISBLANK(SOURCE!A663)),SOURCE!B663&gt;0),IF(ISBLANK(SOURCE!C663),"",SOURCE!C663),
IF(SOURCE!B663&lt;0,VLOOKUP(SOURCE!B663,lookups!A$1:B$25,2,0),
  IF(ISBLANK(SOURCE!B663),
    "",
    "/* "&amp;TEXT(SOURCE!B663,"???0")&amp;" *"&amp;
      SOURCE!C663&amp;", "&amp; IF(lookups!$E$2-LEN(SOURCE!C663) &gt;= 0, REPT(" ",lookups!$E$2-LEN(SOURCE!C663)), "")&amp;
      SOURCE!D663&amp;", "&amp; IF(lookups!$F$2-LEN(SOURCE!D663) &gt;= 0, REPT(" ",lookups!$F$2-LEN(SOURCE!D663)), "")&amp;
      SOURCE!E663&amp;", "&amp; IF(lookups!$G$2-LEN(SOURCE!E663) &gt;=0, REPT(" ",lookups!$G$2-LEN(SOURCE!E663)), "")&amp;
      SOURCE!F663&amp;", "&amp; IF(lookups!$H$2-LEN(SOURCE!F663) &gt;= 0, REPT(" ",lookups!$H$2-LEN(SOURCE!F663)+2), "")&amp;"("&amp;
      SUBSTITUTE(TEXT(SOURCE!G663,"??0"),"  ","")&amp;" &lt;&lt; TAM_MAX_BITS) |"&amp; IF(lookups!$I$2-3 &gt;= 0, REPT(" ",MAX(1,lookups!$I$2-5+4+1-1-LEN(  IF(ISTEXT(SOURCE!H663),SOURCE!H663,  SUBSTITUTE(SUBSTITUTE(TEXT(SOURCE!H663,"????0"),"  ","")," ",""))   ))), "")&amp;
       IF(ISTEXT(SOURCE!H663),SOURCE!H663, SUBSTITUTE(SUBSTITUTE(TEXT(SOURCE!H663,"????0"),"  ","")," ",""))   &amp;","&amp; IF(lookups!$J$2-3 &gt;= 0, REPT(" ",lookups!$J$2-3-5), "")&amp;
      SOURCE!I663&amp;
" | "&amp; IF(lookups!$K$2-LEN(SOURCE!I663) &gt;= 0, REPT(" ",lookups!$K$2-LEN(SOURCE!I663)), "")&amp;
      SOURCE!J663&amp;      IF(lookups!$L$2-LEN(SOURCE!J663) &gt;= 0, REPT(" ",lookups!$L$2-LEN(SOURCE!J663)), "")&amp;
" | "&amp; IF(lookups!$K$2-LEN(SOURCE!I663) &gt;= 0, REPT(" ",lookups!$K$2-LEN(SOURCE!I663)), "")&amp;
      SOURCE!K663&amp;      IF(lookups!$L$2-LEN(SOURCE!K663) &gt;= 0, REPT(" ",lookups!$M$2-LEN(SOURCE!K663)), "")&amp;
" | "&amp; SOURCE!L663&amp;      IF(lookups!$O$2-LEN(SOURCE!L663) &gt;= 0, REPT(" ",lookups!$O$2-LEN(SOURCE!L663)), "")&amp;
" | "&amp; SOURCE!M663&amp;      IF(lookups!$P$2-LEN(SOURCE!M663) &gt;= 0, REPT(" ",lookups!$P$2-LEN(SOURCE!M663)), "")&amp;
      "},"&amp;IF(SOURCE!O663&lt;&gt;"",""&amp;SOURCE!O663,"")
 )
)
)</f>
        <v>/*  639 */  { addItemToBuffer,              ITM_lambda,                  "",                                            STD_lambda,                                    (0 &lt;&lt; TAM_MAX_BITS) |     0, CAT_NONE | SLS_UNCHANGED | US_UNCHANGED | EIM_DISABLED | PTP_DISABLED     },</v>
      </c>
    </row>
    <row r="664" customFormat="false" ht="15.75" hidden="false" customHeight="false" outlineLevel="0" collapsed="false">
      <c r="A664" s="263" t="str">
        <f aca="false">IF(AND(OR(SOURCE!A664="",ISBLANK(SOURCE!A664)),SOURCE!B664&gt;0),IF(ISBLANK(SOURCE!C664),"",SOURCE!C664),
IF(SOURCE!B664&lt;0,VLOOKUP(SOURCE!B664,lookups!A$1:B$25,2,0),
  IF(ISBLANK(SOURCE!B664),
    "",
    "/* "&amp;TEXT(SOURCE!B664,"???0")&amp;" *"&amp;
      SOURCE!C664&amp;", "&amp; IF(lookups!$E$2-LEN(SOURCE!C664) &gt;= 0, REPT(" ",lookups!$E$2-LEN(SOURCE!C664)), "")&amp;
      SOURCE!D664&amp;", "&amp; IF(lookups!$F$2-LEN(SOURCE!D664) &gt;= 0, REPT(" ",lookups!$F$2-LEN(SOURCE!D664)), "")&amp;
      SOURCE!E664&amp;", "&amp; IF(lookups!$G$2-LEN(SOURCE!E664) &gt;=0, REPT(" ",lookups!$G$2-LEN(SOURCE!E664)), "")&amp;
      SOURCE!F664&amp;", "&amp; IF(lookups!$H$2-LEN(SOURCE!F664) &gt;= 0, REPT(" ",lookups!$H$2-LEN(SOURCE!F664)+2), "")&amp;"("&amp;
      SUBSTITUTE(TEXT(SOURCE!G664,"??0"),"  ","")&amp;" &lt;&lt; TAM_MAX_BITS) |"&amp; IF(lookups!$I$2-3 &gt;= 0, REPT(" ",MAX(1,lookups!$I$2-5+4+1-1-LEN(  IF(ISTEXT(SOURCE!H664),SOURCE!H664,  SUBSTITUTE(SUBSTITUTE(TEXT(SOURCE!H664,"????0"),"  ","")," ",""))   ))), "")&amp;
       IF(ISTEXT(SOURCE!H664),SOURCE!H664, SUBSTITUTE(SUBSTITUTE(TEXT(SOURCE!H664,"????0"),"  ","")," ",""))   &amp;","&amp; IF(lookups!$J$2-3 &gt;= 0, REPT(" ",lookups!$J$2-3-5), "")&amp;
      SOURCE!I664&amp;
" | "&amp; IF(lookups!$K$2-LEN(SOURCE!I664) &gt;= 0, REPT(" ",lookups!$K$2-LEN(SOURCE!I664)), "")&amp;
      SOURCE!J664&amp;      IF(lookups!$L$2-LEN(SOURCE!J664) &gt;= 0, REPT(" ",lookups!$L$2-LEN(SOURCE!J664)), "")&amp;
" | "&amp; IF(lookups!$K$2-LEN(SOURCE!I664) &gt;= 0, REPT(" ",lookups!$K$2-LEN(SOURCE!I664)), "")&amp;
      SOURCE!K664&amp;      IF(lookups!$L$2-LEN(SOURCE!K664) &gt;= 0, REPT(" ",lookups!$M$2-LEN(SOURCE!K664)), "")&amp;
" | "&amp; SOURCE!L664&amp;      IF(lookups!$O$2-LEN(SOURCE!L664) &gt;= 0, REPT(" ",lookups!$O$2-LEN(SOURCE!L664)), "")&amp;
" | "&amp; SOURCE!M664&amp;      IF(lookups!$P$2-LEN(SOURCE!M664) &gt;= 0, REPT(" ",lookups!$P$2-LEN(SOURCE!M664)), "")&amp;
      "},"&amp;IF(SOURCE!O664&lt;&gt;"",""&amp;SOURCE!O664,"")
 )
)
)</f>
        <v>/*  640 */  { addItemToBuffer,              ITM_mu,                      "",                                            STD_mu,                                        (0 &lt;&lt; TAM_MAX_BITS) |     0, CAT_NONE | SLS_UNCHANGED | US_UNCHANGED | EIM_DISABLED | PTP_DISABLED     },</v>
      </c>
    </row>
    <row r="665" customFormat="false" ht="15.75" hidden="false" customHeight="false" outlineLevel="0" collapsed="false">
      <c r="A665" s="263" t="str">
        <f aca="false">IF(AND(OR(SOURCE!A665="",ISBLANK(SOURCE!A665)),SOURCE!B665&gt;0),IF(ISBLANK(SOURCE!C665),"",SOURCE!C665),
IF(SOURCE!B665&lt;0,VLOOKUP(SOURCE!B665,lookups!A$1:B$25,2,0),
  IF(ISBLANK(SOURCE!B665),
    "",
    "/* "&amp;TEXT(SOURCE!B665,"???0")&amp;" *"&amp;
      SOURCE!C665&amp;", "&amp; IF(lookups!$E$2-LEN(SOURCE!C665) &gt;= 0, REPT(" ",lookups!$E$2-LEN(SOURCE!C665)), "")&amp;
      SOURCE!D665&amp;", "&amp; IF(lookups!$F$2-LEN(SOURCE!D665) &gt;= 0, REPT(" ",lookups!$F$2-LEN(SOURCE!D665)), "")&amp;
      SOURCE!E665&amp;", "&amp; IF(lookups!$G$2-LEN(SOURCE!E665) &gt;=0, REPT(" ",lookups!$G$2-LEN(SOURCE!E665)), "")&amp;
      SOURCE!F665&amp;", "&amp; IF(lookups!$H$2-LEN(SOURCE!F665) &gt;= 0, REPT(" ",lookups!$H$2-LEN(SOURCE!F665)+2), "")&amp;"("&amp;
      SUBSTITUTE(TEXT(SOURCE!G665,"??0"),"  ","")&amp;" &lt;&lt; TAM_MAX_BITS) |"&amp; IF(lookups!$I$2-3 &gt;= 0, REPT(" ",MAX(1,lookups!$I$2-5+4+1-1-LEN(  IF(ISTEXT(SOURCE!H665),SOURCE!H665,  SUBSTITUTE(SUBSTITUTE(TEXT(SOURCE!H665,"????0"),"  ","")," ",""))   ))), "")&amp;
       IF(ISTEXT(SOURCE!H665),SOURCE!H665, SUBSTITUTE(SUBSTITUTE(TEXT(SOURCE!H665,"????0"),"  ","")," ",""))   &amp;","&amp; IF(lookups!$J$2-3 &gt;= 0, REPT(" ",lookups!$J$2-3-5), "")&amp;
      SOURCE!I665&amp;
" | "&amp; IF(lookups!$K$2-LEN(SOURCE!I665) &gt;= 0, REPT(" ",lookups!$K$2-LEN(SOURCE!I665)), "")&amp;
      SOURCE!J665&amp;      IF(lookups!$L$2-LEN(SOURCE!J665) &gt;= 0, REPT(" ",lookups!$L$2-LEN(SOURCE!J665)), "")&amp;
" | "&amp; IF(lookups!$K$2-LEN(SOURCE!I665) &gt;= 0, REPT(" ",lookups!$K$2-LEN(SOURCE!I665)), "")&amp;
      SOURCE!K665&amp;      IF(lookups!$L$2-LEN(SOURCE!K665) &gt;= 0, REPT(" ",lookups!$M$2-LEN(SOURCE!K665)), "")&amp;
" | "&amp; SOURCE!L665&amp;      IF(lookups!$O$2-LEN(SOURCE!L665) &gt;= 0, REPT(" ",lookups!$O$2-LEN(SOURCE!L665)), "")&amp;
" | "&amp; SOURCE!M665&amp;      IF(lookups!$P$2-LEN(SOURCE!M665) &gt;= 0, REPT(" ",lookups!$P$2-LEN(SOURCE!M665)), "")&amp;
      "},"&amp;IF(SOURCE!O665&lt;&gt;"",""&amp;SOURCE!O665,"")
 )
)
)</f>
        <v>/*  641 */  { addItemToBuffer,              ITM_nu,                      "",                                            STD_nu,                                        (0 &lt;&lt; TAM_MAX_BITS) |     0, CAT_NONE | SLS_UNCHANGED | US_UNCHANGED | EIM_DISABLED | PTP_DISABLED     },</v>
      </c>
    </row>
    <row r="666" customFormat="false" ht="15.75" hidden="false" customHeight="false" outlineLevel="0" collapsed="false">
      <c r="A666" s="263" t="str">
        <f aca="false">IF(AND(OR(SOURCE!A666="",ISBLANK(SOURCE!A666)),SOURCE!B666&gt;0),IF(ISBLANK(SOURCE!C666),"",SOURCE!C666),
IF(SOURCE!B666&lt;0,VLOOKUP(SOURCE!B666,lookups!A$1:B$25,2,0),
  IF(ISBLANK(SOURCE!B666),
    "",
    "/* "&amp;TEXT(SOURCE!B666,"???0")&amp;" *"&amp;
      SOURCE!C666&amp;", "&amp; IF(lookups!$E$2-LEN(SOURCE!C666) &gt;= 0, REPT(" ",lookups!$E$2-LEN(SOURCE!C666)), "")&amp;
      SOURCE!D666&amp;", "&amp; IF(lookups!$F$2-LEN(SOURCE!D666) &gt;= 0, REPT(" ",lookups!$F$2-LEN(SOURCE!D666)), "")&amp;
      SOURCE!E666&amp;", "&amp; IF(lookups!$G$2-LEN(SOURCE!E666) &gt;=0, REPT(" ",lookups!$G$2-LEN(SOURCE!E666)), "")&amp;
      SOURCE!F666&amp;", "&amp; IF(lookups!$H$2-LEN(SOURCE!F666) &gt;= 0, REPT(" ",lookups!$H$2-LEN(SOURCE!F666)+2), "")&amp;"("&amp;
      SUBSTITUTE(TEXT(SOURCE!G666,"??0"),"  ","")&amp;" &lt;&lt; TAM_MAX_BITS) |"&amp; IF(lookups!$I$2-3 &gt;= 0, REPT(" ",MAX(1,lookups!$I$2-5+4+1-1-LEN(  IF(ISTEXT(SOURCE!H666),SOURCE!H666,  SUBSTITUTE(SUBSTITUTE(TEXT(SOURCE!H666,"????0"),"  ","")," ",""))   ))), "")&amp;
       IF(ISTEXT(SOURCE!H666),SOURCE!H666, SUBSTITUTE(SUBSTITUTE(TEXT(SOURCE!H666,"????0"),"  ","")," ",""))   &amp;","&amp; IF(lookups!$J$2-3 &gt;= 0, REPT(" ",lookups!$J$2-3-5), "")&amp;
      SOURCE!I666&amp;
" | "&amp; IF(lookups!$K$2-LEN(SOURCE!I666) &gt;= 0, REPT(" ",lookups!$K$2-LEN(SOURCE!I666)), "")&amp;
      SOURCE!J666&amp;      IF(lookups!$L$2-LEN(SOURCE!J666) &gt;= 0, REPT(" ",lookups!$L$2-LEN(SOURCE!J666)), "")&amp;
" | "&amp; IF(lookups!$K$2-LEN(SOURCE!I666) &gt;= 0, REPT(" ",lookups!$K$2-LEN(SOURCE!I666)), "")&amp;
      SOURCE!K666&amp;      IF(lookups!$L$2-LEN(SOURCE!K666) &gt;= 0, REPT(" ",lookups!$M$2-LEN(SOURCE!K666)), "")&amp;
" | "&amp; SOURCE!L666&amp;      IF(lookups!$O$2-LEN(SOURCE!L666) &gt;= 0, REPT(" ",lookups!$O$2-LEN(SOURCE!L666)), "")&amp;
" | "&amp; SOURCE!M666&amp;      IF(lookups!$P$2-LEN(SOURCE!M666) &gt;= 0, REPT(" ",lookups!$P$2-LEN(SOURCE!M666)), "")&amp;
      "},"&amp;IF(SOURCE!O666&lt;&gt;"",""&amp;SOURCE!O666,"")
 )
)
)</f>
        <v>/*  642 */  { addItemToBuffer,              ITM_xi,                      "",                                            STD_xi,                                        (0 &lt;&lt; TAM_MAX_BITS) |     0, CAT_NONE | SLS_UNCHANGED | US_UNCHANGED | EIM_DISABLED | PTP_DISABLED     },</v>
      </c>
    </row>
    <row r="667" customFormat="false" ht="15.75" hidden="false" customHeight="false" outlineLevel="0" collapsed="false">
      <c r="A667" s="263" t="str">
        <f aca="false">IF(AND(OR(SOURCE!A667="",ISBLANK(SOURCE!A667)),SOURCE!B667&gt;0),IF(ISBLANK(SOURCE!C667),"",SOURCE!C667),
IF(SOURCE!B667&lt;0,VLOOKUP(SOURCE!B667,lookups!A$1:B$25,2,0),
  IF(ISBLANK(SOURCE!B667),
    "",
    "/* "&amp;TEXT(SOURCE!B667,"???0")&amp;" *"&amp;
      SOURCE!C667&amp;", "&amp; IF(lookups!$E$2-LEN(SOURCE!C667) &gt;= 0, REPT(" ",lookups!$E$2-LEN(SOURCE!C667)), "")&amp;
      SOURCE!D667&amp;", "&amp; IF(lookups!$F$2-LEN(SOURCE!D667) &gt;= 0, REPT(" ",lookups!$F$2-LEN(SOURCE!D667)), "")&amp;
      SOURCE!E667&amp;", "&amp; IF(lookups!$G$2-LEN(SOURCE!E667) &gt;=0, REPT(" ",lookups!$G$2-LEN(SOURCE!E667)), "")&amp;
      SOURCE!F667&amp;", "&amp; IF(lookups!$H$2-LEN(SOURCE!F667) &gt;= 0, REPT(" ",lookups!$H$2-LEN(SOURCE!F667)+2), "")&amp;"("&amp;
      SUBSTITUTE(TEXT(SOURCE!G667,"??0"),"  ","")&amp;" &lt;&lt; TAM_MAX_BITS) |"&amp; IF(lookups!$I$2-3 &gt;= 0, REPT(" ",MAX(1,lookups!$I$2-5+4+1-1-LEN(  IF(ISTEXT(SOURCE!H667),SOURCE!H667,  SUBSTITUTE(SUBSTITUTE(TEXT(SOURCE!H667,"????0"),"  ","")," ",""))   ))), "")&amp;
       IF(ISTEXT(SOURCE!H667),SOURCE!H667, SUBSTITUTE(SUBSTITUTE(TEXT(SOURCE!H667,"????0"),"  ","")," ",""))   &amp;","&amp; IF(lookups!$J$2-3 &gt;= 0, REPT(" ",lookups!$J$2-3-5), "")&amp;
      SOURCE!I667&amp;
" | "&amp; IF(lookups!$K$2-LEN(SOURCE!I667) &gt;= 0, REPT(" ",lookups!$K$2-LEN(SOURCE!I667)), "")&amp;
      SOURCE!J667&amp;      IF(lookups!$L$2-LEN(SOURCE!J667) &gt;= 0, REPT(" ",lookups!$L$2-LEN(SOURCE!J667)), "")&amp;
" | "&amp; IF(lookups!$K$2-LEN(SOURCE!I667) &gt;= 0, REPT(" ",lookups!$K$2-LEN(SOURCE!I667)), "")&amp;
      SOURCE!K667&amp;      IF(lookups!$L$2-LEN(SOURCE!K667) &gt;= 0, REPT(" ",lookups!$M$2-LEN(SOURCE!K667)), "")&amp;
" | "&amp; SOURCE!L667&amp;      IF(lookups!$O$2-LEN(SOURCE!L667) &gt;= 0, REPT(" ",lookups!$O$2-LEN(SOURCE!L667)), "")&amp;
" | "&amp; SOURCE!M667&amp;      IF(lookups!$P$2-LEN(SOURCE!M667) &gt;= 0, REPT(" ",lookups!$P$2-LEN(SOURCE!M667)), "")&amp;
      "},"&amp;IF(SOURCE!O667&lt;&gt;"",""&amp;SOURCE!O667,"")
 )
)
)</f>
        <v>/*  643 */  { addItemToBuffer,              ITM_omicron,                 "",                                            STD_omicron,                                   (0 &lt;&lt; TAM_MAX_BITS) |     0, CAT_NONE | SLS_UNCHANGED | US_UNCHANGED | EIM_DISABLED | PTP_DISABLED     },</v>
      </c>
    </row>
    <row r="668" customFormat="false" ht="15.75" hidden="false" customHeight="false" outlineLevel="0" collapsed="false">
      <c r="A668" s="263" t="str">
        <f aca="false">IF(AND(OR(SOURCE!A668="",ISBLANK(SOURCE!A668)),SOURCE!B668&gt;0),IF(ISBLANK(SOURCE!C668),"",SOURCE!C668),
IF(SOURCE!B668&lt;0,VLOOKUP(SOURCE!B668,lookups!A$1:B$25,2,0),
  IF(ISBLANK(SOURCE!B668),
    "",
    "/* "&amp;TEXT(SOURCE!B668,"???0")&amp;" *"&amp;
      SOURCE!C668&amp;", "&amp; IF(lookups!$E$2-LEN(SOURCE!C668) &gt;= 0, REPT(" ",lookups!$E$2-LEN(SOURCE!C668)), "")&amp;
      SOURCE!D668&amp;", "&amp; IF(lookups!$F$2-LEN(SOURCE!D668) &gt;= 0, REPT(" ",lookups!$F$2-LEN(SOURCE!D668)), "")&amp;
      SOURCE!E668&amp;", "&amp; IF(lookups!$G$2-LEN(SOURCE!E668) &gt;=0, REPT(" ",lookups!$G$2-LEN(SOURCE!E668)), "")&amp;
      SOURCE!F668&amp;", "&amp; IF(lookups!$H$2-LEN(SOURCE!F668) &gt;= 0, REPT(" ",lookups!$H$2-LEN(SOURCE!F668)+2), "")&amp;"("&amp;
      SUBSTITUTE(TEXT(SOURCE!G668,"??0"),"  ","")&amp;" &lt;&lt; TAM_MAX_BITS) |"&amp; IF(lookups!$I$2-3 &gt;= 0, REPT(" ",MAX(1,lookups!$I$2-5+4+1-1-LEN(  IF(ISTEXT(SOURCE!H668),SOURCE!H668,  SUBSTITUTE(SUBSTITUTE(TEXT(SOURCE!H668,"????0"),"  ","")," ",""))   ))), "")&amp;
       IF(ISTEXT(SOURCE!H668),SOURCE!H668, SUBSTITUTE(SUBSTITUTE(TEXT(SOURCE!H668,"????0"),"  ","")," ",""))   &amp;","&amp; IF(lookups!$J$2-3 &gt;= 0, REPT(" ",lookups!$J$2-3-5), "")&amp;
      SOURCE!I668&amp;
" | "&amp; IF(lookups!$K$2-LEN(SOURCE!I668) &gt;= 0, REPT(" ",lookups!$K$2-LEN(SOURCE!I668)), "")&amp;
      SOURCE!J668&amp;      IF(lookups!$L$2-LEN(SOURCE!J668) &gt;= 0, REPT(" ",lookups!$L$2-LEN(SOURCE!J668)), "")&amp;
" | "&amp; IF(lookups!$K$2-LEN(SOURCE!I668) &gt;= 0, REPT(" ",lookups!$K$2-LEN(SOURCE!I668)), "")&amp;
      SOURCE!K668&amp;      IF(lookups!$L$2-LEN(SOURCE!K668) &gt;= 0, REPT(" ",lookups!$M$2-LEN(SOURCE!K668)), "")&amp;
" | "&amp; SOURCE!L668&amp;      IF(lookups!$O$2-LEN(SOURCE!L668) &gt;= 0, REPT(" ",lookups!$O$2-LEN(SOURCE!L668)), "")&amp;
" | "&amp; SOURCE!M668&amp;      IF(lookups!$P$2-LEN(SOURCE!M668) &gt;= 0, REPT(" ",lookups!$P$2-LEN(SOURCE!M668)), "")&amp;
      "},"&amp;IF(SOURCE!O668&lt;&gt;"",""&amp;SOURCE!O668,"")
 )
)
)</f>
        <v>/*  644 */  { addItemToBuffer,              ITM_pi,                      "",                                            STD_pi,                                        (0 &lt;&lt; TAM_MAX_BITS) |     0, CAT_NONE | SLS_UNCHANGED | US_UNCHANGED | EIM_DISABLED | PTP_DISABLED     },</v>
      </c>
    </row>
    <row r="669" customFormat="false" ht="15.75" hidden="false" customHeight="false" outlineLevel="0" collapsed="false">
      <c r="A669" s="263" t="str">
        <f aca="false">IF(AND(OR(SOURCE!A669="",ISBLANK(SOURCE!A669)),SOURCE!B669&gt;0),IF(ISBLANK(SOURCE!C669),"",SOURCE!C669),
IF(SOURCE!B669&lt;0,VLOOKUP(SOURCE!B669,lookups!A$1:B$25,2,0),
  IF(ISBLANK(SOURCE!B669),
    "",
    "/* "&amp;TEXT(SOURCE!B669,"???0")&amp;" *"&amp;
      SOURCE!C669&amp;", "&amp; IF(lookups!$E$2-LEN(SOURCE!C669) &gt;= 0, REPT(" ",lookups!$E$2-LEN(SOURCE!C669)), "")&amp;
      SOURCE!D669&amp;", "&amp; IF(lookups!$F$2-LEN(SOURCE!D669) &gt;= 0, REPT(" ",lookups!$F$2-LEN(SOURCE!D669)), "")&amp;
      SOURCE!E669&amp;", "&amp; IF(lookups!$G$2-LEN(SOURCE!E669) &gt;=0, REPT(" ",lookups!$G$2-LEN(SOURCE!E669)), "")&amp;
      SOURCE!F669&amp;", "&amp; IF(lookups!$H$2-LEN(SOURCE!F669) &gt;= 0, REPT(" ",lookups!$H$2-LEN(SOURCE!F669)+2), "")&amp;"("&amp;
      SUBSTITUTE(TEXT(SOURCE!G669,"??0"),"  ","")&amp;" &lt;&lt; TAM_MAX_BITS) |"&amp; IF(lookups!$I$2-3 &gt;= 0, REPT(" ",MAX(1,lookups!$I$2-5+4+1-1-LEN(  IF(ISTEXT(SOURCE!H669),SOURCE!H669,  SUBSTITUTE(SUBSTITUTE(TEXT(SOURCE!H669,"????0"),"  ","")," ",""))   ))), "")&amp;
       IF(ISTEXT(SOURCE!H669),SOURCE!H669, SUBSTITUTE(SUBSTITUTE(TEXT(SOURCE!H669,"????0"),"  ","")," ",""))   &amp;","&amp; IF(lookups!$J$2-3 &gt;= 0, REPT(" ",lookups!$J$2-3-5), "")&amp;
      SOURCE!I669&amp;
" | "&amp; IF(lookups!$K$2-LEN(SOURCE!I669) &gt;= 0, REPT(" ",lookups!$K$2-LEN(SOURCE!I669)), "")&amp;
      SOURCE!J669&amp;      IF(lookups!$L$2-LEN(SOURCE!J669) &gt;= 0, REPT(" ",lookups!$L$2-LEN(SOURCE!J669)), "")&amp;
" | "&amp; IF(lookups!$K$2-LEN(SOURCE!I669) &gt;= 0, REPT(" ",lookups!$K$2-LEN(SOURCE!I669)), "")&amp;
      SOURCE!K669&amp;      IF(lookups!$L$2-LEN(SOURCE!K669) &gt;= 0, REPT(" ",lookups!$M$2-LEN(SOURCE!K669)), "")&amp;
" | "&amp; SOURCE!L669&amp;      IF(lookups!$O$2-LEN(SOURCE!L669) &gt;= 0, REPT(" ",lookups!$O$2-LEN(SOURCE!L669)), "")&amp;
" | "&amp; SOURCE!M669&amp;      IF(lookups!$P$2-LEN(SOURCE!M669) &gt;= 0, REPT(" ",lookups!$P$2-LEN(SOURCE!M669)), "")&amp;
      "},"&amp;IF(SOURCE!O669&lt;&gt;"",""&amp;SOURCE!O669,"")
 )
)
)</f>
        <v>/*  645 */  { addItemToBuffer,              ITM_rho,                     "",                                            STD_rho,                                       (0 &lt;&lt; TAM_MAX_BITS) |     0, CAT_NONE | SLS_UNCHANGED | US_UNCHANGED | EIM_DISABLED | PTP_DISABLED     },</v>
      </c>
    </row>
    <row r="670" customFormat="false" ht="15.75" hidden="false" customHeight="false" outlineLevel="0" collapsed="false">
      <c r="A670" s="263" t="str">
        <f aca="false">IF(AND(OR(SOURCE!A670="",ISBLANK(SOURCE!A670)),SOURCE!B670&gt;0),IF(ISBLANK(SOURCE!C670),"",SOURCE!C670),
IF(SOURCE!B670&lt;0,VLOOKUP(SOURCE!B670,lookups!A$1:B$25,2,0),
  IF(ISBLANK(SOURCE!B670),
    "",
    "/* "&amp;TEXT(SOURCE!B670,"???0")&amp;" *"&amp;
      SOURCE!C670&amp;", "&amp; IF(lookups!$E$2-LEN(SOURCE!C670) &gt;= 0, REPT(" ",lookups!$E$2-LEN(SOURCE!C670)), "")&amp;
      SOURCE!D670&amp;", "&amp; IF(lookups!$F$2-LEN(SOURCE!D670) &gt;= 0, REPT(" ",lookups!$F$2-LEN(SOURCE!D670)), "")&amp;
      SOURCE!E670&amp;", "&amp; IF(lookups!$G$2-LEN(SOURCE!E670) &gt;=0, REPT(" ",lookups!$G$2-LEN(SOURCE!E670)), "")&amp;
      SOURCE!F670&amp;", "&amp; IF(lookups!$H$2-LEN(SOURCE!F670) &gt;= 0, REPT(" ",lookups!$H$2-LEN(SOURCE!F670)+2), "")&amp;"("&amp;
      SUBSTITUTE(TEXT(SOURCE!G670,"??0"),"  ","")&amp;" &lt;&lt; TAM_MAX_BITS) |"&amp; IF(lookups!$I$2-3 &gt;= 0, REPT(" ",MAX(1,lookups!$I$2-5+4+1-1-LEN(  IF(ISTEXT(SOURCE!H670),SOURCE!H670,  SUBSTITUTE(SUBSTITUTE(TEXT(SOURCE!H670,"????0"),"  ","")," ",""))   ))), "")&amp;
       IF(ISTEXT(SOURCE!H670),SOURCE!H670, SUBSTITUTE(SUBSTITUTE(TEXT(SOURCE!H670,"????0"),"  ","")," ",""))   &amp;","&amp; IF(lookups!$J$2-3 &gt;= 0, REPT(" ",lookups!$J$2-3-5), "")&amp;
      SOURCE!I670&amp;
" | "&amp; IF(lookups!$K$2-LEN(SOURCE!I670) &gt;= 0, REPT(" ",lookups!$K$2-LEN(SOURCE!I670)), "")&amp;
      SOURCE!J670&amp;      IF(lookups!$L$2-LEN(SOURCE!J670) &gt;= 0, REPT(" ",lookups!$L$2-LEN(SOURCE!J670)), "")&amp;
" | "&amp; IF(lookups!$K$2-LEN(SOURCE!I670) &gt;= 0, REPT(" ",lookups!$K$2-LEN(SOURCE!I670)), "")&amp;
      SOURCE!K670&amp;      IF(lookups!$L$2-LEN(SOURCE!K670) &gt;= 0, REPT(" ",lookups!$M$2-LEN(SOURCE!K670)), "")&amp;
" | "&amp; SOURCE!L670&amp;      IF(lookups!$O$2-LEN(SOURCE!L670) &gt;= 0, REPT(" ",lookups!$O$2-LEN(SOURCE!L670)), "")&amp;
" | "&amp; SOURCE!M670&amp;      IF(lookups!$P$2-LEN(SOURCE!M670) &gt;= 0, REPT(" ",lookups!$P$2-LEN(SOURCE!M670)), "")&amp;
      "},"&amp;IF(SOURCE!O670&lt;&gt;"",""&amp;SOURCE!O670,"")
 )
)
)</f>
        <v>/*  646 */  { addItemToBuffer,              ITM_sigma,                   "",                                            STD_sigma,                                     (0 &lt;&lt; TAM_MAX_BITS) |     0, CAT_NONE | SLS_UNCHANGED | US_UNCHANGED | EIM_DISABLED | PTP_DISABLED     },</v>
      </c>
    </row>
    <row r="671" customFormat="false" ht="15.75" hidden="false" customHeight="false" outlineLevel="0" collapsed="false">
      <c r="A671" s="263" t="str">
        <f aca="false">IF(AND(OR(SOURCE!A671="",ISBLANK(SOURCE!A671)),SOURCE!B671&gt;0),IF(ISBLANK(SOURCE!C671),"",SOURCE!C671),
IF(SOURCE!B671&lt;0,VLOOKUP(SOURCE!B671,lookups!A$1:B$25,2,0),
  IF(ISBLANK(SOURCE!B671),
    "",
    "/* "&amp;TEXT(SOURCE!B671,"???0")&amp;" *"&amp;
      SOURCE!C671&amp;", "&amp; IF(lookups!$E$2-LEN(SOURCE!C671) &gt;= 0, REPT(" ",lookups!$E$2-LEN(SOURCE!C671)), "")&amp;
      SOURCE!D671&amp;", "&amp; IF(lookups!$F$2-LEN(SOURCE!D671) &gt;= 0, REPT(" ",lookups!$F$2-LEN(SOURCE!D671)), "")&amp;
      SOURCE!E671&amp;", "&amp; IF(lookups!$G$2-LEN(SOURCE!E671) &gt;=0, REPT(" ",lookups!$G$2-LEN(SOURCE!E671)), "")&amp;
      SOURCE!F671&amp;", "&amp; IF(lookups!$H$2-LEN(SOURCE!F671) &gt;= 0, REPT(" ",lookups!$H$2-LEN(SOURCE!F671)+2), "")&amp;"("&amp;
      SUBSTITUTE(TEXT(SOURCE!G671,"??0"),"  ","")&amp;" &lt;&lt; TAM_MAX_BITS) |"&amp; IF(lookups!$I$2-3 &gt;= 0, REPT(" ",MAX(1,lookups!$I$2-5+4+1-1-LEN(  IF(ISTEXT(SOURCE!H671),SOURCE!H671,  SUBSTITUTE(SUBSTITUTE(TEXT(SOURCE!H671,"????0"),"  ","")," ",""))   ))), "")&amp;
       IF(ISTEXT(SOURCE!H671),SOURCE!H671, SUBSTITUTE(SUBSTITUTE(TEXT(SOURCE!H671,"????0"),"  ","")," ",""))   &amp;","&amp; IF(lookups!$J$2-3 &gt;= 0, REPT(" ",lookups!$J$2-3-5), "")&amp;
      SOURCE!I671&amp;
" | "&amp; IF(lookups!$K$2-LEN(SOURCE!I671) &gt;= 0, REPT(" ",lookups!$K$2-LEN(SOURCE!I671)), "")&amp;
      SOURCE!J671&amp;      IF(lookups!$L$2-LEN(SOURCE!J671) &gt;= 0, REPT(" ",lookups!$L$2-LEN(SOURCE!J671)), "")&amp;
" | "&amp; IF(lookups!$K$2-LEN(SOURCE!I671) &gt;= 0, REPT(" ",lookups!$K$2-LEN(SOURCE!I671)), "")&amp;
      SOURCE!K671&amp;      IF(lookups!$L$2-LEN(SOURCE!K671) &gt;= 0, REPT(" ",lookups!$M$2-LEN(SOURCE!K671)), "")&amp;
" | "&amp; SOURCE!L671&amp;      IF(lookups!$O$2-LEN(SOURCE!L671) &gt;= 0, REPT(" ",lookups!$O$2-LEN(SOURCE!L671)), "")&amp;
" | "&amp; SOURCE!M671&amp;      IF(lookups!$P$2-LEN(SOURCE!M671) &gt;= 0, REPT(" ",lookups!$P$2-LEN(SOURCE!M671)), "")&amp;
      "},"&amp;IF(SOURCE!O671&lt;&gt;"",""&amp;SOURCE!O671,"")
 )
)
)</f>
        <v>/*  647 */  { addItemToBuffer,              ITM_tau,                     "",                                            STD_tau,                                       (0 &lt;&lt; TAM_MAX_BITS) |     0, CAT_NONE | SLS_UNCHANGED | US_UNCHANGED | EIM_DISABLED | PTP_DISABLED     },</v>
      </c>
    </row>
    <row r="672" customFormat="false" ht="15.75" hidden="false" customHeight="false" outlineLevel="0" collapsed="false">
      <c r="A672" s="263" t="str">
        <f aca="false">IF(AND(OR(SOURCE!A672="",ISBLANK(SOURCE!A672)),SOURCE!B672&gt;0),IF(ISBLANK(SOURCE!C672),"",SOURCE!C672),
IF(SOURCE!B672&lt;0,VLOOKUP(SOURCE!B672,lookups!A$1:B$25,2,0),
  IF(ISBLANK(SOURCE!B672),
    "",
    "/* "&amp;TEXT(SOURCE!B672,"???0")&amp;" *"&amp;
      SOURCE!C672&amp;", "&amp; IF(lookups!$E$2-LEN(SOURCE!C672) &gt;= 0, REPT(" ",lookups!$E$2-LEN(SOURCE!C672)), "")&amp;
      SOURCE!D672&amp;", "&amp; IF(lookups!$F$2-LEN(SOURCE!D672) &gt;= 0, REPT(" ",lookups!$F$2-LEN(SOURCE!D672)), "")&amp;
      SOURCE!E672&amp;", "&amp; IF(lookups!$G$2-LEN(SOURCE!E672) &gt;=0, REPT(" ",lookups!$G$2-LEN(SOURCE!E672)), "")&amp;
      SOURCE!F672&amp;", "&amp; IF(lookups!$H$2-LEN(SOURCE!F672) &gt;= 0, REPT(" ",lookups!$H$2-LEN(SOURCE!F672)+2), "")&amp;"("&amp;
      SUBSTITUTE(TEXT(SOURCE!G672,"??0"),"  ","")&amp;" &lt;&lt; TAM_MAX_BITS) |"&amp; IF(lookups!$I$2-3 &gt;= 0, REPT(" ",MAX(1,lookups!$I$2-5+4+1-1-LEN(  IF(ISTEXT(SOURCE!H672),SOURCE!H672,  SUBSTITUTE(SUBSTITUTE(TEXT(SOURCE!H672,"????0"),"  ","")," ",""))   ))), "")&amp;
       IF(ISTEXT(SOURCE!H672),SOURCE!H672, SUBSTITUTE(SUBSTITUTE(TEXT(SOURCE!H672,"????0"),"  ","")," ",""))   &amp;","&amp; IF(lookups!$J$2-3 &gt;= 0, REPT(" ",lookups!$J$2-3-5), "")&amp;
      SOURCE!I672&amp;
" | "&amp; IF(lookups!$K$2-LEN(SOURCE!I672) &gt;= 0, REPT(" ",lookups!$K$2-LEN(SOURCE!I672)), "")&amp;
      SOURCE!J672&amp;      IF(lookups!$L$2-LEN(SOURCE!J672) &gt;= 0, REPT(" ",lookups!$L$2-LEN(SOURCE!J672)), "")&amp;
" | "&amp; IF(lookups!$K$2-LEN(SOURCE!I672) &gt;= 0, REPT(" ",lookups!$K$2-LEN(SOURCE!I672)), "")&amp;
      SOURCE!K672&amp;      IF(lookups!$L$2-LEN(SOURCE!K672) &gt;= 0, REPT(" ",lookups!$M$2-LEN(SOURCE!K672)), "")&amp;
" | "&amp; SOURCE!L672&amp;      IF(lookups!$O$2-LEN(SOURCE!L672) &gt;= 0, REPT(" ",lookups!$O$2-LEN(SOURCE!L672)), "")&amp;
" | "&amp; SOURCE!M672&amp;      IF(lookups!$P$2-LEN(SOURCE!M672) &gt;= 0, REPT(" ",lookups!$P$2-LEN(SOURCE!M672)), "")&amp;
      "},"&amp;IF(SOURCE!O672&lt;&gt;"",""&amp;SOURCE!O672,"")
 )
)
)</f>
        <v>/*  648 */  { addItemToBuffer,              ITM_upsilon,                 "",                                            STD_upsilon,                                   (0 &lt;&lt; TAM_MAX_BITS) |     0, CAT_NONE | SLS_UNCHANGED | US_UNCHANGED | EIM_DISABLED | PTP_DISABLED     },</v>
      </c>
    </row>
    <row r="673" customFormat="false" ht="15.75" hidden="false" customHeight="false" outlineLevel="0" collapsed="false">
      <c r="A673" s="263" t="str">
        <f aca="false">IF(AND(OR(SOURCE!A673="",ISBLANK(SOURCE!A673)),SOURCE!B673&gt;0),IF(ISBLANK(SOURCE!C673),"",SOURCE!C673),
IF(SOURCE!B673&lt;0,VLOOKUP(SOURCE!B673,lookups!A$1:B$25,2,0),
  IF(ISBLANK(SOURCE!B673),
    "",
    "/* "&amp;TEXT(SOURCE!B673,"???0")&amp;" *"&amp;
      SOURCE!C673&amp;", "&amp; IF(lookups!$E$2-LEN(SOURCE!C673) &gt;= 0, REPT(" ",lookups!$E$2-LEN(SOURCE!C673)), "")&amp;
      SOURCE!D673&amp;", "&amp; IF(lookups!$F$2-LEN(SOURCE!D673) &gt;= 0, REPT(" ",lookups!$F$2-LEN(SOURCE!D673)), "")&amp;
      SOURCE!E673&amp;", "&amp; IF(lookups!$G$2-LEN(SOURCE!E673) &gt;=0, REPT(" ",lookups!$G$2-LEN(SOURCE!E673)), "")&amp;
      SOURCE!F673&amp;", "&amp; IF(lookups!$H$2-LEN(SOURCE!F673) &gt;= 0, REPT(" ",lookups!$H$2-LEN(SOURCE!F673)+2), "")&amp;"("&amp;
      SUBSTITUTE(TEXT(SOURCE!G673,"??0"),"  ","")&amp;" &lt;&lt; TAM_MAX_BITS) |"&amp; IF(lookups!$I$2-3 &gt;= 0, REPT(" ",MAX(1,lookups!$I$2-5+4+1-1-LEN(  IF(ISTEXT(SOURCE!H673),SOURCE!H673,  SUBSTITUTE(SUBSTITUTE(TEXT(SOURCE!H673,"????0"),"  ","")," ",""))   ))), "")&amp;
       IF(ISTEXT(SOURCE!H673),SOURCE!H673, SUBSTITUTE(SUBSTITUTE(TEXT(SOURCE!H673,"????0"),"  ","")," ",""))   &amp;","&amp; IF(lookups!$J$2-3 &gt;= 0, REPT(" ",lookups!$J$2-3-5), "")&amp;
      SOURCE!I673&amp;
" | "&amp; IF(lookups!$K$2-LEN(SOURCE!I673) &gt;= 0, REPT(" ",lookups!$K$2-LEN(SOURCE!I673)), "")&amp;
      SOURCE!J673&amp;      IF(lookups!$L$2-LEN(SOURCE!J673) &gt;= 0, REPT(" ",lookups!$L$2-LEN(SOURCE!J673)), "")&amp;
" | "&amp; IF(lookups!$K$2-LEN(SOURCE!I673) &gt;= 0, REPT(" ",lookups!$K$2-LEN(SOURCE!I673)), "")&amp;
      SOURCE!K673&amp;      IF(lookups!$L$2-LEN(SOURCE!K673) &gt;= 0, REPT(" ",lookups!$M$2-LEN(SOURCE!K673)), "")&amp;
" | "&amp; SOURCE!L673&amp;      IF(lookups!$O$2-LEN(SOURCE!L673) &gt;= 0, REPT(" ",lookups!$O$2-LEN(SOURCE!L673)), "")&amp;
" | "&amp; SOURCE!M673&amp;      IF(lookups!$P$2-LEN(SOURCE!M673) &gt;= 0, REPT(" ",lookups!$P$2-LEN(SOURCE!M673)), "")&amp;
      "},"&amp;IF(SOURCE!O673&lt;&gt;"",""&amp;SOURCE!O673,"")
 )
)
)</f>
        <v>/*  649 */  { addItemToBuffer,              ITM_upsilon_DIALYTIKA,       "",                                            STD_upsilon_DIALYTIKA,                         (0 &lt;&lt; TAM_MAX_BITS) |     0, CAT_NONE | SLS_UNCHANGED | US_UNCHANGED | EIM_DISABLED | PTP_DISABLED     },</v>
      </c>
    </row>
    <row r="674" customFormat="false" ht="15.75" hidden="false" customHeight="false" outlineLevel="0" collapsed="false">
      <c r="A674" s="263" t="str">
        <f aca="false">IF(AND(OR(SOURCE!A674="",ISBLANK(SOURCE!A674)),SOURCE!B674&gt;0),IF(ISBLANK(SOURCE!C674),"",SOURCE!C674),
IF(SOURCE!B674&lt;0,VLOOKUP(SOURCE!B674,lookups!A$1:B$25,2,0),
  IF(ISBLANK(SOURCE!B674),
    "",
    "/* "&amp;TEXT(SOURCE!B674,"???0")&amp;" *"&amp;
      SOURCE!C674&amp;", "&amp; IF(lookups!$E$2-LEN(SOURCE!C674) &gt;= 0, REPT(" ",lookups!$E$2-LEN(SOURCE!C674)), "")&amp;
      SOURCE!D674&amp;", "&amp; IF(lookups!$F$2-LEN(SOURCE!D674) &gt;= 0, REPT(" ",lookups!$F$2-LEN(SOURCE!D674)), "")&amp;
      SOURCE!E674&amp;", "&amp; IF(lookups!$G$2-LEN(SOURCE!E674) &gt;=0, REPT(" ",lookups!$G$2-LEN(SOURCE!E674)), "")&amp;
      SOURCE!F674&amp;", "&amp; IF(lookups!$H$2-LEN(SOURCE!F674) &gt;= 0, REPT(" ",lookups!$H$2-LEN(SOURCE!F674)+2), "")&amp;"("&amp;
      SUBSTITUTE(TEXT(SOURCE!G674,"??0"),"  ","")&amp;" &lt;&lt; TAM_MAX_BITS) |"&amp; IF(lookups!$I$2-3 &gt;= 0, REPT(" ",MAX(1,lookups!$I$2-5+4+1-1-LEN(  IF(ISTEXT(SOURCE!H674),SOURCE!H674,  SUBSTITUTE(SUBSTITUTE(TEXT(SOURCE!H674,"????0"),"  ","")," ",""))   ))), "")&amp;
       IF(ISTEXT(SOURCE!H674),SOURCE!H674, SUBSTITUTE(SUBSTITUTE(TEXT(SOURCE!H674,"????0"),"  ","")," ",""))   &amp;","&amp; IF(lookups!$J$2-3 &gt;= 0, REPT(" ",lookups!$J$2-3-5), "")&amp;
      SOURCE!I674&amp;
" | "&amp; IF(lookups!$K$2-LEN(SOURCE!I674) &gt;= 0, REPT(" ",lookups!$K$2-LEN(SOURCE!I674)), "")&amp;
      SOURCE!J674&amp;      IF(lookups!$L$2-LEN(SOURCE!J674) &gt;= 0, REPT(" ",lookups!$L$2-LEN(SOURCE!J674)), "")&amp;
" | "&amp; IF(lookups!$K$2-LEN(SOURCE!I674) &gt;= 0, REPT(" ",lookups!$K$2-LEN(SOURCE!I674)), "")&amp;
      SOURCE!K674&amp;      IF(lookups!$L$2-LEN(SOURCE!K674) &gt;= 0, REPT(" ",lookups!$M$2-LEN(SOURCE!K674)), "")&amp;
" | "&amp; SOURCE!L674&amp;      IF(lookups!$O$2-LEN(SOURCE!L674) &gt;= 0, REPT(" ",lookups!$O$2-LEN(SOURCE!L674)), "")&amp;
" | "&amp; SOURCE!M674&amp;      IF(lookups!$P$2-LEN(SOURCE!M674) &gt;= 0, REPT(" ",lookups!$P$2-LEN(SOURCE!M674)), "")&amp;
      "},"&amp;IF(SOURCE!O674&lt;&gt;"",""&amp;SOURCE!O674,"")
 )
)
)</f>
        <v>/*  650 */  { addItemToBuffer,              ITM_phi,                     "",                                            STD_phi,                                       (0 &lt;&lt; TAM_MAX_BITS) |     0, CAT_NONE | SLS_UNCHANGED | US_UNCHANGED | EIM_DISABLED | PTP_DISABLED     },</v>
      </c>
    </row>
    <row r="675" customFormat="false" ht="15.75" hidden="false" customHeight="false" outlineLevel="0" collapsed="false">
      <c r="A675" s="263" t="str">
        <f aca="false">IF(AND(OR(SOURCE!A675="",ISBLANK(SOURCE!A675)),SOURCE!B675&gt;0),IF(ISBLANK(SOURCE!C675),"",SOURCE!C675),
IF(SOURCE!B675&lt;0,VLOOKUP(SOURCE!B675,lookups!A$1:B$25,2,0),
  IF(ISBLANK(SOURCE!B675),
    "",
    "/* "&amp;TEXT(SOURCE!B675,"???0")&amp;" *"&amp;
      SOURCE!C675&amp;", "&amp; IF(lookups!$E$2-LEN(SOURCE!C675) &gt;= 0, REPT(" ",lookups!$E$2-LEN(SOURCE!C675)), "")&amp;
      SOURCE!D675&amp;", "&amp; IF(lookups!$F$2-LEN(SOURCE!D675) &gt;= 0, REPT(" ",lookups!$F$2-LEN(SOURCE!D675)), "")&amp;
      SOURCE!E675&amp;", "&amp; IF(lookups!$G$2-LEN(SOURCE!E675) &gt;=0, REPT(" ",lookups!$G$2-LEN(SOURCE!E675)), "")&amp;
      SOURCE!F675&amp;", "&amp; IF(lookups!$H$2-LEN(SOURCE!F675) &gt;= 0, REPT(" ",lookups!$H$2-LEN(SOURCE!F675)+2), "")&amp;"("&amp;
      SUBSTITUTE(TEXT(SOURCE!G675,"??0"),"  ","")&amp;" &lt;&lt; TAM_MAX_BITS) |"&amp; IF(lookups!$I$2-3 &gt;= 0, REPT(" ",MAX(1,lookups!$I$2-5+4+1-1-LEN(  IF(ISTEXT(SOURCE!H675),SOURCE!H675,  SUBSTITUTE(SUBSTITUTE(TEXT(SOURCE!H675,"????0"),"  ","")," ",""))   ))), "")&amp;
       IF(ISTEXT(SOURCE!H675),SOURCE!H675, SUBSTITUTE(SUBSTITUTE(TEXT(SOURCE!H675,"????0"),"  ","")," ",""))   &amp;","&amp; IF(lookups!$J$2-3 &gt;= 0, REPT(" ",lookups!$J$2-3-5), "")&amp;
      SOURCE!I675&amp;
" | "&amp; IF(lookups!$K$2-LEN(SOURCE!I675) &gt;= 0, REPT(" ",lookups!$K$2-LEN(SOURCE!I675)), "")&amp;
      SOURCE!J675&amp;      IF(lookups!$L$2-LEN(SOURCE!J675) &gt;= 0, REPT(" ",lookups!$L$2-LEN(SOURCE!J675)), "")&amp;
" | "&amp; IF(lookups!$K$2-LEN(SOURCE!I675) &gt;= 0, REPT(" ",lookups!$K$2-LEN(SOURCE!I675)), "")&amp;
      SOURCE!K675&amp;      IF(lookups!$L$2-LEN(SOURCE!K675) &gt;= 0, REPT(" ",lookups!$M$2-LEN(SOURCE!K675)), "")&amp;
" | "&amp; SOURCE!L675&amp;      IF(lookups!$O$2-LEN(SOURCE!L675) &gt;= 0, REPT(" ",lookups!$O$2-LEN(SOURCE!L675)), "")&amp;
" | "&amp; SOURCE!M675&amp;      IF(lookups!$P$2-LEN(SOURCE!M675) &gt;= 0, REPT(" ",lookups!$P$2-LEN(SOURCE!M675)), "")&amp;
      "},"&amp;IF(SOURCE!O675&lt;&gt;"",""&amp;SOURCE!O675,"")
 )
)
)</f>
        <v>/*  651 */  { addItemToBuffer,              ITM_chi,                     "",                                            STD_chi,                                       (0 &lt;&lt; TAM_MAX_BITS) |     0, CAT_NONE | SLS_UNCHANGED | US_UNCHANGED | EIM_DISABLED | PTP_DISABLED     },</v>
      </c>
    </row>
    <row r="676" customFormat="false" ht="15.75" hidden="false" customHeight="false" outlineLevel="0" collapsed="false">
      <c r="A676" s="263" t="str">
        <f aca="false">IF(AND(OR(SOURCE!A676="",ISBLANK(SOURCE!A676)),SOURCE!B676&gt;0),IF(ISBLANK(SOURCE!C676),"",SOURCE!C676),
IF(SOURCE!B676&lt;0,VLOOKUP(SOURCE!B676,lookups!A$1:B$25,2,0),
  IF(ISBLANK(SOURCE!B676),
    "",
    "/* "&amp;TEXT(SOURCE!B676,"???0")&amp;" *"&amp;
      SOURCE!C676&amp;", "&amp; IF(lookups!$E$2-LEN(SOURCE!C676) &gt;= 0, REPT(" ",lookups!$E$2-LEN(SOURCE!C676)), "")&amp;
      SOURCE!D676&amp;", "&amp; IF(lookups!$F$2-LEN(SOURCE!D676) &gt;= 0, REPT(" ",lookups!$F$2-LEN(SOURCE!D676)), "")&amp;
      SOURCE!E676&amp;", "&amp; IF(lookups!$G$2-LEN(SOURCE!E676) &gt;=0, REPT(" ",lookups!$G$2-LEN(SOURCE!E676)), "")&amp;
      SOURCE!F676&amp;", "&amp; IF(lookups!$H$2-LEN(SOURCE!F676) &gt;= 0, REPT(" ",lookups!$H$2-LEN(SOURCE!F676)+2), "")&amp;"("&amp;
      SUBSTITUTE(TEXT(SOURCE!G676,"??0"),"  ","")&amp;" &lt;&lt; TAM_MAX_BITS) |"&amp; IF(lookups!$I$2-3 &gt;= 0, REPT(" ",MAX(1,lookups!$I$2-5+4+1-1-LEN(  IF(ISTEXT(SOURCE!H676),SOURCE!H676,  SUBSTITUTE(SUBSTITUTE(TEXT(SOURCE!H676,"????0"),"  ","")," ",""))   ))), "")&amp;
       IF(ISTEXT(SOURCE!H676),SOURCE!H676, SUBSTITUTE(SUBSTITUTE(TEXT(SOURCE!H676,"????0"),"  ","")," ",""))   &amp;","&amp; IF(lookups!$J$2-3 &gt;= 0, REPT(" ",lookups!$J$2-3-5), "")&amp;
      SOURCE!I676&amp;
" | "&amp; IF(lookups!$K$2-LEN(SOURCE!I676) &gt;= 0, REPT(" ",lookups!$K$2-LEN(SOURCE!I676)), "")&amp;
      SOURCE!J676&amp;      IF(lookups!$L$2-LEN(SOURCE!J676) &gt;= 0, REPT(" ",lookups!$L$2-LEN(SOURCE!J676)), "")&amp;
" | "&amp; IF(lookups!$K$2-LEN(SOURCE!I676) &gt;= 0, REPT(" ",lookups!$K$2-LEN(SOURCE!I676)), "")&amp;
      SOURCE!K676&amp;      IF(lookups!$L$2-LEN(SOURCE!K676) &gt;= 0, REPT(" ",lookups!$M$2-LEN(SOURCE!K676)), "")&amp;
" | "&amp; SOURCE!L676&amp;      IF(lookups!$O$2-LEN(SOURCE!L676) &gt;= 0, REPT(" ",lookups!$O$2-LEN(SOURCE!L676)), "")&amp;
" | "&amp; SOURCE!M676&amp;      IF(lookups!$P$2-LEN(SOURCE!M676) &gt;= 0, REPT(" ",lookups!$P$2-LEN(SOURCE!M676)), "")&amp;
      "},"&amp;IF(SOURCE!O676&lt;&gt;"",""&amp;SOURCE!O676,"")
 )
)
)</f>
        <v>/*  652 */  { addItemToBuffer,              ITM_psi,                     "",                                            STD_psi,                                       (0 &lt;&lt; TAM_MAX_BITS) |     0, CAT_NONE | SLS_UNCHANGED | US_UNCHANGED | EIM_DISABLED | PTP_DISABLED     },</v>
      </c>
    </row>
    <row r="677" customFormat="false" ht="15.75" hidden="false" customHeight="false" outlineLevel="0" collapsed="false">
      <c r="A677" s="263" t="str">
        <f aca="false">IF(AND(OR(SOURCE!A677="",ISBLANK(SOURCE!A677)),SOURCE!B677&gt;0),IF(ISBLANK(SOURCE!C677),"",SOURCE!C677),
IF(SOURCE!B677&lt;0,VLOOKUP(SOURCE!B677,lookups!A$1:B$25,2,0),
  IF(ISBLANK(SOURCE!B677),
    "",
    "/* "&amp;TEXT(SOURCE!B677,"???0")&amp;" *"&amp;
      SOURCE!C677&amp;", "&amp; IF(lookups!$E$2-LEN(SOURCE!C677) &gt;= 0, REPT(" ",lookups!$E$2-LEN(SOURCE!C677)), "")&amp;
      SOURCE!D677&amp;", "&amp; IF(lookups!$F$2-LEN(SOURCE!D677) &gt;= 0, REPT(" ",lookups!$F$2-LEN(SOURCE!D677)), "")&amp;
      SOURCE!E677&amp;", "&amp; IF(lookups!$G$2-LEN(SOURCE!E677) &gt;=0, REPT(" ",lookups!$G$2-LEN(SOURCE!E677)), "")&amp;
      SOURCE!F677&amp;", "&amp; IF(lookups!$H$2-LEN(SOURCE!F677) &gt;= 0, REPT(" ",lookups!$H$2-LEN(SOURCE!F677)+2), "")&amp;"("&amp;
      SUBSTITUTE(TEXT(SOURCE!G677,"??0"),"  ","")&amp;" &lt;&lt; TAM_MAX_BITS) |"&amp; IF(lookups!$I$2-3 &gt;= 0, REPT(" ",MAX(1,lookups!$I$2-5+4+1-1-LEN(  IF(ISTEXT(SOURCE!H677),SOURCE!H677,  SUBSTITUTE(SUBSTITUTE(TEXT(SOURCE!H677,"????0"),"  ","")," ",""))   ))), "")&amp;
       IF(ISTEXT(SOURCE!H677),SOURCE!H677, SUBSTITUTE(SUBSTITUTE(TEXT(SOURCE!H677,"????0"),"  ","")," ",""))   &amp;","&amp; IF(lookups!$J$2-3 &gt;= 0, REPT(" ",lookups!$J$2-3-5), "")&amp;
      SOURCE!I677&amp;
" | "&amp; IF(lookups!$K$2-LEN(SOURCE!I677) &gt;= 0, REPT(" ",lookups!$K$2-LEN(SOURCE!I677)), "")&amp;
      SOURCE!J677&amp;      IF(lookups!$L$2-LEN(SOURCE!J677) &gt;= 0, REPT(" ",lookups!$L$2-LEN(SOURCE!J677)), "")&amp;
" | "&amp; IF(lookups!$K$2-LEN(SOURCE!I677) &gt;= 0, REPT(" ",lookups!$K$2-LEN(SOURCE!I677)), "")&amp;
      SOURCE!K677&amp;      IF(lookups!$L$2-LEN(SOURCE!K677) &gt;= 0, REPT(" ",lookups!$M$2-LEN(SOURCE!K677)), "")&amp;
" | "&amp; SOURCE!L677&amp;      IF(lookups!$O$2-LEN(SOURCE!L677) &gt;= 0, REPT(" ",lookups!$O$2-LEN(SOURCE!L677)), "")&amp;
" | "&amp; SOURCE!M677&amp;      IF(lookups!$P$2-LEN(SOURCE!M677) &gt;= 0, REPT(" ",lookups!$P$2-LEN(SOURCE!M677)), "")&amp;
      "},"&amp;IF(SOURCE!O677&lt;&gt;"",""&amp;SOURCE!O677,"")
 )
)
)</f>
        <v>/*  653 */  { addItemToBuffer,              ITM_omega,                   "",                                            STD_omega,                                     (0 &lt;&lt; TAM_MAX_BITS) |     0, CAT_NONE | SLS_UNCHANGED | US_UNCHANGED | EIM_DISABLED | PTP_DISABLED     },</v>
      </c>
    </row>
    <row r="678" customFormat="false" ht="15.75" hidden="false" customHeight="false" outlineLevel="0" collapsed="false">
      <c r="A678" s="263" t="str">
        <f aca="false">IF(AND(OR(SOURCE!A678="",ISBLANK(SOURCE!A678)),SOURCE!B678&gt;0),IF(ISBLANK(SOURCE!C678),"",SOURCE!C678),
IF(SOURCE!B678&lt;0,VLOOKUP(SOURCE!B678,lookups!A$1:B$25,2,0),
  IF(ISBLANK(SOURCE!B678),
    "",
    "/* "&amp;TEXT(SOURCE!B678,"???0")&amp;" *"&amp;
      SOURCE!C678&amp;", "&amp; IF(lookups!$E$2-LEN(SOURCE!C678) &gt;= 0, REPT(" ",lookups!$E$2-LEN(SOURCE!C678)), "")&amp;
      SOURCE!D678&amp;", "&amp; IF(lookups!$F$2-LEN(SOURCE!D678) &gt;= 0, REPT(" ",lookups!$F$2-LEN(SOURCE!D678)), "")&amp;
      SOURCE!E678&amp;", "&amp; IF(lookups!$G$2-LEN(SOURCE!E678) &gt;=0, REPT(" ",lookups!$G$2-LEN(SOURCE!E678)), "")&amp;
      SOURCE!F678&amp;", "&amp; IF(lookups!$H$2-LEN(SOURCE!F678) &gt;= 0, REPT(" ",lookups!$H$2-LEN(SOURCE!F678)+2), "")&amp;"("&amp;
      SUBSTITUTE(TEXT(SOURCE!G678,"??0"),"  ","")&amp;" &lt;&lt; TAM_MAX_BITS) |"&amp; IF(lookups!$I$2-3 &gt;= 0, REPT(" ",MAX(1,lookups!$I$2-5+4+1-1-LEN(  IF(ISTEXT(SOURCE!H678),SOURCE!H678,  SUBSTITUTE(SUBSTITUTE(TEXT(SOURCE!H678,"????0"),"  ","")," ",""))   ))), "")&amp;
       IF(ISTEXT(SOURCE!H678),SOURCE!H678, SUBSTITUTE(SUBSTITUTE(TEXT(SOURCE!H678,"????0"),"  ","")," ",""))   &amp;","&amp; IF(lookups!$J$2-3 &gt;= 0, REPT(" ",lookups!$J$2-3-5), "")&amp;
      SOURCE!I678&amp;
" | "&amp; IF(lookups!$K$2-LEN(SOURCE!I678) &gt;= 0, REPT(" ",lookups!$K$2-LEN(SOURCE!I678)), "")&amp;
      SOURCE!J678&amp;      IF(lookups!$L$2-LEN(SOURCE!J678) &gt;= 0, REPT(" ",lookups!$L$2-LEN(SOURCE!J678)), "")&amp;
" | "&amp; IF(lookups!$K$2-LEN(SOURCE!I678) &gt;= 0, REPT(" ",lookups!$K$2-LEN(SOURCE!I678)), "")&amp;
      SOURCE!K678&amp;      IF(lookups!$L$2-LEN(SOURCE!K678) &gt;= 0, REPT(" ",lookups!$M$2-LEN(SOURCE!K678)), "")&amp;
" | "&amp; SOURCE!L678&amp;      IF(lookups!$O$2-LEN(SOURCE!L678) &gt;= 0, REPT(" ",lookups!$O$2-LEN(SOURCE!L678)), "")&amp;
" | "&amp; SOURCE!M678&amp;      IF(lookups!$P$2-LEN(SOURCE!M678) &gt;= 0, REPT(" ",lookups!$P$2-LEN(SOURCE!M678)), "")&amp;
      "},"&amp;IF(SOURCE!O678&lt;&gt;"",""&amp;SOURCE!O678,"")
 )
)
)</f>
        <v>/*  654 */  { addItemToBuffer,              ITM_alpha_TONOS,             "",                                            STD_alpha_TONOS,                               (0 &lt;&lt; TAM_MAX_BITS) |     0, CAT_NONE | SLS_UNCHANGED | US_UNCHANGED | EIM_DISABLED | PTP_DISABLED     },</v>
      </c>
    </row>
    <row r="679" customFormat="false" ht="15.75" hidden="false" customHeight="false" outlineLevel="0" collapsed="false">
      <c r="A679" s="263" t="str">
        <f aca="false">IF(AND(OR(SOURCE!A679="",ISBLANK(SOURCE!A679)),SOURCE!B679&gt;0),IF(ISBLANK(SOURCE!C679),"",SOURCE!C679),
IF(SOURCE!B679&lt;0,VLOOKUP(SOURCE!B679,lookups!A$1:B$25,2,0),
  IF(ISBLANK(SOURCE!B679),
    "",
    "/* "&amp;TEXT(SOURCE!B679,"???0")&amp;" *"&amp;
      SOURCE!C679&amp;", "&amp; IF(lookups!$E$2-LEN(SOURCE!C679) &gt;= 0, REPT(" ",lookups!$E$2-LEN(SOURCE!C679)), "")&amp;
      SOURCE!D679&amp;", "&amp; IF(lookups!$F$2-LEN(SOURCE!D679) &gt;= 0, REPT(" ",lookups!$F$2-LEN(SOURCE!D679)), "")&amp;
      SOURCE!E679&amp;", "&amp; IF(lookups!$G$2-LEN(SOURCE!E679) &gt;=0, REPT(" ",lookups!$G$2-LEN(SOURCE!E679)), "")&amp;
      SOURCE!F679&amp;", "&amp; IF(lookups!$H$2-LEN(SOURCE!F679) &gt;= 0, REPT(" ",lookups!$H$2-LEN(SOURCE!F679)+2), "")&amp;"("&amp;
      SUBSTITUTE(TEXT(SOURCE!G679,"??0"),"  ","")&amp;" &lt;&lt; TAM_MAX_BITS) |"&amp; IF(lookups!$I$2-3 &gt;= 0, REPT(" ",MAX(1,lookups!$I$2-5+4+1-1-LEN(  IF(ISTEXT(SOURCE!H679),SOURCE!H679,  SUBSTITUTE(SUBSTITUTE(TEXT(SOURCE!H679,"????0"),"  ","")," ",""))   ))), "")&amp;
       IF(ISTEXT(SOURCE!H679),SOURCE!H679, SUBSTITUTE(SUBSTITUTE(TEXT(SOURCE!H679,"????0"),"  ","")," ",""))   &amp;","&amp; IF(lookups!$J$2-3 &gt;= 0, REPT(" ",lookups!$J$2-3-5), "")&amp;
      SOURCE!I679&amp;
" | "&amp; IF(lookups!$K$2-LEN(SOURCE!I679) &gt;= 0, REPT(" ",lookups!$K$2-LEN(SOURCE!I679)), "")&amp;
      SOURCE!J679&amp;      IF(lookups!$L$2-LEN(SOURCE!J679) &gt;= 0, REPT(" ",lookups!$L$2-LEN(SOURCE!J679)), "")&amp;
" | "&amp; IF(lookups!$K$2-LEN(SOURCE!I679) &gt;= 0, REPT(" ",lookups!$K$2-LEN(SOURCE!I679)), "")&amp;
      SOURCE!K679&amp;      IF(lookups!$L$2-LEN(SOURCE!K679) &gt;= 0, REPT(" ",lookups!$M$2-LEN(SOURCE!K679)), "")&amp;
" | "&amp; SOURCE!L679&amp;      IF(lookups!$O$2-LEN(SOURCE!L679) &gt;= 0, REPT(" ",lookups!$O$2-LEN(SOURCE!L679)), "")&amp;
" | "&amp; SOURCE!M679&amp;      IF(lookups!$P$2-LEN(SOURCE!M679) &gt;= 0, REPT(" ",lookups!$P$2-LEN(SOURCE!M679)), "")&amp;
      "},"&amp;IF(SOURCE!O679&lt;&gt;"",""&amp;SOURCE!O679,"")
 )
)
)</f>
        <v>/*  655 */  { addItemToBuffer,              ITM_epsilon_TONOS,           "",                                            STD_epsilon_TONOS,                             (0 &lt;&lt; TAM_MAX_BITS) |     0, CAT_NONE | SLS_UNCHANGED | US_UNCHANGED | EIM_DISABLED | PTP_DISABLED     },</v>
      </c>
    </row>
    <row r="680" customFormat="false" ht="15.75" hidden="false" customHeight="false" outlineLevel="0" collapsed="false">
      <c r="A680" s="263" t="str">
        <f aca="false">IF(AND(OR(SOURCE!A680="",ISBLANK(SOURCE!A680)),SOURCE!B680&gt;0),IF(ISBLANK(SOURCE!C680),"",SOURCE!C680),
IF(SOURCE!B680&lt;0,VLOOKUP(SOURCE!B680,lookups!A$1:B$25,2,0),
  IF(ISBLANK(SOURCE!B680),
    "",
    "/* "&amp;TEXT(SOURCE!B680,"???0")&amp;" *"&amp;
      SOURCE!C680&amp;", "&amp; IF(lookups!$E$2-LEN(SOURCE!C680) &gt;= 0, REPT(" ",lookups!$E$2-LEN(SOURCE!C680)), "")&amp;
      SOURCE!D680&amp;", "&amp; IF(lookups!$F$2-LEN(SOURCE!D680) &gt;= 0, REPT(" ",lookups!$F$2-LEN(SOURCE!D680)), "")&amp;
      SOURCE!E680&amp;", "&amp; IF(lookups!$G$2-LEN(SOURCE!E680) &gt;=0, REPT(" ",lookups!$G$2-LEN(SOURCE!E680)), "")&amp;
      SOURCE!F680&amp;", "&amp; IF(lookups!$H$2-LEN(SOURCE!F680) &gt;= 0, REPT(" ",lookups!$H$2-LEN(SOURCE!F680)+2), "")&amp;"("&amp;
      SUBSTITUTE(TEXT(SOURCE!G680,"??0"),"  ","")&amp;" &lt;&lt; TAM_MAX_BITS) |"&amp; IF(lookups!$I$2-3 &gt;= 0, REPT(" ",MAX(1,lookups!$I$2-5+4+1-1-LEN(  IF(ISTEXT(SOURCE!H680),SOURCE!H680,  SUBSTITUTE(SUBSTITUTE(TEXT(SOURCE!H680,"????0"),"  ","")," ",""))   ))), "")&amp;
       IF(ISTEXT(SOURCE!H680),SOURCE!H680, SUBSTITUTE(SUBSTITUTE(TEXT(SOURCE!H680,"????0"),"  ","")," ",""))   &amp;","&amp; IF(lookups!$J$2-3 &gt;= 0, REPT(" ",lookups!$J$2-3-5), "")&amp;
      SOURCE!I680&amp;
" | "&amp; IF(lookups!$K$2-LEN(SOURCE!I680) &gt;= 0, REPT(" ",lookups!$K$2-LEN(SOURCE!I680)), "")&amp;
      SOURCE!J680&amp;      IF(lookups!$L$2-LEN(SOURCE!J680) &gt;= 0, REPT(" ",lookups!$L$2-LEN(SOURCE!J680)), "")&amp;
" | "&amp; IF(lookups!$K$2-LEN(SOURCE!I680) &gt;= 0, REPT(" ",lookups!$K$2-LEN(SOURCE!I680)), "")&amp;
      SOURCE!K680&amp;      IF(lookups!$L$2-LEN(SOURCE!K680) &gt;= 0, REPT(" ",lookups!$M$2-LEN(SOURCE!K680)), "")&amp;
" | "&amp; SOURCE!L680&amp;      IF(lookups!$O$2-LEN(SOURCE!L680) &gt;= 0, REPT(" ",lookups!$O$2-LEN(SOURCE!L680)), "")&amp;
" | "&amp; SOURCE!M680&amp;      IF(lookups!$P$2-LEN(SOURCE!M680) &gt;= 0, REPT(" ",lookups!$P$2-LEN(SOURCE!M680)), "")&amp;
      "},"&amp;IF(SOURCE!O680&lt;&gt;"",""&amp;SOURCE!O680,"")
 )
)
)</f>
        <v>/*  656 */  { addItemToBuffer,              ITM_eta_TONOS,               "",                                            STD_eta_TONOS,                                 (0 &lt;&lt; TAM_MAX_BITS) |     0, CAT_NONE | SLS_UNCHANGED | US_UNCHANGED | EIM_DISABLED | PTP_DISABLED     },</v>
      </c>
    </row>
    <row r="681" customFormat="false" ht="15.75" hidden="false" customHeight="false" outlineLevel="0" collapsed="false">
      <c r="A681" s="263" t="str">
        <f aca="false">IF(AND(OR(SOURCE!A681="",ISBLANK(SOURCE!A681)),SOURCE!B681&gt;0),IF(ISBLANK(SOURCE!C681),"",SOURCE!C681),
IF(SOURCE!B681&lt;0,VLOOKUP(SOURCE!B681,lookups!A$1:B$25,2,0),
  IF(ISBLANK(SOURCE!B681),
    "",
    "/* "&amp;TEXT(SOURCE!B681,"???0")&amp;" *"&amp;
      SOURCE!C681&amp;", "&amp; IF(lookups!$E$2-LEN(SOURCE!C681) &gt;= 0, REPT(" ",lookups!$E$2-LEN(SOURCE!C681)), "")&amp;
      SOURCE!D681&amp;", "&amp; IF(lookups!$F$2-LEN(SOURCE!D681) &gt;= 0, REPT(" ",lookups!$F$2-LEN(SOURCE!D681)), "")&amp;
      SOURCE!E681&amp;", "&amp; IF(lookups!$G$2-LEN(SOURCE!E681) &gt;=0, REPT(" ",lookups!$G$2-LEN(SOURCE!E681)), "")&amp;
      SOURCE!F681&amp;", "&amp; IF(lookups!$H$2-LEN(SOURCE!F681) &gt;= 0, REPT(" ",lookups!$H$2-LEN(SOURCE!F681)+2), "")&amp;"("&amp;
      SUBSTITUTE(TEXT(SOURCE!G681,"??0"),"  ","")&amp;" &lt;&lt; TAM_MAX_BITS) |"&amp; IF(lookups!$I$2-3 &gt;= 0, REPT(" ",MAX(1,lookups!$I$2-5+4+1-1-LEN(  IF(ISTEXT(SOURCE!H681),SOURCE!H681,  SUBSTITUTE(SUBSTITUTE(TEXT(SOURCE!H681,"????0"),"  ","")," ",""))   ))), "")&amp;
       IF(ISTEXT(SOURCE!H681),SOURCE!H681, SUBSTITUTE(SUBSTITUTE(TEXT(SOURCE!H681,"????0"),"  ","")," ",""))   &amp;","&amp; IF(lookups!$J$2-3 &gt;= 0, REPT(" ",lookups!$J$2-3-5), "")&amp;
      SOURCE!I681&amp;
" | "&amp; IF(lookups!$K$2-LEN(SOURCE!I681) &gt;= 0, REPT(" ",lookups!$K$2-LEN(SOURCE!I681)), "")&amp;
      SOURCE!J681&amp;      IF(lookups!$L$2-LEN(SOURCE!J681) &gt;= 0, REPT(" ",lookups!$L$2-LEN(SOURCE!J681)), "")&amp;
" | "&amp; IF(lookups!$K$2-LEN(SOURCE!I681) &gt;= 0, REPT(" ",lookups!$K$2-LEN(SOURCE!I681)), "")&amp;
      SOURCE!K681&amp;      IF(lookups!$L$2-LEN(SOURCE!K681) &gt;= 0, REPT(" ",lookups!$M$2-LEN(SOURCE!K681)), "")&amp;
" | "&amp; SOURCE!L681&amp;      IF(lookups!$O$2-LEN(SOURCE!L681) &gt;= 0, REPT(" ",lookups!$O$2-LEN(SOURCE!L681)), "")&amp;
" | "&amp; SOURCE!M681&amp;      IF(lookups!$P$2-LEN(SOURCE!M681) &gt;= 0, REPT(" ",lookups!$P$2-LEN(SOURCE!M681)), "")&amp;
      "},"&amp;IF(SOURCE!O681&lt;&gt;"",""&amp;SOURCE!O681,"")
 )
)
)</f>
        <v>/*  657 */  { addItemToBuffer,              ITM_iotaTON,                 "",                                            STD_iota_TONOS,                                (0 &lt;&lt; TAM_MAX_BITS) |     0, CAT_NONE | SLS_UNCHANGED | US_UNCHANGED | EIM_DISABLED | PTP_DISABLED     },</v>
      </c>
    </row>
    <row r="682" customFormat="false" ht="15.75" hidden="false" customHeight="false" outlineLevel="0" collapsed="false">
      <c r="A682" s="263" t="str">
        <f aca="false">IF(AND(OR(SOURCE!A682="",ISBLANK(SOURCE!A682)),SOURCE!B682&gt;0),IF(ISBLANK(SOURCE!C682),"",SOURCE!C682),
IF(SOURCE!B682&lt;0,VLOOKUP(SOURCE!B682,lookups!A$1:B$25,2,0),
  IF(ISBLANK(SOURCE!B682),
    "",
    "/* "&amp;TEXT(SOURCE!B682,"???0")&amp;" *"&amp;
      SOURCE!C682&amp;", "&amp; IF(lookups!$E$2-LEN(SOURCE!C682) &gt;= 0, REPT(" ",lookups!$E$2-LEN(SOURCE!C682)), "")&amp;
      SOURCE!D682&amp;", "&amp; IF(lookups!$F$2-LEN(SOURCE!D682) &gt;= 0, REPT(" ",lookups!$F$2-LEN(SOURCE!D682)), "")&amp;
      SOURCE!E682&amp;", "&amp; IF(lookups!$G$2-LEN(SOURCE!E682) &gt;=0, REPT(" ",lookups!$G$2-LEN(SOURCE!E682)), "")&amp;
      SOURCE!F682&amp;", "&amp; IF(lookups!$H$2-LEN(SOURCE!F682) &gt;= 0, REPT(" ",lookups!$H$2-LEN(SOURCE!F682)+2), "")&amp;"("&amp;
      SUBSTITUTE(TEXT(SOURCE!G682,"??0"),"  ","")&amp;" &lt;&lt; TAM_MAX_BITS) |"&amp; IF(lookups!$I$2-3 &gt;= 0, REPT(" ",MAX(1,lookups!$I$2-5+4+1-1-LEN(  IF(ISTEXT(SOURCE!H682),SOURCE!H682,  SUBSTITUTE(SUBSTITUTE(TEXT(SOURCE!H682,"????0"),"  ","")," ",""))   ))), "")&amp;
       IF(ISTEXT(SOURCE!H682),SOURCE!H682, SUBSTITUTE(SUBSTITUTE(TEXT(SOURCE!H682,"????0"),"  ","")," ",""))   &amp;","&amp; IF(lookups!$J$2-3 &gt;= 0, REPT(" ",lookups!$J$2-3-5), "")&amp;
      SOURCE!I682&amp;
" | "&amp; IF(lookups!$K$2-LEN(SOURCE!I682) &gt;= 0, REPT(" ",lookups!$K$2-LEN(SOURCE!I682)), "")&amp;
      SOURCE!J682&amp;      IF(lookups!$L$2-LEN(SOURCE!J682) &gt;= 0, REPT(" ",lookups!$L$2-LEN(SOURCE!J682)), "")&amp;
" | "&amp; IF(lookups!$K$2-LEN(SOURCE!I682) &gt;= 0, REPT(" ",lookups!$K$2-LEN(SOURCE!I682)), "")&amp;
      SOURCE!K682&amp;      IF(lookups!$L$2-LEN(SOURCE!K682) &gt;= 0, REPT(" ",lookups!$M$2-LEN(SOURCE!K682)), "")&amp;
" | "&amp; SOURCE!L682&amp;      IF(lookups!$O$2-LEN(SOURCE!L682) &gt;= 0, REPT(" ",lookups!$O$2-LEN(SOURCE!L682)), "")&amp;
" | "&amp; SOURCE!M682&amp;      IF(lookups!$P$2-LEN(SOURCE!M682) &gt;= 0, REPT(" ",lookups!$P$2-LEN(SOURCE!M682)), "")&amp;
      "},"&amp;IF(SOURCE!O682&lt;&gt;"",""&amp;SOURCE!O682,"")
 )
)
)</f>
        <v>/*  658 */  { addItemToBuffer,              ITM_iota_DIALYTIKA_TONOS,    "",                                            STD_iota_DIALYTIKA_TONOS,                      (0 &lt;&lt; TAM_MAX_BITS) |     0, CAT_NONE | SLS_UNCHANGED | US_UNCHANGED | EIM_DISABLED | PTP_DISABLED     },</v>
      </c>
    </row>
    <row r="683" customFormat="false" ht="15.75" hidden="false" customHeight="false" outlineLevel="0" collapsed="false">
      <c r="A683" s="263" t="str">
        <f aca="false">IF(AND(OR(SOURCE!A683="",ISBLANK(SOURCE!A683)),SOURCE!B683&gt;0),IF(ISBLANK(SOURCE!C683),"",SOURCE!C683),
IF(SOURCE!B683&lt;0,VLOOKUP(SOURCE!B683,lookups!A$1:B$25,2,0),
  IF(ISBLANK(SOURCE!B683),
    "",
    "/* "&amp;TEXT(SOURCE!B683,"???0")&amp;" *"&amp;
      SOURCE!C683&amp;", "&amp; IF(lookups!$E$2-LEN(SOURCE!C683) &gt;= 0, REPT(" ",lookups!$E$2-LEN(SOURCE!C683)), "")&amp;
      SOURCE!D683&amp;", "&amp; IF(lookups!$F$2-LEN(SOURCE!D683) &gt;= 0, REPT(" ",lookups!$F$2-LEN(SOURCE!D683)), "")&amp;
      SOURCE!E683&amp;", "&amp; IF(lookups!$G$2-LEN(SOURCE!E683) &gt;=0, REPT(" ",lookups!$G$2-LEN(SOURCE!E683)), "")&amp;
      SOURCE!F683&amp;", "&amp; IF(lookups!$H$2-LEN(SOURCE!F683) &gt;= 0, REPT(" ",lookups!$H$2-LEN(SOURCE!F683)+2), "")&amp;"("&amp;
      SUBSTITUTE(TEXT(SOURCE!G683,"??0"),"  ","")&amp;" &lt;&lt; TAM_MAX_BITS) |"&amp; IF(lookups!$I$2-3 &gt;= 0, REPT(" ",MAX(1,lookups!$I$2-5+4+1-1-LEN(  IF(ISTEXT(SOURCE!H683),SOURCE!H683,  SUBSTITUTE(SUBSTITUTE(TEXT(SOURCE!H683,"????0"),"  ","")," ",""))   ))), "")&amp;
       IF(ISTEXT(SOURCE!H683),SOURCE!H683, SUBSTITUTE(SUBSTITUTE(TEXT(SOURCE!H683,"????0"),"  ","")," ",""))   &amp;","&amp; IF(lookups!$J$2-3 &gt;= 0, REPT(" ",lookups!$J$2-3-5), "")&amp;
      SOURCE!I683&amp;
" | "&amp; IF(lookups!$K$2-LEN(SOURCE!I683) &gt;= 0, REPT(" ",lookups!$K$2-LEN(SOURCE!I683)), "")&amp;
      SOURCE!J683&amp;      IF(lookups!$L$2-LEN(SOURCE!J683) &gt;= 0, REPT(" ",lookups!$L$2-LEN(SOURCE!J683)), "")&amp;
" | "&amp; IF(lookups!$K$2-LEN(SOURCE!I683) &gt;= 0, REPT(" ",lookups!$K$2-LEN(SOURCE!I683)), "")&amp;
      SOURCE!K683&amp;      IF(lookups!$L$2-LEN(SOURCE!K683) &gt;= 0, REPT(" ",lookups!$M$2-LEN(SOURCE!K683)), "")&amp;
" | "&amp; SOURCE!L683&amp;      IF(lookups!$O$2-LEN(SOURCE!L683) &gt;= 0, REPT(" ",lookups!$O$2-LEN(SOURCE!L683)), "")&amp;
" | "&amp; SOURCE!M683&amp;      IF(lookups!$P$2-LEN(SOURCE!M683) &gt;= 0, REPT(" ",lookups!$P$2-LEN(SOURCE!M683)), "")&amp;
      "},"&amp;IF(SOURCE!O683&lt;&gt;"",""&amp;SOURCE!O683,"")
 )
)
)</f>
        <v>/*  659 */  { addItemToBuffer,              ITM_omicron_TONOS,           "",                                            STD_omicron_TONOS,                             (0 &lt;&lt; TAM_MAX_BITS) |     0, CAT_NONE | SLS_UNCHANGED | US_UNCHANGED | EIM_DISABLED | PTP_DISABLED     },</v>
      </c>
    </row>
    <row r="684" customFormat="false" ht="15.75" hidden="false" customHeight="false" outlineLevel="0" collapsed="false">
      <c r="A684" s="263" t="str">
        <f aca="false">IF(AND(OR(SOURCE!A684="",ISBLANK(SOURCE!A684)),SOURCE!B684&gt;0),IF(ISBLANK(SOURCE!C684),"",SOURCE!C684),
IF(SOURCE!B684&lt;0,VLOOKUP(SOURCE!B684,lookups!A$1:B$25,2,0),
  IF(ISBLANK(SOURCE!B684),
    "",
    "/* "&amp;TEXT(SOURCE!B684,"???0")&amp;" *"&amp;
      SOURCE!C684&amp;", "&amp; IF(lookups!$E$2-LEN(SOURCE!C684) &gt;= 0, REPT(" ",lookups!$E$2-LEN(SOURCE!C684)), "")&amp;
      SOURCE!D684&amp;", "&amp; IF(lookups!$F$2-LEN(SOURCE!D684) &gt;= 0, REPT(" ",lookups!$F$2-LEN(SOURCE!D684)), "")&amp;
      SOURCE!E684&amp;", "&amp; IF(lookups!$G$2-LEN(SOURCE!E684) &gt;=0, REPT(" ",lookups!$G$2-LEN(SOURCE!E684)), "")&amp;
      SOURCE!F684&amp;", "&amp; IF(lookups!$H$2-LEN(SOURCE!F684) &gt;= 0, REPT(" ",lookups!$H$2-LEN(SOURCE!F684)+2), "")&amp;"("&amp;
      SUBSTITUTE(TEXT(SOURCE!G684,"??0"),"  ","")&amp;" &lt;&lt; TAM_MAX_BITS) |"&amp; IF(lookups!$I$2-3 &gt;= 0, REPT(" ",MAX(1,lookups!$I$2-5+4+1-1-LEN(  IF(ISTEXT(SOURCE!H684),SOURCE!H684,  SUBSTITUTE(SUBSTITUTE(TEXT(SOURCE!H684,"????0"),"  ","")," ",""))   ))), "")&amp;
       IF(ISTEXT(SOURCE!H684),SOURCE!H684, SUBSTITUTE(SUBSTITUTE(TEXT(SOURCE!H684,"????0"),"  ","")," ",""))   &amp;","&amp; IF(lookups!$J$2-3 &gt;= 0, REPT(" ",lookups!$J$2-3-5), "")&amp;
      SOURCE!I684&amp;
" | "&amp; IF(lookups!$K$2-LEN(SOURCE!I684) &gt;= 0, REPT(" ",lookups!$K$2-LEN(SOURCE!I684)), "")&amp;
      SOURCE!J684&amp;      IF(lookups!$L$2-LEN(SOURCE!J684) &gt;= 0, REPT(" ",lookups!$L$2-LEN(SOURCE!J684)), "")&amp;
" | "&amp; IF(lookups!$K$2-LEN(SOURCE!I684) &gt;= 0, REPT(" ",lookups!$K$2-LEN(SOURCE!I684)), "")&amp;
      SOURCE!K684&amp;      IF(lookups!$L$2-LEN(SOURCE!K684) &gt;= 0, REPT(" ",lookups!$M$2-LEN(SOURCE!K684)), "")&amp;
" | "&amp; SOURCE!L684&amp;      IF(lookups!$O$2-LEN(SOURCE!L684) &gt;= 0, REPT(" ",lookups!$O$2-LEN(SOURCE!L684)), "")&amp;
" | "&amp; SOURCE!M684&amp;      IF(lookups!$P$2-LEN(SOURCE!M684) &gt;= 0, REPT(" ",lookups!$P$2-LEN(SOURCE!M684)), "")&amp;
      "},"&amp;IF(SOURCE!O684&lt;&gt;"",""&amp;SOURCE!O684,"")
 )
)
)</f>
        <v>/*  660 */  { addItemToBuffer,              ITM_sigma_end,               "",                                            STD_sigma_end,                                 (0 &lt;&lt; TAM_MAX_BITS) |     0, CAT_NONE | SLS_UNCHANGED | US_UNCHANGED | EIM_DISABLED | PTP_DISABLED     },</v>
      </c>
    </row>
    <row r="685" customFormat="false" ht="15.75" hidden="false" customHeight="false" outlineLevel="0" collapsed="false">
      <c r="A685" s="263" t="str">
        <f aca="false">IF(AND(OR(SOURCE!A685="",ISBLANK(SOURCE!A685)),SOURCE!B685&gt;0),IF(ISBLANK(SOURCE!C685),"",SOURCE!C685),
IF(SOURCE!B685&lt;0,VLOOKUP(SOURCE!B685,lookups!A$1:B$25,2,0),
  IF(ISBLANK(SOURCE!B685),
    "",
    "/* "&amp;TEXT(SOURCE!B685,"???0")&amp;" *"&amp;
      SOURCE!C685&amp;", "&amp; IF(lookups!$E$2-LEN(SOURCE!C685) &gt;= 0, REPT(" ",lookups!$E$2-LEN(SOURCE!C685)), "")&amp;
      SOURCE!D685&amp;", "&amp; IF(lookups!$F$2-LEN(SOURCE!D685) &gt;= 0, REPT(" ",lookups!$F$2-LEN(SOURCE!D685)), "")&amp;
      SOURCE!E685&amp;", "&amp; IF(lookups!$G$2-LEN(SOURCE!E685) &gt;=0, REPT(" ",lookups!$G$2-LEN(SOURCE!E685)), "")&amp;
      SOURCE!F685&amp;", "&amp; IF(lookups!$H$2-LEN(SOURCE!F685) &gt;= 0, REPT(" ",lookups!$H$2-LEN(SOURCE!F685)+2), "")&amp;"("&amp;
      SUBSTITUTE(TEXT(SOURCE!G685,"??0"),"  ","")&amp;" &lt;&lt; TAM_MAX_BITS) |"&amp; IF(lookups!$I$2-3 &gt;= 0, REPT(" ",MAX(1,lookups!$I$2-5+4+1-1-LEN(  IF(ISTEXT(SOURCE!H685),SOURCE!H685,  SUBSTITUTE(SUBSTITUTE(TEXT(SOURCE!H685,"????0"),"  ","")," ",""))   ))), "")&amp;
       IF(ISTEXT(SOURCE!H685),SOURCE!H685, SUBSTITUTE(SUBSTITUTE(TEXT(SOURCE!H685,"????0"),"  ","")," ",""))   &amp;","&amp; IF(lookups!$J$2-3 &gt;= 0, REPT(" ",lookups!$J$2-3-5), "")&amp;
      SOURCE!I685&amp;
" | "&amp; IF(lookups!$K$2-LEN(SOURCE!I685) &gt;= 0, REPT(" ",lookups!$K$2-LEN(SOURCE!I685)), "")&amp;
      SOURCE!J685&amp;      IF(lookups!$L$2-LEN(SOURCE!J685) &gt;= 0, REPT(" ",lookups!$L$2-LEN(SOURCE!J685)), "")&amp;
" | "&amp; IF(lookups!$K$2-LEN(SOURCE!I685) &gt;= 0, REPT(" ",lookups!$K$2-LEN(SOURCE!I685)), "")&amp;
      SOURCE!K685&amp;      IF(lookups!$L$2-LEN(SOURCE!K685) &gt;= 0, REPT(" ",lookups!$M$2-LEN(SOURCE!K685)), "")&amp;
" | "&amp; SOURCE!L685&amp;      IF(lookups!$O$2-LEN(SOURCE!L685) &gt;= 0, REPT(" ",lookups!$O$2-LEN(SOURCE!L685)), "")&amp;
" | "&amp; SOURCE!M685&amp;      IF(lookups!$P$2-LEN(SOURCE!M685) &gt;= 0, REPT(" ",lookups!$P$2-LEN(SOURCE!M685)), "")&amp;
      "},"&amp;IF(SOURCE!O685&lt;&gt;"",""&amp;SOURCE!O685,"")
 )
)
)</f>
        <v>/*  661 */  { addItemToBuffer,              ITM_upsilon_TONOS,           "",                                            STD_upsilon_TONOS,                             (0 &lt;&lt; TAM_MAX_BITS) |     0, CAT_NONE | SLS_UNCHANGED | US_UNCHANGED | EIM_DISABLED | PTP_DISABLED     },</v>
      </c>
    </row>
    <row r="686" customFormat="false" ht="15.75" hidden="false" customHeight="false" outlineLevel="0" collapsed="false">
      <c r="A686" s="263" t="str">
        <f aca="false">IF(AND(OR(SOURCE!A686="",ISBLANK(SOURCE!A686)),SOURCE!B686&gt;0),IF(ISBLANK(SOURCE!C686),"",SOURCE!C686),
IF(SOURCE!B686&lt;0,VLOOKUP(SOURCE!B686,lookups!A$1:B$25,2,0),
  IF(ISBLANK(SOURCE!B686),
    "",
    "/* "&amp;TEXT(SOURCE!B686,"???0")&amp;" *"&amp;
      SOURCE!C686&amp;", "&amp; IF(lookups!$E$2-LEN(SOURCE!C686) &gt;= 0, REPT(" ",lookups!$E$2-LEN(SOURCE!C686)), "")&amp;
      SOURCE!D686&amp;", "&amp; IF(lookups!$F$2-LEN(SOURCE!D686) &gt;= 0, REPT(" ",lookups!$F$2-LEN(SOURCE!D686)), "")&amp;
      SOURCE!E686&amp;", "&amp; IF(lookups!$G$2-LEN(SOURCE!E686) &gt;=0, REPT(" ",lookups!$G$2-LEN(SOURCE!E686)), "")&amp;
      SOURCE!F686&amp;", "&amp; IF(lookups!$H$2-LEN(SOURCE!F686) &gt;= 0, REPT(" ",lookups!$H$2-LEN(SOURCE!F686)+2), "")&amp;"("&amp;
      SUBSTITUTE(TEXT(SOURCE!G686,"??0"),"  ","")&amp;" &lt;&lt; TAM_MAX_BITS) |"&amp; IF(lookups!$I$2-3 &gt;= 0, REPT(" ",MAX(1,lookups!$I$2-5+4+1-1-LEN(  IF(ISTEXT(SOURCE!H686),SOURCE!H686,  SUBSTITUTE(SUBSTITUTE(TEXT(SOURCE!H686,"????0"),"  ","")," ",""))   ))), "")&amp;
       IF(ISTEXT(SOURCE!H686),SOURCE!H686, SUBSTITUTE(SUBSTITUTE(TEXT(SOURCE!H686,"????0"),"  ","")," ",""))   &amp;","&amp; IF(lookups!$J$2-3 &gt;= 0, REPT(" ",lookups!$J$2-3-5), "")&amp;
      SOURCE!I686&amp;
" | "&amp; IF(lookups!$K$2-LEN(SOURCE!I686) &gt;= 0, REPT(" ",lookups!$K$2-LEN(SOURCE!I686)), "")&amp;
      SOURCE!J686&amp;      IF(lookups!$L$2-LEN(SOURCE!J686) &gt;= 0, REPT(" ",lookups!$L$2-LEN(SOURCE!J686)), "")&amp;
" | "&amp; IF(lookups!$K$2-LEN(SOURCE!I686) &gt;= 0, REPT(" ",lookups!$K$2-LEN(SOURCE!I686)), "")&amp;
      SOURCE!K686&amp;      IF(lookups!$L$2-LEN(SOURCE!K686) &gt;= 0, REPT(" ",lookups!$M$2-LEN(SOURCE!K686)), "")&amp;
" | "&amp; SOURCE!L686&amp;      IF(lookups!$O$2-LEN(SOURCE!L686) &gt;= 0, REPT(" ",lookups!$O$2-LEN(SOURCE!L686)), "")&amp;
" | "&amp; SOURCE!M686&amp;      IF(lookups!$P$2-LEN(SOURCE!M686) &gt;= 0, REPT(" ",lookups!$P$2-LEN(SOURCE!M686)), "")&amp;
      "},"&amp;IF(SOURCE!O686&lt;&gt;"",""&amp;SOURCE!O686,"")
 )
)
)</f>
        <v>/*  662 */  { addItemToBuffer,              ITM_upsilon_DIALYTIKA_TONOS, "",                                            STD_upsilon_DIALYTIKA_TONOS,                   (0 &lt;&lt; TAM_MAX_BITS) |     0, CAT_NONE | SLS_UNCHANGED | US_UNCHANGED | EIM_DISABLED | PTP_DISABLED     },</v>
      </c>
    </row>
    <row r="687" customFormat="false" ht="15.75" hidden="false" customHeight="false" outlineLevel="0" collapsed="false">
      <c r="A687" s="263" t="str">
        <f aca="false">IF(AND(OR(SOURCE!A687="",ISBLANK(SOURCE!A687)),SOURCE!B687&gt;0),IF(ISBLANK(SOURCE!C687),"",SOURCE!C687),
IF(SOURCE!B687&lt;0,VLOOKUP(SOURCE!B687,lookups!A$1:B$25,2,0),
  IF(ISBLANK(SOURCE!B687),
    "",
    "/* "&amp;TEXT(SOURCE!B687,"???0")&amp;" *"&amp;
      SOURCE!C687&amp;", "&amp; IF(lookups!$E$2-LEN(SOURCE!C687) &gt;= 0, REPT(" ",lookups!$E$2-LEN(SOURCE!C687)), "")&amp;
      SOURCE!D687&amp;", "&amp; IF(lookups!$F$2-LEN(SOURCE!D687) &gt;= 0, REPT(" ",lookups!$F$2-LEN(SOURCE!D687)), "")&amp;
      SOURCE!E687&amp;", "&amp; IF(lookups!$G$2-LEN(SOURCE!E687) &gt;=0, REPT(" ",lookups!$G$2-LEN(SOURCE!E687)), "")&amp;
      SOURCE!F687&amp;", "&amp; IF(lookups!$H$2-LEN(SOURCE!F687) &gt;= 0, REPT(" ",lookups!$H$2-LEN(SOURCE!F687)+2), "")&amp;"("&amp;
      SUBSTITUTE(TEXT(SOURCE!G687,"??0"),"  ","")&amp;" &lt;&lt; TAM_MAX_BITS) |"&amp; IF(lookups!$I$2-3 &gt;= 0, REPT(" ",MAX(1,lookups!$I$2-5+4+1-1-LEN(  IF(ISTEXT(SOURCE!H687),SOURCE!H687,  SUBSTITUTE(SUBSTITUTE(TEXT(SOURCE!H687,"????0"),"  ","")," ",""))   ))), "")&amp;
       IF(ISTEXT(SOURCE!H687),SOURCE!H687, SUBSTITUTE(SUBSTITUTE(TEXT(SOURCE!H687,"????0"),"  ","")," ",""))   &amp;","&amp; IF(lookups!$J$2-3 &gt;= 0, REPT(" ",lookups!$J$2-3-5), "")&amp;
      SOURCE!I687&amp;
" | "&amp; IF(lookups!$K$2-LEN(SOURCE!I687) &gt;= 0, REPT(" ",lookups!$K$2-LEN(SOURCE!I687)), "")&amp;
      SOURCE!J687&amp;      IF(lookups!$L$2-LEN(SOURCE!J687) &gt;= 0, REPT(" ",lookups!$L$2-LEN(SOURCE!J687)), "")&amp;
" | "&amp; IF(lookups!$K$2-LEN(SOURCE!I687) &gt;= 0, REPT(" ",lookups!$K$2-LEN(SOURCE!I687)), "")&amp;
      SOURCE!K687&amp;      IF(lookups!$L$2-LEN(SOURCE!K687) &gt;= 0, REPT(" ",lookups!$M$2-LEN(SOURCE!K687)), "")&amp;
" | "&amp; SOURCE!L687&amp;      IF(lookups!$O$2-LEN(SOURCE!L687) &gt;= 0, REPT(" ",lookups!$O$2-LEN(SOURCE!L687)), "")&amp;
" | "&amp; SOURCE!M687&amp;      IF(lookups!$P$2-LEN(SOURCE!M687) &gt;= 0, REPT(" ",lookups!$P$2-LEN(SOURCE!M687)), "")&amp;
      "},"&amp;IF(SOURCE!O687&lt;&gt;"",""&amp;SOURCE!O687,"")
 )
)
)</f>
        <v>/*  663 */  { addItemToBuffer,              ITM_omega_TONOS,             "",                                            STD_omega_TONOS,                               (0 &lt;&lt; TAM_MAX_BITS) |     0, CAT_NONE | SLS_UNCHANGED | US_UNCHANGED | EIM_DISABLED | PTP_DISABLED     },</v>
      </c>
    </row>
    <row r="688" customFormat="false" ht="15.75" hidden="false" customHeight="false" outlineLevel="0" collapsed="false">
      <c r="A688" s="263" t="str">
        <f aca="false">IF(AND(OR(SOURCE!A688="",ISBLANK(SOURCE!A688)),SOURCE!B688&gt;0),IF(ISBLANK(SOURCE!C688),"",SOURCE!C688),
IF(SOURCE!B688&lt;0,VLOOKUP(SOURCE!B688,lookups!A$1:B$25,2,0),
  IF(ISBLANK(SOURCE!B688),
    "",
    "/* "&amp;TEXT(SOURCE!B688,"???0")&amp;" *"&amp;
      SOURCE!C688&amp;", "&amp; IF(lookups!$E$2-LEN(SOURCE!C688) &gt;= 0, REPT(" ",lookups!$E$2-LEN(SOURCE!C688)), "")&amp;
      SOURCE!D688&amp;", "&amp; IF(lookups!$F$2-LEN(SOURCE!D688) &gt;= 0, REPT(" ",lookups!$F$2-LEN(SOURCE!D688)), "")&amp;
      SOURCE!E688&amp;", "&amp; IF(lookups!$G$2-LEN(SOURCE!E688) &gt;=0, REPT(" ",lookups!$G$2-LEN(SOURCE!E688)), "")&amp;
      SOURCE!F688&amp;", "&amp; IF(lookups!$H$2-LEN(SOURCE!F688) &gt;= 0, REPT(" ",lookups!$H$2-LEN(SOURCE!F688)+2), "")&amp;"("&amp;
      SUBSTITUTE(TEXT(SOURCE!G688,"??0"),"  ","")&amp;" &lt;&lt; TAM_MAX_BITS) |"&amp; IF(lookups!$I$2-3 &gt;= 0, REPT(" ",MAX(1,lookups!$I$2-5+4+1-1-LEN(  IF(ISTEXT(SOURCE!H688),SOURCE!H688,  SUBSTITUTE(SUBSTITUTE(TEXT(SOURCE!H688,"????0"),"  ","")," ",""))   ))), "")&amp;
       IF(ISTEXT(SOURCE!H688),SOURCE!H688, SUBSTITUTE(SUBSTITUTE(TEXT(SOURCE!H688,"????0"),"  ","")," ",""))   &amp;","&amp; IF(lookups!$J$2-3 &gt;= 0, REPT(" ",lookups!$J$2-3-5), "")&amp;
      SOURCE!I688&amp;
" | "&amp; IF(lookups!$K$2-LEN(SOURCE!I688) &gt;= 0, REPT(" ",lookups!$K$2-LEN(SOURCE!I688)), "")&amp;
      SOURCE!J688&amp;      IF(lookups!$L$2-LEN(SOURCE!J688) &gt;= 0, REPT(" ",lookups!$L$2-LEN(SOURCE!J688)), "")&amp;
" | "&amp; IF(lookups!$K$2-LEN(SOURCE!I688) &gt;= 0, REPT(" ",lookups!$K$2-LEN(SOURCE!I688)), "")&amp;
      SOURCE!K688&amp;      IF(lookups!$L$2-LEN(SOURCE!K688) &gt;= 0, REPT(" ",lookups!$M$2-LEN(SOURCE!K688)), "")&amp;
" | "&amp; SOURCE!L688&amp;      IF(lookups!$O$2-LEN(SOURCE!L688) &gt;= 0, REPT(" ",lookups!$O$2-LEN(SOURCE!L688)), "")&amp;
" | "&amp; SOURCE!M688&amp;      IF(lookups!$P$2-LEN(SOURCE!M688) &gt;= 0, REPT(" ",lookups!$P$2-LEN(SOURCE!M688)), "")&amp;
      "},"&amp;IF(SOURCE!O688&lt;&gt;"",""&amp;SOURCE!O688,"")
 )
)
)</f>
        <v>/*  664 */  { addItemToBuffer,              ITM_A_MACRON,                STD_A_MACRON,                                  STD_A_MACRON,                                  (0 &lt;&lt; TAM_MAX_BITS) |     0, CAT_AINT | SLS_UNCHANGED | US_UNCHANGED | EIM_DISABLED | PTP_DISABLED     },</v>
      </c>
    </row>
    <row r="689" customFormat="false" ht="15.75" hidden="false" customHeight="false" outlineLevel="0" collapsed="false">
      <c r="A689" s="263" t="str">
        <f aca="false">IF(AND(OR(SOURCE!A689="",ISBLANK(SOURCE!A689)),SOURCE!B689&gt;0),IF(ISBLANK(SOURCE!C689),"",SOURCE!C689),
IF(SOURCE!B689&lt;0,VLOOKUP(SOURCE!B689,lookups!A$1:B$25,2,0),
  IF(ISBLANK(SOURCE!B689),
    "",
    "/* "&amp;TEXT(SOURCE!B689,"???0")&amp;" *"&amp;
      SOURCE!C689&amp;", "&amp; IF(lookups!$E$2-LEN(SOURCE!C689) &gt;= 0, REPT(" ",lookups!$E$2-LEN(SOURCE!C689)), "")&amp;
      SOURCE!D689&amp;", "&amp; IF(lookups!$F$2-LEN(SOURCE!D689) &gt;= 0, REPT(" ",lookups!$F$2-LEN(SOURCE!D689)), "")&amp;
      SOURCE!E689&amp;", "&amp; IF(lookups!$G$2-LEN(SOURCE!E689) &gt;=0, REPT(" ",lookups!$G$2-LEN(SOURCE!E689)), "")&amp;
      SOURCE!F689&amp;", "&amp; IF(lookups!$H$2-LEN(SOURCE!F689) &gt;= 0, REPT(" ",lookups!$H$2-LEN(SOURCE!F689)+2), "")&amp;"("&amp;
      SUBSTITUTE(TEXT(SOURCE!G689,"??0"),"  ","")&amp;" &lt;&lt; TAM_MAX_BITS) |"&amp; IF(lookups!$I$2-3 &gt;= 0, REPT(" ",MAX(1,lookups!$I$2-5+4+1-1-LEN(  IF(ISTEXT(SOURCE!H689),SOURCE!H689,  SUBSTITUTE(SUBSTITUTE(TEXT(SOURCE!H689,"????0"),"  ","")," ",""))   ))), "")&amp;
       IF(ISTEXT(SOURCE!H689),SOURCE!H689, SUBSTITUTE(SUBSTITUTE(TEXT(SOURCE!H689,"????0"),"  ","")," ",""))   &amp;","&amp; IF(lookups!$J$2-3 &gt;= 0, REPT(" ",lookups!$J$2-3-5), "")&amp;
      SOURCE!I689&amp;
" | "&amp; IF(lookups!$K$2-LEN(SOURCE!I689) &gt;= 0, REPT(" ",lookups!$K$2-LEN(SOURCE!I689)), "")&amp;
      SOURCE!J689&amp;      IF(lookups!$L$2-LEN(SOURCE!J689) &gt;= 0, REPT(" ",lookups!$L$2-LEN(SOURCE!J689)), "")&amp;
" | "&amp; IF(lookups!$K$2-LEN(SOURCE!I689) &gt;= 0, REPT(" ",lookups!$K$2-LEN(SOURCE!I689)), "")&amp;
      SOURCE!K689&amp;      IF(lookups!$L$2-LEN(SOURCE!K689) &gt;= 0, REPT(" ",lookups!$M$2-LEN(SOURCE!K689)), "")&amp;
" | "&amp; SOURCE!L689&amp;      IF(lookups!$O$2-LEN(SOURCE!L689) &gt;= 0, REPT(" ",lookups!$O$2-LEN(SOURCE!L689)), "")&amp;
" | "&amp; SOURCE!M689&amp;      IF(lookups!$P$2-LEN(SOURCE!M689) &gt;= 0, REPT(" ",lookups!$P$2-LEN(SOURCE!M689)), "")&amp;
      "},"&amp;IF(SOURCE!O689&lt;&gt;"",""&amp;SOURCE!O689,"")
 )
)
)</f>
        <v>/*  665 */  { addItemToBuffer,              ITM_A_ACUTE,                 STD_A_ACUTE,                                   STD_A_ACUTE,                                   (0 &lt;&lt; TAM_MAX_BITS) |     0, CAT_AINT | SLS_UNCHANGED | US_UNCHANGED | EIM_DISABLED | PTP_DISABLED     },</v>
      </c>
    </row>
    <row r="690" customFormat="false" ht="15.75" hidden="false" customHeight="false" outlineLevel="0" collapsed="false">
      <c r="A690" s="263" t="str">
        <f aca="false">IF(AND(OR(SOURCE!A690="",ISBLANK(SOURCE!A690)),SOURCE!B690&gt;0),IF(ISBLANK(SOURCE!C690),"",SOURCE!C690),
IF(SOURCE!B690&lt;0,VLOOKUP(SOURCE!B690,lookups!A$1:B$25,2,0),
  IF(ISBLANK(SOURCE!B690),
    "",
    "/* "&amp;TEXT(SOURCE!B690,"???0")&amp;" *"&amp;
      SOURCE!C690&amp;", "&amp; IF(lookups!$E$2-LEN(SOURCE!C690) &gt;= 0, REPT(" ",lookups!$E$2-LEN(SOURCE!C690)), "")&amp;
      SOURCE!D690&amp;", "&amp; IF(lookups!$F$2-LEN(SOURCE!D690) &gt;= 0, REPT(" ",lookups!$F$2-LEN(SOURCE!D690)), "")&amp;
      SOURCE!E690&amp;", "&amp; IF(lookups!$G$2-LEN(SOURCE!E690) &gt;=0, REPT(" ",lookups!$G$2-LEN(SOURCE!E690)), "")&amp;
      SOURCE!F690&amp;", "&amp; IF(lookups!$H$2-LEN(SOURCE!F690) &gt;= 0, REPT(" ",lookups!$H$2-LEN(SOURCE!F690)+2), "")&amp;"("&amp;
      SUBSTITUTE(TEXT(SOURCE!G690,"??0"),"  ","")&amp;" &lt;&lt; TAM_MAX_BITS) |"&amp; IF(lookups!$I$2-3 &gt;= 0, REPT(" ",MAX(1,lookups!$I$2-5+4+1-1-LEN(  IF(ISTEXT(SOURCE!H690),SOURCE!H690,  SUBSTITUTE(SUBSTITUTE(TEXT(SOURCE!H690,"????0"),"  ","")," ",""))   ))), "")&amp;
       IF(ISTEXT(SOURCE!H690),SOURCE!H690, SUBSTITUTE(SUBSTITUTE(TEXT(SOURCE!H690,"????0"),"  ","")," ",""))   &amp;","&amp; IF(lookups!$J$2-3 &gt;= 0, REPT(" ",lookups!$J$2-3-5), "")&amp;
      SOURCE!I690&amp;
" | "&amp; IF(lookups!$K$2-LEN(SOURCE!I690) &gt;= 0, REPT(" ",lookups!$K$2-LEN(SOURCE!I690)), "")&amp;
      SOURCE!J690&amp;      IF(lookups!$L$2-LEN(SOURCE!J690) &gt;= 0, REPT(" ",lookups!$L$2-LEN(SOURCE!J690)), "")&amp;
" | "&amp; IF(lookups!$K$2-LEN(SOURCE!I690) &gt;= 0, REPT(" ",lookups!$K$2-LEN(SOURCE!I690)), "")&amp;
      SOURCE!K690&amp;      IF(lookups!$L$2-LEN(SOURCE!K690) &gt;= 0, REPT(" ",lookups!$M$2-LEN(SOURCE!K690)), "")&amp;
" | "&amp; SOURCE!L690&amp;      IF(lookups!$O$2-LEN(SOURCE!L690) &gt;= 0, REPT(" ",lookups!$O$2-LEN(SOURCE!L690)), "")&amp;
" | "&amp; SOURCE!M690&amp;      IF(lookups!$P$2-LEN(SOURCE!M690) &gt;= 0, REPT(" ",lookups!$P$2-LEN(SOURCE!M690)), "")&amp;
      "},"&amp;IF(SOURCE!O690&lt;&gt;"",""&amp;SOURCE!O690,"")
 )
)
)</f>
        <v>/*  666 */  { addItemToBuffer,              ITM_A_BREVE,                 STD_A_BREVE,                                   STD_A_BREVE,                                   (0 &lt;&lt; TAM_MAX_BITS) |     0, CAT_AINT | SLS_UNCHANGED | US_UNCHANGED | EIM_DISABLED | PTP_DISABLED     },</v>
      </c>
    </row>
    <row r="691" customFormat="false" ht="15.75" hidden="false" customHeight="false" outlineLevel="0" collapsed="false">
      <c r="A691" s="263" t="str">
        <f aca="false">IF(AND(OR(SOURCE!A691="",ISBLANK(SOURCE!A691)),SOURCE!B691&gt;0),IF(ISBLANK(SOURCE!C691),"",SOURCE!C691),
IF(SOURCE!B691&lt;0,VLOOKUP(SOURCE!B691,lookups!A$1:B$25,2,0),
  IF(ISBLANK(SOURCE!B691),
    "",
    "/* "&amp;TEXT(SOURCE!B691,"???0")&amp;" *"&amp;
      SOURCE!C691&amp;", "&amp; IF(lookups!$E$2-LEN(SOURCE!C691) &gt;= 0, REPT(" ",lookups!$E$2-LEN(SOURCE!C691)), "")&amp;
      SOURCE!D691&amp;", "&amp; IF(lookups!$F$2-LEN(SOURCE!D691) &gt;= 0, REPT(" ",lookups!$F$2-LEN(SOURCE!D691)), "")&amp;
      SOURCE!E691&amp;", "&amp; IF(lookups!$G$2-LEN(SOURCE!E691) &gt;=0, REPT(" ",lookups!$G$2-LEN(SOURCE!E691)), "")&amp;
      SOURCE!F691&amp;", "&amp; IF(lookups!$H$2-LEN(SOURCE!F691) &gt;= 0, REPT(" ",lookups!$H$2-LEN(SOURCE!F691)+2), "")&amp;"("&amp;
      SUBSTITUTE(TEXT(SOURCE!G691,"??0"),"  ","")&amp;" &lt;&lt; TAM_MAX_BITS) |"&amp; IF(lookups!$I$2-3 &gt;= 0, REPT(" ",MAX(1,lookups!$I$2-5+4+1-1-LEN(  IF(ISTEXT(SOURCE!H691),SOURCE!H691,  SUBSTITUTE(SUBSTITUTE(TEXT(SOURCE!H691,"????0"),"  ","")," ",""))   ))), "")&amp;
       IF(ISTEXT(SOURCE!H691),SOURCE!H691, SUBSTITUTE(SUBSTITUTE(TEXT(SOURCE!H691,"????0"),"  ","")," ",""))   &amp;","&amp; IF(lookups!$J$2-3 &gt;= 0, REPT(" ",lookups!$J$2-3-5), "")&amp;
      SOURCE!I691&amp;
" | "&amp; IF(lookups!$K$2-LEN(SOURCE!I691) &gt;= 0, REPT(" ",lookups!$K$2-LEN(SOURCE!I691)), "")&amp;
      SOURCE!J691&amp;      IF(lookups!$L$2-LEN(SOURCE!J691) &gt;= 0, REPT(" ",lookups!$L$2-LEN(SOURCE!J691)), "")&amp;
" | "&amp; IF(lookups!$K$2-LEN(SOURCE!I691) &gt;= 0, REPT(" ",lookups!$K$2-LEN(SOURCE!I691)), "")&amp;
      SOURCE!K691&amp;      IF(lookups!$L$2-LEN(SOURCE!K691) &gt;= 0, REPT(" ",lookups!$M$2-LEN(SOURCE!K691)), "")&amp;
" | "&amp; SOURCE!L691&amp;      IF(lookups!$O$2-LEN(SOURCE!L691) &gt;= 0, REPT(" ",lookups!$O$2-LEN(SOURCE!L691)), "")&amp;
" | "&amp; SOURCE!M691&amp;      IF(lookups!$P$2-LEN(SOURCE!M691) &gt;= 0, REPT(" ",lookups!$P$2-LEN(SOURCE!M691)), "")&amp;
      "},"&amp;IF(SOURCE!O691&lt;&gt;"",""&amp;SOURCE!O691,"")
 )
)
)</f>
        <v>/*  667 */  { addItemToBuffer,              ITM_A_GRAVE,                 STD_A_GRAVE,                                   STD_A_GRAVE,                                   (0 &lt;&lt; TAM_MAX_BITS) |     0, CAT_AINT | SLS_UNCHANGED | US_UNCHANGED | EIM_DISABLED | PTP_DISABLED     },</v>
      </c>
    </row>
    <row r="692" customFormat="false" ht="15.75" hidden="false" customHeight="false" outlineLevel="0" collapsed="false">
      <c r="A692" s="263" t="str">
        <f aca="false">IF(AND(OR(SOURCE!A692="",ISBLANK(SOURCE!A692)),SOURCE!B692&gt;0),IF(ISBLANK(SOURCE!C692),"",SOURCE!C692),
IF(SOURCE!B692&lt;0,VLOOKUP(SOURCE!B692,lookups!A$1:B$25,2,0),
  IF(ISBLANK(SOURCE!B692),
    "",
    "/* "&amp;TEXT(SOURCE!B692,"???0")&amp;" *"&amp;
      SOURCE!C692&amp;", "&amp; IF(lookups!$E$2-LEN(SOURCE!C692) &gt;= 0, REPT(" ",lookups!$E$2-LEN(SOURCE!C692)), "")&amp;
      SOURCE!D692&amp;", "&amp; IF(lookups!$F$2-LEN(SOURCE!D692) &gt;= 0, REPT(" ",lookups!$F$2-LEN(SOURCE!D692)), "")&amp;
      SOURCE!E692&amp;", "&amp; IF(lookups!$G$2-LEN(SOURCE!E692) &gt;=0, REPT(" ",lookups!$G$2-LEN(SOURCE!E692)), "")&amp;
      SOURCE!F692&amp;", "&amp; IF(lookups!$H$2-LEN(SOURCE!F692) &gt;= 0, REPT(" ",lookups!$H$2-LEN(SOURCE!F692)+2), "")&amp;"("&amp;
      SUBSTITUTE(TEXT(SOURCE!G692,"??0"),"  ","")&amp;" &lt;&lt; TAM_MAX_BITS) |"&amp; IF(lookups!$I$2-3 &gt;= 0, REPT(" ",MAX(1,lookups!$I$2-5+4+1-1-LEN(  IF(ISTEXT(SOURCE!H692),SOURCE!H692,  SUBSTITUTE(SUBSTITUTE(TEXT(SOURCE!H692,"????0"),"  ","")," ",""))   ))), "")&amp;
       IF(ISTEXT(SOURCE!H692),SOURCE!H692, SUBSTITUTE(SUBSTITUTE(TEXT(SOURCE!H692,"????0"),"  ","")," ",""))   &amp;","&amp; IF(lookups!$J$2-3 &gt;= 0, REPT(" ",lookups!$J$2-3-5), "")&amp;
      SOURCE!I692&amp;
" | "&amp; IF(lookups!$K$2-LEN(SOURCE!I692) &gt;= 0, REPT(" ",lookups!$K$2-LEN(SOURCE!I692)), "")&amp;
      SOURCE!J692&amp;      IF(lookups!$L$2-LEN(SOURCE!J692) &gt;= 0, REPT(" ",lookups!$L$2-LEN(SOURCE!J692)), "")&amp;
" | "&amp; IF(lookups!$K$2-LEN(SOURCE!I692) &gt;= 0, REPT(" ",lookups!$K$2-LEN(SOURCE!I692)), "")&amp;
      SOURCE!K692&amp;      IF(lookups!$L$2-LEN(SOURCE!K692) &gt;= 0, REPT(" ",lookups!$M$2-LEN(SOURCE!K692)), "")&amp;
" | "&amp; SOURCE!L692&amp;      IF(lookups!$O$2-LEN(SOURCE!L692) &gt;= 0, REPT(" ",lookups!$O$2-LEN(SOURCE!L692)), "")&amp;
" | "&amp; SOURCE!M692&amp;      IF(lookups!$P$2-LEN(SOURCE!M692) &gt;= 0, REPT(" ",lookups!$P$2-LEN(SOURCE!M692)), "")&amp;
      "},"&amp;IF(SOURCE!O692&lt;&gt;"",""&amp;SOURCE!O692,"")
 )
)
)</f>
        <v>/*  668 */  { addItemToBuffer,              ITM_A_DIARESIS,              STD_A_DIARESIS,                                STD_A_DIARESIS,                                (0 &lt;&lt; TAM_MAX_BITS) |     0, CAT_AINT | SLS_UNCHANGED | US_UNCHANGED | EIM_DISABLED | PTP_DISABLED     },</v>
      </c>
    </row>
    <row r="693" customFormat="false" ht="15.75" hidden="false" customHeight="false" outlineLevel="0" collapsed="false">
      <c r="A693" s="263" t="str">
        <f aca="false">IF(AND(OR(SOURCE!A693="",ISBLANK(SOURCE!A693)),SOURCE!B693&gt;0),IF(ISBLANK(SOURCE!C693),"",SOURCE!C693),
IF(SOURCE!B693&lt;0,VLOOKUP(SOURCE!B693,lookups!A$1:B$25,2,0),
  IF(ISBLANK(SOURCE!B693),
    "",
    "/* "&amp;TEXT(SOURCE!B693,"???0")&amp;" *"&amp;
      SOURCE!C693&amp;", "&amp; IF(lookups!$E$2-LEN(SOURCE!C693) &gt;= 0, REPT(" ",lookups!$E$2-LEN(SOURCE!C693)), "")&amp;
      SOURCE!D693&amp;", "&amp; IF(lookups!$F$2-LEN(SOURCE!D693) &gt;= 0, REPT(" ",lookups!$F$2-LEN(SOURCE!D693)), "")&amp;
      SOURCE!E693&amp;", "&amp; IF(lookups!$G$2-LEN(SOURCE!E693) &gt;=0, REPT(" ",lookups!$G$2-LEN(SOURCE!E693)), "")&amp;
      SOURCE!F693&amp;", "&amp; IF(lookups!$H$2-LEN(SOURCE!F693) &gt;= 0, REPT(" ",lookups!$H$2-LEN(SOURCE!F693)+2), "")&amp;"("&amp;
      SUBSTITUTE(TEXT(SOURCE!G693,"??0"),"  ","")&amp;" &lt;&lt; TAM_MAX_BITS) |"&amp; IF(lookups!$I$2-3 &gt;= 0, REPT(" ",MAX(1,lookups!$I$2-5+4+1-1-LEN(  IF(ISTEXT(SOURCE!H693),SOURCE!H693,  SUBSTITUTE(SUBSTITUTE(TEXT(SOURCE!H693,"????0"),"  ","")," ",""))   ))), "")&amp;
       IF(ISTEXT(SOURCE!H693),SOURCE!H693, SUBSTITUTE(SUBSTITUTE(TEXT(SOURCE!H693,"????0"),"  ","")," ",""))   &amp;","&amp; IF(lookups!$J$2-3 &gt;= 0, REPT(" ",lookups!$J$2-3-5), "")&amp;
      SOURCE!I693&amp;
" | "&amp; IF(lookups!$K$2-LEN(SOURCE!I693) &gt;= 0, REPT(" ",lookups!$K$2-LEN(SOURCE!I693)), "")&amp;
      SOURCE!J693&amp;      IF(lookups!$L$2-LEN(SOURCE!J693) &gt;= 0, REPT(" ",lookups!$L$2-LEN(SOURCE!J693)), "")&amp;
" | "&amp; IF(lookups!$K$2-LEN(SOURCE!I693) &gt;= 0, REPT(" ",lookups!$K$2-LEN(SOURCE!I693)), "")&amp;
      SOURCE!K693&amp;      IF(lookups!$L$2-LEN(SOURCE!K693) &gt;= 0, REPT(" ",lookups!$M$2-LEN(SOURCE!K693)), "")&amp;
" | "&amp; SOURCE!L693&amp;      IF(lookups!$O$2-LEN(SOURCE!L693) &gt;= 0, REPT(" ",lookups!$O$2-LEN(SOURCE!L693)), "")&amp;
" | "&amp; SOURCE!M693&amp;      IF(lookups!$P$2-LEN(SOURCE!M693) &gt;= 0, REPT(" ",lookups!$P$2-LEN(SOURCE!M693)), "")&amp;
      "},"&amp;IF(SOURCE!O693&lt;&gt;"",""&amp;SOURCE!O693,"")
 )
)
)</f>
        <v>/*  669 */  { addItemToBuffer,              ITM_A_TILDE,                 STD_A_TILDE,                                   STD_A_TILDE,                                   (0 &lt;&lt; TAM_MAX_BITS) |     0, CAT_AINT | SLS_UNCHANGED | US_UNCHANGED | EIM_DISABLED | PTP_DISABLED     },</v>
      </c>
    </row>
    <row r="694" customFormat="false" ht="15.75" hidden="false" customHeight="false" outlineLevel="0" collapsed="false">
      <c r="A694" s="263" t="str">
        <f aca="false">IF(AND(OR(SOURCE!A694="",ISBLANK(SOURCE!A694)),SOURCE!B694&gt;0),IF(ISBLANK(SOURCE!C694),"",SOURCE!C694),
IF(SOURCE!B694&lt;0,VLOOKUP(SOURCE!B694,lookups!A$1:B$25,2,0),
  IF(ISBLANK(SOURCE!B694),
    "",
    "/* "&amp;TEXT(SOURCE!B694,"???0")&amp;" *"&amp;
      SOURCE!C694&amp;", "&amp; IF(lookups!$E$2-LEN(SOURCE!C694) &gt;= 0, REPT(" ",lookups!$E$2-LEN(SOURCE!C694)), "")&amp;
      SOURCE!D694&amp;", "&amp; IF(lookups!$F$2-LEN(SOURCE!D694) &gt;= 0, REPT(" ",lookups!$F$2-LEN(SOURCE!D694)), "")&amp;
      SOURCE!E694&amp;", "&amp; IF(lookups!$G$2-LEN(SOURCE!E694) &gt;=0, REPT(" ",lookups!$G$2-LEN(SOURCE!E694)), "")&amp;
      SOURCE!F694&amp;", "&amp; IF(lookups!$H$2-LEN(SOURCE!F694) &gt;= 0, REPT(" ",lookups!$H$2-LEN(SOURCE!F694)+2), "")&amp;"("&amp;
      SUBSTITUTE(TEXT(SOURCE!G694,"??0"),"  ","")&amp;" &lt;&lt; TAM_MAX_BITS) |"&amp; IF(lookups!$I$2-3 &gt;= 0, REPT(" ",MAX(1,lookups!$I$2-5+4+1-1-LEN(  IF(ISTEXT(SOURCE!H694),SOURCE!H694,  SUBSTITUTE(SUBSTITUTE(TEXT(SOURCE!H694,"????0"),"  ","")," ",""))   ))), "")&amp;
       IF(ISTEXT(SOURCE!H694),SOURCE!H694, SUBSTITUTE(SUBSTITUTE(TEXT(SOURCE!H694,"????0"),"  ","")," ",""))   &amp;","&amp; IF(lookups!$J$2-3 &gt;= 0, REPT(" ",lookups!$J$2-3-5), "")&amp;
      SOURCE!I694&amp;
" | "&amp; IF(lookups!$K$2-LEN(SOURCE!I694) &gt;= 0, REPT(" ",lookups!$K$2-LEN(SOURCE!I694)), "")&amp;
      SOURCE!J694&amp;      IF(lookups!$L$2-LEN(SOURCE!J694) &gt;= 0, REPT(" ",lookups!$L$2-LEN(SOURCE!J694)), "")&amp;
" | "&amp; IF(lookups!$K$2-LEN(SOURCE!I694) &gt;= 0, REPT(" ",lookups!$K$2-LEN(SOURCE!I694)), "")&amp;
      SOURCE!K694&amp;      IF(lookups!$L$2-LEN(SOURCE!K694) &gt;= 0, REPT(" ",lookups!$M$2-LEN(SOURCE!K694)), "")&amp;
" | "&amp; SOURCE!L694&amp;      IF(lookups!$O$2-LEN(SOURCE!L694) &gt;= 0, REPT(" ",lookups!$O$2-LEN(SOURCE!L694)), "")&amp;
" | "&amp; SOURCE!M694&amp;      IF(lookups!$P$2-LEN(SOURCE!M694) &gt;= 0, REPT(" ",lookups!$P$2-LEN(SOURCE!M694)), "")&amp;
      "},"&amp;IF(SOURCE!O694&lt;&gt;"",""&amp;SOURCE!O694,"")
 )
)
)</f>
        <v>/*  670 */  { addItemToBuffer,              ITM_A_CIRC,                  STD_A_CIRC,                                    STD_A_CIRC,                                    (0 &lt;&lt; TAM_MAX_BITS) |     0, CAT_AINT | SLS_UNCHANGED | US_UNCHANGED | EIM_DISABLED | PTP_DISABLED     },</v>
      </c>
    </row>
    <row r="695" customFormat="false" ht="15.75" hidden="false" customHeight="false" outlineLevel="0" collapsed="false">
      <c r="A695" s="263" t="str">
        <f aca="false">IF(AND(OR(SOURCE!A695="",ISBLANK(SOURCE!A695)),SOURCE!B695&gt;0),IF(ISBLANK(SOURCE!C695),"",SOURCE!C695),
IF(SOURCE!B695&lt;0,VLOOKUP(SOURCE!B695,lookups!A$1:B$25,2,0),
  IF(ISBLANK(SOURCE!B695),
    "",
    "/* "&amp;TEXT(SOURCE!B695,"???0")&amp;" *"&amp;
      SOURCE!C695&amp;", "&amp; IF(lookups!$E$2-LEN(SOURCE!C695) &gt;= 0, REPT(" ",lookups!$E$2-LEN(SOURCE!C695)), "")&amp;
      SOURCE!D695&amp;", "&amp; IF(lookups!$F$2-LEN(SOURCE!D695) &gt;= 0, REPT(" ",lookups!$F$2-LEN(SOURCE!D695)), "")&amp;
      SOURCE!E695&amp;", "&amp; IF(lookups!$G$2-LEN(SOURCE!E695) &gt;=0, REPT(" ",lookups!$G$2-LEN(SOURCE!E695)), "")&amp;
      SOURCE!F695&amp;", "&amp; IF(lookups!$H$2-LEN(SOURCE!F695) &gt;= 0, REPT(" ",lookups!$H$2-LEN(SOURCE!F695)+2), "")&amp;"("&amp;
      SUBSTITUTE(TEXT(SOURCE!G695,"??0"),"  ","")&amp;" &lt;&lt; TAM_MAX_BITS) |"&amp; IF(lookups!$I$2-3 &gt;= 0, REPT(" ",MAX(1,lookups!$I$2-5+4+1-1-LEN(  IF(ISTEXT(SOURCE!H695),SOURCE!H695,  SUBSTITUTE(SUBSTITUTE(TEXT(SOURCE!H695,"????0"),"  ","")," ",""))   ))), "")&amp;
       IF(ISTEXT(SOURCE!H695),SOURCE!H695, SUBSTITUTE(SUBSTITUTE(TEXT(SOURCE!H695,"????0"),"  ","")," ",""))   &amp;","&amp; IF(lookups!$J$2-3 &gt;= 0, REPT(" ",lookups!$J$2-3-5), "")&amp;
      SOURCE!I695&amp;
" | "&amp; IF(lookups!$K$2-LEN(SOURCE!I695) &gt;= 0, REPT(" ",lookups!$K$2-LEN(SOURCE!I695)), "")&amp;
      SOURCE!J695&amp;      IF(lookups!$L$2-LEN(SOURCE!J695) &gt;= 0, REPT(" ",lookups!$L$2-LEN(SOURCE!J695)), "")&amp;
" | "&amp; IF(lookups!$K$2-LEN(SOURCE!I695) &gt;= 0, REPT(" ",lookups!$K$2-LEN(SOURCE!I695)), "")&amp;
      SOURCE!K695&amp;      IF(lookups!$L$2-LEN(SOURCE!K695) &gt;= 0, REPT(" ",lookups!$M$2-LEN(SOURCE!K695)), "")&amp;
" | "&amp; SOURCE!L695&amp;      IF(lookups!$O$2-LEN(SOURCE!L695) &gt;= 0, REPT(" ",lookups!$O$2-LEN(SOURCE!L695)), "")&amp;
" | "&amp; SOURCE!M695&amp;      IF(lookups!$P$2-LEN(SOURCE!M695) &gt;= 0, REPT(" ",lookups!$P$2-LEN(SOURCE!M695)), "")&amp;
      "},"&amp;IF(SOURCE!O695&lt;&gt;"",""&amp;SOURCE!O695,"")
 )
)
)</f>
        <v>/*  671 */  { addItemToBuffer,              ITM_A_RING,                  STD_A_RING,                                    STD_A_RING,                                    (0 &lt;&lt; TAM_MAX_BITS) |     0, CAT_AINT | SLS_UNCHANGED | US_UNCHANGED | EIM_DISABLED | PTP_DISABLED     },</v>
      </c>
    </row>
    <row r="696" customFormat="false" ht="15.75" hidden="false" customHeight="false" outlineLevel="0" collapsed="false">
      <c r="A696" s="263" t="str">
        <f aca="false">IF(AND(OR(SOURCE!A696="",ISBLANK(SOURCE!A696)),SOURCE!B696&gt;0),IF(ISBLANK(SOURCE!C696),"",SOURCE!C696),
IF(SOURCE!B696&lt;0,VLOOKUP(SOURCE!B696,lookups!A$1:B$25,2,0),
  IF(ISBLANK(SOURCE!B696),
    "",
    "/* "&amp;TEXT(SOURCE!B696,"???0")&amp;" *"&amp;
      SOURCE!C696&amp;", "&amp; IF(lookups!$E$2-LEN(SOURCE!C696) &gt;= 0, REPT(" ",lookups!$E$2-LEN(SOURCE!C696)), "")&amp;
      SOURCE!D696&amp;", "&amp; IF(lookups!$F$2-LEN(SOURCE!D696) &gt;= 0, REPT(" ",lookups!$F$2-LEN(SOURCE!D696)), "")&amp;
      SOURCE!E696&amp;", "&amp; IF(lookups!$G$2-LEN(SOURCE!E696) &gt;=0, REPT(" ",lookups!$G$2-LEN(SOURCE!E696)), "")&amp;
      SOURCE!F696&amp;", "&amp; IF(lookups!$H$2-LEN(SOURCE!F696) &gt;= 0, REPT(" ",lookups!$H$2-LEN(SOURCE!F696)+2), "")&amp;"("&amp;
      SUBSTITUTE(TEXT(SOURCE!G696,"??0"),"  ","")&amp;" &lt;&lt; TAM_MAX_BITS) |"&amp; IF(lookups!$I$2-3 &gt;= 0, REPT(" ",MAX(1,lookups!$I$2-5+4+1-1-LEN(  IF(ISTEXT(SOURCE!H696),SOURCE!H696,  SUBSTITUTE(SUBSTITUTE(TEXT(SOURCE!H696,"????0"),"  ","")," ",""))   ))), "")&amp;
       IF(ISTEXT(SOURCE!H696),SOURCE!H696, SUBSTITUTE(SUBSTITUTE(TEXT(SOURCE!H696,"????0"),"  ","")," ",""))   &amp;","&amp; IF(lookups!$J$2-3 &gt;= 0, REPT(" ",lookups!$J$2-3-5), "")&amp;
      SOURCE!I696&amp;
" | "&amp; IF(lookups!$K$2-LEN(SOURCE!I696) &gt;= 0, REPT(" ",lookups!$K$2-LEN(SOURCE!I696)), "")&amp;
      SOURCE!J696&amp;      IF(lookups!$L$2-LEN(SOURCE!J696) &gt;= 0, REPT(" ",lookups!$L$2-LEN(SOURCE!J696)), "")&amp;
" | "&amp; IF(lookups!$K$2-LEN(SOURCE!I696) &gt;= 0, REPT(" ",lookups!$K$2-LEN(SOURCE!I696)), "")&amp;
      SOURCE!K696&amp;      IF(lookups!$L$2-LEN(SOURCE!K696) &gt;= 0, REPT(" ",lookups!$M$2-LEN(SOURCE!K696)), "")&amp;
" | "&amp; SOURCE!L696&amp;      IF(lookups!$O$2-LEN(SOURCE!L696) &gt;= 0, REPT(" ",lookups!$O$2-LEN(SOURCE!L696)), "")&amp;
" | "&amp; SOURCE!M696&amp;      IF(lookups!$P$2-LEN(SOURCE!M696) &gt;= 0, REPT(" ",lookups!$P$2-LEN(SOURCE!M696)), "")&amp;
      "},"&amp;IF(SOURCE!O696&lt;&gt;"",""&amp;SOURCE!O696,"")
 )
)
)</f>
        <v>/*  672 */  { addItemToBuffer,              ITM_AE,                      STD_AE,                                        STD_AE,                                        (0 &lt;&lt; TAM_MAX_BITS) |     0, CAT_AINT | SLS_UNCHANGED | US_UNCHANGED | EIM_DISABLED | PTP_DISABLED     },</v>
      </c>
    </row>
    <row r="697" customFormat="false" ht="15.75" hidden="false" customHeight="false" outlineLevel="0" collapsed="false">
      <c r="A697" s="263" t="str">
        <f aca="false">IF(AND(OR(SOURCE!A697="",ISBLANK(SOURCE!A697)),SOURCE!B697&gt;0),IF(ISBLANK(SOURCE!C697),"",SOURCE!C697),
IF(SOURCE!B697&lt;0,VLOOKUP(SOURCE!B697,lookups!A$1:B$25,2,0),
  IF(ISBLANK(SOURCE!B697),
    "",
    "/* "&amp;TEXT(SOURCE!B697,"???0")&amp;" *"&amp;
      SOURCE!C697&amp;", "&amp; IF(lookups!$E$2-LEN(SOURCE!C697) &gt;= 0, REPT(" ",lookups!$E$2-LEN(SOURCE!C697)), "")&amp;
      SOURCE!D697&amp;", "&amp; IF(lookups!$F$2-LEN(SOURCE!D697) &gt;= 0, REPT(" ",lookups!$F$2-LEN(SOURCE!D697)), "")&amp;
      SOURCE!E697&amp;", "&amp; IF(lookups!$G$2-LEN(SOURCE!E697) &gt;=0, REPT(" ",lookups!$G$2-LEN(SOURCE!E697)), "")&amp;
      SOURCE!F697&amp;", "&amp; IF(lookups!$H$2-LEN(SOURCE!F697) &gt;= 0, REPT(" ",lookups!$H$2-LEN(SOURCE!F697)+2), "")&amp;"("&amp;
      SUBSTITUTE(TEXT(SOURCE!G697,"??0"),"  ","")&amp;" &lt;&lt; TAM_MAX_BITS) |"&amp; IF(lookups!$I$2-3 &gt;= 0, REPT(" ",MAX(1,lookups!$I$2-5+4+1-1-LEN(  IF(ISTEXT(SOURCE!H697),SOURCE!H697,  SUBSTITUTE(SUBSTITUTE(TEXT(SOURCE!H697,"????0"),"  ","")," ",""))   ))), "")&amp;
       IF(ISTEXT(SOURCE!H697),SOURCE!H697, SUBSTITUTE(SUBSTITUTE(TEXT(SOURCE!H697,"????0"),"  ","")," ",""))   &amp;","&amp; IF(lookups!$J$2-3 &gt;= 0, REPT(" ",lookups!$J$2-3-5), "")&amp;
      SOURCE!I697&amp;
" | "&amp; IF(lookups!$K$2-LEN(SOURCE!I697) &gt;= 0, REPT(" ",lookups!$K$2-LEN(SOURCE!I697)), "")&amp;
      SOURCE!J697&amp;      IF(lookups!$L$2-LEN(SOURCE!J697) &gt;= 0, REPT(" ",lookups!$L$2-LEN(SOURCE!J697)), "")&amp;
" | "&amp; IF(lookups!$K$2-LEN(SOURCE!I697) &gt;= 0, REPT(" ",lookups!$K$2-LEN(SOURCE!I697)), "")&amp;
      SOURCE!K697&amp;      IF(lookups!$L$2-LEN(SOURCE!K697) &gt;= 0, REPT(" ",lookups!$M$2-LEN(SOURCE!K697)), "")&amp;
" | "&amp; SOURCE!L697&amp;      IF(lookups!$O$2-LEN(SOURCE!L697) &gt;= 0, REPT(" ",lookups!$O$2-LEN(SOURCE!L697)), "")&amp;
" | "&amp; SOURCE!M697&amp;      IF(lookups!$P$2-LEN(SOURCE!M697) &gt;= 0, REPT(" ",lookups!$P$2-LEN(SOURCE!M697)), "")&amp;
      "},"&amp;IF(SOURCE!O697&lt;&gt;"",""&amp;SOURCE!O697,"")
 )
)
)</f>
        <v>/*  673 */  { addItemToBuffer,              ITM_A_OGONEK,                STD_A_OGONEK,                                  STD_A_OGONEK,                                  (0 &lt;&lt; TAM_MAX_BITS) |     0, CAT_AINT | SLS_UNCHANGED | US_UNCHANGED | EIM_DISABLED | PTP_DISABLED     },</v>
      </c>
    </row>
    <row r="698" customFormat="false" ht="15.75" hidden="false" customHeight="false" outlineLevel="0" collapsed="false">
      <c r="A698" s="263" t="str">
        <f aca="false">IF(AND(OR(SOURCE!A698="",ISBLANK(SOURCE!A698)),SOURCE!B698&gt;0),IF(ISBLANK(SOURCE!C698),"",SOURCE!C698),
IF(SOURCE!B698&lt;0,VLOOKUP(SOURCE!B698,lookups!A$1:B$25,2,0),
  IF(ISBLANK(SOURCE!B698),
    "",
    "/* "&amp;TEXT(SOURCE!B698,"???0")&amp;" *"&amp;
      SOURCE!C698&amp;", "&amp; IF(lookups!$E$2-LEN(SOURCE!C698) &gt;= 0, REPT(" ",lookups!$E$2-LEN(SOURCE!C698)), "")&amp;
      SOURCE!D698&amp;", "&amp; IF(lookups!$F$2-LEN(SOURCE!D698) &gt;= 0, REPT(" ",lookups!$F$2-LEN(SOURCE!D698)), "")&amp;
      SOURCE!E698&amp;", "&amp; IF(lookups!$G$2-LEN(SOURCE!E698) &gt;=0, REPT(" ",lookups!$G$2-LEN(SOURCE!E698)), "")&amp;
      SOURCE!F698&amp;", "&amp; IF(lookups!$H$2-LEN(SOURCE!F698) &gt;= 0, REPT(" ",lookups!$H$2-LEN(SOURCE!F698)+2), "")&amp;"("&amp;
      SUBSTITUTE(TEXT(SOURCE!G698,"??0"),"  ","")&amp;" &lt;&lt; TAM_MAX_BITS) |"&amp; IF(lookups!$I$2-3 &gt;= 0, REPT(" ",MAX(1,lookups!$I$2-5+4+1-1-LEN(  IF(ISTEXT(SOURCE!H698),SOURCE!H698,  SUBSTITUTE(SUBSTITUTE(TEXT(SOURCE!H698,"????0"),"  ","")," ",""))   ))), "")&amp;
       IF(ISTEXT(SOURCE!H698),SOURCE!H698, SUBSTITUTE(SUBSTITUTE(TEXT(SOURCE!H698,"????0"),"  ","")," ",""))   &amp;","&amp; IF(lookups!$J$2-3 &gt;= 0, REPT(" ",lookups!$J$2-3-5), "")&amp;
      SOURCE!I698&amp;
" | "&amp; IF(lookups!$K$2-LEN(SOURCE!I698) &gt;= 0, REPT(" ",lookups!$K$2-LEN(SOURCE!I698)), "")&amp;
      SOURCE!J698&amp;      IF(lookups!$L$2-LEN(SOURCE!J698) &gt;= 0, REPT(" ",lookups!$L$2-LEN(SOURCE!J698)), "")&amp;
" | "&amp; IF(lookups!$K$2-LEN(SOURCE!I698) &gt;= 0, REPT(" ",lookups!$K$2-LEN(SOURCE!I698)), "")&amp;
      SOURCE!K698&amp;      IF(lookups!$L$2-LEN(SOURCE!K698) &gt;= 0, REPT(" ",lookups!$M$2-LEN(SOURCE!K698)), "")&amp;
" | "&amp; SOURCE!L698&amp;      IF(lookups!$O$2-LEN(SOURCE!L698) &gt;= 0, REPT(" ",lookups!$O$2-LEN(SOURCE!L698)), "")&amp;
" | "&amp; SOURCE!M698&amp;      IF(lookups!$P$2-LEN(SOURCE!M698) &gt;= 0, REPT(" ",lookups!$P$2-LEN(SOURCE!M698)), "")&amp;
      "},"&amp;IF(SOURCE!O698&lt;&gt;"",""&amp;SOURCE!O698,"")
 )
)
)</f>
        <v>/*  674 */  { addItemToBuffer,              ITM_C_ACUTE,                 STD_C_ACUTE,                                   STD_C_ACUTE,                                   (0 &lt;&lt; TAM_MAX_BITS) |     0, CAT_AINT | SLS_UNCHANGED | US_UNCHANGED | EIM_DISABLED | PTP_DISABLED     },</v>
      </c>
    </row>
    <row r="699" customFormat="false" ht="15.75" hidden="false" customHeight="false" outlineLevel="0" collapsed="false">
      <c r="A699" s="263" t="str">
        <f aca="false">IF(AND(OR(SOURCE!A699="",ISBLANK(SOURCE!A699)),SOURCE!B699&gt;0),IF(ISBLANK(SOURCE!C699),"",SOURCE!C699),
IF(SOURCE!B699&lt;0,VLOOKUP(SOURCE!B699,lookups!A$1:B$25,2,0),
  IF(ISBLANK(SOURCE!B699),
    "",
    "/* "&amp;TEXT(SOURCE!B699,"???0")&amp;" *"&amp;
      SOURCE!C699&amp;", "&amp; IF(lookups!$E$2-LEN(SOURCE!C699) &gt;= 0, REPT(" ",lookups!$E$2-LEN(SOURCE!C699)), "")&amp;
      SOURCE!D699&amp;", "&amp; IF(lookups!$F$2-LEN(SOURCE!D699) &gt;= 0, REPT(" ",lookups!$F$2-LEN(SOURCE!D699)), "")&amp;
      SOURCE!E699&amp;", "&amp; IF(lookups!$G$2-LEN(SOURCE!E699) &gt;=0, REPT(" ",lookups!$G$2-LEN(SOURCE!E699)), "")&amp;
      SOURCE!F699&amp;", "&amp; IF(lookups!$H$2-LEN(SOURCE!F699) &gt;= 0, REPT(" ",lookups!$H$2-LEN(SOURCE!F699)+2), "")&amp;"("&amp;
      SUBSTITUTE(TEXT(SOURCE!G699,"??0"),"  ","")&amp;" &lt;&lt; TAM_MAX_BITS) |"&amp; IF(lookups!$I$2-3 &gt;= 0, REPT(" ",MAX(1,lookups!$I$2-5+4+1-1-LEN(  IF(ISTEXT(SOURCE!H699),SOURCE!H699,  SUBSTITUTE(SUBSTITUTE(TEXT(SOURCE!H699,"????0"),"  ","")," ",""))   ))), "")&amp;
       IF(ISTEXT(SOURCE!H699),SOURCE!H699, SUBSTITUTE(SUBSTITUTE(TEXT(SOURCE!H699,"????0"),"  ","")," ",""))   &amp;","&amp; IF(lookups!$J$2-3 &gt;= 0, REPT(" ",lookups!$J$2-3-5), "")&amp;
      SOURCE!I699&amp;
" | "&amp; IF(lookups!$K$2-LEN(SOURCE!I699) &gt;= 0, REPT(" ",lookups!$K$2-LEN(SOURCE!I699)), "")&amp;
      SOURCE!J699&amp;      IF(lookups!$L$2-LEN(SOURCE!J699) &gt;= 0, REPT(" ",lookups!$L$2-LEN(SOURCE!J699)), "")&amp;
" | "&amp; IF(lookups!$K$2-LEN(SOURCE!I699) &gt;= 0, REPT(" ",lookups!$K$2-LEN(SOURCE!I699)), "")&amp;
      SOURCE!K699&amp;      IF(lookups!$L$2-LEN(SOURCE!K699) &gt;= 0, REPT(" ",lookups!$M$2-LEN(SOURCE!K699)), "")&amp;
" | "&amp; SOURCE!L699&amp;      IF(lookups!$O$2-LEN(SOURCE!L699) &gt;= 0, REPT(" ",lookups!$O$2-LEN(SOURCE!L699)), "")&amp;
" | "&amp; SOURCE!M699&amp;      IF(lookups!$P$2-LEN(SOURCE!M699) &gt;= 0, REPT(" ",lookups!$P$2-LEN(SOURCE!M699)), "")&amp;
      "},"&amp;IF(SOURCE!O699&lt;&gt;"",""&amp;SOURCE!O699,"")
 )
)
)</f>
        <v>/*  675 */  { addItemToBuffer,              ITM_C_CARON,                 STD_C_CARON,                                   STD_C_CARON,                                   (0 &lt;&lt; TAM_MAX_BITS) |     0, CAT_AINT | SLS_UNCHANGED | US_UNCHANGED | EIM_DISABLED | PTP_DISABLED     },</v>
      </c>
    </row>
    <row r="700" customFormat="false" ht="15.75" hidden="false" customHeight="false" outlineLevel="0" collapsed="false">
      <c r="A700" s="263" t="str">
        <f aca="false">IF(AND(OR(SOURCE!A700="",ISBLANK(SOURCE!A700)),SOURCE!B700&gt;0),IF(ISBLANK(SOURCE!C700),"",SOURCE!C700),
IF(SOURCE!B700&lt;0,VLOOKUP(SOURCE!B700,lookups!A$1:B$25,2,0),
  IF(ISBLANK(SOURCE!B700),
    "",
    "/* "&amp;TEXT(SOURCE!B700,"???0")&amp;" *"&amp;
      SOURCE!C700&amp;", "&amp; IF(lookups!$E$2-LEN(SOURCE!C700) &gt;= 0, REPT(" ",lookups!$E$2-LEN(SOURCE!C700)), "")&amp;
      SOURCE!D700&amp;", "&amp; IF(lookups!$F$2-LEN(SOURCE!D700) &gt;= 0, REPT(" ",lookups!$F$2-LEN(SOURCE!D700)), "")&amp;
      SOURCE!E700&amp;", "&amp; IF(lookups!$G$2-LEN(SOURCE!E700) &gt;=0, REPT(" ",lookups!$G$2-LEN(SOURCE!E700)), "")&amp;
      SOURCE!F700&amp;", "&amp; IF(lookups!$H$2-LEN(SOURCE!F700) &gt;= 0, REPT(" ",lookups!$H$2-LEN(SOURCE!F700)+2), "")&amp;"("&amp;
      SUBSTITUTE(TEXT(SOURCE!G700,"??0"),"  ","")&amp;" &lt;&lt; TAM_MAX_BITS) |"&amp; IF(lookups!$I$2-3 &gt;= 0, REPT(" ",MAX(1,lookups!$I$2-5+4+1-1-LEN(  IF(ISTEXT(SOURCE!H700),SOURCE!H700,  SUBSTITUTE(SUBSTITUTE(TEXT(SOURCE!H700,"????0"),"  ","")," ",""))   ))), "")&amp;
       IF(ISTEXT(SOURCE!H700),SOURCE!H700, SUBSTITUTE(SUBSTITUTE(TEXT(SOURCE!H700,"????0"),"  ","")," ",""))   &amp;","&amp; IF(lookups!$J$2-3 &gt;= 0, REPT(" ",lookups!$J$2-3-5), "")&amp;
      SOURCE!I700&amp;
" | "&amp; IF(lookups!$K$2-LEN(SOURCE!I700) &gt;= 0, REPT(" ",lookups!$K$2-LEN(SOURCE!I700)), "")&amp;
      SOURCE!J700&amp;      IF(lookups!$L$2-LEN(SOURCE!J700) &gt;= 0, REPT(" ",lookups!$L$2-LEN(SOURCE!J700)), "")&amp;
" | "&amp; IF(lookups!$K$2-LEN(SOURCE!I700) &gt;= 0, REPT(" ",lookups!$K$2-LEN(SOURCE!I700)), "")&amp;
      SOURCE!K700&amp;      IF(lookups!$L$2-LEN(SOURCE!K700) &gt;= 0, REPT(" ",lookups!$M$2-LEN(SOURCE!K700)), "")&amp;
" | "&amp; SOURCE!L700&amp;      IF(lookups!$O$2-LEN(SOURCE!L700) &gt;= 0, REPT(" ",lookups!$O$2-LEN(SOURCE!L700)), "")&amp;
" | "&amp; SOURCE!M700&amp;      IF(lookups!$P$2-LEN(SOURCE!M700) &gt;= 0, REPT(" ",lookups!$P$2-LEN(SOURCE!M700)), "")&amp;
      "},"&amp;IF(SOURCE!O700&lt;&gt;"",""&amp;SOURCE!O700,"")
 )
)
)</f>
        <v>/*  676 */  { addItemToBuffer,              ITM_C_CEDILLA,               STD_C_CEDILLA,                                 STD_C_CEDILLA,                                 (0 &lt;&lt; TAM_MAX_BITS) |     0, CAT_AINT | SLS_UNCHANGED | US_UNCHANGED | EIM_DISABLED | PTP_DISABLED     },</v>
      </c>
    </row>
    <row r="701" customFormat="false" ht="15.75" hidden="false" customHeight="false" outlineLevel="0" collapsed="false">
      <c r="A701" s="263" t="str">
        <f aca="false">IF(AND(OR(SOURCE!A701="",ISBLANK(SOURCE!A701)),SOURCE!B701&gt;0),IF(ISBLANK(SOURCE!C701),"",SOURCE!C701),
IF(SOURCE!B701&lt;0,VLOOKUP(SOURCE!B701,lookups!A$1:B$25,2,0),
  IF(ISBLANK(SOURCE!B701),
    "",
    "/* "&amp;TEXT(SOURCE!B701,"???0")&amp;" *"&amp;
      SOURCE!C701&amp;", "&amp; IF(lookups!$E$2-LEN(SOURCE!C701) &gt;= 0, REPT(" ",lookups!$E$2-LEN(SOURCE!C701)), "")&amp;
      SOURCE!D701&amp;", "&amp; IF(lookups!$F$2-LEN(SOURCE!D701) &gt;= 0, REPT(" ",lookups!$F$2-LEN(SOURCE!D701)), "")&amp;
      SOURCE!E701&amp;", "&amp; IF(lookups!$G$2-LEN(SOURCE!E701) &gt;=0, REPT(" ",lookups!$G$2-LEN(SOURCE!E701)), "")&amp;
      SOURCE!F701&amp;", "&amp; IF(lookups!$H$2-LEN(SOURCE!F701) &gt;= 0, REPT(" ",lookups!$H$2-LEN(SOURCE!F701)+2), "")&amp;"("&amp;
      SUBSTITUTE(TEXT(SOURCE!G701,"??0"),"  ","")&amp;" &lt;&lt; TAM_MAX_BITS) |"&amp; IF(lookups!$I$2-3 &gt;= 0, REPT(" ",MAX(1,lookups!$I$2-5+4+1-1-LEN(  IF(ISTEXT(SOURCE!H701),SOURCE!H701,  SUBSTITUTE(SUBSTITUTE(TEXT(SOURCE!H701,"????0"),"  ","")," ",""))   ))), "")&amp;
       IF(ISTEXT(SOURCE!H701),SOURCE!H701, SUBSTITUTE(SUBSTITUTE(TEXT(SOURCE!H701,"????0"),"  ","")," ",""))   &amp;","&amp; IF(lookups!$J$2-3 &gt;= 0, REPT(" ",lookups!$J$2-3-5), "")&amp;
      SOURCE!I701&amp;
" | "&amp; IF(lookups!$K$2-LEN(SOURCE!I701) &gt;= 0, REPT(" ",lookups!$K$2-LEN(SOURCE!I701)), "")&amp;
      SOURCE!J701&amp;      IF(lookups!$L$2-LEN(SOURCE!J701) &gt;= 0, REPT(" ",lookups!$L$2-LEN(SOURCE!J701)), "")&amp;
" | "&amp; IF(lookups!$K$2-LEN(SOURCE!I701) &gt;= 0, REPT(" ",lookups!$K$2-LEN(SOURCE!I701)), "")&amp;
      SOURCE!K701&amp;      IF(lookups!$L$2-LEN(SOURCE!K701) &gt;= 0, REPT(" ",lookups!$M$2-LEN(SOURCE!K701)), "")&amp;
" | "&amp; SOURCE!L701&amp;      IF(lookups!$O$2-LEN(SOURCE!L701) &gt;= 0, REPT(" ",lookups!$O$2-LEN(SOURCE!L701)), "")&amp;
" | "&amp; SOURCE!M701&amp;      IF(lookups!$P$2-LEN(SOURCE!M701) &gt;= 0, REPT(" ",lookups!$P$2-LEN(SOURCE!M701)), "")&amp;
      "},"&amp;IF(SOURCE!O701&lt;&gt;"",""&amp;SOURCE!O701,"")
 )
)
)</f>
        <v>/*  677 */  { addItemToBuffer,              ITM_D_STROKE,                STD_D_STROKE,                                  STD_D_STROKE,                                  (0 &lt;&lt; TAM_MAX_BITS) |     0, CAT_AINT | SLS_UNCHANGED | US_UNCHANGED | EIM_DISABLED | PTP_DISABLED     },</v>
      </c>
    </row>
    <row r="702" customFormat="false" ht="15.75" hidden="false" customHeight="false" outlineLevel="0" collapsed="false">
      <c r="A702" s="263" t="str">
        <f aca="false">IF(AND(OR(SOURCE!A702="",ISBLANK(SOURCE!A702)),SOURCE!B702&gt;0),IF(ISBLANK(SOURCE!C702),"",SOURCE!C702),
IF(SOURCE!B702&lt;0,VLOOKUP(SOURCE!B702,lookups!A$1:B$25,2,0),
  IF(ISBLANK(SOURCE!B702),
    "",
    "/* "&amp;TEXT(SOURCE!B702,"???0")&amp;" *"&amp;
      SOURCE!C702&amp;", "&amp; IF(lookups!$E$2-LEN(SOURCE!C702) &gt;= 0, REPT(" ",lookups!$E$2-LEN(SOURCE!C702)), "")&amp;
      SOURCE!D702&amp;", "&amp; IF(lookups!$F$2-LEN(SOURCE!D702) &gt;= 0, REPT(" ",lookups!$F$2-LEN(SOURCE!D702)), "")&amp;
      SOURCE!E702&amp;", "&amp; IF(lookups!$G$2-LEN(SOURCE!E702) &gt;=0, REPT(" ",lookups!$G$2-LEN(SOURCE!E702)), "")&amp;
      SOURCE!F702&amp;", "&amp; IF(lookups!$H$2-LEN(SOURCE!F702) &gt;= 0, REPT(" ",lookups!$H$2-LEN(SOURCE!F702)+2), "")&amp;"("&amp;
      SUBSTITUTE(TEXT(SOURCE!G702,"??0"),"  ","")&amp;" &lt;&lt; TAM_MAX_BITS) |"&amp; IF(lookups!$I$2-3 &gt;= 0, REPT(" ",MAX(1,lookups!$I$2-5+4+1-1-LEN(  IF(ISTEXT(SOURCE!H702),SOURCE!H702,  SUBSTITUTE(SUBSTITUTE(TEXT(SOURCE!H702,"????0"),"  ","")," ",""))   ))), "")&amp;
       IF(ISTEXT(SOURCE!H702),SOURCE!H702, SUBSTITUTE(SUBSTITUTE(TEXT(SOURCE!H702,"????0"),"  ","")," ",""))   &amp;","&amp; IF(lookups!$J$2-3 &gt;= 0, REPT(" ",lookups!$J$2-3-5), "")&amp;
      SOURCE!I702&amp;
" | "&amp; IF(lookups!$K$2-LEN(SOURCE!I702) &gt;= 0, REPT(" ",lookups!$K$2-LEN(SOURCE!I702)), "")&amp;
      SOURCE!J702&amp;      IF(lookups!$L$2-LEN(SOURCE!J702) &gt;= 0, REPT(" ",lookups!$L$2-LEN(SOURCE!J702)), "")&amp;
" | "&amp; IF(lookups!$K$2-LEN(SOURCE!I702) &gt;= 0, REPT(" ",lookups!$K$2-LEN(SOURCE!I702)), "")&amp;
      SOURCE!K702&amp;      IF(lookups!$L$2-LEN(SOURCE!K702) &gt;= 0, REPT(" ",lookups!$M$2-LEN(SOURCE!K702)), "")&amp;
" | "&amp; SOURCE!L702&amp;      IF(lookups!$O$2-LEN(SOURCE!L702) &gt;= 0, REPT(" ",lookups!$O$2-LEN(SOURCE!L702)), "")&amp;
" | "&amp; SOURCE!M702&amp;      IF(lookups!$P$2-LEN(SOURCE!M702) &gt;= 0, REPT(" ",lookups!$P$2-LEN(SOURCE!M702)), "")&amp;
      "},"&amp;IF(SOURCE!O702&lt;&gt;"",""&amp;SOURCE!O702,"")
 )
)
)</f>
        <v>/*  678 */  { addItemToBuffer,              ITM_D_CARON,                 STD_D_CARON,                                   STD_D_CARON,                                   (0 &lt;&lt; TAM_MAX_BITS) |     0, CAT_AINT | SLS_UNCHANGED | US_UNCHANGED | EIM_DISABLED | PTP_DISABLED     },</v>
      </c>
    </row>
    <row r="703" customFormat="false" ht="15.75" hidden="false" customHeight="false" outlineLevel="0" collapsed="false">
      <c r="A703" s="263" t="str">
        <f aca="false">IF(AND(OR(SOURCE!A703="",ISBLANK(SOURCE!A703)),SOURCE!B703&gt;0),IF(ISBLANK(SOURCE!C703),"",SOURCE!C703),
IF(SOURCE!B703&lt;0,VLOOKUP(SOURCE!B703,lookups!A$1:B$25,2,0),
  IF(ISBLANK(SOURCE!B703),
    "",
    "/* "&amp;TEXT(SOURCE!B703,"???0")&amp;" *"&amp;
      SOURCE!C703&amp;", "&amp; IF(lookups!$E$2-LEN(SOURCE!C703) &gt;= 0, REPT(" ",lookups!$E$2-LEN(SOURCE!C703)), "")&amp;
      SOURCE!D703&amp;", "&amp; IF(lookups!$F$2-LEN(SOURCE!D703) &gt;= 0, REPT(" ",lookups!$F$2-LEN(SOURCE!D703)), "")&amp;
      SOURCE!E703&amp;", "&amp; IF(lookups!$G$2-LEN(SOURCE!E703) &gt;=0, REPT(" ",lookups!$G$2-LEN(SOURCE!E703)), "")&amp;
      SOURCE!F703&amp;", "&amp; IF(lookups!$H$2-LEN(SOURCE!F703) &gt;= 0, REPT(" ",lookups!$H$2-LEN(SOURCE!F703)+2), "")&amp;"("&amp;
      SUBSTITUTE(TEXT(SOURCE!G703,"??0"),"  ","")&amp;" &lt;&lt; TAM_MAX_BITS) |"&amp; IF(lookups!$I$2-3 &gt;= 0, REPT(" ",MAX(1,lookups!$I$2-5+4+1-1-LEN(  IF(ISTEXT(SOURCE!H703),SOURCE!H703,  SUBSTITUTE(SUBSTITUTE(TEXT(SOURCE!H703,"????0"),"  ","")," ",""))   ))), "")&amp;
       IF(ISTEXT(SOURCE!H703),SOURCE!H703, SUBSTITUTE(SUBSTITUTE(TEXT(SOURCE!H703,"????0"),"  ","")," ",""))   &amp;","&amp; IF(lookups!$J$2-3 &gt;= 0, REPT(" ",lookups!$J$2-3-5), "")&amp;
      SOURCE!I703&amp;
" | "&amp; IF(lookups!$K$2-LEN(SOURCE!I703) &gt;= 0, REPT(" ",lookups!$K$2-LEN(SOURCE!I703)), "")&amp;
      SOURCE!J703&amp;      IF(lookups!$L$2-LEN(SOURCE!J703) &gt;= 0, REPT(" ",lookups!$L$2-LEN(SOURCE!J703)), "")&amp;
" | "&amp; IF(lookups!$K$2-LEN(SOURCE!I703) &gt;= 0, REPT(" ",lookups!$K$2-LEN(SOURCE!I703)), "")&amp;
      SOURCE!K703&amp;      IF(lookups!$L$2-LEN(SOURCE!K703) &gt;= 0, REPT(" ",lookups!$M$2-LEN(SOURCE!K703)), "")&amp;
" | "&amp; SOURCE!L703&amp;      IF(lookups!$O$2-LEN(SOURCE!L703) &gt;= 0, REPT(" ",lookups!$O$2-LEN(SOURCE!L703)), "")&amp;
" | "&amp; SOURCE!M703&amp;      IF(lookups!$P$2-LEN(SOURCE!M703) &gt;= 0, REPT(" ",lookups!$P$2-LEN(SOURCE!M703)), "")&amp;
      "},"&amp;IF(SOURCE!O703&lt;&gt;"",""&amp;SOURCE!O703,"")
 )
)
)</f>
        <v>/*  679 */  { addItemToBuffer,              ITM_E_MACRON,                STD_E_MACRON,                                  STD_E_MACRON,                                  (0 &lt;&lt; TAM_MAX_BITS) |     0, CAT_AINT | SLS_UNCHANGED | US_UNCHANGED | EIM_DISABLED | PTP_DISABLED     },</v>
      </c>
    </row>
    <row r="704" customFormat="false" ht="15.75" hidden="false" customHeight="false" outlineLevel="0" collapsed="false">
      <c r="A704" s="263" t="str">
        <f aca="false">IF(AND(OR(SOURCE!A704="",ISBLANK(SOURCE!A704)),SOURCE!B704&gt;0),IF(ISBLANK(SOURCE!C704),"",SOURCE!C704),
IF(SOURCE!B704&lt;0,VLOOKUP(SOURCE!B704,lookups!A$1:B$25,2,0),
  IF(ISBLANK(SOURCE!B704),
    "",
    "/* "&amp;TEXT(SOURCE!B704,"???0")&amp;" *"&amp;
      SOURCE!C704&amp;", "&amp; IF(lookups!$E$2-LEN(SOURCE!C704) &gt;= 0, REPT(" ",lookups!$E$2-LEN(SOURCE!C704)), "")&amp;
      SOURCE!D704&amp;", "&amp; IF(lookups!$F$2-LEN(SOURCE!D704) &gt;= 0, REPT(" ",lookups!$F$2-LEN(SOURCE!D704)), "")&amp;
      SOURCE!E704&amp;", "&amp; IF(lookups!$G$2-LEN(SOURCE!E704) &gt;=0, REPT(" ",lookups!$G$2-LEN(SOURCE!E704)), "")&amp;
      SOURCE!F704&amp;", "&amp; IF(lookups!$H$2-LEN(SOURCE!F704) &gt;= 0, REPT(" ",lookups!$H$2-LEN(SOURCE!F704)+2), "")&amp;"("&amp;
      SUBSTITUTE(TEXT(SOURCE!G704,"??0"),"  ","")&amp;" &lt;&lt; TAM_MAX_BITS) |"&amp; IF(lookups!$I$2-3 &gt;= 0, REPT(" ",MAX(1,lookups!$I$2-5+4+1-1-LEN(  IF(ISTEXT(SOURCE!H704),SOURCE!H704,  SUBSTITUTE(SUBSTITUTE(TEXT(SOURCE!H704,"????0"),"  ","")," ",""))   ))), "")&amp;
       IF(ISTEXT(SOURCE!H704),SOURCE!H704, SUBSTITUTE(SUBSTITUTE(TEXT(SOURCE!H704,"????0"),"  ","")," ",""))   &amp;","&amp; IF(lookups!$J$2-3 &gt;= 0, REPT(" ",lookups!$J$2-3-5), "")&amp;
      SOURCE!I704&amp;
" | "&amp; IF(lookups!$K$2-LEN(SOURCE!I704) &gt;= 0, REPT(" ",lookups!$K$2-LEN(SOURCE!I704)), "")&amp;
      SOURCE!J704&amp;      IF(lookups!$L$2-LEN(SOURCE!J704) &gt;= 0, REPT(" ",lookups!$L$2-LEN(SOURCE!J704)), "")&amp;
" | "&amp; IF(lookups!$K$2-LEN(SOURCE!I704) &gt;= 0, REPT(" ",lookups!$K$2-LEN(SOURCE!I704)), "")&amp;
      SOURCE!K704&amp;      IF(lookups!$L$2-LEN(SOURCE!K704) &gt;= 0, REPT(" ",lookups!$M$2-LEN(SOURCE!K704)), "")&amp;
" | "&amp; SOURCE!L704&amp;      IF(lookups!$O$2-LEN(SOURCE!L704) &gt;= 0, REPT(" ",lookups!$O$2-LEN(SOURCE!L704)), "")&amp;
" | "&amp; SOURCE!M704&amp;      IF(lookups!$P$2-LEN(SOURCE!M704) &gt;= 0, REPT(" ",lookups!$P$2-LEN(SOURCE!M704)), "")&amp;
      "},"&amp;IF(SOURCE!O704&lt;&gt;"",""&amp;SOURCE!O704,"")
 )
)
)</f>
        <v>/*  680 */  { addItemToBuffer,              ITM_E_ACUTE,                 STD_E_ACUTE,                                   STD_E_ACUTE,                                   (0 &lt;&lt; TAM_MAX_BITS) |     0, CAT_AINT | SLS_UNCHANGED | US_UNCHANGED | EIM_DISABLED | PTP_DISABLED     },</v>
      </c>
    </row>
    <row r="705" customFormat="false" ht="15.75" hidden="false" customHeight="false" outlineLevel="0" collapsed="false">
      <c r="A705" s="263" t="str">
        <f aca="false">IF(AND(OR(SOURCE!A705="",ISBLANK(SOURCE!A705)),SOURCE!B705&gt;0),IF(ISBLANK(SOURCE!C705),"",SOURCE!C705),
IF(SOURCE!B705&lt;0,VLOOKUP(SOURCE!B705,lookups!A$1:B$25,2,0),
  IF(ISBLANK(SOURCE!B705),
    "",
    "/* "&amp;TEXT(SOURCE!B705,"???0")&amp;" *"&amp;
      SOURCE!C705&amp;", "&amp; IF(lookups!$E$2-LEN(SOURCE!C705) &gt;= 0, REPT(" ",lookups!$E$2-LEN(SOURCE!C705)), "")&amp;
      SOURCE!D705&amp;", "&amp; IF(lookups!$F$2-LEN(SOURCE!D705) &gt;= 0, REPT(" ",lookups!$F$2-LEN(SOURCE!D705)), "")&amp;
      SOURCE!E705&amp;", "&amp; IF(lookups!$G$2-LEN(SOURCE!E705) &gt;=0, REPT(" ",lookups!$G$2-LEN(SOURCE!E705)), "")&amp;
      SOURCE!F705&amp;", "&amp; IF(lookups!$H$2-LEN(SOURCE!F705) &gt;= 0, REPT(" ",lookups!$H$2-LEN(SOURCE!F705)+2), "")&amp;"("&amp;
      SUBSTITUTE(TEXT(SOURCE!G705,"??0"),"  ","")&amp;" &lt;&lt; TAM_MAX_BITS) |"&amp; IF(lookups!$I$2-3 &gt;= 0, REPT(" ",MAX(1,lookups!$I$2-5+4+1-1-LEN(  IF(ISTEXT(SOURCE!H705),SOURCE!H705,  SUBSTITUTE(SUBSTITUTE(TEXT(SOURCE!H705,"????0"),"  ","")," ",""))   ))), "")&amp;
       IF(ISTEXT(SOURCE!H705),SOURCE!H705, SUBSTITUTE(SUBSTITUTE(TEXT(SOURCE!H705,"????0"),"  ","")," ",""))   &amp;","&amp; IF(lookups!$J$2-3 &gt;= 0, REPT(" ",lookups!$J$2-3-5), "")&amp;
      SOURCE!I705&amp;
" | "&amp; IF(lookups!$K$2-LEN(SOURCE!I705) &gt;= 0, REPT(" ",lookups!$K$2-LEN(SOURCE!I705)), "")&amp;
      SOURCE!J705&amp;      IF(lookups!$L$2-LEN(SOURCE!J705) &gt;= 0, REPT(" ",lookups!$L$2-LEN(SOURCE!J705)), "")&amp;
" | "&amp; IF(lookups!$K$2-LEN(SOURCE!I705) &gt;= 0, REPT(" ",lookups!$K$2-LEN(SOURCE!I705)), "")&amp;
      SOURCE!K705&amp;      IF(lookups!$L$2-LEN(SOURCE!K705) &gt;= 0, REPT(" ",lookups!$M$2-LEN(SOURCE!K705)), "")&amp;
" | "&amp; SOURCE!L705&amp;      IF(lookups!$O$2-LEN(SOURCE!L705) &gt;= 0, REPT(" ",lookups!$O$2-LEN(SOURCE!L705)), "")&amp;
" | "&amp; SOURCE!M705&amp;      IF(lookups!$P$2-LEN(SOURCE!M705) &gt;= 0, REPT(" ",lookups!$P$2-LEN(SOURCE!M705)), "")&amp;
      "},"&amp;IF(SOURCE!O705&lt;&gt;"",""&amp;SOURCE!O705,"")
 )
)
)</f>
        <v>/*  681 */  { addItemToBuffer,              ITM_E_BREVE,                 STD_E_BREVE,                                   STD_E_BREVE,                                   (0 &lt;&lt; TAM_MAX_BITS) |     0, CAT_AINT | SLS_UNCHANGED | US_UNCHANGED | EIM_DISABLED | PTP_DISABLED     },</v>
      </c>
    </row>
    <row r="706" customFormat="false" ht="15.75" hidden="false" customHeight="false" outlineLevel="0" collapsed="false">
      <c r="A706" s="263" t="str">
        <f aca="false">IF(AND(OR(SOURCE!A706="",ISBLANK(SOURCE!A706)),SOURCE!B706&gt;0),IF(ISBLANK(SOURCE!C706),"",SOURCE!C706),
IF(SOURCE!B706&lt;0,VLOOKUP(SOURCE!B706,lookups!A$1:B$25,2,0),
  IF(ISBLANK(SOURCE!B706),
    "",
    "/* "&amp;TEXT(SOURCE!B706,"???0")&amp;" *"&amp;
      SOURCE!C706&amp;", "&amp; IF(lookups!$E$2-LEN(SOURCE!C706) &gt;= 0, REPT(" ",lookups!$E$2-LEN(SOURCE!C706)), "")&amp;
      SOURCE!D706&amp;", "&amp; IF(lookups!$F$2-LEN(SOURCE!D706) &gt;= 0, REPT(" ",lookups!$F$2-LEN(SOURCE!D706)), "")&amp;
      SOURCE!E706&amp;", "&amp; IF(lookups!$G$2-LEN(SOURCE!E706) &gt;=0, REPT(" ",lookups!$G$2-LEN(SOURCE!E706)), "")&amp;
      SOURCE!F706&amp;", "&amp; IF(lookups!$H$2-LEN(SOURCE!F706) &gt;= 0, REPT(" ",lookups!$H$2-LEN(SOURCE!F706)+2), "")&amp;"("&amp;
      SUBSTITUTE(TEXT(SOURCE!G706,"??0"),"  ","")&amp;" &lt;&lt; TAM_MAX_BITS) |"&amp; IF(lookups!$I$2-3 &gt;= 0, REPT(" ",MAX(1,lookups!$I$2-5+4+1-1-LEN(  IF(ISTEXT(SOURCE!H706),SOURCE!H706,  SUBSTITUTE(SUBSTITUTE(TEXT(SOURCE!H706,"????0"),"  ","")," ",""))   ))), "")&amp;
       IF(ISTEXT(SOURCE!H706),SOURCE!H706, SUBSTITUTE(SUBSTITUTE(TEXT(SOURCE!H706,"????0"),"  ","")," ",""))   &amp;","&amp; IF(lookups!$J$2-3 &gt;= 0, REPT(" ",lookups!$J$2-3-5), "")&amp;
      SOURCE!I706&amp;
" | "&amp; IF(lookups!$K$2-LEN(SOURCE!I706) &gt;= 0, REPT(" ",lookups!$K$2-LEN(SOURCE!I706)), "")&amp;
      SOURCE!J706&amp;      IF(lookups!$L$2-LEN(SOURCE!J706) &gt;= 0, REPT(" ",lookups!$L$2-LEN(SOURCE!J706)), "")&amp;
" | "&amp; IF(lookups!$K$2-LEN(SOURCE!I706) &gt;= 0, REPT(" ",lookups!$K$2-LEN(SOURCE!I706)), "")&amp;
      SOURCE!K706&amp;      IF(lookups!$L$2-LEN(SOURCE!K706) &gt;= 0, REPT(" ",lookups!$M$2-LEN(SOURCE!K706)), "")&amp;
" | "&amp; SOURCE!L706&amp;      IF(lookups!$O$2-LEN(SOURCE!L706) &gt;= 0, REPT(" ",lookups!$O$2-LEN(SOURCE!L706)), "")&amp;
" | "&amp; SOURCE!M706&amp;      IF(lookups!$P$2-LEN(SOURCE!M706) &gt;= 0, REPT(" ",lookups!$P$2-LEN(SOURCE!M706)), "")&amp;
      "},"&amp;IF(SOURCE!O706&lt;&gt;"",""&amp;SOURCE!O706,"")
 )
)
)</f>
        <v>/*  682 */  { addItemToBuffer,              ITM_E_GRAVE,                 STD_E_GRAVE,                                   STD_E_GRAVE,                                   (0 &lt;&lt; TAM_MAX_BITS) |     0, CAT_AINT | SLS_UNCHANGED | US_UNCHANGED | EIM_DISABLED | PTP_DISABLED     },</v>
      </c>
    </row>
    <row r="707" customFormat="false" ht="15.75" hidden="false" customHeight="false" outlineLevel="0" collapsed="false">
      <c r="A707" s="263" t="str">
        <f aca="false">IF(AND(OR(SOURCE!A707="",ISBLANK(SOURCE!A707)),SOURCE!B707&gt;0),IF(ISBLANK(SOURCE!C707),"",SOURCE!C707),
IF(SOURCE!B707&lt;0,VLOOKUP(SOURCE!B707,lookups!A$1:B$25,2,0),
  IF(ISBLANK(SOURCE!B707),
    "",
    "/* "&amp;TEXT(SOURCE!B707,"???0")&amp;" *"&amp;
      SOURCE!C707&amp;", "&amp; IF(lookups!$E$2-LEN(SOURCE!C707) &gt;= 0, REPT(" ",lookups!$E$2-LEN(SOURCE!C707)), "")&amp;
      SOURCE!D707&amp;", "&amp; IF(lookups!$F$2-LEN(SOURCE!D707) &gt;= 0, REPT(" ",lookups!$F$2-LEN(SOURCE!D707)), "")&amp;
      SOURCE!E707&amp;", "&amp; IF(lookups!$G$2-LEN(SOURCE!E707) &gt;=0, REPT(" ",lookups!$G$2-LEN(SOURCE!E707)), "")&amp;
      SOURCE!F707&amp;", "&amp; IF(lookups!$H$2-LEN(SOURCE!F707) &gt;= 0, REPT(" ",lookups!$H$2-LEN(SOURCE!F707)+2), "")&amp;"("&amp;
      SUBSTITUTE(TEXT(SOURCE!G707,"??0"),"  ","")&amp;" &lt;&lt; TAM_MAX_BITS) |"&amp; IF(lookups!$I$2-3 &gt;= 0, REPT(" ",MAX(1,lookups!$I$2-5+4+1-1-LEN(  IF(ISTEXT(SOURCE!H707),SOURCE!H707,  SUBSTITUTE(SUBSTITUTE(TEXT(SOURCE!H707,"????0"),"  ","")," ",""))   ))), "")&amp;
       IF(ISTEXT(SOURCE!H707),SOURCE!H707, SUBSTITUTE(SUBSTITUTE(TEXT(SOURCE!H707,"????0"),"  ","")," ",""))   &amp;","&amp; IF(lookups!$J$2-3 &gt;= 0, REPT(" ",lookups!$J$2-3-5), "")&amp;
      SOURCE!I707&amp;
" | "&amp; IF(lookups!$K$2-LEN(SOURCE!I707) &gt;= 0, REPT(" ",lookups!$K$2-LEN(SOURCE!I707)), "")&amp;
      SOURCE!J707&amp;      IF(lookups!$L$2-LEN(SOURCE!J707) &gt;= 0, REPT(" ",lookups!$L$2-LEN(SOURCE!J707)), "")&amp;
" | "&amp; IF(lookups!$K$2-LEN(SOURCE!I707) &gt;= 0, REPT(" ",lookups!$K$2-LEN(SOURCE!I707)), "")&amp;
      SOURCE!K707&amp;      IF(lookups!$L$2-LEN(SOURCE!K707) &gt;= 0, REPT(" ",lookups!$M$2-LEN(SOURCE!K707)), "")&amp;
" | "&amp; SOURCE!L707&amp;      IF(lookups!$O$2-LEN(SOURCE!L707) &gt;= 0, REPT(" ",lookups!$O$2-LEN(SOURCE!L707)), "")&amp;
" | "&amp; SOURCE!M707&amp;      IF(lookups!$P$2-LEN(SOURCE!M707) &gt;= 0, REPT(" ",lookups!$P$2-LEN(SOURCE!M707)), "")&amp;
      "},"&amp;IF(SOURCE!O707&lt;&gt;"",""&amp;SOURCE!O707,"")
 )
)
)</f>
        <v>/*  683 */  { addItemToBuffer,              ITM_E_DIARESIS,              STD_E_DIARESIS,                                STD_E_DIARESIS,                                (0 &lt;&lt; TAM_MAX_BITS) |     0, CAT_AINT | SLS_UNCHANGED | US_UNCHANGED | EIM_DISABLED | PTP_DISABLED     },</v>
      </c>
    </row>
    <row r="708" customFormat="false" ht="15.75" hidden="false" customHeight="false" outlineLevel="0" collapsed="false">
      <c r="A708" s="263" t="str">
        <f aca="false">IF(AND(OR(SOURCE!A708="",ISBLANK(SOURCE!A708)),SOURCE!B708&gt;0),IF(ISBLANK(SOURCE!C708),"",SOURCE!C708),
IF(SOURCE!B708&lt;0,VLOOKUP(SOURCE!B708,lookups!A$1:B$25,2,0),
  IF(ISBLANK(SOURCE!B708),
    "",
    "/* "&amp;TEXT(SOURCE!B708,"???0")&amp;" *"&amp;
      SOURCE!C708&amp;", "&amp; IF(lookups!$E$2-LEN(SOURCE!C708) &gt;= 0, REPT(" ",lookups!$E$2-LEN(SOURCE!C708)), "")&amp;
      SOURCE!D708&amp;", "&amp; IF(lookups!$F$2-LEN(SOURCE!D708) &gt;= 0, REPT(" ",lookups!$F$2-LEN(SOURCE!D708)), "")&amp;
      SOURCE!E708&amp;", "&amp; IF(lookups!$G$2-LEN(SOURCE!E708) &gt;=0, REPT(" ",lookups!$G$2-LEN(SOURCE!E708)), "")&amp;
      SOURCE!F708&amp;", "&amp; IF(lookups!$H$2-LEN(SOURCE!F708) &gt;= 0, REPT(" ",lookups!$H$2-LEN(SOURCE!F708)+2), "")&amp;"("&amp;
      SUBSTITUTE(TEXT(SOURCE!G708,"??0"),"  ","")&amp;" &lt;&lt; TAM_MAX_BITS) |"&amp; IF(lookups!$I$2-3 &gt;= 0, REPT(" ",MAX(1,lookups!$I$2-5+4+1-1-LEN(  IF(ISTEXT(SOURCE!H708),SOURCE!H708,  SUBSTITUTE(SUBSTITUTE(TEXT(SOURCE!H708,"????0"),"  ","")," ",""))   ))), "")&amp;
       IF(ISTEXT(SOURCE!H708),SOURCE!H708, SUBSTITUTE(SUBSTITUTE(TEXT(SOURCE!H708,"????0"),"  ","")," ",""))   &amp;","&amp; IF(lookups!$J$2-3 &gt;= 0, REPT(" ",lookups!$J$2-3-5), "")&amp;
      SOURCE!I708&amp;
" | "&amp; IF(lookups!$K$2-LEN(SOURCE!I708) &gt;= 0, REPT(" ",lookups!$K$2-LEN(SOURCE!I708)), "")&amp;
      SOURCE!J708&amp;      IF(lookups!$L$2-LEN(SOURCE!J708) &gt;= 0, REPT(" ",lookups!$L$2-LEN(SOURCE!J708)), "")&amp;
" | "&amp; IF(lookups!$K$2-LEN(SOURCE!I708) &gt;= 0, REPT(" ",lookups!$K$2-LEN(SOURCE!I708)), "")&amp;
      SOURCE!K708&amp;      IF(lookups!$L$2-LEN(SOURCE!K708) &gt;= 0, REPT(" ",lookups!$M$2-LEN(SOURCE!K708)), "")&amp;
" | "&amp; SOURCE!L708&amp;      IF(lookups!$O$2-LEN(SOURCE!L708) &gt;= 0, REPT(" ",lookups!$O$2-LEN(SOURCE!L708)), "")&amp;
" | "&amp; SOURCE!M708&amp;      IF(lookups!$P$2-LEN(SOURCE!M708) &gt;= 0, REPT(" ",lookups!$P$2-LEN(SOURCE!M708)), "")&amp;
      "},"&amp;IF(SOURCE!O708&lt;&gt;"",""&amp;SOURCE!O708,"")
 )
)
)</f>
        <v>/*  684 */  { addItemToBuffer,              ITM_E_CIRC,                  STD_E_CIRC,                                    STD_E_CIRC,                                    (0 &lt;&lt; TAM_MAX_BITS) |     0, CAT_AINT | SLS_UNCHANGED | US_UNCHANGED | EIM_DISABLED | PTP_DISABLED     },</v>
      </c>
    </row>
    <row r="709" customFormat="false" ht="15.75" hidden="false" customHeight="false" outlineLevel="0" collapsed="false">
      <c r="A709" s="263" t="str">
        <f aca="false">IF(AND(OR(SOURCE!A709="",ISBLANK(SOURCE!A709)),SOURCE!B709&gt;0),IF(ISBLANK(SOURCE!C709),"",SOURCE!C709),
IF(SOURCE!B709&lt;0,VLOOKUP(SOURCE!B709,lookups!A$1:B$25,2,0),
  IF(ISBLANK(SOURCE!B709),
    "",
    "/* "&amp;TEXT(SOURCE!B709,"???0")&amp;" *"&amp;
      SOURCE!C709&amp;", "&amp; IF(lookups!$E$2-LEN(SOURCE!C709) &gt;= 0, REPT(" ",lookups!$E$2-LEN(SOURCE!C709)), "")&amp;
      SOURCE!D709&amp;", "&amp; IF(lookups!$F$2-LEN(SOURCE!D709) &gt;= 0, REPT(" ",lookups!$F$2-LEN(SOURCE!D709)), "")&amp;
      SOURCE!E709&amp;", "&amp; IF(lookups!$G$2-LEN(SOURCE!E709) &gt;=0, REPT(" ",lookups!$G$2-LEN(SOURCE!E709)), "")&amp;
      SOURCE!F709&amp;", "&amp; IF(lookups!$H$2-LEN(SOURCE!F709) &gt;= 0, REPT(" ",lookups!$H$2-LEN(SOURCE!F709)+2), "")&amp;"("&amp;
      SUBSTITUTE(TEXT(SOURCE!G709,"??0"),"  ","")&amp;" &lt;&lt; TAM_MAX_BITS) |"&amp; IF(lookups!$I$2-3 &gt;= 0, REPT(" ",MAX(1,lookups!$I$2-5+4+1-1-LEN(  IF(ISTEXT(SOURCE!H709),SOURCE!H709,  SUBSTITUTE(SUBSTITUTE(TEXT(SOURCE!H709,"????0"),"  ","")," ",""))   ))), "")&amp;
       IF(ISTEXT(SOURCE!H709),SOURCE!H709, SUBSTITUTE(SUBSTITUTE(TEXT(SOURCE!H709,"????0"),"  ","")," ",""))   &amp;","&amp; IF(lookups!$J$2-3 &gt;= 0, REPT(" ",lookups!$J$2-3-5), "")&amp;
      SOURCE!I709&amp;
" | "&amp; IF(lookups!$K$2-LEN(SOURCE!I709) &gt;= 0, REPT(" ",lookups!$K$2-LEN(SOURCE!I709)), "")&amp;
      SOURCE!J709&amp;      IF(lookups!$L$2-LEN(SOURCE!J709) &gt;= 0, REPT(" ",lookups!$L$2-LEN(SOURCE!J709)), "")&amp;
" | "&amp; IF(lookups!$K$2-LEN(SOURCE!I709) &gt;= 0, REPT(" ",lookups!$K$2-LEN(SOURCE!I709)), "")&amp;
      SOURCE!K709&amp;      IF(lookups!$L$2-LEN(SOURCE!K709) &gt;= 0, REPT(" ",lookups!$M$2-LEN(SOURCE!K709)), "")&amp;
" | "&amp; SOURCE!L709&amp;      IF(lookups!$O$2-LEN(SOURCE!L709) &gt;= 0, REPT(" ",lookups!$O$2-LEN(SOURCE!L709)), "")&amp;
" | "&amp; SOURCE!M709&amp;      IF(lookups!$P$2-LEN(SOURCE!M709) &gt;= 0, REPT(" ",lookups!$P$2-LEN(SOURCE!M709)), "")&amp;
      "},"&amp;IF(SOURCE!O709&lt;&gt;"",""&amp;SOURCE!O709,"")
 )
)
)</f>
        <v>/*  685 */  { addItemToBuffer,              ITM_E_OGONEK,                STD_E_OGONEK,                                  STD_E_OGONEK,                                  (0 &lt;&lt; TAM_MAX_BITS) |     0, CAT_AINT | SLS_UNCHANGED | US_UNCHANGED | EIM_DISABLED | PTP_DISABLED     },</v>
      </c>
    </row>
    <row r="710" customFormat="false" ht="15.75" hidden="false" customHeight="false" outlineLevel="0" collapsed="false">
      <c r="A710" s="263" t="str">
        <f aca="false">IF(AND(OR(SOURCE!A710="",ISBLANK(SOURCE!A710)),SOURCE!B710&gt;0),IF(ISBLANK(SOURCE!C710),"",SOURCE!C710),
IF(SOURCE!B710&lt;0,VLOOKUP(SOURCE!B710,lookups!A$1:B$25,2,0),
  IF(ISBLANK(SOURCE!B710),
    "",
    "/* "&amp;TEXT(SOURCE!B710,"???0")&amp;" *"&amp;
      SOURCE!C710&amp;", "&amp; IF(lookups!$E$2-LEN(SOURCE!C710) &gt;= 0, REPT(" ",lookups!$E$2-LEN(SOURCE!C710)), "")&amp;
      SOURCE!D710&amp;", "&amp; IF(lookups!$F$2-LEN(SOURCE!D710) &gt;= 0, REPT(" ",lookups!$F$2-LEN(SOURCE!D710)), "")&amp;
      SOURCE!E710&amp;", "&amp; IF(lookups!$G$2-LEN(SOURCE!E710) &gt;=0, REPT(" ",lookups!$G$2-LEN(SOURCE!E710)), "")&amp;
      SOURCE!F710&amp;", "&amp; IF(lookups!$H$2-LEN(SOURCE!F710) &gt;= 0, REPT(" ",lookups!$H$2-LEN(SOURCE!F710)+2), "")&amp;"("&amp;
      SUBSTITUTE(TEXT(SOURCE!G710,"??0"),"  ","")&amp;" &lt;&lt; TAM_MAX_BITS) |"&amp; IF(lookups!$I$2-3 &gt;= 0, REPT(" ",MAX(1,lookups!$I$2-5+4+1-1-LEN(  IF(ISTEXT(SOURCE!H710),SOURCE!H710,  SUBSTITUTE(SUBSTITUTE(TEXT(SOURCE!H710,"????0"),"  ","")," ",""))   ))), "")&amp;
       IF(ISTEXT(SOURCE!H710),SOURCE!H710, SUBSTITUTE(SUBSTITUTE(TEXT(SOURCE!H710,"????0"),"  ","")," ",""))   &amp;","&amp; IF(lookups!$J$2-3 &gt;= 0, REPT(" ",lookups!$J$2-3-5), "")&amp;
      SOURCE!I710&amp;
" | "&amp; IF(lookups!$K$2-LEN(SOURCE!I710) &gt;= 0, REPT(" ",lookups!$K$2-LEN(SOURCE!I710)), "")&amp;
      SOURCE!J710&amp;      IF(lookups!$L$2-LEN(SOURCE!J710) &gt;= 0, REPT(" ",lookups!$L$2-LEN(SOURCE!J710)), "")&amp;
" | "&amp; IF(lookups!$K$2-LEN(SOURCE!I710) &gt;= 0, REPT(" ",lookups!$K$2-LEN(SOURCE!I710)), "")&amp;
      SOURCE!K710&amp;      IF(lookups!$L$2-LEN(SOURCE!K710) &gt;= 0, REPT(" ",lookups!$M$2-LEN(SOURCE!K710)), "")&amp;
" | "&amp; SOURCE!L710&amp;      IF(lookups!$O$2-LEN(SOURCE!L710) &gt;= 0, REPT(" ",lookups!$O$2-LEN(SOURCE!L710)), "")&amp;
" | "&amp; SOURCE!M710&amp;      IF(lookups!$P$2-LEN(SOURCE!M710) &gt;= 0, REPT(" ",lookups!$P$2-LEN(SOURCE!M710)), "")&amp;
      "},"&amp;IF(SOURCE!O710&lt;&gt;"",""&amp;SOURCE!O710,"")
 )
)
)</f>
        <v>/*  686 */  { addItemToBuffer,              ITM_G_BREVE,                 STD_G_BREVE,                                   STD_G_BREVE,                                   (0 &lt;&lt; TAM_MAX_BITS) |     0, CAT_AINT | SLS_UNCHANGED | US_UNCHANGED | EIM_DISABLED | PTP_DISABLED     },</v>
      </c>
    </row>
    <row r="711" customFormat="false" ht="15.75" hidden="false" customHeight="false" outlineLevel="0" collapsed="false">
      <c r="A711" s="263" t="str">
        <f aca="false">IF(AND(OR(SOURCE!A711="",ISBLANK(SOURCE!A711)),SOURCE!B711&gt;0),IF(ISBLANK(SOURCE!C711),"",SOURCE!C711),
IF(SOURCE!B711&lt;0,VLOOKUP(SOURCE!B711,lookups!A$1:B$25,2,0),
  IF(ISBLANK(SOURCE!B711),
    "",
    "/* "&amp;TEXT(SOURCE!B711,"???0")&amp;" *"&amp;
      SOURCE!C711&amp;", "&amp; IF(lookups!$E$2-LEN(SOURCE!C711) &gt;= 0, REPT(" ",lookups!$E$2-LEN(SOURCE!C711)), "")&amp;
      SOURCE!D711&amp;", "&amp; IF(lookups!$F$2-LEN(SOURCE!D711) &gt;= 0, REPT(" ",lookups!$F$2-LEN(SOURCE!D711)), "")&amp;
      SOURCE!E711&amp;", "&amp; IF(lookups!$G$2-LEN(SOURCE!E711) &gt;=0, REPT(" ",lookups!$G$2-LEN(SOURCE!E711)), "")&amp;
      SOURCE!F711&amp;", "&amp; IF(lookups!$H$2-LEN(SOURCE!F711) &gt;= 0, REPT(" ",lookups!$H$2-LEN(SOURCE!F711)+2), "")&amp;"("&amp;
      SUBSTITUTE(TEXT(SOURCE!G711,"??0"),"  ","")&amp;" &lt;&lt; TAM_MAX_BITS) |"&amp; IF(lookups!$I$2-3 &gt;= 0, REPT(" ",MAX(1,lookups!$I$2-5+4+1-1-LEN(  IF(ISTEXT(SOURCE!H711),SOURCE!H711,  SUBSTITUTE(SUBSTITUTE(TEXT(SOURCE!H711,"????0"),"  ","")," ",""))   ))), "")&amp;
       IF(ISTEXT(SOURCE!H711),SOURCE!H711, SUBSTITUTE(SUBSTITUTE(TEXT(SOURCE!H711,"????0"),"  ","")," ",""))   &amp;","&amp; IF(lookups!$J$2-3 &gt;= 0, REPT(" ",lookups!$J$2-3-5), "")&amp;
      SOURCE!I711&amp;
" | "&amp; IF(lookups!$K$2-LEN(SOURCE!I711) &gt;= 0, REPT(" ",lookups!$K$2-LEN(SOURCE!I711)), "")&amp;
      SOURCE!J711&amp;      IF(lookups!$L$2-LEN(SOURCE!J711) &gt;= 0, REPT(" ",lookups!$L$2-LEN(SOURCE!J711)), "")&amp;
" | "&amp; IF(lookups!$K$2-LEN(SOURCE!I711) &gt;= 0, REPT(" ",lookups!$K$2-LEN(SOURCE!I711)), "")&amp;
      SOURCE!K711&amp;      IF(lookups!$L$2-LEN(SOURCE!K711) &gt;= 0, REPT(" ",lookups!$M$2-LEN(SOURCE!K711)), "")&amp;
" | "&amp; SOURCE!L711&amp;      IF(lookups!$O$2-LEN(SOURCE!L711) &gt;= 0, REPT(" ",lookups!$O$2-LEN(SOURCE!L711)), "")&amp;
" | "&amp; SOURCE!M711&amp;      IF(lookups!$P$2-LEN(SOURCE!M711) &gt;= 0, REPT(" ",lookups!$P$2-LEN(SOURCE!M711)), "")&amp;
      "},"&amp;IF(SOURCE!O711&lt;&gt;"",""&amp;SOURCE!O711,"")
 )
)
)</f>
        <v>/*  687 */  { addItemToBuffer,              ITM_I_MACRON,                STD_I_MACRON,                                  STD_I_MACRON,                                  (0 &lt;&lt; TAM_MAX_BITS) |     0, CAT_AINT | SLS_UNCHANGED | US_UNCHANGED | EIM_DISABLED | PTP_DISABLED     },</v>
      </c>
    </row>
    <row r="712" customFormat="false" ht="15.75" hidden="false" customHeight="false" outlineLevel="0" collapsed="false">
      <c r="A712" s="263" t="str">
        <f aca="false">IF(AND(OR(SOURCE!A712="",ISBLANK(SOURCE!A712)),SOURCE!B712&gt;0),IF(ISBLANK(SOURCE!C712),"",SOURCE!C712),
IF(SOURCE!B712&lt;0,VLOOKUP(SOURCE!B712,lookups!A$1:B$25,2,0),
  IF(ISBLANK(SOURCE!B712),
    "",
    "/* "&amp;TEXT(SOURCE!B712,"???0")&amp;" *"&amp;
      SOURCE!C712&amp;", "&amp; IF(lookups!$E$2-LEN(SOURCE!C712) &gt;= 0, REPT(" ",lookups!$E$2-LEN(SOURCE!C712)), "")&amp;
      SOURCE!D712&amp;", "&amp; IF(lookups!$F$2-LEN(SOURCE!D712) &gt;= 0, REPT(" ",lookups!$F$2-LEN(SOURCE!D712)), "")&amp;
      SOURCE!E712&amp;", "&amp; IF(lookups!$G$2-LEN(SOURCE!E712) &gt;=0, REPT(" ",lookups!$G$2-LEN(SOURCE!E712)), "")&amp;
      SOURCE!F712&amp;", "&amp; IF(lookups!$H$2-LEN(SOURCE!F712) &gt;= 0, REPT(" ",lookups!$H$2-LEN(SOURCE!F712)+2), "")&amp;"("&amp;
      SUBSTITUTE(TEXT(SOURCE!G712,"??0"),"  ","")&amp;" &lt;&lt; TAM_MAX_BITS) |"&amp; IF(lookups!$I$2-3 &gt;= 0, REPT(" ",MAX(1,lookups!$I$2-5+4+1-1-LEN(  IF(ISTEXT(SOURCE!H712),SOURCE!H712,  SUBSTITUTE(SUBSTITUTE(TEXT(SOURCE!H712,"????0"),"  ","")," ",""))   ))), "")&amp;
       IF(ISTEXT(SOURCE!H712),SOURCE!H712, SUBSTITUTE(SUBSTITUTE(TEXT(SOURCE!H712,"????0"),"  ","")," ",""))   &amp;","&amp; IF(lookups!$J$2-3 &gt;= 0, REPT(" ",lookups!$J$2-3-5), "")&amp;
      SOURCE!I712&amp;
" | "&amp; IF(lookups!$K$2-LEN(SOURCE!I712) &gt;= 0, REPT(" ",lookups!$K$2-LEN(SOURCE!I712)), "")&amp;
      SOURCE!J712&amp;      IF(lookups!$L$2-LEN(SOURCE!J712) &gt;= 0, REPT(" ",lookups!$L$2-LEN(SOURCE!J712)), "")&amp;
" | "&amp; IF(lookups!$K$2-LEN(SOURCE!I712) &gt;= 0, REPT(" ",lookups!$K$2-LEN(SOURCE!I712)), "")&amp;
      SOURCE!K712&amp;      IF(lookups!$L$2-LEN(SOURCE!K712) &gt;= 0, REPT(" ",lookups!$M$2-LEN(SOURCE!K712)), "")&amp;
" | "&amp; SOURCE!L712&amp;      IF(lookups!$O$2-LEN(SOURCE!L712) &gt;= 0, REPT(" ",lookups!$O$2-LEN(SOURCE!L712)), "")&amp;
" | "&amp; SOURCE!M712&amp;      IF(lookups!$P$2-LEN(SOURCE!M712) &gt;= 0, REPT(" ",lookups!$P$2-LEN(SOURCE!M712)), "")&amp;
      "},"&amp;IF(SOURCE!O712&lt;&gt;"",""&amp;SOURCE!O712,"")
 )
)
)</f>
        <v>/*  688 */  { addItemToBuffer,              ITM_I_ACUTE,                 STD_I_ACUTE,                                   STD_I_ACUTE,                                   (0 &lt;&lt; TAM_MAX_BITS) |     0, CAT_AINT | SLS_UNCHANGED | US_UNCHANGED | EIM_DISABLED | PTP_DISABLED     },</v>
      </c>
    </row>
    <row r="713" customFormat="false" ht="15.75" hidden="false" customHeight="false" outlineLevel="0" collapsed="false">
      <c r="A713" s="263" t="str">
        <f aca="false">IF(AND(OR(SOURCE!A713="",ISBLANK(SOURCE!A713)),SOURCE!B713&gt;0),IF(ISBLANK(SOURCE!C713),"",SOURCE!C713),
IF(SOURCE!B713&lt;0,VLOOKUP(SOURCE!B713,lookups!A$1:B$25,2,0),
  IF(ISBLANK(SOURCE!B713),
    "",
    "/* "&amp;TEXT(SOURCE!B713,"???0")&amp;" *"&amp;
      SOURCE!C713&amp;", "&amp; IF(lookups!$E$2-LEN(SOURCE!C713) &gt;= 0, REPT(" ",lookups!$E$2-LEN(SOURCE!C713)), "")&amp;
      SOURCE!D713&amp;", "&amp; IF(lookups!$F$2-LEN(SOURCE!D713) &gt;= 0, REPT(" ",lookups!$F$2-LEN(SOURCE!D713)), "")&amp;
      SOURCE!E713&amp;", "&amp; IF(lookups!$G$2-LEN(SOURCE!E713) &gt;=0, REPT(" ",lookups!$G$2-LEN(SOURCE!E713)), "")&amp;
      SOURCE!F713&amp;", "&amp; IF(lookups!$H$2-LEN(SOURCE!F713) &gt;= 0, REPT(" ",lookups!$H$2-LEN(SOURCE!F713)+2), "")&amp;"("&amp;
      SUBSTITUTE(TEXT(SOURCE!G713,"??0"),"  ","")&amp;" &lt;&lt; TAM_MAX_BITS) |"&amp; IF(lookups!$I$2-3 &gt;= 0, REPT(" ",MAX(1,lookups!$I$2-5+4+1-1-LEN(  IF(ISTEXT(SOURCE!H713),SOURCE!H713,  SUBSTITUTE(SUBSTITUTE(TEXT(SOURCE!H713,"????0"),"  ","")," ",""))   ))), "")&amp;
       IF(ISTEXT(SOURCE!H713),SOURCE!H713, SUBSTITUTE(SUBSTITUTE(TEXT(SOURCE!H713,"????0"),"  ","")," ",""))   &amp;","&amp; IF(lookups!$J$2-3 &gt;= 0, REPT(" ",lookups!$J$2-3-5), "")&amp;
      SOURCE!I713&amp;
" | "&amp; IF(lookups!$K$2-LEN(SOURCE!I713) &gt;= 0, REPT(" ",lookups!$K$2-LEN(SOURCE!I713)), "")&amp;
      SOURCE!J713&amp;      IF(lookups!$L$2-LEN(SOURCE!J713) &gt;= 0, REPT(" ",lookups!$L$2-LEN(SOURCE!J713)), "")&amp;
" | "&amp; IF(lookups!$K$2-LEN(SOURCE!I713) &gt;= 0, REPT(" ",lookups!$K$2-LEN(SOURCE!I713)), "")&amp;
      SOURCE!K713&amp;      IF(lookups!$L$2-LEN(SOURCE!K713) &gt;= 0, REPT(" ",lookups!$M$2-LEN(SOURCE!K713)), "")&amp;
" | "&amp; SOURCE!L713&amp;      IF(lookups!$O$2-LEN(SOURCE!L713) &gt;= 0, REPT(" ",lookups!$O$2-LEN(SOURCE!L713)), "")&amp;
" | "&amp; SOURCE!M713&amp;      IF(lookups!$P$2-LEN(SOURCE!M713) &gt;= 0, REPT(" ",lookups!$P$2-LEN(SOURCE!M713)), "")&amp;
      "},"&amp;IF(SOURCE!O713&lt;&gt;"",""&amp;SOURCE!O713,"")
 )
)
)</f>
        <v>/*  689 */  { addItemToBuffer,              ITM_I_BREVE,                 STD_I_BREVE,                                   STD_I_BREVE,                                   (0 &lt;&lt; TAM_MAX_BITS) |     0, CAT_AINT | SLS_UNCHANGED | US_UNCHANGED | EIM_DISABLED | PTP_DISABLED     },</v>
      </c>
    </row>
    <row r="714" customFormat="false" ht="15.75" hidden="false" customHeight="false" outlineLevel="0" collapsed="false">
      <c r="A714" s="263" t="str">
        <f aca="false">IF(AND(OR(SOURCE!A714="",ISBLANK(SOURCE!A714)),SOURCE!B714&gt;0),IF(ISBLANK(SOURCE!C714),"",SOURCE!C714),
IF(SOURCE!B714&lt;0,VLOOKUP(SOURCE!B714,lookups!A$1:B$25,2,0),
  IF(ISBLANK(SOURCE!B714),
    "",
    "/* "&amp;TEXT(SOURCE!B714,"???0")&amp;" *"&amp;
      SOURCE!C714&amp;", "&amp; IF(lookups!$E$2-LEN(SOURCE!C714) &gt;= 0, REPT(" ",lookups!$E$2-LEN(SOURCE!C714)), "")&amp;
      SOURCE!D714&amp;", "&amp; IF(lookups!$F$2-LEN(SOURCE!D714) &gt;= 0, REPT(" ",lookups!$F$2-LEN(SOURCE!D714)), "")&amp;
      SOURCE!E714&amp;", "&amp; IF(lookups!$G$2-LEN(SOURCE!E714) &gt;=0, REPT(" ",lookups!$G$2-LEN(SOURCE!E714)), "")&amp;
      SOURCE!F714&amp;", "&amp; IF(lookups!$H$2-LEN(SOURCE!F714) &gt;= 0, REPT(" ",lookups!$H$2-LEN(SOURCE!F714)+2), "")&amp;"("&amp;
      SUBSTITUTE(TEXT(SOURCE!G714,"??0"),"  ","")&amp;" &lt;&lt; TAM_MAX_BITS) |"&amp; IF(lookups!$I$2-3 &gt;= 0, REPT(" ",MAX(1,lookups!$I$2-5+4+1-1-LEN(  IF(ISTEXT(SOURCE!H714),SOURCE!H714,  SUBSTITUTE(SUBSTITUTE(TEXT(SOURCE!H714,"????0"),"  ","")," ",""))   ))), "")&amp;
       IF(ISTEXT(SOURCE!H714),SOURCE!H714, SUBSTITUTE(SUBSTITUTE(TEXT(SOURCE!H714,"????0"),"  ","")," ",""))   &amp;","&amp; IF(lookups!$J$2-3 &gt;= 0, REPT(" ",lookups!$J$2-3-5), "")&amp;
      SOURCE!I714&amp;
" | "&amp; IF(lookups!$K$2-LEN(SOURCE!I714) &gt;= 0, REPT(" ",lookups!$K$2-LEN(SOURCE!I714)), "")&amp;
      SOURCE!J714&amp;      IF(lookups!$L$2-LEN(SOURCE!J714) &gt;= 0, REPT(" ",lookups!$L$2-LEN(SOURCE!J714)), "")&amp;
" | "&amp; IF(lookups!$K$2-LEN(SOURCE!I714) &gt;= 0, REPT(" ",lookups!$K$2-LEN(SOURCE!I714)), "")&amp;
      SOURCE!K714&amp;      IF(lookups!$L$2-LEN(SOURCE!K714) &gt;= 0, REPT(" ",lookups!$M$2-LEN(SOURCE!K714)), "")&amp;
" | "&amp; SOURCE!L714&amp;      IF(lookups!$O$2-LEN(SOURCE!L714) &gt;= 0, REPT(" ",lookups!$O$2-LEN(SOURCE!L714)), "")&amp;
" | "&amp; SOURCE!M714&amp;      IF(lookups!$P$2-LEN(SOURCE!M714) &gt;= 0, REPT(" ",lookups!$P$2-LEN(SOURCE!M714)), "")&amp;
      "},"&amp;IF(SOURCE!O714&lt;&gt;"",""&amp;SOURCE!O714,"")
 )
)
)</f>
        <v>/*  690 */  { addItemToBuffer,              ITM_I_GRAVE,                 STD_I_GRAVE,                                   STD_I_GRAVE,                                   (0 &lt;&lt; TAM_MAX_BITS) |     0, CAT_AINT | SLS_UNCHANGED | US_UNCHANGED | EIM_DISABLED | PTP_DISABLED     },</v>
      </c>
    </row>
    <row r="715" customFormat="false" ht="15.75" hidden="false" customHeight="false" outlineLevel="0" collapsed="false">
      <c r="A715" s="263" t="str">
        <f aca="false">IF(AND(OR(SOURCE!A715="",ISBLANK(SOURCE!A715)),SOURCE!B715&gt;0),IF(ISBLANK(SOURCE!C715),"",SOURCE!C715),
IF(SOURCE!B715&lt;0,VLOOKUP(SOURCE!B715,lookups!A$1:B$25,2,0),
  IF(ISBLANK(SOURCE!B715),
    "",
    "/* "&amp;TEXT(SOURCE!B715,"???0")&amp;" *"&amp;
      SOURCE!C715&amp;", "&amp; IF(lookups!$E$2-LEN(SOURCE!C715) &gt;= 0, REPT(" ",lookups!$E$2-LEN(SOURCE!C715)), "")&amp;
      SOURCE!D715&amp;", "&amp; IF(lookups!$F$2-LEN(SOURCE!D715) &gt;= 0, REPT(" ",lookups!$F$2-LEN(SOURCE!D715)), "")&amp;
      SOURCE!E715&amp;", "&amp; IF(lookups!$G$2-LEN(SOURCE!E715) &gt;=0, REPT(" ",lookups!$G$2-LEN(SOURCE!E715)), "")&amp;
      SOURCE!F715&amp;", "&amp; IF(lookups!$H$2-LEN(SOURCE!F715) &gt;= 0, REPT(" ",lookups!$H$2-LEN(SOURCE!F715)+2), "")&amp;"("&amp;
      SUBSTITUTE(TEXT(SOURCE!G715,"??0"),"  ","")&amp;" &lt;&lt; TAM_MAX_BITS) |"&amp; IF(lookups!$I$2-3 &gt;= 0, REPT(" ",MAX(1,lookups!$I$2-5+4+1-1-LEN(  IF(ISTEXT(SOURCE!H715),SOURCE!H715,  SUBSTITUTE(SUBSTITUTE(TEXT(SOURCE!H715,"????0"),"  ","")," ",""))   ))), "")&amp;
       IF(ISTEXT(SOURCE!H715),SOURCE!H715, SUBSTITUTE(SUBSTITUTE(TEXT(SOURCE!H715,"????0"),"  ","")," ",""))   &amp;","&amp; IF(lookups!$J$2-3 &gt;= 0, REPT(" ",lookups!$J$2-3-5), "")&amp;
      SOURCE!I715&amp;
" | "&amp; IF(lookups!$K$2-LEN(SOURCE!I715) &gt;= 0, REPT(" ",lookups!$K$2-LEN(SOURCE!I715)), "")&amp;
      SOURCE!J715&amp;      IF(lookups!$L$2-LEN(SOURCE!J715) &gt;= 0, REPT(" ",lookups!$L$2-LEN(SOURCE!J715)), "")&amp;
" | "&amp; IF(lookups!$K$2-LEN(SOURCE!I715) &gt;= 0, REPT(" ",lookups!$K$2-LEN(SOURCE!I715)), "")&amp;
      SOURCE!K715&amp;      IF(lookups!$L$2-LEN(SOURCE!K715) &gt;= 0, REPT(" ",lookups!$M$2-LEN(SOURCE!K715)), "")&amp;
" | "&amp; SOURCE!L715&amp;      IF(lookups!$O$2-LEN(SOURCE!L715) &gt;= 0, REPT(" ",lookups!$O$2-LEN(SOURCE!L715)), "")&amp;
" | "&amp; SOURCE!M715&amp;      IF(lookups!$P$2-LEN(SOURCE!M715) &gt;= 0, REPT(" ",lookups!$P$2-LEN(SOURCE!M715)), "")&amp;
      "},"&amp;IF(SOURCE!O715&lt;&gt;"",""&amp;SOURCE!O715,"")
 )
)
)</f>
        <v>/*  691 */  { addItemToBuffer,              ITM_I_DIARESIS,              STD_I_DIARESIS,                                STD_I_DIARESIS,                                (0 &lt;&lt; TAM_MAX_BITS) |     0, CAT_AINT | SLS_UNCHANGED | US_UNCHANGED | EIM_DISABLED | PTP_DISABLED     },</v>
      </c>
    </row>
    <row r="716" customFormat="false" ht="15.75" hidden="false" customHeight="false" outlineLevel="0" collapsed="false">
      <c r="A716" s="263" t="str">
        <f aca="false">IF(AND(OR(SOURCE!A716="",ISBLANK(SOURCE!A716)),SOURCE!B716&gt;0),IF(ISBLANK(SOURCE!C716),"",SOURCE!C716),
IF(SOURCE!B716&lt;0,VLOOKUP(SOURCE!B716,lookups!A$1:B$25,2,0),
  IF(ISBLANK(SOURCE!B716),
    "",
    "/* "&amp;TEXT(SOURCE!B716,"???0")&amp;" *"&amp;
      SOURCE!C716&amp;", "&amp; IF(lookups!$E$2-LEN(SOURCE!C716) &gt;= 0, REPT(" ",lookups!$E$2-LEN(SOURCE!C716)), "")&amp;
      SOURCE!D716&amp;", "&amp; IF(lookups!$F$2-LEN(SOURCE!D716) &gt;= 0, REPT(" ",lookups!$F$2-LEN(SOURCE!D716)), "")&amp;
      SOURCE!E716&amp;", "&amp; IF(lookups!$G$2-LEN(SOURCE!E716) &gt;=0, REPT(" ",lookups!$G$2-LEN(SOURCE!E716)), "")&amp;
      SOURCE!F716&amp;", "&amp; IF(lookups!$H$2-LEN(SOURCE!F716) &gt;= 0, REPT(" ",lookups!$H$2-LEN(SOURCE!F716)+2), "")&amp;"("&amp;
      SUBSTITUTE(TEXT(SOURCE!G716,"??0"),"  ","")&amp;" &lt;&lt; TAM_MAX_BITS) |"&amp; IF(lookups!$I$2-3 &gt;= 0, REPT(" ",MAX(1,lookups!$I$2-5+4+1-1-LEN(  IF(ISTEXT(SOURCE!H716),SOURCE!H716,  SUBSTITUTE(SUBSTITUTE(TEXT(SOURCE!H716,"????0"),"  ","")," ",""))   ))), "")&amp;
       IF(ISTEXT(SOURCE!H716),SOURCE!H716, SUBSTITUTE(SUBSTITUTE(TEXT(SOURCE!H716,"????0"),"  ","")," ",""))   &amp;","&amp; IF(lookups!$J$2-3 &gt;= 0, REPT(" ",lookups!$J$2-3-5), "")&amp;
      SOURCE!I716&amp;
" | "&amp; IF(lookups!$K$2-LEN(SOURCE!I716) &gt;= 0, REPT(" ",lookups!$K$2-LEN(SOURCE!I716)), "")&amp;
      SOURCE!J716&amp;      IF(lookups!$L$2-LEN(SOURCE!J716) &gt;= 0, REPT(" ",lookups!$L$2-LEN(SOURCE!J716)), "")&amp;
" | "&amp; IF(lookups!$K$2-LEN(SOURCE!I716) &gt;= 0, REPT(" ",lookups!$K$2-LEN(SOURCE!I716)), "")&amp;
      SOURCE!K716&amp;      IF(lookups!$L$2-LEN(SOURCE!K716) &gt;= 0, REPT(" ",lookups!$M$2-LEN(SOURCE!K716)), "")&amp;
" | "&amp; SOURCE!L716&amp;      IF(lookups!$O$2-LEN(SOURCE!L716) &gt;= 0, REPT(" ",lookups!$O$2-LEN(SOURCE!L716)), "")&amp;
" | "&amp; SOURCE!M716&amp;      IF(lookups!$P$2-LEN(SOURCE!M716) &gt;= 0, REPT(" ",lookups!$P$2-LEN(SOURCE!M716)), "")&amp;
      "},"&amp;IF(SOURCE!O716&lt;&gt;"",""&amp;SOURCE!O716,"")
 )
)
)</f>
        <v>/*  692 */  { addItemToBuffer,              ITM_I_CIRC,                  STD_I_CIRC,                                    STD_I_CIRC,                                    (0 &lt;&lt; TAM_MAX_BITS) |     0, CAT_AINT | SLS_UNCHANGED | US_UNCHANGED | EIM_DISABLED | PTP_DISABLED     },</v>
      </c>
    </row>
    <row r="717" customFormat="false" ht="15.75" hidden="false" customHeight="false" outlineLevel="0" collapsed="false">
      <c r="A717" s="263" t="str">
        <f aca="false">IF(AND(OR(SOURCE!A717="",ISBLANK(SOURCE!A717)),SOURCE!B717&gt;0),IF(ISBLANK(SOURCE!C717),"",SOURCE!C717),
IF(SOURCE!B717&lt;0,VLOOKUP(SOURCE!B717,lookups!A$1:B$25,2,0),
  IF(ISBLANK(SOURCE!B717),
    "",
    "/* "&amp;TEXT(SOURCE!B717,"???0")&amp;" *"&amp;
      SOURCE!C717&amp;", "&amp; IF(lookups!$E$2-LEN(SOURCE!C717) &gt;= 0, REPT(" ",lookups!$E$2-LEN(SOURCE!C717)), "")&amp;
      SOURCE!D717&amp;", "&amp; IF(lookups!$F$2-LEN(SOURCE!D717) &gt;= 0, REPT(" ",lookups!$F$2-LEN(SOURCE!D717)), "")&amp;
      SOURCE!E717&amp;", "&amp; IF(lookups!$G$2-LEN(SOURCE!E717) &gt;=0, REPT(" ",lookups!$G$2-LEN(SOURCE!E717)), "")&amp;
      SOURCE!F717&amp;", "&amp; IF(lookups!$H$2-LEN(SOURCE!F717) &gt;= 0, REPT(" ",lookups!$H$2-LEN(SOURCE!F717)+2), "")&amp;"("&amp;
      SUBSTITUTE(TEXT(SOURCE!G717,"??0"),"  ","")&amp;" &lt;&lt; TAM_MAX_BITS) |"&amp; IF(lookups!$I$2-3 &gt;= 0, REPT(" ",MAX(1,lookups!$I$2-5+4+1-1-LEN(  IF(ISTEXT(SOURCE!H717),SOURCE!H717,  SUBSTITUTE(SUBSTITUTE(TEXT(SOURCE!H717,"????0"),"  ","")," ",""))   ))), "")&amp;
       IF(ISTEXT(SOURCE!H717),SOURCE!H717, SUBSTITUTE(SUBSTITUTE(TEXT(SOURCE!H717,"????0"),"  ","")," ",""))   &amp;","&amp; IF(lookups!$J$2-3 &gt;= 0, REPT(" ",lookups!$J$2-3-5), "")&amp;
      SOURCE!I717&amp;
" | "&amp; IF(lookups!$K$2-LEN(SOURCE!I717) &gt;= 0, REPT(" ",lookups!$K$2-LEN(SOURCE!I717)), "")&amp;
      SOURCE!J717&amp;      IF(lookups!$L$2-LEN(SOURCE!J717) &gt;= 0, REPT(" ",lookups!$L$2-LEN(SOURCE!J717)), "")&amp;
" | "&amp; IF(lookups!$K$2-LEN(SOURCE!I717) &gt;= 0, REPT(" ",lookups!$K$2-LEN(SOURCE!I717)), "")&amp;
      SOURCE!K717&amp;      IF(lookups!$L$2-LEN(SOURCE!K717) &gt;= 0, REPT(" ",lookups!$M$2-LEN(SOURCE!K717)), "")&amp;
" | "&amp; SOURCE!L717&amp;      IF(lookups!$O$2-LEN(SOURCE!L717) &gt;= 0, REPT(" ",lookups!$O$2-LEN(SOURCE!L717)), "")&amp;
" | "&amp; SOURCE!M717&amp;      IF(lookups!$P$2-LEN(SOURCE!M717) &gt;= 0, REPT(" ",lookups!$P$2-LEN(SOURCE!M717)), "")&amp;
      "},"&amp;IF(SOURCE!O717&lt;&gt;"",""&amp;SOURCE!O717,"")
 )
)
)</f>
        <v>/*  693 */  { addItemToBuffer,              ITM_I_OGONEK,                STD_I_OGONEK,                                  STD_I_OGONEK,                                  (0 &lt;&lt; TAM_MAX_BITS) |     0, CAT_AINT | SLS_UNCHANGED | US_UNCHANGED | EIM_DISABLED | PTP_DISABLED     },</v>
      </c>
    </row>
    <row r="718" customFormat="false" ht="15.75" hidden="false" customHeight="false" outlineLevel="0" collapsed="false">
      <c r="A718" s="263" t="str">
        <f aca="false">IF(AND(OR(SOURCE!A718="",ISBLANK(SOURCE!A718)),SOURCE!B718&gt;0),IF(ISBLANK(SOURCE!C718),"",SOURCE!C718),
IF(SOURCE!B718&lt;0,VLOOKUP(SOURCE!B718,lookups!A$1:B$25,2,0),
  IF(ISBLANK(SOURCE!B718),
    "",
    "/* "&amp;TEXT(SOURCE!B718,"???0")&amp;" *"&amp;
      SOURCE!C718&amp;", "&amp; IF(lookups!$E$2-LEN(SOURCE!C718) &gt;= 0, REPT(" ",lookups!$E$2-LEN(SOURCE!C718)), "")&amp;
      SOURCE!D718&amp;", "&amp; IF(lookups!$F$2-LEN(SOURCE!D718) &gt;= 0, REPT(" ",lookups!$F$2-LEN(SOURCE!D718)), "")&amp;
      SOURCE!E718&amp;", "&amp; IF(lookups!$G$2-LEN(SOURCE!E718) &gt;=0, REPT(" ",lookups!$G$2-LEN(SOURCE!E718)), "")&amp;
      SOURCE!F718&amp;", "&amp; IF(lookups!$H$2-LEN(SOURCE!F718) &gt;= 0, REPT(" ",lookups!$H$2-LEN(SOURCE!F718)+2), "")&amp;"("&amp;
      SUBSTITUTE(TEXT(SOURCE!G718,"??0"),"  ","")&amp;" &lt;&lt; TAM_MAX_BITS) |"&amp; IF(lookups!$I$2-3 &gt;= 0, REPT(" ",MAX(1,lookups!$I$2-5+4+1-1-LEN(  IF(ISTEXT(SOURCE!H718),SOURCE!H718,  SUBSTITUTE(SUBSTITUTE(TEXT(SOURCE!H718,"????0"),"  ","")," ",""))   ))), "")&amp;
       IF(ISTEXT(SOURCE!H718),SOURCE!H718, SUBSTITUTE(SUBSTITUTE(TEXT(SOURCE!H718,"????0"),"  ","")," ",""))   &amp;","&amp; IF(lookups!$J$2-3 &gt;= 0, REPT(" ",lookups!$J$2-3-5), "")&amp;
      SOURCE!I718&amp;
" | "&amp; IF(lookups!$K$2-LEN(SOURCE!I718) &gt;= 0, REPT(" ",lookups!$K$2-LEN(SOURCE!I718)), "")&amp;
      SOURCE!J718&amp;      IF(lookups!$L$2-LEN(SOURCE!J718) &gt;= 0, REPT(" ",lookups!$L$2-LEN(SOURCE!J718)), "")&amp;
" | "&amp; IF(lookups!$K$2-LEN(SOURCE!I718) &gt;= 0, REPT(" ",lookups!$K$2-LEN(SOURCE!I718)), "")&amp;
      SOURCE!K718&amp;      IF(lookups!$L$2-LEN(SOURCE!K718) &gt;= 0, REPT(" ",lookups!$M$2-LEN(SOURCE!K718)), "")&amp;
" | "&amp; SOURCE!L718&amp;      IF(lookups!$O$2-LEN(SOURCE!L718) &gt;= 0, REPT(" ",lookups!$O$2-LEN(SOURCE!L718)), "")&amp;
" | "&amp; SOURCE!M718&amp;      IF(lookups!$P$2-LEN(SOURCE!M718) &gt;= 0, REPT(" ",lookups!$P$2-LEN(SOURCE!M718)), "")&amp;
      "},"&amp;IF(SOURCE!O718&lt;&gt;"",""&amp;SOURCE!O718,"")
 )
)
)</f>
        <v>/*  694 */  { addItemToBuffer,              ITM_I_DOT,                   STD_I_DOT,                                     STD_I_DOT,                                     (0 &lt;&lt; TAM_MAX_BITS) |     0, CAT_AINT | SLS_UNCHANGED | US_UNCHANGED | EIM_DISABLED | PTP_DISABLED     },</v>
      </c>
    </row>
    <row r="719" customFormat="false" ht="15.75" hidden="false" customHeight="false" outlineLevel="0" collapsed="false">
      <c r="A719" s="263" t="str">
        <f aca="false">IF(AND(OR(SOURCE!A719="",ISBLANK(SOURCE!A719)),SOURCE!B719&gt;0),IF(ISBLANK(SOURCE!C719),"",SOURCE!C719),
IF(SOURCE!B719&lt;0,VLOOKUP(SOURCE!B719,lookups!A$1:B$25,2,0),
  IF(ISBLANK(SOURCE!B719),
    "",
    "/* "&amp;TEXT(SOURCE!B719,"???0")&amp;" *"&amp;
      SOURCE!C719&amp;", "&amp; IF(lookups!$E$2-LEN(SOURCE!C719) &gt;= 0, REPT(" ",lookups!$E$2-LEN(SOURCE!C719)), "")&amp;
      SOURCE!D719&amp;", "&amp; IF(lookups!$F$2-LEN(SOURCE!D719) &gt;= 0, REPT(" ",lookups!$F$2-LEN(SOURCE!D719)), "")&amp;
      SOURCE!E719&amp;", "&amp; IF(lookups!$G$2-LEN(SOURCE!E719) &gt;=0, REPT(" ",lookups!$G$2-LEN(SOURCE!E719)), "")&amp;
      SOURCE!F719&amp;", "&amp; IF(lookups!$H$2-LEN(SOURCE!F719) &gt;= 0, REPT(" ",lookups!$H$2-LEN(SOURCE!F719)+2), "")&amp;"("&amp;
      SUBSTITUTE(TEXT(SOURCE!G719,"??0"),"  ","")&amp;" &lt;&lt; TAM_MAX_BITS) |"&amp; IF(lookups!$I$2-3 &gt;= 0, REPT(" ",MAX(1,lookups!$I$2-5+4+1-1-LEN(  IF(ISTEXT(SOURCE!H719),SOURCE!H719,  SUBSTITUTE(SUBSTITUTE(TEXT(SOURCE!H719,"????0"),"  ","")," ",""))   ))), "")&amp;
       IF(ISTEXT(SOURCE!H719),SOURCE!H719, SUBSTITUTE(SUBSTITUTE(TEXT(SOURCE!H719,"????0"),"  ","")," ",""))   &amp;","&amp; IF(lookups!$J$2-3 &gt;= 0, REPT(" ",lookups!$J$2-3-5), "")&amp;
      SOURCE!I719&amp;
" | "&amp; IF(lookups!$K$2-LEN(SOURCE!I719) &gt;= 0, REPT(" ",lookups!$K$2-LEN(SOURCE!I719)), "")&amp;
      SOURCE!J719&amp;      IF(lookups!$L$2-LEN(SOURCE!J719) &gt;= 0, REPT(" ",lookups!$L$2-LEN(SOURCE!J719)), "")&amp;
" | "&amp; IF(lookups!$K$2-LEN(SOURCE!I719) &gt;= 0, REPT(" ",lookups!$K$2-LEN(SOURCE!I719)), "")&amp;
      SOURCE!K719&amp;      IF(lookups!$L$2-LEN(SOURCE!K719) &gt;= 0, REPT(" ",lookups!$M$2-LEN(SOURCE!K719)), "")&amp;
" | "&amp; SOURCE!L719&amp;      IF(lookups!$O$2-LEN(SOURCE!L719) &gt;= 0, REPT(" ",lookups!$O$2-LEN(SOURCE!L719)), "")&amp;
" | "&amp; SOURCE!M719&amp;      IF(lookups!$P$2-LEN(SOURCE!M719) &gt;= 0, REPT(" ",lookups!$P$2-LEN(SOURCE!M719)), "")&amp;
      "},"&amp;IF(SOURCE!O719&lt;&gt;"",""&amp;SOURCE!O719,"")
 )
)
)</f>
        <v>/*  695 */  { addItemToBuffer,              ITM_I_DOTLESS,               "I",                                           "I",                                           (0 &lt;&lt; TAM_MAX_BITS) |     0, CAT_NONE | SLS_UNCHANGED | US_UNCHANGED | EIM_DISABLED | PTP_DISABLED     },</v>
      </c>
    </row>
    <row r="720" customFormat="false" ht="15.75" hidden="false" customHeight="false" outlineLevel="0" collapsed="false">
      <c r="A720" s="263" t="str">
        <f aca="false">IF(AND(OR(SOURCE!A720="",ISBLANK(SOURCE!A720)),SOURCE!B720&gt;0),IF(ISBLANK(SOURCE!C720),"",SOURCE!C720),
IF(SOURCE!B720&lt;0,VLOOKUP(SOURCE!B720,lookups!A$1:B$25,2,0),
  IF(ISBLANK(SOURCE!B720),
    "",
    "/* "&amp;TEXT(SOURCE!B720,"???0")&amp;" *"&amp;
      SOURCE!C720&amp;", "&amp; IF(lookups!$E$2-LEN(SOURCE!C720) &gt;= 0, REPT(" ",lookups!$E$2-LEN(SOURCE!C720)), "")&amp;
      SOURCE!D720&amp;", "&amp; IF(lookups!$F$2-LEN(SOURCE!D720) &gt;= 0, REPT(" ",lookups!$F$2-LEN(SOURCE!D720)), "")&amp;
      SOURCE!E720&amp;", "&amp; IF(lookups!$G$2-LEN(SOURCE!E720) &gt;=0, REPT(" ",lookups!$G$2-LEN(SOURCE!E720)), "")&amp;
      SOURCE!F720&amp;", "&amp; IF(lookups!$H$2-LEN(SOURCE!F720) &gt;= 0, REPT(" ",lookups!$H$2-LEN(SOURCE!F720)+2), "")&amp;"("&amp;
      SUBSTITUTE(TEXT(SOURCE!G720,"??0"),"  ","")&amp;" &lt;&lt; TAM_MAX_BITS) |"&amp; IF(lookups!$I$2-3 &gt;= 0, REPT(" ",MAX(1,lookups!$I$2-5+4+1-1-LEN(  IF(ISTEXT(SOURCE!H720),SOURCE!H720,  SUBSTITUTE(SUBSTITUTE(TEXT(SOURCE!H720,"????0"),"  ","")," ",""))   ))), "")&amp;
       IF(ISTEXT(SOURCE!H720),SOURCE!H720, SUBSTITUTE(SUBSTITUTE(TEXT(SOURCE!H720,"????0"),"  ","")," ",""))   &amp;","&amp; IF(lookups!$J$2-3 &gt;= 0, REPT(" ",lookups!$J$2-3-5), "")&amp;
      SOURCE!I720&amp;
" | "&amp; IF(lookups!$K$2-LEN(SOURCE!I720) &gt;= 0, REPT(" ",lookups!$K$2-LEN(SOURCE!I720)), "")&amp;
      SOURCE!J720&amp;      IF(lookups!$L$2-LEN(SOURCE!J720) &gt;= 0, REPT(" ",lookups!$L$2-LEN(SOURCE!J720)), "")&amp;
" | "&amp; IF(lookups!$K$2-LEN(SOURCE!I720) &gt;= 0, REPT(" ",lookups!$K$2-LEN(SOURCE!I720)), "")&amp;
      SOURCE!K720&amp;      IF(lookups!$L$2-LEN(SOURCE!K720) &gt;= 0, REPT(" ",lookups!$M$2-LEN(SOURCE!K720)), "")&amp;
" | "&amp; SOURCE!L720&amp;      IF(lookups!$O$2-LEN(SOURCE!L720) &gt;= 0, REPT(" ",lookups!$O$2-LEN(SOURCE!L720)), "")&amp;
" | "&amp; SOURCE!M720&amp;      IF(lookups!$P$2-LEN(SOURCE!M720) &gt;= 0, REPT(" ",lookups!$P$2-LEN(SOURCE!M720)), "")&amp;
      "},"&amp;IF(SOURCE!O720&lt;&gt;"",""&amp;SOURCE!O720,"")
 )
)
)</f>
        <v>/*  696 */  { addItemToBuffer,              ITM_L_STROKE,                STD_L_STROKE,                                  STD_L_STROKE,                                  (0 &lt;&lt; TAM_MAX_BITS) |     0, CAT_AINT | SLS_UNCHANGED | US_UNCHANGED | EIM_DISABLED | PTP_DISABLED     },</v>
      </c>
    </row>
    <row r="721" customFormat="false" ht="15.75" hidden="false" customHeight="false" outlineLevel="0" collapsed="false">
      <c r="A721" s="263" t="str">
        <f aca="false">IF(AND(OR(SOURCE!A721="",ISBLANK(SOURCE!A721)),SOURCE!B721&gt;0),IF(ISBLANK(SOURCE!C721),"",SOURCE!C721),
IF(SOURCE!B721&lt;0,VLOOKUP(SOURCE!B721,lookups!A$1:B$25,2,0),
  IF(ISBLANK(SOURCE!B721),
    "",
    "/* "&amp;TEXT(SOURCE!B721,"???0")&amp;" *"&amp;
      SOURCE!C721&amp;", "&amp; IF(lookups!$E$2-LEN(SOURCE!C721) &gt;= 0, REPT(" ",lookups!$E$2-LEN(SOURCE!C721)), "")&amp;
      SOURCE!D721&amp;", "&amp; IF(lookups!$F$2-LEN(SOURCE!D721) &gt;= 0, REPT(" ",lookups!$F$2-LEN(SOURCE!D721)), "")&amp;
      SOURCE!E721&amp;", "&amp; IF(lookups!$G$2-LEN(SOURCE!E721) &gt;=0, REPT(" ",lookups!$G$2-LEN(SOURCE!E721)), "")&amp;
      SOURCE!F721&amp;", "&amp; IF(lookups!$H$2-LEN(SOURCE!F721) &gt;= 0, REPT(" ",lookups!$H$2-LEN(SOURCE!F721)+2), "")&amp;"("&amp;
      SUBSTITUTE(TEXT(SOURCE!G721,"??0"),"  ","")&amp;" &lt;&lt; TAM_MAX_BITS) |"&amp; IF(lookups!$I$2-3 &gt;= 0, REPT(" ",MAX(1,lookups!$I$2-5+4+1-1-LEN(  IF(ISTEXT(SOURCE!H721),SOURCE!H721,  SUBSTITUTE(SUBSTITUTE(TEXT(SOURCE!H721,"????0"),"  ","")," ",""))   ))), "")&amp;
       IF(ISTEXT(SOURCE!H721),SOURCE!H721, SUBSTITUTE(SUBSTITUTE(TEXT(SOURCE!H721,"????0"),"  ","")," ",""))   &amp;","&amp; IF(lookups!$J$2-3 &gt;= 0, REPT(" ",lookups!$J$2-3-5), "")&amp;
      SOURCE!I721&amp;
" | "&amp; IF(lookups!$K$2-LEN(SOURCE!I721) &gt;= 0, REPT(" ",lookups!$K$2-LEN(SOURCE!I721)), "")&amp;
      SOURCE!J721&amp;      IF(lookups!$L$2-LEN(SOURCE!J721) &gt;= 0, REPT(" ",lookups!$L$2-LEN(SOURCE!J721)), "")&amp;
" | "&amp; IF(lookups!$K$2-LEN(SOURCE!I721) &gt;= 0, REPT(" ",lookups!$K$2-LEN(SOURCE!I721)), "")&amp;
      SOURCE!K721&amp;      IF(lookups!$L$2-LEN(SOURCE!K721) &gt;= 0, REPT(" ",lookups!$M$2-LEN(SOURCE!K721)), "")&amp;
" | "&amp; SOURCE!L721&amp;      IF(lookups!$O$2-LEN(SOURCE!L721) &gt;= 0, REPT(" ",lookups!$O$2-LEN(SOURCE!L721)), "")&amp;
" | "&amp; SOURCE!M721&amp;      IF(lookups!$P$2-LEN(SOURCE!M721) &gt;= 0, REPT(" ",lookups!$P$2-LEN(SOURCE!M721)), "")&amp;
      "},"&amp;IF(SOURCE!O721&lt;&gt;"",""&amp;SOURCE!O721,"")
 )
)
)</f>
        <v>/*  697 */  { addItemToBuffer,              ITM_L_ACUTE,                 STD_L_ACUTE,                                   STD_L_ACUTE,                                   (0 &lt;&lt; TAM_MAX_BITS) |     0, CAT_AINT | SLS_UNCHANGED | US_UNCHANGED | EIM_DISABLED | PTP_DISABLED     },</v>
      </c>
    </row>
    <row r="722" customFormat="false" ht="15.75" hidden="false" customHeight="false" outlineLevel="0" collapsed="false">
      <c r="A722" s="263" t="str">
        <f aca="false">IF(AND(OR(SOURCE!A722="",ISBLANK(SOURCE!A722)),SOURCE!B722&gt;0),IF(ISBLANK(SOURCE!C722),"",SOURCE!C722),
IF(SOURCE!B722&lt;0,VLOOKUP(SOURCE!B722,lookups!A$1:B$25,2,0),
  IF(ISBLANK(SOURCE!B722),
    "",
    "/* "&amp;TEXT(SOURCE!B722,"???0")&amp;" *"&amp;
      SOURCE!C722&amp;", "&amp; IF(lookups!$E$2-LEN(SOURCE!C722) &gt;= 0, REPT(" ",lookups!$E$2-LEN(SOURCE!C722)), "")&amp;
      SOURCE!D722&amp;", "&amp; IF(lookups!$F$2-LEN(SOURCE!D722) &gt;= 0, REPT(" ",lookups!$F$2-LEN(SOURCE!D722)), "")&amp;
      SOURCE!E722&amp;", "&amp; IF(lookups!$G$2-LEN(SOURCE!E722) &gt;=0, REPT(" ",lookups!$G$2-LEN(SOURCE!E722)), "")&amp;
      SOURCE!F722&amp;", "&amp; IF(lookups!$H$2-LEN(SOURCE!F722) &gt;= 0, REPT(" ",lookups!$H$2-LEN(SOURCE!F722)+2), "")&amp;"("&amp;
      SUBSTITUTE(TEXT(SOURCE!G722,"??0"),"  ","")&amp;" &lt;&lt; TAM_MAX_BITS) |"&amp; IF(lookups!$I$2-3 &gt;= 0, REPT(" ",MAX(1,lookups!$I$2-5+4+1-1-LEN(  IF(ISTEXT(SOURCE!H722),SOURCE!H722,  SUBSTITUTE(SUBSTITUTE(TEXT(SOURCE!H722,"????0"),"  ","")," ",""))   ))), "")&amp;
       IF(ISTEXT(SOURCE!H722),SOURCE!H722, SUBSTITUTE(SUBSTITUTE(TEXT(SOURCE!H722,"????0"),"  ","")," ",""))   &amp;","&amp; IF(lookups!$J$2-3 &gt;= 0, REPT(" ",lookups!$J$2-3-5), "")&amp;
      SOURCE!I722&amp;
" | "&amp; IF(lookups!$K$2-LEN(SOURCE!I722) &gt;= 0, REPT(" ",lookups!$K$2-LEN(SOURCE!I722)), "")&amp;
      SOURCE!J722&amp;      IF(lookups!$L$2-LEN(SOURCE!J722) &gt;= 0, REPT(" ",lookups!$L$2-LEN(SOURCE!J722)), "")&amp;
" | "&amp; IF(lookups!$K$2-LEN(SOURCE!I722) &gt;= 0, REPT(" ",lookups!$K$2-LEN(SOURCE!I722)), "")&amp;
      SOURCE!K722&amp;      IF(lookups!$L$2-LEN(SOURCE!K722) &gt;= 0, REPT(" ",lookups!$M$2-LEN(SOURCE!K722)), "")&amp;
" | "&amp; SOURCE!L722&amp;      IF(lookups!$O$2-LEN(SOURCE!L722) &gt;= 0, REPT(" ",lookups!$O$2-LEN(SOURCE!L722)), "")&amp;
" | "&amp; SOURCE!M722&amp;      IF(lookups!$P$2-LEN(SOURCE!M722) &gt;= 0, REPT(" ",lookups!$P$2-LEN(SOURCE!M722)), "")&amp;
      "},"&amp;IF(SOURCE!O722&lt;&gt;"",""&amp;SOURCE!O722,"")
 )
)
)</f>
        <v>/*  698 */  { addItemToBuffer,              ITM_L_APOSTROPHE,            STD_L_APOSTROPHE,                              STD_L_APOSTROPHE,                              (0 &lt;&lt; TAM_MAX_BITS) |     0, CAT_AINT | SLS_UNCHANGED | US_UNCHANGED | EIM_DISABLED | PTP_DISABLED     },</v>
      </c>
    </row>
    <row r="723" customFormat="false" ht="15.75" hidden="false" customHeight="false" outlineLevel="0" collapsed="false">
      <c r="A723" s="263" t="str">
        <f aca="false">IF(AND(OR(SOURCE!A723="",ISBLANK(SOURCE!A723)),SOURCE!B723&gt;0),IF(ISBLANK(SOURCE!C723),"",SOURCE!C723),
IF(SOURCE!B723&lt;0,VLOOKUP(SOURCE!B723,lookups!A$1:B$25,2,0),
  IF(ISBLANK(SOURCE!B723),
    "",
    "/* "&amp;TEXT(SOURCE!B723,"???0")&amp;" *"&amp;
      SOURCE!C723&amp;", "&amp; IF(lookups!$E$2-LEN(SOURCE!C723) &gt;= 0, REPT(" ",lookups!$E$2-LEN(SOURCE!C723)), "")&amp;
      SOURCE!D723&amp;", "&amp; IF(lookups!$F$2-LEN(SOURCE!D723) &gt;= 0, REPT(" ",lookups!$F$2-LEN(SOURCE!D723)), "")&amp;
      SOURCE!E723&amp;", "&amp; IF(lookups!$G$2-LEN(SOURCE!E723) &gt;=0, REPT(" ",lookups!$G$2-LEN(SOURCE!E723)), "")&amp;
      SOURCE!F723&amp;", "&amp; IF(lookups!$H$2-LEN(SOURCE!F723) &gt;= 0, REPT(" ",lookups!$H$2-LEN(SOURCE!F723)+2), "")&amp;"("&amp;
      SUBSTITUTE(TEXT(SOURCE!G723,"??0"),"  ","")&amp;" &lt;&lt; TAM_MAX_BITS) |"&amp; IF(lookups!$I$2-3 &gt;= 0, REPT(" ",MAX(1,lookups!$I$2-5+4+1-1-LEN(  IF(ISTEXT(SOURCE!H723),SOURCE!H723,  SUBSTITUTE(SUBSTITUTE(TEXT(SOURCE!H723,"????0"),"  ","")," ",""))   ))), "")&amp;
       IF(ISTEXT(SOURCE!H723),SOURCE!H723, SUBSTITUTE(SUBSTITUTE(TEXT(SOURCE!H723,"????0"),"  ","")," ",""))   &amp;","&amp; IF(lookups!$J$2-3 &gt;= 0, REPT(" ",lookups!$J$2-3-5), "")&amp;
      SOURCE!I723&amp;
" | "&amp; IF(lookups!$K$2-LEN(SOURCE!I723) &gt;= 0, REPT(" ",lookups!$K$2-LEN(SOURCE!I723)), "")&amp;
      SOURCE!J723&amp;      IF(lookups!$L$2-LEN(SOURCE!J723) &gt;= 0, REPT(" ",lookups!$L$2-LEN(SOURCE!J723)), "")&amp;
" | "&amp; IF(lookups!$K$2-LEN(SOURCE!I723) &gt;= 0, REPT(" ",lookups!$K$2-LEN(SOURCE!I723)), "")&amp;
      SOURCE!K723&amp;      IF(lookups!$L$2-LEN(SOURCE!K723) &gt;= 0, REPT(" ",lookups!$M$2-LEN(SOURCE!K723)), "")&amp;
" | "&amp; SOURCE!L723&amp;      IF(lookups!$O$2-LEN(SOURCE!L723) &gt;= 0, REPT(" ",lookups!$O$2-LEN(SOURCE!L723)), "")&amp;
" | "&amp; SOURCE!M723&amp;      IF(lookups!$P$2-LEN(SOURCE!M723) &gt;= 0, REPT(" ",lookups!$P$2-LEN(SOURCE!M723)), "")&amp;
      "},"&amp;IF(SOURCE!O723&lt;&gt;"",""&amp;SOURCE!O723,"")
 )
)
)</f>
        <v>/*  699 */  { addItemToBuffer,              ITM_N_ACUTE,                 STD_N_ACUTE,                                   STD_N_ACUTE,                                   (0 &lt;&lt; TAM_MAX_BITS) |     0, CAT_AINT | SLS_UNCHANGED | US_UNCHANGED | EIM_DISABLED | PTP_DISABLED     },</v>
      </c>
    </row>
    <row r="724" customFormat="false" ht="15.75" hidden="false" customHeight="false" outlineLevel="0" collapsed="false">
      <c r="A724" s="263" t="str">
        <f aca="false">IF(AND(OR(SOURCE!A724="",ISBLANK(SOURCE!A724)),SOURCE!B724&gt;0),IF(ISBLANK(SOURCE!C724),"",SOURCE!C724),
IF(SOURCE!B724&lt;0,VLOOKUP(SOURCE!B724,lookups!A$1:B$25,2,0),
  IF(ISBLANK(SOURCE!B724),
    "",
    "/* "&amp;TEXT(SOURCE!B724,"???0")&amp;" *"&amp;
      SOURCE!C724&amp;", "&amp; IF(lookups!$E$2-LEN(SOURCE!C724) &gt;= 0, REPT(" ",lookups!$E$2-LEN(SOURCE!C724)), "")&amp;
      SOURCE!D724&amp;", "&amp; IF(lookups!$F$2-LEN(SOURCE!D724) &gt;= 0, REPT(" ",lookups!$F$2-LEN(SOURCE!D724)), "")&amp;
      SOURCE!E724&amp;", "&amp; IF(lookups!$G$2-LEN(SOURCE!E724) &gt;=0, REPT(" ",lookups!$G$2-LEN(SOURCE!E724)), "")&amp;
      SOURCE!F724&amp;", "&amp; IF(lookups!$H$2-LEN(SOURCE!F724) &gt;= 0, REPT(" ",lookups!$H$2-LEN(SOURCE!F724)+2), "")&amp;"("&amp;
      SUBSTITUTE(TEXT(SOURCE!G724,"??0"),"  ","")&amp;" &lt;&lt; TAM_MAX_BITS) |"&amp; IF(lookups!$I$2-3 &gt;= 0, REPT(" ",MAX(1,lookups!$I$2-5+4+1-1-LEN(  IF(ISTEXT(SOURCE!H724),SOURCE!H724,  SUBSTITUTE(SUBSTITUTE(TEXT(SOURCE!H724,"????0"),"  ","")," ",""))   ))), "")&amp;
       IF(ISTEXT(SOURCE!H724),SOURCE!H724, SUBSTITUTE(SUBSTITUTE(TEXT(SOURCE!H724,"????0"),"  ","")," ",""))   &amp;","&amp; IF(lookups!$J$2-3 &gt;= 0, REPT(" ",lookups!$J$2-3-5), "")&amp;
      SOURCE!I724&amp;
" | "&amp; IF(lookups!$K$2-LEN(SOURCE!I724) &gt;= 0, REPT(" ",lookups!$K$2-LEN(SOURCE!I724)), "")&amp;
      SOURCE!J724&amp;      IF(lookups!$L$2-LEN(SOURCE!J724) &gt;= 0, REPT(" ",lookups!$L$2-LEN(SOURCE!J724)), "")&amp;
" | "&amp; IF(lookups!$K$2-LEN(SOURCE!I724) &gt;= 0, REPT(" ",lookups!$K$2-LEN(SOURCE!I724)), "")&amp;
      SOURCE!K724&amp;      IF(lookups!$L$2-LEN(SOURCE!K724) &gt;= 0, REPT(" ",lookups!$M$2-LEN(SOURCE!K724)), "")&amp;
" | "&amp; SOURCE!L724&amp;      IF(lookups!$O$2-LEN(SOURCE!L724) &gt;= 0, REPT(" ",lookups!$O$2-LEN(SOURCE!L724)), "")&amp;
" | "&amp; SOURCE!M724&amp;      IF(lookups!$P$2-LEN(SOURCE!M724) &gt;= 0, REPT(" ",lookups!$P$2-LEN(SOURCE!M724)), "")&amp;
      "},"&amp;IF(SOURCE!O724&lt;&gt;"",""&amp;SOURCE!O724,"")
 )
)
)</f>
        <v>/*  700 */  { addItemToBuffer,              ITM_N_CARON,                 STD_N_CARON,                                   STD_N_CARON,                                   (0 &lt;&lt; TAM_MAX_BITS) |     0, CAT_AINT | SLS_UNCHANGED | US_UNCHANGED | EIM_DISABLED | PTP_DISABLED     },</v>
      </c>
    </row>
    <row r="725" customFormat="false" ht="15.75" hidden="false" customHeight="false" outlineLevel="0" collapsed="false">
      <c r="A725" s="263" t="str">
        <f aca="false">IF(AND(OR(SOURCE!A725="",ISBLANK(SOURCE!A725)),SOURCE!B725&gt;0),IF(ISBLANK(SOURCE!C725),"",SOURCE!C725),
IF(SOURCE!B725&lt;0,VLOOKUP(SOURCE!B725,lookups!A$1:B$25,2,0),
  IF(ISBLANK(SOURCE!B725),
    "",
    "/* "&amp;TEXT(SOURCE!B725,"???0")&amp;" *"&amp;
      SOURCE!C725&amp;", "&amp; IF(lookups!$E$2-LEN(SOURCE!C725) &gt;= 0, REPT(" ",lookups!$E$2-LEN(SOURCE!C725)), "")&amp;
      SOURCE!D725&amp;", "&amp; IF(lookups!$F$2-LEN(SOURCE!D725) &gt;= 0, REPT(" ",lookups!$F$2-LEN(SOURCE!D725)), "")&amp;
      SOURCE!E725&amp;", "&amp; IF(lookups!$G$2-LEN(SOURCE!E725) &gt;=0, REPT(" ",lookups!$G$2-LEN(SOURCE!E725)), "")&amp;
      SOURCE!F725&amp;", "&amp; IF(lookups!$H$2-LEN(SOURCE!F725) &gt;= 0, REPT(" ",lookups!$H$2-LEN(SOURCE!F725)+2), "")&amp;"("&amp;
      SUBSTITUTE(TEXT(SOURCE!G725,"??0"),"  ","")&amp;" &lt;&lt; TAM_MAX_BITS) |"&amp; IF(lookups!$I$2-3 &gt;= 0, REPT(" ",MAX(1,lookups!$I$2-5+4+1-1-LEN(  IF(ISTEXT(SOURCE!H725),SOURCE!H725,  SUBSTITUTE(SUBSTITUTE(TEXT(SOURCE!H725,"????0"),"  ","")," ",""))   ))), "")&amp;
       IF(ISTEXT(SOURCE!H725),SOURCE!H725, SUBSTITUTE(SUBSTITUTE(TEXT(SOURCE!H725,"????0"),"  ","")," ",""))   &amp;","&amp; IF(lookups!$J$2-3 &gt;= 0, REPT(" ",lookups!$J$2-3-5), "")&amp;
      SOURCE!I725&amp;
" | "&amp; IF(lookups!$K$2-LEN(SOURCE!I725) &gt;= 0, REPT(" ",lookups!$K$2-LEN(SOURCE!I725)), "")&amp;
      SOURCE!J725&amp;      IF(lookups!$L$2-LEN(SOURCE!J725) &gt;= 0, REPT(" ",lookups!$L$2-LEN(SOURCE!J725)), "")&amp;
" | "&amp; IF(lookups!$K$2-LEN(SOURCE!I725) &gt;= 0, REPT(" ",lookups!$K$2-LEN(SOURCE!I725)), "")&amp;
      SOURCE!K725&amp;      IF(lookups!$L$2-LEN(SOURCE!K725) &gt;= 0, REPT(" ",lookups!$M$2-LEN(SOURCE!K725)), "")&amp;
" | "&amp; SOURCE!L725&amp;      IF(lookups!$O$2-LEN(SOURCE!L725) &gt;= 0, REPT(" ",lookups!$O$2-LEN(SOURCE!L725)), "")&amp;
" | "&amp; SOURCE!M725&amp;      IF(lookups!$P$2-LEN(SOURCE!M725) &gt;= 0, REPT(" ",lookups!$P$2-LEN(SOURCE!M725)), "")&amp;
      "},"&amp;IF(SOURCE!O725&lt;&gt;"",""&amp;SOURCE!O725,"")
 )
)
)</f>
        <v>/*  701 */  { addItemToBuffer,              ITM_N_TILDE,                 STD_N_TILDE,                                   STD_N_TILDE,                                   (0 &lt;&lt; TAM_MAX_BITS) |     0, CAT_AINT | SLS_UNCHANGED | US_UNCHANGED | EIM_DISABLED | PTP_DISABLED     },</v>
      </c>
    </row>
    <row r="726" customFormat="false" ht="15.75" hidden="false" customHeight="false" outlineLevel="0" collapsed="false">
      <c r="A726" s="263" t="str">
        <f aca="false">IF(AND(OR(SOURCE!A726="",ISBLANK(SOURCE!A726)),SOURCE!B726&gt;0),IF(ISBLANK(SOURCE!C726),"",SOURCE!C726),
IF(SOURCE!B726&lt;0,VLOOKUP(SOURCE!B726,lookups!A$1:B$25,2,0),
  IF(ISBLANK(SOURCE!B726),
    "",
    "/* "&amp;TEXT(SOURCE!B726,"???0")&amp;" *"&amp;
      SOURCE!C726&amp;", "&amp; IF(lookups!$E$2-LEN(SOURCE!C726) &gt;= 0, REPT(" ",lookups!$E$2-LEN(SOURCE!C726)), "")&amp;
      SOURCE!D726&amp;", "&amp; IF(lookups!$F$2-LEN(SOURCE!D726) &gt;= 0, REPT(" ",lookups!$F$2-LEN(SOURCE!D726)), "")&amp;
      SOURCE!E726&amp;", "&amp; IF(lookups!$G$2-LEN(SOURCE!E726) &gt;=0, REPT(" ",lookups!$G$2-LEN(SOURCE!E726)), "")&amp;
      SOURCE!F726&amp;", "&amp; IF(lookups!$H$2-LEN(SOURCE!F726) &gt;= 0, REPT(" ",lookups!$H$2-LEN(SOURCE!F726)+2), "")&amp;"("&amp;
      SUBSTITUTE(TEXT(SOURCE!G726,"??0"),"  ","")&amp;" &lt;&lt; TAM_MAX_BITS) |"&amp; IF(lookups!$I$2-3 &gt;= 0, REPT(" ",MAX(1,lookups!$I$2-5+4+1-1-LEN(  IF(ISTEXT(SOURCE!H726),SOURCE!H726,  SUBSTITUTE(SUBSTITUTE(TEXT(SOURCE!H726,"????0"),"  ","")," ",""))   ))), "")&amp;
       IF(ISTEXT(SOURCE!H726),SOURCE!H726, SUBSTITUTE(SUBSTITUTE(TEXT(SOURCE!H726,"????0"),"  ","")," ",""))   &amp;","&amp; IF(lookups!$J$2-3 &gt;= 0, REPT(" ",lookups!$J$2-3-5), "")&amp;
      SOURCE!I726&amp;
" | "&amp; IF(lookups!$K$2-LEN(SOURCE!I726) &gt;= 0, REPT(" ",lookups!$K$2-LEN(SOURCE!I726)), "")&amp;
      SOURCE!J726&amp;      IF(lookups!$L$2-LEN(SOURCE!J726) &gt;= 0, REPT(" ",lookups!$L$2-LEN(SOURCE!J726)), "")&amp;
" | "&amp; IF(lookups!$K$2-LEN(SOURCE!I726) &gt;= 0, REPT(" ",lookups!$K$2-LEN(SOURCE!I726)), "")&amp;
      SOURCE!K726&amp;      IF(lookups!$L$2-LEN(SOURCE!K726) &gt;= 0, REPT(" ",lookups!$M$2-LEN(SOURCE!K726)), "")&amp;
" | "&amp; SOURCE!L726&amp;      IF(lookups!$O$2-LEN(SOURCE!L726) &gt;= 0, REPT(" ",lookups!$O$2-LEN(SOURCE!L726)), "")&amp;
" | "&amp; SOURCE!M726&amp;      IF(lookups!$P$2-LEN(SOURCE!M726) &gt;= 0, REPT(" ",lookups!$P$2-LEN(SOURCE!M726)), "")&amp;
      "},"&amp;IF(SOURCE!O726&lt;&gt;"",""&amp;SOURCE!O726,"")
 )
)
)</f>
        <v>/*  702 */  { addItemToBuffer,              ITM_O_MACRON,                STD_O_MACRON,                                  STD_O_MACRON,                                  (0 &lt;&lt; TAM_MAX_BITS) |     0, CAT_AINT | SLS_UNCHANGED | US_UNCHANGED | EIM_DISABLED | PTP_DISABLED     },</v>
      </c>
    </row>
    <row r="727" customFormat="false" ht="15.75" hidden="false" customHeight="false" outlineLevel="0" collapsed="false">
      <c r="A727" s="263" t="str">
        <f aca="false">IF(AND(OR(SOURCE!A727="",ISBLANK(SOURCE!A727)),SOURCE!B727&gt;0),IF(ISBLANK(SOURCE!C727),"",SOURCE!C727),
IF(SOURCE!B727&lt;0,VLOOKUP(SOURCE!B727,lookups!A$1:B$25,2,0),
  IF(ISBLANK(SOURCE!B727),
    "",
    "/* "&amp;TEXT(SOURCE!B727,"???0")&amp;" *"&amp;
      SOURCE!C727&amp;", "&amp; IF(lookups!$E$2-LEN(SOURCE!C727) &gt;= 0, REPT(" ",lookups!$E$2-LEN(SOURCE!C727)), "")&amp;
      SOURCE!D727&amp;", "&amp; IF(lookups!$F$2-LEN(SOURCE!D727) &gt;= 0, REPT(" ",lookups!$F$2-LEN(SOURCE!D727)), "")&amp;
      SOURCE!E727&amp;", "&amp; IF(lookups!$G$2-LEN(SOURCE!E727) &gt;=0, REPT(" ",lookups!$G$2-LEN(SOURCE!E727)), "")&amp;
      SOURCE!F727&amp;", "&amp; IF(lookups!$H$2-LEN(SOURCE!F727) &gt;= 0, REPT(" ",lookups!$H$2-LEN(SOURCE!F727)+2), "")&amp;"("&amp;
      SUBSTITUTE(TEXT(SOURCE!G727,"??0"),"  ","")&amp;" &lt;&lt; TAM_MAX_BITS) |"&amp; IF(lookups!$I$2-3 &gt;= 0, REPT(" ",MAX(1,lookups!$I$2-5+4+1-1-LEN(  IF(ISTEXT(SOURCE!H727),SOURCE!H727,  SUBSTITUTE(SUBSTITUTE(TEXT(SOURCE!H727,"????0"),"  ","")," ",""))   ))), "")&amp;
       IF(ISTEXT(SOURCE!H727),SOURCE!H727, SUBSTITUTE(SUBSTITUTE(TEXT(SOURCE!H727,"????0"),"  ","")," ",""))   &amp;","&amp; IF(lookups!$J$2-3 &gt;= 0, REPT(" ",lookups!$J$2-3-5), "")&amp;
      SOURCE!I727&amp;
" | "&amp; IF(lookups!$K$2-LEN(SOURCE!I727) &gt;= 0, REPT(" ",lookups!$K$2-LEN(SOURCE!I727)), "")&amp;
      SOURCE!J727&amp;      IF(lookups!$L$2-LEN(SOURCE!J727) &gt;= 0, REPT(" ",lookups!$L$2-LEN(SOURCE!J727)), "")&amp;
" | "&amp; IF(lookups!$K$2-LEN(SOURCE!I727) &gt;= 0, REPT(" ",lookups!$K$2-LEN(SOURCE!I727)), "")&amp;
      SOURCE!K727&amp;      IF(lookups!$L$2-LEN(SOURCE!K727) &gt;= 0, REPT(" ",lookups!$M$2-LEN(SOURCE!K727)), "")&amp;
" | "&amp; SOURCE!L727&amp;      IF(lookups!$O$2-LEN(SOURCE!L727) &gt;= 0, REPT(" ",lookups!$O$2-LEN(SOURCE!L727)), "")&amp;
" | "&amp; SOURCE!M727&amp;      IF(lookups!$P$2-LEN(SOURCE!M727) &gt;= 0, REPT(" ",lookups!$P$2-LEN(SOURCE!M727)), "")&amp;
      "},"&amp;IF(SOURCE!O727&lt;&gt;"",""&amp;SOURCE!O727,"")
 )
)
)</f>
        <v>/*  703 */  { addItemToBuffer,              ITM_O_ACUTE,                 STD_O_ACUTE,                                   STD_O_ACUTE,                                   (0 &lt;&lt; TAM_MAX_BITS) |     0, CAT_AINT | SLS_UNCHANGED | US_UNCHANGED | EIM_DISABLED | PTP_DISABLED     },</v>
      </c>
    </row>
    <row r="728" customFormat="false" ht="15.75" hidden="false" customHeight="false" outlineLevel="0" collapsed="false">
      <c r="A728" s="263" t="str">
        <f aca="false">IF(AND(OR(SOURCE!A728="",ISBLANK(SOURCE!A728)),SOURCE!B728&gt;0),IF(ISBLANK(SOURCE!C728),"",SOURCE!C728),
IF(SOURCE!B728&lt;0,VLOOKUP(SOURCE!B728,lookups!A$1:B$25,2,0),
  IF(ISBLANK(SOURCE!B728),
    "",
    "/* "&amp;TEXT(SOURCE!B728,"???0")&amp;" *"&amp;
      SOURCE!C728&amp;", "&amp; IF(lookups!$E$2-LEN(SOURCE!C728) &gt;= 0, REPT(" ",lookups!$E$2-LEN(SOURCE!C728)), "")&amp;
      SOURCE!D728&amp;", "&amp; IF(lookups!$F$2-LEN(SOURCE!D728) &gt;= 0, REPT(" ",lookups!$F$2-LEN(SOURCE!D728)), "")&amp;
      SOURCE!E728&amp;", "&amp; IF(lookups!$G$2-LEN(SOURCE!E728) &gt;=0, REPT(" ",lookups!$G$2-LEN(SOURCE!E728)), "")&amp;
      SOURCE!F728&amp;", "&amp; IF(lookups!$H$2-LEN(SOURCE!F728) &gt;= 0, REPT(" ",lookups!$H$2-LEN(SOURCE!F728)+2), "")&amp;"("&amp;
      SUBSTITUTE(TEXT(SOURCE!G728,"??0"),"  ","")&amp;" &lt;&lt; TAM_MAX_BITS) |"&amp; IF(lookups!$I$2-3 &gt;= 0, REPT(" ",MAX(1,lookups!$I$2-5+4+1-1-LEN(  IF(ISTEXT(SOURCE!H728),SOURCE!H728,  SUBSTITUTE(SUBSTITUTE(TEXT(SOURCE!H728,"????0"),"  ","")," ",""))   ))), "")&amp;
       IF(ISTEXT(SOURCE!H728),SOURCE!H728, SUBSTITUTE(SUBSTITUTE(TEXT(SOURCE!H728,"????0"),"  ","")," ",""))   &amp;","&amp; IF(lookups!$J$2-3 &gt;= 0, REPT(" ",lookups!$J$2-3-5), "")&amp;
      SOURCE!I728&amp;
" | "&amp; IF(lookups!$K$2-LEN(SOURCE!I728) &gt;= 0, REPT(" ",lookups!$K$2-LEN(SOURCE!I728)), "")&amp;
      SOURCE!J728&amp;      IF(lookups!$L$2-LEN(SOURCE!J728) &gt;= 0, REPT(" ",lookups!$L$2-LEN(SOURCE!J728)), "")&amp;
" | "&amp; IF(lookups!$K$2-LEN(SOURCE!I728) &gt;= 0, REPT(" ",lookups!$K$2-LEN(SOURCE!I728)), "")&amp;
      SOURCE!K728&amp;      IF(lookups!$L$2-LEN(SOURCE!K728) &gt;= 0, REPT(" ",lookups!$M$2-LEN(SOURCE!K728)), "")&amp;
" | "&amp; SOURCE!L728&amp;      IF(lookups!$O$2-LEN(SOURCE!L728) &gt;= 0, REPT(" ",lookups!$O$2-LEN(SOURCE!L728)), "")&amp;
" | "&amp; SOURCE!M728&amp;      IF(lookups!$P$2-LEN(SOURCE!M728) &gt;= 0, REPT(" ",lookups!$P$2-LEN(SOURCE!M728)), "")&amp;
      "},"&amp;IF(SOURCE!O728&lt;&gt;"",""&amp;SOURCE!O728,"")
 )
)
)</f>
        <v>/*  704 */  { addItemToBuffer,              ITM_O_BREVE,                 STD_O_BREVE,                                   STD_O_BREVE,                                   (0 &lt;&lt; TAM_MAX_BITS) |     0, CAT_AINT | SLS_UNCHANGED | US_UNCHANGED | EIM_DISABLED | PTP_DISABLED     },</v>
      </c>
    </row>
    <row r="729" customFormat="false" ht="15.75" hidden="false" customHeight="false" outlineLevel="0" collapsed="false">
      <c r="A729" s="263" t="str">
        <f aca="false">IF(AND(OR(SOURCE!A729="",ISBLANK(SOURCE!A729)),SOURCE!B729&gt;0),IF(ISBLANK(SOURCE!C729),"",SOURCE!C729),
IF(SOURCE!B729&lt;0,VLOOKUP(SOURCE!B729,lookups!A$1:B$25,2,0),
  IF(ISBLANK(SOURCE!B729),
    "",
    "/* "&amp;TEXT(SOURCE!B729,"???0")&amp;" *"&amp;
      SOURCE!C729&amp;", "&amp; IF(lookups!$E$2-LEN(SOURCE!C729) &gt;= 0, REPT(" ",lookups!$E$2-LEN(SOURCE!C729)), "")&amp;
      SOURCE!D729&amp;", "&amp; IF(lookups!$F$2-LEN(SOURCE!D729) &gt;= 0, REPT(" ",lookups!$F$2-LEN(SOURCE!D729)), "")&amp;
      SOURCE!E729&amp;", "&amp; IF(lookups!$G$2-LEN(SOURCE!E729) &gt;=0, REPT(" ",lookups!$G$2-LEN(SOURCE!E729)), "")&amp;
      SOURCE!F729&amp;", "&amp; IF(lookups!$H$2-LEN(SOURCE!F729) &gt;= 0, REPT(" ",lookups!$H$2-LEN(SOURCE!F729)+2), "")&amp;"("&amp;
      SUBSTITUTE(TEXT(SOURCE!G729,"??0"),"  ","")&amp;" &lt;&lt; TAM_MAX_BITS) |"&amp; IF(lookups!$I$2-3 &gt;= 0, REPT(" ",MAX(1,lookups!$I$2-5+4+1-1-LEN(  IF(ISTEXT(SOURCE!H729),SOURCE!H729,  SUBSTITUTE(SUBSTITUTE(TEXT(SOURCE!H729,"????0"),"  ","")," ",""))   ))), "")&amp;
       IF(ISTEXT(SOURCE!H729),SOURCE!H729, SUBSTITUTE(SUBSTITUTE(TEXT(SOURCE!H729,"????0"),"  ","")," ",""))   &amp;","&amp; IF(lookups!$J$2-3 &gt;= 0, REPT(" ",lookups!$J$2-3-5), "")&amp;
      SOURCE!I729&amp;
" | "&amp; IF(lookups!$K$2-LEN(SOURCE!I729) &gt;= 0, REPT(" ",lookups!$K$2-LEN(SOURCE!I729)), "")&amp;
      SOURCE!J729&amp;      IF(lookups!$L$2-LEN(SOURCE!J729) &gt;= 0, REPT(" ",lookups!$L$2-LEN(SOURCE!J729)), "")&amp;
" | "&amp; IF(lookups!$K$2-LEN(SOURCE!I729) &gt;= 0, REPT(" ",lookups!$K$2-LEN(SOURCE!I729)), "")&amp;
      SOURCE!K729&amp;      IF(lookups!$L$2-LEN(SOURCE!K729) &gt;= 0, REPT(" ",lookups!$M$2-LEN(SOURCE!K729)), "")&amp;
" | "&amp; SOURCE!L729&amp;      IF(lookups!$O$2-LEN(SOURCE!L729) &gt;= 0, REPT(" ",lookups!$O$2-LEN(SOURCE!L729)), "")&amp;
" | "&amp; SOURCE!M729&amp;      IF(lookups!$P$2-LEN(SOURCE!M729) &gt;= 0, REPT(" ",lookups!$P$2-LEN(SOURCE!M729)), "")&amp;
      "},"&amp;IF(SOURCE!O729&lt;&gt;"",""&amp;SOURCE!O729,"")
 )
)
)</f>
        <v>/*  705 */  { addItemToBuffer,              ITM_O_GRAVE,                 STD_O_GRAVE,                                   STD_O_GRAVE,                                   (0 &lt;&lt; TAM_MAX_BITS) |     0, CAT_AINT | SLS_UNCHANGED | US_UNCHANGED | EIM_DISABLED | PTP_DISABLED     },</v>
      </c>
    </row>
    <row r="730" customFormat="false" ht="15.75" hidden="false" customHeight="false" outlineLevel="0" collapsed="false">
      <c r="A730" s="263" t="str">
        <f aca="false">IF(AND(OR(SOURCE!A730="",ISBLANK(SOURCE!A730)),SOURCE!B730&gt;0),IF(ISBLANK(SOURCE!C730),"",SOURCE!C730),
IF(SOURCE!B730&lt;0,VLOOKUP(SOURCE!B730,lookups!A$1:B$25,2,0),
  IF(ISBLANK(SOURCE!B730),
    "",
    "/* "&amp;TEXT(SOURCE!B730,"???0")&amp;" *"&amp;
      SOURCE!C730&amp;", "&amp; IF(lookups!$E$2-LEN(SOURCE!C730) &gt;= 0, REPT(" ",lookups!$E$2-LEN(SOURCE!C730)), "")&amp;
      SOURCE!D730&amp;", "&amp; IF(lookups!$F$2-LEN(SOURCE!D730) &gt;= 0, REPT(" ",lookups!$F$2-LEN(SOURCE!D730)), "")&amp;
      SOURCE!E730&amp;", "&amp; IF(lookups!$G$2-LEN(SOURCE!E730) &gt;=0, REPT(" ",lookups!$G$2-LEN(SOURCE!E730)), "")&amp;
      SOURCE!F730&amp;", "&amp; IF(lookups!$H$2-LEN(SOURCE!F730) &gt;= 0, REPT(" ",lookups!$H$2-LEN(SOURCE!F730)+2), "")&amp;"("&amp;
      SUBSTITUTE(TEXT(SOURCE!G730,"??0"),"  ","")&amp;" &lt;&lt; TAM_MAX_BITS) |"&amp; IF(lookups!$I$2-3 &gt;= 0, REPT(" ",MAX(1,lookups!$I$2-5+4+1-1-LEN(  IF(ISTEXT(SOURCE!H730),SOURCE!H730,  SUBSTITUTE(SUBSTITUTE(TEXT(SOURCE!H730,"????0"),"  ","")," ",""))   ))), "")&amp;
       IF(ISTEXT(SOURCE!H730),SOURCE!H730, SUBSTITUTE(SUBSTITUTE(TEXT(SOURCE!H730,"????0"),"  ","")," ",""))   &amp;","&amp; IF(lookups!$J$2-3 &gt;= 0, REPT(" ",lookups!$J$2-3-5), "")&amp;
      SOURCE!I730&amp;
" | "&amp; IF(lookups!$K$2-LEN(SOURCE!I730) &gt;= 0, REPT(" ",lookups!$K$2-LEN(SOURCE!I730)), "")&amp;
      SOURCE!J730&amp;      IF(lookups!$L$2-LEN(SOURCE!J730) &gt;= 0, REPT(" ",lookups!$L$2-LEN(SOURCE!J730)), "")&amp;
" | "&amp; IF(lookups!$K$2-LEN(SOURCE!I730) &gt;= 0, REPT(" ",lookups!$K$2-LEN(SOURCE!I730)), "")&amp;
      SOURCE!K730&amp;      IF(lookups!$L$2-LEN(SOURCE!K730) &gt;= 0, REPT(" ",lookups!$M$2-LEN(SOURCE!K730)), "")&amp;
" | "&amp; SOURCE!L730&amp;      IF(lookups!$O$2-LEN(SOURCE!L730) &gt;= 0, REPT(" ",lookups!$O$2-LEN(SOURCE!L730)), "")&amp;
" | "&amp; SOURCE!M730&amp;      IF(lookups!$P$2-LEN(SOURCE!M730) &gt;= 0, REPT(" ",lookups!$P$2-LEN(SOURCE!M730)), "")&amp;
      "},"&amp;IF(SOURCE!O730&lt;&gt;"",""&amp;SOURCE!O730,"")
 )
)
)</f>
        <v>/*  706 */  { addItemToBuffer,              ITM_O_DIARESIS,              STD_O_DIARESIS,                                STD_O_DIARESIS,                                (0 &lt;&lt; TAM_MAX_BITS) |     0, CAT_AINT | SLS_UNCHANGED | US_UNCHANGED | EIM_DISABLED | PTP_DISABLED     },</v>
      </c>
    </row>
    <row r="731" customFormat="false" ht="15.75" hidden="false" customHeight="false" outlineLevel="0" collapsed="false">
      <c r="A731" s="263" t="str">
        <f aca="false">IF(AND(OR(SOURCE!A731="",ISBLANK(SOURCE!A731)),SOURCE!B731&gt;0),IF(ISBLANK(SOURCE!C731),"",SOURCE!C731),
IF(SOURCE!B731&lt;0,VLOOKUP(SOURCE!B731,lookups!A$1:B$25,2,0),
  IF(ISBLANK(SOURCE!B731),
    "",
    "/* "&amp;TEXT(SOURCE!B731,"???0")&amp;" *"&amp;
      SOURCE!C731&amp;", "&amp; IF(lookups!$E$2-LEN(SOURCE!C731) &gt;= 0, REPT(" ",lookups!$E$2-LEN(SOURCE!C731)), "")&amp;
      SOURCE!D731&amp;", "&amp; IF(lookups!$F$2-LEN(SOURCE!D731) &gt;= 0, REPT(" ",lookups!$F$2-LEN(SOURCE!D731)), "")&amp;
      SOURCE!E731&amp;", "&amp; IF(lookups!$G$2-LEN(SOURCE!E731) &gt;=0, REPT(" ",lookups!$G$2-LEN(SOURCE!E731)), "")&amp;
      SOURCE!F731&amp;", "&amp; IF(lookups!$H$2-LEN(SOURCE!F731) &gt;= 0, REPT(" ",lookups!$H$2-LEN(SOURCE!F731)+2), "")&amp;"("&amp;
      SUBSTITUTE(TEXT(SOURCE!G731,"??0"),"  ","")&amp;" &lt;&lt; TAM_MAX_BITS) |"&amp; IF(lookups!$I$2-3 &gt;= 0, REPT(" ",MAX(1,lookups!$I$2-5+4+1-1-LEN(  IF(ISTEXT(SOURCE!H731),SOURCE!H731,  SUBSTITUTE(SUBSTITUTE(TEXT(SOURCE!H731,"????0"),"  ","")," ",""))   ))), "")&amp;
       IF(ISTEXT(SOURCE!H731),SOURCE!H731, SUBSTITUTE(SUBSTITUTE(TEXT(SOURCE!H731,"????0"),"  ","")," ",""))   &amp;","&amp; IF(lookups!$J$2-3 &gt;= 0, REPT(" ",lookups!$J$2-3-5), "")&amp;
      SOURCE!I731&amp;
" | "&amp; IF(lookups!$K$2-LEN(SOURCE!I731) &gt;= 0, REPT(" ",lookups!$K$2-LEN(SOURCE!I731)), "")&amp;
      SOURCE!J731&amp;      IF(lookups!$L$2-LEN(SOURCE!J731) &gt;= 0, REPT(" ",lookups!$L$2-LEN(SOURCE!J731)), "")&amp;
" | "&amp; IF(lookups!$K$2-LEN(SOURCE!I731) &gt;= 0, REPT(" ",lookups!$K$2-LEN(SOURCE!I731)), "")&amp;
      SOURCE!K731&amp;      IF(lookups!$L$2-LEN(SOURCE!K731) &gt;= 0, REPT(" ",lookups!$M$2-LEN(SOURCE!K731)), "")&amp;
" | "&amp; SOURCE!L731&amp;      IF(lookups!$O$2-LEN(SOURCE!L731) &gt;= 0, REPT(" ",lookups!$O$2-LEN(SOURCE!L731)), "")&amp;
" | "&amp; SOURCE!M731&amp;      IF(lookups!$P$2-LEN(SOURCE!M731) &gt;= 0, REPT(" ",lookups!$P$2-LEN(SOURCE!M731)), "")&amp;
      "},"&amp;IF(SOURCE!O731&lt;&gt;"",""&amp;SOURCE!O731,"")
 )
)
)</f>
        <v>/*  707 */  { addItemToBuffer,              ITM_O_TILDE,                 STD_O_TILDE,                                   STD_O_TILDE,                                   (0 &lt;&lt; TAM_MAX_BITS) |     0, CAT_AINT | SLS_UNCHANGED | US_UNCHANGED | EIM_DISABLED | PTP_DISABLED     },</v>
      </c>
    </row>
    <row r="732" customFormat="false" ht="15.75" hidden="false" customHeight="false" outlineLevel="0" collapsed="false">
      <c r="A732" s="263" t="str">
        <f aca="false">IF(AND(OR(SOURCE!A732="",ISBLANK(SOURCE!A732)),SOURCE!B732&gt;0),IF(ISBLANK(SOURCE!C732),"",SOURCE!C732),
IF(SOURCE!B732&lt;0,VLOOKUP(SOURCE!B732,lookups!A$1:B$25,2,0),
  IF(ISBLANK(SOURCE!B732),
    "",
    "/* "&amp;TEXT(SOURCE!B732,"???0")&amp;" *"&amp;
      SOURCE!C732&amp;", "&amp; IF(lookups!$E$2-LEN(SOURCE!C732) &gt;= 0, REPT(" ",lookups!$E$2-LEN(SOURCE!C732)), "")&amp;
      SOURCE!D732&amp;", "&amp; IF(lookups!$F$2-LEN(SOURCE!D732) &gt;= 0, REPT(" ",lookups!$F$2-LEN(SOURCE!D732)), "")&amp;
      SOURCE!E732&amp;", "&amp; IF(lookups!$G$2-LEN(SOURCE!E732) &gt;=0, REPT(" ",lookups!$G$2-LEN(SOURCE!E732)), "")&amp;
      SOURCE!F732&amp;", "&amp; IF(lookups!$H$2-LEN(SOURCE!F732) &gt;= 0, REPT(" ",lookups!$H$2-LEN(SOURCE!F732)+2), "")&amp;"("&amp;
      SUBSTITUTE(TEXT(SOURCE!G732,"??0"),"  ","")&amp;" &lt;&lt; TAM_MAX_BITS) |"&amp; IF(lookups!$I$2-3 &gt;= 0, REPT(" ",MAX(1,lookups!$I$2-5+4+1-1-LEN(  IF(ISTEXT(SOURCE!H732),SOURCE!H732,  SUBSTITUTE(SUBSTITUTE(TEXT(SOURCE!H732,"????0"),"  ","")," ",""))   ))), "")&amp;
       IF(ISTEXT(SOURCE!H732),SOURCE!H732, SUBSTITUTE(SUBSTITUTE(TEXT(SOURCE!H732,"????0"),"  ","")," ",""))   &amp;","&amp; IF(lookups!$J$2-3 &gt;= 0, REPT(" ",lookups!$J$2-3-5), "")&amp;
      SOURCE!I732&amp;
" | "&amp; IF(lookups!$K$2-LEN(SOURCE!I732) &gt;= 0, REPT(" ",lookups!$K$2-LEN(SOURCE!I732)), "")&amp;
      SOURCE!J732&amp;      IF(lookups!$L$2-LEN(SOURCE!J732) &gt;= 0, REPT(" ",lookups!$L$2-LEN(SOURCE!J732)), "")&amp;
" | "&amp; IF(lookups!$K$2-LEN(SOURCE!I732) &gt;= 0, REPT(" ",lookups!$K$2-LEN(SOURCE!I732)), "")&amp;
      SOURCE!K732&amp;      IF(lookups!$L$2-LEN(SOURCE!K732) &gt;= 0, REPT(" ",lookups!$M$2-LEN(SOURCE!K732)), "")&amp;
" | "&amp; SOURCE!L732&amp;      IF(lookups!$O$2-LEN(SOURCE!L732) &gt;= 0, REPT(" ",lookups!$O$2-LEN(SOURCE!L732)), "")&amp;
" | "&amp; SOURCE!M732&amp;      IF(lookups!$P$2-LEN(SOURCE!M732) &gt;= 0, REPT(" ",lookups!$P$2-LEN(SOURCE!M732)), "")&amp;
      "},"&amp;IF(SOURCE!O732&lt;&gt;"",""&amp;SOURCE!O732,"")
 )
)
)</f>
        <v>/*  708 */  { addItemToBuffer,              ITM_O_CIRC,                  STD_O_CIRC,                                    STD_O_CIRC,                                    (0 &lt;&lt; TAM_MAX_BITS) |     0, CAT_AINT | SLS_UNCHANGED | US_UNCHANGED | EIM_DISABLED | PTP_DISABLED     },</v>
      </c>
    </row>
    <row r="733" customFormat="false" ht="15.75" hidden="false" customHeight="false" outlineLevel="0" collapsed="false">
      <c r="A733" s="263" t="str">
        <f aca="false">IF(AND(OR(SOURCE!A733="",ISBLANK(SOURCE!A733)),SOURCE!B733&gt;0),IF(ISBLANK(SOURCE!C733),"",SOURCE!C733),
IF(SOURCE!B733&lt;0,VLOOKUP(SOURCE!B733,lookups!A$1:B$25,2,0),
  IF(ISBLANK(SOURCE!B733),
    "",
    "/* "&amp;TEXT(SOURCE!B733,"???0")&amp;" *"&amp;
      SOURCE!C733&amp;", "&amp; IF(lookups!$E$2-LEN(SOURCE!C733) &gt;= 0, REPT(" ",lookups!$E$2-LEN(SOURCE!C733)), "")&amp;
      SOURCE!D733&amp;", "&amp; IF(lookups!$F$2-LEN(SOURCE!D733) &gt;= 0, REPT(" ",lookups!$F$2-LEN(SOURCE!D733)), "")&amp;
      SOURCE!E733&amp;", "&amp; IF(lookups!$G$2-LEN(SOURCE!E733) &gt;=0, REPT(" ",lookups!$G$2-LEN(SOURCE!E733)), "")&amp;
      SOURCE!F733&amp;", "&amp; IF(lookups!$H$2-LEN(SOURCE!F733) &gt;= 0, REPT(" ",lookups!$H$2-LEN(SOURCE!F733)+2), "")&amp;"("&amp;
      SUBSTITUTE(TEXT(SOURCE!G733,"??0"),"  ","")&amp;" &lt;&lt; TAM_MAX_BITS) |"&amp; IF(lookups!$I$2-3 &gt;= 0, REPT(" ",MAX(1,lookups!$I$2-5+4+1-1-LEN(  IF(ISTEXT(SOURCE!H733),SOURCE!H733,  SUBSTITUTE(SUBSTITUTE(TEXT(SOURCE!H733,"????0"),"  ","")," ",""))   ))), "")&amp;
       IF(ISTEXT(SOURCE!H733),SOURCE!H733, SUBSTITUTE(SUBSTITUTE(TEXT(SOURCE!H733,"????0"),"  ","")," ",""))   &amp;","&amp; IF(lookups!$J$2-3 &gt;= 0, REPT(" ",lookups!$J$2-3-5), "")&amp;
      SOURCE!I733&amp;
" | "&amp; IF(lookups!$K$2-LEN(SOURCE!I733) &gt;= 0, REPT(" ",lookups!$K$2-LEN(SOURCE!I733)), "")&amp;
      SOURCE!J733&amp;      IF(lookups!$L$2-LEN(SOURCE!J733) &gt;= 0, REPT(" ",lookups!$L$2-LEN(SOURCE!J733)), "")&amp;
" | "&amp; IF(lookups!$K$2-LEN(SOURCE!I733) &gt;= 0, REPT(" ",lookups!$K$2-LEN(SOURCE!I733)), "")&amp;
      SOURCE!K733&amp;      IF(lookups!$L$2-LEN(SOURCE!K733) &gt;= 0, REPT(" ",lookups!$M$2-LEN(SOURCE!K733)), "")&amp;
" | "&amp; SOURCE!L733&amp;      IF(lookups!$O$2-LEN(SOURCE!L733) &gt;= 0, REPT(" ",lookups!$O$2-LEN(SOURCE!L733)), "")&amp;
" | "&amp; SOURCE!M733&amp;      IF(lookups!$P$2-LEN(SOURCE!M733) &gt;= 0, REPT(" ",lookups!$P$2-LEN(SOURCE!M733)), "")&amp;
      "},"&amp;IF(SOURCE!O733&lt;&gt;"",""&amp;SOURCE!O733,"")
 )
)
)</f>
        <v>/*  709 */  { addItemToBuffer,              ITM_O_STROKE,                STD_O_STROKE,                                  STD_O_STROKE,                                  (0 &lt;&lt; TAM_MAX_BITS) |     0, CAT_AINT | SLS_UNCHANGED | US_UNCHANGED | EIM_DISABLED | PTP_DISABLED     },</v>
      </c>
    </row>
    <row r="734" customFormat="false" ht="15.75" hidden="false" customHeight="false" outlineLevel="0" collapsed="false">
      <c r="A734" s="263" t="str">
        <f aca="false">IF(AND(OR(SOURCE!A734="",ISBLANK(SOURCE!A734)),SOURCE!B734&gt;0),IF(ISBLANK(SOURCE!C734),"",SOURCE!C734),
IF(SOURCE!B734&lt;0,VLOOKUP(SOURCE!B734,lookups!A$1:B$25,2,0),
  IF(ISBLANK(SOURCE!B734),
    "",
    "/* "&amp;TEXT(SOURCE!B734,"???0")&amp;" *"&amp;
      SOURCE!C734&amp;", "&amp; IF(lookups!$E$2-LEN(SOURCE!C734) &gt;= 0, REPT(" ",lookups!$E$2-LEN(SOURCE!C734)), "")&amp;
      SOURCE!D734&amp;", "&amp; IF(lookups!$F$2-LEN(SOURCE!D734) &gt;= 0, REPT(" ",lookups!$F$2-LEN(SOURCE!D734)), "")&amp;
      SOURCE!E734&amp;", "&amp; IF(lookups!$G$2-LEN(SOURCE!E734) &gt;=0, REPT(" ",lookups!$G$2-LEN(SOURCE!E734)), "")&amp;
      SOURCE!F734&amp;", "&amp; IF(lookups!$H$2-LEN(SOURCE!F734) &gt;= 0, REPT(" ",lookups!$H$2-LEN(SOURCE!F734)+2), "")&amp;"("&amp;
      SUBSTITUTE(TEXT(SOURCE!G734,"??0"),"  ","")&amp;" &lt;&lt; TAM_MAX_BITS) |"&amp; IF(lookups!$I$2-3 &gt;= 0, REPT(" ",MAX(1,lookups!$I$2-5+4+1-1-LEN(  IF(ISTEXT(SOURCE!H734),SOURCE!H734,  SUBSTITUTE(SUBSTITUTE(TEXT(SOURCE!H734,"????0"),"  ","")," ",""))   ))), "")&amp;
       IF(ISTEXT(SOURCE!H734),SOURCE!H734, SUBSTITUTE(SUBSTITUTE(TEXT(SOURCE!H734,"????0"),"  ","")," ",""))   &amp;","&amp; IF(lookups!$J$2-3 &gt;= 0, REPT(" ",lookups!$J$2-3-5), "")&amp;
      SOURCE!I734&amp;
" | "&amp; IF(lookups!$K$2-LEN(SOURCE!I734) &gt;= 0, REPT(" ",lookups!$K$2-LEN(SOURCE!I734)), "")&amp;
      SOURCE!J734&amp;      IF(lookups!$L$2-LEN(SOURCE!J734) &gt;= 0, REPT(" ",lookups!$L$2-LEN(SOURCE!J734)), "")&amp;
" | "&amp; IF(lookups!$K$2-LEN(SOURCE!I734) &gt;= 0, REPT(" ",lookups!$K$2-LEN(SOURCE!I734)), "")&amp;
      SOURCE!K734&amp;      IF(lookups!$L$2-LEN(SOURCE!K734) &gt;= 0, REPT(" ",lookups!$M$2-LEN(SOURCE!K734)), "")&amp;
" | "&amp; SOURCE!L734&amp;      IF(lookups!$O$2-LEN(SOURCE!L734) &gt;= 0, REPT(" ",lookups!$O$2-LEN(SOURCE!L734)), "")&amp;
" | "&amp; SOURCE!M734&amp;      IF(lookups!$P$2-LEN(SOURCE!M734) &gt;= 0, REPT(" ",lookups!$P$2-LEN(SOURCE!M734)), "")&amp;
      "},"&amp;IF(SOURCE!O734&lt;&gt;"",""&amp;SOURCE!O734,"")
 )
)
)</f>
        <v>/*  710 */  { addItemToBuffer,              ITM_OE,                      STD_OE,                                        STD_OE,                                        (0 &lt;&lt; TAM_MAX_BITS) |     0, CAT_AINT | SLS_UNCHANGED | US_UNCHANGED | EIM_DISABLED | PTP_DISABLED     },</v>
      </c>
    </row>
    <row r="735" customFormat="false" ht="15.75" hidden="false" customHeight="false" outlineLevel="0" collapsed="false">
      <c r="A735" s="263" t="str">
        <f aca="false">IF(AND(OR(SOURCE!A735="",ISBLANK(SOURCE!A735)),SOURCE!B735&gt;0),IF(ISBLANK(SOURCE!C735),"",SOURCE!C735),
IF(SOURCE!B735&lt;0,VLOOKUP(SOURCE!B735,lookups!A$1:B$25,2,0),
  IF(ISBLANK(SOURCE!B735),
    "",
    "/* "&amp;TEXT(SOURCE!B735,"???0")&amp;" *"&amp;
      SOURCE!C735&amp;", "&amp; IF(lookups!$E$2-LEN(SOURCE!C735) &gt;= 0, REPT(" ",lookups!$E$2-LEN(SOURCE!C735)), "")&amp;
      SOURCE!D735&amp;", "&amp; IF(lookups!$F$2-LEN(SOURCE!D735) &gt;= 0, REPT(" ",lookups!$F$2-LEN(SOURCE!D735)), "")&amp;
      SOURCE!E735&amp;", "&amp; IF(lookups!$G$2-LEN(SOURCE!E735) &gt;=0, REPT(" ",lookups!$G$2-LEN(SOURCE!E735)), "")&amp;
      SOURCE!F735&amp;", "&amp; IF(lookups!$H$2-LEN(SOURCE!F735) &gt;= 0, REPT(" ",lookups!$H$2-LEN(SOURCE!F735)+2), "")&amp;"("&amp;
      SUBSTITUTE(TEXT(SOURCE!G735,"??0"),"  ","")&amp;" &lt;&lt; TAM_MAX_BITS) |"&amp; IF(lookups!$I$2-3 &gt;= 0, REPT(" ",MAX(1,lookups!$I$2-5+4+1-1-LEN(  IF(ISTEXT(SOURCE!H735),SOURCE!H735,  SUBSTITUTE(SUBSTITUTE(TEXT(SOURCE!H735,"????0"),"  ","")," ",""))   ))), "")&amp;
       IF(ISTEXT(SOURCE!H735),SOURCE!H735, SUBSTITUTE(SUBSTITUTE(TEXT(SOURCE!H735,"????0"),"  ","")," ",""))   &amp;","&amp; IF(lookups!$J$2-3 &gt;= 0, REPT(" ",lookups!$J$2-3-5), "")&amp;
      SOURCE!I735&amp;
" | "&amp; IF(lookups!$K$2-LEN(SOURCE!I735) &gt;= 0, REPT(" ",lookups!$K$2-LEN(SOURCE!I735)), "")&amp;
      SOURCE!J735&amp;      IF(lookups!$L$2-LEN(SOURCE!J735) &gt;= 0, REPT(" ",lookups!$L$2-LEN(SOURCE!J735)), "")&amp;
" | "&amp; IF(lookups!$K$2-LEN(SOURCE!I735) &gt;= 0, REPT(" ",lookups!$K$2-LEN(SOURCE!I735)), "")&amp;
      SOURCE!K735&amp;      IF(lookups!$L$2-LEN(SOURCE!K735) &gt;= 0, REPT(" ",lookups!$M$2-LEN(SOURCE!K735)), "")&amp;
" | "&amp; SOURCE!L735&amp;      IF(lookups!$O$2-LEN(SOURCE!L735) &gt;= 0, REPT(" ",lookups!$O$2-LEN(SOURCE!L735)), "")&amp;
" | "&amp; SOURCE!M735&amp;      IF(lookups!$P$2-LEN(SOURCE!M735) &gt;= 0, REPT(" ",lookups!$P$2-LEN(SOURCE!M735)), "")&amp;
      "},"&amp;IF(SOURCE!O735&lt;&gt;"",""&amp;SOURCE!O735,"")
 )
)
)</f>
        <v>/*  711 */  { addItemToBuffer,              ITM_S_SHARP,                 STD_s_SHARP,                                   STD_s_SHARP,                                   (0 &lt;&lt; TAM_MAX_BITS) |     0, CAT_AINT | SLS_UNCHANGED | US_UNCHANGED | EIM_DISABLED | PTP_DISABLED     },</v>
      </c>
    </row>
    <row r="736" customFormat="false" ht="15.75" hidden="false" customHeight="false" outlineLevel="0" collapsed="false">
      <c r="A736" s="263" t="str">
        <f aca="false">IF(AND(OR(SOURCE!A736="",ISBLANK(SOURCE!A736)),SOURCE!B736&gt;0),IF(ISBLANK(SOURCE!C736),"",SOURCE!C736),
IF(SOURCE!B736&lt;0,VLOOKUP(SOURCE!B736,lookups!A$1:B$25,2,0),
  IF(ISBLANK(SOURCE!B736),
    "",
    "/* "&amp;TEXT(SOURCE!B736,"???0")&amp;" *"&amp;
      SOURCE!C736&amp;", "&amp; IF(lookups!$E$2-LEN(SOURCE!C736) &gt;= 0, REPT(" ",lookups!$E$2-LEN(SOURCE!C736)), "")&amp;
      SOURCE!D736&amp;", "&amp; IF(lookups!$F$2-LEN(SOURCE!D736) &gt;= 0, REPT(" ",lookups!$F$2-LEN(SOURCE!D736)), "")&amp;
      SOURCE!E736&amp;", "&amp; IF(lookups!$G$2-LEN(SOURCE!E736) &gt;=0, REPT(" ",lookups!$G$2-LEN(SOURCE!E736)), "")&amp;
      SOURCE!F736&amp;", "&amp; IF(lookups!$H$2-LEN(SOURCE!F736) &gt;= 0, REPT(" ",lookups!$H$2-LEN(SOURCE!F736)+2), "")&amp;"("&amp;
      SUBSTITUTE(TEXT(SOURCE!G736,"??0"),"  ","")&amp;" &lt;&lt; TAM_MAX_BITS) |"&amp; IF(lookups!$I$2-3 &gt;= 0, REPT(" ",MAX(1,lookups!$I$2-5+4+1-1-LEN(  IF(ISTEXT(SOURCE!H736),SOURCE!H736,  SUBSTITUTE(SUBSTITUTE(TEXT(SOURCE!H736,"????0"),"  ","")," ",""))   ))), "")&amp;
       IF(ISTEXT(SOURCE!H736),SOURCE!H736, SUBSTITUTE(SUBSTITUTE(TEXT(SOURCE!H736,"????0"),"  ","")," ",""))   &amp;","&amp; IF(lookups!$J$2-3 &gt;= 0, REPT(" ",lookups!$J$2-3-5), "")&amp;
      SOURCE!I736&amp;
" | "&amp; IF(lookups!$K$2-LEN(SOURCE!I736) &gt;= 0, REPT(" ",lookups!$K$2-LEN(SOURCE!I736)), "")&amp;
      SOURCE!J736&amp;      IF(lookups!$L$2-LEN(SOURCE!J736) &gt;= 0, REPT(" ",lookups!$L$2-LEN(SOURCE!J736)), "")&amp;
" | "&amp; IF(lookups!$K$2-LEN(SOURCE!I736) &gt;= 0, REPT(" ",lookups!$K$2-LEN(SOURCE!I736)), "")&amp;
      SOURCE!K736&amp;      IF(lookups!$L$2-LEN(SOURCE!K736) &gt;= 0, REPT(" ",lookups!$M$2-LEN(SOURCE!K736)), "")&amp;
" | "&amp; SOURCE!L736&amp;      IF(lookups!$O$2-LEN(SOURCE!L736) &gt;= 0, REPT(" ",lookups!$O$2-LEN(SOURCE!L736)), "")&amp;
" | "&amp; SOURCE!M736&amp;      IF(lookups!$P$2-LEN(SOURCE!M736) &gt;= 0, REPT(" ",lookups!$P$2-LEN(SOURCE!M736)), "")&amp;
      "},"&amp;IF(SOURCE!O736&lt;&gt;"",""&amp;SOURCE!O736,"")
 )
)
)</f>
        <v>/*  712 */  { addItemToBuffer,              ITM_S_ACUTE,                 STD_S_ACUTE,                                   STD_S_ACUTE,                                   (0 &lt;&lt; TAM_MAX_BITS) |     0, CAT_AINT | SLS_UNCHANGED | US_UNCHANGED | EIM_DISABLED | PTP_DISABLED     },</v>
      </c>
    </row>
    <row r="737" customFormat="false" ht="15.75" hidden="false" customHeight="false" outlineLevel="0" collapsed="false">
      <c r="A737" s="263" t="str">
        <f aca="false">IF(AND(OR(SOURCE!A737="",ISBLANK(SOURCE!A737)),SOURCE!B737&gt;0),IF(ISBLANK(SOURCE!C737),"",SOURCE!C737),
IF(SOURCE!B737&lt;0,VLOOKUP(SOURCE!B737,lookups!A$1:B$25,2,0),
  IF(ISBLANK(SOURCE!B737),
    "",
    "/* "&amp;TEXT(SOURCE!B737,"???0")&amp;" *"&amp;
      SOURCE!C737&amp;", "&amp; IF(lookups!$E$2-LEN(SOURCE!C737) &gt;= 0, REPT(" ",lookups!$E$2-LEN(SOURCE!C737)), "")&amp;
      SOURCE!D737&amp;", "&amp; IF(lookups!$F$2-LEN(SOURCE!D737) &gt;= 0, REPT(" ",lookups!$F$2-LEN(SOURCE!D737)), "")&amp;
      SOURCE!E737&amp;", "&amp; IF(lookups!$G$2-LEN(SOURCE!E737) &gt;=0, REPT(" ",lookups!$G$2-LEN(SOURCE!E737)), "")&amp;
      SOURCE!F737&amp;", "&amp; IF(lookups!$H$2-LEN(SOURCE!F737) &gt;= 0, REPT(" ",lookups!$H$2-LEN(SOURCE!F737)+2), "")&amp;"("&amp;
      SUBSTITUTE(TEXT(SOURCE!G737,"??0"),"  ","")&amp;" &lt;&lt; TAM_MAX_BITS) |"&amp; IF(lookups!$I$2-3 &gt;= 0, REPT(" ",MAX(1,lookups!$I$2-5+4+1-1-LEN(  IF(ISTEXT(SOURCE!H737),SOURCE!H737,  SUBSTITUTE(SUBSTITUTE(TEXT(SOURCE!H737,"????0"),"  ","")," ",""))   ))), "")&amp;
       IF(ISTEXT(SOURCE!H737),SOURCE!H737, SUBSTITUTE(SUBSTITUTE(TEXT(SOURCE!H737,"????0"),"  ","")," ",""))   &amp;","&amp; IF(lookups!$J$2-3 &gt;= 0, REPT(" ",lookups!$J$2-3-5), "")&amp;
      SOURCE!I737&amp;
" | "&amp; IF(lookups!$K$2-LEN(SOURCE!I737) &gt;= 0, REPT(" ",lookups!$K$2-LEN(SOURCE!I737)), "")&amp;
      SOURCE!J737&amp;      IF(lookups!$L$2-LEN(SOURCE!J737) &gt;= 0, REPT(" ",lookups!$L$2-LEN(SOURCE!J737)), "")&amp;
" | "&amp; IF(lookups!$K$2-LEN(SOURCE!I737) &gt;= 0, REPT(" ",lookups!$K$2-LEN(SOURCE!I737)), "")&amp;
      SOURCE!K737&amp;      IF(lookups!$L$2-LEN(SOURCE!K737) &gt;= 0, REPT(" ",lookups!$M$2-LEN(SOURCE!K737)), "")&amp;
" | "&amp; SOURCE!L737&amp;      IF(lookups!$O$2-LEN(SOURCE!L737) &gt;= 0, REPT(" ",lookups!$O$2-LEN(SOURCE!L737)), "")&amp;
" | "&amp; SOURCE!M737&amp;      IF(lookups!$P$2-LEN(SOURCE!M737) &gt;= 0, REPT(" ",lookups!$P$2-LEN(SOURCE!M737)), "")&amp;
      "},"&amp;IF(SOURCE!O737&lt;&gt;"",""&amp;SOURCE!O737,"")
 )
)
)</f>
        <v>/*  713 */  { addItemToBuffer,              ITM_S_CARON,                 STD_S_CARON,                                   STD_S_CARON,                                   (0 &lt;&lt; TAM_MAX_BITS) |     0, CAT_AINT | SLS_UNCHANGED | US_UNCHANGED | EIM_DISABLED | PTP_DISABLED     },</v>
      </c>
    </row>
    <row r="738" customFormat="false" ht="15.75" hidden="false" customHeight="false" outlineLevel="0" collapsed="false">
      <c r="A738" s="263" t="str">
        <f aca="false">IF(AND(OR(SOURCE!A738="",ISBLANK(SOURCE!A738)),SOURCE!B738&gt;0),IF(ISBLANK(SOURCE!C738),"",SOURCE!C738),
IF(SOURCE!B738&lt;0,VLOOKUP(SOURCE!B738,lookups!A$1:B$25,2,0),
  IF(ISBLANK(SOURCE!B738),
    "",
    "/* "&amp;TEXT(SOURCE!B738,"???0")&amp;" *"&amp;
      SOURCE!C738&amp;", "&amp; IF(lookups!$E$2-LEN(SOURCE!C738) &gt;= 0, REPT(" ",lookups!$E$2-LEN(SOURCE!C738)), "")&amp;
      SOURCE!D738&amp;", "&amp; IF(lookups!$F$2-LEN(SOURCE!D738) &gt;= 0, REPT(" ",lookups!$F$2-LEN(SOURCE!D738)), "")&amp;
      SOURCE!E738&amp;", "&amp; IF(lookups!$G$2-LEN(SOURCE!E738) &gt;=0, REPT(" ",lookups!$G$2-LEN(SOURCE!E738)), "")&amp;
      SOURCE!F738&amp;", "&amp; IF(lookups!$H$2-LEN(SOURCE!F738) &gt;= 0, REPT(" ",lookups!$H$2-LEN(SOURCE!F738)+2), "")&amp;"("&amp;
      SUBSTITUTE(TEXT(SOURCE!G738,"??0"),"  ","")&amp;" &lt;&lt; TAM_MAX_BITS) |"&amp; IF(lookups!$I$2-3 &gt;= 0, REPT(" ",MAX(1,lookups!$I$2-5+4+1-1-LEN(  IF(ISTEXT(SOURCE!H738),SOURCE!H738,  SUBSTITUTE(SUBSTITUTE(TEXT(SOURCE!H738,"????0"),"  ","")," ",""))   ))), "")&amp;
       IF(ISTEXT(SOURCE!H738),SOURCE!H738, SUBSTITUTE(SUBSTITUTE(TEXT(SOURCE!H738,"????0"),"  ","")," ",""))   &amp;","&amp; IF(lookups!$J$2-3 &gt;= 0, REPT(" ",lookups!$J$2-3-5), "")&amp;
      SOURCE!I738&amp;
" | "&amp; IF(lookups!$K$2-LEN(SOURCE!I738) &gt;= 0, REPT(" ",lookups!$K$2-LEN(SOURCE!I738)), "")&amp;
      SOURCE!J738&amp;      IF(lookups!$L$2-LEN(SOURCE!J738) &gt;= 0, REPT(" ",lookups!$L$2-LEN(SOURCE!J738)), "")&amp;
" | "&amp; IF(lookups!$K$2-LEN(SOURCE!I738) &gt;= 0, REPT(" ",lookups!$K$2-LEN(SOURCE!I738)), "")&amp;
      SOURCE!K738&amp;      IF(lookups!$L$2-LEN(SOURCE!K738) &gt;= 0, REPT(" ",lookups!$M$2-LEN(SOURCE!K738)), "")&amp;
" | "&amp; SOURCE!L738&amp;      IF(lookups!$O$2-LEN(SOURCE!L738) &gt;= 0, REPT(" ",lookups!$O$2-LEN(SOURCE!L738)), "")&amp;
" | "&amp; SOURCE!M738&amp;      IF(lookups!$P$2-LEN(SOURCE!M738) &gt;= 0, REPT(" ",lookups!$P$2-LEN(SOURCE!M738)), "")&amp;
      "},"&amp;IF(SOURCE!O738&lt;&gt;"",""&amp;SOURCE!O738,"")
 )
)
)</f>
        <v>/*  714 */  { addItemToBuffer,              ITM_S_CEDILLA,               STD_S_CEDILLA,                                 STD_S_CEDILLA,                                 (0 &lt;&lt; TAM_MAX_BITS) |     0, CAT_AINT | SLS_UNCHANGED | US_UNCHANGED | EIM_DISABLED | PTP_DISABLED     },</v>
      </c>
    </row>
    <row r="739" customFormat="false" ht="15.75" hidden="false" customHeight="false" outlineLevel="0" collapsed="false">
      <c r="A739" s="263" t="str">
        <f aca="false">IF(AND(OR(SOURCE!A739="",ISBLANK(SOURCE!A739)),SOURCE!B739&gt;0),IF(ISBLANK(SOURCE!C739),"",SOURCE!C739),
IF(SOURCE!B739&lt;0,VLOOKUP(SOURCE!B739,lookups!A$1:B$25,2,0),
  IF(ISBLANK(SOURCE!B739),
    "",
    "/* "&amp;TEXT(SOURCE!B739,"???0")&amp;" *"&amp;
      SOURCE!C739&amp;", "&amp; IF(lookups!$E$2-LEN(SOURCE!C739) &gt;= 0, REPT(" ",lookups!$E$2-LEN(SOURCE!C739)), "")&amp;
      SOURCE!D739&amp;", "&amp; IF(lookups!$F$2-LEN(SOURCE!D739) &gt;= 0, REPT(" ",lookups!$F$2-LEN(SOURCE!D739)), "")&amp;
      SOURCE!E739&amp;", "&amp; IF(lookups!$G$2-LEN(SOURCE!E739) &gt;=0, REPT(" ",lookups!$G$2-LEN(SOURCE!E739)), "")&amp;
      SOURCE!F739&amp;", "&amp; IF(lookups!$H$2-LEN(SOURCE!F739) &gt;= 0, REPT(" ",lookups!$H$2-LEN(SOURCE!F739)+2), "")&amp;"("&amp;
      SUBSTITUTE(TEXT(SOURCE!G739,"??0"),"  ","")&amp;" &lt;&lt; TAM_MAX_BITS) |"&amp; IF(lookups!$I$2-3 &gt;= 0, REPT(" ",MAX(1,lookups!$I$2-5+4+1-1-LEN(  IF(ISTEXT(SOURCE!H739),SOURCE!H739,  SUBSTITUTE(SUBSTITUTE(TEXT(SOURCE!H739,"????0"),"  ","")," ",""))   ))), "")&amp;
       IF(ISTEXT(SOURCE!H739),SOURCE!H739, SUBSTITUTE(SUBSTITUTE(TEXT(SOURCE!H739,"????0"),"  ","")," ",""))   &amp;","&amp; IF(lookups!$J$2-3 &gt;= 0, REPT(" ",lookups!$J$2-3-5), "")&amp;
      SOURCE!I739&amp;
" | "&amp; IF(lookups!$K$2-LEN(SOURCE!I739) &gt;= 0, REPT(" ",lookups!$K$2-LEN(SOURCE!I739)), "")&amp;
      SOURCE!J739&amp;      IF(lookups!$L$2-LEN(SOURCE!J739) &gt;= 0, REPT(" ",lookups!$L$2-LEN(SOURCE!J739)), "")&amp;
" | "&amp; IF(lookups!$K$2-LEN(SOURCE!I739) &gt;= 0, REPT(" ",lookups!$K$2-LEN(SOURCE!I739)), "")&amp;
      SOURCE!K739&amp;      IF(lookups!$L$2-LEN(SOURCE!K739) &gt;= 0, REPT(" ",lookups!$M$2-LEN(SOURCE!K739)), "")&amp;
" | "&amp; SOURCE!L739&amp;      IF(lookups!$O$2-LEN(SOURCE!L739) &gt;= 0, REPT(" ",lookups!$O$2-LEN(SOURCE!L739)), "")&amp;
" | "&amp; SOURCE!M739&amp;      IF(lookups!$P$2-LEN(SOURCE!M739) &gt;= 0, REPT(" ",lookups!$P$2-LEN(SOURCE!M739)), "")&amp;
      "},"&amp;IF(SOURCE!O739&lt;&gt;"",""&amp;SOURCE!O739,"")
 )
)
)</f>
        <v>/*  715 */  { addItemToBuffer,              ITM_T_CARON,                 STD_T_CARON,                                   STD_T_CARON,                                   (0 &lt;&lt; TAM_MAX_BITS) |     0, CAT_AINT | SLS_UNCHANGED | US_UNCHANGED | EIM_DISABLED | PTP_DISABLED     },</v>
      </c>
    </row>
    <row r="740" customFormat="false" ht="15.75" hidden="false" customHeight="false" outlineLevel="0" collapsed="false">
      <c r="A740" s="263" t="str">
        <f aca="false">IF(AND(OR(SOURCE!A740="",ISBLANK(SOURCE!A740)),SOURCE!B740&gt;0),IF(ISBLANK(SOURCE!C740),"",SOURCE!C740),
IF(SOURCE!B740&lt;0,VLOOKUP(SOURCE!B740,lookups!A$1:B$25,2,0),
  IF(ISBLANK(SOURCE!B740),
    "",
    "/* "&amp;TEXT(SOURCE!B740,"???0")&amp;" *"&amp;
      SOURCE!C740&amp;", "&amp; IF(lookups!$E$2-LEN(SOURCE!C740) &gt;= 0, REPT(" ",lookups!$E$2-LEN(SOURCE!C740)), "")&amp;
      SOURCE!D740&amp;", "&amp; IF(lookups!$F$2-LEN(SOURCE!D740) &gt;= 0, REPT(" ",lookups!$F$2-LEN(SOURCE!D740)), "")&amp;
      SOURCE!E740&amp;", "&amp; IF(lookups!$G$2-LEN(SOURCE!E740) &gt;=0, REPT(" ",lookups!$G$2-LEN(SOURCE!E740)), "")&amp;
      SOURCE!F740&amp;", "&amp; IF(lookups!$H$2-LEN(SOURCE!F740) &gt;= 0, REPT(" ",lookups!$H$2-LEN(SOURCE!F740)+2), "")&amp;"("&amp;
      SUBSTITUTE(TEXT(SOURCE!G740,"??0"),"  ","")&amp;" &lt;&lt; TAM_MAX_BITS) |"&amp; IF(lookups!$I$2-3 &gt;= 0, REPT(" ",MAX(1,lookups!$I$2-5+4+1-1-LEN(  IF(ISTEXT(SOURCE!H740),SOURCE!H740,  SUBSTITUTE(SUBSTITUTE(TEXT(SOURCE!H740,"????0"),"  ","")," ",""))   ))), "")&amp;
       IF(ISTEXT(SOURCE!H740),SOURCE!H740, SUBSTITUTE(SUBSTITUTE(TEXT(SOURCE!H740,"????0"),"  ","")," ",""))   &amp;","&amp; IF(lookups!$J$2-3 &gt;= 0, REPT(" ",lookups!$J$2-3-5), "")&amp;
      SOURCE!I740&amp;
" | "&amp; IF(lookups!$K$2-LEN(SOURCE!I740) &gt;= 0, REPT(" ",lookups!$K$2-LEN(SOURCE!I740)), "")&amp;
      SOURCE!J740&amp;      IF(lookups!$L$2-LEN(SOURCE!J740) &gt;= 0, REPT(" ",lookups!$L$2-LEN(SOURCE!J740)), "")&amp;
" | "&amp; IF(lookups!$K$2-LEN(SOURCE!I740) &gt;= 0, REPT(" ",lookups!$K$2-LEN(SOURCE!I740)), "")&amp;
      SOURCE!K740&amp;      IF(lookups!$L$2-LEN(SOURCE!K740) &gt;= 0, REPT(" ",lookups!$M$2-LEN(SOURCE!K740)), "")&amp;
" | "&amp; SOURCE!L740&amp;      IF(lookups!$O$2-LEN(SOURCE!L740) &gt;= 0, REPT(" ",lookups!$O$2-LEN(SOURCE!L740)), "")&amp;
" | "&amp; SOURCE!M740&amp;      IF(lookups!$P$2-LEN(SOURCE!M740) &gt;= 0, REPT(" ",lookups!$P$2-LEN(SOURCE!M740)), "")&amp;
      "},"&amp;IF(SOURCE!O740&lt;&gt;"",""&amp;SOURCE!O740,"")
 )
)
)</f>
        <v>/*  716 */  { addItemToBuffer,              ITM_T_CEDILLA,               STD_T_CEDILLA,                                 STD_T_CEDILLA,                                 (0 &lt;&lt; TAM_MAX_BITS) |     0, CAT_AINT | SLS_UNCHANGED | US_UNCHANGED | EIM_DISABLED | PTP_DISABLED     },</v>
      </c>
    </row>
    <row r="741" customFormat="false" ht="15.75" hidden="false" customHeight="false" outlineLevel="0" collapsed="false">
      <c r="A741" s="263" t="str">
        <f aca="false">IF(AND(OR(SOURCE!A741="",ISBLANK(SOURCE!A741)),SOURCE!B741&gt;0),IF(ISBLANK(SOURCE!C741),"",SOURCE!C741),
IF(SOURCE!B741&lt;0,VLOOKUP(SOURCE!B741,lookups!A$1:B$25,2,0),
  IF(ISBLANK(SOURCE!B741),
    "",
    "/* "&amp;TEXT(SOURCE!B741,"???0")&amp;" *"&amp;
      SOURCE!C741&amp;", "&amp; IF(lookups!$E$2-LEN(SOURCE!C741) &gt;= 0, REPT(" ",lookups!$E$2-LEN(SOURCE!C741)), "")&amp;
      SOURCE!D741&amp;", "&amp; IF(lookups!$F$2-LEN(SOURCE!D741) &gt;= 0, REPT(" ",lookups!$F$2-LEN(SOURCE!D741)), "")&amp;
      SOURCE!E741&amp;", "&amp; IF(lookups!$G$2-LEN(SOURCE!E741) &gt;=0, REPT(" ",lookups!$G$2-LEN(SOURCE!E741)), "")&amp;
      SOURCE!F741&amp;", "&amp; IF(lookups!$H$2-LEN(SOURCE!F741) &gt;= 0, REPT(" ",lookups!$H$2-LEN(SOURCE!F741)+2), "")&amp;"("&amp;
      SUBSTITUTE(TEXT(SOURCE!G741,"??0"),"  ","")&amp;" &lt;&lt; TAM_MAX_BITS) |"&amp; IF(lookups!$I$2-3 &gt;= 0, REPT(" ",MAX(1,lookups!$I$2-5+4+1-1-LEN(  IF(ISTEXT(SOURCE!H741),SOURCE!H741,  SUBSTITUTE(SUBSTITUTE(TEXT(SOURCE!H741,"????0"),"  ","")," ",""))   ))), "")&amp;
       IF(ISTEXT(SOURCE!H741),SOURCE!H741, SUBSTITUTE(SUBSTITUTE(TEXT(SOURCE!H741,"????0"),"  ","")," ",""))   &amp;","&amp; IF(lookups!$J$2-3 &gt;= 0, REPT(" ",lookups!$J$2-3-5), "")&amp;
      SOURCE!I741&amp;
" | "&amp; IF(lookups!$K$2-LEN(SOURCE!I741) &gt;= 0, REPT(" ",lookups!$K$2-LEN(SOURCE!I741)), "")&amp;
      SOURCE!J741&amp;      IF(lookups!$L$2-LEN(SOURCE!J741) &gt;= 0, REPT(" ",lookups!$L$2-LEN(SOURCE!J741)), "")&amp;
" | "&amp; IF(lookups!$K$2-LEN(SOURCE!I741) &gt;= 0, REPT(" ",lookups!$K$2-LEN(SOURCE!I741)), "")&amp;
      SOURCE!K741&amp;      IF(lookups!$L$2-LEN(SOURCE!K741) &gt;= 0, REPT(" ",lookups!$M$2-LEN(SOURCE!K741)), "")&amp;
" | "&amp; SOURCE!L741&amp;      IF(lookups!$O$2-LEN(SOURCE!L741) &gt;= 0, REPT(" ",lookups!$O$2-LEN(SOURCE!L741)), "")&amp;
" | "&amp; SOURCE!M741&amp;      IF(lookups!$P$2-LEN(SOURCE!M741) &gt;= 0, REPT(" ",lookups!$P$2-LEN(SOURCE!M741)), "")&amp;
      "},"&amp;IF(SOURCE!O741&lt;&gt;"",""&amp;SOURCE!O741,"")
 )
)
)</f>
        <v>/*  717 */  { addItemToBuffer,              ITM_U_MACRON,                STD_U_MACRON,                                  STD_U_MACRON,                                  (0 &lt;&lt; TAM_MAX_BITS) |     0, CAT_AINT | SLS_UNCHANGED | US_UNCHANGED | EIM_DISABLED | PTP_DISABLED     },</v>
      </c>
    </row>
    <row r="742" customFormat="false" ht="15.75" hidden="false" customHeight="false" outlineLevel="0" collapsed="false">
      <c r="A742" s="263" t="str">
        <f aca="false">IF(AND(OR(SOURCE!A742="",ISBLANK(SOURCE!A742)),SOURCE!B742&gt;0),IF(ISBLANK(SOURCE!C742),"",SOURCE!C742),
IF(SOURCE!B742&lt;0,VLOOKUP(SOURCE!B742,lookups!A$1:B$25,2,0),
  IF(ISBLANK(SOURCE!B742),
    "",
    "/* "&amp;TEXT(SOURCE!B742,"???0")&amp;" *"&amp;
      SOURCE!C742&amp;", "&amp; IF(lookups!$E$2-LEN(SOURCE!C742) &gt;= 0, REPT(" ",lookups!$E$2-LEN(SOURCE!C742)), "")&amp;
      SOURCE!D742&amp;", "&amp; IF(lookups!$F$2-LEN(SOURCE!D742) &gt;= 0, REPT(" ",lookups!$F$2-LEN(SOURCE!D742)), "")&amp;
      SOURCE!E742&amp;", "&amp; IF(lookups!$G$2-LEN(SOURCE!E742) &gt;=0, REPT(" ",lookups!$G$2-LEN(SOURCE!E742)), "")&amp;
      SOURCE!F742&amp;", "&amp; IF(lookups!$H$2-LEN(SOURCE!F742) &gt;= 0, REPT(" ",lookups!$H$2-LEN(SOURCE!F742)+2), "")&amp;"("&amp;
      SUBSTITUTE(TEXT(SOURCE!G742,"??0"),"  ","")&amp;" &lt;&lt; TAM_MAX_BITS) |"&amp; IF(lookups!$I$2-3 &gt;= 0, REPT(" ",MAX(1,lookups!$I$2-5+4+1-1-LEN(  IF(ISTEXT(SOURCE!H742),SOURCE!H742,  SUBSTITUTE(SUBSTITUTE(TEXT(SOURCE!H742,"????0"),"  ","")," ",""))   ))), "")&amp;
       IF(ISTEXT(SOURCE!H742),SOURCE!H742, SUBSTITUTE(SUBSTITUTE(TEXT(SOURCE!H742,"????0"),"  ","")," ",""))   &amp;","&amp; IF(lookups!$J$2-3 &gt;= 0, REPT(" ",lookups!$J$2-3-5), "")&amp;
      SOURCE!I742&amp;
" | "&amp; IF(lookups!$K$2-LEN(SOURCE!I742) &gt;= 0, REPT(" ",lookups!$K$2-LEN(SOURCE!I742)), "")&amp;
      SOURCE!J742&amp;      IF(lookups!$L$2-LEN(SOURCE!J742) &gt;= 0, REPT(" ",lookups!$L$2-LEN(SOURCE!J742)), "")&amp;
" | "&amp; IF(lookups!$K$2-LEN(SOURCE!I742) &gt;= 0, REPT(" ",lookups!$K$2-LEN(SOURCE!I742)), "")&amp;
      SOURCE!K742&amp;      IF(lookups!$L$2-LEN(SOURCE!K742) &gt;= 0, REPT(" ",lookups!$M$2-LEN(SOURCE!K742)), "")&amp;
" | "&amp; SOURCE!L742&amp;      IF(lookups!$O$2-LEN(SOURCE!L742) &gt;= 0, REPT(" ",lookups!$O$2-LEN(SOURCE!L742)), "")&amp;
" | "&amp; SOURCE!M742&amp;      IF(lookups!$P$2-LEN(SOURCE!M742) &gt;= 0, REPT(" ",lookups!$P$2-LEN(SOURCE!M742)), "")&amp;
      "},"&amp;IF(SOURCE!O742&lt;&gt;"",""&amp;SOURCE!O742,"")
 )
)
)</f>
        <v>/*  718 */  { addItemToBuffer,              ITM_U_ACUTE,                 STD_U_ACUTE,                                   STD_U_ACUTE,                                   (0 &lt;&lt; TAM_MAX_BITS) |     0, CAT_AINT | SLS_UNCHANGED | US_UNCHANGED | EIM_DISABLED | PTP_DISABLED     },</v>
      </c>
    </row>
    <row r="743" customFormat="false" ht="15.75" hidden="false" customHeight="false" outlineLevel="0" collapsed="false">
      <c r="A743" s="263" t="str">
        <f aca="false">IF(AND(OR(SOURCE!A743="",ISBLANK(SOURCE!A743)),SOURCE!B743&gt;0),IF(ISBLANK(SOURCE!C743),"",SOURCE!C743),
IF(SOURCE!B743&lt;0,VLOOKUP(SOURCE!B743,lookups!A$1:B$25,2,0),
  IF(ISBLANK(SOURCE!B743),
    "",
    "/* "&amp;TEXT(SOURCE!B743,"???0")&amp;" *"&amp;
      SOURCE!C743&amp;", "&amp; IF(lookups!$E$2-LEN(SOURCE!C743) &gt;= 0, REPT(" ",lookups!$E$2-LEN(SOURCE!C743)), "")&amp;
      SOURCE!D743&amp;", "&amp; IF(lookups!$F$2-LEN(SOURCE!D743) &gt;= 0, REPT(" ",lookups!$F$2-LEN(SOURCE!D743)), "")&amp;
      SOURCE!E743&amp;", "&amp; IF(lookups!$G$2-LEN(SOURCE!E743) &gt;=0, REPT(" ",lookups!$G$2-LEN(SOURCE!E743)), "")&amp;
      SOURCE!F743&amp;", "&amp; IF(lookups!$H$2-LEN(SOURCE!F743) &gt;= 0, REPT(" ",lookups!$H$2-LEN(SOURCE!F743)+2), "")&amp;"("&amp;
      SUBSTITUTE(TEXT(SOURCE!G743,"??0"),"  ","")&amp;" &lt;&lt; TAM_MAX_BITS) |"&amp; IF(lookups!$I$2-3 &gt;= 0, REPT(" ",MAX(1,lookups!$I$2-5+4+1-1-LEN(  IF(ISTEXT(SOURCE!H743),SOURCE!H743,  SUBSTITUTE(SUBSTITUTE(TEXT(SOURCE!H743,"????0"),"  ","")," ",""))   ))), "")&amp;
       IF(ISTEXT(SOURCE!H743),SOURCE!H743, SUBSTITUTE(SUBSTITUTE(TEXT(SOURCE!H743,"????0"),"  ","")," ",""))   &amp;","&amp; IF(lookups!$J$2-3 &gt;= 0, REPT(" ",lookups!$J$2-3-5), "")&amp;
      SOURCE!I743&amp;
" | "&amp; IF(lookups!$K$2-LEN(SOURCE!I743) &gt;= 0, REPT(" ",lookups!$K$2-LEN(SOURCE!I743)), "")&amp;
      SOURCE!J743&amp;      IF(lookups!$L$2-LEN(SOURCE!J743) &gt;= 0, REPT(" ",lookups!$L$2-LEN(SOURCE!J743)), "")&amp;
" | "&amp; IF(lookups!$K$2-LEN(SOURCE!I743) &gt;= 0, REPT(" ",lookups!$K$2-LEN(SOURCE!I743)), "")&amp;
      SOURCE!K743&amp;      IF(lookups!$L$2-LEN(SOURCE!K743) &gt;= 0, REPT(" ",lookups!$M$2-LEN(SOURCE!K743)), "")&amp;
" | "&amp; SOURCE!L743&amp;      IF(lookups!$O$2-LEN(SOURCE!L743) &gt;= 0, REPT(" ",lookups!$O$2-LEN(SOURCE!L743)), "")&amp;
" | "&amp; SOURCE!M743&amp;      IF(lookups!$P$2-LEN(SOURCE!M743) &gt;= 0, REPT(" ",lookups!$P$2-LEN(SOURCE!M743)), "")&amp;
      "},"&amp;IF(SOURCE!O743&lt;&gt;"",""&amp;SOURCE!O743,"")
 )
)
)</f>
        <v>/*  719 */  { addItemToBuffer,              ITM_U_BREVE,                 STD_U_BREVE,                                   STD_U_BREVE,                                   (0 &lt;&lt; TAM_MAX_BITS) |     0, CAT_AINT | SLS_UNCHANGED | US_UNCHANGED | EIM_DISABLED | PTP_DISABLED     },</v>
      </c>
    </row>
    <row r="744" customFormat="false" ht="15.75" hidden="false" customHeight="false" outlineLevel="0" collapsed="false">
      <c r="A744" s="263" t="str">
        <f aca="false">IF(AND(OR(SOURCE!A744="",ISBLANK(SOURCE!A744)),SOURCE!B744&gt;0),IF(ISBLANK(SOURCE!C744),"",SOURCE!C744),
IF(SOURCE!B744&lt;0,VLOOKUP(SOURCE!B744,lookups!A$1:B$25,2,0),
  IF(ISBLANK(SOURCE!B744),
    "",
    "/* "&amp;TEXT(SOURCE!B744,"???0")&amp;" *"&amp;
      SOURCE!C744&amp;", "&amp; IF(lookups!$E$2-LEN(SOURCE!C744) &gt;= 0, REPT(" ",lookups!$E$2-LEN(SOURCE!C744)), "")&amp;
      SOURCE!D744&amp;", "&amp; IF(lookups!$F$2-LEN(SOURCE!D744) &gt;= 0, REPT(" ",lookups!$F$2-LEN(SOURCE!D744)), "")&amp;
      SOURCE!E744&amp;", "&amp; IF(lookups!$G$2-LEN(SOURCE!E744) &gt;=0, REPT(" ",lookups!$G$2-LEN(SOURCE!E744)), "")&amp;
      SOURCE!F744&amp;", "&amp; IF(lookups!$H$2-LEN(SOURCE!F744) &gt;= 0, REPT(" ",lookups!$H$2-LEN(SOURCE!F744)+2), "")&amp;"("&amp;
      SUBSTITUTE(TEXT(SOURCE!G744,"??0"),"  ","")&amp;" &lt;&lt; TAM_MAX_BITS) |"&amp; IF(lookups!$I$2-3 &gt;= 0, REPT(" ",MAX(1,lookups!$I$2-5+4+1-1-LEN(  IF(ISTEXT(SOURCE!H744),SOURCE!H744,  SUBSTITUTE(SUBSTITUTE(TEXT(SOURCE!H744,"????0"),"  ","")," ",""))   ))), "")&amp;
       IF(ISTEXT(SOURCE!H744),SOURCE!H744, SUBSTITUTE(SUBSTITUTE(TEXT(SOURCE!H744,"????0"),"  ","")," ",""))   &amp;","&amp; IF(lookups!$J$2-3 &gt;= 0, REPT(" ",lookups!$J$2-3-5), "")&amp;
      SOURCE!I744&amp;
" | "&amp; IF(lookups!$K$2-LEN(SOURCE!I744) &gt;= 0, REPT(" ",lookups!$K$2-LEN(SOURCE!I744)), "")&amp;
      SOURCE!J744&amp;      IF(lookups!$L$2-LEN(SOURCE!J744) &gt;= 0, REPT(" ",lookups!$L$2-LEN(SOURCE!J744)), "")&amp;
" | "&amp; IF(lookups!$K$2-LEN(SOURCE!I744) &gt;= 0, REPT(" ",lookups!$K$2-LEN(SOURCE!I744)), "")&amp;
      SOURCE!K744&amp;      IF(lookups!$L$2-LEN(SOURCE!K744) &gt;= 0, REPT(" ",lookups!$M$2-LEN(SOURCE!K744)), "")&amp;
" | "&amp; SOURCE!L744&amp;      IF(lookups!$O$2-LEN(SOURCE!L744) &gt;= 0, REPT(" ",lookups!$O$2-LEN(SOURCE!L744)), "")&amp;
" | "&amp; SOURCE!M744&amp;      IF(lookups!$P$2-LEN(SOURCE!M744) &gt;= 0, REPT(" ",lookups!$P$2-LEN(SOURCE!M744)), "")&amp;
      "},"&amp;IF(SOURCE!O744&lt;&gt;"",""&amp;SOURCE!O744,"")
 )
)
)</f>
        <v>/*  720 */  { addItemToBuffer,              ITM_U_GRAVE,                 STD_U_GRAVE,                                   STD_U_GRAVE,                                   (0 &lt;&lt; TAM_MAX_BITS) |     0, CAT_AINT | SLS_UNCHANGED | US_UNCHANGED | EIM_DISABLED | PTP_DISABLED     },</v>
      </c>
    </row>
    <row r="745" customFormat="false" ht="15.75" hidden="false" customHeight="false" outlineLevel="0" collapsed="false">
      <c r="A745" s="263" t="str">
        <f aca="false">IF(AND(OR(SOURCE!A745="",ISBLANK(SOURCE!A745)),SOURCE!B745&gt;0),IF(ISBLANK(SOURCE!C745),"",SOURCE!C745),
IF(SOURCE!B745&lt;0,VLOOKUP(SOURCE!B745,lookups!A$1:B$25,2,0),
  IF(ISBLANK(SOURCE!B745),
    "",
    "/* "&amp;TEXT(SOURCE!B745,"???0")&amp;" *"&amp;
      SOURCE!C745&amp;", "&amp; IF(lookups!$E$2-LEN(SOURCE!C745) &gt;= 0, REPT(" ",lookups!$E$2-LEN(SOURCE!C745)), "")&amp;
      SOURCE!D745&amp;", "&amp; IF(lookups!$F$2-LEN(SOURCE!D745) &gt;= 0, REPT(" ",lookups!$F$2-LEN(SOURCE!D745)), "")&amp;
      SOURCE!E745&amp;", "&amp; IF(lookups!$G$2-LEN(SOURCE!E745) &gt;=0, REPT(" ",lookups!$G$2-LEN(SOURCE!E745)), "")&amp;
      SOURCE!F745&amp;", "&amp; IF(lookups!$H$2-LEN(SOURCE!F745) &gt;= 0, REPT(" ",lookups!$H$2-LEN(SOURCE!F745)+2), "")&amp;"("&amp;
      SUBSTITUTE(TEXT(SOURCE!G745,"??0"),"  ","")&amp;" &lt;&lt; TAM_MAX_BITS) |"&amp; IF(lookups!$I$2-3 &gt;= 0, REPT(" ",MAX(1,lookups!$I$2-5+4+1-1-LEN(  IF(ISTEXT(SOURCE!H745),SOURCE!H745,  SUBSTITUTE(SUBSTITUTE(TEXT(SOURCE!H745,"????0"),"  ","")," ",""))   ))), "")&amp;
       IF(ISTEXT(SOURCE!H745),SOURCE!H745, SUBSTITUTE(SUBSTITUTE(TEXT(SOURCE!H745,"????0"),"  ","")," ",""))   &amp;","&amp; IF(lookups!$J$2-3 &gt;= 0, REPT(" ",lookups!$J$2-3-5), "")&amp;
      SOURCE!I745&amp;
" | "&amp; IF(lookups!$K$2-LEN(SOURCE!I745) &gt;= 0, REPT(" ",lookups!$K$2-LEN(SOURCE!I745)), "")&amp;
      SOURCE!J745&amp;      IF(lookups!$L$2-LEN(SOURCE!J745) &gt;= 0, REPT(" ",lookups!$L$2-LEN(SOURCE!J745)), "")&amp;
" | "&amp; IF(lookups!$K$2-LEN(SOURCE!I745) &gt;= 0, REPT(" ",lookups!$K$2-LEN(SOURCE!I745)), "")&amp;
      SOURCE!K745&amp;      IF(lookups!$L$2-LEN(SOURCE!K745) &gt;= 0, REPT(" ",lookups!$M$2-LEN(SOURCE!K745)), "")&amp;
" | "&amp; SOURCE!L745&amp;      IF(lookups!$O$2-LEN(SOURCE!L745) &gt;= 0, REPT(" ",lookups!$O$2-LEN(SOURCE!L745)), "")&amp;
" | "&amp; SOURCE!M745&amp;      IF(lookups!$P$2-LEN(SOURCE!M745) &gt;= 0, REPT(" ",lookups!$P$2-LEN(SOURCE!M745)), "")&amp;
      "},"&amp;IF(SOURCE!O745&lt;&gt;"",""&amp;SOURCE!O745,"")
 )
)
)</f>
        <v>/*  721 */  { addItemToBuffer,              ITM_U_DIARESIS,              STD_U_DIARESIS,                                STD_U_DIARESIS,                                (0 &lt;&lt; TAM_MAX_BITS) |     0, CAT_AINT | SLS_UNCHANGED | US_UNCHANGED | EIM_DISABLED | PTP_DISABLED     },</v>
      </c>
    </row>
    <row r="746" customFormat="false" ht="15.75" hidden="false" customHeight="false" outlineLevel="0" collapsed="false">
      <c r="A746" s="263" t="str">
        <f aca="false">IF(AND(OR(SOURCE!A746="",ISBLANK(SOURCE!A746)),SOURCE!B746&gt;0),IF(ISBLANK(SOURCE!C746),"",SOURCE!C746),
IF(SOURCE!B746&lt;0,VLOOKUP(SOURCE!B746,lookups!A$1:B$25,2,0),
  IF(ISBLANK(SOURCE!B746),
    "",
    "/* "&amp;TEXT(SOURCE!B746,"???0")&amp;" *"&amp;
      SOURCE!C746&amp;", "&amp; IF(lookups!$E$2-LEN(SOURCE!C746) &gt;= 0, REPT(" ",lookups!$E$2-LEN(SOURCE!C746)), "")&amp;
      SOURCE!D746&amp;", "&amp; IF(lookups!$F$2-LEN(SOURCE!D746) &gt;= 0, REPT(" ",lookups!$F$2-LEN(SOURCE!D746)), "")&amp;
      SOURCE!E746&amp;", "&amp; IF(lookups!$G$2-LEN(SOURCE!E746) &gt;=0, REPT(" ",lookups!$G$2-LEN(SOURCE!E746)), "")&amp;
      SOURCE!F746&amp;", "&amp; IF(lookups!$H$2-LEN(SOURCE!F746) &gt;= 0, REPT(" ",lookups!$H$2-LEN(SOURCE!F746)+2), "")&amp;"("&amp;
      SUBSTITUTE(TEXT(SOURCE!G746,"??0"),"  ","")&amp;" &lt;&lt; TAM_MAX_BITS) |"&amp; IF(lookups!$I$2-3 &gt;= 0, REPT(" ",MAX(1,lookups!$I$2-5+4+1-1-LEN(  IF(ISTEXT(SOURCE!H746),SOURCE!H746,  SUBSTITUTE(SUBSTITUTE(TEXT(SOURCE!H746,"????0"),"  ","")," ",""))   ))), "")&amp;
       IF(ISTEXT(SOURCE!H746),SOURCE!H746, SUBSTITUTE(SUBSTITUTE(TEXT(SOURCE!H746,"????0"),"  ","")," ",""))   &amp;","&amp; IF(lookups!$J$2-3 &gt;= 0, REPT(" ",lookups!$J$2-3-5), "")&amp;
      SOURCE!I746&amp;
" | "&amp; IF(lookups!$K$2-LEN(SOURCE!I746) &gt;= 0, REPT(" ",lookups!$K$2-LEN(SOURCE!I746)), "")&amp;
      SOURCE!J746&amp;      IF(lookups!$L$2-LEN(SOURCE!J746) &gt;= 0, REPT(" ",lookups!$L$2-LEN(SOURCE!J746)), "")&amp;
" | "&amp; IF(lookups!$K$2-LEN(SOURCE!I746) &gt;= 0, REPT(" ",lookups!$K$2-LEN(SOURCE!I746)), "")&amp;
      SOURCE!K746&amp;      IF(lookups!$L$2-LEN(SOURCE!K746) &gt;= 0, REPT(" ",lookups!$M$2-LEN(SOURCE!K746)), "")&amp;
" | "&amp; SOURCE!L746&amp;      IF(lookups!$O$2-LEN(SOURCE!L746) &gt;= 0, REPT(" ",lookups!$O$2-LEN(SOURCE!L746)), "")&amp;
" | "&amp; SOURCE!M746&amp;      IF(lookups!$P$2-LEN(SOURCE!M746) &gt;= 0, REPT(" ",lookups!$P$2-LEN(SOURCE!M746)), "")&amp;
      "},"&amp;IF(SOURCE!O746&lt;&gt;"",""&amp;SOURCE!O746,"")
 )
)
)</f>
        <v>/*  722 */  { addItemToBuffer,              ITM_U_TILDE,                 STD_U_TILDE,                                   STD_U_TILDE,                                   (0 &lt;&lt; TAM_MAX_BITS) |     0, CAT_AINT | SLS_UNCHANGED | US_UNCHANGED | EIM_DISABLED | PTP_DISABLED     },</v>
      </c>
    </row>
    <row r="747" customFormat="false" ht="15.75" hidden="false" customHeight="false" outlineLevel="0" collapsed="false">
      <c r="A747" s="263" t="str">
        <f aca="false">IF(AND(OR(SOURCE!A747="",ISBLANK(SOURCE!A747)),SOURCE!B747&gt;0),IF(ISBLANK(SOURCE!C747),"",SOURCE!C747),
IF(SOURCE!B747&lt;0,VLOOKUP(SOURCE!B747,lookups!A$1:B$25,2,0),
  IF(ISBLANK(SOURCE!B747),
    "",
    "/* "&amp;TEXT(SOURCE!B747,"???0")&amp;" *"&amp;
      SOURCE!C747&amp;", "&amp; IF(lookups!$E$2-LEN(SOURCE!C747) &gt;= 0, REPT(" ",lookups!$E$2-LEN(SOURCE!C747)), "")&amp;
      SOURCE!D747&amp;", "&amp; IF(lookups!$F$2-LEN(SOURCE!D747) &gt;= 0, REPT(" ",lookups!$F$2-LEN(SOURCE!D747)), "")&amp;
      SOURCE!E747&amp;", "&amp; IF(lookups!$G$2-LEN(SOURCE!E747) &gt;=0, REPT(" ",lookups!$G$2-LEN(SOURCE!E747)), "")&amp;
      SOURCE!F747&amp;", "&amp; IF(lookups!$H$2-LEN(SOURCE!F747) &gt;= 0, REPT(" ",lookups!$H$2-LEN(SOURCE!F747)+2), "")&amp;"("&amp;
      SUBSTITUTE(TEXT(SOURCE!G747,"??0"),"  ","")&amp;" &lt;&lt; TAM_MAX_BITS) |"&amp; IF(lookups!$I$2-3 &gt;= 0, REPT(" ",MAX(1,lookups!$I$2-5+4+1-1-LEN(  IF(ISTEXT(SOURCE!H747),SOURCE!H747,  SUBSTITUTE(SUBSTITUTE(TEXT(SOURCE!H747,"????0"),"  ","")," ",""))   ))), "")&amp;
       IF(ISTEXT(SOURCE!H747),SOURCE!H747, SUBSTITUTE(SUBSTITUTE(TEXT(SOURCE!H747,"????0"),"  ","")," ",""))   &amp;","&amp; IF(lookups!$J$2-3 &gt;= 0, REPT(" ",lookups!$J$2-3-5), "")&amp;
      SOURCE!I747&amp;
" | "&amp; IF(lookups!$K$2-LEN(SOURCE!I747) &gt;= 0, REPT(" ",lookups!$K$2-LEN(SOURCE!I747)), "")&amp;
      SOURCE!J747&amp;      IF(lookups!$L$2-LEN(SOURCE!J747) &gt;= 0, REPT(" ",lookups!$L$2-LEN(SOURCE!J747)), "")&amp;
" | "&amp; IF(lookups!$K$2-LEN(SOURCE!I747) &gt;= 0, REPT(" ",lookups!$K$2-LEN(SOURCE!I747)), "")&amp;
      SOURCE!K747&amp;      IF(lookups!$L$2-LEN(SOURCE!K747) &gt;= 0, REPT(" ",lookups!$M$2-LEN(SOURCE!K747)), "")&amp;
" | "&amp; SOURCE!L747&amp;      IF(lookups!$O$2-LEN(SOURCE!L747) &gt;= 0, REPT(" ",lookups!$O$2-LEN(SOURCE!L747)), "")&amp;
" | "&amp; SOURCE!M747&amp;      IF(lookups!$P$2-LEN(SOURCE!M747) &gt;= 0, REPT(" ",lookups!$P$2-LEN(SOURCE!M747)), "")&amp;
      "},"&amp;IF(SOURCE!O747&lt;&gt;"",""&amp;SOURCE!O747,"")
 )
)
)</f>
        <v>/*  723 */  { addItemToBuffer,              ITM_U_CIRC,                  STD_U_CIRC,                                    STD_U_CIRC,                                    (0 &lt;&lt; TAM_MAX_BITS) |     0, CAT_AINT | SLS_UNCHANGED | US_UNCHANGED | EIM_DISABLED | PTP_DISABLED     },</v>
      </c>
    </row>
    <row r="748" customFormat="false" ht="15.75" hidden="false" customHeight="false" outlineLevel="0" collapsed="false">
      <c r="A748" s="263" t="str">
        <f aca="false">IF(AND(OR(SOURCE!A748="",ISBLANK(SOURCE!A748)),SOURCE!B748&gt;0),IF(ISBLANK(SOURCE!C748),"",SOURCE!C748),
IF(SOURCE!B748&lt;0,VLOOKUP(SOURCE!B748,lookups!A$1:B$25,2,0),
  IF(ISBLANK(SOURCE!B748),
    "",
    "/* "&amp;TEXT(SOURCE!B748,"???0")&amp;" *"&amp;
      SOURCE!C748&amp;", "&amp; IF(lookups!$E$2-LEN(SOURCE!C748) &gt;= 0, REPT(" ",lookups!$E$2-LEN(SOURCE!C748)), "")&amp;
      SOURCE!D748&amp;", "&amp; IF(lookups!$F$2-LEN(SOURCE!D748) &gt;= 0, REPT(" ",lookups!$F$2-LEN(SOURCE!D748)), "")&amp;
      SOURCE!E748&amp;", "&amp; IF(lookups!$G$2-LEN(SOURCE!E748) &gt;=0, REPT(" ",lookups!$G$2-LEN(SOURCE!E748)), "")&amp;
      SOURCE!F748&amp;", "&amp; IF(lookups!$H$2-LEN(SOURCE!F748) &gt;= 0, REPT(" ",lookups!$H$2-LEN(SOURCE!F748)+2), "")&amp;"("&amp;
      SUBSTITUTE(TEXT(SOURCE!G748,"??0"),"  ","")&amp;" &lt;&lt; TAM_MAX_BITS) |"&amp; IF(lookups!$I$2-3 &gt;= 0, REPT(" ",MAX(1,lookups!$I$2-5+4+1-1-LEN(  IF(ISTEXT(SOURCE!H748),SOURCE!H748,  SUBSTITUTE(SUBSTITUTE(TEXT(SOURCE!H748,"????0"),"  ","")," ",""))   ))), "")&amp;
       IF(ISTEXT(SOURCE!H748),SOURCE!H748, SUBSTITUTE(SUBSTITUTE(TEXT(SOURCE!H748,"????0"),"  ","")," ",""))   &amp;","&amp; IF(lookups!$J$2-3 &gt;= 0, REPT(" ",lookups!$J$2-3-5), "")&amp;
      SOURCE!I748&amp;
" | "&amp; IF(lookups!$K$2-LEN(SOURCE!I748) &gt;= 0, REPT(" ",lookups!$K$2-LEN(SOURCE!I748)), "")&amp;
      SOURCE!J748&amp;      IF(lookups!$L$2-LEN(SOURCE!J748) &gt;= 0, REPT(" ",lookups!$L$2-LEN(SOURCE!J748)), "")&amp;
" | "&amp; IF(lookups!$K$2-LEN(SOURCE!I748) &gt;= 0, REPT(" ",lookups!$K$2-LEN(SOURCE!I748)), "")&amp;
      SOURCE!K748&amp;      IF(lookups!$L$2-LEN(SOURCE!K748) &gt;= 0, REPT(" ",lookups!$M$2-LEN(SOURCE!K748)), "")&amp;
" | "&amp; SOURCE!L748&amp;      IF(lookups!$O$2-LEN(SOURCE!L748) &gt;= 0, REPT(" ",lookups!$O$2-LEN(SOURCE!L748)), "")&amp;
" | "&amp; SOURCE!M748&amp;      IF(lookups!$P$2-LEN(SOURCE!M748) &gt;= 0, REPT(" ",lookups!$P$2-LEN(SOURCE!M748)), "")&amp;
      "},"&amp;IF(SOURCE!O748&lt;&gt;"",""&amp;SOURCE!O748,"")
 )
)
)</f>
        <v>/*  724 */  { addItemToBuffer,              ITM_U_RING,                  STD_U_RING,                                    STD_U_RING,                                    (0 &lt;&lt; TAM_MAX_BITS) |     0, CAT_AINT | SLS_UNCHANGED | US_UNCHANGED | EIM_DISABLED | PTP_DISABLED     },</v>
      </c>
    </row>
    <row r="749" customFormat="false" ht="15.75" hidden="false" customHeight="false" outlineLevel="0" collapsed="false">
      <c r="A749" s="263" t="str">
        <f aca="false">IF(AND(OR(SOURCE!A749="",ISBLANK(SOURCE!A749)),SOURCE!B749&gt;0),IF(ISBLANK(SOURCE!C749),"",SOURCE!C749),
IF(SOURCE!B749&lt;0,VLOOKUP(SOURCE!B749,lookups!A$1:B$25,2,0),
  IF(ISBLANK(SOURCE!B749),
    "",
    "/* "&amp;TEXT(SOURCE!B749,"???0")&amp;" *"&amp;
      SOURCE!C749&amp;", "&amp; IF(lookups!$E$2-LEN(SOURCE!C749) &gt;= 0, REPT(" ",lookups!$E$2-LEN(SOURCE!C749)), "")&amp;
      SOURCE!D749&amp;", "&amp; IF(lookups!$F$2-LEN(SOURCE!D749) &gt;= 0, REPT(" ",lookups!$F$2-LEN(SOURCE!D749)), "")&amp;
      SOURCE!E749&amp;", "&amp; IF(lookups!$G$2-LEN(SOURCE!E749) &gt;=0, REPT(" ",lookups!$G$2-LEN(SOURCE!E749)), "")&amp;
      SOURCE!F749&amp;", "&amp; IF(lookups!$H$2-LEN(SOURCE!F749) &gt;= 0, REPT(" ",lookups!$H$2-LEN(SOURCE!F749)+2), "")&amp;"("&amp;
      SUBSTITUTE(TEXT(SOURCE!G749,"??0"),"  ","")&amp;" &lt;&lt; TAM_MAX_BITS) |"&amp; IF(lookups!$I$2-3 &gt;= 0, REPT(" ",MAX(1,lookups!$I$2-5+4+1-1-LEN(  IF(ISTEXT(SOURCE!H749),SOURCE!H749,  SUBSTITUTE(SUBSTITUTE(TEXT(SOURCE!H749,"????0"),"  ","")," ",""))   ))), "")&amp;
       IF(ISTEXT(SOURCE!H749),SOURCE!H749, SUBSTITUTE(SUBSTITUTE(TEXT(SOURCE!H749,"????0"),"  ","")," ",""))   &amp;","&amp; IF(lookups!$J$2-3 &gt;= 0, REPT(" ",lookups!$J$2-3-5), "")&amp;
      SOURCE!I749&amp;
" | "&amp; IF(lookups!$K$2-LEN(SOURCE!I749) &gt;= 0, REPT(" ",lookups!$K$2-LEN(SOURCE!I749)), "")&amp;
      SOURCE!J749&amp;      IF(lookups!$L$2-LEN(SOURCE!J749) &gt;= 0, REPT(" ",lookups!$L$2-LEN(SOURCE!J749)), "")&amp;
" | "&amp; IF(lookups!$K$2-LEN(SOURCE!I749) &gt;= 0, REPT(" ",lookups!$K$2-LEN(SOURCE!I749)), "")&amp;
      SOURCE!K749&amp;      IF(lookups!$L$2-LEN(SOURCE!K749) &gt;= 0, REPT(" ",lookups!$M$2-LEN(SOURCE!K749)), "")&amp;
" | "&amp; SOURCE!L749&amp;      IF(lookups!$O$2-LEN(SOURCE!L749) &gt;= 0, REPT(" ",lookups!$O$2-LEN(SOURCE!L749)), "")&amp;
" | "&amp; SOURCE!M749&amp;      IF(lookups!$P$2-LEN(SOURCE!M749) &gt;= 0, REPT(" ",lookups!$P$2-LEN(SOURCE!M749)), "")&amp;
      "},"&amp;IF(SOURCE!O749&lt;&gt;"",""&amp;SOURCE!O749,"")
 )
)
)</f>
        <v>/*  725 */  { addItemToBuffer,              ITM_W_CIRC,                  STD_W_CIRC,                                    STD_W_CIRC,                                    (0 &lt;&lt; TAM_MAX_BITS) |     0, CAT_AINT | SLS_UNCHANGED | US_UNCHANGED | EIM_DISABLED | PTP_DISABLED     },</v>
      </c>
    </row>
    <row r="750" customFormat="false" ht="15.75" hidden="false" customHeight="false" outlineLevel="0" collapsed="false">
      <c r="A750" s="263" t="str">
        <f aca="false">IF(AND(OR(SOURCE!A750="",ISBLANK(SOURCE!A750)),SOURCE!B750&gt;0),IF(ISBLANK(SOURCE!C750),"",SOURCE!C750),
IF(SOURCE!B750&lt;0,VLOOKUP(SOURCE!B750,lookups!A$1:B$25,2,0),
  IF(ISBLANK(SOURCE!B750),
    "",
    "/* "&amp;TEXT(SOURCE!B750,"???0")&amp;" *"&amp;
      SOURCE!C750&amp;", "&amp; IF(lookups!$E$2-LEN(SOURCE!C750) &gt;= 0, REPT(" ",lookups!$E$2-LEN(SOURCE!C750)), "")&amp;
      SOURCE!D750&amp;", "&amp; IF(lookups!$F$2-LEN(SOURCE!D750) &gt;= 0, REPT(" ",lookups!$F$2-LEN(SOURCE!D750)), "")&amp;
      SOURCE!E750&amp;", "&amp; IF(lookups!$G$2-LEN(SOURCE!E750) &gt;=0, REPT(" ",lookups!$G$2-LEN(SOURCE!E750)), "")&amp;
      SOURCE!F750&amp;", "&amp; IF(lookups!$H$2-LEN(SOURCE!F750) &gt;= 0, REPT(" ",lookups!$H$2-LEN(SOURCE!F750)+2), "")&amp;"("&amp;
      SUBSTITUTE(TEXT(SOURCE!G750,"??0"),"  ","")&amp;" &lt;&lt; TAM_MAX_BITS) |"&amp; IF(lookups!$I$2-3 &gt;= 0, REPT(" ",MAX(1,lookups!$I$2-5+4+1-1-LEN(  IF(ISTEXT(SOURCE!H750),SOURCE!H750,  SUBSTITUTE(SUBSTITUTE(TEXT(SOURCE!H750,"????0"),"  ","")," ",""))   ))), "")&amp;
       IF(ISTEXT(SOURCE!H750),SOURCE!H750, SUBSTITUTE(SUBSTITUTE(TEXT(SOURCE!H750,"????0"),"  ","")," ",""))   &amp;","&amp; IF(lookups!$J$2-3 &gt;= 0, REPT(" ",lookups!$J$2-3-5), "")&amp;
      SOURCE!I750&amp;
" | "&amp; IF(lookups!$K$2-LEN(SOURCE!I750) &gt;= 0, REPT(" ",lookups!$K$2-LEN(SOURCE!I750)), "")&amp;
      SOURCE!J750&amp;      IF(lookups!$L$2-LEN(SOURCE!J750) &gt;= 0, REPT(" ",lookups!$L$2-LEN(SOURCE!J750)), "")&amp;
" | "&amp; IF(lookups!$K$2-LEN(SOURCE!I750) &gt;= 0, REPT(" ",lookups!$K$2-LEN(SOURCE!I750)), "")&amp;
      SOURCE!K750&amp;      IF(lookups!$L$2-LEN(SOURCE!K750) &gt;= 0, REPT(" ",lookups!$M$2-LEN(SOURCE!K750)), "")&amp;
" | "&amp; SOURCE!L750&amp;      IF(lookups!$O$2-LEN(SOURCE!L750) &gt;= 0, REPT(" ",lookups!$O$2-LEN(SOURCE!L750)), "")&amp;
" | "&amp; SOURCE!M750&amp;      IF(lookups!$P$2-LEN(SOURCE!M750) &gt;= 0, REPT(" ",lookups!$P$2-LEN(SOURCE!M750)), "")&amp;
      "},"&amp;IF(SOURCE!O750&lt;&gt;"",""&amp;SOURCE!O750,"")
 )
)
)</f>
        <v>/*  726 */  { addItemToBuffer,              ITM_Y_CIRC,                  STD_Y_CIRC,                                    STD_Y_CIRC,                                    (0 &lt;&lt; TAM_MAX_BITS) |     0, CAT_AINT | SLS_UNCHANGED | US_UNCHANGED | EIM_DISABLED | PTP_DISABLED     },</v>
      </c>
    </row>
    <row r="751" customFormat="false" ht="15.75" hidden="false" customHeight="false" outlineLevel="0" collapsed="false">
      <c r="A751" s="263" t="str">
        <f aca="false">IF(AND(OR(SOURCE!A751="",ISBLANK(SOURCE!A751)),SOURCE!B751&gt;0),IF(ISBLANK(SOURCE!C751),"",SOURCE!C751),
IF(SOURCE!B751&lt;0,VLOOKUP(SOURCE!B751,lookups!A$1:B$25,2,0),
  IF(ISBLANK(SOURCE!B751),
    "",
    "/* "&amp;TEXT(SOURCE!B751,"???0")&amp;" *"&amp;
      SOURCE!C751&amp;", "&amp; IF(lookups!$E$2-LEN(SOURCE!C751) &gt;= 0, REPT(" ",lookups!$E$2-LEN(SOURCE!C751)), "")&amp;
      SOURCE!D751&amp;", "&amp; IF(lookups!$F$2-LEN(SOURCE!D751) &gt;= 0, REPT(" ",lookups!$F$2-LEN(SOURCE!D751)), "")&amp;
      SOURCE!E751&amp;", "&amp; IF(lookups!$G$2-LEN(SOURCE!E751) &gt;=0, REPT(" ",lookups!$G$2-LEN(SOURCE!E751)), "")&amp;
      SOURCE!F751&amp;", "&amp; IF(lookups!$H$2-LEN(SOURCE!F751) &gt;= 0, REPT(" ",lookups!$H$2-LEN(SOURCE!F751)+2), "")&amp;"("&amp;
      SUBSTITUTE(TEXT(SOURCE!G751,"??0"),"  ","")&amp;" &lt;&lt; TAM_MAX_BITS) |"&amp; IF(lookups!$I$2-3 &gt;= 0, REPT(" ",MAX(1,lookups!$I$2-5+4+1-1-LEN(  IF(ISTEXT(SOURCE!H751),SOURCE!H751,  SUBSTITUTE(SUBSTITUTE(TEXT(SOURCE!H751,"????0"),"  ","")," ",""))   ))), "")&amp;
       IF(ISTEXT(SOURCE!H751),SOURCE!H751, SUBSTITUTE(SUBSTITUTE(TEXT(SOURCE!H751,"????0"),"  ","")," ",""))   &amp;","&amp; IF(lookups!$J$2-3 &gt;= 0, REPT(" ",lookups!$J$2-3-5), "")&amp;
      SOURCE!I751&amp;
" | "&amp; IF(lookups!$K$2-LEN(SOURCE!I751) &gt;= 0, REPT(" ",lookups!$K$2-LEN(SOURCE!I751)), "")&amp;
      SOURCE!J751&amp;      IF(lookups!$L$2-LEN(SOURCE!J751) &gt;= 0, REPT(" ",lookups!$L$2-LEN(SOURCE!J751)), "")&amp;
" | "&amp; IF(lookups!$K$2-LEN(SOURCE!I751) &gt;= 0, REPT(" ",lookups!$K$2-LEN(SOURCE!I751)), "")&amp;
      SOURCE!K751&amp;      IF(lookups!$L$2-LEN(SOURCE!K751) &gt;= 0, REPT(" ",lookups!$M$2-LEN(SOURCE!K751)), "")&amp;
" | "&amp; SOURCE!L751&amp;      IF(lookups!$O$2-LEN(SOURCE!L751) &gt;= 0, REPT(" ",lookups!$O$2-LEN(SOURCE!L751)), "")&amp;
" | "&amp; SOURCE!M751&amp;      IF(lookups!$P$2-LEN(SOURCE!M751) &gt;= 0, REPT(" ",lookups!$P$2-LEN(SOURCE!M751)), "")&amp;
      "},"&amp;IF(SOURCE!O751&lt;&gt;"",""&amp;SOURCE!O751,"")
 )
)
)</f>
        <v>/*  727 */  { addItemToBuffer,              ITM_Y_ACUTE,                 STD_Y_ACUTE,                                   STD_Y_ACUTE,                                   (0 &lt;&lt; TAM_MAX_BITS) |     0, CAT_AINT | SLS_UNCHANGED | US_UNCHANGED | EIM_DISABLED | PTP_DISABLED     },</v>
      </c>
    </row>
    <row r="752" customFormat="false" ht="15.75" hidden="false" customHeight="false" outlineLevel="0" collapsed="false">
      <c r="A752" s="263" t="str">
        <f aca="false">IF(AND(OR(SOURCE!A752="",ISBLANK(SOURCE!A752)),SOURCE!B752&gt;0),IF(ISBLANK(SOURCE!C752),"",SOURCE!C752),
IF(SOURCE!B752&lt;0,VLOOKUP(SOURCE!B752,lookups!A$1:B$25,2,0),
  IF(ISBLANK(SOURCE!B752),
    "",
    "/* "&amp;TEXT(SOURCE!B752,"???0")&amp;" *"&amp;
      SOURCE!C752&amp;", "&amp; IF(lookups!$E$2-LEN(SOURCE!C752) &gt;= 0, REPT(" ",lookups!$E$2-LEN(SOURCE!C752)), "")&amp;
      SOURCE!D752&amp;", "&amp; IF(lookups!$F$2-LEN(SOURCE!D752) &gt;= 0, REPT(" ",lookups!$F$2-LEN(SOURCE!D752)), "")&amp;
      SOURCE!E752&amp;", "&amp; IF(lookups!$G$2-LEN(SOURCE!E752) &gt;=0, REPT(" ",lookups!$G$2-LEN(SOURCE!E752)), "")&amp;
      SOURCE!F752&amp;", "&amp; IF(lookups!$H$2-LEN(SOURCE!F752) &gt;= 0, REPT(" ",lookups!$H$2-LEN(SOURCE!F752)+2), "")&amp;"("&amp;
      SUBSTITUTE(TEXT(SOURCE!G752,"??0"),"  ","")&amp;" &lt;&lt; TAM_MAX_BITS) |"&amp; IF(lookups!$I$2-3 &gt;= 0, REPT(" ",MAX(1,lookups!$I$2-5+4+1-1-LEN(  IF(ISTEXT(SOURCE!H752),SOURCE!H752,  SUBSTITUTE(SUBSTITUTE(TEXT(SOURCE!H752,"????0"),"  ","")," ",""))   ))), "")&amp;
       IF(ISTEXT(SOURCE!H752),SOURCE!H752, SUBSTITUTE(SUBSTITUTE(TEXT(SOURCE!H752,"????0"),"  ","")," ",""))   &amp;","&amp; IF(lookups!$J$2-3 &gt;= 0, REPT(" ",lookups!$J$2-3-5), "")&amp;
      SOURCE!I752&amp;
" | "&amp; IF(lookups!$K$2-LEN(SOURCE!I752) &gt;= 0, REPT(" ",lookups!$K$2-LEN(SOURCE!I752)), "")&amp;
      SOURCE!J752&amp;      IF(lookups!$L$2-LEN(SOURCE!J752) &gt;= 0, REPT(" ",lookups!$L$2-LEN(SOURCE!J752)), "")&amp;
" | "&amp; IF(lookups!$K$2-LEN(SOURCE!I752) &gt;= 0, REPT(" ",lookups!$K$2-LEN(SOURCE!I752)), "")&amp;
      SOURCE!K752&amp;      IF(lookups!$L$2-LEN(SOURCE!K752) &gt;= 0, REPT(" ",lookups!$M$2-LEN(SOURCE!K752)), "")&amp;
" | "&amp; SOURCE!L752&amp;      IF(lookups!$O$2-LEN(SOURCE!L752) &gt;= 0, REPT(" ",lookups!$O$2-LEN(SOURCE!L752)), "")&amp;
" | "&amp; SOURCE!M752&amp;      IF(lookups!$P$2-LEN(SOURCE!M752) &gt;= 0, REPT(" ",lookups!$P$2-LEN(SOURCE!M752)), "")&amp;
      "},"&amp;IF(SOURCE!O752&lt;&gt;"",""&amp;SOURCE!O752,"")
 )
)
)</f>
        <v>/*  728 */  { addItemToBuffer,              ITM_Y_DIARESIS,              STD_Y_DIARESIS,                                STD_Y_DIARESIS,                                (0 &lt;&lt; TAM_MAX_BITS) |     0, CAT_AINT | SLS_UNCHANGED | US_UNCHANGED | EIM_DISABLED | PTP_DISABLED     },</v>
      </c>
    </row>
    <row r="753" customFormat="false" ht="15.75" hidden="false" customHeight="false" outlineLevel="0" collapsed="false">
      <c r="A753" s="263" t="str">
        <f aca="false">IF(AND(OR(SOURCE!A753="",ISBLANK(SOURCE!A753)),SOURCE!B753&gt;0),IF(ISBLANK(SOURCE!C753),"",SOURCE!C753),
IF(SOURCE!B753&lt;0,VLOOKUP(SOURCE!B753,lookups!A$1:B$25,2,0),
  IF(ISBLANK(SOURCE!B753),
    "",
    "/* "&amp;TEXT(SOURCE!B753,"???0")&amp;" *"&amp;
      SOURCE!C753&amp;", "&amp; IF(lookups!$E$2-LEN(SOURCE!C753) &gt;= 0, REPT(" ",lookups!$E$2-LEN(SOURCE!C753)), "")&amp;
      SOURCE!D753&amp;", "&amp; IF(lookups!$F$2-LEN(SOURCE!D753) &gt;= 0, REPT(" ",lookups!$F$2-LEN(SOURCE!D753)), "")&amp;
      SOURCE!E753&amp;", "&amp; IF(lookups!$G$2-LEN(SOURCE!E753) &gt;=0, REPT(" ",lookups!$G$2-LEN(SOURCE!E753)), "")&amp;
      SOURCE!F753&amp;", "&amp; IF(lookups!$H$2-LEN(SOURCE!F753) &gt;= 0, REPT(" ",lookups!$H$2-LEN(SOURCE!F753)+2), "")&amp;"("&amp;
      SUBSTITUTE(TEXT(SOURCE!G753,"??0"),"  ","")&amp;" &lt;&lt; TAM_MAX_BITS) |"&amp; IF(lookups!$I$2-3 &gt;= 0, REPT(" ",MAX(1,lookups!$I$2-5+4+1-1-LEN(  IF(ISTEXT(SOURCE!H753),SOURCE!H753,  SUBSTITUTE(SUBSTITUTE(TEXT(SOURCE!H753,"????0"),"  ","")," ",""))   ))), "")&amp;
       IF(ISTEXT(SOURCE!H753),SOURCE!H753, SUBSTITUTE(SUBSTITUTE(TEXT(SOURCE!H753,"????0"),"  ","")," ",""))   &amp;","&amp; IF(lookups!$J$2-3 &gt;= 0, REPT(" ",lookups!$J$2-3-5), "")&amp;
      SOURCE!I753&amp;
" | "&amp; IF(lookups!$K$2-LEN(SOURCE!I753) &gt;= 0, REPT(" ",lookups!$K$2-LEN(SOURCE!I753)), "")&amp;
      SOURCE!J753&amp;      IF(lookups!$L$2-LEN(SOURCE!J753) &gt;= 0, REPT(" ",lookups!$L$2-LEN(SOURCE!J753)), "")&amp;
" | "&amp; IF(lookups!$K$2-LEN(SOURCE!I753) &gt;= 0, REPT(" ",lookups!$K$2-LEN(SOURCE!I753)), "")&amp;
      SOURCE!K753&amp;      IF(lookups!$L$2-LEN(SOURCE!K753) &gt;= 0, REPT(" ",lookups!$M$2-LEN(SOURCE!K753)), "")&amp;
" | "&amp; SOURCE!L753&amp;      IF(lookups!$O$2-LEN(SOURCE!L753) &gt;= 0, REPT(" ",lookups!$O$2-LEN(SOURCE!L753)), "")&amp;
" | "&amp; SOURCE!M753&amp;      IF(lookups!$P$2-LEN(SOURCE!M753) &gt;= 0, REPT(" ",lookups!$P$2-LEN(SOURCE!M753)), "")&amp;
      "},"&amp;IF(SOURCE!O753&lt;&gt;"",""&amp;SOURCE!O753,"")
 )
)
)</f>
        <v>/*  729 */  { addItemToBuffer,              ITM_Z_ACUTE,                 STD_Z_ACUTE,                                   STD_Z_ACUTE,                                   (0 &lt;&lt; TAM_MAX_BITS) |     0, CAT_AINT | SLS_UNCHANGED | US_UNCHANGED | EIM_DISABLED | PTP_DISABLED     },</v>
      </c>
    </row>
    <row r="754" customFormat="false" ht="15.75" hidden="false" customHeight="false" outlineLevel="0" collapsed="false">
      <c r="A754" s="263" t="str">
        <f aca="false">IF(AND(OR(SOURCE!A754="",ISBLANK(SOURCE!A754)),SOURCE!B754&gt;0),IF(ISBLANK(SOURCE!C754),"",SOURCE!C754),
IF(SOURCE!B754&lt;0,VLOOKUP(SOURCE!B754,lookups!A$1:B$25,2,0),
  IF(ISBLANK(SOURCE!B754),
    "",
    "/* "&amp;TEXT(SOURCE!B754,"???0")&amp;" *"&amp;
      SOURCE!C754&amp;", "&amp; IF(lookups!$E$2-LEN(SOURCE!C754) &gt;= 0, REPT(" ",lookups!$E$2-LEN(SOURCE!C754)), "")&amp;
      SOURCE!D754&amp;", "&amp; IF(lookups!$F$2-LEN(SOURCE!D754) &gt;= 0, REPT(" ",lookups!$F$2-LEN(SOURCE!D754)), "")&amp;
      SOURCE!E754&amp;", "&amp; IF(lookups!$G$2-LEN(SOURCE!E754) &gt;=0, REPT(" ",lookups!$G$2-LEN(SOURCE!E754)), "")&amp;
      SOURCE!F754&amp;", "&amp; IF(lookups!$H$2-LEN(SOURCE!F754) &gt;= 0, REPT(" ",lookups!$H$2-LEN(SOURCE!F754)+2), "")&amp;"("&amp;
      SUBSTITUTE(TEXT(SOURCE!G754,"??0"),"  ","")&amp;" &lt;&lt; TAM_MAX_BITS) |"&amp; IF(lookups!$I$2-3 &gt;= 0, REPT(" ",MAX(1,lookups!$I$2-5+4+1-1-LEN(  IF(ISTEXT(SOURCE!H754),SOURCE!H754,  SUBSTITUTE(SUBSTITUTE(TEXT(SOURCE!H754,"????0"),"  ","")," ",""))   ))), "")&amp;
       IF(ISTEXT(SOURCE!H754),SOURCE!H754, SUBSTITUTE(SUBSTITUTE(TEXT(SOURCE!H754,"????0"),"  ","")," ",""))   &amp;","&amp; IF(lookups!$J$2-3 &gt;= 0, REPT(" ",lookups!$J$2-3-5), "")&amp;
      SOURCE!I754&amp;
" | "&amp; IF(lookups!$K$2-LEN(SOURCE!I754) &gt;= 0, REPT(" ",lookups!$K$2-LEN(SOURCE!I754)), "")&amp;
      SOURCE!J754&amp;      IF(lookups!$L$2-LEN(SOURCE!J754) &gt;= 0, REPT(" ",lookups!$L$2-LEN(SOURCE!J754)), "")&amp;
" | "&amp; IF(lookups!$K$2-LEN(SOURCE!I754) &gt;= 0, REPT(" ",lookups!$K$2-LEN(SOURCE!I754)), "")&amp;
      SOURCE!K754&amp;      IF(lookups!$L$2-LEN(SOURCE!K754) &gt;= 0, REPT(" ",lookups!$M$2-LEN(SOURCE!K754)), "")&amp;
" | "&amp; SOURCE!L754&amp;      IF(lookups!$O$2-LEN(SOURCE!L754) &gt;= 0, REPT(" ",lookups!$O$2-LEN(SOURCE!L754)), "")&amp;
" | "&amp; SOURCE!M754&amp;      IF(lookups!$P$2-LEN(SOURCE!M754) &gt;= 0, REPT(" ",lookups!$P$2-LEN(SOURCE!M754)), "")&amp;
      "},"&amp;IF(SOURCE!O754&lt;&gt;"",""&amp;SOURCE!O754,"")
 )
)
)</f>
        <v>/*  730 */  { addItemToBuffer,              ITM_Z_CARON,                 STD_Z_CARON,                                   STD_Z_CARON,                                   (0 &lt;&lt; TAM_MAX_BITS) |     0, CAT_AINT | SLS_UNCHANGED | US_UNCHANGED | EIM_DISABLED | PTP_DISABLED     },</v>
      </c>
    </row>
    <row r="755" customFormat="false" ht="15.75" hidden="false" customHeight="false" outlineLevel="0" collapsed="false">
      <c r="A755" s="263" t="str">
        <f aca="false">IF(AND(OR(SOURCE!A755="",ISBLANK(SOURCE!A755)),SOURCE!B755&gt;0),IF(ISBLANK(SOURCE!C755),"",SOURCE!C755),
IF(SOURCE!B755&lt;0,VLOOKUP(SOURCE!B755,lookups!A$1:B$25,2,0),
  IF(ISBLANK(SOURCE!B755),
    "",
    "/* "&amp;TEXT(SOURCE!B755,"???0")&amp;" *"&amp;
      SOURCE!C755&amp;", "&amp; IF(lookups!$E$2-LEN(SOURCE!C755) &gt;= 0, REPT(" ",lookups!$E$2-LEN(SOURCE!C755)), "")&amp;
      SOURCE!D755&amp;", "&amp; IF(lookups!$F$2-LEN(SOURCE!D755) &gt;= 0, REPT(" ",lookups!$F$2-LEN(SOURCE!D755)), "")&amp;
      SOURCE!E755&amp;", "&amp; IF(lookups!$G$2-LEN(SOURCE!E755) &gt;=0, REPT(" ",lookups!$G$2-LEN(SOURCE!E755)), "")&amp;
      SOURCE!F755&amp;", "&amp; IF(lookups!$H$2-LEN(SOURCE!F755) &gt;= 0, REPT(" ",lookups!$H$2-LEN(SOURCE!F755)+2), "")&amp;"("&amp;
      SUBSTITUTE(TEXT(SOURCE!G755,"??0"),"  ","")&amp;" &lt;&lt; TAM_MAX_BITS) |"&amp; IF(lookups!$I$2-3 &gt;= 0, REPT(" ",MAX(1,lookups!$I$2-5+4+1-1-LEN(  IF(ISTEXT(SOURCE!H755),SOURCE!H755,  SUBSTITUTE(SUBSTITUTE(TEXT(SOURCE!H755,"????0"),"  ","")," ",""))   ))), "")&amp;
       IF(ISTEXT(SOURCE!H755),SOURCE!H755, SUBSTITUTE(SUBSTITUTE(TEXT(SOURCE!H755,"????0"),"  ","")," ",""))   &amp;","&amp; IF(lookups!$J$2-3 &gt;= 0, REPT(" ",lookups!$J$2-3-5), "")&amp;
      SOURCE!I755&amp;
" | "&amp; IF(lookups!$K$2-LEN(SOURCE!I755) &gt;= 0, REPT(" ",lookups!$K$2-LEN(SOURCE!I755)), "")&amp;
      SOURCE!J755&amp;      IF(lookups!$L$2-LEN(SOURCE!J755) &gt;= 0, REPT(" ",lookups!$L$2-LEN(SOURCE!J755)), "")&amp;
" | "&amp; IF(lookups!$K$2-LEN(SOURCE!I755) &gt;= 0, REPT(" ",lookups!$K$2-LEN(SOURCE!I755)), "")&amp;
      SOURCE!K755&amp;      IF(lookups!$L$2-LEN(SOURCE!K755) &gt;= 0, REPT(" ",lookups!$M$2-LEN(SOURCE!K755)), "")&amp;
" | "&amp; SOURCE!L755&amp;      IF(lookups!$O$2-LEN(SOURCE!L755) &gt;= 0, REPT(" ",lookups!$O$2-LEN(SOURCE!L755)), "")&amp;
" | "&amp; SOURCE!M755&amp;      IF(lookups!$P$2-LEN(SOURCE!M755) &gt;= 0, REPT(" ",lookups!$P$2-LEN(SOURCE!M755)), "")&amp;
      "},"&amp;IF(SOURCE!O755&lt;&gt;"",""&amp;SOURCE!O755,"")
 )
)
)</f>
        <v>/*  731 */  { addItemToBuffer,              ITM_Z_DOT,                   STD_Z_DOT,                                     STD_Z_DOT,                                     (0 &lt;&lt; TAM_MAX_BITS) |     0, CAT_AINT | SLS_UNCHANGED | US_UNCHANGED | EIM_DISABLED | PTP_DISABLED     },</v>
      </c>
    </row>
    <row r="756" customFormat="false" ht="15.75" hidden="false" customHeight="false" outlineLevel="0" collapsed="false">
      <c r="A756" s="263" t="str">
        <f aca="false">IF(AND(OR(SOURCE!A756="",ISBLANK(SOURCE!A756)),SOURCE!B756&gt;0),IF(ISBLANK(SOURCE!C756),"",SOURCE!C756),
IF(SOURCE!B756&lt;0,VLOOKUP(SOURCE!B756,lookups!A$1:B$25,2,0),
  IF(ISBLANK(SOURCE!B756),
    "",
    "/* "&amp;TEXT(SOURCE!B756,"???0")&amp;" *"&amp;
      SOURCE!C756&amp;", "&amp; IF(lookups!$E$2-LEN(SOURCE!C756) &gt;= 0, REPT(" ",lookups!$E$2-LEN(SOURCE!C756)), "")&amp;
      SOURCE!D756&amp;", "&amp; IF(lookups!$F$2-LEN(SOURCE!D756) &gt;= 0, REPT(" ",lookups!$F$2-LEN(SOURCE!D756)), "")&amp;
      SOURCE!E756&amp;", "&amp; IF(lookups!$G$2-LEN(SOURCE!E756) &gt;=0, REPT(" ",lookups!$G$2-LEN(SOURCE!E756)), "")&amp;
      SOURCE!F756&amp;", "&amp; IF(lookups!$H$2-LEN(SOURCE!F756) &gt;= 0, REPT(" ",lookups!$H$2-LEN(SOURCE!F756)+2), "")&amp;"("&amp;
      SUBSTITUTE(TEXT(SOURCE!G756,"??0"),"  ","")&amp;" &lt;&lt; TAM_MAX_BITS) |"&amp; IF(lookups!$I$2-3 &gt;= 0, REPT(" ",MAX(1,lookups!$I$2-5+4+1-1-LEN(  IF(ISTEXT(SOURCE!H756),SOURCE!H756,  SUBSTITUTE(SUBSTITUTE(TEXT(SOURCE!H756,"????0"),"  ","")," ",""))   ))), "")&amp;
       IF(ISTEXT(SOURCE!H756),SOURCE!H756, SUBSTITUTE(SUBSTITUTE(TEXT(SOURCE!H756,"????0"),"  ","")," ",""))   &amp;","&amp; IF(lookups!$J$2-3 &gt;= 0, REPT(" ",lookups!$J$2-3-5), "")&amp;
      SOURCE!I756&amp;
" | "&amp; IF(lookups!$K$2-LEN(SOURCE!I756) &gt;= 0, REPT(" ",lookups!$K$2-LEN(SOURCE!I756)), "")&amp;
      SOURCE!J756&amp;      IF(lookups!$L$2-LEN(SOURCE!J756) &gt;= 0, REPT(" ",lookups!$L$2-LEN(SOURCE!J756)), "")&amp;
" | "&amp; IF(lookups!$K$2-LEN(SOURCE!I756) &gt;= 0, REPT(" ",lookups!$K$2-LEN(SOURCE!I756)), "")&amp;
      SOURCE!K756&amp;      IF(lookups!$L$2-LEN(SOURCE!K756) &gt;= 0, REPT(" ",lookups!$M$2-LEN(SOURCE!K756)), "")&amp;
" | "&amp; SOURCE!L756&amp;      IF(lookups!$O$2-LEN(SOURCE!L756) &gt;= 0, REPT(" ",lookups!$O$2-LEN(SOURCE!L756)), "")&amp;
" | "&amp; SOURCE!M756&amp;      IF(lookups!$P$2-LEN(SOURCE!M756) &gt;= 0, REPT(" ",lookups!$P$2-LEN(SOURCE!M756)), "")&amp;
      "},"&amp;IF(SOURCE!O756&lt;&gt;"",""&amp;SOURCE!O756,"")
 )
)
)</f>
        <v>/*  732 */  { addItemToBuffer,              ITM_a_MACRON,                STD_a_MACRON,                                  STD_a_MACRON,                                  (0 &lt;&lt; TAM_MAX_BITS) |     0, CAT_aint | SLS_UNCHANGED | US_UNCHANGED | EIM_DISABLED | PTP_DISABLED     },</v>
      </c>
    </row>
    <row r="757" customFormat="false" ht="15.75" hidden="false" customHeight="false" outlineLevel="0" collapsed="false">
      <c r="A757" s="263" t="str">
        <f aca="false">IF(AND(OR(SOURCE!A757="",ISBLANK(SOURCE!A757)),SOURCE!B757&gt;0),IF(ISBLANK(SOURCE!C757),"",SOURCE!C757),
IF(SOURCE!B757&lt;0,VLOOKUP(SOURCE!B757,lookups!A$1:B$25,2,0),
  IF(ISBLANK(SOURCE!B757),
    "",
    "/* "&amp;TEXT(SOURCE!B757,"???0")&amp;" *"&amp;
      SOURCE!C757&amp;", "&amp; IF(lookups!$E$2-LEN(SOURCE!C757) &gt;= 0, REPT(" ",lookups!$E$2-LEN(SOURCE!C757)), "")&amp;
      SOURCE!D757&amp;", "&amp; IF(lookups!$F$2-LEN(SOURCE!D757) &gt;= 0, REPT(" ",lookups!$F$2-LEN(SOURCE!D757)), "")&amp;
      SOURCE!E757&amp;", "&amp; IF(lookups!$G$2-LEN(SOURCE!E757) &gt;=0, REPT(" ",lookups!$G$2-LEN(SOURCE!E757)), "")&amp;
      SOURCE!F757&amp;", "&amp; IF(lookups!$H$2-LEN(SOURCE!F757) &gt;= 0, REPT(" ",lookups!$H$2-LEN(SOURCE!F757)+2), "")&amp;"("&amp;
      SUBSTITUTE(TEXT(SOURCE!G757,"??0"),"  ","")&amp;" &lt;&lt; TAM_MAX_BITS) |"&amp; IF(lookups!$I$2-3 &gt;= 0, REPT(" ",MAX(1,lookups!$I$2-5+4+1-1-LEN(  IF(ISTEXT(SOURCE!H757),SOURCE!H757,  SUBSTITUTE(SUBSTITUTE(TEXT(SOURCE!H757,"????0"),"  ","")," ",""))   ))), "")&amp;
       IF(ISTEXT(SOURCE!H757),SOURCE!H757, SUBSTITUTE(SUBSTITUTE(TEXT(SOURCE!H757,"????0"),"  ","")," ",""))   &amp;","&amp; IF(lookups!$J$2-3 &gt;= 0, REPT(" ",lookups!$J$2-3-5), "")&amp;
      SOURCE!I757&amp;
" | "&amp; IF(lookups!$K$2-LEN(SOURCE!I757) &gt;= 0, REPT(" ",lookups!$K$2-LEN(SOURCE!I757)), "")&amp;
      SOURCE!J757&amp;      IF(lookups!$L$2-LEN(SOURCE!J757) &gt;= 0, REPT(" ",lookups!$L$2-LEN(SOURCE!J757)), "")&amp;
" | "&amp; IF(lookups!$K$2-LEN(SOURCE!I757) &gt;= 0, REPT(" ",lookups!$K$2-LEN(SOURCE!I757)), "")&amp;
      SOURCE!K757&amp;      IF(lookups!$L$2-LEN(SOURCE!K757) &gt;= 0, REPT(" ",lookups!$M$2-LEN(SOURCE!K757)), "")&amp;
" | "&amp; SOURCE!L757&amp;      IF(lookups!$O$2-LEN(SOURCE!L757) &gt;= 0, REPT(" ",lookups!$O$2-LEN(SOURCE!L757)), "")&amp;
" | "&amp; SOURCE!M757&amp;      IF(lookups!$P$2-LEN(SOURCE!M757) &gt;= 0, REPT(" ",lookups!$P$2-LEN(SOURCE!M757)), "")&amp;
      "},"&amp;IF(SOURCE!O757&lt;&gt;"",""&amp;SOURCE!O757,"")
 )
)
)</f>
        <v>/*  733 */  { addItemToBuffer,              ITM_a_ACUTE,                 STD_a_ACUTE,                                   STD_a_ACUTE,                                   (0 &lt;&lt; TAM_MAX_BITS) |     0, CAT_aint | SLS_UNCHANGED | US_UNCHANGED | EIM_DISABLED | PTP_DISABLED     },</v>
      </c>
    </row>
    <row r="758" customFormat="false" ht="15.75" hidden="false" customHeight="false" outlineLevel="0" collapsed="false">
      <c r="A758" s="263" t="str">
        <f aca="false">IF(AND(OR(SOURCE!A758="",ISBLANK(SOURCE!A758)),SOURCE!B758&gt;0),IF(ISBLANK(SOURCE!C758),"",SOURCE!C758),
IF(SOURCE!B758&lt;0,VLOOKUP(SOURCE!B758,lookups!A$1:B$25,2,0),
  IF(ISBLANK(SOURCE!B758),
    "",
    "/* "&amp;TEXT(SOURCE!B758,"???0")&amp;" *"&amp;
      SOURCE!C758&amp;", "&amp; IF(lookups!$E$2-LEN(SOURCE!C758) &gt;= 0, REPT(" ",lookups!$E$2-LEN(SOURCE!C758)), "")&amp;
      SOURCE!D758&amp;", "&amp; IF(lookups!$F$2-LEN(SOURCE!D758) &gt;= 0, REPT(" ",lookups!$F$2-LEN(SOURCE!D758)), "")&amp;
      SOURCE!E758&amp;", "&amp; IF(lookups!$G$2-LEN(SOURCE!E758) &gt;=0, REPT(" ",lookups!$G$2-LEN(SOURCE!E758)), "")&amp;
      SOURCE!F758&amp;", "&amp; IF(lookups!$H$2-LEN(SOURCE!F758) &gt;= 0, REPT(" ",lookups!$H$2-LEN(SOURCE!F758)+2), "")&amp;"("&amp;
      SUBSTITUTE(TEXT(SOURCE!G758,"??0"),"  ","")&amp;" &lt;&lt; TAM_MAX_BITS) |"&amp; IF(lookups!$I$2-3 &gt;= 0, REPT(" ",MAX(1,lookups!$I$2-5+4+1-1-LEN(  IF(ISTEXT(SOURCE!H758),SOURCE!H758,  SUBSTITUTE(SUBSTITUTE(TEXT(SOURCE!H758,"????0"),"  ","")," ",""))   ))), "")&amp;
       IF(ISTEXT(SOURCE!H758),SOURCE!H758, SUBSTITUTE(SUBSTITUTE(TEXT(SOURCE!H758,"????0"),"  ","")," ",""))   &amp;","&amp; IF(lookups!$J$2-3 &gt;= 0, REPT(" ",lookups!$J$2-3-5), "")&amp;
      SOURCE!I758&amp;
" | "&amp; IF(lookups!$K$2-LEN(SOURCE!I758) &gt;= 0, REPT(" ",lookups!$K$2-LEN(SOURCE!I758)), "")&amp;
      SOURCE!J758&amp;      IF(lookups!$L$2-LEN(SOURCE!J758) &gt;= 0, REPT(" ",lookups!$L$2-LEN(SOURCE!J758)), "")&amp;
" | "&amp; IF(lookups!$K$2-LEN(SOURCE!I758) &gt;= 0, REPT(" ",lookups!$K$2-LEN(SOURCE!I758)), "")&amp;
      SOURCE!K758&amp;      IF(lookups!$L$2-LEN(SOURCE!K758) &gt;= 0, REPT(" ",lookups!$M$2-LEN(SOURCE!K758)), "")&amp;
" | "&amp; SOURCE!L758&amp;      IF(lookups!$O$2-LEN(SOURCE!L758) &gt;= 0, REPT(" ",lookups!$O$2-LEN(SOURCE!L758)), "")&amp;
" | "&amp; SOURCE!M758&amp;      IF(lookups!$P$2-LEN(SOURCE!M758) &gt;= 0, REPT(" ",lookups!$P$2-LEN(SOURCE!M758)), "")&amp;
      "},"&amp;IF(SOURCE!O758&lt;&gt;"",""&amp;SOURCE!O758,"")
 )
)
)</f>
        <v>/*  734 */  { addItemToBuffer,              ITM_a_BREVE,                 STD_a_BREVE,                                   STD_a_BREVE,                                   (0 &lt;&lt; TAM_MAX_BITS) |     0, CAT_aint | SLS_UNCHANGED | US_UNCHANGED | EIM_DISABLED | PTP_DISABLED     },</v>
      </c>
    </row>
    <row r="759" customFormat="false" ht="15.75" hidden="false" customHeight="false" outlineLevel="0" collapsed="false">
      <c r="A759" s="263" t="str">
        <f aca="false">IF(AND(OR(SOURCE!A759="",ISBLANK(SOURCE!A759)),SOURCE!B759&gt;0),IF(ISBLANK(SOURCE!C759),"",SOURCE!C759),
IF(SOURCE!B759&lt;0,VLOOKUP(SOURCE!B759,lookups!A$1:B$25,2,0),
  IF(ISBLANK(SOURCE!B759),
    "",
    "/* "&amp;TEXT(SOURCE!B759,"???0")&amp;" *"&amp;
      SOURCE!C759&amp;", "&amp; IF(lookups!$E$2-LEN(SOURCE!C759) &gt;= 0, REPT(" ",lookups!$E$2-LEN(SOURCE!C759)), "")&amp;
      SOURCE!D759&amp;", "&amp; IF(lookups!$F$2-LEN(SOURCE!D759) &gt;= 0, REPT(" ",lookups!$F$2-LEN(SOURCE!D759)), "")&amp;
      SOURCE!E759&amp;", "&amp; IF(lookups!$G$2-LEN(SOURCE!E759) &gt;=0, REPT(" ",lookups!$G$2-LEN(SOURCE!E759)), "")&amp;
      SOURCE!F759&amp;", "&amp; IF(lookups!$H$2-LEN(SOURCE!F759) &gt;= 0, REPT(" ",lookups!$H$2-LEN(SOURCE!F759)+2), "")&amp;"("&amp;
      SUBSTITUTE(TEXT(SOURCE!G759,"??0"),"  ","")&amp;" &lt;&lt; TAM_MAX_BITS) |"&amp; IF(lookups!$I$2-3 &gt;= 0, REPT(" ",MAX(1,lookups!$I$2-5+4+1-1-LEN(  IF(ISTEXT(SOURCE!H759),SOURCE!H759,  SUBSTITUTE(SUBSTITUTE(TEXT(SOURCE!H759,"????0"),"  ","")," ",""))   ))), "")&amp;
       IF(ISTEXT(SOURCE!H759),SOURCE!H759, SUBSTITUTE(SUBSTITUTE(TEXT(SOURCE!H759,"????0"),"  ","")," ",""))   &amp;","&amp; IF(lookups!$J$2-3 &gt;= 0, REPT(" ",lookups!$J$2-3-5), "")&amp;
      SOURCE!I759&amp;
" | "&amp; IF(lookups!$K$2-LEN(SOURCE!I759) &gt;= 0, REPT(" ",lookups!$K$2-LEN(SOURCE!I759)), "")&amp;
      SOURCE!J759&amp;      IF(lookups!$L$2-LEN(SOURCE!J759) &gt;= 0, REPT(" ",lookups!$L$2-LEN(SOURCE!J759)), "")&amp;
" | "&amp; IF(lookups!$K$2-LEN(SOURCE!I759) &gt;= 0, REPT(" ",lookups!$K$2-LEN(SOURCE!I759)), "")&amp;
      SOURCE!K759&amp;      IF(lookups!$L$2-LEN(SOURCE!K759) &gt;= 0, REPT(" ",lookups!$M$2-LEN(SOURCE!K759)), "")&amp;
" | "&amp; SOURCE!L759&amp;      IF(lookups!$O$2-LEN(SOURCE!L759) &gt;= 0, REPT(" ",lookups!$O$2-LEN(SOURCE!L759)), "")&amp;
" | "&amp; SOURCE!M759&amp;      IF(lookups!$P$2-LEN(SOURCE!M759) &gt;= 0, REPT(" ",lookups!$P$2-LEN(SOURCE!M759)), "")&amp;
      "},"&amp;IF(SOURCE!O759&lt;&gt;"",""&amp;SOURCE!O759,"")
 )
)
)</f>
        <v>/*  735 */  { addItemToBuffer,              ITM_a_GRAVE,                 STD_a_GRAVE,                                   STD_a_GRAVE,                                   (0 &lt;&lt; TAM_MAX_BITS) |     0, CAT_aint | SLS_UNCHANGED | US_UNCHANGED | EIM_DISABLED | PTP_DISABLED     },</v>
      </c>
    </row>
    <row r="760" customFormat="false" ht="15.75" hidden="false" customHeight="false" outlineLevel="0" collapsed="false">
      <c r="A760" s="263" t="str">
        <f aca="false">IF(AND(OR(SOURCE!A760="",ISBLANK(SOURCE!A760)),SOURCE!B760&gt;0),IF(ISBLANK(SOURCE!C760),"",SOURCE!C760),
IF(SOURCE!B760&lt;0,VLOOKUP(SOURCE!B760,lookups!A$1:B$25,2,0),
  IF(ISBLANK(SOURCE!B760),
    "",
    "/* "&amp;TEXT(SOURCE!B760,"???0")&amp;" *"&amp;
      SOURCE!C760&amp;", "&amp; IF(lookups!$E$2-LEN(SOURCE!C760) &gt;= 0, REPT(" ",lookups!$E$2-LEN(SOURCE!C760)), "")&amp;
      SOURCE!D760&amp;", "&amp; IF(lookups!$F$2-LEN(SOURCE!D760) &gt;= 0, REPT(" ",lookups!$F$2-LEN(SOURCE!D760)), "")&amp;
      SOURCE!E760&amp;", "&amp; IF(lookups!$G$2-LEN(SOURCE!E760) &gt;=0, REPT(" ",lookups!$G$2-LEN(SOURCE!E760)), "")&amp;
      SOURCE!F760&amp;", "&amp; IF(lookups!$H$2-LEN(SOURCE!F760) &gt;= 0, REPT(" ",lookups!$H$2-LEN(SOURCE!F760)+2), "")&amp;"("&amp;
      SUBSTITUTE(TEXT(SOURCE!G760,"??0"),"  ","")&amp;" &lt;&lt; TAM_MAX_BITS) |"&amp; IF(lookups!$I$2-3 &gt;= 0, REPT(" ",MAX(1,lookups!$I$2-5+4+1-1-LEN(  IF(ISTEXT(SOURCE!H760),SOURCE!H760,  SUBSTITUTE(SUBSTITUTE(TEXT(SOURCE!H760,"????0"),"  ","")," ",""))   ))), "")&amp;
       IF(ISTEXT(SOURCE!H760),SOURCE!H760, SUBSTITUTE(SUBSTITUTE(TEXT(SOURCE!H760,"????0"),"  ","")," ",""))   &amp;","&amp; IF(lookups!$J$2-3 &gt;= 0, REPT(" ",lookups!$J$2-3-5), "")&amp;
      SOURCE!I760&amp;
" | "&amp; IF(lookups!$K$2-LEN(SOURCE!I760) &gt;= 0, REPT(" ",lookups!$K$2-LEN(SOURCE!I760)), "")&amp;
      SOURCE!J760&amp;      IF(lookups!$L$2-LEN(SOURCE!J760) &gt;= 0, REPT(" ",lookups!$L$2-LEN(SOURCE!J760)), "")&amp;
" | "&amp; IF(lookups!$K$2-LEN(SOURCE!I760) &gt;= 0, REPT(" ",lookups!$K$2-LEN(SOURCE!I760)), "")&amp;
      SOURCE!K760&amp;      IF(lookups!$L$2-LEN(SOURCE!K760) &gt;= 0, REPT(" ",lookups!$M$2-LEN(SOURCE!K760)), "")&amp;
" | "&amp; SOURCE!L760&amp;      IF(lookups!$O$2-LEN(SOURCE!L760) &gt;= 0, REPT(" ",lookups!$O$2-LEN(SOURCE!L760)), "")&amp;
" | "&amp; SOURCE!M760&amp;      IF(lookups!$P$2-LEN(SOURCE!M760) &gt;= 0, REPT(" ",lookups!$P$2-LEN(SOURCE!M760)), "")&amp;
      "},"&amp;IF(SOURCE!O760&lt;&gt;"",""&amp;SOURCE!O760,"")
 )
)
)</f>
        <v>/*  736 */  { addItemToBuffer,              ITM_a_DIARESIS,              STD_a_DIARESIS,                                STD_a_DIARESIS,                                (0 &lt;&lt; TAM_MAX_BITS) |     0, CAT_aint | SLS_UNCHANGED | US_UNCHANGED | EIM_DISABLED | PTP_DISABLED     },</v>
      </c>
    </row>
    <row r="761" customFormat="false" ht="15.75" hidden="false" customHeight="false" outlineLevel="0" collapsed="false">
      <c r="A761" s="263" t="str">
        <f aca="false">IF(AND(OR(SOURCE!A761="",ISBLANK(SOURCE!A761)),SOURCE!B761&gt;0),IF(ISBLANK(SOURCE!C761),"",SOURCE!C761),
IF(SOURCE!B761&lt;0,VLOOKUP(SOURCE!B761,lookups!A$1:B$25,2,0),
  IF(ISBLANK(SOURCE!B761),
    "",
    "/* "&amp;TEXT(SOURCE!B761,"???0")&amp;" *"&amp;
      SOURCE!C761&amp;", "&amp; IF(lookups!$E$2-LEN(SOURCE!C761) &gt;= 0, REPT(" ",lookups!$E$2-LEN(SOURCE!C761)), "")&amp;
      SOURCE!D761&amp;", "&amp; IF(lookups!$F$2-LEN(SOURCE!D761) &gt;= 0, REPT(" ",lookups!$F$2-LEN(SOURCE!D761)), "")&amp;
      SOURCE!E761&amp;", "&amp; IF(lookups!$G$2-LEN(SOURCE!E761) &gt;=0, REPT(" ",lookups!$G$2-LEN(SOURCE!E761)), "")&amp;
      SOURCE!F761&amp;", "&amp; IF(lookups!$H$2-LEN(SOURCE!F761) &gt;= 0, REPT(" ",lookups!$H$2-LEN(SOURCE!F761)+2), "")&amp;"("&amp;
      SUBSTITUTE(TEXT(SOURCE!G761,"??0"),"  ","")&amp;" &lt;&lt; TAM_MAX_BITS) |"&amp; IF(lookups!$I$2-3 &gt;= 0, REPT(" ",MAX(1,lookups!$I$2-5+4+1-1-LEN(  IF(ISTEXT(SOURCE!H761),SOURCE!H761,  SUBSTITUTE(SUBSTITUTE(TEXT(SOURCE!H761,"????0"),"  ","")," ",""))   ))), "")&amp;
       IF(ISTEXT(SOURCE!H761),SOURCE!H761, SUBSTITUTE(SUBSTITUTE(TEXT(SOURCE!H761,"????0"),"  ","")," ",""))   &amp;","&amp; IF(lookups!$J$2-3 &gt;= 0, REPT(" ",lookups!$J$2-3-5), "")&amp;
      SOURCE!I761&amp;
" | "&amp; IF(lookups!$K$2-LEN(SOURCE!I761) &gt;= 0, REPT(" ",lookups!$K$2-LEN(SOURCE!I761)), "")&amp;
      SOURCE!J761&amp;      IF(lookups!$L$2-LEN(SOURCE!J761) &gt;= 0, REPT(" ",lookups!$L$2-LEN(SOURCE!J761)), "")&amp;
" | "&amp; IF(lookups!$K$2-LEN(SOURCE!I761) &gt;= 0, REPT(" ",lookups!$K$2-LEN(SOURCE!I761)), "")&amp;
      SOURCE!K761&amp;      IF(lookups!$L$2-LEN(SOURCE!K761) &gt;= 0, REPT(" ",lookups!$M$2-LEN(SOURCE!K761)), "")&amp;
" | "&amp; SOURCE!L761&amp;      IF(lookups!$O$2-LEN(SOURCE!L761) &gt;= 0, REPT(" ",lookups!$O$2-LEN(SOURCE!L761)), "")&amp;
" | "&amp; SOURCE!M761&amp;      IF(lookups!$P$2-LEN(SOURCE!M761) &gt;= 0, REPT(" ",lookups!$P$2-LEN(SOURCE!M761)), "")&amp;
      "},"&amp;IF(SOURCE!O761&lt;&gt;"",""&amp;SOURCE!O761,"")
 )
)
)</f>
        <v>/*  737 */  { addItemToBuffer,              ITM_a_TILDE,                 STD_a_TILDE,                                   STD_a_TILDE,                                   (0 &lt;&lt; TAM_MAX_BITS) |     0, CAT_aint | SLS_UNCHANGED | US_UNCHANGED | EIM_DISABLED | PTP_DISABLED     },</v>
      </c>
    </row>
    <row r="762" customFormat="false" ht="15.75" hidden="false" customHeight="false" outlineLevel="0" collapsed="false">
      <c r="A762" s="263" t="str">
        <f aca="false">IF(AND(OR(SOURCE!A762="",ISBLANK(SOURCE!A762)),SOURCE!B762&gt;0),IF(ISBLANK(SOURCE!C762),"",SOURCE!C762),
IF(SOURCE!B762&lt;0,VLOOKUP(SOURCE!B762,lookups!A$1:B$25,2,0),
  IF(ISBLANK(SOURCE!B762),
    "",
    "/* "&amp;TEXT(SOURCE!B762,"???0")&amp;" *"&amp;
      SOURCE!C762&amp;", "&amp; IF(lookups!$E$2-LEN(SOURCE!C762) &gt;= 0, REPT(" ",lookups!$E$2-LEN(SOURCE!C762)), "")&amp;
      SOURCE!D762&amp;", "&amp; IF(lookups!$F$2-LEN(SOURCE!D762) &gt;= 0, REPT(" ",lookups!$F$2-LEN(SOURCE!D762)), "")&amp;
      SOURCE!E762&amp;", "&amp; IF(lookups!$G$2-LEN(SOURCE!E762) &gt;=0, REPT(" ",lookups!$G$2-LEN(SOURCE!E762)), "")&amp;
      SOURCE!F762&amp;", "&amp; IF(lookups!$H$2-LEN(SOURCE!F762) &gt;= 0, REPT(" ",lookups!$H$2-LEN(SOURCE!F762)+2), "")&amp;"("&amp;
      SUBSTITUTE(TEXT(SOURCE!G762,"??0"),"  ","")&amp;" &lt;&lt; TAM_MAX_BITS) |"&amp; IF(lookups!$I$2-3 &gt;= 0, REPT(" ",MAX(1,lookups!$I$2-5+4+1-1-LEN(  IF(ISTEXT(SOURCE!H762),SOURCE!H762,  SUBSTITUTE(SUBSTITUTE(TEXT(SOURCE!H762,"????0"),"  ","")," ",""))   ))), "")&amp;
       IF(ISTEXT(SOURCE!H762),SOURCE!H762, SUBSTITUTE(SUBSTITUTE(TEXT(SOURCE!H762,"????0"),"  ","")," ",""))   &amp;","&amp; IF(lookups!$J$2-3 &gt;= 0, REPT(" ",lookups!$J$2-3-5), "")&amp;
      SOURCE!I762&amp;
" | "&amp; IF(lookups!$K$2-LEN(SOURCE!I762) &gt;= 0, REPT(" ",lookups!$K$2-LEN(SOURCE!I762)), "")&amp;
      SOURCE!J762&amp;      IF(lookups!$L$2-LEN(SOURCE!J762) &gt;= 0, REPT(" ",lookups!$L$2-LEN(SOURCE!J762)), "")&amp;
" | "&amp; IF(lookups!$K$2-LEN(SOURCE!I762) &gt;= 0, REPT(" ",lookups!$K$2-LEN(SOURCE!I762)), "")&amp;
      SOURCE!K762&amp;      IF(lookups!$L$2-LEN(SOURCE!K762) &gt;= 0, REPT(" ",lookups!$M$2-LEN(SOURCE!K762)), "")&amp;
" | "&amp; SOURCE!L762&amp;      IF(lookups!$O$2-LEN(SOURCE!L762) &gt;= 0, REPT(" ",lookups!$O$2-LEN(SOURCE!L762)), "")&amp;
" | "&amp; SOURCE!M762&amp;      IF(lookups!$P$2-LEN(SOURCE!M762) &gt;= 0, REPT(" ",lookups!$P$2-LEN(SOURCE!M762)), "")&amp;
      "},"&amp;IF(SOURCE!O762&lt;&gt;"",""&amp;SOURCE!O762,"")
 )
)
)</f>
        <v>/*  738 */  { addItemToBuffer,              ITM_a_CIRC,                  STD_a_CIRC,                                    STD_a_CIRC,                                    (0 &lt;&lt; TAM_MAX_BITS) |     0, CAT_aint | SLS_UNCHANGED | US_UNCHANGED | EIM_DISABLED | PTP_DISABLED     },</v>
      </c>
    </row>
    <row r="763" customFormat="false" ht="15.75" hidden="false" customHeight="false" outlineLevel="0" collapsed="false">
      <c r="A763" s="263" t="str">
        <f aca="false">IF(AND(OR(SOURCE!A763="",ISBLANK(SOURCE!A763)),SOURCE!B763&gt;0),IF(ISBLANK(SOURCE!C763),"",SOURCE!C763),
IF(SOURCE!B763&lt;0,VLOOKUP(SOURCE!B763,lookups!A$1:B$25,2,0),
  IF(ISBLANK(SOURCE!B763),
    "",
    "/* "&amp;TEXT(SOURCE!B763,"???0")&amp;" *"&amp;
      SOURCE!C763&amp;", "&amp; IF(lookups!$E$2-LEN(SOURCE!C763) &gt;= 0, REPT(" ",lookups!$E$2-LEN(SOURCE!C763)), "")&amp;
      SOURCE!D763&amp;", "&amp; IF(lookups!$F$2-LEN(SOURCE!D763) &gt;= 0, REPT(" ",lookups!$F$2-LEN(SOURCE!D763)), "")&amp;
      SOURCE!E763&amp;", "&amp; IF(lookups!$G$2-LEN(SOURCE!E763) &gt;=0, REPT(" ",lookups!$G$2-LEN(SOURCE!E763)), "")&amp;
      SOURCE!F763&amp;", "&amp; IF(lookups!$H$2-LEN(SOURCE!F763) &gt;= 0, REPT(" ",lookups!$H$2-LEN(SOURCE!F763)+2), "")&amp;"("&amp;
      SUBSTITUTE(TEXT(SOURCE!G763,"??0"),"  ","")&amp;" &lt;&lt; TAM_MAX_BITS) |"&amp; IF(lookups!$I$2-3 &gt;= 0, REPT(" ",MAX(1,lookups!$I$2-5+4+1-1-LEN(  IF(ISTEXT(SOURCE!H763),SOURCE!H763,  SUBSTITUTE(SUBSTITUTE(TEXT(SOURCE!H763,"????0"),"  ","")," ",""))   ))), "")&amp;
       IF(ISTEXT(SOURCE!H763),SOURCE!H763, SUBSTITUTE(SUBSTITUTE(TEXT(SOURCE!H763,"????0"),"  ","")," ",""))   &amp;","&amp; IF(lookups!$J$2-3 &gt;= 0, REPT(" ",lookups!$J$2-3-5), "")&amp;
      SOURCE!I763&amp;
" | "&amp; IF(lookups!$K$2-LEN(SOURCE!I763) &gt;= 0, REPT(" ",lookups!$K$2-LEN(SOURCE!I763)), "")&amp;
      SOURCE!J763&amp;      IF(lookups!$L$2-LEN(SOURCE!J763) &gt;= 0, REPT(" ",lookups!$L$2-LEN(SOURCE!J763)), "")&amp;
" | "&amp; IF(lookups!$K$2-LEN(SOURCE!I763) &gt;= 0, REPT(" ",lookups!$K$2-LEN(SOURCE!I763)), "")&amp;
      SOURCE!K763&amp;      IF(lookups!$L$2-LEN(SOURCE!K763) &gt;= 0, REPT(" ",lookups!$M$2-LEN(SOURCE!K763)), "")&amp;
" | "&amp; SOURCE!L763&amp;      IF(lookups!$O$2-LEN(SOURCE!L763) &gt;= 0, REPT(" ",lookups!$O$2-LEN(SOURCE!L763)), "")&amp;
" | "&amp; SOURCE!M763&amp;      IF(lookups!$P$2-LEN(SOURCE!M763) &gt;= 0, REPT(" ",lookups!$P$2-LEN(SOURCE!M763)), "")&amp;
      "},"&amp;IF(SOURCE!O763&lt;&gt;"",""&amp;SOURCE!O763,"")
 )
)
)</f>
        <v>/*  739 */  { addItemToBuffer,              ITM_a_RING,                  STD_a_RING,                                    STD_a_RING,                                    (0 &lt;&lt; TAM_MAX_BITS) |     0, CAT_aint | SLS_UNCHANGED | US_UNCHANGED | EIM_DISABLED | PTP_DISABLED     },</v>
      </c>
    </row>
    <row r="764" customFormat="false" ht="15.75" hidden="false" customHeight="false" outlineLevel="0" collapsed="false">
      <c r="A764" s="263" t="str">
        <f aca="false">IF(AND(OR(SOURCE!A764="",ISBLANK(SOURCE!A764)),SOURCE!B764&gt;0),IF(ISBLANK(SOURCE!C764),"",SOURCE!C764),
IF(SOURCE!B764&lt;0,VLOOKUP(SOURCE!B764,lookups!A$1:B$25,2,0),
  IF(ISBLANK(SOURCE!B764),
    "",
    "/* "&amp;TEXT(SOURCE!B764,"???0")&amp;" *"&amp;
      SOURCE!C764&amp;", "&amp; IF(lookups!$E$2-LEN(SOURCE!C764) &gt;= 0, REPT(" ",lookups!$E$2-LEN(SOURCE!C764)), "")&amp;
      SOURCE!D764&amp;", "&amp; IF(lookups!$F$2-LEN(SOURCE!D764) &gt;= 0, REPT(" ",lookups!$F$2-LEN(SOURCE!D764)), "")&amp;
      SOURCE!E764&amp;", "&amp; IF(lookups!$G$2-LEN(SOURCE!E764) &gt;=0, REPT(" ",lookups!$G$2-LEN(SOURCE!E764)), "")&amp;
      SOURCE!F764&amp;", "&amp; IF(lookups!$H$2-LEN(SOURCE!F764) &gt;= 0, REPT(" ",lookups!$H$2-LEN(SOURCE!F764)+2), "")&amp;"("&amp;
      SUBSTITUTE(TEXT(SOURCE!G764,"??0"),"  ","")&amp;" &lt;&lt; TAM_MAX_BITS) |"&amp; IF(lookups!$I$2-3 &gt;= 0, REPT(" ",MAX(1,lookups!$I$2-5+4+1-1-LEN(  IF(ISTEXT(SOURCE!H764),SOURCE!H764,  SUBSTITUTE(SUBSTITUTE(TEXT(SOURCE!H764,"????0"),"  ","")," ",""))   ))), "")&amp;
       IF(ISTEXT(SOURCE!H764),SOURCE!H764, SUBSTITUTE(SUBSTITUTE(TEXT(SOURCE!H764,"????0"),"  ","")," ",""))   &amp;","&amp; IF(lookups!$J$2-3 &gt;= 0, REPT(" ",lookups!$J$2-3-5), "")&amp;
      SOURCE!I764&amp;
" | "&amp; IF(lookups!$K$2-LEN(SOURCE!I764) &gt;= 0, REPT(" ",lookups!$K$2-LEN(SOURCE!I764)), "")&amp;
      SOURCE!J764&amp;      IF(lookups!$L$2-LEN(SOURCE!J764) &gt;= 0, REPT(" ",lookups!$L$2-LEN(SOURCE!J764)), "")&amp;
" | "&amp; IF(lookups!$K$2-LEN(SOURCE!I764) &gt;= 0, REPT(" ",lookups!$K$2-LEN(SOURCE!I764)), "")&amp;
      SOURCE!K764&amp;      IF(lookups!$L$2-LEN(SOURCE!K764) &gt;= 0, REPT(" ",lookups!$M$2-LEN(SOURCE!K764)), "")&amp;
" | "&amp; SOURCE!L764&amp;      IF(lookups!$O$2-LEN(SOURCE!L764) &gt;= 0, REPT(" ",lookups!$O$2-LEN(SOURCE!L764)), "")&amp;
" | "&amp; SOURCE!M764&amp;      IF(lookups!$P$2-LEN(SOURCE!M764) &gt;= 0, REPT(" ",lookups!$P$2-LEN(SOURCE!M764)), "")&amp;
      "},"&amp;IF(SOURCE!O764&lt;&gt;"",""&amp;SOURCE!O764,"")
 )
)
)</f>
        <v>/*  740 */  { addItemToBuffer,              ITM_ae,                      STD_ae,                                        STD_ae,                                        (0 &lt;&lt; TAM_MAX_BITS) |     0, CAT_aint | SLS_UNCHANGED | US_UNCHANGED | EIM_DISABLED | PTP_DISABLED     },</v>
      </c>
    </row>
    <row r="765" customFormat="false" ht="15.75" hidden="false" customHeight="false" outlineLevel="0" collapsed="false">
      <c r="A765" s="263" t="str">
        <f aca="false">IF(AND(OR(SOURCE!A765="",ISBLANK(SOURCE!A765)),SOURCE!B765&gt;0),IF(ISBLANK(SOURCE!C765),"",SOURCE!C765),
IF(SOURCE!B765&lt;0,VLOOKUP(SOURCE!B765,lookups!A$1:B$25,2,0),
  IF(ISBLANK(SOURCE!B765),
    "",
    "/* "&amp;TEXT(SOURCE!B765,"???0")&amp;" *"&amp;
      SOURCE!C765&amp;", "&amp; IF(lookups!$E$2-LEN(SOURCE!C765) &gt;= 0, REPT(" ",lookups!$E$2-LEN(SOURCE!C765)), "")&amp;
      SOURCE!D765&amp;", "&amp; IF(lookups!$F$2-LEN(SOURCE!D765) &gt;= 0, REPT(" ",lookups!$F$2-LEN(SOURCE!D765)), "")&amp;
      SOURCE!E765&amp;", "&amp; IF(lookups!$G$2-LEN(SOURCE!E765) &gt;=0, REPT(" ",lookups!$G$2-LEN(SOURCE!E765)), "")&amp;
      SOURCE!F765&amp;", "&amp; IF(lookups!$H$2-LEN(SOURCE!F765) &gt;= 0, REPT(" ",lookups!$H$2-LEN(SOURCE!F765)+2), "")&amp;"("&amp;
      SUBSTITUTE(TEXT(SOURCE!G765,"??0"),"  ","")&amp;" &lt;&lt; TAM_MAX_BITS) |"&amp; IF(lookups!$I$2-3 &gt;= 0, REPT(" ",MAX(1,lookups!$I$2-5+4+1-1-LEN(  IF(ISTEXT(SOURCE!H765),SOURCE!H765,  SUBSTITUTE(SUBSTITUTE(TEXT(SOURCE!H765,"????0"),"  ","")," ",""))   ))), "")&amp;
       IF(ISTEXT(SOURCE!H765),SOURCE!H765, SUBSTITUTE(SUBSTITUTE(TEXT(SOURCE!H765,"????0"),"  ","")," ",""))   &amp;","&amp; IF(lookups!$J$2-3 &gt;= 0, REPT(" ",lookups!$J$2-3-5), "")&amp;
      SOURCE!I765&amp;
" | "&amp; IF(lookups!$K$2-LEN(SOURCE!I765) &gt;= 0, REPT(" ",lookups!$K$2-LEN(SOURCE!I765)), "")&amp;
      SOURCE!J765&amp;      IF(lookups!$L$2-LEN(SOURCE!J765) &gt;= 0, REPT(" ",lookups!$L$2-LEN(SOURCE!J765)), "")&amp;
" | "&amp; IF(lookups!$K$2-LEN(SOURCE!I765) &gt;= 0, REPT(" ",lookups!$K$2-LEN(SOURCE!I765)), "")&amp;
      SOURCE!K765&amp;      IF(lookups!$L$2-LEN(SOURCE!K765) &gt;= 0, REPT(" ",lookups!$M$2-LEN(SOURCE!K765)), "")&amp;
" | "&amp; SOURCE!L765&amp;      IF(lookups!$O$2-LEN(SOURCE!L765) &gt;= 0, REPT(" ",lookups!$O$2-LEN(SOURCE!L765)), "")&amp;
" | "&amp; SOURCE!M765&amp;      IF(lookups!$P$2-LEN(SOURCE!M765) &gt;= 0, REPT(" ",lookups!$P$2-LEN(SOURCE!M765)), "")&amp;
      "},"&amp;IF(SOURCE!O765&lt;&gt;"",""&amp;SOURCE!O765,"")
 )
)
)</f>
        <v>/*  741 */  { addItemToBuffer,              ITM_a_OGONEK,                STD_a_OGONEK,                                  STD_a_OGONEK,                                  (0 &lt;&lt; TAM_MAX_BITS) |     0, CAT_aint | SLS_UNCHANGED | US_UNCHANGED | EIM_DISABLED | PTP_DISABLED     },</v>
      </c>
    </row>
    <row r="766" customFormat="false" ht="15.75" hidden="false" customHeight="false" outlineLevel="0" collapsed="false">
      <c r="A766" s="263" t="str">
        <f aca="false">IF(AND(OR(SOURCE!A766="",ISBLANK(SOURCE!A766)),SOURCE!B766&gt;0),IF(ISBLANK(SOURCE!C766),"",SOURCE!C766),
IF(SOURCE!B766&lt;0,VLOOKUP(SOURCE!B766,lookups!A$1:B$25,2,0),
  IF(ISBLANK(SOURCE!B766),
    "",
    "/* "&amp;TEXT(SOURCE!B766,"???0")&amp;" *"&amp;
      SOURCE!C766&amp;", "&amp; IF(lookups!$E$2-LEN(SOURCE!C766) &gt;= 0, REPT(" ",lookups!$E$2-LEN(SOURCE!C766)), "")&amp;
      SOURCE!D766&amp;", "&amp; IF(lookups!$F$2-LEN(SOURCE!D766) &gt;= 0, REPT(" ",lookups!$F$2-LEN(SOURCE!D766)), "")&amp;
      SOURCE!E766&amp;", "&amp; IF(lookups!$G$2-LEN(SOURCE!E766) &gt;=0, REPT(" ",lookups!$G$2-LEN(SOURCE!E766)), "")&amp;
      SOURCE!F766&amp;", "&amp; IF(lookups!$H$2-LEN(SOURCE!F766) &gt;= 0, REPT(" ",lookups!$H$2-LEN(SOURCE!F766)+2), "")&amp;"("&amp;
      SUBSTITUTE(TEXT(SOURCE!G766,"??0"),"  ","")&amp;" &lt;&lt; TAM_MAX_BITS) |"&amp; IF(lookups!$I$2-3 &gt;= 0, REPT(" ",MAX(1,lookups!$I$2-5+4+1-1-LEN(  IF(ISTEXT(SOURCE!H766),SOURCE!H766,  SUBSTITUTE(SUBSTITUTE(TEXT(SOURCE!H766,"????0"),"  ","")," ",""))   ))), "")&amp;
       IF(ISTEXT(SOURCE!H766),SOURCE!H766, SUBSTITUTE(SUBSTITUTE(TEXT(SOURCE!H766,"????0"),"  ","")," ",""))   &amp;","&amp; IF(lookups!$J$2-3 &gt;= 0, REPT(" ",lookups!$J$2-3-5), "")&amp;
      SOURCE!I766&amp;
" | "&amp; IF(lookups!$K$2-LEN(SOURCE!I766) &gt;= 0, REPT(" ",lookups!$K$2-LEN(SOURCE!I766)), "")&amp;
      SOURCE!J766&amp;      IF(lookups!$L$2-LEN(SOURCE!J766) &gt;= 0, REPT(" ",lookups!$L$2-LEN(SOURCE!J766)), "")&amp;
" | "&amp; IF(lookups!$K$2-LEN(SOURCE!I766) &gt;= 0, REPT(" ",lookups!$K$2-LEN(SOURCE!I766)), "")&amp;
      SOURCE!K766&amp;      IF(lookups!$L$2-LEN(SOURCE!K766) &gt;= 0, REPT(" ",lookups!$M$2-LEN(SOURCE!K766)), "")&amp;
" | "&amp; SOURCE!L766&amp;      IF(lookups!$O$2-LEN(SOURCE!L766) &gt;= 0, REPT(" ",lookups!$O$2-LEN(SOURCE!L766)), "")&amp;
" | "&amp; SOURCE!M766&amp;      IF(lookups!$P$2-LEN(SOURCE!M766) &gt;= 0, REPT(" ",lookups!$P$2-LEN(SOURCE!M766)), "")&amp;
      "},"&amp;IF(SOURCE!O766&lt;&gt;"",""&amp;SOURCE!O766,"")
 )
)
)</f>
        <v>/*  742 */  { addItemToBuffer,              ITM_c_ACUTE,                 STD_c_ACUTE,                                   STD_c_ACUTE,                                   (0 &lt;&lt; TAM_MAX_BITS) |     0, CAT_aint | SLS_UNCHANGED | US_UNCHANGED | EIM_DISABLED | PTP_DISABLED     },</v>
      </c>
    </row>
    <row r="767" customFormat="false" ht="15.75" hidden="false" customHeight="false" outlineLevel="0" collapsed="false">
      <c r="A767" s="263" t="str">
        <f aca="false">IF(AND(OR(SOURCE!A767="",ISBLANK(SOURCE!A767)),SOURCE!B767&gt;0),IF(ISBLANK(SOURCE!C767),"",SOURCE!C767),
IF(SOURCE!B767&lt;0,VLOOKUP(SOURCE!B767,lookups!A$1:B$25,2,0),
  IF(ISBLANK(SOURCE!B767),
    "",
    "/* "&amp;TEXT(SOURCE!B767,"???0")&amp;" *"&amp;
      SOURCE!C767&amp;", "&amp; IF(lookups!$E$2-LEN(SOURCE!C767) &gt;= 0, REPT(" ",lookups!$E$2-LEN(SOURCE!C767)), "")&amp;
      SOURCE!D767&amp;", "&amp; IF(lookups!$F$2-LEN(SOURCE!D767) &gt;= 0, REPT(" ",lookups!$F$2-LEN(SOURCE!D767)), "")&amp;
      SOURCE!E767&amp;", "&amp; IF(lookups!$G$2-LEN(SOURCE!E767) &gt;=0, REPT(" ",lookups!$G$2-LEN(SOURCE!E767)), "")&amp;
      SOURCE!F767&amp;", "&amp; IF(lookups!$H$2-LEN(SOURCE!F767) &gt;= 0, REPT(" ",lookups!$H$2-LEN(SOURCE!F767)+2), "")&amp;"("&amp;
      SUBSTITUTE(TEXT(SOURCE!G767,"??0"),"  ","")&amp;" &lt;&lt; TAM_MAX_BITS) |"&amp; IF(lookups!$I$2-3 &gt;= 0, REPT(" ",MAX(1,lookups!$I$2-5+4+1-1-LEN(  IF(ISTEXT(SOURCE!H767),SOURCE!H767,  SUBSTITUTE(SUBSTITUTE(TEXT(SOURCE!H767,"????0"),"  ","")," ",""))   ))), "")&amp;
       IF(ISTEXT(SOURCE!H767),SOURCE!H767, SUBSTITUTE(SUBSTITUTE(TEXT(SOURCE!H767,"????0"),"  ","")," ",""))   &amp;","&amp; IF(lookups!$J$2-3 &gt;= 0, REPT(" ",lookups!$J$2-3-5), "")&amp;
      SOURCE!I767&amp;
" | "&amp; IF(lookups!$K$2-LEN(SOURCE!I767) &gt;= 0, REPT(" ",lookups!$K$2-LEN(SOURCE!I767)), "")&amp;
      SOURCE!J767&amp;      IF(lookups!$L$2-LEN(SOURCE!J767) &gt;= 0, REPT(" ",lookups!$L$2-LEN(SOURCE!J767)), "")&amp;
" | "&amp; IF(lookups!$K$2-LEN(SOURCE!I767) &gt;= 0, REPT(" ",lookups!$K$2-LEN(SOURCE!I767)), "")&amp;
      SOURCE!K767&amp;      IF(lookups!$L$2-LEN(SOURCE!K767) &gt;= 0, REPT(" ",lookups!$M$2-LEN(SOURCE!K767)), "")&amp;
" | "&amp; SOURCE!L767&amp;      IF(lookups!$O$2-LEN(SOURCE!L767) &gt;= 0, REPT(" ",lookups!$O$2-LEN(SOURCE!L767)), "")&amp;
" | "&amp; SOURCE!M767&amp;      IF(lookups!$P$2-LEN(SOURCE!M767) &gt;= 0, REPT(" ",lookups!$P$2-LEN(SOURCE!M767)), "")&amp;
      "},"&amp;IF(SOURCE!O767&lt;&gt;"",""&amp;SOURCE!O767,"")
 )
)
)</f>
        <v>/*  743 */  { addItemToBuffer,              ITM_c_CARON,                 STD_c_CARON,                                   STD_c_CARON,                                   (0 &lt;&lt; TAM_MAX_BITS) |     0, CAT_aint | SLS_UNCHANGED | US_UNCHANGED | EIM_DISABLED | PTP_DISABLED     },</v>
      </c>
    </row>
    <row r="768" customFormat="false" ht="15.75" hidden="false" customHeight="false" outlineLevel="0" collapsed="false">
      <c r="A768" s="263" t="str">
        <f aca="false">IF(AND(OR(SOURCE!A768="",ISBLANK(SOURCE!A768)),SOURCE!B768&gt;0),IF(ISBLANK(SOURCE!C768),"",SOURCE!C768),
IF(SOURCE!B768&lt;0,VLOOKUP(SOURCE!B768,lookups!A$1:B$25,2,0),
  IF(ISBLANK(SOURCE!B768),
    "",
    "/* "&amp;TEXT(SOURCE!B768,"???0")&amp;" *"&amp;
      SOURCE!C768&amp;", "&amp; IF(lookups!$E$2-LEN(SOURCE!C768) &gt;= 0, REPT(" ",lookups!$E$2-LEN(SOURCE!C768)), "")&amp;
      SOURCE!D768&amp;", "&amp; IF(lookups!$F$2-LEN(SOURCE!D768) &gt;= 0, REPT(" ",lookups!$F$2-LEN(SOURCE!D768)), "")&amp;
      SOURCE!E768&amp;", "&amp; IF(lookups!$G$2-LEN(SOURCE!E768) &gt;=0, REPT(" ",lookups!$G$2-LEN(SOURCE!E768)), "")&amp;
      SOURCE!F768&amp;", "&amp; IF(lookups!$H$2-LEN(SOURCE!F768) &gt;= 0, REPT(" ",lookups!$H$2-LEN(SOURCE!F768)+2), "")&amp;"("&amp;
      SUBSTITUTE(TEXT(SOURCE!G768,"??0"),"  ","")&amp;" &lt;&lt; TAM_MAX_BITS) |"&amp; IF(lookups!$I$2-3 &gt;= 0, REPT(" ",MAX(1,lookups!$I$2-5+4+1-1-LEN(  IF(ISTEXT(SOURCE!H768),SOURCE!H768,  SUBSTITUTE(SUBSTITUTE(TEXT(SOURCE!H768,"????0"),"  ","")," ",""))   ))), "")&amp;
       IF(ISTEXT(SOURCE!H768),SOURCE!H768, SUBSTITUTE(SUBSTITUTE(TEXT(SOURCE!H768,"????0"),"  ","")," ",""))   &amp;","&amp; IF(lookups!$J$2-3 &gt;= 0, REPT(" ",lookups!$J$2-3-5), "")&amp;
      SOURCE!I768&amp;
" | "&amp; IF(lookups!$K$2-LEN(SOURCE!I768) &gt;= 0, REPT(" ",lookups!$K$2-LEN(SOURCE!I768)), "")&amp;
      SOURCE!J768&amp;      IF(lookups!$L$2-LEN(SOURCE!J768) &gt;= 0, REPT(" ",lookups!$L$2-LEN(SOURCE!J768)), "")&amp;
" | "&amp; IF(lookups!$K$2-LEN(SOURCE!I768) &gt;= 0, REPT(" ",lookups!$K$2-LEN(SOURCE!I768)), "")&amp;
      SOURCE!K768&amp;      IF(lookups!$L$2-LEN(SOURCE!K768) &gt;= 0, REPT(" ",lookups!$M$2-LEN(SOURCE!K768)), "")&amp;
" | "&amp; SOURCE!L768&amp;      IF(lookups!$O$2-LEN(SOURCE!L768) &gt;= 0, REPT(" ",lookups!$O$2-LEN(SOURCE!L768)), "")&amp;
" | "&amp; SOURCE!M768&amp;      IF(lookups!$P$2-LEN(SOURCE!M768) &gt;= 0, REPT(" ",lookups!$P$2-LEN(SOURCE!M768)), "")&amp;
      "},"&amp;IF(SOURCE!O768&lt;&gt;"",""&amp;SOURCE!O768,"")
 )
)
)</f>
        <v>/*  744 */  { addItemToBuffer,              ITM_c_CEDILLA,               STD_c_CEDILLA,                                 STD_c_CEDILLA,                                 (0 &lt;&lt; TAM_MAX_BITS) |     0, CAT_aint | SLS_UNCHANGED | US_UNCHANGED | EIM_DISABLED | PTP_DISABLED     },</v>
      </c>
    </row>
    <row r="769" customFormat="false" ht="15.75" hidden="false" customHeight="false" outlineLevel="0" collapsed="false">
      <c r="A769" s="263" t="str">
        <f aca="false">IF(AND(OR(SOURCE!A769="",ISBLANK(SOURCE!A769)),SOURCE!B769&gt;0),IF(ISBLANK(SOURCE!C769),"",SOURCE!C769),
IF(SOURCE!B769&lt;0,VLOOKUP(SOURCE!B769,lookups!A$1:B$25,2,0),
  IF(ISBLANK(SOURCE!B769),
    "",
    "/* "&amp;TEXT(SOURCE!B769,"???0")&amp;" *"&amp;
      SOURCE!C769&amp;", "&amp; IF(lookups!$E$2-LEN(SOURCE!C769) &gt;= 0, REPT(" ",lookups!$E$2-LEN(SOURCE!C769)), "")&amp;
      SOURCE!D769&amp;", "&amp; IF(lookups!$F$2-LEN(SOURCE!D769) &gt;= 0, REPT(" ",lookups!$F$2-LEN(SOURCE!D769)), "")&amp;
      SOURCE!E769&amp;", "&amp; IF(lookups!$G$2-LEN(SOURCE!E769) &gt;=0, REPT(" ",lookups!$G$2-LEN(SOURCE!E769)), "")&amp;
      SOURCE!F769&amp;", "&amp; IF(lookups!$H$2-LEN(SOURCE!F769) &gt;= 0, REPT(" ",lookups!$H$2-LEN(SOURCE!F769)+2), "")&amp;"("&amp;
      SUBSTITUTE(TEXT(SOURCE!G769,"??0"),"  ","")&amp;" &lt;&lt; TAM_MAX_BITS) |"&amp; IF(lookups!$I$2-3 &gt;= 0, REPT(" ",MAX(1,lookups!$I$2-5+4+1-1-LEN(  IF(ISTEXT(SOURCE!H769),SOURCE!H769,  SUBSTITUTE(SUBSTITUTE(TEXT(SOURCE!H769,"????0"),"  ","")," ",""))   ))), "")&amp;
       IF(ISTEXT(SOURCE!H769),SOURCE!H769, SUBSTITUTE(SUBSTITUTE(TEXT(SOURCE!H769,"????0"),"  ","")," ",""))   &amp;","&amp; IF(lookups!$J$2-3 &gt;= 0, REPT(" ",lookups!$J$2-3-5), "")&amp;
      SOURCE!I769&amp;
" | "&amp; IF(lookups!$K$2-LEN(SOURCE!I769) &gt;= 0, REPT(" ",lookups!$K$2-LEN(SOURCE!I769)), "")&amp;
      SOURCE!J769&amp;      IF(lookups!$L$2-LEN(SOURCE!J769) &gt;= 0, REPT(" ",lookups!$L$2-LEN(SOURCE!J769)), "")&amp;
" | "&amp; IF(lookups!$K$2-LEN(SOURCE!I769) &gt;= 0, REPT(" ",lookups!$K$2-LEN(SOURCE!I769)), "")&amp;
      SOURCE!K769&amp;      IF(lookups!$L$2-LEN(SOURCE!K769) &gt;= 0, REPT(" ",lookups!$M$2-LEN(SOURCE!K769)), "")&amp;
" | "&amp; SOURCE!L769&amp;      IF(lookups!$O$2-LEN(SOURCE!L769) &gt;= 0, REPT(" ",lookups!$O$2-LEN(SOURCE!L769)), "")&amp;
" | "&amp; SOURCE!M769&amp;      IF(lookups!$P$2-LEN(SOURCE!M769) &gt;= 0, REPT(" ",lookups!$P$2-LEN(SOURCE!M769)), "")&amp;
      "},"&amp;IF(SOURCE!O769&lt;&gt;"",""&amp;SOURCE!O769,"")
 )
)
)</f>
        <v>/*  745 */  { addItemToBuffer,              ITM_d_STROKE,                STD_d_STROKE,                                  STD_d_STROKE,                                  (0 &lt;&lt; TAM_MAX_BITS) |     0, CAT_aint | SLS_UNCHANGED | US_UNCHANGED | EIM_DISABLED | PTP_DISABLED     },</v>
      </c>
    </row>
    <row r="770" customFormat="false" ht="15.75" hidden="false" customHeight="false" outlineLevel="0" collapsed="false">
      <c r="A770" s="263" t="str">
        <f aca="false">IF(AND(OR(SOURCE!A770="",ISBLANK(SOURCE!A770)),SOURCE!B770&gt;0),IF(ISBLANK(SOURCE!C770),"",SOURCE!C770),
IF(SOURCE!B770&lt;0,VLOOKUP(SOURCE!B770,lookups!A$1:B$25,2,0),
  IF(ISBLANK(SOURCE!B770),
    "",
    "/* "&amp;TEXT(SOURCE!B770,"???0")&amp;" *"&amp;
      SOURCE!C770&amp;", "&amp; IF(lookups!$E$2-LEN(SOURCE!C770) &gt;= 0, REPT(" ",lookups!$E$2-LEN(SOURCE!C770)), "")&amp;
      SOURCE!D770&amp;", "&amp; IF(lookups!$F$2-LEN(SOURCE!D770) &gt;= 0, REPT(" ",lookups!$F$2-LEN(SOURCE!D770)), "")&amp;
      SOURCE!E770&amp;", "&amp; IF(lookups!$G$2-LEN(SOURCE!E770) &gt;=0, REPT(" ",lookups!$G$2-LEN(SOURCE!E770)), "")&amp;
      SOURCE!F770&amp;", "&amp; IF(lookups!$H$2-LEN(SOURCE!F770) &gt;= 0, REPT(" ",lookups!$H$2-LEN(SOURCE!F770)+2), "")&amp;"("&amp;
      SUBSTITUTE(TEXT(SOURCE!G770,"??0"),"  ","")&amp;" &lt;&lt; TAM_MAX_BITS) |"&amp; IF(lookups!$I$2-3 &gt;= 0, REPT(" ",MAX(1,lookups!$I$2-5+4+1-1-LEN(  IF(ISTEXT(SOURCE!H770),SOURCE!H770,  SUBSTITUTE(SUBSTITUTE(TEXT(SOURCE!H770,"????0"),"  ","")," ",""))   ))), "")&amp;
       IF(ISTEXT(SOURCE!H770),SOURCE!H770, SUBSTITUTE(SUBSTITUTE(TEXT(SOURCE!H770,"????0"),"  ","")," ",""))   &amp;","&amp; IF(lookups!$J$2-3 &gt;= 0, REPT(" ",lookups!$J$2-3-5), "")&amp;
      SOURCE!I770&amp;
" | "&amp; IF(lookups!$K$2-LEN(SOURCE!I770) &gt;= 0, REPT(" ",lookups!$K$2-LEN(SOURCE!I770)), "")&amp;
      SOURCE!J770&amp;      IF(lookups!$L$2-LEN(SOURCE!J770) &gt;= 0, REPT(" ",lookups!$L$2-LEN(SOURCE!J770)), "")&amp;
" | "&amp; IF(lookups!$K$2-LEN(SOURCE!I770) &gt;= 0, REPT(" ",lookups!$K$2-LEN(SOURCE!I770)), "")&amp;
      SOURCE!K770&amp;      IF(lookups!$L$2-LEN(SOURCE!K770) &gt;= 0, REPT(" ",lookups!$M$2-LEN(SOURCE!K770)), "")&amp;
" | "&amp; SOURCE!L770&amp;      IF(lookups!$O$2-LEN(SOURCE!L770) &gt;= 0, REPT(" ",lookups!$O$2-LEN(SOURCE!L770)), "")&amp;
" | "&amp; SOURCE!M770&amp;      IF(lookups!$P$2-LEN(SOURCE!M770) &gt;= 0, REPT(" ",lookups!$P$2-LEN(SOURCE!M770)), "")&amp;
      "},"&amp;IF(SOURCE!O770&lt;&gt;"",""&amp;SOURCE!O770,"")
 )
)
)</f>
        <v>/*  746 */  { addItemToBuffer,              ITM_d_APOSTROPHE,            STD_d_APOSTROPHE,                              STD_d_APOSTROPHE,                              (0 &lt;&lt; TAM_MAX_BITS) |     0, CAT_aint | SLS_UNCHANGED | US_UNCHANGED | EIM_DISABLED | PTP_DISABLED     },</v>
      </c>
    </row>
    <row r="771" customFormat="false" ht="15.75" hidden="false" customHeight="false" outlineLevel="0" collapsed="false">
      <c r="A771" s="263" t="str">
        <f aca="false">IF(AND(OR(SOURCE!A771="",ISBLANK(SOURCE!A771)),SOURCE!B771&gt;0),IF(ISBLANK(SOURCE!C771),"",SOURCE!C771),
IF(SOURCE!B771&lt;0,VLOOKUP(SOURCE!B771,lookups!A$1:B$25,2,0),
  IF(ISBLANK(SOURCE!B771),
    "",
    "/* "&amp;TEXT(SOURCE!B771,"???0")&amp;" *"&amp;
      SOURCE!C771&amp;", "&amp; IF(lookups!$E$2-LEN(SOURCE!C771) &gt;= 0, REPT(" ",lookups!$E$2-LEN(SOURCE!C771)), "")&amp;
      SOURCE!D771&amp;", "&amp; IF(lookups!$F$2-LEN(SOURCE!D771) &gt;= 0, REPT(" ",lookups!$F$2-LEN(SOURCE!D771)), "")&amp;
      SOURCE!E771&amp;", "&amp; IF(lookups!$G$2-LEN(SOURCE!E771) &gt;=0, REPT(" ",lookups!$G$2-LEN(SOURCE!E771)), "")&amp;
      SOURCE!F771&amp;", "&amp; IF(lookups!$H$2-LEN(SOURCE!F771) &gt;= 0, REPT(" ",lookups!$H$2-LEN(SOURCE!F771)+2), "")&amp;"("&amp;
      SUBSTITUTE(TEXT(SOURCE!G771,"??0"),"  ","")&amp;" &lt;&lt; TAM_MAX_BITS) |"&amp; IF(lookups!$I$2-3 &gt;= 0, REPT(" ",MAX(1,lookups!$I$2-5+4+1-1-LEN(  IF(ISTEXT(SOURCE!H771),SOURCE!H771,  SUBSTITUTE(SUBSTITUTE(TEXT(SOURCE!H771,"????0"),"  ","")," ",""))   ))), "")&amp;
       IF(ISTEXT(SOURCE!H771),SOURCE!H771, SUBSTITUTE(SUBSTITUTE(TEXT(SOURCE!H771,"????0"),"  ","")," ",""))   &amp;","&amp; IF(lookups!$J$2-3 &gt;= 0, REPT(" ",lookups!$J$2-3-5), "")&amp;
      SOURCE!I771&amp;
" | "&amp; IF(lookups!$K$2-LEN(SOURCE!I771) &gt;= 0, REPT(" ",lookups!$K$2-LEN(SOURCE!I771)), "")&amp;
      SOURCE!J771&amp;      IF(lookups!$L$2-LEN(SOURCE!J771) &gt;= 0, REPT(" ",lookups!$L$2-LEN(SOURCE!J771)), "")&amp;
" | "&amp; IF(lookups!$K$2-LEN(SOURCE!I771) &gt;= 0, REPT(" ",lookups!$K$2-LEN(SOURCE!I771)), "")&amp;
      SOURCE!K771&amp;      IF(lookups!$L$2-LEN(SOURCE!K771) &gt;= 0, REPT(" ",lookups!$M$2-LEN(SOURCE!K771)), "")&amp;
" | "&amp; SOURCE!L771&amp;      IF(lookups!$O$2-LEN(SOURCE!L771) &gt;= 0, REPT(" ",lookups!$O$2-LEN(SOURCE!L771)), "")&amp;
" | "&amp; SOURCE!M771&amp;      IF(lookups!$P$2-LEN(SOURCE!M771) &gt;= 0, REPT(" ",lookups!$P$2-LEN(SOURCE!M771)), "")&amp;
      "},"&amp;IF(SOURCE!O771&lt;&gt;"",""&amp;SOURCE!O771,"")
 )
)
)</f>
        <v>/*  747 */  { addItemToBuffer,              ITM_e_MACRON,                STD_e_MACRON,                                  STD_e_MACRON,                                  (0 &lt;&lt; TAM_MAX_BITS) |     0, CAT_aint | SLS_UNCHANGED | US_UNCHANGED | EIM_DISABLED | PTP_DISABLED     },</v>
      </c>
    </row>
    <row r="772" customFormat="false" ht="15.75" hidden="false" customHeight="false" outlineLevel="0" collapsed="false">
      <c r="A772" s="263" t="str">
        <f aca="false">IF(AND(OR(SOURCE!A772="",ISBLANK(SOURCE!A772)),SOURCE!B772&gt;0),IF(ISBLANK(SOURCE!C772),"",SOURCE!C772),
IF(SOURCE!B772&lt;0,VLOOKUP(SOURCE!B772,lookups!A$1:B$25,2,0),
  IF(ISBLANK(SOURCE!B772),
    "",
    "/* "&amp;TEXT(SOURCE!B772,"???0")&amp;" *"&amp;
      SOURCE!C772&amp;", "&amp; IF(lookups!$E$2-LEN(SOURCE!C772) &gt;= 0, REPT(" ",lookups!$E$2-LEN(SOURCE!C772)), "")&amp;
      SOURCE!D772&amp;", "&amp; IF(lookups!$F$2-LEN(SOURCE!D772) &gt;= 0, REPT(" ",lookups!$F$2-LEN(SOURCE!D772)), "")&amp;
      SOURCE!E772&amp;", "&amp; IF(lookups!$G$2-LEN(SOURCE!E772) &gt;=0, REPT(" ",lookups!$G$2-LEN(SOURCE!E772)), "")&amp;
      SOURCE!F772&amp;", "&amp; IF(lookups!$H$2-LEN(SOURCE!F772) &gt;= 0, REPT(" ",lookups!$H$2-LEN(SOURCE!F772)+2), "")&amp;"("&amp;
      SUBSTITUTE(TEXT(SOURCE!G772,"??0"),"  ","")&amp;" &lt;&lt; TAM_MAX_BITS) |"&amp; IF(lookups!$I$2-3 &gt;= 0, REPT(" ",MAX(1,lookups!$I$2-5+4+1-1-LEN(  IF(ISTEXT(SOURCE!H772),SOURCE!H772,  SUBSTITUTE(SUBSTITUTE(TEXT(SOURCE!H772,"????0"),"  ","")," ",""))   ))), "")&amp;
       IF(ISTEXT(SOURCE!H772),SOURCE!H772, SUBSTITUTE(SUBSTITUTE(TEXT(SOURCE!H772,"????0"),"  ","")," ",""))   &amp;","&amp; IF(lookups!$J$2-3 &gt;= 0, REPT(" ",lookups!$J$2-3-5), "")&amp;
      SOURCE!I772&amp;
" | "&amp; IF(lookups!$K$2-LEN(SOURCE!I772) &gt;= 0, REPT(" ",lookups!$K$2-LEN(SOURCE!I772)), "")&amp;
      SOURCE!J772&amp;      IF(lookups!$L$2-LEN(SOURCE!J772) &gt;= 0, REPT(" ",lookups!$L$2-LEN(SOURCE!J772)), "")&amp;
" | "&amp; IF(lookups!$K$2-LEN(SOURCE!I772) &gt;= 0, REPT(" ",lookups!$K$2-LEN(SOURCE!I772)), "")&amp;
      SOURCE!K772&amp;      IF(lookups!$L$2-LEN(SOURCE!K772) &gt;= 0, REPT(" ",lookups!$M$2-LEN(SOURCE!K772)), "")&amp;
" | "&amp; SOURCE!L772&amp;      IF(lookups!$O$2-LEN(SOURCE!L772) &gt;= 0, REPT(" ",lookups!$O$2-LEN(SOURCE!L772)), "")&amp;
" | "&amp; SOURCE!M772&amp;      IF(lookups!$P$2-LEN(SOURCE!M772) &gt;= 0, REPT(" ",lookups!$P$2-LEN(SOURCE!M772)), "")&amp;
      "},"&amp;IF(SOURCE!O772&lt;&gt;"",""&amp;SOURCE!O772,"")
 )
)
)</f>
        <v>/*  748 */  { addItemToBuffer,              ITM_e_ACUTE,                 STD_e_ACUTE,                                   STD_e_ACUTE,                                   (0 &lt;&lt; TAM_MAX_BITS) |     0, CAT_aint | SLS_UNCHANGED | US_UNCHANGED | EIM_DISABLED | PTP_DISABLED     },</v>
      </c>
    </row>
    <row r="773" customFormat="false" ht="15.75" hidden="false" customHeight="false" outlineLevel="0" collapsed="false">
      <c r="A773" s="263" t="str">
        <f aca="false">IF(AND(OR(SOURCE!A773="",ISBLANK(SOURCE!A773)),SOURCE!B773&gt;0),IF(ISBLANK(SOURCE!C773),"",SOURCE!C773),
IF(SOURCE!B773&lt;0,VLOOKUP(SOURCE!B773,lookups!A$1:B$25,2,0),
  IF(ISBLANK(SOURCE!B773),
    "",
    "/* "&amp;TEXT(SOURCE!B773,"???0")&amp;" *"&amp;
      SOURCE!C773&amp;", "&amp; IF(lookups!$E$2-LEN(SOURCE!C773) &gt;= 0, REPT(" ",lookups!$E$2-LEN(SOURCE!C773)), "")&amp;
      SOURCE!D773&amp;", "&amp; IF(lookups!$F$2-LEN(SOURCE!D773) &gt;= 0, REPT(" ",lookups!$F$2-LEN(SOURCE!D773)), "")&amp;
      SOURCE!E773&amp;", "&amp; IF(lookups!$G$2-LEN(SOURCE!E773) &gt;=0, REPT(" ",lookups!$G$2-LEN(SOURCE!E773)), "")&amp;
      SOURCE!F773&amp;", "&amp; IF(lookups!$H$2-LEN(SOURCE!F773) &gt;= 0, REPT(" ",lookups!$H$2-LEN(SOURCE!F773)+2), "")&amp;"("&amp;
      SUBSTITUTE(TEXT(SOURCE!G773,"??0"),"  ","")&amp;" &lt;&lt; TAM_MAX_BITS) |"&amp; IF(lookups!$I$2-3 &gt;= 0, REPT(" ",MAX(1,lookups!$I$2-5+4+1-1-LEN(  IF(ISTEXT(SOURCE!H773),SOURCE!H773,  SUBSTITUTE(SUBSTITUTE(TEXT(SOURCE!H773,"????0"),"  ","")," ",""))   ))), "")&amp;
       IF(ISTEXT(SOURCE!H773),SOURCE!H773, SUBSTITUTE(SUBSTITUTE(TEXT(SOURCE!H773,"????0"),"  ","")," ",""))   &amp;","&amp; IF(lookups!$J$2-3 &gt;= 0, REPT(" ",lookups!$J$2-3-5), "")&amp;
      SOURCE!I773&amp;
" | "&amp; IF(lookups!$K$2-LEN(SOURCE!I773) &gt;= 0, REPT(" ",lookups!$K$2-LEN(SOURCE!I773)), "")&amp;
      SOURCE!J773&amp;      IF(lookups!$L$2-LEN(SOURCE!J773) &gt;= 0, REPT(" ",lookups!$L$2-LEN(SOURCE!J773)), "")&amp;
" | "&amp; IF(lookups!$K$2-LEN(SOURCE!I773) &gt;= 0, REPT(" ",lookups!$K$2-LEN(SOURCE!I773)), "")&amp;
      SOURCE!K773&amp;      IF(lookups!$L$2-LEN(SOURCE!K773) &gt;= 0, REPT(" ",lookups!$M$2-LEN(SOURCE!K773)), "")&amp;
" | "&amp; SOURCE!L773&amp;      IF(lookups!$O$2-LEN(SOURCE!L773) &gt;= 0, REPT(" ",lookups!$O$2-LEN(SOURCE!L773)), "")&amp;
" | "&amp; SOURCE!M773&amp;      IF(lookups!$P$2-LEN(SOURCE!M773) &gt;= 0, REPT(" ",lookups!$P$2-LEN(SOURCE!M773)), "")&amp;
      "},"&amp;IF(SOURCE!O773&lt;&gt;"",""&amp;SOURCE!O773,"")
 )
)
)</f>
        <v>/*  749 */  { addItemToBuffer,              ITM_e_BREVE,                 STD_e_BREVE,                                   STD_e_BREVE,                                   (0 &lt;&lt; TAM_MAX_BITS) |     0, CAT_aint | SLS_UNCHANGED | US_UNCHANGED | EIM_DISABLED | PTP_DISABLED     },</v>
      </c>
    </row>
    <row r="774" customFormat="false" ht="15.75" hidden="false" customHeight="false" outlineLevel="0" collapsed="false">
      <c r="A774" s="263" t="str">
        <f aca="false">IF(AND(OR(SOURCE!A774="",ISBLANK(SOURCE!A774)),SOURCE!B774&gt;0),IF(ISBLANK(SOURCE!C774),"",SOURCE!C774),
IF(SOURCE!B774&lt;0,VLOOKUP(SOURCE!B774,lookups!A$1:B$25,2,0),
  IF(ISBLANK(SOURCE!B774),
    "",
    "/* "&amp;TEXT(SOURCE!B774,"???0")&amp;" *"&amp;
      SOURCE!C774&amp;", "&amp; IF(lookups!$E$2-LEN(SOURCE!C774) &gt;= 0, REPT(" ",lookups!$E$2-LEN(SOURCE!C774)), "")&amp;
      SOURCE!D774&amp;", "&amp; IF(lookups!$F$2-LEN(SOURCE!D774) &gt;= 0, REPT(" ",lookups!$F$2-LEN(SOURCE!D774)), "")&amp;
      SOURCE!E774&amp;", "&amp; IF(lookups!$G$2-LEN(SOURCE!E774) &gt;=0, REPT(" ",lookups!$G$2-LEN(SOURCE!E774)), "")&amp;
      SOURCE!F774&amp;", "&amp; IF(lookups!$H$2-LEN(SOURCE!F774) &gt;= 0, REPT(" ",lookups!$H$2-LEN(SOURCE!F774)+2), "")&amp;"("&amp;
      SUBSTITUTE(TEXT(SOURCE!G774,"??0"),"  ","")&amp;" &lt;&lt; TAM_MAX_BITS) |"&amp; IF(lookups!$I$2-3 &gt;= 0, REPT(" ",MAX(1,lookups!$I$2-5+4+1-1-LEN(  IF(ISTEXT(SOURCE!H774),SOURCE!H774,  SUBSTITUTE(SUBSTITUTE(TEXT(SOURCE!H774,"????0"),"  ","")," ",""))   ))), "")&amp;
       IF(ISTEXT(SOURCE!H774),SOURCE!H774, SUBSTITUTE(SUBSTITUTE(TEXT(SOURCE!H774,"????0"),"  ","")," ",""))   &amp;","&amp; IF(lookups!$J$2-3 &gt;= 0, REPT(" ",lookups!$J$2-3-5), "")&amp;
      SOURCE!I774&amp;
" | "&amp; IF(lookups!$K$2-LEN(SOURCE!I774) &gt;= 0, REPT(" ",lookups!$K$2-LEN(SOURCE!I774)), "")&amp;
      SOURCE!J774&amp;      IF(lookups!$L$2-LEN(SOURCE!J774) &gt;= 0, REPT(" ",lookups!$L$2-LEN(SOURCE!J774)), "")&amp;
" | "&amp; IF(lookups!$K$2-LEN(SOURCE!I774) &gt;= 0, REPT(" ",lookups!$K$2-LEN(SOURCE!I774)), "")&amp;
      SOURCE!K774&amp;      IF(lookups!$L$2-LEN(SOURCE!K774) &gt;= 0, REPT(" ",lookups!$M$2-LEN(SOURCE!K774)), "")&amp;
" | "&amp; SOURCE!L774&amp;      IF(lookups!$O$2-LEN(SOURCE!L774) &gt;= 0, REPT(" ",lookups!$O$2-LEN(SOURCE!L774)), "")&amp;
" | "&amp; SOURCE!M774&amp;      IF(lookups!$P$2-LEN(SOURCE!M774) &gt;= 0, REPT(" ",lookups!$P$2-LEN(SOURCE!M774)), "")&amp;
      "},"&amp;IF(SOURCE!O774&lt;&gt;"",""&amp;SOURCE!O774,"")
 )
)
)</f>
        <v>/*  750 */  { addItemToBuffer,              ITM_e_GRAVE,                 STD_e_GRAVE,                                   STD_e_GRAVE,                                   (0 &lt;&lt; TAM_MAX_BITS) |     0, CAT_aint | SLS_UNCHANGED | US_UNCHANGED | EIM_DISABLED | PTP_DISABLED     },</v>
      </c>
    </row>
    <row r="775" customFormat="false" ht="15.75" hidden="false" customHeight="false" outlineLevel="0" collapsed="false">
      <c r="A775" s="263" t="str">
        <f aca="false">IF(AND(OR(SOURCE!A775="",ISBLANK(SOURCE!A775)),SOURCE!B775&gt;0),IF(ISBLANK(SOURCE!C775),"",SOURCE!C775),
IF(SOURCE!B775&lt;0,VLOOKUP(SOURCE!B775,lookups!A$1:B$25,2,0),
  IF(ISBLANK(SOURCE!B775),
    "",
    "/* "&amp;TEXT(SOURCE!B775,"???0")&amp;" *"&amp;
      SOURCE!C775&amp;", "&amp; IF(lookups!$E$2-LEN(SOURCE!C775) &gt;= 0, REPT(" ",lookups!$E$2-LEN(SOURCE!C775)), "")&amp;
      SOURCE!D775&amp;", "&amp; IF(lookups!$F$2-LEN(SOURCE!D775) &gt;= 0, REPT(" ",lookups!$F$2-LEN(SOURCE!D775)), "")&amp;
      SOURCE!E775&amp;", "&amp; IF(lookups!$G$2-LEN(SOURCE!E775) &gt;=0, REPT(" ",lookups!$G$2-LEN(SOURCE!E775)), "")&amp;
      SOURCE!F775&amp;", "&amp; IF(lookups!$H$2-LEN(SOURCE!F775) &gt;= 0, REPT(" ",lookups!$H$2-LEN(SOURCE!F775)+2), "")&amp;"("&amp;
      SUBSTITUTE(TEXT(SOURCE!G775,"??0"),"  ","")&amp;" &lt;&lt; TAM_MAX_BITS) |"&amp; IF(lookups!$I$2-3 &gt;= 0, REPT(" ",MAX(1,lookups!$I$2-5+4+1-1-LEN(  IF(ISTEXT(SOURCE!H775),SOURCE!H775,  SUBSTITUTE(SUBSTITUTE(TEXT(SOURCE!H775,"????0"),"  ","")," ",""))   ))), "")&amp;
       IF(ISTEXT(SOURCE!H775),SOURCE!H775, SUBSTITUTE(SUBSTITUTE(TEXT(SOURCE!H775,"????0"),"  ","")," ",""))   &amp;","&amp; IF(lookups!$J$2-3 &gt;= 0, REPT(" ",lookups!$J$2-3-5), "")&amp;
      SOURCE!I775&amp;
" | "&amp; IF(lookups!$K$2-LEN(SOURCE!I775) &gt;= 0, REPT(" ",lookups!$K$2-LEN(SOURCE!I775)), "")&amp;
      SOURCE!J775&amp;      IF(lookups!$L$2-LEN(SOURCE!J775) &gt;= 0, REPT(" ",lookups!$L$2-LEN(SOURCE!J775)), "")&amp;
" | "&amp; IF(lookups!$K$2-LEN(SOURCE!I775) &gt;= 0, REPT(" ",lookups!$K$2-LEN(SOURCE!I775)), "")&amp;
      SOURCE!K775&amp;      IF(lookups!$L$2-LEN(SOURCE!K775) &gt;= 0, REPT(" ",lookups!$M$2-LEN(SOURCE!K775)), "")&amp;
" | "&amp; SOURCE!L775&amp;      IF(lookups!$O$2-LEN(SOURCE!L775) &gt;= 0, REPT(" ",lookups!$O$2-LEN(SOURCE!L775)), "")&amp;
" | "&amp; SOURCE!M775&amp;      IF(lookups!$P$2-LEN(SOURCE!M775) &gt;= 0, REPT(" ",lookups!$P$2-LEN(SOURCE!M775)), "")&amp;
      "},"&amp;IF(SOURCE!O775&lt;&gt;"",""&amp;SOURCE!O775,"")
 )
)
)</f>
        <v>/*  751 */  { addItemToBuffer,              ITM_e_DIARESIS,              STD_e_DIARESIS,                                STD_e_DIARESIS,                                (0 &lt;&lt; TAM_MAX_BITS) |     0, CAT_aint | SLS_UNCHANGED | US_UNCHANGED | EIM_DISABLED | PTP_DISABLED     },</v>
      </c>
    </row>
    <row r="776" customFormat="false" ht="15.75" hidden="false" customHeight="false" outlineLevel="0" collapsed="false">
      <c r="A776" s="263" t="str">
        <f aca="false">IF(AND(OR(SOURCE!A776="",ISBLANK(SOURCE!A776)),SOURCE!B776&gt;0),IF(ISBLANK(SOURCE!C776),"",SOURCE!C776),
IF(SOURCE!B776&lt;0,VLOOKUP(SOURCE!B776,lookups!A$1:B$25,2,0),
  IF(ISBLANK(SOURCE!B776),
    "",
    "/* "&amp;TEXT(SOURCE!B776,"???0")&amp;" *"&amp;
      SOURCE!C776&amp;", "&amp; IF(lookups!$E$2-LEN(SOURCE!C776) &gt;= 0, REPT(" ",lookups!$E$2-LEN(SOURCE!C776)), "")&amp;
      SOURCE!D776&amp;", "&amp; IF(lookups!$F$2-LEN(SOURCE!D776) &gt;= 0, REPT(" ",lookups!$F$2-LEN(SOURCE!D776)), "")&amp;
      SOURCE!E776&amp;", "&amp; IF(lookups!$G$2-LEN(SOURCE!E776) &gt;=0, REPT(" ",lookups!$G$2-LEN(SOURCE!E776)), "")&amp;
      SOURCE!F776&amp;", "&amp; IF(lookups!$H$2-LEN(SOURCE!F776) &gt;= 0, REPT(" ",lookups!$H$2-LEN(SOURCE!F776)+2), "")&amp;"("&amp;
      SUBSTITUTE(TEXT(SOURCE!G776,"??0"),"  ","")&amp;" &lt;&lt; TAM_MAX_BITS) |"&amp; IF(lookups!$I$2-3 &gt;= 0, REPT(" ",MAX(1,lookups!$I$2-5+4+1-1-LEN(  IF(ISTEXT(SOURCE!H776),SOURCE!H776,  SUBSTITUTE(SUBSTITUTE(TEXT(SOURCE!H776,"????0"),"  ","")," ",""))   ))), "")&amp;
       IF(ISTEXT(SOURCE!H776),SOURCE!H776, SUBSTITUTE(SUBSTITUTE(TEXT(SOURCE!H776,"????0"),"  ","")," ",""))   &amp;","&amp; IF(lookups!$J$2-3 &gt;= 0, REPT(" ",lookups!$J$2-3-5), "")&amp;
      SOURCE!I776&amp;
" | "&amp; IF(lookups!$K$2-LEN(SOURCE!I776) &gt;= 0, REPT(" ",lookups!$K$2-LEN(SOURCE!I776)), "")&amp;
      SOURCE!J776&amp;      IF(lookups!$L$2-LEN(SOURCE!J776) &gt;= 0, REPT(" ",lookups!$L$2-LEN(SOURCE!J776)), "")&amp;
" | "&amp; IF(lookups!$K$2-LEN(SOURCE!I776) &gt;= 0, REPT(" ",lookups!$K$2-LEN(SOURCE!I776)), "")&amp;
      SOURCE!K776&amp;      IF(lookups!$L$2-LEN(SOURCE!K776) &gt;= 0, REPT(" ",lookups!$M$2-LEN(SOURCE!K776)), "")&amp;
" | "&amp; SOURCE!L776&amp;      IF(lookups!$O$2-LEN(SOURCE!L776) &gt;= 0, REPT(" ",lookups!$O$2-LEN(SOURCE!L776)), "")&amp;
" | "&amp; SOURCE!M776&amp;      IF(lookups!$P$2-LEN(SOURCE!M776) &gt;= 0, REPT(" ",lookups!$P$2-LEN(SOURCE!M776)), "")&amp;
      "},"&amp;IF(SOURCE!O776&lt;&gt;"",""&amp;SOURCE!O776,"")
 )
)
)</f>
        <v>/*  752 */  { addItemToBuffer,              ITM_e_CIRC,                  STD_e_CIRC,                                    STD_e_CIRC,                                    (0 &lt;&lt; TAM_MAX_BITS) |     0, CAT_aint | SLS_UNCHANGED | US_UNCHANGED | EIM_DISABLED | PTP_DISABLED     },</v>
      </c>
    </row>
    <row r="777" customFormat="false" ht="15.75" hidden="false" customHeight="false" outlineLevel="0" collapsed="false">
      <c r="A777" s="263" t="str">
        <f aca="false">IF(AND(OR(SOURCE!A777="",ISBLANK(SOURCE!A777)),SOURCE!B777&gt;0),IF(ISBLANK(SOURCE!C777),"",SOURCE!C777),
IF(SOURCE!B777&lt;0,VLOOKUP(SOURCE!B777,lookups!A$1:B$25,2,0),
  IF(ISBLANK(SOURCE!B777),
    "",
    "/* "&amp;TEXT(SOURCE!B777,"???0")&amp;" *"&amp;
      SOURCE!C777&amp;", "&amp; IF(lookups!$E$2-LEN(SOURCE!C777) &gt;= 0, REPT(" ",lookups!$E$2-LEN(SOURCE!C777)), "")&amp;
      SOURCE!D777&amp;", "&amp; IF(lookups!$F$2-LEN(SOURCE!D777) &gt;= 0, REPT(" ",lookups!$F$2-LEN(SOURCE!D777)), "")&amp;
      SOURCE!E777&amp;", "&amp; IF(lookups!$G$2-LEN(SOURCE!E777) &gt;=0, REPT(" ",lookups!$G$2-LEN(SOURCE!E777)), "")&amp;
      SOURCE!F777&amp;", "&amp; IF(lookups!$H$2-LEN(SOURCE!F777) &gt;= 0, REPT(" ",lookups!$H$2-LEN(SOURCE!F777)+2), "")&amp;"("&amp;
      SUBSTITUTE(TEXT(SOURCE!G777,"??0"),"  ","")&amp;" &lt;&lt; TAM_MAX_BITS) |"&amp; IF(lookups!$I$2-3 &gt;= 0, REPT(" ",MAX(1,lookups!$I$2-5+4+1-1-LEN(  IF(ISTEXT(SOURCE!H777),SOURCE!H777,  SUBSTITUTE(SUBSTITUTE(TEXT(SOURCE!H777,"????0"),"  ","")," ",""))   ))), "")&amp;
       IF(ISTEXT(SOURCE!H777),SOURCE!H777, SUBSTITUTE(SUBSTITUTE(TEXT(SOURCE!H777,"????0"),"  ","")," ",""))   &amp;","&amp; IF(lookups!$J$2-3 &gt;= 0, REPT(" ",lookups!$J$2-3-5), "")&amp;
      SOURCE!I777&amp;
" | "&amp; IF(lookups!$K$2-LEN(SOURCE!I777) &gt;= 0, REPT(" ",lookups!$K$2-LEN(SOURCE!I777)), "")&amp;
      SOURCE!J777&amp;      IF(lookups!$L$2-LEN(SOURCE!J777) &gt;= 0, REPT(" ",lookups!$L$2-LEN(SOURCE!J777)), "")&amp;
" | "&amp; IF(lookups!$K$2-LEN(SOURCE!I777) &gt;= 0, REPT(" ",lookups!$K$2-LEN(SOURCE!I777)), "")&amp;
      SOURCE!K777&amp;      IF(lookups!$L$2-LEN(SOURCE!K777) &gt;= 0, REPT(" ",lookups!$M$2-LEN(SOURCE!K777)), "")&amp;
" | "&amp; SOURCE!L777&amp;      IF(lookups!$O$2-LEN(SOURCE!L777) &gt;= 0, REPT(" ",lookups!$O$2-LEN(SOURCE!L777)), "")&amp;
" | "&amp; SOURCE!M777&amp;      IF(lookups!$P$2-LEN(SOURCE!M777) &gt;= 0, REPT(" ",lookups!$P$2-LEN(SOURCE!M777)), "")&amp;
      "},"&amp;IF(SOURCE!O777&lt;&gt;"",""&amp;SOURCE!O777,"")
 )
)
)</f>
        <v>/*  753 */  { addItemToBuffer,              ITM_e_OGONEK,                STD_e_OGONEK,                                  STD_e_OGONEK,                                  (0 &lt;&lt; TAM_MAX_BITS) |     0, CAT_aint | SLS_UNCHANGED | US_UNCHANGED | EIM_DISABLED | PTP_DISABLED     },</v>
      </c>
    </row>
    <row r="778" customFormat="false" ht="15.75" hidden="false" customHeight="false" outlineLevel="0" collapsed="false">
      <c r="A778" s="263" t="str">
        <f aca="false">IF(AND(OR(SOURCE!A778="",ISBLANK(SOURCE!A778)),SOURCE!B778&gt;0),IF(ISBLANK(SOURCE!C778),"",SOURCE!C778),
IF(SOURCE!B778&lt;0,VLOOKUP(SOURCE!B778,lookups!A$1:B$25,2,0),
  IF(ISBLANK(SOURCE!B778),
    "",
    "/* "&amp;TEXT(SOURCE!B778,"???0")&amp;" *"&amp;
      SOURCE!C778&amp;", "&amp; IF(lookups!$E$2-LEN(SOURCE!C778) &gt;= 0, REPT(" ",lookups!$E$2-LEN(SOURCE!C778)), "")&amp;
      SOURCE!D778&amp;", "&amp; IF(lookups!$F$2-LEN(SOURCE!D778) &gt;= 0, REPT(" ",lookups!$F$2-LEN(SOURCE!D778)), "")&amp;
      SOURCE!E778&amp;", "&amp; IF(lookups!$G$2-LEN(SOURCE!E778) &gt;=0, REPT(" ",lookups!$G$2-LEN(SOURCE!E778)), "")&amp;
      SOURCE!F778&amp;", "&amp; IF(lookups!$H$2-LEN(SOURCE!F778) &gt;= 0, REPT(" ",lookups!$H$2-LEN(SOURCE!F778)+2), "")&amp;"("&amp;
      SUBSTITUTE(TEXT(SOURCE!G778,"??0"),"  ","")&amp;" &lt;&lt; TAM_MAX_BITS) |"&amp; IF(lookups!$I$2-3 &gt;= 0, REPT(" ",MAX(1,lookups!$I$2-5+4+1-1-LEN(  IF(ISTEXT(SOURCE!H778),SOURCE!H778,  SUBSTITUTE(SUBSTITUTE(TEXT(SOURCE!H778,"????0"),"  ","")," ",""))   ))), "")&amp;
       IF(ISTEXT(SOURCE!H778),SOURCE!H778, SUBSTITUTE(SUBSTITUTE(TEXT(SOURCE!H778,"????0"),"  ","")," ",""))   &amp;","&amp; IF(lookups!$J$2-3 &gt;= 0, REPT(" ",lookups!$J$2-3-5), "")&amp;
      SOURCE!I778&amp;
" | "&amp; IF(lookups!$K$2-LEN(SOURCE!I778) &gt;= 0, REPT(" ",lookups!$K$2-LEN(SOURCE!I778)), "")&amp;
      SOURCE!J778&amp;      IF(lookups!$L$2-LEN(SOURCE!J778) &gt;= 0, REPT(" ",lookups!$L$2-LEN(SOURCE!J778)), "")&amp;
" | "&amp; IF(lookups!$K$2-LEN(SOURCE!I778) &gt;= 0, REPT(" ",lookups!$K$2-LEN(SOURCE!I778)), "")&amp;
      SOURCE!K778&amp;      IF(lookups!$L$2-LEN(SOURCE!K778) &gt;= 0, REPT(" ",lookups!$M$2-LEN(SOURCE!K778)), "")&amp;
" | "&amp; SOURCE!L778&amp;      IF(lookups!$O$2-LEN(SOURCE!L778) &gt;= 0, REPT(" ",lookups!$O$2-LEN(SOURCE!L778)), "")&amp;
" | "&amp; SOURCE!M778&amp;      IF(lookups!$P$2-LEN(SOURCE!M778) &gt;= 0, REPT(" ",lookups!$P$2-LEN(SOURCE!M778)), "")&amp;
      "},"&amp;IF(SOURCE!O778&lt;&gt;"",""&amp;SOURCE!O778,"")
 )
)
)</f>
        <v>/*  754 */  { addItemToBuffer,              ITM_g_BREVE,                 STD_g_BREVE,                                   STD_g_BREVE,                                   (0 &lt;&lt; TAM_MAX_BITS) |     0, CAT_aint | SLS_UNCHANGED | US_UNCHANGED | EIM_DISABLED | PTP_DISABLED     },</v>
      </c>
    </row>
    <row r="779" customFormat="false" ht="15.75" hidden="false" customHeight="false" outlineLevel="0" collapsed="false">
      <c r="A779" s="263" t="str">
        <f aca="false">IF(AND(OR(SOURCE!A779="",ISBLANK(SOURCE!A779)),SOURCE!B779&gt;0),IF(ISBLANK(SOURCE!C779),"",SOURCE!C779),
IF(SOURCE!B779&lt;0,VLOOKUP(SOURCE!B779,lookups!A$1:B$25,2,0),
  IF(ISBLANK(SOURCE!B779),
    "",
    "/* "&amp;TEXT(SOURCE!B779,"???0")&amp;" *"&amp;
      SOURCE!C779&amp;", "&amp; IF(lookups!$E$2-LEN(SOURCE!C779) &gt;= 0, REPT(" ",lookups!$E$2-LEN(SOURCE!C779)), "")&amp;
      SOURCE!D779&amp;", "&amp; IF(lookups!$F$2-LEN(SOURCE!D779) &gt;= 0, REPT(" ",lookups!$F$2-LEN(SOURCE!D779)), "")&amp;
      SOURCE!E779&amp;", "&amp; IF(lookups!$G$2-LEN(SOURCE!E779) &gt;=0, REPT(" ",lookups!$G$2-LEN(SOURCE!E779)), "")&amp;
      SOURCE!F779&amp;", "&amp; IF(lookups!$H$2-LEN(SOURCE!F779) &gt;= 0, REPT(" ",lookups!$H$2-LEN(SOURCE!F779)+2), "")&amp;"("&amp;
      SUBSTITUTE(TEXT(SOURCE!G779,"??0"),"  ","")&amp;" &lt;&lt; TAM_MAX_BITS) |"&amp; IF(lookups!$I$2-3 &gt;= 0, REPT(" ",MAX(1,lookups!$I$2-5+4+1-1-LEN(  IF(ISTEXT(SOURCE!H779),SOURCE!H779,  SUBSTITUTE(SUBSTITUTE(TEXT(SOURCE!H779,"????0"),"  ","")," ",""))   ))), "")&amp;
       IF(ISTEXT(SOURCE!H779),SOURCE!H779, SUBSTITUTE(SUBSTITUTE(TEXT(SOURCE!H779,"????0"),"  ","")," ",""))   &amp;","&amp; IF(lookups!$J$2-3 &gt;= 0, REPT(" ",lookups!$J$2-3-5), "")&amp;
      SOURCE!I779&amp;
" | "&amp; IF(lookups!$K$2-LEN(SOURCE!I779) &gt;= 0, REPT(" ",lookups!$K$2-LEN(SOURCE!I779)), "")&amp;
      SOURCE!J779&amp;      IF(lookups!$L$2-LEN(SOURCE!J779) &gt;= 0, REPT(" ",lookups!$L$2-LEN(SOURCE!J779)), "")&amp;
" | "&amp; IF(lookups!$K$2-LEN(SOURCE!I779) &gt;= 0, REPT(" ",lookups!$K$2-LEN(SOURCE!I779)), "")&amp;
      SOURCE!K779&amp;      IF(lookups!$L$2-LEN(SOURCE!K779) &gt;= 0, REPT(" ",lookups!$M$2-LEN(SOURCE!K779)), "")&amp;
" | "&amp; SOURCE!L779&amp;      IF(lookups!$O$2-LEN(SOURCE!L779) &gt;= 0, REPT(" ",lookups!$O$2-LEN(SOURCE!L779)), "")&amp;
" | "&amp; SOURCE!M779&amp;      IF(lookups!$P$2-LEN(SOURCE!M779) &gt;= 0, REPT(" ",lookups!$P$2-LEN(SOURCE!M779)), "")&amp;
      "},"&amp;IF(SOURCE!O779&lt;&gt;"",""&amp;SOURCE!O779,"")
 )
)
)</f>
        <v>/*  755 */  { addItemToBuffer,              ITM_h_STROKE,                "",                                            STD_h_STROKE,                                  (0 &lt;&lt; TAM_MAX_BITS) |     0, CAT_NONE | SLS_UNCHANGED | US_UNCHANGED | EIM_DISABLED | PTP_DISABLED     },</v>
      </c>
    </row>
    <row r="780" customFormat="false" ht="15.75" hidden="false" customHeight="false" outlineLevel="0" collapsed="false">
      <c r="A780" s="263" t="str">
        <f aca="false">IF(AND(OR(SOURCE!A780="",ISBLANK(SOURCE!A780)),SOURCE!B780&gt;0),IF(ISBLANK(SOURCE!C780),"",SOURCE!C780),
IF(SOURCE!B780&lt;0,VLOOKUP(SOURCE!B780,lookups!A$1:B$25,2,0),
  IF(ISBLANK(SOURCE!B780),
    "",
    "/* "&amp;TEXT(SOURCE!B780,"???0")&amp;" *"&amp;
      SOURCE!C780&amp;", "&amp; IF(lookups!$E$2-LEN(SOURCE!C780) &gt;= 0, REPT(" ",lookups!$E$2-LEN(SOURCE!C780)), "")&amp;
      SOURCE!D780&amp;", "&amp; IF(lookups!$F$2-LEN(SOURCE!D780) &gt;= 0, REPT(" ",lookups!$F$2-LEN(SOURCE!D780)), "")&amp;
      SOURCE!E780&amp;", "&amp; IF(lookups!$G$2-LEN(SOURCE!E780) &gt;=0, REPT(" ",lookups!$G$2-LEN(SOURCE!E780)), "")&amp;
      SOURCE!F780&amp;", "&amp; IF(lookups!$H$2-LEN(SOURCE!F780) &gt;= 0, REPT(" ",lookups!$H$2-LEN(SOURCE!F780)+2), "")&amp;"("&amp;
      SUBSTITUTE(TEXT(SOURCE!G780,"??0"),"  ","")&amp;" &lt;&lt; TAM_MAX_BITS) |"&amp; IF(lookups!$I$2-3 &gt;= 0, REPT(" ",MAX(1,lookups!$I$2-5+4+1-1-LEN(  IF(ISTEXT(SOURCE!H780),SOURCE!H780,  SUBSTITUTE(SUBSTITUTE(TEXT(SOURCE!H780,"????0"),"  ","")," ",""))   ))), "")&amp;
       IF(ISTEXT(SOURCE!H780),SOURCE!H780, SUBSTITUTE(SUBSTITUTE(TEXT(SOURCE!H780,"????0"),"  ","")," ",""))   &amp;","&amp; IF(lookups!$J$2-3 &gt;= 0, REPT(" ",lookups!$J$2-3-5), "")&amp;
      SOURCE!I780&amp;
" | "&amp; IF(lookups!$K$2-LEN(SOURCE!I780) &gt;= 0, REPT(" ",lookups!$K$2-LEN(SOURCE!I780)), "")&amp;
      SOURCE!J780&amp;      IF(lookups!$L$2-LEN(SOURCE!J780) &gt;= 0, REPT(" ",lookups!$L$2-LEN(SOURCE!J780)), "")&amp;
" | "&amp; IF(lookups!$K$2-LEN(SOURCE!I780) &gt;= 0, REPT(" ",lookups!$K$2-LEN(SOURCE!I780)), "")&amp;
      SOURCE!K780&amp;      IF(lookups!$L$2-LEN(SOURCE!K780) &gt;= 0, REPT(" ",lookups!$M$2-LEN(SOURCE!K780)), "")&amp;
" | "&amp; SOURCE!L780&amp;      IF(lookups!$O$2-LEN(SOURCE!L780) &gt;= 0, REPT(" ",lookups!$O$2-LEN(SOURCE!L780)), "")&amp;
" | "&amp; SOURCE!M780&amp;      IF(lookups!$P$2-LEN(SOURCE!M780) &gt;= 0, REPT(" ",lookups!$P$2-LEN(SOURCE!M780)), "")&amp;
      "},"&amp;IF(SOURCE!O780&lt;&gt;"",""&amp;SOURCE!O780,"")
 )
)
)</f>
        <v>/*  756 */  { addItemToBuffer,              ITM_i_MACRON,                STD_i_MACRON,                                  STD_i_MACRON,                                  (0 &lt;&lt; TAM_MAX_BITS) |     0, CAT_aint | SLS_UNCHANGED | US_UNCHANGED | EIM_DISABLED | PTP_DISABLED     },</v>
      </c>
    </row>
    <row r="781" customFormat="false" ht="15.75" hidden="false" customHeight="false" outlineLevel="0" collapsed="false">
      <c r="A781" s="263" t="str">
        <f aca="false">IF(AND(OR(SOURCE!A781="",ISBLANK(SOURCE!A781)),SOURCE!B781&gt;0),IF(ISBLANK(SOURCE!C781),"",SOURCE!C781),
IF(SOURCE!B781&lt;0,VLOOKUP(SOURCE!B781,lookups!A$1:B$25,2,0),
  IF(ISBLANK(SOURCE!B781),
    "",
    "/* "&amp;TEXT(SOURCE!B781,"???0")&amp;" *"&amp;
      SOURCE!C781&amp;", "&amp; IF(lookups!$E$2-LEN(SOURCE!C781) &gt;= 0, REPT(" ",lookups!$E$2-LEN(SOURCE!C781)), "")&amp;
      SOURCE!D781&amp;", "&amp; IF(lookups!$F$2-LEN(SOURCE!D781) &gt;= 0, REPT(" ",lookups!$F$2-LEN(SOURCE!D781)), "")&amp;
      SOURCE!E781&amp;", "&amp; IF(lookups!$G$2-LEN(SOURCE!E781) &gt;=0, REPT(" ",lookups!$G$2-LEN(SOURCE!E781)), "")&amp;
      SOURCE!F781&amp;", "&amp; IF(lookups!$H$2-LEN(SOURCE!F781) &gt;= 0, REPT(" ",lookups!$H$2-LEN(SOURCE!F781)+2), "")&amp;"("&amp;
      SUBSTITUTE(TEXT(SOURCE!G781,"??0"),"  ","")&amp;" &lt;&lt; TAM_MAX_BITS) |"&amp; IF(lookups!$I$2-3 &gt;= 0, REPT(" ",MAX(1,lookups!$I$2-5+4+1-1-LEN(  IF(ISTEXT(SOURCE!H781),SOURCE!H781,  SUBSTITUTE(SUBSTITUTE(TEXT(SOURCE!H781,"????0"),"  ","")," ",""))   ))), "")&amp;
       IF(ISTEXT(SOURCE!H781),SOURCE!H781, SUBSTITUTE(SUBSTITUTE(TEXT(SOURCE!H781,"????0"),"  ","")," ",""))   &amp;","&amp; IF(lookups!$J$2-3 &gt;= 0, REPT(" ",lookups!$J$2-3-5), "")&amp;
      SOURCE!I781&amp;
" | "&amp; IF(lookups!$K$2-LEN(SOURCE!I781) &gt;= 0, REPT(" ",lookups!$K$2-LEN(SOURCE!I781)), "")&amp;
      SOURCE!J781&amp;      IF(lookups!$L$2-LEN(SOURCE!J781) &gt;= 0, REPT(" ",lookups!$L$2-LEN(SOURCE!J781)), "")&amp;
" | "&amp; IF(lookups!$K$2-LEN(SOURCE!I781) &gt;= 0, REPT(" ",lookups!$K$2-LEN(SOURCE!I781)), "")&amp;
      SOURCE!K781&amp;      IF(lookups!$L$2-LEN(SOURCE!K781) &gt;= 0, REPT(" ",lookups!$M$2-LEN(SOURCE!K781)), "")&amp;
" | "&amp; SOURCE!L781&amp;      IF(lookups!$O$2-LEN(SOURCE!L781) &gt;= 0, REPT(" ",lookups!$O$2-LEN(SOURCE!L781)), "")&amp;
" | "&amp; SOURCE!M781&amp;      IF(lookups!$P$2-LEN(SOURCE!M781) &gt;= 0, REPT(" ",lookups!$P$2-LEN(SOURCE!M781)), "")&amp;
      "},"&amp;IF(SOURCE!O781&lt;&gt;"",""&amp;SOURCE!O781,"")
 )
)
)</f>
        <v>/*  757 */  { addItemToBuffer,              ITM_i_ACUTE,                 STD_i_ACUTE,                                   STD_i_ACUTE,                                   (0 &lt;&lt; TAM_MAX_BITS) |     0, CAT_aint | SLS_UNCHANGED | US_UNCHANGED | EIM_DISABLED | PTP_DISABLED     },</v>
      </c>
    </row>
    <row r="782" customFormat="false" ht="15.75" hidden="false" customHeight="false" outlineLevel="0" collapsed="false">
      <c r="A782" s="263" t="str">
        <f aca="false">IF(AND(OR(SOURCE!A782="",ISBLANK(SOURCE!A782)),SOURCE!B782&gt;0),IF(ISBLANK(SOURCE!C782),"",SOURCE!C782),
IF(SOURCE!B782&lt;0,VLOOKUP(SOURCE!B782,lookups!A$1:B$25,2,0),
  IF(ISBLANK(SOURCE!B782),
    "",
    "/* "&amp;TEXT(SOURCE!B782,"???0")&amp;" *"&amp;
      SOURCE!C782&amp;", "&amp; IF(lookups!$E$2-LEN(SOURCE!C782) &gt;= 0, REPT(" ",lookups!$E$2-LEN(SOURCE!C782)), "")&amp;
      SOURCE!D782&amp;", "&amp; IF(lookups!$F$2-LEN(SOURCE!D782) &gt;= 0, REPT(" ",lookups!$F$2-LEN(SOURCE!D782)), "")&amp;
      SOURCE!E782&amp;", "&amp; IF(lookups!$G$2-LEN(SOURCE!E782) &gt;=0, REPT(" ",lookups!$G$2-LEN(SOURCE!E782)), "")&amp;
      SOURCE!F782&amp;", "&amp; IF(lookups!$H$2-LEN(SOURCE!F782) &gt;= 0, REPT(" ",lookups!$H$2-LEN(SOURCE!F782)+2), "")&amp;"("&amp;
      SUBSTITUTE(TEXT(SOURCE!G782,"??0"),"  ","")&amp;" &lt;&lt; TAM_MAX_BITS) |"&amp; IF(lookups!$I$2-3 &gt;= 0, REPT(" ",MAX(1,lookups!$I$2-5+4+1-1-LEN(  IF(ISTEXT(SOURCE!H782),SOURCE!H782,  SUBSTITUTE(SUBSTITUTE(TEXT(SOURCE!H782,"????0"),"  ","")," ",""))   ))), "")&amp;
       IF(ISTEXT(SOURCE!H782),SOURCE!H782, SUBSTITUTE(SUBSTITUTE(TEXT(SOURCE!H782,"????0"),"  ","")," ",""))   &amp;","&amp; IF(lookups!$J$2-3 &gt;= 0, REPT(" ",lookups!$J$2-3-5), "")&amp;
      SOURCE!I782&amp;
" | "&amp; IF(lookups!$K$2-LEN(SOURCE!I782) &gt;= 0, REPT(" ",lookups!$K$2-LEN(SOURCE!I782)), "")&amp;
      SOURCE!J782&amp;      IF(lookups!$L$2-LEN(SOURCE!J782) &gt;= 0, REPT(" ",lookups!$L$2-LEN(SOURCE!J782)), "")&amp;
" | "&amp; IF(lookups!$K$2-LEN(SOURCE!I782) &gt;= 0, REPT(" ",lookups!$K$2-LEN(SOURCE!I782)), "")&amp;
      SOURCE!K782&amp;      IF(lookups!$L$2-LEN(SOURCE!K782) &gt;= 0, REPT(" ",lookups!$M$2-LEN(SOURCE!K782)), "")&amp;
" | "&amp; SOURCE!L782&amp;      IF(lookups!$O$2-LEN(SOURCE!L782) &gt;= 0, REPT(" ",lookups!$O$2-LEN(SOURCE!L782)), "")&amp;
" | "&amp; SOURCE!M782&amp;      IF(lookups!$P$2-LEN(SOURCE!M782) &gt;= 0, REPT(" ",lookups!$P$2-LEN(SOURCE!M782)), "")&amp;
      "},"&amp;IF(SOURCE!O782&lt;&gt;"",""&amp;SOURCE!O782,"")
 )
)
)</f>
        <v>/*  758 */  { addItemToBuffer,              ITM_i_BREVE,                 STD_i_BREVE,                                   STD_i_BREVE,                                   (0 &lt;&lt; TAM_MAX_BITS) |     0, CAT_aint | SLS_UNCHANGED | US_UNCHANGED | EIM_DISABLED | PTP_DISABLED     },</v>
      </c>
    </row>
    <row r="783" customFormat="false" ht="15.75" hidden="false" customHeight="false" outlineLevel="0" collapsed="false">
      <c r="A783" s="263" t="str">
        <f aca="false">IF(AND(OR(SOURCE!A783="",ISBLANK(SOURCE!A783)),SOURCE!B783&gt;0),IF(ISBLANK(SOURCE!C783),"",SOURCE!C783),
IF(SOURCE!B783&lt;0,VLOOKUP(SOURCE!B783,lookups!A$1:B$25,2,0),
  IF(ISBLANK(SOURCE!B783),
    "",
    "/* "&amp;TEXT(SOURCE!B783,"???0")&amp;" *"&amp;
      SOURCE!C783&amp;", "&amp; IF(lookups!$E$2-LEN(SOURCE!C783) &gt;= 0, REPT(" ",lookups!$E$2-LEN(SOURCE!C783)), "")&amp;
      SOURCE!D783&amp;", "&amp; IF(lookups!$F$2-LEN(SOURCE!D783) &gt;= 0, REPT(" ",lookups!$F$2-LEN(SOURCE!D783)), "")&amp;
      SOURCE!E783&amp;", "&amp; IF(lookups!$G$2-LEN(SOURCE!E783) &gt;=0, REPT(" ",lookups!$G$2-LEN(SOURCE!E783)), "")&amp;
      SOURCE!F783&amp;", "&amp; IF(lookups!$H$2-LEN(SOURCE!F783) &gt;= 0, REPT(" ",lookups!$H$2-LEN(SOURCE!F783)+2), "")&amp;"("&amp;
      SUBSTITUTE(TEXT(SOURCE!G783,"??0"),"  ","")&amp;" &lt;&lt; TAM_MAX_BITS) |"&amp; IF(lookups!$I$2-3 &gt;= 0, REPT(" ",MAX(1,lookups!$I$2-5+4+1-1-LEN(  IF(ISTEXT(SOURCE!H783),SOURCE!H783,  SUBSTITUTE(SUBSTITUTE(TEXT(SOURCE!H783,"????0"),"  ","")," ",""))   ))), "")&amp;
       IF(ISTEXT(SOURCE!H783),SOURCE!H783, SUBSTITUTE(SUBSTITUTE(TEXT(SOURCE!H783,"????0"),"  ","")," ",""))   &amp;","&amp; IF(lookups!$J$2-3 &gt;= 0, REPT(" ",lookups!$J$2-3-5), "")&amp;
      SOURCE!I783&amp;
" | "&amp; IF(lookups!$K$2-LEN(SOURCE!I783) &gt;= 0, REPT(" ",lookups!$K$2-LEN(SOURCE!I783)), "")&amp;
      SOURCE!J783&amp;      IF(lookups!$L$2-LEN(SOURCE!J783) &gt;= 0, REPT(" ",lookups!$L$2-LEN(SOURCE!J783)), "")&amp;
" | "&amp; IF(lookups!$K$2-LEN(SOURCE!I783) &gt;= 0, REPT(" ",lookups!$K$2-LEN(SOURCE!I783)), "")&amp;
      SOURCE!K783&amp;      IF(lookups!$L$2-LEN(SOURCE!K783) &gt;= 0, REPT(" ",lookups!$M$2-LEN(SOURCE!K783)), "")&amp;
" | "&amp; SOURCE!L783&amp;      IF(lookups!$O$2-LEN(SOURCE!L783) &gt;= 0, REPT(" ",lookups!$O$2-LEN(SOURCE!L783)), "")&amp;
" | "&amp; SOURCE!M783&amp;      IF(lookups!$P$2-LEN(SOURCE!M783) &gt;= 0, REPT(" ",lookups!$P$2-LEN(SOURCE!M783)), "")&amp;
      "},"&amp;IF(SOURCE!O783&lt;&gt;"",""&amp;SOURCE!O783,"")
 )
)
)</f>
        <v>/*  759 */  { addItemToBuffer,              ITM_i_GRAVE,                 STD_i_GRAVE,                                   STD_i_GRAVE,                                   (0 &lt;&lt; TAM_MAX_BITS) |     0, CAT_aint | SLS_UNCHANGED | US_UNCHANGED | EIM_DISABLED | PTP_DISABLED     },</v>
      </c>
    </row>
    <row r="784" customFormat="false" ht="15.75" hidden="false" customHeight="false" outlineLevel="0" collapsed="false">
      <c r="A784" s="263" t="str">
        <f aca="false">IF(AND(OR(SOURCE!A784="",ISBLANK(SOURCE!A784)),SOURCE!B784&gt;0),IF(ISBLANK(SOURCE!C784),"",SOURCE!C784),
IF(SOURCE!B784&lt;0,VLOOKUP(SOURCE!B784,lookups!A$1:B$25,2,0),
  IF(ISBLANK(SOURCE!B784),
    "",
    "/* "&amp;TEXT(SOURCE!B784,"???0")&amp;" *"&amp;
      SOURCE!C784&amp;", "&amp; IF(lookups!$E$2-LEN(SOURCE!C784) &gt;= 0, REPT(" ",lookups!$E$2-LEN(SOURCE!C784)), "")&amp;
      SOURCE!D784&amp;", "&amp; IF(lookups!$F$2-LEN(SOURCE!D784) &gt;= 0, REPT(" ",lookups!$F$2-LEN(SOURCE!D784)), "")&amp;
      SOURCE!E784&amp;", "&amp; IF(lookups!$G$2-LEN(SOURCE!E784) &gt;=0, REPT(" ",lookups!$G$2-LEN(SOURCE!E784)), "")&amp;
      SOURCE!F784&amp;", "&amp; IF(lookups!$H$2-LEN(SOURCE!F784) &gt;= 0, REPT(" ",lookups!$H$2-LEN(SOURCE!F784)+2), "")&amp;"("&amp;
      SUBSTITUTE(TEXT(SOURCE!G784,"??0"),"  ","")&amp;" &lt;&lt; TAM_MAX_BITS) |"&amp; IF(lookups!$I$2-3 &gt;= 0, REPT(" ",MAX(1,lookups!$I$2-5+4+1-1-LEN(  IF(ISTEXT(SOURCE!H784),SOURCE!H784,  SUBSTITUTE(SUBSTITUTE(TEXT(SOURCE!H784,"????0"),"  ","")," ",""))   ))), "")&amp;
       IF(ISTEXT(SOURCE!H784),SOURCE!H784, SUBSTITUTE(SUBSTITUTE(TEXT(SOURCE!H784,"????0"),"  ","")," ",""))   &amp;","&amp; IF(lookups!$J$2-3 &gt;= 0, REPT(" ",lookups!$J$2-3-5), "")&amp;
      SOURCE!I784&amp;
" | "&amp; IF(lookups!$K$2-LEN(SOURCE!I784) &gt;= 0, REPT(" ",lookups!$K$2-LEN(SOURCE!I784)), "")&amp;
      SOURCE!J784&amp;      IF(lookups!$L$2-LEN(SOURCE!J784) &gt;= 0, REPT(" ",lookups!$L$2-LEN(SOURCE!J784)), "")&amp;
" | "&amp; IF(lookups!$K$2-LEN(SOURCE!I784) &gt;= 0, REPT(" ",lookups!$K$2-LEN(SOURCE!I784)), "")&amp;
      SOURCE!K784&amp;      IF(lookups!$L$2-LEN(SOURCE!K784) &gt;= 0, REPT(" ",lookups!$M$2-LEN(SOURCE!K784)), "")&amp;
" | "&amp; SOURCE!L784&amp;      IF(lookups!$O$2-LEN(SOURCE!L784) &gt;= 0, REPT(" ",lookups!$O$2-LEN(SOURCE!L784)), "")&amp;
" | "&amp; SOURCE!M784&amp;      IF(lookups!$P$2-LEN(SOURCE!M784) &gt;= 0, REPT(" ",lookups!$P$2-LEN(SOURCE!M784)), "")&amp;
      "},"&amp;IF(SOURCE!O784&lt;&gt;"",""&amp;SOURCE!O784,"")
 )
)
)</f>
        <v>/*  760 */  { addItemToBuffer,              ITM_i_DIARESIS,              STD_i_DIARESIS,                                STD_i_DIARESIS,                                (0 &lt;&lt; TAM_MAX_BITS) |     0, CAT_aint | SLS_UNCHANGED | US_UNCHANGED | EIM_DISABLED | PTP_DISABLED     },</v>
      </c>
    </row>
    <row r="785" customFormat="false" ht="15.75" hidden="false" customHeight="false" outlineLevel="0" collapsed="false">
      <c r="A785" s="263" t="str">
        <f aca="false">IF(AND(OR(SOURCE!A785="",ISBLANK(SOURCE!A785)),SOURCE!B785&gt;0),IF(ISBLANK(SOURCE!C785),"",SOURCE!C785),
IF(SOURCE!B785&lt;0,VLOOKUP(SOURCE!B785,lookups!A$1:B$25,2,0),
  IF(ISBLANK(SOURCE!B785),
    "",
    "/* "&amp;TEXT(SOURCE!B785,"???0")&amp;" *"&amp;
      SOURCE!C785&amp;", "&amp; IF(lookups!$E$2-LEN(SOURCE!C785) &gt;= 0, REPT(" ",lookups!$E$2-LEN(SOURCE!C785)), "")&amp;
      SOURCE!D785&amp;", "&amp; IF(lookups!$F$2-LEN(SOURCE!D785) &gt;= 0, REPT(" ",lookups!$F$2-LEN(SOURCE!D785)), "")&amp;
      SOURCE!E785&amp;", "&amp; IF(lookups!$G$2-LEN(SOURCE!E785) &gt;=0, REPT(" ",lookups!$G$2-LEN(SOURCE!E785)), "")&amp;
      SOURCE!F785&amp;", "&amp; IF(lookups!$H$2-LEN(SOURCE!F785) &gt;= 0, REPT(" ",lookups!$H$2-LEN(SOURCE!F785)+2), "")&amp;"("&amp;
      SUBSTITUTE(TEXT(SOURCE!G785,"??0"),"  ","")&amp;" &lt;&lt; TAM_MAX_BITS) |"&amp; IF(lookups!$I$2-3 &gt;= 0, REPT(" ",MAX(1,lookups!$I$2-5+4+1-1-LEN(  IF(ISTEXT(SOURCE!H785),SOURCE!H785,  SUBSTITUTE(SUBSTITUTE(TEXT(SOURCE!H785,"????0"),"  ","")," ",""))   ))), "")&amp;
       IF(ISTEXT(SOURCE!H785),SOURCE!H785, SUBSTITUTE(SUBSTITUTE(TEXT(SOURCE!H785,"????0"),"  ","")," ",""))   &amp;","&amp; IF(lookups!$J$2-3 &gt;= 0, REPT(" ",lookups!$J$2-3-5), "")&amp;
      SOURCE!I785&amp;
" | "&amp; IF(lookups!$K$2-LEN(SOURCE!I785) &gt;= 0, REPT(" ",lookups!$K$2-LEN(SOURCE!I785)), "")&amp;
      SOURCE!J785&amp;      IF(lookups!$L$2-LEN(SOURCE!J785) &gt;= 0, REPT(" ",lookups!$L$2-LEN(SOURCE!J785)), "")&amp;
" | "&amp; IF(lookups!$K$2-LEN(SOURCE!I785) &gt;= 0, REPT(" ",lookups!$K$2-LEN(SOURCE!I785)), "")&amp;
      SOURCE!K785&amp;      IF(lookups!$L$2-LEN(SOURCE!K785) &gt;= 0, REPT(" ",lookups!$M$2-LEN(SOURCE!K785)), "")&amp;
" | "&amp; SOURCE!L785&amp;      IF(lookups!$O$2-LEN(SOURCE!L785) &gt;= 0, REPT(" ",lookups!$O$2-LEN(SOURCE!L785)), "")&amp;
" | "&amp; SOURCE!M785&amp;      IF(lookups!$P$2-LEN(SOURCE!M785) &gt;= 0, REPT(" ",lookups!$P$2-LEN(SOURCE!M785)), "")&amp;
      "},"&amp;IF(SOURCE!O785&lt;&gt;"",""&amp;SOURCE!O785,"")
 )
)
)</f>
        <v>/*  761 */  { addItemToBuffer,              ITM_i_CIRC,                  STD_i_CIRC,                                    STD_i_CIRC,                                    (0 &lt;&lt; TAM_MAX_BITS) |     0, CAT_aint | SLS_UNCHANGED | US_UNCHANGED | EIM_DISABLED | PTP_DISABLED     },</v>
      </c>
    </row>
    <row r="786" customFormat="false" ht="15.75" hidden="false" customHeight="false" outlineLevel="0" collapsed="false">
      <c r="A786" s="263" t="str">
        <f aca="false">IF(AND(OR(SOURCE!A786="",ISBLANK(SOURCE!A786)),SOURCE!B786&gt;0),IF(ISBLANK(SOURCE!C786),"",SOURCE!C786),
IF(SOURCE!B786&lt;0,VLOOKUP(SOURCE!B786,lookups!A$1:B$25,2,0),
  IF(ISBLANK(SOURCE!B786),
    "",
    "/* "&amp;TEXT(SOURCE!B786,"???0")&amp;" *"&amp;
      SOURCE!C786&amp;", "&amp; IF(lookups!$E$2-LEN(SOURCE!C786) &gt;= 0, REPT(" ",lookups!$E$2-LEN(SOURCE!C786)), "")&amp;
      SOURCE!D786&amp;", "&amp; IF(lookups!$F$2-LEN(SOURCE!D786) &gt;= 0, REPT(" ",lookups!$F$2-LEN(SOURCE!D786)), "")&amp;
      SOURCE!E786&amp;", "&amp; IF(lookups!$G$2-LEN(SOURCE!E786) &gt;=0, REPT(" ",lookups!$G$2-LEN(SOURCE!E786)), "")&amp;
      SOURCE!F786&amp;", "&amp; IF(lookups!$H$2-LEN(SOURCE!F786) &gt;= 0, REPT(" ",lookups!$H$2-LEN(SOURCE!F786)+2), "")&amp;"("&amp;
      SUBSTITUTE(TEXT(SOURCE!G786,"??0"),"  ","")&amp;" &lt;&lt; TAM_MAX_BITS) |"&amp; IF(lookups!$I$2-3 &gt;= 0, REPT(" ",MAX(1,lookups!$I$2-5+4+1-1-LEN(  IF(ISTEXT(SOURCE!H786),SOURCE!H786,  SUBSTITUTE(SUBSTITUTE(TEXT(SOURCE!H786,"????0"),"  ","")," ",""))   ))), "")&amp;
       IF(ISTEXT(SOURCE!H786),SOURCE!H786, SUBSTITUTE(SUBSTITUTE(TEXT(SOURCE!H786,"????0"),"  ","")," ",""))   &amp;","&amp; IF(lookups!$J$2-3 &gt;= 0, REPT(" ",lookups!$J$2-3-5), "")&amp;
      SOURCE!I786&amp;
" | "&amp; IF(lookups!$K$2-LEN(SOURCE!I786) &gt;= 0, REPT(" ",lookups!$K$2-LEN(SOURCE!I786)), "")&amp;
      SOURCE!J786&amp;      IF(lookups!$L$2-LEN(SOURCE!J786) &gt;= 0, REPT(" ",lookups!$L$2-LEN(SOURCE!J786)), "")&amp;
" | "&amp; IF(lookups!$K$2-LEN(SOURCE!I786) &gt;= 0, REPT(" ",lookups!$K$2-LEN(SOURCE!I786)), "")&amp;
      SOURCE!K786&amp;      IF(lookups!$L$2-LEN(SOURCE!K786) &gt;= 0, REPT(" ",lookups!$M$2-LEN(SOURCE!K786)), "")&amp;
" | "&amp; SOURCE!L786&amp;      IF(lookups!$O$2-LEN(SOURCE!L786) &gt;= 0, REPT(" ",lookups!$O$2-LEN(SOURCE!L786)), "")&amp;
" | "&amp; SOURCE!M786&amp;      IF(lookups!$P$2-LEN(SOURCE!M786) &gt;= 0, REPT(" ",lookups!$P$2-LEN(SOURCE!M786)), "")&amp;
      "},"&amp;IF(SOURCE!O786&lt;&gt;"",""&amp;SOURCE!O786,"")
 )
)
)</f>
        <v>/*  762 */  { addItemToBuffer,              ITM_i_OGONEK,                STD_i_OGONEK,                                  STD_i_OGONEK,                                  (0 &lt;&lt; TAM_MAX_BITS) |     0, CAT_aint | SLS_UNCHANGED | US_UNCHANGED | EIM_DISABLED | PTP_DISABLED     },</v>
      </c>
    </row>
    <row r="787" customFormat="false" ht="15.75" hidden="false" customHeight="false" outlineLevel="0" collapsed="false">
      <c r="A787" s="263" t="str">
        <f aca="false">IF(AND(OR(SOURCE!A787="",ISBLANK(SOURCE!A787)),SOURCE!B787&gt;0),IF(ISBLANK(SOURCE!C787),"",SOURCE!C787),
IF(SOURCE!B787&lt;0,VLOOKUP(SOURCE!B787,lookups!A$1:B$25,2,0),
  IF(ISBLANK(SOURCE!B787),
    "",
    "/* "&amp;TEXT(SOURCE!B787,"???0")&amp;" *"&amp;
      SOURCE!C787&amp;", "&amp; IF(lookups!$E$2-LEN(SOURCE!C787) &gt;= 0, REPT(" ",lookups!$E$2-LEN(SOURCE!C787)), "")&amp;
      SOURCE!D787&amp;", "&amp; IF(lookups!$F$2-LEN(SOURCE!D787) &gt;= 0, REPT(" ",lookups!$F$2-LEN(SOURCE!D787)), "")&amp;
      SOURCE!E787&amp;", "&amp; IF(lookups!$G$2-LEN(SOURCE!E787) &gt;=0, REPT(" ",lookups!$G$2-LEN(SOURCE!E787)), "")&amp;
      SOURCE!F787&amp;", "&amp; IF(lookups!$H$2-LEN(SOURCE!F787) &gt;= 0, REPT(" ",lookups!$H$2-LEN(SOURCE!F787)+2), "")&amp;"("&amp;
      SUBSTITUTE(TEXT(SOURCE!G787,"??0"),"  ","")&amp;" &lt;&lt; TAM_MAX_BITS) |"&amp; IF(lookups!$I$2-3 &gt;= 0, REPT(" ",MAX(1,lookups!$I$2-5+4+1-1-LEN(  IF(ISTEXT(SOURCE!H787),SOURCE!H787,  SUBSTITUTE(SUBSTITUTE(TEXT(SOURCE!H787,"????0"),"  ","")," ",""))   ))), "")&amp;
       IF(ISTEXT(SOURCE!H787),SOURCE!H787, SUBSTITUTE(SUBSTITUTE(TEXT(SOURCE!H787,"????0"),"  ","")," ",""))   &amp;","&amp; IF(lookups!$J$2-3 &gt;= 0, REPT(" ",lookups!$J$2-3-5), "")&amp;
      SOURCE!I787&amp;
" | "&amp; IF(lookups!$K$2-LEN(SOURCE!I787) &gt;= 0, REPT(" ",lookups!$K$2-LEN(SOURCE!I787)), "")&amp;
      SOURCE!J787&amp;      IF(lookups!$L$2-LEN(SOURCE!J787) &gt;= 0, REPT(" ",lookups!$L$2-LEN(SOURCE!J787)), "")&amp;
" | "&amp; IF(lookups!$K$2-LEN(SOURCE!I787) &gt;= 0, REPT(" ",lookups!$K$2-LEN(SOURCE!I787)), "")&amp;
      SOURCE!K787&amp;      IF(lookups!$L$2-LEN(SOURCE!K787) &gt;= 0, REPT(" ",lookups!$M$2-LEN(SOURCE!K787)), "")&amp;
" | "&amp; SOURCE!L787&amp;      IF(lookups!$O$2-LEN(SOURCE!L787) &gt;= 0, REPT(" ",lookups!$O$2-LEN(SOURCE!L787)), "")&amp;
" | "&amp; SOURCE!M787&amp;      IF(lookups!$P$2-LEN(SOURCE!M787) &gt;= 0, REPT(" ",lookups!$P$2-LEN(SOURCE!M787)), "")&amp;
      "},"&amp;IF(SOURCE!O787&lt;&gt;"",""&amp;SOURCE!O787,"")
 )
)
)</f>
        <v>/*  763 */  { addItemToBuffer,              ITM_i_DOT,                   "i",                                           "i",                                           (0 &lt;&lt; TAM_MAX_BITS) |     0, CAT_NONE | SLS_UNCHANGED | US_UNCHANGED | EIM_DISABLED | PTP_DISABLED     },</v>
      </c>
    </row>
    <row r="788" customFormat="false" ht="15.75" hidden="false" customHeight="false" outlineLevel="0" collapsed="false">
      <c r="A788" s="263" t="str">
        <f aca="false">IF(AND(OR(SOURCE!A788="",ISBLANK(SOURCE!A788)),SOURCE!B788&gt;0),IF(ISBLANK(SOURCE!C788),"",SOURCE!C788),
IF(SOURCE!B788&lt;0,VLOOKUP(SOURCE!B788,lookups!A$1:B$25,2,0),
  IF(ISBLANK(SOURCE!B788),
    "",
    "/* "&amp;TEXT(SOURCE!B788,"???0")&amp;" *"&amp;
      SOURCE!C788&amp;", "&amp; IF(lookups!$E$2-LEN(SOURCE!C788) &gt;= 0, REPT(" ",lookups!$E$2-LEN(SOURCE!C788)), "")&amp;
      SOURCE!D788&amp;", "&amp; IF(lookups!$F$2-LEN(SOURCE!D788) &gt;= 0, REPT(" ",lookups!$F$2-LEN(SOURCE!D788)), "")&amp;
      SOURCE!E788&amp;", "&amp; IF(lookups!$G$2-LEN(SOURCE!E788) &gt;=0, REPT(" ",lookups!$G$2-LEN(SOURCE!E788)), "")&amp;
      SOURCE!F788&amp;", "&amp; IF(lookups!$H$2-LEN(SOURCE!F788) &gt;= 0, REPT(" ",lookups!$H$2-LEN(SOURCE!F788)+2), "")&amp;"("&amp;
      SUBSTITUTE(TEXT(SOURCE!G788,"??0"),"  ","")&amp;" &lt;&lt; TAM_MAX_BITS) |"&amp; IF(lookups!$I$2-3 &gt;= 0, REPT(" ",MAX(1,lookups!$I$2-5+4+1-1-LEN(  IF(ISTEXT(SOURCE!H788),SOURCE!H788,  SUBSTITUTE(SUBSTITUTE(TEXT(SOURCE!H788,"????0"),"  ","")," ",""))   ))), "")&amp;
       IF(ISTEXT(SOURCE!H788),SOURCE!H788, SUBSTITUTE(SUBSTITUTE(TEXT(SOURCE!H788,"????0"),"  ","")," ",""))   &amp;","&amp; IF(lookups!$J$2-3 &gt;= 0, REPT(" ",lookups!$J$2-3-5), "")&amp;
      SOURCE!I788&amp;
" | "&amp; IF(lookups!$K$2-LEN(SOURCE!I788) &gt;= 0, REPT(" ",lookups!$K$2-LEN(SOURCE!I788)), "")&amp;
      SOURCE!J788&amp;      IF(lookups!$L$2-LEN(SOURCE!J788) &gt;= 0, REPT(" ",lookups!$L$2-LEN(SOURCE!J788)), "")&amp;
" | "&amp; IF(lookups!$K$2-LEN(SOURCE!I788) &gt;= 0, REPT(" ",lookups!$K$2-LEN(SOURCE!I788)), "")&amp;
      SOURCE!K788&amp;      IF(lookups!$L$2-LEN(SOURCE!K788) &gt;= 0, REPT(" ",lookups!$M$2-LEN(SOURCE!K788)), "")&amp;
" | "&amp; SOURCE!L788&amp;      IF(lookups!$O$2-LEN(SOURCE!L788) &gt;= 0, REPT(" ",lookups!$O$2-LEN(SOURCE!L788)), "")&amp;
" | "&amp; SOURCE!M788&amp;      IF(lookups!$P$2-LEN(SOURCE!M788) &gt;= 0, REPT(" ",lookups!$P$2-LEN(SOURCE!M788)), "")&amp;
      "},"&amp;IF(SOURCE!O788&lt;&gt;"",""&amp;SOURCE!O788,"")
 )
)
)</f>
        <v>/*  764 */  { addItemToBuffer,              ITM_i_DOTLESS,               STD_i_DOTLESS,                                 STD_i_DOTLESS,                                 (0 &lt;&lt; TAM_MAX_BITS) |     0, CAT_aint | SLS_UNCHANGED | US_UNCHANGED | EIM_DISABLED | PTP_DISABLED     },</v>
      </c>
    </row>
    <row r="789" customFormat="false" ht="15.75" hidden="false" customHeight="false" outlineLevel="0" collapsed="false">
      <c r="A789" s="263" t="str">
        <f aca="false">IF(AND(OR(SOURCE!A789="",ISBLANK(SOURCE!A789)),SOURCE!B789&gt;0),IF(ISBLANK(SOURCE!C789),"",SOURCE!C789),
IF(SOURCE!B789&lt;0,VLOOKUP(SOURCE!B789,lookups!A$1:B$25,2,0),
  IF(ISBLANK(SOURCE!B789),
    "",
    "/* "&amp;TEXT(SOURCE!B789,"???0")&amp;" *"&amp;
      SOURCE!C789&amp;", "&amp; IF(lookups!$E$2-LEN(SOURCE!C789) &gt;= 0, REPT(" ",lookups!$E$2-LEN(SOURCE!C789)), "")&amp;
      SOURCE!D789&amp;", "&amp; IF(lookups!$F$2-LEN(SOURCE!D789) &gt;= 0, REPT(" ",lookups!$F$2-LEN(SOURCE!D789)), "")&amp;
      SOURCE!E789&amp;", "&amp; IF(lookups!$G$2-LEN(SOURCE!E789) &gt;=0, REPT(" ",lookups!$G$2-LEN(SOURCE!E789)), "")&amp;
      SOURCE!F789&amp;", "&amp; IF(lookups!$H$2-LEN(SOURCE!F789) &gt;= 0, REPT(" ",lookups!$H$2-LEN(SOURCE!F789)+2), "")&amp;"("&amp;
      SUBSTITUTE(TEXT(SOURCE!G789,"??0"),"  ","")&amp;" &lt;&lt; TAM_MAX_BITS) |"&amp; IF(lookups!$I$2-3 &gt;= 0, REPT(" ",MAX(1,lookups!$I$2-5+4+1-1-LEN(  IF(ISTEXT(SOURCE!H789),SOURCE!H789,  SUBSTITUTE(SUBSTITUTE(TEXT(SOURCE!H789,"????0"),"  ","")," ",""))   ))), "")&amp;
       IF(ISTEXT(SOURCE!H789),SOURCE!H789, SUBSTITUTE(SUBSTITUTE(TEXT(SOURCE!H789,"????0"),"  ","")," ",""))   &amp;","&amp; IF(lookups!$J$2-3 &gt;= 0, REPT(" ",lookups!$J$2-3-5), "")&amp;
      SOURCE!I789&amp;
" | "&amp; IF(lookups!$K$2-LEN(SOURCE!I789) &gt;= 0, REPT(" ",lookups!$K$2-LEN(SOURCE!I789)), "")&amp;
      SOURCE!J789&amp;      IF(lookups!$L$2-LEN(SOURCE!J789) &gt;= 0, REPT(" ",lookups!$L$2-LEN(SOURCE!J789)), "")&amp;
" | "&amp; IF(lookups!$K$2-LEN(SOURCE!I789) &gt;= 0, REPT(" ",lookups!$K$2-LEN(SOURCE!I789)), "")&amp;
      SOURCE!K789&amp;      IF(lookups!$L$2-LEN(SOURCE!K789) &gt;= 0, REPT(" ",lookups!$M$2-LEN(SOURCE!K789)), "")&amp;
" | "&amp; SOURCE!L789&amp;      IF(lookups!$O$2-LEN(SOURCE!L789) &gt;= 0, REPT(" ",lookups!$O$2-LEN(SOURCE!L789)), "")&amp;
" | "&amp; SOURCE!M789&amp;      IF(lookups!$P$2-LEN(SOURCE!M789) &gt;= 0, REPT(" ",lookups!$P$2-LEN(SOURCE!M789)), "")&amp;
      "},"&amp;IF(SOURCE!O789&lt;&gt;"",""&amp;SOURCE!O789,"")
 )
)
)</f>
        <v>/*  765 */  { addItemToBuffer,              ITM_l_STROKE,                STD_l_STROKE,                                  STD_l_STROKE,                                  (0 &lt;&lt; TAM_MAX_BITS) |     0, CAT_aint | SLS_UNCHANGED | US_UNCHANGED | EIM_DISABLED | PTP_DISABLED     },</v>
      </c>
    </row>
    <row r="790" customFormat="false" ht="15.75" hidden="false" customHeight="false" outlineLevel="0" collapsed="false">
      <c r="A790" s="263" t="str">
        <f aca="false">IF(AND(OR(SOURCE!A790="",ISBLANK(SOURCE!A790)),SOURCE!B790&gt;0),IF(ISBLANK(SOURCE!C790),"",SOURCE!C790),
IF(SOURCE!B790&lt;0,VLOOKUP(SOURCE!B790,lookups!A$1:B$25,2,0),
  IF(ISBLANK(SOURCE!B790),
    "",
    "/* "&amp;TEXT(SOURCE!B790,"???0")&amp;" *"&amp;
      SOURCE!C790&amp;", "&amp; IF(lookups!$E$2-LEN(SOURCE!C790) &gt;= 0, REPT(" ",lookups!$E$2-LEN(SOURCE!C790)), "")&amp;
      SOURCE!D790&amp;", "&amp; IF(lookups!$F$2-LEN(SOURCE!D790) &gt;= 0, REPT(" ",lookups!$F$2-LEN(SOURCE!D790)), "")&amp;
      SOURCE!E790&amp;", "&amp; IF(lookups!$G$2-LEN(SOURCE!E790) &gt;=0, REPT(" ",lookups!$G$2-LEN(SOURCE!E790)), "")&amp;
      SOURCE!F790&amp;", "&amp; IF(lookups!$H$2-LEN(SOURCE!F790) &gt;= 0, REPT(" ",lookups!$H$2-LEN(SOURCE!F790)+2), "")&amp;"("&amp;
      SUBSTITUTE(TEXT(SOURCE!G790,"??0"),"  ","")&amp;" &lt;&lt; TAM_MAX_BITS) |"&amp; IF(lookups!$I$2-3 &gt;= 0, REPT(" ",MAX(1,lookups!$I$2-5+4+1-1-LEN(  IF(ISTEXT(SOURCE!H790),SOURCE!H790,  SUBSTITUTE(SUBSTITUTE(TEXT(SOURCE!H790,"????0"),"  ","")," ",""))   ))), "")&amp;
       IF(ISTEXT(SOURCE!H790),SOURCE!H790, SUBSTITUTE(SUBSTITUTE(TEXT(SOURCE!H790,"????0"),"  ","")," ",""))   &amp;","&amp; IF(lookups!$J$2-3 &gt;= 0, REPT(" ",lookups!$J$2-3-5), "")&amp;
      SOURCE!I790&amp;
" | "&amp; IF(lookups!$K$2-LEN(SOURCE!I790) &gt;= 0, REPT(" ",lookups!$K$2-LEN(SOURCE!I790)), "")&amp;
      SOURCE!J790&amp;      IF(lookups!$L$2-LEN(SOURCE!J790) &gt;= 0, REPT(" ",lookups!$L$2-LEN(SOURCE!J790)), "")&amp;
" | "&amp; IF(lookups!$K$2-LEN(SOURCE!I790) &gt;= 0, REPT(" ",lookups!$K$2-LEN(SOURCE!I790)), "")&amp;
      SOURCE!K790&amp;      IF(lookups!$L$2-LEN(SOURCE!K790) &gt;= 0, REPT(" ",lookups!$M$2-LEN(SOURCE!K790)), "")&amp;
" | "&amp; SOURCE!L790&amp;      IF(lookups!$O$2-LEN(SOURCE!L790) &gt;= 0, REPT(" ",lookups!$O$2-LEN(SOURCE!L790)), "")&amp;
" | "&amp; SOURCE!M790&amp;      IF(lookups!$P$2-LEN(SOURCE!M790) &gt;= 0, REPT(" ",lookups!$P$2-LEN(SOURCE!M790)), "")&amp;
      "},"&amp;IF(SOURCE!O790&lt;&gt;"",""&amp;SOURCE!O790,"")
 )
)
)</f>
        <v>/*  766 */  { addItemToBuffer,              ITM_l_ACUTE,                 STD_l_ACUTE,                                   STD_l_ACUTE,                                   (0 &lt;&lt; TAM_MAX_BITS) |     0, CAT_aint | SLS_UNCHANGED | US_UNCHANGED | EIM_DISABLED | PTP_DISABLED     },</v>
      </c>
    </row>
    <row r="791" customFormat="false" ht="15.75" hidden="false" customHeight="false" outlineLevel="0" collapsed="false">
      <c r="A791" s="263" t="str">
        <f aca="false">IF(AND(OR(SOURCE!A791="",ISBLANK(SOURCE!A791)),SOURCE!B791&gt;0),IF(ISBLANK(SOURCE!C791),"",SOURCE!C791),
IF(SOURCE!B791&lt;0,VLOOKUP(SOURCE!B791,lookups!A$1:B$25,2,0),
  IF(ISBLANK(SOURCE!B791),
    "",
    "/* "&amp;TEXT(SOURCE!B791,"???0")&amp;" *"&amp;
      SOURCE!C791&amp;", "&amp; IF(lookups!$E$2-LEN(SOURCE!C791) &gt;= 0, REPT(" ",lookups!$E$2-LEN(SOURCE!C791)), "")&amp;
      SOURCE!D791&amp;", "&amp; IF(lookups!$F$2-LEN(SOURCE!D791) &gt;= 0, REPT(" ",lookups!$F$2-LEN(SOURCE!D791)), "")&amp;
      SOURCE!E791&amp;", "&amp; IF(lookups!$G$2-LEN(SOURCE!E791) &gt;=0, REPT(" ",lookups!$G$2-LEN(SOURCE!E791)), "")&amp;
      SOURCE!F791&amp;", "&amp; IF(lookups!$H$2-LEN(SOURCE!F791) &gt;= 0, REPT(" ",lookups!$H$2-LEN(SOURCE!F791)+2), "")&amp;"("&amp;
      SUBSTITUTE(TEXT(SOURCE!G791,"??0"),"  ","")&amp;" &lt;&lt; TAM_MAX_BITS) |"&amp; IF(lookups!$I$2-3 &gt;= 0, REPT(" ",MAX(1,lookups!$I$2-5+4+1-1-LEN(  IF(ISTEXT(SOURCE!H791),SOURCE!H791,  SUBSTITUTE(SUBSTITUTE(TEXT(SOURCE!H791,"????0"),"  ","")," ",""))   ))), "")&amp;
       IF(ISTEXT(SOURCE!H791),SOURCE!H791, SUBSTITUTE(SUBSTITUTE(TEXT(SOURCE!H791,"????0"),"  ","")," ",""))   &amp;","&amp; IF(lookups!$J$2-3 &gt;= 0, REPT(" ",lookups!$J$2-3-5), "")&amp;
      SOURCE!I791&amp;
" | "&amp; IF(lookups!$K$2-LEN(SOURCE!I791) &gt;= 0, REPT(" ",lookups!$K$2-LEN(SOURCE!I791)), "")&amp;
      SOURCE!J791&amp;      IF(lookups!$L$2-LEN(SOURCE!J791) &gt;= 0, REPT(" ",lookups!$L$2-LEN(SOURCE!J791)), "")&amp;
" | "&amp; IF(lookups!$K$2-LEN(SOURCE!I791) &gt;= 0, REPT(" ",lookups!$K$2-LEN(SOURCE!I791)), "")&amp;
      SOURCE!K791&amp;      IF(lookups!$L$2-LEN(SOURCE!K791) &gt;= 0, REPT(" ",lookups!$M$2-LEN(SOURCE!K791)), "")&amp;
" | "&amp; SOURCE!L791&amp;      IF(lookups!$O$2-LEN(SOURCE!L791) &gt;= 0, REPT(" ",lookups!$O$2-LEN(SOURCE!L791)), "")&amp;
" | "&amp; SOURCE!M791&amp;      IF(lookups!$P$2-LEN(SOURCE!M791) &gt;= 0, REPT(" ",lookups!$P$2-LEN(SOURCE!M791)), "")&amp;
      "},"&amp;IF(SOURCE!O791&lt;&gt;"",""&amp;SOURCE!O791,"")
 )
)
)</f>
        <v>/*  767 */  { addItemToBuffer,              ITM_l_APOSTROPHE,            STD_l_APOSTROPHE,                              STD_l_APOSTROPHE,                              (0 &lt;&lt; TAM_MAX_BITS) |     0, CAT_aint | SLS_UNCHANGED | US_UNCHANGED | EIM_DISABLED | PTP_DISABLED     },</v>
      </c>
    </row>
    <row r="792" customFormat="false" ht="15.75" hidden="false" customHeight="false" outlineLevel="0" collapsed="false">
      <c r="A792" s="263" t="str">
        <f aca="false">IF(AND(OR(SOURCE!A792="",ISBLANK(SOURCE!A792)),SOURCE!B792&gt;0),IF(ISBLANK(SOURCE!C792),"",SOURCE!C792),
IF(SOURCE!B792&lt;0,VLOOKUP(SOURCE!B792,lookups!A$1:B$25,2,0),
  IF(ISBLANK(SOURCE!B792),
    "",
    "/* "&amp;TEXT(SOURCE!B792,"???0")&amp;" *"&amp;
      SOURCE!C792&amp;", "&amp; IF(lookups!$E$2-LEN(SOURCE!C792) &gt;= 0, REPT(" ",lookups!$E$2-LEN(SOURCE!C792)), "")&amp;
      SOURCE!D792&amp;", "&amp; IF(lookups!$F$2-LEN(SOURCE!D792) &gt;= 0, REPT(" ",lookups!$F$2-LEN(SOURCE!D792)), "")&amp;
      SOURCE!E792&amp;", "&amp; IF(lookups!$G$2-LEN(SOURCE!E792) &gt;=0, REPT(" ",lookups!$G$2-LEN(SOURCE!E792)), "")&amp;
      SOURCE!F792&amp;", "&amp; IF(lookups!$H$2-LEN(SOURCE!F792) &gt;= 0, REPT(" ",lookups!$H$2-LEN(SOURCE!F792)+2), "")&amp;"("&amp;
      SUBSTITUTE(TEXT(SOURCE!G792,"??0"),"  ","")&amp;" &lt;&lt; TAM_MAX_BITS) |"&amp; IF(lookups!$I$2-3 &gt;= 0, REPT(" ",MAX(1,lookups!$I$2-5+4+1-1-LEN(  IF(ISTEXT(SOURCE!H792),SOURCE!H792,  SUBSTITUTE(SUBSTITUTE(TEXT(SOURCE!H792,"????0"),"  ","")," ",""))   ))), "")&amp;
       IF(ISTEXT(SOURCE!H792),SOURCE!H792, SUBSTITUTE(SUBSTITUTE(TEXT(SOURCE!H792,"????0"),"  ","")," ",""))   &amp;","&amp; IF(lookups!$J$2-3 &gt;= 0, REPT(" ",lookups!$J$2-3-5), "")&amp;
      SOURCE!I792&amp;
" | "&amp; IF(lookups!$K$2-LEN(SOURCE!I792) &gt;= 0, REPT(" ",lookups!$K$2-LEN(SOURCE!I792)), "")&amp;
      SOURCE!J792&amp;      IF(lookups!$L$2-LEN(SOURCE!J792) &gt;= 0, REPT(" ",lookups!$L$2-LEN(SOURCE!J792)), "")&amp;
" | "&amp; IF(lookups!$K$2-LEN(SOURCE!I792) &gt;= 0, REPT(" ",lookups!$K$2-LEN(SOURCE!I792)), "")&amp;
      SOURCE!K792&amp;      IF(lookups!$L$2-LEN(SOURCE!K792) &gt;= 0, REPT(" ",lookups!$M$2-LEN(SOURCE!K792)), "")&amp;
" | "&amp; SOURCE!L792&amp;      IF(lookups!$O$2-LEN(SOURCE!L792) &gt;= 0, REPT(" ",lookups!$O$2-LEN(SOURCE!L792)), "")&amp;
" | "&amp; SOURCE!M792&amp;      IF(lookups!$P$2-LEN(SOURCE!M792) &gt;= 0, REPT(" ",lookups!$P$2-LEN(SOURCE!M792)), "")&amp;
      "},"&amp;IF(SOURCE!O792&lt;&gt;"",""&amp;SOURCE!O792,"")
 )
)
)</f>
        <v>/*  768 */  { addItemToBuffer,              ITM_n_ACUTE,                 STD_n_ACUTE,                                   STD_n_ACUTE,                                   (0 &lt;&lt; TAM_MAX_BITS) |     0, CAT_aint | SLS_UNCHANGED | US_UNCHANGED | EIM_DISABLED | PTP_DISABLED     },</v>
      </c>
    </row>
    <row r="793" customFormat="false" ht="15.75" hidden="false" customHeight="false" outlineLevel="0" collapsed="false">
      <c r="A793" s="263" t="str">
        <f aca="false">IF(AND(OR(SOURCE!A793="",ISBLANK(SOURCE!A793)),SOURCE!B793&gt;0),IF(ISBLANK(SOURCE!C793),"",SOURCE!C793),
IF(SOURCE!B793&lt;0,VLOOKUP(SOURCE!B793,lookups!A$1:B$25,2,0),
  IF(ISBLANK(SOURCE!B793),
    "",
    "/* "&amp;TEXT(SOURCE!B793,"???0")&amp;" *"&amp;
      SOURCE!C793&amp;", "&amp; IF(lookups!$E$2-LEN(SOURCE!C793) &gt;= 0, REPT(" ",lookups!$E$2-LEN(SOURCE!C793)), "")&amp;
      SOURCE!D793&amp;", "&amp; IF(lookups!$F$2-LEN(SOURCE!D793) &gt;= 0, REPT(" ",lookups!$F$2-LEN(SOURCE!D793)), "")&amp;
      SOURCE!E793&amp;", "&amp; IF(lookups!$G$2-LEN(SOURCE!E793) &gt;=0, REPT(" ",lookups!$G$2-LEN(SOURCE!E793)), "")&amp;
      SOURCE!F793&amp;", "&amp; IF(lookups!$H$2-LEN(SOURCE!F793) &gt;= 0, REPT(" ",lookups!$H$2-LEN(SOURCE!F793)+2), "")&amp;"("&amp;
      SUBSTITUTE(TEXT(SOURCE!G793,"??0"),"  ","")&amp;" &lt;&lt; TAM_MAX_BITS) |"&amp; IF(lookups!$I$2-3 &gt;= 0, REPT(" ",MAX(1,lookups!$I$2-5+4+1-1-LEN(  IF(ISTEXT(SOURCE!H793),SOURCE!H793,  SUBSTITUTE(SUBSTITUTE(TEXT(SOURCE!H793,"????0"),"  ","")," ",""))   ))), "")&amp;
       IF(ISTEXT(SOURCE!H793),SOURCE!H793, SUBSTITUTE(SUBSTITUTE(TEXT(SOURCE!H793,"????0"),"  ","")," ",""))   &amp;","&amp; IF(lookups!$J$2-3 &gt;= 0, REPT(" ",lookups!$J$2-3-5), "")&amp;
      SOURCE!I793&amp;
" | "&amp; IF(lookups!$K$2-LEN(SOURCE!I793) &gt;= 0, REPT(" ",lookups!$K$2-LEN(SOURCE!I793)), "")&amp;
      SOURCE!J793&amp;      IF(lookups!$L$2-LEN(SOURCE!J793) &gt;= 0, REPT(" ",lookups!$L$2-LEN(SOURCE!J793)), "")&amp;
" | "&amp; IF(lookups!$K$2-LEN(SOURCE!I793) &gt;= 0, REPT(" ",lookups!$K$2-LEN(SOURCE!I793)), "")&amp;
      SOURCE!K793&amp;      IF(lookups!$L$2-LEN(SOURCE!K793) &gt;= 0, REPT(" ",lookups!$M$2-LEN(SOURCE!K793)), "")&amp;
" | "&amp; SOURCE!L793&amp;      IF(lookups!$O$2-LEN(SOURCE!L793) &gt;= 0, REPT(" ",lookups!$O$2-LEN(SOURCE!L793)), "")&amp;
" | "&amp; SOURCE!M793&amp;      IF(lookups!$P$2-LEN(SOURCE!M793) &gt;= 0, REPT(" ",lookups!$P$2-LEN(SOURCE!M793)), "")&amp;
      "},"&amp;IF(SOURCE!O793&lt;&gt;"",""&amp;SOURCE!O793,"")
 )
)
)</f>
        <v>/*  769 */  { addItemToBuffer,              ITM_n_CARON,                 STD_n_CARON,                                   STD_n_CARON,                                   (0 &lt;&lt; TAM_MAX_BITS) |     0, CAT_aint | SLS_UNCHANGED | US_UNCHANGED | EIM_DISABLED | PTP_DISABLED     },</v>
      </c>
    </row>
    <row r="794" customFormat="false" ht="15.75" hidden="false" customHeight="false" outlineLevel="0" collapsed="false">
      <c r="A794" s="263" t="str">
        <f aca="false">IF(AND(OR(SOURCE!A794="",ISBLANK(SOURCE!A794)),SOURCE!B794&gt;0),IF(ISBLANK(SOURCE!C794),"",SOURCE!C794),
IF(SOURCE!B794&lt;0,VLOOKUP(SOURCE!B794,lookups!A$1:B$25,2,0),
  IF(ISBLANK(SOURCE!B794),
    "",
    "/* "&amp;TEXT(SOURCE!B794,"???0")&amp;" *"&amp;
      SOURCE!C794&amp;", "&amp; IF(lookups!$E$2-LEN(SOURCE!C794) &gt;= 0, REPT(" ",lookups!$E$2-LEN(SOURCE!C794)), "")&amp;
      SOURCE!D794&amp;", "&amp; IF(lookups!$F$2-LEN(SOURCE!D794) &gt;= 0, REPT(" ",lookups!$F$2-LEN(SOURCE!D794)), "")&amp;
      SOURCE!E794&amp;", "&amp; IF(lookups!$G$2-LEN(SOURCE!E794) &gt;=0, REPT(" ",lookups!$G$2-LEN(SOURCE!E794)), "")&amp;
      SOURCE!F794&amp;", "&amp; IF(lookups!$H$2-LEN(SOURCE!F794) &gt;= 0, REPT(" ",lookups!$H$2-LEN(SOURCE!F794)+2), "")&amp;"("&amp;
      SUBSTITUTE(TEXT(SOURCE!G794,"??0"),"  ","")&amp;" &lt;&lt; TAM_MAX_BITS) |"&amp; IF(lookups!$I$2-3 &gt;= 0, REPT(" ",MAX(1,lookups!$I$2-5+4+1-1-LEN(  IF(ISTEXT(SOURCE!H794),SOURCE!H794,  SUBSTITUTE(SUBSTITUTE(TEXT(SOURCE!H794,"????0"),"  ","")," ",""))   ))), "")&amp;
       IF(ISTEXT(SOURCE!H794),SOURCE!H794, SUBSTITUTE(SUBSTITUTE(TEXT(SOURCE!H794,"????0"),"  ","")," ",""))   &amp;","&amp; IF(lookups!$J$2-3 &gt;= 0, REPT(" ",lookups!$J$2-3-5), "")&amp;
      SOURCE!I794&amp;
" | "&amp; IF(lookups!$K$2-LEN(SOURCE!I794) &gt;= 0, REPT(" ",lookups!$K$2-LEN(SOURCE!I794)), "")&amp;
      SOURCE!J794&amp;      IF(lookups!$L$2-LEN(SOURCE!J794) &gt;= 0, REPT(" ",lookups!$L$2-LEN(SOURCE!J794)), "")&amp;
" | "&amp; IF(lookups!$K$2-LEN(SOURCE!I794) &gt;= 0, REPT(" ",lookups!$K$2-LEN(SOURCE!I794)), "")&amp;
      SOURCE!K794&amp;      IF(lookups!$L$2-LEN(SOURCE!K794) &gt;= 0, REPT(" ",lookups!$M$2-LEN(SOURCE!K794)), "")&amp;
" | "&amp; SOURCE!L794&amp;      IF(lookups!$O$2-LEN(SOURCE!L794) &gt;= 0, REPT(" ",lookups!$O$2-LEN(SOURCE!L794)), "")&amp;
" | "&amp; SOURCE!M794&amp;      IF(lookups!$P$2-LEN(SOURCE!M794) &gt;= 0, REPT(" ",lookups!$P$2-LEN(SOURCE!M794)), "")&amp;
      "},"&amp;IF(SOURCE!O794&lt;&gt;"",""&amp;SOURCE!O794,"")
 )
)
)</f>
        <v>/*  770 */  { addItemToBuffer,              ITM_n_TILDE,                 STD_n_TILDE,                                   STD_n_TILDE,                                   (0 &lt;&lt; TAM_MAX_BITS) |     0, CAT_aint | SLS_UNCHANGED | US_UNCHANGED | EIM_DISABLED | PTP_DISABLED     },</v>
      </c>
    </row>
    <row r="795" customFormat="false" ht="15.75" hidden="false" customHeight="false" outlineLevel="0" collapsed="false">
      <c r="A795" s="263" t="str">
        <f aca="false">IF(AND(OR(SOURCE!A795="",ISBLANK(SOURCE!A795)),SOURCE!B795&gt;0),IF(ISBLANK(SOURCE!C795),"",SOURCE!C795),
IF(SOURCE!B795&lt;0,VLOOKUP(SOURCE!B795,lookups!A$1:B$25,2,0),
  IF(ISBLANK(SOURCE!B795),
    "",
    "/* "&amp;TEXT(SOURCE!B795,"???0")&amp;" *"&amp;
      SOURCE!C795&amp;", "&amp; IF(lookups!$E$2-LEN(SOURCE!C795) &gt;= 0, REPT(" ",lookups!$E$2-LEN(SOURCE!C795)), "")&amp;
      SOURCE!D795&amp;", "&amp; IF(lookups!$F$2-LEN(SOURCE!D795) &gt;= 0, REPT(" ",lookups!$F$2-LEN(SOURCE!D795)), "")&amp;
      SOURCE!E795&amp;", "&amp; IF(lookups!$G$2-LEN(SOURCE!E795) &gt;=0, REPT(" ",lookups!$G$2-LEN(SOURCE!E795)), "")&amp;
      SOURCE!F795&amp;", "&amp; IF(lookups!$H$2-LEN(SOURCE!F795) &gt;= 0, REPT(" ",lookups!$H$2-LEN(SOURCE!F795)+2), "")&amp;"("&amp;
      SUBSTITUTE(TEXT(SOURCE!G795,"??0"),"  ","")&amp;" &lt;&lt; TAM_MAX_BITS) |"&amp; IF(lookups!$I$2-3 &gt;= 0, REPT(" ",MAX(1,lookups!$I$2-5+4+1-1-LEN(  IF(ISTEXT(SOURCE!H795),SOURCE!H795,  SUBSTITUTE(SUBSTITUTE(TEXT(SOURCE!H795,"????0"),"  ","")," ",""))   ))), "")&amp;
       IF(ISTEXT(SOURCE!H795),SOURCE!H795, SUBSTITUTE(SUBSTITUTE(TEXT(SOURCE!H795,"????0"),"  ","")," ",""))   &amp;","&amp; IF(lookups!$J$2-3 &gt;= 0, REPT(" ",lookups!$J$2-3-5), "")&amp;
      SOURCE!I795&amp;
" | "&amp; IF(lookups!$K$2-LEN(SOURCE!I795) &gt;= 0, REPT(" ",lookups!$K$2-LEN(SOURCE!I795)), "")&amp;
      SOURCE!J795&amp;      IF(lookups!$L$2-LEN(SOURCE!J795) &gt;= 0, REPT(" ",lookups!$L$2-LEN(SOURCE!J795)), "")&amp;
" | "&amp; IF(lookups!$K$2-LEN(SOURCE!I795) &gt;= 0, REPT(" ",lookups!$K$2-LEN(SOURCE!I795)), "")&amp;
      SOURCE!K795&amp;      IF(lookups!$L$2-LEN(SOURCE!K795) &gt;= 0, REPT(" ",lookups!$M$2-LEN(SOURCE!K795)), "")&amp;
" | "&amp; SOURCE!L795&amp;      IF(lookups!$O$2-LEN(SOURCE!L795) &gt;= 0, REPT(" ",lookups!$O$2-LEN(SOURCE!L795)), "")&amp;
" | "&amp; SOURCE!M795&amp;      IF(lookups!$P$2-LEN(SOURCE!M795) &gt;= 0, REPT(" ",lookups!$P$2-LEN(SOURCE!M795)), "")&amp;
      "},"&amp;IF(SOURCE!O795&lt;&gt;"",""&amp;SOURCE!O795,"")
 )
)
)</f>
        <v>/*  771 */  { addItemToBuffer,              ITM_o_MACRON,                STD_o_MACRON,                                  STD_o_MACRON,                                  (0 &lt;&lt; TAM_MAX_BITS) |     0, CAT_aint | SLS_UNCHANGED | US_UNCHANGED | EIM_DISABLED | PTP_DISABLED     },</v>
      </c>
    </row>
    <row r="796" customFormat="false" ht="15.75" hidden="false" customHeight="false" outlineLevel="0" collapsed="false">
      <c r="A796" s="263" t="str">
        <f aca="false">IF(AND(OR(SOURCE!A796="",ISBLANK(SOURCE!A796)),SOURCE!B796&gt;0),IF(ISBLANK(SOURCE!C796),"",SOURCE!C796),
IF(SOURCE!B796&lt;0,VLOOKUP(SOURCE!B796,lookups!A$1:B$25,2,0),
  IF(ISBLANK(SOURCE!B796),
    "",
    "/* "&amp;TEXT(SOURCE!B796,"???0")&amp;" *"&amp;
      SOURCE!C796&amp;", "&amp; IF(lookups!$E$2-LEN(SOURCE!C796) &gt;= 0, REPT(" ",lookups!$E$2-LEN(SOURCE!C796)), "")&amp;
      SOURCE!D796&amp;", "&amp; IF(lookups!$F$2-LEN(SOURCE!D796) &gt;= 0, REPT(" ",lookups!$F$2-LEN(SOURCE!D796)), "")&amp;
      SOURCE!E796&amp;", "&amp; IF(lookups!$G$2-LEN(SOURCE!E796) &gt;=0, REPT(" ",lookups!$G$2-LEN(SOURCE!E796)), "")&amp;
      SOURCE!F796&amp;", "&amp; IF(lookups!$H$2-LEN(SOURCE!F796) &gt;= 0, REPT(" ",lookups!$H$2-LEN(SOURCE!F796)+2), "")&amp;"("&amp;
      SUBSTITUTE(TEXT(SOURCE!G796,"??0"),"  ","")&amp;" &lt;&lt; TAM_MAX_BITS) |"&amp; IF(lookups!$I$2-3 &gt;= 0, REPT(" ",MAX(1,lookups!$I$2-5+4+1-1-LEN(  IF(ISTEXT(SOURCE!H796),SOURCE!H796,  SUBSTITUTE(SUBSTITUTE(TEXT(SOURCE!H796,"????0"),"  ","")," ",""))   ))), "")&amp;
       IF(ISTEXT(SOURCE!H796),SOURCE!H796, SUBSTITUTE(SUBSTITUTE(TEXT(SOURCE!H796,"????0"),"  ","")," ",""))   &amp;","&amp; IF(lookups!$J$2-3 &gt;= 0, REPT(" ",lookups!$J$2-3-5), "")&amp;
      SOURCE!I796&amp;
" | "&amp; IF(lookups!$K$2-LEN(SOURCE!I796) &gt;= 0, REPT(" ",lookups!$K$2-LEN(SOURCE!I796)), "")&amp;
      SOURCE!J796&amp;      IF(lookups!$L$2-LEN(SOURCE!J796) &gt;= 0, REPT(" ",lookups!$L$2-LEN(SOURCE!J796)), "")&amp;
" | "&amp; IF(lookups!$K$2-LEN(SOURCE!I796) &gt;= 0, REPT(" ",lookups!$K$2-LEN(SOURCE!I796)), "")&amp;
      SOURCE!K796&amp;      IF(lookups!$L$2-LEN(SOURCE!K796) &gt;= 0, REPT(" ",lookups!$M$2-LEN(SOURCE!K796)), "")&amp;
" | "&amp; SOURCE!L796&amp;      IF(lookups!$O$2-LEN(SOURCE!L796) &gt;= 0, REPT(" ",lookups!$O$2-LEN(SOURCE!L796)), "")&amp;
" | "&amp; SOURCE!M796&amp;      IF(lookups!$P$2-LEN(SOURCE!M796) &gt;= 0, REPT(" ",lookups!$P$2-LEN(SOURCE!M796)), "")&amp;
      "},"&amp;IF(SOURCE!O796&lt;&gt;"",""&amp;SOURCE!O796,"")
 )
)
)</f>
        <v>/*  772 */  { addItemToBuffer,              ITM_o_ACUTE,                 STD_o_ACUTE,                                   STD_o_ACUTE,                                   (0 &lt;&lt; TAM_MAX_BITS) |     0, CAT_aint | SLS_UNCHANGED | US_UNCHANGED | EIM_DISABLED | PTP_DISABLED     },</v>
      </c>
    </row>
    <row r="797" customFormat="false" ht="15.75" hidden="false" customHeight="false" outlineLevel="0" collapsed="false">
      <c r="A797" s="263" t="str">
        <f aca="false">IF(AND(OR(SOURCE!A797="",ISBLANK(SOURCE!A797)),SOURCE!B797&gt;0),IF(ISBLANK(SOURCE!C797),"",SOURCE!C797),
IF(SOURCE!B797&lt;0,VLOOKUP(SOURCE!B797,lookups!A$1:B$25,2,0),
  IF(ISBLANK(SOURCE!B797),
    "",
    "/* "&amp;TEXT(SOURCE!B797,"???0")&amp;" *"&amp;
      SOURCE!C797&amp;", "&amp; IF(lookups!$E$2-LEN(SOURCE!C797) &gt;= 0, REPT(" ",lookups!$E$2-LEN(SOURCE!C797)), "")&amp;
      SOURCE!D797&amp;", "&amp; IF(lookups!$F$2-LEN(SOURCE!D797) &gt;= 0, REPT(" ",lookups!$F$2-LEN(SOURCE!D797)), "")&amp;
      SOURCE!E797&amp;", "&amp; IF(lookups!$G$2-LEN(SOURCE!E797) &gt;=0, REPT(" ",lookups!$G$2-LEN(SOURCE!E797)), "")&amp;
      SOURCE!F797&amp;", "&amp; IF(lookups!$H$2-LEN(SOURCE!F797) &gt;= 0, REPT(" ",lookups!$H$2-LEN(SOURCE!F797)+2), "")&amp;"("&amp;
      SUBSTITUTE(TEXT(SOURCE!G797,"??0"),"  ","")&amp;" &lt;&lt; TAM_MAX_BITS) |"&amp; IF(lookups!$I$2-3 &gt;= 0, REPT(" ",MAX(1,lookups!$I$2-5+4+1-1-LEN(  IF(ISTEXT(SOURCE!H797),SOURCE!H797,  SUBSTITUTE(SUBSTITUTE(TEXT(SOURCE!H797,"????0"),"  ","")," ",""))   ))), "")&amp;
       IF(ISTEXT(SOURCE!H797),SOURCE!H797, SUBSTITUTE(SUBSTITUTE(TEXT(SOURCE!H797,"????0"),"  ","")," ",""))   &amp;","&amp; IF(lookups!$J$2-3 &gt;= 0, REPT(" ",lookups!$J$2-3-5), "")&amp;
      SOURCE!I797&amp;
" | "&amp; IF(lookups!$K$2-LEN(SOURCE!I797) &gt;= 0, REPT(" ",lookups!$K$2-LEN(SOURCE!I797)), "")&amp;
      SOURCE!J797&amp;      IF(lookups!$L$2-LEN(SOURCE!J797) &gt;= 0, REPT(" ",lookups!$L$2-LEN(SOURCE!J797)), "")&amp;
" | "&amp; IF(lookups!$K$2-LEN(SOURCE!I797) &gt;= 0, REPT(" ",lookups!$K$2-LEN(SOURCE!I797)), "")&amp;
      SOURCE!K797&amp;      IF(lookups!$L$2-LEN(SOURCE!K797) &gt;= 0, REPT(" ",lookups!$M$2-LEN(SOURCE!K797)), "")&amp;
" | "&amp; SOURCE!L797&amp;      IF(lookups!$O$2-LEN(SOURCE!L797) &gt;= 0, REPT(" ",lookups!$O$2-LEN(SOURCE!L797)), "")&amp;
" | "&amp; SOURCE!M797&amp;      IF(lookups!$P$2-LEN(SOURCE!M797) &gt;= 0, REPT(" ",lookups!$P$2-LEN(SOURCE!M797)), "")&amp;
      "},"&amp;IF(SOURCE!O797&lt;&gt;"",""&amp;SOURCE!O797,"")
 )
)
)</f>
        <v>/*  773 */  { addItemToBuffer,              ITM_o_BREVE,                 STD_o_BREVE,                                   STD_o_BREVE,                                   (0 &lt;&lt; TAM_MAX_BITS) |     0, CAT_aint | SLS_UNCHANGED | US_UNCHANGED | EIM_DISABLED | PTP_DISABLED     },</v>
      </c>
    </row>
    <row r="798" customFormat="false" ht="15.75" hidden="false" customHeight="false" outlineLevel="0" collapsed="false">
      <c r="A798" s="263" t="str">
        <f aca="false">IF(AND(OR(SOURCE!A798="",ISBLANK(SOURCE!A798)),SOURCE!B798&gt;0),IF(ISBLANK(SOURCE!C798),"",SOURCE!C798),
IF(SOURCE!B798&lt;0,VLOOKUP(SOURCE!B798,lookups!A$1:B$25,2,0),
  IF(ISBLANK(SOURCE!B798),
    "",
    "/* "&amp;TEXT(SOURCE!B798,"???0")&amp;" *"&amp;
      SOURCE!C798&amp;", "&amp; IF(lookups!$E$2-LEN(SOURCE!C798) &gt;= 0, REPT(" ",lookups!$E$2-LEN(SOURCE!C798)), "")&amp;
      SOURCE!D798&amp;", "&amp; IF(lookups!$F$2-LEN(SOURCE!D798) &gt;= 0, REPT(" ",lookups!$F$2-LEN(SOURCE!D798)), "")&amp;
      SOURCE!E798&amp;", "&amp; IF(lookups!$G$2-LEN(SOURCE!E798) &gt;=0, REPT(" ",lookups!$G$2-LEN(SOURCE!E798)), "")&amp;
      SOURCE!F798&amp;", "&amp; IF(lookups!$H$2-LEN(SOURCE!F798) &gt;= 0, REPT(" ",lookups!$H$2-LEN(SOURCE!F798)+2), "")&amp;"("&amp;
      SUBSTITUTE(TEXT(SOURCE!G798,"??0"),"  ","")&amp;" &lt;&lt; TAM_MAX_BITS) |"&amp; IF(lookups!$I$2-3 &gt;= 0, REPT(" ",MAX(1,lookups!$I$2-5+4+1-1-LEN(  IF(ISTEXT(SOURCE!H798),SOURCE!H798,  SUBSTITUTE(SUBSTITUTE(TEXT(SOURCE!H798,"????0"),"  ","")," ",""))   ))), "")&amp;
       IF(ISTEXT(SOURCE!H798),SOURCE!H798, SUBSTITUTE(SUBSTITUTE(TEXT(SOURCE!H798,"????0"),"  ","")," ",""))   &amp;","&amp; IF(lookups!$J$2-3 &gt;= 0, REPT(" ",lookups!$J$2-3-5), "")&amp;
      SOURCE!I798&amp;
" | "&amp; IF(lookups!$K$2-LEN(SOURCE!I798) &gt;= 0, REPT(" ",lookups!$K$2-LEN(SOURCE!I798)), "")&amp;
      SOURCE!J798&amp;      IF(lookups!$L$2-LEN(SOURCE!J798) &gt;= 0, REPT(" ",lookups!$L$2-LEN(SOURCE!J798)), "")&amp;
" | "&amp; IF(lookups!$K$2-LEN(SOURCE!I798) &gt;= 0, REPT(" ",lookups!$K$2-LEN(SOURCE!I798)), "")&amp;
      SOURCE!K798&amp;      IF(lookups!$L$2-LEN(SOURCE!K798) &gt;= 0, REPT(" ",lookups!$M$2-LEN(SOURCE!K798)), "")&amp;
" | "&amp; SOURCE!L798&amp;      IF(lookups!$O$2-LEN(SOURCE!L798) &gt;= 0, REPT(" ",lookups!$O$2-LEN(SOURCE!L798)), "")&amp;
" | "&amp; SOURCE!M798&amp;      IF(lookups!$P$2-LEN(SOURCE!M798) &gt;= 0, REPT(" ",lookups!$P$2-LEN(SOURCE!M798)), "")&amp;
      "},"&amp;IF(SOURCE!O798&lt;&gt;"",""&amp;SOURCE!O798,"")
 )
)
)</f>
        <v>/*  774 */  { addItemToBuffer,              ITM_o_GRAVE,                 STD_o_GRAVE,                                   STD_o_GRAVE,                                   (0 &lt;&lt; TAM_MAX_BITS) |     0, CAT_aint | SLS_UNCHANGED | US_UNCHANGED | EIM_DISABLED | PTP_DISABLED     },</v>
      </c>
    </row>
    <row r="799" customFormat="false" ht="15.75" hidden="false" customHeight="false" outlineLevel="0" collapsed="false">
      <c r="A799" s="263" t="str">
        <f aca="false">IF(AND(OR(SOURCE!A799="",ISBLANK(SOURCE!A799)),SOURCE!B799&gt;0),IF(ISBLANK(SOURCE!C799),"",SOURCE!C799),
IF(SOURCE!B799&lt;0,VLOOKUP(SOURCE!B799,lookups!A$1:B$25,2,0),
  IF(ISBLANK(SOURCE!B799),
    "",
    "/* "&amp;TEXT(SOURCE!B799,"???0")&amp;" *"&amp;
      SOURCE!C799&amp;", "&amp; IF(lookups!$E$2-LEN(SOURCE!C799) &gt;= 0, REPT(" ",lookups!$E$2-LEN(SOURCE!C799)), "")&amp;
      SOURCE!D799&amp;", "&amp; IF(lookups!$F$2-LEN(SOURCE!D799) &gt;= 0, REPT(" ",lookups!$F$2-LEN(SOURCE!D799)), "")&amp;
      SOURCE!E799&amp;", "&amp; IF(lookups!$G$2-LEN(SOURCE!E799) &gt;=0, REPT(" ",lookups!$G$2-LEN(SOURCE!E799)), "")&amp;
      SOURCE!F799&amp;", "&amp; IF(lookups!$H$2-LEN(SOURCE!F799) &gt;= 0, REPT(" ",lookups!$H$2-LEN(SOURCE!F799)+2), "")&amp;"("&amp;
      SUBSTITUTE(TEXT(SOURCE!G799,"??0"),"  ","")&amp;" &lt;&lt; TAM_MAX_BITS) |"&amp; IF(lookups!$I$2-3 &gt;= 0, REPT(" ",MAX(1,lookups!$I$2-5+4+1-1-LEN(  IF(ISTEXT(SOURCE!H799),SOURCE!H799,  SUBSTITUTE(SUBSTITUTE(TEXT(SOURCE!H799,"????0"),"  ","")," ",""))   ))), "")&amp;
       IF(ISTEXT(SOURCE!H799),SOURCE!H799, SUBSTITUTE(SUBSTITUTE(TEXT(SOURCE!H799,"????0"),"  ","")," ",""))   &amp;","&amp; IF(lookups!$J$2-3 &gt;= 0, REPT(" ",lookups!$J$2-3-5), "")&amp;
      SOURCE!I799&amp;
" | "&amp; IF(lookups!$K$2-LEN(SOURCE!I799) &gt;= 0, REPT(" ",lookups!$K$2-LEN(SOURCE!I799)), "")&amp;
      SOURCE!J799&amp;      IF(lookups!$L$2-LEN(SOURCE!J799) &gt;= 0, REPT(" ",lookups!$L$2-LEN(SOURCE!J799)), "")&amp;
" | "&amp; IF(lookups!$K$2-LEN(SOURCE!I799) &gt;= 0, REPT(" ",lookups!$K$2-LEN(SOURCE!I799)), "")&amp;
      SOURCE!K799&amp;      IF(lookups!$L$2-LEN(SOURCE!K799) &gt;= 0, REPT(" ",lookups!$M$2-LEN(SOURCE!K799)), "")&amp;
" | "&amp; SOURCE!L799&amp;      IF(lookups!$O$2-LEN(SOURCE!L799) &gt;= 0, REPT(" ",lookups!$O$2-LEN(SOURCE!L799)), "")&amp;
" | "&amp; SOURCE!M799&amp;      IF(lookups!$P$2-LEN(SOURCE!M799) &gt;= 0, REPT(" ",lookups!$P$2-LEN(SOURCE!M799)), "")&amp;
      "},"&amp;IF(SOURCE!O799&lt;&gt;"",""&amp;SOURCE!O799,"")
 )
)
)</f>
        <v>/*  775 */  { addItemToBuffer,              ITM_o_DIARESIS,              STD_o_DIARESIS,                                STD_o_DIARESIS,                                (0 &lt;&lt; TAM_MAX_BITS) |     0, CAT_aint | SLS_UNCHANGED | US_UNCHANGED | EIM_DISABLED | PTP_DISABLED     },</v>
      </c>
    </row>
    <row r="800" customFormat="false" ht="15.75" hidden="false" customHeight="false" outlineLevel="0" collapsed="false">
      <c r="A800" s="263" t="str">
        <f aca="false">IF(AND(OR(SOURCE!A800="",ISBLANK(SOURCE!A800)),SOURCE!B800&gt;0),IF(ISBLANK(SOURCE!C800),"",SOURCE!C800),
IF(SOURCE!B800&lt;0,VLOOKUP(SOURCE!B800,lookups!A$1:B$25,2,0),
  IF(ISBLANK(SOURCE!B800),
    "",
    "/* "&amp;TEXT(SOURCE!B800,"???0")&amp;" *"&amp;
      SOURCE!C800&amp;", "&amp; IF(lookups!$E$2-LEN(SOURCE!C800) &gt;= 0, REPT(" ",lookups!$E$2-LEN(SOURCE!C800)), "")&amp;
      SOURCE!D800&amp;", "&amp; IF(lookups!$F$2-LEN(SOURCE!D800) &gt;= 0, REPT(" ",lookups!$F$2-LEN(SOURCE!D800)), "")&amp;
      SOURCE!E800&amp;", "&amp; IF(lookups!$G$2-LEN(SOURCE!E800) &gt;=0, REPT(" ",lookups!$G$2-LEN(SOURCE!E800)), "")&amp;
      SOURCE!F800&amp;", "&amp; IF(lookups!$H$2-LEN(SOURCE!F800) &gt;= 0, REPT(" ",lookups!$H$2-LEN(SOURCE!F800)+2), "")&amp;"("&amp;
      SUBSTITUTE(TEXT(SOURCE!G800,"??0"),"  ","")&amp;" &lt;&lt; TAM_MAX_BITS) |"&amp; IF(lookups!$I$2-3 &gt;= 0, REPT(" ",MAX(1,lookups!$I$2-5+4+1-1-LEN(  IF(ISTEXT(SOURCE!H800),SOURCE!H800,  SUBSTITUTE(SUBSTITUTE(TEXT(SOURCE!H800,"????0"),"  ","")," ",""))   ))), "")&amp;
       IF(ISTEXT(SOURCE!H800),SOURCE!H800, SUBSTITUTE(SUBSTITUTE(TEXT(SOURCE!H800,"????0"),"  ","")," ",""))   &amp;","&amp; IF(lookups!$J$2-3 &gt;= 0, REPT(" ",lookups!$J$2-3-5), "")&amp;
      SOURCE!I800&amp;
" | "&amp; IF(lookups!$K$2-LEN(SOURCE!I800) &gt;= 0, REPT(" ",lookups!$K$2-LEN(SOURCE!I800)), "")&amp;
      SOURCE!J800&amp;      IF(lookups!$L$2-LEN(SOURCE!J800) &gt;= 0, REPT(" ",lookups!$L$2-LEN(SOURCE!J800)), "")&amp;
" | "&amp; IF(lookups!$K$2-LEN(SOURCE!I800) &gt;= 0, REPT(" ",lookups!$K$2-LEN(SOURCE!I800)), "")&amp;
      SOURCE!K800&amp;      IF(lookups!$L$2-LEN(SOURCE!K800) &gt;= 0, REPT(" ",lookups!$M$2-LEN(SOURCE!K800)), "")&amp;
" | "&amp; SOURCE!L800&amp;      IF(lookups!$O$2-LEN(SOURCE!L800) &gt;= 0, REPT(" ",lookups!$O$2-LEN(SOURCE!L800)), "")&amp;
" | "&amp; SOURCE!M800&amp;      IF(lookups!$P$2-LEN(SOURCE!M800) &gt;= 0, REPT(" ",lookups!$P$2-LEN(SOURCE!M800)), "")&amp;
      "},"&amp;IF(SOURCE!O800&lt;&gt;"",""&amp;SOURCE!O800,"")
 )
)
)</f>
        <v>/*  776 */  { addItemToBuffer,              ITM_o_TILDE,                 STD_o_TILDE,                                   STD_o_TILDE,                                   (0 &lt;&lt; TAM_MAX_BITS) |     0, CAT_aint | SLS_UNCHANGED | US_UNCHANGED | EIM_DISABLED | PTP_DISABLED     },</v>
      </c>
    </row>
    <row r="801" customFormat="false" ht="15.75" hidden="false" customHeight="false" outlineLevel="0" collapsed="false">
      <c r="A801" s="263" t="str">
        <f aca="false">IF(AND(OR(SOURCE!A801="",ISBLANK(SOURCE!A801)),SOURCE!B801&gt;0),IF(ISBLANK(SOURCE!C801),"",SOURCE!C801),
IF(SOURCE!B801&lt;0,VLOOKUP(SOURCE!B801,lookups!A$1:B$25,2,0),
  IF(ISBLANK(SOURCE!B801),
    "",
    "/* "&amp;TEXT(SOURCE!B801,"???0")&amp;" *"&amp;
      SOURCE!C801&amp;", "&amp; IF(lookups!$E$2-LEN(SOURCE!C801) &gt;= 0, REPT(" ",lookups!$E$2-LEN(SOURCE!C801)), "")&amp;
      SOURCE!D801&amp;", "&amp; IF(lookups!$F$2-LEN(SOURCE!D801) &gt;= 0, REPT(" ",lookups!$F$2-LEN(SOURCE!D801)), "")&amp;
      SOURCE!E801&amp;", "&amp; IF(lookups!$G$2-LEN(SOURCE!E801) &gt;=0, REPT(" ",lookups!$G$2-LEN(SOURCE!E801)), "")&amp;
      SOURCE!F801&amp;", "&amp; IF(lookups!$H$2-LEN(SOURCE!F801) &gt;= 0, REPT(" ",lookups!$H$2-LEN(SOURCE!F801)+2), "")&amp;"("&amp;
      SUBSTITUTE(TEXT(SOURCE!G801,"??0"),"  ","")&amp;" &lt;&lt; TAM_MAX_BITS) |"&amp; IF(lookups!$I$2-3 &gt;= 0, REPT(" ",MAX(1,lookups!$I$2-5+4+1-1-LEN(  IF(ISTEXT(SOURCE!H801),SOURCE!H801,  SUBSTITUTE(SUBSTITUTE(TEXT(SOURCE!H801,"????0"),"  ","")," ",""))   ))), "")&amp;
       IF(ISTEXT(SOURCE!H801),SOURCE!H801, SUBSTITUTE(SUBSTITUTE(TEXT(SOURCE!H801,"????0"),"  ","")," ",""))   &amp;","&amp; IF(lookups!$J$2-3 &gt;= 0, REPT(" ",lookups!$J$2-3-5), "")&amp;
      SOURCE!I801&amp;
" | "&amp; IF(lookups!$K$2-LEN(SOURCE!I801) &gt;= 0, REPT(" ",lookups!$K$2-LEN(SOURCE!I801)), "")&amp;
      SOURCE!J801&amp;      IF(lookups!$L$2-LEN(SOURCE!J801) &gt;= 0, REPT(" ",lookups!$L$2-LEN(SOURCE!J801)), "")&amp;
" | "&amp; IF(lookups!$K$2-LEN(SOURCE!I801) &gt;= 0, REPT(" ",lookups!$K$2-LEN(SOURCE!I801)), "")&amp;
      SOURCE!K801&amp;      IF(lookups!$L$2-LEN(SOURCE!K801) &gt;= 0, REPT(" ",lookups!$M$2-LEN(SOURCE!K801)), "")&amp;
" | "&amp; SOURCE!L801&amp;      IF(lookups!$O$2-LEN(SOURCE!L801) &gt;= 0, REPT(" ",lookups!$O$2-LEN(SOURCE!L801)), "")&amp;
" | "&amp; SOURCE!M801&amp;      IF(lookups!$P$2-LEN(SOURCE!M801) &gt;= 0, REPT(" ",lookups!$P$2-LEN(SOURCE!M801)), "")&amp;
      "},"&amp;IF(SOURCE!O801&lt;&gt;"",""&amp;SOURCE!O801,"")
 )
)
)</f>
        <v>/*  777 */  { addItemToBuffer,              ITM_o_CIRC,                  STD_o_CIRC,                                    STD_o_CIRC,                                    (0 &lt;&lt; TAM_MAX_BITS) |     0, CAT_aint | SLS_UNCHANGED | US_UNCHANGED | EIM_DISABLED | PTP_DISABLED     },</v>
      </c>
    </row>
    <row r="802" customFormat="false" ht="15.75" hidden="false" customHeight="false" outlineLevel="0" collapsed="false">
      <c r="A802" s="263" t="str">
        <f aca="false">IF(AND(OR(SOURCE!A802="",ISBLANK(SOURCE!A802)),SOURCE!B802&gt;0),IF(ISBLANK(SOURCE!C802),"",SOURCE!C802),
IF(SOURCE!B802&lt;0,VLOOKUP(SOURCE!B802,lookups!A$1:B$25,2,0),
  IF(ISBLANK(SOURCE!B802),
    "",
    "/* "&amp;TEXT(SOURCE!B802,"???0")&amp;" *"&amp;
      SOURCE!C802&amp;", "&amp; IF(lookups!$E$2-LEN(SOURCE!C802) &gt;= 0, REPT(" ",lookups!$E$2-LEN(SOURCE!C802)), "")&amp;
      SOURCE!D802&amp;", "&amp; IF(lookups!$F$2-LEN(SOURCE!D802) &gt;= 0, REPT(" ",lookups!$F$2-LEN(SOURCE!D802)), "")&amp;
      SOURCE!E802&amp;", "&amp; IF(lookups!$G$2-LEN(SOURCE!E802) &gt;=0, REPT(" ",lookups!$G$2-LEN(SOURCE!E802)), "")&amp;
      SOURCE!F802&amp;", "&amp; IF(lookups!$H$2-LEN(SOURCE!F802) &gt;= 0, REPT(" ",lookups!$H$2-LEN(SOURCE!F802)+2), "")&amp;"("&amp;
      SUBSTITUTE(TEXT(SOURCE!G802,"??0"),"  ","")&amp;" &lt;&lt; TAM_MAX_BITS) |"&amp; IF(lookups!$I$2-3 &gt;= 0, REPT(" ",MAX(1,lookups!$I$2-5+4+1-1-LEN(  IF(ISTEXT(SOURCE!H802),SOURCE!H802,  SUBSTITUTE(SUBSTITUTE(TEXT(SOURCE!H802,"????0"),"  ","")," ",""))   ))), "")&amp;
       IF(ISTEXT(SOURCE!H802),SOURCE!H802, SUBSTITUTE(SUBSTITUTE(TEXT(SOURCE!H802,"????0"),"  ","")," ",""))   &amp;","&amp; IF(lookups!$J$2-3 &gt;= 0, REPT(" ",lookups!$J$2-3-5), "")&amp;
      SOURCE!I802&amp;
" | "&amp; IF(lookups!$K$2-LEN(SOURCE!I802) &gt;= 0, REPT(" ",lookups!$K$2-LEN(SOURCE!I802)), "")&amp;
      SOURCE!J802&amp;      IF(lookups!$L$2-LEN(SOURCE!J802) &gt;= 0, REPT(" ",lookups!$L$2-LEN(SOURCE!J802)), "")&amp;
" | "&amp; IF(lookups!$K$2-LEN(SOURCE!I802) &gt;= 0, REPT(" ",lookups!$K$2-LEN(SOURCE!I802)), "")&amp;
      SOURCE!K802&amp;      IF(lookups!$L$2-LEN(SOURCE!K802) &gt;= 0, REPT(" ",lookups!$M$2-LEN(SOURCE!K802)), "")&amp;
" | "&amp; SOURCE!L802&amp;      IF(lookups!$O$2-LEN(SOURCE!L802) &gt;= 0, REPT(" ",lookups!$O$2-LEN(SOURCE!L802)), "")&amp;
" | "&amp; SOURCE!M802&amp;      IF(lookups!$P$2-LEN(SOURCE!M802) &gt;= 0, REPT(" ",lookups!$P$2-LEN(SOURCE!M802)), "")&amp;
      "},"&amp;IF(SOURCE!O802&lt;&gt;"",""&amp;SOURCE!O802,"")
 )
)
)</f>
        <v>/*  778 */  { addItemToBuffer,              ITM_o_STROKE,                STD_o_STROKE,                                  STD_o_STROKE,                                  (0 &lt;&lt; TAM_MAX_BITS) |     0, CAT_aint | SLS_UNCHANGED | US_UNCHANGED | EIM_DISABLED | PTP_DISABLED     },</v>
      </c>
    </row>
    <row r="803" customFormat="false" ht="15.75" hidden="false" customHeight="false" outlineLevel="0" collapsed="false">
      <c r="A803" s="263" t="str">
        <f aca="false">IF(AND(OR(SOURCE!A803="",ISBLANK(SOURCE!A803)),SOURCE!B803&gt;0),IF(ISBLANK(SOURCE!C803),"",SOURCE!C803),
IF(SOURCE!B803&lt;0,VLOOKUP(SOURCE!B803,lookups!A$1:B$25,2,0),
  IF(ISBLANK(SOURCE!B803),
    "",
    "/* "&amp;TEXT(SOURCE!B803,"???0")&amp;" *"&amp;
      SOURCE!C803&amp;", "&amp; IF(lookups!$E$2-LEN(SOURCE!C803) &gt;= 0, REPT(" ",lookups!$E$2-LEN(SOURCE!C803)), "")&amp;
      SOURCE!D803&amp;", "&amp; IF(lookups!$F$2-LEN(SOURCE!D803) &gt;= 0, REPT(" ",lookups!$F$2-LEN(SOURCE!D803)), "")&amp;
      SOURCE!E803&amp;", "&amp; IF(lookups!$G$2-LEN(SOURCE!E803) &gt;=0, REPT(" ",lookups!$G$2-LEN(SOURCE!E803)), "")&amp;
      SOURCE!F803&amp;", "&amp; IF(lookups!$H$2-LEN(SOURCE!F803) &gt;= 0, REPT(" ",lookups!$H$2-LEN(SOURCE!F803)+2), "")&amp;"("&amp;
      SUBSTITUTE(TEXT(SOURCE!G803,"??0"),"  ","")&amp;" &lt;&lt; TAM_MAX_BITS) |"&amp; IF(lookups!$I$2-3 &gt;= 0, REPT(" ",MAX(1,lookups!$I$2-5+4+1-1-LEN(  IF(ISTEXT(SOURCE!H803),SOURCE!H803,  SUBSTITUTE(SUBSTITUTE(TEXT(SOURCE!H803,"????0"),"  ","")," ",""))   ))), "")&amp;
       IF(ISTEXT(SOURCE!H803),SOURCE!H803, SUBSTITUTE(SUBSTITUTE(TEXT(SOURCE!H803,"????0"),"  ","")," ",""))   &amp;","&amp; IF(lookups!$J$2-3 &gt;= 0, REPT(" ",lookups!$J$2-3-5), "")&amp;
      SOURCE!I803&amp;
" | "&amp; IF(lookups!$K$2-LEN(SOURCE!I803) &gt;= 0, REPT(" ",lookups!$K$2-LEN(SOURCE!I803)), "")&amp;
      SOURCE!J803&amp;      IF(lookups!$L$2-LEN(SOURCE!J803) &gt;= 0, REPT(" ",lookups!$L$2-LEN(SOURCE!J803)), "")&amp;
" | "&amp; IF(lookups!$K$2-LEN(SOURCE!I803) &gt;= 0, REPT(" ",lookups!$K$2-LEN(SOURCE!I803)), "")&amp;
      SOURCE!K803&amp;      IF(lookups!$L$2-LEN(SOURCE!K803) &gt;= 0, REPT(" ",lookups!$M$2-LEN(SOURCE!K803)), "")&amp;
" | "&amp; SOURCE!L803&amp;      IF(lookups!$O$2-LEN(SOURCE!L803) &gt;= 0, REPT(" ",lookups!$O$2-LEN(SOURCE!L803)), "")&amp;
" | "&amp; SOURCE!M803&amp;      IF(lookups!$P$2-LEN(SOURCE!M803) &gt;= 0, REPT(" ",lookups!$P$2-LEN(SOURCE!M803)), "")&amp;
      "},"&amp;IF(SOURCE!O803&lt;&gt;"",""&amp;SOURCE!O803,"")
 )
)
)</f>
        <v>/*  779 */  { addItemToBuffer,              ITM_oe,                      STD_oe,                                        STD_oe,                                        (0 &lt;&lt; TAM_MAX_BITS) |     0, CAT_aint | SLS_UNCHANGED | US_UNCHANGED | EIM_DISABLED | PTP_DISABLED     },</v>
      </c>
    </row>
    <row r="804" customFormat="false" ht="15.75" hidden="false" customHeight="false" outlineLevel="0" collapsed="false">
      <c r="A804" s="263" t="str">
        <f aca="false">IF(AND(OR(SOURCE!A804="",ISBLANK(SOURCE!A804)),SOURCE!B804&gt;0),IF(ISBLANK(SOURCE!C804),"",SOURCE!C804),
IF(SOURCE!B804&lt;0,VLOOKUP(SOURCE!B804,lookups!A$1:B$25,2,0),
  IF(ISBLANK(SOURCE!B804),
    "",
    "/* "&amp;TEXT(SOURCE!B804,"???0")&amp;" *"&amp;
      SOURCE!C804&amp;", "&amp; IF(lookups!$E$2-LEN(SOURCE!C804) &gt;= 0, REPT(" ",lookups!$E$2-LEN(SOURCE!C804)), "")&amp;
      SOURCE!D804&amp;", "&amp; IF(lookups!$F$2-LEN(SOURCE!D804) &gt;= 0, REPT(" ",lookups!$F$2-LEN(SOURCE!D804)), "")&amp;
      SOURCE!E804&amp;", "&amp; IF(lookups!$G$2-LEN(SOURCE!E804) &gt;=0, REPT(" ",lookups!$G$2-LEN(SOURCE!E804)), "")&amp;
      SOURCE!F804&amp;", "&amp; IF(lookups!$H$2-LEN(SOURCE!F804) &gt;= 0, REPT(" ",lookups!$H$2-LEN(SOURCE!F804)+2), "")&amp;"("&amp;
      SUBSTITUTE(TEXT(SOURCE!G804,"??0"),"  ","")&amp;" &lt;&lt; TAM_MAX_BITS) |"&amp; IF(lookups!$I$2-3 &gt;= 0, REPT(" ",MAX(1,lookups!$I$2-5+4+1-1-LEN(  IF(ISTEXT(SOURCE!H804),SOURCE!H804,  SUBSTITUTE(SUBSTITUTE(TEXT(SOURCE!H804,"????0"),"  ","")," ",""))   ))), "")&amp;
       IF(ISTEXT(SOURCE!H804),SOURCE!H804, SUBSTITUTE(SUBSTITUTE(TEXT(SOURCE!H804,"????0"),"  ","")," ",""))   &amp;","&amp; IF(lookups!$J$2-3 &gt;= 0, REPT(" ",lookups!$J$2-3-5), "")&amp;
      SOURCE!I804&amp;
" | "&amp; IF(lookups!$K$2-LEN(SOURCE!I804) &gt;= 0, REPT(" ",lookups!$K$2-LEN(SOURCE!I804)), "")&amp;
      SOURCE!J804&amp;      IF(lookups!$L$2-LEN(SOURCE!J804) &gt;= 0, REPT(" ",lookups!$L$2-LEN(SOURCE!J804)), "")&amp;
" | "&amp; IF(lookups!$K$2-LEN(SOURCE!I804) &gt;= 0, REPT(" ",lookups!$K$2-LEN(SOURCE!I804)), "")&amp;
      SOURCE!K804&amp;      IF(lookups!$L$2-LEN(SOURCE!K804) &gt;= 0, REPT(" ",lookups!$M$2-LEN(SOURCE!K804)), "")&amp;
" | "&amp; SOURCE!L804&amp;      IF(lookups!$O$2-LEN(SOURCE!L804) &gt;= 0, REPT(" ",lookups!$O$2-LEN(SOURCE!L804)), "")&amp;
" | "&amp; SOURCE!M804&amp;      IF(lookups!$P$2-LEN(SOURCE!M804) &gt;= 0, REPT(" ",lookups!$P$2-LEN(SOURCE!M804)), "")&amp;
      "},"&amp;IF(SOURCE!O804&lt;&gt;"",""&amp;SOURCE!O804,"")
 )
)
)</f>
        <v>/*  780 */  { addItemToBuffer,              ITM_r_CARON,                 STD_r_CARON,                                   STD_r_CARON,                                   (0 &lt;&lt; TAM_MAX_BITS) |     0, CAT_aint | SLS_UNCHANGED | US_UNCHANGED | EIM_DISABLED | PTP_DISABLED     },</v>
      </c>
    </row>
    <row r="805" customFormat="false" ht="15.75" hidden="false" customHeight="false" outlineLevel="0" collapsed="false">
      <c r="A805" s="263" t="str">
        <f aca="false">IF(AND(OR(SOURCE!A805="",ISBLANK(SOURCE!A805)),SOURCE!B805&gt;0),IF(ISBLANK(SOURCE!C805),"",SOURCE!C805),
IF(SOURCE!B805&lt;0,VLOOKUP(SOURCE!B805,lookups!A$1:B$25,2,0),
  IF(ISBLANK(SOURCE!B805),
    "",
    "/* "&amp;TEXT(SOURCE!B805,"???0")&amp;" *"&amp;
      SOURCE!C805&amp;", "&amp; IF(lookups!$E$2-LEN(SOURCE!C805) &gt;= 0, REPT(" ",lookups!$E$2-LEN(SOURCE!C805)), "")&amp;
      SOURCE!D805&amp;", "&amp; IF(lookups!$F$2-LEN(SOURCE!D805) &gt;= 0, REPT(" ",lookups!$F$2-LEN(SOURCE!D805)), "")&amp;
      SOURCE!E805&amp;", "&amp; IF(lookups!$G$2-LEN(SOURCE!E805) &gt;=0, REPT(" ",lookups!$G$2-LEN(SOURCE!E805)), "")&amp;
      SOURCE!F805&amp;", "&amp; IF(lookups!$H$2-LEN(SOURCE!F805) &gt;= 0, REPT(" ",lookups!$H$2-LEN(SOURCE!F805)+2), "")&amp;"("&amp;
      SUBSTITUTE(TEXT(SOURCE!G805,"??0"),"  ","")&amp;" &lt;&lt; TAM_MAX_BITS) |"&amp; IF(lookups!$I$2-3 &gt;= 0, REPT(" ",MAX(1,lookups!$I$2-5+4+1-1-LEN(  IF(ISTEXT(SOURCE!H805),SOURCE!H805,  SUBSTITUTE(SUBSTITUTE(TEXT(SOURCE!H805,"????0"),"  ","")," ",""))   ))), "")&amp;
       IF(ISTEXT(SOURCE!H805),SOURCE!H805, SUBSTITUTE(SUBSTITUTE(TEXT(SOURCE!H805,"????0"),"  ","")," ",""))   &amp;","&amp; IF(lookups!$J$2-3 &gt;= 0, REPT(" ",lookups!$J$2-3-5), "")&amp;
      SOURCE!I805&amp;
" | "&amp; IF(lookups!$K$2-LEN(SOURCE!I805) &gt;= 0, REPT(" ",lookups!$K$2-LEN(SOURCE!I805)), "")&amp;
      SOURCE!J805&amp;      IF(lookups!$L$2-LEN(SOURCE!J805) &gt;= 0, REPT(" ",lookups!$L$2-LEN(SOURCE!J805)), "")&amp;
" | "&amp; IF(lookups!$K$2-LEN(SOURCE!I805) &gt;= 0, REPT(" ",lookups!$K$2-LEN(SOURCE!I805)), "")&amp;
      SOURCE!K805&amp;      IF(lookups!$L$2-LEN(SOURCE!K805) &gt;= 0, REPT(" ",lookups!$M$2-LEN(SOURCE!K805)), "")&amp;
" | "&amp; SOURCE!L805&amp;      IF(lookups!$O$2-LEN(SOURCE!L805) &gt;= 0, REPT(" ",lookups!$O$2-LEN(SOURCE!L805)), "")&amp;
" | "&amp; SOURCE!M805&amp;      IF(lookups!$P$2-LEN(SOURCE!M805) &gt;= 0, REPT(" ",lookups!$P$2-LEN(SOURCE!M805)), "")&amp;
      "},"&amp;IF(SOURCE!O805&lt;&gt;"",""&amp;SOURCE!O805,"")
 )
)
)</f>
        <v>/*  781 */  { addItemToBuffer,              ITM_r_ACUTE,                 STD_r_ACUTE,                                   STD_r_ACUTE,                                   (0 &lt;&lt; TAM_MAX_BITS) |     0, CAT_aint | SLS_UNCHANGED | US_UNCHANGED | EIM_DISABLED | PTP_DISABLED     },</v>
      </c>
    </row>
    <row r="806" customFormat="false" ht="15.75" hidden="false" customHeight="false" outlineLevel="0" collapsed="false">
      <c r="A806" s="263" t="str">
        <f aca="false">IF(AND(OR(SOURCE!A806="",ISBLANK(SOURCE!A806)),SOURCE!B806&gt;0),IF(ISBLANK(SOURCE!C806),"",SOURCE!C806),
IF(SOURCE!B806&lt;0,VLOOKUP(SOURCE!B806,lookups!A$1:B$25,2,0),
  IF(ISBLANK(SOURCE!B806),
    "",
    "/* "&amp;TEXT(SOURCE!B806,"???0")&amp;" *"&amp;
      SOURCE!C806&amp;", "&amp; IF(lookups!$E$2-LEN(SOURCE!C806) &gt;= 0, REPT(" ",lookups!$E$2-LEN(SOURCE!C806)), "")&amp;
      SOURCE!D806&amp;", "&amp; IF(lookups!$F$2-LEN(SOURCE!D806) &gt;= 0, REPT(" ",lookups!$F$2-LEN(SOURCE!D806)), "")&amp;
      SOURCE!E806&amp;", "&amp; IF(lookups!$G$2-LEN(SOURCE!E806) &gt;=0, REPT(" ",lookups!$G$2-LEN(SOURCE!E806)), "")&amp;
      SOURCE!F806&amp;", "&amp; IF(lookups!$H$2-LEN(SOURCE!F806) &gt;= 0, REPT(" ",lookups!$H$2-LEN(SOURCE!F806)+2), "")&amp;"("&amp;
      SUBSTITUTE(TEXT(SOURCE!G806,"??0"),"  ","")&amp;" &lt;&lt; TAM_MAX_BITS) |"&amp; IF(lookups!$I$2-3 &gt;= 0, REPT(" ",MAX(1,lookups!$I$2-5+4+1-1-LEN(  IF(ISTEXT(SOURCE!H806),SOURCE!H806,  SUBSTITUTE(SUBSTITUTE(TEXT(SOURCE!H806,"????0"),"  ","")," ",""))   ))), "")&amp;
       IF(ISTEXT(SOURCE!H806),SOURCE!H806, SUBSTITUTE(SUBSTITUTE(TEXT(SOURCE!H806,"????0"),"  ","")," ",""))   &amp;","&amp; IF(lookups!$J$2-3 &gt;= 0, REPT(" ",lookups!$J$2-3-5), "")&amp;
      SOURCE!I806&amp;
" | "&amp; IF(lookups!$K$2-LEN(SOURCE!I806) &gt;= 0, REPT(" ",lookups!$K$2-LEN(SOURCE!I806)), "")&amp;
      SOURCE!J806&amp;      IF(lookups!$L$2-LEN(SOURCE!J806) &gt;= 0, REPT(" ",lookups!$L$2-LEN(SOURCE!J806)), "")&amp;
" | "&amp; IF(lookups!$K$2-LEN(SOURCE!I806) &gt;= 0, REPT(" ",lookups!$K$2-LEN(SOURCE!I806)), "")&amp;
      SOURCE!K806&amp;      IF(lookups!$L$2-LEN(SOURCE!K806) &gt;= 0, REPT(" ",lookups!$M$2-LEN(SOURCE!K806)), "")&amp;
" | "&amp; SOURCE!L806&amp;      IF(lookups!$O$2-LEN(SOURCE!L806) &gt;= 0, REPT(" ",lookups!$O$2-LEN(SOURCE!L806)), "")&amp;
" | "&amp; SOURCE!M806&amp;      IF(lookups!$P$2-LEN(SOURCE!M806) &gt;= 0, REPT(" ",lookups!$P$2-LEN(SOURCE!M806)), "")&amp;
      "},"&amp;IF(SOURCE!O806&lt;&gt;"",""&amp;SOURCE!O806,"")
 )
)
)</f>
        <v>/*  782 */  { addItemToBuffer,              ITM_s_SHARP,                 STD_s_SHARP,                                   STD_s_SHARP,                                   (0 &lt;&lt; TAM_MAX_BITS) |     0, CAT_aint | SLS_UNCHANGED | US_UNCHANGED | EIM_DISABLED | PTP_DISABLED     },</v>
      </c>
    </row>
    <row r="807" customFormat="false" ht="15.75" hidden="false" customHeight="false" outlineLevel="0" collapsed="false">
      <c r="A807" s="263" t="str">
        <f aca="false">IF(AND(OR(SOURCE!A807="",ISBLANK(SOURCE!A807)),SOURCE!B807&gt;0),IF(ISBLANK(SOURCE!C807),"",SOURCE!C807),
IF(SOURCE!B807&lt;0,VLOOKUP(SOURCE!B807,lookups!A$1:B$25,2,0),
  IF(ISBLANK(SOURCE!B807),
    "",
    "/* "&amp;TEXT(SOURCE!B807,"???0")&amp;" *"&amp;
      SOURCE!C807&amp;", "&amp; IF(lookups!$E$2-LEN(SOURCE!C807) &gt;= 0, REPT(" ",lookups!$E$2-LEN(SOURCE!C807)), "")&amp;
      SOURCE!D807&amp;", "&amp; IF(lookups!$F$2-LEN(SOURCE!D807) &gt;= 0, REPT(" ",lookups!$F$2-LEN(SOURCE!D807)), "")&amp;
      SOURCE!E807&amp;", "&amp; IF(lookups!$G$2-LEN(SOURCE!E807) &gt;=0, REPT(" ",lookups!$G$2-LEN(SOURCE!E807)), "")&amp;
      SOURCE!F807&amp;", "&amp; IF(lookups!$H$2-LEN(SOURCE!F807) &gt;= 0, REPT(" ",lookups!$H$2-LEN(SOURCE!F807)+2), "")&amp;"("&amp;
      SUBSTITUTE(TEXT(SOURCE!G807,"??0"),"  ","")&amp;" &lt;&lt; TAM_MAX_BITS) |"&amp; IF(lookups!$I$2-3 &gt;= 0, REPT(" ",MAX(1,lookups!$I$2-5+4+1-1-LEN(  IF(ISTEXT(SOURCE!H807),SOURCE!H807,  SUBSTITUTE(SUBSTITUTE(TEXT(SOURCE!H807,"????0"),"  ","")," ",""))   ))), "")&amp;
       IF(ISTEXT(SOURCE!H807),SOURCE!H807, SUBSTITUTE(SUBSTITUTE(TEXT(SOURCE!H807,"????0"),"  ","")," ",""))   &amp;","&amp; IF(lookups!$J$2-3 &gt;= 0, REPT(" ",lookups!$J$2-3-5), "")&amp;
      SOURCE!I807&amp;
" | "&amp; IF(lookups!$K$2-LEN(SOURCE!I807) &gt;= 0, REPT(" ",lookups!$K$2-LEN(SOURCE!I807)), "")&amp;
      SOURCE!J807&amp;      IF(lookups!$L$2-LEN(SOURCE!J807) &gt;= 0, REPT(" ",lookups!$L$2-LEN(SOURCE!J807)), "")&amp;
" | "&amp; IF(lookups!$K$2-LEN(SOURCE!I807) &gt;= 0, REPT(" ",lookups!$K$2-LEN(SOURCE!I807)), "")&amp;
      SOURCE!K807&amp;      IF(lookups!$L$2-LEN(SOURCE!K807) &gt;= 0, REPT(" ",lookups!$M$2-LEN(SOURCE!K807)), "")&amp;
" | "&amp; SOURCE!L807&amp;      IF(lookups!$O$2-LEN(SOURCE!L807) &gt;= 0, REPT(" ",lookups!$O$2-LEN(SOURCE!L807)), "")&amp;
" | "&amp; SOURCE!M807&amp;      IF(lookups!$P$2-LEN(SOURCE!M807) &gt;= 0, REPT(" ",lookups!$P$2-LEN(SOURCE!M807)), "")&amp;
      "},"&amp;IF(SOURCE!O807&lt;&gt;"",""&amp;SOURCE!O807,"")
 )
)
)</f>
        <v>/*  783 */  { addItemToBuffer,              ITM_s_ACUTE,                 STD_s_ACUTE,                                   STD_s_ACUTE,                                   (0 &lt;&lt; TAM_MAX_BITS) |     0, CAT_aint | SLS_UNCHANGED | US_UNCHANGED | EIM_DISABLED | PTP_DISABLED     },</v>
      </c>
    </row>
    <row r="808" customFormat="false" ht="15.75" hidden="false" customHeight="false" outlineLevel="0" collapsed="false">
      <c r="A808" s="263" t="str">
        <f aca="false">IF(AND(OR(SOURCE!A808="",ISBLANK(SOURCE!A808)),SOURCE!B808&gt;0),IF(ISBLANK(SOURCE!C808),"",SOURCE!C808),
IF(SOURCE!B808&lt;0,VLOOKUP(SOURCE!B808,lookups!A$1:B$25,2,0),
  IF(ISBLANK(SOURCE!B808),
    "",
    "/* "&amp;TEXT(SOURCE!B808,"???0")&amp;" *"&amp;
      SOURCE!C808&amp;", "&amp; IF(lookups!$E$2-LEN(SOURCE!C808) &gt;= 0, REPT(" ",lookups!$E$2-LEN(SOURCE!C808)), "")&amp;
      SOURCE!D808&amp;", "&amp; IF(lookups!$F$2-LEN(SOURCE!D808) &gt;= 0, REPT(" ",lookups!$F$2-LEN(SOURCE!D808)), "")&amp;
      SOURCE!E808&amp;", "&amp; IF(lookups!$G$2-LEN(SOURCE!E808) &gt;=0, REPT(" ",lookups!$G$2-LEN(SOURCE!E808)), "")&amp;
      SOURCE!F808&amp;", "&amp; IF(lookups!$H$2-LEN(SOURCE!F808) &gt;= 0, REPT(" ",lookups!$H$2-LEN(SOURCE!F808)+2), "")&amp;"("&amp;
      SUBSTITUTE(TEXT(SOURCE!G808,"??0"),"  ","")&amp;" &lt;&lt; TAM_MAX_BITS) |"&amp; IF(lookups!$I$2-3 &gt;= 0, REPT(" ",MAX(1,lookups!$I$2-5+4+1-1-LEN(  IF(ISTEXT(SOURCE!H808),SOURCE!H808,  SUBSTITUTE(SUBSTITUTE(TEXT(SOURCE!H808,"????0"),"  ","")," ",""))   ))), "")&amp;
       IF(ISTEXT(SOURCE!H808),SOURCE!H808, SUBSTITUTE(SUBSTITUTE(TEXT(SOURCE!H808,"????0"),"  ","")," ",""))   &amp;","&amp; IF(lookups!$J$2-3 &gt;= 0, REPT(" ",lookups!$J$2-3-5), "")&amp;
      SOURCE!I808&amp;
" | "&amp; IF(lookups!$K$2-LEN(SOURCE!I808) &gt;= 0, REPT(" ",lookups!$K$2-LEN(SOURCE!I808)), "")&amp;
      SOURCE!J808&amp;      IF(lookups!$L$2-LEN(SOURCE!J808) &gt;= 0, REPT(" ",lookups!$L$2-LEN(SOURCE!J808)), "")&amp;
" | "&amp; IF(lookups!$K$2-LEN(SOURCE!I808) &gt;= 0, REPT(" ",lookups!$K$2-LEN(SOURCE!I808)), "")&amp;
      SOURCE!K808&amp;      IF(lookups!$L$2-LEN(SOURCE!K808) &gt;= 0, REPT(" ",lookups!$M$2-LEN(SOURCE!K808)), "")&amp;
" | "&amp; SOURCE!L808&amp;      IF(lookups!$O$2-LEN(SOURCE!L808) &gt;= 0, REPT(" ",lookups!$O$2-LEN(SOURCE!L808)), "")&amp;
" | "&amp; SOURCE!M808&amp;      IF(lookups!$P$2-LEN(SOURCE!M808) &gt;= 0, REPT(" ",lookups!$P$2-LEN(SOURCE!M808)), "")&amp;
      "},"&amp;IF(SOURCE!O808&lt;&gt;"",""&amp;SOURCE!O808,"")
 )
)
)</f>
        <v>/*  784 */  { addItemToBuffer,              ITM_s_CARON,                 STD_s_CARON,                                   STD_s_CARON,                                   (0 &lt;&lt; TAM_MAX_BITS) |     0, CAT_aint | SLS_UNCHANGED | US_UNCHANGED | EIM_DISABLED | PTP_DISABLED     },</v>
      </c>
    </row>
    <row r="809" customFormat="false" ht="15.75" hidden="false" customHeight="false" outlineLevel="0" collapsed="false">
      <c r="A809" s="263" t="str">
        <f aca="false">IF(AND(OR(SOURCE!A809="",ISBLANK(SOURCE!A809)),SOURCE!B809&gt;0),IF(ISBLANK(SOURCE!C809),"",SOURCE!C809),
IF(SOURCE!B809&lt;0,VLOOKUP(SOURCE!B809,lookups!A$1:B$25,2,0),
  IF(ISBLANK(SOURCE!B809),
    "",
    "/* "&amp;TEXT(SOURCE!B809,"???0")&amp;" *"&amp;
      SOURCE!C809&amp;", "&amp; IF(lookups!$E$2-LEN(SOURCE!C809) &gt;= 0, REPT(" ",lookups!$E$2-LEN(SOURCE!C809)), "")&amp;
      SOURCE!D809&amp;", "&amp; IF(lookups!$F$2-LEN(SOURCE!D809) &gt;= 0, REPT(" ",lookups!$F$2-LEN(SOURCE!D809)), "")&amp;
      SOURCE!E809&amp;", "&amp; IF(lookups!$G$2-LEN(SOURCE!E809) &gt;=0, REPT(" ",lookups!$G$2-LEN(SOURCE!E809)), "")&amp;
      SOURCE!F809&amp;", "&amp; IF(lookups!$H$2-LEN(SOURCE!F809) &gt;= 0, REPT(" ",lookups!$H$2-LEN(SOURCE!F809)+2), "")&amp;"("&amp;
      SUBSTITUTE(TEXT(SOURCE!G809,"??0"),"  ","")&amp;" &lt;&lt; TAM_MAX_BITS) |"&amp; IF(lookups!$I$2-3 &gt;= 0, REPT(" ",MAX(1,lookups!$I$2-5+4+1-1-LEN(  IF(ISTEXT(SOURCE!H809),SOURCE!H809,  SUBSTITUTE(SUBSTITUTE(TEXT(SOURCE!H809,"????0"),"  ","")," ",""))   ))), "")&amp;
       IF(ISTEXT(SOURCE!H809),SOURCE!H809, SUBSTITUTE(SUBSTITUTE(TEXT(SOURCE!H809,"????0"),"  ","")," ",""))   &amp;","&amp; IF(lookups!$J$2-3 &gt;= 0, REPT(" ",lookups!$J$2-3-5), "")&amp;
      SOURCE!I809&amp;
" | "&amp; IF(lookups!$K$2-LEN(SOURCE!I809) &gt;= 0, REPT(" ",lookups!$K$2-LEN(SOURCE!I809)), "")&amp;
      SOURCE!J809&amp;      IF(lookups!$L$2-LEN(SOURCE!J809) &gt;= 0, REPT(" ",lookups!$L$2-LEN(SOURCE!J809)), "")&amp;
" | "&amp; IF(lookups!$K$2-LEN(SOURCE!I809) &gt;= 0, REPT(" ",lookups!$K$2-LEN(SOURCE!I809)), "")&amp;
      SOURCE!K809&amp;      IF(lookups!$L$2-LEN(SOURCE!K809) &gt;= 0, REPT(" ",lookups!$M$2-LEN(SOURCE!K809)), "")&amp;
" | "&amp; SOURCE!L809&amp;      IF(lookups!$O$2-LEN(SOURCE!L809) &gt;= 0, REPT(" ",lookups!$O$2-LEN(SOURCE!L809)), "")&amp;
" | "&amp; SOURCE!M809&amp;      IF(lookups!$P$2-LEN(SOURCE!M809) &gt;= 0, REPT(" ",lookups!$P$2-LEN(SOURCE!M809)), "")&amp;
      "},"&amp;IF(SOURCE!O809&lt;&gt;"",""&amp;SOURCE!O809,"")
 )
)
)</f>
        <v>/*  785 */  { addItemToBuffer,              ITM_s_CEDILLA,               STD_s_CEDILLA,                                 STD_s_CEDILLA,                                 (0 &lt;&lt; TAM_MAX_BITS) |     0, CAT_aint | SLS_UNCHANGED | US_UNCHANGED | EIM_DISABLED | PTP_DISABLED     },</v>
      </c>
    </row>
    <row r="810" customFormat="false" ht="15.75" hidden="false" customHeight="false" outlineLevel="0" collapsed="false">
      <c r="A810" s="263" t="str">
        <f aca="false">IF(AND(OR(SOURCE!A810="",ISBLANK(SOURCE!A810)),SOURCE!B810&gt;0),IF(ISBLANK(SOURCE!C810),"",SOURCE!C810),
IF(SOURCE!B810&lt;0,VLOOKUP(SOURCE!B810,lookups!A$1:B$25,2,0),
  IF(ISBLANK(SOURCE!B810),
    "",
    "/* "&amp;TEXT(SOURCE!B810,"???0")&amp;" *"&amp;
      SOURCE!C810&amp;", "&amp; IF(lookups!$E$2-LEN(SOURCE!C810) &gt;= 0, REPT(" ",lookups!$E$2-LEN(SOURCE!C810)), "")&amp;
      SOURCE!D810&amp;", "&amp; IF(lookups!$F$2-LEN(SOURCE!D810) &gt;= 0, REPT(" ",lookups!$F$2-LEN(SOURCE!D810)), "")&amp;
      SOURCE!E810&amp;", "&amp; IF(lookups!$G$2-LEN(SOURCE!E810) &gt;=0, REPT(" ",lookups!$G$2-LEN(SOURCE!E810)), "")&amp;
      SOURCE!F810&amp;", "&amp; IF(lookups!$H$2-LEN(SOURCE!F810) &gt;= 0, REPT(" ",lookups!$H$2-LEN(SOURCE!F810)+2), "")&amp;"("&amp;
      SUBSTITUTE(TEXT(SOURCE!G810,"??0"),"  ","")&amp;" &lt;&lt; TAM_MAX_BITS) |"&amp; IF(lookups!$I$2-3 &gt;= 0, REPT(" ",MAX(1,lookups!$I$2-5+4+1-1-LEN(  IF(ISTEXT(SOURCE!H810),SOURCE!H810,  SUBSTITUTE(SUBSTITUTE(TEXT(SOURCE!H810,"????0"),"  ","")," ",""))   ))), "")&amp;
       IF(ISTEXT(SOURCE!H810),SOURCE!H810, SUBSTITUTE(SUBSTITUTE(TEXT(SOURCE!H810,"????0"),"  ","")," ",""))   &amp;","&amp; IF(lookups!$J$2-3 &gt;= 0, REPT(" ",lookups!$J$2-3-5), "")&amp;
      SOURCE!I810&amp;
" | "&amp; IF(lookups!$K$2-LEN(SOURCE!I810) &gt;= 0, REPT(" ",lookups!$K$2-LEN(SOURCE!I810)), "")&amp;
      SOURCE!J810&amp;      IF(lookups!$L$2-LEN(SOURCE!J810) &gt;= 0, REPT(" ",lookups!$L$2-LEN(SOURCE!J810)), "")&amp;
" | "&amp; IF(lookups!$K$2-LEN(SOURCE!I810) &gt;= 0, REPT(" ",lookups!$K$2-LEN(SOURCE!I810)), "")&amp;
      SOURCE!K810&amp;      IF(lookups!$L$2-LEN(SOURCE!K810) &gt;= 0, REPT(" ",lookups!$M$2-LEN(SOURCE!K810)), "")&amp;
" | "&amp; SOURCE!L810&amp;      IF(lookups!$O$2-LEN(SOURCE!L810) &gt;= 0, REPT(" ",lookups!$O$2-LEN(SOURCE!L810)), "")&amp;
" | "&amp; SOURCE!M810&amp;      IF(lookups!$P$2-LEN(SOURCE!M810) &gt;= 0, REPT(" ",lookups!$P$2-LEN(SOURCE!M810)), "")&amp;
      "},"&amp;IF(SOURCE!O810&lt;&gt;"",""&amp;SOURCE!O810,"")
 )
)
)</f>
        <v>/*  786 */  { addItemToBuffer,              ITM_t_APOSTROPHE,            STD_t_APOSTROPHE,                              STD_t_APOSTROPHE,                              (0 &lt;&lt; TAM_MAX_BITS) |     0, CAT_aint | SLS_UNCHANGED | US_UNCHANGED | EIM_DISABLED | PTP_DISABLED     },</v>
      </c>
    </row>
    <row r="811" customFormat="false" ht="15.75" hidden="false" customHeight="false" outlineLevel="0" collapsed="false">
      <c r="A811" s="263" t="str">
        <f aca="false">IF(AND(OR(SOURCE!A811="",ISBLANK(SOURCE!A811)),SOURCE!B811&gt;0),IF(ISBLANK(SOURCE!C811),"",SOURCE!C811),
IF(SOURCE!B811&lt;0,VLOOKUP(SOURCE!B811,lookups!A$1:B$25,2,0),
  IF(ISBLANK(SOURCE!B811),
    "",
    "/* "&amp;TEXT(SOURCE!B811,"???0")&amp;" *"&amp;
      SOURCE!C811&amp;", "&amp; IF(lookups!$E$2-LEN(SOURCE!C811) &gt;= 0, REPT(" ",lookups!$E$2-LEN(SOURCE!C811)), "")&amp;
      SOURCE!D811&amp;", "&amp; IF(lookups!$F$2-LEN(SOURCE!D811) &gt;= 0, REPT(" ",lookups!$F$2-LEN(SOURCE!D811)), "")&amp;
      SOURCE!E811&amp;", "&amp; IF(lookups!$G$2-LEN(SOURCE!E811) &gt;=0, REPT(" ",lookups!$G$2-LEN(SOURCE!E811)), "")&amp;
      SOURCE!F811&amp;", "&amp; IF(lookups!$H$2-LEN(SOURCE!F811) &gt;= 0, REPT(" ",lookups!$H$2-LEN(SOURCE!F811)+2), "")&amp;"("&amp;
      SUBSTITUTE(TEXT(SOURCE!G811,"??0"),"  ","")&amp;" &lt;&lt; TAM_MAX_BITS) |"&amp; IF(lookups!$I$2-3 &gt;= 0, REPT(" ",MAX(1,lookups!$I$2-5+4+1-1-LEN(  IF(ISTEXT(SOURCE!H811),SOURCE!H811,  SUBSTITUTE(SUBSTITUTE(TEXT(SOURCE!H811,"????0"),"  ","")," ",""))   ))), "")&amp;
       IF(ISTEXT(SOURCE!H811),SOURCE!H811, SUBSTITUTE(SUBSTITUTE(TEXT(SOURCE!H811,"????0"),"  ","")," ",""))   &amp;","&amp; IF(lookups!$J$2-3 &gt;= 0, REPT(" ",lookups!$J$2-3-5), "")&amp;
      SOURCE!I811&amp;
" | "&amp; IF(lookups!$K$2-LEN(SOURCE!I811) &gt;= 0, REPT(" ",lookups!$K$2-LEN(SOURCE!I811)), "")&amp;
      SOURCE!J811&amp;      IF(lookups!$L$2-LEN(SOURCE!J811) &gt;= 0, REPT(" ",lookups!$L$2-LEN(SOURCE!J811)), "")&amp;
" | "&amp; IF(lookups!$K$2-LEN(SOURCE!I811) &gt;= 0, REPT(" ",lookups!$K$2-LEN(SOURCE!I811)), "")&amp;
      SOURCE!K811&amp;      IF(lookups!$L$2-LEN(SOURCE!K811) &gt;= 0, REPT(" ",lookups!$M$2-LEN(SOURCE!K811)), "")&amp;
" | "&amp; SOURCE!L811&amp;      IF(lookups!$O$2-LEN(SOURCE!L811) &gt;= 0, REPT(" ",lookups!$O$2-LEN(SOURCE!L811)), "")&amp;
" | "&amp; SOURCE!M811&amp;      IF(lookups!$P$2-LEN(SOURCE!M811) &gt;= 0, REPT(" ",lookups!$P$2-LEN(SOURCE!M811)), "")&amp;
      "},"&amp;IF(SOURCE!O811&lt;&gt;"",""&amp;SOURCE!O811,"")
 )
)
)</f>
        <v>/*  787 */  { addItemToBuffer,              ITM_t_CEDILLA,               STD_t_CEDILLA,                                 STD_t_CEDILLA,                                 (0 &lt;&lt; TAM_MAX_BITS) |     0, CAT_aint | SLS_UNCHANGED | US_UNCHANGED | EIM_DISABLED | PTP_DISABLED     },</v>
      </c>
    </row>
    <row r="812" customFormat="false" ht="15.75" hidden="false" customHeight="false" outlineLevel="0" collapsed="false">
      <c r="A812" s="263" t="str">
        <f aca="false">IF(AND(OR(SOURCE!A812="",ISBLANK(SOURCE!A812)),SOURCE!B812&gt;0),IF(ISBLANK(SOURCE!C812),"",SOURCE!C812),
IF(SOURCE!B812&lt;0,VLOOKUP(SOURCE!B812,lookups!A$1:B$25,2,0),
  IF(ISBLANK(SOURCE!B812),
    "",
    "/* "&amp;TEXT(SOURCE!B812,"???0")&amp;" *"&amp;
      SOURCE!C812&amp;", "&amp; IF(lookups!$E$2-LEN(SOURCE!C812) &gt;= 0, REPT(" ",lookups!$E$2-LEN(SOURCE!C812)), "")&amp;
      SOURCE!D812&amp;", "&amp; IF(lookups!$F$2-LEN(SOURCE!D812) &gt;= 0, REPT(" ",lookups!$F$2-LEN(SOURCE!D812)), "")&amp;
      SOURCE!E812&amp;", "&amp; IF(lookups!$G$2-LEN(SOURCE!E812) &gt;=0, REPT(" ",lookups!$G$2-LEN(SOURCE!E812)), "")&amp;
      SOURCE!F812&amp;", "&amp; IF(lookups!$H$2-LEN(SOURCE!F812) &gt;= 0, REPT(" ",lookups!$H$2-LEN(SOURCE!F812)+2), "")&amp;"("&amp;
      SUBSTITUTE(TEXT(SOURCE!G812,"??0"),"  ","")&amp;" &lt;&lt; TAM_MAX_BITS) |"&amp; IF(lookups!$I$2-3 &gt;= 0, REPT(" ",MAX(1,lookups!$I$2-5+4+1-1-LEN(  IF(ISTEXT(SOURCE!H812),SOURCE!H812,  SUBSTITUTE(SUBSTITUTE(TEXT(SOURCE!H812,"????0"),"  ","")," ",""))   ))), "")&amp;
       IF(ISTEXT(SOURCE!H812),SOURCE!H812, SUBSTITUTE(SUBSTITUTE(TEXT(SOURCE!H812,"????0"),"  ","")," ",""))   &amp;","&amp; IF(lookups!$J$2-3 &gt;= 0, REPT(" ",lookups!$J$2-3-5), "")&amp;
      SOURCE!I812&amp;
" | "&amp; IF(lookups!$K$2-LEN(SOURCE!I812) &gt;= 0, REPT(" ",lookups!$K$2-LEN(SOURCE!I812)), "")&amp;
      SOURCE!J812&amp;      IF(lookups!$L$2-LEN(SOURCE!J812) &gt;= 0, REPT(" ",lookups!$L$2-LEN(SOURCE!J812)), "")&amp;
" | "&amp; IF(lookups!$K$2-LEN(SOURCE!I812) &gt;= 0, REPT(" ",lookups!$K$2-LEN(SOURCE!I812)), "")&amp;
      SOURCE!K812&amp;      IF(lookups!$L$2-LEN(SOURCE!K812) &gt;= 0, REPT(" ",lookups!$M$2-LEN(SOURCE!K812)), "")&amp;
" | "&amp; SOURCE!L812&amp;      IF(lookups!$O$2-LEN(SOURCE!L812) &gt;= 0, REPT(" ",lookups!$O$2-LEN(SOURCE!L812)), "")&amp;
" | "&amp; SOURCE!M812&amp;      IF(lookups!$P$2-LEN(SOURCE!M812) &gt;= 0, REPT(" ",lookups!$P$2-LEN(SOURCE!M812)), "")&amp;
      "},"&amp;IF(SOURCE!O812&lt;&gt;"",""&amp;SOURCE!O812,"")
 )
)
)</f>
        <v>/*  788 */  { addItemToBuffer,              ITM_u_MACRON,                STD_u_MACRON,                                  STD_u_MACRON,                                  (0 &lt;&lt; TAM_MAX_BITS) |     0, CAT_aint | SLS_UNCHANGED | US_UNCHANGED | EIM_DISABLED | PTP_DISABLED     },</v>
      </c>
    </row>
    <row r="813" customFormat="false" ht="15.75" hidden="false" customHeight="false" outlineLevel="0" collapsed="false">
      <c r="A813" s="263" t="str">
        <f aca="false">IF(AND(OR(SOURCE!A813="",ISBLANK(SOURCE!A813)),SOURCE!B813&gt;0),IF(ISBLANK(SOURCE!C813),"",SOURCE!C813),
IF(SOURCE!B813&lt;0,VLOOKUP(SOURCE!B813,lookups!A$1:B$25,2,0),
  IF(ISBLANK(SOURCE!B813),
    "",
    "/* "&amp;TEXT(SOURCE!B813,"???0")&amp;" *"&amp;
      SOURCE!C813&amp;", "&amp; IF(lookups!$E$2-LEN(SOURCE!C813) &gt;= 0, REPT(" ",lookups!$E$2-LEN(SOURCE!C813)), "")&amp;
      SOURCE!D813&amp;", "&amp; IF(lookups!$F$2-LEN(SOURCE!D813) &gt;= 0, REPT(" ",lookups!$F$2-LEN(SOURCE!D813)), "")&amp;
      SOURCE!E813&amp;", "&amp; IF(lookups!$G$2-LEN(SOURCE!E813) &gt;=0, REPT(" ",lookups!$G$2-LEN(SOURCE!E813)), "")&amp;
      SOURCE!F813&amp;", "&amp; IF(lookups!$H$2-LEN(SOURCE!F813) &gt;= 0, REPT(" ",lookups!$H$2-LEN(SOURCE!F813)+2), "")&amp;"("&amp;
      SUBSTITUTE(TEXT(SOURCE!G813,"??0"),"  ","")&amp;" &lt;&lt; TAM_MAX_BITS) |"&amp; IF(lookups!$I$2-3 &gt;= 0, REPT(" ",MAX(1,lookups!$I$2-5+4+1-1-LEN(  IF(ISTEXT(SOURCE!H813),SOURCE!H813,  SUBSTITUTE(SUBSTITUTE(TEXT(SOURCE!H813,"????0"),"  ","")," ",""))   ))), "")&amp;
       IF(ISTEXT(SOURCE!H813),SOURCE!H813, SUBSTITUTE(SUBSTITUTE(TEXT(SOURCE!H813,"????0"),"  ","")," ",""))   &amp;","&amp; IF(lookups!$J$2-3 &gt;= 0, REPT(" ",lookups!$J$2-3-5), "")&amp;
      SOURCE!I813&amp;
" | "&amp; IF(lookups!$K$2-LEN(SOURCE!I813) &gt;= 0, REPT(" ",lookups!$K$2-LEN(SOURCE!I813)), "")&amp;
      SOURCE!J813&amp;      IF(lookups!$L$2-LEN(SOURCE!J813) &gt;= 0, REPT(" ",lookups!$L$2-LEN(SOURCE!J813)), "")&amp;
" | "&amp; IF(lookups!$K$2-LEN(SOURCE!I813) &gt;= 0, REPT(" ",lookups!$K$2-LEN(SOURCE!I813)), "")&amp;
      SOURCE!K813&amp;      IF(lookups!$L$2-LEN(SOURCE!K813) &gt;= 0, REPT(" ",lookups!$M$2-LEN(SOURCE!K813)), "")&amp;
" | "&amp; SOURCE!L813&amp;      IF(lookups!$O$2-LEN(SOURCE!L813) &gt;= 0, REPT(" ",lookups!$O$2-LEN(SOURCE!L813)), "")&amp;
" | "&amp; SOURCE!M813&amp;      IF(lookups!$P$2-LEN(SOURCE!M813) &gt;= 0, REPT(" ",lookups!$P$2-LEN(SOURCE!M813)), "")&amp;
      "},"&amp;IF(SOURCE!O813&lt;&gt;"",""&amp;SOURCE!O813,"")
 )
)
)</f>
        <v>/*  789 */  { addItemToBuffer,              ITM_u_ACUTE,                 STD_u_ACUTE,                                   STD_u_ACUTE,                                   (0 &lt;&lt; TAM_MAX_BITS) |     0, CAT_aint | SLS_UNCHANGED | US_UNCHANGED | EIM_DISABLED | PTP_DISABLED     },</v>
      </c>
    </row>
    <row r="814" customFormat="false" ht="15.75" hidden="false" customHeight="false" outlineLevel="0" collapsed="false">
      <c r="A814" s="263" t="str">
        <f aca="false">IF(AND(OR(SOURCE!A814="",ISBLANK(SOURCE!A814)),SOURCE!B814&gt;0),IF(ISBLANK(SOURCE!C814),"",SOURCE!C814),
IF(SOURCE!B814&lt;0,VLOOKUP(SOURCE!B814,lookups!A$1:B$25,2,0),
  IF(ISBLANK(SOURCE!B814),
    "",
    "/* "&amp;TEXT(SOURCE!B814,"???0")&amp;" *"&amp;
      SOURCE!C814&amp;", "&amp; IF(lookups!$E$2-LEN(SOURCE!C814) &gt;= 0, REPT(" ",lookups!$E$2-LEN(SOURCE!C814)), "")&amp;
      SOURCE!D814&amp;", "&amp; IF(lookups!$F$2-LEN(SOURCE!D814) &gt;= 0, REPT(" ",lookups!$F$2-LEN(SOURCE!D814)), "")&amp;
      SOURCE!E814&amp;", "&amp; IF(lookups!$G$2-LEN(SOURCE!E814) &gt;=0, REPT(" ",lookups!$G$2-LEN(SOURCE!E814)), "")&amp;
      SOURCE!F814&amp;", "&amp; IF(lookups!$H$2-LEN(SOURCE!F814) &gt;= 0, REPT(" ",lookups!$H$2-LEN(SOURCE!F814)+2), "")&amp;"("&amp;
      SUBSTITUTE(TEXT(SOURCE!G814,"??0"),"  ","")&amp;" &lt;&lt; TAM_MAX_BITS) |"&amp; IF(lookups!$I$2-3 &gt;= 0, REPT(" ",MAX(1,lookups!$I$2-5+4+1-1-LEN(  IF(ISTEXT(SOURCE!H814),SOURCE!H814,  SUBSTITUTE(SUBSTITUTE(TEXT(SOURCE!H814,"????0"),"  ","")," ",""))   ))), "")&amp;
       IF(ISTEXT(SOURCE!H814),SOURCE!H814, SUBSTITUTE(SUBSTITUTE(TEXT(SOURCE!H814,"????0"),"  ","")," ",""))   &amp;","&amp; IF(lookups!$J$2-3 &gt;= 0, REPT(" ",lookups!$J$2-3-5), "")&amp;
      SOURCE!I814&amp;
" | "&amp; IF(lookups!$K$2-LEN(SOURCE!I814) &gt;= 0, REPT(" ",lookups!$K$2-LEN(SOURCE!I814)), "")&amp;
      SOURCE!J814&amp;      IF(lookups!$L$2-LEN(SOURCE!J814) &gt;= 0, REPT(" ",lookups!$L$2-LEN(SOURCE!J814)), "")&amp;
" | "&amp; IF(lookups!$K$2-LEN(SOURCE!I814) &gt;= 0, REPT(" ",lookups!$K$2-LEN(SOURCE!I814)), "")&amp;
      SOURCE!K814&amp;      IF(lookups!$L$2-LEN(SOURCE!K814) &gt;= 0, REPT(" ",lookups!$M$2-LEN(SOURCE!K814)), "")&amp;
" | "&amp; SOURCE!L814&amp;      IF(lookups!$O$2-LEN(SOURCE!L814) &gt;= 0, REPT(" ",lookups!$O$2-LEN(SOURCE!L814)), "")&amp;
" | "&amp; SOURCE!M814&amp;      IF(lookups!$P$2-LEN(SOURCE!M814) &gt;= 0, REPT(" ",lookups!$P$2-LEN(SOURCE!M814)), "")&amp;
      "},"&amp;IF(SOURCE!O814&lt;&gt;"",""&amp;SOURCE!O814,"")
 )
)
)</f>
        <v>/*  790 */  { addItemToBuffer,              ITM_u_BREVE,                 STD_u_BREVE,                                   STD_u_BREVE,                                   (0 &lt;&lt; TAM_MAX_BITS) |     0, CAT_aint | SLS_UNCHANGED | US_UNCHANGED | EIM_DISABLED | PTP_DISABLED     },</v>
      </c>
    </row>
    <row r="815" customFormat="false" ht="15.75" hidden="false" customHeight="false" outlineLevel="0" collapsed="false">
      <c r="A815" s="263" t="str">
        <f aca="false">IF(AND(OR(SOURCE!A815="",ISBLANK(SOURCE!A815)),SOURCE!B815&gt;0),IF(ISBLANK(SOURCE!C815),"",SOURCE!C815),
IF(SOURCE!B815&lt;0,VLOOKUP(SOURCE!B815,lookups!A$1:B$25,2,0),
  IF(ISBLANK(SOURCE!B815),
    "",
    "/* "&amp;TEXT(SOURCE!B815,"???0")&amp;" *"&amp;
      SOURCE!C815&amp;", "&amp; IF(lookups!$E$2-LEN(SOURCE!C815) &gt;= 0, REPT(" ",lookups!$E$2-LEN(SOURCE!C815)), "")&amp;
      SOURCE!D815&amp;", "&amp; IF(lookups!$F$2-LEN(SOURCE!D815) &gt;= 0, REPT(" ",lookups!$F$2-LEN(SOURCE!D815)), "")&amp;
      SOURCE!E815&amp;", "&amp; IF(lookups!$G$2-LEN(SOURCE!E815) &gt;=0, REPT(" ",lookups!$G$2-LEN(SOURCE!E815)), "")&amp;
      SOURCE!F815&amp;", "&amp; IF(lookups!$H$2-LEN(SOURCE!F815) &gt;= 0, REPT(" ",lookups!$H$2-LEN(SOURCE!F815)+2), "")&amp;"("&amp;
      SUBSTITUTE(TEXT(SOURCE!G815,"??0"),"  ","")&amp;" &lt;&lt; TAM_MAX_BITS) |"&amp; IF(lookups!$I$2-3 &gt;= 0, REPT(" ",MAX(1,lookups!$I$2-5+4+1-1-LEN(  IF(ISTEXT(SOURCE!H815),SOURCE!H815,  SUBSTITUTE(SUBSTITUTE(TEXT(SOURCE!H815,"????0"),"  ","")," ",""))   ))), "")&amp;
       IF(ISTEXT(SOURCE!H815),SOURCE!H815, SUBSTITUTE(SUBSTITUTE(TEXT(SOURCE!H815,"????0"),"  ","")," ",""))   &amp;","&amp; IF(lookups!$J$2-3 &gt;= 0, REPT(" ",lookups!$J$2-3-5), "")&amp;
      SOURCE!I815&amp;
" | "&amp; IF(lookups!$K$2-LEN(SOURCE!I815) &gt;= 0, REPT(" ",lookups!$K$2-LEN(SOURCE!I815)), "")&amp;
      SOURCE!J815&amp;      IF(lookups!$L$2-LEN(SOURCE!J815) &gt;= 0, REPT(" ",lookups!$L$2-LEN(SOURCE!J815)), "")&amp;
" | "&amp; IF(lookups!$K$2-LEN(SOURCE!I815) &gt;= 0, REPT(" ",lookups!$K$2-LEN(SOURCE!I815)), "")&amp;
      SOURCE!K815&amp;      IF(lookups!$L$2-LEN(SOURCE!K815) &gt;= 0, REPT(" ",lookups!$M$2-LEN(SOURCE!K815)), "")&amp;
" | "&amp; SOURCE!L815&amp;      IF(lookups!$O$2-LEN(SOURCE!L815) &gt;= 0, REPT(" ",lookups!$O$2-LEN(SOURCE!L815)), "")&amp;
" | "&amp; SOURCE!M815&amp;      IF(lookups!$P$2-LEN(SOURCE!M815) &gt;= 0, REPT(" ",lookups!$P$2-LEN(SOURCE!M815)), "")&amp;
      "},"&amp;IF(SOURCE!O815&lt;&gt;"",""&amp;SOURCE!O815,"")
 )
)
)</f>
        <v>/*  791 */  { addItemToBuffer,              ITM_u_GRAVE,                 STD_u_GRAVE,                                   STD_u_GRAVE,                                   (0 &lt;&lt; TAM_MAX_BITS) |     0, CAT_aint | SLS_UNCHANGED | US_UNCHANGED | EIM_DISABLED | PTP_DISABLED     },</v>
      </c>
    </row>
    <row r="816" customFormat="false" ht="15.75" hidden="false" customHeight="false" outlineLevel="0" collapsed="false">
      <c r="A816" s="263" t="str">
        <f aca="false">IF(AND(OR(SOURCE!A816="",ISBLANK(SOURCE!A816)),SOURCE!B816&gt;0),IF(ISBLANK(SOURCE!C816),"",SOURCE!C816),
IF(SOURCE!B816&lt;0,VLOOKUP(SOURCE!B816,lookups!A$1:B$25,2,0),
  IF(ISBLANK(SOURCE!B816),
    "",
    "/* "&amp;TEXT(SOURCE!B816,"???0")&amp;" *"&amp;
      SOURCE!C816&amp;", "&amp; IF(lookups!$E$2-LEN(SOURCE!C816) &gt;= 0, REPT(" ",lookups!$E$2-LEN(SOURCE!C816)), "")&amp;
      SOURCE!D816&amp;", "&amp; IF(lookups!$F$2-LEN(SOURCE!D816) &gt;= 0, REPT(" ",lookups!$F$2-LEN(SOURCE!D816)), "")&amp;
      SOURCE!E816&amp;", "&amp; IF(lookups!$G$2-LEN(SOURCE!E816) &gt;=0, REPT(" ",lookups!$G$2-LEN(SOURCE!E816)), "")&amp;
      SOURCE!F816&amp;", "&amp; IF(lookups!$H$2-LEN(SOURCE!F816) &gt;= 0, REPT(" ",lookups!$H$2-LEN(SOURCE!F816)+2), "")&amp;"("&amp;
      SUBSTITUTE(TEXT(SOURCE!G816,"??0"),"  ","")&amp;" &lt;&lt; TAM_MAX_BITS) |"&amp; IF(lookups!$I$2-3 &gt;= 0, REPT(" ",MAX(1,lookups!$I$2-5+4+1-1-LEN(  IF(ISTEXT(SOURCE!H816),SOURCE!H816,  SUBSTITUTE(SUBSTITUTE(TEXT(SOURCE!H816,"????0"),"  ","")," ",""))   ))), "")&amp;
       IF(ISTEXT(SOURCE!H816),SOURCE!H816, SUBSTITUTE(SUBSTITUTE(TEXT(SOURCE!H816,"????0"),"  ","")," ",""))   &amp;","&amp; IF(lookups!$J$2-3 &gt;= 0, REPT(" ",lookups!$J$2-3-5), "")&amp;
      SOURCE!I816&amp;
" | "&amp; IF(lookups!$K$2-LEN(SOURCE!I816) &gt;= 0, REPT(" ",lookups!$K$2-LEN(SOURCE!I816)), "")&amp;
      SOURCE!J816&amp;      IF(lookups!$L$2-LEN(SOURCE!J816) &gt;= 0, REPT(" ",lookups!$L$2-LEN(SOURCE!J816)), "")&amp;
" | "&amp; IF(lookups!$K$2-LEN(SOURCE!I816) &gt;= 0, REPT(" ",lookups!$K$2-LEN(SOURCE!I816)), "")&amp;
      SOURCE!K816&amp;      IF(lookups!$L$2-LEN(SOURCE!K816) &gt;= 0, REPT(" ",lookups!$M$2-LEN(SOURCE!K816)), "")&amp;
" | "&amp; SOURCE!L816&amp;      IF(lookups!$O$2-LEN(SOURCE!L816) &gt;= 0, REPT(" ",lookups!$O$2-LEN(SOURCE!L816)), "")&amp;
" | "&amp; SOURCE!M816&amp;      IF(lookups!$P$2-LEN(SOURCE!M816) &gt;= 0, REPT(" ",lookups!$P$2-LEN(SOURCE!M816)), "")&amp;
      "},"&amp;IF(SOURCE!O816&lt;&gt;"",""&amp;SOURCE!O816,"")
 )
)
)</f>
        <v>/*  792 */  { addItemToBuffer,              ITM_u_DIARESIS,              STD_u_DIARESIS,                                STD_u_DIARESIS,                                (0 &lt;&lt; TAM_MAX_BITS) |     0, CAT_aint | SLS_UNCHANGED | US_UNCHANGED | EIM_DISABLED | PTP_DISABLED     },</v>
      </c>
    </row>
    <row r="817" customFormat="false" ht="15.75" hidden="false" customHeight="false" outlineLevel="0" collapsed="false">
      <c r="A817" s="263" t="str">
        <f aca="false">IF(AND(OR(SOURCE!A817="",ISBLANK(SOURCE!A817)),SOURCE!B817&gt;0),IF(ISBLANK(SOURCE!C817),"",SOURCE!C817),
IF(SOURCE!B817&lt;0,VLOOKUP(SOURCE!B817,lookups!A$1:B$25,2,0),
  IF(ISBLANK(SOURCE!B817),
    "",
    "/* "&amp;TEXT(SOURCE!B817,"???0")&amp;" *"&amp;
      SOURCE!C817&amp;", "&amp; IF(lookups!$E$2-LEN(SOURCE!C817) &gt;= 0, REPT(" ",lookups!$E$2-LEN(SOURCE!C817)), "")&amp;
      SOURCE!D817&amp;", "&amp; IF(lookups!$F$2-LEN(SOURCE!D817) &gt;= 0, REPT(" ",lookups!$F$2-LEN(SOURCE!D817)), "")&amp;
      SOURCE!E817&amp;", "&amp; IF(lookups!$G$2-LEN(SOURCE!E817) &gt;=0, REPT(" ",lookups!$G$2-LEN(SOURCE!E817)), "")&amp;
      SOURCE!F817&amp;", "&amp; IF(lookups!$H$2-LEN(SOURCE!F817) &gt;= 0, REPT(" ",lookups!$H$2-LEN(SOURCE!F817)+2), "")&amp;"("&amp;
      SUBSTITUTE(TEXT(SOURCE!G817,"??0"),"  ","")&amp;" &lt;&lt; TAM_MAX_BITS) |"&amp; IF(lookups!$I$2-3 &gt;= 0, REPT(" ",MAX(1,lookups!$I$2-5+4+1-1-LEN(  IF(ISTEXT(SOURCE!H817),SOURCE!H817,  SUBSTITUTE(SUBSTITUTE(TEXT(SOURCE!H817,"????0"),"  ","")," ",""))   ))), "")&amp;
       IF(ISTEXT(SOURCE!H817),SOURCE!H817, SUBSTITUTE(SUBSTITUTE(TEXT(SOURCE!H817,"????0"),"  ","")," ",""))   &amp;","&amp; IF(lookups!$J$2-3 &gt;= 0, REPT(" ",lookups!$J$2-3-5), "")&amp;
      SOURCE!I817&amp;
" | "&amp; IF(lookups!$K$2-LEN(SOURCE!I817) &gt;= 0, REPT(" ",lookups!$K$2-LEN(SOURCE!I817)), "")&amp;
      SOURCE!J817&amp;      IF(lookups!$L$2-LEN(SOURCE!J817) &gt;= 0, REPT(" ",lookups!$L$2-LEN(SOURCE!J817)), "")&amp;
" | "&amp; IF(lookups!$K$2-LEN(SOURCE!I817) &gt;= 0, REPT(" ",lookups!$K$2-LEN(SOURCE!I817)), "")&amp;
      SOURCE!K817&amp;      IF(lookups!$L$2-LEN(SOURCE!K817) &gt;= 0, REPT(" ",lookups!$M$2-LEN(SOURCE!K817)), "")&amp;
" | "&amp; SOURCE!L817&amp;      IF(lookups!$O$2-LEN(SOURCE!L817) &gt;= 0, REPT(" ",lookups!$O$2-LEN(SOURCE!L817)), "")&amp;
" | "&amp; SOURCE!M817&amp;      IF(lookups!$P$2-LEN(SOURCE!M817) &gt;= 0, REPT(" ",lookups!$P$2-LEN(SOURCE!M817)), "")&amp;
      "},"&amp;IF(SOURCE!O817&lt;&gt;"",""&amp;SOURCE!O817,"")
 )
)
)</f>
        <v>/*  793 */  { addItemToBuffer,              ITM_u_TILDE,                 STD_u_TILDE,                                   STD_u_TILDE,                                   (0 &lt;&lt; TAM_MAX_BITS) |     0, CAT_aint | SLS_UNCHANGED | US_UNCHANGED | EIM_DISABLED | PTP_DISABLED     },</v>
      </c>
    </row>
    <row r="818" customFormat="false" ht="15.75" hidden="false" customHeight="false" outlineLevel="0" collapsed="false">
      <c r="A818" s="263" t="str">
        <f aca="false">IF(AND(OR(SOURCE!A818="",ISBLANK(SOURCE!A818)),SOURCE!B818&gt;0),IF(ISBLANK(SOURCE!C818),"",SOURCE!C818),
IF(SOURCE!B818&lt;0,VLOOKUP(SOURCE!B818,lookups!A$1:B$25,2,0),
  IF(ISBLANK(SOURCE!B818),
    "",
    "/* "&amp;TEXT(SOURCE!B818,"???0")&amp;" *"&amp;
      SOURCE!C818&amp;", "&amp; IF(lookups!$E$2-LEN(SOURCE!C818) &gt;= 0, REPT(" ",lookups!$E$2-LEN(SOURCE!C818)), "")&amp;
      SOURCE!D818&amp;", "&amp; IF(lookups!$F$2-LEN(SOURCE!D818) &gt;= 0, REPT(" ",lookups!$F$2-LEN(SOURCE!D818)), "")&amp;
      SOURCE!E818&amp;", "&amp; IF(lookups!$G$2-LEN(SOURCE!E818) &gt;=0, REPT(" ",lookups!$G$2-LEN(SOURCE!E818)), "")&amp;
      SOURCE!F818&amp;", "&amp; IF(lookups!$H$2-LEN(SOURCE!F818) &gt;= 0, REPT(" ",lookups!$H$2-LEN(SOURCE!F818)+2), "")&amp;"("&amp;
      SUBSTITUTE(TEXT(SOURCE!G818,"??0"),"  ","")&amp;" &lt;&lt; TAM_MAX_BITS) |"&amp; IF(lookups!$I$2-3 &gt;= 0, REPT(" ",MAX(1,lookups!$I$2-5+4+1-1-LEN(  IF(ISTEXT(SOURCE!H818),SOURCE!H818,  SUBSTITUTE(SUBSTITUTE(TEXT(SOURCE!H818,"????0"),"  ","")," ",""))   ))), "")&amp;
       IF(ISTEXT(SOURCE!H818),SOURCE!H818, SUBSTITUTE(SUBSTITUTE(TEXT(SOURCE!H818,"????0"),"  ","")," ",""))   &amp;","&amp; IF(lookups!$J$2-3 &gt;= 0, REPT(" ",lookups!$J$2-3-5), "")&amp;
      SOURCE!I818&amp;
" | "&amp; IF(lookups!$K$2-LEN(SOURCE!I818) &gt;= 0, REPT(" ",lookups!$K$2-LEN(SOURCE!I818)), "")&amp;
      SOURCE!J818&amp;      IF(lookups!$L$2-LEN(SOURCE!J818) &gt;= 0, REPT(" ",lookups!$L$2-LEN(SOURCE!J818)), "")&amp;
" | "&amp; IF(lookups!$K$2-LEN(SOURCE!I818) &gt;= 0, REPT(" ",lookups!$K$2-LEN(SOURCE!I818)), "")&amp;
      SOURCE!K818&amp;      IF(lookups!$L$2-LEN(SOURCE!K818) &gt;= 0, REPT(" ",lookups!$M$2-LEN(SOURCE!K818)), "")&amp;
" | "&amp; SOURCE!L818&amp;      IF(lookups!$O$2-LEN(SOURCE!L818) &gt;= 0, REPT(" ",lookups!$O$2-LEN(SOURCE!L818)), "")&amp;
" | "&amp; SOURCE!M818&amp;      IF(lookups!$P$2-LEN(SOURCE!M818) &gt;= 0, REPT(" ",lookups!$P$2-LEN(SOURCE!M818)), "")&amp;
      "},"&amp;IF(SOURCE!O818&lt;&gt;"",""&amp;SOURCE!O818,"")
 )
)
)</f>
        <v>/*  794 */  { addItemToBuffer,              ITM_u_CIRC,                  STD_u_CIRC,                                    STD_u_CIRC,                                    (0 &lt;&lt; TAM_MAX_BITS) |     0, CAT_aint | SLS_UNCHANGED | US_UNCHANGED | EIM_DISABLED | PTP_DISABLED     },</v>
      </c>
    </row>
    <row r="819" customFormat="false" ht="15.75" hidden="false" customHeight="false" outlineLevel="0" collapsed="false">
      <c r="A819" s="263" t="str">
        <f aca="false">IF(AND(OR(SOURCE!A819="",ISBLANK(SOURCE!A819)),SOURCE!B819&gt;0),IF(ISBLANK(SOURCE!C819),"",SOURCE!C819),
IF(SOURCE!B819&lt;0,VLOOKUP(SOURCE!B819,lookups!A$1:B$25,2,0),
  IF(ISBLANK(SOURCE!B819),
    "",
    "/* "&amp;TEXT(SOURCE!B819,"???0")&amp;" *"&amp;
      SOURCE!C819&amp;", "&amp; IF(lookups!$E$2-LEN(SOURCE!C819) &gt;= 0, REPT(" ",lookups!$E$2-LEN(SOURCE!C819)), "")&amp;
      SOURCE!D819&amp;", "&amp; IF(lookups!$F$2-LEN(SOURCE!D819) &gt;= 0, REPT(" ",lookups!$F$2-LEN(SOURCE!D819)), "")&amp;
      SOURCE!E819&amp;", "&amp; IF(lookups!$G$2-LEN(SOURCE!E819) &gt;=0, REPT(" ",lookups!$G$2-LEN(SOURCE!E819)), "")&amp;
      SOURCE!F819&amp;", "&amp; IF(lookups!$H$2-LEN(SOURCE!F819) &gt;= 0, REPT(" ",lookups!$H$2-LEN(SOURCE!F819)+2), "")&amp;"("&amp;
      SUBSTITUTE(TEXT(SOURCE!G819,"??0"),"  ","")&amp;" &lt;&lt; TAM_MAX_BITS) |"&amp; IF(lookups!$I$2-3 &gt;= 0, REPT(" ",MAX(1,lookups!$I$2-5+4+1-1-LEN(  IF(ISTEXT(SOURCE!H819),SOURCE!H819,  SUBSTITUTE(SUBSTITUTE(TEXT(SOURCE!H819,"????0"),"  ","")," ",""))   ))), "")&amp;
       IF(ISTEXT(SOURCE!H819),SOURCE!H819, SUBSTITUTE(SUBSTITUTE(TEXT(SOURCE!H819,"????0"),"  ","")," ",""))   &amp;","&amp; IF(lookups!$J$2-3 &gt;= 0, REPT(" ",lookups!$J$2-3-5), "")&amp;
      SOURCE!I819&amp;
" | "&amp; IF(lookups!$K$2-LEN(SOURCE!I819) &gt;= 0, REPT(" ",lookups!$K$2-LEN(SOURCE!I819)), "")&amp;
      SOURCE!J819&amp;      IF(lookups!$L$2-LEN(SOURCE!J819) &gt;= 0, REPT(" ",lookups!$L$2-LEN(SOURCE!J819)), "")&amp;
" | "&amp; IF(lookups!$K$2-LEN(SOURCE!I819) &gt;= 0, REPT(" ",lookups!$K$2-LEN(SOURCE!I819)), "")&amp;
      SOURCE!K819&amp;      IF(lookups!$L$2-LEN(SOURCE!K819) &gt;= 0, REPT(" ",lookups!$M$2-LEN(SOURCE!K819)), "")&amp;
" | "&amp; SOURCE!L819&amp;      IF(lookups!$O$2-LEN(SOURCE!L819) &gt;= 0, REPT(" ",lookups!$O$2-LEN(SOURCE!L819)), "")&amp;
" | "&amp; SOURCE!M819&amp;      IF(lookups!$P$2-LEN(SOURCE!M819) &gt;= 0, REPT(" ",lookups!$P$2-LEN(SOURCE!M819)), "")&amp;
      "},"&amp;IF(SOURCE!O819&lt;&gt;"",""&amp;SOURCE!O819,"")
 )
)
)</f>
        <v>/*  795 */  { addItemToBuffer,              ITM_u_RING,                  STD_u_RING,                                    STD_u_RING,                                    (0 &lt;&lt; TAM_MAX_BITS) |     0, CAT_aint | SLS_UNCHANGED | US_UNCHANGED | EIM_DISABLED | PTP_DISABLED     },</v>
      </c>
    </row>
    <row r="820" customFormat="false" ht="15.75" hidden="false" customHeight="false" outlineLevel="0" collapsed="false">
      <c r="A820" s="263" t="str">
        <f aca="false">IF(AND(OR(SOURCE!A820="",ISBLANK(SOURCE!A820)),SOURCE!B820&gt;0),IF(ISBLANK(SOURCE!C820),"",SOURCE!C820),
IF(SOURCE!B820&lt;0,VLOOKUP(SOURCE!B820,lookups!A$1:B$25,2,0),
  IF(ISBLANK(SOURCE!B820),
    "",
    "/* "&amp;TEXT(SOURCE!B820,"???0")&amp;" *"&amp;
      SOURCE!C820&amp;", "&amp; IF(lookups!$E$2-LEN(SOURCE!C820) &gt;= 0, REPT(" ",lookups!$E$2-LEN(SOURCE!C820)), "")&amp;
      SOURCE!D820&amp;", "&amp; IF(lookups!$F$2-LEN(SOURCE!D820) &gt;= 0, REPT(" ",lookups!$F$2-LEN(SOURCE!D820)), "")&amp;
      SOURCE!E820&amp;", "&amp; IF(lookups!$G$2-LEN(SOURCE!E820) &gt;=0, REPT(" ",lookups!$G$2-LEN(SOURCE!E820)), "")&amp;
      SOURCE!F820&amp;", "&amp; IF(lookups!$H$2-LEN(SOURCE!F820) &gt;= 0, REPT(" ",lookups!$H$2-LEN(SOURCE!F820)+2), "")&amp;"("&amp;
      SUBSTITUTE(TEXT(SOURCE!G820,"??0"),"  ","")&amp;" &lt;&lt; TAM_MAX_BITS) |"&amp; IF(lookups!$I$2-3 &gt;= 0, REPT(" ",MAX(1,lookups!$I$2-5+4+1-1-LEN(  IF(ISTEXT(SOURCE!H820),SOURCE!H820,  SUBSTITUTE(SUBSTITUTE(TEXT(SOURCE!H820,"????0"),"  ","")," ",""))   ))), "")&amp;
       IF(ISTEXT(SOURCE!H820),SOURCE!H820, SUBSTITUTE(SUBSTITUTE(TEXT(SOURCE!H820,"????0"),"  ","")," ",""))   &amp;","&amp; IF(lookups!$J$2-3 &gt;= 0, REPT(" ",lookups!$J$2-3-5), "")&amp;
      SOURCE!I820&amp;
" | "&amp; IF(lookups!$K$2-LEN(SOURCE!I820) &gt;= 0, REPT(" ",lookups!$K$2-LEN(SOURCE!I820)), "")&amp;
      SOURCE!J820&amp;      IF(lookups!$L$2-LEN(SOURCE!J820) &gt;= 0, REPT(" ",lookups!$L$2-LEN(SOURCE!J820)), "")&amp;
" | "&amp; IF(lookups!$K$2-LEN(SOURCE!I820) &gt;= 0, REPT(" ",lookups!$K$2-LEN(SOURCE!I820)), "")&amp;
      SOURCE!K820&amp;      IF(lookups!$L$2-LEN(SOURCE!K820) &gt;= 0, REPT(" ",lookups!$M$2-LEN(SOURCE!K820)), "")&amp;
" | "&amp; SOURCE!L820&amp;      IF(lookups!$O$2-LEN(SOURCE!L820) &gt;= 0, REPT(" ",lookups!$O$2-LEN(SOURCE!L820)), "")&amp;
" | "&amp; SOURCE!M820&amp;      IF(lookups!$P$2-LEN(SOURCE!M820) &gt;= 0, REPT(" ",lookups!$P$2-LEN(SOURCE!M820)), "")&amp;
      "},"&amp;IF(SOURCE!O820&lt;&gt;"",""&amp;SOURCE!O820,"")
 )
)
)</f>
        <v>/*  796 */  { addItemToBuffer,              ITM_w_CIRC,                  STD_w_CIRC,                                    STD_w_CIRC,                                    (0 &lt;&lt; TAM_MAX_BITS) |     0, CAT_aint | SLS_UNCHANGED | US_UNCHANGED | EIM_DISABLED | PTP_DISABLED     },</v>
      </c>
    </row>
    <row r="821" customFormat="false" ht="15.75" hidden="false" customHeight="false" outlineLevel="0" collapsed="false">
      <c r="A821" s="263" t="str">
        <f aca="false">IF(AND(OR(SOURCE!A821="",ISBLANK(SOURCE!A821)),SOURCE!B821&gt;0),IF(ISBLANK(SOURCE!C821),"",SOURCE!C821),
IF(SOURCE!B821&lt;0,VLOOKUP(SOURCE!B821,lookups!A$1:B$25,2,0),
  IF(ISBLANK(SOURCE!B821),
    "",
    "/* "&amp;TEXT(SOURCE!B821,"???0")&amp;" *"&amp;
      SOURCE!C821&amp;", "&amp; IF(lookups!$E$2-LEN(SOURCE!C821) &gt;= 0, REPT(" ",lookups!$E$2-LEN(SOURCE!C821)), "")&amp;
      SOURCE!D821&amp;", "&amp; IF(lookups!$F$2-LEN(SOURCE!D821) &gt;= 0, REPT(" ",lookups!$F$2-LEN(SOURCE!D821)), "")&amp;
      SOURCE!E821&amp;", "&amp; IF(lookups!$G$2-LEN(SOURCE!E821) &gt;=0, REPT(" ",lookups!$G$2-LEN(SOURCE!E821)), "")&amp;
      SOURCE!F821&amp;", "&amp; IF(lookups!$H$2-LEN(SOURCE!F821) &gt;= 0, REPT(" ",lookups!$H$2-LEN(SOURCE!F821)+2), "")&amp;"("&amp;
      SUBSTITUTE(TEXT(SOURCE!G821,"??0"),"  ","")&amp;" &lt;&lt; TAM_MAX_BITS) |"&amp; IF(lookups!$I$2-3 &gt;= 0, REPT(" ",MAX(1,lookups!$I$2-5+4+1-1-LEN(  IF(ISTEXT(SOURCE!H821),SOURCE!H821,  SUBSTITUTE(SUBSTITUTE(TEXT(SOURCE!H821,"????0"),"  ","")," ",""))   ))), "")&amp;
       IF(ISTEXT(SOURCE!H821),SOURCE!H821, SUBSTITUTE(SUBSTITUTE(TEXT(SOURCE!H821,"????0"),"  ","")," ",""))   &amp;","&amp; IF(lookups!$J$2-3 &gt;= 0, REPT(" ",lookups!$J$2-3-5), "")&amp;
      SOURCE!I821&amp;
" | "&amp; IF(lookups!$K$2-LEN(SOURCE!I821) &gt;= 0, REPT(" ",lookups!$K$2-LEN(SOURCE!I821)), "")&amp;
      SOURCE!J821&amp;      IF(lookups!$L$2-LEN(SOURCE!J821) &gt;= 0, REPT(" ",lookups!$L$2-LEN(SOURCE!J821)), "")&amp;
" | "&amp; IF(lookups!$K$2-LEN(SOURCE!I821) &gt;= 0, REPT(" ",lookups!$K$2-LEN(SOURCE!I821)), "")&amp;
      SOURCE!K821&amp;      IF(lookups!$L$2-LEN(SOURCE!K821) &gt;= 0, REPT(" ",lookups!$M$2-LEN(SOURCE!K821)), "")&amp;
" | "&amp; SOURCE!L821&amp;      IF(lookups!$O$2-LEN(SOURCE!L821) &gt;= 0, REPT(" ",lookups!$O$2-LEN(SOURCE!L821)), "")&amp;
" | "&amp; SOURCE!M821&amp;      IF(lookups!$P$2-LEN(SOURCE!M821) &gt;= 0, REPT(" ",lookups!$P$2-LEN(SOURCE!M821)), "")&amp;
      "},"&amp;IF(SOURCE!O821&lt;&gt;"",""&amp;SOURCE!O821,"")
 )
)
)</f>
        <v>/*  797 */  { addItemToBuffer,              ITM_x_BAR,                   "",                                            STD_x_BAR,                                     (0 &lt;&lt; TAM_MAX_BITS) |     0, CAT_NONE | SLS_UNCHANGED | US_UNCHANGED | EIM_DISABLED | PTP_DISABLED     },</v>
      </c>
    </row>
    <row r="822" customFormat="false" ht="15.75" hidden="false" customHeight="false" outlineLevel="0" collapsed="false">
      <c r="A822" s="263" t="str">
        <f aca="false">IF(AND(OR(SOURCE!A822="",ISBLANK(SOURCE!A822)),SOURCE!B822&gt;0),IF(ISBLANK(SOURCE!C822),"",SOURCE!C822),
IF(SOURCE!B822&lt;0,VLOOKUP(SOURCE!B822,lookups!A$1:B$25,2,0),
  IF(ISBLANK(SOURCE!B822),
    "",
    "/* "&amp;TEXT(SOURCE!B822,"???0")&amp;" *"&amp;
      SOURCE!C822&amp;", "&amp; IF(lookups!$E$2-LEN(SOURCE!C822) &gt;= 0, REPT(" ",lookups!$E$2-LEN(SOURCE!C822)), "")&amp;
      SOURCE!D822&amp;", "&amp; IF(lookups!$F$2-LEN(SOURCE!D822) &gt;= 0, REPT(" ",lookups!$F$2-LEN(SOURCE!D822)), "")&amp;
      SOURCE!E822&amp;", "&amp; IF(lookups!$G$2-LEN(SOURCE!E822) &gt;=0, REPT(" ",lookups!$G$2-LEN(SOURCE!E822)), "")&amp;
      SOURCE!F822&amp;", "&amp; IF(lookups!$H$2-LEN(SOURCE!F822) &gt;= 0, REPT(" ",lookups!$H$2-LEN(SOURCE!F822)+2), "")&amp;"("&amp;
      SUBSTITUTE(TEXT(SOURCE!G822,"??0"),"  ","")&amp;" &lt;&lt; TAM_MAX_BITS) |"&amp; IF(lookups!$I$2-3 &gt;= 0, REPT(" ",MAX(1,lookups!$I$2-5+4+1-1-LEN(  IF(ISTEXT(SOURCE!H822),SOURCE!H822,  SUBSTITUTE(SUBSTITUTE(TEXT(SOURCE!H822,"????0"),"  ","")," ",""))   ))), "")&amp;
       IF(ISTEXT(SOURCE!H822),SOURCE!H822, SUBSTITUTE(SUBSTITUTE(TEXT(SOURCE!H822,"????0"),"  ","")," ",""))   &amp;","&amp; IF(lookups!$J$2-3 &gt;= 0, REPT(" ",lookups!$J$2-3-5), "")&amp;
      SOURCE!I822&amp;
" | "&amp; IF(lookups!$K$2-LEN(SOURCE!I822) &gt;= 0, REPT(" ",lookups!$K$2-LEN(SOURCE!I822)), "")&amp;
      SOURCE!J822&amp;      IF(lookups!$L$2-LEN(SOURCE!J822) &gt;= 0, REPT(" ",lookups!$L$2-LEN(SOURCE!J822)), "")&amp;
" | "&amp; IF(lookups!$K$2-LEN(SOURCE!I822) &gt;= 0, REPT(" ",lookups!$K$2-LEN(SOURCE!I822)), "")&amp;
      SOURCE!K822&amp;      IF(lookups!$L$2-LEN(SOURCE!K822) &gt;= 0, REPT(" ",lookups!$M$2-LEN(SOURCE!K822)), "")&amp;
" | "&amp; SOURCE!L822&amp;      IF(lookups!$O$2-LEN(SOURCE!L822) &gt;= 0, REPT(" ",lookups!$O$2-LEN(SOURCE!L822)), "")&amp;
" | "&amp; SOURCE!M822&amp;      IF(lookups!$P$2-LEN(SOURCE!M822) &gt;= 0, REPT(" ",lookups!$P$2-LEN(SOURCE!M822)), "")&amp;
      "},"&amp;IF(SOURCE!O822&lt;&gt;"",""&amp;SOURCE!O822,"")
 )
)
)</f>
        <v>/*  798 */  { addItemToBuffer,              ITM_x_CIRC,                  "",                                            STD_x_CIRC,                                    (0 &lt;&lt; TAM_MAX_BITS) |     0, CAT_NONE | SLS_UNCHANGED | US_UNCHANGED | EIM_DISABLED | PTP_DISABLED     },</v>
      </c>
    </row>
    <row r="823" customFormat="false" ht="15.75" hidden="false" customHeight="false" outlineLevel="0" collapsed="false">
      <c r="A823" s="263" t="str">
        <f aca="false">IF(AND(OR(SOURCE!A823="",ISBLANK(SOURCE!A823)),SOURCE!B823&gt;0),IF(ISBLANK(SOURCE!C823),"",SOURCE!C823),
IF(SOURCE!B823&lt;0,VLOOKUP(SOURCE!B823,lookups!A$1:B$25,2,0),
  IF(ISBLANK(SOURCE!B823),
    "",
    "/* "&amp;TEXT(SOURCE!B823,"???0")&amp;" *"&amp;
      SOURCE!C823&amp;", "&amp; IF(lookups!$E$2-LEN(SOURCE!C823) &gt;= 0, REPT(" ",lookups!$E$2-LEN(SOURCE!C823)), "")&amp;
      SOURCE!D823&amp;", "&amp; IF(lookups!$F$2-LEN(SOURCE!D823) &gt;= 0, REPT(" ",lookups!$F$2-LEN(SOURCE!D823)), "")&amp;
      SOURCE!E823&amp;", "&amp; IF(lookups!$G$2-LEN(SOURCE!E823) &gt;=0, REPT(" ",lookups!$G$2-LEN(SOURCE!E823)), "")&amp;
      SOURCE!F823&amp;", "&amp; IF(lookups!$H$2-LEN(SOURCE!F823) &gt;= 0, REPT(" ",lookups!$H$2-LEN(SOURCE!F823)+2), "")&amp;"("&amp;
      SUBSTITUTE(TEXT(SOURCE!G823,"??0"),"  ","")&amp;" &lt;&lt; TAM_MAX_BITS) |"&amp; IF(lookups!$I$2-3 &gt;= 0, REPT(" ",MAX(1,lookups!$I$2-5+4+1-1-LEN(  IF(ISTEXT(SOURCE!H823),SOURCE!H823,  SUBSTITUTE(SUBSTITUTE(TEXT(SOURCE!H823,"????0"),"  ","")," ",""))   ))), "")&amp;
       IF(ISTEXT(SOURCE!H823),SOURCE!H823, SUBSTITUTE(SUBSTITUTE(TEXT(SOURCE!H823,"????0"),"  ","")," ",""))   &amp;","&amp; IF(lookups!$J$2-3 &gt;= 0, REPT(" ",lookups!$J$2-3-5), "")&amp;
      SOURCE!I823&amp;
" | "&amp; IF(lookups!$K$2-LEN(SOURCE!I823) &gt;= 0, REPT(" ",lookups!$K$2-LEN(SOURCE!I823)), "")&amp;
      SOURCE!J823&amp;      IF(lookups!$L$2-LEN(SOURCE!J823) &gt;= 0, REPT(" ",lookups!$L$2-LEN(SOURCE!J823)), "")&amp;
" | "&amp; IF(lookups!$K$2-LEN(SOURCE!I823) &gt;= 0, REPT(" ",lookups!$K$2-LEN(SOURCE!I823)), "")&amp;
      SOURCE!K823&amp;      IF(lookups!$L$2-LEN(SOURCE!K823) &gt;= 0, REPT(" ",lookups!$M$2-LEN(SOURCE!K823)), "")&amp;
" | "&amp; SOURCE!L823&amp;      IF(lookups!$O$2-LEN(SOURCE!L823) &gt;= 0, REPT(" ",lookups!$O$2-LEN(SOURCE!L823)), "")&amp;
" | "&amp; SOURCE!M823&amp;      IF(lookups!$P$2-LEN(SOURCE!M823) &gt;= 0, REPT(" ",lookups!$P$2-LEN(SOURCE!M823)), "")&amp;
      "},"&amp;IF(SOURCE!O823&lt;&gt;"",""&amp;SOURCE!O823,"")
 )
)
)</f>
        <v>/*  799 */  { addItemToBuffer,              ITM_y_BAR,                   "",                                            STD_y_BAR,                                     (0 &lt;&lt; TAM_MAX_BITS) |     0, CAT_NONE | SLS_UNCHANGED | US_UNCHANGED | EIM_DISABLED | PTP_DISABLED     },</v>
      </c>
    </row>
    <row r="824" customFormat="false" ht="15.75" hidden="false" customHeight="false" outlineLevel="0" collapsed="false">
      <c r="A824" s="263" t="str">
        <f aca="false">IF(AND(OR(SOURCE!A824="",ISBLANK(SOURCE!A824)),SOURCE!B824&gt;0),IF(ISBLANK(SOURCE!C824),"",SOURCE!C824),
IF(SOURCE!B824&lt;0,VLOOKUP(SOURCE!B824,lookups!A$1:B$25,2,0),
  IF(ISBLANK(SOURCE!B824),
    "",
    "/* "&amp;TEXT(SOURCE!B824,"???0")&amp;" *"&amp;
      SOURCE!C824&amp;", "&amp; IF(lookups!$E$2-LEN(SOURCE!C824) &gt;= 0, REPT(" ",lookups!$E$2-LEN(SOURCE!C824)), "")&amp;
      SOURCE!D824&amp;", "&amp; IF(lookups!$F$2-LEN(SOURCE!D824) &gt;= 0, REPT(" ",lookups!$F$2-LEN(SOURCE!D824)), "")&amp;
      SOURCE!E824&amp;", "&amp; IF(lookups!$G$2-LEN(SOURCE!E824) &gt;=0, REPT(" ",lookups!$G$2-LEN(SOURCE!E824)), "")&amp;
      SOURCE!F824&amp;", "&amp; IF(lookups!$H$2-LEN(SOURCE!F824) &gt;= 0, REPT(" ",lookups!$H$2-LEN(SOURCE!F824)+2), "")&amp;"("&amp;
      SUBSTITUTE(TEXT(SOURCE!G824,"??0"),"  ","")&amp;" &lt;&lt; TAM_MAX_BITS) |"&amp; IF(lookups!$I$2-3 &gt;= 0, REPT(" ",MAX(1,lookups!$I$2-5+4+1-1-LEN(  IF(ISTEXT(SOURCE!H824),SOURCE!H824,  SUBSTITUTE(SUBSTITUTE(TEXT(SOURCE!H824,"????0"),"  ","")," ",""))   ))), "")&amp;
       IF(ISTEXT(SOURCE!H824),SOURCE!H824, SUBSTITUTE(SUBSTITUTE(TEXT(SOURCE!H824,"????0"),"  ","")," ",""))   &amp;","&amp; IF(lookups!$J$2-3 &gt;= 0, REPT(" ",lookups!$J$2-3-5), "")&amp;
      SOURCE!I824&amp;
" | "&amp; IF(lookups!$K$2-LEN(SOURCE!I824) &gt;= 0, REPT(" ",lookups!$K$2-LEN(SOURCE!I824)), "")&amp;
      SOURCE!J824&amp;      IF(lookups!$L$2-LEN(SOURCE!J824) &gt;= 0, REPT(" ",lookups!$L$2-LEN(SOURCE!J824)), "")&amp;
" | "&amp; IF(lookups!$K$2-LEN(SOURCE!I824) &gt;= 0, REPT(" ",lookups!$K$2-LEN(SOURCE!I824)), "")&amp;
      SOURCE!K824&amp;      IF(lookups!$L$2-LEN(SOURCE!K824) &gt;= 0, REPT(" ",lookups!$M$2-LEN(SOURCE!K824)), "")&amp;
" | "&amp; SOURCE!L824&amp;      IF(lookups!$O$2-LEN(SOURCE!L824) &gt;= 0, REPT(" ",lookups!$O$2-LEN(SOURCE!L824)), "")&amp;
" | "&amp; SOURCE!M824&amp;      IF(lookups!$P$2-LEN(SOURCE!M824) &gt;= 0, REPT(" ",lookups!$P$2-LEN(SOURCE!M824)), "")&amp;
      "},"&amp;IF(SOURCE!O824&lt;&gt;"",""&amp;SOURCE!O824,"")
 )
)
)</f>
        <v>/*  800 */  { addItemToBuffer,              ITM_y_CIRC,                  STD_y_CIRC,                                    STD_y_CIRC,                                    (0 &lt;&lt; TAM_MAX_BITS) |     0, CAT_aint | SLS_UNCHANGED | US_UNCHANGED | EIM_DISABLED | PTP_DISABLED     },</v>
      </c>
    </row>
    <row r="825" customFormat="false" ht="15.75" hidden="false" customHeight="false" outlineLevel="0" collapsed="false">
      <c r="A825" s="263" t="str">
        <f aca="false">IF(AND(OR(SOURCE!A825="",ISBLANK(SOURCE!A825)),SOURCE!B825&gt;0),IF(ISBLANK(SOURCE!C825),"",SOURCE!C825),
IF(SOURCE!B825&lt;0,VLOOKUP(SOURCE!B825,lookups!A$1:B$25,2,0),
  IF(ISBLANK(SOURCE!B825),
    "",
    "/* "&amp;TEXT(SOURCE!B825,"???0")&amp;" *"&amp;
      SOURCE!C825&amp;", "&amp; IF(lookups!$E$2-LEN(SOURCE!C825) &gt;= 0, REPT(" ",lookups!$E$2-LEN(SOURCE!C825)), "")&amp;
      SOURCE!D825&amp;", "&amp; IF(lookups!$F$2-LEN(SOURCE!D825) &gt;= 0, REPT(" ",lookups!$F$2-LEN(SOURCE!D825)), "")&amp;
      SOURCE!E825&amp;", "&amp; IF(lookups!$G$2-LEN(SOURCE!E825) &gt;=0, REPT(" ",lookups!$G$2-LEN(SOURCE!E825)), "")&amp;
      SOURCE!F825&amp;", "&amp; IF(lookups!$H$2-LEN(SOURCE!F825) &gt;= 0, REPT(" ",lookups!$H$2-LEN(SOURCE!F825)+2), "")&amp;"("&amp;
      SUBSTITUTE(TEXT(SOURCE!G825,"??0"),"  ","")&amp;" &lt;&lt; TAM_MAX_BITS) |"&amp; IF(lookups!$I$2-3 &gt;= 0, REPT(" ",MAX(1,lookups!$I$2-5+4+1-1-LEN(  IF(ISTEXT(SOURCE!H825),SOURCE!H825,  SUBSTITUTE(SUBSTITUTE(TEXT(SOURCE!H825,"????0"),"  ","")," ",""))   ))), "")&amp;
       IF(ISTEXT(SOURCE!H825),SOURCE!H825, SUBSTITUTE(SUBSTITUTE(TEXT(SOURCE!H825,"????0"),"  ","")," ",""))   &amp;","&amp; IF(lookups!$J$2-3 &gt;= 0, REPT(" ",lookups!$J$2-3-5), "")&amp;
      SOURCE!I825&amp;
" | "&amp; IF(lookups!$K$2-LEN(SOURCE!I825) &gt;= 0, REPT(" ",lookups!$K$2-LEN(SOURCE!I825)), "")&amp;
      SOURCE!J825&amp;      IF(lookups!$L$2-LEN(SOURCE!J825) &gt;= 0, REPT(" ",lookups!$L$2-LEN(SOURCE!J825)), "")&amp;
" | "&amp; IF(lookups!$K$2-LEN(SOURCE!I825) &gt;= 0, REPT(" ",lookups!$K$2-LEN(SOURCE!I825)), "")&amp;
      SOURCE!K825&amp;      IF(lookups!$L$2-LEN(SOURCE!K825) &gt;= 0, REPT(" ",lookups!$M$2-LEN(SOURCE!K825)), "")&amp;
" | "&amp; SOURCE!L825&amp;      IF(lookups!$O$2-LEN(SOURCE!L825) &gt;= 0, REPT(" ",lookups!$O$2-LEN(SOURCE!L825)), "")&amp;
" | "&amp; SOURCE!M825&amp;      IF(lookups!$P$2-LEN(SOURCE!M825) &gt;= 0, REPT(" ",lookups!$P$2-LEN(SOURCE!M825)), "")&amp;
      "},"&amp;IF(SOURCE!O825&lt;&gt;"",""&amp;SOURCE!O825,"")
 )
)
)</f>
        <v>/*  801 */  { addItemToBuffer,              ITM_y_ACUTE,                 STD_y_ACUTE,                                   STD_y_ACUTE,                                   (0 &lt;&lt; TAM_MAX_BITS) |     0, CAT_aint | SLS_UNCHANGED | US_UNCHANGED | EIM_DISABLED | PTP_DISABLED     },</v>
      </c>
    </row>
    <row r="826" customFormat="false" ht="15.75" hidden="false" customHeight="false" outlineLevel="0" collapsed="false">
      <c r="A826" s="263" t="str">
        <f aca="false">IF(AND(OR(SOURCE!A826="",ISBLANK(SOURCE!A826)),SOURCE!B826&gt;0),IF(ISBLANK(SOURCE!C826),"",SOURCE!C826),
IF(SOURCE!B826&lt;0,VLOOKUP(SOURCE!B826,lookups!A$1:B$25,2,0),
  IF(ISBLANK(SOURCE!B826),
    "",
    "/* "&amp;TEXT(SOURCE!B826,"???0")&amp;" *"&amp;
      SOURCE!C826&amp;", "&amp; IF(lookups!$E$2-LEN(SOURCE!C826) &gt;= 0, REPT(" ",lookups!$E$2-LEN(SOURCE!C826)), "")&amp;
      SOURCE!D826&amp;", "&amp; IF(lookups!$F$2-LEN(SOURCE!D826) &gt;= 0, REPT(" ",lookups!$F$2-LEN(SOURCE!D826)), "")&amp;
      SOURCE!E826&amp;", "&amp; IF(lookups!$G$2-LEN(SOURCE!E826) &gt;=0, REPT(" ",lookups!$G$2-LEN(SOURCE!E826)), "")&amp;
      SOURCE!F826&amp;", "&amp; IF(lookups!$H$2-LEN(SOURCE!F826) &gt;= 0, REPT(" ",lookups!$H$2-LEN(SOURCE!F826)+2), "")&amp;"("&amp;
      SUBSTITUTE(TEXT(SOURCE!G826,"??0"),"  ","")&amp;" &lt;&lt; TAM_MAX_BITS) |"&amp; IF(lookups!$I$2-3 &gt;= 0, REPT(" ",MAX(1,lookups!$I$2-5+4+1-1-LEN(  IF(ISTEXT(SOURCE!H826),SOURCE!H826,  SUBSTITUTE(SUBSTITUTE(TEXT(SOURCE!H826,"????0"),"  ","")," ",""))   ))), "")&amp;
       IF(ISTEXT(SOURCE!H826),SOURCE!H826, SUBSTITUTE(SUBSTITUTE(TEXT(SOURCE!H826,"????0"),"  ","")," ",""))   &amp;","&amp; IF(lookups!$J$2-3 &gt;= 0, REPT(" ",lookups!$J$2-3-5), "")&amp;
      SOURCE!I826&amp;
" | "&amp; IF(lookups!$K$2-LEN(SOURCE!I826) &gt;= 0, REPT(" ",lookups!$K$2-LEN(SOURCE!I826)), "")&amp;
      SOURCE!J826&amp;      IF(lookups!$L$2-LEN(SOURCE!J826) &gt;= 0, REPT(" ",lookups!$L$2-LEN(SOURCE!J826)), "")&amp;
" | "&amp; IF(lookups!$K$2-LEN(SOURCE!I826) &gt;= 0, REPT(" ",lookups!$K$2-LEN(SOURCE!I826)), "")&amp;
      SOURCE!K826&amp;      IF(lookups!$L$2-LEN(SOURCE!K826) &gt;= 0, REPT(" ",lookups!$M$2-LEN(SOURCE!K826)), "")&amp;
" | "&amp; SOURCE!L826&amp;      IF(lookups!$O$2-LEN(SOURCE!L826) &gt;= 0, REPT(" ",lookups!$O$2-LEN(SOURCE!L826)), "")&amp;
" | "&amp; SOURCE!M826&amp;      IF(lookups!$P$2-LEN(SOURCE!M826) &gt;= 0, REPT(" ",lookups!$P$2-LEN(SOURCE!M826)), "")&amp;
      "},"&amp;IF(SOURCE!O826&lt;&gt;"",""&amp;SOURCE!O826,"")
 )
)
)</f>
        <v>/*  802 */  { addItemToBuffer,              ITM_y_DIARESIS,              STD_y_DIARESIS,                                STD_y_DIARESIS,                                (0 &lt;&lt; TAM_MAX_BITS) |     0, CAT_aint | SLS_UNCHANGED | US_UNCHANGED | EIM_DISABLED | PTP_DISABLED     },</v>
      </c>
    </row>
    <row r="827" customFormat="false" ht="15.75" hidden="false" customHeight="false" outlineLevel="0" collapsed="false">
      <c r="A827" s="263" t="str">
        <f aca="false">IF(AND(OR(SOURCE!A827="",ISBLANK(SOURCE!A827)),SOURCE!B827&gt;0),IF(ISBLANK(SOURCE!C827),"",SOURCE!C827),
IF(SOURCE!B827&lt;0,VLOOKUP(SOURCE!B827,lookups!A$1:B$25,2,0),
  IF(ISBLANK(SOURCE!B827),
    "",
    "/* "&amp;TEXT(SOURCE!B827,"???0")&amp;" *"&amp;
      SOURCE!C827&amp;", "&amp; IF(lookups!$E$2-LEN(SOURCE!C827) &gt;= 0, REPT(" ",lookups!$E$2-LEN(SOURCE!C827)), "")&amp;
      SOURCE!D827&amp;", "&amp; IF(lookups!$F$2-LEN(SOURCE!D827) &gt;= 0, REPT(" ",lookups!$F$2-LEN(SOURCE!D827)), "")&amp;
      SOURCE!E827&amp;", "&amp; IF(lookups!$G$2-LEN(SOURCE!E827) &gt;=0, REPT(" ",lookups!$G$2-LEN(SOURCE!E827)), "")&amp;
      SOURCE!F827&amp;", "&amp; IF(lookups!$H$2-LEN(SOURCE!F827) &gt;= 0, REPT(" ",lookups!$H$2-LEN(SOURCE!F827)+2), "")&amp;"("&amp;
      SUBSTITUTE(TEXT(SOURCE!G827,"??0"),"  ","")&amp;" &lt;&lt; TAM_MAX_BITS) |"&amp; IF(lookups!$I$2-3 &gt;= 0, REPT(" ",MAX(1,lookups!$I$2-5+4+1-1-LEN(  IF(ISTEXT(SOURCE!H827),SOURCE!H827,  SUBSTITUTE(SUBSTITUTE(TEXT(SOURCE!H827,"????0"),"  ","")," ",""))   ))), "")&amp;
       IF(ISTEXT(SOURCE!H827),SOURCE!H827, SUBSTITUTE(SUBSTITUTE(TEXT(SOURCE!H827,"????0"),"  ","")," ",""))   &amp;","&amp; IF(lookups!$J$2-3 &gt;= 0, REPT(" ",lookups!$J$2-3-5), "")&amp;
      SOURCE!I827&amp;
" | "&amp; IF(lookups!$K$2-LEN(SOURCE!I827) &gt;= 0, REPT(" ",lookups!$K$2-LEN(SOURCE!I827)), "")&amp;
      SOURCE!J827&amp;      IF(lookups!$L$2-LEN(SOURCE!J827) &gt;= 0, REPT(" ",lookups!$L$2-LEN(SOURCE!J827)), "")&amp;
" | "&amp; IF(lookups!$K$2-LEN(SOURCE!I827) &gt;= 0, REPT(" ",lookups!$K$2-LEN(SOURCE!I827)), "")&amp;
      SOURCE!K827&amp;      IF(lookups!$L$2-LEN(SOURCE!K827) &gt;= 0, REPT(" ",lookups!$M$2-LEN(SOURCE!K827)), "")&amp;
" | "&amp; SOURCE!L827&amp;      IF(lookups!$O$2-LEN(SOURCE!L827) &gt;= 0, REPT(" ",lookups!$O$2-LEN(SOURCE!L827)), "")&amp;
" | "&amp; SOURCE!M827&amp;      IF(lookups!$P$2-LEN(SOURCE!M827) &gt;= 0, REPT(" ",lookups!$P$2-LEN(SOURCE!M827)), "")&amp;
      "},"&amp;IF(SOURCE!O827&lt;&gt;"",""&amp;SOURCE!O827,"")
 )
)
)</f>
        <v>/*  803 */  { addItemToBuffer,              ITM_z_ACUTE,                 STD_z_ACUTE,                                   STD_z_ACUTE,                                   (0 &lt;&lt; TAM_MAX_BITS) |     0, CAT_aint | SLS_UNCHANGED | US_UNCHANGED | EIM_DISABLED | PTP_DISABLED     },</v>
      </c>
    </row>
    <row r="828" customFormat="false" ht="15.75" hidden="false" customHeight="false" outlineLevel="0" collapsed="false">
      <c r="A828" s="263" t="str">
        <f aca="false">IF(AND(OR(SOURCE!A828="",ISBLANK(SOURCE!A828)),SOURCE!B828&gt;0),IF(ISBLANK(SOURCE!C828),"",SOURCE!C828),
IF(SOURCE!B828&lt;0,VLOOKUP(SOURCE!B828,lookups!A$1:B$25,2,0),
  IF(ISBLANK(SOURCE!B828),
    "",
    "/* "&amp;TEXT(SOURCE!B828,"???0")&amp;" *"&amp;
      SOURCE!C828&amp;", "&amp; IF(lookups!$E$2-LEN(SOURCE!C828) &gt;= 0, REPT(" ",lookups!$E$2-LEN(SOURCE!C828)), "")&amp;
      SOURCE!D828&amp;", "&amp; IF(lookups!$F$2-LEN(SOURCE!D828) &gt;= 0, REPT(" ",lookups!$F$2-LEN(SOURCE!D828)), "")&amp;
      SOURCE!E828&amp;", "&amp; IF(lookups!$G$2-LEN(SOURCE!E828) &gt;=0, REPT(" ",lookups!$G$2-LEN(SOURCE!E828)), "")&amp;
      SOURCE!F828&amp;", "&amp; IF(lookups!$H$2-LEN(SOURCE!F828) &gt;= 0, REPT(" ",lookups!$H$2-LEN(SOURCE!F828)+2), "")&amp;"("&amp;
      SUBSTITUTE(TEXT(SOURCE!G828,"??0"),"  ","")&amp;" &lt;&lt; TAM_MAX_BITS) |"&amp; IF(lookups!$I$2-3 &gt;= 0, REPT(" ",MAX(1,lookups!$I$2-5+4+1-1-LEN(  IF(ISTEXT(SOURCE!H828),SOURCE!H828,  SUBSTITUTE(SUBSTITUTE(TEXT(SOURCE!H828,"????0"),"  ","")," ",""))   ))), "")&amp;
       IF(ISTEXT(SOURCE!H828),SOURCE!H828, SUBSTITUTE(SUBSTITUTE(TEXT(SOURCE!H828,"????0"),"  ","")," ",""))   &amp;","&amp; IF(lookups!$J$2-3 &gt;= 0, REPT(" ",lookups!$J$2-3-5), "")&amp;
      SOURCE!I828&amp;
" | "&amp; IF(lookups!$K$2-LEN(SOURCE!I828) &gt;= 0, REPT(" ",lookups!$K$2-LEN(SOURCE!I828)), "")&amp;
      SOURCE!J828&amp;      IF(lookups!$L$2-LEN(SOURCE!J828) &gt;= 0, REPT(" ",lookups!$L$2-LEN(SOURCE!J828)), "")&amp;
" | "&amp; IF(lookups!$K$2-LEN(SOURCE!I828) &gt;= 0, REPT(" ",lookups!$K$2-LEN(SOURCE!I828)), "")&amp;
      SOURCE!K828&amp;      IF(lookups!$L$2-LEN(SOURCE!K828) &gt;= 0, REPT(" ",lookups!$M$2-LEN(SOURCE!K828)), "")&amp;
" | "&amp; SOURCE!L828&amp;      IF(lookups!$O$2-LEN(SOURCE!L828) &gt;= 0, REPT(" ",lookups!$O$2-LEN(SOURCE!L828)), "")&amp;
" | "&amp; SOURCE!M828&amp;      IF(lookups!$P$2-LEN(SOURCE!M828) &gt;= 0, REPT(" ",lookups!$P$2-LEN(SOURCE!M828)), "")&amp;
      "},"&amp;IF(SOURCE!O828&lt;&gt;"",""&amp;SOURCE!O828,"")
 )
)
)</f>
        <v>/*  804 */  { addItemToBuffer,              ITM_z_CARON,                 STD_z_CARON,                                   STD_z_CARON,                                   (0 &lt;&lt; TAM_MAX_BITS) |     0, CAT_aint | SLS_UNCHANGED | US_UNCHANGED | EIM_DISABLED | PTP_DISABLED     },</v>
      </c>
    </row>
    <row r="829" customFormat="false" ht="15.75" hidden="false" customHeight="false" outlineLevel="0" collapsed="false">
      <c r="A829" s="263" t="str">
        <f aca="false">IF(AND(OR(SOURCE!A829="",ISBLANK(SOURCE!A829)),SOURCE!B829&gt;0),IF(ISBLANK(SOURCE!C829),"",SOURCE!C829),
IF(SOURCE!B829&lt;0,VLOOKUP(SOURCE!B829,lookups!A$1:B$25,2,0),
  IF(ISBLANK(SOURCE!B829),
    "",
    "/* "&amp;TEXT(SOURCE!B829,"???0")&amp;" *"&amp;
      SOURCE!C829&amp;", "&amp; IF(lookups!$E$2-LEN(SOURCE!C829) &gt;= 0, REPT(" ",lookups!$E$2-LEN(SOURCE!C829)), "")&amp;
      SOURCE!D829&amp;", "&amp; IF(lookups!$F$2-LEN(SOURCE!D829) &gt;= 0, REPT(" ",lookups!$F$2-LEN(SOURCE!D829)), "")&amp;
      SOURCE!E829&amp;", "&amp; IF(lookups!$G$2-LEN(SOURCE!E829) &gt;=0, REPT(" ",lookups!$G$2-LEN(SOURCE!E829)), "")&amp;
      SOURCE!F829&amp;", "&amp; IF(lookups!$H$2-LEN(SOURCE!F829) &gt;= 0, REPT(" ",lookups!$H$2-LEN(SOURCE!F829)+2), "")&amp;"("&amp;
      SUBSTITUTE(TEXT(SOURCE!G829,"??0"),"  ","")&amp;" &lt;&lt; TAM_MAX_BITS) |"&amp; IF(lookups!$I$2-3 &gt;= 0, REPT(" ",MAX(1,lookups!$I$2-5+4+1-1-LEN(  IF(ISTEXT(SOURCE!H829),SOURCE!H829,  SUBSTITUTE(SUBSTITUTE(TEXT(SOURCE!H829,"????0"),"  ","")," ",""))   ))), "")&amp;
       IF(ISTEXT(SOURCE!H829),SOURCE!H829, SUBSTITUTE(SUBSTITUTE(TEXT(SOURCE!H829,"????0"),"  ","")," ",""))   &amp;","&amp; IF(lookups!$J$2-3 &gt;= 0, REPT(" ",lookups!$J$2-3-5), "")&amp;
      SOURCE!I829&amp;
" | "&amp; IF(lookups!$K$2-LEN(SOURCE!I829) &gt;= 0, REPT(" ",lookups!$K$2-LEN(SOURCE!I829)), "")&amp;
      SOURCE!J829&amp;      IF(lookups!$L$2-LEN(SOURCE!J829) &gt;= 0, REPT(" ",lookups!$L$2-LEN(SOURCE!J829)), "")&amp;
" | "&amp; IF(lookups!$K$2-LEN(SOURCE!I829) &gt;= 0, REPT(" ",lookups!$K$2-LEN(SOURCE!I829)), "")&amp;
      SOURCE!K829&amp;      IF(lookups!$L$2-LEN(SOURCE!K829) &gt;= 0, REPT(" ",lookups!$M$2-LEN(SOURCE!K829)), "")&amp;
" | "&amp; SOURCE!L829&amp;      IF(lookups!$O$2-LEN(SOURCE!L829) &gt;= 0, REPT(" ",lookups!$O$2-LEN(SOURCE!L829)), "")&amp;
" | "&amp; SOURCE!M829&amp;      IF(lookups!$P$2-LEN(SOURCE!M829) &gt;= 0, REPT(" ",lookups!$P$2-LEN(SOURCE!M829)), "")&amp;
      "},"&amp;IF(SOURCE!O829&lt;&gt;"",""&amp;SOURCE!O829,"")
 )
)
)</f>
        <v>/*  805 */  { addItemToBuffer,              ITM_z_DOT,                   STD_z_DOT,                                     STD_z_DOT,                                     (0 &lt;&lt; TAM_MAX_BITS) |     0, CAT_aint | SLS_UNCHANGED | US_UNCHANGED | EIM_DISABLED | PTP_DISABLED     },</v>
      </c>
    </row>
    <row r="830" customFormat="false" ht="15.75" hidden="false" customHeight="false" outlineLevel="0" collapsed="false">
      <c r="A830" s="263" t="str">
        <f aca="false">IF(AND(OR(SOURCE!A830="",ISBLANK(SOURCE!A830)),SOURCE!B830&gt;0),IF(ISBLANK(SOURCE!C830),"",SOURCE!C830),
IF(SOURCE!B830&lt;0,VLOOKUP(SOURCE!B830,lookups!A$1:B$25,2,0),
  IF(ISBLANK(SOURCE!B830),
    "",
    "/* "&amp;TEXT(SOURCE!B830,"???0")&amp;" *"&amp;
      SOURCE!C830&amp;", "&amp; IF(lookups!$E$2-LEN(SOURCE!C830) &gt;= 0, REPT(" ",lookups!$E$2-LEN(SOURCE!C830)), "")&amp;
      SOURCE!D830&amp;", "&amp; IF(lookups!$F$2-LEN(SOURCE!D830) &gt;= 0, REPT(" ",lookups!$F$2-LEN(SOURCE!D830)), "")&amp;
      SOURCE!E830&amp;", "&amp; IF(lookups!$G$2-LEN(SOURCE!E830) &gt;=0, REPT(" ",lookups!$G$2-LEN(SOURCE!E830)), "")&amp;
      SOURCE!F830&amp;", "&amp; IF(lookups!$H$2-LEN(SOURCE!F830) &gt;= 0, REPT(" ",lookups!$H$2-LEN(SOURCE!F830)+2), "")&amp;"("&amp;
      SUBSTITUTE(TEXT(SOURCE!G830,"??0"),"  ","")&amp;" &lt;&lt; TAM_MAX_BITS) |"&amp; IF(lookups!$I$2-3 &gt;= 0, REPT(" ",MAX(1,lookups!$I$2-5+4+1-1-LEN(  IF(ISTEXT(SOURCE!H830),SOURCE!H830,  SUBSTITUTE(SUBSTITUTE(TEXT(SOURCE!H830,"????0"),"  ","")," ",""))   ))), "")&amp;
       IF(ISTEXT(SOURCE!H830),SOURCE!H830, SUBSTITUTE(SUBSTITUTE(TEXT(SOURCE!H830,"????0"),"  ","")," ",""))   &amp;","&amp; IF(lookups!$J$2-3 &gt;= 0, REPT(" ",lookups!$J$2-3-5), "")&amp;
      SOURCE!I830&amp;
" | "&amp; IF(lookups!$K$2-LEN(SOURCE!I830) &gt;= 0, REPT(" ",lookups!$K$2-LEN(SOURCE!I830)), "")&amp;
      SOURCE!J830&amp;      IF(lookups!$L$2-LEN(SOURCE!J830) &gt;= 0, REPT(" ",lookups!$L$2-LEN(SOURCE!J830)), "")&amp;
" | "&amp; IF(lookups!$K$2-LEN(SOURCE!I830) &gt;= 0, REPT(" ",lookups!$K$2-LEN(SOURCE!I830)), "")&amp;
      SOURCE!K830&amp;      IF(lookups!$L$2-LEN(SOURCE!K830) &gt;= 0, REPT(" ",lookups!$M$2-LEN(SOURCE!K830)), "")&amp;
" | "&amp; SOURCE!L830&amp;      IF(lookups!$O$2-LEN(SOURCE!L830) &gt;= 0, REPT(" ",lookups!$O$2-LEN(SOURCE!L830)), "")&amp;
" | "&amp; SOURCE!M830&amp;      IF(lookups!$P$2-LEN(SOURCE!M830) &gt;= 0, REPT(" ",lookups!$P$2-LEN(SOURCE!M830)), "")&amp;
      "},"&amp;IF(SOURCE!O830&lt;&gt;"",""&amp;SOURCE!O830,"")
 )
)
)</f>
        <v>/*  806 */  { addItemToBuffer,              ITM_SPACE,                   "",                                            STD_SPACE,                                     (0 &lt;&lt; TAM_MAX_BITS) |     0, CAT_NONE | SLS_UNCHANGED | US_UNCHANGED | EIM_DISABLED | PTP_DISABLED     },</v>
      </c>
    </row>
    <row r="831" customFormat="false" ht="15.75" hidden="false" customHeight="false" outlineLevel="0" collapsed="false">
      <c r="A831" s="263" t="str">
        <f aca="false">IF(AND(OR(SOURCE!A831="",ISBLANK(SOURCE!A831)),SOURCE!B831&gt;0),IF(ISBLANK(SOURCE!C831),"",SOURCE!C831),
IF(SOURCE!B831&lt;0,VLOOKUP(SOURCE!B831,lookups!A$1:B$25,2,0),
  IF(ISBLANK(SOURCE!B831),
    "",
    "/* "&amp;TEXT(SOURCE!B831,"???0")&amp;" *"&amp;
      SOURCE!C831&amp;", "&amp; IF(lookups!$E$2-LEN(SOURCE!C831) &gt;= 0, REPT(" ",lookups!$E$2-LEN(SOURCE!C831)), "")&amp;
      SOURCE!D831&amp;", "&amp; IF(lookups!$F$2-LEN(SOURCE!D831) &gt;= 0, REPT(" ",lookups!$F$2-LEN(SOURCE!D831)), "")&amp;
      SOURCE!E831&amp;", "&amp; IF(lookups!$G$2-LEN(SOURCE!E831) &gt;=0, REPT(" ",lookups!$G$2-LEN(SOURCE!E831)), "")&amp;
      SOURCE!F831&amp;", "&amp; IF(lookups!$H$2-LEN(SOURCE!F831) &gt;= 0, REPT(" ",lookups!$H$2-LEN(SOURCE!F831)+2), "")&amp;"("&amp;
      SUBSTITUTE(TEXT(SOURCE!G831,"??0"),"  ","")&amp;" &lt;&lt; TAM_MAX_BITS) |"&amp; IF(lookups!$I$2-3 &gt;= 0, REPT(" ",MAX(1,lookups!$I$2-5+4+1-1-LEN(  IF(ISTEXT(SOURCE!H831),SOURCE!H831,  SUBSTITUTE(SUBSTITUTE(TEXT(SOURCE!H831,"????0"),"  ","")," ",""))   ))), "")&amp;
       IF(ISTEXT(SOURCE!H831),SOURCE!H831, SUBSTITUTE(SUBSTITUTE(TEXT(SOURCE!H831,"????0"),"  ","")," ",""))   &amp;","&amp; IF(lookups!$J$2-3 &gt;= 0, REPT(" ",lookups!$J$2-3-5), "")&amp;
      SOURCE!I831&amp;
" | "&amp; IF(lookups!$K$2-LEN(SOURCE!I831) &gt;= 0, REPT(" ",lookups!$K$2-LEN(SOURCE!I831)), "")&amp;
      SOURCE!J831&amp;      IF(lookups!$L$2-LEN(SOURCE!J831) &gt;= 0, REPT(" ",lookups!$L$2-LEN(SOURCE!J831)), "")&amp;
" | "&amp; IF(lookups!$K$2-LEN(SOURCE!I831) &gt;= 0, REPT(" ",lookups!$K$2-LEN(SOURCE!I831)), "")&amp;
      SOURCE!K831&amp;      IF(lookups!$L$2-LEN(SOURCE!K831) &gt;= 0, REPT(" ",lookups!$M$2-LEN(SOURCE!K831)), "")&amp;
" | "&amp; SOURCE!L831&amp;      IF(lookups!$O$2-LEN(SOURCE!L831) &gt;= 0, REPT(" ",lookups!$O$2-LEN(SOURCE!L831)), "")&amp;
" | "&amp; SOURCE!M831&amp;      IF(lookups!$P$2-LEN(SOURCE!M831) &gt;= 0, REPT(" ",lookups!$P$2-LEN(SOURCE!M831)), "")&amp;
      "},"&amp;IF(SOURCE!O831&lt;&gt;"",""&amp;SOURCE!O831,"")
 )
)
)</f>
        <v>/*  807 */  { addItemToBuffer,              ITM_EXCLAMATION_MARK,        "",                                            STD_EXCLAMATION_MARK,                          (0 &lt;&lt; TAM_MAX_BITS) |     0, CAT_NONE | SLS_UNCHANGED | US_UNCHANGED | EIM_DISABLED | PTP_DISABLED     },</v>
      </c>
    </row>
    <row r="832" customFormat="false" ht="15.75" hidden="false" customHeight="false" outlineLevel="0" collapsed="false">
      <c r="A832" s="263" t="str">
        <f aca="false">IF(AND(OR(SOURCE!A832="",ISBLANK(SOURCE!A832)),SOURCE!B832&gt;0),IF(ISBLANK(SOURCE!C832),"",SOURCE!C832),
IF(SOURCE!B832&lt;0,VLOOKUP(SOURCE!B832,lookups!A$1:B$25,2,0),
  IF(ISBLANK(SOURCE!B832),
    "",
    "/* "&amp;TEXT(SOURCE!B832,"???0")&amp;" *"&amp;
      SOURCE!C832&amp;", "&amp; IF(lookups!$E$2-LEN(SOURCE!C832) &gt;= 0, REPT(" ",lookups!$E$2-LEN(SOURCE!C832)), "")&amp;
      SOURCE!D832&amp;", "&amp; IF(lookups!$F$2-LEN(SOURCE!D832) &gt;= 0, REPT(" ",lookups!$F$2-LEN(SOURCE!D832)), "")&amp;
      SOURCE!E832&amp;", "&amp; IF(lookups!$G$2-LEN(SOURCE!E832) &gt;=0, REPT(" ",lookups!$G$2-LEN(SOURCE!E832)), "")&amp;
      SOURCE!F832&amp;", "&amp; IF(lookups!$H$2-LEN(SOURCE!F832) &gt;= 0, REPT(" ",lookups!$H$2-LEN(SOURCE!F832)+2), "")&amp;"("&amp;
      SUBSTITUTE(TEXT(SOURCE!G832,"??0"),"  ","")&amp;" &lt;&lt; TAM_MAX_BITS) |"&amp; IF(lookups!$I$2-3 &gt;= 0, REPT(" ",MAX(1,lookups!$I$2-5+4+1-1-LEN(  IF(ISTEXT(SOURCE!H832),SOURCE!H832,  SUBSTITUTE(SUBSTITUTE(TEXT(SOURCE!H832,"????0"),"  ","")," ",""))   ))), "")&amp;
       IF(ISTEXT(SOURCE!H832),SOURCE!H832, SUBSTITUTE(SUBSTITUTE(TEXT(SOURCE!H832,"????0"),"  ","")," ",""))   &amp;","&amp; IF(lookups!$J$2-3 &gt;= 0, REPT(" ",lookups!$J$2-3-5), "")&amp;
      SOURCE!I832&amp;
" | "&amp; IF(lookups!$K$2-LEN(SOURCE!I832) &gt;= 0, REPT(" ",lookups!$K$2-LEN(SOURCE!I832)), "")&amp;
      SOURCE!J832&amp;      IF(lookups!$L$2-LEN(SOURCE!J832) &gt;= 0, REPT(" ",lookups!$L$2-LEN(SOURCE!J832)), "")&amp;
" | "&amp; IF(lookups!$K$2-LEN(SOURCE!I832) &gt;= 0, REPT(" ",lookups!$K$2-LEN(SOURCE!I832)), "")&amp;
      SOURCE!K832&amp;      IF(lookups!$L$2-LEN(SOURCE!K832) &gt;= 0, REPT(" ",lookups!$M$2-LEN(SOURCE!K832)), "")&amp;
" | "&amp; SOURCE!L832&amp;      IF(lookups!$O$2-LEN(SOURCE!L832) &gt;= 0, REPT(" ",lookups!$O$2-LEN(SOURCE!L832)), "")&amp;
" | "&amp; SOURCE!M832&amp;      IF(lookups!$P$2-LEN(SOURCE!M832) &gt;= 0, REPT(" ",lookups!$P$2-LEN(SOURCE!M832)), "")&amp;
      "},"&amp;IF(SOURCE!O832&lt;&gt;"",""&amp;SOURCE!O832,"")
 )
)
)</f>
        <v>/*  808 */  { addItemToBuffer,              ITM_DOUBLE_QUOTE,            "",                                            STD_DOUBLE_QUOTE,                              (0 &lt;&lt; TAM_MAX_BITS) |     0, CAT_NONE | SLS_UNCHANGED | US_UNCHANGED | EIM_DISABLED | PTP_DISABLED     },</v>
      </c>
    </row>
    <row r="833" customFormat="false" ht="15.75" hidden="false" customHeight="false" outlineLevel="0" collapsed="false">
      <c r="A833" s="263" t="str">
        <f aca="false">IF(AND(OR(SOURCE!A833="",ISBLANK(SOURCE!A833)),SOURCE!B833&gt;0),IF(ISBLANK(SOURCE!C833),"",SOURCE!C833),
IF(SOURCE!B833&lt;0,VLOOKUP(SOURCE!B833,lookups!A$1:B$25,2,0),
  IF(ISBLANK(SOURCE!B833),
    "",
    "/* "&amp;TEXT(SOURCE!B833,"???0")&amp;" *"&amp;
      SOURCE!C833&amp;", "&amp; IF(lookups!$E$2-LEN(SOURCE!C833) &gt;= 0, REPT(" ",lookups!$E$2-LEN(SOURCE!C833)), "")&amp;
      SOURCE!D833&amp;", "&amp; IF(lookups!$F$2-LEN(SOURCE!D833) &gt;= 0, REPT(" ",lookups!$F$2-LEN(SOURCE!D833)), "")&amp;
      SOURCE!E833&amp;", "&amp; IF(lookups!$G$2-LEN(SOURCE!E833) &gt;=0, REPT(" ",lookups!$G$2-LEN(SOURCE!E833)), "")&amp;
      SOURCE!F833&amp;", "&amp; IF(lookups!$H$2-LEN(SOURCE!F833) &gt;= 0, REPT(" ",lookups!$H$2-LEN(SOURCE!F833)+2), "")&amp;"("&amp;
      SUBSTITUTE(TEXT(SOURCE!G833,"??0"),"  ","")&amp;" &lt;&lt; TAM_MAX_BITS) |"&amp; IF(lookups!$I$2-3 &gt;= 0, REPT(" ",MAX(1,lookups!$I$2-5+4+1-1-LEN(  IF(ISTEXT(SOURCE!H833),SOURCE!H833,  SUBSTITUTE(SUBSTITUTE(TEXT(SOURCE!H833,"????0"),"  ","")," ",""))   ))), "")&amp;
       IF(ISTEXT(SOURCE!H833),SOURCE!H833, SUBSTITUTE(SUBSTITUTE(TEXT(SOURCE!H833,"????0"),"  ","")," ",""))   &amp;","&amp; IF(lookups!$J$2-3 &gt;= 0, REPT(" ",lookups!$J$2-3-5), "")&amp;
      SOURCE!I833&amp;
" | "&amp; IF(lookups!$K$2-LEN(SOURCE!I833) &gt;= 0, REPT(" ",lookups!$K$2-LEN(SOURCE!I833)), "")&amp;
      SOURCE!J833&amp;      IF(lookups!$L$2-LEN(SOURCE!J833) &gt;= 0, REPT(" ",lookups!$L$2-LEN(SOURCE!J833)), "")&amp;
" | "&amp; IF(lookups!$K$2-LEN(SOURCE!I833) &gt;= 0, REPT(" ",lookups!$K$2-LEN(SOURCE!I833)), "")&amp;
      SOURCE!K833&amp;      IF(lookups!$L$2-LEN(SOURCE!K833) &gt;= 0, REPT(" ",lookups!$M$2-LEN(SOURCE!K833)), "")&amp;
" | "&amp; SOURCE!L833&amp;      IF(lookups!$O$2-LEN(SOURCE!L833) &gt;= 0, REPT(" ",lookups!$O$2-LEN(SOURCE!L833)), "")&amp;
" | "&amp; SOURCE!M833&amp;      IF(lookups!$P$2-LEN(SOURCE!M833) &gt;= 0, REPT(" ",lookups!$P$2-LEN(SOURCE!M833)), "")&amp;
      "},"&amp;IF(SOURCE!O833&lt;&gt;"",""&amp;SOURCE!O833,"")
 )
)
)</f>
        <v>/*  809 */  { addItemToBuffer,              ITM_NUMBER_SIGN,             "",                                            STD_NUMBER_SIGN,                               (0 &lt;&lt; TAM_MAX_BITS) |     0, CAT_NONE | SLS_UNCHANGED | US_UNCHANGED | EIM_DISABLED | PTP_DISABLED     },</v>
      </c>
    </row>
    <row r="834" customFormat="false" ht="15.75" hidden="false" customHeight="false" outlineLevel="0" collapsed="false">
      <c r="A834" s="263" t="str">
        <f aca="false">IF(AND(OR(SOURCE!A834="",ISBLANK(SOURCE!A834)),SOURCE!B834&gt;0),IF(ISBLANK(SOURCE!C834),"",SOURCE!C834),
IF(SOURCE!B834&lt;0,VLOOKUP(SOURCE!B834,lookups!A$1:B$25,2,0),
  IF(ISBLANK(SOURCE!B834),
    "",
    "/* "&amp;TEXT(SOURCE!B834,"???0")&amp;" *"&amp;
      SOURCE!C834&amp;", "&amp; IF(lookups!$E$2-LEN(SOURCE!C834) &gt;= 0, REPT(" ",lookups!$E$2-LEN(SOURCE!C834)), "")&amp;
      SOURCE!D834&amp;", "&amp; IF(lookups!$F$2-LEN(SOURCE!D834) &gt;= 0, REPT(" ",lookups!$F$2-LEN(SOURCE!D834)), "")&amp;
      SOURCE!E834&amp;", "&amp; IF(lookups!$G$2-LEN(SOURCE!E834) &gt;=0, REPT(" ",lookups!$G$2-LEN(SOURCE!E834)), "")&amp;
      SOURCE!F834&amp;", "&amp; IF(lookups!$H$2-LEN(SOURCE!F834) &gt;= 0, REPT(" ",lookups!$H$2-LEN(SOURCE!F834)+2), "")&amp;"("&amp;
      SUBSTITUTE(TEXT(SOURCE!G834,"??0"),"  ","")&amp;" &lt;&lt; TAM_MAX_BITS) |"&amp; IF(lookups!$I$2-3 &gt;= 0, REPT(" ",MAX(1,lookups!$I$2-5+4+1-1-LEN(  IF(ISTEXT(SOURCE!H834),SOURCE!H834,  SUBSTITUTE(SUBSTITUTE(TEXT(SOURCE!H834,"????0"),"  ","")," ",""))   ))), "")&amp;
       IF(ISTEXT(SOURCE!H834),SOURCE!H834, SUBSTITUTE(SUBSTITUTE(TEXT(SOURCE!H834,"????0"),"  ","")," ",""))   &amp;","&amp; IF(lookups!$J$2-3 &gt;= 0, REPT(" ",lookups!$J$2-3-5), "")&amp;
      SOURCE!I834&amp;
" | "&amp; IF(lookups!$K$2-LEN(SOURCE!I834) &gt;= 0, REPT(" ",lookups!$K$2-LEN(SOURCE!I834)), "")&amp;
      SOURCE!J834&amp;      IF(lookups!$L$2-LEN(SOURCE!J834) &gt;= 0, REPT(" ",lookups!$L$2-LEN(SOURCE!J834)), "")&amp;
" | "&amp; IF(lookups!$K$2-LEN(SOURCE!I834) &gt;= 0, REPT(" ",lookups!$K$2-LEN(SOURCE!I834)), "")&amp;
      SOURCE!K834&amp;      IF(lookups!$L$2-LEN(SOURCE!K834) &gt;= 0, REPT(" ",lookups!$M$2-LEN(SOURCE!K834)), "")&amp;
" | "&amp; SOURCE!L834&amp;      IF(lookups!$O$2-LEN(SOURCE!L834) &gt;= 0, REPT(" ",lookups!$O$2-LEN(SOURCE!L834)), "")&amp;
" | "&amp; SOURCE!M834&amp;      IF(lookups!$P$2-LEN(SOURCE!M834) &gt;= 0, REPT(" ",lookups!$P$2-LEN(SOURCE!M834)), "")&amp;
      "},"&amp;IF(SOURCE!O834&lt;&gt;"",""&amp;SOURCE!O834,"")
 )
)
)</f>
        <v>/*  810 */  { addItemToBuffer,              ITM_DOLLAR,                  "",                                            STD_DOLLAR,                                    (0 &lt;&lt; TAM_MAX_BITS) |     0, CAT_NONE | SLS_UNCHANGED | US_UNCHANGED | EIM_DISABLED | PTP_DISABLED     },</v>
      </c>
    </row>
    <row r="835" customFormat="false" ht="15.75" hidden="false" customHeight="false" outlineLevel="0" collapsed="false">
      <c r="A835" s="263" t="str">
        <f aca="false">IF(AND(OR(SOURCE!A835="",ISBLANK(SOURCE!A835)),SOURCE!B835&gt;0),IF(ISBLANK(SOURCE!C835),"",SOURCE!C835),
IF(SOURCE!B835&lt;0,VLOOKUP(SOURCE!B835,lookups!A$1:B$25,2,0),
  IF(ISBLANK(SOURCE!B835),
    "",
    "/* "&amp;TEXT(SOURCE!B835,"???0")&amp;" *"&amp;
      SOURCE!C835&amp;", "&amp; IF(lookups!$E$2-LEN(SOURCE!C835) &gt;= 0, REPT(" ",lookups!$E$2-LEN(SOURCE!C835)), "")&amp;
      SOURCE!D835&amp;", "&amp; IF(lookups!$F$2-LEN(SOURCE!D835) &gt;= 0, REPT(" ",lookups!$F$2-LEN(SOURCE!D835)), "")&amp;
      SOURCE!E835&amp;", "&amp; IF(lookups!$G$2-LEN(SOURCE!E835) &gt;=0, REPT(" ",lookups!$G$2-LEN(SOURCE!E835)), "")&amp;
      SOURCE!F835&amp;", "&amp; IF(lookups!$H$2-LEN(SOURCE!F835) &gt;= 0, REPT(" ",lookups!$H$2-LEN(SOURCE!F835)+2), "")&amp;"("&amp;
      SUBSTITUTE(TEXT(SOURCE!G835,"??0"),"  ","")&amp;" &lt;&lt; TAM_MAX_BITS) |"&amp; IF(lookups!$I$2-3 &gt;= 0, REPT(" ",MAX(1,lookups!$I$2-5+4+1-1-LEN(  IF(ISTEXT(SOURCE!H835),SOURCE!H835,  SUBSTITUTE(SUBSTITUTE(TEXT(SOURCE!H835,"????0"),"  ","")," ",""))   ))), "")&amp;
       IF(ISTEXT(SOURCE!H835),SOURCE!H835, SUBSTITUTE(SUBSTITUTE(TEXT(SOURCE!H835,"????0"),"  ","")," ",""))   &amp;","&amp; IF(lookups!$J$2-3 &gt;= 0, REPT(" ",lookups!$J$2-3-5), "")&amp;
      SOURCE!I835&amp;
" | "&amp; IF(lookups!$K$2-LEN(SOURCE!I835) &gt;= 0, REPT(" ",lookups!$K$2-LEN(SOURCE!I835)), "")&amp;
      SOURCE!J835&amp;      IF(lookups!$L$2-LEN(SOURCE!J835) &gt;= 0, REPT(" ",lookups!$L$2-LEN(SOURCE!J835)), "")&amp;
" | "&amp; IF(lookups!$K$2-LEN(SOURCE!I835) &gt;= 0, REPT(" ",lookups!$K$2-LEN(SOURCE!I835)), "")&amp;
      SOURCE!K835&amp;      IF(lookups!$L$2-LEN(SOURCE!K835) &gt;= 0, REPT(" ",lookups!$M$2-LEN(SOURCE!K835)), "")&amp;
" | "&amp; SOURCE!L835&amp;      IF(lookups!$O$2-LEN(SOURCE!L835) &gt;= 0, REPT(" ",lookups!$O$2-LEN(SOURCE!L835)), "")&amp;
" | "&amp; SOURCE!M835&amp;      IF(lookups!$P$2-LEN(SOURCE!M835) &gt;= 0, REPT(" ",lookups!$P$2-LEN(SOURCE!M835)), "")&amp;
      "},"&amp;IF(SOURCE!O835&lt;&gt;"",""&amp;SOURCE!O835,"")
 )
)
)</f>
        <v>/*  811 */  { addItemToBuffer,              ITM_PERCENT,                 "",                                            STD_PERCENT,                                   (0 &lt;&lt; TAM_MAX_BITS) |     0, CAT_NONE | SLS_UNCHANGED | US_UNCHANGED | EIM_DISABLED | PTP_DISABLED     },</v>
      </c>
    </row>
    <row r="836" customFormat="false" ht="15.75" hidden="false" customHeight="false" outlineLevel="0" collapsed="false">
      <c r="A836" s="263" t="str">
        <f aca="false">IF(AND(OR(SOURCE!A836="",ISBLANK(SOURCE!A836)),SOURCE!B836&gt;0),IF(ISBLANK(SOURCE!C836),"",SOURCE!C836),
IF(SOURCE!B836&lt;0,VLOOKUP(SOURCE!B836,lookups!A$1:B$25,2,0),
  IF(ISBLANK(SOURCE!B836),
    "",
    "/* "&amp;TEXT(SOURCE!B836,"???0")&amp;" *"&amp;
      SOURCE!C836&amp;", "&amp; IF(lookups!$E$2-LEN(SOURCE!C836) &gt;= 0, REPT(" ",lookups!$E$2-LEN(SOURCE!C836)), "")&amp;
      SOURCE!D836&amp;", "&amp; IF(lookups!$F$2-LEN(SOURCE!D836) &gt;= 0, REPT(" ",lookups!$F$2-LEN(SOURCE!D836)), "")&amp;
      SOURCE!E836&amp;", "&amp; IF(lookups!$G$2-LEN(SOURCE!E836) &gt;=0, REPT(" ",lookups!$G$2-LEN(SOURCE!E836)), "")&amp;
      SOURCE!F836&amp;", "&amp; IF(lookups!$H$2-LEN(SOURCE!F836) &gt;= 0, REPT(" ",lookups!$H$2-LEN(SOURCE!F836)+2), "")&amp;"("&amp;
      SUBSTITUTE(TEXT(SOURCE!G836,"??0"),"  ","")&amp;" &lt;&lt; TAM_MAX_BITS) |"&amp; IF(lookups!$I$2-3 &gt;= 0, REPT(" ",MAX(1,lookups!$I$2-5+4+1-1-LEN(  IF(ISTEXT(SOURCE!H836),SOURCE!H836,  SUBSTITUTE(SUBSTITUTE(TEXT(SOURCE!H836,"????0"),"  ","")," ",""))   ))), "")&amp;
       IF(ISTEXT(SOURCE!H836),SOURCE!H836, SUBSTITUTE(SUBSTITUTE(TEXT(SOURCE!H836,"????0"),"  ","")," ",""))   &amp;","&amp; IF(lookups!$J$2-3 &gt;= 0, REPT(" ",lookups!$J$2-3-5), "")&amp;
      SOURCE!I836&amp;
" | "&amp; IF(lookups!$K$2-LEN(SOURCE!I836) &gt;= 0, REPT(" ",lookups!$K$2-LEN(SOURCE!I836)), "")&amp;
      SOURCE!J836&amp;      IF(lookups!$L$2-LEN(SOURCE!J836) &gt;= 0, REPT(" ",lookups!$L$2-LEN(SOURCE!J836)), "")&amp;
" | "&amp; IF(lookups!$K$2-LEN(SOURCE!I836) &gt;= 0, REPT(" ",lookups!$K$2-LEN(SOURCE!I836)), "")&amp;
      SOURCE!K836&amp;      IF(lookups!$L$2-LEN(SOURCE!K836) &gt;= 0, REPT(" ",lookups!$M$2-LEN(SOURCE!K836)), "")&amp;
" | "&amp; SOURCE!L836&amp;      IF(lookups!$O$2-LEN(SOURCE!L836) &gt;= 0, REPT(" ",lookups!$O$2-LEN(SOURCE!L836)), "")&amp;
" | "&amp; SOURCE!M836&amp;      IF(lookups!$P$2-LEN(SOURCE!M836) &gt;= 0, REPT(" ",lookups!$P$2-LEN(SOURCE!M836)), "")&amp;
      "},"&amp;IF(SOURCE!O836&lt;&gt;"",""&amp;SOURCE!O836,"")
 )
)
)</f>
        <v>/*  812 */  { addItemToBuffer,              ITM_AMPERSAND,               "",                                            STD_AMPERSAND,                                 (0 &lt;&lt; TAM_MAX_BITS) |     0, CAT_NONE | SLS_UNCHANGED | US_UNCHANGED | EIM_DISABLED | PTP_DISABLED     },</v>
      </c>
    </row>
    <row r="837" customFormat="false" ht="15.75" hidden="false" customHeight="false" outlineLevel="0" collapsed="false">
      <c r="A837" s="263" t="str">
        <f aca="false">IF(AND(OR(SOURCE!A837="",ISBLANK(SOURCE!A837)),SOURCE!B837&gt;0),IF(ISBLANK(SOURCE!C837),"",SOURCE!C837),
IF(SOURCE!B837&lt;0,VLOOKUP(SOURCE!B837,lookups!A$1:B$25,2,0),
  IF(ISBLANK(SOURCE!B837),
    "",
    "/* "&amp;TEXT(SOURCE!B837,"???0")&amp;" *"&amp;
      SOURCE!C837&amp;", "&amp; IF(lookups!$E$2-LEN(SOURCE!C837) &gt;= 0, REPT(" ",lookups!$E$2-LEN(SOURCE!C837)), "")&amp;
      SOURCE!D837&amp;", "&amp; IF(lookups!$F$2-LEN(SOURCE!D837) &gt;= 0, REPT(" ",lookups!$F$2-LEN(SOURCE!D837)), "")&amp;
      SOURCE!E837&amp;", "&amp; IF(lookups!$G$2-LEN(SOURCE!E837) &gt;=0, REPT(" ",lookups!$G$2-LEN(SOURCE!E837)), "")&amp;
      SOURCE!F837&amp;", "&amp; IF(lookups!$H$2-LEN(SOURCE!F837) &gt;= 0, REPT(" ",lookups!$H$2-LEN(SOURCE!F837)+2), "")&amp;"("&amp;
      SUBSTITUTE(TEXT(SOURCE!G837,"??0"),"  ","")&amp;" &lt;&lt; TAM_MAX_BITS) |"&amp; IF(lookups!$I$2-3 &gt;= 0, REPT(" ",MAX(1,lookups!$I$2-5+4+1-1-LEN(  IF(ISTEXT(SOURCE!H837),SOURCE!H837,  SUBSTITUTE(SUBSTITUTE(TEXT(SOURCE!H837,"????0"),"  ","")," ",""))   ))), "")&amp;
       IF(ISTEXT(SOURCE!H837),SOURCE!H837, SUBSTITUTE(SUBSTITUTE(TEXT(SOURCE!H837,"????0"),"  ","")," ",""))   &amp;","&amp; IF(lookups!$J$2-3 &gt;= 0, REPT(" ",lookups!$J$2-3-5), "")&amp;
      SOURCE!I837&amp;
" | "&amp; IF(lookups!$K$2-LEN(SOURCE!I837) &gt;= 0, REPT(" ",lookups!$K$2-LEN(SOURCE!I837)), "")&amp;
      SOURCE!J837&amp;      IF(lookups!$L$2-LEN(SOURCE!J837) &gt;= 0, REPT(" ",lookups!$L$2-LEN(SOURCE!J837)), "")&amp;
" | "&amp; IF(lookups!$K$2-LEN(SOURCE!I837) &gt;= 0, REPT(" ",lookups!$K$2-LEN(SOURCE!I837)), "")&amp;
      SOURCE!K837&amp;      IF(lookups!$L$2-LEN(SOURCE!K837) &gt;= 0, REPT(" ",lookups!$M$2-LEN(SOURCE!K837)), "")&amp;
" | "&amp; SOURCE!L837&amp;      IF(lookups!$O$2-LEN(SOURCE!L837) &gt;= 0, REPT(" ",lookups!$O$2-LEN(SOURCE!L837)), "")&amp;
" | "&amp; SOURCE!M837&amp;      IF(lookups!$P$2-LEN(SOURCE!M837) &gt;= 0, REPT(" ",lookups!$P$2-LEN(SOURCE!M837)), "")&amp;
      "},"&amp;IF(SOURCE!O837&lt;&gt;"",""&amp;SOURCE!O837,"")
 )
)
)</f>
        <v>/*  813 */  { addItemToBuffer,              ITM_QUOTE,                   "",                                            STD_QUOTE,                                     (0 &lt;&lt; TAM_MAX_BITS) |     0, CAT_NONE | SLS_UNCHANGED | US_UNCHANGED | EIM_DISABLED | PTP_DISABLED     },</v>
      </c>
    </row>
    <row r="838" customFormat="false" ht="15.75" hidden="false" customHeight="false" outlineLevel="0" collapsed="false">
      <c r="A838" s="263" t="str">
        <f aca="false">IF(AND(OR(SOURCE!A838="",ISBLANK(SOURCE!A838)),SOURCE!B838&gt;0),IF(ISBLANK(SOURCE!C838),"",SOURCE!C838),
IF(SOURCE!B838&lt;0,VLOOKUP(SOURCE!B838,lookups!A$1:B$25,2,0),
  IF(ISBLANK(SOURCE!B838),
    "",
    "/* "&amp;TEXT(SOURCE!B838,"???0")&amp;" *"&amp;
      SOURCE!C838&amp;", "&amp; IF(lookups!$E$2-LEN(SOURCE!C838) &gt;= 0, REPT(" ",lookups!$E$2-LEN(SOURCE!C838)), "")&amp;
      SOURCE!D838&amp;", "&amp; IF(lookups!$F$2-LEN(SOURCE!D838) &gt;= 0, REPT(" ",lookups!$F$2-LEN(SOURCE!D838)), "")&amp;
      SOURCE!E838&amp;", "&amp; IF(lookups!$G$2-LEN(SOURCE!E838) &gt;=0, REPT(" ",lookups!$G$2-LEN(SOURCE!E838)), "")&amp;
      SOURCE!F838&amp;", "&amp; IF(lookups!$H$2-LEN(SOURCE!F838) &gt;= 0, REPT(" ",lookups!$H$2-LEN(SOURCE!F838)+2), "")&amp;"("&amp;
      SUBSTITUTE(TEXT(SOURCE!G838,"??0"),"  ","")&amp;" &lt;&lt; TAM_MAX_BITS) |"&amp; IF(lookups!$I$2-3 &gt;= 0, REPT(" ",MAX(1,lookups!$I$2-5+4+1-1-LEN(  IF(ISTEXT(SOURCE!H838),SOURCE!H838,  SUBSTITUTE(SUBSTITUTE(TEXT(SOURCE!H838,"????0"),"  ","")," ",""))   ))), "")&amp;
       IF(ISTEXT(SOURCE!H838),SOURCE!H838, SUBSTITUTE(SUBSTITUTE(TEXT(SOURCE!H838,"????0"),"  ","")," ",""))   &amp;","&amp; IF(lookups!$J$2-3 &gt;= 0, REPT(" ",lookups!$J$2-3-5), "")&amp;
      SOURCE!I838&amp;
" | "&amp; IF(lookups!$K$2-LEN(SOURCE!I838) &gt;= 0, REPT(" ",lookups!$K$2-LEN(SOURCE!I838)), "")&amp;
      SOURCE!J838&amp;      IF(lookups!$L$2-LEN(SOURCE!J838) &gt;= 0, REPT(" ",lookups!$L$2-LEN(SOURCE!J838)), "")&amp;
" | "&amp; IF(lookups!$K$2-LEN(SOURCE!I838) &gt;= 0, REPT(" ",lookups!$K$2-LEN(SOURCE!I838)), "")&amp;
      SOURCE!K838&amp;      IF(lookups!$L$2-LEN(SOURCE!K838) &gt;= 0, REPT(" ",lookups!$M$2-LEN(SOURCE!K838)), "")&amp;
" | "&amp; SOURCE!L838&amp;      IF(lookups!$O$2-LEN(SOURCE!L838) &gt;= 0, REPT(" ",lookups!$O$2-LEN(SOURCE!L838)), "")&amp;
" | "&amp; SOURCE!M838&amp;      IF(lookups!$P$2-LEN(SOURCE!M838) &gt;= 0, REPT(" ",lookups!$P$2-LEN(SOURCE!M838)), "")&amp;
      "},"&amp;IF(SOURCE!O838&lt;&gt;"",""&amp;SOURCE!O838,"")
 )
)
)</f>
        <v>/*  814 */  { addItemToBuffer,              ITM_LEFT_PARENTHESIS,        "",                                            STD_LEFT_PARENTHESIS,                          (0 &lt;&lt; TAM_MAX_BITS) |     0, CAT_NONE | SLS_UNCHANGED | US_UNCHANGED | EIM_DISABLED | PTP_DISABLED     },</v>
      </c>
    </row>
    <row r="839" customFormat="false" ht="15.75" hidden="false" customHeight="false" outlineLevel="0" collapsed="false">
      <c r="A839" s="263" t="str">
        <f aca="false">IF(AND(OR(SOURCE!A839="",ISBLANK(SOURCE!A839)),SOURCE!B839&gt;0),IF(ISBLANK(SOURCE!C839),"",SOURCE!C839),
IF(SOURCE!B839&lt;0,VLOOKUP(SOURCE!B839,lookups!A$1:B$25,2,0),
  IF(ISBLANK(SOURCE!B839),
    "",
    "/* "&amp;TEXT(SOURCE!B839,"???0")&amp;" *"&amp;
      SOURCE!C839&amp;", "&amp; IF(lookups!$E$2-LEN(SOURCE!C839) &gt;= 0, REPT(" ",lookups!$E$2-LEN(SOURCE!C839)), "")&amp;
      SOURCE!D839&amp;", "&amp; IF(lookups!$F$2-LEN(SOURCE!D839) &gt;= 0, REPT(" ",lookups!$F$2-LEN(SOURCE!D839)), "")&amp;
      SOURCE!E839&amp;", "&amp; IF(lookups!$G$2-LEN(SOURCE!E839) &gt;=0, REPT(" ",lookups!$G$2-LEN(SOURCE!E839)), "")&amp;
      SOURCE!F839&amp;", "&amp; IF(lookups!$H$2-LEN(SOURCE!F839) &gt;= 0, REPT(" ",lookups!$H$2-LEN(SOURCE!F839)+2), "")&amp;"("&amp;
      SUBSTITUTE(TEXT(SOURCE!G839,"??0"),"  ","")&amp;" &lt;&lt; TAM_MAX_BITS) |"&amp; IF(lookups!$I$2-3 &gt;= 0, REPT(" ",MAX(1,lookups!$I$2-5+4+1-1-LEN(  IF(ISTEXT(SOURCE!H839),SOURCE!H839,  SUBSTITUTE(SUBSTITUTE(TEXT(SOURCE!H839,"????0"),"  ","")," ",""))   ))), "")&amp;
       IF(ISTEXT(SOURCE!H839),SOURCE!H839, SUBSTITUTE(SUBSTITUTE(TEXT(SOURCE!H839,"????0"),"  ","")," ",""))   &amp;","&amp; IF(lookups!$J$2-3 &gt;= 0, REPT(" ",lookups!$J$2-3-5), "")&amp;
      SOURCE!I839&amp;
" | "&amp; IF(lookups!$K$2-LEN(SOURCE!I839) &gt;= 0, REPT(" ",lookups!$K$2-LEN(SOURCE!I839)), "")&amp;
      SOURCE!J839&amp;      IF(lookups!$L$2-LEN(SOURCE!J839) &gt;= 0, REPT(" ",lookups!$L$2-LEN(SOURCE!J839)), "")&amp;
" | "&amp; IF(lookups!$K$2-LEN(SOURCE!I839) &gt;= 0, REPT(" ",lookups!$K$2-LEN(SOURCE!I839)), "")&amp;
      SOURCE!K839&amp;      IF(lookups!$L$2-LEN(SOURCE!K839) &gt;= 0, REPT(" ",lookups!$M$2-LEN(SOURCE!K839)), "")&amp;
" | "&amp; SOURCE!L839&amp;      IF(lookups!$O$2-LEN(SOURCE!L839) &gt;= 0, REPT(" ",lookups!$O$2-LEN(SOURCE!L839)), "")&amp;
" | "&amp; SOURCE!M839&amp;      IF(lookups!$P$2-LEN(SOURCE!M839) &gt;= 0, REPT(" ",lookups!$P$2-LEN(SOURCE!M839)), "")&amp;
      "},"&amp;IF(SOURCE!O839&lt;&gt;"",""&amp;SOURCE!O839,"")
 )
)
)</f>
        <v>/*  815 */  { addItemToBuffer,              ITM_RIGHT_PARENTHESIS,       "",                                            STD_RIGHT_PARENTHESIS,                         (0 &lt;&lt; TAM_MAX_BITS) |     0, CAT_NONE | SLS_UNCHANGED | US_UNCHANGED | EIM_DISABLED | PTP_DISABLED     },</v>
      </c>
    </row>
    <row r="840" customFormat="false" ht="15.75" hidden="false" customHeight="false" outlineLevel="0" collapsed="false">
      <c r="A840" s="263" t="str">
        <f aca="false">IF(AND(OR(SOURCE!A840="",ISBLANK(SOURCE!A840)),SOURCE!B840&gt;0),IF(ISBLANK(SOURCE!C840),"",SOURCE!C840),
IF(SOURCE!B840&lt;0,VLOOKUP(SOURCE!B840,lookups!A$1:B$25,2,0),
  IF(ISBLANK(SOURCE!B840),
    "",
    "/* "&amp;TEXT(SOURCE!B840,"???0")&amp;" *"&amp;
      SOURCE!C840&amp;", "&amp; IF(lookups!$E$2-LEN(SOURCE!C840) &gt;= 0, REPT(" ",lookups!$E$2-LEN(SOURCE!C840)), "")&amp;
      SOURCE!D840&amp;", "&amp; IF(lookups!$F$2-LEN(SOURCE!D840) &gt;= 0, REPT(" ",lookups!$F$2-LEN(SOURCE!D840)), "")&amp;
      SOURCE!E840&amp;", "&amp; IF(lookups!$G$2-LEN(SOURCE!E840) &gt;=0, REPT(" ",lookups!$G$2-LEN(SOURCE!E840)), "")&amp;
      SOURCE!F840&amp;", "&amp; IF(lookups!$H$2-LEN(SOURCE!F840) &gt;= 0, REPT(" ",lookups!$H$2-LEN(SOURCE!F840)+2), "")&amp;"("&amp;
      SUBSTITUTE(TEXT(SOURCE!G840,"??0"),"  ","")&amp;" &lt;&lt; TAM_MAX_BITS) |"&amp; IF(lookups!$I$2-3 &gt;= 0, REPT(" ",MAX(1,lookups!$I$2-5+4+1-1-LEN(  IF(ISTEXT(SOURCE!H840),SOURCE!H840,  SUBSTITUTE(SUBSTITUTE(TEXT(SOURCE!H840,"????0"),"  ","")," ",""))   ))), "")&amp;
       IF(ISTEXT(SOURCE!H840),SOURCE!H840, SUBSTITUTE(SUBSTITUTE(TEXT(SOURCE!H840,"????0"),"  ","")," ",""))   &amp;","&amp; IF(lookups!$J$2-3 &gt;= 0, REPT(" ",lookups!$J$2-3-5), "")&amp;
      SOURCE!I840&amp;
" | "&amp; IF(lookups!$K$2-LEN(SOURCE!I840) &gt;= 0, REPT(" ",lookups!$K$2-LEN(SOURCE!I840)), "")&amp;
      SOURCE!J840&amp;      IF(lookups!$L$2-LEN(SOURCE!J840) &gt;= 0, REPT(" ",lookups!$L$2-LEN(SOURCE!J840)), "")&amp;
" | "&amp; IF(lookups!$K$2-LEN(SOURCE!I840) &gt;= 0, REPT(" ",lookups!$K$2-LEN(SOURCE!I840)), "")&amp;
      SOURCE!K840&amp;      IF(lookups!$L$2-LEN(SOURCE!K840) &gt;= 0, REPT(" ",lookups!$M$2-LEN(SOURCE!K840)), "")&amp;
" | "&amp; SOURCE!L840&amp;      IF(lookups!$O$2-LEN(SOURCE!L840) &gt;= 0, REPT(" ",lookups!$O$2-LEN(SOURCE!L840)), "")&amp;
" | "&amp; SOURCE!M840&amp;      IF(lookups!$P$2-LEN(SOURCE!M840) &gt;= 0, REPT(" ",lookups!$P$2-LEN(SOURCE!M840)), "")&amp;
      "},"&amp;IF(SOURCE!O840&lt;&gt;"",""&amp;SOURCE!O840,"")
 )
)
)</f>
        <v>/*  816 */  { addItemToBuffer,              ITM_ASTERISK,                "",                                            STD_ASTERISK,                                  (0 &lt;&lt; TAM_MAX_BITS) |     0, CAT_NONE | SLS_UNCHANGED | US_UNCHANGED | EIM_DISABLED | PTP_DISABLED     },</v>
      </c>
    </row>
    <row r="841" customFormat="false" ht="15.75" hidden="false" customHeight="false" outlineLevel="0" collapsed="false">
      <c r="A841" s="263" t="str">
        <f aca="false">IF(AND(OR(SOURCE!A841="",ISBLANK(SOURCE!A841)),SOURCE!B841&gt;0),IF(ISBLANK(SOURCE!C841),"",SOURCE!C841),
IF(SOURCE!B841&lt;0,VLOOKUP(SOURCE!B841,lookups!A$1:B$25,2,0),
  IF(ISBLANK(SOURCE!B841),
    "",
    "/* "&amp;TEXT(SOURCE!B841,"???0")&amp;" *"&amp;
      SOURCE!C841&amp;", "&amp; IF(lookups!$E$2-LEN(SOURCE!C841) &gt;= 0, REPT(" ",lookups!$E$2-LEN(SOURCE!C841)), "")&amp;
      SOURCE!D841&amp;", "&amp; IF(lookups!$F$2-LEN(SOURCE!D841) &gt;= 0, REPT(" ",lookups!$F$2-LEN(SOURCE!D841)), "")&amp;
      SOURCE!E841&amp;", "&amp; IF(lookups!$G$2-LEN(SOURCE!E841) &gt;=0, REPT(" ",lookups!$G$2-LEN(SOURCE!E841)), "")&amp;
      SOURCE!F841&amp;", "&amp; IF(lookups!$H$2-LEN(SOURCE!F841) &gt;= 0, REPT(" ",lookups!$H$2-LEN(SOURCE!F841)+2), "")&amp;"("&amp;
      SUBSTITUTE(TEXT(SOURCE!G841,"??0"),"  ","")&amp;" &lt;&lt; TAM_MAX_BITS) |"&amp; IF(lookups!$I$2-3 &gt;= 0, REPT(" ",MAX(1,lookups!$I$2-5+4+1-1-LEN(  IF(ISTEXT(SOURCE!H841),SOURCE!H841,  SUBSTITUTE(SUBSTITUTE(TEXT(SOURCE!H841,"????0"),"  ","")," ",""))   ))), "")&amp;
       IF(ISTEXT(SOURCE!H841),SOURCE!H841, SUBSTITUTE(SUBSTITUTE(TEXT(SOURCE!H841,"????0"),"  ","")," ",""))   &amp;","&amp; IF(lookups!$J$2-3 &gt;= 0, REPT(" ",lookups!$J$2-3-5), "")&amp;
      SOURCE!I841&amp;
" | "&amp; IF(lookups!$K$2-LEN(SOURCE!I841) &gt;= 0, REPT(" ",lookups!$K$2-LEN(SOURCE!I841)), "")&amp;
      SOURCE!J841&amp;      IF(lookups!$L$2-LEN(SOURCE!J841) &gt;= 0, REPT(" ",lookups!$L$2-LEN(SOURCE!J841)), "")&amp;
" | "&amp; IF(lookups!$K$2-LEN(SOURCE!I841) &gt;= 0, REPT(" ",lookups!$K$2-LEN(SOURCE!I841)), "")&amp;
      SOURCE!K841&amp;      IF(lookups!$L$2-LEN(SOURCE!K841) &gt;= 0, REPT(" ",lookups!$M$2-LEN(SOURCE!K841)), "")&amp;
" | "&amp; SOURCE!L841&amp;      IF(lookups!$O$2-LEN(SOURCE!L841) &gt;= 0, REPT(" ",lookups!$O$2-LEN(SOURCE!L841)), "")&amp;
" | "&amp; SOURCE!M841&amp;      IF(lookups!$P$2-LEN(SOURCE!M841) &gt;= 0, REPT(" ",lookups!$P$2-LEN(SOURCE!M841)), "")&amp;
      "},"&amp;IF(SOURCE!O841&lt;&gt;"",""&amp;SOURCE!O841,"")
 )
)
)</f>
        <v>/*  817 */  { addItemToBuffer,              ITM_PLUS,                    "",                                            STD_PLUS,                                      (0 &lt;&lt; TAM_MAX_BITS) |     0, CAT_NONE | SLS_UNCHANGED | US_UNCHANGED | EIM_DISABLED | PTP_DISABLED     },</v>
      </c>
    </row>
    <row r="842" customFormat="false" ht="15.75" hidden="false" customHeight="false" outlineLevel="0" collapsed="false">
      <c r="A842" s="263" t="str">
        <f aca="false">IF(AND(OR(SOURCE!A842="",ISBLANK(SOURCE!A842)),SOURCE!B842&gt;0),IF(ISBLANK(SOURCE!C842),"",SOURCE!C842),
IF(SOURCE!B842&lt;0,VLOOKUP(SOURCE!B842,lookups!A$1:B$25,2,0),
  IF(ISBLANK(SOURCE!B842),
    "",
    "/* "&amp;TEXT(SOURCE!B842,"???0")&amp;" *"&amp;
      SOURCE!C842&amp;", "&amp; IF(lookups!$E$2-LEN(SOURCE!C842) &gt;= 0, REPT(" ",lookups!$E$2-LEN(SOURCE!C842)), "")&amp;
      SOURCE!D842&amp;", "&amp; IF(lookups!$F$2-LEN(SOURCE!D842) &gt;= 0, REPT(" ",lookups!$F$2-LEN(SOURCE!D842)), "")&amp;
      SOURCE!E842&amp;", "&amp; IF(lookups!$G$2-LEN(SOURCE!E842) &gt;=0, REPT(" ",lookups!$G$2-LEN(SOURCE!E842)), "")&amp;
      SOURCE!F842&amp;", "&amp; IF(lookups!$H$2-LEN(SOURCE!F842) &gt;= 0, REPT(" ",lookups!$H$2-LEN(SOURCE!F842)+2), "")&amp;"("&amp;
      SUBSTITUTE(TEXT(SOURCE!G842,"??0"),"  ","")&amp;" &lt;&lt; TAM_MAX_BITS) |"&amp; IF(lookups!$I$2-3 &gt;= 0, REPT(" ",MAX(1,lookups!$I$2-5+4+1-1-LEN(  IF(ISTEXT(SOURCE!H842),SOURCE!H842,  SUBSTITUTE(SUBSTITUTE(TEXT(SOURCE!H842,"????0"),"  ","")," ",""))   ))), "")&amp;
       IF(ISTEXT(SOURCE!H842),SOURCE!H842, SUBSTITUTE(SUBSTITUTE(TEXT(SOURCE!H842,"????0"),"  ","")," ",""))   &amp;","&amp; IF(lookups!$J$2-3 &gt;= 0, REPT(" ",lookups!$J$2-3-5), "")&amp;
      SOURCE!I842&amp;
" | "&amp; IF(lookups!$K$2-LEN(SOURCE!I842) &gt;= 0, REPT(" ",lookups!$K$2-LEN(SOURCE!I842)), "")&amp;
      SOURCE!J842&amp;      IF(lookups!$L$2-LEN(SOURCE!J842) &gt;= 0, REPT(" ",lookups!$L$2-LEN(SOURCE!J842)), "")&amp;
" | "&amp; IF(lookups!$K$2-LEN(SOURCE!I842) &gt;= 0, REPT(" ",lookups!$K$2-LEN(SOURCE!I842)), "")&amp;
      SOURCE!K842&amp;      IF(lookups!$L$2-LEN(SOURCE!K842) &gt;= 0, REPT(" ",lookups!$M$2-LEN(SOURCE!K842)), "")&amp;
" | "&amp; SOURCE!L842&amp;      IF(lookups!$O$2-LEN(SOURCE!L842) &gt;= 0, REPT(" ",lookups!$O$2-LEN(SOURCE!L842)), "")&amp;
" | "&amp; SOURCE!M842&amp;      IF(lookups!$P$2-LEN(SOURCE!M842) &gt;= 0, REPT(" ",lookups!$P$2-LEN(SOURCE!M842)), "")&amp;
      "},"&amp;IF(SOURCE!O842&lt;&gt;"",""&amp;SOURCE!O842,"")
 )
)
)</f>
        <v>/*  818 */  { addItemToBuffer,              ITM_COMMA,                   "",                                            STD_COMMA,                                     (0 &lt;&lt; TAM_MAX_BITS) |     0, CAT_NONE | SLS_UNCHANGED | US_UNCHANGED | EIM_DISABLED | PTP_DISABLED     },</v>
      </c>
    </row>
    <row r="843" customFormat="false" ht="15.75" hidden="false" customHeight="false" outlineLevel="0" collapsed="false">
      <c r="A843" s="263" t="str">
        <f aca="false">IF(AND(OR(SOURCE!A843="",ISBLANK(SOURCE!A843)),SOURCE!B843&gt;0),IF(ISBLANK(SOURCE!C843),"",SOURCE!C843),
IF(SOURCE!B843&lt;0,VLOOKUP(SOURCE!B843,lookups!A$1:B$25,2,0),
  IF(ISBLANK(SOURCE!B843),
    "",
    "/* "&amp;TEXT(SOURCE!B843,"???0")&amp;" *"&amp;
      SOURCE!C843&amp;", "&amp; IF(lookups!$E$2-LEN(SOURCE!C843) &gt;= 0, REPT(" ",lookups!$E$2-LEN(SOURCE!C843)), "")&amp;
      SOURCE!D843&amp;", "&amp; IF(lookups!$F$2-LEN(SOURCE!D843) &gt;= 0, REPT(" ",lookups!$F$2-LEN(SOURCE!D843)), "")&amp;
      SOURCE!E843&amp;", "&amp; IF(lookups!$G$2-LEN(SOURCE!E843) &gt;=0, REPT(" ",lookups!$G$2-LEN(SOURCE!E843)), "")&amp;
      SOURCE!F843&amp;", "&amp; IF(lookups!$H$2-LEN(SOURCE!F843) &gt;= 0, REPT(" ",lookups!$H$2-LEN(SOURCE!F843)+2), "")&amp;"("&amp;
      SUBSTITUTE(TEXT(SOURCE!G843,"??0"),"  ","")&amp;" &lt;&lt; TAM_MAX_BITS) |"&amp; IF(lookups!$I$2-3 &gt;= 0, REPT(" ",MAX(1,lookups!$I$2-5+4+1-1-LEN(  IF(ISTEXT(SOURCE!H843),SOURCE!H843,  SUBSTITUTE(SUBSTITUTE(TEXT(SOURCE!H843,"????0"),"  ","")," ",""))   ))), "")&amp;
       IF(ISTEXT(SOURCE!H843),SOURCE!H843, SUBSTITUTE(SUBSTITUTE(TEXT(SOURCE!H843,"????0"),"  ","")," ",""))   &amp;","&amp; IF(lookups!$J$2-3 &gt;= 0, REPT(" ",lookups!$J$2-3-5), "")&amp;
      SOURCE!I843&amp;
" | "&amp; IF(lookups!$K$2-LEN(SOURCE!I843) &gt;= 0, REPT(" ",lookups!$K$2-LEN(SOURCE!I843)), "")&amp;
      SOURCE!J843&amp;      IF(lookups!$L$2-LEN(SOURCE!J843) &gt;= 0, REPT(" ",lookups!$L$2-LEN(SOURCE!J843)), "")&amp;
" | "&amp; IF(lookups!$K$2-LEN(SOURCE!I843) &gt;= 0, REPT(" ",lookups!$K$2-LEN(SOURCE!I843)), "")&amp;
      SOURCE!K843&amp;      IF(lookups!$L$2-LEN(SOURCE!K843) &gt;= 0, REPT(" ",lookups!$M$2-LEN(SOURCE!K843)), "")&amp;
" | "&amp; SOURCE!L843&amp;      IF(lookups!$O$2-LEN(SOURCE!L843) &gt;= 0, REPT(" ",lookups!$O$2-LEN(SOURCE!L843)), "")&amp;
" | "&amp; SOURCE!M843&amp;      IF(lookups!$P$2-LEN(SOURCE!M843) &gt;= 0, REPT(" ",lookups!$P$2-LEN(SOURCE!M843)), "")&amp;
      "},"&amp;IF(SOURCE!O843&lt;&gt;"",""&amp;SOURCE!O843,"")
 )
)
)</f>
        <v>/*  819 */  { addItemToBuffer,              ITM_MINUS,                   "",                                            STD_MINUS,                                     (0 &lt;&lt; TAM_MAX_BITS) |     0, CAT_NONE | SLS_UNCHANGED | US_UNCHANGED | EIM_DISABLED | PTP_DISABLED     },</v>
      </c>
    </row>
    <row r="844" customFormat="false" ht="15.75" hidden="false" customHeight="false" outlineLevel="0" collapsed="false">
      <c r="A844" s="263" t="str">
        <f aca="false">IF(AND(OR(SOURCE!A844="",ISBLANK(SOURCE!A844)),SOURCE!B844&gt;0),IF(ISBLANK(SOURCE!C844),"",SOURCE!C844),
IF(SOURCE!B844&lt;0,VLOOKUP(SOURCE!B844,lookups!A$1:B$25,2,0),
  IF(ISBLANK(SOURCE!B844),
    "",
    "/* "&amp;TEXT(SOURCE!B844,"???0")&amp;" *"&amp;
      SOURCE!C844&amp;", "&amp; IF(lookups!$E$2-LEN(SOURCE!C844) &gt;= 0, REPT(" ",lookups!$E$2-LEN(SOURCE!C844)), "")&amp;
      SOURCE!D844&amp;", "&amp; IF(lookups!$F$2-LEN(SOURCE!D844) &gt;= 0, REPT(" ",lookups!$F$2-LEN(SOURCE!D844)), "")&amp;
      SOURCE!E844&amp;", "&amp; IF(lookups!$G$2-LEN(SOURCE!E844) &gt;=0, REPT(" ",lookups!$G$2-LEN(SOURCE!E844)), "")&amp;
      SOURCE!F844&amp;", "&amp; IF(lookups!$H$2-LEN(SOURCE!F844) &gt;= 0, REPT(" ",lookups!$H$2-LEN(SOURCE!F844)+2), "")&amp;"("&amp;
      SUBSTITUTE(TEXT(SOURCE!G844,"??0"),"  ","")&amp;" &lt;&lt; TAM_MAX_BITS) |"&amp; IF(lookups!$I$2-3 &gt;= 0, REPT(" ",MAX(1,lookups!$I$2-5+4+1-1-LEN(  IF(ISTEXT(SOURCE!H844),SOURCE!H844,  SUBSTITUTE(SUBSTITUTE(TEXT(SOURCE!H844,"????0"),"  ","")," ",""))   ))), "")&amp;
       IF(ISTEXT(SOURCE!H844),SOURCE!H844, SUBSTITUTE(SUBSTITUTE(TEXT(SOURCE!H844,"????0"),"  ","")," ",""))   &amp;","&amp; IF(lookups!$J$2-3 &gt;= 0, REPT(" ",lookups!$J$2-3-5), "")&amp;
      SOURCE!I844&amp;
" | "&amp; IF(lookups!$K$2-LEN(SOURCE!I844) &gt;= 0, REPT(" ",lookups!$K$2-LEN(SOURCE!I844)), "")&amp;
      SOURCE!J844&amp;      IF(lookups!$L$2-LEN(SOURCE!J844) &gt;= 0, REPT(" ",lookups!$L$2-LEN(SOURCE!J844)), "")&amp;
" | "&amp; IF(lookups!$K$2-LEN(SOURCE!I844) &gt;= 0, REPT(" ",lookups!$K$2-LEN(SOURCE!I844)), "")&amp;
      SOURCE!K844&amp;      IF(lookups!$L$2-LEN(SOURCE!K844) &gt;= 0, REPT(" ",lookups!$M$2-LEN(SOURCE!K844)), "")&amp;
" | "&amp; SOURCE!L844&amp;      IF(lookups!$O$2-LEN(SOURCE!L844) &gt;= 0, REPT(" ",lookups!$O$2-LEN(SOURCE!L844)), "")&amp;
" | "&amp; SOURCE!M844&amp;      IF(lookups!$P$2-LEN(SOURCE!M844) &gt;= 0, REPT(" ",lookups!$P$2-LEN(SOURCE!M844)), "")&amp;
      "},"&amp;IF(SOURCE!O844&lt;&gt;"",""&amp;SOURCE!O844,"")
 )
)
)</f>
        <v>/*  820 */  { addItemToBuffer,              ITM_PERIOD,                  "",                                            STD_PERIOD,                                    (0 &lt;&lt; TAM_MAX_BITS) |     0, CAT_NONE | SLS_UNCHANGED | US_UNCHANGED | EIM_DISABLED | PTP_DISABLED     },</v>
      </c>
    </row>
    <row r="845" customFormat="false" ht="15.75" hidden="false" customHeight="false" outlineLevel="0" collapsed="false">
      <c r="A845" s="263" t="str">
        <f aca="false">IF(AND(OR(SOURCE!A845="",ISBLANK(SOURCE!A845)),SOURCE!B845&gt;0),IF(ISBLANK(SOURCE!C845),"",SOURCE!C845),
IF(SOURCE!B845&lt;0,VLOOKUP(SOURCE!B845,lookups!A$1:B$25,2,0),
  IF(ISBLANK(SOURCE!B845),
    "",
    "/* "&amp;TEXT(SOURCE!B845,"???0")&amp;" *"&amp;
      SOURCE!C845&amp;", "&amp; IF(lookups!$E$2-LEN(SOURCE!C845) &gt;= 0, REPT(" ",lookups!$E$2-LEN(SOURCE!C845)), "")&amp;
      SOURCE!D845&amp;", "&amp; IF(lookups!$F$2-LEN(SOURCE!D845) &gt;= 0, REPT(" ",lookups!$F$2-LEN(SOURCE!D845)), "")&amp;
      SOURCE!E845&amp;", "&amp; IF(lookups!$G$2-LEN(SOURCE!E845) &gt;=0, REPT(" ",lookups!$G$2-LEN(SOURCE!E845)), "")&amp;
      SOURCE!F845&amp;", "&amp; IF(lookups!$H$2-LEN(SOURCE!F845) &gt;= 0, REPT(" ",lookups!$H$2-LEN(SOURCE!F845)+2), "")&amp;"("&amp;
      SUBSTITUTE(TEXT(SOURCE!G845,"??0"),"  ","")&amp;" &lt;&lt; TAM_MAX_BITS) |"&amp; IF(lookups!$I$2-3 &gt;= 0, REPT(" ",MAX(1,lookups!$I$2-5+4+1-1-LEN(  IF(ISTEXT(SOURCE!H845),SOURCE!H845,  SUBSTITUTE(SUBSTITUTE(TEXT(SOURCE!H845,"????0"),"  ","")," ",""))   ))), "")&amp;
       IF(ISTEXT(SOURCE!H845),SOURCE!H845, SUBSTITUTE(SUBSTITUTE(TEXT(SOURCE!H845,"????0"),"  ","")," ",""))   &amp;","&amp; IF(lookups!$J$2-3 &gt;= 0, REPT(" ",lookups!$J$2-3-5), "")&amp;
      SOURCE!I845&amp;
" | "&amp; IF(lookups!$K$2-LEN(SOURCE!I845) &gt;= 0, REPT(" ",lookups!$K$2-LEN(SOURCE!I845)), "")&amp;
      SOURCE!J845&amp;      IF(lookups!$L$2-LEN(SOURCE!J845) &gt;= 0, REPT(" ",lookups!$L$2-LEN(SOURCE!J845)), "")&amp;
" | "&amp; IF(lookups!$K$2-LEN(SOURCE!I845) &gt;= 0, REPT(" ",lookups!$K$2-LEN(SOURCE!I845)), "")&amp;
      SOURCE!K845&amp;      IF(lookups!$L$2-LEN(SOURCE!K845) &gt;= 0, REPT(" ",lookups!$M$2-LEN(SOURCE!K845)), "")&amp;
" | "&amp; SOURCE!L845&amp;      IF(lookups!$O$2-LEN(SOURCE!L845) &gt;= 0, REPT(" ",lookups!$O$2-LEN(SOURCE!L845)), "")&amp;
" | "&amp; SOURCE!M845&amp;      IF(lookups!$P$2-LEN(SOURCE!M845) &gt;= 0, REPT(" ",lookups!$P$2-LEN(SOURCE!M845)), "")&amp;
      "},"&amp;IF(SOURCE!O845&lt;&gt;"",""&amp;SOURCE!O845,"")
 )
)
)</f>
        <v>/*  821 */  { addItemToBuffer,              ITM_SLASH,                   "",                                            STD_SLASH,                                     (0 &lt;&lt; TAM_MAX_BITS) |     0, CAT_NONE | SLS_UNCHANGED | US_UNCHANGED | EIM_DISABLED | PTP_DISABLED     },</v>
      </c>
    </row>
    <row r="846" customFormat="false" ht="15.75" hidden="false" customHeight="false" outlineLevel="0" collapsed="false">
      <c r="A846" s="263" t="str">
        <f aca="false">IF(AND(OR(SOURCE!A846="",ISBLANK(SOURCE!A846)),SOURCE!B846&gt;0),IF(ISBLANK(SOURCE!C846),"",SOURCE!C846),
IF(SOURCE!B846&lt;0,VLOOKUP(SOURCE!B846,lookups!A$1:B$25,2,0),
  IF(ISBLANK(SOURCE!B846),
    "",
    "/* "&amp;TEXT(SOURCE!B846,"???0")&amp;" *"&amp;
      SOURCE!C846&amp;", "&amp; IF(lookups!$E$2-LEN(SOURCE!C846) &gt;= 0, REPT(" ",lookups!$E$2-LEN(SOURCE!C846)), "")&amp;
      SOURCE!D846&amp;", "&amp; IF(lookups!$F$2-LEN(SOURCE!D846) &gt;= 0, REPT(" ",lookups!$F$2-LEN(SOURCE!D846)), "")&amp;
      SOURCE!E846&amp;", "&amp; IF(lookups!$G$2-LEN(SOURCE!E846) &gt;=0, REPT(" ",lookups!$G$2-LEN(SOURCE!E846)), "")&amp;
      SOURCE!F846&amp;", "&amp; IF(lookups!$H$2-LEN(SOURCE!F846) &gt;= 0, REPT(" ",lookups!$H$2-LEN(SOURCE!F846)+2), "")&amp;"("&amp;
      SUBSTITUTE(TEXT(SOURCE!G846,"??0"),"  ","")&amp;" &lt;&lt; TAM_MAX_BITS) |"&amp; IF(lookups!$I$2-3 &gt;= 0, REPT(" ",MAX(1,lookups!$I$2-5+4+1-1-LEN(  IF(ISTEXT(SOURCE!H846),SOURCE!H846,  SUBSTITUTE(SUBSTITUTE(TEXT(SOURCE!H846,"????0"),"  ","")," ",""))   ))), "")&amp;
       IF(ISTEXT(SOURCE!H846),SOURCE!H846, SUBSTITUTE(SUBSTITUTE(TEXT(SOURCE!H846,"????0"),"  ","")," ",""))   &amp;","&amp; IF(lookups!$J$2-3 &gt;= 0, REPT(" ",lookups!$J$2-3-5), "")&amp;
      SOURCE!I846&amp;
" | "&amp; IF(lookups!$K$2-LEN(SOURCE!I846) &gt;= 0, REPT(" ",lookups!$K$2-LEN(SOURCE!I846)), "")&amp;
      SOURCE!J846&amp;      IF(lookups!$L$2-LEN(SOURCE!J846) &gt;= 0, REPT(" ",lookups!$L$2-LEN(SOURCE!J846)), "")&amp;
" | "&amp; IF(lookups!$K$2-LEN(SOURCE!I846) &gt;= 0, REPT(" ",lookups!$K$2-LEN(SOURCE!I846)), "")&amp;
      SOURCE!K846&amp;      IF(lookups!$L$2-LEN(SOURCE!K846) &gt;= 0, REPT(" ",lookups!$M$2-LEN(SOURCE!K846)), "")&amp;
" | "&amp; SOURCE!L846&amp;      IF(lookups!$O$2-LEN(SOURCE!L846) &gt;= 0, REPT(" ",lookups!$O$2-LEN(SOURCE!L846)), "")&amp;
" | "&amp; SOURCE!M846&amp;      IF(lookups!$P$2-LEN(SOURCE!M846) &gt;= 0, REPT(" ",lookups!$P$2-LEN(SOURCE!M846)), "")&amp;
      "},"&amp;IF(SOURCE!O846&lt;&gt;"",""&amp;SOURCE!O846,"")
 )
)
)</f>
        <v>/*  822 */  { addItemToBuffer,              ITM_COLON,                   "",                                            STD_COLON,                                     (0 &lt;&lt; TAM_MAX_BITS) |     0, CAT_NONE | SLS_UNCHANGED | US_UNCHANGED | EIM_DISABLED | PTP_DISABLED     },</v>
      </c>
    </row>
    <row r="847" customFormat="false" ht="15.75" hidden="false" customHeight="false" outlineLevel="0" collapsed="false">
      <c r="A847" s="263" t="str">
        <f aca="false">IF(AND(OR(SOURCE!A847="",ISBLANK(SOURCE!A847)),SOURCE!B847&gt;0),IF(ISBLANK(SOURCE!C847),"",SOURCE!C847),
IF(SOURCE!B847&lt;0,VLOOKUP(SOURCE!B847,lookups!A$1:B$25,2,0),
  IF(ISBLANK(SOURCE!B847),
    "",
    "/* "&amp;TEXT(SOURCE!B847,"???0")&amp;" *"&amp;
      SOURCE!C847&amp;", "&amp; IF(lookups!$E$2-LEN(SOURCE!C847) &gt;= 0, REPT(" ",lookups!$E$2-LEN(SOURCE!C847)), "")&amp;
      SOURCE!D847&amp;", "&amp; IF(lookups!$F$2-LEN(SOURCE!D847) &gt;= 0, REPT(" ",lookups!$F$2-LEN(SOURCE!D847)), "")&amp;
      SOURCE!E847&amp;", "&amp; IF(lookups!$G$2-LEN(SOURCE!E847) &gt;=0, REPT(" ",lookups!$G$2-LEN(SOURCE!E847)), "")&amp;
      SOURCE!F847&amp;", "&amp; IF(lookups!$H$2-LEN(SOURCE!F847) &gt;= 0, REPT(" ",lookups!$H$2-LEN(SOURCE!F847)+2), "")&amp;"("&amp;
      SUBSTITUTE(TEXT(SOURCE!G847,"??0"),"  ","")&amp;" &lt;&lt; TAM_MAX_BITS) |"&amp; IF(lookups!$I$2-3 &gt;= 0, REPT(" ",MAX(1,lookups!$I$2-5+4+1-1-LEN(  IF(ISTEXT(SOURCE!H847),SOURCE!H847,  SUBSTITUTE(SUBSTITUTE(TEXT(SOURCE!H847,"????0"),"  ","")," ",""))   ))), "")&amp;
       IF(ISTEXT(SOURCE!H847),SOURCE!H847, SUBSTITUTE(SUBSTITUTE(TEXT(SOURCE!H847,"????0"),"  ","")," ",""))   &amp;","&amp; IF(lookups!$J$2-3 &gt;= 0, REPT(" ",lookups!$J$2-3-5), "")&amp;
      SOURCE!I847&amp;
" | "&amp; IF(lookups!$K$2-LEN(SOURCE!I847) &gt;= 0, REPT(" ",lookups!$K$2-LEN(SOURCE!I847)), "")&amp;
      SOURCE!J847&amp;      IF(lookups!$L$2-LEN(SOURCE!J847) &gt;= 0, REPT(" ",lookups!$L$2-LEN(SOURCE!J847)), "")&amp;
" | "&amp; IF(lookups!$K$2-LEN(SOURCE!I847) &gt;= 0, REPT(" ",lookups!$K$2-LEN(SOURCE!I847)), "")&amp;
      SOURCE!K847&amp;      IF(lookups!$L$2-LEN(SOURCE!K847) &gt;= 0, REPT(" ",lookups!$M$2-LEN(SOURCE!K847)), "")&amp;
" | "&amp; SOURCE!L847&amp;      IF(lookups!$O$2-LEN(SOURCE!L847) &gt;= 0, REPT(" ",lookups!$O$2-LEN(SOURCE!L847)), "")&amp;
" | "&amp; SOURCE!M847&amp;      IF(lookups!$P$2-LEN(SOURCE!M847) &gt;= 0, REPT(" ",lookups!$P$2-LEN(SOURCE!M847)), "")&amp;
      "},"&amp;IF(SOURCE!O847&lt;&gt;"",""&amp;SOURCE!O847,"")
 )
)
)</f>
        <v>/*  823 */  { addItemToBuffer,              ITM_SEMICOLON,               "",                                            STD_SEMICOLON,                                 (0 &lt;&lt; TAM_MAX_BITS) |     0, CAT_NONE | SLS_UNCHANGED | US_UNCHANGED | EIM_DISABLED | PTP_DISABLED     },</v>
      </c>
    </row>
    <row r="848" customFormat="false" ht="15.75" hidden="false" customHeight="false" outlineLevel="0" collapsed="false">
      <c r="A848" s="263" t="str">
        <f aca="false">IF(AND(OR(SOURCE!A848="",ISBLANK(SOURCE!A848)),SOURCE!B848&gt;0),IF(ISBLANK(SOURCE!C848),"",SOURCE!C848),
IF(SOURCE!B848&lt;0,VLOOKUP(SOURCE!B848,lookups!A$1:B$25,2,0),
  IF(ISBLANK(SOURCE!B848),
    "",
    "/* "&amp;TEXT(SOURCE!B848,"???0")&amp;" *"&amp;
      SOURCE!C848&amp;", "&amp; IF(lookups!$E$2-LEN(SOURCE!C848) &gt;= 0, REPT(" ",lookups!$E$2-LEN(SOURCE!C848)), "")&amp;
      SOURCE!D848&amp;", "&amp; IF(lookups!$F$2-LEN(SOURCE!D848) &gt;= 0, REPT(" ",lookups!$F$2-LEN(SOURCE!D848)), "")&amp;
      SOURCE!E848&amp;", "&amp; IF(lookups!$G$2-LEN(SOURCE!E848) &gt;=0, REPT(" ",lookups!$G$2-LEN(SOURCE!E848)), "")&amp;
      SOURCE!F848&amp;", "&amp; IF(lookups!$H$2-LEN(SOURCE!F848) &gt;= 0, REPT(" ",lookups!$H$2-LEN(SOURCE!F848)+2), "")&amp;"("&amp;
      SUBSTITUTE(TEXT(SOURCE!G848,"??0"),"  ","")&amp;" &lt;&lt; TAM_MAX_BITS) |"&amp; IF(lookups!$I$2-3 &gt;= 0, REPT(" ",MAX(1,lookups!$I$2-5+4+1-1-LEN(  IF(ISTEXT(SOURCE!H848),SOURCE!H848,  SUBSTITUTE(SUBSTITUTE(TEXT(SOURCE!H848,"????0"),"  ","")," ",""))   ))), "")&amp;
       IF(ISTEXT(SOURCE!H848),SOURCE!H848, SUBSTITUTE(SUBSTITUTE(TEXT(SOURCE!H848,"????0"),"  ","")," ",""))   &amp;","&amp; IF(lookups!$J$2-3 &gt;= 0, REPT(" ",lookups!$J$2-3-5), "")&amp;
      SOURCE!I848&amp;
" | "&amp; IF(lookups!$K$2-LEN(SOURCE!I848) &gt;= 0, REPT(" ",lookups!$K$2-LEN(SOURCE!I848)), "")&amp;
      SOURCE!J848&amp;      IF(lookups!$L$2-LEN(SOURCE!J848) &gt;= 0, REPT(" ",lookups!$L$2-LEN(SOURCE!J848)), "")&amp;
" | "&amp; IF(lookups!$K$2-LEN(SOURCE!I848) &gt;= 0, REPT(" ",lookups!$K$2-LEN(SOURCE!I848)), "")&amp;
      SOURCE!K848&amp;      IF(lookups!$L$2-LEN(SOURCE!K848) &gt;= 0, REPT(" ",lookups!$M$2-LEN(SOURCE!K848)), "")&amp;
" | "&amp; SOURCE!L848&amp;      IF(lookups!$O$2-LEN(SOURCE!L848) &gt;= 0, REPT(" ",lookups!$O$2-LEN(SOURCE!L848)), "")&amp;
" | "&amp; SOURCE!M848&amp;      IF(lookups!$P$2-LEN(SOURCE!M848) &gt;= 0, REPT(" ",lookups!$P$2-LEN(SOURCE!M848)), "")&amp;
      "},"&amp;IF(SOURCE!O848&lt;&gt;"",""&amp;SOURCE!O848,"")
 )
)
)</f>
        <v>/*  824 */  { addItemToBuffer,              ITM_LESS_THAN,               "",                                            STD_LESS_THAN,                                 (0 &lt;&lt; TAM_MAX_BITS) |     0, CAT_NONE | SLS_UNCHANGED | US_UNCHANGED | EIM_DISABLED | PTP_DISABLED     },</v>
      </c>
    </row>
    <row r="849" customFormat="false" ht="15.75" hidden="false" customHeight="false" outlineLevel="0" collapsed="false">
      <c r="A849" s="263" t="str">
        <f aca="false">IF(AND(OR(SOURCE!A849="",ISBLANK(SOURCE!A849)),SOURCE!B849&gt;0),IF(ISBLANK(SOURCE!C849),"",SOURCE!C849),
IF(SOURCE!B849&lt;0,VLOOKUP(SOURCE!B849,lookups!A$1:B$25,2,0),
  IF(ISBLANK(SOURCE!B849),
    "",
    "/* "&amp;TEXT(SOURCE!B849,"???0")&amp;" *"&amp;
      SOURCE!C849&amp;", "&amp; IF(lookups!$E$2-LEN(SOURCE!C849) &gt;= 0, REPT(" ",lookups!$E$2-LEN(SOURCE!C849)), "")&amp;
      SOURCE!D849&amp;", "&amp; IF(lookups!$F$2-LEN(SOURCE!D849) &gt;= 0, REPT(" ",lookups!$F$2-LEN(SOURCE!D849)), "")&amp;
      SOURCE!E849&amp;", "&amp; IF(lookups!$G$2-LEN(SOURCE!E849) &gt;=0, REPT(" ",lookups!$G$2-LEN(SOURCE!E849)), "")&amp;
      SOURCE!F849&amp;", "&amp; IF(lookups!$H$2-LEN(SOURCE!F849) &gt;= 0, REPT(" ",lookups!$H$2-LEN(SOURCE!F849)+2), "")&amp;"("&amp;
      SUBSTITUTE(TEXT(SOURCE!G849,"??0"),"  ","")&amp;" &lt;&lt; TAM_MAX_BITS) |"&amp; IF(lookups!$I$2-3 &gt;= 0, REPT(" ",MAX(1,lookups!$I$2-5+4+1-1-LEN(  IF(ISTEXT(SOURCE!H849),SOURCE!H849,  SUBSTITUTE(SUBSTITUTE(TEXT(SOURCE!H849,"????0"),"  ","")," ",""))   ))), "")&amp;
       IF(ISTEXT(SOURCE!H849),SOURCE!H849, SUBSTITUTE(SUBSTITUTE(TEXT(SOURCE!H849,"????0"),"  ","")," ",""))   &amp;","&amp; IF(lookups!$J$2-3 &gt;= 0, REPT(" ",lookups!$J$2-3-5), "")&amp;
      SOURCE!I849&amp;
" | "&amp; IF(lookups!$K$2-LEN(SOURCE!I849) &gt;= 0, REPT(" ",lookups!$K$2-LEN(SOURCE!I849)), "")&amp;
      SOURCE!J849&amp;      IF(lookups!$L$2-LEN(SOURCE!J849) &gt;= 0, REPT(" ",lookups!$L$2-LEN(SOURCE!J849)), "")&amp;
" | "&amp; IF(lookups!$K$2-LEN(SOURCE!I849) &gt;= 0, REPT(" ",lookups!$K$2-LEN(SOURCE!I849)), "")&amp;
      SOURCE!K849&amp;      IF(lookups!$L$2-LEN(SOURCE!K849) &gt;= 0, REPT(" ",lookups!$M$2-LEN(SOURCE!K849)), "")&amp;
" | "&amp; SOURCE!L849&amp;      IF(lookups!$O$2-LEN(SOURCE!L849) &gt;= 0, REPT(" ",lookups!$O$2-LEN(SOURCE!L849)), "")&amp;
" | "&amp; SOURCE!M849&amp;      IF(lookups!$P$2-LEN(SOURCE!M849) &gt;= 0, REPT(" ",lookups!$P$2-LEN(SOURCE!M849)), "")&amp;
      "},"&amp;IF(SOURCE!O849&lt;&gt;"",""&amp;SOURCE!O849,"")
 )
)
)</f>
        <v>/*  825 */  { addItemToBuffer,              ITM_EQUAL,                   "",                                            STD_EQUAL,                                     (0 &lt;&lt; TAM_MAX_BITS) |     0, CAT_NONE | SLS_UNCHANGED | US_UNCHANGED | EIM_DISABLED | PTP_DISABLED     },</v>
      </c>
    </row>
    <row r="850" customFormat="false" ht="15.75" hidden="false" customHeight="false" outlineLevel="0" collapsed="false">
      <c r="A850" s="263" t="str">
        <f aca="false">IF(AND(OR(SOURCE!A850="",ISBLANK(SOURCE!A850)),SOURCE!B850&gt;0),IF(ISBLANK(SOURCE!C850),"",SOURCE!C850),
IF(SOURCE!B850&lt;0,VLOOKUP(SOURCE!B850,lookups!A$1:B$25,2,0),
  IF(ISBLANK(SOURCE!B850),
    "",
    "/* "&amp;TEXT(SOURCE!B850,"???0")&amp;" *"&amp;
      SOURCE!C850&amp;", "&amp; IF(lookups!$E$2-LEN(SOURCE!C850) &gt;= 0, REPT(" ",lookups!$E$2-LEN(SOURCE!C850)), "")&amp;
      SOURCE!D850&amp;", "&amp; IF(lookups!$F$2-LEN(SOURCE!D850) &gt;= 0, REPT(" ",lookups!$F$2-LEN(SOURCE!D850)), "")&amp;
      SOURCE!E850&amp;", "&amp; IF(lookups!$G$2-LEN(SOURCE!E850) &gt;=0, REPT(" ",lookups!$G$2-LEN(SOURCE!E850)), "")&amp;
      SOURCE!F850&amp;", "&amp; IF(lookups!$H$2-LEN(SOURCE!F850) &gt;= 0, REPT(" ",lookups!$H$2-LEN(SOURCE!F850)+2), "")&amp;"("&amp;
      SUBSTITUTE(TEXT(SOURCE!G850,"??0"),"  ","")&amp;" &lt;&lt; TAM_MAX_BITS) |"&amp; IF(lookups!$I$2-3 &gt;= 0, REPT(" ",MAX(1,lookups!$I$2-5+4+1-1-LEN(  IF(ISTEXT(SOURCE!H850),SOURCE!H850,  SUBSTITUTE(SUBSTITUTE(TEXT(SOURCE!H850,"????0"),"  ","")," ",""))   ))), "")&amp;
       IF(ISTEXT(SOURCE!H850),SOURCE!H850, SUBSTITUTE(SUBSTITUTE(TEXT(SOURCE!H850,"????0"),"  ","")," ",""))   &amp;","&amp; IF(lookups!$J$2-3 &gt;= 0, REPT(" ",lookups!$J$2-3-5), "")&amp;
      SOURCE!I850&amp;
" | "&amp; IF(lookups!$K$2-LEN(SOURCE!I850) &gt;= 0, REPT(" ",lookups!$K$2-LEN(SOURCE!I850)), "")&amp;
      SOURCE!J850&amp;      IF(lookups!$L$2-LEN(SOURCE!J850) &gt;= 0, REPT(" ",lookups!$L$2-LEN(SOURCE!J850)), "")&amp;
" | "&amp; IF(lookups!$K$2-LEN(SOURCE!I850) &gt;= 0, REPT(" ",lookups!$K$2-LEN(SOURCE!I850)), "")&amp;
      SOURCE!K850&amp;      IF(lookups!$L$2-LEN(SOURCE!K850) &gt;= 0, REPT(" ",lookups!$M$2-LEN(SOURCE!K850)), "")&amp;
" | "&amp; SOURCE!L850&amp;      IF(lookups!$O$2-LEN(SOURCE!L850) &gt;= 0, REPT(" ",lookups!$O$2-LEN(SOURCE!L850)), "")&amp;
" | "&amp; SOURCE!M850&amp;      IF(lookups!$P$2-LEN(SOURCE!M850) &gt;= 0, REPT(" ",lookups!$P$2-LEN(SOURCE!M850)), "")&amp;
      "},"&amp;IF(SOURCE!O850&lt;&gt;"",""&amp;SOURCE!O850,"")
 )
)
)</f>
        <v>/*  826 */  { addItemToBuffer,              ITM_GREATER_THAN,            "",                                            STD_GREATER_THAN,                              (0 &lt;&lt; TAM_MAX_BITS) |     0, CAT_NONE | SLS_UNCHANGED | US_UNCHANGED | EIM_DISABLED | PTP_DISABLED     },</v>
      </c>
    </row>
    <row r="851" customFormat="false" ht="15.75" hidden="false" customHeight="false" outlineLevel="0" collapsed="false">
      <c r="A851" s="263" t="str">
        <f aca="false">IF(AND(OR(SOURCE!A851="",ISBLANK(SOURCE!A851)),SOURCE!B851&gt;0),IF(ISBLANK(SOURCE!C851),"",SOURCE!C851),
IF(SOURCE!B851&lt;0,VLOOKUP(SOURCE!B851,lookups!A$1:B$25,2,0),
  IF(ISBLANK(SOURCE!B851),
    "",
    "/* "&amp;TEXT(SOURCE!B851,"???0")&amp;" *"&amp;
      SOURCE!C851&amp;", "&amp; IF(lookups!$E$2-LEN(SOURCE!C851) &gt;= 0, REPT(" ",lookups!$E$2-LEN(SOURCE!C851)), "")&amp;
      SOURCE!D851&amp;", "&amp; IF(lookups!$F$2-LEN(SOURCE!D851) &gt;= 0, REPT(" ",lookups!$F$2-LEN(SOURCE!D851)), "")&amp;
      SOURCE!E851&amp;", "&amp; IF(lookups!$G$2-LEN(SOURCE!E851) &gt;=0, REPT(" ",lookups!$G$2-LEN(SOURCE!E851)), "")&amp;
      SOURCE!F851&amp;", "&amp; IF(lookups!$H$2-LEN(SOURCE!F851) &gt;= 0, REPT(" ",lookups!$H$2-LEN(SOURCE!F851)+2), "")&amp;"("&amp;
      SUBSTITUTE(TEXT(SOURCE!G851,"??0"),"  ","")&amp;" &lt;&lt; TAM_MAX_BITS) |"&amp; IF(lookups!$I$2-3 &gt;= 0, REPT(" ",MAX(1,lookups!$I$2-5+4+1-1-LEN(  IF(ISTEXT(SOURCE!H851),SOURCE!H851,  SUBSTITUTE(SUBSTITUTE(TEXT(SOURCE!H851,"????0"),"  ","")," ",""))   ))), "")&amp;
       IF(ISTEXT(SOURCE!H851),SOURCE!H851, SUBSTITUTE(SUBSTITUTE(TEXT(SOURCE!H851,"????0"),"  ","")," ",""))   &amp;","&amp; IF(lookups!$J$2-3 &gt;= 0, REPT(" ",lookups!$J$2-3-5), "")&amp;
      SOURCE!I851&amp;
" | "&amp; IF(lookups!$K$2-LEN(SOURCE!I851) &gt;= 0, REPT(" ",lookups!$K$2-LEN(SOURCE!I851)), "")&amp;
      SOURCE!J851&amp;      IF(lookups!$L$2-LEN(SOURCE!J851) &gt;= 0, REPT(" ",lookups!$L$2-LEN(SOURCE!J851)), "")&amp;
" | "&amp; IF(lookups!$K$2-LEN(SOURCE!I851) &gt;= 0, REPT(" ",lookups!$K$2-LEN(SOURCE!I851)), "")&amp;
      SOURCE!K851&amp;      IF(lookups!$L$2-LEN(SOURCE!K851) &gt;= 0, REPT(" ",lookups!$M$2-LEN(SOURCE!K851)), "")&amp;
" | "&amp; SOURCE!L851&amp;      IF(lookups!$O$2-LEN(SOURCE!L851) &gt;= 0, REPT(" ",lookups!$O$2-LEN(SOURCE!L851)), "")&amp;
" | "&amp; SOURCE!M851&amp;      IF(lookups!$P$2-LEN(SOURCE!M851) &gt;= 0, REPT(" ",lookups!$P$2-LEN(SOURCE!M851)), "")&amp;
      "},"&amp;IF(SOURCE!O851&lt;&gt;"",""&amp;SOURCE!O851,"")
 )
)
)</f>
        <v>/*  827 */  { addItemToBuffer,              ITM_QUESTION_MARK,           "",                                            STD_QUESTION_MARK,                             (0 &lt;&lt; TAM_MAX_BITS) |     0, CAT_NONE | SLS_UNCHANGED | US_UNCHANGED | EIM_DISABLED | PTP_DISABLED     },</v>
      </c>
    </row>
    <row r="852" customFormat="false" ht="15.75" hidden="false" customHeight="false" outlineLevel="0" collapsed="false">
      <c r="A852" s="263" t="str">
        <f aca="false">IF(AND(OR(SOURCE!A852="",ISBLANK(SOURCE!A852)),SOURCE!B852&gt;0),IF(ISBLANK(SOURCE!C852),"",SOURCE!C852),
IF(SOURCE!B852&lt;0,VLOOKUP(SOURCE!B852,lookups!A$1:B$25,2,0),
  IF(ISBLANK(SOURCE!B852),
    "",
    "/* "&amp;TEXT(SOURCE!B852,"???0")&amp;" *"&amp;
      SOURCE!C852&amp;", "&amp; IF(lookups!$E$2-LEN(SOURCE!C852) &gt;= 0, REPT(" ",lookups!$E$2-LEN(SOURCE!C852)), "")&amp;
      SOURCE!D852&amp;", "&amp; IF(lookups!$F$2-LEN(SOURCE!D852) &gt;= 0, REPT(" ",lookups!$F$2-LEN(SOURCE!D852)), "")&amp;
      SOURCE!E852&amp;", "&amp; IF(lookups!$G$2-LEN(SOURCE!E852) &gt;=0, REPT(" ",lookups!$G$2-LEN(SOURCE!E852)), "")&amp;
      SOURCE!F852&amp;", "&amp; IF(lookups!$H$2-LEN(SOURCE!F852) &gt;= 0, REPT(" ",lookups!$H$2-LEN(SOURCE!F852)+2), "")&amp;"("&amp;
      SUBSTITUTE(TEXT(SOURCE!G852,"??0"),"  ","")&amp;" &lt;&lt; TAM_MAX_BITS) |"&amp; IF(lookups!$I$2-3 &gt;= 0, REPT(" ",MAX(1,lookups!$I$2-5+4+1-1-LEN(  IF(ISTEXT(SOURCE!H852),SOURCE!H852,  SUBSTITUTE(SUBSTITUTE(TEXT(SOURCE!H852,"????0"),"  ","")," ",""))   ))), "")&amp;
       IF(ISTEXT(SOURCE!H852),SOURCE!H852, SUBSTITUTE(SUBSTITUTE(TEXT(SOURCE!H852,"????0"),"  ","")," ",""))   &amp;","&amp; IF(lookups!$J$2-3 &gt;= 0, REPT(" ",lookups!$J$2-3-5), "")&amp;
      SOURCE!I852&amp;
" | "&amp; IF(lookups!$K$2-LEN(SOURCE!I852) &gt;= 0, REPT(" ",lookups!$K$2-LEN(SOURCE!I852)), "")&amp;
      SOURCE!J852&amp;      IF(lookups!$L$2-LEN(SOURCE!J852) &gt;= 0, REPT(" ",lookups!$L$2-LEN(SOURCE!J852)), "")&amp;
" | "&amp; IF(lookups!$K$2-LEN(SOURCE!I852) &gt;= 0, REPT(" ",lookups!$K$2-LEN(SOURCE!I852)), "")&amp;
      SOURCE!K852&amp;      IF(lookups!$L$2-LEN(SOURCE!K852) &gt;= 0, REPT(" ",lookups!$M$2-LEN(SOURCE!K852)), "")&amp;
" | "&amp; SOURCE!L852&amp;      IF(lookups!$O$2-LEN(SOURCE!L852) &gt;= 0, REPT(" ",lookups!$O$2-LEN(SOURCE!L852)), "")&amp;
" | "&amp; SOURCE!M852&amp;      IF(lookups!$P$2-LEN(SOURCE!M852) &gt;= 0, REPT(" ",lookups!$P$2-LEN(SOURCE!M852)), "")&amp;
      "},"&amp;IF(SOURCE!O852&lt;&gt;"",""&amp;SOURCE!O852,"")
 )
)
)</f>
        <v>/*  828 */  { addItemToBuffer,              ITM_AT,                      "",                                            STD_AT,                                        (0 &lt;&lt; TAM_MAX_BITS) |     0, CAT_NONE | SLS_UNCHANGED | US_UNCHANGED | EIM_DISABLED | PTP_DISABLED     },</v>
      </c>
    </row>
    <row r="853" customFormat="false" ht="15.75" hidden="false" customHeight="false" outlineLevel="0" collapsed="false">
      <c r="A853" s="263" t="str">
        <f aca="false">IF(AND(OR(SOURCE!A853="",ISBLANK(SOURCE!A853)),SOURCE!B853&gt;0),IF(ISBLANK(SOURCE!C853),"",SOURCE!C853),
IF(SOURCE!B853&lt;0,VLOOKUP(SOURCE!B853,lookups!A$1:B$25,2,0),
  IF(ISBLANK(SOURCE!B853),
    "",
    "/* "&amp;TEXT(SOURCE!B853,"???0")&amp;" *"&amp;
      SOURCE!C853&amp;", "&amp; IF(lookups!$E$2-LEN(SOURCE!C853) &gt;= 0, REPT(" ",lookups!$E$2-LEN(SOURCE!C853)), "")&amp;
      SOURCE!D853&amp;", "&amp; IF(lookups!$F$2-LEN(SOURCE!D853) &gt;= 0, REPT(" ",lookups!$F$2-LEN(SOURCE!D853)), "")&amp;
      SOURCE!E853&amp;", "&amp; IF(lookups!$G$2-LEN(SOURCE!E853) &gt;=0, REPT(" ",lookups!$G$2-LEN(SOURCE!E853)), "")&amp;
      SOURCE!F853&amp;", "&amp; IF(lookups!$H$2-LEN(SOURCE!F853) &gt;= 0, REPT(" ",lookups!$H$2-LEN(SOURCE!F853)+2), "")&amp;"("&amp;
      SUBSTITUTE(TEXT(SOURCE!G853,"??0"),"  ","")&amp;" &lt;&lt; TAM_MAX_BITS) |"&amp; IF(lookups!$I$2-3 &gt;= 0, REPT(" ",MAX(1,lookups!$I$2-5+4+1-1-LEN(  IF(ISTEXT(SOURCE!H853),SOURCE!H853,  SUBSTITUTE(SUBSTITUTE(TEXT(SOURCE!H853,"????0"),"  ","")," ",""))   ))), "")&amp;
       IF(ISTEXT(SOURCE!H853),SOURCE!H853, SUBSTITUTE(SUBSTITUTE(TEXT(SOURCE!H853,"????0"),"  ","")," ",""))   &amp;","&amp; IF(lookups!$J$2-3 &gt;= 0, REPT(" ",lookups!$J$2-3-5), "")&amp;
      SOURCE!I853&amp;
" | "&amp; IF(lookups!$K$2-LEN(SOURCE!I853) &gt;= 0, REPT(" ",lookups!$K$2-LEN(SOURCE!I853)), "")&amp;
      SOURCE!J853&amp;      IF(lookups!$L$2-LEN(SOURCE!J853) &gt;= 0, REPT(" ",lookups!$L$2-LEN(SOURCE!J853)), "")&amp;
" | "&amp; IF(lookups!$K$2-LEN(SOURCE!I853) &gt;= 0, REPT(" ",lookups!$K$2-LEN(SOURCE!I853)), "")&amp;
      SOURCE!K853&amp;      IF(lookups!$L$2-LEN(SOURCE!K853) &gt;= 0, REPT(" ",lookups!$M$2-LEN(SOURCE!K853)), "")&amp;
" | "&amp; SOURCE!L853&amp;      IF(lookups!$O$2-LEN(SOURCE!L853) &gt;= 0, REPT(" ",lookups!$O$2-LEN(SOURCE!L853)), "")&amp;
" | "&amp; SOURCE!M853&amp;      IF(lookups!$P$2-LEN(SOURCE!M853) &gt;= 0, REPT(" ",lookups!$P$2-LEN(SOURCE!M853)), "")&amp;
      "},"&amp;IF(SOURCE!O853&lt;&gt;"",""&amp;SOURCE!O853,"")
 )
)
)</f>
        <v>/*  829 */  { addItemToBuffer,              ITM_LEFT_SQUARE_BRACKET,     "",                                            STD_LEFT_SQUARE_BRACKET,                       (0 &lt;&lt; TAM_MAX_BITS) |     0, CAT_NONE | SLS_UNCHANGED | US_UNCHANGED | EIM_DISABLED | PTP_DISABLED     },</v>
      </c>
    </row>
    <row r="854" customFormat="false" ht="15.75" hidden="false" customHeight="false" outlineLevel="0" collapsed="false">
      <c r="A854" s="263" t="str">
        <f aca="false">IF(AND(OR(SOURCE!A854="",ISBLANK(SOURCE!A854)),SOURCE!B854&gt;0),IF(ISBLANK(SOURCE!C854),"",SOURCE!C854),
IF(SOURCE!B854&lt;0,VLOOKUP(SOURCE!B854,lookups!A$1:B$25,2,0),
  IF(ISBLANK(SOURCE!B854),
    "",
    "/* "&amp;TEXT(SOURCE!B854,"???0")&amp;" *"&amp;
      SOURCE!C854&amp;", "&amp; IF(lookups!$E$2-LEN(SOURCE!C854) &gt;= 0, REPT(" ",lookups!$E$2-LEN(SOURCE!C854)), "")&amp;
      SOURCE!D854&amp;", "&amp; IF(lookups!$F$2-LEN(SOURCE!D854) &gt;= 0, REPT(" ",lookups!$F$2-LEN(SOURCE!D854)), "")&amp;
      SOURCE!E854&amp;", "&amp; IF(lookups!$G$2-LEN(SOURCE!E854) &gt;=0, REPT(" ",lookups!$G$2-LEN(SOURCE!E854)), "")&amp;
      SOURCE!F854&amp;", "&amp; IF(lookups!$H$2-LEN(SOURCE!F854) &gt;= 0, REPT(" ",lookups!$H$2-LEN(SOURCE!F854)+2), "")&amp;"("&amp;
      SUBSTITUTE(TEXT(SOURCE!G854,"??0"),"  ","")&amp;" &lt;&lt; TAM_MAX_BITS) |"&amp; IF(lookups!$I$2-3 &gt;= 0, REPT(" ",MAX(1,lookups!$I$2-5+4+1-1-LEN(  IF(ISTEXT(SOURCE!H854),SOURCE!H854,  SUBSTITUTE(SUBSTITUTE(TEXT(SOURCE!H854,"????0"),"  ","")," ",""))   ))), "")&amp;
       IF(ISTEXT(SOURCE!H854),SOURCE!H854, SUBSTITUTE(SUBSTITUTE(TEXT(SOURCE!H854,"????0"),"  ","")," ",""))   &amp;","&amp; IF(lookups!$J$2-3 &gt;= 0, REPT(" ",lookups!$J$2-3-5), "")&amp;
      SOURCE!I854&amp;
" | "&amp; IF(lookups!$K$2-LEN(SOURCE!I854) &gt;= 0, REPT(" ",lookups!$K$2-LEN(SOURCE!I854)), "")&amp;
      SOURCE!J854&amp;      IF(lookups!$L$2-LEN(SOURCE!J854) &gt;= 0, REPT(" ",lookups!$L$2-LEN(SOURCE!J854)), "")&amp;
" | "&amp; IF(lookups!$K$2-LEN(SOURCE!I854) &gt;= 0, REPT(" ",lookups!$K$2-LEN(SOURCE!I854)), "")&amp;
      SOURCE!K854&amp;      IF(lookups!$L$2-LEN(SOURCE!K854) &gt;= 0, REPT(" ",lookups!$M$2-LEN(SOURCE!K854)), "")&amp;
" | "&amp; SOURCE!L854&amp;      IF(lookups!$O$2-LEN(SOURCE!L854) &gt;= 0, REPT(" ",lookups!$O$2-LEN(SOURCE!L854)), "")&amp;
" | "&amp; SOURCE!M854&amp;      IF(lookups!$P$2-LEN(SOURCE!M854) &gt;= 0, REPT(" ",lookups!$P$2-LEN(SOURCE!M854)), "")&amp;
      "},"&amp;IF(SOURCE!O854&lt;&gt;"",""&amp;SOURCE!O854,"")
 )
)
)</f>
        <v>/*  830 */  { addItemToBuffer,              ITM_BACK_SLASH,              "",                                            STD_BACK_SLASH,                                (0 &lt;&lt; TAM_MAX_BITS) |     0, CAT_NONE | SLS_UNCHANGED | US_UNCHANGED | EIM_DISABLED | PTP_DISABLED     },</v>
      </c>
    </row>
    <row r="855" customFormat="false" ht="15.75" hidden="false" customHeight="false" outlineLevel="0" collapsed="false">
      <c r="A855" s="263" t="str">
        <f aca="false">IF(AND(OR(SOURCE!A855="",ISBLANK(SOURCE!A855)),SOURCE!B855&gt;0),IF(ISBLANK(SOURCE!C855),"",SOURCE!C855),
IF(SOURCE!B855&lt;0,VLOOKUP(SOURCE!B855,lookups!A$1:B$25,2,0),
  IF(ISBLANK(SOURCE!B855),
    "",
    "/* "&amp;TEXT(SOURCE!B855,"???0")&amp;" *"&amp;
      SOURCE!C855&amp;", "&amp; IF(lookups!$E$2-LEN(SOURCE!C855) &gt;= 0, REPT(" ",lookups!$E$2-LEN(SOURCE!C855)), "")&amp;
      SOURCE!D855&amp;", "&amp; IF(lookups!$F$2-LEN(SOURCE!D855) &gt;= 0, REPT(" ",lookups!$F$2-LEN(SOURCE!D855)), "")&amp;
      SOURCE!E855&amp;", "&amp; IF(lookups!$G$2-LEN(SOURCE!E855) &gt;=0, REPT(" ",lookups!$G$2-LEN(SOURCE!E855)), "")&amp;
      SOURCE!F855&amp;", "&amp; IF(lookups!$H$2-LEN(SOURCE!F855) &gt;= 0, REPT(" ",lookups!$H$2-LEN(SOURCE!F855)+2), "")&amp;"("&amp;
      SUBSTITUTE(TEXT(SOURCE!G855,"??0"),"  ","")&amp;" &lt;&lt; TAM_MAX_BITS) |"&amp; IF(lookups!$I$2-3 &gt;= 0, REPT(" ",MAX(1,lookups!$I$2-5+4+1-1-LEN(  IF(ISTEXT(SOURCE!H855),SOURCE!H855,  SUBSTITUTE(SUBSTITUTE(TEXT(SOURCE!H855,"????0"),"  ","")," ",""))   ))), "")&amp;
       IF(ISTEXT(SOURCE!H855),SOURCE!H855, SUBSTITUTE(SUBSTITUTE(TEXT(SOURCE!H855,"????0"),"  ","")," ",""))   &amp;","&amp; IF(lookups!$J$2-3 &gt;= 0, REPT(" ",lookups!$J$2-3-5), "")&amp;
      SOURCE!I855&amp;
" | "&amp; IF(lookups!$K$2-LEN(SOURCE!I855) &gt;= 0, REPT(" ",lookups!$K$2-LEN(SOURCE!I855)), "")&amp;
      SOURCE!J855&amp;      IF(lookups!$L$2-LEN(SOURCE!J855) &gt;= 0, REPT(" ",lookups!$L$2-LEN(SOURCE!J855)), "")&amp;
" | "&amp; IF(lookups!$K$2-LEN(SOURCE!I855) &gt;= 0, REPT(" ",lookups!$K$2-LEN(SOURCE!I855)), "")&amp;
      SOURCE!K855&amp;      IF(lookups!$L$2-LEN(SOURCE!K855) &gt;= 0, REPT(" ",lookups!$M$2-LEN(SOURCE!K855)), "")&amp;
" | "&amp; SOURCE!L855&amp;      IF(lookups!$O$2-LEN(SOURCE!L855) &gt;= 0, REPT(" ",lookups!$O$2-LEN(SOURCE!L855)), "")&amp;
" | "&amp; SOURCE!M855&amp;      IF(lookups!$P$2-LEN(SOURCE!M855) &gt;= 0, REPT(" ",lookups!$P$2-LEN(SOURCE!M855)), "")&amp;
      "},"&amp;IF(SOURCE!O855&lt;&gt;"",""&amp;SOURCE!O855,"")
 )
)
)</f>
        <v>/*  831 */  { addItemToBuffer,              ITM_RIGHT_SQUARE_BRACKET,    "",                                            STD_RIGHT_SQUARE_BRACKET,                      (0 &lt;&lt; TAM_MAX_BITS) |     0, CAT_NONE | SLS_UNCHANGED | US_UNCHANGED | EIM_DISABLED | PTP_DISABLED     },</v>
      </c>
    </row>
    <row r="856" customFormat="false" ht="15.75" hidden="false" customHeight="false" outlineLevel="0" collapsed="false">
      <c r="A856" s="263" t="str">
        <f aca="false">IF(AND(OR(SOURCE!A856="",ISBLANK(SOURCE!A856)),SOURCE!B856&gt;0),IF(ISBLANK(SOURCE!C856),"",SOURCE!C856),
IF(SOURCE!B856&lt;0,VLOOKUP(SOURCE!B856,lookups!A$1:B$25,2,0),
  IF(ISBLANK(SOURCE!B856),
    "",
    "/* "&amp;TEXT(SOURCE!B856,"???0")&amp;" *"&amp;
      SOURCE!C856&amp;", "&amp; IF(lookups!$E$2-LEN(SOURCE!C856) &gt;= 0, REPT(" ",lookups!$E$2-LEN(SOURCE!C856)), "")&amp;
      SOURCE!D856&amp;", "&amp; IF(lookups!$F$2-LEN(SOURCE!D856) &gt;= 0, REPT(" ",lookups!$F$2-LEN(SOURCE!D856)), "")&amp;
      SOURCE!E856&amp;", "&amp; IF(lookups!$G$2-LEN(SOURCE!E856) &gt;=0, REPT(" ",lookups!$G$2-LEN(SOURCE!E856)), "")&amp;
      SOURCE!F856&amp;", "&amp; IF(lookups!$H$2-LEN(SOURCE!F856) &gt;= 0, REPT(" ",lookups!$H$2-LEN(SOURCE!F856)+2), "")&amp;"("&amp;
      SUBSTITUTE(TEXT(SOURCE!G856,"??0"),"  ","")&amp;" &lt;&lt; TAM_MAX_BITS) |"&amp; IF(lookups!$I$2-3 &gt;= 0, REPT(" ",MAX(1,lookups!$I$2-5+4+1-1-LEN(  IF(ISTEXT(SOURCE!H856),SOURCE!H856,  SUBSTITUTE(SUBSTITUTE(TEXT(SOURCE!H856,"????0"),"  ","")," ",""))   ))), "")&amp;
       IF(ISTEXT(SOURCE!H856),SOURCE!H856, SUBSTITUTE(SUBSTITUTE(TEXT(SOURCE!H856,"????0"),"  ","")," ",""))   &amp;","&amp; IF(lookups!$J$2-3 &gt;= 0, REPT(" ",lookups!$J$2-3-5), "")&amp;
      SOURCE!I856&amp;
" | "&amp; IF(lookups!$K$2-LEN(SOURCE!I856) &gt;= 0, REPT(" ",lookups!$K$2-LEN(SOURCE!I856)), "")&amp;
      SOURCE!J856&amp;      IF(lookups!$L$2-LEN(SOURCE!J856) &gt;= 0, REPT(" ",lookups!$L$2-LEN(SOURCE!J856)), "")&amp;
" | "&amp; IF(lookups!$K$2-LEN(SOURCE!I856) &gt;= 0, REPT(" ",lookups!$K$2-LEN(SOURCE!I856)), "")&amp;
      SOURCE!K856&amp;      IF(lookups!$L$2-LEN(SOURCE!K856) &gt;= 0, REPT(" ",lookups!$M$2-LEN(SOURCE!K856)), "")&amp;
" | "&amp; SOURCE!L856&amp;      IF(lookups!$O$2-LEN(SOURCE!L856) &gt;= 0, REPT(" ",lookups!$O$2-LEN(SOURCE!L856)), "")&amp;
" | "&amp; SOURCE!M856&amp;      IF(lookups!$P$2-LEN(SOURCE!M856) &gt;= 0, REPT(" ",lookups!$P$2-LEN(SOURCE!M856)), "")&amp;
      "},"&amp;IF(SOURCE!O856&lt;&gt;"",""&amp;SOURCE!O856,"")
 )
)
)</f>
        <v>/*  832 */  { addItemToBuffer,              ITM_CIRCUMFLEX,              "",                                            STD_CIRCUMFLEX,                                (0 &lt;&lt; TAM_MAX_BITS) |     0, CAT_NONE | SLS_UNCHANGED | US_UNCHANGED | EIM_DISABLED | PTP_DISABLED     },</v>
      </c>
    </row>
    <row r="857" customFormat="false" ht="15.75" hidden="false" customHeight="false" outlineLevel="0" collapsed="false">
      <c r="A857" s="263" t="str">
        <f aca="false">IF(AND(OR(SOURCE!A857="",ISBLANK(SOURCE!A857)),SOURCE!B857&gt;0),IF(ISBLANK(SOURCE!C857),"",SOURCE!C857),
IF(SOURCE!B857&lt;0,VLOOKUP(SOURCE!B857,lookups!A$1:B$25,2,0),
  IF(ISBLANK(SOURCE!B857),
    "",
    "/* "&amp;TEXT(SOURCE!B857,"???0")&amp;" *"&amp;
      SOURCE!C857&amp;", "&amp; IF(lookups!$E$2-LEN(SOURCE!C857) &gt;= 0, REPT(" ",lookups!$E$2-LEN(SOURCE!C857)), "")&amp;
      SOURCE!D857&amp;", "&amp; IF(lookups!$F$2-LEN(SOURCE!D857) &gt;= 0, REPT(" ",lookups!$F$2-LEN(SOURCE!D857)), "")&amp;
      SOURCE!E857&amp;", "&amp; IF(lookups!$G$2-LEN(SOURCE!E857) &gt;=0, REPT(" ",lookups!$G$2-LEN(SOURCE!E857)), "")&amp;
      SOURCE!F857&amp;", "&amp; IF(lookups!$H$2-LEN(SOURCE!F857) &gt;= 0, REPT(" ",lookups!$H$2-LEN(SOURCE!F857)+2), "")&amp;"("&amp;
      SUBSTITUTE(TEXT(SOURCE!G857,"??0"),"  ","")&amp;" &lt;&lt; TAM_MAX_BITS) |"&amp; IF(lookups!$I$2-3 &gt;= 0, REPT(" ",MAX(1,lookups!$I$2-5+4+1-1-LEN(  IF(ISTEXT(SOURCE!H857),SOURCE!H857,  SUBSTITUTE(SUBSTITUTE(TEXT(SOURCE!H857,"????0"),"  ","")," ",""))   ))), "")&amp;
       IF(ISTEXT(SOURCE!H857),SOURCE!H857, SUBSTITUTE(SUBSTITUTE(TEXT(SOURCE!H857,"????0"),"  ","")," ",""))   &amp;","&amp; IF(lookups!$J$2-3 &gt;= 0, REPT(" ",lookups!$J$2-3-5), "")&amp;
      SOURCE!I857&amp;
" | "&amp; IF(lookups!$K$2-LEN(SOURCE!I857) &gt;= 0, REPT(" ",lookups!$K$2-LEN(SOURCE!I857)), "")&amp;
      SOURCE!J857&amp;      IF(lookups!$L$2-LEN(SOURCE!J857) &gt;= 0, REPT(" ",lookups!$L$2-LEN(SOURCE!J857)), "")&amp;
" | "&amp; IF(lookups!$K$2-LEN(SOURCE!I857) &gt;= 0, REPT(" ",lookups!$K$2-LEN(SOURCE!I857)), "")&amp;
      SOURCE!K857&amp;      IF(lookups!$L$2-LEN(SOURCE!K857) &gt;= 0, REPT(" ",lookups!$M$2-LEN(SOURCE!K857)), "")&amp;
" | "&amp; SOURCE!L857&amp;      IF(lookups!$O$2-LEN(SOURCE!L857) &gt;= 0, REPT(" ",lookups!$O$2-LEN(SOURCE!L857)), "")&amp;
" | "&amp; SOURCE!M857&amp;      IF(lookups!$P$2-LEN(SOURCE!M857) &gt;= 0, REPT(" ",lookups!$P$2-LEN(SOURCE!M857)), "")&amp;
      "},"&amp;IF(SOURCE!O857&lt;&gt;"",""&amp;SOURCE!O857,"")
 )
)
)</f>
        <v>/*  833 */  { addItemToBuffer,              ITM_UNDERSCORE,              "",                                            STD_UNDERSCORE,                                (0 &lt;&lt; TAM_MAX_BITS) |     0, CAT_NONE | SLS_UNCHANGED | US_UNCHANGED | EIM_DISABLED | PTP_DISABLED     },</v>
      </c>
    </row>
    <row r="858" customFormat="false" ht="15.75" hidden="false" customHeight="false" outlineLevel="0" collapsed="false">
      <c r="A858" s="263" t="str">
        <f aca="false">IF(AND(OR(SOURCE!A858="",ISBLANK(SOURCE!A858)),SOURCE!B858&gt;0),IF(ISBLANK(SOURCE!C858),"",SOURCE!C858),
IF(SOURCE!B858&lt;0,VLOOKUP(SOURCE!B858,lookups!A$1:B$25,2,0),
  IF(ISBLANK(SOURCE!B858),
    "",
    "/* "&amp;TEXT(SOURCE!B858,"???0")&amp;" *"&amp;
      SOURCE!C858&amp;", "&amp; IF(lookups!$E$2-LEN(SOURCE!C858) &gt;= 0, REPT(" ",lookups!$E$2-LEN(SOURCE!C858)), "")&amp;
      SOURCE!D858&amp;", "&amp; IF(lookups!$F$2-LEN(SOURCE!D858) &gt;= 0, REPT(" ",lookups!$F$2-LEN(SOURCE!D858)), "")&amp;
      SOURCE!E858&amp;", "&amp; IF(lookups!$G$2-LEN(SOURCE!E858) &gt;=0, REPT(" ",lookups!$G$2-LEN(SOURCE!E858)), "")&amp;
      SOURCE!F858&amp;", "&amp; IF(lookups!$H$2-LEN(SOURCE!F858) &gt;= 0, REPT(" ",lookups!$H$2-LEN(SOURCE!F858)+2), "")&amp;"("&amp;
      SUBSTITUTE(TEXT(SOURCE!G858,"??0"),"  ","")&amp;" &lt;&lt; TAM_MAX_BITS) |"&amp; IF(lookups!$I$2-3 &gt;= 0, REPT(" ",MAX(1,lookups!$I$2-5+4+1-1-LEN(  IF(ISTEXT(SOURCE!H858),SOURCE!H858,  SUBSTITUTE(SUBSTITUTE(TEXT(SOURCE!H858,"????0"),"  ","")," ",""))   ))), "")&amp;
       IF(ISTEXT(SOURCE!H858),SOURCE!H858, SUBSTITUTE(SUBSTITUTE(TEXT(SOURCE!H858,"????0"),"  ","")," ",""))   &amp;","&amp; IF(lookups!$J$2-3 &gt;= 0, REPT(" ",lookups!$J$2-3-5), "")&amp;
      SOURCE!I858&amp;
" | "&amp; IF(lookups!$K$2-LEN(SOURCE!I858) &gt;= 0, REPT(" ",lookups!$K$2-LEN(SOURCE!I858)), "")&amp;
      SOURCE!J858&amp;      IF(lookups!$L$2-LEN(SOURCE!J858) &gt;= 0, REPT(" ",lookups!$L$2-LEN(SOURCE!J858)), "")&amp;
" | "&amp; IF(lookups!$K$2-LEN(SOURCE!I858) &gt;= 0, REPT(" ",lookups!$K$2-LEN(SOURCE!I858)), "")&amp;
      SOURCE!K858&amp;      IF(lookups!$L$2-LEN(SOURCE!K858) &gt;= 0, REPT(" ",lookups!$M$2-LEN(SOURCE!K858)), "")&amp;
" | "&amp; SOURCE!L858&amp;      IF(lookups!$O$2-LEN(SOURCE!L858) &gt;= 0, REPT(" ",lookups!$O$2-LEN(SOURCE!L858)), "")&amp;
" | "&amp; SOURCE!M858&amp;      IF(lookups!$P$2-LEN(SOURCE!M858) &gt;= 0, REPT(" ",lookups!$P$2-LEN(SOURCE!M858)), "")&amp;
      "},"&amp;IF(SOURCE!O858&lt;&gt;"",""&amp;SOURCE!O858,"")
 )
)
)</f>
        <v>/*  834 */  { addItemToBuffer,              ITM_LEFT_CURLY_BRACKET,      "",                                            STD_LEFT_CURLY_BRACKET,                        (0 &lt;&lt; TAM_MAX_BITS) |     0, CAT_NONE | SLS_UNCHANGED | US_UNCHANGED | EIM_DISABLED | PTP_DISABLED     },</v>
      </c>
    </row>
    <row r="859" customFormat="false" ht="15.75" hidden="false" customHeight="false" outlineLevel="0" collapsed="false">
      <c r="A859" s="263" t="str">
        <f aca="false">IF(AND(OR(SOURCE!A859="",ISBLANK(SOURCE!A859)),SOURCE!B859&gt;0),IF(ISBLANK(SOURCE!C859),"",SOURCE!C859),
IF(SOURCE!B859&lt;0,VLOOKUP(SOURCE!B859,lookups!A$1:B$25,2,0),
  IF(ISBLANK(SOURCE!B859),
    "",
    "/* "&amp;TEXT(SOURCE!B859,"???0")&amp;" *"&amp;
      SOURCE!C859&amp;", "&amp; IF(lookups!$E$2-LEN(SOURCE!C859) &gt;= 0, REPT(" ",lookups!$E$2-LEN(SOURCE!C859)), "")&amp;
      SOURCE!D859&amp;", "&amp; IF(lookups!$F$2-LEN(SOURCE!D859) &gt;= 0, REPT(" ",lookups!$F$2-LEN(SOURCE!D859)), "")&amp;
      SOURCE!E859&amp;", "&amp; IF(lookups!$G$2-LEN(SOURCE!E859) &gt;=0, REPT(" ",lookups!$G$2-LEN(SOURCE!E859)), "")&amp;
      SOURCE!F859&amp;", "&amp; IF(lookups!$H$2-LEN(SOURCE!F859) &gt;= 0, REPT(" ",lookups!$H$2-LEN(SOURCE!F859)+2), "")&amp;"("&amp;
      SUBSTITUTE(TEXT(SOURCE!G859,"??0"),"  ","")&amp;" &lt;&lt; TAM_MAX_BITS) |"&amp; IF(lookups!$I$2-3 &gt;= 0, REPT(" ",MAX(1,lookups!$I$2-5+4+1-1-LEN(  IF(ISTEXT(SOURCE!H859),SOURCE!H859,  SUBSTITUTE(SUBSTITUTE(TEXT(SOURCE!H859,"????0"),"  ","")," ",""))   ))), "")&amp;
       IF(ISTEXT(SOURCE!H859),SOURCE!H859, SUBSTITUTE(SUBSTITUTE(TEXT(SOURCE!H859,"????0"),"  ","")," ",""))   &amp;","&amp; IF(lookups!$J$2-3 &gt;= 0, REPT(" ",lookups!$J$2-3-5), "")&amp;
      SOURCE!I859&amp;
" | "&amp; IF(lookups!$K$2-LEN(SOURCE!I859) &gt;= 0, REPT(" ",lookups!$K$2-LEN(SOURCE!I859)), "")&amp;
      SOURCE!J859&amp;      IF(lookups!$L$2-LEN(SOURCE!J859) &gt;= 0, REPT(" ",lookups!$L$2-LEN(SOURCE!J859)), "")&amp;
" | "&amp; IF(lookups!$K$2-LEN(SOURCE!I859) &gt;= 0, REPT(" ",lookups!$K$2-LEN(SOURCE!I859)), "")&amp;
      SOURCE!K859&amp;      IF(lookups!$L$2-LEN(SOURCE!K859) &gt;= 0, REPT(" ",lookups!$M$2-LEN(SOURCE!K859)), "")&amp;
" | "&amp; SOURCE!L859&amp;      IF(lookups!$O$2-LEN(SOURCE!L859) &gt;= 0, REPT(" ",lookups!$O$2-LEN(SOURCE!L859)), "")&amp;
" | "&amp; SOURCE!M859&amp;      IF(lookups!$P$2-LEN(SOURCE!M859) &gt;= 0, REPT(" ",lookups!$P$2-LEN(SOURCE!M859)), "")&amp;
      "},"&amp;IF(SOURCE!O859&lt;&gt;"",""&amp;SOURCE!O859,"")
 )
)
)</f>
        <v>/*  835 */  { addItemToBuffer,              ITM_PIPE,                    "",                                            STD_PIPE,                                      (0 &lt;&lt; TAM_MAX_BITS) |     0, CAT_NONE | SLS_UNCHANGED | US_UNCHANGED | EIM_DISABLED | PTP_DISABLED     },</v>
      </c>
    </row>
    <row r="860" customFormat="false" ht="15.75" hidden="false" customHeight="false" outlineLevel="0" collapsed="false">
      <c r="A860" s="263" t="str">
        <f aca="false">IF(AND(OR(SOURCE!A860="",ISBLANK(SOURCE!A860)),SOURCE!B860&gt;0),IF(ISBLANK(SOURCE!C860),"",SOURCE!C860),
IF(SOURCE!B860&lt;0,VLOOKUP(SOURCE!B860,lookups!A$1:B$25,2,0),
  IF(ISBLANK(SOURCE!B860),
    "",
    "/* "&amp;TEXT(SOURCE!B860,"???0")&amp;" *"&amp;
      SOURCE!C860&amp;", "&amp; IF(lookups!$E$2-LEN(SOURCE!C860) &gt;= 0, REPT(" ",lookups!$E$2-LEN(SOURCE!C860)), "")&amp;
      SOURCE!D860&amp;", "&amp; IF(lookups!$F$2-LEN(SOURCE!D860) &gt;= 0, REPT(" ",lookups!$F$2-LEN(SOURCE!D860)), "")&amp;
      SOURCE!E860&amp;", "&amp; IF(lookups!$G$2-LEN(SOURCE!E860) &gt;=0, REPT(" ",lookups!$G$2-LEN(SOURCE!E860)), "")&amp;
      SOURCE!F860&amp;", "&amp; IF(lookups!$H$2-LEN(SOURCE!F860) &gt;= 0, REPT(" ",lookups!$H$2-LEN(SOURCE!F860)+2), "")&amp;"("&amp;
      SUBSTITUTE(TEXT(SOURCE!G860,"??0"),"  ","")&amp;" &lt;&lt; TAM_MAX_BITS) |"&amp; IF(lookups!$I$2-3 &gt;= 0, REPT(" ",MAX(1,lookups!$I$2-5+4+1-1-LEN(  IF(ISTEXT(SOURCE!H860),SOURCE!H860,  SUBSTITUTE(SUBSTITUTE(TEXT(SOURCE!H860,"????0"),"  ","")," ",""))   ))), "")&amp;
       IF(ISTEXT(SOURCE!H860),SOURCE!H860, SUBSTITUTE(SUBSTITUTE(TEXT(SOURCE!H860,"????0"),"  ","")," ",""))   &amp;","&amp; IF(lookups!$J$2-3 &gt;= 0, REPT(" ",lookups!$J$2-3-5), "")&amp;
      SOURCE!I860&amp;
" | "&amp; IF(lookups!$K$2-LEN(SOURCE!I860) &gt;= 0, REPT(" ",lookups!$K$2-LEN(SOURCE!I860)), "")&amp;
      SOURCE!J860&amp;      IF(lookups!$L$2-LEN(SOURCE!J860) &gt;= 0, REPT(" ",lookups!$L$2-LEN(SOURCE!J860)), "")&amp;
" | "&amp; IF(lookups!$K$2-LEN(SOURCE!I860) &gt;= 0, REPT(" ",lookups!$K$2-LEN(SOURCE!I860)), "")&amp;
      SOURCE!K860&amp;      IF(lookups!$L$2-LEN(SOURCE!K860) &gt;= 0, REPT(" ",lookups!$M$2-LEN(SOURCE!K860)), "")&amp;
" | "&amp; SOURCE!L860&amp;      IF(lookups!$O$2-LEN(SOURCE!L860) &gt;= 0, REPT(" ",lookups!$O$2-LEN(SOURCE!L860)), "")&amp;
" | "&amp; SOURCE!M860&amp;      IF(lookups!$P$2-LEN(SOURCE!M860) &gt;= 0, REPT(" ",lookups!$P$2-LEN(SOURCE!M860)), "")&amp;
      "},"&amp;IF(SOURCE!O860&lt;&gt;"",""&amp;SOURCE!O860,"")
 )
)
)</f>
        <v>/*  836 */  { addItemToBuffer,              ITM_RIGHT_CURLY_BRACKET,     "",                                            STD_RIGHT_CURLY_BRACKET,                       (0 &lt;&lt; TAM_MAX_BITS) |     0, CAT_NONE | SLS_UNCHANGED | US_UNCHANGED | EIM_DISABLED | PTP_DISABLED     },</v>
      </c>
    </row>
    <row r="861" customFormat="false" ht="15.75" hidden="false" customHeight="false" outlineLevel="0" collapsed="false">
      <c r="A861" s="263" t="str">
        <f aca="false">IF(AND(OR(SOURCE!A861="",ISBLANK(SOURCE!A861)),SOURCE!B861&gt;0),IF(ISBLANK(SOURCE!C861),"",SOURCE!C861),
IF(SOURCE!B861&lt;0,VLOOKUP(SOURCE!B861,lookups!A$1:B$25,2,0),
  IF(ISBLANK(SOURCE!B861),
    "",
    "/* "&amp;TEXT(SOURCE!B861,"???0")&amp;" *"&amp;
      SOURCE!C861&amp;", "&amp; IF(lookups!$E$2-LEN(SOURCE!C861) &gt;= 0, REPT(" ",lookups!$E$2-LEN(SOURCE!C861)), "")&amp;
      SOURCE!D861&amp;", "&amp; IF(lookups!$F$2-LEN(SOURCE!D861) &gt;= 0, REPT(" ",lookups!$F$2-LEN(SOURCE!D861)), "")&amp;
      SOURCE!E861&amp;", "&amp; IF(lookups!$G$2-LEN(SOURCE!E861) &gt;=0, REPT(" ",lookups!$G$2-LEN(SOURCE!E861)), "")&amp;
      SOURCE!F861&amp;", "&amp; IF(lookups!$H$2-LEN(SOURCE!F861) &gt;= 0, REPT(" ",lookups!$H$2-LEN(SOURCE!F861)+2), "")&amp;"("&amp;
      SUBSTITUTE(TEXT(SOURCE!G861,"??0"),"  ","")&amp;" &lt;&lt; TAM_MAX_BITS) |"&amp; IF(lookups!$I$2-3 &gt;= 0, REPT(" ",MAX(1,lookups!$I$2-5+4+1-1-LEN(  IF(ISTEXT(SOURCE!H861),SOURCE!H861,  SUBSTITUTE(SUBSTITUTE(TEXT(SOURCE!H861,"????0"),"  ","")," ",""))   ))), "")&amp;
       IF(ISTEXT(SOURCE!H861),SOURCE!H861, SUBSTITUTE(SUBSTITUTE(TEXT(SOURCE!H861,"????0"),"  ","")," ",""))   &amp;","&amp; IF(lookups!$J$2-3 &gt;= 0, REPT(" ",lookups!$J$2-3-5), "")&amp;
      SOURCE!I861&amp;
" | "&amp; IF(lookups!$K$2-LEN(SOURCE!I861) &gt;= 0, REPT(" ",lookups!$K$2-LEN(SOURCE!I861)), "")&amp;
      SOURCE!J861&amp;      IF(lookups!$L$2-LEN(SOURCE!J861) &gt;= 0, REPT(" ",lookups!$L$2-LEN(SOURCE!J861)), "")&amp;
" | "&amp; IF(lookups!$K$2-LEN(SOURCE!I861) &gt;= 0, REPT(" ",lookups!$K$2-LEN(SOURCE!I861)), "")&amp;
      SOURCE!K861&amp;      IF(lookups!$L$2-LEN(SOURCE!K861) &gt;= 0, REPT(" ",lookups!$M$2-LEN(SOURCE!K861)), "")&amp;
" | "&amp; SOURCE!L861&amp;      IF(lookups!$O$2-LEN(SOURCE!L861) &gt;= 0, REPT(" ",lookups!$O$2-LEN(SOURCE!L861)), "")&amp;
" | "&amp; SOURCE!M861&amp;      IF(lookups!$P$2-LEN(SOURCE!M861) &gt;= 0, REPT(" ",lookups!$P$2-LEN(SOURCE!M861)), "")&amp;
      "},"&amp;IF(SOURCE!O861&lt;&gt;"",""&amp;SOURCE!O861,"")
 )
)
)</f>
        <v>/*  837 */  { addItemToBuffer,              ITM_TILDE,                   "",                                            STD_TILDE,                                     (0 &lt;&lt; TAM_MAX_BITS) |     0, CAT_NONE | SLS_UNCHANGED | US_UNCHANGED | EIM_DISABLED | PTP_DISABLED     },</v>
      </c>
    </row>
    <row r="862" customFormat="false" ht="15.75" hidden="false" customHeight="false" outlineLevel="0" collapsed="false">
      <c r="A862" s="263" t="str">
        <f aca="false">IF(AND(OR(SOURCE!A862="",ISBLANK(SOURCE!A862)),SOURCE!B862&gt;0),IF(ISBLANK(SOURCE!C862),"",SOURCE!C862),
IF(SOURCE!B862&lt;0,VLOOKUP(SOURCE!B862,lookups!A$1:B$25,2,0),
  IF(ISBLANK(SOURCE!B862),
    "",
    "/* "&amp;TEXT(SOURCE!B862,"???0")&amp;" *"&amp;
      SOURCE!C862&amp;", "&amp; IF(lookups!$E$2-LEN(SOURCE!C862) &gt;= 0, REPT(" ",lookups!$E$2-LEN(SOURCE!C862)), "")&amp;
      SOURCE!D862&amp;", "&amp; IF(lookups!$F$2-LEN(SOURCE!D862) &gt;= 0, REPT(" ",lookups!$F$2-LEN(SOURCE!D862)), "")&amp;
      SOURCE!E862&amp;", "&amp; IF(lookups!$G$2-LEN(SOURCE!E862) &gt;=0, REPT(" ",lookups!$G$2-LEN(SOURCE!E862)), "")&amp;
      SOURCE!F862&amp;", "&amp; IF(lookups!$H$2-LEN(SOURCE!F862) &gt;= 0, REPT(" ",lookups!$H$2-LEN(SOURCE!F862)+2), "")&amp;"("&amp;
      SUBSTITUTE(TEXT(SOURCE!G862,"??0"),"  ","")&amp;" &lt;&lt; TAM_MAX_BITS) |"&amp; IF(lookups!$I$2-3 &gt;= 0, REPT(" ",MAX(1,lookups!$I$2-5+4+1-1-LEN(  IF(ISTEXT(SOURCE!H862),SOURCE!H862,  SUBSTITUTE(SUBSTITUTE(TEXT(SOURCE!H862,"????0"),"  ","")," ",""))   ))), "")&amp;
       IF(ISTEXT(SOURCE!H862),SOURCE!H862, SUBSTITUTE(SUBSTITUTE(TEXT(SOURCE!H862,"????0"),"  ","")," ",""))   &amp;","&amp; IF(lookups!$J$2-3 &gt;= 0, REPT(" ",lookups!$J$2-3-5), "")&amp;
      SOURCE!I862&amp;
" | "&amp; IF(lookups!$K$2-LEN(SOURCE!I862) &gt;= 0, REPT(" ",lookups!$K$2-LEN(SOURCE!I862)), "")&amp;
      SOURCE!J862&amp;      IF(lookups!$L$2-LEN(SOURCE!J862) &gt;= 0, REPT(" ",lookups!$L$2-LEN(SOURCE!J862)), "")&amp;
" | "&amp; IF(lookups!$K$2-LEN(SOURCE!I862) &gt;= 0, REPT(" ",lookups!$K$2-LEN(SOURCE!I862)), "")&amp;
      SOURCE!K862&amp;      IF(lookups!$L$2-LEN(SOURCE!K862) &gt;= 0, REPT(" ",lookups!$M$2-LEN(SOURCE!K862)), "")&amp;
" | "&amp; SOURCE!L862&amp;      IF(lookups!$O$2-LEN(SOURCE!L862) &gt;= 0, REPT(" ",lookups!$O$2-LEN(SOURCE!L862)), "")&amp;
" | "&amp; SOURCE!M862&amp;      IF(lookups!$P$2-LEN(SOURCE!M862) &gt;= 0, REPT(" ",lookups!$P$2-LEN(SOURCE!M862)), "")&amp;
      "},"&amp;IF(SOURCE!O862&lt;&gt;"",""&amp;SOURCE!O862,"")
 )
)
)</f>
        <v>/*  838 */  { addItemToBuffer,              ITM_INVERTED_EXCLAMATION_MARK, "",                                            STD_INVERTED_EXCLAMATION_MARK,                 (0 &lt;&lt; TAM_MAX_BITS) |     0, CAT_NONE | SLS_UNCHANGED | US_UNCHANGED | EIM_DISABLED | PTP_DISABLED     },</v>
      </c>
    </row>
    <row r="863" customFormat="false" ht="15.75" hidden="false" customHeight="false" outlineLevel="0" collapsed="false">
      <c r="A863" s="263" t="str">
        <f aca="false">IF(AND(OR(SOURCE!A863="",ISBLANK(SOURCE!A863)),SOURCE!B863&gt;0),IF(ISBLANK(SOURCE!C863),"",SOURCE!C863),
IF(SOURCE!B863&lt;0,VLOOKUP(SOURCE!B863,lookups!A$1:B$25,2,0),
  IF(ISBLANK(SOURCE!B863),
    "",
    "/* "&amp;TEXT(SOURCE!B863,"???0")&amp;" *"&amp;
      SOURCE!C863&amp;", "&amp; IF(lookups!$E$2-LEN(SOURCE!C863) &gt;= 0, REPT(" ",lookups!$E$2-LEN(SOURCE!C863)), "")&amp;
      SOURCE!D863&amp;", "&amp; IF(lookups!$F$2-LEN(SOURCE!D863) &gt;= 0, REPT(" ",lookups!$F$2-LEN(SOURCE!D863)), "")&amp;
      SOURCE!E863&amp;", "&amp; IF(lookups!$G$2-LEN(SOURCE!E863) &gt;=0, REPT(" ",lookups!$G$2-LEN(SOURCE!E863)), "")&amp;
      SOURCE!F863&amp;", "&amp; IF(lookups!$H$2-LEN(SOURCE!F863) &gt;= 0, REPT(" ",lookups!$H$2-LEN(SOURCE!F863)+2), "")&amp;"("&amp;
      SUBSTITUTE(TEXT(SOURCE!G863,"??0"),"  ","")&amp;" &lt;&lt; TAM_MAX_BITS) |"&amp; IF(lookups!$I$2-3 &gt;= 0, REPT(" ",MAX(1,lookups!$I$2-5+4+1-1-LEN(  IF(ISTEXT(SOURCE!H863),SOURCE!H863,  SUBSTITUTE(SUBSTITUTE(TEXT(SOURCE!H863,"????0"),"  ","")," ",""))   ))), "")&amp;
       IF(ISTEXT(SOURCE!H863),SOURCE!H863, SUBSTITUTE(SUBSTITUTE(TEXT(SOURCE!H863,"????0"),"  ","")," ",""))   &amp;","&amp; IF(lookups!$J$2-3 &gt;= 0, REPT(" ",lookups!$J$2-3-5), "")&amp;
      SOURCE!I863&amp;
" | "&amp; IF(lookups!$K$2-LEN(SOURCE!I863) &gt;= 0, REPT(" ",lookups!$K$2-LEN(SOURCE!I863)), "")&amp;
      SOURCE!J863&amp;      IF(lookups!$L$2-LEN(SOURCE!J863) &gt;= 0, REPT(" ",lookups!$L$2-LEN(SOURCE!J863)), "")&amp;
" | "&amp; IF(lookups!$K$2-LEN(SOURCE!I863) &gt;= 0, REPT(" ",lookups!$K$2-LEN(SOURCE!I863)), "")&amp;
      SOURCE!K863&amp;      IF(lookups!$L$2-LEN(SOURCE!K863) &gt;= 0, REPT(" ",lookups!$M$2-LEN(SOURCE!K863)), "")&amp;
" | "&amp; SOURCE!L863&amp;      IF(lookups!$O$2-LEN(SOURCE!L863) &gt;= 0, REPT(" ",lookups!$O$2-LEN(SOURCE!L863)), "")&amp;
" | "&amp; SOURCE!M863&amp;      IF(lookups!$P$2-LEN(SOURCE!M863) &gt;= 0, REPT(" ",lookups!$P$2-LEN(SOURCE!M863)), "")&amp;
      "},"&amp;IF(SOURCE!O863&lt;&gt;"",""&amp;SOURCE!O863,"")
 )
)
)</f>
        <v>/*  839 */  { itemToBeCoded,                NOPARAM,                     "",                                            STD_CENT,                                      (0 &lt;&lt; TAM_MAX_BITS) |     0, CAT_NONE | SLS_UNCHANGED | US_UNCHANGED | EIM_DISABLED | PTP_DISABLED     },</v>
      </c>
    </row>
    <row r="864" customFormat="false" ht="15.75" hidden="false" customHeight="false" outlineLevel="0" collapsed="false">
      <c r="A864" s="263" t="str">
        <f aca="false">IF(AND(OR(SOURCE!A864="",ISBLANK(SOURCE!A864)),SOURCE!B864&gt;0),IF(ISBLANK(SOURCE!C864),"",SOURCE!C864),
IF(SOURCE!B864&lt;0,VLOOKUP(SOURCE!B864,lookups!A$1:B$25,2,0),
  IF(ISBLANK(SOURCE!B864),
    "",
    "/* "&amp;TEXT(SOURCE!B864,"???0")&amp;" *"&amp;
      SOURCE!C864&amp;", "&amp; IF(lookups!$E$2-LEN(SOURCE!C864) &gt;= 0, REPT(" ",lookups!$E$2-LEN(SOURCE!C864)), "")&amp;
      SOURCE!D864&amp;", "&amp; IF(lookups!$F$2-LEN(SOURCE!D864) &gt;= 0, REPT(" ",lookups!$F$2-LEN(SOURCE!D864)), "")&amp;
      SOURCE!E864&amp;", "&amp; IF(lookups!$G$2-LEN(SOURCE!E864) &gt;=0, REPT(" ",lookups!$G$2-LEN(SOURCE!E864)), "")&amp;
      SOURCE!F864&amp;", "&amp; IF(lookups!$H$2-LEN(SOURCE!F864) &gt;= 0, REPT(" ",lookups!$H$2-LEN(SOURCE!F864)+2), "")&amp;"("&amp;
      SUBSTITUTE(TEXT(SOURCE!G864,"??0"),"  ","")&amp;" &lt;&lt; TAM_MAX_BITS) |"&amp; IF(lookups!$I$2-3 &gt;= 0, REPT(" ",MAX(1,lookups!$I$2-5+4+1-1-LEN(  IF(ISTEXT(SOURCE!H864),SOURCE!H864,  SUBSTITUTE(SUBSTITUTE(TEXT(SOURCE!H864,"????0"),"  ","")," ",""))   ))), "")&amp;
       IF(ISTEXT(SOURCE!H864),SOURCE!H864, SUBSTITUTE(SUBSTITUTE(TEXT(SOURCE!H864,"????0"),"  ","")," ",""))   &amp;","&amp; IF(lookups!$J$2-3 &gt;= 0, REPT(" ",lookups!$J$2-3-5), "")&amp;
      SOURCE!I864&amp;
" | "&amp; IF(lookups!$K$2-LEN(SOURCE!I864) &gt;= 0, REPT(" ",lookups!$K$2-LEN(SOURCE!I864)), "")&amp;
      SOURCE!J864&amp;      IF(lookups!$L$2-LEN(SOURCE!J864) &gt;= 0, REPT(" ",lookups!$L$2-LEN(SOURCE!J864)), "")&amp;
" | "&amp; IF(lookups!$K$2-LEN(SOURCE!I864) &gt;= 0, REPT(" ",lookups!$K$2-LEN(SOURCE!I864)), "")&amp;
      SOURCE!K864&amp;      IF(lookups!$L$2-LEN(SOURCE!K864) &gt;= 0, REPT(" ",lookups!$M$2-LEN(SOURCE!K864)), "")&amp;
" | "&amp; SOURCE!L864&amp;      IF(lookups!$O$2-LEN(SOURCE!L864) &gt;= 0, REPT(" ",lookups!$O$2-LEN(SOURCE!L864)), "")&amp;
" | "&amp; SOURCE!M864&amp;      IF(lookups!$P$2-LEN(SOURCE!M864) &gt;= 0, REPT(" ",lookups!$P$2-LEN(SOURCE!M864)), "")&amp;
      "},"&amp;IF(SOURCE!O864&lt;&gt;"",""&amp;SOURCE!O864,"")
 )
)
)</f>
        <v>/*  840 */  { addItemToBuffer,              ITM_POUND,                   "",                                            STD_POUND,                                     (0 &lt;&lt; TAM_MAX_BITS) |     0, CAT_NONE | SLS_UNCHANGED | US_UNCHANGED | EIM_DISABLED | PTP_DISABLED     },</v>
      </c>
    </row>
    <row r="865" customFormat="false" ht="15.75" hidden="false" customHeight="false" outlineLevel="0" collapsed="false">
      <c r="A865" s="263" t="str">
        <f aca="false">IF(AND(OR(SOURCE!A865="",ISBLANK(SOURCE!A865)),SOURCE!B865&gt;0),IF(ISBLANK(SOURCE!C865),"",SOURCE!C865),
IF(SOURCE!B865&lt;0,VLOOKUP(SOURCE!B865,lookups!A$1:B$25,2,0),
  IF(ISBLANK(SOURCE!B865),
    "",
    "/* "&amp;TEXT(SOURCE!B865,"???0")&amp;" *"&amp;
      SOURCE!C865&amp;", "&amp; IF(lookups!$E$2-LEN(SOURCE!C865) &gt;= 0, REPT(" ",lookups!$E$2-LEN(SOURCE!C865)), "")&amp;
      SOURCE!D865&amp;", "&amp; IF(lookups!$F$2-LEN(SOURCE!D865) &gt;= 0, REPT(" ",lookups!$F$2-LEN(SOURCE!D865)), "")&amp;
      SOURCE!E865&amp;", "&amp; IF(lookups!$G$2-LEN(SOURCE!E865) &gt;=0, REPT(" ",lookups!$G$2-LEN(SOURCE!E865)), "")&amp;
      SOURCE!F865&amp;", "&amp; IF(lookups!$H$2-LEN(SOURCE!F865) &gt;= 0, REPT(" ",lookups!$H$2-LEN(SOURCE!F865)+2), "")&amp;"("&amp;
      SUBSTITUTE(TEXT(SOURCE!G865,"??0"),"  ","")&amp;" &lt;&lt; TAM_MAX_BITS) |"&amp; IF(lookups!$I$2-3 &gt;= 0, REPT(" ",MAX(1,lookups!$I$2-5+4+1-1-LEN(  IF(ISTEXT(SOURCE!H865),SOURCE!H865,  SUBSTITUTE(SUBSTITUTE(TEXT(SOURCE!H865,"????0"),"  ","")," ",""))   ))), "")&amp;
       IF(ISTEXT(SOURCE!H865),SOURCE!H865, SUBSTITUTE(SUBSTITUTE(TEXT(SOURCE!H865,"????0"),"  ","")," ",""))   &amp;","&amp; IF(lookups!$J$2-3 &gt;= 0, REPT(" ",lookups!$J$2-3-5), "")&amp;
      SOURCE!I865&amp;
" | "&amp; IF(lookups!$K$2-LEN(SOURCE!I865) &gt;= 0, REPT(" ",lookups!$K$2-LEN(SOURCE!I865)), "")&amp;
      SOURCE!J865&amp;      IF(lookups!$L$2-LEN(SOURCE!J865) &gt;= 0, REPT(" ",lookups!$L$2-LEN(SOURCE!J865)), "")&amp;
" | "&amp; IF(lookups!$K$2-LEN(SOURCE!I865) &gt;= 0, REPT(" ",lookups!$K$2-LEN(SOURCE!I865)), "")&amp;
      SOURCE!K865&amp;      IF(lookups!$L$2-LEN(SOURCE!K865) &gt;= 0, REPT(" ",lookups!$M$2-LEN(SOURCE!K865)), "")&amp;
" | "&amp; SOURCE!L865&amp;      IF(lookups!$O$2-LEN(SOURCE!L865) &gt;= 0, REPT(" ",lookups!$O$2-LEN(SOURCE!L865)), "")&amp;
" | "&amp; SOURCE!M865&amp;      IF(lookups!$P$2-LEN(SOURCE!M865) &gt;= 0, REPT(" ",lookups!$P$2-LEN(SOURCE!M865)), "")&amp;
      "},"&amp;IF(SOURCE!O865&lt;&gt;"",""&amp;SOURCE!O865,"")
 )
)
)</f>
        <v>/*  841 */  { addItemToBuffer,              ITM_YEN,                     "",                                            STD_YEN,                                       (0 &lt;&lt; TAM_MAX_BITS) |     0, CAT_NONE | SLS_UNCHANGED | US_UNCHANGED | EIM_DISABLED | PTP_DISABLED     },</v>
      </c>
    </row>
    <row r="866" customFormat="false" ht="15.75" hidden="false" customHeight="false" outlineLevel="0" collapsed="false">
      <c r="A866" s="263" t="str">
        <f aca="false">IF(AND(OR(SOURCE!A866="",ISBLANK(SOURCE!A866)),SOURCE!B866&gt;0),IF(ISBLANK(SOURCE!C866),"",SOURCE!C866),
IF(SOURCE!B866&lt;0,VLOOKUP(SOURCE!B866,lookups!A$1:B$25,2,0),
  IF(ISBLANK(SOURCE!B866),
    "",
    "/* "&amp;TEXT(SOURCE!B866,"???0")&amp;" *"&amp;
      SOURCE!C866&amp;", "&amp; IF(lookups!$E$2-LEN(SOURCE!C866) &gt;= 0, REPT(" ",lookups!$E$2-LEN(SOURCE!C866)), "")&amp;
      SOURCE!D866&amp;", "&amp; IF(lookups!$F$2-LEN(SOURCE!D866) &gt;= 0, REPT(" ",lookups!$F$2-LEN(SOURCE!D866)), "")&amp;
      SOURCE!E866&amp;", "&amp; IF(lookups!$G$2-LEN(SOURCE!E866) &gt;=0, REPT(" ",lookups!$G$2-LEN(SOURCE!E866)), "")&amp;
      SOURCE!F866&amp;", "&amp; IF(lookups!$H$2-LEN(SOURCE!F866) &gt;= 0, REPT(" ",lookups!$H$2-LEN(SOURCE!F866)+2), "")&amp;"("&amp;
      SUBSTITUTE(TEXT(SOURCE!G866,"??0"),"  ","")&amp;" &lt;&lt; TAM_MAX_BITS) |"&amp; IF(lookups!$I$2-3 &gt;= 0, REPT(" ",MAX(1,lookups!$I$2-5+4+1-1-LEN(  IF(ISTEXT(SOURCE!H866),SOURCE!H866,  SUBSTITUTE(SUBSTITUTE(TEXT(SOURCE!H866,"????0"),"  ","")," ",""))   ))), "")&amp;
       IF(ISTEXT(SOURCE!H866),SOURCE!H866, SUBSTITUTE(SUBSTITUTE(TEXT(SOURCE!H866,"????0"),"  ","")," ",""))   &amp;","&amp; IF(lookups!$J$2-3 &gt;= 0, REPT(" ",lookups!$J$2-3-5), "")&amp;
      SOURCE!I866&amp;
" | "&amp; IF(lookups!$K$2-LEN(SOURCE!I866) &gt;= 0, REPT(" ",lookups!$K$2-LEN(SOURCE!I866)), "")&amp;
      SOURCE!J866&amp;      IF(lookups!$L$2-LEN(SOURCE!J866) &gt;= 0, REPT(" ",lookups!$L$2-LEN(SOURCE!J866)), "")&amp;
" | "&amp; IF(lookups!$K$2-LEN(SOURCE!I866) &gt;= 0, REPT(" ",lookups!$K$2-LEN(SOURCE!I866)), "")&amp;
      SOURCE!K866&amp;      IF(lookups!$L$2-LEN(SOURCE!K866) &gt;= 0, REPT(" ",lookups!$M$2-LEN(SOURCE!K866)), "")&amp;
" | "&amp; SOURCE!L866&amp;      IF(lookups!$O$2-LEN(SOURCE!L866) &gt;= 0, REPT(" ",lookups!$O$2-LEN(SOURCE!L866)), "")&amp;
" | "&amp; SOURCE!M866&amp;      IF(lookups!$P$2-LEN(SOURCE!M866) &gt;= 0, REPT(" ",lookups!$P$2-LEN(SOURCE!M866)), "")&amp;
      "},"&amp;IF(SOURCE!O866&lt;&gt;"",""&amp;SOURCE!O866,"")
 )
)
)</f>
        <v>/*  842 */  { addItemToBuffer,              ITM_SECTION,                 "",                                            STD_SECTION,                                   (0 &lt;&lt; TAM_MAX_BITS) |     0, CAT_NONE | SLS_UNCHANGED | US_UNCHANGED | EIM_DISABLED | PTP_DISABLED     },</v>
      </c>
    </row>
    <row r="867" customFormat="false" ht="15.75" hidden="false" customHeight="false" outlineLevel="0" collapsed="false">
      <c r="A867" s="263" t="str">
        <f aca="false">IF(AND(OR(SOURCE!A867="",ISBLANK(SOURCE!A867)),SOURCE!B867&gt;0),IF(ISBLANK(SOURCE!C867),"",SOURCE!C867),
IF(SOURCE!B867&lt;0,VLOOKUP(SOURCE!B867,lookups!A$1:B$25,2,0),
  IF(ISBLANK(SOURCE!B867),
    "",
    "/* "&amp;TEXT(SOURCE!B867,"???0")&amp;" *"&amp;
      SOURCE!C867&amp;", "&amp; IF(lookups!$E$2-LEN(SOURCE!C867) &gt;= 0, REPT(" ",lookups!$E$2-LEN(SOURCE!C867)), "")&amp;
      SOURCE!D867&amp;", "&amp; IF(lookups!$F$2-LEN(SOURCE!D867) &gt;= 0, REPT(" ",lookups!$F$2-LEN(SOURCE!D867)), "")&amp;
      SOURCE!E867&amp;", "&amp; IF(lookups!$G$2-LEN(SOURCE!E867) &gt;=0, REPT(" ",lookups!$G$2-LEN(SOURCE!E867)), "")&amp;
      SOURCE!F867&amp;", "&amp; IF(lookups!$H$2-LEN(SOURCE!F867) &gt;= 0, REPT(" ",lookups!$H$2-LEN(SOURCE!F867)+2), "")&amp;"("&amp;
      SUBSTITUTE(TEXT(SOURCE!G867,"??0"),"  ","")&amp;" &lt;&lt; TAM_MAX_BITS) |"&amp; IF(lookups!$I$2-3 &gt;= 0, REPT(" ",MAX(1,lookups!$I$2-5+4+1-1-LEN(  IF(ISTEXT(SOURCE!H867),SOURCE!H867,  SUBSTITUTE(SUBSTITUTE(TEXT(SOURCE!H867,"????0"),"  ","")," ",""))   ))), "")&amp;
       IF(ISTEXT(SOURCE!H867),SOURCE!H867, SUBSTITUTE(SUBSTITUTE(TEXT(SOURCE!H867,"????0"),"  ","")," ",""))   &amp;","&amp; IF(lookups!$J$2-3 &gt;= 0, REPT(" ",lookups!$J$2-3-5), "")&amp;
      SOURCE!I867&amp;
" | "&amp; IF(lookups!$K$2-LEN(SOURCE!I867) &gt;= 0, REPT(" ",lookups!$K$2-LEN(SOURCE!I867)), "")&amp;
      SOURCE!J867&amp;      IF(lookups!$L$2-LEN(SOURCE!J867) &gt;= 0, REPT(" ",lookups!$L$2-LEN(SOURCE!J867)), "")&amp;
" | "&amp; IF(lookups!$K$2-LEN(SOURCE!I867) &gt;= 0, REPT(" ",lookups!$K$2-LEN(SOURCE!I867)), "")&amp;
      SOURCE!K867&amp;      IF(lookups!$L$2-LEN(SOURCE!K867) &gt;= 0, REPT(" ",lookups!$M$2-LEN(SOURCE!K867)), "")&amp;
" | "&amp; SOURCE!L867&amp;      IF(lookups!$O$2-LEN(SOURCE!L867) &gt;= 0, REPT(" ",lookups!$O$2-LEN(SOURCE!L867)), "")&amp;
" | "&amp; SOURCE!M867&amp;      IF(lookups!$P$2-LEN(SOURCE!M867) &gt;= 0, REPT(" ",lookups!$P$2-LEN(SOURCE!M867)), "")&amp;
      "},"&amp;IF(SOURCE!O867&lt;&gt;"",""&amp;SOURCE!O867,"")
 )
)
)</f>
        <v>/*  843 */  { itemToBeCoded,                NOPARAM,                     "",                                            STD_OVERFLOW_CARRY,                            (0 &lt;&lt; TAM_MAX_BITS) |     0, CAT_NONE | SLS_UNCHANGED | US_UNCHANGED | EIM_DISABLED | PTP_DISABLED     },</v>
      </c>
    </row>
    <row r="868" customFormat="false" ht="15.75" hidden="false" customHeight="false" outlineLevel="0" collapsed="false">
      <c r="A868" s="263" t="str">
        <f aca="false">IF(AND(OR(SOURCE!A868="",ISBLANK(SOURCE!A868)),SOURCE!B868&gt;0),IF(ISBLANK(SOURCE!C868),"",SOURCE!C868),
IF(SOURCE!B868&lt;0,VLOOKUP(SOURCE!B868,lookups!A$1:B$25,2,0),
  IF(ISBLANK(SOURCE!B868),
    "",
    "/* "&amp;TEXT(SOURCE!B868,"???0")&amp;" *"&amp;
      SOURCE!C868&amp;", "&amp; IF(lookups!$E$2-LEN(SOURCE!C868) &gt;= 0, REPT(" ",lookups!$E$2-LEN(SOURCE!C868)), "")&amp;
      SOURCE!D868&amp;", "&amp; IF(lookups!$F$2-LEN(SOURCE!D868) &gt;= 0, REPT(" ",lookups!$F$2-LEN(SOURCE!D868)), "")&amp;
      SOURCE!E868&amp;", "&amp; IF(lookups!$G$2-LEN(SOURCE!E868) &gt;=0, REPT(" ",lookups!$G$2-LEN(SOURCE!E868)), "")&amp;
      SOURCE!F868&amp;", "&amp; IF(lookups!$H$2-LEN(SOURCE!F868) &gt;= 0, REPT(" ",lookups!$H$2-LEN(SOURCE!F868)+2), "")&amp;"("&amp;
      SUBSTITUTE(TEXT(SOURCE!G868,"??0"),"  ","")&amp;" &lt;&lt; TAM_MAX_BITS) |"&amp; IF(lookups!$I$2-3 &gt;= 0, REPT(" ",MAX(1,lookups!$I$2-5+4+1-1-LEN(  IF(ISTEXT(SOURCE!H868),SOURCE!H868,  SUBSTITUTE(SUBSTITUTE(TEXT(SOURCE!H868,"????0"),"  ","")," ",""))   ))), "")&amp;
       IF(ISTEXT(SOURCE!H868),SOURCE!H868, SUBSTITUTE(SUBSTITUTE(TEXT(SOURCE!H868,"????0"),"  ","")," ",""))   &amp;","&amp; IF(lookups!$J$2-3 &gt;= 0, REPT(" ",lookups!$J$2-3-5), "")&amp;
      SOURCE!I868&amp;
" | "&amp; IF(lookups!$K$2-LEN(SOURCE!I868) &gt;= 0, REPT(" ",lookups!$K$2-LEN(SOURCE!I868)), "")&amp;
      SOURCE!J868&amp;      IF(lookups!$L$2-LEN(SOURCE!J868) &gt;= 0, REPT(" ",lookups!$L$2-LEN(SOURCE!J868)), "")&amp;
" | "&amp; IF(lookups!$K$2-LEN(SOURCE!I868) &gt;= 0, REPT(" ",lookups!$K$2-LEN(SOURCE!I868)), "")&amp;
      SOURCE!K868&amp;      IF(lookups!$L$2-LEN(SOURCE!K868) &gt;= 0, REPT(" ",lookups!$M$2-LEN(SOURCE!K868)), "")&amp;
" | "&amp; SOURCE!L868&amp;      IF(lookups!$O$2-LEN(SOURCE!L868) &gt;= 0, REPT(" ",lookups!$O$2-LEN(SOURCE!L868)), "")&amp;
" | "&amp; SOURCE!M868&amp;      IF(lookups!$P$2-LEN(SOURCE!M868) &gt;= 0, REPT(" ",lookups!$P$2-LEN(SOURCE!M868)), "")&amp;
      "},"&amp;IF(SOURCE!O868&lt;&gt;"",""&amp;SOURCE!O868,"")
 )
)
)</f>
        <v>/*  844 */  { addItemToBuffer,              ITM_LEFT_DOUBLE_ANGLE,       "",                                            STD_LEFT_DOUBLE_ANGLE,                         (0 &lt;&lt; TAM_MAX_BITS) |     0, CAT_NONE | SLS_UNCHANGED | US_UNCHANGED | EIM_DISABLED | PTP_DISABLED     },</v>
      </c>
    </row>
    <row r="869" customFormat="false" ht="15.75" hidden="false" customHeight="false" outlineLevel="0" collapsed="false">
      <c r="A869" s="263" t="str">
        <f aca="false">IF(AND(OR(SOURCE!A869="",ISBLANK(SOURCE!A869)),SOURCE!B869&gt;0),IF(ISBLANK(SOURCE!C869),"",SOURCE!C869),
IF(SOURCE!B869&lt;0,VLOOKUP(SOURCE!B869,lookups!A$1:B$25,2,0),
  IF(ISBLANK(SOURCE!B869),
    "",
    "/* "&amp;TEXT(SOURCE!B869,"???0")&amp;" *"&amp;
      SOURCE!C869&amp;", "&amp; IF(lookups!$E$2-LEN(SOURCE!C869) &gt;= 0, REPT(" ",lookups!$E$2-LEN(SOURCE!C869)), "")&amp;
      SOURCE!D869&amp;", "&amp; IF(lookups!$F$2-LEN(SOURCE!D869) &gt;= 0, REPT(" ",lookups!$F$2-LEN(SOURCE!D869)), "")&amp;
      SOURCE!E869&amp;", "&amp; IF(lookups!$G$2-LEN(SOURCE!E869) &gt;=0, REPT(" ",lookups!$G$2-LEN(SOURCE!E869)), "")&amp;
      SOURCE!F869&amp;", "&amp; IF(lookups!$H$2-LEN(SOURCE!F869) &gt;= 0, REPT(" ",lookups!$H$2-LEN(SOURCE!F869)+2), "")&amp;"("&amp;
      SUBSTITUTE(TEXT(SOURCE!G869,"??0"),"  ","")&amp;" &lt;&lt; TAM_MAX_BITS) |"&amp; IF(lookups!$I$2-3 &gt;= 0, REPT(" ",MAX(1,lookups!$I$2-5+4+1-1-LEN(  IF(ISTEXT(SOURCE!H869),SOURCE!H869,  SUBSTITUTE(SUBSTITUTE(TEXT(SOURCE!H869,"????0"),"  ","")," ",""))   ))), "")&amp;
       IF(ISTEXT(SOURCE!H869),SOURCE!H869, SUBSTITUTE(SUBSTITUTE(TEXT(SOURCE!H869,"????0"),"  ","")," ",""))   &amp;","&amp; IF(lookups!$J$2-3 &gt;= 0, REPT(" ",lookups!$J$2-3-5), "")&amp;
      SOURCE!I869&amp;
" | "&amp; IF(lookups!$K$2-LEN(SOURCE!I869) &gt;= 0, REPT(" ",lookups!$K$2-LEN(SOURCE!I869)), "")&amp;
      SOURCE!J869&amp;      IF(lookups!$L$2-LEN(SOURCE!J869) &gt;= 0, REPT(" ",lookups!$L$2-LEN(SOURCE!J869)), "")&amp;
" | "&amp; IF(lookups!$K$2-LEN(SOURCE!I869) &gt;= 0, REPT(" ",lookups!$K$2-LEN(SOURCE!I869)), "")&amp;
      SOURCE!K869&amp;      IF(lookups!$L$2-LEN(SOURCE!K869) &gt;= 0, REPT(" ",lookups!$M$2-LEN(SOURCE!K869)), "")&amp;
" | "&amp; SOURCE!L869&amp;      IF(lookups!$O$2-LEN(SOURCE!L869) &gt;= 0, REPT(" ",lookups!$O$2-LEN(SOURCE!L869)), "")&amp;
" | "&amp; SOURCE!M869&amp;      IF(lookups!$P$2-LEN(SOURCE!M869) &gt;= 0, REPT(" ",lookups!$P$2-LEN(SOURCE!M869)), "")&amp;
      "},"&amp;IF(SOURCE!O869&lt;&gt;"",""&amp;SOURCE!O869,"")
 )
)
)</f>
        <v>/*  845 */  { addItemToBuffer,              ITM_NOT,                     "",                                            STD_NOT,                                       (0 &lt;&lt; TAM_MAX_BITS) |     0, CAT_NONE | SLS_UNCHANGED | US_UNCHANGED | EIM_DISABLED | PTP_DISABLED     },</v>
      </c>
    </row>
    <row r="870" customFormat="false" ht="15.75" hidden="false" customHeight="false" outlineLevel="0" collapsed="false">
      <c r="A870" s="263" t="str">
        <f aca="false">IF(AND(OR(SOURCE!A870="",ISBLANK(SOURCE!A870)),SOURCE!B870&gt;0),IF(ISBLANK(SOURCE!C870),"",SOURCE!C870),
IF(SOURCE!B870&lt;0,VLOOKUP(SOURCE!B870,lookups!A$1:B$25,2,0),
  IF(ISBLANK(SOURCE!B870),
    "",
    "/* "&amp;TEXT(SOURCE!B870,"???0")&amp;" *"&amp;
      SOURCE!C870&amp;", "&amp; IF(lookups!$E$2-LEN(SOURCE!C870) &gt;= 0, REPT(" ",lookups!$E$2-LEN(SOURCE!C870)), "")&amp;
      SOURCE!D870&amp;", "&amp; IF(lookups!$F$2-LEN(SOURCE!D870) &gt;= 0, REPT(" ",lookups!$F$2-LEN(SOURCE!D870)), "")&amp;
      SOURCE!E870&amp;", "&amp; IF(lookups!$G$2-LEN(SOURCE!E870) &gt;=0, REPT(" ",lookups!$G$2-LEN(SOURCE!E870)), "")&amp;
      SOURCE!F870&amp;", "&amp; IF(lookups!$H$2-LEN(SOURCE!F870) &gt;= 0, REPT(" ",lookups!$H$2-LEN(SOURCE!F870)+2), "")&amp;"("&amp;
      SUBSTITUTE(TEXT(SOURCE!G870,"??0"),"  ","")&amp;" &lt;&lt; TAM_MAX_BITS) |"&amp; IF(lookups!$I$2-3 &gt;= 0, REPT(" ",MAX(1,lookups!$I$2-5+4+1-1-LEN(  IF(ISTEXT(SOURCE!H870),SOURCE!H870,  SUBSTITUTE(SUBSTITUTE(TEXT(SOURCE!H870,"????0"),"  ","")," ",""))   ))), "")&amp;
       IF(ISTEXT(SOURCE!H870),SOURCE!H870, SUBSTITUTE(SUBSTITUTE(TEXT(SOURCE!H870,"????0"),"  ","")," ",""))   &amp;","&amp; IF(lookups!$J$2-3 &gt;= 0, REPT(" ",lookups!$J$2-3-5), "")&amp;
      SOURCE!I870&amp;
" | "&amp; IF(lookups!$K$2-LEN(SOURCE!I870) &gt;= 0, REPT(" ",lookups!$K$2-LEN(SOURCE!I870)), "")&amp;
      SOURCE!J870&amp;      IF(lookups!$L$2-LEN(SOURCE!J870) &gt;= 0, REPT(" ",lookups!$L$2-LEN(SOURCE!J870)), "")&amp;
" | "&amp; IF(lookups!$K$2-LEN(SOURCE!I870) &gt;= 0, REPT(" ",lookups!$K$2-LEN(SOURCE!I870)), "")&amp;
      SOURCE!K870&amp;      IF(lookups!$L$2-LEN(SOURCE!K870) &gt;= 0, REPT(" ",lookups!$M$2-LEN(SOURCE!K870)), "")&amp;
" | "&amp; SOURCE!L870&amp;      IF(lookups!$O$2-LEN(SOURCE!L870) &gt;= 0, REPT(" ",lookups!$O$2-LEN(SOURCE!L870)), "")&amp;
" | "&amp; SOURCE!M870&amp;      IF(lookups!$P$2-LEN(SOURCE!M870) &gt;= 0, REPT(" ",lookups!$P$2-LEN(SOURCE!M870)), "")&amp;
      "},"&amp;IF(SOURCE!O870&lt;&gt;"",""&amp;SOURCE!O870,"")
 )
)
)</f>
        <v>/*  846 */  { addItemToBuffer,              ITM_DEGREE,                  "",                                            STD_DEGREE,                                    (0 &lt;&lt; TAM_MAX_BITS) |     0, CAT_NONE | SLS_UNCHANGED | US_UNCHANGED | EIM_DISABLED | PTP_DISABLED     },</v>
      </c>
    </row>
    <row r="871" customFormat="false" ht="15.75" hidden="false" customHeight="false" outlineLevel="0" collapsed="false">
      <c r="A871" s="263" t="str">
        <f aca="false">IF(AND(OR(SOURCE!A871="",ISBLANK(SOURCE!A871)),SOURCE!B871&gt;0),IF(ISBLANK(SOURCE!C871),"",SOURCE!C871),
IF(SOURCE!B871&lt;0,VLOOKUP(SOURCE!B871,lookups!A$1:B$25,2,0),
  IF(ISBLANK(SOURCE!B871),
    "",
    "/* "&amp;TEXT(SOURCE!B871,"???0")&amp;" *"&amp;
      SOURCE!C871&amp;", "&amp; IF(lookups!$E$2-LEN(SOURCE!C871) &gt;= 0, REPT(" ",lookups!$E$2-LEN(SOURCE!C871)), "")&amp;
      SOURCE!D871&amp;", "&amp; IF(lookups!$F$2-LEN(SOURCE!D871) &gt;= 0, REPT(" ",lookups!$F$2-LEN(SOURCE!D871)), "")&amp;
      SOURCE!E871&amp;", "&amp; IF(lookups!$G$2-LEN(SOURCE!E871) &gt;=0, REPT(" ",lookups!$G$2-LEN(SOURCE!E871)), "")&amp;
      SOURCE!F871&amp;", "&amp; IF(lookups!$H$2-LEN(SOURCE!F871) &gt;= 0, REPT(" ",lookups!$H$2-LEN(SOURCE!F871)+2), "")&amp;"("&amp;
      SUBSTITUTE(TEXT(SOURCE!G871,"??0"),"  ","")&amp;" &lt;&lt; TAM_MAX_BITS) |"&amp; IF(lookups!$I$2-3 &gt;= 0, REPT(" ",MAX(1,lookups!$I$2-5+4+1-1-LEN(  IF(ISTEXT(SOURCE!H871),SOURCE!H871,  SUBSTITUTE(SUBSTITUTE(TEXT(SOURCE!H871,"????0"),"  ","")," ",""))   ))), "")&amp;
       IF(ISTEXT(SOURCE!H871),SOURCE!H871, SUBSTITUTE(SUBSTITUTE(TEXT(SOURCE!H871,"????0"),"  ","")," ",""))   &amp;","&amp; IF(lookups!$J$2-3 &gt;= 0, REPT(" ",lookups!$J$2-3-5), "")&amp;
      SOURCE!I871&amp;
" | "&amp; IF(lookups!$K$2-LEN(SOURCE!I871) &gt;= 0, REPT(" ",lookups!$K$2-LEN(SOURCE!I871)), "")&amp;
      SOURCE!J871&amp;      IF(lookups!$L$2-LEN(SOURCE!J871) &gt;= 0, REPT(" ",lookups!$L$2-LEN(SOURCE!J871)), "")&amp;
" | "&amp; IF(lookups!$K$2-LEN(SOURCE!I871) &gt;= 0, REPT(" ",lookups!$K$2-LEN(SOURCE!I871)), "")&amp;
      SOURCE!K871&amp;      IF(lookups!$L$2-LEN(SOURCE!K871) &gt;= 0, REPT(" ",lookups!$M$2-LEN(SOURCE!K871)), "")&amp;
" | "&amp; SOURCE!L871&amp;      IF(lookups!$O$2-LEN(SOURCE!L871) &gt;= 0, REPT(" ",lookups!$O$2-LEN(SOURCE!L871)), "")&amp;
" | "&amp; SOURCE!M871&amp;      IF(lookups!$P$2-LEN(SOURCE!M871) &gt;= 0, REPT(" ",lookups!$P$2-LEN(SOURCE!M871)), "")&amp;
      "},"&amp;IF(SOURCE!O871&lt;&gt;"",""&amp;SOURCE!O871,"")
 )
)
)</f>
        <v>/*  847 */  { addItemToBuffer,              ITM_PLUS_MINUS,              "",                                            STD_PLUS_MINUS,                                (0 &lt;&lt; TAM_MAX_BITS) |     0, CAT_NONE | SLS_UNCHANGED | US_UNCHANGED | EIM_DISABLED | PTP_DISABLED     },</v>
      </c>
    </row>
    <row r="872" customFormat="false" ht="15.75" hidden="false" customHeight="false" outlineLevel="0" collapsed="false">
      <c r="A872" s="263" t="str">
        <f aca="false">IF(AND(OR(SOURCE!A872="",ISBLANK(SOURCE!A872)),SOURCE!B872&gt;0),IF(ISBLANK(SOURCE!C872),"",SOURCE!C872),
IF(SOURCE!B872&lt;0,VLOOKUP(SOURCE!B872,lookups!A$1:B$25,2,0),
  IF(ISBLANK(SOURCE!B872),
    "",
    "/* "&amp;TEXT(SOURCE!B872,"???0")&amp;" *"&amp;
      SOURCE!C872&amp;", "&amp; IF(lookups!$E$2-LEN(SOURCE!C872) &gt;= 0, REPT(" ",lookups!$E$2-LEN(SOURCE!C872)), "")&amp;
      SOURCE!D872&amp;", "&amp; IF(lookups!$F$2-LEN(SOURCE!D872) &gt;= 0, REPT(" ",lookups!$F$2-LEN(SOURCE!D872)), "")&amp;
      SOURCE!E872&amp;", "&amp; IF(lookups!$G$2-LEN(SOURCE!E872) &gt;=0, REPT(" ",lookups!$G$2-LEN(SOURCE!E872)), "")&amp;
      SOURCE!F872&amp;", "&amp; IF(lookups!$H$2-LEN(SOURCE!F872) &gt;= 0, REPT(" ",lookups!$H$2-LEN(SOURCE!F872)+2), "")&amp;"("&amp;
      SUBSTITUTE(TEXT(SOURCE!G872,"??0"),"  ","")&amp;" &lt;&lt; TAM_MAX_BITS) |"&amp; IF(lookups!$I$2-3 &gt;= 0, REPT(" ",MAX(1,lookups!$I$2-5+4+1-1-LEN(  IF(ISTEXT(SOURCE!H872),SOURCE!H872,  SUBSTITUTE(SUBSTITUTE(TEXT(SOURCE!H872,"????0"),"  ","")," ",""))   ))), "")&amp;
       IF(ISTEXT(SOURCE!H872),SOURCE!H872, SUBSTITUTE(SUBSTITUTE(TEXT(SOURCE!H872,"????0"),"  ","")," ",""))   &amp;","&amp; IF(lookups!$J$2-3 &gt;= 0, REPT(" ",lookups!$J$2-3-5), "")&amp;
      SOURCE!I872&amp;
" | "&amp; IF(lookups!$K$2-LEN(SOURCE!I872) &gt;= 0, REPT(" ",lookups!$K$2-LEN(SOURCE!I872)), "")&amp;
      SOURCE!J872&amp;      IF(lookups!$L$2-LEN(SOURCE!J872) &gt;= 0, REPT(" ",lookups!$L$2-LEN(SOURCE!J872)), "")&amp;
" | "&amp; IF(lookups!$K$2-LEN(SOURCE!I872) &gt;= 0, REPT(" ",lookups!$K$2-LEN(SOURCE!I872)), "")&amp;
      SOURCE!K872&amp;      IF(lookups!$L$2-LEN(SOURCE!K872) &gt;= 0, REPT(" ",lookups!$M$2-LEN(SOURCE!K872)), "")&amp;
" | "&amp; SOURCE!L872&amp;      IF(lookups!$O$2-LEN(SOURCE!L872) &gt;= 0, REPT(" ",lookups!$O$2-LEN(SOURCE!L872)), "")&amp;
" | "&amp; SOURCE!M872&amp;      IF(lookups!$P$2-LEN(SOURCE!M872) &gt;= 0, REPT(" ",lookups!$P$2-LEN(SOURCE!M872)), "")&amp;
      "},"&amp;IF(SOURCE!O872&lt;&gt;"",""&amp;SOURCE!O872,"")
 )
)
)</f>
        <v>/*  848 */  { addItemToBuffer,              ITM_MICRO,                   "",                                            STD_MICRO,                                     (0 &lt;&lt; TAM_MAX_BITS) |     0, CAT_NONE | SLS_UNCHANGED | US_UNCHANGED | EIM_DISABLED | PTP_DISABLED     },</v>
      </c>
    </row>
    <row r="873" customFormat="false" ht="15.75" hidden="false" customHeight="false" outlineLevel="0" collapsed="false">
      <c r="A873" s="263" t="str">
        <f aca="false">IF(AND(OR(SOURCE!A873="",ISBLANK(SOURCE!A873)),SOURCE!B873&gt;0),IF(ISBLANK(SOURCE!C873),"",SOURCE!C873),
IF(SOURCE!B873&lt;0,VLOOKUP(SOURCE!B873,lookups!A$1:B$25,2,0),
  IF(ISBLANK(SOURCE!B873),
    "",
    "/* "&amp;TEXT(SOURCE!B873,"???0")&amp;" *"&amp;
      SOURCE!C873&amp;", "&amp; IF(lookups!$E$2-LEN(SOURCE!C873) &gt;= 0, REPT(" ",lookups!$E$2-LEN(SOURCE!C873)), "")&amp;
      SOURCE!D873&amp;", "&amp; IF(lookups!$F$2-LEN(SOURCE!D873) &gt;= 0, REPT(" ",lookups!$F$2-LEN(SOURCE!D873)), "")&amp;
      SOURCE!E873&amp;", "&amp; IF(lookups!$G$2-LEN(SOURCE!E873) &gt;=0, REPT(" ",lookups!$G$2-LEN(SOURCE!E873)), "")&amp;
      SOURCE!F873&amp;", "&amp; IF(lookups!$H$2-LEN(SOURCE!F873) &gt;= 0, REPT(" ",lookups!$H$2-LEN(SOURCE!F873)+2), "")&amp;"("&amp;
      SUBSTITUTE(TEXT(SOURCE!G873,"??0"),"  ","")&amp;" &lt;&lt; TAM_MAX_BITS) |"&amp; IF(lookups!$I$2-3 &gt;= 0, REPT(" ",MAX(1,lookups!$I$2-5+4+1-1-LEN(  IF(ISTEXT(SOURCE!H873),SOURCE!H873,  SUBSTITUTE(SUBSTITUTE(TEXT(SOURCE!H873,"????0"),"  ","")," ",""))   ))), "")&amp;
       IF(ISTEXT(SOURCE!H873),SOURCE!H873, SUBSTITUTE(SUBSTITUTE(TEXT(SOURCE!H873,"????0"),"  ","")," ",""))   &amp;","&amp; IF(lookups!$J$2-3 &gt;= 0, REPT(" ",lookups!$J$2-3-5), "")&amp;
      SOURCE!I873&amp;
" | "&amp; IF(lookups!$K$2-LEN(SOURCE!I873) &gt;= 0, REPT(" ",lookups!$K$2-LEN(SOURCE!I873)), "")&amp;
      SOURCE!J873&amp;      IF(lookups!$L$2-LEN(SOURCE!J873) &gt;= 0, REPT(" ",lookups!$L$2-LEN(SOURCE!J873)), "")&amp;
" | "&amp; IF(lookups!$K$2-LEN(SOURCE!I873) &gt;= 0, REPT(" ",lookups!$K$2-LEN(SOURCE!I873)), "")&amp;
      SOURCE!K873&amp;      IF(lookups!$L$2-LEN(SOURCE!K873) &gt;= 0, REPT(" ",lookups!$M$2-LEN(SOURCE!K873)), "")&amp;
" | "&amp; SOURCE!L873&amp;      IF(lookups!$O$2-LEN(SOURCE!L873) &gt;= 0, REPT(" ",lookups!$O$2-LEN(SOURCE!L873)), "")&amp;
" | "&amp; SOURCE!M873&amp;      IF(lookups!$P$2-LEN(SOURCE!M873) &gt;= 0, REPT(" ",lookups!$P$2-LEN(SOURCE!M873)), "")&amp;
      "},"&amp;IF(SOURCE!O873&lt;&gt;"",""&amp;SOURCE!O873,"")
 )
)
)</f>
        <v>/*  849 */  { addItemToBuffer,              ITM_DOT,                     "",                                            STD_DOT,                                       (0 &lt;&lt; TAM_MAX_BITS) |     0, CAT_NONE | SLS_UNCHANGED | US_UNCHANGED | EIM_DISABLED | PTP_DISABLED     },</v>
      </c>
    </row>
    <row r="874" customFormat="false" ht="15.75" hidden="false" customHeight="false" outlineLevel="0" collapsed="false">
      <c r="A874" s="263" t="str">
        <f aca="false">IF(AND(OR(SOURCE!A874="",ISBLANK(SOURCE!A874)),SOURCE!B874&gt;0),IF(ISBLANK(SOURCE!C874),"",SOURCE!C874),
IF(SOURCE!B874&lt;0,VLOOKUP(SOURCE!B874,lookups!A$1:B$25,2,0),
  IF(ISBLANK(SOURCE!B874),
    "",
    "/* "&amp;TEXT(SOURCE!B874,"???0")&amp;" *"&amp;
      SOURCE!C874&amp;", "&amp; IF(lookups!$E$2-LEN(SOURCE!C874) &gt;= 0, REPT(" ",lookups!$E$2-LEN(SOURCE!C874)), "")&amp;
      SOURCE!D874&amp;", "&amp; IF(lookups!$F$2-LEN(SOURCE!D874) &gt;= 0, REPT(" ",lookups!$F$2-LEN(SOURCE!D874)), "")&amp;
      SOURCE!E874&amp;", "&amp; IF(lookups!$G$2-LEN(SOURCE!E874) &gt;=0, REPT(" ",lookups!$G$2-LEN(SOURCE!E874)), "")&amp;
      SOURCE!F874&amp;", "&amp; IF(lookups!$H$2-LEN(SOURCE!F874) &gt;= 0, REPT(" ",lookups!$H$2-LEN(SOURCE!F874)+2), "")&amp;"("&amp;
      SUBSTITUTE(TEXT(SOURCE!G874,"??0"),"  ","")&amp;" &lt;&lt; TAM_MAX_BITS) |"&amp; IF(lookups!$I$2-3 &gt;= 0, REPT(" ",MAX(1,lookups!$I$2-5+4+1-1-LEN(  IF(ISTEXT(SOURCE!H874),SOURCE!H874,  SUBSTITUTE(SUBSTITUTE(TEXT(SOURCE!H874,"????0"),"  ","")," ",""))   ))), "")&amp;
       IF(ISTEXT(SOURCE!H874),SOURCE!H874, SUBSTITUTE(SUBSTITUTE(TEXT(SOURCE!H874,"????0"),"  ","")," ",""))   &amp;","&amp; IF(lookups!$J$2-3 &gt;= 0, REPT(" ",lookups!$J$2-3-5), "")&amp;
      SOURCE!I874&amp;
" | "&amp; IF(lookups!$K$2-LEN(SOURCE!I874) &gt;= 0, REPT(" ",lookups!$K$2-LEN(SOURCE!I874)), "")&amp;
      SOURCE!J874&amp;      IF(lookups!$L$2-LEN(SOURCE!J874) &gt;= 0, REPT(" ",lookups!$L$2-LEN(SOURCE!J874)), "")&amp;
" | "&amp; IF(lookups!$K$2-LEN(SOURCE!I874) &gt;= 0, REPT(" ",lookups!$K$2-LEN(SOURCE!I874)), "")&amp;
      SOURCE!K874&amp;      IF(lookups!$L$2-LEN(SOURCE!K874) &gt;= 0, REPT(" ",lookups!$M$2-LEN(SOURCE!K874)), "")&amp;
" | "&amp; SOURCE!L874&amp;      IF(lookups!$O$2-LEN(SOURCE!L874) &gt;= 0, REPT(" ",lookups!$O$2-LEN(SOURCE!L874)), "")&amp;
" | "&amp; SOURCE!M874&amp;      IF(lookups!$P$2-LEN(SOURCE!M874) &gt;= 0, REPT(" ",lookups!$P$2-LEN(SOURCE!M874)), "")&amp;
      "},"&amp;IF(SOURCE!O874&lt;&gt;"",""&amp;SOURCE!O874,"")
 )
)
)</f>
        <v>/*  850 */  { addItemToBuffer,              ITM_RIGHT_DOUBLE_ANGLE,      "",                                            STD_RIGHT_DOUBLE_ANGLE,                        (0 &lt;&lt; TAM_MAX_BITS) |     0, CAT_NONE | SLS_UNCHANGED | US_UNCHANGED | EIM_DISABLED | PTP_DISABLED     },</v>
      </c>
    </row>
    <row r="875" customFormat="false" ht="15.75" hidden="false" customHeight="false" outlineLevel="0" collapsed="false">
      <c r="A875" s="263" t="str">
        <f aca="false">IF(AND(OR(SOURCE!A875="",ISBLANK(SOURCE!A875)),SOURCE!B875&gt;0),IF(ISBLANK(SOURCE!C875),"",SOURCE!C875),
IF(SOURCE!B875&lt;0,VLOOKUP(SOURCE!B875,lookups!A$1:B$25,2,0),
  IF(ISBLANK(SOURCE!B875),
    "",
    "/* "&amp;TEXT(SOURCE!B875,"???0")&amp;" *"&amp;
      SOURCE!C875&amp;", "&amp; IF(lookups!$E$2-LEN(SOURCE!C875) &gt;= 0, REPT(" ",lookups!$E$2-LEN(SOURCE!C875)), "")&amp;
      SOURCE!D875&amp;", "&amp; IF(lookups!$F$2-LEN(SOURCE!D875) &gt;= 0, REPT(" ",lookups!$F$2-LEN(SOURCE!D875)), "")&amp;
      SOURCE!E875&amp;", "&amp; IF(lookups!$G$2-LEN(SOURCE!E875) &gt;=0, REPT(" ",lookups!$G$2-LEN(SOURCE!E875)), "")&amp;
      SOURCE!F875&amp;", "&amp; IF(lookups!$H$2-LEN(SOURCE!F875) &gt;= 0, REPT(" ",lookups!$H$2-LEN(SOURCE!F875)+2), "")&amp;"("&amp;
      SUBSTITUTE(TEXT(SOURCE!G875,"??0"),"  ","")&amp;" &lt;&lt; TAM_MAX_BITS) |"&amp; IF(lookups!$I$2-3 &gt;= 0, REPT(" ",MAX(1,lookups!$I$2-5+4+1-1-LEN(  IF(ISTEXT(SOURCE!H875),SOURCE!H875,  SUBSTITUTE(SUBSTITUTE(TEXT(SOURCE!H875,"????0"),"  ","")," ",""))   ))), "")&amp;
       IF(ISTEXT(SOURCE!H875),SOURCE!H875, SUBSTITUTE(SUBSTITUTE(TEXT(SOURCE!H875,"????0"),"  ","")," ",""))   &amp;","&amp; IF(lookups!$J$2-3 &gt;= 0, REPT(" ",lookups!$J$2-3-5), "")&amp;
      SOURCE!I875&amp;
" | "&amp; IF(lookups!$K$2-LEN(SOURCE!I875) &gt;= 0, REPT(" ",lookups!$K$2-LEN(SOURCE!I875)), "")&amp;
      SOURCE!J875&amp;      IF(lookups!$L$2-LEN(SOURCE!J875) &gt;= 0, REPT(" ",lookups!$L$2-LEN(SOURCE!J875)), "")&amp;
" | "&amp; IF(lookups!$K$2-LEN(SOURCE!I875) &gt;= 0, REPT(" ",lookups!$K$2-LEN(SOURCE!I875)), "")&amp;
      SOURCE!K875&amp;      IF(lookups!$L$2-LEN(SOURCE!K875) &gt;= 0, REPT(" ",lookups!$M$2-LEN(SOURCE!K875)), "")&amp;
" | "&amp; SOURCE!L875&amp;      IF(lookups!$O$2-LEN(SOURCE!L875) &gt;= 0, REPT(" ",lookups!$O$2-LEN(SOURCE!L875)), "")&amp;
" | "&amp; SOURCE!M875&amp;      IF(lookups!$P$2-LEN(SOURCE!M875) &gt;= 0, REPT(" ",lookups!$P$2-LEN(SOURCE!M875)), "")&amp;
      "},"&amp;IF(SOURCE!O875&lt;&gt;"",""&amp;SOURCE!O875,"")
 )
)
)</f>
        <v>/*  851 */  { addItemToBuffer,              ITM_ONE_HALF,                "",                                            STD_ONE_HALF,                                  (0 &lt;&lt; TAM_MAX_BITS) |     0, CAT_NONE | SLS_UNCHANGED | US_UNCHANGED | EIM_DISABLED | PTP_DISABLED     },</v>
      </c>
    </row>
    <row r="876" customFormat="false" ht="15.75" hidden="false" customHeight="false" outlineLevel="0" collapsed="false">
      <c r="A876" s="263" t="str">
        <f aca="false">IF(AND(OR(SOURCE!A876="",ISBLANK(SOURCE!A876)),SOURCE!B876&gt;0),IF(ISBLANK(SOURCE!C876),"",SOURCE!C876),
IF(SOURCE!B876&lt;0,VLOOKUP(SOURCE!B876,lookups!A$1:B$25,2,0),
  IF(ISBLANK(SOURCE!B876),
    "",
    "/* "&amp;TEXT(SOURCE!B876,"???0")&amp;" *"&amp;
      SOURCE!C876&amp;", "&amp; IF(lookups!$E$2-LEN(SOURCE!C876) &gt;= 0, REPT(" ",lookups!$E$2-LEN(SOURCE!C876)), "")&amp;
      SOURCE!D876&amp;", "&amp; IF(lookups!$F$2-LEN(SOURCE!D876) &gt;= 0, REPT(" ",lookups!$F$2-LEN(SOURCE!D876)), "")&amp;
      SOURCE!E876&amp;", "&amp; IF(lookups!$G$2-LEN(SOURCE!E876) &gt;=0, REPT(" ",lookups!$G$2-LEN(SOURCE!E876)), "")&amp;
      SOURCE!F876&amp;", "&amp; IF(lookups!$H$2-LEN(SOURCE!F876) &gt;= 0, REPT(" ",lookups!$H$2-LEN(SOURCE!F876)+2), "")&amp;"("&amp;
      SUBSTITUTE(TEXT(SOURCE!G876,"??0"),"  ","")&amp;" &lt;&lt; TAM_MAX_BITS) |"&amp; IF(lookups!$I$2-3 &gt;= 0, REPT(" ",MAX(1,lookups!$I$2-5+4+1-1-LEN(  IF(ISTEXT(SOURCE!H876),SOURCE!H876,  SUBSTITUTE(SUBSTITUTE(TEXT(SOURCE!H876,"????0"),"  ","")," ",""))   ))), "")&amp;
       IF(ISTEXT(SOURCE!H876),SOURCE!H876, SUBSTITUTE(SUBSTITUTE(TEXT(SOURCE!H876,"????0"),"  ","")," ",""))   &amp;","&amp; IF(lookups!$J$2-3 &gt;= 0, REPT(" ",lookups!$J$2-3-5), "")&amp;
      SOURCE!I876&amp;
" | "&amp; IF(lookups!$K$2-LEN(SOURCE!I876) &gt;= 0, REPT(" ",lookups!$K$2-LEN(SOURCE!I876)), "")&amp;
      SOURCE!J876&amp;      IF(lookups!$L$2-LEN(SOURCE!J876) &gt;= 0, REPT(" ",lookups!$L$2-LEN(SOURCE!J876)), "")&amp;
" | "&amp; IF(lookups!$K$2-LEN(SOURCE!I876) &gt;= 0, REPT(" ",lookups!$K$2-LEN(SOURCE!I876)), "")&amp;
      SOURCE!K876&amp;      IF(lookups!$L$2-LEN(SOURCE!K876) &gt;= 0, REPT(" ",lookups!$M$2-LEN(SOURCE!K876)), "")&amp;
" | "&amp; SOURCE!L876&amp;      IF(lookups!$O$2-LEN(SOURCE!L876) &gt;= 0, REPT(" ",lookups!$O$2-LEN(SOURCE!L876)), "")&amp;
" | "&amp; SOURCE!M876&amp;      IF(lookups!$P$2-LEN(SOURCE!M876) &gt;= 0, REPT(" ",lookups!$P$2-LEN(SOURCE!M876)), "")&amp;
      "},"&amp;IF(SOURCE!O876&lt;&gt;"",""&amp;SOURCE!O876,"")
 )
)
)</f>
        <v>/*  852 */  { addItemToBuffer,              ITM_ONE_QUARTER,             "",                                            STD_ONE_QUARTER,                               (0 &lt;&lt; TAM_MAX_BITS) |     0, CAT_NONE | SLS_UNCHANGED | US_UNCHANGED | EIM_DISABLED | PTP_DISABLED     },</v>
      </c>
    </row>
    <row r="877" customFormat="false" ht="15.75" hidden="false" customHeight="false" outlineLevel="0" collapsed="false">
      <c r="A877" s="263" t="str">
        <f aca="false">IF(AND(OR(SOURCE!A877="",ISBLANK(SOURCE!A877)),SOURCE!B877&gt;0),IF(ISBLANK(SOURCE!C877),"",SOURCE!C877),
IF(SOURCE!B877&lt;0,VLOOKUP(SOURCE!B877,lookups!A$1:B$25,2,0),
  IF(ISBLANK(SOURCE!B877),
    "",
    "/* "&amp;TEXT(SOURCE!B877,"???0")&amp;" *"&amp;
      SOURCE!C877&amp;", "&amp; IF(lookups!$E$2-LEN(SOURCE!C877) &gt;= 0, REPT(" ",lookups!$E$2-LEN(SOURCE!C877)), "")&amp;
      SOURCE!D877&amp;", "&amp; IF(lookups!$F$2-LEN(SOURCE!D877) &gt;= 0, REPT(" ",lookups!$F$2-LEN(SOURCE!D877)), "")&amp;
      SOURCE!E877&amp;", "&amp; IF(lookups!$G$2-LEN(SOURCE!E877) &gt;=0, REPT(" ",lookups!$G$2-LEN(SOURCE!E877)), "")&amp;
      SOURCE!F877&amp;", "&amp; IF(lookups!$H$2-LEN(SOURCE!F877) &gt;= 0, REPT(" ",lookups!$H$2-LEN(SOURCE!F877)+2), "")&amp;"("&amp;
      SUBSTITUTE(TEXT(SOURCE!G877,"??0"),"  ","")&amp;" &lt;&lt; TAM_MAX_BITS) |"&amp; IF(lookups!$I$2-3 &gt;= 0, REPT(" ",MAX(1,lookups!$I$2-5+4+1-1-LEN(  IF(ISTEXT(SOURCE!H877),SOURCE!H877,  SUBSTITUTE(SUBSTITUTE(TEXT(SOURCE!H877,"????0"),"  ","")," ",""))   ))), "")&amp;
       IF(ISTEXT(SOURCE!H877),SOURCE!H877, SUBSTITUTE(SUBSTITUTE(TEXT(SOURCE!H877,"????0"),"  ","")," ",""))   &amp;","&amp; IF(lookups!$J$2-3 &gt;= 0, REPT(" ",lookups!$J$2-3-5), "")&amp;
      SOURCE!I877&amp;
" | "&amp; IF(lookups!$K$2-LEN(SOURCE!I877) &gt;= 0, REPT(" ",lookups!$K$2-LEN(SOURCE!I877)), "")&amp;
      SOURCE!J877&amp;      IF(lookups!$L$2-LEN(SOURCE!J877) &gt;= 0, REPT(" ",lookups!$L$2-LEN(SOURCE!J877)), "")&amp;
" | "&amp; IF(lookups!$K$2-LEN(SOURCE!I877) &gt;= 0, REPT(" ",lookups!$K$2-LEN(SOURCE!I877)), "")&amp;
      SOURCE!K877&amp;      IF(lookups!$L$2-LEN(SOURCE!K877) &gt;= 0, REPT(" ",lookups!$M$2-LEN(SOURCE!K877)), "")&amp;
" | "&amp; SOURCE!L877&amp;      IF(lookups!$O$2-LEN(SOURCE!L877) &gt;= 0, REPT(" ",lookups!$O$2-LEN(SOURCE!L877)), "")&amp;
" | "&amp; SOURCE!M877&amp;      IF(lookups!$P$2-LEN(SOURCE!M877) &gt;= 0, REPT(" ",lookups!$P$2-LEN(SOURCE!M877)), "")&amp;
      "},"&amp;IF(SOURCE!O877&lt;&gt;"",""&amp;SOURCE!O877,"")
 )
)
)</f>
        <v>/*  853 */  { addItemToBuffer,              ITM_INVERTED_QUESTION_MARK,  "",                                            STD_INVERTED_QUESTION_MARK,                    (0 &lt;&lt; TAM_MAX_BITS) |     0, CAT_NONE | SLS_UNCHANGED | US_UNCHANGED | EIM_DISABLED | PTP_DISABLED     },</v>
      </c>
    </row>
    <row r="878" customFormat="false" ht="15.75" hidden="false" customHeight="false" outlineLevel="0" collapsed="false">
      <c r="A878" s="263" t="str">
        <f aca="false">IF(AND(OR(SOURCE!A878="",ISBLANK(SOURCE!A878)),SOURCE!B878&gt;0),IF(ISBLANK(SOURCE!C878),"",SOURCE!C878),
IF(SOURCE!B878&lt;0,VLOOKUP(SOURCE!B878,lookups!A$1:B$25,2,0),
  IF(ISBLANK(SOURCE!B878),
    "",
    "/* "&amp;TEXT(SOURCE!B878,"???0")&amp;" *"&amp;
      SOURCE!C878&amp;", "&amp; IF(lookups!$E$2-LEN(SOURCE!C878) &gt;= 0, REPT(" ",lookups!$E$2-LEN(SOURCE!C878)), "")&amp;
      SOURCE!D878&amp;", "&amp; IF(lookups!$F$2-LEN(SOURCE!D878) &gt;= 0, REPT(" ",lookups!$F$2-LEN(SOURCE!D878)), "")&amp;
      SOURCE!E878&amp;", "&amp; IF(lookups!$G$2-LEN(SOURCE!E878) &gt;=0, REPT(" ",lookups!$G$2-LEN(SOURCE!E878)), "")&amp;
      SOURCE!F878&amp;", "&amp; IF(lookups!$H$2-LEN(SOURCE!F878) &gt;= 0, REPT(" ",lookups!$H$2-LEN(SOURCE!F878)+2), "")&amp;"("&amp;
      SUBSTITUTE(TEXT(SOURCE!G878,"??0"),"  ","")&amp;" &lt;&lt; TAM_MAX_BITS) |"&amp; IF(lookups!$I$2-3 &gt;= 0, REPT(" ",MAX(1,lookups!$I$2-5+4+1-1-LEN(  IF(ISTEXT(SOURCE!H878),SOURCE!H878,  SUBSTITUTE(SUBSTITUTE(TEXT(SOURCE!H878,"????0"),"  ","")," ",""))   ))), "")&amp;
       IF(ISTEXT(SOURCE!H878),SOURCE!H878, SUBSTITUTE(SUBSTITUTE(TEXT(SOURCE!H878,"????0"),"  ","")," ",""))   &amp;","&amp; IF(lookups!$J$2-3 &gt;= 0, REPT(" ",lookups!$J$2-3-5), "")&amp;
      SOURCE!I878&amp;
" | "&amp; IF(lookups!$K$2-LEN(SOURCE!I878) &gt;= 0, REPT(" ",lookups!$K$2-LEN(SOURCE!I878)), "")&amp;
      SOURCE!J878&amp;      IF(lookups!$L$2-LEN(SOURCE!J878) &gt;= 0, REPT(" ",lookups!$L$2-LEN(SOURCE!J878)), "")&amp;
" | "&amp; IF(lookups!$K$2-LEN(SOURCE!I878) &gt;= 0, REPT(" ",lookups!$K$2-LEN(SOURCE!I878)), "")&amp;
      SOURCE!K878&amp;      IF(lookups!$L$2-LEN(SOURCE!K878) &gt;= 0, REPT(" ",lookups!$M$2-LEN(SOURCE!K878)), "")&amp;
" | "&amp; SOURCE!L878&amp;      IF(lookups!$O$2-LEN(SOURCE!L878) &gt;= 0, REPT(" ",lookups!$O$2-LEN(SOURCE!L878)), "")&amp;
" | "&amp; SOURCE!M878&amp;      IF(lookups!$P$2-LEN(SOURCE!M878) &gt;= 0, REPT(" ",lookups!$P$2-LEN(SOURCE!M878)), "")&amp;
      "},"&amp;IF(SOURCE!O878&lt;&gt;"",""&amp;SOURCE!O878,"")
 )
)
)</f>
        <v>/*  854 */  { itemToBeCoded,                NOPARAM,                     "",                                            STD_ETH,                                       (0 &lt;&lt; TAM_MAX_BITS) |     0, CAT_NONE | SLS_UNCHANGED | US_UNCHANGED | EIM_DISABLED | PTP_DISABLED     },</v>
      </c>
    </row>
    <row r="879" customFormat="false" ht="15.75" hidden="false" customHeight="false" outlineLevel="0" collapsed="false">
      <c r="A879" s="263" t="str">
        <f aca="false">IF(AND(OR(SOURCE!A879="",ISBLANK(SOURCE!A879)),SOURCE!B879&gt;0),IF(ISBLANK(SOURCE!C879),"",SOURCE!C879),
IF(SOURCE!B879&lt;0,VLOOKUP(SOURCE!B879,lookups!A$1:B$25,2,0),
  IF(ISBLANK(SOURCE!B879),
    "",
    "/* "&amp;TEXT(SOURCE!B879,"???0")&amp;" *"&amp;
      SOURCE!C879&amp;", "&amp; IF(lookups!$E$2-LEN(SOURCE!C879) &gt;= 0, REPT(" ",lookups!$E$2-LEN(SOURCE!C879)), "")&amp;
      SOURCE!D879&amp;", "&amp; IF(lookups!$F$2-LEN(SOURCE!D879) &gt;= 0, REPT(" ",lookups!$F$2-LEN(SOURCE!D879)), "")&amp;
      SOURCE!E879&amp;", "&amp; IF(lookups!$G$2-LEN(SOURCE!E879) &gt;=0, REPT(" ",lookups!$G$2-LEN(SOURCE!E879)), "")&amp;
      SOURCE!F879&amp;", "&amp; IF(lookups!$H$2-LEN(SOURCE!F879) &gt;= 0, REPT(" ",lookups!$H$2-LEN(SOURCE!F879)+2), "")&amp;"("&amp;
      SUBSTITUTE(TEXT(SOURCE!G879,"??0"),"  ","")&amp;" &lt;&lt; TAM_MAX_BITS) |"&amp; IF(lookups!$I$2-3 &gt;= 0, REPT(" ",MAX(1,lookups!$I$2-5+4+1-1-LEN(  IF(ISTEXT(SOURCE!H879),SOURCE!H879,  SUBSTITUTE(SUBSTITUTE(TEXT(SOURCE!H879,"????0"),"  ","")," ",""))   ))), "")&amp;
       IF(ISTEXT(SOURCE!H879),SOURCE!H879, SUBSTITUTE(SUBSTITUTE(TEXT(SOURCE!H879,"????0"),"  ","")," ",""))   &amp;","&amp; IF(lookups!$J$2-3 &gt;= 0, REPT(" ",lookups!$J$2-3-5), "")&amp;
      SOURCE!I879&amp;
" | "&amp; IF(lookups!$K$2-LEN(SOURCE!I879) &gt;= 0, REPT(" ",lookups!$K$2-LEN(SOURCE!I879)), "")&amp;
      SOURCE!J879&amp;      IF(lookups!$L$2-LEN(SOURCE!J879) &gt;= 0, REPT(" ",lookups!$L$2-LEN(SOURCE!J879)), "")&amp;
" | "&amp; IF(lookups!$K$2-LEN(SOURCE!I879) &gt;= 0, REPT(" ",lookups!$K$2-LEN(SOURCE!I879)), "")&amp;
      SOURCE!K879&amp;      IF(lookups!$L$2-LEN(SOURCE!K879) &gt;= 0, REPT(" ",lookups!$M$2-LEN(SOURCE!K879)), "")&amp;
" | "&amp; SOURCE!L879&amp;      IF(lookups!$O$2-LEN(SOURCE!L879) &gt;= 0, REPT(" ",lookups!$O$2-LEN(SOURCE!L879)), "")&amp;
" | "&amp; SOURCE!M879&amp;      IF(lookups!$P$2-LEN(SOURCE!M879) &gt;= 0, REPT(" ",lookups!$P$2-LEN(SOURCE!M879)), "")&amp;
      "},"&amp;IF(SOURCE!O879&lt;&gt;"",""&amp;SOURCE!O879,"")
 )
)
)</f>
        <v>/*  855 */  { addItemToBuffer,              ITM_CROSS,                   "",                                            STD_CROSS,                                     (0 &lt;&lt; TAM_MAX_BITS) |     0, CAT_NONE | SLS_UNCHANGED | US_UNCHANGED | EIM_DISABLED | PTP_DISABLED     },</v>
      </c>
    </row>
    <row r="880" customFormat="false" ht="15.75" hidden="false" customHeight="false" outlineLevel="0" collapsed="false">
      <c r="A880" s="263" t="str">
        <f aca="false">IF(AND(OR(SOURCE!A880="",ISBLANK(SOURCE!A880)),SOURCE!B880&gt;0),IF(ISBLANK(SOURCE!C880),"",SOURCE!C880),
IF(SOURCE!B880&lt;0,VLOOKUP(SOURCE!B880,lookups!A$1:B$25,2,0),
  IF(ISBLANK(SOURCE!B880),
    "",
    "/* "&amp;TEXT(SOURCE!B880,"???0")&amp;" *"&amp;
      SOURCE!C880&amp;", "&amp; IF(lookups!$E$2-LEN(SOURCE!C880) &gt;= 0, REPT(" ",lookups!$E$2-LEN(SOURCE!C880)), "")&amp;
      SOURCE!D880&amp;", "&amp; IF(lookups!$F$2-LEN(SOURCE!D880) &gt;= 0, REPT(" ",lookups!$F$2-LEN(SOURCE!D880)), "")&amp;
      SOURCE!E880&amp;", "&amp; IF(lookups!$G$2-LEN(SOURCE!E880) &gt;=0, REPT(" ",lookups!$G$2-LEN(SOURCE!E880)), "")&amp;
      SOURCE!F880&amp;", "&amp; IF(lookups!$H$2-LEN(SOURCE!F880) &gt;= 0, REPT(" ",lookups!$H$2-LEN(SOURCE!F880)+2), "")&amp;"("&amp;
      SUBSTITUTE(TEXT(SOURCE!G880,"??0"),"  ","")&amp;" &lt;&lt; TAM_MAX_BITS) |"&amp; IF(lookups!$I$2-3 &gt;= 0, REPT(" ",MAX(1,lookups!$I$2-5+4+1-1-LEN(  IF(ISTEXT(SOURCE!H880),SOURCE!H880,  SUBSTITUTE(SUBSTITUTE(TEXT(SOURCE!H880,"????0"),"  ","")," ",""))   ))), "")&amp;
       IF(ISTEXT(SOURCE!H880),SOURCE!H880, SUBSTITUTE(SUBSTITUTE(TEXT(SOURCE!H880,"????0"),"  ","")," ",""))   &amp;","&amp; IF(lookups!$J$2-3 &gt;= 0, REPT(" ",lookups!$J$2-3-5), "")&amp;
      SOURCE!I880&amp;
" | "&amp; IF(lookups!$K$2-LEN(SOURCE!I880) &gt;= 0, REPT(" ",lookups!$K$2-LEN(SOURCE!I880)), "")&amp;
      SOURCE!J880&amp;      IF(lookups!$L$2-LEN(SOURCE!J880) &gt;= 0, REPT(" ",lookups!$L$2-LEN(SOURCE!J880)), "")&amp;
" | "&amp; IF(lookups!$K$2-LEN(SOURCE!I880) &gt;= 0, REPT(" ",lookups!$K$2-LEN(SOURCE!I880)), "")&amp;
      SOURCE!K880&amp;      IF(lookups!$L$2-LEN(SOURCE!K880) &gt;= 0, REPT(" ",lookups!$M$2-LEN(SOURCE!K880)), "")&amp;
" | "&amp; SOURCE!L880&amp;      IF(lookups!$O$2-LEN(SOURCE!L880) &gt;= 0, REPT(" ",lookups!$O$2-LEN(SOURCE!L880)), "")&amp;
" | "&amp; SOURCE!M880&amp;      IF(lookups!$P$2-LEN(SOURCE!M880) &gt;= 0, REPT(" ",lookups!$P$2-LEN(SOURCE!M880)), "")&amp;
      "},"&amp;IF(SOURCE!O880&lt;&gt;"",""&amp;SOURCE!O880,"")
 )
)
)</f>
        <v>/*  856 */  { itemToBeCoded,                NOPARAM,                     "",                                            STD_eth,                                       (0 &lt;&lt; TAM_MAX_BITS) |     0, CAT_NONE | SLS_UNCHANGED | US_UNCHANGED | EIM_DISABLED | PTP_DISABLED     },</v>
      </c>
    </row>
    <row r="881" customFormat="false" ht="15.75" hidden="false" customHeight="false" outlineLevel="0" collapsed="false">
      <c r="A881" s="263" t="str">
        <f aca="false">IF(AND(OR(SOURCE!A881="",ISBLANK(SOURCE!A881)),SOURCE!B881&gt;0),IF(ISBLANK(SOURCE!C881),"",SOURCE!C881),
IF(SOURCE!B881&lt;0,VLOOKUP(SOURCE!B881,lookups!A$1:B$25,2,0),
  IF(ISBLANK(SOURCE!B881),
    "",
    "/* "&amp;TEXT(SOURCE!B881,"???0")&amp;" *"&amp;
      SOURCE!C881&amp;", "&amp; IF(lookups!$E$2-LEN(SOURCE!C881) &gt;= 0, REPT(" ",lookups!$E$2-LEN(SOURCE!C881)), "")&amp;
      SOURCE!D881&amp;", "&amp; IF(lookups!$F$2-LEN(SOURCE!D881) &gt;= 0, REPT(" ",lookups!$F$2-LEN(SOURCE!D881)), "")&amp;
      SOURCE!E881&amp;", "&amp; IF(lookups!$G$2-LEN(SOURCE!E881) &gt;=0, REPT(" ",lookups!$G$2-LEN(SOURCE!E881)), "")&amp;
      SOURCE!F881&amp;", "&amp; IF(lookups!$H$2-LEN(SOURCE!F881) &gt;= 0, REPT(" ",lookups!$H$2-LEN(SOURCE!F881)+2), "")&amp;"("&amp;
      SUBSTITUTE(TEXT(SOURCE!G881,"??0"),"  ","")&amp;" &lt;&lt; TAM_MAX_BITS) |"&amp; IF(lookups!$I$2-3 &gt;= 0, REPT(" ",MAX(1,lookups!$I$2-5+4+1-1-LEN(  IF(ISTEXT(SOURCE!H881),SOURCE!H881,  SUBSTITUTE(SUBSTITUTE(TEXT(SOURCE!H881,"????0"),"  ","")," ",""))   ))), "")&amp;
       IF(ISTEXT(SOURCE!H881),SOURCE!H881, SUBSTITUTE(SUBSTITUTE(TEXT(SOURCE!H881,"????0"),"  ","")," ",""))   &amp;","&amp; IF(lookups!$J$2-3 &gt;= 0, REPT(" ",lookups!$J$2-3-5), "")&amp;
      SOURCE!I881&amp;
" | "&amp; IF(lookups!$K$2-LEN(SOURCE!I881) &gt;= 0, REPT(" ",lookups!$K$2-LEN(SOURCE!I881)), "")&amp;
      SOURCE!J881&amp;      IF(lookups!$L$2-LEN(SOURCE!J881) &gt;= 0, REPT(" ",lookups!$L$2-LEN(SOURCE!J881)), "")&amp;
" | "&amp; IF(lookups!$K$2-LEN(SOURCE!I881) &gt;= 0, REPT(" ",lookups!$K$2-LEN(SOURCE!I881)), "")&amp;
      SOURCE!K881&amp;      IF(lookups!$L$2-LEN(SOURCE!K881) &gt;= 0, REPT(" ",lookups!$M$2-LEN(SOURCE!K881)), "")&amp;
" | "&amp; SOURCE!L881&amp;      IF(lookups!$O$2-LEN(SOURCE!L881) &gt;= 0, REPT(" ",lookups!$O$2-LEN(SOURCE!L881)), "")&amp;
" | "&amp; SOURCE!M881&amp;      IF(lookups!$P$2-LEN(SOURCE!M881) &gt;= 0, REPT(" ",lookups!$P$2-LEN(SOURCE!M881)), "")&amp;
      "},"&amp;IF(SOURCE!O881&lt;&gt;"",""&amp;SOURCE!O881,"")
 )
)
)</f>
        <v>/*  857 */  { addItemToBuffer,              ITM_OBELUS,                  "",                                            STD_DIVIDE,                                    (0 &lt;&lt; TAM_MAX_BITS) |     0, CAT_NONE | SLS_UNCHANGED | US_UNCHANGED | EIM_DISABLED | PTP_DISABLED     },</v>
      </c>
    </row>
    <row r="882" customFormat="false" ht="15.75" hidden="false" customHeight="false" outlineLevel="0" collapsed="false">
      <c r="A882" s="263" t="str">
        <f aca="false">IF(AND(OR(SOURCE!A882="",ISBLANK(SOURCE!A882)),SOURCE!B882&gt;0),IF(ISBLANK(SOURCE!C882),"",SOURCE!C882),
IF(SOURCE!B882&lt;0,VLOOKUP(SOURCE!B882,lookups!A$1:B$25,2,0),
  IF(ISBLANK(SOURCE!B882),
    "",
    "/* "&amp;TEXT(SOURCE!B882,"???0")&amp;" *"&amp;
      SOURCE!C882&amp;", "&amp; IF(lookups!$E$2-LEN(SOURCE!C882) &gt;= 0, REPT(" ",lookups!$E$2-LEN(SOURCE!C882)), "")&amp;
      SOURCE!D882&amp;", "&amp; IF(lookups!$F$2-LEN(SOURCE!D882) &gt;= 0, REPT(" ",lookups!$F$2-LEN(SOURCE!D882)), "")&amp;
      SOURCE!E882&amp;", "&amp; IF(lookups!$G$2-LEN(SOURCE!E882) &gt;=0, REPT(" ",lookups!$G$2-LEN(SOURCE!E882)), "")&amp;
      SOURCE!F882&amp;", "&amp; IF(lookups!$H$2-LEN(SOURCE!F882) &gt;= 0, REPT(" ",lookups!$H$2-LEN(SOURCE!F882)+2), "")&amp;"("&amp;
      SUBSTITUTE(TEXT(SOURCE!G882,"??0"),"  ","")&amp;" &lt;&lt; TAM_MAX_BITS) |"&amp; IF(lookups!$I$2-3 &gt;= 0, REPT(" ",MAX(1,lookups!$I$2-5+4+1-1-LEN(  IF(ISTEXT(SOURCE!H882),SOURCE!H882,  SUBSTITUTE(SUBSTITUTE(TEXT(SOURCE!H882,"????0"),"  ","")," ",""))   ))), "")&amp;
       IF(ISTEXT(SOURCE!H882),SOURCE!H882, SUBSTITUTE(SUBSTITUTE(TEXT(SOURCE!H882,"????0"),"  ","")," ",""))   &amp;","&amp; IF(lookups!$J$2-3 &gt;= 0, REPT(" ",lookups!$J$2-3-5), "")&amp;
      SOURCE!I882&amp;
" | "&amp; IF(lookups!$K$2-LEN(SOURCE!I882) &gt;= 0, REPT(" ",lookups!$K$2-LEN(SOURCE!I882)), "")&amp;
      SOURCE!J882&amp;      IF(lookups!$L$2-LEN(SOURCE!J882) &gt;= 0, REPT(" ",lookups!$L$2-LEN(SOURCE!J882)), "")&amp;
" | "&amp; IF(lookups!$K$2-LEN(SOURCE!I882) &gt;= 0, REPT(" ",lookups!$K$2-LEN(SOURCE!I882)), "")&amp;
      SOURCE!K882&amp;      IF(lookups!$L$2-LEN(SOURCE!K882) &gt;= 0, REPT(" ",lookups!$M$2-LEN(SOURCE!K882)), "")&amp;
" | "&amp; SOURCE!L882&amp;      IF(lookups!$O$2-LEN(SOURCE!L882) &gt;= 0, REPT(" ",lookups!$O$2-LEN(SOURCE!L882)), "")&amp;
" | "&amp; SOURCE!M882&amp;      IF(lookups!$P$2-LEN(SOURCE!M882) &gt;= 0, REPT(" ",lookups!$P$2-LEN(SOURCE!M882)), "")&amp;
      "},"&amp;IF(SOURCE!O882&lt;&gt;"",""&amp;SOURCE!O882,"")
 )
)
)</f>
        <v>/*  858 */  { addItemToBuffer,              ITM_E_DOT,                   STD_E_DOT,                                     STD_E_DOT,                                     (0 &lt;&lt; TAM_MAX_BITS) |     0, CAT_AINT | SLS_UNCHANGED | US_UNCHANGED | EIM_DISABLED | PTP_DISABLED     },</v>
      </c>
    </row>
    <row r="883" customFormat="false" ht="15.75" hidden="false" customHeight="false" outlineLevel="0" collapsed="false">
      <c r="A883" s="263" t="str">
        <f aca="false">IF(AND(OR(SOURCE!A883="",ISBLANK(SOURCE!A883)),SOURCE!B883&gt;0),IF(ISBLANK(SOURCE!C883),"",SOURCE!C883),
IF(SOURCE!B883&lt;0,VLOOKUP(SOURCE!B883,lookups!A$1:B$25,2,0),
  IF(ISBLANK(SOURCE!B883),
    "",
    "/* "&amp;TEXT(SOURCE!B883,"???0")&amp;" *"&amp;
      SOURCE!C883&amp;", "&amp; IF(lookups!$E$2-LEN(SOURCE!C883) &gt;= 0, REPT(" ",lookups!$E$2-LEN(SOURCE!C883)), "")&amp;
      SOURCE!D883&amp;", "&amp; IF(lookups!$F$2-LEN(SOURCE!D883) &gt;= 0, REPT(" ",lookups!$F$2-LEN(SOURCE!D883)), "")&amp;
      SOURCE!E883&amp;", "&amp; IF(lookups!$G$2-LEN(SOURCE!E883) &gt;=0, REPT(" ",lookups!$G$2-LEN(SOURCE!E883)), "")&amp;
      SOURCE!F883&amp;", "&amp; IF(lookups!$H$2-LEN(SOURCE!F883) &gt;= 0, REPT(" ",lookups!$H$2-LEN(SOURCE!F883)+2), "")&amp;"("&amp;
      SUBSTITUTE(TEXT(SOURCE!G883,"??0"),"  ","")&amp;" &lt;&lt; TAM_MAX_BITS) |"&amp; IF(lookups!$I$2-3 &gt;= 0, REPT(" ",MAX(1,lookups!$I$2-5+4+1-1-LEN(  IF(ISTEXT(SOURCE!H883),SOURCE!H883,  SUBSTITUTE(SUBSTITUTE(TEXT(SOURCE!H883,"????0"),"  ","")," ",""))   ))), "")&amp;
       IF(ISTEXT(SOURCE!H883),SOURCE!H883, SUBSTITUTE(SUBSTITUTE(TEXT(SOURCE!H883,"????0"),"  ","")," ",""))   &amp;","&amp; IF(lookups!$J$2-3 &gt;= 0, REPT(" ",lookups!$J$2-3-5), "")&amp;
      SOURCE!I883&amp;
" | "&amp; IF(lookups!$K$2-LEN(SOURCE!I883) &gt;= 0, REPT(" ",lookups!$K$2-LEN(SOURCE!I883)), "")&amp;
      SOURCE!J883&amp;      IF(lookups!$L$2-LEN(SOURCE!J883) &gt;= 0, REPT(" ",lookups!$L$2-LEN(SOURCE!J883)), "")&amp;
" | "&amp; IF(lookups!$K$2-LEN(SOURCE!I883) &gt;= 0, REPT(" ",lookups!$K$2-LEN(SOURCE!I883)), "")&amp;
      SOURCE!K883&amp;      IF(lookups!$L$2-LEN(SOURCE!K883) &gt;= 0, REPT(" ",lookups!$M$2-LEN(SOURCE!K883)), "")&amp;
" | "&amp; SOURCE!L883&amp;      IF(lookups!$O$2-LEN(SOURCE!L883) &gt;= 0, REPT(" ",lookups!$O$2-LEN(SOURCE!L883)), "")&amp;
" | "&amp; SOURCE!M883&amp;      IF(lookups!$P$2-LEN(SOURCE!M883) &gt;= 0, REPT(" ",lookups!$P$2-LEN(SOURCE!M883)), "")&amp;
      "},"&amp;IF(SOURCE!O883&lt;&gt;"",""&amp;SOURCE!O883,"")
 )
)
)</f>
        <v>/*  859 */  { addItemToBuffer,              ITM_e_DOT,                   STD_e_DOT,                                     STD_e_DOT,                                     (0 &lt;&lt; TAM_MAX_BITS) |     0, CAT_aint | SLS_UNCHANGED | US_UNCHANGED | EIM_DISABLED | PTP_DISABLED     },</v>
      </c>
    </row>
    <row r="884" customFormat="false" ht="15.75" hidden="false" customHeight="false" outlineLevel="0" collapsed="false">
      <c r="A884" s="263" t="str">
        <f aca="false">IF(AND(OR(SOURCE!A884="",ISBLANK(SOURCE!A884)),SOURCE!B884&gt;0),IF(ISBLANK(SOURCE!C884),"",SOURCE!C884),
IF(SOURCE!B884&lt;0,VLOOKUP(SOURCE!B884,lookups!A$1:B$25,2,0),
  IF(ISBLANK(SOURCE!B884),
    "",
    "/* "&amp;TEXT(SOURCE!B884,"???0")&amp;" *"&amp;
      SOURCE!C884&amp;", "&amp; IF(lookups!$E$2-LEN(SOURCE!C884) &gt;= 0, REPT(" ",lookups!$E$2-LEN(SOURCE!C884)), "")&amp;
      SOURCE!D884&amp;", "&amp; IF(lookups!$F$2-LEN(SOURCE!D884) &gt;= 0, REPT(" ",lookups!$F$2-LEN(SOURCE!D884)), "")&amp;
      SOURCE!E884&amp;", "&amp; IF(lookups!$G$2-LEN(SOURCE!E884) &gt;=0, REPT(" ",lookups!$G$2-LEN(SOURCE!E884)), "")&amp;
      SOURCE!F884&amp;", "&amp; IF(lookups!$H$2-LEN(SOURCE!F884) &gt;= 0, REPT(" ",lookups!$H$2-LEN(SOURCE!F884)+2), "")&amp;"("&amp;
      SUBSTITUTE(TEXT(SOURCE!G884,"??0"),"  ","")&amp;" &lt;&lt; TAM_MAX_BITS) |"&amp; IF(lookups!$I$2-3 &gt;= 0, REPT(" ",MAX(1,lookups!$I$2-5+4+1-1-LEN(  IF(ISTEXT(SOURCE!H884),SOURCE!H884,  SUBSTITUTE(SUBSTITUTE(TEXT(SOURCE!H884,"????0"),"  ","")," ",""))   ))), "")&amp;
       IF(ISTEXT(SOURCE!H884),SOURCE!H884, SUBSTITUTE(SUBSTITUTE(TEXT(SOURCE!H884,"????0"),"  ","")," ",""))   &amp;","&amp; IF(lookups!$J$2-3 &gt;= 0, REPT(" ",lookups!$J$2-3-5), "")&amp;
      SOURCE!I884&amp;
" | "&amp; IF(lookups!$K$2-LEN(SOURCE!I884) &gt;= 0, REPT(" ",lookups!$K$2-LEN(SOURCE!I884)), "")&amp;
      SOURCE!J884&amp;      IF(lookups!$L$2-LEN(SOURCE!J884) &gt;= 0, REPT(" ",lookups!$L$2-LEN(SOURCE!J884)), "")&amp;
" | "&amp; IF(lookups!$K$2-LEN(SOURCE!I884) &gt;= 0, REPT(" ",lookups!$K$2-LEN(SOURCE!I884)), "")&amp;
      SOURCE!K884&amp;      IF(lookups!$L$2-LEN(SOURCE!K884) &gt;= 0, REPT(" ",lookups!$M$2-LEN(SOURCE!K884)), "")&amp;
" | "&amp; SOURCE!L884&amp;      IF(lookups!$O$2-LEN(SOURCE!L884) &gt;= 0, REPT(" ",lookups!$O$2-LEN(SOURCE!L884)), "")&amp;
" | "&amp; SOURCE!M884&amp;      IF(lookups!$P$2-LEN(SOURCE!M884) &gt;= 0, REPT(" ",lookups!$P$2-LEN(SOURCE!M884)), "")&amp;
      "},"&amp;IF(SOURCE!O884&lt;&gt;"",""&amp;SOURCE!O884,"")
 )
)
)</f>
        <v>/*  860 */  { addItemToBuffer,              ITM_E_CARON,                 STD_E_CARON,                                   STD_E_CARON,                                   (0 &lt;&lt; TAM_MAX_BITS) |     0, CAT_AINT | SLS_UNCHANGED | US_UNCHANGED | EIM_DISABLED | PTP_DISABLED     },</v>
      </c>
    </row>
    <row r="885" customFormat="false" ht="15.75" hidden="false" customHeight="false" outlineLevel="0" collapsed="false">
      <c r="A885" s="263" t="str">
        <f aca="false">IF(AND(OR(SOURCE!A885="",ISBLANK(SOURCE!A885)),SOURCE!B885&gt;0),IF(ISBLANK(SOURCE!C885),"",SOURCE!C885),
IF(SOURCE!B885&lt;0,VLOOKUP(SOURCE!B885,lookups!A$1:B$25,2,0),
  IF(ISBLANK(SOURCE!B885),
    "",
    "/* "&amp;TEXT(SOURCE!B885,"???0")&amp;" *"&amp;
      SOURCE!C885&amp;", "&amp; IF(lookups!$E$2-LEN(SOURCE!C885) &gt;= 0, REPT(" ",lookups!$E$2-LEN(SOURCE!C885)), "")&amp;
      SOURCE!D885&amp;", "&amp; IF(lookups!$F$2-LEN(SOURCE!D885) &gt;= 0, REPT(" ",lookups!$F$2-LEN(SOURCE!D885)), "")&amp;
      SOURCE!E885&amp;", "&amp; IF(lookups!$G$2-LEN(SOURCE!E885) &gt;=0, REPT(" ",lookups!$G$2-LEN(SOURCE!E885)), "")&amp;
      SOURCE!F885&amp;", "&amp; IF(lookups!$H$2-LEN(SOURCE!F885) &gt;= 0, REPT(" ",lookups!$H$2-LEN(SOURCE!F885)+2), "")&amp;"("&amp;
      SUBSTITUTE(TEXT(SOURCE!G885,"??0"),"  ","")&amp;" &lt;&lt; TAM_MAX_BITS) |"&amp; IF(lookups!$I$2-3 &gt;= 0, REPT(" ",MAX(1,lookups!$I$2-5+4+1-1-LEN(  IF(ISTEXT(SOURCE!H885),SOURCE!H885,  SUBSTITUTE(SUBSTITUTE(TEXT(SOURCE!H885,"????0"),"  ","")," ",""))   ))), "")&amp;
       IF(ISTEXT(SOURCE!H885),SOURCE!H885, SUBSTITUTE(SUBSTITUTE(TEXT(SOURCE!H885,"????0"),"  ","")," ",""))   &amp;","&amp; IF(lookups!$J$2-3 &gt;= 0, REPT(" ",lookups!$J$2-3-5), "")&amp;
      SOURCE!I885&amp;
" | "&amp; IF(lookups!$K$2-LEN(SOURCE!I885) &gt;= 0, REPT(" ",lookups!$K$2-LEN(SOURCE!I885)), "")&amp;
      SOURCE!J885&amp;      IF(lookups!$L$2-LEN(SOURCE!J885) &gt;= 0, REPT(" ",lookups!$L$2-LEN(SOURCE!J885)), "")&amp;
" | "&amp; IF(lookups!$K$2-LEN(SOURCE!I885) &gt;= 0, REPT(" ",lookups!$K$2-LEN(SOURCE!I885)), "")&amp;
      SOURCE!K885&amp;      IF(lookups!$L$2-LEN(SOURCE!K885) &gt;= 0, REPT(" ",lookups!$M$2-LEN(SOURCE!K885)), "")&amp;
" | "&amp; SOURCE!L885&amp;      IF(lookups!$O$2-LEN(SOURCE!L885) &gt;= 0, REPT(" ",lookups!$O$2-LEN(SOURCE!L885)), "")&amp;
" | "&amp; SOURCE!M885&amp;      IF(lookups!$P$2-LEN(SOURCE!M885) &gt;= 0, REPT(" ",lookups!$P$2-LEN(SOURCE!M885)), "")&amp;
      "},"&amp;IF(SOURCE!O885&lt;&gt;"",""&amp;SOURCE!O885,"")
 )
)
)</f>
        <v>/*  861 */  { addItemToBuffer,              ITM_e_CARON,                 STD_e_CARON,                                   STD_e_CARON,                                   (0 &lt;&lt; TAM_MAX_BITS) |     0, CAT_aint | SLS_UNCHANGED | US_UNCHANGED | EIM_DISABLED | PTP_DISABLED     },</v>
      </c>
    </row>
    <row r="886" customFormat="false" ht="15.75" hidden="false" customHeight="false" outlineLevel="0" collapsed="false">
      <c r="A886" s="263" t="str">
        <f aca="false">IF(AND(OR(SOURCE!A886="",ISBLANK(SOURCE!A886)),SOURCE!B886&gt;0),IF(ISBLANK(SOURCE!C886),"",SOURCE!C886),
IF(SOURCE!B886&lt;0,VLOOKUP(SOURCE!B886,lookups!A$1:B$25,2,0),
  IF(ISBLANK(SOURCE!B886),
    "",
    "/* "&amp;TEXT(SOURCE!B886,"???0")&amp;" *"&amp;
      SOURCE!C886&amp;", "&amp; IF(lookups!$E$2-LEN(SOURCE!C886) &gt;= 0, REPT(" ",lookups!$E$2-LEN(SOURCE!C886)), "")&amp;
      SOURCE!D886&amp;", "&amp; IF(lookups!$F$2-LEN(SOURCE!D886) &gt;= 0, REPT(" ",lookups!$F$2-LEN(SOURCE!D886)), "")&amp;
      SOURCE!E886&amp;", "&amp; IF(lookups!$G$2-LEN(SOURCE!E886) &gt;=0, REPT(" ",lookups!$G$2-LEN(SOURCE!E886)), "")&amp;
      SOURCE!F886&amp;", "&amp; IF(lookups!$H$2-LEN(SOURCE!F886) &gt;= 0, REPT(" ",lookups!$H$2-LEN(SOURCE!F886)+2), "")&amp;"("&amp;
      SUBSTITUTE(TEXT(SOURCE!G886,"??0"),"  ","")&amp;" &lt;&lt; TAM_MAX_BITS) |"&amp; IF(lookups!$I$2-3 &gt;= 0, REPT(" ",MAX(1,lookups!$I$2-5+4+1-1-LEN(  IF(ISTEXT(SOURCE!H886),SOURCE!H886,  SUBSTITUTE(SUBSTITUTE(TEXT(SOURCE!H886,"????0"),"  ","")," ",""))   ))), "")&amp;
       IF(ISTEXT(SOURCE!H886),SOURCE!H886, SUBSTITUTE(SUBSTITUTE(TEXT(SOURCE!H886,"????0"),"  ","")," ",""))   &amp;","&amp; IF(lookups!$J$2-3 &gt;= 0, REPT(" ",lookups!$J$2-3-5), "")&amp;
      SOURCE!I886&amp;
" | "&amp; IF(lookups!$K$2-LEN(SOURCE!I886) &gt;= 0, REPT(" ",lookups!$K$2-LEN(SOURCE!I886)), "")&amp;
      SOURCE!J886&amp;      IF(lookups!$L$2-LEN(SOURCE!J886) &gt;= 0, REPT(" ",lookups!$L$2-LEN(SOURCE!J886)), "")&amp;
" | "&amp; IF(lookups!$K$2-LEN(SOURCE!I886) &gt;= 0, REPT(" ",lookups!$K$2-LEN(SOURCE!I886)), "")&amp;
      SOURCE!K886&amp;      IF(lookups!$L$2-LEN(SOURCE!K886) &gt;= 0, REPT(" ",lookups!$M$2-LEN(SOURCE!K886)), "")&amp;
" | "&amp; SOURCE!L886&amp;      IF(lookups!$O$2-LEN(SOURCE!L886) &gt;= 0, REPT(" ",lookups!$O$2-LEN(SOURCE!L886)), "")&amp;
" | "&amp; SOURCE!M886&amp;      IF(lookups!$P$2-LEN(SOURCE!M886) &gt;= 0, REPT(" ",lookups!$P$2-LEN(SOURCE!M886)), "")&amp;
      "},"&amp;IF(SOURCE!O886&lt;&gt;"",""&amp;SOURCE!O886,"")
 )
)
)</f>
        <v>/*  862 */  { addItemToBuffer,              ITM_R_ACUTE,                 STD_R_ACUTE,                                   STD_R_ACUTE,                                   (0 &lt;&lt; TAM_MAX_BITS) |     0, CAT_AINT | SLS_UNCHANGED | US_UNCHANGED | EIM_DISABLED | PTP_DISABLED     },</v>
      </c>
    </row>
    <row r="887" customFormat="false" ht="15.75" hidden="false" customHeight="false" outlineLevel="0" collapsed="false">
      <c r="A887" s="263" t="str">
        <f aca="false">IF(AND(OR(SOURCE!A887="",ISBLANK(SOURCE!A887)),SOURCE!B887&gt;0),IF(ISBLANK(SOURCE!C887),"",SOURCE!C887),
IF(SOURCE!B887&lt;0,VLOOKUP(SOURCE!B887,lookups!A$1:B$25,2,0),
  IF(ISBLANK(SOURCE!B887),
    "",
    "/* "&amp;TEXT(SOURCE!B887,"???0")&amp;" *"&amp;
      SOURCE!C887&amp;", "&amp; IF(lookups!$E$2-LEN(SOURCE!C887) &gt;= 0, REPT(" ",lookups!$E$2-LEN(SOURCE!C887)), "")&amp;
      SOURCE!D887&amp;", "&amp; IF(lookups!$F$2-LEN(SOURCE!D887) &gt;= 0, REPT(" ",lookups!$F$2-LEN(SOURCE!D887)), "")&amp;
      SOURCE!E887&amp;", "&amp; IF(lookups!$G$2-LEN(SOURCE!E887) &gt;=0, REPT(" ",lookups!$G$2-LEN(SOURCE!E887)), "")&amp;
      SOURCE!F887&amp;", "&amp; IF(lookups!$H$2-LEN(SOURCE!F887) &gt;= 0, REPT(" ",lookups!$H$2-LEN(SOURCE!F887)+2), "")&amp;"("&amp;
      SUBSTITUTE(TEXT(SOURCE!G887,"??0"),"  ","")&amp;" &lt;&lt; TAM_MAX_BITS) |"&amp; IF(lookups!$I$2-3 &gt;= 0, REPT(" ",MAX(1,lookups!$I$2-5+4+1-1-LEN(  IF(ISTEXT(SOURCE!H887),SOURCE!H887,  SUBSTITUTE(SUBSTITUTE(TEXT(SOURCE!H887,"????0"),"  ","")," ",""))   ))), "")&amp;
       IF(ISTEXT(SOURCE!H887),SOURCE!H887, SUBSTITUTE(SUBSTITUTE(TEXT(SOURCE!H887,"????0"),"  ","")," ",""))   &amp;","&amp; IF(lookups!$J$2-3 &gt;= 0, REPT(" ",lookups!$J$2-3-5), "")&amp;
      SOURCE!I887&amp;
" | "&amp; IF(lookups!$K$2-LEN(SOURCE!I887) &gt;= 0, REPT(" ",lookups!$K$2-LEN(SOURCE!I887)), "")&amp;
      SOURCE!J887&amp;      IF(lookups!$L$2-LEN(SOURCE!J887) &gt;= 0, REPT(" ",lookups!$L$2-LEN(SOURCE!J887)), "")&amp;
" | "&amp; IF(lookups!$K$2-LEN(SOURCE!I887) &gt;= 0, REPT(" ",lookups!$K$2-LEN(SOURCE!I887)), "")&amp;
      SOURCE!K887&amp;      IF(lookups!$L$2-LEN(SOURCE!K887) &gt;= 0, REPT(" ",lookups!$M$2-LEN(SOURCE!K887)), "")&amp;
" | "&amp; SOURCE!L887&amp;      IF(lookups!$O$2-LEN(SOURCE!L887) &gt;= 0, REPT(" ",lookups!$O$2-LEN(SOURCE!L887)), "")&amp;
" | "&amp; SOURCE!M887&amp;      IF(lookups!$P$2-LEN(SOURCE!M887) &gt;= 0, REPT(" ",lookups!$P$2-LEN(SOURCE!M887)), "")&amp;
      "},"&amp;IF(SOURCE!O887&lt;&gt;"",""&amp;SOURCE!O887,"")
 )
)
)</f>
        <v>/*  863 */  { addItemToBuffer,              ITM_R_CARON,                 STD_R_CARON,                                   STD_R_CARON,                                   (0 &lt;&lt; TAM_MAX_BITS) |     0, CAT_AINT | SLS_UNCHANGED | US_UNCHANGED | EIM_DISABLED | PTP_DISABLED     },</v>
      </c>
    </row>
    <row r="888" customFormat="false" ht="15.75" hidden="false" customHeight="false" outlineLevel="0" collapsed="false">
      <c r="A888" s="263" t="str">
        <f aca="false">IF(AND(OR(SOURCE!A888="",ISBLANK(SOURCE!A888)),SOURCE!B888&gt;0),IF(ISBLANK(SOURCE!C888),"",SOURCE!C888),
IF(SOURCE!B888&lt;0,VLOOKUP(SOURCE!B888,lookups!A$1:B$25,2,0),
  IF(ISBLANK(SOURCE!B888),
    "",
    "/* "&amp;TEXT(SOURCE!B888,"???0")&amp;" *"&amp;
      SOURCE!C888&amp;", "&amp; IF(lookups!$E$2-LEN(SOURCE!C888) &gt;= 0, REPT(" ",lookups!$E$2-LEN(SOURCE!C888)), "")&amp;
      SOURCE!D888&amp;", "&amp; IF(lookups!$F$2-LEN(SOURCE!D888) &gt;= 0, REPT(" ",lookups!$F$2-LEN(SOURCE!D888)), "")&amp;
      SOURCE!E888&amp;", "&amp; IF(lookups!$G$2-LEN(SOURCE!E888) &gt;=0, REPT(" ",lookups!$G$2-LEN(SOURCE!E888)), "")&amp;
      SOURCE!F888&amp;", "&amp; IF(lookups!$H$2-LEN(SOURCE!F888) &gt;= 0, REPT(" ",lookups!$H$2-LEN(SOURCE!F888)+2), "")&amp;"("&amp;
      SUBSTITUTE(TEXT(SOURCE!G888,"??0"),"  ","")&amp;" &lt;&lt; TAM_MAX_BITS) |"&amp; IF(lookups!$I$2-3 &gt;= 0, REPT(" ",MAX(1,lookups!$I$2-5+4+1-1-LEN(  IF(ISTEXT(SOURCE!H888),SOURCE!H888,  SUBSTITUTE(SUBSTITUTE(TEXT(SOURCE!H888,"????0"),"  ","")," ",""))   ))), "")&amp;
       IF(ISTEXT(SOURCE!H888),SOURCE!H888, SUBSTITUTE(SUBSTITUTE(TEXT(SOURCE!H888,"????0"),"  ","")," ",""))   &amp;","&amp; IF(lookups!$J$2-3 &gt;= 0, REPT(" ",lookups!$J$2-3-5), "")&amp;
      SOURCE!I888&amp;
" | "&amp; IF(lookups!$K$2-LEN(SOURCE!I888) &gt;= 0, REPT(" ",lookups!$K$2-LEN(SOURCE!I888)), "")&amp;
      SOURCE!J888&amp;      IF(lookups!$L$2-LEN(SOURCE!J888) &gt;= 0, REPT(" ",lookups!$L$2-LEN(SOURCE!J888)), "")&amp;
" | "&amp; IF(lookups!$K$2-LEN(SOURCE!I888) &gt;= 0, REPT(" ",lookups!$K$2-LEN(SOURCE!I888)), "")&amp;
      SOURCE!K888&amp;      IF(lookups!$L$2-LEN(SOURCE!K888) &gt;= 0, REPT(" ",lookups!$M$2-LEN(SOURCE!K888)), "")&amp;
" | "&amp; SOURCE!L888&amp;      IF(lookups!$O$2-LEN(SOURCE!L888) &gt;= 0, REPT(" ",lookups!$O$2-LEN(SOURCE!L888)), "")&amp;
" | "&amp; SOURCE!M888&amp;      IF(lookups!$P$2-LEN(SOURCE!M888) &gt;= 0, REPT(" ",lookups!$P$2-LEN(SOURCE!M888)), "")&amp;
      "},"&amp;IF(SOURCE!O888&lt;&gt;"",""&amp;SOURCE!O888,"")
 )
)
)</f>
        <v>/*  864 */  { addItemToBuffer,              ITM_U_OGONEK,                STD_U_OGONEK,                                  STD_U_OGONEK,                                  (0 &lt;&lt; TAM_MAX_BITS) |     0, CAT_AINT | SLS_UNCHANGED | US_UNCHANGED | EIM_DISABLED | PTP_DISABLED     },</v>
      </c>
    </row>
    <row r="889" customFormat="false" ht="15.75" hidden="false" customHeight="false" outlineLevel="0" collapsed="false">
      <c r="A889" s="263" t="str">
        <f aca="false">IF(AND(OR(SOURCE!A889="",ISBLANK(SOURCE!A889)),SOURCE!B889&gt;0),IF(ISBLANK(SOURCE!C889),"",SOURCE!C889),
IF(SOURCE!B889&lt;0,VLOOKUP(SOURCE!B889,lookups!A$1:B$25,2,0),
  IF(ISBLANK(SOURCE!B889),
    "",
    "/* "&amp;TEXT(SOURCE!B889,"???0")&amp;" *"&amp;
      SOURCE!C889&amp;", "&amp; IF(lookups!$E$2-LEN(SOURCE!C889) &gt;= 0, REPT(" ",lookups!$E$2-LEN(SOURCE!C889)), "")&amp;
      SOURCE!D889&amp;", "&amp; IF(lookups!$F$2-LEN(SOURCE!D889) &gt;= 0, REPT(" ",lookups!$F$2-LEN(SOURCE!D889)), "")&amp;
      SOURCE!E889&amp;", "&amp; IF(lookups!$G$2-LEN(SOURCE!E889) &gt;=0, REPT(" ",lookups!$G$2-LEN(SOURCE!E889)), "")&amp;
      SOURCE!F889&amp;", "&amp; IF(lookups!$H$2-LEN(SOURCE!F889) &gt;= 0, REPT(" ",lookups!$H$2-LEN(SOURCE!F889)+2), "")&amp;"("&amp;
      SUBSTITUTE(TEXT(SOURCE!G889,"??0"),"  ","")&amp;" &lt;&lt; TAM_MAX_BITS) |"&amp; IF(lookups!$I$2-3 &gt;= 0, REPT(" ",MAX(1,lookups!$I$2-5+4+1-1-LEN(  IF(ISTEXT(SOURCE!H889),SOURCE!H889,  SUBSTITUTE(SUBSTITUTE(TEXT(SOURCE!H889,"????0"),"  ","")," ",""))   ))), "")&amp;
       IF(ISTEXT(SOURCE!H889),SOURCE!H889, SUBSTITUTE(SUBSTITUTE(TEXT(SOURCE!H889,"????0"),"  ","")," ",""))   &amp;","&amp; IF(lookups!$J$2-3 &gt;= 0, REPT(" ",lookups!$J$2-3-5), "")&amp;
      SOURCE!I889&amp;
" | "&amp; IF(lookups!$K$2-LEN(SOURCE!I889) &gt;= 0, REPT(" ",lookups!$K$2-LEN(SOURCE!I889)), "")&amp;
      SOURCE!J889&amp;      IF(lookups!$L$2-LEN(SOURCE!J889) &gt;= 0, REPT(" ",lookups!$L$2-LEN(SOURCE!J889)), "")&amp;
" | "&amp; IF(lookups!$K$2-LEN(SOURCE!I889) &gt;= 0, REPT(" ",lookups!$K$2-LEN(SOURCE!I889)), "")&amp;
      SOURCE!K889&amp;      IF(lookups!$L$2-LEN(SOURCE!K889) &gt;= 0, REPT(" ",lookups!$M$2-LEN(SOURCE!K889)), "")&amp;
" | "&amp; SOURCE!L889&amp;      IF(lookups!$O$2-LEN(SOURCE!L889) &gt;= 0, REPT(" ",lookups!$O$2-LEN(SOURCE!L889)), "")&amp;
" | "&amp; SOURCE!M889&amp;      IF(lookups!$P$2-LEN(SOURCE!M889) &gt;= 0, REPT(" ",lookups!$P$2-LEN(SOURCE!M889)), "")&amp;
      "},"&amp;IF(SOURCE!O889&lt;&gt;"",""&amp;SOURCE!O889,"")
 )
)
)</f>
        <v>/*  865 */  { addItemToBuffer,              ITM_u_OGONEK,                STD_u_OGONEK,                                  STD_u_OGONEK,                                  (0 &lt;&lt; TAM_MAX_BITS) |     0, CAT_aint | SLS_UNCHANGED | US_UNCHANGED | EIM_DISABLED | PTP_DISABLED     },</v>
      </c>
    </row>
    <row r="890" customFormat="false" ht="15.75" hidden="false" customHeight="false" outlineLevel="0" collapsed="false">
      <c r="A890" s="263" t="str">
        <f aca="false">IF(AND(OR(SOURCE!A890="",ISBLANK(SOURCE!A890)),SOURCE!B890&gt;0),IF(ISBLANK(SOURCE!C890),"",SOURCE!C890),
IF(SOURCE!B890&lt;0,VLOOKUP(SOURCE!B890,lookups!A$1:B$25,2,0),
  IF(ISBLANK(SOURCE!B890),
    "",
    "/* "&amp;TEXT(SOURCE!B890,"???0")&amp;" *"&amp;
      SOURCE!C890&amp;", "&amp; IF(lookups!$E$2-LEN(SOURCE!C890) &gt;= 0, REPT(" ",lookups!$E$2-LEN(SOURCE!C890)), "")&amp;
      SOURCE!D890&amp;", "&amp; IF(lookups!$F$2-LEN(SOURCE!D890) &gt;= 0, REPT(" ",lookups!$F$2-LEN(SOURCE!D890)), "")&amp;
      SOURCE!E890&amp;", "&amp; IF(lookups!$G$2-LEN(SOURCE!E890) &gt;=0, REPT(" ",lookups!$G$2-LEN(SOURCE!E890)), "")&amp;
      SOURCE!F890&amp;", "&amp; IF(lookups!$H$2-LEN(SOURCE!F890) &gt;= 0, REPT(" ",lookups!$H$2-LEN(SOURCE!F890)+2), "")&amp;"("&amp;
      SUBSTITUTE(TEXT(SOURCE!G890,"??0"),"  ","")&amp;" &lt;&lt; TAM_MAX_BITS) |"&amp; IF(lookups!$I$2-3 &gt;= 0, REPT(" ",MAX(1,lookups!$I$2-5+4+1-1-LEN(  IF(ISTEXT(SOURCE!H890),SOURCE!H890,  SUBSTITUTE(SUBSTITUTE(TEXT(SOURCE!H890,"????0"),"  ","")," ",""))   ))), "")&amp;
       IF(ISTEXT(SOURCE!H890),SOURCE!H890, SUBSTITUTE(SUBSTITUTE(TEXT(SOURCE!H890,"????0"),"  ","")," ",""))   &amp;","&amp; IF(lookups!$J$2-3 &gt;= 0, REPT(" ",lookups!$J$2-3-5), "")&amp;
      SOURCE!I890&amp;
" | "&amp; IF(lookups!$K$2-LEN(SOURCE!I890) &gt;= 0, REPT(" ",lookups!$K$2-LEN(SOURCE!I890)), "")&amp;
      SOURCE!J890&amp;      IF(lookups!$L$2-LEN(SOURCE!J890) &gt;= 0, REPT(" ",lookups!$L$2-LEN(SOURCE!J890)), "")&amp;
" | "&amp; IF(lookups!$K$2-LEN(SOURCE!I890) &gt;= 0, REPT(" ",lookups!$K$2-LEN(SOURCE!I890)), "")&amp;
      SOURCE!K890&amp;      IF(lookups!$L$2-LEN(SOURCE!K890) &gt;= 0, REPT(" ",lookups!$M$2-LEN(SOURCE!K890)), "")&amp;
" | "&amp; SOURCE!L890&amp;      IF(lookups!$O$2-LEN(SOURCE!L890) &gt;= 0, REPT(" ",lookups!$O$2-LEN(SOURCE!L890)), "")&amp;
" | "&amp; SOURCE!M890&amp;      IF(lookups!$P$2-LEN(SOURCE!M890) &gt;= 0, REPT(" ",lookups!$P$2-LEN(SOURCE!M890)), "")&amp;
      "},"&amp;IF(SOURCE!O890&lt;&gt;"",""&amp;SOURCE!O890,"")
 )
)
)</f>
        <v>/*  866 */  { addItemToBuffer,              ITM_y_UNDER_ROOT,            "",                                            STD_y_UNDER_ROOT,                              (0 &lt;&lt; TAM_MAX_BITS) |     0, CAT_NONE | SLS_UNCHANGED | US_UNCHANGED | EIM_DISABLED | PTP_DISABLED     },</v>
      </c>
    </row>
    <row r="891" customFormat="false" ht="15.75" hidden="false" customHeight="false" outlineLevel="0" collapsed="false">
      <c r="A891" s="263" t="str">
        <f aca="false">IF(AND(OR(SOURCE!A891="",ISBLANK(SOURCE!A891)),SOURCE!B891&gt;0),IF(ISBLANK(SOURCE!C891),"",SOURCE!C891),
IF(SOURCE!B891&lt;0,VLOOKUP(SOURCE!B891,lookups!A$1:B$25,2,0),
  IF(ISBLANK(SOURCE!B891),
    "",
    "/* "&amp;TEXT(SOURCE!B891,"???0")&amp;" *"&amp;
      SOURCE!C891&amp;", "&amp; IF(lookups!$E$2-LEN(SOURCE!C891) &gt;= 0, REPT(" ",lookups!$E$2-LEN(SOURCE!C891)), "")&amp;
      SOURCE!D891&amp;", "&amp; IF(lookups!$F$2-LEN(SOURCE!D891) &gt;= 0, REPT(" ",lookups!$F$2-LEN(SOURCE!D891)), "")&amp;
      SOURCE!E891&amp;", "&amp; IF(lookups!$G$2-LEN(SOURCE!E891) &gt;=0, REPT(" ",lookups!$G$2-LEN(SOURCE!E891)), "")&amp;
      SOURCE!F891&amp;", "&amp; IF(lookups!$H$2-LEN(SOURCE!F891) &gt;= 0, REPT(" ",lookups!$H$2-LEN(SOURCE!F891)+2), "")&amp;"("&amp;
      SUBSTITUTE(TEXT(SOURCE!G891,"??0"),"  ","")&amp;" &lt;&lt; TAM_MAX_BITS) |"&amp; IF(lookups!$I$2-3 &gt;= 0, REPT(" ",MAX(1,lookups!$I$2-5+4+1-1-LEN(  IF(ISTEXT(SOURCE!H891),SOURCE!H891,  SUBSTITUTE(SUBSTITUTE(TEXT(SOURCE!H891,"????0"),"  ","")," ",""))   ))), "")&amp;
       IF(ISTEXT(SOURCE!H891),SOURCE!H891, SUBSTITUTE(SUBSTITUTE(TEXT(SOURCE!H891,"????0"),"  ","")," ",""))   &amp;","&amp; IF(lookups!$J$2-3 &gt;= 0, REPT(" ",lookups!$J$2-3-5), "")&amp;
      SOURCE!I891&amp;
" | "&amp; IF(lookups!$K$2-LEN(SOURCE!I891) &gt;= 0, REPT(" ",lookups!$K$2-LEN(SOURCE!I891)), "")&amp;
      SOURCE!J891&amp;      IF(lookups!$L$2-LEN(SOURCE!J891) &gt;= 0, REPT(" ",lookups!$L$2-LEN(SOURCE!J891)), "")&amp;
" | "&amp; IF(lookups!$K$2-LEN(SOURCE!I891) &gt;= 0, REPT(" ",lookups!$K$2-LEN(SOURCE!I891)), "")&amp;
      SOURCE!K891&amp;      IF(lookups!$L$2-LEN(SOURCE!K891) &gt;= 0, REPT(" ",lookups!$M$2-LEN(SOURCE!K891)), "")&amp;
" | "&amp; SOURCE!L891&amp;      IF(lookups!$O$2-LEN(SOURCE!L891) &gt;= 0, REPT(" ",lookups!$O$2-LEN(SOURCE!L891)), "")&amp;
" | "&amp; SOURCE!M891&amp;      IF(lookups!$P$2-LEN(SOURCE!M891) &gt;= 0, REPT(" ",lookups!$P$2-LEN(SOURCE!M891)), "")&amp;
      "},"&amp;IF(SOURCE!O891&lt;&gt;"",""&amp;SOURCE!O891,"")
 )
)
)</f>
        <v>/*  867 */  { addItemToBuffer,              ITM_x_UNDER_ROOT,            "",                                            STD_x_UNDER_ROOT,                              (0 &lt;&lt; TAM_MAX_BITS) |     0, CAT_NONE | SLS_UNCHANGED | US_UNCHANGED | EIM_DISABLED | PTP_DISABLED     },</v>
      </c>
    </row>
    <row r="892" customFormat="false" ht="15.75" hidden="false" customHeight="false" outlineLevel="0" collapsed="false">
      <c r="A892" s="263" t="str">
        <f aca="false">IF(AND(OR(SOURCE!A892="",ISBLANK(SOURCE!A892)),SOURCE!B892&gt;0),IF(ISBLANK(SOURCE!C892),"",SOURCE!C892),
IF(SOURCE!B892&lt;0,VLOOKUP(SOURCE!B892,lookups!A$1:B$25,2,0),
  IF(ISBLANK(SOURCE!B892),
    "",
    "/* "&amp;TEXT(SOURCE!B892,"???0")&amp;" *"&amp;
      SOURCE!C892&amp;", "&amp; IF(lookups!$E$2-LEN(SOURCE!C892) &gt;= 0, REPT(" ",lookups!$E$2-LEN(SOURCE!C892)), "")&amp;
      SOURCE!D892&amp;", "&amp; IF(lookups!$F$2-LEN(SOURCE!D892) &gt;= 0, REPT(" ",lookups!$F$2-LEN(SOURCE!D892)), "")&amp;
      SOURCE!E892&amp;", "&amp; IF(lookups!$G$2-LEN(SOURCE!E892) &gt;=0, REPT(" ",lookups!$G$2-LEN(SOURCE!E892)), "")&amp;
      SOURCE!F892&amp;", "&amp; IF(lookups!$H$2-LEN(SOURCE!F892) &gt;= 0, REPT(" ",lookups!$H$2-LEN(SOURCE!F892)+2), "")&amp;"("&amp;
      SUBSTITUTE(TEXT(SOURCE!G892,"??0"),"  ","")&amp;" &lt;&lt; TAM_MAX_BITS) |"&amp; IF(lookups!$I$2-3 &gt;= 0, REPT(" ",MAX(1,lookups!$I$2-5+4+1-1-LEN(  IF(ISTEXT(SOURCE!H892),SOURCE!H892,  SUBSTITUTE(SUBSTITUTE(TEXT(SOURCE!H892,"????0"),"  ","")," ",""))   ))), "")&amp;
       IF(ISTEXT(SOURCE!H892),SOURCE!H892, SUBSTITUTE(SUBSTITUTE(TEXT(SOURCE!H892,"????0"),"  ","")," ",""))   &amp;","&amp; IF(lookups!$J$2-3 &gt;= 0, REPT(" ",lookups!$J$2-3-5), "")&amp;
      SOURCE!I892&amp;
" | "&amp; IF(lookups!$K$2-LEN(SOURCE!I892) &gt;= 0, REPT(" ",lookups!$K$2-LEN(SOURCE!I892)), "")&amp;
      SOURCE!J892&amp;      IF(lookups!$L$2-LEN(SOURCE!J892) &gt;= 0, REPT(" ",lookups!$L$2-LEN(SOURCE!J892)), "")&amp;
" | "&amp; IF(lookups!$K$2-LEN(SOURCE!I892) &gt;= 0, REPT(" ",lookups!$K$2-LEN(SOURCE!I892)), "")&amp;
      SOURCE!K892&amp;      IF(lookups!$L$2-LEN(SOURCE!K892) &gt;= 0, REPT(" ",lookups!$M$2-LEN(SOURCE!K892)), "")&amp;
" | "&amp; SOURCE!L892&amp;      IF(lookups!$O$2-LEN(SOURCE!L892) &gt;= 0, REPT(" ",lookups!$O$2-LEN(SOURCE!L892)), "")&amp;
" | "&amp; SOURCE!M892&amp;      IF(lookups!$P$2-LEN(SOURCE!M892) &gt;= 0, REPT(" ",lookups!$P$2-LEN(SOURCE!M892)), "")&amp;
      "},"&amp;IF(SOURCE!O892&lt;&gt;"",""&amp;SOURCE!O892,"")
 )
)
)</f>
        <v>/*  868 */  { itemToBeCoded,                NOPARAM,                     "",                                            STD_SPACE_EM,                                  (0 &lt;&lt; TAM_MAX_BITS) |     0, CAT_NONE | SLS_UNCHANGED | US_UNCHANGED | EIM_DISABLED | PTP_DISABLED     },</v>
      </c>
    </row>
    <row r="893" customFormat="false" ht="15.75" hidden="false" customHeight="false" outlineLevel="0" collapsed="false">
      <c r="A893" s="263" t="str">
        <f aca="false">IF(AND(OR(SOURCE!A893="",ISBLANK(SOURCE!A893)),SOURCE!B893&gt;0),IF(ISBLANK(SOURCE!C893),"",SOURCE!C893),
IF(SOURCE!B893&lt;0,VLOOKUP(SOURCE!B893,lookups!A$1:B$25,2,0),
  IF(ISBLANK(SOURCE!B893),
    "",
    "/* "&amp;TEXT(SOURCE!B893,"???0")&amp;" *"&amp;
      SOURCE!C893&amp;", "&amp; IF(lookups!$E$2-LEN(SOURCE!C893) &gt;= 0, REPT(" ",lookups!$E$2-LEN(SOURCE!C893)), "")&amp;
      SOURCE!D893&amp;", "&amp; IF(lookups!$F$2-LEN(SOURCE!D893) &gt;= 0, REPT(" ",lookups!$F$2-LEN(SOURCE!D893)), "")&amp;
      SOURCE!E893&amp;", "&amp; IF(lookups!$G$2-LEN(SOURCE!E893) &gt;=0, REPT(" ",lookups!$G$2-LEN(SOURCE!E893)), "")&amp;
      SOURCE!F893&amp;", "&amp; IF(lookups!$H$2-LEN(SOURCE!F893) &gt;= 0, REPT(" ",lookups!$H$2-LEN(SOURCE!F893)+2), "")&amp;"("&amp;
      SUBSTITUTE(TEXT(SOURCE!G893,"??0"),"  ","")&amp;" &lt;&lt; TAM_MAX_BITS) |"&amp; IF(lookups!$I$2-3 &gt;= 0, REPT(" ",MAX(1,lookups!$I$2-5+4+1-1-LEN(  IF(ISTEXT(SOURCE!H893),SOURCE!H893,  SUBSTITUTE(SUBSTITUTE(TEXT(SOURCE!H893,"????0"),"  ","")," ",""))   ))), "")&amp;
       IF(ISTEXT(SOURCE!H893),SOURCE!H893, SUBSTITUTE(SUBSTITUTE(TEXT(SOURCE!H893,"????0"),"  ","")," ",""))   &amp;","&amp; IF(lookups!$J$2-3 &gt;= 0, REPT(" ",lookups!$J$2-3-5), "")&amp;
      SOURCE!I893&amp;
" | "&amp; IF(lookups!$K$2-LEN(SOURCE!I893) &gt;= 0, REPT(" ",lookups!$K$2-LEN(SOURCE!I893)), "")&amp;
      SOURCE!J893&amp;      IF(lookups!$L$2-LEN(SOURCE!J893) &gt;= 0, REPT(" ",lookups!$L$2-LEN(SOURCE!J893)), "")&amp;
" | "&amp; IF(lookups!$K$2-LEN(SOURCE!I893) &gt;= 0, REPT(" ",lookups!$K$2-LEN(SOURCE!I893)), "")&amp;
      SOURCE!K893&amp;      IF(lookups!$L$2-LEN(SOURCE!K893) &gt;= 0, REPT(" ",lookups!$M$2-LEN(SOURCE!K893)), "")&amp;
" | "&amp; SOURCE!L893&amp;      IF(lookups!$O$2-LEN(SOURCE!L893) &gt;= 0, REPT(" ",lookups!$O$2-LEN(SOURCE!L893)), "")&amp;
" | "&amp; SOURCE!M893&amp;      IF(lookups!$P$2-LEN(SOURCE!M893) &gt;= 0, REPT(" ",lookups!$P$2-LEN(SOURCE!M893)), "")&amp;
      "},"&amp;IF(SOURCE!O893&lt;&gt;"",""&amp;SOURCE!O893,"")
 )
)
)</f>
        <v>/*  869 */  { itemToBeCoded,                NOPARAM,                     "",                                            STD_SPACE_3_PER_EM,                            (0 &lt;&lt; TAM_MAX_BITS) |     0, CAT_NONE | SLS_UNCHANGED | US_UNCHANGED | EIM_DISABLED | PTP_DISABLED     },</v>
      </c>
    </row>
    <row r="894" customFormat="false" ht="15.75" hidden="false" customHeight="false" outlineLevel="0" collapsed="false">
      <c r="A894" s="263" t="str">
        <f aca="false">IF(AND(OR(SOURCE!A894="",ISBLANK(SOURCE!A894)),SOURCE!B894&gt;0),IF(ISBLANK(SOURCE!C894),"",SOURCE!C894),
IF(SOURCE!B894&lt;0,VLOOKUP(SOURCE!B894,lookups!A$1:B$25,2,0),
  IF(ISBLANK(SOURCE!B894),
    "",
    "/* "&amp;TEXT(SOURCE!B894,"???0")&amp;" *"&amp;
      SOURCE!C894&amp;", "&amp; IF(lookups!$E$2-LEN(SOURCE!C894) &gt;= 0, REPT(" ",lookups!$E$2-LEN(SOURCE!C894)), "")&amp;
      SOURCE!D894&amp;", "&amp; IF(lookups!$F$2-LEN(SOURCE!D894) &gt;= 0, REPT(" ",lookups!$F$2-LEN(SOURCE!D894)), "")&amp;
      SOURCE!E894&amp;", "&amp; IF(lookups!$G$2-LEN(SOURCE!E894) &gt;=0, REPT(" ",lookups!$G$2-LEN(SOURCE!E894)), "")&amp;
      SOURCE!F894&amp;", "&amp; IF(lookups!$H$2-LEN(SOURCE!F894) &gt;= 0, REPT(" ",lookups!$H$2-LEN(SOURCE!F894)+2), "")&amp;"("&amp;
      SUBSTITUTE(TEXT(SOURCE!G894,"??0"),"  ","")&amp;" &lt;&lt; TAM_MAX_BITS) |"&amp; IF(lookups!$I$2-3 &gt;= 0, REPT(" ",MAX(1,lookups!$I$2-5+4+1-1-LEN(  IF(ISTEXT(SOURCE!H894),SOURCE!H894,  SUBSTITUTE(SUBSTITUTE(TEXT(SOURCE!H894,"????0"),"  ","")," ",""))   ))), "")&amp;
       IF(ISTEXT(SOURCE!H894),SOURCE!H894, SUBSTITUTE(SUBSTITUTE(TEXT(SOURCE!H894,"????0"),"  ","")," ",""))   &amp;","&amp; IF(lookups!$J$2-3 &gt;= 0, REPT(" ",lookups!$J$2-3-5), "")&amp;
      SOURCE!I894&amp;
" | "&amp; IF(lookups!$K$2-LEN(SOURCE!I894) &gt;= 0, REPT(" ",lookups!$K$2-LEN(SOURCE!I894)), "")&amp;
      SOURCE!J894&amp;      IF(lookups!$L$2-LEN(SOURCE!J894) &gt;= 0, REPT(" ",lookups!$L$2-LEN(SOURCE!J894)), "")&amp;
" | "&amp; IF(lookups!$K$2-LEN(SOURCE!I894) &gt;= 0, REPT(" ",lookups!$K$2-LEN(SOURCE!I894)), "")&amp;
      SOURCE!K894&amp;      IF(lookups!$L$2-LEN(SOURCE!K894) &gt;= 0, REPT(" ",lookups!$M$2-LEN(SOURCE!K894)), "")&amp;
" | "&amp; SOURCE!L894&amp;      IF(lookups!$O$2-LEN(SOURCE!L894) &gt;= 0, REPT(" ",lookups!$O$2-LEN(SOURCE!L894)), "")&amp;
" | "&amp; SOURCE!M894&amp;      IF(lookups!$P$2-LEN(SOURCE!M894) &gt;= 0, REPT(" ",lookups!$P$2-LEN(SOURCE!M894)), "")&amp;
      "},"&amp;IF(SOURCE!O894&lt;&gt;"",""&amp;SOURCE!O894,"")
 )
)
)</f>
        <v>/*  870 */  { itemToBeCoded,                NOPARAM,                     "",                                            STD_SPACE_4_PER_EM,                            (0 &lt;&lt; TAM_MAX_BITS) |     0, CAT_NONE | SLS_UNCHANGED | US_UNCHANGED | EIM_DISABLED | PTP_DISABLED     },</v>
      </c>
    </row>
    <row r="895" customFormat="false" ht="15.75" hidden="false" customHeight="false" outlineLevel="0" collapsed="false">
      <c r="A895" s="263" t="str">
        <f aca="false">IF(AND(OR(SOURCE!A895="",ISBLANK(SOURCE!A895)),SOURCE!B895&gt;0),IF(ISBLANK(SOURCE!C895),"",SOURCE!C895),
IF(SOURCE!B895&lt;0,VLOOKUP(SOURCE!B895,lookups!A$1:B$25,2,0),
  IF(ISBLANK(SOURCE!B895),
    "",
    "/* "&amp;TEXT(SOURCE!B895,"???0")&amp;" *"&amp;
      SOURCE!C895&amp;", "&amp; IF(lookups!$E$2-LEN(SOURCE!C895) &gt;= 0, REPT(" ",lookups!$E$2-LEN(SOURCE!C895)), "")&amp;
      SOURCE!D895&amp;", "&amp; IF(lookups!$F$2-LEN(SOURCE!D895) &gt;= 0, REPT(" ",lookups!$F$2-LEN(SOURCE!D895)), "")&amp;
      SOURCE!E895&amp;", "&amp; IF(lookups!$G$2-LEN(SOURCE!E895) &gt;=0, REPT(" ",lookups!$G$2-LEN(SOURCE!E895)), "")&amp;
      SOURCE!F895&amp;", "&amp; IF(lookups!$H$2-LEN(SOURCE!F895) &gt;= 0, REPT(" ",lookups!$H$2-LEN(SOURCE!F895)+2), "")&amp;"("&amp;
      SUBSTITUTE(TEXT(SOURCE!G895,"??0"),"  ","")&amp;" &lt;&lt; TAM_MAX_BITS) |"&amp; IF(lookups!$I$2-3 &gt;= 0, REPT(" ",MAX(1,lookups!$I$2-5+4+1-1-LEN(  IF(ISTEXT(SOURCE!H895),SOURCE!H895,  SUBSTITUTE(SUBSTITUTE(TEXT(SOURCE!H895,"????0"),"  ","")," ",""))   ))), "")&amp;
       IF(ISTEXT(SOURCE!H895),SOURCE!H895, SUBSTITUTE(SUBSTITUTE(TEXT(SOURCE!H895,"????0"),"  ","")," ",""))   &amp;","&amp; IF(lookups!$J$2-3 &gt;= 0, REPT(" ",lookups!$J$2-3-5), "")&amp;
      SOURCE!I895&amp;
" | "&amp; IF(lookups!$K$2-LEN(SOURCE!I895) &gt;= 0, REPT(" ",lookups!$K$2-LEN(SOURCE!I895)), "")&amp;
      SOURCE!J895&amp;      IF(lookups!$L$2-LEN(SOURCE!J895) &gt;= 0, REPT(" ",lookups!$L$2-LEN(SOURCE!J895)), "")&amp;
" | "&amp; IF(lookups!$K$2-LEN(SOURCE!I895) &gt;= 0, REPT(" ",lookups!$K$2-LEN(SOURCE!I895)), "")&amp;
      SOURCE!K895&amp;      IF(lookups!$L$2-LEN(SOURCE!K895) &gt;= 0, REPT(" ",lookups!$M$2-LEN(SOURCE!K895)), "")&amp;
" | "&amp; SOURCE!L895&amp;      IF(lookups!$O$2-LEN(SOURCE!L895) &gt;= 0, REPT(" ",lookups!$O$2-LEN(SOURCE!L895)), "")&amp;
" | "&amp; SOURCE!M895&amp;      IF(lookups!$P$2-LEN(SOURCE!M895) &gt;= 0, REPT(" ",lookups!$P$2-LEN(SOURCE!M895)), "")&amp;
      "},"&amp;IF(SOURCE!O895&lt;&gt;"",""&amp;SOURCE!O895,"")
 )
)
)</f>
        <v>/*  871 */  { itemToBeCoded,                NOPARAM,                     "",                                            STD_SPACE_6_PER_EM,                            (0 &lt;&lt; TAM_MAX_BITS) |     0, CAT_NONE | SLS_UNCHANGED | US_UNCHANGED | EIM_DISABLED | PTP_DISABLED     },</v>
      </c>
    </row>
    <row r="896" customFormat="false" ht="15.75" hidden="false" customHeight="false" outlineLevel="0" collapsed="false">
      <c r="A896" s="263" t="str">
        <f aca="false">IF(AND(OR(SOURCE!A896="",ISBLANK(SOURCE!A896)),SOURCE!B896&gt;0),IF(ISBLANK(SOURCE!C896),"",SOURCE!C896),
IF(SOURCE!B896&lt;0,VLOOKUP(SOURCE!B896,lookups!A$1:B$25,2,0),
  IF(ISBLANK(SOURCE!B896),
    "",
    "/* "&amp;TEXT(SOURCE!B896,"???0")&amp;" *"&amp;
      SOURCE!C896&amp;", "&amp; IF(lookups!$E$2-LEN(SOURCE!C896) &gt;= 0, REPT(" ",lookups!$E$2-LEN(SOURCE!C896)), "")&amp;
      SOURCE!D896&amp;", "&amp; IF(lookups!$F$2-LEN(SOURCE!D896) &gt;= 0, REPT(" ",lookups!$F$2-LEN(SOURCE!D896)), "")&amp;
      SOURCE!E896&amp;", "&amp; IF(lookups!$G$2-LEN(SOURCE!E896) &gt;=0, REPT(" ",lookups!$G$2-LEN(SOURCE!E896)), "")&amp;
      SOURCE!F896&amp;", "&amp; IF(lookups!$H$2-LEN(SOURCE!F896) &gt;= 0, REPT(" ",lookups!$H$2-LEN(SOURCE!F896)+2), "")&amp;"("&amp;
      SUBSTITUTE(TEXT(SOURCE!G896,"??0"),"  ","")&amp;" &lt;&lt; TAM_MAX_BITS) |"&amp; IF(lookups!$I$2-3 &gt;= 0, REPT(" ",MAX(1,lookups!$I$2-5+4+1-1-LEN(  IF(ISTEXT(SOURCE!H896),SOURCE!H896,  SUBSTITUTE(SUBSTITUTE(TEXT(SOURCE!H896,"????0"),"  ","")," ",""))   ))), "")&amp;
       IF(ISTEXT(SOURCE!H896),SOURCE!H896, SUBSTITUTE(SUBSTITUTE(TEXT(SOURCE!H896,"????0"),"  ","")," ",""))   &amp;","&amp; IF(lookups!$J$2-3 &gt;= 0, REPT(" ",lookups!$J$2-3-5), "")&amp;
      SOURCE!I896&amp;
" | "&amp; IF(lookups!$K$2-LEN(SOURCE!I896) &gt;= 0, REPT(" ",lookups!$K$2-LEN(SOURCE!I896)), "")&amp;
      SOURCE!J896&amp;      IF(lookups!$L$2-LEN(SOURCE!J896) &gt;= 0, REPT(" ",lookups!$L$2-LEN(SOURCE!J896)), "")&amp;
" | "&amp; IF(lookups!$K$2-LEN(SOURCE!I896) &gt;= 0, REPT(" ",lookups!$K$2-LEN(SOURCE!I896)), "")&amp;
      SOURCE!K896&amp;      IF(lookups!$L$2-LEN(SOURCE!K896) &gt;= 0, REPT(" ",lookups!$M$2-LEN(SOURCE!K896)), "")&amp;
" | "&amp; SOURCE!L896&amp;      IF(lookups!$O$2-LEN(SOURCE!L896) &gt;= 0, REPT(" ",lookups!$O$2-LEN(SOURCE!L896)), "")&amp;
" | "&amp; SOURCE!M896&amp;      IF(lookups!$P$2-LEN(SOURCE!M896) &gt;= 0, REPT(" ",lookups!$P$2-LEN(SOURCE!M896)), "")&amp;
      "},"&amp;IF(SOURCE!O896&lt;&gt;"",""&amp;SOURCE!O896,"")
 )
)
)</f>
        <v>/*  872 */  { itemToBeCoded,                NOPARAM,                     "",                                            STD_SPACE_FIGURE,                              (0 &lt;&lt; TAM_MAX_BITS) |     0, CAT_NONE | SLS_UNCHANGED | US_UNCHANGED | EIM_DISABLED | PTP_DISABLED     },</v>
      </c>
    </row>
    <row r="897" customFormat="false" ht="15.75" hidden="false" customHeight="false" outlineLevel="0" collapsed="false">
      <c r="A897" s="263" t="str">
        <f aca="false">IF(AND(OR(SOURCE!A897="",ISBLANK(SOURCE!A897)),SOURCE!B897&gt;0),IF(ISBLANK(SOURCE!C897),"",SOURCE!C897),
IF(SOURCE!B897&lt;0,VLOOKUP(SOURCE!B897,lookups!A$1:B$25,2,0),
  IF(ISBLANK(SOURCE!B897),
    "",
    "/* "&amp;TEXT(SOURCE!B897,"???0")&amp;" *"&amp;
      SOURCE!C897&amp;", "&amp; IF(lookups!$E$2-LEN(SOURCE!C897) &gt;= 0, REPT(" ",lookups!$E$2-LEN(SOURCE!C897)), "")&amp;
      SOURCE!D897&amp;", "&amp; IF(lookups!$F$2-LEN(SOURCE!D897) &gt;= 0, REPT(" ",lookups!$F$2-LEN(SOURCE!D897)), "")&amp;
      SOURCE!E897&amp;", "&amp; IF(lookups!$G$2-LEN(SOURCE!E897) &gt;=0, REPT(" ",lookups!$G$2-LEN(SOURCE!E897)), "")&amp;
      SOURCE!F897&amp;", "&amp; IF(lookups!$H$2-LEN(SOURCE!F897) &gt;= 0, REPT(" ",lookups!$H$2-LEN(SOURCE!F897)+2), "")&amp;"("&amp;
      SUBSTITUTE(TEXT(SOURCE!G897,"??0"),"  ","")&amp;" &lt;&lt; TAM_MAX_BITS) |"&amp; IF(lookups!$I$2-3 &gt;= 0, REPT(" ",MAX(1,lookups!$I$2-5+4+1-1-LEN(  IF(ISTEXT(SOURCE!H897),SOURCE!H897,  SUBSTITUTE(SUBSTITUTE(TEXT(SOURCE!H897,"????0"),"  ","")," ",""))   ))), "")&amp;
       IF(ISTEXT(SOURCE!H897),SOURCE!H897, SUBSTITUTE(SUBSTITUTE(TEXT(SOURCE!H897,"????0"),"  ","")," ",""))   &amp;","&amp; IF(lookups!$J$2-3 &gt;= 0, REPT(" ",lookups!$J$2-3-5), "")&amp;
      SOURCE!I897&amp;
" | "&amp; IF(lookups!$K$2-LEN(SOURCE!I897) &gt;= 0, REPT(" ",lookups!$K$2-LEN(SOURCE!I897)), "")&amp;
      SOURCE!J897&amp;      IF(lookups!$L$2-LEN(SOURCE!J897) &gt;= 0, REPT(" ",lookups!$L$2-LEN(SOURCE!J897)), "")&amp;
" | "&amp; IF(lookups!$K$2-LEN(SOURCE!I897) &gt;= 0, REPT(" ",lookups!$K$2-LEN(SOURCE!I897)), "")&amp;
      SOURCE!K897&amp;      IF(lookups!$L$2-LEN(SOURCE!K897) &gt;= 0, REPT(" ",lookups!$M$2-LEN(SOURCE!K897)), "")&amp;
" | "&amp; SOURCE!L897&amp;      IF(lookups!$O$2-LEN(SOURCE!L897) &gt;= 0, REPT(" ",lookups!$O$2-LEN(SOURCE!L897)), "")&amp;
" | "&amp; SOURCE!M897&amp;      IF(lookups!$P$2-LEN(SOURCE!M897) &gt;= 0, REPT(" ",lookups!$P$2-LEN(SOURCE!M897)), "")&amp;
      "},"&amp;IF(SOURCE!O897&lt;&gt;"",""&amp;SOURCE!O897,"")
 )
)
)</f>
        <v>/*  873 */  { itemToBeCoded,                NOPARAM,                     "",                                            STD_SPACE_PUNCTUATION,                         (0 &lt;&lt; TAM_MAX_BITS) |     0, CAT_NONE | SLS_UNCHANGED | US_UNCHANGED | EIM_DISABLED | PTP_DISABLED     },</v>
      </c>
    </row>
    <row r="898" customFormat="false" ht="15.75" hidden="false" customHeight="false" outlineLevel="0" collapsed="false">
      <c r="A898" s="263" t="str">
        <f aca="false">IF(AND(OR(SOURCE!A898="",ISBLANK(SOURCE!A898)),SOURCE!B898&gt;0),IF(ISBLANK(SOURCE!C898),"",SOURCE!C898),
IF(SOURCE!B898&lt;0,VLOOKUP(SOURCE!B898,lookups!A$1:B$25,2,0),
  IF(ISBLANK(SOURCE!B898),
    "",
    "/* "&amp;TEXT(SOURCE!B898,"???0")&amp;" *"&amp;
      SOURCE!C898&amp;", "&amp; IF(lookups!$E$2-LEN(SOURCE!C898) &gt;= 0, REPT(" ",lookups!$E$2-LEN(SOURCE!C898)), "")&amp;
      SOURCE!D898&amp;", "&amp; IF(lookups!$F$2-LEN(SOURCE!D898) &gt;= 0, REPT(" ",lookups!$F$2-LEN(SOURCE!D898)), "")&amp;
      SOURCE!E898&amp;", "&amp; IF(lookups!$G$2-LEN(SOURCE!E898) &gt;=0, REPT(" ",lookups!$G$2-LEN(SOURCE!E898)), "")&amp;
      SOURCE!F898&amp;", "&amp; IF(lookups!$H$2-LEN(SOURCE!F898) &gt;= 0, REPT(" ",lookups!$H$2-LEN(SOURCE!F898)+2), "")&amp;"("&amp;
      SUBSTITUTE(TEXT(SOURCE!G898,"??0"),"  ","")&amp;" &lt;&lt; TAM_MAX_BITS) |"&amp; IF(lookups!$I$2-3 &gt;= 0, REPT(" ",MAX(1,lookups!$I$2-5+4+1-1-LEN(  IF(ISTEXT(SOURCE!H898),SOURCE!H898,  SUBSTITUTE(SUBSTITUTE(TEXT(SOURCE!H898,"????0"),"  ","")," ",""))   ))), "")&amp;
       IF(ISTEXT(SOURCE!H898),SOURCE!H898, SUBSTITUTE(SUBSTITUTE(TEXT(SOURCE!H898,"????0"),"  ","")," ",""))   &amp;","&amp; IF(lookups!$J$2-3 &gt;= 0, REPT(" ",lookups!$J$2-3-5), "")&amp;
      SOURCE!I898&amp;
" | "&amp; IF(lookups!$K$2-LEN(SOURCE!I898) &gt;= 0, REPT(" ",lookups!$K$2-LEN(SOURCE!I898)), "")&amp;
      SOURCE!J898&amp;      IF(lookups!$L$2-LEN(SOURCE!J898) &gt;= 0, REPT(" ",lookups!$L$2-LEN(SOURCE!J898)), "")&amp;
" | "&amp; IF(lookups!$K$2-LEN(SOURCE!I898) &gt;= 0, REPT(" ",lookups!$K$2-LEN(SOURCE!I898)), "")&amp;
      SOURCE!K898&amp;      IF(lookups!$L$2-LEN(SOURCE!K898) &gt;= 0, REPT(" ",lookups!$M$2-LEN(SOURCE!K898)), "")&amp;
" | "&amp; SOURCE!L898&amp;      IF(lookups!$O$2-LEN(SOURCE!L898) &gt;= 0, REPT(" ",lookups!$O$2-LEN(SOURCE!L898)), "")&amp;
" | "&amp; SOURCE!M898&amp;      IF(lookups!$P$2-LEN(SOURCE!M898) &gt;= 0, REPT(" ",lookups!$P$2-LEN(SOURCE!M898)), "")&amp;
      "},"&amp;IF(SOURCE!O898&lt;&gt;"",""&amp;SOURCE!O898,"")
 )
)
)</f>
        <v>/*  874 */  { itemToBeCoded,                NOPARAM,                     "",                                            STD_SPACE_HAIR,                                (0 &lt;&lt; TAM_MAX_BITS) |     0, CAT_NONE | SLS_UNCHANGED | US_UNCHANGED | EIM_DISABLED | PTP_DISABLED     },</v>
      </c>
    </row>
    <row r="899" customFormat="false" ht="15.75" hidden="false" customHeight="false" outlineLevel="0" collapsed="false">
      <c r="A899" s="263" t="str">
        <f aca="false">IF(AND(OR(SOURCE!A899="",ISBLANK(SOURCE!A899)),SOURCE!B899&gt;0),IF(ISBLANK(SOURCE!C899),"",SOURCE!C899),
IF(SOURCE!B899&lt;0,VLOOKUP(SOURCE!B899,lookups!A$1:B$25,2,0),
  IF(ISBLANK(SOURCE!B899),
    "",
    "/* "&amp;TEXT(SOURCE!B899,"???0")&amp;" *"&amp;
      SOURCE!C899&amp;", "&amp; IF(lookups!$E$2-LEN(SOURCE!C899) &gt;= 0, REPT(" ",lookups!$E$2-LEN(SOURCE!C899)), "")&amp;
      SOURCE!D899&amp;", "&amp; IF(lookups!$F$2-LEN(SOURCE!D899) &gt;= 0, REPT(" ",lookups!$F$2-LEN(SOURCE!D899)), "")&amp;
      SOURCE!E899&amp;", "&amp; IF(lookups!$G$2-LEN(SOURCE!E899) &gt;=0, REPT(" ",lookups!$G$2-LEN(SOURCE!E899)), "")&amp;
      SOURCE!F899&amp;", "&amp; IF(lookups!$H$2-LEN(SOURCE!F899) &gt;= 0, REPT(" ",lookups!$H$2-LEN(SOURCE!F899)+2), "")&amp;"("&amp;
      SUBSTITUTE(TEXT(SOURCE!G899,"??0"),"  ","")&amp;" &lt;&lt; TAM_MAX_BITS) |"&amp; IF(lookups!$I$2-3 &gt;= 0, REPT(" ",MAX(1,lookups!$I$2-5+4+1-1-LEN(  IF(ISTEXT(SOURCE!H899),SOURCE!H899,  SUBSTITUTE(SUBSTITUTE(TEXT(SOURCE!H899,"????0"),"  ","")," ",""))   ))), "")&amp;
       IF(ISTEXT(SOURCE!H899),SOURCE!H899, SUBSTITUTE(SUBSTITUTE(TEXT(SOURCE!H899,"????0"),"  ","")," ",""))   &amp;","&amp; IF(lookups!$J$2-3 &gt;= 0, REPT(" ",lookups!$J$2-3-5), "")&amp;
      SOURCE!I899&amp;
" | "&amp; IF(lookups!$K$2-LEN(SOURCE!I899) &gt;= 0, REPT(" ",lookups!$K$2-LEN(SOURCE!I899)), "")&amp;
      SOURCE!J899&amp;      IF(lookups!$L$2-LEN(SOURCE!J899) &gt;= 0, REPT(" ",lookups!$L$2-LEN(SOURCE!J899)), "")&amp;
" | "&amp; IF(lookups!$K$2-LEN(SOURCE!I899) &gt;= 0, REPT(" ",lookups!$K$2-LEN(SOURCE!I899)), "")&amp;
      SOURCE!K899&amp;      IF(lookups!$L$2-LEN(SOURCE!K899) &gt;= 0, REPT(" ",lookups!$M$2-LEN(SOURCE!K899)), "")&amp;
" | "&amp; SOURCE!L899&amp;      IF(lookups!$O$2-LEN(SOURCE!L899) &gt;= 0, REPT(" ",lookups!$O$2-LEN(SOURCE!L899)), "")&amp;
" | "&amp; SOURCE!M899&amp;      IF(lookups!$P$2-LEN(SOURCE!M899) &gt;= 0, REPT(" ",lookups!$P$2-LEN(SOURCE!M899)), "")&amp;
      "},"&amp;IF(SOURCE!O899&lt;&gt;"",""&amp;SOURCE!O899,"")
 )
)
)</f>
        <v>/*  875 */  { itemToBeCoded,                NOPARAM,                     "",                                            STD_LEFT_SINGLE_QUOTE,                         (0 &lt;&lt; TAM_MAX_BITS) |     0, CAT_NONE | SLS_UNCHANGED | US_UNCHANGED | EIM_DISABLED | PTP_DISABLED     },</v>
      </c>
    </row>
    <row r="900" customFormat="false" ht="15.75" hidden="false" customHeight="false" outlineLevel="0" collapsed="false">
      <c r="A900" s="263" t="str">
        <f aca="false">IF(AND(OR(SOURCE!A900="",ISBLANK(SOURCE!A900)),SOURCE!B900&gt;0),IF(ISBLANK(SOURCE!C900),"",SOURCE!C900),
IF(SOURCE!B900&lt;0,VLOOKUP(SOURCE!B900,lookups!A$1:B$25,2,0),
  IF(ISBLANK(SOURCE!B900),
    "",
    "/* "&amp;TEXT(SOURCE!B900,"???0")&amp;" *"&amp;
      SOURCE!C900&amp;", "&amp; IF(lookups!$E$2-LEN(SOURCE!C900) &gt;= 0, REPT(" ",lookups!$E$2-LEN(SOURCE!C900)), "")&amp;
      SOURCE!D900&amp;", "&amp; IF(lookups!$F$2-LEN(SOURCE!D900) &gt;= 0, REPT(" ",lookups!$F$2-LEN(SOURCE!D900)), "")&amp;
      SOURCE!E900&amp;", "&amp; IF(lookups!$G$2-LEN(SOURCE!E900) &gt;=0, REPT(" ",lookups!$G$2-LEN(SOURCE!E900)), "")&amp;
      SOURCE!F900&amp;", "&amp; IF(lookups!$H$2-LEN(SOURCE!F900) &gt;= 0, REPT(" ",lookups!$H$2-LEN(SOURCE!F900)+2), "")&amp;"("&amp;
      SUBSTITUTE(TEXT(SOURCE!G900,"??0"),"  ","")&amp;" &lt;&lt; TAM_MAX_BITS) |"&amp; IF(lookups!$I$2-3 &gt;= 0, REPT(" ",MAX(1,lookups!$I$2-5+4+1-1-LEN(  IF(ISTEXT(SOURCE!H900),SOURCE!H900,  SUBSTITUTE(SUBSTITUTE(TEXT(SOURCE!H900,"????0"),"  ","")," ",""))   ))), "")&amp;
       IF(ISTEXT(SOURCE!H900),SOURCE!H900, SUBSTITUTE(SUBSTITUTE(TEXT(SOURCE!H900,"????0"),"  ","")," ",""))   &amp;","&amp; IF(lookups!$J$2-3 &gt;= 0, REPT(" ",lookups!$J$2-3-5), "")&amp;
      SOURCE!I900&amp;
" | "&amp; IF(lookups!$K$2-LEN(SOURCE!I900) &gt;= 0, REPT(" ",lookups!$K$2-LEN(SOURCE!I900)), "")&amp;
      SOURCE!J900&amp;      IF(lookups!$L$2-LEN(SOURCE!J900) &gt;= 0, REPT(" ",lookups!$L$2-LEN(SOURCE!J900)), "")&amp;
" | "&amp; IF(lookups!$K$2-LEN(SOURCE!I900) &gt;= 0, REPT(" ",lookups!$K$2-LEN(SOURCE!I900)), "")&amp;
      SOURCE!K900&amp;      IF(lookups!$L$2-LEN(SOURCE!K900) &gt;= 0, REPT(" ",lookups!$M$2-LEN(SOURCE!K900)), "")&amp;
" | "&amp; SOURCE!L900&amp;      IF(lookups!$O$2-LEN(SOURCE!L900) &gt;= 0, REPT(" ",lookups!$O$2-LEN(SOURCE!L900)), "")&amp;
" | "&amp; SOURCE!M900&amp;      IF(lookups!$P$2-LEN(SOURCE!M900) &gt;= 0, REPT(" ",lookups!$P$2-LEN(SOURCE!M900)), "")&amp;
      "},"&amp;IF(SOURCE!O900&lt;&gt;"",""&amp;SOURCE!O900,"")
 )
)
)</f>
        <v>/*  876 */  { addItemToBuffer,              ITM_RIGHT_SINGLE_QUOTE,      "",                                            STD_RIGHT_SINGLE_QUOTE,                        (0 &lt;&lt; TAM_MAX_BITS) |     0, CAT_NONE | SLS_UNCHANGED | US_UNCHANGED | EIM_DISABLED | PTP_DISABLED     },</v>
      </c>
    </row>
    <row r="901" customFormat="false" ht="15.75" hidden="false" customHeight="false" outlineLevel="0" collapsed="false">
      <c r="A901" s="263" t="str">
        <f aca="false">IF(AND(OR(SOURCE!A901="",ISBLANK(SOURCE!A901)),SOURCE!B901&gt;0),IF(ISBLANK(SOURCE!C901),"",SOURCE!C901),
IF(SOURCE!B901&lt;0,VLOOKUP(SOURCE!B901,lookups!A$1:B$25,2,0),
  IF(ISBLANK(SOURCE!B901),
    "",
    "/* "&amp;TEXT(SOURCE!B901,"???0")&amp;" *"&amp;
      SOURCE!C901&amp;", "&amp; IF(lookups!$E$2-LEN(SOURCE!C901) &gt;= 0, REPT(" ",lookups!$E$2-LEN(SOURCE!C901)), "")&amp;
      SOURCE!D901&amp;", "&amp; IF(lookups!$F$2-LEN(SOURCE!D901) &gt;= 0, REPT(" ",lookups!$F$2-LEN(SOURCE!D901)), "")&amp;
      SOURCE!E901&amp;", "&amp; IF(lookups!$G$2-LEN(SOURCE!E901) &gt;=0, REPT(" ",lookups!$G$2-LEN(SOURCE!E901)), "")&amp;
      SOURCE!F901&amp;", "&amp; IF(lookups!$H$2-LEN(SOURCE!F901) &gt;= 0, REPT(" ",lookups!$H$2-LEN(SOURCE!F901)+2), "")&amp;"("&amp;
      SUBSTITUTE(TEXT(SOURCE!G901,"??0"),"  ","")&amp;" &lt;&lt; TAM_MAX_BITS) |"&amp; IF(lookups!$I$2-3 &gt;= 0, REPT(" ",MAX(1,lookups!$I$2-5+4+1-1-LEN(  IF(ISTEXT(SOURCE!H901),SOURCE!H901,  SUBSTITUTE(SUBSTITUTE(TEXT(SOURCE!H901,"????0"),"  ","")," ",""))   ))), "")&amp;
       IF(ISTEXT(SOURCE!H901),SOURCE!H901, SUBSTITUTE(SUBSTITUTE(TEXT(SOURCE!H901,"????0"),"  ","")," ",""))   &amp;","&amp; IF(lookups!$J$2-3 &gt;= 0, REPT(" ",lookups!$J$2-3-5), "")&amp;
      SOURCE!I901&amp;
" | "&amp; IF(lookups!$K$2-LEN(SOURCE!I901) &gt;= 0, REPT(" ",lookups!$K$2-LEN(SOURCE!I901)), "")&amp;
      SOURCE!J901&amp;      IF(lookups!$L$2-LEN(SOURCE!J901) &gt;= 0, REPT(" ",lookups!$L$2-LEN(SOURCE!J901)), "")&amp;
" | "&amp; IF(lookups!$K$2-LEN(SOURCE!I901) &gt;= 0, REPT(" ",lookups!$K$2-LEN(SOURCE!I901)), "")&amp;
      SOURCE!K901&amp;      IF(lookups!$L$2-LEN(SOURCE!K901) &gt;= 0, REPT(" ",lookups!$M$2-LEN(SOURCE!K901)), "")&amp;
" | "&amp; SOURCE!L901&amp;      IF(lookups!$O$2-LEN(SOURCE!L901) &gt;= 0, REPT(" ",lookups!$O$2-LEN(SOURCE!L901)), "")&amp;
" | "&amp; SOURCE!M901&amp;      IF(lookups!$P$2-LEN(SOURCE!M901) &gt;= 0, REPT(" ",lookups!$P$2-LEN(SOURCE!M901)), "")&amp;
      "},"&amp;IF(SOURCE!O901&lt;&gt;"",""&amp;SOURCE!O901,"")
 )
)
)</f>
        <v>/*  877 */  { itemToBeCoded,                NOPARAM,                     "",                                            STD_SINGLE_LOW_QUOTE,                          (0 &lt;&lt; TAM_MAX_BITS) |     0, CAT_NONE | SLS_UNCHANGED | US_UNCHANGED | EIM_DISABLED | PTP_DISABLED     },</v>
      </c>
    </row>
    <row r="902" customFormat="false" ht="15.75" hidden="false" customHeight="false" outlineLevel="0" collapsed="false">
      <c r="A902" s="263" t="str">
        <f aca="false">IF(AND(OR(SOURCE!A902="",ISBLANK(SOURCE!A902)),SOURCE!B902&gt;0),IF(ISBLANK(SOURCE!C902),"",SOURCE!C902),
IF(SOURCE!B902&lt;0,VLOOKUP(SOURCE!B902,lookups!A$1:B$25,2,0),
  IF(ISBLANK(SOURCE!B902),
    "",
    "/* "&amp;TEXT(SOURCE!B902,"???0")&amp;" *"&amp;
      SOURCE!C902&amp;", "&amp; IF(lookups!$E$2-LEN(SOURCE!C902) &gt;= 0, REPT(" ",lookups!$E$2-LEN(SOURCE!C902)), "")&amp;
      SOURCE!D902&amp;", "&amp; IF(lookups!$F$2-LEN(SOURCE!D902) &gt;= 0, REPT(" ",lookups!$F$2-LEN(SOURCE!D902)), "")&amp;
      SOURCE!E902&amp;", "&amp; IF(lookups!$G$2-LEN(SOURCE!E902) &gt;=0, REPT(" ",lookups!$G$2-LEN(SOURCE!E902)), "")&amp;
      SOURCE!F902&amp;", "&amp; IF(lookups!$H$2-LEN(SOURCE!F902) &gt;= 0, REPT(" ",lookups!$H$2-LEN(SOURCE!F902)+2), "")&amp;"("&amp;
      SUBSTITUTE(TEXT(SOURCE!G902,"??0"),"  ","")&amp;" &lt;&lt; TAM_MAX_BITS) |"&amp; IF(lookups!$I$2-3 &gt;= 0, REPT(" ",MAX(1,lookups!$I$2-5+4+1-1-LEN(  IF(ISTEXT(SOURCE!H902),SOURCE!H902,  SUBSTITUTE(SUBSTITUTE(TEXT(SOURCE!H902,"????0"),"  ","")," ",""))   ))), "")&amp;
       IF(ISTEXT(SOURCE!H902),SOURCE!H902, SUBSTITUTE(SUBSTITUTE(TEXT(SOURCE!H902,"????0"),"  ","")," ",""))   &amp;","&amp; IF(lookups!$J$2-3 &gt;= 0, REPT(" ",lookups!$J$2-3-5), "")&amp;
      SOURCE!I902&amp;
" | "&amp; IF(lookups!$K$2-LEN(SOURCE!I902) &gt;= 0, REPT(" ",lookups!$K$2-LEN(SOURCE!I902)), "")&amp;
      SOURCE!J902&amp;      IF(lookups!$L$2-LEN(SOURCE!J902) &gt;= 0, REPT(" ",lookups!$L$2-LEN(SOURCE!J902)), "")&amp;
" | "&amp; IF(lookups!$K$2-LEN(SOURCE!I902) &gt;= 0, REPT(" ",lookups!$K$2-LEN(SOURCE!I902)), "")&amp;
      SOURCE!K902&amp;      IF(lookups!$L$2-LEN(SOURCE!K902) &gt;= 0, REPT(" ",lookups!$M$2-LEN(SOURCE!K902)), "")&amp;
" | "&amp; SOURCE!L902&amp;      IF(lookups!$O$2-LEN(SOURCE!L902) &gt;= 0, REPT(" ",lookups!$O$2-LEN(SOURCE!L902)), "")&amp;
" | "&amp; SOURCE!M902&amp;      IF(lookups!$P$2-LEN(SOURCE!M902) &gt;= 0, REPT(" ",lookups!$P$2-LEN(SOURCE!M902)), "")&amp;
      "},"&amp;IF(SOURCE!O902&lt;&gt;"",""&amp;SOURCE!O902,"")
 )
)
)</f>
        <v>/*  878 */  { itemToBeCoded,                NOPARAM,                     "",                                            STD_SINGLE_HIGH_QUOTE,                         (0 &lt;&lt; TAM_MAX_BITS) |     0, CAT_NONE | SLS_UNCHANGED | US_UNCHANGED | EIM_DISABLED | PTP_DISABLED     },</v>
      </c>
    </row>
    <row r="903" customFormat="false" ht="15.75" hidden="false" customHeight="false" outlineLevel="0" collapsed="false">
      <c r="A903" s="263" t="str">
        <f aca="false">IF(AND(OR(SOURCE!A903="",ISBLANK(SOURCE!A903)),SOURCE!B903&gt;0),IF(ISBLANK(SOURCE!C903),"",SOURCE!C903),
IF(SOURCE!B903&lt;0,VLOOKUP(SOURCE!B903,lookups!A$1:B$25,2,0),
  IF(ISBLANK(SOURCE!B903),
    "",
    "/* "&amp;TEXT(SOURCE!B903,"???0")&amp;" *"&amp;
      SOURCE!C903&amp;", "&amp; IF(lookups!$E$2-LEN(SOURCE!C903) &gt;= 0, REPT(" ",lookups!$E$2-LEN(SOURCE!C903)), "")&amp;
      SOURCE!D903&amp;", "&amp; IF(lookups!$F$2-LEN(SOURCE!D903) &gt;= 0, REPT(" ",lookups!$F$2-LEN(SOURCE!D903)), "")&amp;
      SOURCE!E903&amp;", "&amp; IF(lookups!$G$2-LEN(SOURCE!E903) &gt;=0, REPT(" ",lookups!$G$2-LEN(SOURCE!E903)), "")&amp;
      SOURCE!F903&amp;", "&amp; IF(lookups!$H$2-LEN(SOURCE!F903) &gt;= 0, REPT(" ",lookups!$H$2-LEN(SOURCE!F903)+2), "")&amp;"("&amp;
      SUBSTITUTE(TEXT(SOURCE!G903,"??0"),"  ","")&amp;" &lt;&lt; TAM_MAX_BITS) |"&amp; IF(lookups!$I$2-3 &gt;= 0, REPT(" ",MAX(1,lookups!$I$2-5+4+1-1-LEN(  IF(ISTEXT(SOURCE!H903),SOURCE!H903,  SUBSTITUTE(SUBSTITUTE(TEXT(SOURCE!H903,"????0"),"  ","")," ",""))   ))), "")&amp;
       IF(ISTEXT(SOURCE!H903),SOURCE!H903, SUBSTITUTE(SUBSTITUTE(TEXT(SOURCE!H903,"????0"),"  ","")," ",""))   &amp;","&amp; IF(lookups!$J$2-3 &gt;= 0, REPT(" ",lookups!$J$2-3-5), "")&amp;
      SOURCE!I903&amp;
" | "&amp; IF(lookups!$K$2-LEN(SOURCE!I903) &gt;= 0, REPT(" ",lookups!$K$2-LEN(SOURCE!I903)), "")&amp;
      SOURCE!J903&amp;      IF(lookups!$L$2-LEN(SOURCE!J903) &gt;= 0, REPT(" ",lookups!$L$2-LEN(SOURCE!J903)), "")&amp;
" | "&amp; IF(lookups!$K$2-LEN(SOURCE!I903) &gt;= 0, REPT(" ",lookups!$K$2-LEN(SOURCE!I903)), "")&amp;
      SOURCE!K903&amp;      IF(lookups!$L$2-LEN(SOURCE!K903) &gt;= 0, REPT(" ",lookups!$M$2-LEN(SOURCE!K903)), "")&amp;
" | "&amp; SOURCE!L903&amp;      IF(lookups!$O$2-LEN(SOURCE!L903) &gt;= 0, REPT(" ",lookups!$O$2-LEN(SOURCE!L903)), "")&amp;
" | "&amp; SOURCE!M903&amp;      IF(lookups!$P$2-LEN(SOURCE!M903) &gt;= 0, REPT(" ",lookups!$P$2-LEN(SOURCE!M903)), "")&amp;
      "},"&amp;IF(SOURCE!O903&lt;&gt;"",""&amp;SOURCE!O903,"")
 )
)
)</f>
        <v>/*  879 */  { addItemToBuffer,              ITM_LEFT_DOUBLE_QUOTE,       "",                                            STD_LEFT_DOUBLE_QUOTE,                         (0 &lt;&lt; TAM_MAX_BITS) |     0, CAT_NONE | SLS_UNCHANGED | US_UNCHANGED | EIM_DISABLED | PTP_DISABLED     },</v>
      </c>
    </row>
    <row r="904" customFormat="false" ht="15.75" hidden="false" customHeight="false" outlineLevel="0" collapsed="false">
      <c r="A904" s="263" t="str">
        <f aca="false">IF(AND(OR(SOURCE!A904="",ISBLANK(SOURCE!A904)),SOURCE!B904&gt;0),IF(ISBLANK(SOURCE!C904),"",SOURCE!C904),
IF(SOURCE!B904&lt;0,VLOOKUP(SOURCE!B904,lookups!A$1:B$25,2,0),
  IF(ISBLANK(SOURCE!B904),
    "",
    "/* "&amp;TEXT(SOURCE!B904,"???0")&amp;" *"&amp;
      SOURCE!C904&amp;", "&amp; IF(lookups!$E$2-LEN(SOURCE!C904) &gt;= 0, REPT(" ",lookups!$E$2-LEN(SOURCE!C904)), "")&amp;
      SOURCE!D904&amp;", "&amp; IF(lookups!$F$2-LEN(SOURCE!D904) &gt;= 0, REPT(" ",lookups!$F$2-LEN(SOURCE!D904)), "")&amp;
      SOURCE!E904&amp;", "&amp; IF(lookups!$G$2-LEN(SOURCE!E904) &gt;=0, REPT(" ",lookups!$G$2-LEN(SOURCE!E904)), "")&amp;
      SOURCE!F904&amp;", "&amp; IF(lookups!$H$2-LEN(SOURCE!F904) &gt;= 0, REPT(" ",lookups!$H$2-LEN(SOURCE!F904)+2), "")&amp;"("&amp;
      SUBSTITUTE(TEXT(SOURCE!G904,"??0"),"  ","")&amp;" &lt;&lt; TAM_MAX_BITS) |"&amp; IF(lookups!$I$2-3 &gt;= 0, REPT(" ",MAX(1,lookups!$I$2-5+4+1-1-LEN(  IF(ISTEXT(SOURCE!H904),SOURCE!H904,  SUBSTITUTE(SUBSTITUTE(TEXT(SOURCE!H904,"????0"),"  ","")," ",""))   ))), "")&amp;
       IF(ISTEXT(SOURCE!H904),SOURCE!H904, SUBSTITUTE(SUBSTITUTE(TEXT(SOURCE!H904,"????0"),"  ","")," ",""))   &amp;","&amp; IF(lookups!$J$2-3 &gt;= 0, REPT(" ",lookups!$J$2-3-5), "")&amp;
      SOURCE!I904&amp;
" | "&amp; IF(lookups!$K$2-LEN(SOURCE!I904) &gt;= 0, REPT(" ",lookups!$K$2-LEN(SOURCE!I904)), "")&amp;
      SOURCE!J904&amp;      IF(lookups!$L$2-LEN(SOURCE!J904) &gt;= 0, REPT(" ",lookups!$L$2-LEN(SOURCE!J904)), "")&amp;
" | "&amp; IF(lookups!$K$2-LEN(SOURCE!I904) &gt;= 0, REPT(" ",lookups!$K$2-LEN(SOURCE!I904)), "")&amp;
      SOURCE!K904&amp;      IF(lookups!$L$2-LEN(SOURCE!K904) &gt;= 0, REPT(" ",lookups!$M$2-LEN(SOURCE!K904)), "")&amp;
" | "&amp; SOURCE!L904&amp;      IF(lookups!$O$2-LEN(SOURCE!L904) &gt;= 0, REPT(" ",lookups!$O$2-LEN(SOURCE!L904)), "")&amp;
" | "&amp; SOURCE!M904&amp;      IF(lookups!$P$2-LEN(SOURCE!M904) &gt;= 0, REPT(" ",lookups!$P$2-LEN(SOURCE!M904)), "")&amp;
      "},"&amp;IF(SOURCE!O904&lt;&gt;"",""&amp;SOURCE!O904,"")
 )
)
)</f>
        <v>/*  880 */  { addItemToBuffer,              ITM_RIGHT_DOUBLE_QUOTE,      "",                                            STD_RIGHT_DOUBLE_QUOTE,                        (0 &lt;&lt; TAM_MAX_BITS) |     0, CAT_NONE | SLS_UNCHANGED | US_UNCHANGED | EIM_DISABLED | PTP_DISABLED     },</v>
      </c>
    </row>
    <row r="905" customFormat="false" ht="15.75" hidden="false" customHeight="false" outlineLevel="0" collapsed="false">
      <c r="A905" s="263" t="str">
        <f aca="false">IF(AND(OR(SOURCE!A905="",ISBLANK(SOURCE!A905)),SOURCE!B905&gt;0),IF(ISBLANK(SOURCE!C905),"",SOURCE!C905),
IF(SOURCE!B905&lt;0,VLOOKUP(SOURCE!B905,lookups!A$1:B$25,2,0),
  IF(ISBLANK(SOURCE!B905),
    "",
    "/* "&amp;TEXT(SOURCE!B905,"???0")&amp;" *"&amp;
      SOURCE!C905&amp;", "&amp; IF(lookups!$E$2-LEN(SOURCE!C905) &gt;= 0, REPT(" ",lookups!$E$2-LEN(SOURCE!C905)), "")&amp;
      SOURCE!D905&amp;", "&amp; IF(lookups!$F$2-LEN(SOURCE!D905) &gt;= 0, REPT(" ",lookups!$F$2-LEN(SOURCE!D905)), "")&amp;
      SOURCE!E905&amp;", "&amp; IF(lookups!$G$2-LEN(SOURCE!E905) &gt;=0, REPT(" ",lookups!$G$2-LEN(SOURCE!E905)), "")&amp;
      SOURCE!F905&amp;", "&amp; IF(lookups!$H$2-LEN(SOURCE!F905) &gt;= 0, REPT(" ",lookups!$H$2-LEN(SOURCE!F905)+2), "")&amp;"("&amp;
      SUBSTITUTE(TEXT(SOURCE!G905,"??0"),"  ","")&amp;" &lt;&lt; TAM_MAX_BITS) |"&amp; IF(lookups!$I$2-3 &gt;= 0, REPT(" ",MAX(1,lookups!$I$2-5+4+1-1-LEN(  IF(ISTEXT(SOURCE!H905),SOURCE!H905,  SUBSTITUTE(SUBSTITUTE(TEXT(SOURCE!H905,"????0"),"  ","")," ",""))   ))), "")&amp;
       IF(ISTEXT(SOURCE!H905),SOURCE!H905, SUBSTITUTE(SUBSTITUTE(TEXT(SOURCE!H905,"????0"),"  ","")," ",""))   &amp;","&amp; IF(lookups!$J$2-3 &gt;= 0, REPT(" ",lookups!$J$2-3-5), "")&amp;
      SOURCE!I905&amp;
" | "&amp; IF(lookups!$K$2-LEN(SOURCE!I905) &gt;= 0, REPT(" ",lookups!$K$2-LEN(SOURCE!I905)), "")&amp;
      SOURCE!J905&amp;      IF(lookups!$L$2-LEN(SOURCE!J905) &gt;= 0, REPT(" ",lookups!$L$2-LEN(SOURCE!J905)), "")&amp;
" | "&amp; IF(lookups!$K$2-LEN(SOURCE!I905) &gt;= 0, REPT(" ",lookups!$K$2-LEN(SOURCE!I905)), "")&amp;
      SOURCE!K905&amp;      IF(lookups!$L$2-LEN(SOURCE!K905) &gt;= 0, REPT(" ",lookups!$M$2-LEN(SOURCE!K905)), "")&amp;
" | "&amp; SOURCE!L905&amp;      IF(lookups!$O$2-LEN(SOURCE!L905) &gt;= 0, REPT(" ",lookups!$O$2-LEN(SOURCE!L905)), "")&amp;
" | "&amp; SOURCE!M905&amp;      IF(lookups!$P$2-LEN(SOURCE!M905) &gt;= 0, REPT(" ",lookups!$P$2-LEN(SOURCE!M905)), "")&amp;
      "},"&amp;IF(SOURCE!O905&lt;&gt;"",""&amp;SOURCE!O905,"")
 )
)
)</f>
        <v>/*  881 */  { addItemToBuffer,              ITM_DOUBLE_LOW_QUOTE,        "",                                            STD_DOUBLE_LOW_QUOTE,                          (0 &lt;&lt; TAM_MAX_BITS) |     0, CAT_NONE | SLS_UNCHANGED | US_UNCHANGED | EIM_DISABLED | PTP_DISABLED     },</v>
      </c>
    </row>
    <row r="906" customFormat="false" ht="15.75" hidden="false" customHeight="false" outlineLevel="0" collapsed="false">
      <c r="A906" s="263" t="str">
        <f aca="false">IF(AND(OR(SOURCE!A906="",ISBLANK(SOURCE!A906)),SOURCE!B906&gt;0),IF(ISBLANK(SOURCE!C906),"",SOURCE!C906),
IF(SOURCE!B906&lt;0,VLOOKUP(SOURCE!B906,lookups!A$1:B$25,2,0),
  IF(ISBLANK(SOURCE!B906),
    "",
    "/* "&amp;TEXT(SOURCE!B906,"???0")&amp;" *"&amp;
      SOURCE!C906&amp;", "&amp; IF(lookups!$E$2-LEN(SOURCE!C906) &gt;= 0, REPT(" ",lookups!$E$2-LEN(SOURCE!C906)), "")&amp;
      SOURCE!D906&amp;", "&amp; IF(lookups!$F$2-LEN(SOURCE!D906) &gt;= 0, REPT(" ",lookups!$F$2-LEN(SOURCE!D906)), "")&amp;
      SOURCE!E906&amp;", "&amp; IF(lookups!$G$2-LEN(SOURCE!E906) &gt;=0, REPT(" ",lookups!$G$2-LEN(SOURCE!E906)), "")&amp;
      SOURCE!F906&amp;", "&amp; IF(lookups!$H$2-LEN(SOURCE!F906) &gt;= 0, REPT(" ",lookups!$H$2-LEN(SOURCE!F906)+2), "")&amp;"("&amp;
      SUBSTITUTE(TEXT(SOURCE!G906,"??0"),"  ","")&amp;" &lt;&lt; TAM_MAX_BITS) |"&amp; IF(lookups!$I$2-3 &gt;= 0, REPT(" ",MAX(1,lookups!$I$2-5+4+1-1-LEN(  IF(ISTEXT(SOURCE!H906),SOURCE!H906,  SUBSTITUTE(SUBSTITUTE(TEXT(SOURCE!H906,"????0"),"  ","")," ",""))   ))), "")&amp;
       IF(ISTEXT(SOURCE!H906),SOURCE!H906, SUBSTITUTE(SUBSTITUTE(TEXT(SOURCE!H906,"????0"),"  ","")," ",""))   &amp;","&amp; IF(lookups!$J$2-3 &gt;= 0, REPT(" ",lookups!$J$2-3-5), "")&amp;
      SOURCE!I906&amp;
" | "&amp; IF(lookups!$K$2-LEN(SOURCE!I906) &gt;= 0, REPT(" ",lookups!$K$2-LEN(SOURCE!I906)), "")&amp;
      SOURCE!J906&amp;      IF(lookups!$L$2-LEN(SOURCE!J906) &gt;= 0, REPT(" ",lookups!$L$2-LEN(SOURCE!J906)), "")&amp;
" | "&amp; IF(lookups!$K$2-LEN(SOURCE!I906) &gt;= 0, REPT(" ",lookups!$K$2-LEN(SOURCE!I906)), "")&amp;
      SOURCE!K906&amp;      IF(lookups!$L$2-LEN(SOURCE!K906) &gt;= 0, REPT(" ",lookups!$M$2-LEN(SOURCE!K906)), "")&amp;
" | "&amp; SOURCE!L906&amp;      IF(lookups!$O$2-LEN(SOURCE!L906) &gt;= 0, REPT(" ",lookups!$O$2-LEN(SOURCE!L906)), "")&amp;
" | "&amp; SOURCE!M906&amp;      IF(lookups!$P$2-LEN(SOURCE!M906) &gt;= 0, REPT(" ",lookups!$P$2-LEN(SOURCE!M906)), "")&amp;
      "},"&amp;IF(SOURCE!O906&lt;&gt;"",""&amp;SOURCE!O906,"")
 )
)
)</f>
        <v>/*  882 */  { itemToBeCoded,                NOPARAM,                     "",                                            STD_DOUBLE_HIGH_QUOTE,                         (0 &lt;&lt; TAM_MAX_BITS) |     0, CAT_NONE | SLS_UNCHANGED | US_UNCHANGED | EIM_DISABLED | PTP_DISABLED     },</v>
      </c>
    </row>
    <row r="907" customFormat="false" ht="15.75" hidden="false" customHeight="false" outlineLevel="0" collapsed="false">
      <c r="A907" s="263" t="str">
        <f aca="false">IF(AND(OR(SOURCE!A907="",ISBLANK(SOURCE!A907)),SOURCE!B907&gt;0),IF(ISBLANK(SOURCE!C907),"",SOURCE!C907),
IF(SOURCE!B907&lt;0,VLOOKUP(SOURCE!B907,lookups!A$1:B$25,2,0),
  IF(ISBLANK(SOURCE!B907),
    "",
    "/* "&amp;TEXT(SOURCE!B907,"???0")&amp;" *"&amp;
      SOURCE!C907&amp;", "&amp; IF(lookups!$E$2-LEN(SOURCE!C907) &gt;= 0, REPT(" ",lookups!$E$2-LEN(SOURCE!C907)), "")&amp;
      SOURCE!D907&amp;", "&amp; IF(lookups!$F$2-LEN(SOURCE!D907) &gt;= 0, REPT(" ",lookups!$F$2-LEN(SOURCE!D907)), "")&amp;
      SOURCE!E907&amp;", "&amp; IF(lookups!$G$2-LEN(SOURCE!E907) &gt;=0, REPT(" ",lookups!$G$2-LEN(SOURCE!E907)), "")&amp;
      SOURCE!F907&amp;", "&amp; IF(lookups!$H$2-LEN(SOURCE!F907) &gt;= 0, REPT(" ",lookups!$H$2-LEN(SOURCE!F907)+2), "")&amp;"("&amp;
      SUBSTITUTE(TEXT(SOURCE!G907,"??0"),"  ","")&amp;" &lt;&lt; TAM_MAX_BITS) |"&amp; IF(lookups!$I$2-3 &gt;= 0, REPT(" ",MAX(1,lookups!$I$2-5+4+1-1-LEN(  IF(ISTEXT(SOURCE!H907),SOURCE!H907,  SUBSTITUTE(SUBSTITUTE(TEXT(SOURCE!H907,"????0"),"  ","")," ",""))   ))), "")&amp;
       IF(ISTEXT(SOURCE!H907),SOURCE!H907, SUBSTITUTE(SUBSTITUTE(TEXT(SOURCE!H907,"????0"),"  ","")," ",""))   &amp;","&amp; IF(lookups!$J$2-3 &gt;= 0, REPT(" ",lookups!$J$2-3-5), "")&amp;
      SOURCE!I907&amp;
" | "&amp; IF(lookups!$K$2-LEN(SOURCE!I907) &gt;= 0, REPT(" ",lookups!$K$2-LEN(SOURCE!I907)), "")&amp;
      SOURCE!J907&amp;      IF(lookups!$L$2-LEN(SOURCE!J907) &gt;= 0, REPT(" ",lookups!$L$2-LEN(SOURCE!J907)), "")&amp;
" | "&amp; IF(lookups!$K$2-LEN(SOURCE!I907) &gt;= 0, REPT(" ",lookups!$K$2-LEN(SOURCE!I907)), "")&amp;
      SOURCE!K907&amp;      IF(lookups!$L$2-LEN(SOURCE!K907) &gt;= 0, REPT(" ",lookups!$M$2-LEN(SOURCE!K907)), "")&amp;
" | "&amp; SOURCE!L907&amp;      IF(lookups!$O$2-LEN(SOURCE!L907) &gt;= 0, REPT(" ",lookups!$O$2-LEN(SOURCE!L907)), "")&amp;
" | "&amp; SOURCE!M907&amp;      IF(lookups!$P$2-LEN(SOURCE!M907) &gt;= 0, REPT(" ",lookups!$P$2-LEN(SOURCE!M907)), "")&amp;
      "},"&amp;IF(SOURCE!O907&lt;&gt;"",""&amp;SOURCE!O907,"")
 )
)
)</f>
        <v>/*  883 */  { addItemToBuffer,              ITM_ELLIPSIS,                "",                                            STD_ELLIPSIS,                                  (0 &lt;&lt; TAM_MAX_BITS) |     0, CAT_NONE | SLS_UNCHANGED | US_UNCHANGED | EIM_DISABLED | PTP_DISABLED     },</v>
      </c>
    </row>
    <row r="908" customFormat="false" ht="15.75" hidden="false" customHeight="false" outlineLevel="0" collapsed="false">
      <c r="A908" s="263" t="str">
        <f aca="false">IF(AND(OR(SOURCE!A908="",ISBLANK(SOURCE!A908)),SOURCE!B908&gt;0),IF(ISBLANK(SOURCE!C908),"",SOURCE!C908),
IF(SOURCE!B908&lt;0,VLOOKUP(SOURCE!B908,lookups!A$1:B$25,2,0),
  IF(ISBLANK(SOURCE!B908),
    "",
    "/* "&amp;TEXT(SOURCE!B908,"???0")&amp;" *"&amp;
      SOURCE!C908&amp;", "&amp; IF(lookups!$E$2-LEN(SOURCE!C908) &gt;= 0, REPT(" ",lookups!$E$2-LEN(SOURCE!C908)), "")&amp;
      SOURCE!D908&amp;", "&amp; IF(lookups!$F$2-LEN(SOURCE!D908) &gt;= 0, REPT(" ",lookups!$F$2-LEN(SOURCE!D908)), "")&amp;
      SOURCE!E908&amp;", "&amp; IF(lookups!$G$2-LEN(SOURCE!E908) &gt;=0, REPT(" ",lookups!$G$2-LEN(SOURCE!E908)), "")&amp;
      SOURCE!F908&amp;", "&amp; IF(lookups!$H$2-LEN(SOURCE!F908) &gt;= 0, REPT(" ",lookups!$H$2-LEN(SOURCE!F908)+2), "")&amp;"("&amp;
      SUBSTITUTE(TEXT(SOURCE!G908,"??0"),"  ","")&amp;" &lt;&lt; TAM_MAX_BITS) |"&amp; IF(lookups!$I$2-3 &gt;= 0, REPT(" ",MAX(1,lookups!$I$2-5+4+1-1-LEN(  IF(ISTEXT(SOURCE!H908),SOURCE!H908,  SUBSTITUTE(SUBSTITUTE(TEXT(SOURCE!H908,"????0"),"  ","")," ",""))   ))), "")&amp;
       IF(ISTEXT(SOURCE!H908),SOURCE!H908, SUBSTITUTE(SUBSTITUTE(TEXT(SOURCE!H908,"????0"),"  ","")," ",""))   &amp;","&amp; IF(lookups!$J$2-3 &gt;= 0, REPT(" ",lookups!$J$2-3-5), "")&amp;
      SOURCE!I908&amp;
" | "&amp; IF(lookups!$K$2-LEN(SOURCE!I908) &gt;= 0, REPT(" ",lookups!$K$2-LEN(SOURCE!I908)), "")&amp;
      SOURCE!J908&amp;      IF(lookups!$L$2-LEN(SOURCE!J908) &gt;= 0, REPT(" ",lookups!$L$2-LEN(SOURCE!J908)), "")&amp;
" | "&amp; IF(lookups!$K$2-LEN(SOURCE!I908) &gt;= 0, REPT(" ",lookups!$K$2-LEN(SOURCE!I908)), "")&amp;
      SOURCE!K908&amp;      IF(lookups!$L$2-LEN(SOURCE!K908) &gt;= 0, REPT(" ",lookups!$M$2-LEN(SOURCE!K908)), "")&amp;
" | "&amp; SOURCE!L908&amp;      IF(lookups!$O$2-LEN(SOURCE!L908) &gt;= 0, REPT(" ",lookups!$O$2-LEN(SOURCE!L908)), "")&amp;
" | "&amp; SOURCE!M908&amp;      IF(lookups!$P$2-LEN(SOURCE!M908) &gt;= 0, REPT(" ",lookups!$P$2-LEN(SOURCE!M908)), "")&amp;
      "},"&amp;IF(SOURCE!O908&lt;&gt;"",""&amp;SOURCE!O908,"")
 )
)
)</f>
        <v>/*  884 */  { itemToBeCoded,                NOPARAM,                     "",                                            STD_BINARY_ONE,                                (0 &lt;&lt; TAM_MAX_BITS) |     0, CAT_NONE | SLS_UNCHANGED | US_UNCHANGED | EIM_DISABLED | PTP_DISABLED     },</v>
      </c>
    </row>
    <row r="909" customFormat="false" ht="15.75" hidden="false" customHeight="false" outlineLevel="0" collapsed="false">
      <c r="A909" s="263" t="str">
        <f aca="false">IF(AND(OR(SOURCE!A909="",ISBLANK(SOURCE!A909)),SOURCE!B909&gt;0),IF(ISBLANK(SOURCE!C909),"",SOURCE!C909),
IF(SOURCE!B909&lt;0,VLOOKUP(SOURCE!B909,lookups!A$1:B$25,2,0),
  IF(ISBLANK(SOURCE!B909),
    "",
    "/* "&amp;TEXT(SOURCE!B909,"???0")&amp;" *"&amp;
      SOURCE!C909&amp;", "&amp; IF(lookups!$E$2-LEN(SOURCE!C909) &gt;= 0, REPT(" ",lookups!$E$2-LEN(SOURCE!C909)), "")&amp;
      SOURCE!D909&amp;", "&amp; IF(lookups!$F$2-LEN(SOURCE!D909) &gt;= 0, REPT(" ",lookups!$F$2-LEN(SOURCE!D909)), "")&amp;
      SOURCE!E909&amp;", "&amp; IF(lookups!$G$2-LEN(SOURCE!E909) &gt;=0, REPT(" ",lookups!$G$2-LEN(SOURCE!E909)), "")&amp;
      SOURCE!F909&amp;", "&amp; IF(lookups!$H$2-LEN(SOURCE!F909) &gt;= 0, REPT(" ",lookups!$H$2-LEN(SOURCE!F909)+2), "")&amp;"("&amp;
      SUBSTITUTE(TEXT(SOURCE!G909,"??0"),"  ","")&amp;" &lt;&lt; TAM_MAX_BITS) |"&amp; IF(lookups!$I$2-3 &gt;= 0, REPT(" ",MAX(1,lookups!$I$2-5+4+1-1-LEN(  IF(ISTEXT(SOURCE!H909),SOURCE!H909,  SUBSTITUTE(SUBSTITUTE(TEXT(SOURCE!H909,"????0"),"  ","")," ",""))   ))), "")&amp;
       IF(ISTEXT(SOURCE!H909),SOURCE!H909, SUBSTITUTE(SUBSTITUTE(TEXT(SOURCE!H909,"????0"),"  ","")," ",""))   &amp;","&amp; IF(lookups!$J$2-3 &gt;= 0, REPT(" ",lookups!$J$2-3-5), "")&amp;
      SOURCE!I909&amp;
" | "&amp; IF(lookups!$K$2-LEN(SOURCE!I909) &gt;= 0, REPT(" ",lookups!$K$2-LEN(SOURCE!I909)), "")&amp;
      SOURCE!J909&amp;      IF(lookups!$L$2-LEN(SOURCE!J909) &gt;= 0, REPT(" ",lookups!$L$2-LEN(SOURCE!J909)), "")&amp;
" | "&amp; IF(lookups!$K$2-LEN(SOURCE!I909) &gt;= 0, REPT(" ",lookups!$K$2-LEN(SOURCE!I909)), "")&amp;
      SOURCE!K909&amp;      IF(lookups!$L$2-LEN(SOURCE!K909) &gt;= 0, REPT(" ",lookups!$M$2-LEN(SOURCE!K909)), "")&amp;
" | "&amp; SOURCE!L909&amp;      IF(lookups!$O$2-LEN(SOURCE!L909) &gt;= 0, REPT(" ",lookups!$O$2-LEN(SOURCE!L909)), "")&amp;
" | "&amp; SOURCE!M909&amp;      IF(lookups!$P$2-LEN(SOURCE!M909) &gt;= 0, REPT(" ",lookups!$P$2-LEN(SOURCE!M909)), "")&amp;
      "},"&amp;IF(SOURCE!O909&lt;&gt;"",""&amp;SOURCE!O909,"")
 )
)
)</f>
        <v>/*  885 */  { addItemToBuffer,              ITM_EURO,                    "",                                            STD_EURO,                                      (0 &lt;&lt; TAM_MAX_BITS) |     0, CAT_NONE | SLS_UNCHANGED | US_UNCHANGED | EIM_DISABLED | PTP_DISABLED     },</v>
      </c>
    </row>
    <row r="910" customFormat="false" ht="15.75" hidden="false" customHeight="false" outlineLevel="0" collapsed="false">
      <c r="A910" s="263" t="str">
        <f aca="false">IF(AND(OR(SOURCE!A910="",ISBLANK(SOURCE!A910)),SOURCE!B910&gt;0),IF(ISBLANK(SOURCE!C910),"",SOURCE!C910),
IF(SOURCE!B910&lt;0,VLOOKUP(SOURCE!B910,lookups!A$1:B$25,2,0),
  IF(ISBLANK(SOURCE!B910),
    "",
    "/* "&amp;TEXT(SOURCE!B910,"???0")&amp;" *"&amp;
      SOURCE!C910&amp;", "&amp; IF(lookups!$E$2-LEN(SOURCE!C910) &gt;= 0, REPT(" ",lookups!$E$2-LEN(SOURCE!C910)), "")&amp;
      SOURCE!D910&amp;", "&amp; IF(lookups!$F$2-LEN(SOURCE!D910) &gt;= 0, REPT(" ",lookups!$F$2-LEN(SOURCE!D910)), "")&amp;
      SOURCE!E910&amp;", "&amp; IF(lookups!$G$2-LEN(SOURCE!E910) &gt;=0, REPT(" ",lookups!$G$2-LEN(SOURCE!E910)), "")&amp;
      SOURCE!F910&amp;", "&amp; IF(lookups!$H$2-LEN(SOURCE!F910) &gt;= 0, REPT(" ",lookups!$H$2-LEN(SOURCE!F910)+2), "")&amp;"("&amp;
      SUBSTITUTE(TEXT(SOURCE!G910,"??0"),"  ","")&amp;" &lt;&lt; TAM_MAX_BITS) |"&amp; IF(lookups!$I$2-3 &gt;= 0, REPT(" ",MAX(1,lookups!$I$2-5+4+1-1-LEN(  IF(ISTEXT(SOURCE!H910),SOURCE!H910,  SUBSTITUTE(SUBSTITUTE(TEXT(SOURCE!H910,"????0"),"  ","")," ",""))   ))), "")&amp;
       IF(ISTEXT(SOURCE!H910),SOURCE!H910, SUBSTITUTE(SUBSTITUTE(TEXT(SOURCE!H910,"????0"),"  ","")," ",""))   &amp;","&amp; IF(lookups!$J$2-3 &gt;= 0, REPT(" ",lookups!$J$2-3-5), "")&amp;
      SOURCE!I910&amp;
" | "&amp; IF(lookups!$K$2-LEN(SOURCE!I910) &gt;= 0, REPT(" ",lookups!$K$2-LEN(SOURCE!I910)), "")&amp;
      SOURCE!J910&amp;      IF(lookups!$L$2-LEN(SOURCE!J910) &gt;= 0, REPT(" ",lookups!$L$2-LEN(SOURCE!J910)), "")&amp;
" | "&amp; IF(lookups!$K$2-LEN(SOURCE!I910) &gt;= 0, REPT(" ",lookups!$K$2-LEN(SOURCE!I910)), "")&amp;
      SOURCE!K910&amp;      IF(lookups!$L$2-LEN(SOURCE!K910) &gt;= 0, REPT(" ",lookups!$M$2-LEN(SOURCE!K910)), "")&amp;
" | "&amp; SOURCE!L910&amp;      IF(lookups!$O$2-LEN(SOURCE!L910) &gt;= 0, REPT(" ",lookups!$O$2-LEN(SOURCE!L910)), "")&amp;
" | "&amp; SOURCE!M910&amp;      IF(lookups!$P$2-LEN(SOURCE!M910) &gt;= 0, REPT(" ",lookups!$P$2-LEN(SOURCE!M910)), "")&amp;
      "},"&amp;IF(SOURCE!O910&lt;&gt;"",""&amp;SOURCE!O910,"")
 )
)
)</f>
        <v>/*  886 */  { addItemToBuffer,              ITM_COMPLEX_C,               "",                                            STD_COMPLEX_C,                                 (0 &lt;&lt; TAM_MAX_BITS) |     0, CAT_NONE | SLS_UNCHANGED | US_UNCHANGED | EIM_DISABLED | PTP_DISABLED     },</v>
      </c>
    </row>
    <row r="911" customFormat="false" ht="15.75" hidden="false" customHeight="false" outlineLevel="0" collapsed="false">
      <c r="A911" s="263" t="str">
        <f aca="false">IF(AND(OR(SOURCE!A911="",ISBLANK(SOURCE!A911)),SOURCE!B911&gt;0),IF(ISBLANK(SOURCE!C911),"",SOURCE!C911),
IF(SOURCE!B911&lt;0,VLOOKUP(SOURCE!B911,lookups!A$1:B$25,2,0),
  IF(ISBLANK(SOURCE!B911),
    "",
    "/* "&amp;TEXT(SOURCE!B911,"???0")&amp;" *"&amp;
      SOURCE!C911&amp;", "&amp; IF(lookups!$E$2-LEN(SOURCE!C911) &gt;= 0, REPT(" ",lookups!$E$2-LEN(SOURCE!C911)), "")&amp;
      SOURCE!D911&amp;", "&amp; IF(lookups!$F$2-LEN(SOURCE!D911) &gt;= 0, REPT(" ",lookups!$F$2-LEN(SOURCE!D911)), "")&amp;
      SOURCE!E911&amp;", "&amp; IF(lookups!$G$2-LEN(SOURCE!E911) &gt;=0, REPT(" ",lookups!$G$2-LEN(SOURCE!E911)), "")&amp;
      SOURCE!F911&amp;", "&amp; IF(lookups!$H$2-LEN(SOURCE!F911) &gt;= 0, REPT(" ",lookups!$H$2-LEN(SOURCE!F911)+2), "")&amp;"("&amp;
      SUBSTITUTE(TEXT(SOURCE!G911,"??0"),"  ","")&amp;" &lt;&lt; TAM_MAX_BITS) |"&amp; IF(lookups!$I$2-3 &gt;= 0, REPT(" ",MAX(1,lookups!$I$2-5+4+1-1-LEN(  IF(ISTEXT(SOURCE!H911),SOURCE!H911,  SUBSTITUTE(SUBSTITUTE(TEXT(SOURCE!H911,"????0"),"  ","")," ",""))   ))), "")&amp;
       IF(ISTEXT(SOURCE!H911),SOURCE!H911, SUBSTITUTE(SUBSTITUTE(TEXT(SOURCE!H911,"????0"),"  ","")," ",""))   &amp;","&amp; IF(lookups!$J$2-3 &gt;= 0, REPT(" ",lookups!$J$2-3-5), "")&amp;
      SOURCE!I911&amp;
" | "&amp; IF(lookups!$K$2-LEN(SOURCE!I911) &gt;= 0, REPT(" ",lookups!$K$2-LEN(SOURCE!I911)), "")&amp;
      SOURCE!J911&amp;      IF(lookups!$L$2-LEN(SOURCE!J911) &gt;= 0, REPT(" ",lookups!$L$2-LEN(SOURCE!J911)), "")&amp;
" | "&amp; IF(lookups!$K$2-LEN(SOURCE!I911) &gt;= 0, REPT(" ",lookups!$K$2-LEN(SOURCE!I911)), "")&amp;
      SOURCE!K911&amp;      IF(lookups!$L$2-LEN(SOURCE!K911) &gt;= 0, REPT(" ",lookups!$M$2-LEN(SOURCE!K911)), "")&amp;
" | "&amp; SOURCE!L911&amp;      IF(lookups!$O$2-LEN(SOURCE!L911) &gt;= 0, REPT(" ",lookups!$O$2-LEN(SOURCE!L911)), "")&amp;
" | "&amp; SOURCE!M911&amp;      IF(lookups!$P$2-LEN(SOURCE!M911) &gt;= 0, REPT(" ",lookups!$P$2-LEN(SOURCE!M911)), "")&amp;
      "},"&amp;IF(SOURCE!O911&lt;&gt;"",""&amp;SOURCE!O911,"")
 )
)
)</f>
        <v>/*  887 */  { addItemToBuffer,              ITM_PLANCK,                  "",                                            STD_PLANCK,                                    (0 &lt;&lt; TAM_MAX_BITS) |     0, CAT_NONE | SLS_UNCHANGED | US_UNCHANGED | EIM_DISABLED | PTP_DISABLED     },</v>
      </c>
    </row>
    <row r="912" customFormat="false" ht="15.75" hidden="false" customHeight="false" outlineLevel="0" collapsed="false">
      <c r="A912" s="263" t="str">
        <f aca="false">IF(AND(OR(SOURCE!A912="",ISBLANK(SOURCE!A912)),SOURCE!B912&gt;0),IF(ISBLANK(SOURCE!C912),"",SOURCE!C912),
IF(SOURCE!B912&lt;0,VLOOKUP(SOURCE!B912,lookups!A$1:B$25,2,0),
  IF(ISBLANK(SOURCE!B912),
    "",
    "/* "&amp;TEXT(SOURCE!B912,"???0")&amp;" *"&amp;
      SOURCE!C912&amp;", "&amp; IF(lookups!$E$2-LEN(SOURCE!C912) &gt;= 0, REPT(" ",lookups!$E$2-LEN(SOURCE!C912)), "")&amp;
      SOURCE!D912&amp;", "&amp; IF(lookups!$F$2-LEN(SOURCE!D912) &gt;= 0, REPT(" ",lookups!$F$2-LEN(SOURCE!D912)), "")&amp;
      SOURCE!E912&amp;", "&amp; IF(lookups!$G$2-LEN(SOURCE!E912) &gt;=0, REPT(" ",lookups!$G$2-LEN(SOURCE!E912)), "")&amp;
      SOURCE!F912&amp;", "&amp; IF(lookups!$H$2-LEN(SOURCE!F912) &gt;= 0, REPT(" ",lookups!$H$2-LEN(SOURCE!F912)+2), "")&amp;"("&amp;
      SUBSTITUTE(TEXT(SOURCE!G912,"??0"),"  ","")&amp;" &lt;&lt; TAM_MAX_BITS) |"&amp; IF(lookups!$I$2-3 &gt;= 0, REPT(" ",MAX(1,lookups!$I$2-5+4+1-1-LEN(  IF(ISTEXT(SOURCE!H912),SOURCE!H912,  SUBSTITUTE(SUBSTITUTE(TEXT(SOURCE!H912,"????0"),"  ","")," ",""))   ))), "")&amp;
       IF(ISTEXT(SOURCE!H912),SOURCE!H912, SUBSTITUTE(SUBSTITUTE(TEXT(SOURCE!H912,"????0"),"  ","")," ",""))   &amp;","&amp; IF(lookups!$J$2-3 &gt;= 0, REPT(" ",lookups!$J$2-3-5), "")&amp;
      SOURCE!I912&amp;
" | "&amp; IF(lookups!$K$2-LEN(SOURCE!I912) &gt;= 0, REPT(" ",lookups!$K$2-LEN(SOURCE!I912)), "")&amp;
      SOURCE!J912&amp;      IF(lookups!$L$2-LEN(SOURCE!J912) &gt;= 0, REPT(" ",lookups!$L$2-LEN(SOURCE!J912)), "")&amp;
" | "&amp; IF(lookups!$K$2-LEN(SOURCE!I912) &gt;= 0, REPT(" ",lookups!$K$2-LEN(SOURCE!I912)), "")&amp;
      SOURCE!K912&amp;      IF(lookups!$L$2-LEN(SOURCE!K912) &gt;= 0, REPT(" ",lookups!$M$2-LEN(SOURCE!K912)), "")&amp;
" | "&amp; SOURCE!L912&amp;      IF(lookups!$O$2-LEN(SOURCE!L912) &gt;= 0, REPT(" ",lookups!$O$2-LEN(SOURCE!L912)), "")&amp;
" | "&amp; SOURCE!M912&amp;      IF(lookups!$P$2-LEN(SOURCE!M912) &gt;= 0, REPT(" ",lookups!$P$2-LEN(SOURCE!M912)), "")&amp;
      "},"&amp;IF(SOURCE!O912&lt;&gt;"",""&amp;SOURCE!O912,"")
 )
)
)</f>
        <v>/*  888 */  { addItemToBuffer,              ITM_PLANCK_2PI,              "",                                            STD_PLANCK_2PI,                                (0 &lt;&lt; TAM_MAX_BITS) |     0, CAT_NONE | SLS_UNCHANGED | US_UNCHANGED | EIM_DISABLED | PTP_DISABLED     },</v>
      </c>
    </row>
    <row r="913" customFormat="false" ht="15.75" hidden="false" customHeight="false" outlineLevel="0" collapsed="false">
      <c r="A913" s="263" t="str">
        <f aca="false">IF(AND(OR(SOURCE!A913="",ISBLANK(SOURCE!A913)),SOURCE!B913&gt;0),IF(ISBLANK(SOURCE!C913),"",SOURCE!C913),
IF(SOURCE!B913&lt;0,VLOOKUP(SOURCE!B913,lookups!A$1:B$25,2,0),
  IF(ISBLANK(SOURCE!B913),
    "",
    "/* "&amp;TEXT(SOURCE!B913,"???0")&amp;" *"&amp;
      SOURCE!C913&amp;", "&amp; IF(lookups!$E$2-LEN(SOURCE!C913) &gt;= 0, REPT(" ",lookups!$E$2-LEN(SOURCE!C913)), "")&amp;
      SOURCE!D913&amp;", "&amp; IF(lookups!$F$2-LEN(SOURCE!D913) &gt;= 0, REPT(" ",lookups!$F$2-LEN(SOURCE!D913)), "")&amp;
      SOURCE!E913&amp;", "&amp; IF(lookups!$G$2-LEN(SOURCE!E913) &gt;=0, REPT(" ",lookups!$G$2-LEN(SOURCE!E913)), "")&amp;
      SOURCE!F913&amp;", "&amp; IF(lookups!$H$2-LEN(SOURCE!F913) &gt;= 0, REPT(" ",lookups!$H$2-LEN(SOURCE!F913)+2), "")&amp;"("&amp;
      SUBSTITUTE(TEXT(SOURCE!G913,"??0"),"  ","")&amp;" &lt;&lt; TAM_MAX_BITS) |"&amp; IF(lookups!$I$2-3 &gt;= 0, REPT(" ",MAX(1,lookups!$I$2-5+4+1-1-LEN(  IF(ISTEXT(SOURCE!H913),SOURCE!H913,  SUBSTITUTE(SUBSTITUTE(TEXT(SOURCE!H913,"????0"),"  ","")," ",""))   ))), "")&amp;
       IF(ISTEXT(SOURCE!H913),SOURCE!H913, SUBSTITUTE(SUBSTITUTE(TEXT(SOURCE!H913,"????0"),"  ","")," ",""))   &amp;","&amp; IF(lookups!$J$2-3 &gt;= 0, REPT(" ",lookups!$J$2-3-5), "")&amp;
      SOURCE!I913&amp;
" | "&amp; IF(lookups!$K$2-LEN(SOURCE!I913) &gt;= 0, REPT(" ",lookups!$K$2-LEN(SOURCE!I913)), "")&amp;
      SOURCE!J913&amp;      IF(lookups!$L$2-LEN(SOURCE!J913) &gt;= 0, REPT(" ",lookups!$L$2-LEN(SOURCE!J913)), "")&amp;
" | "&amp; IF(lookups!$K$2-LEN(SOURCE!I913) &gt;= 0, REPT(" ",lookups!$K$2-LEN(SOURCE!I913)), "")&amp;
      SOURCE!K913&amp;      IF(lookups!$L$2-LEN(SOURCE!K913) &gt;= 0, REPT(" ",lookups!$M$2-LEN(SOURCE!K913)), "")&amp;
" | "&amp; SOURCE!L913&amp;      IF(lookups!$O$2-LEN(SOURCE!L913) &gt;= 0, REPT(" ",lookups!$O$2-LEN(SOURCE!L913)), "")&amp;
" | "&amp; SOURCE!M913&amp;      IF(lookups!$P$2-LEN(SOURCE!M913) &gt;= 0, REPT(" ",lookups!$P$2-LEN(SOURCE!M913)), "")&amp;
      "},"&amp;IF(SOURCE!O913&lt;&gt;"",""&amp;SOURCE!O913,"")
 )
)
)</f>
        <v>/*  889 */  { addItemToBuffer,              ITM_NATURAL_N,               "",                                            STD_NATURAL_N,                                 (0 &lt;&lt; TAM_MAX_BITS) |     0, CAT_NONE | SLS_UNCHANGED | US_UNCHANGED | EIM_DISABLED | PTP_DISABLED     },</v>
      </c>
    </row>
    <row r="914" customFormat="false" ht="15.75" hidden="false" customHeight="false" outlineLevel="0" collapsed="false">
      <c r="A914" s="263" t="str">
        <f aca="false">IF(AND(OR(SOURCE!A914="",ISBLANK(SOURCE!A914)),SOURCE!B914&gt;0),IF(ISBLANK(SOURCE!C914),"",SOURCE!C914),
IF(SOURCE!B914&lt;0,VLOOKUP(SOURCE!B914,lookups!A$1:B$25,2,0),
  IF(ISBLANK(SOURCE!B914),
    "",
    "/* "&amp;TEXT(SOURCE!B914,"???0")&amp;" *"&amp;
      SOURCE!C914&amp;", "&amp; IF(lookups!$E$2-LEN(SOURCE!C914) &gt;= 0, REPT(" ",lookups!$E$2-LEN(SOURCE!C914)), "")&amp;
      SOURCE!D914&amp;", "&amp; IF(lookups!$F$2-LEN(SOURCE!D914) &gt;= 0, REPT(" ",lookups!$F$2-LEN(SOURCE!D914)), "")&amp;
      SOURCE!E914&amp;", "&amp; IF(lookups!$G$2-LEN(SOURCE!E914) &gt;=0, REPT(" ",lookups!$G$2-LEN(SOURCE!E914)), "")&amp;
      SOURCE!F914&amp;", "&amp; IF(lookups!$H$2-LEN(SOURCE!F914) &gt;= 0, REPT(" ",lookups!$H$2-LEN(SOURCE!F914)+2), "")&amp;"("&amp;
      SUBSTITUTE(TEXT(SOURCE!G914,"??0"),"  ","")&amp;" &lt;&lt; TAM_MAX_BITS) |"&amp; IF(lookups!$I$2-3 &gt;= 0, REPT(" ",MAX(1,lookups!$I$2-5+4+1-1-LEN(  IF(ISTEXT(SOURCE!H914),SOURCE!H914,  SUBSTITUTE(SUBSTITUTE(TEXT(SOURCE!H914,"????0"),"  ","")," ",""))   ))), "")&amp;
       IF(ISTEXT(SOURCE!H914),SOURCE!H914, SUBSTITUTE(SUBSTITUTE(TEXT(SOURCE!H914,"????0"),"  ","")," ",""))   &amp;","&amp; IF(lookups!$J$2-3 &gt;= 0, REPT(" ",lookups!$J$2-3-5), "")&amp;
      SOURCE!I914&amp;
" | "&amp; IF(lookups!$K$2-LEN(SOURCE!I914) &gt;= 0, REPT(" ",lookups!$K$2-LEN(SOURCE!I914)), "")&amp;
      SOURCE!J914&amp;      IF(lookups!$L$2-LEN(SOURCE!J914) &gt;= 0, REPT(" ",lookups!$L$2-LEN(SOURCE!J914)), "")&amp;
" | "&amp; IF(lookups!$K$2-LEN(SOURCE!I914) &gt;= 0, REPT(" ",lookups!$K$2-LEN(SOURCE!I914)), "")&amp;
      SOURCE!K914&amp;      IF(lookups!$L$2-LEN(SOURCE!K914) &gt;= 0, REPT(" ",lookups!$M$2-LEN(SOURCE!K914)), "")&amp;
" | "&amp; SOURCE!L914&amp;      IF(lookups!$O$2-LEN(SOURCE!L914) &gt;= 0, REPT(" ",lookups!$O$2-LEN(SOURCE!L914)), "")&amp;
" | "&amp; SOURCE!M914&amp;      IF(lookups!$P$2-LEN(SOURCE!M914) &gt;= 0, REPT(" ",lookups!$P$2-LEN(SOURCE!M914)), "")&amp;
      "},"&amp;IF(SOURCE!O914&lt;&gt;"",""&amp;SOURCE!O914,"")
 )
)
)</f>
        <v>/*  890 */  { addItemToBuffer,              ITM_RATIONAL_Q,              "",                                            STD_RATIONAL_Q,                                (0 &lt;&lt; TAM_MAX_BITS) |     0, CAT_NONE | SLS_UNCHANGED | US_UNCHANGED | EIM_DISABLED | PTP_DISABLED     },</v>
      </c>
    </row>
    <row r="915" customFormat="false" ht="15.75" hidden="false" customHeight="false" outlineLevel="0" collapsed="false">
      <c r="A915" s="263" t="str">
        <f aca="false">IF(AND(OR(SOURCE!A915="",ISBLANK(SOURCE!A915)),SOURCE!B915&gt;0),IF(ISBLANK(SOURCE!C915),"",SOURCE!C915),
IF(SOURCE!B915&lt;0,VLOOKUP(SOURCE!B915,lookups!A$1:B$25,2,0),
  IF(ISBLANK(SOURCE!B915),
    "",
    "/* "&amp;TEXT(SOURCE!B915,"???0")&amp;" *"&amp;
      SOURCE!C915&amp;", "&amp; IF(lookups!$E$2-LEN(SOURCE!C915) &gt;= 0, REPT(" ",lookups!$E$2-LEN(SOURCE!C915)), "")&amp;
      SOURCE!D915&amp;", "&amp; IF(lookups!$F$2-LEN(SOURCE!D915) &gt;= 0, REPT(" ",lookups!$F$2-LEN(SOURCE!D915)), "")&amp;
      SOURCE!E915&amp;", "&amp; IF(lookups!$G$2-LEN(SOURCE!E915) &gt;=0, REPT(" ",lookups!$G$2-LEN(SOURCE!E915)), "")&amp;
      SOURCE!F915&amp;", "&amp; IF(lookups!$H$2-LEN(SOURCE!F915) &gt;= 0, REPT(" ",lookups!$H$2-LEN(SOURCE!F915)+2), "")&amp;"("&amp;
      SUBSTITUTE(TEXT(SOURCE!G915,"??0"),"  ","")&amp;" &lt;&lt; TAM_MAX_BITS) |"&amp; IF(lookups!$I$2-3 &gt;= 0, REPT(" ",MAX(1,lookups!$I$2-5+4+1-1-LEN(  IF(ISTEXT(SOURCE!H915),SOURCE!H915,  SUBSTITUTE(SUBSTITUTE(TEXT(SOURCE!H915,"????0"),"  ","")," ",""))   ))), "")&amp;
       IF(ISTEXT(SOURCE!H915),SOURCE!H915, SUBSTITUTE(SUBSTITUTE(TEXT(SOURCE!H915,"????0"),"  ","")," ",""))   &amp;","&amp; IF(lookups!$J$2-3 &gt;= 0, REPT(" ",lookups!$J$2-3-5), "")&amp;
      SOURCE!I915&amp;
" | "&amp; IF(lookups!$K$2-LEN(SOURCE!I915) &gt;= 0, REPT(" ",lookups!$K$2-LEN(SOURCE!I915)), "")&amp;
      SOURCE!J915&amp;      IF(lookups!$L$2-LEN(SOURCE!J915) &gt;= 0, REPT(" ",lookups!$L$2-LEN(SOURCE!J915)), "")&amp;
" | "&amp; IF(lookups!$K$2-LEN(SOURCE!I915) &gt;= 0, REPT(" ",lookups!$K$2-LEN(SOURCE!I915)), "")&amp;
      SOURCE!K915&amp;      IF(lookups!$L$2-LEN(SOURCE!K915) &gt;= 0, REPT(" ",lookups!$M$2-LEN(SOURCE!K915)), "")&amp;
" | "&amp; SOURCE!L915&amp;      IF(lookups!$O$2-LEN(SOURCE!L915) &gt;= 0, REPT(" ",lookups!$O$2-LEN(SOURCE!L915)), "")&amp;
" | "&amp; SOURCE!M915&amp;      IF(lookups!$P$2-LEN(SOURCE!M915) &gt;= 0, REPT(" ",lookups!$P$2-LEN(SOURCE!M915)), "")&amp;
      "},"&amp;IF(SOURCE!O915&lt;&gt;"",""&amp;SOURCE!O915,"")
 )
)
)</f>
        <v>/*  891 */  { addItemToBuffer,              ITM_REAL_R,                  "",                                            STD_REAL_R,                                    (0 &lt;&lt; TAM_MAX_BITS) |     0, CAT_NONE | SLS_UNCHANGED | US_UNCHANGED | EIM_DISABLED | PTP_DISABLED     },</v>
      </c>
    </row>
    <row r="916" customFormat="false" ht="15.75" hidden="false" customHeight="false" outlineLevel="0" collapsed="false">
      <c r="A916" s="263" t="str">
        <f aca="false">IF(AND(OR(SOURCE!A916="",ISBLANK(SOURCE!A916)),SOURCE!B916&gt;0),IF(ISBLANK(SOURCE!C916),"",SOURCE!C916),
IF(SOURCE!B916&lt;0,VLOOKUP(SOURCE!B916,lookups!A$1:B$25,2,0),
  IF(ISBLANK(SOURCE!B916),
    "",
    "/* "&amp;TEXT(SOURCE!B916,"???0")&amp;" *"&amp;
      SOURCE!C916&amp;", "&amp; IF(lookups!$E$2-LEN(SOURCE!C916) &gt;= 0, REPT(" ",lookups!$E$2-LEN(SOURCE!C916)), "")&amp;
      SOURCE!D916&amp;", "&amp; IF(lookups!$F$2-LEN(SOURCE!D916) &gt;= 0, REPT(" ",lookups!$F$2-LEN(SOURCE!D916)), "")&amp;
      SOURCE!E916&amp;", "&amp; IF(lookups!$G$2-LEN(SOURCE!E916) &gt;=0, REPT(" ",lookups!$G$2-LEN(SOURCE!E916)), "")&amp;
      SOURCE!F916&amp;", "&amp; IF(lookups!$H$2-LEN(SOURCE!F916) &gt;= 0, REPT(" ",lookups!$H$2-LEN(SOURCE!F916)+2), "")&amp;"("&amp;
      SUBSTITUTE(TEXT(SOURCE!G916,"??0"),"  ","")&amp;" &lt;&lt; TAM_MAX_BITS) |"&amp; IF(lookups!$I$2-3 &gt;= 0, REPT(" ",MAX(1,lookups!$I$2-5+4+1-1-LEN(  IF(ISTEXT(SOURCE!H916),SOURCE!H916,  SUBSTITUTE(SUBSTITUTE(TEXT(SOURCE!H916,"????0"),"  ","")," ",""))   ))), "")&amp;
       IF(ISTEXT(SOURCE!H916),SOURCE!H916, SUBSTITUTE(SUBSTITUTE(TEXT(SOURCE!H916,"????0"),"  ","")," ",""))   &amp;","&amp; IF(lookups!$J$2-3 &gt;= 0, REPT(" ",lookups!$J$2-3-5), "")&amp;
      SOURCE!I916&amp;
" | "&amp; IF(lookups!$K$2-LEN(SOURCE!I916) &gt;= 0, REPT(" ",lookups!$K$2-LEN(SOURCE!I916)), "")&amp;
      SOURCE!J916&amp;      IF(lookups!$L$2-LEN(SOURCE!J916) &gt;= 0, REPT(" ",lookups!$L$2-LEN(SOURCE!J916)), "")&amp;
" | "&amp; IF(lookups!$K$2-LEN(SOURCE!I916) &gt;= 0, REPT(" ",lookups!$K$2-LEN(SOURCE!I916)), "")&amp;
      SOURCE!K916&amp;      IF(lookups!$L$2-LEN(SOURCE!K916) &gt;= 0, REPT(" ",lookups!$M$2-LEN(SOURCE!K916)), "")&amp;
" | "&amp; SOURCE!L916&amp;      IF(lookups!$O$2-LEN(SOURCE!L916) &gt;= 0, REPT(" ",lookups!$O$2-LEN(SOURCE!L916)), "")&amp;
" | "&amp; SOURCE!M916&amp;      IF(lookups!$P$2-LEN(SOURCE!M916) &gt;= 0, REPT(" ",lookups!$P$2-LEN(SOURCE!M916)), "")&amp;
      "},"&amp;IF(SOURCE!O916&lt;&gt;"",""&amp;SOURCE!O916,"")
 )
)
)</f>
        <v>/*  892 */  { addItemToBuffer,              ITM_LEFT_ARROW,              "",                                            STD_LEFT_ARROW,                                (0 &lt;&lt; TAM_MAX_BITS) |     0, CAT_NONE | SLS_UNCHANGED | US_UNCHANGED | EIM_DISABLED | PTP_DISABLED     },</v>
      </c>
    </row>
    <row r="917" customFormat="false" ht="15.75" hidden="false" customHeight="false" outlineLevel="0" collapsed="false">
      <c r="A917" s="263" t="str">
        <f aca="false">IF(AND(OR(SOURCE!A917="",ISBLANK(SOURCE!A917)),SOURCE!B917&gt;0),IF(ISBLANK(SOURCE!C917),"",SOURCE!C917),
IF(SOURCE!B917&lt;0,VLOOKUP(SOURCE!B917,lookups!A$1:B$25,2,0),
  IF(ISBLANK(SOURCE!B917),
    "",
    "/* "&amp;TEXT(SOURCE!B917,"???0")&amp;" *"&amp;
      SOURCE!C917&amp;", "&amp; IF(lookups!$E$2-LEN(SOURCE!C917) &gt;= 0, REPT(" ",lookups!$E$2-LEN(SOURCE!C917)), "")&amp;
      SOURCE!D917&amp;", "&amp; IF(lookups!$F$2-LEN(SOURCE!D917) &gt;= 0, REPT(" ",lookups!$F$2-LEN(SOURCE!D917)), "")&amp;
      SOURCE!E917&amp;", "&amp; IF(lookups!$G$2-LEN(SOURCE!E917) &gt;=0, REPT(" ",lookups!$G$2-LEN(SOURCE!E917)), "")&amp;
      SOURCE!F917&amp;", "&amp; IF(lookups!$H$2-LEN(SOURCE!F917) &gt;= 0, REPT(" ",lookups!$H$2-LEN(SOURCE!F917)+2), "")&amp;"("&amp;
      SUBSTITUTE(TEXT(SOURCE!G917,"??0"),"  ","")&amp;" &lt;&lt; TAM_MAX_BITS) |"&amp; IF(lookups!$I$2-3 &gt;= 0, REPT(" ",MAX(1,lookups!$I$2-5+4+1-1-LEN(  IF(ISTEXT(SOURCE!H917),SOURCE!H917,  SUBSTITUTE(SUBSTITUTE(TEXT(SOURCE!H917,"????0"),"  ","")," ",""))   ))), "")&amp;
       IF(ISTEXT(SOURCE!H917),SOURCE!H917, SUBSTITUTE(SUBSTITUTE(TEXT(SOURCE!H917,"????0"),"  ","")," ",""))   &amp;","&amp; IF(lookups!$J$2-3 &gt;= 0, REPT(" ",lookups!$J$2-3-5), "")&amp;
      SOURCE!I917&amp;
" | "&amp; IF(lookups!$K$2-LEN(SOURCE!I917) &gt;= 0, REPT(" ",lookups!$K$2-LEN(SOURCE!I917)), "")&amp;
      SOURCE!J917&amp;      IF(lookups!$L$2-LEN(SOURCE!J917) &gt;= 0, REPT(" ",lookups!$L$2-LEN(SOURCE!J917)), "")&amp;
" | "&amp; IF(lookups!$K$2-LEN(SOURCE!I917) &gt;= 0, REPT(" ",lookups!$K$2-LEN(SOURCE!I917)), "")&amp;
      SOURCE!K917&amp;      IF(lookups!$L$2-LEN(SOURCE!K917) &gt;= 0, REPT(" ",lookups!$M$2-LEN(SOURCE!K917)), "")&amp;
" | "&amp; SOURCE!L917&amp;      IF(lookups!$O$2-LEN(SOURCE!L917) &gt;= 0, REPT(" ",lookups!$O$2-LEN(SOURCE!L917)), "")&amp;
" | "&amp; SOURCE!M917&amp;      IF(lookups!$P$2-LEN(SOURCE!M917) &gt;= 0, REPT(" ",lookups!$P$2-LEN(SOURCE!M917)), "")&amp;
      "},"&amp;IF(SOURCE!O917&lt;&gt;"",""&amp;SOURCE!O917,"")
 )
)
)</f>
        <v>/*  893 */  { addItemToBuffer,              ITM_UP_ARROW,                "",                                            STD_UP_ARROW,                                  (0 &lt;&lt; TAM_MAX_BITS) |     0, CAT_NONE | SLS_UNCHANGED | US_UNCHANGED | EIM_DISABLED | PTP_DISABLED     },</v>
      </c>
    </row>
    <row r="918" customFormat="false" ht="15.75" hidden="false" customHeight="false" outlineLevel="0" collapsed="false">
      <c r="A918" s="263" t="str">
        <f aca="false">IF(AND(OR(SOURCE!A918="",ISBLANK(SOURCE!A918)),SOURCE!B918&gt;0),IF(ISBLANK(SOURCE!C918),"",SOURCE!C918),
IF(SOURCE!B918&lt;0,VLOOKUP(SOURCE!B918,lookups!A$1:B$25,2,0),
  IF(ISBLANK(SOURCE!B918),
    "",
    "/* "&amp;TEXT(SOURCE!B918,"???0")&amp;" *"&amp;
      SOURCE!C918&amp;", "&amp; IF(lookups!$E$2-LEN(SOURCE!C918) &gt;= 0, REPT(" ",lookups!$E$2-LEN(SOURCE!C918)), "")&amp;
      SOURCE!D918&amp;", "&amp; IF(lookups!$F$2-LEN(SOURCE!D918) &gt;= 0, REPT(" ",lookups!$F$2-LEN(SOURCE!D918)), "")&amp;
      SOURCE!E918&amp;", "&amp; IF(lookups!$G$2-LEN(SOURCE!E918) &gt;=0, REPT(" ",lookups!$G$2-LEN(SOURCE!E918)), "")&amp;
      SOURCE!F918&amp;", "&amp; IF(lookups!$H$2-LEN(SOURCE!F918) &gt;= 0, REPT(" ",lookups!$H$2-LEN(SOURCE!F918)+2), "")&amp;"("&amp;
      SUBSTITUTE(TEXT(SOURCE!G918,"??0"),"  ","")&amp;" &lt;&lt; TAM_MAX_BITS) |"&amp; IF(lookups!$I$2-3 &gt;= 0, REPT(" ",MAX(1,lookups!$I$2-5+4+1-1-LEN(  IF(ISTEXT(SOURCE!H918),SOURCE!H918,  SUBSTITUTE(SUBSTITUTE(TEXT(SOURCE!H918,"????0"),"  ","")," ",""))   ))), "")&amp;
       IF(ISTEXT(SOURCE!H918),SOURCE!H918, SUBSTITUTE(SUBSTITUTE(TEXT(SOURCE!H918,"????0"),"  ","")," ",""))   &amp;","&amp; IF(lookups!$J$2-3 &gt;= 0, REPT(" ",lookups!$J$2-3-5), "")&amp;
      SOURCE!I918&amp;
" | "&amp; IF(lookups!$K$2-LEN(SOURCE!I918) &gt;= 0, REPT(" ",lookups!$K$2-LEN(SOURCE!I918)), "")&amp;
      SOURCE!J918&amp;      IF(lookups!$L$2-LEN(SOURCE!J918) &gt;= 0, REPT(" ",lookups!$L$2-LEN(SOURCE!J918)), "")&amp;
" | "&amp; IF(lookups!$K$2-LEN(SOURCE!I918) &gt;= 0, REPT(" ",lookups!$K$2-LEN(SOURCE!I918)), "")&amp;
      SOURCE!K918&amp;      IF(lookups!$L$2-LEN(SOURCE!K918) &gt;= 0, REPT(" ",lookups!$M$2-LEN(SOURCE!K918)), "")&amp;
" | "&amp; SOURCE!L918&amp;      IF(lookups!$O$2-LEN(SOURCE!L918) &gt;= 0, REPT(" ",lookups!$O$2-LEN(SOURCE!L918)), "")&amp;
" | "&amp; SOURCE!M918&amp;      IF(lookups!$P$2-LEN(SOURCE!M918) &gt;= 0, REPT(" ",lookups!$P$2-LEN(SOURCE!M918)), "")&amp;
      "},"&amp;IF(SOURCE!O918&lt;&gt;"",""&amp;SOURCE!O918,"")
 )
)
)</f>
        <v>/*  894 */  { addItemToBuffer,              ITM_RIGHT_ARROW,             "",                                            STD_RIGHT_ARROW,                               (0 &lt;&lt; TAM_MAX_BITS) |     0, CAT_NONE | SLS_UNCHANGED | US_UNCHANGED | EIM_DISABLED | PTP_DISABLED     },</v>
      </c>
    </row>
    <row r="919" customFormat="false" ht="15.75" hidden="false" customHeight="false" outlineLevel="0" collapsed="false">
      <c r="A919" s="263" t="str">
        <f aca="false">IF(AND(OR(SOURCE!A919="",ISBLANK(SOURCE!A919)),SOURCE!B919&gt;0),IF(ISBLANK(SOURCE!C919),"",SOURCE!C919),
IF(SOURCE!B919&lt;0,VLOOKUP(SOURCE!B919,lookups!A$1:B$25,2,0),
  IF(ISBLANK(SOURCE!B919),
    "",
    "/* "&amp;TEXT(SOURCE!B919,"???0")&amp;" *"&amp;
      SOURCE!C919&amp;", "&amp; IF(lookups!$E$2-LEN(SOURCE!C919) &gt;= 0, REPT(" ",lookups!$E$2-LEN(SOURCE!C919)), "")&amp;
      SOURCE!D919&amp;", "&amp; IF(lookups!$F$2-LEN(SOURCE!D919) &gt;= 0, REPT(" ",lookups!$F$2-LEN(SOURCE!D919)), "")&amp;
      SOURCE!E919&amp;", "&amp; IF(lookups!$G$2-LEN(SOURCE!E919) &gt;=0, REPT(" ",lookups!$G$2-LEN(SOURCE!E919)), "")&amp;
      SOURCE!F919&amp;", "&amp; IF(lookups!$H$2-LEN(SOURCE!F919) &gt;= 0, REPT(" ",lookups!$H$2-LEN(SOURCE!F919)+2), "")&amp;"("&amp;
      SUBSTITUTE(TEXT(SOURCE!G919,"??0"),"  ","")&amp;" &lt;&lt; TAM_MAX_BITS) |"&amp; IF(lookups!$I$2-3 &gt;= 0, REPT(" ",MAX(1,lookups!$I$2-5+4+1-1-LEN(  IF(ISTEXT(SOURCE!H919),SOURCE!H919,  SUBSTITUTE(SUBSTITUTE(TEXT(SOURCE!H919,"????0"),"  ","")," ",""))   ))), "")&amp;
       IF(ISTEXT(SOURCE!H919),SOURCE!H919, SUBSTITUTE(SUBSTITUTE(TEXT(SOURCE!H919,"????0"),"  ","")," ",""))   &amp;","&amp; IF(lookups!$J$2-3 &gt;= 0, REPT(" ",lookups!$J$2-3-5), "")&amp;
      SOURCE!I919&amp;
" | "&amp; IF(lookups!$K$2-LEN(SOURCE!I919) &gt;= 0, REPT(" ",lookups!$K$2-LEN(SOURCE!I919)), "")&amp;
      SOURCE!J919&amp;      IF(lookups!$L$2-LEN(SOURCE!J919) &gt;= 0, REPT(" ",lookups!$L$2-LEN(SOURCE!J919)), "")&amp;
" | "&amp; IF(lookups!$K$2-LEN(SOURCE!I919) &gt;= 0, REPT(" ",lookups!$K$2-LEN(SOURCE!I919)), "")&amp;
      SOURCE!K919&amp;      IF(lookups!$L$2-LEN(SOURCE!K919) &gt;= 0, REPT(" ",lookups!$M$2-LEN(SOURCE!K919)), "")&amp;
" | "&amp; SOURCE!L919&amp;      IF(lookups!$O$2-LEN(SOURCE!L919) &gt;= 0, REPT(" ",lookups!$O$2-LEN(SOURCE!L919)), "")&amp;
" | "&amp; SOURCE!M919&amp;      IF(lookups!$P$2-LEN(SOURCE!M919) &gt;= 0, REPT(" ",lookups!$P$2-LEN(SOURCE!M919)), "")&amp;
      "},"&amp;IF(SOURCE!O919&lt;&gt;"",""&amp;SOURCE!O919,"")
 )
)
)</f>
        <v>/*  895 */  { addItemToBuffer,              ITM_DOWN_ARROW,              "",                                            STD_DOWN_ARROW,                                (0 &lt;&lt; TAM_MAX_BITS) |     0, CAT_NONE | SLS_UNCHANGED | US_UNCHANGED | EIM_DISABLED | PTP_DISABLED     },</v>
      </c>
    </row>
    <row r="920" customFormat="false" ht="15.75" hidden="false" customHeight="false" outlineLevel="0" collapsed="false">
      <c r="A920" s="263" t="str">
        <f aca="false">IF(AND(OR(SOURCE!A920="",ISBLANK(SOURCE!A920)),SOURCE!B920&gt;0),IF(ISBLANK(SOURCE!C920),"",SOURCE!C920),
IF(SOURCE!B920&lt;0,VLOOKUP(SOURCE!B920,lookups!A$1:B$25,2,0),
  IF(ISBLANK(SOURCE!B920),
    "",
    "/* "&amp;TEXT(SOURCE!B920,"???0")&amp;" *"&amp;
      SOURCE!C920&amp;", "&amp; IF(lookups!$E$2-LEN(SOURCE!C920) &gt;= 0, REPT(" ",lookups!$E$2-LEN(SOURCE!C920)), "")&amp;
      SOURCE!D920&amp;", "&amp; IF(lookups!$F$2-LEN(SOURCE!D920) &gt;= 0, REPT(" ",lookups!$F$2-LEN(SOURCE!D920)), "")&amp;
      SOURCE!E920&amp;", "&amp; IF(lookups!$G$2-LEN(SOURCE!E920) &gt;=0, REPT(" ",lookups!$G$2-LEN(SOURCE!E920)), "")&amp;
      SOURCE!F920&amp;", "&amp; IF(lookups!$H$2-LEN(SOURCE!F920) &gt;= 0, REPT(" ",lookups!$H$2-LEN(SOURCE!F920)+2), "")&amp;"("&amp;
      SUBSTITUTE(TEXT(SOURCE!G920,"??0"),"  ","")&amp;" &lt;&lt; TAM_MAX_BITS) |"&amp; IF(lookups!$I$2-3 &gt;= 0, REPT(" ",MAX(1,lookups!$I$2-5+4+1-1-LEN(  IF(ISTEXT(SOURCE!H920),SOURCE!H920,  SUBSTITUTE(SUBSTITUTE(TEXT(SOURCE!H920,"????0"),"  ","")," ",""))   ))), "")&amp;
       IF(ISTEXT(SOURCE!H920),SOURCE!H920, SUBSTITUTE(SUBSTITUTE(TEXT(SOURCE!H920,"????0"),"  ","")," ",""))   &amp;","&amp; IF(lookups!$J$2-3 &gt;= 0, REPT(" ",lookups!$J$2-3-5), "")&amp;
      SOURCE!I920&amp;
" | "&amp; IF(lookups!$K$2-LEN(SOURCE!I920) &gt;= 0, REPT(" ",lookups!$K$2-LEN(SOURCE!I920)), "")&amp;
      SOURCE!J920&amp;      IF(lookups!$L$2-LEN(SOURCE!J920) &gt;= 0, REPT(" ",lookups!$L$2-LEN(SOURCE!J920)), "")&amp;
" | "&amp; IF(lookups!$K$2-LEN(SOURCE!I920) &gt;= 0, REPT(" ",lookups!$K$2-LEN(SOURCE!I920)), "")&amp;
      SOURCE!K920&amp;      IF(lookups!$L$2-LEN(SOURCE!K920) &gt;= 0, REPT(" ",lookups!$M$2-LEN(SOURCE!K920)), "")&amp;
" | "&amp; SOURCE!L920&amp;      IF(lookups!$O$2-LEN(SOURCE!L920) &gt;= 0, REPT(" ",lookups!$O$2-LEN(SOURCE!L920)), "")&amp;
" | "&amp; SOURCE!M920&amp;      IF(lookups!$P$2-LEN(SOURCE!M920) &gt;= 0, REPT(" ",lookups!$P$2-LEN(SOURCE!M920)), "")&amp;
      "},"&amp;IF(SOURCE!O920&lt;&gt;"",""&amp;SOURCE!O920,"")
 )
)
)</f>
        <v>/*  896 */  { addItemToBuffer,              ITM_SERIAL_IO,               "",                                            STD_SERIAL_IO,                                 (0 &lt;&lt; TAM_MAX_BITS) |     0, CAT_NONE | SLS_UNCHANGED | US_UNCHANGED | EIM_DISABLED | PTP_DISABLED     },</v>
      </c>
    </row>
    <row r="921" customFormat="false" ht="15.75" hidden="false" customHeight="false" outlineLevel="0" collapsed="false">
      <c r="A921" s="263" t="str">
        <f aca="false">IF(AND(OR(SOURCE!A921="",ISBLANK(SOURCE!A921)),SOURCE!B921&gt;0),IF(ISBLANK(SOURCE!C921),"",SOURCE!C921),
IF(SOURCE!B921&lt;0,VLOOKUP(SOURCE!B921,lookups!A$1:B$25,2,0),
  IF(ISBLANK(SOURCE!B921),
    "",
    "/* "&amp;TEXT(SOURCE!B921,"???0")&amp;" *"&amp;
      SOURCE!C921&amp;", "&amp; IF(lookups!$E$2-LEN(SOURCE!C921) &gt;= 0, REPT(" ",lookups!$E$2-LEN(SOURCE!C921)), "")&amp;
      SOURCE!D921&amp;", "&amp; IF(lookups!$F$2-LEN(SOURCE!D921) &gt;= 0, REPT(" ",lookups!$F$2-LEN(SOURCE!D921)), "")&amp;
      SOURCE!E921&amp;", "&amp; IF(lookups!$G$2-LEN(SOURCE!E921) &gt;=0, REPT(" ",lookups!$G$2-LEN(SOURCE!E921)), "")&amp;
      SOURCE!F921&amp;", "&amp; IF(lookups!$H$2-LEN(SOURCE!F921) &gt;= 0, REPT(" ",lookups!$H$2-LEN(SOURCE!F921)+2), "")&amp;"("&amp;
      SUBSTITUTE(TEXT(SOURCE!G921,"??0"),"  ","")&amp;" &lt;&lt; TAM_MAX_BITS) |"&amp; IF(lookups!$I$2-3 &gt;= 0, REPT(" ",MAX(1,lookups!$I$2-5+4+1-1-LEN(  IF(ISTEXT(SOURCE!H921),SOURCE!H921,  SUBSTITUTE(SUBSTITUTE(TEXT(SOURCE!H921,"????0"),"  ","")," ",""))   ))), "")&amp;
       IF(ISTEXT(SOURCE!H921),SOURCE!H921, SUBSTITUTE(SUBSTITUTE(TEXT(SOURCE!H921,"????0"),"  ","")," ",""))   &amp;","&amp; IF(lookups!$J$2-3 &gt;= 0, REPT(" ",lookups!$J$2-3-5), "")&amp;
      SOURCE!I921&amp;
" | "&amp; IF(lookups!$K$2-LEN(SOURCE!I921) &gt;= 0, REPT(" ",lookups!$K$2-LEN(SOURCE!I921)), "")&amp;
      SOURCE!J921&amp;      IF(lookups!$L$2-LEN(SOURCE!J921) &gt;= 0, REPT(" ",lookups!$L$2-LEN(SOURCE!J921)), "")&amp;
" | "&amp; IF(lookups!$K$2-LEN(SOURCE!I921) &gt;= 0, REPT(" ",lookups!$K$2-LEN(SOURCE!I921)), "")&amp;
      SOURCE!K921&amp;      IF(lookups!$L$2-LEN(SOURCE!K921) &gt;= 0, REPT(" ",lookups!$M$2-LEN(SOURCE!K921)), "")&amp;
" | "&amp; SOURCE!L921&amp;      IF(lookups!$O$2-LEN(SOURCE!L921) &gt;= 0, REPT(" ",lookups!$O$2-LEN(SOURCE!L921)), "")&amp;
" | "&amp; SOURCE!M921&amp;      IF(lookups!$P$2-LEN(SOURCE!M921) &gt;= 0, REPT(" ",lookups!$P$2-LEN(SOURCE!M921)), "")&amp;
      "},"&amp;IF(SOURCE!O921&lt;&gt;"",""&amp;SOURCE!O921,"")
 )
)
)</f>
        <v>/*  897 */  { addItemToBuffer,              ITM_RIGHT_SHORT_ARROW,       "",                                            STD_RIGHT_SHORT_ARROW,                         (0 &lt;&lt; TAM_MAX_BITS) |     0, CAT_NONE | SLS_UNCHANGED | US_UNCHANGED | EIM_DISABLED | PTP_DISABLED     },</v>
      </c>
    </row>
    <row r="922" customFormat="false" ht="15.75" hidden="false" customHeight="false" outlineLevel="0" collapsed="false">
      <c r="A922" s="263" t="str">
        <f aca="false">IF(AND(OR(SOURCE!A922="",ISBLANK(SOURCE!A922)),SOURCE!B922&gt;0),IF(ISBLANK(SOURCE!C922),"",SOURCE!C922),
IF(SOURCE!B922&lt;0,VLOOKUP(SOURCE!B922,lookups!A$1:B$25,2,0),
  IF(ISBLANK(SOURCE!B922),
    "",
    "/* "&amp;TEXT(SOURCE!B922,"???0")&amp;" *"&amp;
      SOURCE!C922&amp;", "&amp; IF(lookups!$E$2-LEN(SOURCE!C922) &gt;= 0, REPT(" ",lookups!$E$2-LEN(SOURCE!C922)), "")&amp;
      SOURCE!D922&amp;", "&amp; IF(lookups!$F$2-LEN(SOURCE!D922) &gt;= 0, REPT(" ",lookups!$F$2-LEN(SOURCE!D922)), "")&amp;
      SOURCE!E922&amp;", "&amp; IF(lookups!$G$2-LEN(SOURCE!E922) &gt;=0, REPT(" ",lookups!$G$2-LEN(SOURCE!E922)), "")&amp;
      SOURCE!F922&amp;", "&amp; IF(lookups!$H$2-LEN(SOURCE!F922) &gt;= 0, REPT(" ",lookups!$H$2-LEN(SOURCE!F922)+2), "")&amp;"("&amp;
      SUBSTITUTE(TEXT(SOURCE!G922,"??0"),"  ","")&amp;" &lt;&lt; TAM_MAX_BITS) |"&amp; IF(lookups!$I$2-3 &gt;= 0, REPT(" ",MAX(1,lookups!$I$2-5+4+1-1-LEN(  IF(ISTEXT(SOURCE!H922),SOURCE!H922,  SUBSTITUTE(SUBSTITUTE(TEXT(SOURCE!H922,"????0"),"  ","")," ",""))   ))), "")&amp;
       IF(ISTEXT(SOURCE!H922),SOURCE!H922, SUBSTITUTE(SUBSTITUTE(TEXT(SOURCE!H922,"????0"),"  ","")," ",""))   &amp;","&amp; IF(lookups!$J$2-3 &gt;= 0, REPT(" ",lookups!$J$2-3-5), "")&amp;
      SOURCE!I922&amp;
" | "&amp; IF(lookups!$K$2-LEN(SOURCE!I922) &gt;= 0, REPT(" ",lookups!$K$2-LEN(SOURCE!I922)), "")&amp;
      SOURCE!J922&amp;      IF(lookups!$L$2-LEN(SOURCE!J922) &gt;= 0, REPT(" ",lookups!$L$2-LEN(SOURCE!J922)), "")&amp;
" | "&amp; IF(lookups!$K$2-LEN(SOURCE!I922) &gt;= 0, REPT(" ",lookups!$K$2-LEN(SOURCE!I922)), "")&amp;
      SOURCE!K922&amp;      IF(lookups!$L$2-LEN(SOURCE!K922) &gt;= 0, REPT(" ",lookups!$M$2-LEN(SOURCE!K922)), "")&amp;
" | "&amp; SOURCE!L922&amp;      IF(lookups!$O$2-LEN(SOURCE!L922) &gt;= 0, REPT(" ",lookups!$O$2-LEN(SOURCE!L922)), "")&amp;
" | "&amp; SOURCE!M922&amp;      IF(lookups!$P$2-LEN(SOURCE!M922) &gt;= 0, REPT(" ",lookups!$P$2-LEN(SOURCE!M922)), "")&amp;
      "},"&amp;IF(SOURCE!O922&lt;&gt;"",""&amp;SOURCE!O922,"")
 )
)
)</f>
        <v>/*  898 */  { addItemToBuffer,              ITM_LEFT_RIGHT_ARROWS,       "",                                            STD_LEFT_RIGHT_ARROWS,                         (0 &lt;&lt; TAM_MAX_BITS) |     0, CAT_NONE | SLS_UNCHANGED | US_UNCHANGED | EIM_DISABLED | PTP_DISABLED     },</v>
      </c>
    </row>
    <row r="923" customFormat="false" ht="15.75" hidden="false" customHeight="false" outlineLevel="0" collapsed="false">
      <c r="A923" s="263" t="str">
        <f aca="false">IF(AND(OR(SOURCE!A923="",ISBLANK(SOURCE!A923)),SOURCE!B923&gt;0),IF(ISBLANK(SOURCE!C923),"",SOURCE!C923),
IF(SOURCE!B923&lt;0,VLOOKUP(SOURCE!B923,lookups!A$1:B$25,2,0),
  IF(ISBLANK(SOURCE!B923),
    "",
    "/* "&amp;TEXT(SOURCE!B923,"???0")&amp;" *"&amp;
      SOURCE!C923&amp;", "&amp; IF(lookups!$E$2-LEN(SOURCE!C923) &gt;= 0, REPT(" ",lookups!$E$2-LEN(SOURCE!C923)), "")&amp;
      SOURCE!D923&amp;", "&amp; IF(lookups!$F$2-LEN(SOURCE!D923) &gt;= 0, REPT(" ",lookups!$F$2-LEN(SOURCE!D923)), "")&amp;
      SOURCE!E923&amp;", "&amp; IF(lookups!$G$2-LEN(SOURCE!E923) &gt;=0, REPT(" ",lookups!$G$2-LEN(SOURCE!E923)), "")&amp;
      SOURCE!F923&amp;", "&amp; IF(lookups!$H$2-LEN(SOURCE!F923) &gt;= 0, REPT(" ",lookups!$H$2-LEN(SOURCE!F923)+2), "")&amp;"("&amp;
      SUBSTITUTE(TEXT(SOURCE!G923,"??0"),"  ","")&amp;" &lt;&lt; TAM_MAX_BITS) |"&amp; IF(lookups!$I$2-3 &gt;= 0, REPT(" ",MAX(1,lookups!$I$2-5+4+1-1-LEN(  IF(ISTEXT(SOURCE!H923),SOURCE!H923,  SUBSTITUTE(SUBSTITUTE(TEXT(SOURCE!H923,"????0"),"  ","")," ",""))   ))), "")&amp;
       IF(ISTEXT(SOURCE!H923),SOURCE!H923, SUBSTITUTE(SUBSTITUTE(TEXT(SOURCE!H923,"????0"),"  ","")," ",""))   &amp;","&amp; IF(lookups!$J$2-3 &gt;= 0, REPT(" ",lookups!$J$2-3-5), "")&amp;
      SOURCE!I923&amp;
" | "&amp; IF(lookups!$K$2-LEN(SOURCE!I923) &gt;= 0, REPT(" ",lookups!$K$2-LEN(SOURCE!I923)), "")&amp;
      SOURCE!J923&amp;      IF(lookups!$L$2-LEN(SOURCE!J923) &gt;= 0, REPT(" ",lookups!$L$2-LEN(SOURCE!J923)), "")&amp;
" | "&amp; IF(lookups!$K$2-LEN(SOURCE!I923) &gt;= 0, REPT(" ",lookups!$K$2-LEN(SOURCE!I923)), "")&amp;
      SOURCE!K923&amp;      IF(lookups!$L$2-LEN(SOURCE!K923) &gt;= 0, REPT(" ",lookups!$M$2-LEN(SOURCE!K923)), "")&amp;
" | "&amp; SOURCE!L923&amp;      IF(lookups!$O$2-LEN(SOURCE!L923) &gt;= 0, REPT(" ",lookups!$O$2-LEN(SOURCE!L923)), "")&amp;
" | "&amp; SOURCE!M923&amp;      IF(lookups!$P$2-LEN(SOURCE!M923) &gt;= 0, REPT(" ",lookups!$P$2-LEN(SOURCE!M923)), "")&amp;
      "},"&amp;IF(SOURCE!O923&lt;&gt;"",""&amp;SOURCE!O923,"")
 )
)
)</f>
        <v>/*  899 */  { itemToBeCoded,                NOPARAM,                     "",                                            STD_BST,                                       (0 &lt;&lt; TAM_MAX_BITS) |     0, CAT_NONE | SLS_UNCHANGED | US_UNCHANGED | EIM_DISABLED | PTP_DISABLED     },</v>
      </c>
    </row>
    <row r="924" customFormat="false" ht="15.75" hidden="false" customHeight="false" outlineLevel="0" collapsed="false">
      <c r="A924" s="263" t="str">
        <f aca="false">IF(AND(OR(SOURCE!A924="",ISBLANK(SOURCE!A924)),SOURCE!B924&gt;0),IF(ISBLANK(SOURCE!C924),"",SOURCE!C924),
IF(SOURCE!B924&lt;0,VLOOKUP(SOURCE!B924,lookups!A$1:B$25,2,0),
  IF(ISBLANK(SOURCE!B924),
    "",
    "/* "&amp;TEXT(SOURCE!B924,"???0")&amp;" *"&amp;
      SOURCE!C924&amp;", "&amp; IF(lookups!$E$2-LEN(SOURCE!C924) &gt;= 0, REPT(" ",lookups!$E$2-LEN(SOURCE!C924)), "")&amp;
      SOURCE!D924&amp;", "&amp; IF(lookups!$F$2-LEN(SOURCE!D924) &gt;= 0, REPT(" ",lookups!$F$2-LEN(SOURCE!D924)), "")&amp;
      SOURCE!E924&amp;", "&amp; IF(lookups!$G$2-LEN(SOURCE!E924) &gt;=0, REPT(" ",lookups!$G$2-LEN(SOURCE!E924)), "")&amp;
      SOURCE!F924&amp;", "&amp; IF(lookups!$H$2-LEN(SOURCE!F924) &gt;= 0, REPT(" ",lookups!$H$2-LEN(SOURCE!F924)+2), "")&amp;"("&amp;
      SUBSTITUTE(TEXT(SOURCE!G924,"??0"),"  ","")&amp;" &lt;&lt; TAM_MAX_BITS) |"&amp; IF(lookups!$I$2-3 &gt;= 0, REPT(" ",MAX(1,lookups!$I$2-5+4+1-1-LEN(  IF(ISTEXT(SOURCE!H924),SOURCE!H924,  SUBSTITUTE(SUBSTITUTE(TEXT(SOURCE!H924,"????0"),"  ","")," ",""))   ))), "")&amp;
       IF(ISTEXT(SOURCE!H924),SOURCE!H924, SUBSTITUTE(SUBSTITUTE(TEXT(SOURCE!H924,"????0"),"  ","")," ",""))   &amp;","&amp; IF(lookups!$J$2-3 &gt;= 0, REPT(" ",lookups!$J$2-3-5), "")&amp;
      SOURCE!I924&amp;
" | "&amp; IF(lookups!$K$2-LEN(SOURCE!I924) &gt;= 0, REPT(" ",lookups!$K$2-LEN(SOURCE!I924)), "")&amp;
      SOURCE!J924&amp;      IF(lookups!$L$2-LEN(SOURCE!J924) &gt;= 0, REPT(" ",lookups!$L$2-LEN(SOURCE!J924)), "")&amp;
" | "&amp; IF(lookups!$K$2-LEN(SOURCE!I924) &gt;= 0, REPT(" ",lookups!$K$2-LEN(SOURCE!I924)), "")&amp;
      SOURCE!K924&amp;      IF(lookups!$L$2-LEN(SOURCE!K924) &gt;= 0, REPT(" ",lookups!$M$2-LEN(SOURCE!K924)), "")&amp;
" | "&amp; SOURCE!L924&amp;      IF(lookups!$O$2-LEN(SOURCE!L924) &gt;= 0, REPT(" ",lookups!$O$2-LEN(SOURCE!L924)), "")&amp;
" | "&amp; SOURCE!M924&amp;      IF(lookups!$P$2-LEN(SOURCE!M924) &gt;= 0, REPT(" ",lookups!$P$2-LEN(SOURCE!M924)), "")&amp;
      "},"&amp;IF(SOURCE!O924&lt;&gt;"",""&amp;SOURCE!O924,"")
 )
)
)</f>
        <v>/*  900 */  { itemToBeCoded,                NOPARAM,                     "",                                            STD_SST,                                       (0 &lt;&lt; TAM_MAX_BITS) |     0, CAT_NONE | SLS_UNCHANGED | US_UNCHANGED | EIM_DISABLED | PTP_DISABLED     },</v>
      </c>
    </row>
    <row r="925" customFormat="false" ht="15.75" hidden="false" customHeight="false" outlineLevel="0" collapsed="false">
      <c r="A925" s="263" t="str">
        <f aca="false">IF(AND(OR(SOURCE!A925="",ISBLANK(SOURCE!A925)),SOURCE!B925&gt;0),IF(ISBLANK(SOURCE!C925),"",SOURCE!C925),
IF(SOURCE!B925&lt;0,VLOOKUP(SOURCE!B925,lookups!A$1:B$25,2,0),
  IF(ISBLANK(SOURCE!B925),
    "",
    "/* "&amp;TEXT(SOURCE!B925,"???0")&amp;" *"&amp;
      SOURCE!C925&amp;", "&amp; IF(lookups!$E$2-LEN(SOURCE!C925) &gt;= 0, REPT(" ",lookups!$E$2-LEN(SOURCE!C925)), "")&amp;
      SOURCE!D925&amp;", "&amp; IF(lookups!$F$2-LEN(SOURCE!D925) &gt;= 0, REPT(" ",lookups!$F$2-LEN(SOURCE!D925)), "")&amp;
      SOURCE!E925&amp;", "&amp; IF(lookups!$G$2-LEN(SOURCE!E925) &gt;=0, REPT(" ",lookups!$G$2-LEN(SOURCE!E925)), "")&amp;
      SOURCE!F925&amp;", "&amp; IF(lookups!$H$2-LEN(SOURCE!F925) &gt;= 0, REPT(" ",lookups!$H$2-LEN(SOURCE!F925)+2), "")&amp;"("&amp;
      SUBSTITUTE(TEXT(SOURCE!G925,"??0"),"  ","")&amp;" &lt;&lt; TAM_MAX_BITS) |"&amp; IF(lookups!$I$2-3 &gt;= 0, REPT(" ",MAX(1,lookups!$I$2-5+4+1-1-LEN(  IF(ISTEXT(SOURCE!H925),SOURCE!H925,  SUBSTITUTE(SUBSTITUTE(TEXT(SOURCE!H925,"????0"),"  ","")," ",""))   ))), "")&amp;
       IF(ISTEXT(SOURCE!H925),SOURCE!H925, SUBSTITUTE(SUBSTITUTE(TEXT(SOURCE!H925,"????0"),"  ","")," ",""))   &amp;","&amp; IF(lookups!$J$2-3 &gt;= 0, REPT(" ",lookups!$J$2-3-5), "")&amp;
      SOURCE!I925&amp;
" | "&amp; IF(lookups!$K$2-LEN(SOURCE!I925) &gt;= 0, REPT(" ",lookups!$K$2-LEN(SOURCE!I925)), "")&amp;
      SOURCE!J925&amp;      IF(lookups!$L$2-LEN(SOURCE!J925) &gt;= 0, REPT(" ",lookups!$L$2-LEN(SOURCE!J925)), "")&amp;
" | "&amp; IF(lookups!$K$2-LEN(SOURCE!I925) &gt;= 0, REPT(" ",lookups!$K$2-LEN(SOURCE!I925)), "")&amp;
      SOURCE!K925&amp;      IF(lookups!$L$2-LEN(SOURCE!K925) &gt;= 0, REPT(" ",lookups!$M$2-LEN(SOURCE!K925)), "")&amp;
" | "&amp; SOURCE!L925&amp;      IF(lookups!$O$2-LEN(SOURCE!L925) &gt;= 0, REPT(" ",lookups!$O$2-LEN(SOURCE!L925)), "")&amp;
" | "&amp; SOURCE!M925&amp;      IF(lookups!$P$2-LEN(SOURCE!M925) &gt;= 0, REPT(" ",lookups!$P$2-LEN(SOURCE!M925)), "")&amp;
      "},"&amp;IF(SOURCE!O925&lt;&gt;"",""&amp;SOURCE!O925,"")
 )
)
)</f>
        <v>/*  901 */  { addItemToBuffer,              ITM_HAMBURGER,               "",                                            STD_HAMBURGER,                                 (0 &lt;&lt; TAM_MAX_BITS) |     0, CAT_NONE | SLS_UNCHANGED | US_UNCHANGED | EIM_DISABLED | PTP_DISABLED     },</v>
      </c>
    </row>
    <row r="926" customFormat="false" ht="15.75" hidden="false" customHeight="false" outlineLevel="0" collapsed="false">
      <c r="A926" s="263" t="str">
        <f aca="false">IF(AND(OR(SOURCE!A926="",ISBLANK(SOURCE!A926)),SOURCE!B926&gt;0),IF(ISBLANK(SOURCE!C926),"",SOURCE!C926),
IF(SOURCE!B926&lt;0,VLOOKUP(SOURCE!B926,lookups!A$1:B$25,2,0),
  IF(ISBLANK(SOURCE!B926),
    "",
    "/* "&amp;TEXT(SOURCE!B926,"???0")&amp;" *"&amp;
      SOURCE!C926&amp;", "&amp; IF(lookups!$E$2-LEN(SOURCE!C926) &gt;= 0, REPT(" ",lookups!$E$2-LEN(SOURCE!C926)), "")&amp;
      SOURCE!D926&amp;", "&amp; IF(lookups!$F$2-LEN(SOURCE!D926) &gt;= 0, REPT(" ",lookups!$F$2-LEN(SOURCE!D926)), "")&amp;
      SOURCE!E926&amp;", "&amp; IF(lookups!$G$2-LEN(SOURCE!E926) &gt;=0, REPT(" ",lookups!$G$2-LEN(SOURCE!E926)), "")&amp;
      SOURCE!F926&amp;", "&amp; IF(lookups!$H$2-LEN(SOURCE!F926) &gt;= 0, REPT(" ",lookups!$H$2-LEN(SOURCE!F926)+2), "")&amp;"("&amp;
      SUBSTITUTE(TEXT(SOURCE!G926,"??0"),"  ","")&amp;" &lt;&lt; TAM_MAX_BITS) |"&amp; IF(lookups!$I$2-3 &gt;= 0, REPT(" ",MAX(1,lookups!$I$2-5+4+1-1-LEN(  IF(ISTEXT(SOURCE!H926),SOURCE!H926,  SUBSTITUTE(SUBSTITUTE(TEXT(SOURCE!H926,"????0"),"  ","")," ",""))   ))), "")&amp;
       IF(ISTEXT(SOURCE!H926),SOURCE!H926, SUBSTITUTE(SUBSTITUTE(TEXT(SOURCE!H926,"????0"),"  ","")," ",""))   &amp;","&amp; IF(lookups!$J$2-3 &gt;= 0, REPT(" ",lookups!$J$2-3-5), "")&amp;
      SOURCE!I926&amp;
" | "&amp; IF(lookups!$K$2-LEN(SOURCE!I926) &gt;= 0, REPT(" ",lookups!$K$2-LEN(SOURCE!I926)), "")&amp;
      SOURCE!J926&amp;      IF(lookups!$L$2-LEN(SOURCE!J926) &gt;= 0, REPT(" ",lookups!$L$2-LEN(SOURCE!J926)), "")&amp;
" | "&amp; IF(lookups!$K$2-LEN(SOURCE!I926) &gt;= 0, REPT(" ",lookups!$K$2-LEN(SOURCE!I926)), "")&amp;
      SOURCE!K926&amp;      IF(lookups!$L$2-LEN(SOURCE!K926) &gt;= 0, REPT(" ",lookups!$M$2-LEN(SOURCE!K926)), "")&amp;
" | "&amp; SOURCE!L926&amp;      IF(lookups!$O$2-LEN(SOURCE!L926) &gt;= 0, REPT(" ",lookups!$O$2-LEN(SOURCE!L926)), "")&amp;
" | "&amp; SOURCE!M926&amp;      IF(lookups!$P$2-LEN(SOURCE!M926) &gt;= 0, REPT(" ",lookups!$P$2-LEN(SOURCE!M926)), "")&amp;
      "},"&amp;IF(SOURCE!O926&lt;&gt;"",""&amp;SOURCE!O926,"")
 )
)
)</f>
        <v>/*  902 */  { itemToBeCoded,                NOPARAM,                     "",                                            STD_UNDO,                                      (0 &lt;&lt; TAM_MAX_BITS) |     0, CAT_NONE | SLS_UNCHANGED | US_UNCHANGED | EIM_DISABLED | PTP_DISABLED     },</v>
      </c>
    </row>
    <row r="927" customFormat="false" ht="15.75" hidden="false" customHeight="false" outlineLevel="0" collapsed="false">
      <c r="A927" s="263" t="str">
        <f aca="false">IF(AND(OR(SOURCE!A927="",ISBLANK(SOURCE!A927)),SOURCE!B927&gt;0),IF(ISBLANK(SOURCE!C927),"",SOURCE!C927),
IF(SOURCE!B927&lt;0,VLOOKUP(SOURCE!B927,lookups!A$1:B$25,2,0),
  IF(ISBLANK(SOURCE!B927),
    "",
    "/* "&amp;TEXT(SOURCE!B927,"???0")&amp;" *"&amp;
      SOURCE!C927&amp;", "&amp; IF(lookups!$E$2-LEN(SOURCE!C927) &gt;= 0, REPT(" ",lookups!$E$2-LEN(SOURCE!C927)), "")&amp;
      SOURCE!D927&amp;", "&amp; IF(lookups!$F$2-LEN(SOURCE!D927) &gt;= 0, REPT(" ",lookups!$F$2-LEN(SOURCE!D927)), "")&amp;
      SOURCE!E927&amp;", "&amp; IF(lookups!$G$2-LEN(SOURCE!E927) &gt;=0, REPT(" ",lookups!$G$2-LEN(SOURCE!E927)), "")&amp;
      SOURCE!F927&amp;", "&amp; IF(lookups!$H$2-LEN(SOURCE!F927) &gt;= 0, REPT(" ",lookups!$H$2-LEN(SOURCE!F927)+2), "")&amp;"("&amp;
      SUBSTITUTE(TEXT(SOURCE!G927,"??0"),"  ","")&amp;" &lt;&lt; TAM_MAX_BITS) |"&amp; IF(lookups!$I$2-3 &gt;= 0, REPT(" ",MAX(1,lookups!$I$2-5+4+1-1-LEN(  IF(ISTEXT(SOURCE!H927),SOURCE!H927,  SUBSTITUTE(SUBSTITUTE(TEXT(SOURCE!H927,"????0"),"  ","")," ",""))   ))), "")&amp;
       IF(ISTEXT(SOURCE!H927),SOURCE!H927, SUBSTITUTE(SUBSTITUTE(TEXT(SOURCE!H927,"????0"),"  ","")," ",""))   &amp;","&amp; IF(lookups!$J$2-3 &gt;= 0, REPT(" ",lookups!$J$2-3-5), "")&amp;
      SOURCE!I927&amp;
" | "&amp; IF(lookups!$K$2-LEN(SOURCE!I927) &gt;= 0, REPT(" ",lookups!$K$2-LEN(SOURCE!I927)), "")&amp;
      SOURCE!J927&amp;      IF(lookups!$L$2-LEN(SOURCE!J927) &gt;= 0, REPT(" ",lookups!$L$2-LEN(SOURCE!J927)), "")&amp;
" | "&amp; IF(lookups!$K$2-LEN(SOURCE!I927) &gt;= 0, REPT(" ",lookups!$K$2-LEN(SOURCE!I927)), "")&amp;
      SOURCE!K927&amp;      IF(lookups!$L$2-LEN(SOURCE!K927) &gt;= 0, REPT(" ",lookups!$M$2-LEN(SOURCE!K927)), "")&amp;
" | "&amp; SOURCE!L927&amp;      IF(lookups!$O$2-LEN(SOURCE!L927) &gt;= 0, REPT(" ",lookups!$O$2-LEN(SOURCE!L927)), "")&amp;
" | "&amp; SOURCE!M927&amp;      IF(lookups!$P$2-LEN(SOURCE!M927) &gt;= 0, REPT(" ",lookups!$P$2-LEN(SOURCE!M927)), "")&amp;
      "},"&amp;IF(SOURCE!O927&lt;&gt;"",""&amp;SOURCE!O927,"")
 )
)
)</f>
        <v>/*  903 */  { addItemToBuffer,              ITM_FOR_ALL,                 "",                                            STD_FOR_ALL,                                   (0 &lt;&lt; TAM_MAX_BITS) |     0, CAT_NONE | SLS_UNCHANGED | US_UNCHANGED | EIM_DISABLED | PTP_DISABLED     },</v>
      </c>
    </row>
    <row r="928" customFormat="false" ht="15.75" hidden="false" customHeight="false" outlineLevel="0" collapsed="false">
      <c r="A928" s="263" t="str">
        <f aca="false">IF(AND(OR(SOURCE!A928="",ISBLANK(SOURCE!A928)),SOURCE!B928&gt;0),IF(ISBLANK(SOURCE!C928),"",SOURCE!C928),
IF(SOURCE!B928&lt;0,VLOOKUP(SOURCE!B928,lookups!A$1:B$25,2,0),
  IF(ISBLANK(SOURCE!B928),
    "",
    "/* "&amp;TEXT(SOURCE!B928,"???0")&amp;" *"&amp;
      SOURCE!C928&amp;", "&amp; IF(lookups!$E$2-LEN(SOURCE!C928) &gt;= 0, REPT(" ",lookups!$E$2-LEN(SOURCE!C928)), "")&amp;
      SOURCE!D928&amp;", "&amp; IF(lookups!$F$2-LEN(SOURCE!D928) &gt;= 0, REPT(" ",lookups!$F$2-LEN(SOURCE!D928)), "")&amp;
      SOURCE!E928&amp;", "&amp; IF(lookups!$G$2-LEN(SOURCE!E928) &gt;=0, REPT(" ",lookups!$G$2-LEN(SOURCE!E928)), "")&amp;
      SOURCE!F928&amp;", "&amp; IF(lookups!$H$2-LEN(SOURCE!F928) &gt;= 0, REPT(" ",lookups!$H$2-LEN(SOURCE!F928)+2), "")&amp;"("&amp;
      SUBSTITUTE(TEXT(SOURCE!G928,"??0"),"  ","")&amp;" &lt;&lt; TAM_MAX_BITS) |"&amp; IF(lookups!$I$2-3 &gt;= 0, REPT(" ",MAX(1,lookups!$I$2-5+4+1-1-LEN(  IF(ISTEXT(SOURCE!H928),SOURCE!H928,  SUBSTITUTE(SUBSTITUTE(TEXT(SOURCE!H928,"????0"),"  ","")," ",""))   ))), "")&amp;
       IF(ISTEXT(SOURCE!H928),SOURCE!H928, SUBSTITUTE(SUBSTITUTE(TEXT(SOURCE!H928,"????0"),"  ","")," ",""))   &amp;","&amp; IF(lookups!$J$2-3 &gt;= 0, REPT(" ",lookups!$J$2-3-5), "")&amp;
      SOURCE!I928&amp;
" | "&amp; IF(lookups!$K$2-LEN(SOURCE!I928) &gt;= 0, REPT(" ",lookups!$K$2-LEN(SOURCE!I928)), "")&amp;
      SOURCE!J928&amp;      IF(lookups!$L$2-LEN(SOURCE!J928) &gt;= 0, REPT(" ",lookups!$L$2-LEN(SOURCE!J928)), "")&amp;
" | "&amp; IF(lookups!$K$2-LEN(SOURCE!I928) &gt;= 0, REPT(" ",lookups!$K$2-LEN(SOURCE!I928)), "")&amp;
      SOURCE!K928&amp;      IF(lookups!$L$2-LEN(SOURCE!K928) &gt;= 0, REPT(" ",lookups!$M$2-LEN(SOURCE!K928)), "")&amp;
" | "&amp; SOURCE!L928&amp;      IF(lookups!$O$2-LEN(SOURCE!L928) &gt;= 0, REPT(" ",lookups!$O$2-LEN(SOURCE!L928)), "")&amp;
" | "&amp; SOURCE!M928&amp;      IF(lookups!$P$2-LEN(SOURCE!M928) &gt;= 0, REPT(" ",lookups!$P$2-LEN(SOURCE!M928)), "")&amp;
      "},"&amp;IF(SOURCE!O928&lt;&gt;"",""&amp;SOURCE!O928,"")
 )
)
)</f>
        <v>/*  904 */  { addItemToBuffer,              ITM_COMPLEMENT,              "",                                            STD_COMPLEMENT,                                (0 &lt;&lt; TAM_MAX_BITS) |     0, CAT_NONE | SLS_UNCHANGED | US_UNCHANGED | EIM_DISABLED | PTP_DISABLED     },</v>
      </c>
    </row>
    <row r="929" customFormat="false" ht="15.75" hidden="false" customHeight="false" outlineLevel="0" collapsed="false">
      <c r="A929" s="263" t="str">
        <f aca="false">IF(AND(OR(SOURCE!A929="",ISBLANK(SOURCE!A929)),SOURCE!B929&gt;0),IF(ISBLANK(SOURCE!C929),"",SOURCE!C929),
IF(SOURCE!B929&lt;0,VLOOKUP(SOURCE!B929,lookups!A$1:B$25,2,0),
  IF(ISBLANK(SOURCE!B929),
    "",
    "/* "&amp;TEXT(SOURCE!B929,"???0")&amp;" *"&amp;
      SOURCE!C929&amp;", "&amp; IF(lookups!$E$2-LEN(SOURCE!C929) &gt;= 0, REPT(" ",lookups!$E$2-LEN(SOURCE!C929)), "")&amp;
      SOURCE!D929&amp;", "&amp; IF(lookups!$F$2-LEN(SOURCE!D929) &gt;= 0, REPT(" ",lookups!$F$2-LEN(SOURCE!D929)), "")&amp;
      SOURCE!E929&amp;", "&amp; IF(lookups!$G$2-LEN(SOURCE!E929) &gt;=0, REPT(" ",lookups!$G$2-LEN(SOURCE!E929)), "")&amp;
      SOURCE!F929&amp;", "&amp; IF(lookups!$H$2-LEN(SOURCE!F929) &gt;= 0, REPT(" ",lookups!$H$2-LEN(SOURCE!F929)+2), "")&amp;"("&amp;
      SUBSTITUTE(TEXT(SOURCE!G929,"??0"),"  ","")&amp;" &lt;&lt; TAM_MAX_BITS) |"&amp; IF(lookups!$I$2-3 &gt;= 0, REPT(" ",MAX(1,lookups!$I$2-5+4+1-1-LEN(  IF(ISTEXT(SOURCE!H929),SOURCE!H929,  SUBSTITUTE(SUBSTITUTE(TEXT(SOURCE!H929,"????0"),"  ","")," ",""))   ))), "")&amp;
       IF(ISTEXT(SOURCE!H929),SOURCE!H929, SUBSTITUTE(SUBSTITUTE(TEXT(SOURCE!H929,"????0"),"  ","")," ",""))   &amp;","&amp; IF(lookups!$J$2-3 &gt;= 0, REPT(" ",lookups!$J$2-3-5), "")&amp;
      SOURCE!I929&amp;
" | "&amp; IF(lookups!$K$2-LEN(SOURCE!I929) &gt;= 0, REPT(" ",lookups!$K$2-LEN(SOURCE!I929)), "")&amp;
      SOURCE!J929&amp;      IF(lookups!$L$2-LEN(SOURCE!J929) &gt;= 0, REPT(" ",lookups!$L$2-LEN(SOURCE!J929)), "")&amp;
" | "&amp; IF(lookups!$K$2-LEN(SOURCE!I929) &gt;= 0, REPT(" ",lookups!$K$2-LEN(SOURCE!I929)), "")&amp;
      SOURCE!K929&amp;      IF(lookups!$L$2-LEN(SOURCE!K929) &gt;= 0, REPT(" ",lookups!$M$2-LEN(SOURCE!K929)), "")&amp;
" | "&amp; SOURCE!L929&amp;      IF(lookups!$O$2-LEN(SOURCE!L929) &gt;= 0, REPT(" ",lookups!$O$2-LEN(SOURCE!L929)), "")&amp;
" | "&amp; SOURCE!M929&amp;      IF(lookups!$P$2-LEN(SOURCE!M929) &gt;= 0, REPT(" ",lookups!$P$2-LEN(SOURCE!M929)), "")&amp;
      "},"&amp;IF(SOURCE!O929&lt;&gt;"",""&amp;SOURCE!O929,"")
 )
)
)</f>
        <v>/*  905 */  { addItemToBuffer,              ITM_PARTIAL_DIFF,            "",                                            STD_PARTIAL_DIFF,                              (0 &lt;&lt; TAM_MAX_BITS) |     0, CAT_NONE | SLS_UNCHANGED | US_UNCHANGED | EIM_DISABLED | PTP_DISABLED     },</v>
      </c>
    </row>
    <row r="930" customFormat="false" ht="15.75" hidden="false" customHeight="false" outlineLevel="0" collapsed="false">
      <c r="A930" s="263" t="str">
        <f aca="false">IF(AND(OR(SOURCE!A930="",ISBLANK(SOURCE!A930)),SOURCE!B930&gt;0),IF(ISBLANK(SOURCE!C930),"",SOURCE!C930),
IF(SOURCE!B930&lt;0,VLOOKUP(SOURCE!B930,lookups!A$1:B$25,2,0),
  IF(ISBLANK(SOURCE!B930),
    "",
    "/* "&amp;TEXT(SOURCE!B930,"???0")&amp;" *"&amp;
      SOURCE!C930&amp;", "&amp; IF(lookups!$E$2-LEN(SOURCE!C930) &gt;= 0, REPT(" ",lookups!$E$2-LEN(SOURCE!C930)), "")&amp;
      SOURCE!D930&amp;", "&amp; IF(lookups!$F$2-LEN(SOURCE!D930) &gt;= 0, REPT(" ",lookups!$F$2-LEN(SOURCE!D930)), "")&amp;
      SOURCE!E930&amp;", "&amp; IF(lookups!$G$2-LEN(SOURCE!E930) &gt;=0, REPT(" ",lookups!$G$2-LEN(SOURCE!E930)), "")&amp;
      SOURCE!F930&amp;", "&amp; IF(lookups!$H$2-LEN(SOURCE!F930) &gt;= 0, REPT(" ",lookups!$H$2-LEN(SOURCE!F930)+2), "")&amp;"("&amp;
      SUBSTITUTE(TEXT(SOURCE!G930,"??0"),"  ","")&amp;" &lt;&lt; TAM_MAX_BITS) |"&amp; IF(lookups!$I$2-3 &gt;= 0, REPT(" ",MAX(1,lookups!$I$2-5+4+1-1-LEN(  IF(ISTEXT(SOURCE!H930),SOURCE!H930,  SUBSTITUTE(SUBSTITUTE(TEXT(SOURCE!H930,"????0"),"  ","")," ",""))   ))), "")&amp;
       IF(ISTEXT(SOURCE!H930),SOURCE!H930, SUBSTITUTE(SUBSTITUTE(TEXT(SOURCE!H930,"????0"),"  ","")," ",""))   &amp;","&amp; IF(lookups!$J$2-3 &gt;= 0, REPT(" ",lookups!$J$2-3-5), "")&amp;
      SOURCE!I930&amp;
" | "&amp; IF(lookups!$K$2-LEN(SOURCE!I930) &gt;= 0, REPT(" ",lookups!$K$2-LEN(SOURCE!I930)), "")&amp;
      SOURCE!J930&amp;      IF(lookups!$L$2-LEN(SOURCE!J930) &gt;= 0, REPT(" ",lookups!$L$2-LEN(SOURCE!J930)), "")&amp;
" | "&amp; IF(lookups!$K$2-LEN(SOURCE!I930) &gt;= 0, REPT(" ",lookups!$K$2-LEN(SOURCE!I930)), "")&amp;
      SOURCE!K930&amp;      IF(lookups!$L$2-LEN(SOURCE!K930) &gt;= 0, REPT(" ",lookups!$M$2-LEN(SOURCE!K930)), "")&amp;
" | "&amp; SOURCE!L930&amp;      IF(lookups!$O$2-LEN(SOURCE!L930) &gt;= 0, REPT(" ",lookups!$O$2-LEN(SOURCE!L930)), "")&amp;
" | "&amp; SOURCE!M930&amp;      IF(lookups!$P$2-LEN(SOURCE!M930) &gt;= 0, REPT(" ",lookups!$P$2-LEN(SOURCE!M930)), "")&amp;
      "},"&amp;IF(SOURCE!O930&lt;&gt;"",""&amp;SOURCE!O930,"")
 )
)
)</f>
        <v>/*  906 */  { addItemToBuffer,              ITM_THERE_EXISTS,            "",                                            STD_THERE_EXISTS,                              (0 &lt;&lt; TAM_MAX_BITS) |     0, CAT_NONE | SLS_UNCHANGED | US_UNCHANGED | EIM_DISABLED | PTP_DISABLED     },</v>
      </c>
    </row>
    <row r="931" customFormat="false" ht="15.75" hidden="false" customHeight="false" outlineLevel="0" collapsed="false">
      <c r="A931" s="263" t="str">
        <f aca="false">IF(AND(OR(SOURCE!A931="",ISBLANK(SOURCE!A931)),SOURCE!B931&gt;0),IF(ISBLANK(SOURCE!C931),"",SOURCE!C931),
IF(SOURCE!B931&lt;0,VLOOKUP(SOURCE!B931,lookups!A$1:B$25,2,0),
  IF(ISBLANK(SOURCE!B931),
    "",
    "/* "&amp;TEXT(SOURCE!B931,"???0")&amp;" *"&amp;
      SOURCE!C931&amp;", "&amp; IF(lookups!$E$2-LEN(SOURCE!C931) &gt;= 0, REPT(" ",lookups!$E$2-LEN(SOURCE!C931)), "")&amp;
      SOURCE!D931&amp;", "&amp; IF(lookups!$F$2-LEN(SOURCE!D931) &gt;= 0, REPT(" ",lookups!$F$2-LEN(SOURCE!D931)), "")&amp;
      SOURCE!E931&amp;", "&amp; IF(lookups!$G$2-LEN(SOURCE!E931) &gt;=0, REPT(" ",lookups!$G$2-LEN(SOURCE!E931)), "")&amp;
      SOURCE!F931&amp;", "&amp; IF(lookups!$H$2-LEN(SOURCE!F931) &gt;= 0, REPT(" ",lookups!$H$2-LEN(SOURCE!F931)+2), "")&amp;"("&amp;
      SUBSTITUTE(TEXT(SOURCE!G931,"??0"),"  ","")&amp;" &lt;&lt; TAM_MAX_BITS) |"&amp; IF(lookups!$I$2-3 &gt;= 0, REPT(" ",MAX(1,lookups!$I$2-5+4+1-1-LEN(  IF(ISTEXT(SOURCE!H931),SOURCE!H931,  SUBSTITUTE(SUBSTITUTE(TEXT(SOURCE!H931,"????0"),"  ","")," ",""))   ))), "")&amp;
       IF(ISTEXT(SOURCE!H931),SOURCE!H931, SUBSTITUTE(SUBSTITUTE(TEXT(SOURCE!H931,"????0"),"  ","")," ",""))   &amp;","&amp; IF(lookups!$J$2-3 &gt;= 0, REPT(" ",lookups!$J$2-3-5), "")&amp;
      SOURCE!I931&amp;
" | "&amp; IF(lookups!$K$2-LEN(SOURCE!I931) &gt;= 0, REPT(" ",lookups!$K$2-LEN(SOURCE!I931)), "")&amp;
      SOURCE!J931&amp;      IF(lookups!$L$2-LEN(SOURCE!J931) &gt;= 0, REPT(" ",lookups!$L$2-LEN(SOURCE!J931)), "")&amp;
" | "&amp; IF(lookups!$K$2-LEN(SOURCE!I931) &gt;= 0, REPT(" ",lookups!$K$2-LEN(SOURCE!I931)), "")&amp;
      SOURCE!K931&amp;      IF(lookups!$L$2-LEN(SOURCE!K931) &gt;= 0, REPT(" ",lookups!$M$2-LEN(SOURCE!K931)), "")&amp;
" | "&amp; SOURCE!L931&amp;      IF(lookups!$O$2-LEN(SOURCE!L931) &gt;= 0, REPT(" ",lookups!$O$2-LEN(SOURCE!L931)), "")&amp;
" | "&amp; SOURCE!M931&amp;      IF(lookups!$P$2-LEN(SOURCE!M931) &gt;= 0, REPT(" ",lookups!$P$2-LEN(SOURCE!M931)), "")&amp;
      "},"&amp;IF(SOURCE!O931&lt;&gt;"",""&amp;SOURCE!O931,"")
 )
)
)</f>
        <v>/*  907 */  { addItemToBuffer,              ITM_THERE_DOES_NOT_EXIST,    "",                                            STD_THERE_DOES_NOT_EXIST,                      (0 &lt;&lt; TAM_MAX_BITS) |     0, CAT_NONE | SLS_UNCHANGED | US_UNCHANGED | EIM_DISABLED | PTP_DISABLED     },</v>
      </c>
    </row>
    <row r="932" customFormat="false" ht="15.75" hidden="false" customHeight="false" outlineLevel="0" collapsed="false">
      <c r="A932" s="263" t="str">
        <f aca="false">IF(AND(OR(SOURCE!A932="",ISBLANK(SOURCE!A932)),SOURCE!B932&gt;0),IF(ISBLANK(SOURCE!C932),"",SOURCE!C932),
IF(SOURCE!B932&lt;0,VLOOKUP(SOURCE!B932,lookups!A$1:B$25,2,0),
  IF(ISBLANK(SOURCE!B932),
    "",
    "/* "&amp;TEXT(SOURCE!B932,"???0")&amp;" *"&amp;
      SOURCE!C932&amp;", "&amp; IF(lookups!$E$2-LEN(SOURCE!C932) &gt;= 0, REPT(" ",lookups!$E$2-LEN(SOURCE!C932)), "")&amp;
      SOURCE!D932&amp;", "&amp; IF(lookups!$F$2-LEN(SOURCE!D932) &gt;= 0, REPT(" ",lookups!$F$2-LEN(SOURCE!D932)), "")&amp;
      SOURCE!E932&amp;", "&amp; IF(lookups!$G$2-LEN(SOURCE!E932) &gt;=0, REPT(" ",lookups!$G$2-LEN(SOURCE!E932)), "")&amp;
      SOURCE!F932&amp;", "&amp; IF(lookups!$H$2-LEN(SOURCE!F932) &gt;= 0, REPT(" ",lookups!$H$2-LEN(SOURCE!F932)+2), "")&amp;"("&amp;
      SUBSTITUTE(TEXT(SOURCE!G932,"??0"),"  ","")&amp;" &lt;&lt; TAM_MAX_BITS) |"&amp; IF(lookups!$I$2-3 &gt;= 0, REPT(" ",MAX(1,lookups!$I$2-5+4+1-1-LEN(  IF(ISTEXT(SOURCE!H932),SOURCE!H932,  SUBSTITUTE(SUBSTITUTE(TEXT(SOURCE!H932,"????0"),"  ","")," ",""))   ))), "")&amp;
       IF(ISTEXT(SOURCE!H932),SOURCE!H932, SUBSTITUTE(SUBSTITUTE(TEXT(SOURCE!H932,"????0"),"  ","")," ",""))   &amp;","&amp; IF(lookups!$J$2-3 &gt;= 0, REPT(" ",lookups!$J$2-3-5), "")&amp;
      SOURCE!I932&amp;
" | "&amp; IF(lookups!$K$2-LEN(SOURCE!I932) &gt;= 0, REPT(" ",lookups!$K$2-LEN(SOURCE!I932)), "")&amp;
      SOURCE!J932&amp;      IF(lookups!$L$2-LEN(SOURCE!J932) &gt;= 0, REPT(" ",lookups!$L$2-LEN(SOURCE!J932)), "")&amp;
" | "&amp; IF(lookups!$K$2-LEN(SOURCE!I932) &gt;= 0, REPT(" ",lookups!$K$2-LEN(SOURCE!I932)), "")&amp;
      SOURCE!K932&amp;      IF(lookups!$L$2-LEN(SOURCE!K932) &gt;= 0, REPT(" ",lookups!$M$2-LEN(SOURCE!K932)), "")&amp;
" | "&amp; SOURCE!L932&amp;      IF(lookups!$O$2-LEN(SOURCE!L932) &gt;= 0, REPT(" ",lookups!$O$2-LEN(SOURCE!L932)), "")&amp;
" | "&amp; SOURCE!M932&amp;      IF(lookups!$P$2-LEN(SOURCE!M932) &gt;= 0, REPT(" ",lookups!$P$2-LEN(SOURCE!M932)), "")&amp;
      "},"&amp;IF(SOURCE!O932&lt;&gt;"",""&amp;SOURCE!O932,"")
 )
)
)</f>
        <v>/*  908 */  { addItemToBuffer,              ITM_EMPTY_SET,               "",                                            STD_EMPTY_SET,                                 (0 &lt;&lt; TAM_MAX_BITS) |     0, CAT_NONE | SLS_UNCHANGED | US_UNCHANGED | EIM_DISABLED | PTP_DISABLED     },</v>
      </c>
    </row>
    <row r="933" customFormat="false" ht="15.75" hidden="false" customHeight="false" outlineLevel="0" collapsed="false">
      <c r="A933" s="263" t="str">
        <f aca="false">IF(AND(OR(SOURCE!A933="",ISBLANK(SOURCE!A933)),SOURCE!B933&gt;0),IF(ISBLANK(SOURCE!C933),"",SOURCE!C933),
IF(SOURCE!B933&lt;0,VLOOKUP(SOURCE!B933,lookups!A$1:B$25,2,0),
  IF(ISBLANK(SOURCE!B933),
    "",
    "/* "&amp;TEXT(SOURCE!B933,"???0")&amp;" *"&amp;
      SOURCE!C933&amp;", "&amp; IF(lookups!$E$2-LEN(SOURCE!C933) &gt;= 0, REPT(" ",lookups!$E$2-LEN(SOURCE!C933)), "")&amp;
      SOURCE!D933&amp;", "&amp; IF(lookups!$F$2-LEN(SOURCE!D933) &gt;= 0, REPT(" ",lookups!$F$2-LEN(SOURCE!D933)), "")&amp;
      SOURCE!E933&amp;", "&amp; IF(lookups!$G$2-LEN(SOURCE!E933) &gt;=0, REPT(" ",lookups!$G$2-LEN(SOURCE!E933)), "")&amp;
      SOURCE!F933&amp;", "&amp; IF(lookups!$H$2-LEN(SOURCE!F933) &gt;= 0, REPT(" ",lookups!$H$2-LEN(SOURCE!F933)+2), "")&amp;"("&amp;
      SUBSTITUTE(TEXT(SOURCE!G933,"??0"),"  ","")&amp;" &lt;&lt; TAM_MAX_BITS) |"&amp; IF(lookups!$I$2-3 &gt;= 0, REPT(" ",MAX(1,lookups!$I$2-5+4+1-1-LEN(  IF(ISTEXT(SOURCE!H933),SOURCE!H933,  SUBSTITUTE(SUBSTITUTE(TEXT(SOURCE!H933,"????0"),"  ","")," ",""))   ))), "")&amp;
       IF(ISTEXT(SOURCE!H933),SOURCE!H933, SUBSTITUTE(SUBSTITUTE(TEXT(SOURCE!H933,"????0"),"  ","")," ",""))   &amp;","&amp; IF(lookups!$J$2-3 &gt;= 0, REPT(" ",lookups!$J$2-3-5), "")&amp;
      SOURCE!I933&amp;
" | "&amp; IF(lookups!$K$2-LEN(SOURCE!I933) &gt;= 0, REPT(" ",lookups!$K$2-LEN(SOURCE!I933)), "")&amp;
      SOURCE!J933&amp;      IF(lookups!$L$2-LEN(SOURCE!J933) &gt;= 0, REPT(" ",lookups!$L$2-LEN(SOURCE!J933)), "")&amp;
" | "&amp; IF(lookups!$K$2-LEN(SOURCE!I933) &gt;= 0, REPT(" ",lookups!$K$2-LEN(SOURCE!I933)), "")&amp;
      SOURCE!K933&amp;      IF(lookups!$L$2-LEN(SOURCE!K933) &gt;= 0, REPT(" ",lookups!$M$2-LEN(SOURCE!K933)), "")&amp;
" | "&amp; SOURCE!L933&amp;      IF(lookups!$O$2-LEN(SOURCE!L933) &gt;= 0, REPT(" ",lookups!$O$2-LEN(SOURCE!L933)), "")&amp;
" | "&amp; SOURCE!M933&amp;      IF(lookups!$P$2-LEN(SOURCE!M933) &gt;= 0, REPT(" ",lookups!$P$2-LEN(SOURCE!M933)), "")&amp;
      "},"&amp;IF(SOURCE!O933&lt;&gt;"",""&amp;SOURCE!O933,"")
 )
)
)</f>
        <v>/*  909 */  { addItemToBuffer,              ITM_INCREMENT,               "",                                            STD_INCREMENT,                                 (0 &lt;&lt; TAM_MAX_BITS) |     0, CAT_NONE | SLS_UNCHANGED | US_UNCHANGED | EIM_DISABLED | PTP_DISABLED     },</v>
      </c>
    </row>
    <row r="934" customFormat="false" ht="15.75" hidden="false" customHeight="false" outlineLevel="0" collapsed="false">
      <c r="A934" s="263" t="str">
        <f aca="false">IF(AND(OR(SOURCE!A934="",ISBLANK(SOURCE!A934)),SOURCE!B934&gt;0),IF(ISBLANK(SOURCE!C934),"",SOURCE!C934),
IF(SOURCE!B934&lt;0,VLOOKUP(SOURCE!B934,lookups!A$1:B$25,2,0),
  IF(ISBLANK(SOURCE!B934),
    "",
    "/* "&amp;TEXT(SOURCE!B934,"???0")&amp;" *"&amp;
      SOURCE!C934&amp;", "&amp; IF(lookups!$E$2-LEN(SOURCE!C934) &gt;= 0, REPT(" ",lookups!$E$2-LEN(SOURCE!C934)), "")&amp;
      SOURCE!D934&amp;", "&amp; IF(lookups!$F$2-LEN(SOURCE!D934) &gt;= 0, REPT(" ",lookups!$F$2-LEN(SOURCE!D934)), "")&amp;
      SOURCE!E934&amp;", "&amp; IF(lookups!$G$2-LEN(SOURCE!E934) &gt;=0, REPT(" ",lookups!$G$2-LEN(SOURCE!E934)), "")&amp;
      SOURCE!F934&amp;", "&amp; IF(lookups!$H$2-LEN(SOURCE!F934) &gt;= 0, REPT(" ",lookups!$H$2-LEN(SOURCE!F934)+2), "")&amp;"("&amp;
      SUBSTITUTE(TEXT(SOURCE!G934,"??0"),"  ","")&amp;" &lt;&lt; TAM_MAX_BITS) |"&amp; IF(lookups!$I$2-3 &gt;= 0, REPT(" ",MAX(1,lookups!$I$2-5+4+1-1-LEN(  IF(ISTEXT(SOURCE!H934),SOURCE!H934,  SUBSTITUTE(SUBSTITUTE(TEXT(SOURCE!H934,"????0"),"  ","")," ",""))   ))), "")&amp;
       IF(ISTEXT(SOURCE!H934),SOURCE!H934, SUBSTITUTE(SUBSTITUTE(TEXT(SOURCE!H934,"????0"),"  ","")," ",""))   &amp;","&amp; IF(lookups!$J$2-3 &gt;= 0, REPT(" ",lookups!$J$2-3-5), "")&amp;
      SOURCE!I934&amp;
" | "&amp; IF(lookups!$K$2-LEN(SOURCE!I934) &gt;= 0, REPT(" ",lookups!$K$2-LEN(SOURCE!I934)), "")&amp;
      SOURCE!J934&amp;      IF(lookups!$L$2-LEN(SOURCE!J934) &gt;= 0, REPT(" ",lookups!$L$2-LEN(SOURCE!J934)), "")&amp;
" | "&amp; IF(lookups!$K$2-LEN(SOURCE!I934) &gt;= 0, REPT(" ",lookups!$K$2-LEN(SOURCE!I934)), "")&amp;
      SOURCE!K934&amp;      IF(lookups!$L$2-LEN(SOURCE!K934) &gt;= 0, REPT(" ",lookups!$M$2-LEN(SOURCE!K934)), "")&amp;
" | "&amp; SOURCE!L934&amp;      IF(lookups!$O$2-LEN(SOURCE!L934) &gt;= 0, REPT(" ",lookups!$O$2-LEN(SOURCE!L934)), "")&amp;
" | "&amp; SOURCE!M934&amp;      IF(lookups!$P$2-LEN(SOURCE!M934) &gt;= 0, REPT(" ",lookups!$P$2-LEN(SOURCE!M934)), "")&amp;
      "},"&amp;IF(SOURCE!O934&lt;&gt;"",""&amp;SOURCE!O934,"")
 )
)
)</f>
        <v>/*  910 */  { addItemToBuffer,              ITM_NABLA,                   "",                                            STD_NABLA,                                     (0 &lt;&lt; TAM_MAX_BITS) |     0, CAT_NONE | SLS_UNCHANGED | US_UNCHANGED | EIM_DISABLED | PTP_DISABLED     },</v>
      </c>
    </row>
    <row r="935" customFormat="false" ht="15.75" hidden="false" customHeight="false" outlineLevel="0" collapsed="false">
      <c r="A935" s="263" t="str">
        <f aca="false">IF(AND(OR(SOURCE!A935="",ISBLANK(SOURCE!A935)),SOURCE!B935&gt;0),IF(ISBLANK(SOURCE!C935),"",SOURCE!C935),
IF(SOURCE!B935&lt;0,VLOOKUP(SOURCE!B935,lookups!A$1:B$25,2,0),
  IF(ISBLANK(SOURCE!B935),
    "",
    "/* "&amp;TEXT(SOURCE!B935,"???0")&amp;" *"&amp;
      SOURCE!C935&amp;", "&amp; IF(lookups!$E$2-LEN(SOURCE!C935) &gt;= 0, REPT(" ",lookups!$E$2-LEN(SOURCE!C935)), "")&amp;
      SOURCE!D935&amp;", "&amp; IF(lookups!$F$2-LEN(SOURCE!D935) &gt;= 0, REPT(" ",lookups!$F$2-LEN(SOURCE!D935)), "")&amp;
      SOURCE!E935&amp;", "&amp; IF(lookups!$G$2-LEN(SOURCE!E935) &gt;=0, REPT(" ",lookups!$G$2-LEN(SOURCE!E935)), "")&amp;
      SOURCE!F935&amp;", "&amp; IF(lookups!$H$2-LEN(SOURCE!F935) &gt;= 0, REPT(" ",lookups!$H$2-LEN(SOURCE!F935)+2), "")&amp;"("&amp;
      SUBSTITUTE(TEXT(SOURCE!G935,"??0"),"  ","")&amp;" &lt;&lt; TAM_MAX_BITS) |"&amp; IF(lookups!$I$2-3 &gt;= 0, REPT(" ",MAX(1,lookups!$I$2-5+4+1-1-LEN(  IF(ISTEXT(SOURCE!H935),SOURCE!H935,  SUBSTITUTE(SUBSTITUTE(TEXT(SOURCE!H935,"????0"),"  ","")," ",""))   ))), "")&amp;
       IF(ISTEXT(SOURCE!H935),SOURCE!H935, SUBSTITUTE(SUBSTITUTE(TEXT(SOURCE!H935,"????0"),"  ","")," ",""))   &amp;","&amp; IF(lookups!$J$2-3 &gt;= 0, REPT(" ",lookups!$J$2-3-5), "")&amp;
      SOURCE!I935&amp;
" | "&amp; IF(lookups!$K$2-LEN(SOURCE!I935) &gt;= 0, REPT(" ",lookups!$K$2-LEN(SOURCE!I935)), "")&amp;
      SOURCE!J935&amp;      IF(lookups!$L$2-LEN(SOURCE!J935) &gt;= 0, REPT(" ",lookups!$L$2-LEN(SOURCE!J935)), "")&amp;
" | "&amp; IF(lookups!$K$2-LEN(SOURCE!I935) &gt;= 0, REPT(" ",lookups!$K$2-LEN(SOURCE!I935)), "")&amp;
      SOURCE!K935&amp;      IF(lookups!$L$2-LEN(SOURCE!K935) &gt;= 0, REPT(" ",lookups!$M$2-LEN(SOURCE!K935)), "")&amp;
" | "&amp; SOURCE!L935&amp;      IF(lookups!$O$2-LEN(SOURCE!L935) &gt;= 0, REPT(" ",lookups!$O$2-LEN(SOURCE!L935)), "")&amp;
" | "&amp; SOURCE!M935&amp;      IF(lookups!$P$2-LEN(SOURCE!M935) &gt;= 0, REPT(" ",lookups!$P$2-LEN(SOURCE!M935)), "")&amp;
      "},"&amp;IF(SOURCE!O935&lt;&gt;"",""&amp;SOURCE!O935,"")
 )
)
)</f>
        <v>/*  911 */  { addItemToBuffer,              ITM_ELEMENT_OF,              "",                                            STD_ELEMENT_OF,                                (0 &lt;&lt; TAM_MAX_BITS) |     0, CAT_NONE | SLS_UNCHANGED | US_UNCHANGED | EIM_DISABLED | PTP_DISABLED     },</v>
      </c>
    </row>
    <row r="936" customFormat="false" ht="15.75" hidden="false" customHeight="false" outlineLevel="0" collapsed="false">
      <c r="A936" s="263" t="str">
        <f aca="false">IF(AND(OR(SOURCE!A936="",ISBLANK(SOURCE!A936)),SOURCE!B936&gt;0),IF(ISBLANK(SOURCE!C936),"",SOURCE!C936),
IF(SOURCE!B936&lt;0,VLOOKUP(SOURCE!B936,lookups!A$1:B$25,2,0),
  IF(ISBLANK(SOURCE!B936),
    "",
    "/* "&amp;TEXT(SOURCE!B936,"???0")&amp;" *"&amp;
      SOURCE!C936&amp;", "&amp; IF(lookups!$E$2-LEN(SOURCE!C936) &gt;= 0, REPT(" ",lookups!$E$2-LEN(SOURCE!C936)), "")&amp;
      SOURCE!D936&amp;", "&amp; IF(lookups!$F$2-LEN(SOURCE!D936) &gt;= 0, REPT(" ",lookups!$F$2-LEN(SOURCE!D936)), "")&amp;
      SOURCE!E936&amp;", "&amp; IF(lookups!$G$2-LEN(SOURCE!E936) &gt;=0, REPT(" ",lookups!$G$2-LEN(SOURCE!E936)), "")&amp;
      SOURCE!F936&amp;", "&amp; IF(lookups!$H$2-LEN(SOURCE!F936) &gt;= 0, REPT(" ",lookups!$H$2-LEN(SOURCE!F936)+2), "")&amp;"("&amp;
      SUBSTITUTE(TEXT(SOURCE!G936,"??0"),"  ","")&amp;" &lt;&lt; TAM_MAX_BITS) |"&amp; IF(lookups!$I$2-3 &gt;= 0, REPT(" ",MAX(1,lookups!$I$2-5+4+1-1-LEN(  IF(ISTEXT(SOURCE!H936),SOURCE!H936,  SUBSTITUTE(SUBSTITUTE(TEXT(SOURCE!H936,"????0"),"  ","")," ",""))   ))), "")&amp;
       IF(ISTEXT(SOURCE!H936),SOURCE!H936, SUBSTITUTE(SUBSTITUTE(TEXT(SOURCE!H936,"????0"),"  ","")," ",""))   &amp;","&amp; IF(lookups!$J$2-3 &gt;= 0, REPT(" ",lookups!$J$2-3-5), "")&amp;
      SOURCE!I936&amp;
" | "&amp; IF(lookups!$K$2-LEN(SOURCE!I936) &gt;= 0, REPT(" ",lookups!$K$2-LEN(SOURCE!I936)), "")&amp;
      SOURCE!J936&amp;      IF(lookups!$L$2-LEN(SOURCE!J936) &gt;= 0, REPT(" ",lookups!$L$2-LEN(SOURCE!J936)), "")&amp;
" | "&amp; IF(lookups!$K$2-LEN(SOURCE!I936) &gt;= 0, REPT(" ",lookups!$K$2-LEN(SOURCE!I936)), "")&amp;
      SOURCE!K936&amp;      IF(lookups!$L$2-LEN(SOURCE!K936) &gt;= 0, REPT(" ",lookups!$M$2-LEN(SOURCE!K936)), "")&amp;
" | "&amp; SOURCE!L936&amp;      IF(lookups!$O$2-LEN(SOURCE!L936) &gt;= 0, REPT(" ",lookups!$O$2-LEN(SOURCE!L936)), "")&amp;
" | "&amp; SOURCE!M936&amp;      IF(lookups!$P$2-LEN(SOURCE!M936) &gt;= 0, REPT(" ",lookups!$P$2-LEN(SOURCE!M936)), "")&amp;
      "},"&amp;IF(SOURCE!O936&lt;&gt;"",""&amp;SOURCE!O936,"")
 )
)
)</f>
        <v>/*  912 */  { addItemToBuffer,              ITM_NOT_ELEMENT_OF,          "",                                            STD_NOT_ELEMENT_OF,                            (0 &lt;&lt; TAM_MAX_BITS) |     0, CAT_NONE | SLS_UNCHANGED | US_UNCHANGED | EIM_DISABLED | PTP_DISABLED     },</v>
      </c>
    </row>
    <row r="937" customFormat="false" ht="15.75" hidden="false" customHeight="false" outlineLevel="0" collapsed="false">
      <c r="A937" s="263" t="str">
        <f aca="false">IF(AND(OR(SOURCE!A937="",ISBLANK(SOURCE!A937)),SOURCE!B937&gt;0),IF(ISBLANK(SOURCE!C937),"",SOURCE!C937),
IF(SOURCE!B937&lt;0,VLOOKUP(SOURCE!B937,lookups!A$1:B$25,2,0),
  IF(ISBLANK(SOURCE!B937),
    "",
    "/* "&amp;TEXT(SOURCE!B937,"???0")&amp;" *"&amp;
      SOURCE!C937&amp;", "&amp; IF(lookups!$E$2-LEN(SOURCE!C937) &gt;= 0, REPT(" ",lookups!$E$2-LEN(SOURCE!C937)), "")&amp;
      SOURCE!D937&amp;", "&amp; IF(lookups!$F$2-LEN(SOURCE!D937) &gt;= 0, REPT(" ",lookups!$F$2-LEN(SOURCE!D937)), "")&amp;
      SOURCE!E937&amp;", "&amp; IF(lookups!$G$2-LEN(SOURCE!E937) &gt;=0, REPT(" ",lookups!$G$2-LEN(SOURCE!E937)), "")&amp;
      SOURCE!F937&amp;", "&amp; IF(lookups!$H$2-LEN(SOURCE!F937) &gt;= 0, REPT(" ",lookups!$H$2-LEN(SOURCE!F937)+2), "")&amp;"("&amp;
      SUBSTITUTE(TEXT(SOURCE!G937,"??0"),"  ","")&amp;" &lt;&lt; TAM_MAX_BITS) |"&amp; IF(lookups!$I$2-3 &gt;= 0, REPT(" ",MAX(1,lookups!$I$2-5+4+1-1-LEN(  IF(ISTEXT(SOURCE!H937),SOURCE!H937,  SUBSTITUTE(SUBSTITUTE(TEXT(SOURCE!H937,"????0"),"  ","")," ",""))   ))), "")&amp;
       IF(ISTEXT(SOURCE!H937),SOURCE!H937, SUBSTITUTE(SUBSTITUTE(TEXT(SOURCE!H937,"????0"),"  ","")," ",""))   &amp;","&amp; IF(lookups!$J$2-3 &gt;= 0, REPT(" ",lookups!$J$2-3-5), "")&amp;
      SOURCE!I937&amp;
" | "&amp; IF(lookups!$K$2-LEN(SOURCE!I937) &gt;= 0, REPT(" ",lookups!$K$2-LEN(SOURCE!I937)), "")&amp;
      SOURCE!J937&amp;      IF(lookups!$L$2-LEN(SOURCE!J937) &gt;= 0, REPT(" ",lookups!$L$2-LEN(SOURCE!J937)), "")&amp;
" | "&amp; IF(lookups!$K$2-LEN(SOURCE!I937) &gt;= 0, REPT(" ",lookups!$K$2-LEN(SOURCE!I937)), "")&amp;
      SOURCE!K937&amp;      IF(lookups!$L$2-LEN(SOURCE!K937) &gt;= 0, REPT(" ",lookups!$M$2-LEN(SOURCE!K937)), "")&amp;
" | "&amp; SOURCE!L937&amp;      IF(lookups!$O$2-LEN(SOURCE!L937) &gt;= 0, REPT(" ",lookups!$O$2-LEN(SOURCE!L937)), "")&amp;
" | "&amp; SOURCE!M937&amp;      IF(lookups!$P$2-LEN(SOURCE!M937) &gt;= 0, REPT(" ",lookups!$P$2-LEN(SOURCE!M937)), "")&amp;
      "},"&amp;IF(SOURCE!O937&lt;&gt;"",""&amp;SOURCE!O937,"")
 )
)
)</f>
        <v>/*  913 */  { addItemToBuffer,              ITM_CONTAINS,                "",                                            STD_CONTAINS,                                  (0 &lt;&lt; TAM_MAX_BITS) |     0, CAT_NONE | SLS_UNCHANGED | US_UNCHANGED | EIM_DISABLED | PTP_DISABLED     },</v>
      </c>
    </row>
    <row r="938" customFormat="false" ht="15.75" hidden="false" customHeight="false" outlineLevel="0" collapsed="false">
      <c r="A938" s="263" t="str">
        <f aca="false">IF(AND(OR(SOURCE!A938="",ISBLANK(SOURCE!A938)),SOURCE!B938&gt;0),IF(ISBLANK(SOURCE!C938),"",SOURCE!C938),
IF(SOURCE!B938&lt;0,VLOOKUP(SOURCE!B938,lookups!A$1:B$25,2,0),
  IF(ISBLANK(SOURCE!B938),
    "",
    "/* "&amp;TEXT(SOURCE!B938,"???0")&amp;" *"&amp;
      SOURCE!C938&amp;", "&amp; IF(lookups!$E$2-LEN(SOURCE!C938) &gt;= 0, REPT(" ",lookups!$E$2-LEN(SOURCE!C938)), "")&amp;
      SOURCE!D938&amp;", "&amp; IF(lookups!$F$2-LEN(SOURCE!D938) &gt;= 0, REPT(" ",lookups!$F$2-LEN(SOURCE!D938)), "")&amp;
      SOURCE!E938&amp;", "&amp; IF(lookups!$G$2-LEN(SOURCE!E938) &gt;=0, REPT(" ",lookups!$G$2-LEN(SOURCE!E938)), "")&amp;
      SOURCE!F938&amp;", "&amp; IF(lookups!$H$2-LEN(SOURCE!F938) &gt;= 0, REPT(" ",lookups!$H$2-LEN(SOURCE!F938)+2), "")&amp;"("&amp;
      SUBSTITUTE(TEXT(SOURCE!G938,"??0"),"  ","")&amp;" &lt;&lt; TAM_MAX_BITS) |"&amp; IF(lookups!$I$2-3 &gt;= 0, REPT(" ",MAX(1,lookups!$I$2-5+4+1-1-LEN(  IF(ISTEXT(SOURCE!H938),SOURCE!H938,  SUBSTITUTE(SUBSTITUTE(TEXT(SOURCE!H938,"????0"),"  ","")," ",""))   ))), "")&amp;
       IF(ISTEXT(SOURCE!H938),SOURCE!H938, SUBSTITUTE(SUBSTITUTE(TEXT(SOURCE!H938,"????0"),"  ","")," ",""))   &amp;","&amp; IF(lookups!$J$2-3 &gt;= 0, REPT(" ",lookups!$J$2-3-5), "")&amp;
      SOURCE!I938&amp;
" | "&amp; IF(lookups!$K$2-LEN(SOURCE!I938) &gt;= 0, REPT(" ",lookups!$K$2-LEN(SOURCE!I938)), "")&amp;
      SOURCE!J938&amp;      IF(lookups!$L$2-LEN(SOURCE!J938) &gt;= 0, REPT(" ",lookups!$L$2-LEN(SOURCE!J938)), "")&amp;
" | "&amp; IF(lookups!$K$2-LEN(SOURCE!I938) &gt;= 0, REPT(" ",lookups!$K$2-LEN(SOURCE!I938)), "")&amp;
      SOURCE!K938&amp;      IF(lookups!$L$2-LEN(SOURCE!K938) &gt;= 0, REPT(" ",lookups!$M$2-LEN(SOURCE!K938)), "")&amp;
" | "&amp; SOURCE!L938&amp;      IF(lookups!$O$2-LEN(SOURCE!L938) &gt;= 0, REPT(" ",lookups!$O$2-LEN(SOURCE!L938)), "")&amp;
" | "&amp; SOURCE!M938&amp;      IF(lookups!$P$2-LEN(SOURCE!M938) &gt;= 0, REPT(" ",lookups!$P$2-LEN(SOURCE!M938)), "")&amp;
      "},"&amp;IF(SOURCE!O938&lt;&gt;"",""&amp;SOURCE!O938,"")
 )
)
)</f>
        <v>/*  914 */  { itemToBeCoded,                NOPARAM,                     "",                                            STD_DOES_NOT_CONTAIN,                          (0 &lt;&lt; TAM_MAX_BITS) |     0, CAT_NONE | SLS_UNCHANGED | US_UNCHANGED | EIM_DISABLED | PTP_DISABLED     },</v>
      </c>
    </row>
    <row r="939" customFormat="false" ht="15.75" hidden="false" customHeight="false" outlineLevel="0" collapsed="false">
      <c r="A939" s="263" t="str">
        <f aca="false">IF(AND(OR(SOURCE!A939="",ISBLANK(SOURCE!A939)),SOURCE!B939&gt;0),IF(ISBLANK(SOURCE!C939),"",SOURCE!C939),
IF(SOURCE!B939&lt;0,VLOOKUP(SOURCE!B939,lookups!A$1:B$25,2,0),
  IF(ISBLANK(SOURCE!B939),
    "",
    "/* "&amp;TEXT(SOURCE!B939,"???0")&amp;" *"&amp;
      SOURCE!C939&amp;", "&amp; IF(lookups!$E$2-LEN(SOURCE!C939) &gt;= 0, REPT(" ",lookups!$E$2-LEN(SOURCE!C939)), "")&amp;
      SOURCE!D939&amp;", "&amp; IF(lookups!$F$2-LEN(SOURCE!D939) &gt;= 0, REPT(" ",lookups!$F$2-LEN(SOURCE!D939)), "")&amp;
      SOURCE!E939&amp;", "&amp; IF(lookups!$G$2-LEN(SOURCE!E939) &gt;=0, REPT(" ",lookups!$G$2-LEN(SOURCE!E939)), "")&amp;
      SOURCE!F939&amp;", "&amp; IF(lookups!$H$2-LEN(SOURCE!F939) &gt;= 0, REPT(" ",lookups!$H$2-LEN(SOURCE!F939)+2), "")&amp;"("&amp;
      SUBSTITUTE(TEXT(SOURCE!G939,"??0"),"  ","")&amp;" &lt;&lt; TAM_MAX_BITS) |"&amp; IF(lookups!$I$2-3 &gt;= 0, REPT(" ",MAX(1,lookups!$I$2-5+4+1-1-LEN(  IF(ISTEXT(SOURCE!H939),SOURCE!H939,  SUBSTITUTE(SUBSTITUTE(TEXT(SOURCE!H939,"????0"),"  ","")," ",""))   ))), "")&amp;
       IF(ISTEXT(SOURCE!H939),SOURCE!H939, SUBSTITUTE(SUBSTITUTE(TEXT(SOURCE!H939,"????0"),"  ","")," ",""))   &amp;","&amp; IF(lookups!$J$2-3 &gt;= 0, REPT(" ",lookups!$J$2-3-5), "")&amp;
      SOURCE!I939&amp;
" | "&amp; IF(lookups!$K$2-LEN(SOURCE!I939) &gt;= 0, REPT(" ",lookups!$K$2-LEN(SOURCE!I939)), "")&amp;
      SOURCE!J939&amp;      IF(lookups!$L$2-LEN(SOURCE!J939) &gt;= 0, REPT(" ",lookups!$L$2-LEN(SOURCE!J939)), "")&amp;
" | "&amp; IF(lookups!$K$2-LEN(SOURCE!I939) &gt;= 0, REPT(" ",lookups!$K$2-LEN(SOURCE!I939)), "")&amp;
      SOURCE!K939&amp;      IF(lookups!$L$2-LEN(SOURCE!K939) &gt;= 0, REPT(" ",lookups!$M$2-LEN(SOURCE!K939)), "")&amp;
" | "&amp; SOURCE!L939&amp;      IF(lookups!$O$2-LEN(SOURCE!L939) &gt;= 0, REPT(" ",lookups!$O$2-LEN(SOURCE!L939)), "")&amp;
" | "&amp; SOURCE!M939&amp;      IF(lookups!$P$2-LEN(SOURCE!M939) &gt;= 0, REPT(" ",lookups!$P$2-LEN(SOURCE!M939)), "")&amp;
      "},"&amp;IF(SOURCE!O939&lt;&gt;"",""&amp;SOURCE!O939,"")
 )
)
)</f>
        <v>/*  915 */  { itemToBeCoded,                NOPARAM,                     "",                                            STD_BINARY_ZERO,                               (0 &lt;&lt; TAM_MAX_BITS) |     0, CAT_NONE | SLS_UNCHANGED | US_UNCHANGED | EIM_DISABLED | PTP_DISABLED     },</v>
      </c>
    </row>
    <row r="940" customFormat="false" ht="15.75" hidden="false" customHeight="false" outlineLevel="0" collapsed="false">
      <c r="A940" s="263" t="str">
        <f aca="false">IF(AND(OR(SOURCE!A940="",ISBLANK(SOURCE!A940)),SOURCE!B940&gt;0),IF(ISBLANK(SOURCE!C940),"",SOURCE!C940),
IF(SOURCE!B940&lt;0,VLOOKUP(SOURCE!B940,lookups!A$1:B$25,2,0),
  IF(ISBLANK(SOURCE!B940),
    "",
    "/* "&amp;TEXT(SOURCE!B940,"???0")&amp;" *"&amp;
      SOURCE!C940&amp;", "&amp; IF(lookups!$E$2-LEN(SOURCE!C940) &gt;= 0, REPT(" ",lookups!$E$2-LEN(SOURCE!C940)), "")&amp;
      SOURCE!D940&amp;", "&amp; IF(lookups!$F$2-LEN(SOURCE!D940) &gt;= 0, REPT(" ",lookups!$F$2-LEN(SOURCE!D940)), "")&amp;
      SOURCE!E940&amp;", "&amp; IF(lookups!$G$2-LEN(SOURCE!E940) &gt;=0, REPT(" ",lookups!$G$2-LEN(SOURCE!E940)), "")&amp;
      SOURCE!F940&amp;", "&amp; IF(lookups!$H$2-LEN(SOURCE!F940) &gt;= 0, REPT(" ",lookups!$H$2-LEN(SOURCE!F940)+2), "")&amp;"("&amp;
      SUBSTITUTE(TEXT(SOURCE!G940,"??0"),"  ","")&amp;" &lt;&lt; TAM_MAX_BITS) |"&amp; IF(lookups!$I$2-3 &gt;= 0, REPT(" ",MAX(1,lookups!$I$2-5+4+1-1-LEN(  IF(ISTEXT(SOURCE!H940),SOURCE!H940,  SUBSTITUTE(SUBSTITUTE(TEXT(SOURCE!H940,"????0"),"  ","")," ",""))   ))), "")&amp;
       IF(ISTEXT(SOURCE!H940),SOURCE!H940, SUBSTITUTE(SUBSTITUTE(TEXT(SOURCE!H940,"????0"),"  ","")," ",""))   &amp;","&amp; IF(lookups!$J$2-3 &gt;= 0, REPT(" ",lookups!$J$2-3-5), "")&amp;
      SOURCE!I940&amp;
" | "&amp; IF(lookups!$K$2-LEN(SOURCE!I940) &gt;= 0, REPT(" ",lookups!$K$2-LEN(SOURCE!I940)), "")&amp;
      SOURCE!J940&amp;      IF(lookups!$L$2-LEN(SOURCE!J940) &gt;= 0, REPT(" ",lookups!$L$2-LEN(SOURCE!J940)), "")&amp;
" | "&amp; IF(lookups!$K$2-LEN(SOURCE!I940) &gt;= 0, REPT(" ",lookups!$K$2-LEN(SOURCE!I940)), "")&amp;
      SOURCE!K940&amp;      IF(lookups!$L$2-LEN(SOURCE!K940) &gt;= 0, REPT(" ",lookups!$M$2-LEN(SOURCE!K940)), "")&amp;
" | "&amp; SOURCE!L940&amp;      IF(lookups!$O$2-LEN(SOURCE!L940) &gt;= 0, REPT(" ",lookups!$O$2-LEN(SOURCE!L940)), "")&amp;
" | "&amp; SOURCE!M940&amp;      IF(lookups!$P$2-LEN(SOURCE!M940) &gt;= 0, REPT(" ",lookups!$P$2-LEN(SOURCE!M940)), "")&amp;
      "},"&amp;IF(SOURCE!O940&lt;&gt;"",""&amp;SOURCE!O940,"")
 )
)
)</f>
        <v>/*  916 */  { itemToBeCoded,                NOPARAM,                     "",                                            STD_PRODUCT,                                   (0 &lt;&lt; TAM_MAX_BITS) |     0, CAT_NONE | SLS_UNCHANGED | US_UNCHANGED | EIM_DISABLED | PTP_DISABLED     },</v>
      </c>
    </row>
    <row r="941" customFormat="false" ht="15.75" hidden="false" customHeight="false" outlineLevel="0" collapsed="false">
      <c r="A941" s="263" t="str">
        <f aca="false">IF(AND(OR(SOURCE!A941="",ISBLANK(SOURCE!A941)),SOURCE!B941&gt;0),IF(ISBLANK(SOURCE!C941),"",SOURCE!C941),
IF(SOURCE!B941&lt;0,VLOOKUP(SOURCE!B941,lookups!A$1:B$25,2,0),
  IF(ISBLANK(SOURCE!B941),
    "",
    "/* "&amp;TEXT(SOURCE!B941,"???0")&amp;" *"&amp;
      SOURCE!C941&amp;", "&amp; IF(lookups!$E$2-LEN(SOURCE!C941) &gt;= 0, REPT(" ",lookups!$E$2-LEN(SOURCE!C941)), "")&amp;
      SOURCE!D941&amp;", "&amp; IF(lookups!$F$2-LEN(SOURCE!D941) &gt;= 0, REPT(" ",lookups!$F$2-LEN(SOURCE!D941)), "")&amp;
      SOURCE!E941&amp;", "&amp; IF(lookups!$G$2-LEN(SOURCE!E941) &gt;=0, REPT(" ",lookups!$G$2-LEN(SOURCE!E941)), "")&amp;
      SOURCE!F941&amp;", "&amp; IF(lookups!$H$2-LEN(SOURCE!F941) &gt;= 0, REPT(" ",lookups!$H$2-LEN(SOURCE!F941)+2), "")&amp;"("&amp;
      SUBSTITUTE(TEXT(SOURCE!G941,"??0"),"  ","")&amp;" &lt;&lt; TAM_MAX_BITS) |"&amp; IF(lookups!$I$2-3 &gt;= 0, REPT(" ",MAX(1,lookups!$I$2-5+4+1-1-LEN(  IF(ISTEXT(SOURCE!H941),SOURCE!H941,  SUBSTITUTE(SUBSTITUTE(TEXT(SOURCE!H941,"????0"),"  ","")," ",""))   ))), "")&amp;
       IF(ISTEXT(SOURCE!H941),SOURCE!H941, SUBSTITUTE(SUBSTITUTE(TEXT(SOURCE!H941,"????0"),"  ","")," ",""))   &amp;","&amp; IF(lookups!$J$2-3 &gt;= 0, REPT(" ",lookups!$J$2-3-5), "")&amp;
      SOURCE!I941&amp;
" | "&amp; IF(lookups!$K$2-LEN(SOURCE!I941) &gt;= 0, REPT(" ",lookups!$K$2-LEN(SOURCE!I941)), "")&amp;
      SOURCE!J941&amp;      IF(lookups!$L$2-LEN(SOURCE!J941) &gt;= 0, REPT(" ",lookups!$L$2-LEN(SOURCE!J941)), "")&amp;
" | "&amp; IF(lookups!$K$2-LEN(SOURCE!I941) &gt;= 0, REPT(" ",lookups!$K$2-LEN(SOURCE!I941)), "")&amp;
      SOURCE!K941&amp;      IF(lookups!$L$2-LEN(SOURCE!K941) &gt;= 0, REPT(" ",lookups!$M$2-LEN(SOURCE!K941)), "")&amp;
" | "&amp; SOURCE!L941&amp;      IF(lookups!$O$2-LEN(SOURCE!L941) &gt;= 0, REPT(" ",lookups!$O$2-LEN(SOURCE!L941)), "")&amp;
" | "&amp; SOURCE!M941&amp;      IF(lookups!$P$2-LEN(SOURCE!M941) &gt;= 0, REPT(" ",lookups!$P$2-LEN(SOURCE!M941)), "")&amp;
      "},"&amp;IF(SOURCE!O941&lt;&gt;"",""&amp;SOURCE!O941,"")
 )
)
)</f>
        <v>/*  917 */  { itemToBeCoded,                NOPARAM,                     "",                                            STD_MINUS_PLUS,                                (0 &lt;&lt; TAM_MAX_BITS) |     0, CAT_NONE | SLS_UNCHANGED | US_UNCHANGED | EIM_DISABLED | PTP_DISABLED     },</v>
      </c>
    </row>
    <row r="942" customFormat="false" ht="15.75" hidden="false" customHeight="false" outlineLevel="0" collapsed="false">
      <c r="A942" s="263" t="str">
        <f aca="false">IF(AND(OR(SOURCE!A942="",ISBLANK(SOURCE!A942)),SOURCE!B942&gt;0),IF(ISBLANK(SOURCE!C942),"",SOURCE!C942),
IF(SOURCE!B942&lt;0,VLOOKUP(SOURCE!B942,lookups!A$1:B$25,2,0),
  IF(ISBLANK(SOURCE!B942),
    "",
    "/* "&amp;TEXT(SOURCE!B942,"???0")&amp;" *"&amp;
      SOURCE!C942&amp;", "&amp; IF(lookups!$E$2-LEN(SOURCE!C942) &gt;= 0, REPT(" ",lookups!$E$2-LEN(SOURCE!C942)), "")&amp;
      SOURCE!D942&amp;", "&amp; IF(lookups!$F$2-LEN(SOURCE!D942) &gt;= 0, REPT(" ",lookups!$F$2-LEN(SOURCE!D942)), "")&amp;
      SOURCE!E942&amp;", "&amp; IF(lookups!$G$2-LEN(SOURCE!E942) &gt;=0, REPT(" ",lookups!$G$2-LEN(SOURCE!E942)), "")&amp;
      SOURCE!F942&amp;", "&amp; IF(lookups!$H$2-LEN(SOURCE!F942) &gt;= 0, REPT(" ",lookups!$H$2-LEN(SOURCE!F942)+2), "")&amp;"("&amp;
      SUBSTITUTE(TEXT(SOURCE!G942,"??0"),"  ","")&amp;" &lt;&lt; TAM_MAX_BITS) |"&amp; IF(lookups!$I$2-3 &gt;= 0, REPT(" ",MAX(1,lookups!$I$2-5+4+1-1-LEN(  IF(ISTEXT(SOURCE!H942),SOURCE!H942,  SUBSTITUTE(SUBSTITUTE(TEXT(SOURCE!H942,"????0"),"  ","")," ",""))   ))), "")&amp;
       IF(ISTEXT(SOURCE!H942),SOURCE!H942, SUBSTITUTE(SUBSTITUTE(TEXT(SOURCE!H942,"????0"),"  ","")," ",""))   &amp;","&amp; IF(lookups!$J$2-3 &gt;= 0, REPT(" ",lookups!$J$2-3-5), "")&amp;
      SOURCE!I942&amp;
" | "&amp; IF(lookups!$K$2-LEN(SOURCE!I942) &gt;= 0, REPT(" ",lookups!$K$2-LEN(SOURCE!I942)), "")&amp;
      SOURCE!J942&amp;      IF(lookups!$L$2-LEN(SOURCE!J942) &gt;= 0, REPT(" ",lookups!$L$2-LEN(SOURCE!J942)), "")&amp;
" | "&amp; IF(lookups!$K$2-LEN(SOURCE!I942) &gt;= 0, REPT(" ",lookups!$K$2-LEN(SOURCE!I942)), "")&amp;
      SOURCE!K942&amp;      IF(lookups!$L$2-LEN(SOURCE!K942) &gt;= 0, REPT(" ",lookups!$M$2-LEN(SOURCE!K942)), "")&amp;
" | "&amp; SOURCE!L942&amp;      IF(lookups!$O$2-LEN(SOURCE!L942) &gt;= 0, REPT(" ",lookups!$O$2-LEN(SOURCE!L942)), "")&amp;
" | "&amp; SOURCE!M942&amp;      IF(lookups!$P$2-LEN(SOURCE!M942) &gt;= 0, REPT(" ",lookups!$P$2-LEN(SOURCE!M942)), "")&amp;
      "},"&amp;IF(SOURCE!O942&lt;&gt;"",""&amp;SOURCE!O942,"")
 )
)
)</f>
        <v>/*  918 */  { addItemToBuffer,              ITM_RING,                    "",                                            STD_RING,                                      (0 &lt;&lt; TAM_MAX_BITS) |     0, CAT_NONE | SLS_UNCHANGED | US_UNCHANGED | EIM_DISABLED | PTP_DISABLED     },</v>
      </c>
    </row>
    <row r="943" customFormat="false" ht="15.75" hidden="false" customHeight="false" outlineLevel="0" collapsed="false">
      <c r="A943" s="263" t="str">
        <f aca="false">IF(AND(OR(SOURCE!A943="",ISBLANK(SOURCE!A943)),SOURCE!B943&gt;0),IF(ISBLANK(SOURCE!C943),"",SOURCE!C943),
IF(SOURCE!B943&lt;0,VLOOKUP(SOURCE!B943,lookups!A$1:B$25,2,0),
  IF(ISBLANK(SOURCE!B943),
    "",
    "/* "&amp;TEXT(SOURCE!B943,"???0")&amp;" *"&amp;
      SOURCE!C943&amp;", "&amp; IF(lookups!$E$2-LEN(SOURCE!C943) &gt;= 0, REPT(" ",lookups!$E$2-LEN(SOURCE!C943)), "")&amp;
      SOURCE!D943&amp;", "&amp; IF(lookups!$F$2-LEN(SOURCE!D943) &gt;= 0, REPT(" ",lookups!$F$2-LEN(SOURCE!D943)), "")&amp;
      SOURCE!E943&amp;", "&amp; IF(lookups!$G$2-LEN(SOURCE!E943) &gt;=0, REPT(" ",lookups!$G$2-LEN(SOURCE!E943)), "")&amp;
      SOURCE!F943&amp;", "&amp; IF(lookups!$H$2-LEN(SOURCE!F943) &gt;= 0, REPT(" ",lookups!$H$2-LEN(SOURCE!F943)+2), "")&amp;"("&amp;
      SUBSTITUTE(TEXT(SOURCE!G943,"??0"),"  ","")&amp;" &lt;&lt; TAM_MAX_BITS) |"&amp; IF(lookups!$I$2-3 &gt;= 0, REPT(" ",MAX(1,lookups!$I$2-5+4+1-1-LEN(  IF(ISTEXT(SOURCE!H943),SOURCE!H943,  SUBSTITUTE(SUBSTITUTE(TEXT(SOURCE!H943,"????0"),"  ","")," ",""))   ))), "")&amp;
       IF(ISTEXT(SOURCE!H943),SOURCE!H943, SUBSTITUTE(SUBSTITUTE(TEXT(SOURCE!H943,"????0"),"  ","")," ",""))   &amp;","&amp; IF(lookups!$J$2-3 &gt;= 0, REPT(" ",lookups!$J$2-3-5), "")&amp;
      SOURCE!I943&amp;
" | "&amp; IF(lookups!$K$2-LEN(SOURCE!I943) &gt;= 0, REPT(" ",lookups!$K$2-LEN(SOURCE!I943)), "")&amp;
      SOURCE!J943&amp;      IF(lookups!$L$2-LEN(SOURCE!J943) &gt;= 0, REPT(" ",lookups!$L$2-LEN(SOURCE!J943)), "")&amp;
" | "&amp; IF(lookups!$K$2-LEN(SOURCE!I943) &gt;= 0, REPT(" ",lookups!$K$2-LEN(SOURCE!I943)), "")&amp;
      SOURCE!K943&amp;      IF(lookups!$L$2-LEN(SOURCE!K943) &gt;= 0, REPT(" ",lookups!$M$2-LEN(SOURCE!K943)), "")&amp;
" | "&amp; SOURCE!L943&amp;      IF(lookups!$O$2-LEN(SOURCE!L943) &gt;= 0, REPT(" ",lookups!$O$2-LEN(SOURCE!L943)), "")&amp;
" | "&amp; SOURCE!M943&amp;      IF(lookups!$P$2-LEN(SOURCE!M943) &gt;= 0, REPT(" ",lookups!$P$2-LEN(SOURCE!M943)), "")&amp;
      "},"&amp;IF(SOURCE!O943&lt;&gt;"",""&amp;SOURCE!O943,"")
 )
)
)</f>
        <v>/*  919 */  { addItemToBuffer,              ITM_BULLET,                  "",                                            STD_BULLET,                                    (0 &lt;&lt; TAM_MAX_BITS) |     0, CAT_NONE | SLS_UNCHANGED | US_UNCHANGED | EIM_DISABLED | PTP_DISABLED     },</v>
      </c>
    </row>
    <row r="944" customFormat="false" ht="15.75" hidden="false" customHeight="false" outlineLevel="0" collapsed="false">
      <c r="A944" s="263" t="str">
        <f aca="false">IF(AND(OR(SOURCE!A944="",ISBLANK(SOURCE!A944)),SOURCE!B944&gt;0),IF(ISBLANK(SOURCE!C944),"",SOURCE!C944),
IF(SOURCE!B944&lt;0,VLOOKUP(SOURCE!B944,lookups!A$1:B$25,2,0),
  IF(ISBLANK(SOURCE!B944),
    "",
    "/* "&amp;TEXT(SOURCE!B944,"???0")&amp;" *"&amp;
      SOURCE!C944&amp;", "&amp; IF(lookups!$E$2-LEN(SOURCE!C944) &gt;= 0, REPT(" ",lookups!$E$2-LEN(SOURCE!C944)), "")&amp;
      SOURCE!D944&amp;", "&amp; IF(lookups!$F$2-LEN(SOURCE!D944) &gt;= 0, REPT(" ",lookups!$F$2-LEN(SOURCE!D944)), "")&amp;
      SOURCE!E944&amp;", "&amp; IF(lookups!$G$2-LEN(SOURCE!E944) &gt;=0, REPT(" ",lookups!$G$2-LEN(SOURCE!E944)), "")&amp;
      SOURCE!F944&amp;", "&amp; IF(lookups!$H$2-LEN(SOURCE!F944) &gt;= 0, REPT(" ",lookups!$H$2-LEN(SOURCE!F944)+2), "")&amp;"("&amp;
      SUBSTITUTE(TEXT(SOURCE!G944,"??0"),"  ","")&amp;" &lt;&lt; TAM_MAX_BITS) |"&amp; IF(lookups!$I$2-3 &gt;= 0, REPT(" ",MAX(1,lookups!$I$2-5+4+1-1-LEN(  IF(ISTEXT(SOURCE!H944),SOURCE!H944,  SUBSTITUTE(SUBSTITUTE(TEXT(SOURCE!H944,"????0"),"  ","")," ",""))   ))), "")&amp;
       IF(ISTEXT(SOURCE!H944),SOURCE!H944, SUBSTITUTE(SUBSTITUTE(TEXT(SOURCE!H944,"????0"),"  ","")," ",""))   &amp;","&amp; IF(lookups!$J$2-3 &gt;= 0, REPT(" ",lookups!$J$2-3-5), "")&amp;
      SOURCE!I944&amp;
" | "&amp; IF(lookups!$K$2-LEN(SOURCE!I944) &gt;= 0, REPT(" ",lookups!$K$2-LEN(SOURCE!I944)), "")&amp;
      SOURCE!J944&amp;      IF(lookups!$L$2-LEN(SOURCE!J944) &gt;= 0, REPT(" ",lookups!$L$2-LEN(SOURCE!J944)), "")&amp;
" | "&amp; IF(lookups!$K$2-LEN(SOURCE!I944) &gt;= 0, REPT(" ",lookups!$K$2-LEN(SOURCE!I944)), "")&amp;
      SOURCE!K944&amp;      IF(lookups!$L$2-LEN(SOURCE!K944) &gt;= 0, REPT(" ",lookups!$M$2-LEN(SOURCE!K944)), "")&amp;
" | "&amp; SOURCE!L944&amp;      IF(lookups!$O$2-LEN(SOURCE!L944) &gt;= 0, REPT(" ",lookups!$O$2-LEN(SOURCE!L944)), "")&amp;
" | "&amp; SOURCE!M944&amp;      IF(lookups!$P$2-LEN(SOURCE!M944) &gt;= 0, REPT(" ",lookups!$P$2-LEN(SOURCE!M944)), "")&amp;
      "},"&amp;IF(SOURCE!O944&lt;&gt;"",""&amp;SOURCE!O944,"")
 )
)
)</f>
        <v>/*  920 */  { addItemToBuffer,              ITM_SQUARE_ROOT,             "",                                            STD_SQUARE_ROOT,                               (0 &lt;&lt; TAM_MAX_BITS) |     0, CAT_NONE | SLS_UNCHANGED | US_UNCHANGED | EIM_DISABLED | PTP_DISABLED     },</v>
      </c>
    </row>
    <row r="945" customFormat="false" ht="15.75" hidden="false" customHeight="false" outlineLevel="0" collapsed="false">
      <c r="A945" s="263" t="str">
        <f aca="false">IF(AND(OR(SOURCE!A945="",ISBLANK(SOURCE!A945)),SOURCE!B945&gt;0),IF(ISBLANK(SOURCE!C945),"",SOURCE!C945),
IF(SOURCE!B945&lt;0,VLOOKUP(SOURCE!B945,lookups!A$1:B$25,2,0),
  IF(ISBLANK(SOURCE!B945),
    "",
    "/* "&amp;TEXT(SOURCE!B945,"???0")&amp;" *"&amp;
      SOURCE!C945&amp;", "&amp; IF(lookups!$E$2-LEN(SOURCE!C945) &gt;= 0, REPT(" ",lookups!$E$2-LEN(SOURCE!C945)), "")&amp;
      SOURCE!D945&amp;", "&amp; IF(lookups!$F$2-LEN(SOURCE!D945) &gt;= 0, REPT(" ",lookups!$F$2-LEN(SOURCE!D945)), "")&amp;
      SOURCE!E945&amp;", "&amp; IF(lookups!$G$2-LEN(SOURCE!E945) &gt;=0, REPT(" ",lookups!$G$2-LEN(SOURCE!E945)), "")&amp;
      SOURCE!F945&amp;", "&amp; IF(lookups!$H$2-LEN(SOURCE!F945) &gt;= 0, REPT(" ",lookups!$H$2-LEN(SOURCE!F945)+2), "")&amp;"("&amp;
      SUBSTITUTE(TEXT(SOURCE!G945,"??0"),"  ","")&amp;" &lt;&lt; TAM_MAX_BITS) |"&amp; IF(lookups!$I$2-3 &gt;= 0, REPT(" ",MAX(1,lookups!$I$2-5+4+1-1-LEN(  IF(ISTEXT(SOURCE!H945),SOURCE!H945,  SUBSTITUTE(SUBSTITUTE(TEXT(SOURCE!H945,"????0"),"  ","")," ",""))   ))), "")&amp;
       IF(ISTEXT(SOURCE!H945),SOURCE!H945, SUBSTITUTE(SUBSTITUTE(TEXT(SOURCE!H945,"????0"),"  ","")," ",""))   &amp;","&amp; IF(lookups!$J$2-3 &gt;= 0, REPT(" ",lookups!$J$2-3-5), "")&amp;
      SOURCE!I945&amp;
" | "&amp; IF(lookups!$K$2-LEN(SOURCE!I945) &gt;= 0, REPT(" ",lookups!$K$2-LEN(SOURCE!I945)), "")&amp;
      SOURCE!J945&amp;      IF(lookups!$L$2-LEN(SOURCE!J945) &gt;= 0, REPT(" ",lookups!$L$2-LEN(SOURCE!J945)), "")&amp;
" | "&amp; IF(lookups!$K$2-LEN(SOURCE!I945) &gt;= 0, REPT(" ",lookups!$K$2-LEN(SOURCE!I945)), "")&amp;
      SOURCE!K945&amp;      IF(lookups!$L$2-LEN(SOURCE!K945) &gt;= 0, REPT(" ",lookups!$M$2-LEN(SOURCE!K945)), "")&amp;
" | "&amp; SOURCE!L945&amp;      IF(lookups!$O$2-LEN(SOURCE!L945) &gt;= 0, REPT(" ",lookups!$O$2-LEN(SOURCE!L945)), "")&amp;
" | "&amp; SOURCE!M945&amp;      IF(lookups!$P$2-LEN(SOURCE!M945) &gt;= 0, REPT(" ",lookups!$P$2-LEN(SOURCE!M945)), "")&amp;
      "},"&amp;IF(SOURCE!O945&lt;&gt;"",""&amp;SOURCE!O945,"")
 )
)
)</f>
        <v>/*  921 */  { addItemToBuffer,              ITM_CUBE_ROOT,               "",                                            STD_CUBE_ROOT,                                 (0 &lt;&lt; TAM_MAX_BITS) |     0, CAT_NONE | SLS_UNCHANGED | US_UNCHANGED | EIM_DISABLED | PTP_DISABLED     },</v>
      </c>
    </row>
    <row r="946" customFormat="false" ht="15.75" hidden="false" customHeight="false" outlineLevel="0" collapsed="false">
      <c r="A946" s="263" t="str">
        <f aca="false">IF(AND(OR(SOURCE!A946="",ISBLANK(SOURCE!A946)),SOURCE!B946&gt;0),IF(ISBLANK(SOURCE!C946),"",SOURCE!C946),
IF(SOURCE!B946&lt;0,VLOOKUP(SOURCE!B946,lookups!A$1:B$25,2,0),
  IF(ISBLANK(SOURCE!B946),
    "",
    "/* "&amp;TEXT(SOURCE!B946,"???0")&amp;" *"&amp;
      SOURCE!C946&amp;", "&amp; IF(lookups!$E$2-LEN(SOURCE!C946) &gt;= 0, REPT(" ",lookups!$E$2-LEN(SOURCE!C946)), "")&amp;
      SOURCE!D946&amp;", "&amp; IF(lookups!$F$2-LEN(SOURCE!D946) &gt;= 0, REPT(" ",lookups!$F$2-LEN(SOURCE!D946)), "")&amp;
      SOURCE!E946&amp;", "&amp; IF(lookups!$G$2-LEN(SOURCE!E946) &gt;=0, REPT(" ",lookups!$G$2-LEN(SOURCE!E946)), "")&amp;
      SOURCE!F946&amp;", "&amp; IF(lookups!$H$2-LEN(SOURCE!F946) &gt;= 0, REPT(" ",lookups!$H$2-LEN(SOURCE!F946)+2), "")&amp;"("&amp;
      SUBSTITUTE(TEXT(SOURCE!G946,"??0"),"  ","")&amp;" &lt;&lt; TAM_MAX_BITS) |"&amp; IF(lookups!$I$2-3 &gt;= 0, REPT(" ",MAX(1,lookups!$I$2-5+4+1-1-LEN(  IF(ISTEXT(SOURCE!H946),SOURCE!H946,  SUBSTITUTE(SUBSTITUTE(TEXT(SOURCE!H946,"????0"),"  ","")," ",""))   ))), "")&amp;
       IF(ISTEXT(SOURCE!H946),SOURCE!H946, SUBSTITUTE(SUBSTITUTE(TEXT(SOURCE!H946,"????0"),"  ","")," ",""))   &amp;","&amp; IF(lookups!$J$2-3 &gt;= 0, REPT(" ",lookups!$J$2-3-5), "")&amp;
      SOURCE!I946&amp;
" | "&amp; IF(lookups!$K$2-LEN(SOURCE!I946) &gt;= 0, REPT(" ",lookups!$K$2-LEN(SOURCE!I946)), "")&amp;
      SOURCE!J946&amp;      IF(lookups!$L$2-LEN(SOURCE!J946) &gt;= 0, REPT(" ",lookups!$L$2-LEN(SOURCE!J946)), "")&amp;
" | "&amp; IF(lookups!$K$2-LEN(SOURCE!I946) &gt;= 0, REPT(" ",lookups!$K$2-LEN(SOURCE!I946)), "")&amp;
      SOURCE!K946&amp;      IF(lookups!$L$2-LEN(SOURCE!K946) &gt;= 0, REPT(" ",lookups!$M$2-LEN(SOURCE!K946)), "")&amp;
" | "&amp; SOURCE!L946&amp;      IF(lookups!$O$2-LEN(SOURCE!L946) &gt;= 0, REPT(" ",lookups!$O$2-LEN(SOURCE!L946)), "")&amp;
" | "&amp; SOURCE!M946&amp;      IF(lookups!$P$2-LEN(SOURCE!M946) &gt;= 0, REPT(" ",lookups!$P$2-LEN(SOURCE!M946)), "")&amp;
      "},"&amp;IF(SOURCE!O946&lt;&gt;"",""&amp;SOURCE!O946,"")
 )
)
)</f>
        <v>/*  922 */  { addItemToBuffer,              ITM_xTH_ROOT,                "",                                            STD_xTH_ROOT,                                  (0 &lt;&lt; TAM_MAX_BITS) |     0, CAT_NONE | SLS_UNCHANGED | US_UNCHANGED | EIM_DISABLED | PTP_DISABLED     },</v>
      </c>
    </row>
    <row r="947" customFormat="false" ht="15.75" hidden="false" customHeight="false" outlineLevel="0" collapsed="false">
      <c r="A947" s="263" t="str">
        <f aca="false">IF(AND(OR(SOURCE!A947="",ISBLANK(SOURCE!A947)),SOURCE!B947&gt;0),IF(ISBLANK(SOURCE!C947),"",SOURCE!C947),
IF(SOURCE!B947&lt;0,VLOOKUP(SOURCE!B947,lookups!A$1:B$25,2,0),
  IF(ISBLANK(SOURCE!B947),
    "",
    "/* "&amp;TEXT(SOURCE!B947,"???0")&amp;" *"&amp;
      SOURCE!C947&amp;", "&amp; IF(lookups!$E$2-LEN(SOURCE!C947) &gt;= 0, REPT(" ",lookups!$E$2-LEN(SOURCE!C947)), "")&amp;
      SOURCE!D947&amp;", "&amp; IF(lookups!$F$2-LEN(SOURCE!D947) &gt;= 0, REPT(" ",lookups!$F$2-LEN(SOURCE!D947)), "")&amp;
      SOURCE!E947&amp;", "&amp; IF(lookups!$G$2-LEN(SOURCE!E947) &gt;=0, REPT(" ",lookups!$G$2-LEN(SOURCE!E947)), "")&amp;
      SOURCE!F947&amp;", "&amp; IF(lookups!$H$2-LEN(SOURCE!F947) &gt;= 0, REPT(" ",lookups!$H$2-LEN(SOURCE!F947)+2), "")&amp;"("&amp;
      SUBSTITUTE(TEXT(SOURCE!G947,"??0"),"  ","")&amp;" &lt;&lt; TAM_MAX_BITS) |"&amp; IF(lookups!$I$2-3 &gt;= 0, REPT(" ",MAX(1,lookups!$I$2-5+4+1-1-LEN(  IF(ISTEXT(SOURCE!H947),SOURCE!H947,  SUBSTITUTE(SUBSTITUTE(TEXT(SOURCE!H947,"????0"),"  ","")," ",""))   ))), "")&amp;
       IF(ISTEXT(SOURCE!H947),SOURCE!H947, SUBSTITUTE(SUBSTITUTE(TEXT(SOURCE!H947,"????0"),"  ","")," ",""))   &amp;","&amp; IF(lookups!$J$2-3 &gt;= 0, REPT(" ",lookups!$J$2-3-5), "")&amp;
      SOURCE!I947&amp;
" | "&amp; IF(lookups!$K$2-LEN(SOURCE!I947) &gt;= 0, REPT(" ",lookups!$K$2-LEN(SOURCE!I947)), "")&amp;
      SOURCE!J947&amp;      IF(lookups!$L$2-LEN(SOURCE!J947) &gt;= 0, REPT(" ",lookups!$L$2-LEN(SOURCE!J947)), "")&amp;
" | "&amp; IF(lookups!$K$2-LEN(SOURCE!I947) &gt;= 0, REPT(" ",lookups!$K$2-LEN(SOURCE!I947)), "")&amp;
      SOURCE!K947&amp;      IF(lookups!$L$2-LEN(SOURCE!K947) &gt;= 0, REPT(" ",lookups!$M$2-LEN(SOURCE!K947)), "")&amp;
" | "&amp; SOURCE!L947&amp;      IF(lookups!$O$2-LEN(SOURCE!L947) &gt;= 0, REPT(" ",lookups!$O$2-LEN(SOURCE!L947)), "")&amp;
" | "&amp; SOURCE!M947&amp;      IF(lookups!$P$2-LEN(SOURCE!M947) &gt;= 0, REPT(" ",lookups!$P$2-LEN(SOURCE!M947)), "")&amp;
      "},"&amp;IF(SOURCE!O947&lt;&gt;"",""&amp;SOURCE!O947,"")
 )
)
)</f>
        <v>/*  923 */  { addItemToBuffer,              ITM_PROPORTIONAL,            "",                                            STD_PROPORTIONAL,                              (0 &lt;&lt; TAM_MAX_BITS) |     0, CAT_NONE | SLS_UNCHANGED | US_UNCHANGED | EIM_DISABLED | PTP_DISABLED     },</v>
      </c>
    </row>
    <row r="948" customFormat="false" ht="15.75" hidden="false" customHeight="false" outlineLevel="0" collapsed="false">
      <c r="A948" s="263" t="str">
        <f aca="false">IF(AND(OR(SOURCE!A948="",ISBLANK(SOURCE!A948)),SOURCE!B948&gt;0),IF(ISBLANK(SOURCE!C948),"",SOURCE!C948),
IF(SOURCE!B948&lt;0,VLOOKUP(SOURCE!B948,lookups!A$1:B$25,2,0),
  IF(ISBLANK(SOURCE!B948),
    "",
    "/* "&amp;TEXT(SOURCE!B948,"???0")&amp;" *"&amp;
      SOURCE!C948&amp;", "&amp; IF(lookups!$E$2-LEN(SOURCE!C948) &gt;= 0, REPT(" ",lookups!$E$2-LEN(SOURCE!C948)), "")&amp;
      SOURCE!D948&amp;", "&amp; IF(lookups!$F$2-LEN(SOURCE!D948) &gt;= 0, REPT(" ",lookups!$F$2-LEN(SOURCE!D948)), "")&amp;
      SOURCE!E948&amp;", "&amp; IF(lookups!$G$2-LEN(SOURCE!E948) &gt;=0, REPT(" ",lookups!$G$2-LEN(SOURCE!E948)), "")&amp;
      SOURCE!F948&amp;", "&amp; IF(lookups!$H$2-LEN(SOURCE!F948) &gt;= 0, REPT(" ",lookups!$H$2-LEN(SOURCE!F948)+2), "")&amp;"("&amp;
      SUBSTITUTE(TEXT(SOURCE!G948,"??0"),"  ","")&amp;" &lt;&lt; TAM_MAX_BITS) |"&amp; IF(lookups!$I$2-3 &gt;= 0, REPT(" ",MAX(1,lookups!$I$2-5+4+1-1-LEN(  IF(ISTEXT(SOURCE!H948),SOURCE!H948,  SUBSTITUTE(SUBSTITUTE(TEXT(SOURCE!H948,"????0"),"  ","")," ",""))   ))), "")&amp;
       IF(ISTEXT(SOURCE!H948),SOURCE!H948, SUBSTITUTE(SUBSTITUTE(TEXT(SOURCE!H948,"????0"),"  ","")," ",""))   &amp;","&amp; IF(lookups!$J$2-3 &gt;= 0, REPT(" ",lookups!$J$2-3-5), "")&amp;
      SOURCE!I948&amp;
" | "&amp; IF(lookups!$K$2-LEN(SOURCE!I948) &gt;= 0, REPT(" ",lookups!$K$2-LEN(SOURCE!I948)), "")&amp;
      SOURCE!J948&amp;      IF(lookups!$L$2-LEN(SOURCE!J948) &gt;= 0, REPT(" ",lookups!$L$2-LEN(SOURCE!J948)), "")&amp;
" | "&amp; IF(lookups!$K$2-LEN(SOURCE!I948) &gt;= 0, REPT(" ",lookups!$K$2-LEN(SOURCE!I948)), "")&amp;
      SOURCE!K948&amp;      IF(lookups!$L$2-LEN(SOURCE!K948) &gt;= 0, REPT(" ",lookups!$M$2-LEN(SOURCE!K948)), "")&amp;
" | "&amp; SOURCE!L948&amp;      IF(lookups!$O$2-LEN(SOURCE!L948) &gt;= 0, REPT(" ",lookups!$O$2-LEN(SOURCE!L948)), "")&amp;
" | "&amp; SOURCE!M948&amp;      IF(lookups!$P$2-LEN(SOURCE!M948) &gt;= 0, REPT(" ",lookups!$P$2-LEN(SOURCE!M948)), "")&amp;
      "},"&amp;IF(SOURCE!O948&lt;&gt;"",""&amp;SOURCE!O948,"")
 )
)
)</f>
        <v>/*  924 */  { addItemToBuffer,              ITM_INFINITY,                "",                                            STD_INFINITY,                                  (0 &lt;&lt; TAM_MAX_BITS) |     0, CAT_NONE | SLS_UNCHANGED | US_UNCHANGED | EIM_DISABLED | PTP_DISABLED     },</v>
      </c>
    </row>
    <row r="949" customFormat="false" ht="15.75" hidden="false" customHeight="false" outlineLevel="0" collapsed="false">
      <c r="A949" s="263" t="str">
        <f aca="false">IF(AND(OR(SOURCE!A949="",ISBLANK(SOURCE!A949)),SOURCE!B949&gt;0),IF(ISBLANK(SOURCE!C949),"",SOURCE!C949),
IF(SOURCE!B949&lt;0,VLOOKUP(SOURCE!B949,lookups!A$1:B$25,2,0),
  IF(ISBLANK(SOURCE!B949),
    "",
    "/* "&amp;TEXT(SOURCE!B949,"???0")&amp;" *"&amp;
      SOURCE!C949&amp;", "&amp; IF(lookups!$E$2-LEN(SOURCE!C949) &gt;= 0, REPT(" ",lookups!$E$2-LEN(SOURCE!C949)), "")&amp;
      SOURCE!D949&amp;", "&amp; IF(lookups!$F$2-LEN(SOURCE!D949) &gt;= 0, REPT(" ",lookups!$F$2-LEN(SOURCE!D949)), "")&amp;
      SOURCE!E949&amp;", "&amp; IF(lookups!$G$2-LEN(SOURCE!E949) &gt;=0, REPT(" ",lookups!$G$2-LEN(SOURCE!E949)), "")&amp;
      SOURCE!F949&amp;", "&amp; IF(lookups!$H$2-LEN(SOURCE!F949) &gt;= 0, REPT(" ",lookups!$H$2-LEN(SOURCE!F949)+2), "")&amp;"("&amp;
      SUBSTITUTE(TEXT(SOURCE!G949,"??0"),"  ","")&amp;" &lt;&lt; TAM_MAX_BITS) |"&amp; IF(lookups!$I$2-3 &gt;= 0, REPT(" ",MAX(1,lookups!$I$2-5+4+1-1-LEN(  IF(ISTEXT(SOURCE!H949),SOURCE!H949,  SUBSTITUTE(SUBSTITUTE(TEXT(SOURCE!H949,"????0"),"  ","")," ",""))   ))), "")&amp;
       IF(ISTEXT(SOURCE!H949),SOURCE!H949, SUBSTITUTE(SUBSTITUTE(TEXT(SOURCE!H949,"????0"),"  ","")," ",""))   &amp;","&amp; IF(lookups!$J$2-3 &gt;= 0, REPT(" ",lookups!$J$2-3-5), "")&amp;
      SOURCE!I949&amp;
" | "&amp; IF(lookups!$K$2-LEN(SOURCE!I949) &gt;= 0, REPT(" ",lookups!$K$2-LEN(SOURCE!I949)), "")&amp;
      SOURCE!J949&amp;      IF(lookups!$L$2-LEN(SOURCE!J949) &gt;= 0, REPT(" ",lookups!$L$2-LEN(SOURCE!J949)), "")&amp;
" | "&amp; IF(lookups!$K$2-LEN(SOURCE!I949) &gt;= 0, REPT(" ",lookups!$K$2-LEN(SOURCE!I949)), "")&amp;
      SOURCE!K949&amp;      IF(lookups!$L$2-LEN(SOURCE!K949) &gt;= 0, REPT(" ",lookups!$M$2-LEN(SOURCE!K949)), "")&amp;
" | "&amp; SOURCE!L949&amp;      IF(lookups!$O$2-LEN(SOURCE!L949) &gt;= 0, REPT(" ",lookups!$O$2-LEN(SOURCE!L949)), "")&amp;
" | "&amp; SOURCE!M949&amp;      IF(lookups!$P$2-LEN(SOURCE!M949) &gt;= 0, REPT(" ",lookups!$P$2-LEN(SOURCE!M949)), "")&amp;
      "},"&amp;IF(SOURCE!O949&lt;&gt;"",""&amp;SOURCE!O949,"")
 )
)
)</f>
        <v>/*  925 */  { addItemToBuffer,              ITM_RIGHT_ANGLE,             "",                                            STD_RIGHT_ANGLE,                               (0 &lt;&lt; TAM_MAX_BITS) |     0, CAT_NONE | SLS_UNCHANGED | US_UNCHANGED | EIM_DISABLED | PTP_DISABLED     },</v>
      </c>
    </row>
    <row r="950" customFormat="false" ht="15.75" hidden="false" customHeight="false" outlineLevel="0" collapsed="false">
      <c r="A950" s="263" t="str">
        <f aca="false">IF(AND(OR(SOURCE!A950="",ISBLANK(SOURCE!A950)),SOURCE!B950&gt;0),IF(ISBLANK(SOURCE!C950),"",SOURCE!C950),
IF(SOURCE!B950&lt;0,VLOOKUP(SOURCE!B950,lookups!A$1:B$25,2,0),
  IF(ISBLANK(SOURCE!B950),
    "",
    "/* "&amp;TEXT(SOURCE!B950,"???0")&amp;" *"&amp;
      SOURCE!C950&amp;", "&amp; IF(lookups!$E$2-LEN(SOURCE!C950) &gt;= 0, REPT(" ",lookups!$E$2-LEN(SOURCE!C950)), "")&amp;
      SOURCE!D950&amp;", "&amp; IF(lookups!$F$2-LEN(SOURCE!D950) &gt;= 0, REPT(" ",lookups!$F$2-LEN(SOURCE!D950)), "")&amp;
      SOURCE!E950&amp;", "&amp; IF(lookups!$G$2-LEN(SOURCE!E950) &gt;=0, REPT(" ",lookups!$G$2-LEN(SOURCE!E950)), "")&amp;
      SOURCE!F950&amp;", "&amp; IF(lookups!$H$2-LEN(SOURCE!F950) &gt;= 0, REPT(" ",lookups!$H$2-LEN(SOURCE!F950)+2), "")&amp;"("&amp;
      SUBSTITUTE(TEXT(SOURCE!G950,"??0"),"  ","")&amp;" &lt;&lt; TAM_MAX_BITS) |"&amp; IF(lookups!$I$2-3 &gt;= 0, REPT(" ",MAX(1,lookups!$I$2-5+4+1-1-LEN(  IF(ISTEXT(SOURCE!H950),SOURCE!H950,  SUBSTITUTE(SUBSTITUTE(TEXT(SOURCE!H950,"????0"),"  ","")," ",""))   ))), "")&amp;
       IF(ISTEXT(SOURCE!H950),SOURCE!H950, SUBSTITUTE(SUBSTITUTE(TEXT(SOURCE!H950,"????0"),"  ","")," ",""))   &amp;","&amp; IF(lookups!$J$2-3 &gt;= 0, REPT(" ",lookups!$J$2-3-5), "")&amp;
      SOURCE!I950&amp;
" | "&amp; IF(lookups!$K$2-LEN(SOURCE!I950) &gt;= 0, REPT(" ",lookups!$K$2-LEN(SOURCE!I950)), "")&amp;
      SOURCE!J950&amp;      IF(lookups!$L$2-LEN(SOURCE!J950) &gt;= 0, REPT(" ",lookups!$L$2-LEN(SOURCE!J950)), "")&amp;
" | "&amp; IF(lookups!$K$2-LEN(SOURCE!I950) &gt;= 0, REPT(" ",lookups!$K$2-LEN(SOURCE!I950)), "")&amp;
      SOURCE!K950&amp;      IF(lookups!$L$2-LEN(SOURCE!K950) &gt;= 0, REPT(" ",lookups!$M$2-LEN(SOURCE!K950)), "")&amp;
" | "&amp; SOURCE!L950&amp;      IF(lookups!$O$2-LEN(SOURCE!L950) &gt;= 0, REPT(" ",lookups!$O$2-LEN(SOURCE!L950)), "")&amp;
" | "&amp; SOURCE!M950&amp;      IF(lookups!$P$2-LEN(SOURCE!M950) &gt;= 0, REPT(" ",lookups!$P$2-LEN(SOURCE!M950)), "")&amp;
      "},"&amp;IF(SOURCE!O950&lt;&gt;"",""&amp;SOURCE!O950,"")
 )
)
)</f>
        <v>/*  926 */  { addItemToBuffer,              ITM_IRRATIONAL_I,            "",                                            STD_IRRATIONAL_I,                              (0 &lt;&lt; TAM_MAX_BITS) |     0, CAT_NONE | SLS_UNCHANGED | US_UNCHANGED | EIM_DISABLED | PTP_DISABLED     },</v>
      </c>
    </row>
    <row r="951" customFormat="false" ht="15.75" hidden="false" customHeight="false" outlineLevel="0" collapsed="false">
      <c r="A951" s="263" t="str">
        <f aca="false">IF(AND(OR(SOURCE!A951="",ISBLANK(SOURCE!A951)),SOURCE!B951&gt;0),IF(ISBLANK(SOURCE!C951),"",SOURCE!C951),
IF(SOURCE!B951&lt;0,VLOOKUP(SOURCE!B951,lookups!A$1:B$25,2,0),
  IF(ISBLANK(SOURCE!B951),
    "",
    "/* "&amp;TEXT(SOURCE!B951,"???0")&amp;" *"&amp;
      SOURCE!C951&amp;", "&amp; IF(lookups!$E$2-LEN(SOURCE!C951) &gt;= 0, REPT(" ",lookups!$E$2-LEN(SOURCE!C951)), "")&amp;
      SOURCE!D951&amp;", "&amp; IF(lookups!$F$2-LEN(SOURCE!D951) &gt;= 0, REPT(" ",lookups!$F$2-LEN(SOURCE!D951)), "")&amp;
      SOURCE!E951&amp;", "&amp; IF(lookups!$G$2-LEN(SOURCE!E951) &gt;=0, REPT(" ",lookups!$G$2-LEN(SOURCE!E951)), "")&amp;
      SOURCE!F951&amp;", "&amp; IF(lookups!$H$2-LEN(SOURCE!F951) &gt;= 0, REPT(" ",lookups!$H$2-LEN(SOURCE!F951)+2), "")&amp;"("&amp;
      SUBSTITUTE(TEXT(SOURCE!G951,"??0"),"  ","")&amp;" &lt;&lt; TAM_MAX_BITS) |"&amp; IF(lookups!$I$2-3 &gt;= 0, REPT(" ",MAX(1,lookups!$I$2-5+4+1-1-LEN(  IF(ISTEXT(SOURCE!H951),SOURCE!H951,  SUBSTITUTE(SUBSTITUTE(TEXT(SOURCE!H951,"????0"),"  ","")," ",""))   ))), "")&amp;
       IF(ISTEXT(SOURCE!H951),SOURCE!H951, SUBSTITUTE(SUBSTITUTE(TEXT(SOURCE!H951,"????0"),"  ","")," ",""))   &amp;","&amp; IF(lookups!$J$2-3 &gt;= 0, REPT(" ",lookups!$J$2-3-5), "")&amp;
      SOURCE!I951&amp;
" | "&amp; IF(lookups!$K$2-LEN(SOURCE!I951) &gt;= 0, REPT(" ",lookups!$K$2-LEN(SOURCE!I951)), "")&amp;
      SOURCE!J951&amp;      IF(lookups!$L$2-LEN(SOURCE!J951) &gt;= 0, REPT(" ",lookups!$L$2-LEN(SOURCE!J951)), "")&amp;
" | "&amp; IF(lookups!$K$2-LEN(SOURCE!I951) &gt;= 0, REPT(" ",lookups!$K$2-LEN(SOURCE!I951)), "")&amp;
      SOURCE!K951&amp;      IF(lookups!$L$2-LEN(SOURCE!K951) &gt;= 0, REPT(" ",lookups!$M$2-LEN(SOURCE!K951)), "")&amp;
" | "&amp; SOURCE!L951&amp;      IF(lookups!$O$2-LEN(SOURCE!L951) &gt;= 0, REPT(" ",lookups!$O$2-LEN(SOURCE!L951)), "")&amp;
" | "&amp; SOURCE!M951&amp;      IF(lookups!$P$2-LEN(SOURCE!M951) &gt;= 0, REPT(" ",lookups!$P$2-LEN(SOURCE!M951)), "")&amp;
      "},"&amp;IF(SOURCE!O951&lt;&gt;"",""&amp;SOURCE!O951,"")
 )
)
)</f>
        <v>/*  927 */  { addItemToBuffer,              ITM_MEASURED_ANGLE,          "",                                            STD_MEASURED_ANGLE,                            (0 &lt;&lt; TAM_MAX_BITS) |     0, CAT_NONE | SLS_UNCHANGED | US_UNCHANGED | EIM_DISABLED | PTP_DISABLED     },</v>
      </c>
    </row>
    <row r="952" customFormat="false" ht="15.75" hidden="false" customHeight="false" outlineLevel="0" collapsed="false">
      <c r="A952" s="263" t="str">
        <f aca="false">IF(AND(OR(SOURCE!A952="",ISBLANK(SOURCE!A952)),SOURCE!B952&gt;0),IF(ISBLANK(SOURCE!C952),"",SOURCE!C952),
IF(SOURCE!B952&lt;0,VLOOKUP(SOURCE!B952,lookups!A$1:B$25,2,0),
  IF(ISBLANK(SOURCE!B952),
    "",
    "/* "&amp;TEXT(SOURCE!B952,"???0")&amp;" *"&amp;
      SOURCE!C952&amp;", "&amp; IF(lookups!$E$2-LEN(SOURCE!C952) &gt;= 0, REPT(" ",lookups!$E$2-LEN(SOURCE!C952)), "")&amp;
      SOURCE!D952&amp;", "&amp; IF(lookups!$F$2-LEN(SOURCE!D952) &gt;= 0, REPT(" ",lookups!$F$2-LEN(SOURCE!D952)), "")&amp;
      SOURCE!E952&amp;", "&amp; IF(lookups!$G$2-LEN(SOURCE!E952) &gt;=0, REPT(" ",lookups!$G$2-LEN(SOURCE!E952)), "")&amp;
      SOURCE!F952&amp;", "&amp; IF(lookups!$H$2-LEN(SOURCE!F952) &gt;= 0, REPT(" ",lookups!$H$2-LEN(SOURCE!F952)+2), "")&amp;"("&amp;
      SUBSTITUTE(TEXT(SOURCE!G952,"??0"),"  ","")&amp;" &lt;&lt; TAM_MAX_BITS) |"&amp; IF(lookups!$I$2-3 &gt;= 0, REPT(" ",MAX(1,lookups!$I$2-5+4+1-1-LEN(  IF(ISTEXT(SOURCE!H952),SOURCE!H952,  SUBSTITUTE(SUBSTITUTE(TEXT(SOURCE!H952,"????0"),"  ","")," ",""))   ))), "")&amp;
       IF(ISTEXT(SOURCE!H952),SOURCE!H952, SUBSTITUTE(SUBSTITUTE(TEXT(SOURCE!H952,"????0"),"  ","")," ",""))   &amp;","&amp; IF(lookups!$J$2-3 &gt;= 0, REPT(" ",lookups!$J$2-3-5), "")&amp;
      SOURCE!I952&amp;
" | "&amp; IF(lookups!$K$2-LEN(SOURCE!I952) &gt;= 0, REPT(" ",lookups!$K$2-LEN(SOURCE!I952)), "")&amp;
      SOURCE!J952&amp;      IF(lookups!$L$2-LEN(SOURCE!J952) &gt;= 0, REPT(" ",lookups!$L$2-LEN(SOURCE!J952)), "")&amp;
" | "&amp; IF(lookups!$K$2-LEN(SOURCE!I952) &gt;= 0, REPT(" ",lookups!$K$2-LEN(SOURCE!I952)), "")&amp;
      SOURCE!K952&amp;      IF(lookups!$L$2-LEN(SOURCE!K952) &gt;= 0, REPT(" ",lookups!$M$2-LEN(SOURCE!K952)), "")&amp;
" | "&amp; SOURCE!L952&amp;      IF(lookups!$O$2-LEN(SOURCE!L952) &gt;= 0, REPT(" ",lookups!$O$2-LEN(SOURCE!L952)), "")&amp;
" | "&amp; SOURCE!M952&amp;      IF(lookups!$P$2-LEN(SOURCE!M952) &gt;= 0, REPT(" ",lookups!$P$2-LEN(SOURCE!M952)), "")&amp;
      "},"&amp;IF(SOURCE!O952&lt;&gt;"",""&amp;SOURCE!O952,"")
 )
)
)</f>
        <v>/*  928 */  { itemToBeCoded,                NOPARAM,                     "",                                            STD_DIVIDES,                                   (0 &lt;&lt; TAM_MAX_BITS) |     0, CAT_NONE | SLS_UNCHANGED | US_UNCHANGED | EIM_DISABLED | PTP_DISABLED     },</v>
      </c>
    </row>
    <row r="953" customFormat="false" ht="15.75" hidden="false" customHeight="false" outlineLevel="0" collapsed="false">
      <c r="A953" s="263" t="str">
        <f aca="false">IF(AND(OR(SOURCE!A953="",ISBLANK(SOURCE!A953)),SOURCE!B953&gt;0),IF(ISBLANK(SOURCE!C953),"",SOURCE!C953),
IF(SOURCE!B953&lt;0,VLOOKUP(SOURCE!B953,lookups!A$1:B$25,2,0),
  IF(ISBLANK(SOURCE!B953),
    "",
    "/* "&amp;TEXT(SOURCE!B953,"???0")&amp;" *"&amp;
      SOURCE!C953&amp;", "&amp; IF(lookups!$E$2-LEN(SOURCE!C953) &gt;= 0, REPT(" ",lookups!$E$2-LEN(SOURCE!C953)), "")&amp;
      SOURCE!D953&amp;", "&amp; IF(lookups!$F$2-LEN(SOURCE!D953) &gt;= 0, REPT(" ",lookups!$F$2-LEN(SOURCE!D953)), "")&amp;
      SOURCE!E953&amp;", "&amp; IF(lookups!$G$2-LEN(SOURCE!E953) &gt;=0, REPT(" ",lookups!$G$2-LEN(SOURCE!E953)), "")&amp;
      SOURCE!F953&amp;", "&amp; IF(lookups!$H$2-LEN(SOURCE!F953) &gt;= 0, REPT(" ",lookups!$H$2-LEN(SOURCE!F953)+2), "")&amp;"("&amp;
      SUBSTITUTE(TEXT(SOURCE!G953,"??0"),"  ","")&amp;" &lt;&lt; TAM_MAX_BITS) |"&amp; IF(lookups!$I$2-3 &gt;= 0, REPT(" ",MAX(1,lookups!$I$2-5+4+1-1-LEN(  IF(ISTEXT(SOURCE!H953),SOURCE!H953,  SUBSTITUTE(SUBSTITUTE(TEXT(SOURCE!H953,"????0"),"  ","")," ",""))   ))), "")&amp;
       IF(ISTEXT(SOURCE!H953),SOURCE!H953, SUBSTITUTE(SUBSTITUTE(TEXT(SOURCE!H953,"????0"),"  ","")," ",""))   &amp;","&amp; IF(lookups!$J$2-3 &gt;= 0, REPT(" ",lookups!$J$2-3-5), "")&amp;
      SOURCE!I953&amp;
" | "&amp; IF(lookups!$K$2-LEN(SOURCE!I953) &gt;= 0, REPT(" ",lookups!$K$2-LEN(SOURCE!I953)), "")&amp;
      SOURCE!J953&amp;      IF(lookups!$L$2-LEN(SOURCE!J953) &gt;= 0, REPT(" ",lookups!$L$2-LEN(SOURCE!J953)), "")&amp;
" | "&amp; IF(lookups!$K$2-LEN(SOURCE!I953) &gt;= 0, REPT(" ",lookups!$K$2-LEN(SOURCE!I953)), "")&amp;
      SOURCE!K953&amp;      IF(lookups!$L$2-LEN(SOURCE!K953) &gt;= 0, REPT(" ",lookups!$M$2-LEN(SOURCE!K953)), "")&amp;
" | "&amp; SOURCE!L953&amp;      IF(lookups!$O$2-LEN(SOURCE!L953) &gt;= 0, REPT(" ",lookups!$O$2-LEN(SOURCE!L953)), "")&amp;
" | "&amp; SOURCE!M953&amp;      IF(lookups!$P$2-LEN(SOURCE!M953) &gt;= 0, REPT(" ",lookups!$P$2-LEN(SOURCE!M953)), "")&amp;
      "},"&amp;IF(SOURCE!O953&lt;&gt;"",""&amp;SOURCE!O953,"")
 )
)
)</f>
        <v>/*  929 */  { itemToBeCoded,                NOPARAM,                     "",                                            STD_DOES_NOT_DIVIDE,                           (0 &lt;&lt; TAM_MAX_BITS) |     0, CAT_NONE | SLS_UNCHANGED | US_UNCHANGED | EIM_DISABLED | PTP_DISABLED     },</v>
      </c>
    </row>
    <row r="954" customFormat="false" ht="15.75" hidden="false" customHeight="false" outlineLevel="0" collapsed="false">
      <c r="A954" s="263" t="str">
        <f aca="false">IF(AND(OR(SOURCE!A954="",ISBLANK(SOURCE!A954)),SOURCE!B954&gt;0),IF(ISBLANK(SOURCE!C954),"",SOURCE!C954),
IF(SOURCE!B954&lt;0,VLOOKUP(SOURCE!B954,lookups!A$1:B$25,2,0),
  IF(ISBLANK(SOURCE!B954),
    "",
    "/* "&amp;TEXT(SOURCE!B954,"???0")&amp;" *"&amp;
      SOURCE!C954&amp;", "&amp; IF(lookups!$E$2-LEN(SOURCE!C954) &gt;= 0, REPT(" ",lookups!$E$2-LEN(SOURCE!C954)), "")&amp;
      SOURCE!D954&amp;", "&amp; IF(lookups!$F$2-LEN(SOURCE!D954) &gt;= 0, REPT(" ",lookups!$F$2-LEN(SOURCE!D954)), "")&amp;
      SOURCE!E954&amp;", "&amp; IF(lookups!$G$2-LEN(SOURCE!E954) &gt;=0, REPT(" ",lookups!$G$2-LEN(SOURCE!E954)), "")&amp;
      SOURCE!F954&amp;", "&amp; IF(lookups!$H$2-LEN(SOURCE!F954) &gt;= 0, REPT(" ",lookups!$H$2-LEN(SOURCE!F954)+2), "")&amp;"("&amp;
      SUBSTITUTE(TEXT(SOURCE!G954,"??0"),"  ","")&amp;" &lt;&lt; TAM_MAX_BITS) |"&amp; IF(lookups!$I$2-3 &gt;= 0, REPT(" ",MAX(1,lookups!$I$2-5+4+1-1-LEN(  IF(ISTEXT(SOURCE!H954),SOURCE!H954,  SUBSTITUTE(SUBSTITUTE(TEXT(SOURCE!H954,"????0"),"  ","")," ",""))   ))), "")&amp;
       IF(ISTEXT(SOURCE!H954),SOURCE!H954, SUBSTITUTE(SUBSTITUTE(TEXT(SOURCE!H954,"????0"),"  ","")," ",""))   &amp;","&amp; IF(lookups!$J$2-3 &gt;= 0, REPT(" ",lookups!$J$2-3-5), "")&amp;
      SOURCE!I954&amp;
" | "&amp; IF(lookups!$K$2-LEN(SOURCE!I954) &gt;= 0, REPT(" ",lookups!$K$2-LEN(SOURCE!I954)), "")&amp;
      SOURCE!J954&amp;      IF(lookups!$L$2-LEN(SOURCE!J954) &gt;= 0, REPT(" ",lookups!$L$2-LEN(SOURCE!J954)), "")&amp;
" | "&amp; IF(lookups!$K$2-LEN(SOURCE!I954) &gt;= 0, REPT(" ",lookups!$K$2-LEN(SOURCE!I954)), "")&amp;
      SOURCE!K954&amp;      IF(lookups!$L$2-LEN(SOURCE!K954) &gt;= 0, REPT(" ",lookups!$M$2-LEN(SOURCE!K954)), "")&amp;
" | "&amp; SOURCE!L954&amp;      IF(lookups!$O$2-LEN(SOURCE!L954) &gt;= 0, REPT(" ",lookups!$O$2-LEN(SOURCE!L954)), "")&amp;
" | "&amp; SOURCE!M954&amp;      IF(lookups!$P$2-LEN(SOURCE!M954) &gt;= 0, REPT(" ",lookups!$P$2-LEN(SOURCE!M954)), "")&amp;
      "},"&amp;IF(SOURCE!O954&lt;&gt;"",""&amp;SOURCE!O954,"")
 )
)
)</f>
        <v>/*  930 */  { addItemToBuffer,              ITM_PARALLEL_SIGN,           "",                                            STD_PARALLEL,                                  (0 &lt;&lt; TAM_MAX_BITS) |     0, CAT_NONE | SLS_UNCHANGED | US_UNCHANGED | EIM_DISABLED | PTP_DISABLED     },</v>
      </c>
    </row>
    <row r="955" customFormat="false" ht="15.75" hidden="false" customHeight="false" outlineLevel="0" collapsed="false">
      <c r="A955" s="263" t="str">
        <f aca="false">IF(AND(OR(SOURCE!A955="",ISBLANK(SOURCE!A955)),SOURCE!B955&gt;0),IF(ISBLANK(SOURCE!C955),"",SOURCE!C955),
IF(SOURCE!B955&lt;0,VLOOKUP(SOURCE!B955,lookups!A$1:B$25,2,0),
  IF(ISBLANK(SOURCE!B955),
    "",
    "/* "&amp;TEXT(SOURCE!B955,"???0")&amp;" *"&amp;
      SOURCE!C955&amp;", "&amp; IF(lookups!$E$2-LEN(SOURCE!C955) &gt;= 0, REPT(" ",lookups!$E$2-LEN(SOURCE!C955)), "")&amp;
      SOURCE!D955&amp;", "&amp; IF(lookups!$F$2-LEN(SOURCE!D955) &gt;= 0, REPT(" ",lookups!$F$2-LEN(SOURCE!D955)), "")&amp;
      SOURCE!E955&amp;", "&amp; IF(lookups!$G$2-LEN(SOURCE!E955) &gt;=0, REPT(" ",lookups!$G$2-LEN(SOURCE!E955)), "")&amp;
      SOURCE!F955&amp;", "&amp; IF(lookups!$H$2-LEN(SOURCE!F955) &gt;= 0, REPT(" ",lookups!$H$2-LEN(SOURCE!F955)+2), "")&amp;"("&amp;
      SUBSTITUTE(TEXT(SOURCE!G955,"??0"),"  ","")&amp;" &lt;&lt; TAM_MAX_BITS) |"&amp; IF(lookups!$I$2-3 &gt;= 0, REPT(" ",MAX(1,lookups!$I$2-5+4+1-1-LEN(  IF(ISTEXT(SOURCE!H955),SOURCE!H955,  SUBSTITUTE(SUBSTITUTE(TEXT(SOURCE!H955,"????0"),"  ","")," ",""))   ))), "")&amp;
       IF(ISTEXT(SOURCE!H955),SOURCE!H955, SUBSTITUTE(SUBSTITUTE(TEXT(SOURCE!H955,"????0"),"  ","")," ",""))   &amp;","&amp; IF(lookups!$J$2-3 &gt;= 0, REPT(" ",lookups!$J$2-3-5), "")&amp;
      SOURCE!I955&amp;
" | "&amp; IF(lookups!$K$2-LEN(SOURCE!I955) &gt;= 0, REPT(" ",lookups!$K$2-LEN(SOURCE!I955)), "")&amp;
      SOURCE!J955&amp;      IF(lookups!$L$2-LEN(SOURCE!J955) &gt;= 0, REPT(" ",lookups!$L$2-LEN(SOURCE!J955)), "")&amp;
" | "&amp; IF(lookups!$K$2-LEN(SOURCE!I955) &gt;= 0, REPT(" ",lookups!$K$2-LEN(SOURCE!I955)), "")&amp;
      SOURCE!K955&amp;      IF(lookups!$L$2-LEN(SOURCE!K955) &gt;= 0, REPT(" ",lookups!$M$2-LEN(SOURCE!K955)), "")&amp;
" | "&amp; SOURCE!L955&amp;      IF(lookups!$O$2-LEN(SOURCE!L955) &gt;= 0, REPT(" ",lookups!$O$2-LEN(SOURCE!L955)), "")&amp;
" | "&amp; SOURCE!M955&amp;      IF(lookups!$P$2-LEN(SOURCE!M955) &gt;= 0, REPT(" ",lookups!$P$2-LEN(SOURCE!M955)), "")&amp;
      "},"&amp;IF(SOURCE!O955&lt;&gt;"",""&amp;SOURCE!O955,"")
 )
)
)</f>
        <v>/*  931 */  { itemToBeCoded,                NOPARAM,                     "",                                            STD_NOT_PARALLEL,                              (0 &lt;&lt; TAM_MAX_BITS) |     0, CAT_NONE | SLS_UNCHANGED | US_UNCHANGED | EIM_DISABLED | PTP_DISABLED     },</v>
      </c>
    </row>
    <row r="956" customFormat="false" ht="15.75" hidden="false" customHeight="false" outlineLevel="0" collapsed="false">
      <c r="A956" s="263" t="str">
        <f aca="false">IF(AND(OR(SOURCE!A956="",ISBLANK(SOURCE!A956)),SOURCE!B956&gt;0),IF(ISBLANK(SOURCE!C956),"",SOURCE!C956),
IF(SOURCE!B956&lt;0,VLOOKUP(SOURCE!B956,lookups!A$1:B$25,2,0),
  IF(ISBLANK(SOURCE!B956),
    "",
    "/* "&amp;TEXT(SOURCE!B956,"???0")&amp;" *"&amp;
      SOURCE!C956&amp;", "&amp; IF(lookups!$E$2-LEN(SOURCE!C956) &gt;= 0, REPT(" ",lookups!$E$2-LEN(SOURCE!C956)), "")&amp;
      SOURCE!D956&amp;", "&amp; IF(lookups!$F$2-LEN(SOURCE!D956) &gt;= 0, REPT(" ",lookups!$F$2-LEN(SOURCE!D956)), "")&amp;
      SOURCE!E956&amp;", "&amp; IF(lookups!$G$2-LEN(SOURCE!E956) &gt;=0, REPT(" ",lookups!$G$2-LEN(SOURCE!E956)), "")&amp;
      SOURCE!F956&amp;", "&amp; IF(lookups!$H$2-LEN(SOURCE!F956) &gt;= 0, REPT(" ",lookups!$H$2-LEN(SOURCE!F956)+2), "")&amp;"("&amp;
      SUBSTITUTE(TEXT(SOURCE!G956,"??0"),"  ","")&amp;" &lt;&lt; TAM_MAX_BITS) |"&amp; IF(lookups!$I$2-3 &gt;= 0, REPT(" ",MAX(1,lookups!$I$2-5+4+1-1-LEN(  IF(ISTEXT(SOURCE!H956),SOURCE!H956,  SUBSTITUTE(SUBSTITUTE(TEXT(SOURCE!H956,"????0"),"  ","")," ",""))   ))), "")&amp;
       IF(ISTEXT(SOURCE!H956),SOURCE!H956, SUBSTITUTE(SUBSTITUTE(TEXT(SOURCE!H956,"????0"),"  ","")," ",""))   &amp;","&amp; IF(lookups!$J$2-3 &gt;= 0, REPT(" ",lookups!$J$2-3-5), "")&amp;
      SOURCE!I956&amp;
" | "&amp; IF(lookups!$K$2-LEN(SOURCE!I956) &gt;= 0, REPT(" ",lookups!$K$2-LEN(SOURCE!I956)), "")&amp;
      SOURCE!J956&amp;      IF(lookups!$L$2-LEN(SOURCE!J956) &gt;= 0, REPT(" ",lookups!$L$2-LEN(SOURCE!J956)), "")&amp;
" | "&amp; IF(lookups!$K$2-LEN(SOURCE!I956) &gt;= 0, REPT(" ",lookups!$K$2-LEN(SOURCE!I956)), "")&amp;
      SOURCE!K956&amp;      IF(lookups!$L$2-LEN(SOURCE!K956) &gt;= 0, REPT(" ",lookups!$M$2-LEN(SOURCE!K956)), "")&amp;
" | "&amp; SOURCE!L956&amp;      IF(lookups!$O$2-LEN(SOURCE!L956) &gt;= 0, REPT(" ",lookups!$O$2-LEN(SOURCE!L956)), "")&amp;
" | "&amp; SOURCE!M956&amp;      IF(lookups!$P$2-LEN(SOURCE!M956) &gt;= 0, REPT(" ",lookups!$P$2-LEN(SOURCE!M956)), "")&amp;
      "},"&amp;IF(SOURCE!O956&lt;&gt;"",""&amp;SOURCE!O956,"")
 )
)
)</f>
        <v>/*  932 */  { addItemToBuffer,              ITM_AND,                     "",                                            STD_AND,                                       (0 &lt;&lt; TAM_MAX_BITS) |     0, CAT_NONE | SLS_UNCHANGED | US_UNCHANGED | EIM_DISABLED | PTP_DISABLED     },</v>
      </c>
    </row>
    <row r="957" customFormat="false" ht="15.75" hidden="false" customHeight="false" outlineLevel="0" collapsed="false">
      <c r="A957" s="263" t="str">
        <f aca="false">IF(AND(OR(SOURCE!A957="",ISBLANK(SOURCE!A957)),SOURCE!B957&gt;0),IF(ISBLANK(SOURCE!C957),"",SOURCE!C957),
IF(SOURCE!B957&lt;0,VLOOKUP(SOURCE!B957,lookups!A$1:B$25,2,0),
  IF(ISBLANK(SOURCE!B957),
    "",
    "/* "&amp;TEXT(SOURCE!B957,"???0")&amp;" *"&amp;
      SOURCE!C957&amp;", "&amp; IF(lookups!$E$2-LEN(SOURCE!C957) &gt;= 0, REPT(" ",lookups!$E$2-LEN(SOURCE!C957)), "")&amp;
      SOURCE!D957&amp;", "&amp; IF(lookups!$F$2-LEN(SOURCE!D957) &gt;= 0, REPT(" ",lookups!$F$2-LEN(SOURCE!D957)), "")&amp;
      SOURCE!E957&amp;", "&amp; IF(lookups!$G$2-LEN(SOURCE!E957) &gt;=0, REPT(" ",lookups!$G$2-LEN(SOURCE!E957)), "")&amp;
      SOURCE!F957&amp;", "&amp; IF(lookups!$H$2-LEN(SOURCE!F957) &gt;= 0, REPT(" ",lookups!$H$2-LEN(SOURCE!F957)+2), "")&amp;"("&amp;
      SUBSTITUTE(TEXT(SOURCE!G957,"??0"),"  ","")&amp;" &lt;&lt; TAM_MAX_BITS) |"&amp; IF(lookups!$I$2-3 &gt;= 0, REPT(" ",MAX(1,lookups!$I$2-5+4+1-1-LEN(  IF(ISTEXT(SOURCE!H957),SOURCE!H957,  SUBSTITUTE(SUBSTITUTE(TEXT(SOURCE!H957,"????0"),"  ","")," ",""))   ))), "")&amp;
       IF(ISTEXT(SOURCE!H957),SOURCE!H957, SUBSTITUTE(SUBSTITUTE(TEXT(SOURCE!H957,"????0"),"  ","")," ",""))   &amp;","&amp; IF(lookups!$J$2-3 &gt;= 0, REPT(" ",lookups!$J$2-3-5), "")&amp;
      SOURCE!I957&amp;
" | "&amp; IF(lookups!$K$2-LEN(SOURCE!I957) &gt;= 0, REPT(" ",lookups!$K$2-LEN(SOURCE!I957)), "")&amp;
      SOURCE!J957&amp;      IF(lookups!$L$2-LEN(SOURCE!J957) &gt;= 0, REPT(" ",lookups!$L$2-LEN(SOURCE!J957)), "")&amp;
" | "&amp; IF(lookups!$K$2-LEN(SOURCE!I957) &gt;= 0, REPT(" ",lookups!$K$2-LEN(SOURCE!I957)), "")&amp;
      SOURCE!K957&amp;      IF(lookups!$L$2-LEN(SOURCE!K957) &gt;= 0, REPT(" ",lookups!$M$2-LEN(SOURCE!K957)), "")&amp;
" | "&amp; SOURCE!L957&amp;      IF(lookups!$O$2-LEN(SOURCE!L957) &gt;= 0, REPT(" ",lookups!$O$2-LEN(SOURCE!L957)), "")&amp;
" | "&amp; SOURCE!M957&amp;      IF(lookups!$P$2-LEN(SOURCE!M957) &gt;= 0, REPT(" ",lookups!$P$2-LEN(SOURCE!M957)), "")&amp;
      "},"&amp;IF(SOURCE!O957&lt;&gt;"",""&amp;SOURCE!O957,"")
 )
)
)</f>
        <v>/*  933 */  { addItemToBuffer,              ITM_OR,                      "",                                            STD_OR,                                        (0 &lt;&lt; TAM_MAX_BITS) |     0, CAT_NONE | SLS_UNCHANGED | US_UNCHANGED | EIM_DISABLED | PTP_DISABLED     },</v>
      </c>
    </row>
    <row r="958" customFormat="false" ht="15.75" hidden="false" customHeight="false" outlineLevel="0" collapsed="false">
      <c r="A958" s="263" t="str">
        <f aca="false">IF(AND(OR(SOURCE!A958="",ISBLANK(SOURCE!A958)),SOURCE!B958&gt;0),IF(ISBLANK(SOURCE!C958),"",SOURCE!C958),
IF(SOURCE!B958&lt;0,VLOOKUP(SOURCE!B958,lookups!A$1:B$25,2,0),
  IF(ISBLANK(SOURCE!B958),
    "",
    "/* "&amp;TEXT(SOURCE!B958,"???0")&amp;" *"&amp;
      SOURCE!C958&amp;", "&amp; IF(lookups!$E$2-LEN(SOURCE!C958) &gt;= 0, REPT(" ",lookups!$E$2-LEN(SOURCE!C958)), "")&amp;
      SOURCE!D958&amp;", "&amp; IF(lookups!$F$2-LEN(SOURCE!D958) &gt;= 0, REPT(" ",lookups!$F$2-LEN(SOURCE!D958)), "")&amp;
      SOURCE!E958&amp;", "&amp; IF(lookups!$G$2-LEN(SOURCE!E958) &gt;=0, REPT(" ",lookups!$G$2-LEN(SOURCE!E958)), "")&amp;
      SOURCE!F958&amp;", "&amp; IF(lookups!$H$2-LEN(SOURCE!F958) &gt;= 0, REPT(" ",lookups!$H$2-LEN(SOURCE!F958)+2), "")&amp;"("&amp;
      SUBSTITUTE(TEXT(SOURCE!G958,"??0"),"  ","")&amp;" &lt;&lt; TAM_MAX_BITS) |"&amp; IF(lookups!$I$2-3 &gt;= 0, REPT(" ",MAX(1,lookups!$I$2-5+4+1-1-LEN(  IF(ISTEXT(SOURCE!H958),SOURCE!H958,  SUBSTITUTE(SUBSTITUTE(TEXT(SOURCE!H958,"????0"),"  ","")," ",""))   ))), "")&amp;
       IF(ISTEXT(SOURCE!H958),SOURCE!H958, SUBSTITUTE(SUBSTITUTE(TEXT(SOURCE!H958,"????0"),"  ","")," ",""))   &amp;","&amp; IF(lookups!$J$2-3 &gt;= 0, REPT(" ",lookups!$J$2-3-5), "")&amp;
      SOURCE!I958&amp;
" | "&amp; IF(lookups!$K$2-LEN(SOURCE!I958) &gt;= 0, REPT(" ",lookups!$K$2-LEN(SOURCE!I958)), "")&amp;
      SOURCE!J958&amp;      IF(lookups!$L$2-LEN(SOURCE!J958) &gt;= 0, REPT(" ",lookups!$L$2-LEN(SOURCE!J958)), "")&amp;
" | "&amp; IF(lookups!$K$2-LEN(SOURCE!I958) &gt;= 0, REPT(" ",lookups!$K$2-LEN(SOURCE!I958)), "")&amp;
      SOURCE!K958&amp;      IF(lookups!$L$2-LEN(SOURCE!K958) &gt;= 0, REPT(" ",lookups!$M$2-LEN(SOURCE!K958)), "")&amp;
" | "&amp; SOURCE!L958&amp;      IF(lookups!$O$2-LEN(SOURCE!L958) &gt;= 0, REPT(" ",lookups!$O$2-LEN(SOURCE!L958)), "")&amp;
" | "&amp; SOURCE!M958&amp;      IF(lookups!$P$2-LEN(SOURCE!M958) &gt;= 0, REPT(" ",lookups!$P$2-LEN(SOURCE!M958)), "")&amp;
      "},"&amp;IF(SOURCE!O958&lt;&gt;"",""&amp;SOURCE!O958,"")
 )
)
)</f>
        <v>/*  934 */  { addItemToBuffer,              ITM_INTERSECTION,            "",                                            STD_INTERSECTION,                              (0 &lt;&lt; TAM_MAX_BITS) |     0, CAT_NONE | SLS_UNCHANGED | US_UNCHANGED | EIM_DISABLED | PTP_DISABLED     },</v>
      </c>
    </row>
    <row r="959" customFormat="false" ht="15.75" hidden="false" customHeight="false" outlineLevel="0" collapsed="false">
      <c r="A959" s="263" t="str">
        <f aca="false">IF(AND(OR(SOURCE!A959="",ISBLANK(SOURCE!A959)),SOURCE!B959&gt;0),IF(ISBLANK(SOURCE!C959),"",SOURCE!C959),
IF(SOURCE!B959&lt;0,VLOOKUP(SOURCE!B959,lookups!A$1:B$25,2,0),
  IF(ISBLANK(SOURCE!B959),
    "",
    "/* "&amp;TEXT(SOURCE!B959,"???0")&amp;" *"&amp;
      SOURCE!C959&amp;", "&amp; IF(lookups!$E$2-LEN(SOURCE!C959) &gt;= 0, REPT(" ",lookups!$E$2-LEN(SOURCE!C959)), "")&amp;
      SOURCE!D959&amp;", "&amp; IF(lookups!$F$2-LEN(SOURCE!D959) &gt;= 0, REPT(" ",lookups!$F$2-LEN(SOURCE!D959)), "")&amp;
      SOURCE!E959&amp;", "&amp; IF(lookups!$G$2-LEN(SOURCE!E959) &gt;=0, REPT(" ",lookups!$G$2-LEN(SOURCE!E959)), "")&amp;
      SOURCE!F959&amp;", "&amp; IF(lookups!$H$2-LEN(SOURCE!F959) &gt;= 0, REPT(" ",lookups!$H$2-LEN(SOURCE!F959)+2), "")&amp;"("&amp;
      SUBSTITUTE(TEXT(SOURCE!G959,"??0"),"  ","")&amp;" &lt;&lt; TAM_MAX_BITS) |"&amp; IF(lookups!$I$2-3 &gt;= 0, REPT(" ",MAX(1,lookups!$I$2-5+4+1-1-LEN(  IF(ISTEXT(SOURCE!H959),SOURCE!H959,  SUBSTITUTE(SUBSTITUTE(TEXT(SOURCE!H959,"????0"),"  ","")," ",""))   ))), "")&amp;
       IF(ISTEXT(SOURCE!H959),SOURCE!H959, SUBSTITUTE(SUBSTITUTE(TEXT(SOURCE!H959,"????0"),"  ","")," ",""))   &amp;","&amp; IF(lookups!$J$2-3 &gt;= 0, REPT(" ",lookups!$J$2-3-5), "")&amp;
      SOURCE!I959&amp;
" | "&amp; IF(lookups!$K$2-LEN(SOURCE!I959) &gt;= 0, REPT(" ",lookups!$K$2-LEN(SOURCE!I959)), "")&amp;
      SOURCE!J959&amp;      IF(lookups!$L$2-LEN(SOURCE!J959) &gt;= 0, REPT(" ",lookups!$L$2-LEN(SOURCE!J959)), "")&amp;
" | "&amp; IF(lookups!$K$2-LEN(SOURCE!I959) &gt;= 0, REPT(" ",lookups!$K$2-LEN(SOURCE!I959)), "")&amp;
      SOURCE!K959&amp;      IF(lookups!$L$2-LEN(SOURCE!K959) &gt;= 0, REPT(" ",lookups!$M$2-LEN(SOURCE!K959)), "")&amp;
" | "&amp; SOURCE!L959&amp;      IF(lookups!$O$2-LEN(SOURCE!L959) &gt;= 0, REPT(" ",lookups!$O$2-LEN(SOURCE!L959)), "")&amp;
" | "&amp; SOURCE!M959&amp;      IF(lookups!$P$2-LEN(SOURCE!M959) &gt;= 0, REPT(" ",lookups!$P$2-LEN(SOURCE!M959)), "")&amp;
      "},"&amp;IF(SOURCE!O959&lt;&gt;"",""&amp;SOURCE!O959,"")
 )
)
)</f>
        <v>/*  935 */  { addItemToBuffer,              ITM_UNION,                   "",                                            STD_UNION,                                     (0 &lt;&lt; TAM_MAX_BITS) |     0, CAT_NONE | SLS_UNCHANGED | US_UNCHANGED | EIM_DISABLED | PTP_DISABLED     },</v>
      </c>
    </row>
    <row r="960" customFormat="false" ht="15.75" hidden="false" customHeight="false" outlineLevel="0" collapsed="false">
      <c r="A960" s="263" t="str">
        <f aca="false">IF(AND(OR(SOURCE!A960="",ISBLANK(SOURCE!A960)),SOURCE!B960&gt;0),IF(ISBLANK(SOURCE!C960),"",SOURCE!C960),
IF(SOURCE!B960&lt;0,VLOOKUP(SOURCE!B960,lookups!A$1:B$25,2,0),
  IF(ISBLANK(SOURCE!B960),
    "",
    "/* "&amp;TEXT(SOURCE!B960,"???0")&amp;" *"&amp;
      SOURCE!C960&amp;", "&amp; IF(lookups!$E$2-LEN(SOURCE!C960) &gt;= 0, REPT(" ",lookups!$E$2-LEN(SOURCE!C960)), "")&amp;
      SOURCE!D960&amp;", "&amp; IF(lookups!$F$2-LEN(SOURCE!D960) &gt;= 0, REPT(" ",lookups!$F$2-LEN(SOURCE!D960)), "")&amp;
      SOURCE!E960&amp;", "&amp; IF(lookups!$G$2-LEN(SOURCE!E960) &gt;=0, REPT(" ",lookups!$G$2-LEN(SOURCE!E960)), "")&amp;
      SOURCE!F960&amp;", "&amp; IF(lookups!$H$2-LEN(SOURCE!F960) &gt;= 0, REPT(" ",lookups!$H$2-LEN(SOURCE!F960)+2), "")&amp;"("&amp;
      SUBSTITUTE(TEXT(SOURCE!G960,"??0"),"  ","")&amp;" &lt;&lt; TAM_MAX_BITS) |"&amp; IF(lookups!$I$2-3 &gt;= 0, REPT(" ",MAX(1,lookups!$I$2-5+4+1-1-LEN(  IF(ISTEXT(SOURCE!H960),SOURCE!H960,  SUBSTITUTE(SUBSTITUTE(TEXT(SOURCE!H960,"????0"),"  ","")," ",""))   ))), "")&amp;
       IF(ISTEXT(SOURCE!H960),SOURCE!H960, SUBSTITUTE(SUBSTITUTE(TEXT(SOURCE!H960,"????0"),"  ","")," ",""))   &amp;","&amp; IF(lookups!$J$2-3 &gt;= 0, REPT(" ",lookups!$J$2-3-5), "")&amp;
      SOURCE!I960&amp;
" | "&amp; IF(lookups!$K$2-LEN(SOURCE!I960) &gt;= 0, REPT(" ",lookups!$K$2-LEN(SOURCE!I960)), "")&amp;
      SOURCE!J960&amp;      IF(lookups!$L$2-LEN(SOURCE!J960) &gt;= 0, REPT(" ",lookups!$L$2-LEN(SOURCE!J960)), "")&amp;
" | "&amp; IF(lookups!$K$2-LEN(SOURCE!I960) &gt;= 0, REPT(" ",lookups!$K$2-LEN(SOURCE!I960)), "")&amp;
      SOURCE!K960&amp;      IF(lookups!$L$2-LEN(SOURCE!K960) &gt;= 0, REPT(" ",lookups!$M$2-LEN(SOURCE!K960)), "")&amp;
" | "&amp; SOURCE!L960&amp;      IF(lookups!$O$2-LEN(SOURCE!L960) &gt;= 0, REPT(" ",lookups!$O$2-LEN(SOURCE!L960)), "")&amp;
" | "&amp; SOURCE!M960&amp;      IF(lookups!$P$2-LEN(SOURCE!M960) &gt;= 0, REPT(" ",lookups!$P$2-LEN(SOURCE!M960)), "")&amp;
      "},"&amp;IF(SOURCE!O960&lt;&gt;"",""&amp;SOURCE!O960,"")
 )
)
)</f>
        <v>/*  936 */  { addItemToBuffer,              ITM_INTEGRAL_SIGN,           "",                                            STD_INTEGRAL,                                  (0 &lt;&lt; TAM_MAX_BITS) |     0, CAT_NONE | SLS_UNCHANGED | US_UNCHANGED | EIM_DISABLED | PTP_DISABLED     },</v>
      </c>
    </row>
    <row r="961" customFormat="false" ht="15.75" hidden="false" customHeight="false" outlineLevel="0" collapsed="false">
      <c r="A961" s="263" t="str">
        <f aca="false">IF(AND(OR(SOURCE!A961="",ISBLANK(SOURCE!A961)),SOURCE!B961&gt;0),IF(ISBLANK(SOURCE!C961),"",SOURCE!C961),
IF(SOURCE!B961&lt;0,VLOOKUP(SOURCE!B961,lookups!A$1:B$25,2,0),
  IF(ISBLANK(SOURCE!B961),
    "",
    "/* "&amp;TEXT(SOURCE!B961,"???0")&amp;" *"&amp;
      SOURCE!C961&amp;", "&amp; IF(lookups!$E$2-LEN(SOURCE!C961) &gt;= 0, REPT(" ",lookups!$E$2-LEN(SOURCE!C961)), "")&amp;
      SOURCE!D961&amp;", "&amp; IF(lookups!$F$2-LEN(SOURCE!D961) &gt;= 0, REPT(" ",lookups!$F$2-LEN(SOURCE!D961)), "")&amp;
      SOURCE!E961&amp;", "&amp; IF(lookups!$G$2-LEN(SOURCE!E961) &gt;=0, REPT(" ",lookups!$G$2-LEN(SOURCE!E961)), "")&amp;
      SOURCE!F961&amp;", "&amp; IF(lookups!$H$2-LEN(SOURCE!F961) &gt;= 0, REPT(" ",lookups!$H$2-LEN(SOURCE!F961)+2), "")&amp;"("&amp;
      SUBSTITUTE(TEXT(SOURCE!G961,"??0"),"  ","")&amp;" &lt;&lt; TAM_MAX_BITS) |"&amp; IF(lookups!$I$2-3 &gt;= 0, REPT(" ",MAX(1,lookups!$I$2-5+4+1-1-LEN(  IF(ISTEXT(SOURCE!H961),SOURCE!H961,  SUBSTITUTE(SUBSTITUTE(TEXT(SOURCE!H961,"????0"),"  ","")," ",""))   ))), "")&amp;
       IF(ISTEXT(SOURCE!H961),SOURCE!H961, SUBSTITUTE(SUBSTITUTE(TEXT(SOURCE!H961,"????0"),"  ","")," ",""))   &amp;","&amp; IF(lookups!$J$2-3 &gt;= 0, REPT(" ",lookups!$J$2-3-5), "")&amp;
      SOURCE!I961&amp;
" | "&amp; IF(lookups!$K$2-LEN(SOURCE!I961) &gt;= 0, REPT(" ",lookups!$K$2-LEN(SOURCE!I961)), "")&amp;
      SOURCE!J961&amp;      IF(lookups!$L$2-LEN(SOURCE!J961) &gt;= 0, REPT(" ",lookups!$L$2-LEN(SOURCE!J961)), "")&amp;
" | "&amp; IF(lookups!$K$2-LEN(SOURCE!I961) &gt;= 0, REPT(" ",lookups!$K$2-LEN(SOURCE!I961)), "")&amp;
      SOURCE!K961&amp;      IF(lookups!$L$2-LEN(SOURCE!K961) &gt;= 0, REPT(" ",lookups!$M$2-LEN(SOURCE!K961)), "")&amp;
" | "&amp; SOURCE!L961&amp;      IF(lookups!$O$2-LEN(SOURCE!L961) &gt;= 0, REPT(" ",lookups!$O$2-LEN(SOURCE!L961)), "")&amp;
" | "&amp; SOURCE!M961&amp;      IF(lookups!$P$2-LEN(SOURCE!M961) &gt;= 0, REPT(" ",lookups!$P$2-LEN(SOURCE!M961)), "")&amp;
      "},"&amp;IF(SOURCE!O961&lt;&gt;"",""&amp;SOURCE!O961,"")
 )
)
)</f>
        <v>/*  937 */  { addItemToBuffer,              ITM_DOUBLE_INTEGRAL,         "",                                            STD_DOUBLE_INTEGRAL,                           (0 &lt;&lt; TAM_MAX_BITS) |     0, CAT_NONE | SLS_UNCHANGED | US_UNCHANGED | EIM_DISABLED | PTP_DISABLED     },</v>
      </c>
    </row>
    <row r="962" customFormat="false" ht="15.75" hidden="false" customHeight="false" outlineLevel="0" collapsed="false">
      <c r="A962" s="263" t="str">
        <f aca="false">IF(AND(OR(SOURCE!A962="",ISBLANK(SOURCE!A962)),SOURCE!B962&gt;0),IF(ISBLANK(SOURCE!C962),"",SOURCE!C962),
IF(SOURCE!B962&lt;0,VLOOKUP(SOURCE!B962,lookups!A$1:B$25,2,0),
  IF(ISBLANK(SOURCE!B962),
    "",
    "/* "&amp;TEXT(SOURCE!B962,"???0")&amp;" *"&amp;
      SOURCE!C962&amp;", "&amp; IF(lookups!$E$2-LEN(SOURCE!C962) &gt;= 0, REPT(" ",lookups!$E$2-LEN(SOURCE!C962)), "")&amp;
      SOURCE!D962&amp;", "&amp; IF(lookups!$F$2-LEN(SOURCE!D962) &gt;= 0, REPT(" ",lookups!$F$2-LEN(SOURCE!D962)), "")&amp;
      SOURCE!E962&amp;", "&amp; IF(lookups!$G$2-LEN(SOURCE!E962) &gt;=0, REPT(" ",lookups!$G$2-LEN(SOURCE!E962)), "")&amp;
      SOURCE!F962&amp;", "&amp; IF(lookups!$H$2-LEN(SOURCE!F962) &gt;= 0, REPT(" ",lookups!$H$2-LEN(SOURCE!F962)+2), "")&amp;"("&amp;
      SUBSTITUTE(TEXT(SOURCE!G962,"??0"),"  ","")&amp;" &lt;&lt; TAM_MAX_BITS) |"&amp; IF(lookups!$I$2-3 &gt;= 0, REPT(" ",MAX(1,lookups!$I$2-5+4+1-1-LEN(  IF(ISTEXT(SOURCE!H962),SOURCE!H962,  SUBSTITUTE(SUBSTITUTE(TEXT(SOURCE!H962,"????0"),"  ","")," ",""))   ))), "")&amp;
       IF(ISTEXT(SOURCE!H962),SOURCE!H962, SUBSTITUTE(SUBSTITUTE(TEXT(SOURCE!H962,"????0"),"  ","")," ",""))   &amp;","&amp; IF(lookups!$J$2-3 &gt;= 0, REPT(" ",lookups!$J$2-3-5), "")&amp;
      SOURCE!I962&amp;
" | "&amp; IF(lookups!$K$2-LEN(SOURCE!I962) &gt;= 0, REPT(" ",lookups!$K$2-LEN(SOURCE!I962)), "")&amp;
      SOURCE!J962&amp;      IF(lookups!$L$2-LEN(SOURCE!J962) &gt;= 0, REPT(" ",lookups!$L$2-LEN(SOURCE!J962)), "")&amp;
" | "&amp; IF(lookups!$K$2-LEN(SOURCE!I962) &gt;= 0, REPT(" ",lookups!$K$2-LEN(SOURCE!I962)), "")&amp;
      SOURCE!K962&amp;      IF(lookups!$L$2-LEN(SOURCE!K962) &gt;= 0, REPT(" ",lookups!$M$2-LEN(SOURCE!K962)), "")&amp;
" | "&amp; SOURCE!L962&amp;      IF(lookups!$O$2-LEN(SOURCE!L962) &gt;= 0, REPT(" ",lookups!$O$2-LEN(SOURCE!L962)), "")&amp;
" | "&amp; SOURCE!M962&amp;      IF(lookups!$P$2-LEN(SOURCE!M962) &gt;= 0, REPT(" ",lookups!$P$2-LEN(SOURCE!M962)), "")&amp;
      "},"&amp;IF(SOURCE!O962&lt;&gt;"",""&amp;SOURCE!O962,"")
 )
)
)</f>
        <v>/*  938 */  { itemToBeCoded,                NOPARAM,                     "",                                            STD_CONTOUR_INTEGRAL,                          (0 &lt;&lt; TAM_MAX_BITS) |     0, CAT_NONE | SLS_UNCHANGED | US_UNCHANGED | EIM_DISABLED | PTP_DISABLED     },</v>
      </c>
    </row>
    <row r="963" customFormat="false" ht="15.75" hidden="false" customHeight="false" outlineLevel="0" collapsed="false">
      <c r="A963" s="263" t="str">
        <f aca="false">IF(AND(OR(SOURCE!A963="",ISBLANK(SOURCE!A963)),SOURCE!B963&gt;0),IF(ISBLANK(SOURCE!C963),"",SOURCE!C963),
IF(SOURCE!B963&lt;0,VLOOKUP(SOURCE!B963,lookups!A$1:B$25,2,0),
  IF(ISBLANK(SOURCE!B963),
    "",
    "/* "&amp;TEXT(SOURCE!B963,"???0")&amp;" *"&amp;
      SOURCE!C963&amp;", "&amp; IF(lookups!$E$2-LEN(SOURCE!C963) &gt;= 0, REPT(" ",lookups!$E$2-LEN(SOURCE!C963)), "")&amp;
      SOURCE!D963&amp;", "&amp; IF(lookups!$F$2-LEN(SOURCE!D963) &gt;= 0, REPT(" ",lookups!$F$2-LEN(SOURCE!D963)), "")&amp;
      SOURCE!E963&amp;", "&amp; IF(lookups!$G$2-LEN(SOURCE!E963) &gt;=0, REPT(" ",lookups!$G$2-LEN(SOURCE!E963)), "")&amp;
      SOURCE!F963&amp;", "&amp; IF(lookups!$H$2-LEN(SOURCE!F963) &gt;= 0, REPT(" ",lookups!$H$2-LEN(SOURCE!F963)+2), "")&amp;"("&amp;
      SUBSTITUTE(TEXT(SOURCE!G963,"??0"),"  ","")&amp;" &lt;&lt; TAM_MAX_BITS) |"&amp; IF(lookups!$I$2-3 &gt;= 0, REPT(" ",MAX(1,lookups!$I$2-5+4+1-1-LEN(  IF(ISTEXT(SOURCE!H963),SOURCE!H963,  SUBSTITUTE(SUBSTITUTE(TEXT(SOURCE!H963,"????0"),"  ","")," ",""))   ))), "")&amp;
       IF(ISTEXT(SOURCE!H963),SOURCE!H963, SUBSTITUTE(SUBSTITUTE(TEXT(SOURCE!H963,"????0"),"  ","")," ",""))   &amp;","&amp; IF(lookups!$J$2-3 &gt;= 0, REPT(" ",lookups!$J$2-3-5), "")&amp;
      SOURCE!I963&amp;
" | "&amp; IF(lookups!$K$2-LEN(SOURCE!I963) &gt;= 0, REPT(" ",lookups!$K$2-LEN(SOURCE!I963)), "")&amp;
      SOURCE!J963&amp;      IF(lookups!$L$2-LEN(SOURCE!J963) &gt;= 0, REPT(" ",lookups!$L$2-LEN(SOURCE!J963)), "")&amp;
" | "&amp; IF(lookups!$K$2-LEN(SOURCE!I963) &gt;= 0, REPT(" ",lookups!$K$2-LEN(SOURCE!I963)), "")&amp;
      SOURCE!K963&amp;      IF(lookups!$L$2-LEN(SOURCE!K963) &gt;= 0, REPT(" ",lookups!$M$2-LEN(SOURCE!K963)), "")&amp;
" | "&amp; SOURCE!L963&amp;      IF(lookups!$O$2-LEN(SOURCE!L963) &gt;= 0, REPT(" ",lookups!$O$2-LEN(SOURCE!L963)), "")&amp;
" | "&amp; SOURCE!M963&amp;      IF(lookups!$P$2-LEN(SOURCE!M963) &gt;= 0, REPT(" ",lookups!$P$2-LEN(SOURCE!M963)), "")&amp;
      "},"&amp;IF(SOURCE!O963&lt;&gt;"",""&amp;SOURCE!O963,"")
 )
)
)</f>
        <v>/*  939 */  { itemToBeCoded,                NOPARAM,                     "",                                            STD_SURFACE_INTEGRAL,                          (0 &lt;&lt; TAM_MAX_BITS) |     0, CAT_NONE | SLS_UNCHANGED | US_UNCHANGED | EIM_DISABLED | PTP_DISABLED     },</v>
      </c>
    </row>
    <row r="964" customFormat="false" ht="15.75" hidden="false" customHeight="false" outlineLevel="0" collapsed="false">
      <c r="A964" s="263" t="str">
        <f aca="false">IF(AND(OR(SOURCE!A964="",ISBLANK(SOURCE!A964)),SOURCE!B964&gt;0),IF(ISBLANK(SOURCE!C964),"",SOURCE!C964),
IF(SOURCE!B964&lt;0,VLOOKUP(SOURCE!B964,lookups!A$1:B$25,2,0),
  IF(ISBLANK(SOURCE!B964),
    "",
    "/* "&amp;TEXT(SOURCE!B964,"???0")&amp;" *"&amp;
      SOURCE!C964&amp;", "&amp; IF(lookups!$E$2-LEN(SOURCE!C964) &gt;= 0, REPT(" ",lookups!$E$2-LEN(SOURCE!C964)), "")&amp;
      SOURCE!D964&amp;", "&amp; IF(lookups!$F$2-LEN(SOURCE!D964) &gt;= 0, REPT(" ",lookups!$F$2-LEN(SOURCE!D964)), "")&amp;
      SOURCE!E964&amp;", "&amp; IF(lookups!$G$2-LEN(SOURCE!E964) &gt;=0, REPT(" ",lookups!$G$2-LEN(SOURCE!E964)), "")&amp;
      SOURCE!F964&amp;", "&amp; IF(lookups!$H$2-LEN(SOURCE!F964) &gt;= 0, REPT(" ",lookups!$H$2-LEN(SOURCE!F964)+2), "")&amp;"("&amp;
      SUBSTITUTE(TEXT(SOURCE!G964,"??0"),"  ","")&amp;" &lt;&lt; TAM_MAX_BITS) |"&amp; IF(lookups!$I$2-3 &gt;= 0, REPT(" ",MAX(1,lookups!$I$2-5+4+1-1-LEN(  IF(ISTEXT(SOURCE!H964),SOURCE!H964,  SUBSTITUTE(SUBSTITUTE(TEXT(SOURCE!H964,"????0"),"  ","")," ",""))   ))), "")&amp;
       IF(ISTEXT(SOURCE!H964),SOURCE!H964, SUBSTITUTE(SUBSTITUTE(TEXT(SOURCE!H964,"????0"),"  ","")," ",""))   &amp;","&amp; IF(lookups!$J$2-3 &gt;= 0, REPT(" ",lookups!$J$2-3-5), "")&amp;
      SOURCE!I964&amp;
" | "&amp; IF(lookups!$K$2-LEN(SOURCE!I964) &gt;= 0, REPT(" ",lookups!$K$2-LEN(SOURCE!I964)), "")&amp;
      SOURCE!J964&amp;      IF(lookups!$L$2-LEN(SOURCE!J964) &gt;= 0, REPT(" ",lookups!$L$2-LEN(SOURCE!J964)), "")&amp;
" | "&amp; IF(lookups!$K$2-LEN(SOURCE!I964) &gt;= 0, REPT(" ",lookups!$K$2-LEN(SOURCE!I964)), "")&amp;
      SOURCE!K964&amp;      IF(lookups!$L$2-LEN(SOURCE!K964) &gt;= 0, REPT(" ",lookups!$M$2-LEN(SOURCE!K964)), "")&amp;
" | "&amp; SOURCE!L964&amp;      IF(lookups!$O$2-LEN(SOURCE!L964) &gt;= 0, REPT(" ",lookups!$O$2-LEN(SOURCE!L964)), "")&amp;
" | "&amp; SOURCE!M964&amp;      IF(lookups!$P$2-LEN(SOURCE!M964) &gt;= 0, REPT(" ",lookups!$P$2-LEN(SOURCE!M964)), "")&amp;
      "},"&amp;IF(SOURCE!O964&lt;&gt;"",""&amp;SOURCE!O964,"")
 )
)
)</f>
        <v>/*  940 */  { itemToBeCoded,                NOPARAM,                     "",                                            STD_RATIO,                                     (0 &lt;&lt; TAM_MAX_BITS) |     0, CAT_NONE | SLS_UNCHANGED | US_UNCHANGED | EIM_DISABLED | PTP_DISABLED     },</v>
      </c>
    </row>
    <row r="965" customFormat="false" ht="15.75" hidden="false" customHeight="false" outlineLevel="0" collapsed="false">
      <c r="A965" s="263" t="str">
        <f aca="false">IF(AND(OR(SOURCE!A965="",ISBLANK(SOURCE!A965)),SOURCE!B965&gt;0),IF(ISBLANK(SOURCE!C965),"",SOURCE!C965),
IF(SOURCE!B965&lt;0,VLOOKUP(SOURCE!B965,lookups!A$1:B$25,2,0),
  IF(ISBLANK(SOURCE!B965),
    "",
    "/* "&amp;TEXT(SOURCE!B965,"???0")&amp;" *"&amp;
      SOURCE!C965&amp;", "&amp; IF(lookups!$E$2-LEN(SOURCE!C965) &gt;= 0, REPT(" ",lookups!$E$2-LEN(SOURCE!C965)), "")&amp;
      SOURCE!D965&amp;", "&amp; IF(lookups!$F$2-LEN(SOURCE!D965) &gt;= 0, REPT(" ",lookups!$F$2-LEN(SOURCE!D965)), "")&amp;
      SOURCE!E965&amp;", "&amp; IF(lookups!$G$2-LEN(SOURCE!E965) &gt;=0, REPT(" ",lookups!$G$2-LEN(SOURCE!E965)), "")&amp;
      SOURCE!F965&amp;", "&amp; IF(lookups!$H$2-LEN(SOURCE!F965) &gt;= 0, REPT(" ",lookups!$H$2-LEN(SOURCE!F965)+2), "")&amp;"("&amp;
      SUBSTITUTE(TEXT(SOURCE!G965,"??0"),"  ","")&amp;" &lt;&lt; TAM_MAX_BITS) |"&amp; IF(lookups!$I$2-3 &gt;= 0, REPT(" ",MAX(1,lookups!$I$2-5+4+1-1-LEN(  IF(ISTEXT(SOURCE!H965),SOURCE!H965,  SUBSTITUTE(SUBSTITUTE(TEXT(SOURCE!H965,"????0"),"  ","")," ",""))   ))), "")&amp;
       IF(ISTEXT(SOURCE!H965),SOURCE!H965, SUBSTITUTE(SUBSTITUTE(TEXT(SOURCE!H965,"????0"),"  ","")," ",""))   &amp;","&amp; IF(lookups!$J$2-3 &gt;= 0, REPT(" ",lookups!$J$2-3-5), "")&amp;
      SOURCE!I965&amp;
" | "&amp; IF(lookups!$K$2-LEN(SOURCE!I965) &gt;= 0, REPT(" ",lookups!$K$2-LEN(SOURCE!I965)), "")&amp;
      SOURCE!J965&amp;      IF(lookups!$L$2-LEN(SOURCE!J965) &gt;= 0, REPT(" ",lookups!$L$2-LEN(SOURCE!J965)), "")&amp;
" | "&amp; IF(lookups!$K$2-LEN(SOURCE!I965) &gt;= 0, REPT(" ",lookups!$K$2-LEN(SOURCE!I965)), "")&amp;
      SOURCE!K965&amp;      IF(lookups!$L$2-LEN(SOURCE!K965) &gt;= 0, REPT(" ",lookups!$M$2-LEN(SOURCE!K965)), "")&amp;
" | "&amp; SOURCE!L965&amp;      IF(lookups!$O$2-LEN(SOURCE!L965) &gt;= 0, REPT(" ",lookups!$O$2-LEN(SOURCE!L965)), "")&amp;
" | "&amp; SOURCE!M965&amp;      IF(lookups!$P$2-LEN(SOURCE!M965) &gt;= 0, REPT(" ",lookups!$P$2-LEN(SOURCE!M965)), "")&amp;
      "},"&amp;IF(SOURCE!O965&lt;&gt;"",""&amp;SOURCE!O965,"")
 )
)
)</f>
        <v>/*  941 */  { addItemToBuffer,              ITM_CHECK_MARK,              "",                                            STD_CHECK_MARK,                                (0 &lt;&lt; TAM_MAX_BITS) |     0, CAT_NONE | SLS_UNCHANGED | US_UNCHANGED | EIM_DISABLED | PTP_DISABLED     },</v>
      </c>
    </row>
    <row r="966" customFormat="false" ht="15.75" hidden="false" customHeight="false" outlineLevel="0" collapsed="false">
      <c r="A966" s="263" t="str">
        <f aca="false">IF(AND(OR(SOURCE!A966="",ISBLANK(SOURCE!A966)),SOURCE!B966&gt;0),IF(ISBLANK(SOURCE!C966),"",SOURCE!C966),
IF(SOURCE!B966&lt;0,VLOOKUP(SOURCE!B966,lookups!A$1:B$25,2,0),
  IF(ISBLANK(SOURCE!B966),
    "",
    "/* "&amp;TEXT(SOURCE!B966,"???0")&amp;" *"&amp;
      SOURCE!C966&amp;", "&amp; IF(lookups!$E$2-LEN(SOURCE!C966) &gt;= 0, REPT(" ",lookups!$E$2-LEN(SOURCE!C966)), "")&amp;
      SOURCE!D966&amp;", "&amp; IF(lookups!$F$2-LEN(SOURCE!D966) &gt;= 0, REPT(" ",lookups!$F$2-LEN(SOURCE!D966)), "")&amp;
      SOURCE!E966&amp;", "&amp; IF(lookups!$G$2-LEN(SOURCE!E966) &gt;=0, REPT(" ",lookups!$G$2-LEN(SOURCE!E966)), "")&amp;
      SOURCE!F966&amp;", "&amp; IF(lookups!$H$2-LEN(SOURCE!F966) &gt;= 0, REPT(" ",lookups!$H$2-LEN(SOURCE!F966)+2), "")&amp;"("&amp;
      SUBSTITUTE(TEXT(SOURCE!G966,"??0"),"  ","")&amp;" &lt;&lt; TAM_MAX_BITS) |"&amp; IF(lookups!$I$2-3 &gt;= 0, REPT(" ",MAX(1,lookups!$I$2-5+4+1-1-LEN(  IF(ISTEXT(SOURCE!H966),SOURCE!H966,  SUBSTITUTE(SUBSTITUTE(TEXT(SOURCE!H966,"????0"),"  ","")," ",""))   ))), "")&amp;
       IF(ISTEXT(SOURCE!H966),SOURCE!H966, SUBSTITUTE(SUBSTITUTE(TEXT(SOURCE!H966,"????0"),"  ","")," ",""))   &amp;","&amp; IF(lookups!$J$2-3 &gt;= 0, REPT(" ",lookups!$J$2-3-5), "")&amp;
      SOURCE!I966&amp;
" | "&amp; IF(lookups!$K$2-LEN(SOURCE!I966) &gt;= 0, REPT(" ",lookups!$K$2-LEN(SOURCE!I966)), "")&amp;
      SOURCE!J966&amp;      IF(lookups!$L$2-LEN(SOURCE!J966) &gt;= 0, REPT(" ",lookups!$L$2-LEN(SOURCE!J966)), "")&amp;
" | "&amp; IF(lookups!$K$2-LEN(SOURCE!I966) &gt;= 0, REPT(" ",lookups!$K$2-LEN(SOURCE!I966)), "")&amp;
      SOURCE!K966&amp;      IF(lookups!$L$2-LEN(SOURCE!K966) &gt;= 0, REPT(" ",lookups!$M$2-LEN(SOURCE!K966)), "")&amp;
" | "&amp; SOURCE!L966&amp;      IF(lookups!$O$2-LEN(SOURCE!L966) &gt;= 0, REPT(" ",lookups!$O$2-LEN(SOURCE!L966)), "")&amp;
" | "&amp; SOURCE!M966&amp;      IF(lookups!$P$2-LEN(SOURCE!M966) &gt;= 0, REPT(" ",lookups!$P$2-LEN(SOURCE!M966)), "")&amp;
      "},"&amp;IF(SOURCE!O966&lt;&gt;"",""&amp;SOURCE!O966,"")
 )
)
)</f>
        <v>/*  942 */  { addItemToBuffer,              ITM_ASYMPOTICALLY_EQUAL,     "",                                            STD_ASYMPOTICALLY_EQUAL,                       (0 &lt;&lt; TAM_MAX_BITS) |     0, CAT_NONE | SLS_UNCHANGED | US_UNCHANGED | EIM_DISABLED | PTP_DISABLED     },</v>
      </c>
    </row>
    <row r="967" customFormat="false" ht="15.75" hidden="false" customHeight="false" outlineLevel="0" collapsed="false">
      <c r="A967" s="263" t="str">
        <f aca="false">IF(AND(OR(SOURCE!A967="",ISBLANK(SOURCE!A967)),SOURCE!B967&gt;0),IF(ISBLANK(SOURCE!C967),"",SOURCE!C967),
IF(SOURCE!B967&lt;0,VLOOKUP(SOURCE!B967,lookups!A$1:B$25,2,0),
  IF(ISBLANK(SOURCE!B967),
    "",
    "/* "&amp;TEXT(SOURCE!B967,"???0")&amp;" *"&amp;
      SOURCE!C967&amp;", "&amp; IF(lookups!$E$2-LEN(SOURCE!C967) &gt;= 0, REPT(" ",lookups!$E$2-LEN(SOURCE!C967)), "")&amp;
      SOURCE!D967&amp;", "&amp; IF(lookups!$F$2-LEN(SOURCE!D967) &gt;= 0, REPT(" ",lookups!$F$2-LEN(SOURCE!D967)), "")&amp;
      SOURCE!E967&amp;", "&amp; IF(lookups!$G$2-LEN(SOURCE!E967) &gt;=0, REPT(" ",lookups!$G$2-LEN(SOURCE!E967)), "")&amp;
      SOURCE!F967&amp;", "&amp; IF(lookups!$H$2-LEN(SOURCE!F967) &gt;= 0, REPT(" ",lookups!$H$2-LEN(SOURCE!F967)+2), "")&amp;"("&amp;
      SUBSTITUTE(TEXT(SOURCE!G967,"??0"),"  ","")&amp;" &lt;&lt; TAM_MAX_BITS) |"&amp; IF(lookups!$I$2-3 &gt;= 0, REPT(" ",MAX(1,lookups!$I$2-5+4+1-1-LEN(  IF(ISTEXT(SOURCE!H967),SOURCE!H967,  SUBSTITUTE(SUBSTITUTE(TEXT(SOURCE!H967,"????0"),"  ","")," ",""))   ))), "")&amp;
       IF(ISTEXT(SOURCE!H967),SOURCE!H967, SUBSTITUTE(SUBSTITUTE(TEXT(SOURCE!H967,"????0"),"  ","")," ",""))   &amp;","&amp; IF(lookups!$J$2-3 &gt;= 0, REPT(" ",lookups!$J$2-3-5), "")&amp;
      SOURCE!I967&amp;
" | "&amp; IF(lookups!$K$2-LEN(SOURCE!I967) &gt;= 0, REPT(" ",lookups!$K$2-LEN(SOURCE!I967)), "")&amp;
      SOURCE!J967&amp;      IF(lookups!$L$2-LEN(SOURCE!J967) &gt;= 0, REPT(" ",lookups!$L$2-LEN(SOURCE!J967)), "")&amp;
" | "&amp; IF(lookups!$K$2-LEN(SOURCE!I967) &gt;= 0, REPT(" ",lookups!$K$2-LEN(SOURCE!I967)), "")&amp;
      SOURCE!K967&amp;      IF(lookups!$L$2-LEN(SOURCE!K967) &gt;= 0, REPT(" ",lookups!$M$2-LEN(SOURCE!K967)), "")&amp;
" | "&amp; SOURCE!L967&amp;      IF(lookups!$O$2-LEN(SOURCE!L967) &gt;= 0, REPT(" ",lookups!$O$2-LEN(SOURCE!L967)), "")&amp;
" | "&amp; SOURCE!M967&amp;      IF(lookups!$P$2-LEN(SOURCE!M967) &gt;= 0, REPT(" ",lookups!$P$2-LEN(SOURCE!M967)), "")&amp;
      "},"&amp;IF(SOURCE!O967&lt;&gt;"",""&amp;SOURCE!O967,"")
 )
)
)</f>
        <v>/*  943 */  { addItemToBuffer,              ITM_ALMOST_EQUAL,            "",                                            STD_ALMOST_EQUAL,                              (0 &lt;&lt; TAM_MAX_BITS) |     0, CAT_NONE | SLS_UNCHANGED | US_UNCHANGED | EIM_DISABLED | PTP_DISABLED     },</v>
      </c>
    </row>
    <row r="968" customFormat="false" ht="15.75" hidden="false" customHeight="false" outlineLevel="0" collapsed="false">
      <c r="A968" s="263" t="str">
        <f aca="false">IF(AND(OR(SOURCE!A968="",ISBLANK(SOURCE!A968)),SOURCE!B968&gt;0),IF(ISBLANK(SOURCE!C968),"",SOURCE!C968),
IF(SOURCE!B968&lt;0,VLOOKUP(SOURCE!B968,lookups!A$1:B$25,2,0),
  IF(ISBLANK(SOURCE!B968),
    "",
    "/* "&amp;TEXT(SOURCE!B968,"???0")&amp;" *"&amp;
      SOURCE!C968&amp;", "&amp; IF(lookups!$E$2-LEN(SOURCE!C968) &gt;= 0, REPT(" ",lookups!$E$2-LEN(SOURCE!C968)), "")&amp;
      SOURCE!D968&amp;", "&amp; IF(lookups!$F$2-LEN(SOURCE!D968) &gt;= 0, REPT(" ",lookups!$F$2-LEN(SOURCE!D968)), "")&amp;
      SOURCE!E968&amp;", "&amp; IF(lookups!$G$2-LEN(SOURCE!E968) &gt;=0, REPT(" ",lookups!$G$2-LEN(SOURCE!E968)), "")&amp;
      SOURCE!F968&amp;", "&amp; IF(lookups!$H$2-LEN(SOURCE!F968) &gt;= 0, REPT(" ",lookups!$H$2-LEN(SOURCE!F968)+2), "")&amp;"("&amp;
      SUBSTITUTE(TEXT(SOURCE!G968,"??0"),"  ","")&amp;" &lt;&lt; TAM_MAX_BITS) |"&amp; IF(lookups!$I$2-3 &gt;= 0, REPT(" ",MAX(1,lookups!$I$2-5+4+1-1-LEN(  IF(ISTEXT(SOURCE!H968),SOURCE!H968,  SUBSTITUTE(SUBSTITUTE(TEXT(SOURCE!H968,"????0"),"  ","")," ",""))   ))), "")&amp;
       IF(ISTEXT(SOURCE!H968),SOURCE!H968, SUBSTITUTE(SUBSTITUTE(TEXT(SOURCE!H968,"????0"),"  ","")," ",""))   &amp;","&amp; IF(lookups!$J$2-3 &gt;= 0, REPT(" ",lookups!$J$2-3-5), "")&amp;
      SOURCE!I968&amp;
" | "&amp; IF(lookups!$K$2-LEN(SOURCE!I968) &gt;= 0, REPT(" ",lookups!$K$2-LEN(SOURCE!I968)), "")&amp;
      SOURCE!J968&amp;      IF(lookups!$L$2-LEN(SOURCE!J968) &gt;= 0, REPT(" ",lookups!$L$2-LEN(SOURCE!J968)), "")&amp;
" | "&amp; IF(lookups!$K$2-LEN(SOURCE!I968) &gt;= 0, REPT(" ",lookups!$K$2-LEN(SOURCE!I968)), "")&amp;
      SOURCE!K968&amp;      IF(lookups!$L$2-LEN(SOURCE!K968) &gt;= 0, REPT(" ",lookups!$M$2-LEN(SOURCE!K968)), "")&amp;
" | "&amp; SOURCE!L968&amp;      IF(lookups!$O$2-LEN(SOURCE!L968) &gt;= 0, REPT(" ",lookups!$O$2-LEN(SOURCE!L968)), "")&amp;
" | "&amp; SOURCE!M968&amp;      IF(lookups!$P$2-LEN(SOURCE!M968) &gt;= 0, REPT(" ",lookups!$P$2-LEN(SOURCE!M968)), "")&amp;
      "},"&amp;IF(SOURCE!O968&lt;&gt;"",""&amp;SOURCE!O968,"")
 )
)
)</f>
        <v>/*  944 */  { addItemToBuffer,              ITM_COLON_EQUALS,            "",                                            STD_COLON_EQUALS,                              (0 &lt;&lt; TAM_MAX_BITS) |     0, CAT_NONE | SLS_UNCHANGED | US_UNCHANGED | EIM_DISABLED | PTP_DISABLED     },</v>
      </c>
    </row>
    <row r="969" customFormat="false" ht="15.75" hidden="false" customHeight="false" outlineLevel="0" collapsed="false">
      <c r="A969" s="263" t="str">
        <f aca="false">IF(AND(OR(SOURCE!A969="",ISBLANK(SOURCE!A969)),SOURCE!B969&gt;0),IF(ISBLANK(SOURCE!C969),"",SOURCE!C969),
IF(SOURCE!B969&lt;0,VLOOKUP(SOURCE!B969,lookups!A$1:B$25,2,0),
  IF(ISBLANK(SOURCE!B969),
    "",
    "/* "&amp;TEXT(SOURCE!B969,"???0")&amp;" *"&amp;
      SOURCE!C969&amp;", "&amp; IF(lookups!$E$2-LEN(SOURCE!C969) &gt;= 0, REPT(" ",lookups!$E$2-LEN(SOURCE!C969)), "")&amp;
      SOURCE!D969&amp;", "&amp; IF(lookups!$F$2-LEN(SOURCE!D969) &gt;= 0, REPT(" ",lookups!$F$2-LEN(SOURCE!D969)), "")&amp;
      SOURCE!E969&amp;", "&amp; IF(lookups!$G$2-LEN(SOURCE!E969) &gt;=0, REPT(" ",lookups!$G$2-LEN(SOURCE!E969)), "")&amp;
      SOURCE!F969&amp;", "&amp; IF(lookups!$H$2-LEN(SOURCE!F969) &gt;= 0, REPT(" ",lookups!$H$2-LEN(SOURCE!F969)+2), "")&amp;"("&amp;
      SUBSTITUTE(TEXT(SOURCE!G969,"??0"),"  ","")&amp;" &lt;&lt; TAM_MAX_BITS) |"&amp; IF(lookups!$I$2-3 &gt;= 0, REPT(" ",MAX(1,lookups!$I$2-5+4+1-1-LEN(  IF(ISTEXT(SOURCE!H969),SOURCE!H969,  SUBSTITUTE(SUBSTITUTE(TEXT(SOURCE!H969,"????0"),"  ","")," ",""))   ))), "")&amp;
       IF(ISTEXT(SOURCE!H969),SOURCE!H969, SUBSTITUTE(SUBSTITUTE(TEXT(SOURCE!H969,"????0"),"  ","")," ",""))   &amp;","&amp; IF(lookups!$J$2-3 &gt;= 0, REPT(" ",lookups!$J$2-3-5), "")&amp;
      SOURCE!I969&amp;
" | "&amp; IF(lookups!$K$2-LEN(SOURCE!I969) &gt;= 0, REPT(" ",lookups!$K$2-LEN(SOURCE!I969)), "")&amp;
      SOURCE!J969&amp;      IF(lookups!$L$2-LEN(SOURCE!J969) &gt;= 0, REPT(" ",lookups!$L$2-LEN(SOURCE!J969)), "")&amp;
" | "&amp; IF(lookups!$K$2-LEN(SOURCE!I969) &gt;= 0, REPT(" ",lookups!$K$2-LEN(SOURCE!I969)), "")&amp;
      SOURCE!K969&amp;      IF(lookups!$L$2-LEN(SOURCE!K969) &gt;= 0, REPT(" ",lookups!$M$2-LEN(SOURCE!K969)), "")&amp;
" | "&amp; SOURCE!L969&amp;      IF(lookups!$O$2-LEN(SOURCE!L969) &gt;= 0, REPT(" ",lookups!$O$2-LEN(SOURCE!L969)), "")&amp;
" | "&amp; SOURCE!M969&amp;      IF(lookups!$P$2-LEN(SOURCE!M969) &gt;= 0, REPT(" ",lookups!$P$2-LEN(SOURCE!M969)), "")&amp;
      "},"&amp;IF(SOURCE!O969&lt;&gt;"",""&amp;SOURCE!O969,"")
 )
)
)</f>
        <v>/*  945 */  { addItemToBuffer,              ITM_CORRESPONDS_TO,          "",                                            STD_CORRESPONDS_TO,                            (0 &lt;&lt; TAM_MAX_BITS) |     0, CAT_NONE | SLS_UNCHANGED | US_UNCHANGED | EIM_DISABLED | PTP_DISABLED     },</v>
      </c>
    </row>
    <row r="970" customFormat="false" ht="15.75" hidden="false" customHeight="false" outlineLevel="0" collapsed="false">
      <c r="A970" s="263" t="str">
        <f aca="false">IF(AND(OR(SOURCE!A970="",ISBLANK(SOURCE!A970)),SOURCE!B970&gt;0),IF(ISBLANK(SOURCE!C970),"",SOURCE!C970),
IF(SOURCE!B970&lt;0,VLOOKUP(SOURCE!B970,lookups!A$1:B$25,2,0),
  IF(ISBLANK(SOURCE!B970),
    "",
    "/* "&amp;TEXT(SOURCE!B970,"???0")&amp;" *"&amp;
      SOURCE!C970&amp;", "&amp; IF(lookups!$E$2-LEN(SOURCE!C970) &gt;= 0, REPT(" ",lookups!$E$2-LEN(SOURCE!C970)), "")&amp;
      SOURCE!D970&amp;", "&amp; IF(lookups!$F$2-LEN(SOURCE!D970) &gt;= 0, REPT(" ",lookups!$F$2-LEN(SOURCE!D970)), "")&amp;
      SOURCE!E970&amp;", "&amp; IF(lookups!$G$2-LEN(SOURCE!E970) &gt;=0, REPT(" ",lookups!$G$2-LEN(SOURCE!E970)), "")&amp;
      SOURCE!F970&amp;", "&amp; IF(lookups!$H$2-LEN(SOURCE!F970) &gt;= 0, REPT(" ",lookups!$H$2-LEN(SOURCE!F970)+2), "")&amp;"("&amp;
      SUBSTITUTE(TEXT(SOURCE!G970,"??0"),"  ","")&amp;" &lt;&lt; TAM_MAX_BITS) |"&amp; IF(lookups!$I$2-3 &gt;= 0, REPT(" ",MAX(1,lookups!$I$2-5+4+1-1-LEN(  IF(ISTEXT(SOURCE!H970),SOURCE!H970,  SUBSTITUTE(SUBSTITUTE(TEXT(SOURCE!H970,"????0"),"  ","")," ",""))   ))), "")&amp;
       IF(ISTEXT(SOURCE!H970),SOURCE!H970, SUBSTITUTE(SUBSTITUTE(TEXT(SOURCE!H970,"????0"),"  ","")," ",""))   &amp;","&amp; IF(lookups!$J$2-3 &gt;= 0, REPT(" ",lookups!$J$2-3-5), "")&amp;
      SOURCE!I970&amp;
" | "&amp; IF(lookups!$K$2-LEN(SOURCE!I970) &gt;= 0, REPT(" ",lookups!$K$2-LEN(SOURCE!I970)), "")&amp;
      SOURCE!J970&amp;      IF(lookups!$L$2-LEN(SOURCE!J970) &gt;= 0, REPT(" ",lookups!$L$2-LEN(SOURCE!J970)), "")&amp;
" | "&amp; IF(lookups!$K$2-LEN(SOURCE!I970) &gt;= 0, REPT(" ",lookups!$K$2-LEN(SOURCE!I970)), "")&amp;
      SOURCE!K970&amp;      IF(lookups!$L$2-LEN(SOURCE!K970) &gt;= 0, REPT(" ",lookups!$M$2-LEN(SOURCE!K970)), "")&amp;
" | "&amp; SOURCE!L970&amp;      IF(lookups!$O$2-LEN(SOURCE!L970) &gt;= 0, REPT(" ",lookups!$O$2-LEN(SOURCE!L970)), "")&amp;
" | "&amp; SOURCE!M970&amp;      IF(lookups!$P$2-LEN(SOURCE!M970) &gt;= 0, REPT(" ",lookups!$P$2-LEN(SOURCE!M970)), "")&amp;
      "},"&amp;IF(SOURCE!O970&lt;&gt;"",""&amp;SOURCE!O970,"")
 )
)
)</f>
        <v>/*  946 */  { addItemToBuffer,              ITM_ESTIMATES,               "",                                            STD_ESTIMATES,                                 (0 &lt;&lt; TAM_MAX_BITS) |     0, CAT_NONE | SLS_UNCHANGED | US_UNCHANGED | EIM_DISABLED | PTP_DISABLED     },</v>
      </c>
    </row>
    <row r="971" customFormat="false" ht="15.75" hidden="false" customHeight="false" outlineLevel="0" collapsed="false">
      <c r="A971" s="263" t="str">
        <f aca="false">IF(AND(OR(SOURCE!A971="",ISBLANK(SOURCE!A971)),SOURCE!B971&gt;0),IF(ISBLANK(SOURCE!C971),"",SOURCE!C971),
IF(SOURCE!B971&lt;0,VLOOKUP(SOURCE!B971,lookups!A$1:B$25,2,0),
  IF(ISBLANK(SOURCE!B971),
    "",
    "/* "&amp;TEXT(SOURCE!B971,"???0")&amp;" *"&amp;
      SOURCE!C971&amp;", "&amp; IF(lookups!$E$2-LEN(SOURCE!C971) &gt;= 0, REPT(" ",lookups!$E$2-LEN(SOURCE!C971)), "")&amp;
      SOURCE!D971&amp;", "&amp; IF(lookups!$F$2-LEN(SOURCE!D971) &gt;= 0, REPT(" ",lookups!$F$2-LEN(SOURCE!D971)), "")&amp;
      SOURCE!E971&amp;", "&amp; IF(lookups!$G$2-LEN(SOURCE!E971) &gt;=0, REPT(" ",lookups!$G$2-LEN(SOURCE!E971)), "")&amp;
      SOURCE!F971&amp;", "&amp; IF(lookups!$H$2-LEN(SOURCE!F971) &gt;= 0, REPT(" ",lookups!$H$2-LEN(SOURCE!F971)+2), "")&amp;"("&amp;
      SUBSTITUTE(TEXT(SOURCE!G971,"??0"),"  ","")&amp;" &lt;&lt; TAM_MAX_BITS) |"&amp; IF(lookups!$I$2-3 &gt;= 0, REPT(" ",MAX(1,lookups!$I$2-5+4+1-1-LEN(  IF(ISTEXT(SOURCE!H971),SOURCE!H971,  SUBSTITUTE(SUBSTITUTE(TEXT(SOURCE!H971,"????0"),"  ","")," ",""))   ))), "")&amp;
       IF(ISTEXT(SOURCE!H971),SOURCE!H971, SUBSTITUTE(SUBSTITUTE(TEXT(SOURCE!H971,"????0"),"  ","")," ",""))   &amp;","&amp; IF(lookups!$J$2-3 &gt;= 0, REPT(" ",lookups!$J$2-3-5), "")&amp;
      SOURCE!I971&amp;
" | "&amp; IF(lookups!$K$2-LEN(SOURCE!I971) &gt;= 0, REPT(" ",lookups!$K$2-LEN(SOURCE!I971)), "")&amp;
      SOURCE!J971&amp;      IF(lookups!$L$2-LEN(SOURCE!J971) &gt;= 0, REPT(" ",lookups!$L$2-LEN(SOURCE!J971)), "")&amp;
" | "&amp; IF(lookups!$K$2-LEN(SOURCE!I971) &gt;= 0, REPT(" ",lookups!$K$2-LEN(SOURCE!I971)), "")&amp;
      SOURCE!K971&amp;      IF(lookups!$L$2-LEN(SOURCE!K971) &gt;= 0, REPT(" ",lookups!$M$2-LEN(SOURCE!K971)), "")&amp;
" | "&amp; SOURCE!L971&amp;      IF(lookups!$O$2-LEN(SOURCE!L971) &gt;= 0, REPT(" ",lookups!$O$2-LEN(SOURCE!L971)), "")&amp;
" | "&amp; SOURCE!M971&amp;      IF(lookups!$P$2-LEN(SOURCE!M971) &gt;= 0, REPT(" ",lookups!$P$2-LEN(SOURCE!M971)), "")&amp;
      "},"&amp;IF(SOURCE!O971&lt;&gt;"",""&amp;SOURCE!O971,"")
 )
)
)</f>
        <v>/*  947 */  { addItemToBuffer,              ITM_NOT_EQUAL,               "",                                            STD_NOT_EQUAL,                                 (0 &lt;&lt; TAM_MAX_BITS) |     0, CAT_NONE | SLS_UNCHANGED | US_UNCHANGED | EIM_DISABLED | PTP_DISABLED     },</v>
      </c>
    </row>
    <row r="972" customFormat="false" ht="15.75" hidden="false" customHeight="false" outlineLevel="0" collapsed="false">
      <c r="A972" s="263" t="str">
        <f aca="false">IF(AND(OR(SOURCE!A972="",ISBLANK(SOURCE!A972)),SOURCE!B972&gt;0),IF(ISBLANK(SOURCE!C972),"",SOURCE!C972),
IF(SOURCE!B972&lt;0,VLOOKUP(SOURCE!B972,lookups!A$1:B$25,2,0),
  IF(ISBLANK(SOURCE!B972),
    "",
    "/* "&amp;TEXT(SOURCE!B972,"???0")&amp;" *"&amp;
      SOURCE!C972&amp;", "&amp; IF(lookups!$E$2-LEN(SOURCE!C972) &gt;= 0, REPT(" ",lookups!$E$2-LEN(SOURCE!C972)), "")&amp;
      SOURCE!D972&amp;", "&amp; IF(lookups!$F$2-LEN(SOURCE!D972) &gt;= 0, REPT(" ",lookups!$F$2-LEN(SOURCE!D972)), "")&amp;
      SOURCE!E972&amp;", "&amp; IF(lookups!$G$2-LEN(SOURCE!E972) &gt;=0, REPT(" ",lookups!$G$2-LEN(SOURCE!E972)), "")&amp;
      SOURCE!F972&amp;", "&amp; IF(lookups!$H$2-LEN(SOURCE!F972) &gt;= 0, REPT(" ",lookups!$H$2-LEN(SOURCE!F972)+2), "")&amp;"("&amp;
      SUBSTITUTE(TEXT(SOURCE!G972,"??0"),"  ","")&amp;" &lt;&lt; TAM_MAX_BITS) |"&amp; IF(lookups!$I$2-3 &gt;= 0, REPT(" ",MAX(1,lookups!$I$2-5+4+1-1-LEN(  IF(ISTEXT(SOURCE!H972),SOURCE!H972,  SUBSTITUTE(SUBSTITUTE(TEXT(SOURCE!H972,"????0"),"  ","")," ",""))   ))), "")&amp;
       IF(ISTEXT(SOURCE!H972),SOURCE!H972, SUBSTITUTE(SUBSTITUTE(TEXT(SOURCE!H972,"????0"),"  ","")," ",""))   &amp;","&amp; IF(lookups!$J$2-3 &gt;= 0, REPT(" ",lookups!$J$2-3-5), "")&amp;
      SOURCE!I972&amp;
" | "&amp; IF(lookups!$K$2-LEN(SOURCE!I972) &gt;= 0, REPT(" ",lookups!$K$2-LEN(SOURCE!I972)), "")&amp;
      SOURCE!J972&amp;      IF(lookups!$L$2-LEN(SOURCE!J972) &gt;= 0, REPT(" ",lookups!$L$2-LEN(SOURCE!J972)), "")&amp;
" | "&amp; IF(lookups!$K$2-LEN(SOURCE!I972) &gt;= 0, REPT(" ",lookups!$K$2-LEN(SOURCE!I972)), "")&amp;
      SOURCE!K972&amp;      IF(lookups!$L$2-LEN(SOURCE!K972) &gt;= 0, REPT(" ",lookups!$M$2-LEN(SOURCE!K972)), "")&amp;
" | "&amp; SOURCE!L972&amp;      IF(lookups!$O$2-LEN(SOURCE!L972) &gt;= 0, REPT(" ",lookups!$O$2-LEN(SOURCE!L972)), "")&amp;
" | "&amp; SOURCE!M972&amp;      IF(lookups!$P$2-LEN(SOURCE!M972) &gt;= 0, REPT(" ",lookups!$P$2-LEN(SOURCE!M972)), "")&amp;
      "},"&amp;IF(SOURCE!O972&lt;&gt;"",""&amp;SOURCE!O972,"")
 )
)
)</f>
        <v>/*  948 */  { addItemToBuffer,              ITM_IDENTICAL_TO,            "",                                            STD_IDENTICAL_TO,                              (0 &lt;&lt; TAM_MAX_BITS) |     0, CAT_NONE | SLS_UNCHANGED | US_UNCHANGED | EIM_DISABLED | PTP_DISABLED     },</v>
      </c>
    </row>
    <row r="973" customFormat="false" ht="15.75" hidden="false" customHeight="false" outlineLevel="0" collapsed="false">
      <c r="A973" s="263" t="str">
        <f aca="false">IF(AND(OR(SOURCE!A973="",ISBLANK(SOURCE!A973)),SOURCE!B973&gt;0),IF(ISBLANK(SOURCE!C973),"",SOURCE!C973),
IF(SOURCE!B973&lt;0,VLOOKUP(SOURCE!B973,lookups!A$1:B$25,2,0),
  IF(ISBLANK(SOURCE!B973),
    "",
    "/* "&amp;TEXT(SOURCE!B973,"???0")&amp;" *"&amp;
      SOURCE!C973&amp;", "&amp; IF(lookups!$E$2-LEN(SOURCE!C973) &gt;= 0, REPT(" ",lookups!$E$2-LEN(SOURCE!C973)), "")&amp;
      SOURCE!D973&amp;", "&amp; IF(lookups!$F$2-LEN(SOURCE!D973) &gt;= 0, REPT(" ",lookups!$F$2-LEN(SOURCE!D973)), "")&amp;
      SOURCE!E973&amp;", "&amp; IF(lookups!$G$2-LEN(SOURCE!E973) &gt;=0, REPT(" ",lookups!$G$2-LEN(SOURCE!E973)), "")&amp;
      SOURCE!F973&amp;", "&amp; IF(lookups!$H$2-LEN(SOURCE!F973) &gt;= 0, REPT(" ",lookups!$H$2-LEN(SOURCE!F973)+2), "")&amp;"("&amp;
      SUBSTITUTE(TEXT(SOURCE!G973,"??0"),"  ","")&amp;" &lt;&lt; TAM_MAX_BITS) |"&amp; IF(lookups!$I$2-3 &gt;= 0, REPT(" ",MAX(1,lookups!$I$2-5+4+1-1-LEN(  IF(ISTEXT(SOURCE!H973),SOURCE!H973,  SUBSTITUTE(SUBSTITUTE(TEXT(SOURCE!H973,"????0"),"  ","")," ",""))   ))), "")&amp;
       IF(ISTEXT(SOURCE!H973),SOURCE!H973, SUBSTITUTE(SUBSTITUTE(TEXT(SOURCE!H973,"????0"),"  ","")," ",""))   &amp;","&amp; IF(lookups!$J$2-3 &gt;= 0, REPT(" ",lookups!$J$2-3-5), "")&amp;
      SOURCE!I973&amp;
" | "&amp; IF(lookups!$K$2-LEN(SOURCE!I973) &gt;= 0, REPT(" ",lookups!$K$2-LEN(SOURCE!I973)), "")&amp;
      SOURCE!J973&amp;      IF(lookups!$L$2-LEN(SOURCE!J973) &gt;= 0, REPT(" ",lookups!$L$2-LEN(SOURCE!J973)), "")&amp;
" | "&amp; IF(lookups!$K$2-LEN(SOURCE!I973) &gt;= 0, REPT(" ",lookups!$K$2-LEN(SOURCE!I973)), "")&amp;
      SOURCE!K973&amp;      IF(lookups!$L$2-LEN(SOURCE!K973) &gt;= 0, REPT(" ",lookups!$M$2-LEN(SOURCE!K973)), "")&amp;
" | "&amp; SOURCE!L973&amp;      IF(lookups!$O$2-LEN(SOURCE!L973) &gt;= 0, REPT(" ",lookups!$O$2-LEN(SOURCE!L973)), "")&amp;
" | "&amp; SOURCE!M973&amp;      IF(lookups!$P$2-LEN(SOURCE!M973) &gt;= 0, REPT(" ",lookups!$P$2-LEN(SOURCE!M973)), "")&amp;
      "},"&amp;IF(SOURCE!O973&lt;&gt;"",""&amp;SOURCE!O973,"")
 )
)
)</f>
        <v>/*  949 */  { addItemToBuffer,              ITM_LESS_EQUAL,              "",                                            STD_LESS_EQUAL,                                (0 &lt;&lt; TAM_MAX_BITS) |     0, CAT_NONE | SLS_UNCHANGED | US_UNCHANGED | EIM_DISABLED | PTP_DISABLED     },</v>
      </c>
    </row>
    <row r="974" customFormat="false" ht="15.75" hidden="false" customHeight="false" outlineLevel="0" collapsed="false">
      <c r="A974" s="263" t="str">
        <f aca="false">IF(AND(OR(SOURCE!A974="",ISBLANK(SOURCE!A974)),SOURCE!B974&gt;0),IF(ISBLANK(SOURCE!C974),"",SOURCE!C974),
IF(SOURCE!B974&lt;0,VLOOKUP(SOURCE!B974,lookups!A$1:B$25,2,0),
  IF(ISBLANK(SOURCE!B974),
    "",
    "/* "&amp;TEXT(SOURCE!B974,"???0")&amp;" *"&amp;
      SOURCE!C974&amp;", "&amp; IF(lookups!$E$2-LEN(SOURCE!C974) &gt;= 0, REPT(" ",lookups!$E$2-LEN(SOURCE!C974)), "")&amp;
      SOURCE!D974&amp;", "&amp; IF(lookups!$F$2-LEN(SOURCE!D974) &gt;= 0, REPT(" ",lookups!$F$2-LEN(SOURCE!D974)), "")&amp;
      SOURCE!E974&amp;", "&amp; IF(lookups!$G$2-LEN(SOURCE!E974) &gt;=0, REPT(" ",lookups!$G$2-LEN(SOURCE!E974)), "")&amp;
      SOURCE!F974&amp;", "&amp; IF(lookups!$H$2-LEN(SOURCE!F974) &gt;= 0, REPT(" ",lookups!$H$2-LEN(SOURCE!F974)+2), "")&amp;"("&amp;
      SUBSTITUTE(TEXT(SOURCE!G974,"??0"),"  ","")&amp;" &lt;&lt; TAM_MAX_BITS) |"&amp; IF(lookups!$I$2-3 &gt;= 0, REPT(" ",MAX(1,lookups!$I$2-5+4+1-1-LEN(  IF(ISTEXT(SOURCE!H974),SOURCE!H974,  SUBSTITUTE(SUBSTITUTE(TEXT(SOURCE!H974,"????0"),"  ","")," ",""))   ))), "")&amp;
       IF(ISTEXT(SOURCE!H974),SOURCE!H974, SUBSTITUTE(SUBSTITUTE(TEXT(SOURCE!H974,"????0"),"  ","")," ",""))   &amp;","&amp; IF(lookups!$J$2-3 &gt;= 0, REPT(" ",lookups!$J$2-3-5), "")&amp;
      SOURCE!I974&amp;
" | "&amp; IF(lookups!$K$2-LEN(SOURCE!I974) &gt;= 0, REPT(" ",lookups!$K$2-LEN(SOURCE!I974)), "")&amp;
      SOURCE!J974&amp;      IF(lookups!$L$2-LEN(SOURCE!J974) &gt;= 0, REPT(" ",lookups!$L$2-LEN(SOURCE!J974)), "")&amp;
" | "&amp; IF(lookups!$K$2-LEN(SOURCE!I974) &gt;= 0, REPT(" ",lookups!$K$2-LEN(SOURCE!I974)), "")&amp;
      SOURCE!K974&amp;      IF(lookups!$L$2-LEN(SOURCE!K974) &gt;= 0, REPT(" ",lookups!$M$2-LEN(SOURCE!K974)), "")&amp;
" | "&amp; SOURCE!L974&amp;      IF(lookups!$O$2-LEN(SOURCE!L974) &gt;= 0, REPT(" ",lookups!$O$2-LEN(SOURCE!L974)), "")&amp;
" | "&amp; SOURCE!M974&amp;      IF(lookups!$P$2-LEN(SOURCE!M974) &gt;= 0, REPT(" ",lookups!$P$2-LEN(SOURCE!M974)), "")&amp;
      "},"&amp;IF(SOURCE!O974&lt;&gt;"",""&amp;SOURCE!O974,"")
 )
)
)</f>
        <v>/*  950 */  { addItemToBuffer,              ITM_GREATER_EQUAL,           "",                                            STD_GREATER_EQUAL,                             (0 &lt;&lt; TAM_MAX_BITS) |     0, CAT_NONE | SLS_UNCHANGED | US_UNCHANGED | EIM_DISABLED | PTP_DISABLED     },</v>
      </c>
    </row>
    <row r="975" customFormat="false" ht="15.75" hidden="false" customHeight="false" outlineLevel="0" collapsed="false">
      <c r="A975" s="263" t="str">
        <f aca="false">IF(AND(OR(SOURCE!A975="",ISBLANK(SOURCE!A975)),SOURCE!B975&gt;0),IF(ISBLANK(SOURCE!C975),"",SOURCE!C975),
IF(SOURCE!B975&lt;0,VLOOKUP(SOURCE!B975,lookups!A$1:B$25,2,0),
  IF(ISBLANK(SOURCE!B975),
    "",
    "/* "&amp;TEXT(SOURCE!B975,"???0")&amp;" *"&amp;
      SOURCE!C975&amp;", "&amp; IF(lookups!$E$2-LEN(SOURCE!C975) &gt;= 0, REPT(" ",lookups!$E$2-LEN(SOURCE!C975)), "")&amp;
      SOURCE!D975&amp;", "&amp; IF(lookups!$F$2-LEN(SOURCE!D975) &gt;= 0, REPT(" ",lookups!$F$2-LEN(SOURCE!D975)), "")&amp;
      SOURCE!E975&amp;", "&amp; IF(lookups!$G$2-LEN(SOURCE!E975) &gt;=0, REPT(" ",lookups!$G$2-LEN(SOURCE!E975)), "")&amp;
      SOURCE!F975&amp;", "&amp; IF(lookups!$H$2-LEN(SOURCE!F975) &gt;= 0, REPT(" ",lookups!$H$2-LEN(SOURCE!F975)+2), "")&amp;"("&amp;
      SUBSTITUTE(TEXT(SOURCE!G975,"??0"),"  ","")&amp;" &lt;&lt; TAM_MAX_BITS) |"&amp; IF(lookups!$I$2-3 &gt;= 0, REPT(" ",MAX(1,lookups!$I$2-5+4+1-1-LEN(  IF(ISTEXT(SOURCE!H975),SOURCE!H975,  SUBSTITUTE(SUBSTITUTE(TEXT(SOURCE!H975,"????0"),"  ","")," ",""))   ))), "")&amp;
       IF(ISTEXT(SOURCE!H975),SOURCE!H975, SUBSTITUTE(SUBSTITUTE(TEXT(SOURCE!H975,"????0"),"  ","")," ",""))   &amp;","&amp; IF(lookups!$J$2-3 &gt;= 0, REPT(" ",lookups!$J$2-3-5), "")&amp;
      SOURCE!I975&amp;
" | "&amp; IF(lookups!$K$2-LEN(SOURCE!I975) &gt;= 0, REPT(" ",lookups!$K$2-LEN(SOURCE!I975)), "")&amp;
      SOURCE!J975&amp;      IF(lookups!$L$2-LEN(SOURCE!J975) &gt;= 0, REPT(" ",lookups!$L$2-LEN(SOURCE!J975)), "")&amp;
" | "&amp; IF(lookups!$K$2-LEN(SOURCE!I975) &gt;= 0, REPT(" ",lookups!$K$2-LEN(SOURCE!I975)), "")&amp;
      SOURCE!K975&amp;      IF(lookups!$L$2-LEN(SOURCE!K975) &gt;= 0, REPT(" ",lookups!$M$2-LEN(SOURCE!K975)), "")&amp;
" | "&amp; SOURCE!L975&amp;      IF(lookups!$O$2-LEN(SOURCE!L975) &gt;= 0, REPT(" ",lookups!$O$2-LEN(SOURCE!L975)), "")&amp;
" | "&amp; SOURCE!M975&amp;      IF(lookups!$P$2-LEN(SOURCE!M975) &gt;= 0, REPT(" ",lookups!$P$2-LEN(SOURCE!M975)), "")&amp;
      "},"&amp;IF(SOURCE!O975&lt;&gt;"",""&amp;SOURCE!O975,"")
 )
)
)</f>
        <v>/*  951 */  { itemToBeCoded,                NOPARAM,                     "",                                            STD_MUCH_LESS,                                 (0 &lt;&lt; TAM_MAX_BITS) |     0, CAT_NONE | SLS_UNCHANGED | US_UNCHANGED | EIM_DISABLED | PTP_DISABLED     },</v>
      </c>
    </row>
    <row r="976" customFormat="false" ht="15.75" hidden="false" customHeight="false" outlineLevel="0" collapsed="false">
      <c r="A976" s="263" t="str">
        <f aca="false">IF(AND(OR(SOURCE!A976="",ISBLANK(SOURCE!A976)),SOURCE!B976&gt;0),IF(ISBLANK(SOURCE!C976),"",SOURCE!C976),
IF(SOURCE!B976&lt;0,VLOOKUP(SOURCE!B976,lookups!A$1:B$25,2,0),
  IF(ISBLANK(SOURCE!B976),
    "",
    "/* "&amp;TEXT(SOURCE!B976,"???0")&amp;" *"&amp;
      SOURCE!C976&amp;", "&amp; IF(lookups!$E$2-LEN(SOURCE!C976) &gt;= 0, REPT(" ",lookups!$E$2-LEN(SOURCE!C976)), "")&amp;
      SOURCE!D976&amp;", "&amp; IF(lookups!$F$2-LEN(SOURCE!D976) &gt;= 0, REPT(" ",lookups!$F$2-LEN(SOURCE!D976)), "")&amp;
      SOURCE!E976&amp;", "&amp; IF(lookups!$G$2-LEN(SOURCE!E976) &gt;=0, REPT(" ",lookups!$G$2-LEN(SOURCE!E976)), "")&amp;
      SOURCE!F976&amp;", "&amp; IF(lookups!$H$2-LEN(SOURCE!F976) &gt;= 0, REPT(" ",lookups!$H$2-LEN(SOURCE!F976)+2), "")&amp;"("&amp;
      SUBSTITUTE(TEXT(SOURCE!G976,"??0"),"  ","")&amp;" &lt;&lt; TAM_MAX_BITS) |"&amp; IF(lookups!$I$2-3 &gt;= 0, REPT(" ",MAX(1,lookups!$I$2-5+4+1-1-LEN(  IF(ISTEXT(SOURCE!H976),SOURCE!H976,  SUBSTITUTE(SUBSTITUTE(TEXT(SOURCE!H976,"????0"),"  ","")," ",""))   ))), "")&amp;
       IF(ISTEXT(SOURCE!H976),SOURCE!H976, SUBSTITUTE(SUBSTITUTE(TEXT(SOURCE!H976,"????0"),"  ","")," ",""))   &amp;","&amp; IF(lookups!$J$2-3 &gt;= 0, REPT(" ",lookups!$J$2-3-5), "")&amp;
      SOURCE!I976&amp;
" | "&amp; IF(lookups!$K$2-LEN(SOURCE!I976) &gt;= 0, REPT(" ",lookups!$K$2-LEN(SOURCE!I976)), "")&amp;
      SOURCE!J976&amp;      IF(lookups!$L$2-LEN(SOURCE!J976) &gt;= 0, REPT(" ",lookups!$L$2-LEN(SOURCE!J976)), "")&amp;
" | "&amp; IF(lookups!$K$2-LEN(SOURCE!I976) &gt;= 0, REPT(" ",lookups!$K$2-LEN(SOURCE!I976)), "")&amp;
      SOURCE!K976&amp;      IF(lookups!$L$2-LEN(SOURCE!K976) &gt;= 0, REPT(" ",lookups!$M$2-LEN(SOURCE!K976)), "")&amp;
" | "&amp; SOURCE!L976&amp;      IF(lookups!$O$2-LEN(SOURCE!L976) &gt;= 0, REPT(" ",lookups!$O$2-LEN(SOURCE!L976)), "")&amp;
" | "&amp; SOURCE!M976&amp;      IF(lookups!$P$2-LEN(SOURCE!M976) &gt;= 0, REPT(" ",lookups!$P$2-LEN(SOURCE!M976)), "")&amp;
      "},"&amp;IF(SOURCE!O976&lt;&gt;"",""&amp;SOURCE!O976,"")
 )
)
)</f>
        <v>/*  952 */  { itemToBeCoded,                NOPARAM,                     "",                                            STD_MUCH_GREATER,                              (0 &lt;&lt; TAM_MAX_BITS) |     0, CAT_NONE | SLS_UNCHANGED | US_UNCHANGED | EIM_DISABLED | PTP_DISABLED     },</v>
      </c>
    </row>
    <row r="977" customFormat="false" ht="15.75" hidden="false" customHeight="false" outlineLevel="0" collapsed="false">
      <c r="A977" s="263" t="str">
        <f aca="false">IF(AND(OR(SOURCE!A977="",ISBLANK(SOURCE!A977)),SOURCE!B977&gt;0),IF(ISBLANK(SOURCE!C977),"",SOURCE!C977),
IF(SOURCE!B977&lt;0,VLOOKUP(SOURCE!B977,lookups!A$1:B$25,2,0),
  IF(ISBLANK(SOURCE!B977),
    "",
    "/* "&amp;TEXT(SOURCE!B977,"???0")&amp;" *"&amp;
      SOURCE!C977&amp;", "&amp; IF(lookups!$E$2-LEN(SOURCE!C977) &gt;= 0, REPT(" ",lookups!$E$2-LEN(SOURCE!C977)), "")&amp;
      SOURCE!D977&amp;", "&amp; IF(lookups!$F$2-LEN(SOURCE!D977) &gt;= 0, REPT(" ",lookups!$F$2-LEN(SOURCE!D977)), "")&amp;
      SOURCE!E977&amp;", "&amp; IF(lookups!$G$2-LEN(SOURCE!E977) &gt;=0, REPT(" ",lookups!$G$2-LEN(SOURCE!E977)), "")&amp;
      SOURCE!F977&amp;", "&amp; IF(lookups!$H$2-LEN(SOURCE!F977) &gt;= 0, REPT(" ",lookups!$H$2-LEN(SOURCE!F977)+2), "")&amp;"("&amp;
      SUBSTITUTE(TEXT(SOURCE!G977,"??0"),"  ","")&amp;" &lt;&lt; TAM_MAX_BITS) |"&amp; IF(lookups!$I$2-3 &gt;= 0, REPT(" ",MAX(1,lookups!$I$2-5+4+1-1-LEN(  IF(ISTEXT(SOURCE!H977),SOURCE!H977,  SUBSTITUTE(SUBSTITUTE(TEXT(SOURCE!H977,"????0"),"  ","")," ",""))   ))), "")&amp;
       IF(ISTEXT(SOURCE!H977),SOURCE!H977, SUBSTITUTE(SUBSTITUTE(TEXT(SOURCE!H977,"????0"),"  ","")," ",""))   &amp;","&amp; IF(lookups!$J$2-3 &gt;= 0, REPT(" ",lookups!$J$2-3-5), "")&amp;
      SOURCE!I977&amp;
" | "&amp; IF(lookups!$K$2-LEN(SOURCE!I977) &gt;= 0, REPT(" ",lookups!$K$2-LEN(SOURCE!I977)), "")&amp;
      SOURCE!J977&amp;      IF(lookups!$L$2-LEN(SOURCE!J977) &gt;= 0, REPT(" ",lookups!$L$2-LEN(SOURCE!J977)), "")&amp;
" | "&amp; IF(lookups!$K$2-LEN(SOURCE!I977) &gt;= 0, REPT(" ",lookups!$K$2-LEN(SOURCE!I977)), "")&amp;
      SOURCE!K977&amp;      IF(lookups!$L$2-LEN(SOURCE!K977) &gt;= 0, REPT(" ",lookups!$M$2-LEN(SOURCE!K977)), "")&amp;
" | "&amp; SOURCE!L977&amp;      IF(lookups!$O$2-LEN(SOURCE!L977) &gt;= 0, REPT(" ",lookups!$O$2-LEN(SOURCE!L977)), "")&amp;
" | "&amp; SOURCE!M977&amp;      IF(lookups!$P$2-LEN(SOURCE!M977) &gt;= 0, REPT(" ",lookups!$P$2-LEN(SOURCE!M977)), "")&amp;
      "},"&amp;IF(SOURCE!O977&lt;&gt;"",""&amp;SOURCE!O977,"")
 )
)
)</f>
        <v>/*  953 */  { addItemToBuffer,              ITM_SUN,                     "",                                            STD_SUN,                                       (0 &lt;&lt; TAM_MAX_BITS) |     0, CAT_NONE | SLS_UNCHANGED | US_UNCHANGED | EIM_DISABLED | PTP_DISABLED     },</v>
      </c>
    </row>
    <row r="978" customFormat="false" ht="15.75" hidden="false" customHeight="false" outlineLevel="0" collapsed="false">
      <c r="A978" s="263" t="str">
        <f aca="false">IF(AND(OR(SOURCE!A978="",ISBLANK(SOURCE!A978)),SOURCE!B978&gt;0),IF(ISBLANK(SOURCE!C978),"",SOURCE!C978),
IF(SOURCE!B978&lt;0,VLOOKUP(SOURCE!B978,lookups!A$1:B$25,2,0),
  IF(ISBLANK(SOURCE!B978),
    "",
    "/* "&amp;TEXT(SOURCE!B978,"???0")&amp;" *"&amp;
      SOURCE!C978&amp;", "&amp; IF(lookups!$E$2-LEN(SOURCE!C978) &gt;= 0, REPT(" ",lookups!$E$2-LEN(SOURCE!C978)), "")&amp;
      SOURCE!D978&amp;", "&amp; IF(lookups!$F$2-LEN(SOURCE!D978) &gt;= 0, REPT(" ",lookups!$F$2-LEN(SOURCE!D978)), "")&amp;
      SOURCE!E978&amp;", "&amp; IF(lookups!$G$2-LEN(SOURCE!E978) &gt;=0, REPT(" ",lookups!$G$2-LEN(SOURCE!E978)), "")&amp;
      SOURCE!F978&amp;", "&amp; IF(lookups!$H$2-LEN(SOURCE!F978) &gt;= 0, REPT(" ",lookups!$H$2-LEN(SOURCE!F978)+2), "")&amp;"("&amp;
      SUBSTITUTE(TEXT(SOURCE!G978,"??0"),"  ","")&amp;" &lt;&lt; TAM_MAX_BITS) |"&amp; IF(lookups!$I$2-3 &gt;= 0, REPT(" ",MAX(1,lookups!$I$2-5+4+1-1-LEN(  IF(ISTEXT(SOURCE!H978),SOURCE!H978,  SUBSTITUTE(SUBSTITUTE(TEXT(SOURCE!H978,"????0"),"  ","")," ",""))   ))), "")&amp;
       IF(ISTEXT(SOURCE!H978),SOURCE!H978, SUBSTITUTE(SUBSTITUTE(TEXT(SOURCE!H978,"????0"),"  ","")," ",""))   &amp;","&amp; IF(lookups!$J$2-3 &gt;= 0, REPT(" ",lookups!$J$2-3-5), "")&amp;
      SOURCE!I978&amp;
" | "&amp; IF(lookups!$K$2-LEN(SOURCE!I978) &gt;= 0, REPT(" ",lookups!$K$2-LEN(SOURCE!I978)), "")&amp;
      SOURCE!J978&amp;      IF(lookups!$L$2-LEN(SOURCE!J978) &gt;= 0, REPT(" ",lookups!$L$2-LEN(SOURCE!J978)), "")&amp;
" | "&amp; IF(lookups!$K$2-LEN(SOURCE!I978) &gt;= 0, REPT(" ",lookups!$K$2-LEN(SOURCE!I978)), "")&amp;
      SOURCE!K978&amp;      IF(lookups!$L$2-LEN(SOURCE!K978) &gt;= 0, REPT(" ",lookups!$M$2-LEN(SOURCE!K978)), "")&amp;
" | "&amp; SOURCE!L978&amp;      IF(lookups!$O$2-LEN(SOURCE!L978) &gt;= 0, REPT(" ",lookups!$O$2-LEN(SOURCE!L978)), "")&amp;
" | "&amp; SOURCE!M978&amp;      IF(lookups!$P$2-LEN(SOURCE!M978) &gt;= 0, REPT(" ",lookups!$P$2-LEN(SOURCE!M978)), "")&amp;
      "},"&amp;IF(SOURCE!O978&lt;&gt;"",""&amp;SOURCE!O978,"")
 )
)
)</f>
        <v>/*  954 */  { itemToBeCoded,                NOPARAM,                     "",                                            STD_TRANSPOSED,                                (0 &lt;&lt; TAM_MAX_BITS) |     0, CAT_NONE | SLS_UNCHANGED | US_UNCHANGED | EIM_DISABLED | PTP_DISABLED     },</v>
      </c>
    </row>
    <row r="979" customFormat="false" ht="15.75" hidden="false" customHeight="false" outlineLevel="0" collapsed="false">
      <c r="A979" s="263" t="str">
        <f aca="false">IF(AND(OR(SOURCE!A979="",ISBLANK(SOURCE!A979)),SOURCE!B979&gt;0),IF(ISBLANK(SOURCE!C979),"",SOURCE!C979),
IF(SOURCE!B979&lt;0,VLOOKUP(SOURCE!B979,lookups!A$1:B$25,2,0),
  IF(ISBLANK(SOURCE!B979),
    "",
    "/* "&amp;TEXT(SOURCE!B979,"???0")&amp;" *"&amp;
      SOURCE!C979&amp;", "&amp; IF(lookups!$E$2-LEN(SOURCE!C979) &gt;= 0, REPT(" ",lookups!$E$2-LEN(SOURCE!C979)), "")&amp;
      SOURCE!D979&amp;", "&amp; IF(lookups!$F$2-LEN(SOURCE!D979) &gt;= 0, REPT(" ",lookups!$F$2-LEN(SOURCE!D979)), "")&amp;
      SOURCE!E979&amp;", "&amp; IF(lookups!$G$2-LEN(SOURCE!E979) &gt;=0, REPT(" ",lookups!$G$2-LEN(SOURCE!E979)), "")&amp;
      SOURCE!F979&amp;", "&amp; IF(lookups!$H$2-LEN(SOURCE!F979) &gt;= 0, REPT(" ",lookups!$H$2-LEN(SOURCE!F979)+2), "")&amp;"("&amp;
      SUBSTITUTE(TEXT(SOURCE!G979,"??0"),"  ","")&amp;" &lt;&lt; TAM_MAX_BITS) |"&amp; IF(lookups!$I$2-3 &gt;= 0, REPT(" ",MAX(1,lookups!$I$2-5+4+1-1-LEN(  IF(ISTEXT(SOURCE!H979),SOURCE!H979,  SUBSTITUTE(SUBSTITUTE(TEXT(SOURCE!H979,"????0"),"  ","")," ",""))   ))), "")&amp;
       IF(ISTEXT(SOURCE!H979),SOURCE!H979, SUBSTITUTE(SUBSTITUTE(TEXT(SOURCE!H979,"????0"),"  ","")," ",""))   &amp;","&amp; IF(lookups!$J$2-3 &gt;= 0, REPT(" ",lookups!$J$2-3-5), "")&amp;
      SOURCE!I979&amp;
" | "&amp; IF(lookups!$K$2-LEN(SOURCE!I979) &gt;= 0, REPT(" ",lookups!$K$2-LEN(SOURCE!I979)), "")&amp;
      SOURCE!J979&amp;      IF(lookups!$L$2-LEN(SOURCE!J979) &gt;= 0, REPT(" ",lookups!$L$2-LEN(SOURCE!J979)), "")&amp;
" | "&amp; IF(lookups!$K$2-LEN(SOURCE!I979) &gt;= 0, REPT(" ",lookups!$K$2-LEN(SOURCE!I979)), "")&amp;
      SOURCE!K979&amp;      IF(lookups!$L$2-LEN(SOURCE!K979) &gt;= 0, REPT(" ",lookups!$M$2-LEN(SOURCE!K979)), "")&amp;
" | "&amp; SOURCE!L979&amp;      IF(lookups!$O$2-LEN(SOURCE!L979) &gt;= 0, REPT(" ",lookups!$O$2-LEN(SOURCE!L979)), "")&amp;
" | "&amp; SOURCE!M979&amp;      IF(lookups!$P$2-LEN(SOURCE!M979) &gt;= 0, REPT(" ",lookups!$P$2-LEN(SOURCE!M979)), "")&amp;
      "},"&amp;IF(SOURCE!O979&lt;&gt;"",""&amp;SOURCE!O979,"")
 )
)
)</f>
        <v>/*  955 */  { addItemToBuffer,              ITM_PERPENDICULAR,           "",                                            STD_PERPENDICULAR,                             (0 &lt;&lt; TAM_MAX_BITS) |     0, CAT_NONE | SLS_UNCHANGED | US_UNCHANGED | EIM_DISABLED | PTP_DISABLED     },</v>
      </c>
    </row>
    <row r="980" customFormat="false" ht="15.75" hidden="false" customHeight="false" outlineLevel="0" collapsed="false">
      <c r="A980" s="263" t="str">
        <f aca="false">IF(AND(OR(SOURCE!A980="",ISBLANK(SOURCE!A980)),SOURCE!B980&gt;0),IF(ISBLANK(SOURCE!C980),"",SOURCE!C980),
IF(SOURCE!B980&lt;0,VLOOKUP(SOURCE!B980,lookups!A$1:B$25,2,0),
  IF(ISBLANK(SOURCE!B980),
    "",
    "/* "&amp;TEXT(SOURCE!B980,"???0")&amp;" *"&amp;
      SOURCE!C980&amp;", "&amp; IF(lookups!$E$2-LEN(SOURCE!C980) &gt;= 0, REPT(" ",lookups!$E$2-LEN(SOURCE!C980)), "")&amp;
      SOURCE!D980&amp;", "&amp; IF(lookups!$F$2-LEN(SOURCE!D980) &gt;= 0, REPT(" ",lookups!$F$2-LEN(SOURCE!D980)), "")&amp;
      SOURCE!E980&amp;", "&amp; IF(lookups!$G$2-LEN(SOURCE!E980) &gt;=0, REPT(" ",lookups!$G$2-LEN(SOURCE!E980)), "")&amp;
      SOURCE!F980&amp;", "&amp; IF(lookups!$H$2-LEN(SOURCE!F980) &gt;= 0, REPT(" ",lookups!$H$2-LEN(SOURCE!F980)+2), "")&amp;"("&amp;
      SUBSTITUTE(TEXT(SOURCE!G980,"??0"),"  ","")&amp;" &lt;&lt; TAM_MAX_BITS) |"&amp; IF(lookups!$I$2-3 &gt;= 0, REPT(" ",MAX(1,lookups!$I$2-5+4+1-1-LEN(  IF(ISTEXT(SOURCE!H980),SOURCE!H980,  SUBSTITUTE(SUBSTITUTE(TEXT(SOURCE!H980,"????0"),"  ","")," ",""))   ))), "")&amp;
       IF(ISTEXT(SOURCE!H980),SOURCE!H980, SUBSTITUTE(SUBSTITUTE(TEXT(SOURCE!H980,"????0"),"  ","")," ",""))   &amp;","&amp; IF(lookups!$J$2-3 &gt;= 0, REPT(" ",lookups!$J$2-3-5), "")&amp;
      SOURCE!I980&amp;
" | "&amp; IF(lookups!$K$2-LEN(SOURCE!I980) &gt;= 0, REPT(" ",lookups!$K$2-LEN(SOURCE!I980)), "")&amp;
      SOURCE!J980&amp;      IF(lookups!$L$2-LEN(SOURCE!J980) &gt;= 0, REPT(" ",lookups!$L$2-LEN(SOURCE!J980)), "")&amp;
" | "&amp; IF(lookups!$K$2-LEN(SOURCE!I980) &gt;= 0, REPT(" ",lookups!$K$2-LEN(SOURCE!I980)), "")&amp;
      SOURCE!K980&amp;      IF(lookups!$L$2-LEN(SOURCE!K980) &gt;= 0, REPT(" ",lookups!$M$2-LEN(SOURCE!K980)), "")&amp;
" | "&amp; SOURCE!L980&amp;      IF(lookups!$O$2-LEN(SOURCE!L980) &gt;= 0, REPT(" ",lookups!$O$2-LEN(SOURCE!L980)), "")&amp;
" | "&amp; SOURCE!M980&amp;      IF(lookups!$P$2-LEN(SOURCE!M980) &gt;= 0, REPT(" ",lookups!$P$2-LEN(SOURCE!M980)), "")&amp;
      "},"&amp;IF(SOURCE!O980&lt;&gt;"",""&amp;SOURCE!O980,"")
 )
)
)</f>
        <v>/*  956 */  { addItemToBuffer,              ITM_XOR,                     "",                                            STD_XOR,                                       (0 &lt;&lt; TAM_MAX_BITS) |     0, CAT_NONE | SLS_UNCHANGED | US_UNCHANGED | EIM_DISABLED | PTP_DISABLED     },</v>
      </c>
    </row>
    <row r="981" customFormat="false" ht="15.75" hidden="false" customHeight="false" outlineLevel="0" collapsed="false">
      <c r="A981" s="263" t="str">
        <f aca="false">IF(AND(OR(SOURCE!A981="",ISBLANK(SOURCE!A981)),SOURCE!B981&gt;0),IF(ISBLANK(SOURCE!C981),"",SOURCE!C981),
IF(SOURCE!B981&lt;0,VLOOKUP(SOURCE!B981,lookups!A$1:B$25,2,0),
  IF(ISBLANK(SOURCE!B981),
    "",
    "/* "&amp;TEXT(SOURCE!B981,"???0")&amp;" *"&amp;
      SOURCE!C981&amp;", "&amp; IF(lookups!$E$2-LEN(SOURCE!C981) &gt;= 0, REPT(" ",lookups!$E$2-LEN(SOURCE!C981)), "")&amp;
      SOURCE!D981&amp;", "&amp; IF(lookups!$F$2-LEN(SOURCE!D981) &gt;= 0, REPT(" ",lookups!$F$2-LEN(SOURCE!D981)), "")&amp;
      SOURCE!E981&amp;", "&amp; IF(lookups!$G$2-LEN(SOURCE!E981) &gt;=0, REPT(" ",lookups!$G$2-LEN(SOURCE!E981)), "")&amp;
      SOURCE!F981&amp;", "&amp; IF(lookups!$H$2-LEN(SOURCE!F981) &gt;= 0, REPT(" ",lookups!$H$2-LEN(SOURCE!F981)+2), "")&amp;"("&amp;
      SUBSTITUTE(TEXT(SOURCE!G981,"??0"),"  ","")&amp;" &lt;&lt; TAM_MAX_BITS) |"&amp; IF(lookups!$I$2-3 &gt;= 0, REPT(" ",MAX(1,lookups!$I$2-5+4+1-1-LEN(  IF(ISTEXT(SOURCE!H981),SOURCE!H981,  SUBSTITUTE(SUBSTITUTE(TEXT(SOURCE!H981,"????0"),"  ","")," ",""))   ))), "")&amp;
       IF(ISTEXT(SOURCE!H981),SOURCE!H981, SUBSTITUTE(SUBSTITUTE(TEXT(SOURCE!H981,"????0"),"  ","")," ",""))   &amp;","&amp; IF(lookups!$J$2-3 &gt;= 0, REPT(" ",lookups!$J$2-3-5), "")&amp;
      SOURCE!I981&amp;
" | "&amp; IF(lookups!$K$2-LEN(SOURCE!I981) &gt;= 0, REPT(" ",lookups!$K$2-LEN(SOURCE!I981)), "")&amp;
      SOURCE!J981&amp;      IF(lookups!$L$2-LEN(SOURCE!J981) &gt;= 0, REPT(" ",lookups!$L$2-LEN(SOURCE!J981)), "")&amp;
" | "&amp; IF(lookups!$K$2-LEN(SOURCE!I981) &gt;= 0, REPT(" ",lookups!$K$2-LEN(SOURCE!I981)), "")&amp;
      SOURCE!K981&amp;      IF(lookups!$L$2-LEN(SOURCE!K981) &gt;= 0, REPT(" ",lookups!$M$2-LEN(SOURCE!K981)), "")&amp;
" | "&amp; SOURCE!L981&amp;      IF(lookups!$O$2-LEN(SOURCE!L981) &gt;= 0, REPT(" ",lookups!$O$2-LEN(SOURCE!L981)), "")&amp;
" | "&amp; SOURCE!M981&amp;      IF(lookups!$P$2-LEN(SOURCE!M981) &gt;= 0, REPT(" ",lookups!$P$2-LEN(SOURCE!M981)), "")&amp;
      "},"&amp;IF(SOURCE!O981&lt;&gt;"",""&amp;SOURCE!O981,"")
 )
)
)</f>
        <v>/*  957 */  { addItemToBuffer,              ITM_NAND,                    "",                                            STD_NAND,                                      (0 &lt;&lt; TAM_MAX_BITS) |     0, CAT_NONE | SLS_UNCHANGED | US_UNCHANGED | EIM_DISABLED | PTP_DISABLED     },</v>
      </c>
    </row>
    <row r="982" customFormat="false" ht="15.75" hidden="false" customHeight="false" outlineLevel="0" collapsed="false">
      <c r="A982" s="263" t="str">
        <f aca="false">IF(AND(OR(SOURCE!A982="",ISBLANK(SOURCE!A982)),SOURCE!B982&gt;0),IF(ISBLANK(SOURCE!C982),"",SOURCE!C982),
IF(SOURCE!B982&lt;0,VLOOKUP(SOURCE!B982,lookups!A$1:B$25,2,0),
  IF(ISBLANK(SOURCE!B982),
    "",
    "/* "&amp;TEXT(SOURCE!B982,"???0")&amp;" *"&amp;
      SOURCE!C982&amp;", "&amp; IF(lookups!$E$2-LEN(SOURCE!C982) &gt;= 0, REPT(" ",lookups!$E$2-LEN(SOURCE!C982)), "")&amp;
      SOURCE!D982&amp;", "&amp; IF(lookups!$F$2-LEN(SOURCE!D982) &gt;= 0, REPT(" ",lookups!$F$2-LEN(SOURCE!D982)), "")&amp;
      SOURCE!E982&amp;", "&amp; IF(lookups!$G$2-LEN(SOURCE!E982) &gt;=0, REPT(" ",lookups!$G$2-LEN(SOURCE!E982)), "")&amp;
      SOURCE!F982&amp;", "&amp; IF(lookups!$H$2-LEN(SOURCE!F982) &gt;= 0, REPT(" ",lookups!$H$2-LEN(SOURCE!F982)+2), "")&amp;"("&amp;
      SUBSTITUTE(TEXT(SOURCE!G982,"??0"),"  ","")&amp;" &lt;&lt; TAM_MAX_BITS) |"&amp; IF(lookups!$I$2-3 &gt;= 0, REPT(" ",MAX(1,lookups!$I$2-5+4+1-1-LEN(  IF(ISTEXT(SOURCE!H982),SOURCE!H982,  SUBSTITUTE(SUBSTITUTE(TEXT(SOURCE!H982,"????0"),"  ","")," ",""))   ))), "")&amp;
       IF(ISTEXT(SOURCE!H982),SOURCE!H982, SUBSTITUTE(SUBSTITUTE(TEXT(SOURCE!H982,"????0"),"  ","")," ",""))   &amp;","&amp; IF(lookups!$J$2-3 &gt;= 0, REPT(" ",lookups!$J$2-3-5), "")&amp;
      SOURCE!I982&amp;
" | "&amp; IF(lookups!$K$2-LEN(SOURCE!I982) &gt;= 0, REPT(" ",lookups!$K$2-LEN(SOURCE!I982)), "")&amp;
      SOURCE!J982&amp;      IF(lookups!$L$2-LEN(SOURCE!J982) &gt;= 0, REPT(" ",lookups!$L$2-LEN(SOURCE!J982)), "")&amp;
" | "&amp; IF(lookups!$K$2-LEN(SOURCE!I982) &gt;= 0, REPT(" ",lookups!$K$2-LEN(SOURCE!I982)), "")&amp;
      SOURCE!K982&amp;      IF(lookups!$L$2-LEN(SOURCE!K982) &gt;= 0, REPT(" ",lookups!$M$2-LEN(SOURCE!K982)), "")&amp;
" | "&amp; SOURCE!L982&amp;      IF(lookups!$O$2-LEN(SOURCE!L982) &gt;= 0, REPT(" ",lookups!$O$2-LEN(SOURCE!L982)), "")&amp;
" | "&amp; SOURCE!M982&amp;      IF(lookups!$P$2-LEN(SOURCE!M982) &gt;= 0, REPT(" ",lookups!$P$2-LEN(SOURCE!M982)), "")&amp;
      "},"&amp;IF(SOURCE!O982&lt;&gt;"",""&amp;SOURCE!O982,"")
 )
)
)</f>
        <v>/*  958 */  { addItemToBuffer,              ITM_NOR,                     "",                                            STD_NOR,                                       (0 &lt;&lt; TAM_MAX_BITS) |     0, CAT_NONE | SLS_UNCHANGED | US_UNCHANGED | EIM_DISABLED | PTP_DISABLED     },</v>
      </c>
    </row>
    <row r="983" customFormat="false" ht="15.75" hidden="false" customHeight="false" outlineLevel="0" collapsed="false">
      <c r="A983" s="263" t="str">
        <f aca="false">IF(AND(OR(SOURCE!A983="",ISBLANK(SOURCE!A983)),SOURCE!B983&gt;0),IF(ISBLANK(SOURCE!C983),"",SOURCE!C983),
IF(SOURCE!B983&lt;0,VLOOKUP(SOURCE!B983,lookups!A$1:B$25,2,0),
  IF(ISBLANK(SOURCE!B983),
    "",
    "/* "&amp;TEXT(SOURCE!B983,"???0")&amp;" *"&amp;
      SOURCE!C983&amp;", "&amp; IF(lookups!$E$2-LEN(SOURCE!C983) &gt;= 0, REPT(" ",lookups!$E$2-LEN(SOURCE!C983)), "")&amp;
      SOURCE!D983&amp;", "&amp; IF(lookups!$F$2-LEN(SOURCE!D983) &gt;= 0, REPT(" ",lookups!$F$2-LEN(SOURCE!D983)), "")&amp;
      SOURCE!E983&amp;", "&amp; IF(lookups!$G$2-LEN(SOURCE!E983) &gt;=0, REPT(" ",lookups!$G$2-LEN(SOURCE!E983)), "")&amp;
      SOURCE!F983&amp;", "&amp; IF(lookups!$H$2-LEN(SOURCE!F983) &gt;= 0, REPT(" ",lookups!$H$2-LEN(SOURCE!F983)+2), "")&amp;"("&amp;
      SUBSTITUTE(TEXT(SOURCE!G983,"??0"),"  ","")&amp;" &lt;&lt; TAM_MAX_BITS) |"&amp; IF(lookups!$I$2-3 &gt;= 0, REPT(" ",MAX(1,lookups!$I$2-5+4+1-1-LEN(  IF(ISTEXT(SOURCE!H983),SOURCE!H983,  SUBSTITUTE(SUBSTITUTE(TEXT(SOURCE!H983,"????0"),"  ","")," ",""))   ))), "")&amp;
       IF(ISTEXT(SOURCE!H983),SOURCE!H983, SUBSTITUTE(SUBSTITUTE(TEXT(SOURCE!H983,"????0"),"  ","")," ",""))   &amp;","&amp; IF(lookups!$J$2-3 &gt;= 0, REPT(" ",lookups!$J$2-3-5), "")&amp;
      SOURCE!I983&amp;
" | "&amp; IF(lookups!$K$2-LEN(SOURCE!I983) &gt;= 0, REPT(" ",lookups!$K$2-LEN(SOURCE!I983)), "")&amp;
      SOURCE!J983&amp;      IF(lookups!$L$2-LEN(SOURCE!J983) &gt;= 0, REPT(" ",lookups!$L$2-LEN(SOURCE!J983)), "")&amp;
" | "&amp; IF(lookups!$K$2-LEN(SOURCE!I983) &gt;= 0, REPT(" ",lookups!$K$2-LEN(SOURCE!I983)), "")&amp;
      SOURCE!K983&amp;      IF(lookups!$L$2-LEN(SOURCE!K983) &gt;= 0, REPT(" ",lookups!$M$2-LEN(SOURCE!K983)), "")&amp;
" | "&amp; SOURCE!L983&amp;      IF(lookups!$O$2-LEN(SOURCE!L983) &gt;= 0, REPT(" ",lookups!$O$2-LEN(SOURCE!L983)), "")&amp;
" | "&amp; SOURCE!M983&amp;      IF(lookups!$P$2-LEN(SOURCE!M983) &gt;= 0, REPT(" ",lookups!$P$2-LEN(SOURCE!M983)), "")&amp;
      "},"&amp;IF(SOURCE!O983&lt;&gt;"",""&amp;SOURCE!O983,"")
 )
)
)</f>
        <v>/*  959 */  { addItemToBuffer,              ITM_WATCH,                   "",                                            STD_WATCH,                                     (0 &lt;&lt; TAM_MAX_BITS) |     0, CAT_NONE | SLS_UNCHANGED | US_UNCHANGED | EIM_DISABLED | PTP_DISABLED     },</v>
      </c>
    </row>
    <row r="984" customFormat="false" ht="15.75" hidden="false" customHeight="false" outlineLevel="0" collapsed="false">
      <c r="A984" s="263" t="str">
        <f aca="false">IF(AND(OR(SOURCE!A984="",ISBLANK(SOURCE!A984)),SOURCE!B984&gt;0),IF(ISBLANK(SOURCE!C984),"",SOURCE!C984),
IF(SOURCE!B984&lt;0,VLOOKUP(SOURCE!B984,lookups!A$1:B$25,2,0),
  IF(ISBLANK(SOURCE!B984),
    "",
    "/* "&amp;TEXT(SOURCE!B984,"???0")&amp;" *"&amp;
      SOURCE!C984&amp;", "&amp; IF(lookups!$E$2-LEN(SOURCE!C984) &gt;= 0, REPT(" ",lookups!$E$2-LEN(SOURCE!C984)), "")&amp;
      SOURCE!D984&amp;", "&amp; IF(lookups!$F$2-LEN(SOURCE!D984) &gt;= 0, REPT(" ",lookups!$F$2-LEN(SOURCE!D984)), "")&amp;
      SOURCE!E984&amp;", "&amp; IF(lookups!$G$2-LEN(SOURCE!E984) &gt;=0, REPT(" ",lookups!$G$2-LEN(SOURCE!E984)), "")&amp;
      SOURCE!F984&amp;", "&amp; IF(lookups!$H$2-LEN(SOURCE!F984) &gt;= 0, REPT(" ",lookups!$H$2-LEN(SOURCE!F984)+2), "")&amp;"("&amp;
      SUBSTITUTE(TEXT(SOURCE!G984,"??0"),"  ","")&amp;" &lt;&lt; TAM_MAX_BITS) |"&amp; IF(lookups!$I$2-3 &gt;= 0, REPT(" ",MAX(1,lookups!$I$2-5+4+1-1-LEN(  IF(ISTEXT(SOURCE!H984),SOURCE!H984,  SUBSTITUTE(SUBSTITUTE(TEXT(SOURCE!H984,"????0"),"  ","")," ",""))   ))), "")&amp;
       IF(ISTEXT(SOURCE!H984),SOURCE!H984, SUBSTITUTE(SUBSTITUTE(TEXT(SOURCE!H984,"????0"),"  ","")," ",""))   &amp;","&amp; IF(lookups!$J$2-3 &gt;= 0, REPT(" ",lookups!$J$2-3-5), "")&amp;
      SOURCE!I984&amp;
" | "&amp; IF(lookups!$K$2-LEN(SOURCE!I984) &gt;= 0, REPT(" ",lookups!$K$2-LEN(SOURCE!I984)), "")&amp;
      SOURCE!J984&amp;      IF(lookups!$L$2-LEN(SOURCE!J984) &gt;= 0, REPT(" ",lookups!$L$2-LEN(SOURCE!J984)), "")&amp;
" | "&amp; IF(lookups!$K$2-LEN(SOURCE!I984) &gt;= 0, REPT(" ",lookups!$K$2-LEN(SOURCE!I984)), "")&amp;
      SOURCE!K984&amp;      IF(lookups!$L$2-LEN(SOURCE!K984) &gt;= 0, REPT(" ",lookups!$M$2-LEN(SOURCE!K984)), "")&amp;
" | "&amp; SOURCE!L984&amp;      IF(lookups!$O$2-LEN(SOURCE!L984) &gt;= 0, REPT(" ",lookups!$O$2-LEN(SOURCE!L984)), "")&amp;
" | "&amp; SOURCE!M984&amp;      IF(lookups!$P$2-LEN(SOURCE!M984) &gt;= 0, REPT(" ",lookups!$P$2-LEN(SOURCE!M984)), "")&amp;
      "},"&amp;IF(SOURCE!O984&lt;&gt;"",""&amp;SOURCE!O984,"")
 )
)
)</f>
        <v>/*  960 */  { addItemToBuffer,              ITM_HOURGLASS,               "",                                            STD_HOURGLASS,                                 (0 &lt;&lt; TAM_MAX_BITS) |     0, CAT_NONE | SLS_UNCHANGED | US_UNCHANGED | EIM_DISABLED | PTP_DISABLED     },</v>
      </c>
    </row>
    <row r="985" customFormat="false" ht="15.75" hidden="false" customHeight="false" outlineLevel="0" collapsed="false">
      <c r="A985" s="263" t="str">
        <f aca="false">IF(AND(OR(SOURCE!A985="",ISBLANK(SOURCE!A985)),SOURCE!B985&gt;0),IF(ISBLANK(SOURCE!C985),"",SOURCE!C985),
IF(SOURCE!B985&lt;0,VLOOKUP(SOURCE!B985,lookups!A$1:B$25,2,0),
  IF(ISBLANK(SOURCE!B985),
    "",
    "/* "&amp;TEXT(SOURCE!B985,"???0")&amp;" *"&amp;
      SOURCE!C985&amp;", "&amp; IF(lookups!$E$2-LEN(SOURCE!C985) &gt;= 0, REPT(" ",lookups!$E$2-LEN(SOURCE!C985)), "")&amp;
      SOURCE!D985&amp;", "&amp; IF(lookups!$F$2-LEN(SOURCE!D985) &gt;= 0, REPT(" ",lookups!$F$2-LEN(SOURCE!D985)), "")&amp;
      SOURCE!E985&amp;", "&amp; IF(lookups!$G$2-LEN(SOURCE!E985) &gt;=0, REPT(" ",lookups!$G$2-LEN(SOURCE!E985)), "")&amp;
      SOURCE!F985&amp;", "&amp; IF(lookups!$H$2-LEN(SOURCE!F985) &gt;= 0, REPT(" ",lookups!$H$2-LEN(SOURCE!F985)+2), "")&amp;"("&amp;
      SUBSTITUTE(TEXT(SOURCE!G985,"??0"),"  ","")&amp;" &lt;&lt; TAM_MAX_BITS) |"&amp; IF(lookups!$I$2-3 &gt;= 0, REPT(" ",MAX(1,lookups!$I$2-5+4+1-1-LEN(  IF(ISTEXT(SOURCE!H985),SOURCE!H985,  SUBSTITUTE(SUBSTITUTE(TEXT(SOURCE!H985,"????0"),"  ","")," ",""))   ))), "")&amp;
       IF(ISTEXT(SOURCE!H985),SOURCE!H985, SUBSTITUTE(SUBSTITUTE(TEXT(SOURCE!H985,"????0"),"  ","")," ",""))   &amp;","&amp; IF(lookups!$J$2-3 &gt;= 0, REPT(" ",lookups!$J$2-3-5), "")&amp;
      SOURCE!I985&amp;
" | "&amp; IF(lookups!$K$2-LEN(SOURCE!I985) &gt;= 0, REPT(" ",lookups!$K$2-LEN(SOURCE!I985)), "")&amp;
      SOURCE!J985&amp;      IF(lookups!$L$2-LEN(SOURCE!J985) &gt;= 0, REPT(" ",lookups!$L$2-LEN(SOURCE!J985)), "")&amp;
" | "&amp; IF(lookups!$K$2-LEN(SOURCE!I985) &gt;= 0, REPT(" ",lookups!$K$2-LEN(SOURCE!I985)), "")&amp;
      SOURCE!K985&amp;      IF(lookups!$L$2-LEN(SOURCE!K985) &gt;= 0, REPT(" ",lookups!$M$2-LEN(SOURCE!K985)), "")&amp;
" | "&amp; SOURCE!L985&amp;      IF(lookups!$O$2-LEN(SOURCE!L985) &gt;= 0, REPT(" ",lookups!$O$2-LEN(SOURCE!L985)), "")&amp;
" | "&amp; SOURCE!M985&amp;      IF(lookups!$P$2-LEN(SOURCE!M985) &gt;= 0, REPT(" ",lookups!$P$2-LEN(SOURCE!M985)), "")&amp;
      "},"&amp;IF(SOURCE!O985&lt;&gt;"",""&amp;SOURCE!O985,"")
 )
)
)</f>
        <v>/*  961 */  { addItemToBuffer,              ITM_PRINTER,                 "",                                            STD_PRINTER,                                   (0 &lt;&lt; TAM_MAX_BITS) |     0, CAT_NONE | SLS_UNCHANGED | US_UNCHANGED | EIM_DISABLED | PTP_DISABLED     },</v>
      </c>
    </row>
    <row r="986" customFormat="false" ht="15.75" hidden="false" customHeight="false" outlineLevel="0" collapsed="false">
      <c r="A986" s="263" t="str">
        <f aca="false">IF(AND(OR(SOURCE!A986="",ISBLANK(SOURCE!A986)),SOURCE!B986&gt;0),IF(ISBLANK(SOURCE!C986),"",SOURCE!C986),
IF(SOURCE!B986&lt;0,VLOOKUP(SOURCE!B986,lookups!A$1:B$25,2,0),
  IF(ISBLANK(SOURCE!B986),
    "",
    "/* "&amp;TEXT(SOURCE!B986,"???0")&amp;" *"&amp;
      SOURCE!C986&amp;", "&amp; IF(lookups!$E$2-LEN(SOURCE!C986) &gt;= 0, REPT(" ",lookups!$E$2-LEN(SOURCE!C986)), "")&amp;
      SOURCE!D986&amp;", "&amp; IF(lookups!$F$2-LEN(SOURCE!D986) &gt;= 0, REPT(" ",lookups!$F$2-LEN(SOURCE!D986)), "")&amp;
      SOURCE!E986&amp;", "&amp; IF(lookups!$G$2-LEN(SOURCE!E986) &gt;=0, REPT(" ",lookups!$G$2-LEN(SOURCE!E986)), "")&amp;
      SOURCE!F986&amp;", "&amp; IF(lookups!$H$2-LEN(SOURCE!F986) &gt;= 0, REPT(" ",lookups!$H$2-LEN(SOURCE!F986)+2), "")&amp;"("&amp;
      SUBSTITUTE(TEXT(SOURCE!G986,"??0"),"  ","")&amp;" &lt;&lt; TAM_MAX_BITS) |"&amp; IF(lookups!$I$2-3 &gt;= 0, REPT(" ",MAX(1,lookups!$I$2-5+4+1-1-LEN(  IF(ISTEXT(SOURCE!H986),SOURCE!H986,  SUBSTITUTE(SUBSTITUTE(TEXT(SOURCE!H986,"????0"),"  ","")," ",""))   ))), "")&amp;
       IF(ISTEXT(SOURCE!H986),SOURCE!H986, SUBSTITUTE(SUBSTITUTE(TEXT(SOURCE!H986,"????0"),"  ","")," ",""))   &amp;","&amp; IF(lookups!$J$2-3 &gt;= 0, REPT(" ",lookups!$J$2-3-5), "")&amp;
      SOURCE!I986&amp;
" | "&amp; IF(lookups!$K$2-LEN(SOURCE!I986) &gt;= 0, REPT(" ",lookups!$K$2-LEN(SOURCE!I986)), "")&amp;
      SOURCE!J986&amp;      IF(lookups!$L$2-LEN(SOURCE!J986) &gt;= 0, REPT(" ",lookups!$L$2-LEN(SOURCE!J986)), "")&amp;
" | "&amp; IF(lookups!$K$2-LEN(SOURCE!I986) &gt;= 0, REPT(" ",lookups!$K$2-LEN(SOURCE!I986)), "")&amp;
      SOURCE!K986&amp;      IF(lookups!$L$2-LEN(SOURCE!K986) &gt;= 0, REPT(" ",lookups!$M$2-LEN(SOURCE!K986)), "")&amp;
" | "&amp; SOURCE!L986&amp;      IF(lookups!$O$2-LEN(SOURCE!L986) &gt;= 0, REPT(" ",lookups!$O$2-LEN(SOURCE!L986)), "")&amp;
" | "&amp; SOURCE!M986&amp;      IF(lookups!$P$2-LEN(SOURCE!M986) &gt;= 0, REPT(" ",lookups!$P$2-LEN(SOURCE!M986)), "")&amp;
      "},"&amp;IF(SOURCE!O986&lt;&gt;"",""&amp;SOURCE!O986,"")
 )
)
)</f>
        <v>/*  962 */  { addItemToBuffer,              ITM_MAT_TL,                  "",                                            STD_MAT_TL,                                    (0 &lt;&lt; TAM_MAX_BITS) |     0, CAT_NONE | SLS_UNCHANGED | US_UNCHANGED | EIM_DISABLED | PTP_DISABLED     },</v>
      </c>
    </row>
    <row r="987" customFormat="false" ht="15.75" hidden="false" customHeight="false" outlineLevel="0" collapsed="false">
      <c r="A987" s="263" t="str">
        <f aca="false">IF(AND(OR(SOURCE!A987="",ISBLANK(SOURCE!A987)),SOURCE!B987&gt;0),IF(ISBLANK(SOURCE!C987),"",SOURCE!C987),
IF(SOURCE!B987&lt;0,VLOOKUP(SOURCE!B987,lookups!A$1:B$25,2,0),
  IF(ISBLANK(SOURCE!B987),
    "",
    "/* "&amp;TEXT(SOURCE!B987,"???0")&amp;" *"&amp;
      SOURCE!C987&amp;", "&amp; IF(lookups!$E$2-LEN(SOURCE!C987) &gt;= 0, REPT(" ",lookups!$E$2-LEN(SOURCE!C987)), "")&amp;
      SOURCE!D987&amp;", "&amp; IF(lookups!$F$2-LEN(SOURCE!D987) &gt;= 0, REPT(" ",lookups!$F$2-LEN(SOURCE!D987)), "")&amp;
      SOURCE!E987&amp;", "&amp; IF(lookups!$G$2-LEN(SOURCE!E987) &gt;=0, REPT(" ",lookups!$G$2-LEN(SOURCE!E987)), "")&amp;
      SOURCE!F987&amp;", "&amp; IF(lookups!$H$2-LEN(SOURCE!F987) &gt;= 0, REPT(" ",lookups!$H$2-LEN(SOURCE!F987)+2), "")&amp;"("&amp;
      SUBSTITUTE(TEXT(SOURCE!G987,"??0"),"  ","")&amp;" &lt;&lt; TAM_MAX_BITS) |"&amp; IF(lookups!$I$2-3 &gt;= 0, REPT(" ",MAX(1,lookups!$I$2-5+4+1-1-LEN(  IF(ISTEXT(SOURCE!H987),SOURCE!H987,  SUBSTITUTE(SUBSTITUTE(TEXT(SOURCE!H987,"????0"),"  ","")," ",""))   ))), "")&amp;
       IF(ISTEXT(SOURCE!H987),SOURCE!H987, SUBSTITUTE(SUBSTITUTE(TEXT(SOURCE!H987,"????0"),"  ","")," ",""))   &amp;","&amp; IF(lookups!$J$2-3 &gt;= 0, REPT(" ",lookups!$J$2-3-5), "")&amp;
      SOURCE!I987&amp;
" | "&amp; IF(lookups!$K$2-LEN(SOURCE!I987) &gt;= 0, REPT(" ",lookups!$K$2-LEN(SOURCE!I987)), "")&amp;
      SOURCE!J987&amp;      IF(lookups!$L$2-LEN(SOURCE!J987) &gt;= 0, REPT(" ",lookups!$L$2-LEN(SOURCE!J987)), "")&amp;
" | "&amp; IF(lookups!$K$2-LEN(SOURCE!I987) &gt;= 0, REPT(" ",lookups!$K$2-LEN(SOURCE!I987)), "")&amp;
      SOURCE!K987&amp;      IF(lookups!$L$2-LEN(SOURCE!K987) &gt;= 0, REPT(" ",lookups!$M$2-LEN(SOURCE!K987)), "")&amp;
" | "&amp; SOURCE!L987&amp;      IF(lookups!$O$2-LEN(SOURCE!L987) &gt;= 0, REPT(" ",lookups!$O$2-LEN(SOURCE!L987)), "")&amp;
" | "&amp; SOURCE!M987&amp;      IF(lookups!$P$2-LEN(SOURCE!M987) &gt;= 0, REPT(" ",lookups!$P$2-LEN(SOURCE!M987)), "")&amp;
      "},"&amp;IF(SOURCE!O987&lt;&gt;"",""&amp;SOURCE!O987,"")
 )
)
)</f>
        <v>/*  963 */  { addItemToBuffer,              ITM_MAT_ML,                  "",                                            STD_MAT_ML,                                    (0 &lt;&lt; TAM_MAX_BITS) |     0, CAT_NONE | SLS_UNCHANGED | US_UNCHANGED | EIM_DISABLED | PTP_DISABLED     },</v>
      </c>
    </row>
    <row r="988" customFormat="false" ht="15.75" hidden="false" customHeight="false" outlineLevel="0" collapsed="false">
      <c r="A988" s="263" t="str">
        <f aca="false">IF(AND(OR(SOURCE!A988="",ISBLANK(SOURCE!A988)),SOURCE!B988&gt;0),IF(ISBLANK(SOURCE!C988),"",SOURCE!C988),
IF(SOURCE!B988&lt;0,VLOOKUP(SOURCE!B988,lookups!A$1:B$25,2,0),
  IF(ISBLANK(SOURCE!B988),
    "",
    "/* "&amp;TEXT(SOURCE!B988,"???0")&amp;" *"&amp;
      SOURCE!C988&amp;", "&amp; IF(lookups!$E$2-LEN(SOURCE!C988) &gt;= 0, REPT(" ",lookups!$E$2-LEN(SOURCE!C988)), "")&amp;
      SOURCE!D988&amp;", "&amp; IF(lookups!$F$2-LEN(SOURCE!D988) &gt;= 0, REPT(" ",lookups!$F$2-LEN(SOURCE!D988)), "")&amp;
      SOURCE!E988&amp;", "&amp; IF(lookups!$G$2-LEN(SOURCE!E988) &gt;=0, REPT(" ",lookups!$G$2-LEN(SOURCE!E988)), "")&amp;
      SOURCE!F988&amp;", "&amp; IF(lookups!$H$2-LEN(SOURCE!F988) &gt;= 0, REPT(" ",lookups!$H$2-LEN(SOURCE!F988)+2), "")&amp;"("&amp;
      SUBSTITUTE(TEXT(SOURCE!G988,"??0"),"  ","")&amp;" &lt;&lt; TAM_MAX_BITS) |"&amp; IF(lookups!$I$2-3 &gt;= 0, REPT(" ",MAX(1,lookups!$I$2-5+4+1-1-LEN(  IF(ISTEXT(SOURCE!H988),SOURCE!H988,  SUBSTITUTE(SUBSTITUTE(TEXT(SOURCE!H988,"????0"),"  ","")," ",""))   ))), "")&amp;
       IF(ISTEXT(SOURCE!H988),SOURCE!H988, SUBSTITUTE(SUBSTITUTE(TEXT(SOURCE!H988,"????0"),"  ","")," ",""))   &amp;","&amp; IF(lookups!$J$2-3 &gt;= 0, REPT(" ",lookups!$J$2-3-5), "")&amp;
      SOURCE!I988&amp;
" | "&amp; IF(lookups!$K$2-LEN(SOURCE!I988) &gt;= 0, REPT(" ",lookups!$K$2-LEN(SOURCE!I988)), "")&amp;
      SOURCE!J988&amp;      IF(lookups!$L$2-LEN(SOURCE!J988) &gt;= 0, REPT(" ",lookups!$L$2-LEN(SOURCE!J988)), "")&amp;
" | "&amp; IF(lookups!$K$2-LEN(SOURCE!I988) &gt;= 0, REPT(" ",lookups!$K$2-LEN(SOURCE!I988)), "")&amp;
      SOURCE!K988&amp;      IF(lookups!$L$2-LEN(SOURCE!K988) &gt;= 0, REPT(" ",lookups!$M$2-LEN(SOURCE!K988)), "")&amp;
" | "&amp; SOURCE!L988&amp;      IF(lookups!$O$2-LEN(SOURCE!L988) &gt;= 0, REPT(" ",lookups!$O$2-LEN(SOURCE!L988)), "")&amp;
" | "&amp; SOURCE!M988&amp;      IF(lookups!$P$2-LEN(SOURCE!M988) &gt;= 0, REPT(" ",lookups!$P$2-LEN(SOURCE!M988)), "")&amp;
      "},"&amp;IF(SOURCE!O988&lt;&gt;"",""&amp;SOURCE!O988,"")
 )
)
)</f>
        <v>/*  964 */  { addItemToBuffer,              ITM_MAT_BL,                  "",                                            STD_MAT_BL,                                    (0 &lt;&lt; TAM_MAX_BITS) |     0, CAT_NONE | SLS_UNCHANGED | US_UNCHANGED | EIM_DISABLED | PTP_DISABLED     },</v>
      </c>
    </row>
    <row r="989" customFormat="false" ht="15.75" hidden="false" customHeight="false" outlineLevel="0" collapsed="false">
      <c r="A989" s="263" t="str">
        <f aca="false">IF(AND(OR(SOURCE!A989="",ISBLANK(SOURCE!A989)),SOURCE!B989&gt;0),IF(ISBLANK(SOURCE!C989),"",SOURCE!C989),
IF(SOURCE!B989&lt;0,VLOOKUP(SOURCE!B989,lookups!A$1:B$25,2,0),
  IF(ISBLANK(SOURCE!B989),
    "",
    "/* "&amp;TEXT(SOURCE!B989,"???0")&amp;" *"&amp;
      SOURCE!C989&amp;", "&amp; IF(lookups!$E$2-LEN(SOURCE!C989) &gt;= 0, REPT(" ",lookups!$E$2-LEN(SOURCE!C989)), "")&amp;
      SOURCE!D989&amp;", "&amp; IF(lookups!$F$2-LEN(SOURCE!D989) &gt;= 0, REPT(" ",lookups!$F$2-LEN(SOURCE!D989)), "")&amp;
      SOURCE!E989&amp;", "&amp; IF(lookups!$G$2-LEN(SOURCE!E989) &gt;=0, REPT(" ",lookups!$G$2-LEN(SOURCE!E989)), "")&amp;
      SOURCE!F989&amp;", "&amp; IF(lookups!$H$2-LEN(SOURCE!F989) &gt;= 0, REPT(" ",lookups!$H$2-LEN(SOURCE!F989)+2), "")&amp;"("&amp;
      SUBSTITUTE(TEXT(SOURCE!G989,"??0"),"  ","")&amp;" &lt;&lt; TAM_MAX_BITS) |"&amp; IF(lookups!$I$2-3 &gt;= 0, REPT(" ",MAX(1,lookups!$I$2-5+4+1-1-LEN(  IF(ISTEXT(SOURCE!H989),SOURCE!H989,  SUBSTITUTE(SUBSTITUTE(TEXT(SOURCE!H989,"????0"),"  ","")," ",""))   ))), "")&amp;
       IF(ISTEXT(SOURCE!H989),SOURCE!H989, SUBSTITUTE(SUBSTITUTE(TEXT(SOURCE!H989,"????0"),"  ","")," ",""))   &amp;","&amp; IF(lookups!$J$2-3 &gt;= 0, REPT(" ",lookups!$J$2-3-5), "")&amp;
      SOURCE!I989&amp;
" | "&amp; IF(lookups!$K$2-LEN(SOURCE!I989) &gt;= 0, REPT(" ",lookups!$K$2-LEN(SOURCE!I989)), "")&amp;
      SOURCE!J989&amp;      IF(lookups!$L$2-LEN(SOURCE!J989) &gt;= 0, REPT(" ",lookups!$L$2-LEN(SOURCE!J989)), "")&amp;
" | "&amp; IF(lookups!$K$2-LEN(SOURCE!I989) &gt;= 0, REPT(" ",lookups!$K$2-LEN(SOURCE!I989)), "")&amp;
      SOURCE!K989&amp;      IF(lookups!$L$2-LEN(SOURCE!K989) &gt;= 0, REPT(" ",lookups!$M$2-LEN(SOURCE!K989)), "")&amp;
" | "&amp; SOURCE!L989&amp;      IF(lookups!$O$2-LEN(SOURCE!L989) &gt;= 0, REPT(" ",lookups!$O$2-LEN(SOURCE!L989)), "")&amp;
" | "&amp; SOURCE!M989&amp;      IF(lookups!$P$2-LEN(SOURCE!M989) &gt;= 0, REPT(" ",lookups!$P$2-LEN(SOURCE!M989)), "")&amp;
      "},"&amp;IF(SOURCE!O989&lt;&gt;"",""&amp;SOURCE!O989,"")
 )
)
)</f>
        <v>/*  965 */  { addItemToBuffer,              ITM_MAT_TR,                  "",                                            STD_MAT_TR,                                    (0 &lt;&lt; TAM_MAX_BITS) |     0, CAT_NONE | SLS_UNCHANGED | US_UNCHANGED | EIM_DISABLED | PTP_DISABLED     },</v>
      </c>
    </row>
    <row r="990" customFormat="false" ht="15.75" hidden="false" customHeight="false" outlineLevel="0" collapsed="false">
      <c r="A990" s="263" t="str">
        <f aca="false">IF(AND(OR(SOURCE!A990="",ISBLANK(SOURCE!A990)),SOURCE!B990&gt;0),IF(ISBLANK(SOURCE!C990),"",SOURCE!C990),
IF(SOURCE!B990&lt;0,VLOOKUP(SOURCE!B990,lookups!A$1:B$25,2,0),
  IF(ISBLANK(SOURCE!B990),
    "",
    "/* "&amp;TEXT(SOURCE!B990,"???0")&amp;" *"&amp;
      SOURCE!C990&amp;", "&amp; IF(lookups!$E$2-LEN(SOURCE!C990) &gt;= 0, REPT(" ",lookups!$E$2-LEN(SOURCE!C990)), "")&amp;
      SOURCE!D990&amp;", "&amp; IF(lookups!$F$2-LEN(SOURCE!D990) &gt;= 0, REPT(" ",lookups!$F$2-LEN(SOURCE!D990)), "")&amp;
      SOURCE!E990&amp;", "&amp; IF(lookups!$G$2-LEN(SOURCE!E990) &gt;=0, REPT(" ",lookups!$G$2-LEN(SOURCE!E990)), "")&amp;
      SOURCE!F990&amp;", "&amp; IF(lookups!$H$2-LEN(SOURCE!F990) &gt;= 0, REPT(" ",lookups!$H$2-LEN(SOURCE!F990)+2), "")&amp;"("&amp;
      SUBSTITUTE(TEXT(SOURCE!G990,"??0"),"  ","")&amp;" &lt;&lt; TAM_MAX_BITS) |"&amp; IF(lookups!$I$2-3 &gt;= 0, REPT(" ",MAX(1,lookups!$I$2-5+4+1-1-LEN(  IF(ISTEXT(SOURCE!H990),SOURCE!H990,  SUBSTITUTE(SUBSTITUTE(TEXT(SOURCE!H990,"????0"),"  ","")," ",""))   ))), "")&amp;
       IF(ISTEXT(SOURCE!H990),SOURCE!H990, SUBSTITUTE(SUBSTITUTE(TEXT(SOURCE!H990,"????0"),"  ","")," ",""))   &amp;","&amp; IF(lookups!$J$2-3 &gt;= 0, REPT(" ",lookups!$J$2-3-5), "")&amp;
      SOURCE!I990&amp;
" | "&amp; IF(lookups!$K$2-LEN(SOURCE!I990) &gt;= 0, REPT(" ",lookups!$K$2-LEN(SOURCE!I990)), "")&amp;
      SOURCE!J990&amp;      IF(lookups!$L$2-LEN(SOURCE!J990) &gt;= 0, REPT(" ",lookups!$L$2-LEN(SOURCE!J990)), "")&amp;
" | "&amp; IF(lookups!$K$2-LEN(SOURCE!I990) &gt;= 0, REPT(" ",lookups!$K$2-LEN(SOURCE!I990)), "")&amp;
      SOURCE!K990&amp;      IF(lookups!$L$2-LEN(SOURCE!K990) &gt;= 0, REPT(" ",lookups!$M$2-LEN(SOURCE!K990)), "")&amp;
" | "&amp; SOURCE!L990&amp;      IF(lookups!$O$2-LEN(SOURCE!L990) &gt;= 0, REPT(" ",lookups!$O$2-LEN(SOURCE!L990)), "")&amp;
" | "&amp; SOURCE!M990&amp;      IF(lookups!$P$2-LEN(SOURCE!M990) &gt;= 0, REPT(" ",lookups!$P$2-LEN(SOURCE!M990)), "")&amp;
      "},"&amp;IF(SOURCE!O990&lt;&gt;"",""&amp;SOURCE!O990,"")
 )
)
)</f>
        <v>/*  966 */  { addItemToBuffer,              ITM_MAT_MR,                  "",                                            STD_MAT_MR,                                    (0 &lt;&lt; TAM_MAX_BITS) |     0, CAT_NONE | SLS_UNCHANGED | US_UNCHANGED | EIM_DISABLED | PTP_DISABLED     },</v>
      </c>
    </row>
    <row r="991" customFormat="false" ht="15.75" hidden="false" customHeight="false" outlineLevel="0" collapsed="false">
      <c r="A991" s="263" t="str">
        <f aca="false">IF(AND(OR(SOURCE!A991="",ISBLANK(SOURCE!A991)),SOURCE!B991&gt;0),IF(ISBLANK(SOURCE!C991),"",SOURCE!C991),
IF(SOURCE!B991&lt;0,VLOOKUP(SOURCE!B991,lookups!A$1:B$25,2,0),
  IF(ISBLANK(SOURCE!B991),
    "",
    "/* "&amp;TEXT(SOURCE!B991,"???0")&amp;" *"&amp;
      SOURCE!C991&amp;", "&amp; IF(lookups!$E$2-LEN(SOURCE!C991) &gt;= 0, REPT(" ",lookups!$E$2-LEN(SOURCE!C991)), "")&amp;
      SOURCE!D991&amp;", "&amp; IF(lookups!$F$2-LEN(SOURCE!D991) &gt;= 0, REPT(" ",lookups!$F$2-LEN(SOURCE!D991)), "")&amp;
      SOURCE!E991&amp;", "&amp; IF(lookups!$G$2-LEN(SOURCE!E991) &gt;=0, REPT(" ",lookups!$G$2-LEN(SOURCE!E991)), "")&amp;
      SOURCE!F991&amp;", "&amp; IF(lookups!$H$2-LEN(SOURCE!F991) &gt;= 0, REPT(" ",lookups!$H$2-LEN(SOURCE!F991)+2), "")&amp;"("&amp;
      SUBSTITUTE(TEXT(SOURCE!G991,"??0"),"  ","")&amp;" &lt;&lt; TAM_MAX_BITS) |"&amp; IF(lookups!$I$2-3 &gt;= 0, REPT(" ",MAX(1,lookups!$I$2-5+4+1-1-LEN(  IF(ISTEXT(SOURCE!H991),SOURCE!H991,  SUBSTITUTE(SUBSTITUTE(TEXT(SOURCE!H991,"????0"),"  ","")," ",""))   ))), "")&amp;
       IF(ISTEXT(SOURCE!H991),SOURCE!H991, SUBSTITUTE(SUBSTITUTE(TEXT(SOURCE!H991,"????0"),"  ","")," ",""))   &amp;","&amp; IF(lookups!$J$2-3 &gt;= 0, REPT(" ",lookups!$J$2-3-5), "")&amp;
      SOURCE!I991&amp;
" | "&amp; IF(lookups!$K$2-LEN(SOURCE!I991) &gt;= 0, REPT(" ",lookups!$K$2-LEN(SOURCE!I991)), "")&amp;
      SOURCE!J991&amp;      IF(lookups!$L$2-LEN(SOURCE!J991) &gt;= 0, REPT(" ",lookups!$L$2-LEN(SOURCE!J991)), "")&amp;
" | "&amp; IF(lookups!$K$2-LEN(SOURCE!I991) &gt;= 0, REPT(" ",lookups!$K$2-LEN(SOURCE!I991)), "")&amp;
      SOURCE!K991&amp;      IF(lookups!$L$2-LEN(SOURCE!K991) &gt;= 0, REPT(" ",lookups!$M$2-LEN(SOURCE!K991)), "")&amp;
" | "&amp; SOURCE!L991&amp;      IF(lookups!$O$2-LEN(SOURCE!L991) &gt;= 0, REPT(" ",lookups!$O$2-LEN(SOURCE!L991)), "")&amp;
" | "&amp; SOURCE!M991&amp;      IF(lookups!$P$2-LEN(SOURCE!M991) &gt;= 0, REPT(" ",lookups!$P$2-LEN(SOURCE!M991)), "")&amp;
      "},"&amp;IF(SOURCE!O991&lt;&gt;"",""&amp;SOURCE!O991,"")
 )
)
)</f>
        <v>/*  967 */  { addItemToBuffer,              ITM_MAT_BR,                  "",                                            STD_MAT_BR,                                    (0 &lt;&lt; TAM_MAX_BITS) |     0, CAT_NONE | SLS_UNCHANGED | US_UNCHANGED | EIM_DISABLED | PTP_DISABLED     },</v>
      </c>
    </row>
    <row r="992" customFormat="false" ht="15.75" hidden="false" customHeight="false" outlineLevel="0" collapsed="false">
      <c r="A992" s="263" t="str">
        <f aca="false">IF(AND(OR(SOURCE!A992="",ISBLANK(SOURCE!A992)),SOURCE!B992&gt;0),IF(ISBLANK(SOURCE!C992),"",SOURCE!C992),
IF(SOURCE!B992&lt;0,VLOOKUP(SOURCE!B992,lookups!A$1:B$25,2,0),
  IF(ISBLANK(SOURCE!B992),
    "",
    "/* "&amp;TEXT(SOURCE!B992,"???0")&amp;" *"&amp;
      SOURCE!C992&amp;", "&amp; IF(lookups!$E$2-LEN(SOURCE!C992) &gt;= 0, REPT(" ",lookups!$E$2-LEN(SOURCE!C992)), "")&amp;
      SOURCE!D992&amp;", "&amp; IF(lookups!$F$2-LEN(SOURCE!D992) &gt;= 0, REPT(" ",lookups!$F$2-LEN(SOURCE!D992)), "")&amp;
      SOURCE!E992&amp;", "&amp; IF(lookups!$G$2-LEN(SOURCE!E992) &gt;=0, REPT(" ",lookups!$G$2-LEN(SOURCE!E992)), "")&amp;
      SOURCE!F992&amp;", "&amp; IF(lookups!$H$2-LEN(SOURCE!F992) &gt;= 0, REPT(" ",lookups!$H$2-LEN(SOURCE!F992)+2), "")&amp;"("&amp;
      SUBSTITUTE(TEXT(SOURCE!G992,"??0"),"  ","")&amp;" &lt;&lt; TAM_MAX_BITS) |"&amp; IF(lookups!$I$2-3 &gt;= 0, REPT(" ",MAX(1,lookups!$I$2-5+4+1-1-LEN(  IF(ISTEXT(SOURCE!H992),SOURCE!H992,  SUBSTITUTE(SUBSTITUTE(TEXT(SOURCE!H992,"????0"),"  ","")," ",""))   ))), "")&amp;
       IF(ISTEXT(SOURCE!H992),SOURCE!H992, SUBSTITUTE(SUBSTITUTE(TEXT(SOURCE!H992,"????0"),"  ","")," ",""))   &amp;","&amp; IF(lookups!$J$2-3 &gt;= 0, REPT(" ",lookups!$J$2-3-5), "")&amp;
      SOURCE!I992&amp;
" | "&amp; IF(lookups!$K$2-LEN(SOURCE!I992) &gt;= 0, REPT(" ",lookups!$K$2-LEN(SOURCE!I992)), "")&amp;
      SOURCE!J992&amp;      IF(lookups!$L$2-LEN(SOURCE!J992) &gt;= 0, REPT(" ",lookups!$L$2-LEN(SOURCE!J992)), "")&amp;
" | "&amp; IF(lookups!$K$2-LEN(SOURCE!I992) &gt;= 0, REPT(" ",lookups!$K$2-LEN(SOURCE!I992)), "")&amp;
      SOURCE!K992&amp;      IF(lookups!$L$2-LEN(SOURCE!K992) &gt;= 0, REPT(" ",lookups!$M$2-LEN(SOURCE!K992)), "")&amp;
" | "&amp; SOURCE!L992&amp;      IF(lookups!$O$2-LEN(SOURCE!L992) &gt;= 0, REPT(" ",lookups!$O$2-LEN(SOURCE!L992)), "")&amp;
" | "&amp; SOURCE!M992&amp;      IF(lookups!$P$2-LEN(SOURCE!M992) &gt;= 0, REPT(" ",lookups!$P$2-LEN(SOURCE!M992)), "")&amp;
      "},"&amp;IF(SOURCE!O992&lt;&gt;"",""&amp;SOURCE!O992,"")
 )
)
)</f>
        <v>/*  968 */  { itemToBeCoded,                NOPARAM,                     "",                                            STD_OBLIQUE1,                                  (0 &lt;&lt; TAM_MAX_BITS) |     0, CAT_NONE | SLS_UNCHANGED | US_UNCHANGED | EIM_DISABLED | PTP_DISABLED     },</v>
      </c>
    </row>
    <row r="993" customFormat="false" ht="15.75" hidden="false" customHeight="false" outlineLevel="0" collapsed="false">
      <c r="A993" s="263" t="str">
        <f aca="false">IF(AND(OR(SOURCE!A993="",ISBLANK(SOURCE!A993)),SOURCE!B993&gt;0),IF(ISBLANK(SOURCE!C993),"",SOURCE!C993),
IF(SOURCE!B993&lt;0,VLOOKUP(SOURCE!B993,lookups!A$1:B$25,2,0),
  IF(ISBLANK(SOURCE!B993),
    "",
    "/* "&amp;TEXT(SOURCE!B993,"???0")&amp;" *"&amp;
      SOURCE!C993&amp;", "&amp; IF(lookups!$E$2-LEN(SOURCE!C993) &gt;= 0, REPT(" ",lookups!$E$2-LEN(SOURCE!C993)), "")&amp;
      SOURCE!D993&amp;", "&amp; IF(lookups!$F$2-LEN(SOURCE!D993) &gt;= 0, REPT(" ",lookups!$F$2-LEN(SOURCE!D993)), "")&amp;
      SOURCE!E993&amp;", "&amp; IF(lookups!$G$2-LEN(SOURCE!E993) &gt;=0, REPT(" ",lookups!$G$2-LEN(SOURCE!E993)), "")&amp;
      SOURCE!F993&amp;", "&amp; IF(lookups!$H$2-LEN(SOURCE!F993) &gt;= 0, REPT(" ",lookups!$H$2-LEN(SOURCE!F993)+2), "")&amp;"("&amp;
      SUBSTITUTE(TEXT(SOURCE!G993,"??0"),"  ","")&amp;" &lt;&lt; TAM_MAX_BITS) |"&amp; IF(lookups!$I$2-3 &gt;= 0, REPT(" ",MAX(1,lookups!$I$2-5+4+1-1-LEN(  IF(ISTEXT(SOURCE!H993),SOURCE!H993,  SUBSTITUTE(SUBSTITUTE(TEXT(SOURCE!H993,"????0"),"  ","")," ",""))   ))), "")&amp;
       IF(ISTEXT(SOURCE!H993),SOURCE!H993, SUBSTITUTE(SUBSTITUTE(TEXT(SOURCE!H993,"????0"),"  ","")," ",""))   &amp;","&amp; IF(lookups!$J$2-3 &gt;= 0, REPT(" ",lookups!$J$2-3-5), "")&amp;
      SOURCE!I993&amp;
" | "&amp; IF(lookups!$K$2-LEN(SOURCE!I993) &gt;= 0, REPT(" ",lookups!$K$2-LEN(SOURCE!I993)), "")&amp;
      SOURCE!J993&amp;      IF(lookups!$L$2-LEN(SOURCE!J993) &gt;= 0, REPT(" ",lookups!$L$2-LEN(SOURCE!J993)), "")&amp;
" | "&amp; IF(lookups!$K$2-LEN(SOURCE!I993) &gt;= 0, REPT(" ",lookups!$K$2-LEN(SOURCE!I993)), "")&amp;
      SOURCE!K993&amp;      IF(lookups!$L$2-LEN(SOURCE!K993) &gt;= 0, REPT(" ",lookups!$M$2-LEN(SOURCE!K993)), "")&amp;
" | "&amp; SOURCE!L993&amp;      IF(lookups!$O$2-LEN(SOURCE!L993) &gt;= 0, REPT(" ",lookups!$O$2-LEN(SOURCE!L993)), "")&amp;
" | "&amp; SOURCE!M993&amp;      IF(lookups!$P$2-LEN(SOURCE!M993) &gt;= 0, REPT(" ",lookups!$P$2-LEN(SOURCE!M993)), "")&amp;
      "},"&amp;IF(SOURCE!O993&lt;&gt;"",""&amp;SOURCE!O993,"")
 )
)
)</f>
        <v>/*  969 */  { itemToBeCoded,                NOPARAM,                     "",                                            STD_OBLIQUE2,                                  (0 &lt;&lt; TAM_MAX_BITS) |     0, CAT_NONE | SLS_UNCHANGED | US_UNCHANGED | EIM_DISABLED | PTP_DISABLED     },</v>
      </c>
    </row>
    <row r="994" customFormat="false" ht="15.75" hidden="false" customHeight="false" outlineLevel="0" collapsed="false">
      <c r="A994" s="263" t="str">
        <f aca="false">IF(AND(OR(SOURCE!A994="",ISBLANK(SOURCE!A994)),SOURCE!B994&gt;0),IF(ISBLANK(SOURCE!C994),"",SOURCE!C994),
IF(SOURCE!B994&lt;0,VLOOKUP(SOURCE!B994,lookups!A$1:B$25,2,0),
  IF(ISBLANK(SOURCE!B994),
    "",
    "/* "&amp;TEXT(SOURCE!B994,"???0")&amp;" *"&amp;
      SOURCE!C994&amp;", "&amp; IF(lookups!$E$2-LEN(SOURCE!C994) &gt;= 0, REPT(" ",lookups!$E$2-LEN(SOURCE!C994)), "")&amp;
      SOURCE!D994&amp;", "&amp; IF(lookups!$F$2-LEN(SOURCE!D994) &gt;= 0, REPT(" ",lookups!$F$2-LEN(SOURCE!D994)), "")&amp;
      SOURCE!E994&amp;", "&amp; IF(lookups!$G$2-LEN(SOURCE!E994) &gt;=0, REPT(" ",lookups!$G$2-LEN(SOURCE!E994)), "")&amp;
      SOURCE!F994&amp;", "&amp; IF(lookups!$H$2-LEN(SOURCE!F994) &gt;= 0, REPT(" ",lookups!$H$2-LEN(SOURCE!F994)+2), "")&amp;"("&amp;
      SUBSTITUTE(TEXT(SOURCE!G994,"??0"),"  ","")&amp;" &lt;&lt; TAM_MAX_BITS) |"&amp; IF(lookups!$I$2-3 &gt;= 0, REPT(" ",MAX(1,lookups!$I$2-5+4+1-1-LEN(  IF(ISTEXT(SOURCE!H994),SOURCE!H994,  SUBSTITUTE(SUBSTITUTE(TEXT(SOURCE!H994,"????0"),"  ","")," ",""))   ))), "")&amp;
       IF(ISTEXT(SOURCE!H994),SOURCE!H994, SUBSTITUTE(SUBSTITUTE(TEXT(SOURCE!H994,"????0"),"  ","")," ",""))   &amp;","&amp; IF(lookups!$J$2-3 &gt;= 0, REPT(" ",lookups!$J$2-3-5), "")&amp;
      SOURCE!I994&amp;
" | "&amp; IF(lookups!$K$2-LEN(SOURCE!I994) &gt;= 0, REPT(" ",lookups!$K$2-LEN(SOURCE!I994)), "")&amp;
      SOURCE!J994&amp;      IF(lookups!$L$2-LEN(SOURCE!J994) &gt;= 0, REPT(" ",lookups!$L$2-LEN(SOURCE!J994)), "")&amp;
" | "&amp; IF(lookups!$K$2-LEN(SOURCE!I994) &gt;= 0, REPT(" ",lookups!$K$2-LEN(SOURCE!I994)), "")&amp;
      SOURCE!K994&amp;      IF(lookups!$L$2-LEN(SOURCE!K994) &gt;= 0, REPT(" ",lookups!$M$2-LEN(SOURCE!K994)), "")&amp;
" | "&amp; SOURCE!L994&amp;      IF(lookups!$O$2-LEN(SOURCE!L994) &gt;= 0, REPT(" ",lookups!$O$2-LEN(SOURCE!L994)), "")&amp;
" | "&amp; SOURCE!M994&amp;      IF(lookups!$P$2-LEN(SOURCE!M994) &gt;= 0, REPT(" ",lookups!$P$2-LEN(SOURCE!M994)), "")&amp;
      "},"&amp;IF(SOURCE!O994&lt;&gt;"",""&amp;SOURCE!O994,"")
 )
)
)</f>
        <v>/*  970 */  { itemToBeCoded,                NOPARAM,                     "",                                            STD_OBLIQUE3,                                  (0 &lt;&lt; TAM_MAX_BITS) |     0, CAT_NONE | SLS_UNCHANGED | US_UNCHANGED | EIM_DISABLED | PTP_DISABLED     },</v>
      </c>
    </row>
    <row r="995" customFormat="false" ht="15.75" hidden="false" customHeight="false" outlineLevel="0" collapsed="false">
      <c r="A995" s="263" t="str">
        <f aca="false">IF(AND(OR(SOURCE!A995="",ISBLANK(SOURCE!A995)),SOURCE!B995&gt;0),IF(ISBLANK(SOURCE!C995),"",SOURCE!C995),
IF(SOURCE!B995&lt;0,VLOOKUP(SOURCE!B995,lookups!A$1:B$25,2,0),
  IF(ISBLANK(SOURCE!B995),
    "",
    "/* "&amp;TEXT(SOURCE!B995,"???0")&amp;" *"&amp;
      SOURCE!C995&amp;", "&amp; IF(lookups!$E$2-LEN(SOURCE!C995) &gt;= 0, REPT(" ",lookups!$E$2-LEN(SOURCE!C995)), "")&amp;
      SOURCE!D995&amp;", "&amp; IF(lookups!$F$2-LEN(SOURCE!D995) &gt;= 0, REPT(" ",lookups!$F$2-LEN(SOURCE!D995)), "")&amp;
      SOURCE!E995&amp;", "&amp; IF(lookups!$G$2-LEN(SOURCE!E995) &gt;=0, REPT(" ",lookups!$G$2-LEN(SOURCE!E995)), "")&amp;
      SOURCE!F995&amp;", "&amp; IF(lookups!$H$2-LEN(SOURCE!F995) &gt;= 0, REPT(" ",lookups!$H$2-LEN(SOURCE!F995)+2), "")&amp;"("&amp;
      SUBSTITUTE(TEXT(SOURCE!G995,"??0"),"  ","")&amp;" &lt;&lt; TAM_MAX_BITS) |"&amp; IF(lookups!$I$2-3 &gt;= 0, REPT(" ",MAX(1,lookups!$I$2-5+4+1-1-LEN(  IF(ISTEXT(SOURCE!H995),SOURCE!H995,  SUBSTITUTE(SUBSTITUTE(TEXT(SOURCE!H995,"????0"),"  ","")," ",""))   ))), "")&amp;
       IF(ISTEXT(SOURCE!H995),SOURCE!H995, SUBSTITUTE(SUBSTITUTE(TEXT(SOURCE!H995,"????0"),"  ","")," ",""))   &amp;","&amp; IF(lookups!$J$2-3 &gt;= 0, REPT(" ",lookups!$J$2-3-5), "")&amp;
      SOURCE!I995&amp;
" | "&amp; IF(lookups!$K$2-LEN(SOURCE!I995) &gt;= 0, REPT(" ",lookups!$K$2-LEN(SOURCE!I995)), "")&amp;
      SOURCE!J995&amp;      IF(lookups!$L$2-LEN(SOURCE!J995) &gt;= 0, REPT(" ",lookups!$L$2-LEN(SOURCE!J995)), "")&amp;
" | "&amp; IF(lookups!$K$2-LEN(SOURCE!I995) &gt;= 0, REPT(" ",lookups!$K$2-LEN(SOURCE!I995)), "")&amp;
      SOURCE!K995&amp;      IF(lookups!$L$2-LEN(SOURCE!K995) &gt;= 0, REPT(" ",lookups!$M$2-LEN(SOURCE!K995)), "")&amp;
" | "&amp; SOURCE!L995&amp;      IF(lookups!$O$2-LEN(SOURCE!L995) &gt;= 0, REPT(" ",lookups!$O$2-LEN(SOURCE!L995)), "")&amp;
" | "&amp; SOURCE!M995&amp;      IF(lookups!$P$2-LEN(SOURCE!M995) &gt;= 0, REPT(" ",lookups!$P$2-LEN(SOURCE!M995)), "")&amp;
      "},"&amp;IF(SOURCE!O995&lt;&gt;"",""&amp;SOURCE!O995,"")
 )
)
)</f>
        <v>/*  971 */  { itemToBeCoded,                NOPARAM,                     "",                                            STD_OBLIQUE4,                                  (0 &lt;&lt; TAM_MAX_BITS) |     0, CAT_NONE | SLS_UNCHANGED | US_UNCHANGED | EIM_DISABLED | PTP_DISABLED     },</v>
      </c>
    </row>
    <row r="996" customFormat="false" ht="15.75" hidden="false" customHeight="false" outlineLevel="0" collapsed="false">
      <c r="A996" s="263" t="str">
        <f aca="false">IF(AND(OR(SOURCE!A996="",ISBLANK(SOURCE!A996)),SOURCE!B996&gt;0),IF(ISBLANK(SOURCE!C996),"",SOURCE!C996),
IF(SOURCE!B996&lt;0,VLOOKUP(SOURCE!B996,lookups!A$1:B$25,2,0),
  IF(ISBLANK(SOURCE!B996),
    "",
    "/* "&amp;TEXT(SOURCE!B996,"???0")&amp;" *"&amp;
      SOURCE!C996&amp;", "&amp; IF(lookups!$E$2-LEN(SOURCE!C996) &gt;= 0, REPT(" ",lookups!$E$2-LEN(SOURCE!C996)), "")&amp;
      SOURCE!D996&amp;", "&amp; IF(lookups!$F$2-LEN(SOURCE!D996) &gt;= 0, REPT(" ",lookups!$F$2-LEN(SOURCE!D996)), "")&amp;
      SOURCE!E996&amp;", "&amp; IF(lookups!$G$2-LEN(SOURCE!E996) &gt;=0, REPT(" ",lookups!$G$2-LEN(SOURCE!E996)), "")&amp;
      SOURCE!F996&amp;", "&amp; IF(lookups!$H$2-LEN(SOURCE!F996) &gt;= 0, REPT(" ",lookups!$H$2-LEN(SOURCE!F996)+2), "")&amp;"("&amp;
      SUBSTITUTE(TEXT(SOURCE!G996,"??0"),"  ","")&amp;" &lt;&lt; TAM_MAX_BITS) |"&amp; IF(lookups!$I$2-3 &gt;= 0, REPT(" ",MAX(1,lookups!$I$2-5+4+1-1-LEN(  IF(ISTEXT(SOURCE!H996),SOURCE!H996,  SUBSTITUTE(SUBSTITUTE(TEXT(SOURCE!H996,"????0"),"  ","")," ",""))   ))), "")&amp;
       IF(ISTEXT(SOURCE!H996),SOURCE!H996, SUBSTITUTE(SUBSTITUTE(TEXT(SOURCE!H996,"????0"),"  ","")," ",""))   &amp;","&amp; IF(lookups!$J$2-3 &gt;= 0, REPT(" ",lookups!$J$2-3-5), "")&amp;
      SOURCE!I996&amp;
" | "&amp; IF(lookups!$K$2-LEN(SOURCE!I996) &gt;= 0, REPT(" ",lookups!$K$2-LEN(SOURCE!I996)), "")&amp;
      SOURCE!J996&amp;      IF(lookups!$L$2-LEN(SOURCE!J996) &gt;= 0, REPT(" ",lookups!$L$2-LEN(SOURCE!J996)), "")&amp;
" | "&amp; IF(lookups!$K$2-LEN(SOURCE!I996) &gt;= 0, REPT(" ",lookups!$K$2-LEN(SOURCE!I996)), "")&amp;
      SOURCE!K996&amp;      IF(lookups!$L$2-LEN(SOURCE!K996) &gt;= 0, REPT(" ",lookups!$M$2-LEN(SOURCE!K996)), "")&amp;
" | "&amp; SOURCE!L996&amp;      IF(lookups!$O$2-LEN(SOURCE!L996) &gt;= 0, REPT(" ",lookups!$O$2-LEN(SOURCE!L996)), "")&amp;
" | "&amp; SOURCE!M996&amp;      IF(lookups!$P$2-LEN(SOURCE!M996) &gt;= 0, REPT(" ",lookups!$P$2-LEN(SOURCE!M996)), "")&amp;
      "},"&amp;IF(SOURCE!O996&lt;&gt;"",""&amp;SOURCE!O996,"")
 )
)
)</f>
        <v>/*  972 */  { itemToBeCoded,                NOPARAM,                     "",                                            STD_CURSOR,                                    (0 &lt;&lt; TAM_MAX_BITS) |     0, CAT_NONE | SLS_UNCHANGED | US_UNCHANGED | EIM_DISABLED | PTP_DISABLED     },</v>
      </c>
    </row>
    <row r="997" customFormat="false" ht="15.75" hidden="false" customHeight="false" outlineLevel="0" collapsed="false">
      <c r="A997" s="263" t="str">
        <f aca="false">IF(AND(OR(SOURCE!A997="",ISBLANK(SOURCE!A997)),SOURCE!B997&gt;0),IF(ISBLANK(SOURCE!C997),"",SOURCE!C997),
IF(SOURCE!B997&lt;0,VLOOKUP(SOURCE!B997,lookups!A$1:B$25,2,0),
  IF(ISBLANK(SOURCE!B997),
    "",
    "/* "&amp;TEXT(SOURCE!B997,"???0")&amp;" *"&amp;
      SOURCE!C997&amp;", "&amp; IF(lookups!$E$2-LEN(SOURCE!C997) &gt;= 0, REPT(" ",lookups!$E$2-LEN(SOURCE!C997)), "")&amp;
      SOURCE!D997&amp;", "&amp; IF(lookups!$F$2-LEN(SOURCE!D997) &gt;= 0, REPT(" ",lookups!$F$2-LEN(SOURCE!D997)), "")&amp;
      SOURCE!E997&amp;", "&amp; IF(lookups!$G$2-LEN(SOURCE!E997) &gt;=0, REPT(" ",lookups!$G$2-LEN(SOURCE!E997)), "")&amp;
      SOURCE!F997&amp;", "&amp; IF(lookups!$H$2-LEN(SOURCE!F997) &gt;= 0, REPT(" ",lookups!$H$2-LEN(SOURCE!F997)+2), "")&amp;"("&amp;
      SUBSTITUTE(TEXT(SOURCE!G997,"??0"),"  ","")&amp;" &lt;&lt; TAM_MAX_BITS) |"&amp; IF(lookups!$I$2-3 &gt;= 0, REPT(" ",MAX(1,lookups!$I$2-5+4+1-1-LEN(  IF(ISTEXT(SOURCE!H997),SOURCE!H997,  SUBSTITUTE(SUBSTITUTE(TEXT(SOURCE!H997,"????0"),"  ","")," ",""))   ))), "")&amp;
       IF(ISTEXT(SOURCE!H997),SOURCE!H997, SUBSTITUTE(SUBSTITUTE(TEXT(SOURCE!H997,"????0"),"  ","")," ",""))   &amp;","&amp; IF(lookups!$J$2-3 &gt;= 0, REPT(" ",lookups!$J$2-3-5), "")&amp;
      SOURCE!I997&amp;
" | "&amp; IF(lookups!$K$2-LEN(SOURCE!I997) &gt;= 0, REPT(" ",lookups!$K$2-LEN(SOURCE!I997)), "")&amp;
      SOURCE!J997&amp;      IF(lookups!$L$2-LEN(SOURCE!J997) &gt;= 0, REPT(" ",lookups!$L$2-LEN(SOURCE!J997)), "")&amp;
" | "&amp; IF(lookups!$K$2-LEN(SOURCE!I997) &gt;= 0, REPT(" ",lookups!$K$2-LEN(SOURCE!I997)), "")&amp;
      SOURCE!K997&amp;      IF(lookups!$L$2-LEN(SOURCE!K997) &gt;= 0, REPT(" ",lookups!$M$2-LEN(SOURCE!K997)), "")&amp;
" | "&amp; SOURCE!L997&amp;      IF(lookups!$O$2-LEN(SOURCE!L997) &gt;= 0, REPT(" ",lookups!$O$2-LEN(SOURCE!L997)), "")&amp;
" | "&amp; SOURCE!M997&amp;      IF(lookups!$P$2-LEN(SOURCE!M997) &gt;= 0, REPT(" ",lookups!$P$2-LEN(SOURCE!M997)), "")&amp;
      "},"&amp;IF(SOURCE!O997&lt;&gt;"",""&amp;SOURCE!O997,"")
 )
)
)</f>
        <v>/*  973 */  { itemToBeCoded,                NOPARAM,                     "",                                            STD_PERIOD34,                                  (0 &lt;&lt; TAM_MAX_BITS) |     0, CAT_NONE | SLS_UNCHANGED | US_UNCHANGED | EIM_DISABLED | PTP_DISABLED     },</v>
      </c>
    </row>
    <row r="998" customFormat="false" ht="15.75" hidden="false" customHeight="false" outlineLevel="0" collapsed="false">
      <c r="A998" s="263" t="str">
        <f aca="false">IF(AND(OR(SOURCE!A998="",ISBLANK(SOURCE!A998)),SOURCE!B998&gt;0),IF(ISBLANK(SOURCE!C998),"",SOURCE!C998),
IF(SOURCE!B998&lt;0,VLOOKUP(SOURCE!B998,lookups!A$1:B$25,2,0),
  IF(ISBLANK(SOURCE!B998),
    "",
    "/* "&amp;TEXT(SOURCE!B998,"???0")&amp;" *"&amp;
      SOURCE!C998&amp;", "&amp; IF(lookups!$E$2-LEN(SOURCE!C998) &gt;= 0, REPT(" ",lookups!$E$2-LEN(SOURCE!C998)), "")&amp;
      SOURCE!D998&amp;", "&amp; IF(lookups!$F$2-LEN(SOURCE!D998) &gt;= 0, REPT(" ",lookups!$F$2-LEN(SOURCE!D998)), "")&amp;
      SOURCE!E998&amp;", "&amp; IF(lookups!$G$2-LEN(SOURCE!E998) &gt;=0, REPT(" ",lookups!$G$2-LEN(SOURCE!E998)), "")&amp;
      SOURCE!F998&amp;", "&amp; IF(lookups!$H$2-LEN(SOURCE!F998) &gt;= 0, REPT(" ",lookups!$H$2-LEN(SOURCE!F998)+2), "")&amp;"("&amp;
      SUBSTITUTE(TEXT(SOURCE!G998,"??0"),"  ","")&amp;" &lt;&lt; TAM_MAX_BITS) |"&amp; IF(lookups!$I$2-3 &gt;= 0, REPT(" ",MAX(1,lookups!$I$2-5+4+1-1-LEN(  IF(ISTEXT(SOURCE!H998),SOURCE!H998,  SUBSTITUTE(SUBSTITUTE(TEXT(SOURCE!H998,"????0"),"  ","")," ",""))   ))), "")&amp;
       IF(ISTEXT(SOURCE!H998),SOURCE!H998, SUBSTITUTE(SUBSTITUTE(TEXT(SOURCE!H998,"????0"),"  ","")," ",""))   &amp;","&amp; IF(lookups!$J$2-3 &gt;= 0, REPT(" ",lookups!$J$2-3-5), "")&amp;
      SOURCE!I998&amp;
" | "&amp; IF(lookups!$K$2-LEN(SOURCE!I998) &gt;= 0, REPT(" ",lookups!$K$2-LEN(SOURCE!I998)), "")&amp;
      SOURCE!J998&amp;      IF(lookups!$L$2-LEN(SOURCE!J998) &gt;= 0, REPT(" ",lookups!$L$2-LEN(SOURCE!J998)), "")&amp;
" | "&amp; IF(lookups!$K$2-LEN(SOURCE!I998) &gt;= 0, REPT(" ",lookups!$K$2-LEN(SOURCE!I998)), "")&amp;
      SOURCE!K998&amp;      IF(lookups!$L$2-LEN(SOURCE!K998) &gt;= 0, REPT(" ",lookups!$M$2-LEN(SOURCE!K998)), "")&amp;
" | "&amp; SOURCE!L998&amp;      IF(lookups!$O$2-LEN(SOURCE!L998) &gt;= 0, REPT(" ",lookups!$O$2-LEN(SOURCE!L998)), "")&amp;
" | "&amp; SOURCE!M998&amp;      IF(lookups!$P$2-LEN(SOURCE!M998) &gt;= 0, REPT(" ",lookups!$P$2-LEN(SOURCE!M998)), "")&amp;
      "},"&amp;IF(SOURCE!O998&lt;&gt;"",""&amp;SOURCE!O998,"")
 )
)
)</f>
        <v>/*  974 */  { itemToBeCoded,                NOPARAM,                     "",                                            STD_COMMA34,                                   (0 &lt;&lt; TAM_MAX_BITS) |     0, CAT_NONE | SLS_UNCHANGED | US_UNCHANGED | EIM_DISABLED | PTP_DISABLED     },</v>
      </c>
    </row>
    <row r="999" customFormat="false" ht="15.75" hidden="false" customHeight="false" outlineLevel="0" collapsed="false">
      <c r="A999" s="263" t="str">
        <f aca="false">IF(AND(OR(SOURCE!A999="",ISBLANK(SOURCE!A999)),SOURCE!B999&gt;0),IF(ISBLANK(SOURCE!C999),"",SOURCE!C999),
IF(SOURCE!B999&lt;0,VLOOKUP(SOURCE!B999,lookups!A$1:B$25,2,0),
  IF(ISBLANK(SOURCE!B999),
    "",
    "/* "&amp;TEXT(SOURCE!B999,"???0")&amp;" *"&amp;
      SOURCE!C999&amp;", "&amp; IF(lookups!$E$2-LEN(SOURCE!C999) &gt;= 0, REPT(" ",lookups!$E$2-LEN(SOURCE!C999)), "")&amp;
      SOURCE!D999&amp;", "&amp; IF(lookups!$F$2-LEN(SOURCE!D999) &gt;= 0, REPT(" ",lookups!$F$2-LEN(SOURCE!D999)), "")&amp;
      SOURCE!E999&amp;", "&amp; IF(lookups!$G$2-LEN(SOURCE!E999) &gt;=0, REPT(" ",lookups!$G$2-LEN(SOURCE!E999)), "")&amp;
      SOURCE!F999&amp;", "&amp; IF(lookups!$H$2-LEN(SOURCE!F999) &gt;= 0, REPT(" ",lookups!$H$2-LEN(SOURCE!F999)+2), "")&amp;"("&amp;
      SUBSTITUTE(TEXT(SOURCE!G999,"??0"),"  ","")&amp;" &lt;&lt; TAM_MAX_BITS) |"&amp; IF(lookups!$I$2-3 &gt;= 0, REPT(" ",MAX(1,lookups!$I$2-5+4+1-1-LEN(  IF(ISTEXT(SOURCE!H999),SOURCE!H999,  SUBSTITUTE(SUBSTITUTE(TEXT(SOURCE!H999,"????0"),"  ","")," ",""))   ))), "")&amp;
       IF(ISTEXT(SOURCE!H999),SOURCE!H999, SUBSTITUTE(SUBSTITUTE(TEXT(SOURCE!H999,"????0"),"  ","")," ",""))   &amp;","&amp; IF(lookups!$J$2-3 &gt;= 0, REPT(" ",lookups!$J$2-3-5), "")&amp;
      SOURCE!I999&amp;
" | "&amp; IF(lookups!$K$2-LEN(SOURCE!I999) &gt;= 0, REPT(" ",lookups!$K$2-LEN(SOURCE!I999)), "")&amp;
      SOURCE!J999&amp;      IF(lookups!$L$2-LEN(SOURCE!J999) &gt;= 0, REPT(" ",lookups!$L$2-LEN(SOURCE!J999)), "")&amp;
" | "&amp; IF(lookups!$K$2-LEN(SOURCE!I999) &gt;= 0, REPT(" ",lookups!$K$2-LEN(SOURCE!I999)), "")&amp;
      SOURCE!K999&amp;      IF(lookups!$L$2-LEN(SOURCE!K999) &gt;= 0, REPT(" ",lookups!$M$2-LEN(SOURCE!K999)), "")&amp;
" | "&amp; SOURCE!L999&amp;      IF(lookups!$O$2-LEN(SOURCE!L999) &gt;= 0, REPT(" ",lookups!$O$2-LEN(SOURCE!L999)), "")&amp;
" | "&amp; SOURCE!M999&amp;      IF(lookups!$P$2-LEN(SOURCE!M999) &gt;= 0, REPT(" ",lookups!$P$2-LEN(SOURCE!M999)), "")&amp;
      "},"&amp;IF(SOURCE!O999&lt;&gt;"",""&amp;SOURCE!O999,"")
 )
)
)</f>
        <v>/*  975 */  { addItemToBuffer,              ITM_BATTERY,                 "",                                            STD_BATTERY,                                   (0 &lt;&lt; TAM_MAX_BITS) |     0, CAT_NONE | SLS_UNCHANGED | US_UNCHANGED | EIM_DISABLED | PTP_DISABLED     },</v>
      </c>
    </row>
    <row r="1000" customFormat="false" ht="15.75" hidden="false" customHeight="false" outlineLevel="0" collapsed="false">
      <c r="A1000" s="263" t="str">
        <f aca="false">IF(AND(OR(SOURCE!A1000="",ISBLANK(SOURCE!A1000)),SOURCE!B1000&gt;0),IF(ISBLANK(SOURCE!C1000),"",SOURCE!C1000),
IF(SOURCE!B1000&lt;0,VLOOKUP(SOURCE!B1000,lookups!A$1:B$25,2,0),
  IF(ISBLANK(SOURCE!B1000),
    "",
    "/* "&amp;TEXT(SOURCE!B1000,"???0")&amp;" *"&amp;
      SOURCE!C1000&amp;", "&amp; IF(lookups!$E$2-LEN(SOURCE!C1000) &gt;= 0, REPT(" ",lookups!$E$2-LEN(SOURCE!C1000)), "")&amp;
      SOURCE!D1000&amp;", "&amp; IF(lookups!$F$2-LEN(SOURCE!D1000) &gt;= 0, REPT(" ",lookups!$F$2-LEN(SOURCE!D1000)), "")&amp;
      SOURCE!E1000&amp;", "&amp; IF(lookups!$G$2-LEN(SOURCE!E1000) &gt;=0, REPT(" ",lookups!$G$2-LEN(SOURCE!E1000)), "")&amp;
      SOURCE!F1000&amp;", "&amp; IF(lookups!$H$2-LEN(SOURCE!F1000) &gt;= 0, REPT(" ",lookups!$H$2-LEN(SOURCE!F1000)+2), "")&amp;"("&amp;
      SUBSTITUTE(TEXT(SOURCE!G1000,"??0"),"  ","")&amp;" &lt;&lt; TAM_MAX_BITS) |"&amp; IF(lookups!$I$2-3 &gt;= 0, REPT(" ",MAX(1,lookups!$I$2-5+4+1-1-LEN(  IF(ISTEXT(SOURCE!H1000),SOURCE!H1000,  SUBSTITUTE(SUBSTITUTE(TEXT(SOURCE!H1000,"????0"),"  ","")," ",""))   ))), "")&amp;
       IF(ISTEXT(SOURCE!H1000),SOURCE!H1000, SUBSTITUTE(SUBSTITUTE(TEXT(SOURCE!H1000,"????0"),"  ","")," ",""))   &amp;","&amp; IF(lookups!$J$2-3 &gt;= 0, REPT(" ",lookups!$J$2-3-5), "")&amp;
      SOURCE!I1000&amp;
" | "&amp; IF(lookups!$K$2-LEN(SOURCE!I1000) &gt;= 0, REPT(" ",lookups!$K$2-LEN(SOURCE!I1000)), "")&amp;
      SOURCE!J1000&amp;      IF(lookups!$L$2-LEN(SOURCE!J1000) &gt;= 0, REPT(" ",lookups!$L$2-LEN(SOURCE!J1000)), "")&amp;
" | "&amp; IF(lookups!$K$2-LEN(SOURCE!I1000) &gt;= 0, REPT(" ",lookups!$K$2-LEN(SOURCE!I1000)), "")&amp;
      SOURCE!K1000&amp;      IF(lookups!$L$2-LEN(SOURCE!K1000) &gt;= 0, REPT(" ",lookups!$M$2-LEN(SOURCE!K1000)), "")&amp;
" | "&amp; SOURCE!L1000&amp;      IF(lookups!$O$2-LEN(SOURCE!L1000) &gt;= 0, REPT(" ",lookups!$O$2-LEN(SOURCE!L1000)), "")&amp;
" | "&amp; SOURCE!M1000&amp;      IF(lookups!$P$2-LEN(SOURCE!M1000) &gt;= 0, REPT(" ",lookups!$P$2-LEN(SOURCE!M1000)), "")&amp;
      "},"&amp;IF(SOURCE!O1000&lt;&gt;"",""&amp;SOURCE!O1000,"")
 )
)
)</f>
        <v>/*  976 */  { addItemToBuffer,              ITM_PGM_BEGIN,               "",                                            STD_PGM_BEGIN,                                 (0 &lt;&lt; TAM_MAX_BITS) |     0, CAT_NONE | SLS_UNCHANGED | US_UNCHANGED | EIM_DISABLED | PTP_DISABLED     },</v>
      </c>
    </row>
    <row r="1001" customFormat="false" ht="15.75" hidden="false" customHeight="false" outlineLevel="0" collapsed="false">
      <c r="A1001" s="263" t="str">
        <f aca="false">IF(AND(OR(SOURCE!A1001="",ISBLANK(SOURCE!A1001)),SOURCE!B1001&gt;0),IF(ISBLANK(SOURCE!C1001),"",SOURCE!C1001),
IF(SOURCE!B1001&lt;0,VLOOKUP(SOURCE!B1001,lookups!A$1:B$25,2,0),
  IF(ISBLANK(SOURCE!B1001),
    "",
    "/* "&amp;TEXT(SOURCE!B1001,"???0")&amp;" *"&amp;
      SOURCE!C1001&amp;", "&amp; IF(lookups!$E$2-LEN(SOURCE!C1001) &gt;= 0, REPT(" ",lookups!$E$2-LEN(SOURCE!C1001)), "")&amp;
      SOURCE!D1001&amp;", "&amp; IF(lookups!$F$2-LEN(SOURCE!D1001) &gt;= 0, REPT(" ",lookups!$F$2-LEN(SOURCE!D1001)), "")&amp;
      SOURCE!E1001&amp;", "&amp; IF(lookups!$G$2-LEN(SOURCE!E1001) &gt;=0, REPT(" ",lookups!$G$2-LEN(SOURCE!E1001)), "")&amp;
      SOURCE!F1001&amp;", "&amp; IF(lookups!$H$2-LEN(SOURCE!F1001) &gt;= 0, REPT(" ",lookups!$H$2-LEN(SOURCE!F1001)+2), "")&amp;"("&amp;
      SUBSTITUTE(TEXT(SOURCE!G1001,"??0"),"  ","")&amp;" &lt;&lt; TAM_MAX_BITS) |"&amp; IF(lookups!$I$2-3 &gt;= 0, REPT(" ",MAX(1,lookups!$I$2-5+4+1-1-LEN(  IF(ISTEXT(SOURCE!H1001),SOURCE!H1001,  SUBSTITUTE(SUBSTITUTE(TEXT(SOURCE!H1001,"????0"),"  ","")," ",""))   ))), "")&amp;
       IF(ISTEXT(SOURCE!H1001),SOURCE!H1001, SUBSTITUTE(SUBSTITUTE(TEXT(SOURCE!H1001,"????0"),"  ","")," ",""))   &amp;","&amp; IF(lookups!$J$2-3 &gt;= 0, REPT(" ",lookups!$J$2-3-5), "")&amp;
      SOURCE!I1001&amp;
" | "&amp; IF(lookups!$K$2-LEN(SOURCE!I1001) &gt;= 0, REPT(" ",lookups!$K$2-LEN(SOURCE!I1001)), "")&amp;
      SOURCE!J1001&amp;      IF(lookups!$L$2-LEN(SOURCE!J1001) &gt;= 0, REPT(" ",lookups!$L$2-LEN(SOURCE!J1001)), "")&amp;
" | "&amp; IF(lookups!$K$2-LEN(SOURCE!I1001) &gt;= 0, REPT(" ",lookups!$K$2-LEN(SOURCE!I1001)), "")&amp;
      SOURCE!K1001&amp;      IF(lookups!$L$2-LEN(SOURCE!K1001) &gt;= 0, REPT(" ",lookups!$M$2-LEN(SOURCE!K1001)), "")&amp;
" | "&amp; SOURCE!L1001&amp;      IF(lookups!$O$2-LEN(SOURCE!L1001) &gt;= 0, REPT(" ",lookups!$O$2-LEN(SOURCE!L1001)), "")&amp;
" | "&amp; SOURCE!M1001&amp;      IF(lookups!$P$2-LEN(SOURCE!M1001) &gt;= 0, REPT(" ",lookups!$P$2-LEN(SOURCE!M1001)), "")&amp;
      "},"&amp;IF(SOURCE!O1001&lt;&gt;"",""&amp;SOURCE!O1001,"")
 )
)
)</f>
        <v>/*  977 */  { addItemToBuffer,              ITM_USER_MODE,               "",                                            STD_USER_MODE,                                 (0 &lt;&lt; TAM_MAX_BITS) |     0, CAT_NONE | SLS_UNCHANGED | US_UNCHANGED | EIM_DISABLED | PTP_DISABLED     },</v>
      </c>
    </row>
    <row r="1002" customFormat="false" ht="15.75" hidden="false" customHeight="false" outlineLevel="0" collapsed="false">
      <c r="A1002" s="263" t="str">
        <f aca="false">IF(AND(OR(SOURCE!A1002="",ISBLANK(SOURCE!A1002)),SOURCE!B1002&gt;0),IF(ISBLANK(SOURCE!C1002),"",SOURCE!C1002),
IF(SOURCE!B1002&lt;0,VLOOKUP(SOURCE!B1002,lookups!A$1:B$25,2,0),
  IF(ISBLANK(SOURCE!B1002),
    "",
    "/* "&amp;TEXT(SOURCE!B1002,"???0")&amp;" *"&amp;
      SOURCE!C1002&amp;", "&amp; IF(lookups!$E$2-LEN(SOURCE!C1002) &gt;= 0, REPT(" ",lookups!$E$2-LEN(SOURCE!C1002)), "")&amp;
      SOURCE!D1002&amp;", "&amp; IF(lookups!$F$2-LEN(SOURCE!D1002) &gt;= 0, REPT(" ",lookups!$F$2-LEN(SOURCE!D1002)), "")&amp;
      SOURCE!E1002&amp;", "&amp; IF(lookups!$G$2-LEN(SOURCE!E1002) &gt;=0, REPT(" ",lookups!$G$2-LEN(SOURCE!E1002)), "")&amp;
      SOURCE!F1002&amp;", "&amp; IF(lookups!$H$2-LEN(SOURCE!F1002) &gt;= 0, REPT(" ",lookups!$H$2-LEN(SOURCE!F1002)+2), "")&amp;"("&amp;
      SUBSTITUTE(TEXT(SOURCE!G1002,"??0"),"  ","")&amp;" &lt;&lt; TAM_MAX_BITS) |"&amp; IF(lookups!$I$2-3 &gt;= 0, REPT(" ",MAX(1,lookups!$I$2-5+4+1-1-LEN(  IF(ISTEXT(SOURCE!H1002),SOURCE!H1002,  SUBSTITUTE(SUBSTITUTE(TEXT(SOURCE!H1002,"????0"),"  ","")," ",""))   ))), "")&amp;
       IF(ISTEXT(SOURCE!H1002),SOURCE!H1002, SUBSTITUTE(SUBSTITUTE(TEXT(SOURCE!H1002,"????0"),"  ","")," ",""))   &amp;","&amp; IF(lookups!$J$2-3 &gt;= 0, REPT(" ",lookups!$J$2-3-5), "")&amp;
      SOURCE!I1002&amp;
" | "&amp; IF(lookups!$K$2-LEN(SOURCE!I1002) &gt;= 0, REPT(" ",lookups!$K$2-LEN(SOURCE!I1002)), "")&amp;
      SOURCE!J1002&amp;      IF(lookups!$L$2-LEN(SOURCE!J1002) &gt;= 0, REPT(" ",lookups!$L$2-LEN(SOURCE!J1002)), "")&amp;
" | "&amp; IF(lookups!$K$2-LEN(SOURCE!I1002) &gt;= 0, REPT(" ",lookups!$K$2-LEN(SOURCE!I1002)), "")&amp;
      SOURCE!K1002&amp;      IF(lookups!$L$2-LEN(SOURCE!K1002) &gt;= 0, REPT(" ",lookups!$M$2-LEN(SOURCE!K1002)), "")&amp;
" | "&amp; SOURCE!L1002&amp;      IF(lookups!$O$2-LEN(SOURCE!L1002) &gt;= 0, REPT(" ",lookups!$O$2-LEN(SOURCE!L1002)), "")&amp;
" | "&amp; SOURCE!M1002&amp;      IF(lookups!$P$2-LEN(SOURCE!M1002) &gt;= 0, REPT(" ",lookups!$P$2-LEN(SOURCE!M1002)), "")&amp;
      "},"&amp;IF(SOURCE!O1002&lt;&gt;"",""&amp;SOURCE!O1002,"")
 )
)
)</f>
        <v>/*  978 */  { addItemToBuffer,              ITM_UK,                      "",                                            STD_UK,                                        (0 &lt;&lt; TAM_MAX_BITS) |     0, CAT_NONE | SLS_UNCHANGED | US_UNCHANGED | EIM_DISABLED | PTP_DISABLED     },</v>
      </c>
    </row>
    <row r="1003" customFormat="false" ht="15.75" hidden="false" customHeight="false" outlineLevel="0" collapsed="false">
      <c r="A1003" s="263" t="str">
        <f aca="false">IF(AND(OR(SOURCE!A1003="",ISBLANK(SOURCE!A1003)),SOURCE!B1003&gt;0),IF(ISBLANK(SOURCE!C1003),"",SOURCE!C1003),
IF(SOURCE!B1003&lt;0,VLOOKUP(SOURCE!B1003,lookups!A$1:B$25,2,0),
  IF(ISBLANK(SOURCE!B1003),
    "",
    "/* "&amp;TEXT(SOURCE!B1003,"???0")&amp;" *"&amp;
      SOURCE!C1003&amp;", "&amp; IF(lookups!$E$2-LEN(SOURCE!C1003) &gt;= 0, REPT(" ",lookups!$E$2-LEN(SOURCE!C1003)), "")&amp;
      SOURCE!D1003&amp;", "&amp; IF(lookups!$F$2-LEN(SOURCE!D1003) &gt;= 0, REPT(" ",lookups!$F$2-LEN(SOURCE!D1003)), "")&amp;
      SOURCE!E1003&amp;", "&amp; IF(lookups!$G$2-LEN(SOURCE!E1003) &gt;=0, REPT(" ",lookups!$G$2-LEN(SOURCE!E1003)), "")&amp;
      SOURCE!F1003&amp;", "&amp; IF(lookups!$H$2-LEN(SOURCE!F1003) &gt;= 0, REPT(" ",lookups!$H$2-LEN(SOURCE!F1003)+2), "")&amp;"("&amp;
      SUBSTITUTE(TEXT(SOURCE!G1003,"??0"),"  ","")&amp;" &lt;&lt; TAM_MAX_BITS) |"&amp; IF(lookups!$I$2-3 &gt;= 0, REPT(" ",MAX(1,lookups!$I$2-5+4+1-1-LEN(  IF(ISTEXT(SOURCE!H1003),SOURCE!H1003,  SUBSTITUTE(SUBSTITUTE(TEXT(SOURCE!H1003,"????0"),"  ","")," ",""))   ))), "")&amp;
       IF(ISTEXT(SOURCE!H1003),SOURCE!H1003, SUBSTITUTE(SUBSTITUTE(TEXT(SOURCE!H1003,"????0"),"  ","")," ",""))   &amp;","&amp; IF(lookups!$J$2-3 &gt;= 0, REPT(" ",lookups!$J$2-3-5), "")&amp;
      SOURCE!I1003&amp;
" | "&amp; IF(lookups!$K$2-LEN(SOURCE!I1003) &gt;= 0, REPT(" ",lookups!$K$2-LEN(SOURCE!I1003)), "")&amp;
      SOURCE!J1003&amp;      IF(lookups!$L$2-LEN(SOURCE!J1003) &gt;= 0, REPT(" ",lookups!$L$2-LEN(SOURCE!J1003)), "")&amp;
" | "&amp; IF(lookups!$K$2-LEN(SOURCE!I1003) &gt;= 0, REPT(" ",lookups!$K$2-LEN(SOURCE!I1003)), "")&amp;
      SOURCE!K1003&amp;      IF(lookups!$L$2-LEN(SOURCE!K1003) &gt;= 0, REPT(" ",lookups!$M$2-LEN(SOURCE!K1003)), "")&amp;
" | "&amp; SOURCE!L1003&amp;      IF(lookups!$O$2-LEN(SOURCE!L1003) &gt;= 0, REPT(" ",lookups!$O$2-LEN(SOURCE!L1003)), "")&amp;
" | "&amp; SOURCE!M1003&amp;      IF(lookups!$P$2-LEN(SOURCE!M1003) &gt;= 0, REPT(" ",lookups!$P$2-LEN(SOURCE!M1003)), "")&amp;
      "},"&amp;IF(SOURCE!O1003&lt;&gt;"",""&amp;SOURCE!O1003,"")
 )
)
)</f>
        <v>/*  979 */  { addItemToBuffer,              ITM_US,                      "",                                            STD_US,                                        (0 &lt;&lt; TAM_MAX_BITS) |     0, CAT_NONE | SLS_UNCHANGED | US_UNCHANGED | EIM_DISABLED | PTP_DISABLED     },</v>
      </c>
    </row>
    <row r="1004" customFormat="false" ht="15.75" hidden="false" customHeight="false" outlineLevel="0" collapsed="false">
      <c r="A1004" s="263" t="str">
        <f aca="false">IF(AND(OR(SOURCE!A1004="",ISBLANK(SOURCE!A1004)),SOURCE!B1004&gt;0),IF(ISBLANK(SOURCE!C1004),"",SOURCE!C1004),
IF(SOURCE!B1004&lt;0,VLOOKUP(SOURCE!B1004,lookups!A$1:B$25,2,0),
  IF(ISBLANK(SOURCE!B1004),
    "",
    "/* "&amp;TEXT(SOURCE!B1004,"???0")&amp;" *"&amp;
      SOURCE!C1004&amp;", "&amp; IF(lookups!$E$2-LEN(SOURCE!C1004) &gt;= 0, REPT(" ",lookups!$E$2-LEN(SOURCE!C1004)), "")&amp;
      SOURCE!D1004&amp;", "&amp; IF(lookups!$F$2-LEN(SOURCE!D1004) &gt;= 0, REPT(" ",lookups!$F$2-LEN(SOURCE!D1004)), "")&amp;
      SOURCE!E1004&amp;", "&amp; IF(lookups!$G$2-LEN(SOURCE!E1004) &gt;=0, REPT(" ",lookups!$G$2-LEN(SOURCE!E1004)), "")&amp;
      SOURCE!F1004&amp;", "&amp; IF(lookups!$H$2-LEN(SOURCE!F1004) &gt;= 0, REPT(" ",lookups!$H$2-LEN(SOURCE!F1004)+2), "")&amp;"("&amp;
      SUBSTITUTE(TEXT(SOURCE!G1004,"??0"),"  ","")&amp;" &lt;&lt; TAM_MAX_BITS) |"&amp; IF(lookups!$I$2-3 &gt;= 0, REPT(" ",MAX(1,lookups!$I$2-5+4+1-1-LEN(  IF(ISTEXT(SOURCE!H1004),SOURCE!H1004,  SUBSTITUTE(SUBSTITUTE(TEXT(SOURCE!H1004,"????0"),"  ","")," ",""))   ))), "")&amp;
       IF(ISTEXT(SOURCE!H1004),SOURCE!H1004, SUBSTITUTE(SUBSTITUTE(TEXT(SOURCE!H1004,"????0"),"  ","")," ",""))   &amp;","&amp; IF(lookups!$J$2-3 &gt;= 0, REPT(" ",lookups!$J$2-3-5), "")&amp;
      SOURCE!I1004&amp;
" | "&amp; IF(lookups!$K$2-LEN(SOURCE!I1004) &gt;= 0, REPT(" ",lookups!$K$2-LEN(SOURCE!I1004)), "")&amp;
      SOURCE!J1004&amp;      IF(lookups!$L$2-LEN(SOURCE!J1004) &gt;= 0, REPT(" ",lookups!$L$2-LEN(SOURCE!J1004)), "")&amp;
" | "&amp; IF(lookups!$K$2-LEN(SOURCE!I1004) &gt;= 0, REPT(" ",lookups!$K$2-LEN(SOURCE!I1004)), "")&amp;
      SOURCE!K1004&amp;      IF(lookups!$L$2-LEN(SOURCE!K1004) &gt;= 0, REPT(" ",lookups!$M$2-LEN(SOURCE!K1004)), "")&amp;
" | "&amp; SOURCE!L1004&amp;      IF(lookups!$O$2-LEN(SOURCE!L1004) &gt;= 0, REPT(" ",lookups!$O$2-LEN(SOURCE!L1004)), "")&amp;
" | "&amp; SOURCE!M1004&amp;      IF(lookups!$P$2-LEN(SOURCE!M1004) &gt;= 0, REPT(" ",lookups!$P$2-LEN(SOURCE!M1004)), "")&amp;
      "},"&amp;IF(SOURCE!O1004&lt;&gt;"",""&amp;SOURCE!O1004,"")
 )
)
)</f>
        <v>/*  980 */  { addItemToBuffer,              ITM_NEG_EXCLAMATION_MARK,    "",                                            STD_NEG_EXCLAMATION_MARK,                      (0 &lt;&lt; TAM_MAX_BITS) |     0, CAT_NONE | SLS_UNCHANGED | US_UNCHANGED | EIM_DISABLED | PTP_DISABLED     },</v>
      </c>
    </row>
    <row r="1005" customFormat="false" ht="15.75" hidden="false" customHeight="false" outlineLevel="0" collapsed="false">
      <c r="A1005" s="263" t="str">
        <f aca="false">IF(AND(OR(SOURCE!A1005="",ISBLANK(SOURCE!A1005)),SOURCE!B1005&gt;0),IF(ISBLANK(SOURCE!C1005),"",SOURCE!C1005),
IF(SOURCE!B1005&lt;0,VLOOKUP(SOURCE!B1005,lookups!A$1:B$25,2,0),
  IF(ISBLANK(SOURCE!B1005),
    "",
    "/* "&amp;TEXT(SOURCE!B1005,"???0")&amp;" *"&amp;
      SOURCE!C1005&amp;", "&amp; IF(lookups!$E$2-LEN(SOURCE!C1005) &gt;= 0, REPT(" ",lookups!$E$2-LEN(SOURCE!C1005)), "")&amp;
      SOURCE!D1005&amp;", "&amp; IF(lookups!$F$2-LEN(SOURCE!D1005) &gt;= 0, REPT(" ",lookups!$F$2-LEN(SOURCE!D1005)), "")&amp;
      SOURCE!E1005&amp;", "&amp; IF(lookups!$G$2-LEN(SOURCE!E1005) &gt;=0, REPT(" ",lookups!$G$2-LEN(SOURCE!E1005)), "")&amp;
      SOURCE!F1005&amp;", "&amp; IF(lookups!$H$2-LEN(SOURCE!F1005) &gt;= 0, REPT(" ",lookups!$H$2-LEN(SOURCE!F1005)+2), "")&amp;"("&amp;
      SUBSTITUTE(TEXT(SOURCE!G1005,"??0"),"  ","")&amp;" &lt;&lt; TAM_MAX_BITS) |"&amp; IF(lookups!$I$2-3 &gt;= 0, REPT(" ",MAX(1,lookups!$I$2-5+4+1-1-LEN(  IF(ISTEXT(SOURCE!H1005),SOURCE!H1005,  SUBSTITUTE(SUBSTITUTE(TEXT(SOURCE!H1005,"????0"),"  ","")," ",""))   ))), "")&amp;
       IF(ISTEXT(SOURCE!H1005),SOURCE!H1005, SUBSTITUTE(SUBSTITUTE(TEXT(SOURCE!H1005,"????0"),"  ","")," ",""))   &amp;","&amp; IF(lookups!$J$2-3 &gt;= 0, REPT(" ",lookups!$J$2-3-5), "")&amp;
      SOURCE!I1005&amp;
" | "&amp; IF(lookups!$K$2-LEN(SOURCE!I1005) &gt;= 0, REPT(" ",lookups!$K$2-LEN(SOURCE!I1005)), "")&amp;
      SOURCE!J1005&amp;      IF(lookups!$L$2-LEN(SOURCE!J1005) &gt;= 0, REPT(" ",lookups!$L$2-LEN(SOURCE!J1005)), "")&amp;
" | "&amp; IF(lookups!$K$2-LEN(SOURCE!I1005) &gt;= 0, REPT(" ",lookups!$K$2-LEN(SOURCE!I1005)), "")&amp;
      SOURCE!K1005&amp;      IF(lookups!$L$2-LEN(SOURCE!K1005) &gt;= 0, REPT(" ",lookups!$M$2-LEN(SOURCE!K1005)), "")&amp;
" | "&amp; SOURCE!L1005&amp;      IF(lookups!$O$2-LEN(SOURCE!L1005) &gt;= 0, REPT(" ",lookups!$O$2-LEN(SOURCE!L1005)), "")&amp;
" | "&amp; SOURCE!M1005&amp;      IF(lookups!$P$2-LEN(SOURCE!M1005) &gt;= 0, REPT(" ",lookups!$P$2-LEN(SOURCE!M1005)), "")&amp;
      "},"&amp;IF(SOURCE!O1005&lt;&gt;"",""&amp;SOURCE!O1005,"")
 )
)
)</f>
        <v>/*  981 */  { addItemToBuffer,              ITM_ex,                      "",                                            STD_RIGHT_OVER_LEFT_ARROW,                     (0 &lt;&lt; TAM_MAX_BITS) |     0, CAT_NONE | SLS_UNCHANGED | US_UNCHANGED | EIM_DISABLED | PTP_DISABLED     },</v>
      </c>
    </row>
    <row r="1006" customFormat="false" ht="15.75" hidden="false" customHeight="false" outlineLevel="0" collapsed="false">
      <c r="A1006" s="263" t="str">
        <f aca="false">IF(AND(OR(SOURCE!A1006="",ISBLANK(SOURCE!A1006)),SOURCE!B1006&gt;0),IF(ISBLANK(SOURCE!C1006),"",SOURCE!C1006),
IF(SOURCE!B1006&lt;0,VLOOKUP(SOURCE!B1006,lookups!A$1:B$25,2,0),
  IF(ISBLANK(SOURCE!B1006),
    "",
    "/* "&amp;TEXT(SOURCE!B1006,"???0")&amp;" *"&amp;
      SOURCE!C1006&amp;", "&amp; IF(lookups!$E$2-LEN(SOURCE!C1006) &gt;= 0, REPT(" ",lookups!$E$2-LEN(SOURCE!C1006)), "")&amp;
      SOURCE!D1006&amp;", "&amp; IF(lookups!$F$2-LEN(SOURCE!D1006) &gt;= 0, REPT(" ",lookups!$F$2-LEN(SOURCE!D1006)), "")&amp;
      SOURCE!E1006&amp;", "&amp; IF(lookups!$G$2-LEN(SOURCE!E1006) &gt;=0, REPT(" ",lookups!$G$2-LEN(SOURCE!E1006)), "")&amp;
      SOURCE!F1006&amp;", "&amp; IF(lookups!$H$2-LEN(SOURCE!F1006) &gt;= 0, REPT(" ",lookups!$H$2-LEN(SOURCE!F1006)+2), "")&amp;"("&amp;
      SUBSTITUTE(TEXT(SOURCE!G1006,"??0"),"  ","")&amp;" &lt;&lt; TAM_MAX_BITS) |"&amp; IF(lookups!$I$2-3 &gt;= 0, REPT(" ",MAX(1,lookups!$I$2-5+4+1-1-LEN(  IF(ISTEXT(SOURCE!H1006),SOURCE!H1006,  SUBSTITUTE(SUBSTITUTE(TEXT(SOURCE!H1006,"????0"),"  ","")," ",""))   ))), "")&amp;
       IF(ISTEXT(SOURCE!H1006),SOURCE!H1006, SUBSTITUTE(SUBSTITUTE(TEXT(SOURCE!H1006,"????0"),"  ","")," ",""))   &amp;","&amp; IF(lookups!$J$2-3 &gt;= 0, REPT(" ",lookups!$J$2-3-5), "")&amp;
      SOURCE!I1006&amp;
" | "&amp; IF(lookups!$K$2-LEN(SOURCE!I1006) &gt;= 0, REPT(" ",lookups!$K$2-LEN(SOURCE!I1006)), "")&amp;
      SOURCE!J1006&amp;      IF(lookups!$L$2-LEN(SOURCE!J1006) &gt;= 0, REPT(" ",lookups!$L$2-LEN(SOURCE!J1006)), "")&amp;
" | "&amp; IF(lookups!$K$2-LEN(SOURCE!I1006) &gt;= 0, REPT(" ",lookups!$K$2-LEN(SOURCE!I1006)), "")&amp;
      SOURCE!K1006&amp;      IF(lookups!$L$2-LEN(SOURCE!K1006) &gt;= 0, REPT(" ",lookups!$M$2-LEN(SOURCE!K1006)), "")&amp;
" | "&amp; SOURCE!L1006&amp;      IF(lookups!$O$2-LEN(SOURCE!L1006) &gt;= 0, REPT(" ",lookups!$O$2-LEN(SOURCE!L1006)), "")&amp;
" | "&amp; SOURCE!M1006&amp;      IF(lookups!$P$2-LEN(SOURCE!M1006) &gt;= 0, REPT(" ",lookups!$P$2-LEN(SOURCE!M1006)), "")&amp;
      "},"&amp;IF(SOURCE!O1006&lt;&gt;"",""&amp;SOURCE!O1006,"")
 )
)
)</f>
        <v>/*  982 */  { addItemToBuffer,              ITM_Max,                     "",                                            "Max",                                         (0 &lt;&lt; TAM_MAX_BITS) |     0, CAT_NONE | SLS_UNCHANGED | US_UNCHANGED | EIM_DISABLED | PTP_DISABLED     },</v>
      </c>
    </row>
    <row r="1007" customFormat="false" ht="15.75" hidden="false" customHeight="false" outlineLevel="0" collapsed="false">
      <c r="A1007" s="263" t="str">
        <f aca="false">IF(AND(OR(SOURCE!A1007="",ISBLANK(SOURCE!A1007)),SOURCE!B1007&gt;0),IF(ISBLANK(SOURCE!C1007),"",SOURCE!C1007),
IF(SOURCE!B1007&lt;0,VLOOKUP(SOURCE!B1007,lookups!A$1:B$25,2,0),
  IF(ISBLANK(SOURCE!B1007),
    "",
    "/* "&amp;TEXT(SOURCE!B1007,"???0")&amp;" *"&amp;
      SOURCE!C1007&amp;", "&amp; IF(lookups!$E$2-LEN(SOURCE!C1007) &gt;= 0, REPT(" ",lookups!$E$2-LEN(SOURCE!C1007)), "")&amp;
      SOURCE!D1007&amp;", "&amp; IF(lookups!$F$2-LEN(SOURCE!D1007) &gt;= 0, REPT(" ",lookups!$F$2-LEN(SOURCE!D1007)), "")&amp;
      SOURCE!E1007&amp;", "&amp; IF(lookups!$G$2-LEN(SOURCE!E1007) &gt;=0, REPT(" ",lookups!$G$2-LEN(SOURCE!E1007)), "")&amp;
      SOURCE!F1007&amp;", "&amp; IF(lookups!$H$2-LEN(SOURCE!F1007) &gt;= 0, REPT(" ",lookups!$H$2-LEN(SOURCE!F1007)+2), "")&amp;"("&amp;
      SUBSTITUTE(TEXT(SOURCE!G1007,"??0"),"  ","")&amp;" &lt;&lt; TAM_MAX_BITS) |"&amp; IF(lookups!$I$2-3 &gt;= 0, REPT(" ",MAX(1,lookups!$I$2-5+4+1-1-LEN(  IF(ISTEXT(SOURCE!H1007),SOURCE!H1007,  SUBSTITUTE(SUBSTITUTE(TEXT(SOURCE!H1007,"????0"),"  ","")," ",""))   ))), "")&amp;
       IF(ISTEXT(SOURCE!H1007),SOURCE!H1007, SUBSTITUTE(SUBSTITUTE(TEXT(SOURCE!H1007,"????0"),"  ","")," ",""))   &amp;","&amp; IF(lookups!$J$2-3 &gt;= 0, REPT(" ",lookups!$J$2-3-5), "")&amp;
      SOURCE!I1007&amp;
" | "&amp; IF(lookups!$K$2-LEN(SOURCE!I1007) &gt;= 0, REPT(" ",lookups!$K$2-LEN(SOURCE!I1007)), "")&amp;
      SOURCE!J1007&amp;      IF(lookups!$L$2-LEN(SOURCE!J1007) &gt;= 0, REPT(" ",lookups!$L$2-LEN(SOURCE!J1007)), "")&amp;
" | "&amp; IF(lookups!$K$2-LEN(SOURCE!I1007) &gt;= 0, REPT(" ",lookups!$K$2-LEN(SOURCE!I1007)), "")&amp;
      SOURCE!K1007&amp;      IF(lookups!$L$2-LEN(SOURCE!K1007) &gt;= 0, REPT(" ",lookups!$M$2-LEN(SOURCE!K1007)), "")&amp;
" | "&amp; SOURCE!L1007&amp;      IF(lookups!$O$2-LEN(SOURCE!L1007) &gt;= 0, REPT(" ",lookups!$O$2-LEN(SOURCE!L1007)), "")&amp;
" | "&amp; SOURCE!M1007&amp;      IF(lookups!$P$2-LEN(SOURCE!M1007) &gt;= 0, REPT(" ",lookups!$P$2-LEN(SOURCE!M1007)), "")&amp;
      "},"&amp;IF(SOURCE!O1007&lt;&gt;"",""&amp;SOURCE!O1007,"")
 )
)
)</f>
        <v>/*  983 */  { addItemToBuffer,              ITM_Min,                     "",                                            "Min",                                         (0 &lt;&lt; TAM_MAX_BITS) |     0, CAT_NONE | SLS_UNCHANGED | US_UNCHANGED | EIM_DISABLED | PTP_DISABLED     },</v>
      </c>
    </row>
    <row r="1008" customFormat="false" ht="15.75" hidden="false" customHeight="false" outlineLevel="0" collapsed="false">
      <c r="A1008" s="263" t="str">
        <f aca="false">IF(AND(OR(SOURCE!A1008="",ISBLANK(SOURCE!A1008)),SOURCE!B1008&gt;0),IF(ISBLANK(SOURCE!C1008),"",SOURCE!C1008),
IF(SOURCE!B1008&lt;0,VLOOKUP(SOURCE!B1008,lookups!A$1:B$25,2,0),
  IF(ISBLANK(SOURCE!B1008),
    "",
    "/* "&amp;TEXT(SOURCE!B1008,"???0")&amp;" *"&amp;
      SOURCE!C1008&amp;", "&amp; IF(lookups!$E$2-LEN(SOURCE!C1008) &gt;= 0, REPT(" ",lookups!$E$2-LEN(SOURCE!C1008)), "")&amp;
      SOURCE!D1008&amp;", "&amp; IF(lookups!$F$2-LEN(SOURCE!D1008) &gt;= 0, REPT(" ",lookups!$F$2-LEN(SOURCE!D1008)), "")&amp;
      SOURCE!E1008&amp;", "&amp; IF(lookups!$G$2-LEN(SOURCE!E1008) &gt;=0, REPT(" ",lookups!$G$2-LEN(SOURCE!E1008)), "")&amp;
      SOURCE!F1008&amp;", "&amp; IF(lookups!$H$2-LEN(SOURCE!F1008) &gt;= 0, REPT(" ",lookups!$H$2-LEN(SOURCE!F1008)+2), "")&amp;"("&amp;
      SUBSTITUTE(TEXT(SOURCE!G1008,"??0"),"  ","")&amp;" &lt;&lt; TAM_MAX_BITS) |"&amp; IF(lookups!$I$2-3 &gt;= 0, REPT(" ",MAX(1,lookups!$I$2-5+4+1-1-LEN(  IF(ISTEXT(SOURCE!H1008),SOURCE!H1008,  SUBSTITUTE(SUBSTITUTE(TEXT(SOURCE!H1008,"????0"),"  ","")," ",""))   ))), "")&amp;
       IF(ISTEXT(SOURCE!H1008),SOURCE!H1008, SUBSTITUTE(SUBSTITUTE(TEXT(SOURCE!H1008,"????0"),"  ","")," ",""))   &amp;","&amp; IF(lookups!$J$2-3 &gt;= 0, REPT(" ",lookups!$J$2-3-5), "")&amp;
      SOURCE!I1008&amp;
" | "&amp; IF(lookups!$K$2-LEN(SOURCE!I1008) &gt;= 0, REPT(" ",lookups!$K$2-LEN(SOURCE!I1008)), "")&amp;
      SOURCE!J1008&amp;      IF(lookups!$L$2-LEN(SOURCE!J1008) &gt;= 0, REPT(" ",lookups!$L$2-LEN(SOURCE!J1008)), "")&amp;
" | "&amp; IF(lookups!$K$2-LEN(SOURCE!I1008) &gt;= 0, REPT(" ",lookups!$K$2-LEN(SOURCE!I1008)), "")&amp;
      SOURCE!K1008&amp;      IF(lookups!$L$2-LEN(SOURCE!K1008) &gt;= 0, REPT(" ",lookups!$M$2-LEN(SOURCE!K1008)), "")&amp;
" | "&amp; SOURCE!L1008&amp;      IF(lookups!$O$2-LEN(SOURCE!L1008) &gt;= 0, REPT(" ",lookups!$O$2-LEN(SOURCE!L1008)), "")&amp;
" | "&amp; SOURCE!M1008&amp;      IF(lookups!$P$2-LEN(SOURCE!M1008) &gt;= 0, REPT(" ",lookups!$P$2-LEN(SOURCE!M1008)), "")&amp;
      "},"&amp;IF(SOURCE!O1008&lt;&gt;"",""&amp;SOURCE!O1008,"")
 )
)
)</f>
        <v>/*  984 */  { addItemToBuffer,              ITM_Config,                  "",                                            "Config",                                      (0 &lt;&lt; TAM_MAX_BITS) |     0, CAT_NONE | SLS_UNCHANGED | US_UNCHANGED | EIM_DISABLED | PTP_DISABLED     },</v>
      </c>
    </row>
    <row r="1009" customFormat="false" ht="15.75" hidden="false" customHeight="false" outlineLevel="0" collapsed="false">
      <c r="A1009" s="263" t="str">
        <f aca="false">IF(AND(OR(SOURCE!A1009="",ISBLANK(SOURCE!A1009)),SOURCE!B1009&gt;0),IF(ISBLANK(SOURCE!C1009),"",SOURCE!C1009),
IF(SOURCE!B1009&lt;0,VLOOKUP(SOURCE!B1009,lookups!A$1:B$25,2,0),
  IF(ISBLANK(SOURCE!B1009),
    "",
    "/* "&amp;TEXT(SOURCE!B1009,"???0")&amp;" *"&amp;
      SOURCE!C1009&amp;", "&amp; IF(lookups!$E$2-LEN(SOURCE!C1009) &gt;= 0, REPT(" ",lookups!$E$2-LEN(SOURCE!C1009)), "")&amp;
      SOURCE!D1009&amp;", "&amp; IF(lookups!$F$2-LEN(SOURCE!D1009) &gt;= 0, REPT(" ",lookups!$F$2-LEN(SOURCE!D1009)), "")&amp;
      SOURCE!E1009&amp;", "&amp; IF(lookups!$G$2-LEN(SOURCE!E1009) &gt;=0, REPT(" ",lookups!$G$2-LEN(SOURCE!E1009)), "")&amp;
      SOURCE!F1009&amp;", "&amp; IF(lookups!$H$2-LEN(SOURCE!F1009) &gt;= 0, REPT(" ",lookups!$H$2-LEN(SOURCE!F1009)+2), "")&amp;"("&amp;
      SUBSTITUTE(TEXT(SOURCE!G1009,"??0"),"  ","")&amp;" &lt;&lt; TAM_MAX_BITS) |"&amp; IF(lookups!$I$2-3 &gt;= 0, REPT(" ",MAX(1,lookups!$I$2-5+4+1-1-LEN(  IF(ISTEXT(SOURCE!H1009),SOURCE!H1009,  SUBSTITUTE(SUBSTITUTE(TEXT(SOURCE!H1009,"????0"),"  ","")," ",""))   ))), "")&amp;
       IF(ISTEXT(SOURCE!H1009),SOURCE!H1009, SUBSTITUTE(SUBSTITUTE(TEXT(SOURCE!H1009,"????0"),"  ","")," ",""))   &amp;","&amp; IF(lookups!$J$2-3 &gt;= 0, REPT(" ",lookups!$J$2-3-5), "")&amp;
      SOURCE!I1009&amp;
" | "&amp; IF(lookups!$K$2-LEN(SOURCE!I1009) &gt;= 0, REPT(" ",lookups!$K$2-LEN(SOURCE!I1009)), "")&amp;
      SOURCE!J1009&amp;      IF(lookups!$L$2-LEN(SOURCE!J1009) &gt;= 0, REPT(" ",lookups!$L$2-LEN(SOURCE!J1009)), "")&amp;
" | "&amp; IF(lookups!$K$2-LEN(SOURCE!I1009) &gt;= 0, REPT(" ",lookups!$K$2-LEN(SOURCE!I1009)), "")&amp;
      SOURCE!K1009&amp;      IF(lookups!$L$2-LEN(SOURCE!K1009) &gt;= 0, REPT(" ",lookups!$M$2-LEN(SOURCE!K1009)), "")&amp;
" | "&amp; SOURCE!L1009&amp;      IF(lookups!$O$2-LEN(SOURCE!L1009) &gt;= 0, REPT(" ",lookups!$O$2-LEN(SOURCE!L1009)), "")&amp;
" | "&amp; SOURCE!M1009&amp;      IF(lookups!$P$2-LEN(SOURCE!M1009) &gt;= 0, REPT(" ",lookups!$P$2-LEN(SOURCE!M1009)), "")&amp;
      "},"&amp;IF(SOURCE!O1009&lt;&gt;"",""&amp;SOURCE!O1009,"")
 )
)
)</f>
        <v>/*  985 */  { addItemToBuffer,              ITM_Stack,                   "",                                            "Stack",                                       (0 &lt;&lt; TAM_MAX_BITS) |     0, CAT_NONE | SLS_UNCHANGED | US_UNCHANGED | EIM_DISABLED | PTP_DISABLED     },</v>
      </c>
    </row>
    <row r="1010" customFormat="false" ht="15.75" hidden="false" customHeight="false" outlineLevel="0" collapsed="false">
      <c r="A1010" s="263" t="str">
        <f aca="false">IF(AND(OR(SOURCE!A1010="",ISBLANK(SOURCE!A1010)),SOURCE!B1010&gt;0),IF(ISBLANK(SOURCE!C1010),"",SOURCE!C1010),
IF(SOURCE!B1010&lt;0,VLOOKUP(SOURCE!B1010,lookups!A$1:B$25,2,0),
  IF(ISBLANK(SOURCE!B1010),
    "",
    "/* "&amp;TEXT(SOURCE!B1010,"???0")&amp;" *"&amp;
      SOURCE!C1010&amp;", "&amp; IF(lookups!$E$2-LEN(SOURCE!C1010) &gt;= 0, REPT(" ",lookups!$E$2-LEN(SOURCE!C1010)), "")&amp;
      SOURCE!D1010&amp;", "&amp; IF(lookups!$F$2-LEN(SOURCE!D1010) &gt;= 0, REPT(" ",lookups!$F$2-LEN(SOURCE!D1010)), "")&amp;
      SOURCE!E1010&amp;", "&amp; IF(lookups!$G$2-LEN(SOURCE!E1010) &gt;=0, REPT(" ",lookups!$G$2-LEN(SOURCE!E1010)), "")&amp;
      SOURCE!F1010&amp;", "&amp; IF(lookups!$H$2-LEN(SOURCE!F1010) &gt;= 0, REPT(" ",lookups!$H$2-LEN(SOURCE!F1010)+2), "")&amp;"("&amp;
      SUBSTITUTE(TEXT(SOURCE!G1010,"??0"),"  ","")&amp;" &lt;&lt; TAM_MAX_BITS) |"&amp; IF(lookups!$I$2-3 &gt;= 0, REPT(" ",MAX(1,lookups!$I$2-5+4+1-1-LEN(  IF(ISTEXT(SOURCE!H1010),SOURCE!H1010,  SUBSTITUTE(SUBSTITUTE(TEXT(SOURCE!H1010,"????0"),"  ","")," ",""))   ))), "")&amp;
       IF(ISTEXT(SOURCE!H1010),SOURCE!H1010, SUBSTITUTE(SUBSTITUTE(TEXT(SOURCE!H1010,"????0"),"  ","")," ",""))   &amp;","&amp; IF(lookups!$J$2-3 &gt;= 0, REPT(" ",lookups!$J$2-3-5), "")&amp;
      SOURCE!I1010&amp;
" | "&amp; IF(lookups!$K$2-LEN(SOURCE!I1010) &gt;= 0, REPT(" ",lookups!$K$2-LEN(SOURCE!I1010)), "")&amp;
      SOURCE!J1010&amp;      IF(lookups!$L$2-LEN(SOURCE!J1010) &gt;= 0, REPT(" ",lookups!$L$2-LEN(SOURCE!J1010)), "")&amp;
" | "&amp; IF(lookups!$K$2-LEN(SOURCE!I1010) &gt;= 0, REPT(" ",lookups!$K$2-LEN(SOURCE!I1010)), "")&amp;
      SOURCE!K1010&amp;      IF(lookups!$L$2-LEN(SOURCE!K1010) &gt;= 0, REPT(" ",lookups!$M$2-LEN(SOURCE!K1010)), "")&amp;
" | "&amp; SOURCE!L1010&amp;      IF(lookups!$O$2-LEN(SOURCE!L1010) &gt;= 0, REPT(" ",lookups!$O$2-LEN(SOURCE!L1010)), "")&amp;
" | "&amp; SOURCE!M1010&amp;      IF(lookups!$P$2-LEN(SOURCE!M1010) &gt;= 0, REPT(" ",lookups!$P$2-LEN(SOURCE!M1010)), "")&amp;
      "},"&amp;IF(SOURCE!O1010&lt;&gt;"",""&amp;SOURCE!O1010,"")
 )
)
)</f>
        <v>/*  986 */  { addItemToBuffer,              ITM_dddEL,                   "",                                            STD_ELLIPSIS "EL",                             (0 &lt;&lt; TAM_MAX_BITS) |     0, CAT_NONE | SLS_UNCHANGED | US_UNCHANGED | EIM_DISABLED | PTP_DISABLED     },</v>
      </c>
    </row>
    <row r="1011" customFormat="false" ht="15.75" hidden="false" customHeight="false" outlineLevel="0" collapsed="false">
      <c r="A1011" s="263" t="str">
        <f aca="false">IF(AND(OR(SOURCE!A1011="",ISBLANK(SOURCE!A1011)),SOURCE!B1011&gt;0),IF(ISBLANK(SOURCE!C1011),"",SOURCE!C1011),
IF(SOURCE!B1011&lt;0,VLOOKUP(SOURCE!B1011,lookups!A$1:B$25,2,0),
  IF(ISBLANK(SOURCE!B1011),
    "",
    "/* "&amp;TEXT(SOURCE!B1011,"???0")&amp;" *"&amp;
      SOURCE!C1011&amp;", "&amp; IF(lookups!$E$2-LEN(SOURCE!C1011) &gt;= 0, REPT(" ",lookups!$E$2-LEN(SOURCE!C1011)), "")&amp;
      SOURCE!D1011&amp;", "&amp; IF(lookups!$F$2-LEN(SOURCE!D1011) &gt;= 0, REPT(" ",lookups!$F$2-LEN(SOURCE!D1011)), "")&amp;
      SOURCE!E1011&amp;", "&amp; IF(lookups!$G$2-LEN(SOURCE!E1011) &gt;=0, REPT(" ",lookups!$G$2-LEN(SOURCE!E1011)), "")&amp;
      SOURCE!F1011&amp;", "&amp; IF(lookups!$H$2-LEN(SOURCE!F1011) &gt;= 0, REPT(" ",lookups!$H$2-LEN(SOURCE!F1011)+2), "")&amp;"("&amp;
      SUBSTITUTE(TEXT(SOURCE!G1011,"??0"),"  ","")&amp;" &lt;&lt; TAM_MAX_BITS) |"&amp; IF(lookups!$I$2-3 &gt;= 0, REPT(" ",MAX(1,lookups!$I$2-5+4+1-1-LEN(  IF(ISTEXT(SOURCE!H1011),SOURCE!H1011,  SUBSTITUTE(SUBSTITUTE(TEXT(SOURCE!H1011,"????0"),"  ","")," ",""))   ))), "")&amp;
       IF(ISTEXT(SOURCE!H1011),SOURCE!H1011, SUBSTITUTE(SUBSTITUTE(TEXT(SOURCE!H1011,"????0"),"  ","")," ",""))   &amp;","&amp; IF(lookups!$J$2-3 &gt;= 0, REPT(" ",lookups!$J$2-3-5), "")&amp;
      SOURCE!I1011&amp;
" | "&amp; IF(lookups!$K$2-LEN(SOURCE!I1011) &gt;= 0, REPT(" ",lookups!$K$2-LEN(SOURCE!I1011)), "")&amp;
      SOURCE!J1011&amp;      IF(lookups!$L$2-LEN(SOURCE!J1011) &gt;= 0, REPT(" ",lookups!$L$2-LEN(SOURCE!J1011)), "")&amp;
" | "&amp; IF(lookups!$K$2-LEN(SOURCE!I1011) &gt;= 0, REPT(" ",lookups!$K$2-LEN(SOURCE!I1011)), "")&amp;
      SOURCE!K1011&amp;      IF(lookups!$L$2-LEN(SOURCE!K1011) &gt;= 0, REPT(" ",lookups!$M$2-LEN(SOURCE!K1011)), "")&amp;
" | "&amp; SOURCE!L1011&amp;      IF(lookups!$O$2-LEN(SOURCE!L1011) &gt;= 0, REPT(" ",lookups!$O$2-LEN(SOURCE!L1011)), "")&amp;
" | "&amp; SOURCE!M1011&amp;      IF(lookups!$P$2-LEN(SOURCE!M1011) &gt;= 0, REPT(" ",lookups!$P$2-LEN(SOURCE!M1011)), "")&amp;
      "},"&amp;IF(SOURCE!O1011&lt;&gt;"",""&amp;SOURCE!O1011,"")
 )
)
)</f>
        <v>/*  987 */  { addItemToBuffer,              ITM_dddIJ,                   "",                                            STD_ELLIPSIS "IJ",                             (0 &lt;&lt; TAM_MAX_BITS) |     0, CAT_NONE | SLS_UNCHANGED | US_UNCHANGED | EIM_DISABLED | PTP_DISABLED     },</v>
      </c>
    </row>
    <row r="1012" customFormat="false" ht="15.75" hidden="false" customHeight="false" outlineLevel="0" collapsed="false">
      <c r="A1012" s="263" t="str">
        <f aca="false">IF(AND(OR(SOURCE!A1012="",ISBLANK(SOURCE!A1012)),SOURCE!B1012&gt;0),IF(ISBLANK(SOURCE!C1012),"",SOURCE!C1012),
IF(SOURCE!B1012&lt;0,VLOOKUP(SOURCE!B1012,lookups!A$1:B$25,2,0),
  IF(ISBLANK(SOURCE!B1012),
    "",
    "/* "&amp;TEXT(SOURCE!B1012,"???0")&amp;" *"&amp;
      SOURCE!C1012&amp;", "&amp; IF(lookups!$E$2-LEN(SOURCE!C1012) &gt;= 0, REPT(" ",lookups!$E$2-LEN(SOURCE!C1012)), "")&amp;
      SOURCE!D1012&amp;", "&amp; IF(lookups!$F$2-LEN(SOURCE!D1012) &gt;= 0, REPT(" ",lookups!$F$2-LEN(SOURCE!D1012)), "")&amp;
      SOURCE!E1012&amp;", "&amp; IF(lookups!$G$2-LEN(SOURCE!E1012) &gt;=0, REPT(" ",lookups!$G$2-LEN(SOURCE!E1012)), "")&amp;
      SOURCE!F1012&amp;", "&amp; IF(lookups!$H$2-LEN(SOURCE!F1012) &gt;= 0, REPT(" ",lookups!$H$2-LEN(SOURCE!F1012)+2), "")&amp;"("&amp;
      SUBSTITUTE(TEXT(SOURCE!G1012,"??0"),"  ","")&amp;" &lt;&lt; TAM_MAX_BITS) |"&amp; IF(lookups!$I$2-3 &gt;= 0, REPT(" ",MAX(1,lookups!$I$2-5+4+1-1-LEN(  IF(ISTEXT(SOURCE!H1012),SOURCE!H1012,  SUBSTITUTE(SUBSTITUTE(TEXT(SOURCE!H1012,"????0"),"  ","")," ",""))   ))), "")&amp;
       IF(ISTEXT(SOURCE!H1012),SOURCE!H1012, SUBSTITUTE(SUBSTITUTE(TEXT(SOURCE!H1012,"????0"),"  ","")," ",""))   &amp;","&amp; IF(lookups!$J$2-3 &gt;= 0, REPT(" ",lookups!$J$2-3-5), "")&amp;
      SOURCE!I1012&amp;
" | "&amp; IF(lookups!$K$2-LEN(SOURCE!I1012) &gt;= 0, REPT(" ",lookups!$K$2-LEN(SOURCE!I1012)), "")&amp;
      SOURCE!J1012&amp;      IF(lookups!$L$2-LEN(SOURCE!J1012) &gt;= 0, REPT(" ",lookups!$L$2-LEN(SOURCE!J1012)), "")&amp;
" | "&amp; IF(lookups!$K$2-LEN(SOURCE!I1012) &gt;= 0, REPT(" ",lookups!$K$2-LEN(SOURCE!I1012)), "")&amp;
      SOURCE!K1012&amp;      IF(lookups!$L$2-LEN(SOURCE!K1012) &gt;= 0, REPT(" ",lookups!$M$2-LEN(SOURCE!K1012)), "")&amp;
" | "&amp; SOURCE!L1012&amp;      IF(lookups!$O$2-LEN(SOURCE!L1012) &gt;= 0, REPT(" ",lookups!$O$2-LEN(SOURCE!L1012)), "")&amp;
" | "&amp; SOURCE!M1012&amp;      IF(lookups!$P$2-LEN(SOURCE!M1012) &gt;= 0, REPT(" ",lookups!$P$2-LEN(SOURCE!M1012)), "")&amp;
      "},"&amp;IF(SOURCE!O1012&lt;&gt;"",""&amp;SOURCE!O1012,"")
 )
)
)</f>
        <v>/*  988 */  { addItemToBuffer,              ITM_0P,                      "",                                            "0.",                                          (0 &lt;&lt; TAM_MAX_BITS) |     0, CAT_NONE | SLS_UNCHANGED | US_UNCHANGED | EIM_DISABLED | PTP_DISABLED     },</v>
      </c>
    </row>
    <row r="1013" customFormat="false" ht="15.75" hidden="false" customHeight="false" outlineLevel="0" collapsed="false">
      <c r="A1013" s="263" t="str">
        <f aca="false">IF(AND(OR(SOURCE!A1013="",ISBLANK(SOURCE!A1013)),SOURCE!B1013&gt;0),IF(ISBLANK(SOURCE!C1013),"",SOURCE!C1013),
IF(SOURCE!B1013&lt;0,VLOOKUP(SOURCE!B1013,lookups!A$1:B$25,2,0),
  IF(ISBLANK(SOURCE!B1013),
    "",
    "/* "&amp;TEXT(SOURCE!B1013,"???0")&amp;" *"&amp;
      SOURCE!C1013&amp;", "&amp; IF(lookups!$E$2-LEN(SOURCE!C1013) &gt;= 0, REPT(" ",lookups!$E$2-LEN(SOURCE!C1013)), "")&amp;
      SOURCE!D1013&amp;", "&amp; IF(lookups!$F$2-LEN(SOURCE!D1013) &gt;= 0, REPT(" ",lookups!$F$2-LEN(SOURCE!D1013)), "")&amp;
      SOURCE!E1013&amp;", "&amp; IF(lookups!$G$2-LEN(SOURCE!E1013) &gt;=0, REPT(" ",lookups!$G$2-LEN(SOURCE!E1013)), "")&amp;
      SOURCE!F1013&amp;", "&amp; IF(lookups!$H$2-LEN(SOURCE!F1013) &gt;= 0, REPT(" ",lookups!$H$2-LEN(SOURCE!F1013)+2), "")&amp;"("&amp;
      SUBSTITUTE(TEXT(SOURCE!G1013,"??0"),"  ","")&amp;" &lt;&lt; TAM_MAX_BITS) |"&amp; IF(lookups!$I$2-3 &gt;= 0, REPT(" ",MAX(1,lookups!$I$2-5+4+1-1-LEN(  IF(ISTEXT(SOURCE!H1013),SOURCE!H1013,  SUBSTITUTE(SUBSTITUTE(TEXT(SOURCE!H1013,"????0"),"  ","")," ",""))   ))), "")&amp;
       IF(ISTEXT(SOURCE!H1013),SOURCE!H1013, SUBSTITUTE(SUBSTITUTE(TEXT(SOURCE!H1013,"????0"),"  ","")," ",""))   &amp;","&amp; IF(lookups!$J$2-3 &gt;= 0, REPT(" ",lookups!$J$2-3-5), "")&amp;
      SOURCE!I1013&amp;
" | "&amp; IF(lookups!$K$2-LEN(SOURCE!I1013) &gt;= 0, REPT(" ",lookups!$K$2-LEN(SOURCE!I1013)), "")&amp;
      SOURCE!J1013&amp;      IF(lookups!$L$2-LEN(SOURCE!J1013) &gt;= 0, REPT(" ",lookups!$L$2-LEN(SOURCE!J1013)), "")&amp;
" | "&amp; IF(lookups!$K$2-LEN(SOURCE!I1013) &gt;= 0, REPT(" ",lookups!$K$2-LEN(SOURCE!I1013)), "")&amp;
      SOURCE!K1013&amp;      IF(lookups!$L$2-LEN(SOURCE!K1013) &gt;= 0, REPT(" ",lookups!$M$2-LEN(SOURCE!K1013)), "")&amp;
" | "&amp; SOURCE!L1013&amp;      IF(lookups!$O$2-LEN(SOURCE!L1013) &gt;= 0, REPT(" ",lookups!$O$2-LEN(SOURCE!L1013)), "")&amp;
" | "&amp; SOURCE!M1013&amp;      IF(lookups!$P$2-LEN(SOURCE!M1013) &gt;= 0, REPT(" ",lookups!$P$2-LEN(SOURCE!M1013)), "")&amp;
      "},"&amp;IF(SOURCE!O1013&lt;&gt;"",""&amp;SOURCE!O1013,"")
 )
)
)</f>
        <v>/*  989 */  { addItemToBuffer,              ITM_1P,                      "",                                            "1.",                                          (0 &lt;&lt; TAM_MAX_BITS) |     0, CAT_NONE | SLS_UNCHANGED | US_UNCHANGED | EIM_DISABLED | PTP_DISABLED     },</v>
      </c>
    </row>
    <row r="1014" customFormat="false" ht="15.75" hidden="false" customHeight="false" outlineLevel="0" collapsed="false">
      <c r="A1014" s="263" t="str">
        <f aca="false">IF(AND(OR(SOURCE!A1014="",ISBLANK(SOURCE!A1014)),SOURCE!B1014&gt;0),IF(ISBLANK(SOURCE!C1014),"",SOURCE!C1014),
IF(SOURCE!B1014&lt;0,VLOOKUP(SOURCE!B1014,lookups!A$1:B$25,2,0),
  IF(ISBLANK(SOURCE!B1014),
    "",
    "/* "&amp;TEXT(SOURCE!B1014,"???0")&amp;" *"&amp;
      SOURCE!C1014&amp;", "&amp; IF(lookups!$E$2-LEN(SOURCE!C1014) &gt;= 0, REPT(" ",lookups!$E$2-LEN(SOURCE!C1014)), "")&amp;
      SOURCE!D1014&amp;", "&amp; IF(lookups!$F$2-LEN(SOURCE!D1014) &gt;= 0, REPT(" ",lookups!$F$2-LEN(SOURCE!D1014)), "")&amp;
      SOURCE!E1014&amp;", "&amp; IF(lookups!$G$2-LEN(SOURCE!E1014) &gt;=0, REPT(" ",lookups!$G$2-LEN(SOURCE!E1014)), "")&amp;
      SOURCE!F1014&amp;", "&amp; IF(lookups!$H$2-LEN(SOURCE!F1014) &gt;= 0, REPT(" ",lookups!$H$2-LEN(SOURCE!F1014)+2), "")&amp;"("&amp;
      SUBSTITUTE(TEXT(SOURCE!G1014,"??0"),"  ","")&amp;" &lt;&lt; TAM_MAX_BITS) |"&amp; IF(lookups!$I$2-3 &gt;= 0, REPT(" ",MAX(1,lookups!$I$2-5+4+1-1-LEN(  IF(ISTEXT(SOURCE!H1014),SOURCE!H1014,  SUBSTITUTE(SUBSTITUTE(TEXT(SOURCE!H1014,"????0"),"  ","")," ",""))   ))), "")&amp;
       IF(ISTEXT(SOURCE!H1014),SOURCE!H1014, SUBSTITUTE(SUBSTITUTE(TEXT(SOURCE!H1014,"????0"),"  ","")," ",""))   &amp;","&amp; IF(lookups!$J$2-3 &gt;= 0, REPT(" ",lookups!$J$2-3-5), "")&amp;
      SOURCE!I1014&amp;
" | "&amp; IF(lookups!$K$2-LEN(SOURCE!I1014) &gt;= 0, REPT(" ",lookups!$K$2-LEN(SOURCE!I1014)), "")&amp;
      SOURCE!J1014&amp;      IF(lookups!$L$2-LEN(SOURCE!J1014) &gt;= 0, REPT(" ",lookups!$L$2-LEN(SOURCE!J1014)), "")&amp;
" | "&amp; IF(lookups!$K$2-LEN(SOURCE!I1014) &gt;= 0, REPT(" ",lookups!$K$2-LEN(SOURCE!I1014)), "")&amp;
      SOURCE!K1014&amp;      IF(lookups!$L$2-LEN(SOURCE!K1014) &gt;= 0, REPT(" ",lookups!$M$2-LEN(SOURCE!K1014)), "")&amp;
" | "&amp; SOURCE!L1014&amp;      IF(lookups!$O$2-LEN(SOURCE!L1014) &gt;= 0, REPT(" ",lookups!$O$2-LEN(SOURCE!L1014)), "")&amp;
" | "&amp; SOURCE!M1014&amp;      IF(lookups!$P$2-LEN(SOURCE!M1014) &gt;= 0, REPT(" ",lookups!$P$2-LEN(SOURCE!M1014)), "")&amp;
      "},"&amp;IF(SOURCE!O1014&lt;&gt;"",""&amp;SOURCE!O1014,"")
 )
)
)</f>
        <v>/*  990 */  { addItemToBuffer,              ITM_EXPONENT/*jmok*/,        "",                                            "EEX",                                         (0 &lt;&lt; TAM_MAX_BITS) |     0, CAT_NONE | SLS_UNCHANGED | US_UNCHANGED | EIM_DISABLED | PTP_DISABLED     },</v>
      </c>
    </row>
    <row r="1015" customFormat="false" ht="15.75" hidden="false" customHeight="false" outlineLevel="0" collapsed="false">
      <c r="A1015" s="263" t="str">
        <f aca="false">IF(AND(OR(SOURCE!A1015="",ISBLANK(SOURCE!A1015)),SOURCE!B1015&gt;0),IF(ISBLANK(SOURCE!C1015),"",SOURCE!C1015),
IF(SOURCE!B1015&lt;0,VLOOKUP(SOURCE!B1015,lookups!A$1:B$25,2,0),
  IF(ISBLANK(SOURCE!B1015),
    "",
    "/* "&amp;TEXT(SOURCE!B1015,"???0")&amp;" *"&amp;
      SOURCE!C1015&amp;", "&amp; IF(lookups!$E$2-LEN(SOURCE!C1015) &gt;= 0, REPT(" ",lookups!$E$2-LEN(SOURCE!C1015)), "")&amp;
      SOURCE!D1015&amp;", "&amp; IF(lookups!$F$2-LEN(SOURCE!D1015) &gt;= 0, REPT(" ",lookups!$F$2-LEN(SOURCE!D1015)), "")&amp;
      SOURCE!E1015&amp;", "&amp; IF(lookups!$G$2-LEN(SOURCE!E1015) &gt;=0, REPT(" ",lookups!$G$2-LEN(SOURCE!E1015)), "")&amp;
      SOURCE!F1015&amp;", "&amp; IF(lookups!$H$2-LEN(SOURCE!F1015) &gt;= 0, REPT(" ",lookups!$H$2-LEN(SOURCE!F1015)+2), "")&amp;"("&amp;
      SUBSTITUTE(TEXT(SOURCE!G1015,"??0"),"  ","")&amp;" &lt;&lt; TAM_MAX_BITS) |"&amp; IF(lookups!$I$2-3 &gt;= 0, REPT(" ",MAX(1,lookups!$I$2-5+4+1-1-LEN(  IF(ISTEXT(SOURCE!H1015),SOURCE!H1015,  SUBSTITUTE(SUBSTITUTE(TEXT(SOURCE!H1015,"????0"),"  ","")," ",""))   ))), "")&amp;
       IF(ISTEXT(SOURCE!H1015),SOURCE!H1015, SUBSTITUTE(SUBSTITUTE(TEXT(SOURCE!H1015,"????0"),"  ","")," ",""))   &amp;","&amp; IF(lookups!$J$2-3 &gt;= 0, REPT(" ",lookups!$J$2-3-5), "")&amp;
      SOURCE!I1015&amp;
" | "&amp; IF(lookups!$K$2-LEN(SOURCE!I1015) &gt;= 0, REPT(" ",lookups!$K$2-LEN(SOURCE!I1015)), "")&amp;
      SOURCE!J1015&amp;      IF(lookups!$L$2-LEN(SOURCE!J1015) &gt;= 0, REPT(" ",lookups!$L$2-LEN(SOURCE!J1015)), "")&amp;
" | "&amp; IF(lookups!$K$2-LEN(SOURCE!I1015) &gt;= 0, REPT(" ",lookups!$K$2-LEN(SOURCE!I1015)), "")&amp;
      SOURCE!K1015&amp;      IF(lookups!$L$2-LEN(SOURCE!K1015) &gt;= 0, REPT(" ",lookups!$M$2-LEN(SOURCE!K1015)), "")&amp;
" | "&amp; SOURCE!L1015&amp;      IF(lookups!$O$2-LEN(SOURCE!L1015) &gt;= 0, REPT(" ",lookups!$O$2-LEN(SOURCE!L1015)), "")&amp;
" | "&amp; SOURCE!M1015&amp;      IF(lookups!$P$2-LEN(SOURCE!M1015) &gt;= 0, REPT(" ",lookups!$P$2-LEN(SOURCE!M1015)), "")&amp;
      "},"&amp;IF(SOURCE!O1015&lt;&gt;"",""&amp;SOURCE!O1015,"")
 )
)
)</f>
        <v>/*  991 */  { addItemToBuffer,              NOPARAM,                     "HEX",                                         "H",                                           (0 &lt;&lt; TAM_MAX_BITS) |     0, CAT_NONE | SLS_UNCHANGED | US_UNCHANGED | EIM_DISABLED | PTP_DISABLED     },</v>
      </c>
    </row>
    <row r="1016" customFormat="false" ht="15.75" hidden="false" customHeight="false" outlineLevel="0" collapsed="false">
      <c r="A1016" s="263" t="str">
        <f aca="false">IF(AND(OR(SOURCE!A1016="",ISBLANK(SOURCE!A1016)),SOURCE!B1016&gt;0),IF(ISBLANK(SOURCE!C1016),"",SOURCE!C1016),
IF(SOURCE!B1016&lt;0,VLOOKUP(SOURCE!B1016,lookups!A$1:B$25,2,0),
  IF(ISBLANK(SOURCE!B1016),
    "",
    "/* "&amp;TEXT(SOURCE!B1016,"???0")&amp;" *"&amp;
      SOURCE!C1016&amp;", "&amp; IF(lookups!$E$2-LEN(SOURCE!C1016) &gt;= 0, REPT(" ",lookups!$E$2-LEN(SOURCE!C1016)), "")&amp;
      SOURCE!D1016&amp;", "&amp; IF(lookups!$F$2-LEN(SOURCE!D1016) &gt;= 0, REPT(" ",lookups!$F$2-LEN(SOURCE!D1016)), "")&amp;
      SOURCE!E1016&amp;", "&amp; IF(lookups!$G$2-LEN(SOURCE!E1016) &gt;=0, REPT(" ",lookups!$G$2-LEN(SOURCE!E1016)), "")&amp;
      SOURCE!F1016&amp;", "&amp; IF(lookups!$H$2-LEN(SOURCE!F1016) &gt;= 0, REPT(" ",lookups!$H$2-LEN(SOURCE!F1016)+2), "")&amp;"("&amp;
      SUBSTITUTE(TEXT(SOURCE!G1016,"??0"),"  ","")&amp;" &lt;&lt; TAM_MAX_BITS) |"&amp; IF(lookups!$I$2-3 &gt;= 0, REPT(" ",MAX(1,lookups!$I$2-5+4+1-1-LEN(  IF(ISTEXT(SOURCE!H1016),SOURCE!H1016,  SUBSTITUTE(SUBSTITUTE(TEXT(SOURCE!H1016,"????0"),"  ","")," ",""))   ))), "")&amp;
       IF(ISTEXT(SOURCE!H1016),SOURCE!H1016, SUBSTITUTE(SUBSTITUTE(TEXT(SOURCE!H1016,"????0"),"  ","")," ",""))   &amp;","&amp; IF(lookups!$J$2-3 &gt;= 0, REPT(" ",lookups!$J$2-3-5), "")&amp;
      SOURCE!I1016&amp;
" | "&amp; IF(lookups!$K$2-LEN(SOURCE!I1016) &gt;= 0, REPT(" ",lookups!$K$2-LEN(SOURCE!I1016)), "")&amp;
      SOURCE!J1016&amp;      IF(lookups!$L$2-LEN(SOURCE!J1016) &gt;= 0, REPT(" ",lookups!$L$2-LEN(SOURCE!J1016)), "")&amp;
" | "&amp; IF(lookups!$K$2-LEN(SOURCE!I1016) &gt;= 0, REPT(" ",lookups!$K$2-LEN(SOURCE!I1016)), "")&amp;
      SOURCE!K1016&amp;      IF(lookups!$L$2-LEN(SOURCE!K1016) &gt;= 0, REPT(" ",lookups!$M$2-LEN(SOURCE!K1016)), "")&amp;
" | "&amp; SOURCE!L1016&amp;      IF(lookups!$O$2-LEN(SOURCE!L1016) &gt;= 0, REPT(" ",lookups!$O$2-LEN(SOURCE!L1016)), "")&amp;
" | "&amp; SOURCE!M1016&amp;      IF(lookups!$P$2-LEN(SOURCE!M1016) &gt;= 0, REPT(" ",lookups!$P$2-LEN(SOURCE!M1016)), "")&amp;
      "},"&amp;IF(SOURCE!O1016&lt;&gt;"",""&amp;SOURCE!O1016,"")
 )
)
)</f>
        <v>/*  992 */  { fnGoToRow,                    TM_VALUE,                    "GOTO Row",                                    "GOTO",                                        (0 &lt;&lt; TAM_MAX_BITS) |  9999, CAT_NONE | SLS_UNCHANGED | US_UNCHANGED | EIM_DISABLED | PTP_DISABLED     },</v>
      </c>
    </row>
    <row r="1017" customFormat="false" ht="15.75" hidden="false" customHeight="false" outlineLevel="0" collapsed="false">
      <c r="A1017" s="263" t="str">
        <f aca="false">IF(AND(OR(SOURCE!A1017="",ISBLANK(SOURCE!A1017)),SOURCE!B1017&gt;0),IF(ISBLANK(SOURCE!C1017),"",SOURCE!C1017),
IF(SOURCE!B1017&lt;0,VLOOKUP(SOURCE!B1017,lookups!A$1:B$25,2,0),
  IF(ISBLANK(SOURCE!B1017),
    "",
    "/* "&amp;TEXT(SOURCE!B1017,"???0")&amp;" *"&amp;
      SOURCE!C1017&amp;", "&amp; IF(lookups!$E$2-LEN(SOURCE!C1017) &gt;= 0, REPT(" ",lookups!$E$2-LEN(SOURCE!C1017)), "")&amp;
      SOURCE!D1017&amp;", "&amp; IF(lookups!$F$2-LEN(SOURCE!D1017) &gt;= 0, REPT(" ",lookups!$F$2-LEN(SOURCE!D1017)), "")&amp;
      SOURCE!E1017&amp;", "&amp; IF(lookups!$G$2-LEN(SOURCE!E1017) &gt;=0, REPT(" ",lookups!$G$2-LEN(SOURCE!E1017)), "")&amp;
      SOURCE!F1017&amp;", "&amp; IF(lookups!$H$2-LEN(SOURCE!F1017) &gt;= 0, REPT(" ",lookups!$H$2-LEN(SOURCE!F1017)+2), "")&amp;"("&amp;
      SUBSTITUTE(TEXT(SOURCE!G1017,"??0"),"  ","")&amp;" &lt;&lt; TAM_MAX_BITS) |"&amp; IF(lookups!$I$2-3 &gt;= 0, REPT(" ",MAX(1,lookups!$I$2-5+4+1-1-LEN(  IF(ISTEXT(SOURCE!H1017),SOURCE!H1017,  SUBSTITUTE(SUBSTITUTE(TEXT(SOURCE!H1017,"????0"),"  ","")," ",""))   ))), "")&amp;
       IF(ISTEXT(SOURCE!H1017),SOURCE!H1017, SUBSTITUTE(SUBSTITUTE(TEXT(SOURCE!H1017,"????0"),"  ","")," ",""))   &amp;","&amp; IF(lookups!$J$2-3 &gt;= 0, REPT(" ",lookups!$J$2-3-5), "")&amp;
      SOURCE!I1017&amp;
" | "&amp; IF(lookups!$K$2-LEN(SOURCE!I1017) &gt;= 0, REPT(" ",lookups!$K$2-LEN(SOURCE!I1017)), "")&amp;
      SOURCE!J1017&amp;      IF(lookups!$L$2-LEN(SOURCE!J1017) &gt;= 0, REPT(" ",lookups!$L$2-LEN(SOURCE!J1017)), "")&amp;
" | "&amp; IF(lookups!$K$2-LEN(SOURCE!I1017) &gt;= 0, REPT(" ",lookups!$K$2-LEN(SOURCE!I1017)), "")&amp;
      SOURCE!K1017&amp;      IF(lookups!$L$2-LEN(SOURCE!K1017) &gt;= 0, REPT(" ",lookups!$M$2-LEN(SOURCE!K1017)), "")&amp;
" | "&amp; SOURCE!L1017&amp;      IF(lookups!$O$2-LEN(SOURCE!L1017) &gt;= 0, REPT(" ",lookups!$O$2-LEN(SOURCE!L1017)), "")&amp;
" | "&amp; SOURCE!M1017&amp;      IF(lookups!$P$2-LEN(SOURCE!M1017) &gt;= 0, REPT(" ",lookups!$P$2-LEN(SOURCE!M1017)), "")&amp;
      "},"&amp;IF(SOURCE!O1017&lt;&gt;"",""&amp;SOURCE!O1017,"")
 )
)
)</f>
        <v>/*  993 */  { fnGoToColumn,                 TM_VALUE,                    "GOTO Column",                                 "GOTO",                                        (0 &lt;&lt; TAM_MAX_BITS) |  9999, CAT_NONE | SLS_UNCHANGED | US_UNCHANGED | EIM_DISABLED | PTP_DISABLED     },</v>
      </c>
    </row>
    <row r="1018" customFormat="false" ht="15.75" hidden="false" customHeight="false" outlineLevel="0" collapsed="false">
      <c r="A1018" s="263" t="str">
        <f aca="false">IF(AND(OR(SOURCE!A1018="",ISBLANK(SOURCE!A1018)),SOURCE!B1018&gt;0),IF(ISBLANK(SOURCE!C1018),"",SOURCE!C1018),
IF(SOURCE!B1018&lt;0,VLOOKUP(SOURCE!B1018,lookups!A$1:B$25,2,0),
  IF(ISBLANK(SOURCE!B1018),
    "",
    "/* "&amp;TEXT(SOURCE!B1018,"???0")&amp;" *"&amp;
      SOURCE!C1018&amp;", "&amp; IF(lookups!$E$2-LEN(SOURCE!C1018) &gt;= 0, REPT(" ",lookups!$E$2-LEN(SOURCE!C1018)), "")&amp;
      SOURCE!D1018&amp;", "&amp; IF(lookups!$F$2-LEN(SOURCE!D1018) &gt;= 0, REPT(" ",lookups!$F$2-LEN(SOURCE!D1018)), "")&amp;
      SOURCE!E1018&amp;", "&amp; IF(lookups!$G$2-LEN(SOURCE!E1018) &gt;=0, REPT(" ",lookups!$G$2-LEN(SOURCE!E1018)), "")&amp;
      SOURCE!F1018&amp;", "&amp; IF(lookups!$H$2-LEN(SOURCE!F1018) &gt;= 0, REPT(" ",lookups!$H$2-LEN(SOURCE!F1018)+2), "")&amp;"("&amp;
      SUBSTITUTE(TEXT(SOURCE!G1018,"??0"),"  ","")&amp;" &lt;&lt; TAM_MAX_BITS) |"&amp; IF(lookups!$I$2-3 &gt;= 0, REPT(" ",MAX(1,lookups!$I$2-5+4+1-1-LEN(  IF(ISTEXT(SOURCE!H1018),SOURCE!H1018,  SUBSTITUTE(SUBSTITUTE(TEXT(SOURCE!H1018,"????0"),"  ","")," ",""))   ))), "")&amp;
       IF(ISTEXT(SOURCE!H1018),SOURCE!H1018, SUBSTITUTE(SUBSTITUTE(TEXT(SOURCE!H1018,"????0"),"  ","")," ",""))   &amp;","&amp; IF(lookups!$J$2-3 &gt;= 0, REPT(" ",lookups!$J$2-3-5), "")&amp;
      SOURCE!I1018&amp;
" | "&amp; IF(lookups!$K$2-LEN(SOURCE!I1018) &gt;= 0, REPT(" ",lookups!$K$2-LEN(SOURCE!I1018)), "")&amp;
      SOURCE!J1018&amp;      IF(lookups!$L$2-LEN(SOURCE!J1018) &gt;= 0, REPT(" ",lookups!$L$2-LEN(SOURCE!J1018)), "")&amp;
" | "&amp; IF(lookups!$K$2-LEN(SOURCE!I1018) &gt;= 0, REPT(" ",lookups!$K$2-LEN(SOURCE!I1018)), "")&amp;
      SOURCE!K1018&amp;      IF(lookups!$L$2-LEN(SOURCE!K1018) &gt;= 0, REPT(" ",lookups!$M$2-LEN(SOURCE!K1018)), "")&amp;
" | "&amp; SOURCE!L1018&amp;      IF(lookups!$O$2-LEN(SOURCE!L1018) &gt;= 0, REPT(" ",lookups!$O$2-LEN(SOURCE!L1018)), "")&amp;
" | "&amp; SOURCE!M1018&amp;      IF(lookups!$P$2-LEN(SOURCE!M1018) &gt;= 0, REPT(" ",lookups!$P$2-LEN(SOURCE!M1018)), "")&amp;
      "},"&amp;IF(SOURCE!O1018&lt;&gt;"",""&amp;SOURCE!O1018,"")
 )
)
)</f>
        <v>/*  994 */  { fnSolveVar,                   NOPARAM,                     "SOLVE Var",                                   "SOLVE",                                       (0 &lt;&lt; TAM_MAX_BITS) |     0, CAT_NONE | SLS_UNCHANGED | US_UNCHANGED | EIM_DISABLED | PTP_DISABLED     },</v>
      </c>
    </row>
    <row r="1019" customFormat="false" ht="15.75" hidden="false" customHeight="false" outlineLevel="0" collapsed="false">
      <c r="A1019" s="263" t="str">
        <f aca="false">IF(AND(OR(SOURCE!A1019="",ISBLANK(SOURCE!A1019)),SOURCE!B1019&gt;0),IF(ISBLANK(SOURCE!C1019),"",SOURCE!C1019),
IF(SOURCE!B1019&lt;0,VLOOKUP(SOURCE!B1019,lookups!A$1:B$25,2,0),
  IF(ISBLANK(SOURCE!B1019),
    "",
    "/* "&amp;TEXT(SOURCE!B1019,"???0")&amp;" *"&amp;
      SOURCE!C1019&amp;", "&amp; IF(lookups!$E$2-LEN(SOURCE!C1019) &gt;= 0, REPT(" ",lookups!$E$2-LEN(SOURCE!C1019)), "")&amp;
      SOURCE!D1019&amp;", "&amp; IF(lookups!$F$2-LEN(SOURCE!D1019) &gt;= 0, REPT(" ",lookups!$F$2-LEN(SOURCE!D1019)), "")&amp;
      SOURCE!E1019&amp;", "&amp; IF(lookups!$G$2-LEN(SOURCE!E1019) &gt;=0, REPT(" ",lookups!$G$2-LEN(SOURCE!E1019)), "")&amp;
      SOURCE!F1019&amp;", "&amp; IF(lookups!$H$2-LEN(SOURCE!F1019) &gt;= 0, REPT(" ",lookups!$H$2-LEN(SOURCE!F1019)+2), "")&amp;"("&amp;
      SUBSTITUTE(TEXT(SOURCE!G1019,"??0"),"  ","")&amp;" &lt;&lt; TAM_MAX_BITS) |"&amp; IF(lookups!$I$2-3 &gt;= 0, REPT(" ",MAX(1,lookups!$I$2-5+4+1-1-LEN(  IF(ISTEXT(SOURCE!H1019),SOURCE!H1019,  SUBSTITUTE(SUBSTITUTE(TEXT(SOURCE!H1019,"????0"),"  ","")," ",""))   ))), "")&amp;
       IF(ISTEXT(SOURCE!H1019),SOURCE!H1019, SUBSTITUTE(SUBSTITUTE(TEXT(SOURCE!H1019,"????0"),"  ","")," ",""))   &amp;","&amp; IF(lookups!$J$2-3 &gt;= 0, REPT(" ",lookups!$J$2-3-5), "")&amp;
      SOURCE!I1019&amp;
" | "&amp; IF(lookups!$K$2-LEN(SOURCE!I1019) &gt;= 0, REPT(" ",lookups!$K$2-LEN(SOURCE!I1019)), "")&amp;
      SOURCE!J1019&amp;      IF(lookups!$L$2-LEN(SOURCE!J1019) &gt;= 0, REPT(" ",lookups!$L$2-LEN(SOURCE!J1019)), "")&amp;
" | "&amp; IF(lookups!$K$2-LEN(SOURCE!I1019) &gt;= 0, REPT(" ",lookups!$K$2-LEN(SOURCE!I1019)), "")&amp;
      SOURCE!K1019&amp;      IF(lookups!$L$2-LEN(SOURCE!K1019) &gt;= 0, REPT(" ",lookups!$M$2-LEN(SOURCE!K1019)), "")&amp;
" | "&amp; SOURCE!L1019&amp;      IF(lookups!$O$2-LEN(SOURCE!L1019) &gt;= 0, REPT(" ",lookups!$O$2-LEN(SOURCE!L1019)), "")&amp;
" | "&amp; SOURCE!M1019&amp;      IF(lookups!$P$2-LEN(SOURCE!M1019) &gt;= 0, REPT(" ",lookups!$P$2-LEN(SOURCE!M1019)), "")&amp;
      "},"&amp;IF(SOURCE!O1019&lt;&gt;"",""&amp;SOURCE!O1019,"")
 )
)
)</f>
        <v>/*  995 */  { fnEqCursorLeft,               NOPARAM,                     "",                                            STD_LEFT_ARROW,                                (0 &lt;&lt; TAM_MAX_BITS) |     0, CAT_NONE | SLS_UNCHANGED | US_UNCHANGED | EIM_DISABLED | PTP_DISABLED     },</v>
      </c>
    </row>
    <row r="1020" customFormat="false" ht="15.75" hidden="false" customHeight="false" outlineLevel="0" collapsed="false">
      <c r="A1020" s="263" t="str">
        <f aca="false">IF(AND(OR(SOURCE!A1020="",ISBLANK(SOURCE!A1020)),SOURCE!B1020&gt;0),IF(ISBLANK(SOURCE!C1020),"",SOURCE!C1020),
IF(SOURCE!B1020&lt;0,VLOOKUP(SOURCE!B1020,lookups!A$1:B$25,2,0),
  IF(ISBLANK(SOURCE!B1020),
    "",
    "/* "&amp;TEXT(SOURCE!B1020,"???0")&amp;" *"&amp;
      SOURCE!C1020&amp;", "&amp; IF(lookups!$E$2-LEN(SOURCE!C1020) &gt;= 0, REPT(" ",lookups!$E$2-LEN(SOURCE!C1020)), "")&amp;
      SOURCE!D1020&amp;", "&amp; IF(lookups!$F$2-LEN(SOURCE!D1020) &gt;= 0, REPT(" ",lookups!$F$2-LEN(SOURCE!D1020)), "")&amp;
      SOURCE!E1020&amp;", "&amp; IF(lookups!$G$2-LEN(SOURCE!E1020) &gt;=0, REPT(" ",lookups!$G$2-LEN(SOURCE!E1020)), "")&amp;
      SOURCE!F1020&amp;", "&amp; IF(lookups!$H$2-LEN(SOURCE!F1020) &gt;= 0, REPT(" ",lookups!$H$2-LEN(SOURCE!F1020)+2), "")&amp;"("&amp;
      SUBSTITUTE(TEXT(SOURCE!G1020,"??0"),"  ","")&amp;" &lt;&lt; TAM_MAX_BITS) |"&amp; IF(lookups!$I$2-3 &gt;= 0, REPT(" ",MAX(1,lookups!$I$2-5+4+1-1-LEN(  IF(ISTEXT(SOURCE!H1020),SOURCE!H1020,  SUBSTITUTE(SUBSTITUTE(TEXT(SOURCE!H1020,"????0"),"  ","")," ",""))   ))), "")&amp;
       IF(ISTEXT(SOURCE!H1020),SOURCE!H1020, SUBSTITUTE(SUBSTITUTE(TEXT(SOURCE!H1020,"????0"),"  ","")," ",""))   &amp;","&amp; IF(lookups!$J$2-3 &gt;= 0, REPT(" ",lookups!$J$2-3-5), "")&amp;
      SOURCE!I1020&amp;
" | "&amp; IF(lookups!$K$2-LEN(SOURCE!I1020) &gt;= 0, REPT(" ",lookups!$K$2-LEN(SOURCE!I1020)), "")&amp;
      SOURCE!J1020&amp;      IF(lookups!$L$2-LEN(SOURCE!J1020) &gt;= 0, REPT(" ",lookups!$L$2-LEN(SOURCE!J1020)), "")&amp;
" | "&amp; IF(lookups!$K$2-LEN(SOURCE!I1020) &gt;= 0, REPT(" ",lookups!$K$2-LEN(SOURCE!I1020)), "")&amp;
      SOURCE!K1020&amp;      IF(lookups!$L$2-LEN(SOURCE!K1020) &gt;= 0, REPT(" ",lookups!$M$2-LEN(SOURCE!K1020)), "")&amp;
" | "&amp; SOURCE!L1020&amp;      IF(lookups!$O$2-LEN(SOURCE!L1020) &gt;= 0, REPT(" ",lookups!$O$2-LEN(SOURCE!L1020)), "")&amp;
" | "&amp; SOURCE!M1020&amp;      IF(lookups!$P$2-LEN(SOURCE!M1020) &gt;= 0, REPT(" ",lookups!$P$2-LEN(SOURCE!M1020)), "")&amp;
      "},"&amp;IF(SOURCE!O1020&lt;&gt;"",""&amp;SOURCE!O1020,"")
 )
)
)</f>
        <v>/*  996 */  { fnEqCursorRight,              NOPARAM,                     "",                                            STD_RIGHT_ARROW,                               (0 &lt;&lt; TAM_MAX_BITS) |     0, CAT_NONE | SLS_UNCHANGED | US_UNCHANGED | EIM_DISABLED | PTP_DISABLED     },</v>
      </c>
    </row>
    <row r="1021" customFormat="false" ht="15.75" hidden="false" customHeight="false" outlineLevel="0" collapsed="false">
      <c r="A1021" s="263" t="str">
        <f aca="false">IF(AND(OR(SOURCE!A1021="",ISBLANK(SOURCE!A1021)),SOURCE!B1021&gt;0),IF(ISBLANK(SOURCE!C1021),"",SOURCE!C1021),
IF(SOURCE!B1021&lt;0,VLOOKUP(SOURCE!B1021,lookups!A$1:B$25,2,0),
  IF(ISBLANK(SOURCE!B1021),
    "",
    "/* "&amp;TEXT(SOURCE!B1021,"???0")&amp;" *"&amp;
      SOURCE!C1021&amp;", "&amp; IF(lookups!$E$2-LEN(SOURCE!C1021) &gt;= 0, REPT(" ",lookups!$E$2-LEN(SOURCE!C1021)), "")&amp;
      SOURCE!D1021&amp;", "&amp; IF(lookups!$F$2-LEN(SOURCE!D1021) &gt;= 0, REPT(" ",lookups!$F$2-LEN(SOURCE!D1021)), "")&amp;
      SOURCE!E1021&amp;", "&amp; IF(lookups!$G$2-LEN(SOURCE!E1021) &gt;=0, REPT(" ",lookups!$G$2-LEN(SOURCE!E1021)), "")&amp;
      SOURCE!F1021&amp;", "&amp; IF(lookups!$H$2-LEN(SOURCE!F1021) &gt;= 0, REPT(" ",lookups!$H$2-LEN(SOURCE!F1021)+2), "")&amp;"("&amp;
      SUBSTITUTE(TEXT(SOURCE!G1021,"??0"),"  ","")&amp;" &lt;&lt; TAM_MAX_BITS) |"&amp; IF(lookups!$I$2-3 &gt;= 0, REPT(" ",MAX(1,lookups!$I$2-5+4+1-1-LEN(  IF(ISTEXT(SOURCE!H1021),SOURCE!H1021,  SUBSTITUTE(SUBSTITUTE(TEXT(SOURCE!H1021,"????0"),"  ","")," ",""))   ))), "")&amp;
       IF(ISTEXT(SOURCE!H1021),SOURCE!H1021, SUBSTITUTE(SUBSTITUTE(TEXT(SOURCE!H1021,"????0"),"  ","")," ",""))   &amp;","&amp; IF(lookups!$J$2-3 &gt;= 0, REPT(" ",lookups!$J$2-3-5), "")&amp;
      SOURCE!I1021&amp;
" | "&amp; IF(lookups!$K$2-LEN(SOURCE!I1021) &gt;= 0, REPT(" ",lookups!$K$2-LEN(SOURCE!I1021)), "")&amp;
      SOURCE!J1021&amp;      IF(lookups!$L$2-LEN(SOURCE!J1021) &gt;= 0, REPT(" ",lookups!$L$2-LEN(SOURCE!J1021)), "")&amp;
" | "&amp; IF(lookups!$K$2-LEN(SOURCE!I1021) &gt;= 0, REPT(" ",lookups!$K$2-LEN(SOURCE!I1021)), "")&amp;
      SOURCE!K1021&amp;      IF(lookups!$L$2-LEN(SOURCE!K1021) &gt;= 0, REPT(" ",lookups!$M$2-LEN(SOURCE!K1021)), "")&amp;
" | "&amp; SOURCE!L1021&amp;      IF(lookups!$O$2-LEN(SOURCE!L1021) &gt;= 0, REPT(" ",lookups!$O$2-LEN(SOURCE!L1021)), "")&amp;
" | "&amp; SOURCE!M1021&amp;      IF(lookups!$P$2-LEN(SOURCE!M1021) &gt;= 0, REPT(" ",lookups!$P$2-LEN(SOURCE!M1021)), "")&amp;
      "},"&amp;IF(SOURCE!O1021&lt;&gt;"",""&amp;SOURCE!O1021,"")
 )
)
)</f>
        <v>/*  997 */  { addItemToBuffer,              ITM_PAIR_OF_PARENTHESES,     "",                                            "( )",                                         (0 &lt;&lt; TAM_MAX_BITS) |     0, CAT_NONE | SLS_UNCHANGED | US_UNCHANGED | EIM_DISABLED | PTP_DISABLED     },</v>
      </c>
    </row>
    <row r="1022" customFormat="false" ht="15.75" hidden="false" customHeight="false" outlineLevel="0" collapsed="false">
      <c r="A1022" s="263" t="str">
        <f aca="false">IF(AND(OR(SOURCE!A1022="",ISBLANK(SOURCE!A1022)),SOURCE!B1022&gt;0),IF(ISBLANK(SOURCE!C1022),"",SOURCE!C1022),
IF(SOURCE!B1022&lt;0,VLOOKUP(SOURCE!B1022,lookups!A$1:B$25,2,0),
  IF(ISBLANK(SOURCE!B1022),
    "",
    "/* "&amp;TEXT(SOURCE!B1022,"???0")&amp;" *"&amp;
      SOURCE!C1022&amp;", "&amp; IF(lookups!$E$2-LEN(SOURCE!C1022) &gt;= 0, REPT(" ",lookups!$E$2-LEN(SOURCE!C1022)), "")&amp;
      SOURCE!D1022&amp;", "&amp; IF(lookups!$F$2-LEN(SOURCE!D1022) &gt;= 0, REPT(" ",lookups!$F$2-LEN(SOURCE!D1022)), "")&amp;
      SOURCE!E1022&amp;", "&amp; IF(lookups!$G$2-LEN(SOURCE!E1022) &gt;=0, REPT(" ",lookups!$G$2-LEN(SOURCE!E1022)), "")&amp;
      SOURCE!F1022&amp;", "&amp; IF(lookups!$H$2-LEN(SOURCE!F1022) &gt;= 0, REPT(" ",lookups!$H$2-LEN(SOURCE!F1022)+2), "")&amp;"("&amp;
      SUBSTITUTE(TEXT(SOURCE!G1022,"??0"),"  ","")&amp;" &lt;&lt; TAM_MAX_BITS) |"&amp; IF(lookups!$I$2-3 &gt;= 0, REPT(" ",MAX(1,lookups!$I$2-5+4+1-1-LEN(  IF(ISTEXT(SOURCE!H1022),SOURCE!H1022,  SUBSTITUTE(SUBSTITUTE(TEXT(SOURCE!H1022,"????0"),"  ","")," ",""))   ))), "")&amp;
       IF(ISTEXT(SOURCE!H1022),SOURCE!H1022, SUBSTITUTE(SUBSTITUTE(TEXT(SOURCE!H1022,"????0"),"  ","")," ",""))   &amp;","&amp; IF(lookups!$J$2-3 &gt;= 0, REPT(" ",lookups!$J$2-3-5), "")&amp;
      SOURCE!I1022&amp;
" | "&amp; IF(lookups!$K$2-LEN(SOURCE!I1022) &gt;= 0, REPT(" ",lookups!$K$2-LEN(SOURCE!I1022)), "")&amp;
      SOURCE!J1022&amp;      IF(lookups!$L$2-LEN(SOURCE!J1022) &gt;= 0, REPT(" ",lookups!$L$2-LEN(SOURCE!J1022)), "")&amp;
" | "&amp; IF(lookups!$K$2-LEN(SOURCE!I1022) &gt;= 0, REPT(" ",lookups!$K$2-LEN(SOURCE!I1022)), "")&amp;
      SOURCE!K1022&amp;      IF(lookups!$L$2-LEN(SOURCE!K1022) &gt;= 0, REPT(" ",lookups!$M$2-LEN(SOURCE!K1022)), "")&amp;
" | "&amp; SOURCE!L1022&amp;      IF(lookups!$O$2-LEN(SOURCE!L1022) &gt;= 0, REPT(" ",lookups!$O$2-LEN(SOURCE!L1022)), "")&amp;
" | "&amp; SOURCE!M1022&amp;      IF(lookups!$P$2-LEN(SOURCE!M1022) &gt;= 0, REPT(" ",lookups!$P$2-LEN(SOURCE!M1022)), "")&amp;
      "},"&amp;IF(SOURCE!O1022&lt;&gt;"",""&amp;SOURCE!O1022,"")
 )
)
)</f>
        <v>/*  998 */  { addItemToBuffer,              ITM_VERTICAL_BAR,            "",                                            "|",                                           (0 &lt;&lt; TAM_MAX_BITS) |     0, CAT_NONE | SLS_UNCHANGED | US_UNCHANGED | EIM_DISABLED | PTP_DISABLED     },</v>
      </c>
    </row>
    <row r="1023" customFormat="false" ht="15.75" hidden="false" customHeight="false" outlineLevel="0" collapsed="false">
      <c r="A1023" s="263" t="str">
        <f aca="false">IF(AND(OR(SOURCE!A1023="",ISBLANK(SOURCE!A1023)),SOURCE!B1023&gt;0),IF(ISBLANK(SOURCE!C1023),"",SOURCE!C1023),
IF(SOURCE!B1023&lt;0,VLOOKUP(SOURCE!B1023,lookups!A$1:B$25,2,0),
  IF(ISBLANK(SOURCE!B1023),
    "",
    "/* "&amp;TEXT(SOURCE!B1023,"???0")&amp;" *"&amp;
      SOURCE!C1023&amp;", "&amp; IF(lookups!$E$2-LEN(SOURCE!C1023) &gt;= 0, REPT(" ",lookups!$E$2-LEN(SOURCE!C1023)), "")&amp;
      SOURCE!D1023&amp;", "&amp; IF(lookups!$F$2-LEN(SOURCE!D1023) &gt;= 0, REPT(" ",lookups!$F$2-LEN(SOURCE!D1023)), "")&amp;
      SOURCE!E1023&amp;", "&amp; IF(lookups!$G$2-LEN(SOURCE!E1023) &gt;=0, REPT(" ",lookups!$G$2-LEN(SOURCE!E1023)), "")&amp;
      SOURCE!F1023&amp;", "&amp; IF(lookups!$H$2-LEN(SOURCE!F1023) &gt;= 0, REPT(" ",lookups!$H$2-LEN(SOURCE!F1023)+2), "")&amp;"("&amp;
      SUBSTITUTE(TEXT(SOURCE!G1023,"??0"),"  ","")&amp;" &lt;&lt; TAM_MAX_BITS) |"&amp; IF(lookups!$I$2-3 &gt;= 0, REPT(" ",MAX(1,lookups!$I$2-5+4+1-1-LEN(  IF(ISTEXT(SOURCE!H1023),SOURCE!H1023,  SUBSTITUTE(SUBSTITUTE(TEXT(SOURCE!H1023,"????0"),"  ","")," ",""))   ))), "")&amp;
       IF(ISTEXT(SOURCE!H1023),SOURCE!H1023, SUBSTITUTE(SUBSTITUTE(TEXT(SOURCE!H1023,"????0"),"  ","")," ",""))   &amp;","&amp; IF(lookups!$J$2-3 &gt;= 0, REPT(" ",lookups!$J$2-3-5), "")&amp;
      SOURCE!I1023&amp;
" | "&amp; IF(lookups!$K$2-LEN(SOURCE!I1023) &gt;= 0, REPT(" ",lookups!$K$2-LEN(SOURCE!I1023)), "")&amp;
      SOURCE!J1023&amp;      IF(lookups!$L$2-LEN(SOURCE!J1023) &gt;= 0, REPT(" ",lookups!$L$2-LEN(SOURCE!J1023)), "")&amp;
" | "&amp; IF(lookups!$K$2-LEN(SOURCE!I1023) &gt;= 0, REPT(" ",lookups!$K$2-LEN(SOURCE!I1023)), "")&amp;
      SOURCE!K1023&amp;      IF(lookups!$L$2-LEN(SOURCE!K1023) &gt;= 0, REPT(" ",lookups!$M$2-LEN(SOURCE!K1023)), "")&amp;
" | "&amp; SOURCE!L1023&amp;      IF(lookups!$O$2-LEN(SOURCE!L1023) &gt;= 0, REPT(" ",lookups!$O$2-LEN(SOURCE!L1023)), "")&amp;
" | "&amp; SOURCE!M1023&amp;      IF(lookups!$P$2-LEN(SOURCE!M1023) &gt;= 0, REPT(" ",lookups!$P$2-LEN(SOURCE!M1023)), "")&amp;
      "},"&amp;IF(SOURCE!O1023&lt;&gt;"",""&amp;SOURCE!O1023,"")
 )
)
)</f>
        <v>/*  999 */  { addItemToBuffer,              ITM_ALOG_SYMBOL,             "",                                            STD_EulerE STD_SUP_x,                          (0 &lt;&lt; TAM_MAX_BITS) |     0, CAT_NONE | SLS_UNCHANGED | US_UNCHANGED | EIM_DISABLED | PTP_DISABLED     },</v>
      </c>
    </row>
    <row r="1024" customFormat="false" ht="15.75" hidden="false" customHeight="false" outlineLevel="0" collapsed="false">
      <c r="A1024" s="263" t="str">
        <f aca="false">IF(AND(OR(SOURCE!A1024="",ISBLANK(SOURCE!A1024)),SOURCE!B1024&gt;0),IF(ISBLANK(SOURCE!C1024),"",SOURCE!C1024),
IF(SOURCE!B1024&lt;0,VLOOKUP(SOURCE!B1024,lookups!A$1:B$25,2,0),
  IF(ISBLANK(SOURCE!B1024),
    "",
    "/* "&amp;TEXT(SOURCE!B1024,"???0")&amp;" *"&amp;
      SOURCE!C1024&amp;", "&amp; IF(lookups!$E$2-LEN(SOURCE!C1024) &gt;= 0, REPT(" ",lookups!$E$2-LEN(SOURCE!C1024)), "")&amp;
      SOURCE!D1024&amp;", "&amp; IF(lookups!$F$2-LEN(SOURCE!D1024) &gt;= 0, REPT(" ",lookups!$F$2-LEN(SOURCE!D1024)), "")&amp;
      SOURCE!E1024&amp;", "&amp; IF(lookups!$G$2-LEN(SOURCE!E1024) &gt;=0, REPT(" ",lookups!$G$2-LEN(SOURCE!E1024)), "")&amp;
      SOURCE!F1024&amp;", "&amp; IF(lookups!$H$2-LEN(SOURCE!F1024) &gt;= 0, REPT(" ",lookups!$H$2-LEN(SOURCE!F1024)+2), "")&amp;"("&amp;
      SUBSTITUTE(TEXT(SOURCE!G1024,"??0"),"  ","")&amp;" &lt;&lt; TAM_MAX_BITS) |"&amp; IF(lookups!$I$2-3 &gt;= 0, REPT(" ",MAX(1,lookups!$I$2-5+4+1-1-LEN(  IF(ISTEXT(SOURCE!H1024),SOURCE!H1024,  SUBSTITUTE(SUBSTITUTE(TEXT(SOURCE!H1024,"????0"),"  ","")," ",""))   ))), "")&amp;
       IF(ISTEXT(SOURCE!H1024),SOURCE!H1024, SUBSTITUTE(SUBSTITUTE(TEXT(SOURCE!H1024,"????0"),"  ","")," ",""))   &amp;","&amp; IF(lookups!$J$2-3 &gt;= 0, REPT(" ",lookups!$J$2-3-5), "")&amp;
      SOURCE!I1024&amp;
" | "&amp; IF(lookups!$K$2-LEN(SOURCE!I1024) &gt;= 0, REPT(" ",lookups!$K$2-LEN(SOURCE!I1024)), "")&amp;
      SOURCE!J1024&amp;      IF(lookups!$L$2-LEN(SOURCE!J1024) &gt;= 0, REPT(" ",lookups!$L$2-LEN(SOURCE!J1024)), "")&amp;
" | "&amp; IF(lookups!$K$2-LEN(SOURCE!I1024) &gt;= 0, REPT(" ",lookups!$K$2-LEN(SOURCE!I1024)), "")&amp;
      SOURCE!K1024&amp;      IF(lookups!$L$2-LEN(SOURCE!K1024) &gt;= 0, REPT(" ",lookups!$M$2-LEN(SOURCE!K1024)), "")&amp;
" | "&amp; SOURCE!L1024&amp;      IF(lookups!$O$2-LEN(SOURCE!L1024) &gt;= 0, REPT(" ",lookups!$O$2-LEN(SOURCE!L1024)), "")&amp;
" | "&amp; SOURCE!M1024&amp;      IF(lookups!$P$2-LEN(SOURCE!M1024) &gt;= 0, REPT(" ",lookups!$P$2-LEN(SOURCE!M1024)), "")&amp;
      "},"&amp;IF(SOURCE!O1024&lt;&gt;"",""&amp;SOURCE!O1024,"")
 )
)
)</f>
        <v>/* 1000 */  { addItemToBuffer,              ITM_ROOT_SIGN,               "",                                            STD_SQUARE_ROOT STD_SUP_MINUS,                 (0 &lt;&lt; TAM_MAX_BITS) |     0, CAT_NONE | SLS_UNCHANGED | US_UNCHANGED | EIM_DISABLED | PTP_DISABLED     },</v>
      </c>
    </row>
    <row r="1025" customFormat="false" ht="15.75" hidden="false" customHeight="false" outlineLevel="0" collapsed="false">
      <c r="A1025" s="263" t="str">
        <f aca="false">IF(AND(OR(SOURCE!A1025="",ISBLANK(SOURCE!A1025)),SOURCE!B1025&gt;0),IF(ISBLANK(SOURCE!C1025),"",SOURCE!C1025),
IF(SOURCE!B1025&lt;0,VLOOKUP(SOURCE!B1025,lookups!A$1:B$25,2,0),
  IF(ISBLANK(SOURCE!B1025),
    "",
    "/* "&amp;TEXT(SOURCE!B1025,"???0")&amp;" *"&amp;
      SOURCE!C1025&amp;", "&amp; IF(lookups!$E$2-LEN(SOURCE!C1025) &gt;= 0, REPT(" ",lookups!$E$2-LEN(SOURCE!C1025)), "")&amp;
      SOURCE!D1025&amp;", "&amp; IF(lookups!$F$2-LEN(SOURCE!D1025) &gt;= 0, REPT(" ",lookups!$F$2-LEN(SOURCE!D1025)), "")&amp;
      SOURCE!E1025&amp;", "&amp; IF(lookups!$G$2-LEN(SOURCE!E1025) &gt;=0, REPT(" ",lookups!$G$2-LEN(SOURCE!E1025)), "")&amp;
      SOURCE!F1025&amp;", "&amp; IF(lookups!$H$2-LEN(SOURCE!F1025) &gt;= 0, REPT(" ",lookups!$H$2-LEN(SOURCE!F1025)+2), "")&amp;"("&amp;
      SUBSTITUTE(TEXT(SOURCE!G1025,"??0"),"  ","")&amp;" &lt;&lt; TAM_MAX_BITS) |"&amp; IF(lookups!$I$2-3 &gt;= 0, REPT(" ",MAX(1,lookups!$I$2-5+4+1-1-LEN(  IF(ISTEXT(SOURCE!H1025),SOURCE!H1025,  SUBSTITUTE(SUBSTITUTE(TEXT(SOURCE!H1025,"????0"),"  ","")," ",""))   ))), "")&amp;
       IF(ISTEXT(SOURCE!H1025),SOURCE!H1025, SUBSTITUTE(SUBSTITUTE(TEXT(SOURCE!H1025,"????0"),"  ","")," ",""))   &amp;","&amp; IF(lookups!$J$2-3 &gt;= 0, REPT(" ",lookups!$J$2-3-5), "")&amp;
      SOURCE!I1025&amp;
" | "&amp; IF(lookups!$K$2-LEN(SOURCE!I1025) &gt;= 0, REPT(" ",lookups!$K$2-LEN(SOURCE!I1025)), "")&amp;
      SOURCE!J1025&amp;      IF(lookups!$L$2-LEN(SOURCE!J1025) &gt;= 0, REPT(" ",lookups!$L$2-LEN(SOURCE!J1025)), "")&amp;
" | "&amp; IF(lookups!$K$2-LEN(SOURCE!I1025) &gt;= 0, REPT(" ",lookups!$K$2-LEN(SOURCE!I1025)), "")&amp;
      SOURCE!K1025&amp;      IF(lookups!$L$2-LEN(SOURCE!K1025) &gt;= 0, REPT(" ",lookups!$M$2-LEN(SOURCE!K1025)), "")&amp;
" | "&amp; SOURCE!L1025&amp;      IF(lookups!$O$2-LEN(SOURCE!L1025) &gt;= 0, REPT(" ",lookups!$O$2-LEN(SOURCE!L1025)), "")&amp;
" | "&amp; SOURCE!M1025&amp;      IF(lookups!$P$2-LEN(SOURCE!M1025) &gt;= 0, REPT(" ",lookups!$P$2-LEN(SOURCE!M1025)), "")&amp;
      "},"&amp;IF(SOURCE!O1025&lt;&gt;"",""&amp;SOURCE!O1025,"")
 )
)
)</f>
        <v>/* 1001 */  { addItemToBuffer,              ITM_TIMER_SYMBOL,            "",                                            STD_TIMER,                                     (0 &lt;&lt; TAM_MAX_BITS) |     0, CAT_NONE | SLS_UNCHANGED | US_UNCHANGED | EIM_DISABLED | PTP_DISABLED     },</v>
      </c>
    </row>
    <row r="1026" customFormat="false" ht="15.75" hidden="false" customHeight="false" outlineLevel="0" collapsed="false">
      <c r="A1026" s="263" t="str">
        <f aca="false">IF(AND(OR(SOURCE!A1026="",ISBLANK(SOURCE!A1026)),SOURCE!B1026&gt;0),IF(ISBLANK(SOURCE!C1026),"",SOURCE!C1026),
IF(SOURCE!B1026&lt;0,VLOOKUP(SOURCE!B1026,lookups!A$1:B$25,2,0),
  IF(ISBLANK(SOURCE!B1026),
    "",
    "/* "&amp;TEXT(SOURCE!B1026,"???0")&amp;" *"&amp;
      SOURCE!C1026&amp;", "&amp; IF(lookups!$E$2-LEN(SOURCE!C1026) &gt;= 0, REPT(" ",lookups!$E$2-LEN(SOURCE!C1026)), "")&amp;
      SOURCE!D1026&amp;", "&amp; IF(lookups!$F$2-LEN(SOURCE!D1026) &gt;= 0, REPT(" ",lookups!$F$2-LEN(SOURCE!D1026)), "")&amp;
      SOURCE!E1026&amp;", "&amp; IF(lookups!$G$2-LEN(SOURCE!E1026) &gt;=0, REPT(" ",lookups!$G$2-LEN(SOURCE!E1026)), "")&amp;
      SOURCE!F1026&amp;", "&amp; IF(lookups!$H$2-LEN(SOURCE!F1026) &gt;= 0, REPT(" ",lookups!$H$2-LEN(SOURCE!F1026)+2), "")&amp;"("&amp;
      SUBSTITUTE(TEXT(SOURCE!G1026,"??0"),"  ","")&amp;" &lt;&lt; TAM_MAX_BITS) |"&amp; IF(lookups!$I$2-3 &gt;= 0, REPT(" ",MAX(1,lookups!$I$2-5+4+1-1-LEN(  IF(ISTEXT(SOURCE!H1026),SOURCE!H1026,  SUBSTITUTE(SUBSTITUTE(TEXT(SOURCE!H1026,"????0"),"  ","")," ",""))   ))), "")&amp;
       IF(ISTEXT(SOURCE!H1026),SOURCE!H1026, SUBSTITUTE(SUBSTITUTE(TEXT(SOURCE!H1026,"????0"),"  ","")," ",""))   &amp;","&amp; IF(lookups!$J$2-3 &gt;= 0, REPT(" ",lookups!$J$2-3-5), "")&amp;
      SOURCE!I1026&amp;
" | "&amp; IF(lookups!$K$2-LEN(SOURCE!I1026) &gt;= 0, REPT(" ",lookups!$K$2-LEN(SOURCE!I1026)), "")&amp;
      SOURCE!J1026&amp;      IF(lookups!$L$2-LEN(SOURCE!J1026) &gt;= 0, REPT(" ",lookups!$L$2-LEN(SOURCE!J1026)), "")&amp;
" | "&amp; IF(lookups!$K$2-LEN(SOURCE!I1026) &gt;= 0, REPT(" ",lookups!$K$2-LEN(SOURCE!I1026)), "")&amp;
      SOURCE!K1026&amp;      IF(lookups!$L$2-LEN(SOURCE!K1026) &gt;= 0, REPT(" ",lookups!$M$2-LEN(SOURCE!K1026)), "")&amp;
" | "&amp; SOURCE!L1026&amp;      IF(lookups!$O$2-LEN(SOURCE!L1026) &gt;= 0, REPT(" ",lookups!$O$2-LEN(SOURCE!L1026)), "")&amp;
" | "&amp; SOURCE!M1026&amp;      IF(lookups!$P$2-LEN(SOURCE!M1026) &gt;= 0, REPT(" ",lookups!$P$2-LEN(SOURCE!M1026)), "")&amp;
      "},"&amp;IF(SOURCE!O1026&lt;&gt;"",""&amp;SOURCE!O1026,"")
 )
)
)</f>
        <v>/* 1002 */  { fnIntVar,                     NOPARAM,                     STD_INTEGRAL "fdx Var",                        STD_INTEGRAL "fdx",                            (0 &lt;&lt; TAM_MAX_BITS) |     0, CAT_NONE | SLS_UNCHANGED | US_UNCHANGED | EIM_DISABLED | PTP_DISABLED     },</v>
      </c>
    </row>
    <row r="1027" customFormat="false" ht="15.75" hidden="false" customHeight="false" outlineLevel="0" collapsed="false">
      <c r="A1027" s="263" t="str">
        <f aca="false">IF(AND(OR(SOURCE!A1027="",ISBLANK(SOURCE!A1027)),SOURCE!B1027&gt;0),IF(ISBLANK(SOURCE!C1027),"",SOURCE!C1027),
IF(SOURCE!B1027&lt;0,VLOOKUP(SOURCE!B1027,lookups!A$1:B$25,2,0),
  IF(ISBLANK(SOURCE!B1027),
    "",
    "/* "&amp;TEXT(SOURCE!B1027,"???0")&amp;" *"&amp;
      SOURCE!C1027&amp;", "&amp; IF(lookups!$E$2-LEN(SOURCE!C1027) &gt;= 0, REPT(" ",lookups!$E$2-LEN(SOURCE!C1027)), "")&amp;
      SOURCE!D1027&amp;", "&amp; IF(lookups!$F$2-LEN(SOURCE!D1027) &gt;= 0, REPT(" ",lookups!$F$2-LEN(SOURCE!D1027)), "")&amp;
      SOURCE!E1027&amp;", "&amp; IF(lookups!$G$2-LEN(SOURCE!E1027) &gt;=0, REPT(" ",lookups!$G$2-LEN(SOURCE!E1027)), "")&amp;
      SOURCE!F1027&amp;", "&amp; IF(lookups!$H$2-LEN(SOURCE!F1027) &gt;= 0, REPT(" ",lookups!$H$2-LEN(SOURCE!F1027)+2), "")&amp;"("&amp;
      SUBSTITUTE(TEXT(SOURCE!G1027,"??0"),"  ","")&amp;" &lt;&lt; TAM_MAX_BITS) |"&amp; IF(lookups!$I$2-3 &gt;= 0, REPT(" ",MAX(1,lookups!$I$2-5+4+1-1-LEN(  IF(ISTEXT(SOURCE!H1027),SOURCE!H1027,  SUBSTITUTE(SUBSTITUTE(TEXT(SOURCE!H1027,"????0"),"  ","")," ",""))   ))), "")&amp;
       IF(ISTEXT(SOURCE!H1027),SOURCE!H1027, SUBSTITUTE(SUBSTITUTE(TEXT(SOURCE!H1027,"????0"),"  ","")," ",""))   &amp;","&amp; IF(lookups!$J$2-3 &gt;= 0, REPT(" ",lookups!$J$2-3-5), "")&amp;
      SOURCE!I1027&amp;
" | "&amp; IF(lookups!$K$2-LEN(SOURCE!I1027) &gt;= 0, REPT(" ",lookups!$K$2-LEN(SOURCE!I1027)), "")&amp;
      SOURCE!J1027&amp;      IF(lookups!$L$2-LEN(SOURCE!J1027) &gt;= 0, REPT(" ",lookups!$L$2-LEN(SOURCE!J1027)), "")&amp;
" | "&amp; IF(lookups!$K$2-LEN(SOURCE!I1027) &gt;= 0, REPT(" ",lookups!$K$2-LEN(SOURCE!I1027)), "")&amp;
      SOURCE!K1027&amp;      IF(lookups!$L$2-LEN(SOURCE!K1027) &gt;= 0, REPT(" ",lookups!$M$2-LEN(SOURCE!K1027)), "")&amp;
" | "&amp; SOURCE!L1027&amp;      IF(lookups!$O$2-LEN(SOURCE!L1027) &gt;= 0, REPT(" ",lookups!$O$2-LEN(SOURCE!L1027)), "")&amp;
" | "&amp; SOURCE!M1027&amp;      IF(lookups!$P$2-LEN(SOURCE!M1027) &gt;= 0, REPT(" ",lookups!$P$2-LEN(SOURCE!M1027)), "")&amp;
      "},"&amp;IF(SOURCE!O1027&lt;&gt;"",""&amp;SOURCE!O1027,"")
 )
)
)</f>
        <v>/* 1003 */  { addItemToBuffer,              ITM_SUP_PLUS,                "",                                            STD_SUP_PLUS,                                  (0 &lt;&lt; TAM_MAX_BITS) |     0, CAT_NONE | SLS_UNCHANGED | US_UNCHANGED | EIM_DISABLED | PTP_DISABLED     },</v>
      </c>
    </row>
    <row r="1028" customFormat="false" ht="15.75" hidden="false" customHeight="false" outlineLevel="0" collapsed="false">
      <c r="A1028" s="263" t="str">
        <f aca="false">IF(AND(OR(SOURCE!A1028="",ISBLANK(SOURCE!A1028)),SOURCE!B1028&gt;0),IF(ISBLANK(SOURCE!C1028),"",SOURCE!C1028),
IF(SOURCE!B1028&lt;0,VLOOKUP(SOURCE!B1028,lookups!A$1:B$25,2,0),
  IF(ISBLANK(SOURCE!B1028),
    "",
    "/* "&amp;TEXT(SOURCE!B1028,"???0")&amp;" *"&amp;
      SOURCE!C1028&amp;", "&amp; IF(lookups!$E$2-LEN(SOURCE!C1028) &gt;= 0, REPT(" ",lookups!$E$2-LEN(SOURCE!C1028)), "")&amp;
      SOURCE!D1028&amp;", "&amp; IF(lookups!$F$2-LEN(SOURCE!D1028) &gt;= 0, REPT(" ",lookups!$F$2-LEN(SOURCE!D1028)), "")&amp;
      SOURCE!E1028&amp;", "&amp; IF(lookups!$G$2-LEN(SOURCE!E1028) &gt;=0, REPT(" ",lookups!$G$2-LEN(SOURCE!E1028)), "")&amp;
      SOURCE!F1028&amp;", "&amp; IF(lookups!$H$2-LEN(SOURCE!F1028) &gt;= 0, REPT(" ",lookups!$H$2-LEN(SOURCE!F1028)+2), "")&amp;"("&amp;
      SUBSTITUTE(TEXT(SOURCE!G1028,"??0"),"  ","")&amp;" &lt;&lt; TAM_MAX_BITS) |"&amp; IF(lookups!$I$2-3 &gt;= 0, REPT(" ",MAX(1,lookups!$I$2-5+4+1-1-LEN(  IF(ISTEXT(SOURCE!H1028),SOURCE!H1028,  SUBSTITUTE(SUBSTITUTE(TEXT(SOURCE!H1028,"????0"),"  ","")," ",""))   ))), "")&amp;
       IF(ISTEXT(SOURCE!H1028),SOURCE!H1028, SUBSTITUTE(SUBSTITUTE(TEXT(SOURCE!H1028,"????0"),"  ","")," ",""))   &amp;","&amp; IF(lookups!$J$2-3 &gt;= 0, REPT(" ",lookups!$J$2-3-5), "")&amp;
      SOURCE!I1028&amp;
" | "&amp; IF(lookups!$K$2-LEN(SOURCE!I1028) &gt;= 0, REPT(" ",lookups!$K$2-LEN(SOURCE!I1028)), "")&amp;
      SOURCE!J1028&amp;      IF(lookups!$L$2-LEN(SOURCE!J1028) &gt;= 0, REPT(" ",lookups!$L$2-LEN(SOURCE!J1028)), "")&amp;
" | "&amp; IF(lookups!$K$2-LEN(SOURCE!I1028) &gt;= 0, REPT(" ",lookups!$K$2-LEN(SOURCE!I1028)), "")&amp;
      SOURCE!K1028&amp;      IF(lookups!$L$2-LEN(SOURCE!K1028) &gt;= 0, REPT(" ",lookups!$M$2-LEN(SOURCE!K1028)), "")&amp;
" | "&amp; SOURCE!L1028&amp;      IF(lookups!$O$2-LEN(SOURCE!L1028) &gt;= 0, REPT(" ",lookups!$O$2-LEN(SOURCE!L1028)), "")&amp;
" | "&amp; SOURCE!M1028&amp;      IF(lookups!$P$2-LEN(SOURCE!M1028) &gt;= 0, REPT(" ",lookups!$P$2-LEN(SOURCE!M1028)), "")&amp;
      "},"&amp;IF(SOURCE!O1028&lt;&gt;"",""&amp;SOURCE!O1028,"")
 )
)
)</f>
        <v>/* 1004 */  { addItemToBuffer,              ITM_SUP_MINUS,               "",                                            STD_SUP_MINUS,                                 (0 &lt;&lt; TAM_MAX_BITS) |     0, CAT_NONE | SLS_UNCHANGED | US_UNCHANGED | EIM_DISABLED | PTP_DISABLED     },</v>
      </c>
    </row>
    <row r="1029" customFormat="false" ht="15.75" hidden="false" customHeight="false" outlineLevel="0" collapsed="false">
      <c r="A1029" s="263" t="str">
        <f aca="false">IF(AND(OR(SOURCE!A1029="",ISBLANK(SOURCE!A1029)),SOURCE!B1029&gt;0),IF(ISBLANK(SOURCE!C1029),"",SOURCE!C1029),
IF(SOURCE!B1029&lt;0,VLOOKUP(SOURCE!B1029,lookups!A$1:B$25,2,0),
  IF(ISBLANK(SOURCE!B1029),
    "",
    "/* "&amp;TEXT(SOURCE!B1029,"???0")&amp;" *"&amp;
      SOURCE!C1029&amp;", "&amp; IF(lookups!$E$2-LEN(SOURCE!C1029) &gt;= 0, REPT(" ",lookups!$E$2-LEN(SOURCE!C1029)), "")&amp;
      SOURCE!D1029&amp;", "&amp; IF(lookups!$F$2-LEN(SOURCE!D1029) &gt;= 0, REPT(" ",lookups!$F$2-LEN(SOURCE!D1029)), "")&amp;
      SOURCE!E1029&amp;", "&amp; IF(lookups!$G$2-LEN(SOURCE!E1029) &gt;=0, REPT(" ",lookups!$G$2-LEN(SOURCE!E1029)), "")&amp;
      SOURCE!F1029&amp;", "&amp; IF(lookups!$H$2-LEN(SOURCE!F1029) &gt;= 0, REPT(" ",lookups!$H$2-LEN(SOURCE!F1029)+2), "")&amp;"("&amp;
      SUBSTITUTE(TEXT(SOURCE!G1029,"??0"),"  ","")&amp;" &lt;&lt; TAM_MAX_BITS) |"&amp; IF(lookups!$I$2-3 &gt;= 0, REPT(" ",MAX(1,lookups!$I$2-5+4+1-1-LEN(  IF(ISTEXT(SOURCE!H1029),SOURCE!H1029,  SUBSTITUTE(SUBSTITUTE(TEXT(SOURCE!H1029,"????0"),"  ","")," ",""))   ))), "")&amp;
       IF(ISTEXT(SOURCE!H1029),SOURCE!H1029, SUBSTITUTE(SUBSTITUTE(TEXT(SOURCE!H1029,"????0"),"  ","")," ",""))   &amp;","&amp; IF(lookups!$J$2-3 &gt;= 0, REPT(" ",lookups!$J$2-3-5), "")&amp;
      SOURCE!I1029&amp;
" | "&amp; IF(lookups!$K$2-LEN(SOURCE!I1029) &gt;= 0, REPT(" ",lookups!$K$2-LEN(SOURCE!I1029)), "")&amp;
      SOURCE!J1029&amp;      IF(lookups!$L$2-LEN(SOURCE!J1029) &gt;= 0, REPT(" ",lookups!$L$2-LEN(SOURCE!J1029)), "")&amp;
" | "&amp; IF(lookups!$K$2-LEN(SOURCE!I1029) &gt;= 0, REPT(" ",lookups!$K$2-LEN(SOURCE!I1029)), "")&amp;
      SOURCE!K1029&amp;      IF(lookups!$L$2-LEN(SOURCE!K1029) &gt;= 0, REPT(" ",lookups!$M$2-LEN(SOURCE!K1029)), "")&amp;
" | "&amp; SOURCE!L1029&amp;      IF(lookups!$O$2-LEN(SOURCE!L1029) &gt;= 0, REPT(" ",lookups!$O$2-LEN(SOURCE!L1029)), "")&amp;
" | "&amp; SOURCE!M1029&amp;      IF(lookups!$P$2-LEN(SOURCE!M1029) &gt;= 0, REPT(" ",lookups!$P$2-LEN(SOURCE!M1029)), "")&amp;
      "},"&amp;IF(SOURCE!O1029&lt;&gt;"",""&amp;SOURCE!O1029,"")
 )
)
)</f>
        <v>/* 1005 */  { addItemToBuffer,              ITM_SUP_MINUS_1,             "",                                            STD_SUP_MINUS_1,                               (0 &lt;&lt; TAM_MAX_BITS) |     0, CAT_NONE | SLS_UNCHANGED | US_UNCHANGED | EIM_DISABLED | PTP_DISABLED     },</v>
      </c>
    </row>
    <row r="1030" customFormat="false" ht="15.75" hidden="false" customHeight="false" outlineLevel="0" collapsed="false">
      <c r="A1030" s="263" t="str">
        <f aca="false">IF(AND(OR(SOURCE!A1030="",ISBLANK(SOURCE!A1030)),SOURCE!B1030&gt;0),IF(ISBLANK(SOURCE!C1030),"",SOURCE!C1030),
IF(SOURCE!B1030&lt;0,VLOOKUP(SOURCE!B1030,lookups!A$1:B$25,2,0),
  IF(ISBLANK(SOURCE!B1030),
    "",
    "/* "&amp;TEXT(SOURCE!B1030,"???0")&amp;" *"&amp;
      SOURCE!C1030&amp;", "&amp; IF(lookups!$E$2-LEN(SOURCE!C1030) &gt;= 0, REPT(" ",lookups!$E$2-LEN(SOURCE!C1030)), "")&amp;
      SOURCE!D1030&amp;", "&amp; IF(lookups!$F$2-LEN(SOURCE!D1030) &gt;= 0, REPT(" ",lookups!$F$2-LEN(SOURCE!D1030)), "")&amp;
      SOURCE!E1030&amp;", "&amp; IF(lookups!$G$2-LEN(SOURCE!E1030) &gt;=0, REPT(" ",lookups!$G$2-LEN(SOURCE!E1030)), "")&amp;
      SOURCE!F1030&amp;", "&amp; IF(lookups!$H$2-LEN(SOURCE!F1030) &gt;= 0, REPT(" ",lookups!$H$2-LEN(SOURCE!F1030)+2), "")&amp;"("&amp;
      SUBSTITUTE(TEXT(SOURCE!G1030,"??0"),"  ","")&amp;" &lt;&lt; TAM_MAX_BITS) |"&amp; IF(lookups!$I$2-3 &gt;= 0, REPT(" ",MAX(1,lookups!$I$2-5+4+1-1-LEN(  IF(ISTEXT(SOURCE!H1030),SOURCE!H1030,  SUBSTITUTE(SUBSTITUTE(TEXT(SOURCE!H1030,"????0"),"  ","")," ",""))   ))), "")&amp;
       IF(ISTEXT(SOURCE!H1030),SOURCE!H1030, SUBSTITUTE(SUBSTITUTE(TEXT(SOURCE!H1030,"????0"),"  ","")," ",""))   &amp;","&amp; IF(lookups!$J$2-3 &gt;= 0, REPT(" ",lookups!$J$2-3-5), "")&amp;
      SOURCE!I1030&amp;
" | "&amp; IF(lookups!$K$2-LEN(SOURCE!I1030) &gt;= 0, REPT(" ",lookups!$K$2-LEN(SOURCE!I1030)), "")&amp;
      SOURCE!J1030&amp;      IF(lookups!$L$2-LEN(SOURCE!J1030) &gt;= 0, REPT(" ",lookups!$L$2-LEN(SOURCE!J1030)), "")&amp;
" | "&amp; IF(lookups!$K$2-LEN(SOURCE!I1030) &gt;= 0, REPT(" ",lookups!$K$2-LEN(SOURCE!I1030)), "")&amp;
      SOURCE!K1030&amp;      IF(lookups!$L$2-LEN(SOURCE!K1030) &gt;= 0, REPT(" ",lookups!$M$2-LEN(SOURCE!K1030)), "")&amp;
" | "&amp; SOURCE!L1030&amp;      IF(lookups!$O$2-LEN(SOURCE!L1030) &gt;= 0, REPT(" ",lookups!$O$2-LEN(SOURCE!L1030)), "")&amp;
" | "&amp; SOURCE!M1030&amp;      IF(lookups!$P$2-LEN(SOURCE!M1030) &gt;= 0, REPT(" ",lookups!$P$2-LEN(SOURCE!M1030)), "")&amp;
      "},"&amp;IF(SOURCE!O1030&lt;&gt;"",""&amp;SOURCE!O1030,"")
 )
)
)</f>
        <v>/* 1006 */  { addItemToBuffer,              ITM_SUP_INFINITY,            "",                                            STD_SUP_INFINITY,                              (0 &lt;&lt; TAM_MAX_BITS) |     0, CAT_NONE | SLS_UNCHANGED | US_UNCHANGED | EIM_DISABLED | PTP_DISABLED     },</v>
      </c>
    </row>
    <row r="1031" customFormat="false" ht="15.75" hidden="false" customHeight="false" outlineLevel="0" collapsed="false">
      <c r="A1031" s="263" t="str">
        <f aca="false">IF(AND(OR(SOURCE!A1031="",ISBLANK(SOURCE!A1031)),SOURCE!B1031&gt;0),IF(ISBLANK(SOURCE!C1031),"",SOURCE!C1031),
IF(SOURCE!B1031&lt;0,VLOOKUP(SOURCE!B1031,lookups!A$1:B$25,2,0),
  IF(ISBLANK(SOURCE!B1031),
    "",
    "/* "&amp;TEXT(SOURCE!B1031,"???0")&amp;" *"&amp;
      SOURCE!C1031&amp;", "&amp; IF(lookups!$E$2-LEN(SOURCE!C1031) &gt;= 0, REPT(" ",lookups!$E$2-LEN(SOURCE!C1031)), "")&amp;
      SOURCE!D1031&amp;", "&amp; IF(lookups!$F$2-LEN(SOURCE!D1031) &gt;= 0, REPT(" ",lookups!$F$2-LEN(SOURCE!D1031)), "")&amp;
      SOURCE!E1031&amp;", "&amp; IF(lookups!$G$2-LEN(SOURCE!E1031) &gt;=0, REPT(" ",lookups!$G$2-LEN(SOURCE!E1031)), "")&amp;
      SOURCE!F1031&amp;", "&amp; IF(lookups!$H$2-LEN(SOURCE!F1031) &gt;= 0, REPT(" ",lookups!$H$2-LEN(SOURCE!F1031)+2), "")&amp;"("&amp;
      SUBSTITUTE(TEXT(SOURCE!G1031,"??0"),"  ","")&amp;" &lt;&lt; TAM_MAX_BITS) |"&amp; IF(lookups!$I$2-3 &gt;= 0, REPT(" ",MAX(1,lookups!$I$2-5+4+1-1-LEN(  IF(ISTEXT(SOURCE!H1031),SOURCE!H1031,  SUBSTITUTE(SUBSTITUTE(TEXT(SOURCE!H1031,"????0"),"  ","")," ",""))   ))), "")&amp;
       IF(ISTEXT(SOURCE!H1031),SOURCE!H1031, SUBSTITUTE(SUBSTITUTE(TEXT(SOURCE!H1031,"????0"),"  ","")," ",""))   &amp;","&amp; IF(lookups!$J$2-3 &gt;= 0, REPT(" ",lookups!$J$2-3-5), "")&amp;
      SOURCE!I1031&amp;
" | "&amp; IF(lookups!$K$2-LEN(SOURCE!I1031) &gt;= 0, REPT(" ",lookups!$K$2-LEN(SOURCE!I1031)), "")&amp;
      SOURCE!J1031&amp;      IF(lookups!$L$2-LEN(SOURCE!J1031) &gt;= 0, REPT(" ",lookups!$L$2-LEN(SOURCE!J1031)), "")&amp;
" | "&amp; IF(lookups!$K$2-LEN(SOURCE!I1031) &gt;= 0, REPT(" ",lookups!$K$2-LEN(SOURCE!I1031)), "")&amp;
      SOURCE!K1031&amp;      IF(lookups!$L$2-LEN(SOURCE!K1031) &gt;= 0, REPT(" ",lookups!$M$2-LEN(SOURCE!K1031)), "")&amp;
" | "&amp; SOURCE!L1031&amp;      IF(lookups!$O$2-LEN(SOURCE!L1031) &gt;= 0, REPT(" ",lookups!$O$2-LEN(SOURCE!L1031)), "")&amp;
" | "&amp; SOURCE!M1031&amp;      IF(lookups!$P$2-LEN(SOURCE!M1031) &gt;= 0, REPT(" ",lookups!$P$2-LEN(SOURCE!M1031)), "")&amp;
      "},"&amp;IF(SOURCE!O1031&lt;&gt;"",""&amp;SOURCE!O1031,"")
 )
)
)</f>
        <v>/* 1007 */  { addItemToBuffer,              ITM_SUP_ASTERISK,            "",                                            STD_SUP_ASTERISK,                              (0 &lt;&lt; TAM_MAX_BITS) |     0, CAT_NONE | SLS_UNCHANGED | US_UNCHANGED | EIM_DISABLED | PTP_DISABLED     },</v>
      </c>
    </row>
    <row r="1032" customFormat="false" ht="15.75" hidden="false" customHeight="false" outlineLevel="0" collapsed="false">
      <c r="A1032" s="263" t="str">
        <f aca="false">IF(AND(OR(SOURCE!A1032="",ISBLANK(SOURCE!A1032)),SOURCE!B1032&gt;0),IF(ISBLANK(SOURCE!C1032),"",SOURCE!C1032),
IF(SOURCE!B1032&lt;0,VLOOKUP(SOURCE!B1032,lookups!A$1:B$25,2,0),
  IF(ISBLANK(SOURCE!B1032),
    "",
    "/* "&amp;TEXT(SOURCE!B1032,"???0")&amp;" *"&amp;
      SOURCE!C1032&amp;", "&amp; IF(lookups!$E$2-LEN(SOURCE!C1032) &gt;= 0, REPT(" ",lookups!$E$2-LEN(SOURCE!C1032)), "")&amp;
      SOURCE!D1032&amp;", "&amp; IF(lookups!$F$2-LEN(SOURCE!D1032) &gt;= 0, REPT(" ",lookups!$F$2-LEN(SOURCE!D1032)), "")&amp;
      SOURCE!E1032&amp;", "&amp; IF(lookups!$G$2-LEN(SOURCE!E1032) &gt;=0, REPT(" ",lookups!$G$2-LEN(SOURCE!E1032)), "")&amp;
      SOURCE!F1032&amp;", "&amp; IF(lookups!$H$2-LEN(SOURCE!F1032) &gt;= 0, REPT(" ",lookups!$H$2-LEN(SOURCE!F1032)+2), "")&amp;"("&amp;
      SUBSTITUTE(TEXT(SOURCE!G1032,"??0"),"  ","")&amp;" &lt;&lt; TAM_MAX_BITS) |"&amp; IF(lookups!$I$2-3 &gt;= 0, REPT(" ",MAX(1,lookups!$I$2-5+4+1-1-LEN(  IF(ISTEXT(SOURCE!H1032),SOURCE!H1032,  SUBSTITUTE(SUBSTITUTE(TEXT(SOURCE!H1032,"????0"),"  ","")," ",""))   ))), "")&amp;
       IF(ISTEXT(SOURCE!H1032),SOURCE!H1032, SUBSTITUTE(SUBSTITUTE(TEXT(SOURCE!H1032,"????0"),"  ","")," ",""))   &amp;","&amp; IF(lookups!$J$2-3 &gt;= 0, REPT(" ",lookups!$J$2-3-5), "")&amp;
      SOURCE!I1032&amp;
" | "&amp; IF(lookups!$K$2-LEN(SOURCE!I1032) &gt;= 0, REPT(" ",lookups!$K$2-LEN(SOURCE!I1032)), "")&amp;
      SOURCE!J1032&amp;      IF(lookups!$L$2-LEN(SOURCE!J1032) &gt;= 0, REPT(" ",lookups!$L$2-LEN(SOURCE!J1032)), "")&amp;
" | "&amp; IF(lookups!$K$2-LEN(SOURCE!I1032) &gt;= 0, REPT(" ",lookups!$K$2-LEN(SOURCE!I1032)), "")&amp;
      SOURCE!K1032&amp;      IF(lookups!$L$2-LEN(SOURCE!K1032) &gt;= 0, REPT(" ",lookups!$M$2-LEN(SOURCE!K1032)), "")&amp;
" | "&amp; SOURCE!L1032&amp;      IF(lookups!$O$2-LEN(SOURCE!L1032) &gt;= 0, REPT(" ",lookups!$O$2-LEN(SOURCE!L1032)), "")&amp;
" | "&amp; SOURCE!M1032&amp;      IF(lookups!$P$2-LEN(SOURCE!M1032) &gt;= 0, REPT(" ",lookups!$P$2-LEN(SOURCE!M1032)), "")&amp;
      "},"&amp;IF(SOURCE!O1032&lt;&gt;"",""&amp;SOURCE!O1032,"")
 )
)
)</f>
        <v>/* 1008 */  { itemToBeCoded,                NOPARAM,                     "",                                            STD_SUP_0,                                     (0 &lt;&lt; TAM_MAX_BITS) |     0, CAT_NONE | SLS_UNCHANGED | US_UNCHANGED | EIM_DISABLED | PTP_DISABLED     },</v>
      </c>
    </row>
    <row r="1033" customFormat="false" ht="15.75" hidden="false" customHeight="false" outlineLevel="0" collapsed="false">
      <c r="A1033" s="263" t="str">
        <f aca="false">IF(AND(OR(SOURCE!A1033="",ISBLANK(SOURCE!A1033)),SOURCE!B1033&gt;0),IF(ISBLANK(SOURCE!C1033),"",SOURCE!C1033),
IF(SOURCE!B1033&lt;0,VLOOKUP(SOURCE!B1033,lookups!A$1:B$25,2,0),
  IF(ISBLANK(SOURCE!B1033),
    "",
    "/* "&amp;TEXT(SOURCE!B1033,"???0")&amp;" *"&amp;
      SOURCE!C1033&amp;", "&amp; IF(lookups!$E$2-LEN(SOURCE!C1033) &gt;= 0, REPT(" ",lookups!$E$2-LEN(SOURCE!C1033)), "")&amp;
      SOURCE!D1033&amp;", "&amp; IF(lookups!$F$2-LEN(SOURCE!D1033) &gt;= 0, REPT(" ",lookups!$F$2-LEN(SOURCE!D1033)), "")&amp;
      SOURCE!E1033&amp;", "&amp; IF(lookups!$G$2-LEN(SOURCE!E1033) &gt;=0, REPT(" ",lookups!$G$2-LEN(SOURCE!E1033)), "")&amp;
      SOURCE!F1033&amp;", "&amp; IF(lookups!$H$2-LEN(SOURCE!F1033) &gt;= 0, REPT(" ",lookups!$H$2-LEN(SOURCE!F1033)+2), "")&amp;"("&amp;
      SUBSTITUTE(TEXT(SOURCE!G1033,"??0"),"  ","")&amp;" &lt;&lt; TAM_MAX_BITS) |"&amp; IF(lookups!$I$2-3 &gt;= 0, REPT(" ",MAX(1,lookups!$I$2-5+4+1-1-LEN(  IF(ISTEXT(SOURCE!H1033),SOURCE!H1033,  SUBSTITUTE(SUBSTITUTE(TEXT(SOURCE!H1033,"????0"),"  ","")," ",""))   ))), "")&amp;
       IF(ISTEXT(SOURCE!H1033),SOURCE!H1033, SUBSTITUTE(SUBSTITUTE(TEXT(SOURCE!H1033,"????0"),"  ","")," ",""))   &amp;","&amp; IF(lookups!$J$2-3 &gt;= 0, REPT(" ",lookups!$J$2-3-5), "")&amp;
      SOURCE!I1033&amp;
" | "&amp; IF(lookups!$K$2-LEN(SOURCE!I1033) &gt;= 0, REPT(" ",lookups!$K$2-LEN(SOURCE!I1033)), "")&amp;
      SOURCE!J1033&amp;      IF(lookups!$L$2-LEN(SOURCE!J1033) &gt;= 0, REPT(" ",lookups!$L$2-LEN(SOURCE!J1033)), "")&amp;
" | "&amp; IF(lookups!$K$2-LEN(SOURCE!I1033) &gt;= 0, REPT(" ",lookups!$K$2-LEN(SOURCE!I1033)), "")&amp;
      SOURCE!K1033&amp;      IF(lookups!$L$2-LEN(SOURCE!K1033) &gt;= 0, REPT(" ",lookups!$M$2-LEN(SOURCE!K1033)), "")&amp;
" | "&amp; SOURCE!L1033&amp;      IF(lookups!$O$2-LEN(SOURCE!L1033) &gt;= 0, REPT(" ",lookups!$O$2-LEN(SOURCE!L1033)), "")&amp;
" | "&amp; SOURCE!M1033&amp;      IF(lookups!$P$2-LEN(SOURCE!M1033) &gt;= 0, REPT(" ",lookups!$P$2-LEN(SOURCE!M1033)), "")&amp;
      "},"&amp;IF(SOURCE!O1033&lt;&gt;"",""&amp;SOURCE!O1033,"")
 )
)
)</f>
        <v>/* 1009 */  { itemToBeCoded,                NOPARAM,                     "",                                            STD_SUP_1,                                     (0 &lt;&lt; TAM_MAX_BITS) |     0, CAT_NONE | SLS_UNCHANGED | US_UNCHANGED | EIM_DISABLED | PTP_DISABLED     },</v>
      </c>
    </row>
    <row r="1034" customFormat="false" ht="15.75" hidden="false" customHeight="false" outlineLevel="0" collapsed="false">
      <c r="A1034" s="263" t="str">
        <f aca="false">IF(AND(OR(SOURCE!A1034="",ISBLANK(SOURCE!A1034)),SOURCE!B1034&gt;0),IF(ISBLANK(SOURCE!C1034),"",SOURCE!C1034),
IF(SOURCE!B1034&lt;0,VLOOKUP(SOURCE!B1034,lookups!A$1:B$25,2,0),
  IF(ISBLANK(SOURCE!B1034),
    "",
    "/* "&amp;TEXT(SOURCE!B1034,"???0")&amp;" *"&amp;
      SOURCE!C1034&amp;", "&amp; IF(lookups!$E$2-LEN(SOURCE!C1034) &gt;= 0, REPT(" ",lookups!$E$2-LEN(SOURCE!C1034)), "")&amp;
      SOURCE!D1034&amp;", "&amp; IF(lookups!$F$2-LEN(SOURCE!D1034) &gt;= 0, REPT(" ",lookups!$F$2-LEN(SOURCE!D1034)), "")&amp;
      SOURCE!E1034&amp;", "&amp; IF(lookups!$G$2-LEN(SOURCE!E1034) &gt;=0, REPT(" ",lookups!$G$2-LEN(SOURCE!E1034)), "")&amp;
      SOURCE!F1034&amp;", "&amp; IF(lookups!$H$2-LEN(SOURCE!F1034) &gt;= 0, REPT(" ",lookups!$H$2-LEN(SOURCE!F1034)+2), "")&amp;"("&amp;
      SUBSTITUTE(TEXT(SOURCE!G1034,"??0"),"  ","")&amp;" &lt;&lt; TAM_MAX_BITS) |"&amp; IF(lookups!$I$2-3 &gt;= 0, REPT(" ",MAX(1,lookups!$I$2-5+4+1-1-LEN(  IF(ISTEXT(SOURCE!H1034),SOURCE!H1034,  SUBSTITUTE(SUBSTITUTE(TEXT(SOURCE!H1034,"????0"),"  ","")," ",""))   ))), "")&amp;
       IF(ISTEXT(SOURCE!H1034),SOURCE!H1034, SUBSTITUTE(SUBSTITUTE(TEXT(SOURCE!H1034,"????0"),"  ","")," ",""))   &amp;","&amp; IF(lookups!$J$2-3 &gt;= 0, REPT(" ",lookups!$J$2-3-5), "")&amp;
      SOURCE!I1034&amp;
" | "&amp; IF(lookups!$K$2-LEN(SOURCE!I1034) &gt;= 0, REPT(" ",lookups!$K$2-LEN(SOURCE!I1034)), "")&amp;
      SOURCE!J1034&amp;      IF(lookups!$L$2-LEN(SOURCE!J1034) &gt;= 0, REPT(" ",lookups!$L$2-LEN(SOURCE!J1034)), "")&amp;
" | "&amp; IF(lookups!$K$2-LEN(SOURCE!I1034) &gt;= 0, REPT(" ",lookups!$K$2-LEN(SOURCE!I1034)), "")&amp;
      SOURCE!K1034&amp;      IF(lookups!$L$2-LEN(SOURCE!K1034) &gt;= 0, REPT(" ",lookups!$M$2-LEN(SOURCE!K1034)), "")&amp;
" | "&amp; SOURCE!L1034&amp;      IF(lookups!$O$2-LEN(SOURCE!L1034) &gt;= 0, REPT(" ",lookups!$O$2-LEN(SOURCE!L1034)), "")&amp;
" | "&amp; SOURCE!M1034&amp;      IF(lookups!$P$2-LEN(SOURCE!M1034) &gt;= 0, REPT(" ",lookups!$P$2-LEN(SOURCE!M1034)), "")&amp;
      "},"&amp;IF(SOURCE!O1034&lt;&gt;"",""&amp;SOURCE!O1034,"")
 )
)
)</f>
        <v>/* 1010 */  { itemToBeCoded,                NOPARAM,                     "",                                            STD_SUP_2,                                     (0 &lt;&lt; TAM_MAX_BITS) |     0, CAT_NONE | SLS_UNCHANGED | US_UNCHANGED | EIM_DISABLED | PTP_DISABLED     },</v>
      </c>
    </row>
    <row r="1035" customFormat="false" ht="15.75" hidden="false" customHeight="false" outlineLevel="0" collapsed="false">
      <c r="A1035" s="263" t="str">
        <f aca="false">IF(AND(OR(SOURCE!A1035="",ISBLANK(SOURCE!A1035)),SOURCE!B1035&gt;0),IF(ISBLANK(SOURCE!C1035),"",SOURCE!C1035),
IF(SOURCE!B1035&lt;0,VLOOKUP(SOURCE!B1035,lookups!A$1:B$25,2,0),
  IF(ISBLANK(SOURCE!B1035),
    "",
    "/* "&amp;TEXT(SOURCE!B1035,"???0")&amp;" *"&amp;
      SOURCE!C1035&amp;", "&amp; IF(lookups!$E$2-LEN(SOURCE!C1035) &gt;= 0, REPT(" ",lookups!$E$2-LEN(SOURCE!C1035)), "")&amp;
      SOURCE!D1035&amp;", "&amp; IF(lookups!$F$2-LEN(SOURCE!D1035) &gt;= 0, REPT(" ",lookups!$F$2-LEN(SOURCE!D1035)), "")&amp;
      SOURCE!E1035&amp;", "&amp; IF(lookups!$G$2-LEN(SOURCE!E1035) &gt;=0, REPT(" ",lookups!$G$2-LEN(SOURCE!E1035)), "")&amp;
      SOURCE!F1035&amp;", "&amp; IF(lookups!$H$2-LEN(SOURCE!F1035) &gt;= 0, REPT(" ",lookups!$H$2-LEN(SOURCE!F1035)+2), "")&amp;"("&amp;
      SUBSTITUTE(TEXT(SOURCE!G1035,"??0"),"  ","")&amp;" &lt;&lt; TAM_MAX_BITS) |"&amp; IF(lookups!$I$2-3 &gt;= 0, REPT(" ",MAX(1,lookups!$I$2-5+4+1-1-LEN(  IF(ISTEXT(SOURCE!H1035),SOURCE!H1035,  SUBSTITUTE(SUBSTITUTE(TEXT(SOURCE!H1035,"????0"),"  ","")," ",""))   ))), "")&amp;
       IF(ISTEXT(SOURCE!H1035),SOURCE!H1035, SUBSTITUTE(SUBSTITUTE(TEXT(SOURCE!H1035,"????0"),"  ","")," ",""))   &amp;","&amp; IF(lookups!$J$2-3 &gt;= 0, REPT(" ",lookups!$J$2-3-5), "")&amp;
      SOURCE!I1035&amp;
" | "&amp; IF(lookups!$K$2-LEN(SOURCE!I1035) &gt;= 0, REPT(" ",lookups!$K$2-LEN(SOURCE!I1035)), "")&amp;
      SOURCE!J1035&amp;      IF(lookups!$L$2-LEN(SOURCE!J1035) &gt;= 0, REPT(" ",lookups!$L$2-LEN(SOURCE!J1035)), "")&amp;
" | "&amp; IF(lookups!$K$2-LEN(SOURCE!I1035) &gt;= 0, REPT(" ",lookups!$K$2-LEN(SOURCE!I1035)), "")&amp;
      SOURCE!K1035&amp;      IF(lookups!$L$2-LEN(SOURCE!K1035) &gt;= 0, REPT(" ",lookups!$M$2-LEN(SOURCE!K1035)), "")&amp;
" | "&amp; SOURCE!L1035&amp;      IF(lookups!$O$2-LEN(SOURCE!L1035) &gt;= 0, REPT(" ",lookups!$O$2-LEN(SOURCE!L1035)), "")&amp;
" | "&amp; SOURCE!M1035&amp;      IF(lookups!$P$2-LEN(SOURCE!M1035) &gt;= 0, REPT(" ",lookups!$P$2-LEN(SOURCE!M1035)), "")&amp;
      "},"&amp;IF(SOURCE!O1035&lt;&gt;"",""&amp;SOURCE!O1035,"")
 )
)
)</f>
        <v>/* 1011 */  { itemToBeCoded,                NOPARAM,                     "",                                            STD_SUP_3,                                     (0 &lt;&lt; TAM_MAX_BITS) |     0, CAT_NONE | SLS_UNCHANGED | US_UNCHANGED | EIM_DISABLED | PTP_DISABLED     },</v>
      </c>
    </row>
    <row r="1036" customFormat="false" ht="15.75" hidden="false" customHeight="false" outlineLevel="0" collapsed="false">
      <c r="A1036" s="263" t="str">
        <f aca="false">IF(AND(OR(SOURCE!A1036="",ISBLANK(SOURCE!A1036)),SOURCE!B1036&gt;0),IF(ISBLANK(SOURCE!C1036),"",SOURCE!C1036),
IF(SOURCE!B1036&lt;0,VLOOKUP(SOURCE!B1036,lookups!A$1:B$25,2,0),
  IF(ISBLANK(SOURCE!B1036),
    "",
    "/* "&amp;TEXT(SOURCE!B1036,"???0")&amp;" *"&amp;
      SOURCE!C1036&amp;", "&amp; IF(lookups!$E$2-LEN(SOURCE!C1036) &gt;= 0, REPT(" ",lookups!$E$2-LEN(SOURCE!C1036)), "")&amp;
      SOURCE!D1036&amp;", "&amp; IF(lookups!$F$2-LEN(SOURCE!D1036) &gt;= 0, REPT(" ",lookups!$F$2-LEN(SOURCE!D1036)), "")&amp;
      SOURCE!E1036&amp;", "&amp; IF(lookups!$G$2-LEN(SOURCE!E1036) &gt;=0, REPT(" ",lookups!$G$2-LEN(SOURCE!E1036)), "")&amp;
      SOURCE!F1036&amp;", "&amp; IF(lookups!$H$2-LEN(SOURCE!F1036) &gt;= 0, REPT(" ",lookups!$H$2-LEN(SOURCE!F1036)+2), "")&amp;"("&amp;
      SUBSTITUTE(TEXT(SOURCE!G1036,"??0"),"  ","")&amp;" &lt;&lt; TAM_MAX_BITS) |"&amp; IF(lookups!$I$2-3 &gt;= 0, REPT(" ",MAX(1,lookups!$I$2-5+4+1-1-LEN(  IF(ISTEXT(SOURCE!H1036),SOURCE!H1036,  SUBSTITUTE(SUBSTITUTE(TEXT(SOURCE!H1036,"????0"),"  ","")," ",""))   ))), "")&amp;
       IF(ISTEXT(SOURCE!H1036),SOURCE!H1036, SUBSTITUTE(SUBSTITUTE(TEXT(SOURCE!H1036,"????0"),"  ","")," ",""))   &amp;","&amp; IF(lookups!$J$2-3 &gt;= 0, REPT(" ",lookups!$J$2-3-5), "")&amp;
      SOURCE!I1036&amp;
" | "&amp; IF(lookups!$K$2-LEN(SOURCE!I1036) &gt;= 0, REPT(" ",lookups!$K$2-LEN(SOURCE!I1036)), "")&amp;
      SOURCE!J1036&amp;      IF(lookups!$L$2-LEN(SOURCE!J1036) &gt;= 0, REPT(" ",lookups!$L$2-LEN(SOURCE!J1036)), "")&amp;
" | "&amp; IF(lookups!$K$2-LEN(SOURCE!I1036) &gt;= 0, REPT(" ",lookups!$K$2-LEN(SOURCE!I1036)), "")&amp;
      SOURCE!K1036&amp;      IF(lookups!$L$2-LEN(SOURCE!K1036) &gt;= 0, REPT(" ",lookups!$M$2-LEN(SOURCE!K1036)), "")&amp;
" | "&amp; SOURCE!L1036&amp;      IF(lookups!$O$2-LEN(SOURCE!L1036) &gt;= 0, REPT(" ",lookups!$O$2-LEN(SOURCE!L1036)), "")&amp;
" | "&amp; SOURCE!M1036&amp;      IF(lookups!$P$2-LEN(SOURCE!M1036) &gt;= 0, REPT(" ",lookups!$P$2-LEN(SOURCE!M1036)), "")&amp;
      "},"&amp;IF(SOURCE!O1036&lt;&gt;"",""&amp;SOURCE!O1036,"")
 )
)
)</f>
        <v>/* 1012 */  { itemToBeCoded,                NOPARAM,                     "",                                            STD_SUP_4,                                     (0 &lt;&lt; TAM_MAX_BITS) |     0, CAT_NONE | SLS_UNCHANGED | US_UNCHANGED | EIM_DISABLED | PTP_DISABLED     },</v>
      </c>
    </row>
    <row r="1037" customFormat="false" ht="15.75" hidden="false" customHeight="false" outlineLevel="0" collapsed="false">
      <c r="A1037" s="263" t="str">
        <f aca="false">IF(AND(OR(SOURCE!A1037="",ISBLANK(SOURCE!A1037)),SOURCE!B1037&gt;0),IF(ISBLANK(SOURCE!C1037),"",SOURCE!C1037),
IF(SOURCE!B1037&lt;0,VLOOKUP(SOURCE!B1037,lookups!A$1:B$25,2,0),
  IF(ISBLANK(SOURCE!B1037),
    "",
    "/* "&amp;TEXT(SOURCE!B1037,"???0")&amp;" *"&amp;
      SOURCE!C1037&amp;", "&amp; IF(lookups!$E$2-LEN(SOURCE!C1037) &gt;= 0, REPT(" ",lookups!$E$2-LEN(SOURCE!C1037)), "")&amp;
      SOURCE!D1037&amp;", "&amp; IF(lookups!$F$2-LEN(SOURCE!D1037) &gt;= 0, REPT(" ",lookups!$F$2-LEN(SOURCE!D1037)), "")&amp;
      SOURCE!E1037&amp;", "&amp; IF(lookups!$G$2-LEN(SOURCE!E1037) &gt;=0, REPT(" ",lookups!$G$2-LEN(SOURCE!E1037)), "")&amp;
      SOURCE!F1037&amp;", "&amp; IF(lookups!$H$2-LEN(SOURCE!F1037) &gt;= 0, REPT(" ",lookups!$H$2-LEN(SOURCE!F1037)+2), "")&amp;"("&amp;
      SUBSTITUTE(TEXT(SOURCE!G1037,"??0"),"  ","")&amp;" &lt;&lt; TAM_MAX_BITS) |"&amp; IF(lookups!$I$2-3 &gt;= 0, REPT(" ",MAX(1,lookups!$I$2-5+4+1-1-LEN(  IF(ISTEXT(SOURCE!H1037),SOURCE!H1037,  SUBSTITUTE(SUBSTITUTE(TEXT(SOURCE!H1037,"????0"),"  ","")," ",""))   ))), "")&amp;
       IF(ISTEXT(SOURCE!H1037),SOURCE!H1037, SUBSTITUTE(SUBSTITUTE(TEXT(SOURCE!H1037,"????0"),"  ","")," ",""))   &amp;","&amp; IF(lookups!$J$2-3 &gt;= 0, REPT(" ",lookups!$J$2-3-5), "")&amp;
      SOURCE!I1037&amp;
" | "&amp; IF(lookups!$K$2-LEN(SOURCE!I1037) &gt;= 0, REPT(" ",lookups!$K$2-LEN(SOURCE!I1037)), "")&amp;
      SOURCE!J1037&amp;      IF(lookups!$L$2-LEN(SOURCE!J1037) &gt;= 0, REPT(" ",lookups!$L$2-LEN(SOURCE!J1037)), "")&amp;
" | "&amp; IF(lookups!$K$2-LEN(SOURCE!I1037) &gt;= 0, REPT(" ",lookups!$K$2-LEN(SOURCE!I1037)), "")&amp;
      SOURCE!K1037&amp;      IF(lookups!$L$2-LEN(SOURCE!K1037) &gt;= 0, REPT(" ",lookups!$M$2-LEN(SOURCE!K1037)), "")&amp;
" | "&amp; SOURCE!L1037&amp;      IF(lookups!$O$2-LEN(SOURCE!L1037) &gt;= 0, REPT(" ",lookups!$O$2-LEN(SOURCE!L1037)), "")&amp;
" | "&amp; SOURCE!M1037&amp;      IF(lookups!$P$2-LEN(SOURCE!M1037) &gt;= 0, REPT(" ",lookups!$P$2-LEN(SOURCE!M1037)), "")&amp;
      "},"&amp;IF(SOURCE!O1037&lt;&gt;"",""&amp;SOURCE!O1037,"")
 )
)
)</f>
        <v>/* 1013 */  { itemToBeCoded,                NOPARAM,                     "",                                            STD_SUP_5,                                     (0 &lt;&lt; TAM_MAX_BITS) |     0, CAT_NONE | SLS_UNCHANGED | US_UNCHANGED | EIM_DISABLED | PTP_DISABLED     },</v>
      </c>
    </row>
    <row r="1038" customFormat="false" ht="15.75" hidden="false" customHeight="false" outlineLevel="0" collapsed="false">
      <c r="A1038" s="263" t="str">
        <f aca="false">IF(AND(OR(SOURCE!A1038="",ISBLANK(SOURCE!A1038)),SOURCE!B1038&gt;0),IF(ISBLANK(SOURCE!C1038),"",SOURCE!C1038),
IF(SOURCE!B1038&lt;0,VLOOKUP(SOURCE!B1038,lookups!A$1:B$25,2,0),
  IF(ISBLANK(SOURCE!B1038),
    "",
    "/* "&amp;TEXT(SOURCE!B1038,"???0")&amp;" *"&amp;
      SOURCE!C1038&amp;", "&amp; IF(lookups!$E$2-LEN(SOURCE!C1038) &gt;= 0, REPT(" ",lookups!$E$2-LEN(SOURCE!C1038)), "")&amp;
      SOURCE!D1038&amp;", "&amp; IF(lookups!$F$2-LEN(SOURCE!D1038) &gt;= 0, REPT(" ",lookups!$F$2-LEN(SOURCE!D1038)), "")&amp;
      SOURCE!E1038&amp;", "&amp; IF(lookups!$G$2-LEN(SOURCE!E1038) &gt;=0, REPT(" ",lookups!$G$2-LEN(SOURCE!E1038)), "")&amp;
      SOURCE!F1038&amp;", "&amp; IF(lookups!$H$2-LEN(SOURCE!F1038) &gt;= 0, REPT(" ",lookups!$H$2-LEN(SOURCE!F1038)+2), "")&amp;"("&amp;
      SUBSTITUTE(TEXT(SOURCE!G1038,"??0"),"  ","")&amp;" &lt;&lt; TAM_MAX_BITS) |"&amp; IF(lookups!$I$2-3 &gt;= 0, REPT(" ",MAX(1,lookups!$I$2-5+4+1-1-LEN(  IF(ISTEXT(SOURCE!H1038),SOURCE!H1038,  SUBSTITUTE(SUBSTITUTE(TEXT(SOURCE!H1038,"????0"),"  ","")," ",""))   ))), "")&amp;
       IF(ISTEXT(SOURCE!H1038),SOURCE!H1038, SUBSTITUTE(SUBSTITUTE(TEXT(SOURCE!H1038,"????0"),"  ","")," ",""))   &amp;","&amp; IF(lookups!$J$2-3 &gt;= 0, REPT(" ",lookups!$J$2-3-5), "")&amp;
      SOURCE!I1038&amp;
" | "&amp; IF(lookups!$K$2-LEN(SOURCE!I1038) &gt;= 0, REPT(" ",lookups!$K$2-LEN(SOURCE!I1038)), "")&amp;
      SOURCE!J1038&amp;      IF(lookups!$L$2-LEN(SOURCE!J1038) &gt;= 0, REPT(" ",lookups!$L$2-LEN(SOURCE!J1038)), "")&amp;
" | "&amp; IF(lookups!$K$2-LEN(SOURCE!I1038) &gt;= 0, REPT(" ",lookups!$K$2-LEN(SOURCE!I1038)), "")&amp;
      SOURCE!K1038&amp;      IF(lookups!$L$2-LEN(SOURCE!K1038) &gt;= 0, REPT(" ",lookups!$M$2-LEN(SOURCE!K1038)), "")&amp;
" | "&amp; SOURCE!L1038&amp;      IF(lookups!$O$2-LEN(SOURCE!L1038) &gt;= 0, REPT(" ",lookups!$O$2-LEN(SOURCE!L1038)), "")&amp;
" | "&amp; SOURCE!M1038&amp;      IF(lookups!$P$2-LEN(SOURCE!M1038) &gt;= 0, REPT(" ",lookups!$P$2-LEN(SOURCE!M1038)), "")&amp;
      "},"&amp;IF(SOURCE!O1038&lt;&gt;"",""&amp;SOURCE!O1038,"")
 )
)
)</f>
        <v>/* 1014 */  { itemToBeCoded,                NOPARAM,                     "",                                            STD_SUP_6,                                     (0 &lt;&lt; TAM_MAX_BITS) |     0, CAT_NONE | SLS_UNCHANGED | US_UNCHANGED | EIM_DISABLED | PTP_DISABLED     },</v>
      </c>
    </row>
    <row r="1039" customFormat="false" ht="15.75" hidden="false" customHeight="false" outlineLevel="0" collapsed="false">
      <c r="A1039" s="263" t="str">
        <f aca="false">IF(AND(OR(SOURCE!A1039="",ISBLANK(SOURCE!A1039)),SOURCE!B1039&gt;0),IF(ISBLANK(SOURCE!C1039),"",SOURCE!C1039),
IF(SOURCE!B1039&lt;0,VLOOKUP(SOURCE!B1039,lookups!A$1:B$25,2,0),
  IF(ISBLANK(SOURCE!B1039),
    "",
    "/* "&amp;TEXT(SOURCE!B1039,"???0")&amp;" *"&amp;
      SOURCE!C1039&amp;", "&amp; IF(lookups!$E$2-LEN(SOURCE!C1039) &gt;= 0, REPT(" ",lookups!$E$2-LEN(SOURCE!C1039)), "")&amp;
      SOURCE!D1039&amp;", "&amp; IF(lookups!$F$2-LEN(SOURCE!D1039) &gt;= 0, REPT(" ",lookups!$F$2-LEN(SOURCE!D1039)), "")&amp;
      SOURCE!E1039&amp;", "&amp; IF(lookups!$G$2-LEN(SOURCE!E1039) &gt;=0, REPT(" ",lookups!$G$2-LEN(SOURCE!E1039)), "")&amp;
      SOURCE!F1039&amp;", "&amp; IF(lookups!$H$2-LEN(SOURCE!F1039) &gt;= 0, REPT(" ",lookups!$H$2-LEN(SOURCE!F1039)+2), "")&amp;"("&amp;
      SUBSTITUTE(TEXT(SOURCE!G1039,"??0"),"  ","")&amp;" &lt;&lt; TAM_MAX_BITS) |"&amp; IF(lookups!$I$2-3 &gt;= 0, REPT(" ",MAX(1,lookups!$I$2-5+4+1-1-LEN(  IF(ISTEXT(SOURCE!H1039),SOURCE!H1039,  SUBSTITUTE(SUBSTITUTE(TEXT(SOURCE!H1039,"????0"),"  ","")," ",""))   ))), "")&amp;
       IF(ISTEXT(SOURCE!H1039),SOURCE!H1039, SUBSTITUTE(SUBSTITUTE(TEXT(SOURCE!H1039,"????0"),"  ","")," ",""))   &amp;","&amp; IF(lookups!$J$2-3 &gt;= 0, REPT(" ",lookups!$J$2-3-5), "")&amp;
      SOURCE!I1039&amp;
" | "&amp; IF(lookups!$K$2-LEN(SOURCE!I1039) &gt;= 0, REPT(" ",lookups!$K$2-LEN(SOURCE!I1039)), "")&amp;
      SOURCE!J1039&amp;      IF(lookups!$L$2-LEN(SOURCE!J1039) &gt;= 0, REPT(" ",lookups!$L$2-LEN(SOURCE!J1039)), "")&amp;
" | "&amp; IF(lookups!$K$2-LEN(SOURCE!I1039) &gt;= 0, REPT(" ",lookups!$K$2-LEN(SOURCE!I1039)), "")&amp;
      SOURCE!K1039&amp;      IF(lookups!$L$2-LEN(SOURCE!K1039) &gt;= 0, REPT(" ",lookups!$M$2-LEN(SOURCE!K1039)), "")&amp;
" | "&amp; SOURCE!L1039&amp;      IF(lookups!$O$2-LEN(SOURCE!L1039) &gt;= 0, REPT(" ",lookups!$O$2-LEN(SOURCE!L1039)), "")&amp;
" | "&amp; SOURCE!M1039&amp;      IF(lookups!$P$2-LEN(SOURCE!M1039) &gt;= 0, REPT(" ",lookups!$P$2-LEN(SOURCE!M1039)), "")&amp;
      "},"&amp;IF(SOURCE!O1039&lt;&gt;"",""&amp;SOURCE!O1039,"")
 )
)
)</f>
        <v>/* 1015 */  { itemToBeCoded,                NOPARAM,                     "",                                            STD_SUP_7,                                     (0 &lt;&lt; TAM_MAX_BITS) |     0, CAT_NONE | SLS_UNCHANGED | US_UNCHANGED | EIM_DISABLED | PTP_DISABLED     },</v>
      </c>
    </row>
    <row r="1040" customFormat="false" ht="15.75" hidden="false" customHeight="false" outlineLevel="0" collapsed="false">
      <c r="A1040" s="263" t="str">
        <f aca="false">IF(AND(OR(SOURCE!A1040="",ISBLANK(SOURCE!A1040)),SOURCE!B1040&gt;0),IF(ISBLANK(SOURCE!C1040),"",SOURCE!C1040),
IF(SOURCE!B1040&lt;0,VLOOKUP(SOURCE!B1040,lookups!A$1:B$25,2,0),
  IF(ISBLANK(SOURCE!B1040),
    "",
    "/* "&amp;TEXT(SOURCE!B1040,"???0")&amp;" *"&amp;
      SOURCE!C1040&amp;", "&amp; IF(lookups!$E$2-LEN(SOURCE!C1040) &gt;= 0, REPT(" ",lookups!$E$2-LEN(SOURCE!C1040)), "")&amp;
      SOURCE!D1040&amp;", "&amp; IF(lookups!$F$2-LEN(SOURCE!D1040) &gt;= 0, REPT(" ",lookups!$F$2-LEN(SOURCE!D1040)), "")&amp;
      SOURCE!E1040&amp;", "&amp; IF(lookups!$G$2-LEN(SOURCE!E1040) &gt;=0, REPT(" ",lookups!$G$2-LEN(SOURCE!E1040)), "")&amp;
      SOURCE!F1040&amp;", "&amp; IF(lookups!$H$2-LEN(SOURCE!F1040) &gt;= 0, REPT(" ",lookups!$H$2-LEN(SOURCE!F1040)+2), "")&amp;"("&amp;
      SUBSTITUTE(TEXT(SOURCE!G1040,"??0"),"  ","")&amp;" &lt;&lt; TAM_MAX_BITS) |"&amp; IF(lookups!$I$2-3 &gt;= 0, REPT(" ",MAX(1,lookups!$I$2-5+4+1-1-LEN(  IF(ISTEXT(SOURCE!H1040),SOURCE!H1040,  SUBSTITUTE(SUBSTITUTE(TEXT(SOURCE!H1040,"????0"),"  ","")," ",""))   ))), "")&amp;
       IF(ISTEXT(SOURCE!H1040),SOURCE!H1040, SUBSTITUTE(SUBSTITUTE(TEXT(SOURCE!H1040,"????0"),"  ","")," ",""))   &amp;","&amp; IF(lookups!$J$2-3 &gt;= 0, REPT(" ",lookups!$J$2-3-5), "")&amp;
      SOURCE!I1040&amp;
" | "&amp; IF(lookups!$K$2-LEN(SOURCE!I1040) &gt;= 0, REPT(" ",lookups!$K$2-LEN(SOURCE!I1040)), "")&amp;
      SOURCE!J1040&amp;      IF(lookups!$L$2-LEN(SOURCE!J1040) &gt;= 0, REPT(" ",lookups!$L$2-LEN(SOURCE!J1040)), "")&amp;
" | "&amp; IF(lookups!$K$2-LEN(SOURCE!I1040) &gt;= 0, REPT(" ",lookups!$K$2-LEN(SOURCE!I1040)), "")&amp;
      SOURCE!K1040&amp;      IF(lookups!$L$2-LEN(SOURCE!K1040) &gt;= 0, REPT(" ",lookups!$M$2-LEN(SOURCE!K1040)), "")&amp;
" | "&amp; SOURCE!L1040&amp;      IF(lookups!$O$2-LEN(SOURCE!L1040) &gt;= 0, REPT(" ",lookups!$O$2-LEN(SOURCE!L1040)), "")&amp;
" | "&amp; SOURCE!M1040&amp;      IF(lookups!$P$2-LEN(SOURCE!M1040) &gt;= 0, REPT(" ",lookups!$P$2-LEN(SOURCE!M1040)), "")&amp;
      "},"&amp;IF(SOURCE!O1040&lt;&gt;"",""&amp;SOURCE!O1040,"")
 )
)
)</f>
        <v>/* 1016 */  { itemToBeCoded,                NOPARAM,                     "",                                            STD_SUP_8,                                     (0 &lt;&lt; TAM_MAX_BITS) |     0, CAT_NONE | SLS_UNCHANGED | US_UNCHANGED | EIM_DISABLED | PTP_DISABLED     },</v>
      </c>
    </row>
    <row r="1041" customFormat="false" ht="15.75" hidden="false" customHeight="false" outlineLevel="0" collapsed="false">
      <c r="A1041" s="263" t="str">
        <f aca="false">IF(AND(OR(SOURCE!A1041="",ISBLANK(SOURCE!A1041)),SOURCE!B1041&gt;0),IF(ISBLANK(SOURCE!C1041),"",SOURCE!C1041),
IF(SOURCE!B1041&lt;0,VLOOKUP(SOURCE!B1041,lookups!A$1:B$25,2,0),
  IF(ISBLANK(SOURCE!B1041),
    "",
    "/* "&amp;TEXT(SOURCE!B1041,"???0")&amp;" *"&amp;
      SOURCE!C1041&amp;", "&amp; IF(lookups!$E$2-LEN(SOURCE!C1041) &gt;= 0, REPT(" ",lookups!$E$2-LEN(SOURCE!C1041)), "")&amp;
      SOURCE!D1041&amp;", "&amp; IF(lookups!$F$2-LEN(SOURCE!D1041) &gt;= 0, REPT(" ",lookups!$F$2-LEN(SOURCE!D1041)), "")&amp;
      SOURCE!E1041&amp;", "&amp; IF(lookups!$G$2-LEN(SOURCE!E1041) &gt;=0, REPT(" ",lookups!$G$2-LEN(SOURCE!E1041)), "")&amp;
      SOURCE!F1041&amp;", "&amp; IF(lookups!$H$2-LEN(SOURCE!F1041) &gt;= 0, REPT(" ",lookups!$H$2-LEN(SOURCE!F1041)+2), "")&amp;"("&amp;
      SUBSTITUTE(TEXT(SOURCE!G1041,"??0"),"  ","")&amp;" &lt;&lt; TAM_MAX_BITS) |"&amp; IF(lookups!$I$2-3 &gt;= 0, REPT(" ",MAX(1,lookups!$I$2-5+4+1-1-LEN(  IF(ISTEXT(SOURCE!H1041),SOURCE!H1041,  SUBSTITUTE(SUBSTITUTE(TEXT(SOURCE!H1041,"????0"),"  ","")," ",""))   ))), "")&amp;
       IF(ISTEXT(SOURCE!H1041),SOURCE!H1041, SUBSTITUTE(SUBSTITUTE(TEXT(SOURCE!H1041,"????0"),"  ","")," ",""))   &amp;","&amp; IF(lookups!$J$2-3 &gt;= 0, REPT(" ",lookups!$J$2-3-5), "")&amp;
      SOURCE!I1041&amp;
" | "&amp; IF(lookups!$K$2-LEN(SOURCE!I1041) &gt;= 0, REPT(" ",lookups!$K$2-LEN(SOURCE!I1041)), "")&amp;
      SOURCE!J1041&amp;      IF(lookups!$L$2-LEN(SOURCE!J1041) &gt;= 0, REPT(" ",lookups!$L$2-LEN(SOURCE!J1041)), "")&amp;
" | "&amp; IF(lookups!$K$2-LEN(SOURCE!I1041) &gt;= 0, REPT(" ",lookups!$K$2-LEN(SOURCE!I1041)), "")&amp;
      SOURCE!K1041&amp;      IF(lookups!$L$2-LEN(SOURCE!K1041) &gt;= 0, REPT(" ",lookups!$M$2-LEN(SOURCE!K1041)), "")&amp;
" | "&amp; SOURCE!L1041&amp;      IF(lookups!$O$2-LEN(SOURCE!L1041) &gt;= 0, REPT(" ",lookups!$O$2-LEN(SOURCE!L1041)), "")&amp;
" | "&amp; SOURCE!M1041&amp;      IF(lookups!$P$2-LEN(SOURCE!M1041) &gt;= 0, REPT(" ",lookups!$P$2-LEN(SOURCE!M1041)), "")&amp;
      "},"&amp;IF(SOURCE!O1041&lt;&gt;"",""&amp;SOURCE!O1041,"")
 )
)
)</f>
        <v>/* 1017 */  { itemToBeCoded,                NOPARAM,                     "",                                            STD_SUP_9,                                     (0 &lt;&lt; TAM_MAX_BITS) |     0, CAT_NONE | SLS_UNCHANGED | US_UNCHANGED | EIM_DISABLED | PTP_DISABLED     },</v>
      </c>
    </row>
    <row r="1042" customFormat="false" ht="15.75" hidden="false" customHeight="false" outlineLevel="0" collapsed="false">
      <c r="A1042" s="263" t="str">
        <f aca="false">IF(AND(OR(SOURCE!A1042="",ISBLANK(SOURCE!A1042)),SOURCE!B1042&gt;0),IF(ISBLANK(SOURCE!C1042),"",SOURCE!C1042),
IF(SOURCE!B1042&lt;0,VLOOKUP(SOURCE!B1042,lookups!A$1:B$25,2,0),
  IF(ISBLANK(SOURCE!B1042),
    "",
    "/* "&amp;TEXT(SOURCE!B1042,"???0")&amp;" *"&amp;
      SOURCE!C1042&amp;", "&amp; IF(lookups!$E$2-LEN(SOURCE!C1042) &gt;= 0, REPT(" ",lookups!$E$2-LEN(SOURCE!C1042)), "")&amp;
      SOURCE!D1042&amp;", "&amp; IF(lookups!$F$2-LEN(SOURCE!D1042) &gt;= 0, REPT(" ",lookups!$F$2-LEN(SOURCE!D1042)), "")&amp;
      SOURCE!E1042&amp;", "&amp; IF(lookups!$G$2-LEN(SOURCE!E1042) &gt;=0, REPT(" ",lookups!$G$2-LEN(SOURCE!E1042)), "")&amp;
      SOURCE!F1042&amp;", "&amp; IF(lookups!$H$2-LEN(SOURCE!F1042) &gt;= 0, REPT(" ",lookups!$H$2-LEN(SOURCE!F1042)+2), "")&amp;"("&amp;
      SUBSTITUTE(TEXT(SOURCE!G1042,"??0"),"  ","")&amp;" &lt;&lt; TAM_MAX_BITS) |"&amp; IF(lookups!$I$2-3 &gt;= 0, REPT(" ",MAX(1,lookups!$I$2-5+4+1-1-LEN(  IF(ISTEXT(SOURCE!H1042),SOURCE!H1042,  SUBSTITUTE(SUBSTITUTE(TEXT(SOURCE!H1042,"????0"),"  ","")," ",""))   ))), "")&amp;
       IF(ISTEXT(SOURCE!H1042),SOURCE!H1042, SUBSTITUTE(SUBSTITUTE(TEXT(SOURCE!H1042,"????0"),"  ","")," ",""))   &amp;","&amp; IF(lookups!$J$2-3 &gt;= 0, REPT(" ",lookups!$J$2-3-5), "")&amp;
      SOURCE!I1042&amp;
" | "&amp; IF(lookups!$K$2-LEN(SOURCE!I1042) &gt;= 0, REPT(" ",lookups!$K$2-LEN(SOURCE!I1042)), "")&amp;
      SOURCE!J1042&amp;      IF(lookups!$L$2-LEN(SOURCE!J1042) &gt;= 0, REPT(" ",lookups!$L$2-LEN(SOURCE!J1042)), "")&amp;
" | "&amp; IF(lookups!$K$2-LEN(SOURCE!I1042) &gt;= 0, REPT(" ",lookups!$K$2-LEN(SOURCE!I1042)), "")&amp;
      SOURCE!K1042&amp;      IF(lookups!$L$2-LEN(SOURCE!K1042) &gt;= 0, REPT(" ",lookups!$M$2-LEN(SOURCE!K1042)), "")&amp;
" | "&amp; SOURCE!L1042&amp;      IF(lookups!$O$2-LEN(SOURCE!L1042) &gt;= 0, REPT(" ",lookups!$O$2-LEN(SOURCE!L1042)), "")&amp;
" | "&amp; SOURCE!M1042&amp;      IF(lookups!$P$2-LEN(SOURCE!M1042) &gt;= 0, REPT(" ",lookups!$P$2-LEN(SOURCE!M1042)), "")&amp;
      "},"&amp;IF(SOURCE!O1042&lt;&gt;"",""&amp;SOURCE!O1042,"")
 )
)
)</f>
        <v>/* 1018 */  { itemToBeCoded,                NOPARAM,                     "",                                            STD_SUP_A,                                     (0 &lt;&lt; TAM_MAX_BITS) |     0, CAT_NONE | SLS_UNCHANGED | US_UNCHANGED | EIM_DISABLED | PTP_DISABLED     },</v>
      </c>
    </row>
    <row r="1043" customFormat="false" ht="15.75" hidden="false" customHeight="false" outlineLevel="0" collapsed="false">
      <c r="A1043" s="263" t="str">
        <f aca="false">IF(AND(OR(SOURCE!A1043="",ISBLANK(SOURCE!A1043)),SOURCE!B1043&gt;0),IF(ISBLANK(SOURCE!C1043),"",SOURCE!C1043),
IF(SOURCE!B1043&lt;0,VLOOKUP(SOURCE!B1043,lookups!A$1:B$25,2,0),
  IF(ISBLANK(SOURCE!B1043),
    "",
    "/* "&amp;TEXT(SOURCE!B1043,"???0")&amp;" *"&amp;
      SOURCE!C1043&amp;", "&amp; IF(lookups!$E$2-LEN(SOURCE!C1043) &gt;= 0, REPT(" ",lookups!$E$2-LEN(SOURCE!C1043)), "")&amp;
      SOURCE!D1043&amp;", "&amp; IF(lookups!$F$2-LEN(SOURCE!D1043) &gt;= 0, REPT(" ",lookups!$F$2-LEN(SOURCE!D1043)), "")&amp;
      SOURCE!E1043&amp;", "&amp; IF(lookups!$G$2-LEN(SOURCE!E1043) &gt;=0, REPT(" ",lookups!$G$2-LEN(SOURCE!E1043)), "")&amp;
      SOURCE!F1043&amp;", "&amp; IF(lookups!$H$2-LEN(SOURCE!F1043) &gt;= 0, REPT(" ",lookups!$H$2-LEN(SOURCE!F1043)+2), "")&amp;"("&amp;
      SUBSTITUTE(TEXT(SOURCE!G1043,"??0"),"  ","")&amp;" &lt;&lt; TAM_MAX_BITS) |"&amp; IF(lookups!$I$2-3 &gt;= 0, REPT(" ",MAX(1,lookups!$I$2-5+4+1-1-LEN(  IF(ISTEXT(SOURCE!H1043),SOURCE!H1043,  SUBSTITUTE(SUBSTITUTE(TEXT(SOURCE!H1043,"????0"),"  ","")," ",""))   ))), "")&amp;
       IF(ISTEXT(SOURCE!H1043),SOURCE!H1043, SUBSTITUTE(SUBSTITUTE(TEXT(SOURCE!H1043,"????0"),"  ","")," ",""))   &amp;","&amp; IF(lookups!$J$2-3 &gt;= 0, REPT(" ",lookups!$J$2-3-5), "")&amp;
      SOURCE!I1043&amp;
" | "&amp; IF(lookups!$K$2-LEN(SOURCE!I1043) &gt;= 0, REPT(" ",lookups!$K$2-LEN(SOURCE!I1043)), "")&amp;
      SOURCE!J1043&amp;      IF(lookups!$L$2-LEN(SOURCE!J1043) &gt;= 0, REPT(" ",lookups!$L$2-LEN(SOURCE!J1043)), "")&amp;
" | "&amp; IF(lookups!$K$2-LEN(SOURCE!I1043) &gt;= 0, REPT(" ",lookups!$K$2-LEN(SOURCE!I1043)), "")&amp;
      SOURCE!K1043&amp;      IF(lookups!$L$2-LEN(SOURCE!K1043) &gt;= 0, REPT(" ",lookups!$M$2-LEN(SOURCE!K1043)), "")&amp;
" | "&amp; SOURCE!L1043&amp;      IF(lookups!$O$2-LEN(SOURCE!L1043) &gt;= 0, REPT(" ",lookups!$O$2-LEN(SOURCE!L1043)), "")&amp;
" | "&amp; SOURCE!M1043&amp;      IF(lookups!$P$2-LEN(SOURCE!M1043) &gt;= 0, REPT(" ",lookups!$P$2-LEN(SOURCE!M1043)), "")&amp;
      "},"&amp;IF(SOURCE!O1043&lt;&gt;"",""&amp;SOURCE!O1043,"")
 )
)
)</f>
        <v>/* 1019 */  { itemToBeCoded,                NOPARAM,                     "",                                            STD_SUP_B,                                     (0 &lt;&lt; TAM_MAX_BITS) |     0, CAT_NONE | SLS_UNCHANGED | US_UNCHANGED | EIM_DISABLED | PTP_DISABLED     },</v>
      </c>
    </row>
    <row r="1044" customFormat="false" ht="15.75" hidden="false" customHeight="false" outlineLevel="0" collapsed="false">
      <c r="A1044" s="263" t="str">
        <f aca="false">IF(AND(OR(SOURCE!A1044="",ISBLANK(SOURCE!A1044)),SOURCE!B1044&gt;0),IF(ISBLANK(SOURCE!C1044),"",SOURCE!C1044),
IF(SOURCE!B1044&lt;0,VLOOKUP(SOURCE!B1044,lookups!A$1:B$25,2,0),
  IF(ISBLANK(SOURCE!B1044),
    "",
    "/* "&amp;TEXT(SOURCE!B1044,"???0")&amp;" *"&amp;
      SOURCE!C1044&amp;", "&amp; IF(lookups!$E$2-LEN(SOURCE!C1044) &gt;= 0, REPT(" ",lookups!$E$2-LEN(SOURCE!C1044)), "")&amp;
      SOURCE!D1044&amp;", "&amp; IF(lookups!$F$2-LEN(SOURCE!D1044) &gt;= 0, REPT(" ",lookups!$F$2-LEN(SOURCE!D1044)), "")&amp;
      SOURCE!E1044&amp;", "&amp; IF(lookups!$G$2-LEN(SOURCE!E1044) &gt;=0, REPT(" ",lookups!$G$2-LEN(SOURCE!E1044)), "")&amp;
      SOURCE!F1044&amp;", "&amp; IF(lookups!$H$2-LEN(SOURCE!F1044) &gt;= 0, REPT(" ",lookups!$H$2-LEN(SOURCE!F1044)+2), "")&amp;"("&amp;
      SUBSTITUTE(TEXT(SOURCE!G1044,"??0"),"  ","")&amp;" &lt;&lt; TAM_MAX_BITS) |"&amp; IF(lookups!$I$2-3 &gt;= 0, REPT(" ",MAX(1,lookups!$I$2-5+4+1-1-LEN(  IF(ISTEXT(SOURCE!H1044),SOURCE!H1044,  SUBSTITUTE(SUBSTITUTE(TEXT(SOURCE!H1044,"????0"),"  ","")," ",""))   ))), "")&amp;
       IF(ISTEXT(SOURCE!H1044),SOURCE!H1044, SUBSTITUTE(SUBSTITUTE(TEXT(SOURCE!H1044,"????0"),"  ","")," ",""))   &amp;","&amp; IF(lookups!$J$2-3 &gt;= 0, REPT(" ",lookups!$J$2-3-5), "")&amp;
      SOURCE!I1044&amp;
" | "&amp; IF(lookups!$K$2-LEN(SOURCE!I1044) &gt;= 0, REPT(" ",lookups!$K$2-LEN(SOURCE!I1044)), "")&amp;
      SOURCE!J1044&amp;      IF(lookups!$L$2-LEN(SOURCE!J1044) &gt;= 0, REPT(" ",lookups!$L$2-LEN(SOURCE!J1044)), "")&amp;
" | "&amp; IF(lookups!$K$2-LEN(SOURCE!I1044) &gt;= 0, REPT(" ",lookups!$K$2-LEN(SOURCE!I1044)), "")&amp;
      SOURCE!K1044&amp;      IF(lookups!$L$2-LEN(SOURCE!K1044) &gt;= 0, REPT(" ",lookups!$M$2-LEN(SOURCE!K1044)), "")&amp;
" | "&amp; SOURCE!L1044&amp;      IF(lookups!$O$2-LEN(SOURCE!L1044) &gt;= 0, REPT(" ",lookups!$O$2-LEN(SOURCE!L1044)), "")&amp;
" | "&amp; SOURCE!M1044&amp;      IF(lookups!$P$2-LEN(SOURCE!M1044) &gt;= 0, REPT(" ",lookups!$P$2-LEN(SOURCE!M1044)), "")&amp;
      "},"&amp;IF(SOURCE!O1044&lt;&gt;"",""&amp;SOURCE!O1044,"")
 )
)
)</f>
        <v>/* 1020 */  { itemToBeCoded,                NOPARAM,                     "",                                            STD_SUP_C,                                     (0 &lt;&lt; TAM_MAX_BITS) |     0, CAT_NONE | SLS_UNCHANGED | US_UNCHANGED | EIM_DISABLED | PTP_DISABLED     },</v>
      </c>
    </row>
    <row r="1045" customFormat="false" ht="15.75" hidden="false" customHeight="false" outlineLevel="0" collapsed="false">
      <c r="A1045" s="263" t="str">
        <f aca="false">IF(AND(OR(SOURCE!A1045="",ISBLANK(SOURCE!A1045)),SOURCE!B1045&gt;0),IF(ISBLANK(SOURCE!C1045),"",SOURCE!C1045),
IF(SOURCE!B1045&lt;0,VLOOKUP(SOURCE!B1045,lookups!A$1:B$25,2,0),
  IF(ISBLANK(SOURCE!B1045),
    "",
    "/* "&amp;TEXT(SOURCE!B1045,"???0")&amp;" *"&amp;
      SOURCE!C1045&amp;", "&amp; IF(lookups!$E$2-LEN(SOURCE!C1045) &gt;= 0, REPT(" ",lookups!$E$2-LEN(SOURCE!C1045)), "")&amp;
      SOURCE!D1045&amp;", "&amp; IF(lookups!$F$2-LEN(SOURCE!D1045) &gt;= 0, REPT(" ",lookups!$F$2-LEN(SOURCE!D1045)), "")&amp;
      SOURCE!E1045&amp;", "&amp; IF(lookups!$G$2-LEN(SOURCE!E1045) &gt;=0, REPT(" ",lookups!$G$2-LEN(SOURCE!E1045)), "")&amp;
      SOURCE!F1045&amp;", "&amp; IF(lookups!$H$2-LEN(SOURCE!F1045) &gt;= 0, REPT(" ",lookups!$H$2-LEN(SOURCE!F1045)+2), "")&amp;"("&amp;
      SUBSTITUTE(TEXT(SOURCE!G1045,"??0"),"  ","")&amp;" &lt;&lt; TAM_MAX_BITS) |"&amp; IF(lookups!$I$2-3 &gt;= 0, REPT(" ",MAX(1,lookups!$I$2-5+4+1-1-LEN(  IF(ISTEXT(SOURCE!H1045),SOURCE!H1045,  SUBSTITUTE(SUBSTITUTE(TEXT(SOURCE!H1045,"????0"),"  ","")," ",""))   ))), "")&amp;
       IF(ISTEXT(SOURCE!H1045),SOURCE!H1045, SUBSTITUTE(SUBSTITUTE(TEXT(SOURCE!H1045,"????0"),"  ","")," ",""))   &amp;","&amp; IF(lookups!$J$2-3 &gt;= 0, REPT(" ",lookups!$J$2-3-5), "")&amp;
      SOURCE!I1045&amp;
" | "&amp; IF(lookups!$K$2-LEN(SOURCE!I1045) &gt;= 0, REPT(" ",lookups!$K$2-LEN(SOURCE!I1045)), "")&amp;
      SOURCE!J1045&amp;      IF(lookups!$L$2-LEN(SOURCE!J1045) &gt;= 0, REPT(" ",lookups!$L$2-LEN(SOURCE!J1045)), "")&amp;
" | "&amp; IF(lookups!$K$2-LEN(SOURCE!I1045) &gt;= 0, REPT(" ",lookups!$K$2-LEN(SOURCE!I1045)), "")&amp;
      SOURCE!K1045&amp;      IF(lookups!$L$2-LEN(SOURCE!K1045) &gt;= 0, REPT(" ",lookups!$M$2-LEN(SOURCE!K1045)), "")&amp;
" | "&amp; SOURCE!L1045&amp;      IF(lookups!$O$2-LEN(SOURCE!L1045) &gt;= 0, REPT(" ",lookups!$O$2-LEN(SOURCE!L1045)), "")&amp;
" | "&amp; SOURCE!M1045&amp;      IF(lookups!$P$2-LEN(SOURCE!M1045) &gt;= 0, REPT(" ",lookups!$P$2-LEN(SOURCE!M1045)), "")&amp;
      "},"&amp;IF(SOURCE!O1045&lt;&gt;"",""&amp;SOURCE!O1045,"")
 )
)
)</f>
        <v>/* 1021 */  { itemToBeCoded,                NOPARAM,                     "",                                            STD_SUP_D,                                     (0 &lt;&lt; TAM_MAX_BITS) |     0, CAT_NONE | SLS_UNCHANGED | US_UNCHANGED | EIM_DISABLED | PTP_DISABLED     },</v>
      </c>
    </row>
    <row r="1046" customFormat="false" ht="15.75" hidden="false" customHeight="false" outlineLevel="0" collapsed="false">
      <c r="A1046" s="263" t="str">
        <f aca="false">IF(AND(OR(SOURCE!A1046="",ISBLANK(SOURCE!A1046)),SOURCE!B1046&gt;0),IF(ISBLANK(SOURCE!C1046),"",SOURCE!C1046),
IF(SOURCE!B1046&lt;0,VLOOKUP(SOURCE!B1046,lookups!A$1:B$25,2,0),
  IF(ISBLANK(SOURCE!B1046),
    "",
    "/* "&amp;TEXT(SOURCE!B1046,"???0")&amp;" *"&amp;
      SOURCE!C1046&amp;", "&amp; IF(lookups!$E$2-LEN(SOURCE!C1046) &gt;= 0, REPT(" ",lookups!$E$2-LEN(SOURCE!C1046)), "")&amp;
      SOURCE!D1046&amp;", "&amp; IF(lookups!$F$2-LEN(SOURCE!D1046) &gt;= 0, REPT(" ",lookups!$F$2-LEN(SOURCE!D1046)), "")&amp;
      SOURCE!E1046&amp;", "&amp; IF(lookups!$G$2-LEN(SOURCE!E1046) &gt;=0, REPT(" ",lookups!$G$2-LEN(SOURCE!E1046)), "")&amp;
      SOURCE!F1046&amp;", "&amp; IF(lookups!$H$2-LEN(SOURCE!F1046) &gt;= 0, REPT(" ",lookups!$H$2-LEN(SOURCE!F1046)+2), "")&amp;"("&amp;
      SUBSTITUTE(TEXT(SOURCE!G1046,"??0"),"  ","")&amp;" &lt;&lt; TAM_MAX_BITS) |"&amp; IF(lookups!$I$2-3 &gt;= 0, REPT(" ",MAX(1,lookups!$I$2-5+4+1-1-LEN(  IF(ISTEXT(SOURCE!H1046),SOURCE!H1046,  SUBSTITUTE(SUBSTITUTE(TEXT(SOURCE!H1046,"????0"),"  ","")," ",""))   ))), "")&amp;
       IF(ISTEXT(SOURCE!H1046),SOURCE!H1046, SUBSTITUTE(SUBSTITUTE(TEXT(SOURCE!H1046,"????0"),"  ","")," ",""))   &amp;","&amp; IF(lookups!$J$2-3 &gt;= 0, REPT(" ",lookups!$J$2-3-5), "")&amp;
      SOURCE!I1046&amp;
" | "&amp; IF(lookups!$K$2-LEN(SOURCE!I1046) &gt;= 0, REPT(" ",lookups!$K$2-LEN(SOURCE!I1046)), "")&amp;
      SOURCE!J1046&amp;      IF(lookups!$L$2-LEN(SOURCE!J1046) &gt;= 0, REPT(" ",lookups!$L$2-LEN(SOURCE!J1046)), "")&amp;
" | "&amp; IF(lookups!$K$2-LEN(SOURCE!I1046) &gt;= 0, REPT(" ",lookups!$K$2-LEN(SOURCE!I1046)), "")&amp;
      SOURCE!K1046&amp;      IF(lookups!$L$2-LEN(SOURCE!K1046) &gt;= 0, REPT(" ",lookups!$M$2-LEN(SOURCE!K1046)), "")&amp;
" | "&amp; SOURCE!L1046&amp;      IF(lookups!$O$2-LEN(SOURCE!L1046) &gt;= 0, REPT(" ",lookups!$O$2-LEN(SOURCE!L1046)), "")&amp;
" | "&amp; SOURCE!M1046&amp;      IF(lookups!$P$2-LEN(SOURCE!M1046) &gt;= 0, REPT(" ",lookups!$P$2-LEN(SOURCE!M1046)), "")&amp;
      "},"&amp;IF(SOURCE!O1046&lt;&gt;"",""&amp;SOURCE!O1046,"")
 )
)
)</f>
        <v>/* 1022 */  { itemToBeCoded,                NOPARAM,                     "",                                            STD_SUP_E,                                     (0 &lt;&lt; TAM_MAX_BITS) |     0, CAT_NONE | SLS_UNCHANGED | US_UNCHANGED | EIM_DISABLED | PTP_DISABLED     },</v>
      </c>
    </row>
    <row r="1047" customFormat="false" ht="15.75" hidden="false" customHeight="false" outlineLevel="0" collapsed="false">
      <c r="A1047" s="263" t="str">
        <f aca="false">IF(AND(OR(SOURCE!A1047="",ISBLANK(SOURCE!A1047)),SOURCE!B1047&gt;0),IF(ISBLANK(SOURCE!C1047),"",SOURCE!C1047),
IF(SOURCE!B1047&lt;0,VLOOKUP(SOURCE!B1047,lookups!A$1:B$25,2,0),
  IF(ISBLANK(SOURCE!B1047),
    "",
    "/* "&amp;TEXT(SOURCE!B1047,"???0")&amp;" *"&amp;
      SOURCE!C1047&amp;", "&amp; IF(lookups!$E$2-LEN(SOURCE!C1047) &gt;= 0, REPT(" ",lookups!$E$2-LEN(SOURCE!C1047)), "")&amp;
      SOURCE!D1047&amp;", "&amp; IF(lookups!$F$2-LEN(SOURCE!D1047) &gt;= 0, REPT(" ",lookups!$F$2-LEN(SOURCE!D1047)), "")&amp;
      SOURCE!E1047&amp;", "&amp; IF(lookups!$G$2-LEN(SOURCE!E1047) &gt;=0, REPT(" ",lookups!$G$2-LEN(SOURCE!E1047)), "")&amp;
      SOURCE!F1047&amp;", "&amp; IF(lookups!$H$2-LEN(SOURCE!F1047) &gt;= 0, REPT(" ",lookups!$H$2-LEN(SOURCE!F1047)+2), "")&amp;"("&amp;
      SUBSTITUTE(TEXT(SOURCE!G1047,"??0"),"  ","")&amp;" &lt;&lt; TAM_MAX_BITS) |"&amp; IF(lookups!$I$2-3 &gt;= 0, REPT(" ",MAX(1,lookups!$I$2-5+4+1-1-LEN(  IF(ISTEXT(SOURCE!H1047),SOURCE!H1047,  SUBSTITUTE(SUBSTITUTE(TEXT(SOURCE!H1047,"????0"),"  ","")," ",""))   ))), "")&amp;
       IF(ISTEXT(SOURCE!H1047),SOURCE!H1047, SUBSTITUTE(SUBSTITUTE(TEXT(SOURCE!H1047,"????0"),"  ","")," ",""))   &amp;","&amp; IF(lookups!$J$2-3 &gt;= 0, REPT(" ",lookups!$J$2-3-5), "")&amp;
      SOURCE!I1047&amp;
" | "&amp; IF(lookups!$K$2-LEN(SOURCE!I1047) &gt;= 0, REPT(" ",lookups!$K$2-LEN(SOURCE!I1047)), "")&amp;
      SOURCE!J1047&amp;      IF(lookups!$L$2-LEN(SOURCE!J1047) &gt;= 0, REPT(" ",lookups!$L$2-LEN(SOURCE!J1047)), "")&amp;
" | "&amp; IF(lookups!$K$2-LEN(SOURCE!I1047) &gt;= 0, REPT(" ",lookups!$K$2-LEN(SOURCE!I1047)), "")&amp;
      SOURCE!K1047&amp;      IF(lookups!$L$2-LEN(SOURCE!K1047) &gt;= 0, REPT(" ",lookups!$M$2-LEN(SOURCE!K1047)), "")&amp;
" | "&amp; SOURCE!L1047&amp;      IF(lookups!$O$2-LEN(SOURCE!L1047) &gt;= 0, REPT(" ",lookups!$O$2-LEN(SOURCE!L1047)), "")&amp;
" | "&amp; SOURCE!M1047&amp;      IF(lookups!$P$2-LEN(SOURCE!M1047) &gt;= 0, REPT(" ",lookups!$P$2-LEN(SOURCE!M1047)), "")&amp;
      "},"&amp;IF(SOURCE!O1047&lt;&gt;"",""&amp;SOURCE!O1047,"")
 )
)
)</f>
        <v>/* 1023 */  { itemToBeCoded,                NOPARAM,                     "",                                            STD_SUP_F,                                     (0 &lt;&lt; TAM_MAX_BITS) |     0, CAT_NONE | SLS_UNCHANGED | US_UNCHANGED | EIM_DISABLED | PTP_DISABLED     },</v>
      </c>
    </row>
    <row r="1048" customFormat="false" ht="15.75" hidden="false" customHeight="false" outlineLevel="0" collapsed="false">
      <c r="A1048" s="263" t="str">
        <f aca="false">IF(AND(OR(SOURCE!A1048="",ISBLANK(SOURCE!A1048)),SOURCE!B1048&gt;0),IF(ISBLANK(SOURCE!C1048),"",SOURCE!C1048),
IF(SOURCE!B1048&lt;0,VLOOKUP(SOURCE!B1048,lookups!A$1:B$25,2,0),
  IF(ISBLANK(SOURCE!B1048),
    "",
    "/* "&amp;TEXT(SOURCE!B1048,"???0")&amp;" *"&amp;
      SOURCE!C1048&amp;", "&amp; IF(lookups!$E$2-LEN(SOURCE!C1048) &gt;= 0, REPT(" ",lookups!$E$2-LEN(SOURCE!C1048)), "")&amp;
      SOURCE!D1048&amp;", "&amp; IF(lookups!$F$2-LEN(SOURCE!D1048) &gt;= 0, REPT(" ",lookups!$F$2-LEN(SOURCE!D1048)), "")&amp;
      SOURCE!E1048&amp;", "&amp; IF(lookups!$G$2-LEN(SOURCE!E1048) &gt;=0, REPT(" ",lookups!$G$2-LEN(SOURCE!E1048)), "")&amp;
      SOURCE!F1048&amp;", "&amp; IF(lookups!$H$2-LEN(SOURCE!F1048) &gt;= 0, REPT(" ",lookups!$H$2-LEN(SOURCE!F1048)+2), "")&amp;"("&amp;
      SUBSTITUTE(TEXT(SOURCE!G1048,"??0"),"  ","")&amp;" &lt;&lt; TAM_MAX_BITS) |"&amp; IF(lookups!$I$2-3 &gt;= 0, REPT(" ",MAX(1,lookups!$I$2-5+4+1-1-LEN(  IF(ISTEXT(SOURCE!H1048),SOURCE!H1048,  SUBSTITUTE(SUBSTITUTE(TEXT(SOURCE!H1048,"????0"),"  ","")," ",""))   ))), "")&amp;
       IF(ISTEXT(SOURCE!H1048),SOURCE!H1048, SUBSTITUTE(SUBSTITUTE(TEXT(SOURCE!H1048,"????0"),"  ","")," ",""))   &amp;","&amp; IF(lookups!$J$2-3 &gt;= 0, REPT(" ",lookups!$J$2-3-5), "")&amp;
      SOURCE!I1048&amp;
" | "&amp; IF(lookups!$K$2-LEN(SOURCE!I1048) &gt;= 0, REPT(" ",lookups!$K$2-LEN(SOURCE!I1048)), "")&amp;
      SOURCE!J1048&amp;      IF(lookups!$L$2-LEN(SOURCE!J1048) &gt;= 0, REPT(" ",lookups!$L$2-LEN(SOURCE!J1048)), "")&amp;
" | "&amp; IF(lookups!$K$2-LEN(SOURCE!I1048) &gt;= 0, REPT(" ",lookups!$K$2-LEN(SOURCE!I1048)), "")&amp;
      SOURCE!K1048&amp;      IF(lookups!$L$2-LEN(SOURCE!K1048) &gt;= 0, REPT(" ",lookups!$M$2-LEN(SOURCE!K1048)), "")&amp;
" | "&amp; SOURCE!L1048&amp;      IF(lookups!$O$2-LEN(SOURCE!L1048) &gt;= 0, REPT(" ",lookups!$O$2-LEN(SOURCE!L1048)), "")&amp;
" | "&amp; SOURCE!M1048&amp;      IF(lookups!$P$2-LEN(SOURCE!M1048) &gt;= 0, REPT(" ",lookups!$P$2-LEN(SOURCE!M1048)), "")&amp;
      "},"&amp;IF(SOURCE!O1048&lt;&gt;"",""&amp;SOURCE!O1048,"")
 )
)
)</f>
        <v>/* 1024 */  { itemToBeCoded,                NOPARAM,                     "",                                            STD_SUP_G,                                     (0 &lt;&lt; TAM_MAX_BITS) |     0, CAT_NONE | SLS_UNCHANGED | US_UNCHANGED | EIM_DISABLED | PTP_DISABLED     },</v>
      </c>
    </row>
    <row r="1049" customFormat="false" ht="15.75" hidden="false" customHeight="false" outlineLevel="0" collapsed="false">
      <c r="A1049" s="263" t="str">
        <f aca="false">IF(AND(OR(SOURCE!A1049="",ISBLANK(SOURCE!A1049)),SOURCE!B1049&gt;0),IF(ISBLANK(SOURCE!C1049),"",SOURCE!C1049),
IF(SOURCE!B1049&lt;0,VLOOKUP(SOURCE!B1049,lookups!A$1:B$25,2,0),
  IF(ISBLANK(SOURCE!B1049),
    "",
    "/* "&amp;TEXT(SOURCE!B1049,"???0")&amp;" *"&amp;
      SOURCE!C1049&amp;", "&amp; IF(lookups!$E$2-LEN(SOURCE!C1049) &gt;= 0, REPT(" ",lookups!$E$2-LEN(SOURCE!C1049)), "")&amp;
      SOURCE!D1049&amp;", "&amp; IF(lookups!$F$2-LEN(SOURCE!D1049) &gt;= 0, REPT(" ",lookups!$F$2-LEN(SOURCE!D1049)), "")&amp;
      SOURCE!E1049&amp;", "&amp; IF(lookups!$G$2-LEN(SOURCE!E1049) &gt;=0, REPT(" ",lookups!$G$2-LEN(SOURCE!E1049)), "")&amp;
      SOURCE!F1049&amp;", "&amp; IF(lookups!$H$2-LEN(SOURCE!F1049) &gt;= 0, REPT(" ",lookups!$H$2-LEN(SOURCE!F1049)+2), "")&amp;"("&amp;
      SUBSTITUTE(TEXT(SOURCE!G1049,"??0"),"  ","")&amp;" &lt;&lt; TAM_MAX_BITS) |"&amp; IF(lookups!$I$2-3 &gt;= 0, REPT(" ",MAX(1,lookups!$I$2-5+4+1-1-LEN(  IF(ISTEXT(SOURCE!H1049),SOURCE!H1049,  SUBSTITUTE(SUBSTITUTE(TEXT(SOURCE!H1049,"????0"),"  ","")," ",""))   ))), "")&amp;
       IF(ISTEXT(SOURCE!H1049),SOURCE!H1049, SUBSTITUTE(SUBSTITUTE(TEXT(SOURCE!H1049,"????0"),"  ","")," ",""))   &amp;","&amp; IF(lookups!$J$2-3 &gt;= 0, REPT(" ",lookups!$J$2-3-5), "")&amp;
      SOURCE!I1049&amp;
" | "&amp; IF(lookups!$K$2-LEN(SOURCE!I1049) &gt;= 0, REPT(" ",lookups!$K$2-LEN(SOURCE!I1049)), "")&amp;
      SOURCE!J1049&amp;      IF(lookups!$L$2-LEN(SOURCE!J1049) &gt;= 0, REPT(" ",lookups!$L$2-LEN(SOURCE!J1049)), "")&amp;
" | "&amp; IF(lookups!$K$2-LEN(SOURCE!I1049) &gt;= 0, REPT(" ",lookups!$K$2-LEN(SOURCE!I1049)), "")&amp;
      SOURCE!K1049&amp;      IF(lookups!$L$2-LEN(SOURCE!K1049) &gt;= 0, REPT(" ",lookups!$M$2-LEN(SOURCE!K1049)), "")&amp;
" | "&amp; SOURCE!L1049&amp;      IF(lookups!$O$2-LEN(SOURCE!L1049) &gt;= 0, REPT(" ",lookups!$O$2-LEN(SOURCE!L1049)), "")&amp;
" | "&amp; SOURCE!M1049&amp;      IF(lookups!$P$2-LEN(SOURCE!M1049) &gt;= 0, REPT(" ",lookups!$P$2-LEN(SOURCE!M1049)), "")&amp;
      "},"&amp;IF(SOURCE!O1049&lt;&gt;"",""&amp;SOURCE!O1049,"")
 )
)
)</f>
        <v>/* 1025 */  { itemToBeCoded,                NOPARAM,                     "",                                            STD_SUP_H,                                     (0 &lt;&lt; TAM_MAX_BITS) |     0, CAT_NONE | SLS_UNCHANGED | US_UNCHANGED | EIM_DISABLED | PTP_DISABLED     },</v>
      </c>
    </row>
    <row r="1050" customFormat="false" ht="15.75" hidden="false" customHeight="false" outlineLevel="0" collapsed="false">
      <c r="A1050" s="263" t="str">
        <f aca="false">IF(AND(OR(SOURCE!A1050="",ISBLANK(SOURCE!A1050)),SOURCE!B1050&gt;0),IF(ISBLANK(SOURCE!C1050),"",SOURCE!C1050),
IF(SOURCE!B1050&lt;0,VLOOKUP(SOURCE!B1050,lookups!A$1:B$25,2,0),
  IF(ISBLANK(SOURCE!B1050),
    "",
    "/* "&amp;TEXT(SOURCE!B1050,"???0")&amp;" *"&amp;
      SOURCE!C1050&amp;", "&amp; IF(lookups!$E$2-LEN(SOURCE!C1050) &gt;= 0, REPT(" ",lookups!$E$2-LEN(SOURCE!C1050)), "")&amp;
      SOURCE!D1050&amp;", "&amp; IF(lookups!$F$2-LEN(SOURCE!D1050) &gt;= 0, REPT(" ",lookups!$F$2-LEN(SOURCE!D1050)), "")&amp;
      SOURCE!E1050&amp;", "&amp; IF(lookups!$G$2-LEN(SOURCE!E1050) &gt;=0, REPT(" ",lookups!$G$2-LEN(SOURCE!E1050)), "")&amp;
      SOURCE!F1050&amp;", "&amp; IF(lookups!$H$2-LEN(SOURCE!F1050) &gt;= 0, REPT(" ",lookups!$H$2-LEN(SOURCE!F1050)+2), "")&amp;"("&amp;
      SUBSTITUTE(TEXT(SOURCE!G1050,"??0"),"  ","")&amp;" &lt;&lt; TAM_MAX_BITS) |"&amp; IF(lookups!$I$2-3 &gt;= 0, REPT(" ",MAX(1,lookups!$I$2-5+4+1-1-LEN(  IF(ISTEXT(SOURCE!H1050),SOURCE!H1050,  SUBSTITUTE(SUBSTITUTE(TEXT(SOURCE!H1050,"????0"),"  ","")," ",""))   ))), "")&amp;
       IF(ISTEXT(SOURCE!H1050),SOURCE!H1050, SUBSTITUTE(SUBSTITUTE(TEXT(SOURCE!H1050,"????0"),"  ","")," ",""))   &amp;","&amp; IF(lookups!$J$2-3 &gt;= 0, REPT(" ",lookups!$J$2-3-5), "")&amp;
      SOURCE!I1050&amp;
" | "&amp; IF(lookups!$K$2-LEN(SOURCE!I1050) &gt;= 0, REPT(" ",lookups!$K$2-LEN(SOURCE!I1050)), "")&amp;
      SOURCE!J1050&amp;      IF(lookups!$L$2-LEN(SOURCE!J1050) &gt;= 0, REPT(" ",lookups!$L$2-LEN(SOURCE!J1050)), "")&amp;
" | "&amp; IF(lookups!$K$2-LEN(SOURCE!I1050) &gt;= 0, REPT(" ",lookups!$K$2-LEN(SOURCE!I1050)), "")&amp;
      SOURCE!K1050&amp;      IF(lookups!$L$2-LEN(SOURCE!K1050) &gt;= 0, REPT(" ",lookups!$M$2-LEN(SOURCE!K1050)), "")&amp;
" | "&amp; SOURCE!L1050&amp;      IF(lookups!$O$2-LEN(SOURCE!L1050) &gt;= 0, REPT(" ",lookups!$O$2-LEN(SOURCE!L1050)), "")&amp;
" | "&amp; SOURCE!M1050&amp;      IF(lookups!$P$2-LEN(SOURCE!M1050) &gt;= 0, REPT(" ",lookups!$P$2-LEN(SOURCE!M1050)), "")&amp;
      "},"&amp;IF(SOURCE!O1050&lt;&gt;"",""&amp;SOURCE!O1050,"")
 )
)
)</f>
        <v>/* 1026 */  { itemToBeCoded,                NOPARAM,                     "",                                            STD_SUP_I,                                     (0 &lt;&lt; TAM_MAX_BITS) |     0, CAT_NONE | SLS_UNCHANGED | US_UNCHANGED | EIM_DISABLED | PTP_DISABLED     },</v>
      </c>
    </row>
    <row r="1051" customFormat="false" ht="15.75" hidden="false" customHeight="false" outlineLevel="0" collapsed="false">
      <c r="A1051" s="263" t="str">
        <f aca="false">IF(AND(OR(SOURCE!A1051="",ISBLANK(SOURCE!A1051)),SOURCE!B1051&gt;0),IF(ISBLANK(SOURCE!C1051),"",SOURCE!C1051),
IF(SOURCE!B1051&lt;0,VLOOKUP(SOURCE!B1051,lookups!A$1:B$25,2,0),
  IF(ISBLANK(SOURCE!B1051),
    "",
    "/* "&amp;TEXT(SOURCE!B1051,"???0")&amp;" *"&amp;
      SOURCE!C1051&amp;", "&amp; IF(lookups!$E$2-LEN(SOURCE!C1051) &gt;= 0, REPT(" ",lookups!$E$2-LEN(SOURCE!C1051)), "")&amp;
      SOURCE!D1051&amp;", "&amp; IF(lookups!$F$2-LEN(SOURCE!D1051) &gt;= 0, REPT(" ",lookups!$F$2-LEN(SOURCE!D1051)), "")&amp;
      SOURCE!E1051&amp;", "&amp; IF(lookups!$G$2-LEN(SOURCE!E1051) &gt;=0, REPT(" ",lookups!$G$2-LEN(SOURCE!E1051)), "")&amp;
      SOURCE!F1051&amp;", "&amp; IF(lookups!$H$2-LEN(SOURCE!F1051) &gt;= 0, REPT(" ",lookups!$H$2-LEN(SOURCE!F1051)+2), "")&amp;"("&amp;
      SUBSTITUTE(TEXT(SOURCE!G1051,"??0"),"  ","")&amp;" &lt;&lt; TAM_MAX_BITS) |"&amp; IF(lookups!$I$2-3 &gt;= 0, REPT(" ",MAX(1,lookups!$I$2-5+4+1-1-LEN(  IF(ISTEXT(SOURCE!H1051),SOURCE!H1051,  SUBSTITUTE(SUBSTITUTE(TEXT(SOURCE!H1051,"????0"),"  ","")," ",""))   ))), "")&amp;
       IF(ISTEXT(SOURCE!H1051),SOURCE!H1051, SUBSTITUTE(SUBSTITUTE(TEXT(SOURCE!H1051,"????0"),"  ","")," ",""))   &amp;","&amp; IF(lookups!$J$2-3 &gt;= 0, REPT(" ",lookups!$J$2-3-5), "")&amp;
      SOURCE!I1051&amp;
" | "&amp; IF(lookups!$K$2-LEN(SOURCE!I1051) &gt;= 0, REPT(" ",lookups!$K$2-LEN(SOURCE!I1051)), "")&amp;
      SOURCE!J1051&amp;      IF(lookups!$L$2-LEN(SOURCE!J1051) &gt;= 0, REPT(" ",lookups!$L$2-LEN(SOURCE!J1051)), "")&amp;
" | "&amp; IF(lookups!$K$2-LEN(SOURCE!I1051) &gt;= 0, REPT(" ",lookups!$K$2-LEN(SOURCE!I1051)), "")&amp;
      SOURCE!K1051&amp;      IF(lookups!$L$2-LEN(SOURCE!K1051) &gt;= 0, REPT(" ",lookups!$M$2-LEN(SOURCE!K1051)), "")&amp;
" | "&amp; SOURCE!L1051&amp;      IF(lookups!$O$2-LEN(SOURCE!L1051) &gt;= 0, REPT(" ",lookups!$O$2-LEN(SOURCE!L1051)), "")&amp;
" | "&amp; SOURCE!M1051&amp;      IF(lookups!$P$2-LEN(SOURCE!M1051) &gt;= 0, REPT(" ",lookups!$P$2-LEN(SOURCE!M1051)), "")&amp;
      "},"&amp;IF(SOURCE!O1051&lt;&gt;"",""&amp;SOURCE!O1051,"")
 )
)
)</f>
        <v>/* 1027 */  { itemToBeCoded,                NOPARAM,                     "",                                            STD_SUP_J,                                     (0 &lt;&lt; TAM_MAX_BITS) |     0, CAT_NONE | SLS_UNCHANGED | US_UNCHANGED | EIM_DISABLED | PTP_DISABLED     },</v>
      </c>
    </row>
    <row r="1052" customFormat="false" ht="15.75" hidden="false" customHeight="false" outlineLevel="0" collapsed="false">
      <c r="A1052" s="263" t="str">
        <f aca="false">IF(AND(OR(SOURCE!A1052="",ISBLANK(SOURCE!A1052)),SOURCE!B1052&gt;0),IF(ISBLANK(SOURCE!C1052),"",SOURCE!C1052),
IF(SOURCE!B1052&lt;0,VLOOKUP(SOURCE!B1052,lookups!A$1:B$25,2,0),
  IF(ISBLANK(SOURCE!B1052),
    "",
    "/* "&amp;TEXT(SOURCE!B1052,"???0")&amp;" *"&amp;
      SOURCE!C1052&amp;", "&amp; IF(lookups!$E$2-LEN(SOURCE!C1052) &gt;= 0, REPT(" ",lookups!$E$2-LEN(SOURCE!C1052)), "")&amp;
      SOURCE!D1052&amp;", "&amp; IF(lookups!$F$2-LEN(SOURCE!D1052) &gt;= 0, REPT(" ",lookups!$F$2-LEN(SOURCE!D1052)), "")&amp;
      SOURCE!E1052&amp;", "&amp; IF(lookups!$G$2-LEN(SOURCE!E1052) &gt;=0, REPT(" ",lookups!$G$2-LEN(SOURCE!E1052)), "")&amp;
      SOURCE!F1052&amp;", "&amp; IF(lookups!$H$2-LEN(SOURCE!F1052) &gt;= 0, REPT(" ",lookups!$H$2-LEN(SOURCE!F1052)+2), "")&amp;"("&amp;
      SUBSTITUTE(TEXT(SOURCE!G1052,"??0"),"  ","")&amp;" &lt;&lt; TAM_MAX_BITS) |"&amp; IF(lookups!$I$2-3 &gt;= 0, REPT(" ",MAX(1,lookups!$I$2-5+4+1-1-LEN(  IF(ISTEXT(SOURCE!H1052),SOURCE!H1052,  SUBSTITUTE(SUBSTITUTE(TEXT(SOURCE!H1052,"????0"),"  ","")," ",""))   ))), "")&amp;
       IF(ISTEXT(SOURCE!H1052),SOURCE!H1052, SUBSTITUTE(SUBSTITUTE(TEXT(SOURCE!H1052,"????0"),"  ","")," ",""))   &amp;","&amp; IF(lookups!$J$2-3 &gt;= 0, REPT(" ",lookups!$J$2-3-5), "")&amp;
      SOURCE!I1052&amp;
" | "&amp; IF(lookups!$K$2-LEN(SOURCE!I1052) &gt;= 0, REPT(" ",lookups!$K$2-LEN(SOURCE!I1052)), "")&amp;
      SOURCE!J1052&amp;      IF(lookups!$L$2-LEN(SOURCE!J1052) &gt;= 0, REPT(" ",lookups!$L$2-LEN(SOURCE!J1052)), "")&amp;
" | "&amp; IF(lookups!$K$2-LEN(SOURCE!I1052) &gt;= 0, REPT(" ",lookups!$K$2-LEN(SOURCE!I1052)), "")&amp;
      SOURCE!K1052&amp;      IF(lookups!$L$2-LEN(SOURCE!K1052) &gt;= 0, REPT(" ",lookups!$M$2-LEN(SOURCE!K1052)), "")&amp;
" | "&amp; SOURCE!L1052&amp;      IF(lookups!$O$2-LEN(SOURCE!L1052) &gt;= 0, REPT(" ",lookups!$O$2-LEN(SOURCE!L1052)), "")&amp;
" | "&amp; SOURCE!M1052&amp;      IF(lookups!$P$2-LEN(SOURCE!M1052) &gt;= 0, REPT(" ",lookups!$P$2-LEN(SOURCE!M1052)), "")&amp;
      "},"&amp;IF(SOURCE!O1052&lt;&gt;"",""&amp;SOURCE!O1052,"")
 )
)
)</f>
        <v>/* 1028 */  { itemToBeCoded,                NOPARAM,                     "",                                            STD_SUP_K,                                     (0 &lt;&lt; TAM_MAX_BITS) |     0, CAT_NONE | SLS_UNCHANGED | US_UNCHANGED | EIM_DISABLED | PTP_DISABLED     },</v>
      </c>
    </row>
    <row r="1053" customFormat="false" ht="15.75" hidden="false" customHeight="false" outlineLevel="0" collapsed="false">
      <c r="A1053" s="263" t="str">
        <f aca="false">IF(AND(OR(SOURCE!A1053="",ISBLANK(SOURCE!A1053)),SOURCE!B1053&gt;0),IF(ISBLANK(SOURCE!C1053),"",SOURCE!C1053),
IF(SOURCE!B1053&lt;0,VLOOKUP(SOURCE!B1053,lookups!A$1:B$25,2,0),
  IF(ISBLANK(SOURCE!B1053),
    "",
    "/* "&amp;TEXT(SOURCE!B1053,"???0")&amp;" *"&amp;
      SOURCE!C1053&amp;", "&amp; IF(lookups!$E$2-LEN(SOURCE!C1053) &gt;= 0, REPT(" ",lookups!$E$2-LEN(SOURCE!C1053)), "")&amp;
      SOURCE!D1053&amp;", "&amp; IF(lookups!$F$2-LEN(SOURCE!D1053) &gt;= 0, REPT(" ",lookups!$F$2-LEN(SOURCE!D1053)), "")&amp;
      SOURCE!E1053&amp;", "&amp; IF(lookups!$G$2-LEN(SOURCE!E1053) &gt;=0, REPT(" ",lookups!$G$2-LEN(SOURCE!E1053)), "")&amp;
      SOURCE!F1053&amp;", "&amp; IF(lookups!$H$2-LEN(SOURCE!F1053) &gt;= 0, REPT(" ",lookups!$H$2-LEN(SOURCE!F1053)+2), "")&amp;"("&amp;
      SUBSTITUTE(TEXT(SOURCE!G1053,"??0"),"  ","")&amp;" &lt;&lt; TAM_MAX_BITS) |"&amp; IF(lookups!$I$2-3 &gt;= 0, REPT(" ",MAX(1,lookups!$I$2-5+4+1-1-LEN(  IF(ISTEXT(SOURCE!H1053),SOURCE!H1053,  SUBSTITUTE(SUBSTITUTE(TEXT(SOURCE!H1053,"????0"),"  ","")," ",""))   ))), "")&amp;
       IF(ISTEXT(SOURCE!H1053),SOURCE!H1053, SUBSTITUTE(SUBSTITUTE(TEXT(SOURCE!H1053,"????0"),"  ","")," ",""))   &amp;","&amp; IF(lookups!$J$2-3 &gt;= 0, REPT(" ",lookups!$J$2-3-5), "")&amp;
      SOURCE!I1053&amp;
" | "&amp; IF(lookups!$K$2-LEN(SOURCE!I1053) &gt;= 0, REPT(" ",lookups!$K$2-LEN(SOURCE!I1053)), "")&amp;
      SOURCE!J1053&amp;      IF(lookups!$L$2-LEN(SOURCE!J1053) &gt;= 0, REPT(" ",lookups!$L$2-LEN(SOURCE!J1053)), "")&amp;
" | "&amp; IF(lookups!$K$2-LEN(SOURCE!I1053) &gt;= 0, REPT(" ",lookups!$K$2-LEN(SOURCE!I1053)), "")&amp;
      SOURCE!K1053&amp;      IF(lookups!$L$2-LEN(SOURCE!K1053) &gt;= 0, REPT(" ",lookups!$M$2-LEN(SOURCE!K1053)), "")&amp;
" | "&amp; SOURCE!L1053&amp;      IF(lookups!$O$2-LEN(SOURCE!L1053) &gt;= 0, REPT(" ",lookups!$O$2-LEN(SOURCE!L1053)), "")&amp;
" | "&amp; SOURCE!M1053&amp;      IF(lookups!$P$2-LEN(SOURCE!M1053) &gt;= 0, REPT(" ",lookups!$P$2-LEN(SOURCE!M1053)), "")&amp;
      "},"&amp;IF(SOURCE!O1053&lt;&gt;"",""&amp;SOURCE!O1053,"")
 )
)
)</f>
        <v>/* 1029 */  { itemToBeCoded,                NOPARAM,                     "",                                            STD_SUP_L,                                     (0 &lt;&lt; TAM_MAX_BITS) |     0, CAT_NONE | SLS_UNCHANGED | US_UNCHANGED | EIM_DISABLED | PTP_DISABLED     },</v>
      </c>
    </row>
    <row r="1054" customFormat="false" ht="15.75" hidden="false" customHeight="false" outlineLevel="0" collapsed="false">
      <c r="A1054" s="263" t="str">
        <f aca="false">IF(AND(OR(SOURCE!A1054="",ISBLANK(SOURCE!A1054)),SOURCE!B1054&gt;0),IF(ISBLANK(SOURCE!C1054),"",SOURCE!C1054),
IF(SOURCE!B1054&lt;0,VLOOKUP(SOURCE!B1054,lookups!A$1:B$25,2,0),
  IF(ISBLANK(SOURCE!B1054),
    "",
    "/* "&amp;TEXT(SOURCE!B1054,"???0")&amp;" *"&amp;
      SOURCE!C1054&amp;", "&amp; IF(lookups!$E$2-LEN(SOURCE!C1054) &gt;= 0, REPT(" ",lookups!$E$2-LEN(SOURCE!C1054)), "")&amp;
      SOURCE!D1054&amp;", "&amp; IF(lookups!$F$2-LEN(SOURCE!D1054) &gt;= 0, REPT(" ",lookups!$F$2-LEN(SOURCE!D1054)), "")&amp;
      SOURCE!E1054&amp;", "&amp; IF(lookups!$G$2-LEN(SOURCE!E1054) &gt;=0, REPT(" ",lookups!$G$2-LEN(SOURCE!E1054)), "")&amp;
      SOURCE!F1054&amp;", "&amp; IF(lookups!$H$2-LEN(SOURCE!F1054) &gt;= 0, REPT(" ",lookups!$H$2-LEN(SOURCE!F1054)+2), "")&amp;"("&amp;
      SUBSTITUTE(TEXT(SOURCE!G1054,"??0"),"  ","")&amp;" &lt;&lt; TAM_MAX_BITS) |"&amp; IF(lookups!$I$2-3 &gt;= 0, REPT(" ",MAX(1,lookups!$I$2-5+4+1-1-LEN(  IF(ISTEXT(SOURCE!H1054),SOURCE!H1054,  SUBSTITUTE(SUBSTITUTE(TEXT(SOURCE!H1054,"????0"),"  ","")," ",""))   ))), "")&amp;
       IF(ISTEXT(SOURCE!H1054),SOURCE!H1054, SUBSTITUTE(SUBSTITUTE(TEXT(SOURCE!H1054,"????0"),"  ","")," ",""))   &amp;","&amp; IF(lookups!$J$2-3 &gt;= 0, REPT(" ",lookups!$J$2-3-5), "")&amp;
      SOURCE!I1054&amp;
" | "&amp; IF(lookups!$K$2-LEN(SOURCE!I1054) &gt;= 0, REPT(" ",lookups!$K$2-LEN(SOURCE!I1054)), "")&amp;
      SOURCE!J1054&amp;      IF(lookups!$L$2-LEN(SOURCE!J1054) &gt;= 0, REPT(" ",lookups!$L$2-LEN(SOURCE!J1054)), "")&amp;
" | "&amp; IF(lookups!$K$2-LEN(SOURCE!I1054) &gt;= 0, REPT(" ",lookups!$K$2-LEN(SOURCE!I1054)), "")&amp;
      SOURCE!K1054&amp;      IF(lookups!$L$2-LEN(SOURCE!K1054) &gt;= 0, REPT(" ",lookups!$M$2-LEN(SOURCE!K1054)), "")&amp;
" | "&amp; SOURCE!L1054&amp;      IF(lookups!$O$2-LEN(SOURCE!L1054) &gt;= 0, REPT(" ",lookups!$O$2-LEN(SOURCE!L1054)), "")&amp;
" | "&amp; SOURCE!M1054&amp;      IF(lookups!$P$2-LEN(SOURCE!M1054) &gt;= 0, REPT(" ",lookups!$P$2-LEN(SOURCE!M1054)), "")&amp;
      "},"&amp;IF(SOURCE!O1054&lt;&gt;"",""&amp;SOURCE!O1054,"")
 )
)
)</f>
        <v>/* 1030 */  { itemToBeCoded,                NOPARAM,                     "",                                            STD_SUP_M,                                     (0 &lt;&lt; TAM_MAX_BITS) |     0, CAT_NONE | SLS_UNCHANGED | US_UNCHANGED | EIM_DISABLED | PTP_DISABLED     },</v>
      </c>
    </row>
    <row r="1055" customFormat="false" ht="15.75" hidden="false" customHeight="false" outlineLevel="0" collapsed="false">
      <c r="A1055" s="263" t="str">
        <f aca="false">IF(AND(OR(SOURCE!A1055="",ISBLANK(SOURCE!A1055)),SOURCE!B1055&gt;0),IF(ISBLANK(SOURCE!C1055),"",SOURCE!C1055),
IF(SOURCE!B1055&lt;0,VLOOKUP(SOURCE!B1055,lookups!A$1:B$25,2,0),
  IF(ISBLANK(SOURCE!B1055),
    "",
    "/* "&amp;TEXT(SOURCE!B1055,"???0")&amp;" *"&amp;
      SOURCE!C1055&amp;", "&amp; IF(lookups!$E$2-LEN(SOURCE!C1055) &gt;= 0, REPT(" ",lookups!$E$2-LEN(SOURCE!C1055)), "")&amp;
      SOURCE!D1055&amp;", "&amp; IF(lookups!$F$2-LEN(SOURCE!D1055) &gt;= 0, REPT(" ",lookups!$F$2-LEN(SOURCE!D1055)), "")&amp;
      SOURCE!E1055&amp;", "&amp; IF(lookups!$G$2-LEN(SOURCE!E1055) &gt;=0, REPT(" ",lookups!$G$2-LEN(SOURCE!E1055)), "")&amp;
      SOURCE!F1055&amp;", "&amp; IF(lookups!$H$2-LEN(SOURCE!F1055) &gt;= 0, REPT(" ",lookups!$H$2-LEN(SOURCE!F1055)+2), "")&amp;"("&amp;
      SUBSTITUTE(TEXT(SOURCE!G1055,"??0"),"  ","")&amp;" &lt;&lt; TAM_MAX_BITS) |"&amp; IF(lookups!$I$2-3 &gt;= 0, REPT(" ",MAX(1,lookups!$I$2-5+4+1-1-LEN(  IF(ISTEXT(SOURCE!H1055),SOURCE!H1055,  SUBSTITUTE(SUBSTITUTE(TEXT(SOURCE!H1055,"????0"),"  ","")," ",""))   ))), "")&amp;
       IF(ISTEXT(SOURCE!H1055),SOURCE!H1055, SUBSTITUTE(SUBSTITUTE(TEXT(SOURCE!H1055,"????0"),"  ","")," ",""))   &amp;","&amp; IF(lookups!$J$2-3 &gt;= 0, REPT(" ",lookups!$J$2-3-5), "")&amp;
      SOURCE!I1055&amp;
" | "&amp; IF(lookups!$K$2-LEN(SOURCE!I1055) &gt;= 0, REPT(" ",lookups!$K$2-LEN(SOURCE!I1055)), "")&amp;
      SOURCE!J1055&amp;      IF(lookups!$L$2-LEN(SOURCE!J1055) &gt;= 0, REPT(" ",lookups!$L$2-LEN(SOURCE!J1055)), "")&amp;
" | "&amp; IF(lookups!$K$2-LEN(SOURCE!I1055) &gt;= 0, REPT(" ",lookups!$K$2-LEN(SOURCE!I1055)), "")&amp;
      SOURCE!K1055&amp;      IF(lookups!$L$2-LEN(SOURCE!K1055) &gt;= 0, REPT(" ",lookups!$M$2-LEN(SOURCE!K1055)), "")&amp;
" | "&amp; SOURCE!L1055&amp;      IF(lookups!$O$2-LEN(SOURCE!L1055) &gt;= 0, REPT(" ",lookups!$O$2-LEN(SOURCE!L1055)), "")&amp;
" | "&amp; SOURCE!M1055&amp;      IF(lookups!$P$2-LEN(SOURCE!M1055) &gt;= 0, REPT(" ",lookups!$P$2-LEN(SOURCE!M1055)), "")&amp;
      "},"&amp;IF(SOURCE!O1055&lt;&gt;"",""&amp;SOURCE!O1055,"")
 )
)
)</f>
        <v>/* 1031 */  { itemToBeCoded,                NOPARAM,                     "",                                            STD_SUP_N,                                     (0 &lt;&lt; TAM_MAX_BITS) |     0, CAT_NONE | SLS_UNCHANGED | US_UNCHANGED | EIM_DISABLED | PTP_DISABLED     },</v>
      </c>
    </row>
    <row r="1056" customFormat="false" ht="15.75" hidden="false" customHeight="false" outlineLevel="0" collapsed="false">
      <c r="A1056" s="263" t="str">
        <f aca="false">IF(AND(OR(SOURCE!A1056="",ISBLANK(SOURCE!A1056)),SOURCE!B1056&gt;0),IF(ISBLANK(SOURCE!C1056),"",SOURCE!C1056),
IF(SOURCE!B1056&lt;0,VLOOKUP(SOURCE!B1056,lookups!A$1:B$25,2,0),
  IF(ISBLANK(SOURCE!B1056),
    "",
    "/* "&amp;TEXT(SOURCE!B1056,"???0")&amp;" *"&amp;
      SOURCE!C1056&amp;", "&amp; IF(lookups!$E$2-LEN(SOURCE!C1056) &gt;= 0, REPT(" ",lookups!$E$2-LEN(SOURCE!C1056)), "")&amp;
      SOURCE!D1056&amp;", "&amp; IF(lookups!$F$2-LEN(SOURCE!D1056) &gt;= 0, REPT(" ",lookups!$F$2-LEN(SOURCE!D1056)), "")&amp;
      SOURCE!E1056&amp;", "&amp; IF(lookups!$G$2-LEN(SOURCE!E1056) &gt;=0, REPT(" ",lookups!$G$2-LEN(SOURCE!E1056)), "")&amp;
      SOURCE!F1056&amp;", "&amp; IF(lookups!$H$2-LEN(SOURCE!F1056) &gt;= 0, REPT(" ",lookups!$H$2-LEN(SOURCE!F1056)+2), "")&amp;"("&amp;
      SUBSTITUTE(TEXT(SOURCE!G1056,"??0"),"  ","")&amp;" &lt;&lt; TAM_MAX_BITS) |"&amp; IF(lookups!$I$2-3 &gt;= 0, REPT(" ",MAX(1,lookups!$I$2-5+4+1-1-LEN(  IF(ISTEXT(SOURCE!H1056),SOURCE!H1056,  SUBSTITUTE(SUBSTITUTE(TEXT(SOURCE!H1056,"????0"),"  ","")," ",""))   ))), "")&amp;
       IF(ISTEXT(SOURCE!H1056),SOURCE!H1056, SUBSTITUTE(SUBSTITUTE(TEXT(SOURCE!H1056,"????0"),"  ","")," ",""))   &amp;","&amp; IF(lookups!$J$2-3 &gt;= 0, REPT(" ",lookups!$J$2-3-5), "")&amp;
      SOURCE!I1056&amp;
" | "&amp; IF(lookups!$K$2-LEN(SOURCE!I1056) &gt;= 0, REPT(" ",lookups!$K$2-LEN(SOURCE!I1056)), "")&amp;
      SOURCE!J1056&amp;      IF(lookups!$L$2-LEN(SOURCE!J1056) &gt;= 0, REPT(" ",lookups!$L$2-LEN(SOURCE!J1056)), "")&amp;
" | "&amp; IF(lookups!$K$2-LEN(SOURCE!I1056) &gt;= 0, REPT(" ",lookups!$K$2-LEN(SOURCE!I1056)), "")&amp;
      SOURCE!K1056&amp;      IF(lookups!$L$2-LEN(SOURCE!K1056) &gt;= 0, REPT(" ",lookups!$M$2-LEN(SOURCE!K1056)), "")&amp;
" | "&amp; SOURCE!L1056&amp;      IF(lookups!$O$2-LEN(SOURCE!L1056) &gt;= 0, REPT(" ",lookups!$O$2-LEN(SOURCE!L1056)), "")&amp;
" | "&amp; SOURCE!M1056&amp;      IF(lookups!$P$2-LEN(SOURCE!M1056) &gt;= 0, REPT(" ",lookups!$P$2-LEN(SOURCE!M1056)), "")&amp;
      "},"&amp;IF(SOURCE!O1056&lt;&gt;"",""&amp;SOURCE!O1056,"")
 )
)
)</f>
        <v>/* 1032 */  { itemToBeCoded,                NOPARAM,                     "",                                            STD_SUP_O,                                     (0 &lt;&lt; TAM_MAX_BITS) |     0, CAT_NONE | SLS_UNCHANGED | US_UNCHANGED | EIM_DISABLED | PTP_DISABLED     },</v>
      </c>
    </row>
    <row r="1057" customFormat="false" ht="15.75" hidden="false" customHeight="false" outlineLevel="0" collapsed="false">
      <c r="A1057" s="263" t="str">
        <f aca="false">IF(AND(OR(SOURCE!A1057="",ISBLANK(SOURCE!A1057)),SOURCE!B1057&gt;0),IF(ISBLANK(SOURCE!C1057),"",SOURCE!C1057),
IF(SOURCE!B1057&lt;0,VLOOKUP(SOURCE!B1057,lookups!A$1:B$25,2,0),
  IF(ISBLANK(SOURCE!B1057),
    "",
    "/* "&amp;TEXT(SOURCE!B1057,"???0")&amp;" *"&amp;
      SOURCE!C1057&amp;", "&amp; IF(lookups!$E$2-LEN(SOURCE!C1057) &gt;= 0, REPT(" ",lookups!$E$2-LEN(SOURCE!C1057)), "")&amp;
      SOURCE!D1057&amp;", "&amp; IF(lookups!$F$2-LEN(SOURCE!D1057) &gt;= 0, REPT(" ",lookups!$F$2-LEN(SOURCE!D1057)), "")&amp;
      SOURCE!E1057&amp;", "&amp; IF(lookups!$G$2-LEN(SOURCE!E1057) &gt;=0, REPT(" ",lookups!$G$2-LEN(SOURCE!E1057)), "")&amp;
      SOURCE!F1057&amp;", "&amp; IF(lookups!$H$2-LEN(SOURCE!F1057) &gt;= 0, REPT(" ",lookups!$H$2-LEN(SOURCE!F1057)+2), "")&amp;"("&amp;
      SUBSTITUTE(TEXT(SOURCE!G1057,"??0"),"  ","")&amp;" &lt;&lt; TAM_MAX_BITS) |"&amp; IF(lookups!$I$2-3 &gt;= 0, REPT(" ",MAX(1,lookups!$I$2-5+4+1-1-LEN(  IF(ISTEXT(SOURCE!H1057),SOURCE!H1057,  SUBSTITUTE(SUBSTITUTE(TEXT(SOURCE!H1057,"????0"),"  ","")," ",""))   ))), "")&amp;
       IF(ISTEXT(SOURCE!H1057),SOURCE!H1057, SUBSTITUTE(SUBSTITUTE(TEXT(SOURCE!H1057,"????0"),"  ","")," ",""))   &amp;","&amp; IF(lookups!$J$2-3 &gt;= 0, REPT(" ",lookups!$J$2-3-5), "")&amp;
      SOURCE!I1057&amp;
" | "&amp; IF(lookups!$K$2-LEN(SOURCE!I1057) &gt;= 0, REPT(" ",lookups!$K$2-LEN(SOURCE!I1057)), "")&amp;
      SOURCE!J1057&amp;      IF(lookups!$L$2-LEN(SOURCE!J1057) &gt;= 0, REPT(" ",lookups!$L$2-LEN(SOURCE!J1057)), "")&amp;
" | "&amp; IF(lookups!$K$2-LEN(SOURCE!I1057) &gt;= 0, REPT(" ",lookups!$K$2-LEN(SOURCE!I1057)), "")&amp;
      SOURCE!K1057&amp;      IF(lookups!$L$2-LEN(SOURCE!K1057) &gt;= 0, REPT(" ",lookups!$M$2-LEN(SOURCE!K1057)), "")&amp;
" | "&amp; SOURCE!L1057&amp;      IF(lookups!$O$2-LEN(SOURCE!L1057) &gt;= 0, REPT(" ",lookups!$O$2-LEN(SOURCE!L1057)), "")&amp;
" | "&amp; SOURCE!M1057&amp;      IF(lookups!$P$2-LEN(SOURCE!M1057) &gt;= 0, REPT(" ",lookups!$P$2-LEN(SOURCE!M1057)), "")&amp;
      "},"&amp;IF(SOURCE!O1057&lt;&gt;"",""&amp;SOURCE!O1057,"")
 )
)
)</f>
        <v>/* 1033 */  { itemToBeCoded,                NOPARAM,                     "",                                            STD_SUP_P,                                     (0 &lt;&lt; TAM_MAX_BITS) |     0, CAT_NONE | SLS_UNCHANGED | US_UNCHANGED | EIM_DISABLED | PTP_DISABLED     },</v>
      </c>
    </row>
    <row r="1058" customFormat="false" ht="15.75" hidden="false" customHeight="false" outlineLevel="0" collapsed="false">
      <c r="A1058" s="263" t="str">
        <f aca="false">IF(AND(OR(SOURCE!A1058="",ISBLANK(SOURCE!A1058)),SOURCE!B1058&gt;0),IF(ISBLANK(SOURCE!C1058),"",SOURCE!C1058),
IF(SOURCE!B1058&lt;0,VLOOKUP(SOURCE!B1058,lookups!A$1:B$25,2,0),
  IF(ISBLANK(SOURCE!B1058),
    "",
    "/* "&amp;TEXT(SOURCE!B1058,"???0")&amp;" *"&amp;
      SOURCE!C1058&amp;", "&amp; IF(lookups!$E$2-LEN(SOURCE!C1058) &gt;= 0, REPT(" ",lookups!$E$2-LEN(SOURCE!C1058)), "")&amp;
      SOURCE!D1058&amp;", "&amp; IF(lookups!$F$2-LEN(SOURCE!D1058) &gt;= 0, REPT(" ",lookups!$F$2-LEN(SOURCE!D1058)), "")&amp;
      SOURCE!E1058&amp;", "&amp; IF(lookups!$G$2-LEN(SOURCE!E1058) &gt;=0, REPT(" ",lookups!$G$2-LEN(SOURCE!E1058)), "")&amp;
      SOURCE!F1058&amp;", "&amp; IF(lookups!$H$2-LEN(SOURCE!F1058) &gt;= 0, REPT(" ",lookups!$H$2-LEN(SOURCE!F1058)+2), "")&amp;"("&amp;
      SUBSTITUTE(TEXT(SOURCE!G1058,"??0"),"  ","")&amp;" &lt;&lt; TAM_MAX_BITS) |"&amp; IF(lookups!$I$2-3 &gt;= 0, REPT(" ",MAX(1,lookups!$I$2-5+4+1-1-LEN(  IF(ISTEXT(SOURCE!H1058),SOURCE!H1058,  SUBSTITUTE(SUBSTITUTE(TEXT(SOURCE!H1058,"????0"),"  ","")," ",""))   ))), "")&amp;
       IF(ISTEXT(SOURCE!H1058),SOURCE!H1058, SUBSTITUTE(SUBSTITUTE(TEXT(SOURCE!H1058,"????0"),"  ","")," ",""))   &amp;","&amp; IF(lookups!$J$2-3 &gt;= 0, REPT(" ",lookups!$J$2-3-5), "")&amp;
      SOURCE!I1058&amp;
" | "&amp; IF(lookups!$K$2-LEN(SOURCE!I1058) &gt;= 0, REPT(" ",lookups!$K$2-LEN(SOURCE!I1058)), "")&amp;
      SOURCE!J1058&amp;      IF(lookups!$L$2-LEN(SOURCE!J1058) &gt;= 0, REPT(" ",lookups!$L$2-LEN(SOURCE!J1058)), "")&amp;
" | "&amp; IF(lookups!$K$2-LEN(SOURCE!I1058) &gt;= 0, REPT(" ",lookups!$K$2-LEN(SOURCE!I1058)), "")&amp;
      SOURCE!K1058&amp;      IF(lookups!$L$2-LEN(SOURCE!K1058) &gt;= 0, REPT(" ",lookups!$M$2-LEN(SOURCE!K1058)), "")&amp;
" | "&amp; SOURCE!L1058&amp;      IF(lookups!$O$2-LEN(SOURCE!L1058) &gt;= 0, REPT(" ",lookups!$O$2-LEN(SOURCE!L1058)), "")&amp;
" | "&amp; SOURCE!M1058&amp;      IF(lookups!$P$2-LEN(SOURCE!M1058) &gt;= 0, REPT(" ",lookups!$P$2-LEN(SOURCE!M1058)), "")&amp;
      "},"&amp;IF(SOURCE!O1058&lt;&gt;"",""&amp;SOURCE!O1058,"")
 )
)
)</f>
        <v>/* 1034 */  { itemToBeCoded,                NOPARAM,                     "",                                            STD_SUP_Q,                                     (0 &lt;&lt; TAM_MAX_BITS) |     0, CAT_NONE | SLS_UNCHANGED | US_UNCHANGED | EIM_DISABLED | PTP_DISABLED     },</v>
      </c>
    </row>
    <row r="1059" customFormat="false" ht="15.75" hidden="false" customHeight="false" outlineLevel="0" collapsed="false">
      <c r="A1059" s="263" t="str">
        <f aca="false">IF(AND(OR(SOURCE!A1059="",ISBLANK(SOURCE!A1059)),SOURCE!B1059&gt;0),IF(ISBLANK(SOURCE!C1059),"",SOURCE!C1059),
IF(SOURCE!B1059&lt;0,VLOOKUP(SOURCE!B1059,lookups!A$1:B$25,2,0),
  IF(ISBLANK(SOURCE!B1059),
    "",
    "/* "&amp;TEXT(SOURCE!B1059,"???0")&amp;" *"&amp;
      SOURCE!C1059&amp;", "&amp; IF(lookups!$E$2-LEN(SOURCE!C1059) &gt;= 0, REPT(" ",lookups!$E$2-LEN(SOURCE!C1059)), "")&amp;
      SOURCE!D1059&amp;", "&amp; IF(lookups!$F$2-LEN(SOURCE!D1059) &gt;= 0, REPT(" ",lookups!$F$2-LEN(SOURCE!D1059)), "")&amp;
      SOURCE!E1059&amp;", "&amp; IF(lookups!$G$2-LEN(SOURCE!E1059) &gt;=0, REPT(" ",lookups!$G$2-LEN(SOURCE!E1059)), "")&amp;
      SOURCE!F1059&amp;", "&amp; IF(lookups!$H$2-LEN(SOURCE!F1059) &gt;= 0, REPT(" ",lookups!$H$2-LEN(SOURCE!F1059)+2), "")&amp;"("&amp;
      SUBSTITUTE(TEXT(SOURCE!G1059,"??0"),"  ","")&amp;" &lt;&lt; TAM_MAX_BITS) |"&amp; IF(lookups!$I$2-3 &gt;= 0, REPT(" ",MAX(1,lookups!$I$2-5+4+1-1-LEN(  IF(ISTEXT(SOURCE!H1059),SOURCE!H1059,  SUBSTITUTE(SUBSTITUTE(TEXT(SOURCE!H1059,"????0"),"  ","")," ",""))   ))), "")&amp;
       IF(ISTEXT(SOURCE!H1059),SOURCE!H1059, SUBSTITUTE(SUBSTITUTE(TEXT(SOURCE!H1059,"????0"),"  ","")," ",""))   &amp;","&amp; IF(lookups!$J$2-3 &gt;= 0, REPT(" ",lookups!$J$2-3-5), "")&amp;
      SOURCE!I1059&amp;
" | "&amp; IF(lookups!$K$2-LEN(SOURCE!I1059) &gt;= 0, REPT(" ",lookups!$K$2-LEN(SOURCE!I1059)), "")&amp;
      SOURCE!J1059&amp;      IF(lookups!$L$2-LEN(SOURCE!J1059) &gt;= 0, REPT(" ",lookups!$L$2-LEN(SOURCE!J1059)), "")&amp;
" | "&amp; IF(lookups!$K$2-LEN(SOURCE!I1059) &gt;= 0, REPT(" ",lookups!$K$2-LEN(SOURCE!I1059)), "")&amp;
      SOURCE!K1059&amp;      IF(lookups!$L$2-LEN(SOURCE!K1059) &gt;= 0, REPT(" ",lookups!$M$2-LEN(SOURCE!K1059)), "")&amp;
" | "&amp; SOURCE!L1059&amp;      IF(lookups!$O$2-LEN(SOURCE!L1059) &gt;= 0, REPT(" ",lookups!$O$2-LEN(SOURCE!L1059)), "")&amp;
" | "&amp; SOURCE!M1059&amp;      IF(lookups!$P$2-LEN(SOURCE!M1059) &gt;= 0, REPT(" ",lookups!$P$2-LEN(SOURCE!M1059)), "")&amp;
      "},"&amp;IF(SOURCE!O1059&lt;&gt;"",""&amp;SOURCE!O1059,"")
 )
)
)</f>
        <v>/* 1035 */  { itemToBeCoded,                NOPARAM,                     "",                                            STD_SUP_R,                                     (0 &lt;&lt; TAM_MAX_BITS) |     0, CAT_NONE | SLS_UNCHANGED | US_UNCHANGED | EIM_DISABLED | PTP_DISABLED     },</v>
      </c>
    </row>
    <row r="1060" customFormat="false" ht="15.75" hidden="false" customHeight="false" outlineLevel="0" collapsed="false">
      <c r="A1060" s="263" t="str">
        <f aca="false">IF(AND(OR(SOURCE!A1060="",ISBLANK(SOURCE!A1060)),SOURCE!B1060&gt;0),IF(ISBLANK(SOURCE!C1060),"",SOURCE!C1060),
IF(SOURCE!B1060&lt;0,VLOOKUP(SOURCE!B1060,lookups!A$1:B$25,2,0),
  IF(ISBLANK(SOURCE!B1060),
    "",
    "/* "&amp;TEXT(SOURCE!B1060,"???0")&amp;" *"&amp;
      SOURCE!C1060&amp;", "&amp; IF(lookups!$E$2-LEN(SOURCE!C1060) &gt;= 0, REPT(" ",lookups!$E$2-LEN(SOURCE!C1060)), "")&amp;
      SOURCE!D1060&amp;", "&amp; IF(lookups!$F$2-LEN(SOURCE!D1060) &gt;= 0, REPT(" ",lookups!$F$2-LEN(SOURCE!D1060)), "")&amp;
      SOURCE!E1060&amp;", "&amp; IF(lookups!$G$2-LEN(SOURCE!E1060) &gt;=0, REPT(" ",lookups!$G$2-LEN(SOURCE!E1060)), "")&amp;
      SOURCE!F1060&amp;", "&amp; IF(lookups!$H$2-LEN(SOURCE!F1060) &gt;= 0, REPT(" ",lookups!$H$2-LEN(SOURCE!F1060)+2), "")&amp;"("&amp;
      SUBSTITUTE(TEXT(SOURCE!G1060,"??0"),"  ","")&amp;" &lt;&lt; TAM_MAX_BITS) |"&amp; IF(lookups!$I$2-3 &gt;= 0, REPT(" ",MAX(1,lookups!$I$2-5+4+1-1-LEN(  IF(ISTEXT(SOURCE!H1060),SOURCE!H1060,  SUBSTITUTE(SUBSTITUTE(TEXT(SOURCE!H1060,"????0"),"  ","")," ",""))   ))), "")&amp;
       IF(ISTEXT(SOURCE!H1060),SOURCE!H1060, SUBSTITUTE(SUBSTITUTE(TEXT(SOURCE!H1060,"????0"),"  ","")," ",""))   &amp;","&amp; IF(lookups!$J$2-3 &gt;= 0, REPT(" ",lookups!$J$2-3-5), "")&amp;
      SOURCE!I1060&amp;
" | "&amp; IF(lookups!$K$2-LEN(SOURCE!I1060) &gt;= 0, REPT(" ",lookups!$K$2-LEN(SOURCE!I1060)), "")&amp;
      SOURCE!J1060&amp;      IF(lookups!$L$2-LEN(SOURCE!J1060) &gt;= 0, REPT(" ",lookups!$L$2-LEN(SOURCE!J1060)), "")&amp;
" | "&amp; IF(lookups!$K$2-LEN(SOURCE!I1060) &gt;= 0, REPT(" ",lookups!$K$2-LEN(SOURCE!I1060)), "")&amp;
      SOURCE!K1060&amp;      IF(lookups!$L$2-LEN(SOURCE!K1060) &gt;= 0, REPT(" ",lookups!$M$2-LEN(SOURCE!K1060)), "")&amp;
" | "&amp; SOURCE!L1060&amp;      IF(lookups!$O$2-LEN(SOURCE!L1060) &gt;= 0, REPT(" ",lookups!$O$2-LEN(SOURCE!L1060)), "")&amp;
" | "&amp; SOURCE!M1060&amp;      IF(lookups!$P$2-LEN(SOURCE!M1060) &gt;= 0, REPT(" ",lookups!$P$2-LEN(SOURCE!M1060)), "")&amp;
      "},"&amp;IF(SOURCE!O1060&lt;&gt;"",""&amp;SOURCE!O1060,"")
 )
)
)</f>
        <v>/* 1036 */  { itemToBeCoded,                NOPARAM,                     "",                                            STD_SUP_S,                                     (0 &lt;&lt; TAM_MAX_BITS) |     0, CAT_NONE | SLS_UNCHANGED | US_UNCHANGED | EIM_DISABLED | PTP_DISABLED     },</v>
      </c>
    </row>
    <row r="1061" customFormat="false" ht="15.75" hidden="false" customHeight="false" outlineLevel="0" collapsed="false">
      <c r="A1061" s="263" t="str">
        <f aca="false">IF(AND(OR(SOURCE!A1061="",ISBLANK(SOURCE!A1061)),SOURCE!B1061&gt;0),IF(ISBLANK(SOURCE!C1061),"",SOURCE!C1061),
IF(SOURCE!B1061&lt;0,VLOOKUP(SOURCE!B1061,lookups!A$1:B$25,2,0),
  IF(ISBLANK(SOURCE!B1061),
    "",
    "/* "&amp;TEXT(SOURCE!B1061,"???0")&amp;" *"&amp;
      SOURCE!C1061&amp;", "&amp; IF(lookups!$E$2-LEN(SOURCE!C1061) &gt;= 0, REPT(" ",lookups!$E$2-LEN(SOURCE!C1061)), "")&amp;
      SOURCE!D1061&amp;", "&amp; IF(lookups!$F$2-LEN(SOURCE!D1061) &gt;= 0, REPT(" ",lookups!$F$2-LEN(SOURCE!D1061)), "")&amp;
      SOURCE!E1061&amp;", "&amp; IF(lookups!$G$2-LEN(SOURCE!E1061) &gt;=0, REPT(" ",lookups!$G$2-LEN(SOURCE!E1061)), "")&amp;
      SOURCE!F1061&amp;", "&amp; IF(lookups!$H$2-LEN(SOURCE!F1061) &gt;= 0, REPT(" ",lookups!$H$2-LEN(SOURCE!F1061)+2), "")&amp;"("&amp;
      SUBSTITUTE(TEXT(SOURCE!G1061,"??0"),"  ","")&amp;" &lt;&lt; TAM_MAX_BITS) |"&amp; IF(lookups!$I$2-3 &gt;= 0, REPT(" ",MAX(1,lookups!$I$2-5+4+1-1-LEN(  IF(ISTEXT(SOURCE!H1061),SOURCE!H1061,  SUBSTITUTE(SUBSTITUTE(TEXT(SOURCE!H1061,"????0"),"  ","")," ",""))   ))), "")&amp;
       IF(ISTEXT(SOURCE!H1061),SOURCE!H1061, SUBSTITUTE(SUBSTITUTE(TEXT(SOURCE!H1061,"????0"),"  ","")," ",""))   &amp;","&amp; IF(lookups!$J$2-3 &gt;= 0, REPT(" ",lookups!$J$2-3-5), "")&amp;
      SOURCE!I1061&amp;
" | "&amp; IF(lookups!$K$2-LEN(SOURCE!I1061) &gt;= 0, REPT(" ",lookups!$K$2-LEN(SOURCE!I1061)), "")&amp;
      SOURCE!J1061&amp;      IF(lookups!$L$2-LEN(SOURCE!J1061) &gt;= 0, REPT(" ",lookups!$L$2-LEN(SOURCE!J1061)), "")&amp;
" | "&amp; IF(lookups!$K$2-LEN(SOURCE!I1061) &gt;= 0, REPT(" ",lookups!$K$2-LEN(SOURCE!I1061)), "")&amp;
      SOURCE!K1061&amp;      IF(lookups!$L$2-LEN(SOURCE!K1061) &gt;= 0, REPT(" ",lookups!$M$2-LEN(SOURCE!K1061)), "")&amp;
" | "&amp; SOURCE!L1061&amp;      IF(lookups!$O$2-LEN(SOURCE!L1061) &gt;= 0, REPT(" ",lookups!$O$2-LEN(SOURCE!L1061)), "")&amp;
" | "&amp; SOURCE!M1061&amp;      IF(lookups!$P$2-LEN(SOURCE!M1061) &gt;= 0, REPT(" ",lookups!$P$2-LEN(SOURCE!M1061)), "")&amp;
      "},"&amp;IF(SOURCE!O1061&lt;&gt;"",""&amp;SOURCE!O1061,"")
 )
)
)</f>
        <v>/* 1037 */  { addItemToBuffer,              ITM_SUP_T,                   "",                                            STD_SUP_T,                                     (0 &lt;&lt; TAM_MAX_BITS) |     0, CAT_NONE | SLS_UNCHANGED | US_UNCHANGED | EIM_DISABLED | PTP_DISABLED     },</v>
      </c>
    </row>
    <row r="1062" customFormat="false" ht="15.75" hidden="false" customHeight="false" outlineLevel="0" collapsed="false">
      <c r="A1062" s="263" t="str">
        <f aca="false">IF(AND(OR(SOURCE!A1062="",ISBLANK(SOURCE!A1062)),SOURCE!B1062&gt;0),IF(ISBLANK(SOURCE!C1062),"",SOURCE!C1062),
IF(SOURCE!B1062&lt;0,VLOOKUP(SOURCE!B1062,lookups!A$1:B$25,2,0),
  IF(ISBLANK(SOURCE!B1062),
    "",
    "/* "&amp;TEXT(SOURCE!B1062,"???0")&amp;" *"&amp;
      SOURCE!C1062&amp;", "&amp; IF(lookups!$E$2-LEN(SOURCE!C1062) &gt;= 0, REPT(" ",lookups!$E$2-LEN(SOURCE!C1062)), "")&amp;
      SOURCE!D1062&amp;", "&amp; IF(lookups!$F$2-LEN(SOURCE!D1062) &gt;= 0, REPT(" ",lookups!$F$2-LEN(SOURCE!D1062)), "")&amp;
      SOURCE!E1062&amp;", "&amp; IF(lookups!$G$2-LEN(SOURCE!E1062) &gt;=0, REPT(" ",lookups!$G$2-LEN(SOURCE!E1062)), "")&amp;
      SOURCE!F1062&amp;", "&amp; IF(lookups!$H$2-LEN(SOURCE!F1062) &gt;= 0, REPT(" ",lookups!$H$2-LEN(SOURCE!F1062)+2), "")&amp;"("&amp;
      SUBSTITUTE(TEXT(SOURCE!G1062,"??0"),"  ","")&amp;" &lt;&lt; TAM_MAX_BITS) |"&amp; IF(lookups!$I$2-3 &gt;= 0, REPT(" ",MAX(1,lookups!$I$2-5+4+1-1-LEN(  IF(ISTEXT(SOURCE!H1062),SOURCE!H1062,  SUBSTITUTE(SUBSTITUTE(TEXT(SOURCE!H1062,"????0"),"  ","")," ",""))   ))), "")&amp;
       IF(ISTEXT(SOURCE!H1062),SOURCE!H1062, SUBSTITUTE(SUBSTITUTE(TEXT(SOURCE!H1062,"????0"),"  ","")," ",""))   &amp;","&amp; IF(lookups!$J$2-3 &gt;= 0, REPT(" ",lookups!$J$2-3-5), "")&amp;
      SOURCE!I1062&amp;
" | "&amp; IF(lookups!$K$2-LEN(SOURCE!I1062) &gt;= 0, REPT(" ",lookups!$K$2-LEN(SOURCE!I1062)), "")&amp;
      SOURCE!J1062&amp;      IF(lookups!$L$2-LEN(SOURCE!J1062) &gt;= 0, REPT(" ",lookups!$L$2-LEN(SOURCE!J1062)), "")&amp;
" | "&amp; IF(lookups!$K$2-LEN(SOURCE!I1062) &gt;= 0, REPT(" ",lookups!$K$2-LEN(SOURCE!I1062)), "")&amp;
      SOURCE!K1062&amp;      IF(lookups!$L$2-LEN(SOURCE!K1062) &gt;= 0, REPT(" ",lookups!$M$2-LEN(SOURCE!K1062)), "")&amp;
" | "&amp; SOURCE!L1062&amp;      IF(lookups!$O$2-LEN(SOURCE!L1062) &gt;= 0, REPT(" ",lookups!$O$2-LEN(SOURCE!L1062)), "")&amp;
" | "&amp; SOURCE!M1062&amp;      IF(lookups!$P$2-LEN(SOURCE!M1062) &gt;= 0, REPT(" ",lookups!$P$2-LEN(SOURCE!M1062)), "")&amp;
      "},"&amp;IF(SOURCE!O1062&lt;&gt;"",""&amp;SOURCE!O1062,"")
 )
)
)</f>
        <v>/* 1038 */  { itemToBeCoded,                NOPARAM,                     "",                                            STD_SUP_U,                                     (0 &lt;&lt; TAM_MAX_BITS) |     0, CAT_NONE | SLS_UNCHANGED | US_UNCHANGED | EIM_DISABLED | PTP_DISABLED     },</v>
      </c>
    </row>
    <row r="1063" customFormat="false" ht="15.75" hidden="false" customHeight="false" outlineLevel="0" collapsed="false">
      <c r="A1063" s="263" t="str">
        <f aca="false">IF(AND(OR(SOURCE!A1063="",ISBLANK(SOURCE!A1063)),SOURCE!B1063&gt;0),IF(ISBLANK(SOURCE!C1063),"",SOURCE!C1063),
IF(SOURCE!B1063&lt;0,VLOOKUP(SOURCE!B1063,lookups!A$1:B$25,2,0),
  IF(ISBLANK(SOURCE!B1063),
    "",
    "/* "&amp;TEXT(SOURCE!B1063,"???0")&amp;" *"&amp;
      SOURCE!C1063&amp;", "&amp; IF(lookups!$E$2-LEN(SOURCE!C1063) &gt;= 0, REPT(" ",lookups!$E$2-LEN(SOURCE!C1063)), "")&amp;
      SOURCE!D1063&amp;", "&amp; IF(lookups!$F$2-LEN(SOURCE!D1063) &gt;= 0, REPT(" ",lookups!$F$2-LEN(SOURCE!D1063)), "")&amp;
      SOURCE!E1063&amp;", "&amp; IF(lookups!$G$2-LEN(SOURCE!E1063) &gt;=0, REPT(" ",lookups!$G$2-LEN(SOURCE!E1063)), "")&amp;
      SOURCE!F1063&amp;", "&amp; IF(lookups!$H$2-LEN(SOURCE!F1063) &gt;= 0, REPT(" ",lookups!$H$2-LEN(SOURCE!F1063)+2), "")&amp;"("&amp;
      SUBSTITUTE(TEXT(SOURCE!G1063,"??0"),"  ","")&amp;" &lt;&lt; TAM_MAX_BITS) |"&amp; IF(lookups!$I$2-3 &gt;= 0, REPT(" ",MAX(1,lookups!$I$2-5+4+1-1-LEN(  IF(ISTEXT(SOURCE!H1063),SOURCE!H1063,  SUBSTITUTE(SUBSTITUTE(TEXT(SOURCE!H1063,"????0"),"  ","")," ",""))   ))), "")&amp;
       IF(ISTEXT(SOURCE!H1063),SOURCE!H1063, SUBSTITUTE(SUBSTITUTE(TEXT(SOURCE!H1063,"????0"),"  ","")," ",""))   &amp;","&amp; IF(lookups!$J$2-3 &gt;= 0, REPT(" ",lookups!$J$2-3-5), "")&amp;
      SOURCE!I1063&amp;
" | "&amp; IF(lookups!$K$2-LEN(SOURCE!I1063) &gt;= 0, REPT(" ",lookups!$K$2-LEN(SOURCE!I1063)), "")&amp;
      SOURCE!J1063&amp;      IF(lookups!$L$2-LEN(SOURCE!J1063) &gt;= 0, REPT(" ",lookups!$L$2-LEN(SOURCE!J1063)), "")&amp;
" | "&amp; IF(lookups!$K$2-LEN(SOURCE!I1063) &gt;= 0, REPT(" ",lookups!$K$2-LEN(SOURCE!I1063)), "")&amp;
      SOURCE!K1063&amp;      IF(lookups!$L$2-LEN(SOURCE!K1063) &gt;= 0, REPT(" ",lookups!$M$2-LEN(SOURCE!K1063)), "")&amp;
" | "&amp; SOURCE!L1063&amp;      IF(lookups!$O$2-LEN(SOURCE!L1063) &gt;= 0, REPT(" ",lookups!$O$2-LEN(SOURCE!L1063)), "")&amp;
" | "&amp; SOURCE!M1063&amp;      IF(lookups!$P$2-LEN(SOURCE!M1063) &gt;= 0, REPT(" ",lookups!$P$2-LEN(SOURCE!M1063)), "")&amp;
      "},"&amp;IF(SOURCE!O1063&lt;&gt;"",""&amp;SOURCE!O1063,"")
 )
)
)</f>
        <v>/* 1039 */  { itemToBeCoded,                NOPARAM,                     "",                                            STD_SUP_V,                                     (0 &lt;&lt; TAM_MAX_BITS) |     0, CAT_NONE | SLS_UNCHANGED | US_UNCHANGED | EIM_DISABLED | PTP_DISABLED     },</v>
      </c>
    </row>
    <row r="1064" customFormat="false" ht="15.75" hidden="false" customHeight="false" outlineLevel="0" collapsed="false">
      <c r="A1064" s="263" t="str">
        <f aca="false">IF(AND(OR(SOURCE!A1064="",ISBLANK(SOURCE!A1064)),SOURCE!B1064&gt;0),IF(ISBLANK(SOURCE!C1064),"",SOURCE!C1064),
IF(SOURCE!B1064&lt;0,VLOOKUP(SOURCE!B1064,lookups!A$1:B$25,2,0),
  IF(ISBLANK(SOURCE!B1064),
    "",
    "/* "&amp;TEXT(SOURCE!B1064,"???0")&amp;" *"&amp;
      SOURCE!C1064&amp;", "&amp; IF(lookups!$E$2-LEN(SOURCE!C1064) &gt;= 0, REPT(" ",lookups!$E$2-LEN(SOURCE!C1064)), "")&amp;
      SOURCE!D1064&amp;", "&amp; IF(lookups!$F$2-LEN(SOURCE!D1064) &gt;= 0, REPT(" ",lookups!$F$2-LEN(SOURCE!D1064)), "")&amp;
      SOURCE!E1064&amp;", "&amp; IF(lookups!$G$2-LEN(SOURCE!E1064) &gt;=0, REPT(" ",lookups!$G$2-LEN(SOURCE!E1064)), "")&amp;
      SOURCE!F1064&amp;", "&amp; IF(lookups!$H$2-LEN(SOURCE!F1064) &gt;= 0, REPT(" ",lookups!$H$2-LEN(SOURCE!F1064)+2), "")&amp;"("&amp;
      SUBSTITUTE(TEXT(SOURCE!G1064,"??0"),"  ","")&amp;" &lt;&lt; TAM_MAX_BITS) |"&amp; IF(lookups!$I$2-3 &gt;= 0, REPT(" ",MAX(1,lookups!$I$2-5+4+1-1-LEN(  IF(ISTEXT(SOURCE!H1064),SOURCE!H1064,  SUBSTITUTE(SUBSTITUTE(TEXT(SOURCE!H1064,"????0"),"  ","")," ",""))   ))), "")&amp;
       IF(ISTEXT(SOURCE!H1064),SOURCE!H1064, SUBSTITUTE(SUBSTITUTE(TEXT(SOURCE!H1064,"????0"),"  ","")," ",""))   &amp;","&amp; IF(lookups!$J$2-3 &gt;= 0, REPT(" ",lookups!$J$2-3-5), "")&amp;
      SOURCE!I1064&amp;
" | "&amp; IF(lookups!$K$2-LEN(SOURCE!I1064) &gt;= 0, REPT(" ",lookups!$K$2-LEN(SOURCE!I1064)), "")&amp;
      SOURCE!J1064&amp;      IF(lookups!$L$2-LEN(SOURCE!J1064) &gt;= 0, REPT(" ",lookups!$L$2-LEN(SOURCE!J1064)), "")&amp;
" | "&amp; IF(lookups!$K$2-LEN(SOURCE!I1064) &gt;= 0, REPT(" ",lookups!$K$2-LEN(SOURCE!I1064)), "")&amp;
      SOURCE!K1064&amp;      IF(lookups!$L$2-LEN(SOURCE!K1064) &gt;= 0, REPT(" ",lookups!$M$2-LEN(SOURCE!K1064)), "")&amp;
" | "&amp; SOURCE!L1064&amp;      IF(lookups!$O$2-LEN(SOURCE!L1064) &gt;= 0, REPT(" ",lookups!$O$2-LEN(SOURCE!L1064)), "")&amp;
" | "&amp; SOURCE!M1064&amp;      IF(lookups!$P$2-LEN(SOURCE!M1064) &gt;= 0, REPT(" ",lookups!$P$2-LEN(SOURCE!M1064)), "")&amp;
      "},"&amp;IF(SOURCE!O1064&lt;&gt;"",""&amp;SOURCE!O1064,"")
 )
)
)</f>
        <v>/* 1040 */  { itemToBeCoded,                NOPARAM,                     "",                                            STD_SUP_W,                                     (0 &lt;&lt; TAM_MAX_BITS) |     0, CAT_NONE | SLS_UNCHANGED | US_UNCHANGED | EIM_DISABLED | PTP_DISABLED     },</v>
      </c>
    </row>
    <row r="1065" customFormat="false" ht="15.75" hidden="false" customHeight="false" outlineLevel="0" collapsed="false">
      <c r="A1065" s="263" t="str">
        <f aca="false">IF(AND(OR(SOURCE!A1065="",ISBLANK(SOURCE!A1065)),SOURCE!B1065&gt;0),IF(ISBLANK(SOURCE!C1065),"",SOURCE!C1065),
IF(SOURCE!B1065&lt;0,VLOOKUP(SOURCE!B1065,lookups!A$1:B$25,2,0),
  IF(ISBLANK(SOURCE!B1065),
    "",
    "/* "&amp;TEXT(SOURCE!B1065,"???0")&amp;" *"&amp;
      SOURCE!C1065&amp;", "&amp; IF(lookups!$E$2-LEN(SOURCE!C1065) &gt;= 0, REPT(" ",lookups!$E$2-LEN(SOURCE!C1065)), "")&amp;
      SOURCE!D1065&amp;", "&amp; IF(lookups!$F$2-LEN(SOURCE!D1065) &gt;= 0, REPT(" ",lookups!$F$2-LEN(SOURCE!D1065)), "")&amp;
      SOURCE!E1065&amp;", "&amp; IF(lookups!$G$2-LEN(SOURCE!E1065) &gt;=0, REPT(" ",lookups!$G$2-LEN(SOURCE!E1065)), "")&amp;
      SOURCE!F1065&amp;", "&amp; IF(lookups!$H$2-LEN(SOURCE!F1065) &gt;= 0, REPT(" ",lookups!$H$2-LEN(SOURCE!F1065)+2), "")&amp;"("&amp;
      SUBSTITUTE(TEXT(SOURCE!G1065,"??0"),"  ","")&amp;" &lt;&lt; TAM_MAX_BITS) |"&amp; IF(lookups!$I$2-3 &gt;= 0, REPT(" ",MAX(1,lookups!$I$2-5+4+1-1-LEN(  IF(ISTEXT(SOURCE!H1065),SOURCE!H1065,  SUBSTITUTE(SUBSTITUTE(TEXT(SOURCE!H1065,"????0"),"  ","")," ",""))   ))), "")&amp;
       IF(ISTEXT(SOURCE!H1065),SOURCE!H1065, SUBSTITUTE(SUBSTITUTE(TEXT(SOURCE!H1065,"????0"),"  ","")," ",""))   &amp;","&amp; IF(lookups!$J$2-3 &gt;= 0, REPT(" ",lookups!$J$2-3-5), "")&amp;
      SOURCE!I1065&amp;
" | "&amp; IF(lookups!$K$2-LEN(SOURCE!I1065) &gt;= 0, REPT(" ",lookups!$K$2-LEN(SOURCE!I1065)), "")&amp;
      SOURCE!J1065&amp;      IF(lookups!$L$2-LEN(SOURCE!J1065) &gt;= 0, REPT(" ",lookups!$L$2-LEN(SOURCE!J1065)), "")&amp;
" | "&amp; IF(lookups!$K$2-LEN(SOURCE!I1065) &gt;= 0, REPT(" ",lookups!$K$2-LEN(SOURCE!I1065)), "")&amp;
      SOURCE!K1065&amp;      IF(lookups!$L$2-LEN(SOURCE!K1065) &gt;= 0, REPT(" ",lookups!$M$2-LEN(SOURCE!K1065)), "")&amp;
" | "&amp; SOURCE!L1065&amp;      IF(lookups!$O$2-LEN(SOURCE!L1065) &gt;= 0, REPT(" ",lookups!$O$2-LEN(SOURCE!L1065)), "")&amp;
" | "&amp; SOURCE!M1065&amp;      IF(lookups!$P$2-LEN(SOURCE!M1065) &gt;= 0, REPT(" ",lookups!$P$2-LEN(SOURCE!M1065)), "")&amp;
      "},"&amp;IF(SOURCE!O1065&lt;&gt;"",""&amp;SOURCE!O1065,"")
 )
)
)</f>
        <v>/* 1041 */  { itemToBeCoded,                NOPARAM,                     "",                                            STD_SUP_X,                                     (0 &lt;&lt; TAM_MAX_BITS) |     0, CAT_NONE | SLS_UNCHANGED | US_UNCHANGED | EIM_DISABLED | PTP_DISABLED     },</v>
      </c>
    </row>
    <row r="1066" customFormat="false" ht="15.75" hidden="false" customHeight="false" outlineLevel="0" collapsed="false">
      <c r="A1066" s="263" t="str">
        <f aca="false">IF(AND(OR(SOURCE!A1066="",ISBLANK(SOURCE!A1066)),SOURCE!B1066&gt;0),IF(ISBLANK(SOURCE!C1066),"",SOURCE!C1066),
IF(SOURCE!B1066&lt;0,VLOOKUP(SOURCE!B1066,lookups!A$1:B$25,2,0),
  IF(ISBLANK(SOURCE!B1066),
    "",
    "/* "&amp;TEXT(SOURCE!B1066,"???0")&amp;" *"&amp;
      SOURCE!C1066&amp;", "&amp; IF(lookups!$E$2-LEN(SOURCE!C1066) &gt;= 0, REPT(" ",lookups!$E$2-LEN(SOURCE!C1066)), "")&amp;
      SOURCE!D1066&amp;", "&amp; IF(lookups!$F$2-LEN(SOURCE!D1066) &gt;= 0, REPT(" ",lookups!$F$2-LEN(SOURCE!D1066)), "")&amp;
      SOURCE!E1066&amp;", "&amp; IF(lookups!$G$2-LEN(SOURCE!E1066) &gt;=0, REPT(" ",lookups!$G$2-LEN(SOURCE!E1066)), "")&amp;
      SOURCE!F1066&amp;", "&amp; IF(lookups!$H$2-LEN(SOURCE!F1066) &gt;= 0, REPT(" ",lookups!$H$2-LEN(SOURCE!F1066)+2), "")&amp;"("&amp;
      SUBSTITUTE(TEXT(SOURCE!G1066,"??0"),"  ","")&amp;" &lt;&lt; TAM_MAX_BITS) |"&amp; IF(lookups!$I$2-3 &gt;= 0, REPT(" ",MAX(1,lookups!$I$2-5+4+1-1-LEN(  IF(ISTEXT(SOURCE!H1066),SOURCE!H1066,  SUBSTITUTE(SUBSTITUTE(TEXT(SOURCE!H1066,"????0"),"  ","")," ",""))   ))), "")&amp;
       IF(ISTEXT(SOURCE!H1066),SOURCE!H1066, SUBSTITUTE(SUBSTITUTE(TEXT(SOURCE!H1066,"????0"),"  ","")," ",""))   &amp;","&amp; IF(lookups!$J$2-3 &gt;= 0, REPT(" ",lookups!$J$2-3-5), "")&amp;
      SOURCE!I1066&amp;
" | "&amp; IF(lookups!$K$2-LEN(SOURCE!I1066) &gt;= 0, REPT(" ",lookups!$K$2-LEN(SOURCE!I1066)), "")&amp;
      SOURCE!J1066&amp;      IF(lookups!$L$2-LEN(SOURCE!J1066) &gt;= 0, REPT(" ",lookups!$L$2-LEN(SOURCE!J1066)), "")&amp;
" | "&amp; IF(lookups!$K$2-LEN(SOURCE!I1066) &gt;= 0, REPT(" ",lookups!$K$2-LEN(SOURCE!I1066)), "")&amp;
      SOURCE!K1066&amp;      IF(lookups!$L$2-LEN(SOURCE!K1066) &gt;= 0, REPT(" ",lookups!$M$2-LEN(SOURCE!K1066)), "")&amp;
" | "&amp; SOURCE!L1066&amp;      IF(lookups!$O$2-LEN(SOURCE!L1066) &gt;= 0, REPT(" ",lookups!$O$2-LEN(SOURCE!L1066)), "")&amp;
" | "&amp; SOURCE!M1066&amp;      IF(lookups!$P$2-LEN(SOURCE!M1066) &gt;= 0, REPT(" ",lookups!$P$2-LEN(SOURCE!M1066)), "")&amp;
      "},"&amp;IF(SOURCE!O1066&lt;&gt;"",""&amp;SOURCE!O1066,"")
 )
)
)</f>
        <v>/* 1042 */  { itemToBeCoded,                NOPARAM,                     "",                                            STD_SUP_Y,                                     (0 &lt;&lt; TAM_MAX_BITS) |     0, CAT_NONE | SLS_UNCHANGED | US_UNCHANGED | EIM_DISABLED | PTP_DISABLED     },</v>
      </c>
    </row>
    <row r="1067" customFormat="false" ht="15.75" hidden="false" customHeight="false" outlineLevel="0" collapsed="false">
      <c r="A1067" s="263" t="str">
        <f aca="false">IF(AND(OR(SOURCE!A1067="",ISBLANK(SOURCE!A1067)),SOURCE!B1067&gt;0),IF(ISBLANK(SOURCE!C1067),"",SOURCE!C1067),
IF(SOURCE!B1067&lt;0,VLOOKUP(SOURCE!B1067,lookups!A$1:B$25,2,0),
  IF(ISBLANK(SOURCE!B1067),
    "",
    "/* "&amp;TEXT(SOURCE!B1067,"???0")&amp;" *"&amp;
      SOURCE!C1067&amp;", "&amp; IF(lookups!$E$2-LEN(SOURCE!C1067) &gt;= 0, REPT(" ",lookups!$E$2-LEN(SOURCE!C1067)), "")&amp;
      SOURCE!D1067&amp;", "&amp; IF(lookups!$F$2-LEN(SOURCE!D1067) &gt;= 0, REPT(" ",lookups!$F$2-LEN(SOURCE!D1067)), "")&amp;
      SOURCE!E1067&amp;", "&amp; IF(lookups!$G$2-LEN(SOURCE!E1067) &gt;=0, REPT(" ",lookups!$G$2-LEN(SOURCE!E1067)), "")&amp;
      SOURCE!F1067&amp;", "&amp; IF(lookups!$H$2-LEN(SOURCE!F1067) &gt;= 0, REPT(" ",lookups!$H$2-LEN(SOURCE!F1067)+2), "")&amp;"("&amp;
      SUBSTITUTE(TEXT(SOURCE!G1067,"??0"),"  ","")&amp;" &lt;&lt; TAM_MAX_BITS) |"&amp; IF(lookups!$I$2-3 &gt;= 0, REPT(" ",MAX(1,lookups!$I$2-5+4+1-1-LEN(  IF(ISTEXT(SOURCE!H1067),SOURCE!H1067,  SUBSTITUTE(SUBSTITUTE(TEXT(SOURCE!H1067,"????0"),"  ","")," ",""))   ))), "")&amp;
       IF(ISTEXT(SOURCE!H1067),SOURCE!H1067, SUBSTITUTE(SUBSTITUTE(TEXT(SOURCE!H1067,"????0"),"  ","")," ",""))   &amp;","&amp; IF(lookups!$J$2-3 &gt;= 0, REPT(" ",lookups!$J$2-3-5), "")&amp;
      SOURCE!I1067&amp;
" | "&amp; IF(lookups!$K$2-LEN(SOURCE!I1067) &gt;= 0, REPT(" ",lookups!$K$2-LEN(SOURCE!I1067)), "")&amp;
      SOURCE!J1067&amp;      IF(lookups!$L$2-LEN(SOURCE!J1067) &gt;= 0, REPT(" ",lookups!$L$2-LEN(SOURCE!J1067)), "")&amp;
" | "&amp; IF(lookups!$K$2-LEN(SOURCE!I1067) &gt;= 0, REPT(" ",lookups!$K$2-LEN(SOURCE!I1067)), "")&amp;
      SOURCE!K1067&amp;      IF(lookups!$L$2-LEN(SOURCE!K1067) &gt;= 0, REPT(" ",lookups!$M$2-LEN(SOURCE!K1067)), "")&amp;
" | "&amp; SOURCE!L1067&amp;      IF(lookups!$O$2-LEN(SOURCE!L1067) &gt;= 0, REPT(" ",lookups!$O$2-LEN(SOURCE!L1067)), "")&amp;
" | "&amp; SOURCE!M1067&amp;      IF(lookups!$P$2-LEN(SOURCE!M1067) &gt;= 0, REPT(" ",lookups!$P$2-LEN(SOURCE!M1067)), "")&amp;
      "},"&amp;IF(SOURCE!O1067&lt;&gt;"",""&amp;SOURCE!O1067,"")
 )
)
)</f>
        <v>/* 1043 */  { itemToBeCoded,                NOPARAM,                     "",                                            STD_SUP_Z,                                     (0 &lt;&lt; TAM_MAX_BITS) |     0, CAT_NONE | SLS_UNCHANGED | US_UNCHANGED | EIM_DISABLED | PTP_DISABLED     },</v>
      </c>
    </row>
    <row r="1068" customFormat="false" ht="15.75" hidden="false" customHeight="false" outlineLevel="0" collapsed="false">
      <c r="A1068" s="263" t="str">
        <f aca="false">IF(AND(OR(SOURCE!A1068="",ISBLANK(SOURCE!A1068)),SOURCE!B1068&gt;0),IF(ISBLANK(SOURCE!C1068),"",SOURCE!C1068),
IF(SOURCE!B1068&lt;0,VLOOKUP(SOURCE!B1068,lookups!A$1:B$25,2,0),
  IF(ISBLANK(SOURCE!B1068),
    "",
    "/* "&amp;TEXT(SOURCE!B1068,"???0")&amp;" *"&amp;
      SOURCE!C1068&amp;", "&amp; IF(lookups!$E$2-LEN(SOURCE!C1068) &gt;= 0, REPT(" ",lookups!$E$2-LEN(SOURCE!C1068)), "")&amp;
      SOURCE!D1068&amp;", "&amp; IF(lookups!$F$2-LEN(SOURCE!D1068) &gt;= 0, REPT(" ",lookups!$F$2-LEN(SOURCE!D1068)), "")&amp;
      SOURCE!E1068&amp;", "&amp; IF(lookups!$G$2-LEN(SOURCE!E1068) &gt;=0, REPT(" ",lookups!$G$2-LEN(SOURCE!E1068)), "")&amp;
      SOURCE!F1068&amp;", "&amp; IF(lookups!$H$2-LEN(SOURCE!F1068) &gt;= 0, REPT(" ",lookups!$H$2-LEN(SOURCE!F1068)+2), "")&amp;"("&amp;
      SUBSTITUTE(TEXT(SOURCE!G1068,"??0"),"  ","")&amp;" &lt;&lt; TAM_MAX_BITS) |"&amp; IF(lookups!$I$2-3 &gt;= 0, REPT(" ",MAX(1,lookups!$I$2-5+4+1-1-LEN(  IF(ISTEXT(SOURCE!H1068),SOURCE!H1068,  SUBSTITUTE(SUBSTITUTE(TEXT(SOURCE!H1068,"????0"),"  ","")," ",""))   ))), "")&amp;
       IF(ISTEXT(SOURCE!H1068),SOURCE!H1068, SUBSTITUTE(SUBSTITUTE(TEXT(SOURCE!H1068,"????0"),"  ","")," ",""))   &amp;","&amp; IF(lookups!$J$2-3 &gt;= 0, REPT(" ",lookups!$J$2-3-5), "")&amp;
      SOURCE!I1068&amp;
" | "&amp; IF(lookups!$K$2-LEN(SOURCE!I1068) &gt;= 0, REPT(" ",lookups!$K$2-LEN(SOURCE!I1068)), "")&amp;
      SOURCE!J1068&amp;      IF(lookups!$L$2-LEN(SOURCE!J1068) &gt;= 0, REPT(" ",lookups!$L$2-LEN(SOURCE!J1068)), "")&amp;
" | "&amp; IF(lookups!$K$2-LEN(SOURCE!I1068) &gt;= 0, REPT(" ",lookups!$K$2-LEN(SOURCE!I1068)), "")&amp;
      SOURCE!K1068&amp;      IF(lookups!$L$2-LEN(SOURCE!K1068) &gt;= 0, REPT(" ",lookups!$M$2-LEN(SOURCE!K1068)), "")&amp;
" | "&amp; SOURCE!L1068&amp;      IF(lookups!$O$2-LEN(SOURCE!L1068) &gt;= 0, REPT(" ",lookups!$O$2-LEN(SOURCE!L1068)), "")&amp;
" | "&amp; SOURCE!M1068&amp;      IF(lookups!$P$2-LEN(SOURCE!M1068) &gt;= 0, REPT(" ",lookups!$P$2-LEN(SOURCE!M1068)), "")&amp;
      "},"&amp;IF(SOURCE!O1068&lt;&gt;"",""&amp;SOURCE!O1068,"")
 )
)
)</f>
        <v>/* 1044 */  { itemToBeCoded,                NOPARAM,                     "",                                            STD_SUP_a,                                     (0 &lt;&lt; TAM_MAX_BITS) |     0, CAT_NONE | SLS_UNCHANGED | US_UNCHANGED | EIM_DISABLED | PTP_DISABLED     },</v>
      </c>
    </row>
    <row r="1069" customFormat="false" ht="15.75" hidden="false" customHeight="false" outlineLevel="0" collapsed="false">
      <c r="A1069" s="263" t="str">
        <f aca="false">IF(AND(OR(SOURCE!A1069="",ISBLANK(SOURCE!A1069)),SOURCE!B1069&gt;0),IF(ISBLANK(SOURCE!C1069),"",SOURCE!C1069),
IF(SOURCE!B1069&lt;0,VLOOKUP(SOURCE!B1069,lookups!A$1:B$25,2,0),
  IF(ISBLANK(SOURCE!B1069),
    "",
    "/* "&amp;TEXT(SOURCE!B1069,"???0")&amp;" *"&amp;
      SOURCE!C1069&amp;", "&amp; IF(lookups!$E$2-LEN(SOURCE!C1069) &gt;= 0, REPT(" ",lookups!$E$2-LEN(SOURCE!C1069)), "")&amp;
      SOURCE!D1069&amp;", "&amp; IF(lookups!$F$2-LEN(SOURCE!D1069) &gt;= 0, REPT(" ",lookups!$F$2-LEN(SOURCE!D1069)), "")&amp;
      SOURCE!E1069&amp;", "&amp; IF(lookups!$G$2-LEN(SOURCE!E1069) &gt;=0, REPT(" ",lookups!$G$2-LEN(SOURCE!E1069)), "")&amp;
      SOURCE!F1069&amp;", "&amp; IF(lookups!$H$2-LEN(SOURCE!F1069) &gt;= 0, REPT(" ",lookups!$H$2-LEN(SOURCE!F1069)+2), "")&amp;"("&amp;
      SUBSTITUTE(TEXT(SOURCE!G1069,"??0"),"  ","")&amp;" &lt;&lt; TAM_MAX_BITS) |"&amp; IF(lookups!$I$2-3 &gt;= 0, REPT(" ",MAX(1,lookups!$I$2-5+4+1-1-LEN(  IF(ISTEXT(SOURCE!H1069),SOURCE!H1069,  SUBSTITUTE(SUBSTITUTE(TEXT(SOURCE!H1069,"????0"),"  ","")," ",""))   ))), "")&amp;
       IF(ISTEXT(SOURCE!H1069),SOURCE!H1069, SUBSTITUTE(SUBSTITUTE(TEXT(SOURCE!H1069,"????0"),"  ","")," ",""))   &amp;","&amp; IF(lookups!$J$2-3 &gt;= 0, REPT(" ",lookups!$J$2-3-5), "")&amp;
      SOURCE!I1069&amp;
" | "&amp; IF(lookups!$K$2-LEN(SOURCE!I1069) &gt;= 0, REPT(" ",lookups!$K$2-LEN(SOURCE!I1069)), "")&amp;
      SOURCE!J1069&amp;      IF(lookups!$L$2-LEN(SOURCE!J1069) &gt;= 0, REPT(" ",lookups!$L$2-LEN(SOURCE!J1069)), "")&amp;
" | "&amp; IF(lookups!$K$2-LEN(SOURCE!I1069) &gt;= 0, REPT(" ",lookups!$K$2-LEN(SOURCE!I1069)), "")&amp;
      SOURCE!K1069&amp;      IF(lookups!$L$2-LEN(SOURCE!K1069) &gt;= 0, REPT(" ",lookups!$M$2-LEN(SOURCE!K1069)), "")&amp;
" | "&amp; SOURCE!L1069&amp;      IF(lookups!$O$2-LEN(SOURCE!L1069) &gt;= 0, REPT(" ",lookups!$O$2-LEN(SOURCE!L1069)), "")&amp;
" | "&amp; SOURCE!M1069&amp;      IF(lookups!$P$2-LEN(SOURCE!M1069) &gt;= 0, REPT(" ",lookups!$P$2-LEN(SOURCE!M1069)), "")&amp;
      "},"&amp;IF(SOURCE!O1069&lt;&gt;"",""&amp;SOURCE!O1069,"")
 )
)
)</f>
        <v>/* 1045 */  { itemToBeCoded,                NOPARAM,                     "",                                            STD_SUP_b,                                     (0 &lt;&lt; TAM_MAX_BITS) |     0, CAT_NONE | SLS_UNCHANGED | US_UNCHANGED | EIM_DISABLED | PTP_DISABLED     },</v>
      </c>
    </row>
    <row r="1070" customFormat="false" ht="15.75" hidden="false" customHeight="false" outlineLevel="0" collapsed="false">
      <c r="A1070" s="263" t="str">
        <f aca="false">IF(AND(OR(SOURCE!A1070="",ISBLANK(SOURCE!A1070)),SOURCE!B1070&gt;0),IF(ISBLANK(SOURCE!C1070),"",SOURCE!C1070),
IF(SOURCE!B1070&lt;0,VLOOKUP(SOURCE!B1070,lookups!A$1:B$25,2,0),
  IF(ISBLANK(SOURCE!B1070),
    "",
    "/* "&amp;TEXT(SOURCE!B1070,"???0")&amp;" *"&amp;
      SOURCE!C1070&amp;", "&amp; IF(lookups!$E$2-LEN(SOURCE!C1070) &gt;= 0, REPT(" ",lookups!$E$2-LEN(SOURCE!C1070)), "")&amp;
      SOURCE!D1070&amp;", "&amp; IF(lookups!$F$2-LEN(SOURCE!D1070) &gt;= 0, REPT(" ",lookups!$F$2-LEN(SOURCE!D1070)), "")&amp;
      SOURCE!E1070&amp;", "&amp; IF(lookups!$G$2-LEN(SOURCE!E1070) &gt;=0, REPT(" ",lookups!$G$2-LEN(SOURCE!E1070)), "")&amp;
      SOURCE!F1070&amp;", "&amp; IF(lookups!$H$2-LEN(SOURCE!F1070) &gt;= 0, REPT(" ",lookups!$H$2-LEN(SOURCE!F1070)+2), "")&amp;"("&amp;
      SUBSTITUTE(TEXT(SOURCE!G1070,"??0"),"  ","")&amp;" &lt;&lt; TAM_MAX_BITS) |"&amp; IF(lookups!$I$2-3 &gt;= 0, REPT(" ",MAX(1,lookups!$I$2-5+4+1-1-LEN(  IF(ISTEXT(SOURCE!H1070),SOURCE!H1070,  SUBSTITUTE(SUBSTITUTE(TEXT(SOURCE!H1070,"????0"),"  ","")," ",""))   ))), "")&amp;
       IF(ISTEXT(SOURCE!H1070),SOURCE!H1070, SUBSTITUTE(SUBSTITUTE(TEXT(SOURCE!H1070,"????0"),"  ","")," ",""))   &amp;","&amp; IF(lookups!$J$2-3 &gt;= 0, REPT(" ",lookups!$J$2-3-5), "")&amp;
      SOURCE!I1070&amp;
" | "&amp; IF(lookups!$K$2-LEN(SOURCE!I1070) &gt;= 0, REPT(" ",lookups!$K$2-LEN(SOURCE!I1070)), "")&amp;
      SOURCE!J1070&amp;      IF(lookups!$L$2-LEN(SOURCE!J1070) &gt;= 0, REPT(" ",lookups!$L$2-LEN(SOURCE!J1070)), "")&amp;
" | "&amp; IF(lookups!$K$2-LEN(SOURCE!I1070) &gt;= 0, REPT(" ",lookups!$K$2-LEN(SOURCE!I1070)), "")&amp;
      SOURCE!K1070&amp;      IF(lookups!$L$2-LEN(SOURCE!K1070) &gt;= 0, REPT(" ",lookups!$M$2-LEN(SOURCE!K1070)), "")&amp;
" | "&amp; SOURCE!L1070&amp;      IF(lookups!$O$2-LEN(SOURCE!L1070) &gt;= 0, REPT(" ",lookups!$O$2-LEN(SOURCE!L1070)), "")&amp;
" | "&amp; SOURCE!M1070&amp;      IF(lookups!$P$2-LEN(SOURCE!M1070) &gt;= 0, REPT(" ",lookups!$P$2-LEN(SOURCE!M1070)), "")&amp;
      "},"&amp;IF(SOURCE!O1070&lt;&gt;"",""&amp;SOURCE!O1070,"")
 )
)
)</f>
        <v>/* 1046 */  { itemToBeCoded,                NOPARAM,                     "",                                            STD_SUP_c,                                     (0 &lt;&lt; TAM_MAX_BITS) |     0, CAT_NONE | SLS_UNCHANGED | US_UNCHANGED | EIM_DISABLED | PTP_DISABLED     },</v>
      </c>
    </row>
    <row r="1071" customFormat="false" ht="15.75" hidden="false" customHeight="false" outlineLevel="0" collapsed="false">
      <c r="A1071" s="263" t="str">
        <f aca="false">IF(AND(OR(SOURCE!A1071="",ISBLANK(SOURCE!A1071)),SOURCE!B1071&gt;0),IF(ISBLANK(SOURCE!C1071),"",SOURCE!C1071),
IF(SOURCE!B1071&lt;0,VLOOKUP(SOURCE!B1071,lookups!A$1:B$25,2,0),
  IF(ISBLANK(SOURCE!B1071),
    "",
    "/* "&amp;TEXT(SOURCE!B1071,"???0")&amp;" *"&amp;
      SOURCE!C1071&amp;", "&amp; IF(lookups!$E$2-LEN(SOURCE!C1071) &gt;= 0, REPT(" ",lookups!$E$2-LEN(SOURCE!C1071)), "")&amp;
      SOURCE!D1071&amp;", "&amp; IF(lookups!$F$2-LEN(SOURCE!D1071) &gt;= 0, REPT(" ",lookups!$F$2-LEN(SOURCE!D1071)), "")&amp;
      SOURCE!E1071&amp;", "&amp; IF(lookups!$G$2-LEN(SOURCE!E1071) &gt;=0, REPT(" ",lookups!$G$2-LEN(SOURCE!E1071)), "")&amp;
      SOURCE!F1071&amp;", "&amp; IF(lookups!$H$2-LEN(SOURCE!F1071) &gt;= 0, REPT(" ",lookups!$H$2-LEN(SOURCE!F1071)+2), "")&amp;"("&amp;
      SUBSTITUTE(TEXT(SOURCE!G1071,"??0"),"  ","")&amp;" &lt;&lt; TAM_MAX_BITS) |"&amp; IF(lookups!$I$2-3 &gt;= 0, REPT(" ",MAX(1,lookups!$I$2-5+4+1-1-LEN(  IF(ISTEXT(SOURCE!H1071),SOURCE!H1071,  SUBSTITUTE(SUBSTITUTE(TEXT(SOURCE!H1071,"????0"),"  ","")," ",""))   ))), "")&amp;
       IF(ISTEXT(SOURCE!H1071),SOURCE!H1071, SUBSTITUTE(SUBSTITUTE(TEXT(SOURCE!H1071,"????0"),"  ","")," ",""))   &amp;","&amp; IF(lookups!$J$2-3 &gt;= 0, REPT(" ",lookups!$J$2-3-5), "")&amp;
      SOURCE!I1071&amp;
" | "&amp; IF(lookups!$K$2-LEN(SOURCE!I1071) &gt;= 0, REPT(" ",lookups!$K$2-LEN(SOURCE!I1071)), "")&amp;
      SOURCE!J1071&amp;      IF(lookups!$L$2-LEN(SOURCE!J1071) &gt;= 0, REPT(" ",lookups!$L$2-LEN(SOURCE!J1071)), "")&amp;
" | "&amp; IF(lookups!$K$2-LEN(SOURCE!I1071) &gt;= 0, REPT(" ",lookups!$K$2-LEN(SOURCE!I1071)), "")&amp;
      SOURCE!K1071&amp;      IF(lookups!$L$2-LEN(SOURCE!K1071) &gt;= 0, REPT(" ",lookups!$M$2-LEN(SOURCE!K1071)), "")&amp;
" | "&amp; SOURCE!L1071&amp;      IF(lookups!$O$2-LEN(SOURCE!L1071) &gt;= 0, REPT(" ",lookups!$O$2-LEN(SOURCE!L1071)), "")&amp;
" | "&amp; SOURCE!M1071&amp;      IF(lookups!$P$2-LEN(SOURCE!M1071) &gt;= 0, REPT(" ",lookups!$P$2-LEN(SOURCE!M1071)), "")&amp;
      "},"&amp;IF(SOURCE!O1071&lt;&gt;"",""&amp;SOURCE!O1071,"")
 )
)
)</f>
        <v>/* 1047 */  { itemToBeCoded,                NOPARAM,                     "",                                            STD_SUP_d,                                     (0 &lt;&lt; TAM_MAX_BITS) |     0, CAT_NONE | SLS_UNCHANGED | US_UNCHANGED | EIM_DISABLED | PTP_DISABLED     },</v>
      </c>
    </row>
    <row r="1072" customFormat="false" ht="15.75" hidden="false" customHeight="false" outlineLevel="0" collapsed="false">
      <c r="A1072" s="263" t="str">
        <f aca="false">IF(AND(OR(SOURCE!A1072="",ISBLANK(SOURCE!A1072)),SOURCE!B1072&gt;0),IF(ISBLANK(SOURCE!C1072),"",SOURCE!C1072),
IF(SOURCE!B1072&lt;0,VLOOKUP(SOURCE!B1072,lookups!A$1:B$25,2,0),
  IF(ISBLANK(SOURCE!B1072),
    "",
    "/* "&amp;TEXT(SOURCE!B1072,"???0")&amp;" *"&amp;
      SOURCE!C1072&amp;", "&amp; IF(lookups!$E$2-LEN(SOURCE!C1072) &gt;= 0, REPT(" ",lookups!$E$2-LEN(SOURCE!C1072)), "")&amp;
      SOURCE!D1072&amp;", "&amp; IF(lookups!$F$2-LEN(SOURCE!D1072) &gt;= 0, REPT(" ",lookups!$F$2-LEN(SOURCE!D1072)), "")&amp;
      SOURCE!E1072&amp;", "&amp; IF(lookups!$G$2-LEN(SOURCE!E1072) &gt;=0, REPT(" ",lookups!$G$2-LEN(SOURCE!E1072)), "")&amp;
      SOURCE!F1072&amp;", "&amp; IF(lookups!$H$2-LEN(SOURCE!F1072) &gt;= 0, REPT(" ",lookups!$H$2-LEN(SOURCE!F1072)+2), "")&amp;"("&amp;
      SUBSTITUTE(TEXT(SOURCE!G1072,"??0"),"  ","")&amp;" &lt;&lt; TAM_MAX_BITS) |"&amp; IF(lookups!$I$2-3 &gt;= 0, REPT(" ",MAX(1,lookups!$I$2-5+4+1-1-LEN(  IF(ISTEXT(SOURCE!H1072),SOURCE!H1072,  SUBSTITUTE(SUBSTITUTE(TEXT(SOURCE!H1072,"????0"),"  ","")," ",""))   ))), "")&amp;
       IF(ISTEXT(SOURCE!H1072),SOURCE!H1072, SUBSTITUTE(SUBSTITUTE(TEXT(SOURCE!H1072,"????0"),"  ","")," ",""))   &amp;","&amp; IF(lookups!$J$2-3 &gt;= 0, REPT(" ",lookups!$J$2-3-5), "")&amp;
      SOURCE!I1072&amp;
" | "&amp; IF(lookups!$K$2-LEN(SOURCE!I1072) &gt;= 0, REPT(" ",lookups!$K$2-LEN(SOURCE!I1072)), "")&amp;
      SOURCE!J1072&amp;      IF(lookups!$L$2-LEN(SOURCE!J1072) &gt;= 0, REPT(" ",lookups!$L$2-LEN(SOURCE!J1072)), "")&amp;
" | "&amp; IF(lookups!$K$2-LEN(SOURCE!I1072) &gt;= 0, REPT(" ",lookups!$K$2-LEN(SOURCE!I1072)), "")&amp;
      SOURCE!K1072&amp;      IF(lookups!$L$2-LEN(SOURCE!K1072) &gt;= 0, REPT(" ",lookups!$M$2-LEN(SOURCE!K1072)), "")&amp;
" | "&amp; SOURCE!L1072&amp;      IF(lookups!$O$2-LEN(SOURCE!L1072) &gt;= 0, REPT(" ",lookups!$O$2-LEN(SOURCE!L1072)), "")&amp;
" | "&amp; SOURCE!M1072&amp;      IF(lookups!$P$2-LEN(SOURCE!M1072) &gt;= 0, REPT(" ",lookups!$P$2-LEN(SOURCE!M1072)), "")&amp;
      "},"&amp;IF(SOURCE!O1072&lt;&gt;"",""&amp;SOURCE!O1072,"")
 )
)
)</f>
        <v>/* 1048 */  { itemToBeCoded,                NOPARAM,                     "",                                            STD_SUP_e,                                     (0 &lt;&lt; TAM_MAX_BITS) |     0, CAT_NONE | SLS_UNCHANGED | US_UNCHANGED | EIM_DISABLED | PTP_DISABLED     },</v>
      </c>
    </row>
    <row r="1073" customFormat="false" ht="15.75" hidden="false" customHeight="false" outlineLevel="0" collapsed="false">
      <c r="A1073" s="263" t="str">
        <f aca="false">IF(AND(OR(SOURCE!A1073="",ISBLANK(SOURCE!A1073)),SOURCE!B1073&gt;0),IF(ISBLANK(SOURCE!C1073),"",SOURCE!C1073),
IF(SOURCE!B1073&lt;0,VLOOKUP(SOURCE!B1073,lookups!A$1:B$25,2,0),
  IF(ISBLANK(SOURCE!B1073),
    "",
    "/* "&amp;TEXT(SOURCE!B1073,"???0")&amp;" *"&amp;
      SOURCE!C1073&amp;", "&amp; IF(lookups!$E$2-LEN(SOURCE!C1073) &gt;= 0, REPT(" ",lookups!$E$2-LEN(SOURCE!C1073)), "")&amp;
      SOURCE!D1073&amp;", "&amp; IF(lookups!$F$2-LEN(SOURCE!D1073) &gt;= 0, REPT(" ",lookups!$F$2-LEN(SOURCE!D1073)), "")&amp;
      SOURCE!E1073&amp;", "&amp; IF(lookups!$G$2-LEN(SOURCE!E1073) &gt;=0, REPT(" ",lookups!$G$2-LEN(SOURCE!E1073)), "")&amp;
      SOURCE!F1073&amp;", "&amp; IF(lookups!$H$2-LEN(SOURCE!F1073) &gt;= 0, REPT(" ",lookups!$H$2-LEN(SOURCE!F1073)+2), "")&amp;"("&amp;
      SUBSTITUTE(TEXT(SOURCE!G1073,"??0"),"  ","")&amp;" &lt;&lt; TAM_MAX_BITS) |"&amp; IF(lookups!$I$2-3 &gt;= 0, REPT(" ",MAX(1,lookups!$I$2-5+4+1-1-LEN(  IF(ISTEXT(SOURCE!H1073),SOURCE!H1073,  SUBSTITUTE(SUBSTITUTE(TEXT(SOURCE!H1073,"????0"),"  ","")," ",""))   ))), "")&amp;
       IF(ISTEXT(SOURCE!H1073),SOURCE!H1073, SUBSTITUTE(SUBSTITUTE(TEXT(SOURCE!H1073,"????0"),"  ","")," ",""))   &amp;","&amp; IF(lookups!$J$2-3 &gt;= 0, REPT(" ",lookups!$J$2-3-5), "")&amp;
      SOURCE!I1073&amp;
" | "&amp; IF(lookups!$K$2-LEN(SOURCE!I1073) &gt;= 0, REPT(" ",lookups!$K$2-LEN(SOURCE!I1073)), "")&amp;
      SOURCE!J1073&amp;      IF(lookups!$L$2-LEN(SOURCE!J1073) &gt;= 0, REPT(" ",lookups!$L$2-LEN(SOURCE!J1073)), "")&amp;
" | "&amp; IF(lookups!$K$2-LEN(SOURCE!I1073) &gt;= 0, REPT(" ",lookups!$K$2-LEN(SOURCE!I1073)), "")&amp;
      SOURCE!K1073&amp;      IF(lookups!$L$2-LEN(SOURCE!K1073) &gt;= 0, REPT(" ",lookups!$M$2-LEN(SOURCE!K1073)), "")&amp;
" | "&amp; SOURCE!L1073&amp;      IF(lookups!$O$2-LEN(SOURCE!L1073) &gt;= 0, REPT(" ",lookups!$O$2-LEN(SOURCE!L1073)), "")&amp;
" | "&amp; SOURCE!M1073&amp;      IF(lookups!$P$2-LEN(SOURCE!M1073) &gt;= 0, REPT(" ",lookups!$P$2-LEN(SOURCE!M1073)), "")&amp;
      "},"&amp;IF(SOURCE!O1073&lt;&gt;"",""&amp;SOURCE!O1073,"")
 )
)
)</f>
        <v>/* 1049 */  { itemToBeCoded,                NOPARAM,                     "",                                            STD_SUP_f,                                     (0 &lt;&lt; TAM_MAX_BITS) |     0, CAT_NONE | SLS_UNCHANGED | US_UNCHANGED | EIM_DISABLED | PTP_DISABLED     },</v>
      </c>
    </row>
    <row r="1074" customFormat="false" ht="15.75" hidden="false" customHeight="false" outlineLevel="0" collapsed="false">
      <c r="A1074" s="263" t="str">
        <f aca="false">IF(AND(OR(SOURCE!A1074="",ISBLANK(SOURCE!A1074)),SOURCE!B1074&gt;0),IF(ISBLANK(SOURCE!C1074),"",SOURCE!C1074),
IF(SOURCE!B1074&lt;0,VLOOKUP(SOURCE!B1074,lookups!A$1:B$25,2,0),
  IF(ISBLANK(SOURCE!B1074),
    "",
    "/* "&amp;TEXT(SOURCE!B1074,"???0")&amp;" *"&amp;
      SOURCE!C1074&amp;", "&amp; IF(lookups!$E$2-LEN(SOURCE!C1074) &gt;= 0, REPT(" ",lookups!$E$2-LEN(SOURCE!C1074)), "")&amp;
      SOURCE!D1074&amp;", "&amp; IF(lookups!$F$2-LEN(SOURCE!D1074) &gt;= 0, REPT(" ",lookups!$F$2-LEN(SOURCE!D1074)), "")&amp;
      SOURCE!E1074&amp;", "&amp; IF(lookups!$G$2-LEN(SOURCE!E1074) &gt;=0, REPT(" ",lookups!$G$2-LEN(SOURCE!E1074)), "")&amp;
      SOURCE!F1074&amp;", "&amp; IF(lookups!$H$2-LEN(SOURCE!F1074) &gt;= 0, REPT(" ",lookups!$H$2-LEN(SOURCE!F1074)+2), "")&amp;"("&amp;
      SUBSTITUTE(TEXT(SOURCE!G1074,"??0"),"  ","")&amp;" &lt;&lt; TAM_MAX_BITS) |"&amp; IF(lookups!$I$2-3 &gt;= 0, REPT(" ",MAX(1,lookups!$I$2-5+4+1-1-LEN(  IF(ISTEXT(SOURCE!H1074),SOURCE!H1074,  SUBSTITUTE(SUBSTITUTE(TEXT(SOURCE!H1074,"????0"),"  ","")," ",""))   ))), "")&amp;
       IF(ISTEXT(SOURCE!H1074),SOURCE!H1074, SUBSTITUTE(SUBSTITUTE(TEXT(SOURCE!H1074,"????0"),"  ","")," ",""))   &amp;","&amp; IF(lookups!$J$2-3 &gt;= 0, REPT(" ",lookups!$J$2-3-5), "")&amp;
      SOURCE!I1074&amp;
" | "&amp; IF(lookups!$K$2-LEN(SOURCE!I1074) &gt;= 0, REPT(" ",lookups!$K$2-LEN(SOURCE!I1074)), "")&amp;
      SOURCE!J1074&amp;      IF(lookups!$L$2-LEN(SOURCE!J1074) &gt;= 0, REPT(" ",lookups!$L$2-LEN(SOURCE!J1074)), "")&amp;
" | "&amp; IF(lookups!$K$2-LEN(SOURCE!I1074) &gt;= 0, REPT(" ",lookups!$K$2-LEN(SOURCE!I1074)), "")&amp;
      SOURCE!K1074&amp;      IF(lookups!$L$2-LEN(SOURCE!K1074) &gt;= 0, REPT(" ",lookups!$M$2-LEN(SOURCE!K1074)), "")&amp;
" | "&amp; SOURCE!L1074&amp;      IF(lookups!$O$2-LEN(SOURCE!L1074) &gt;= 0, REPT(" ",lookups!$O$2-LEN(SOURCE!L1074)), "")&amp;
" | "&amp; SOURCE!M1074&amp;      IF(lookups!$P$2-LEN(SOURCE!M1074) &gt;= 0, REPT(" ",lookups!$P$2-LEN(SOURCE!M1074)), "")&amp;
      "},"&amp;IF(SOURCE!O1074&lt;&gt;"",""&amp;SOURCE!O1074,"")
 )
)
)</f>
        <v>/* 1050 */  { itemToBeCoded,                NOPARAM,                     "",                                            STD_SUP_g,                                     (0 &lt;&lt; TAM_MAX_BITS) |     0, CAT_NONE | SLS_UNCHANGED | US_UNCHANGED | EIM_DISABLED | PTP_DISABLED     },</v>
      </c>
    </row>
    <row r="1075" customFormat="false" ht="15.75" hidden="false" customHeight="false" outlineLevel="0" collapsed="false">
      <c r="A1075" s="263" t="str">
        <f aca="false">IF(AND(OR(SOURCE!A1075="",ISBLANK(SOURCE!A1075)),SOURCE!B1075&gt;0),IF(ISBLANK(SOURCE!C1075),"",SOURCE!C1075),
IF(SOURCE!B1075&lt;0,VLOOKUP(SOURCE!B1075,lookups!A$1:B$25,2,0),
  IF(ISBLANK(SOURCE!B1075),
    "",
    "/* "&amp;TEXT(SOURCE!B1075,"???0")&amp;" *"&amp;
      SOURCE!C1075&amp;", "&amp; IF(lookups!$E$2-LEN(SOURCE!C1075) &gt;= 0, REPT(" ",lookups!$E$2-LEN(SOURCE!C1075)), "")&amp;
      SOURCE!D1075&amp;", "&amp; IF(lookups!$F$2-LEN(SOURCE!D1075) &gt;= 0, REPT(" ",lookups!$F$2-LEN(SOURCE!D1075)), "")&amp;
      SOURCE!E1075&amp;", "&amp; IF(lookups!$G$2-LEN(SOURCE!E1075) &gt;=0, REPT(" ",lookups!$G$2-LEN(SOURCE!E1075)), "")&amp;
      SOURCE!F1075&amp;", "&amp; IF(lookups!$H$2-LEN(SOURCE!F1075) &gt;= 0, REPT(" ",lookups!$H$2-LEN(SOURCE!F1075)+2), "")&amp;"("&amp;
      SUBSTITUTE(TEXT(SOURCE!G1075,"??0"),"  ","")&amp;" &lt;&lt; TAM_MAX_BITS) |"&amp; IF(lookups!$I$2-3 &gt;= 0, REPT(" ",MAX(1,lookups!$I$2-5+4+1-1-LEN(  IF(ISTEXT(SOURCE!H1075),SOURCE!H1075,  SUBSTITUTE(SUBSTITUTE(TEXT(SOURCE!H1075,"????0"),"  ","")," ",""))   ))), "")&amp;
       IF(ISTEXT(SOURCE!H1075),SOURCE!H1075, SUBSTITUTE(SUBSTITUTE(TEXT(SOURCE!H1075,"????0"),"  ","")," ",""))   &amp;","&amp; IF(lookups!$J$2-3 &gt;= 0, REPT(" ",lookups!$J$2-3-5), "")&amp;
      SOURCE!I1075&amp;
" | "&amp; IF(lookups!$K$2-LEN(SOURCE!I1075) &gt;= 0, REPT(" ",lookups!$K$2-LEN(SOURCE!I1075)), "")&amp;
      SOURCE!J1075&amp;      IF(lookups!$L$2-LEN(SOURCE!J1075) &gt;= 0, REPT(" ",lookups!$L$2-LEN(SOURCE!J1075)), "")&amp;
" | "&amp; IF(lookups!$K$2-LEN(SOURCE!I1075) &gt;= 0, REPT(" ",lookups!$K$2-LEN(SOURCE!I1075)), "")&amp;
      SOURCE!K1075&amp;      IF(lookups!$L$2-LEN(SOURCE!K1075) &gt;= 0, REPT(" ",lookups!$M$2-LEN(SOURCE!K1075)), "")&amp;
" | "&amp; SOURCE!L1075&amp;      IF(lookups!$O$2-LEN(SOURCE!L1075) &gt;= 0, REPT(" ",lookups!$O$2-LEN(SOURCE!L1075)), "")&amp;
" | "&amp; SOURCE!M1075&amp;      IF(lookups!$P$2-LEN(SOURCE!M1075) &gt;= 0, REPT(" ",lookups!$P$2-LEN(SOURCE!M1075)), "")&amp;
      "},"&amp;IF(SOURCE!O1075&lt;&gt;"",""&amp;SOURCE!O1075,"")
 )
)
)</f>
        <v>/* 1051 */  { itemToBeCoded,                NOPARAM,                     "",                                            STD_SUP_h,                                     (0 &lt;&lt; TAM_MAX_BITS) |     0, CAT_NONE | SLS_UNCHANGED | US_UNCHANGED | EIM_DISABLED | PTP_DISABLED     },</v>
      </c>
    </row>
    <row r="1076" customFormat="false" ht="15.75" hidden="false" customHeight="false" outlineLevel="0" collapsed="false">
      <c r="A1076" s="263" t="str">
        <f aca="false">IF(AND(OR(SOURCE!A1076="",ISBLANK(SOURCE!A1076)),SOURCE!B1076&gt;0),IF(ISBLANK(SOURCE!C1076),"",SOURCE!C1076),
IF(SOURCE!B1076&lt;0,VLOOKUP(SOURCE!B1076,lookups!A$1:B$25,2,0),
  IF(ISBLANK(SOURCE!B1076),
    "",
    "/* "&amp;TEXT(SOURCE!B1076,"???0")&amp;" *"&amp;
      SOURCE!C1076&amp;", "&amp; IF(lookups!$E$2-LEN(SOURCE!C1076) &gt;= 0, REPT(" ",lookups!$E$2-LEN(SOURCE!C1076)), "")&amp;
      SOURCE!D1076&amp;", "&amp; IF(lookups!$F$2-LEN(SOURCE!D1076) &gt;= 0, REPT(" ",lookups!$F$2-LEN(SOURCE!D1076)), "")&amp;
      SOURCE!E1076&amp;", "&amp; IF(lookups!$G$2-LEN(SOURCE!E1076) &gt;=0, REPT(" ",lookups!$G$2-LEN(SOURCE!E1076)), "")&amp;
      SOURCE!F1076&amp;", "&amp; IF(lookups!$H$2-LEN(SOURCE!F1076) &gt;= 0, REPT(" ",lookups!$H$2-LEN(SOURCE!F1076)+2), "")&amp;"("&amp;
      SUBSTITUTE(TEXT(SOURCE!G1076,"??0"),"  ","")&amp;" &lt;&lt; TAM_MAX_BITS) |"&amp; IF(lookups!$I$2-3 &gt;= 0, REPT(" ",MAX(1,lookups!$I$2-5+4+1-1-LEN(  IF(ISTEXT(SOURCE!H1076),SOURCE!H1076,  SUBSTITUTE(SUBSTITUTE(TEXT(SOURCE!H1076,"????0"),"  ","")," ",""))   ))), "")&amp;
       IF(ISTEXT(SOURCE!H1076),SOURCE!H1076, SUBSTITUTE(SUBSTITUTE(TEXT(SOURCE!H1076,"????0"),"  ","")," ",""))   &amp;","&amp; IF(lookups!$J$2-3 &gt;= 0, REPT(" ",lookups!$J$2-3-5), "")&amp;
      SOURCE!I1076&amp;
" | "&amp; IF(lookups!$K$2-LEN(SOURCE!I1076) &gt;= 0, REPT(" ",lookups!$K$2-LEN(SOURCE!I1076)), "")&amp;
      SOURCE!J1076&amp;      IF(lookups!$L$2-LEN(SOURCE!J1076) &gt;= 0, REPT(" ",lookups!$L$2-LEN(SOURCE!J1076)), "")&amp;
" | "&amp; IF(lookups!$K$2-LEN(SOURCE!I1076) &gt;= 0, REPT(" ",lookups!$K$2-LEN(SOURCE!I1076)), "")&amp;
      SOURCE!K1076&amp;      IF(lookups!$L$2-LEN(SOURCE!K1076) &gt;= 0, REPT(" ",lookups!$M$2-LEN(SOURCE!K1076)), "")&amp;
" | "&amp; SOURCE!L1076&amp;      IF(lookups!$O$2-LEN(SOURCE!L1076) &gt;= 0, REPT(" ",lookups!$O$2-LEN(SOURCE!L1076)), "")&amp;
" | "&amp; SOURCE!M1076&amp;      IF(lookups!$P$2-LEN(SOURCE!M1076) &gt;= 0, REPT(" ",lookups!$P$2-LEN(SOURCE!M1076)), "")&amp;
      "},"&amp;IF(SOURCE!O1076&lt;&gt;"",""&amp;SOURCE!O1076,"")
 )
)
)</f>
        <v>/* 1052 */  { itemToBeCoded,                NOPARAM,                     "",                                            STD_SUP_i,                                     (0 &lt;&lt; TAM_MAX_BITS) |     0, CAT_NONE | SLS_UNCHANGED | US_UNCHANGED | EIM_DISABLED | PTP_DISABLED     },</v>
      </c>
    </row>
    <row r="1077" customFormat="false" ht="15.75" hidden="false" customHeight="false" outlineLevel="0" collapsed="false">
      <c r="A1077" s="263" t="str">
        <f aca="false">IF(AND(OR(SOURCE!A1077="",ISBLANK(SOURCE!A1077)),SOURCE!B1077&gt;0),IF(ISBLANK(SOURCE!C1077),"",SOURCE!C1077),
IF(SOURCE!B1077&lt;0,VLOOKUP(SOURCE!B1077,lookups!A$1:B$25,2,0),
  IF(ISBLANK(SOURCE!B1077),
    "",
    "/* "&amp;TEXT(SOURCE!B1077,"???0")&amp;" *"&amp;
      SOURCE!C1077&amp;", "&amp; IF(lookups!$E$2-LEN(SOURCE!C1077) &gt;= 0, REPT(" ",lookups!$E$2-LEN(SOURCE!C1077)), "")&amp;
      SOURCE!D1077&amp;", "&amp; IF(lookups!$F$2-LEN(SOURCE!D1077) &gt;= 0, REPT(" ",lookups!$F$2-LEN(SOURCE!D1077)), "")&amp;
      SOURCE!E1077&amp;", "&amp; IF(lookups!$G$2-LEN(SOURCE!E1077) &gt;=0, REPT(" ",lookups!$G$2-LEN(SOURCE!E1077)), "")&amp;
      SOURCE!F1077&amp;", "&amp; IF(lookups!$H$2-LEN(SOURCE!F1077) &gt;= 0, REPT(" ",lookups!$H$2-LEN(SOURCE!F1077)+2), "")&amp;"("&amp;
      SUBSTITUTE(TEXT(SOURCE!G1077,"??0"),"  ","")&amp;" &lt;&lt; TAM_MAX_BITS) |"&amp; IF(lookups!$I$2-3 &gt;= 0, REPT(" ",MAX(1,lookups!$I$2-5+4+1-1-LEN(  IF(ISTEXT(SOURCE!H1077),SOURCE!H1077,  SUBSTITUTE(SUBSTITUTE(TEXT(SOURCE!H1077,"????0"),"  ","")," ",""))   ))), "")&amp;
       IF(ISTEXT(SOURCE!H1077),SOURCE!H1077, SUBSTITUTE(SUBSTITUTE(TEXT(SOURCE!H1077,"????0"),"  ","")," ",""))   &amp;","&amp; IF(lookups!$J$2-3 &gt;= 0, REPT(" ",lookups!$J$2-3-5), "")&amp;
      SOURCE!I1077&amp;
" | "&amp; IF(lookups!$K$2-LEN(SOURCE!I1077) &gt;= 0, REPT(" ",lookups!$K$2-LEN(SOURCE!I1077)), "")&amp;
      SOURCE!J1077&amp;      IF(lookups!$L$2-LEN(SOURCE!J1077) &gt;= 0, REPT(" ",lookups!$L$2-LEN(SOURCE!J1077)), "")&amp;
" | "&amp; IF(lookups!$K$2-LEN(SOURCE!I1077) &gt;= 0, REPT(" ",lookups!$K$2-LEN(SOURCE!I1077)), "")&amp;
      SOURCE!K1077&amp;      IF(lookups!$L$2-LEN(SOURCE!K1077) &gt;= 0, REPT(" ",lookups!$M$2-LEN(SOURCE!K1077)), "")&amp;
" | "&amp; SOURCE!L1077&amp;      IF(lookups!$O$2-LEN(SOURCE!L1077) &gt;= 0, REPT(" ",lookups!$O$2-LEN(SOURCE!L1077)), "")&amp;
" | "&amp; SOURCE!M1077&amp;      IF(lookups!$P$2-LEN(SOURCE!M1077) &gt;= 0, REPT(" ",lookups!$P$2-LEN(SOURCE!M1077)), "")&amp;
      "},"&amp;IF(SOURCE!O1077&lt;&gt;"",""&amp;SOURCE!O1077,"")
 )
)
)</f>
        <v>/* 1053 */  { itemToBeCoded,                NOPARAM,                     "",                                            STD_SUP_j,                                     (0 &lt;&lt; TAM_MAX_BITS) |     0, CAT_NONE | SLS_UNCHANGED | US_UNCHANGED | EIM_DISABLED | PTP_DISABLED     },</v>
      </c>
    </row>
    <row r="1078" customFormat="false" ht="15.75" hidden="false" customHeight="false" outlineLevel="0" collapsed="false">
      <c r="A1078" s="263" t="str">
        <f aca="false">IF(AND(OR(SOURCE!A1078="",ISBLANK(SOURCE!A1078)),SOURCE!B1078&gt;0),IF(ISBLANK(SOURCE!C1078),"",SOURCE!C1078),
IF(SOURCE!B1078&lt;0,VLOOKUP(SOURCE!B1078,lookups!A$1:B$25,2,0),
  IF(ISBLANK(SOURCE!B1078),
    "",
    "/* "&amp;TEXT(SOURCE!B1078,"???0")&amp;" *"&amp;
      SOURCE!C1078&amp;", "&amp; IF(lookups!$E$2-LEN(SOURCE!C1078) &gt;= 0, REPT(" ",lookups!$E$2-LEN(SOURCE!C1078)), "")&amp;
      SOURCE!D1078&amp;", "&amp; IF(lookups!$F$2-LEN(SOURCE!D1078) &gt;= 0, REPT(" ",lookups!$F$2-LEN(SOURCE!D1078)), "")&amp;
      SOURCE!E1078&amp;", "&amp; IF(lookups!$G$2-LEN(SOURCE!E1078) &gt;=0, REPT(" ",lookups!$G$2-LEN(SOURCE!E1078)), "")&amp;
      SOURCE!F1078&amp;", "&amp; IF(lookups!$H$2-LEN(SOURCE!F1078) &gt;= 0, REPT(" ",lookups!$H$2-LEN(SOURCE!F1078)+2), "")&amp;"("&amp;
      SUBSTITUTE(TEXT(SOURCE!G1078,"??0"),"  ","")&amp;" &lt;&lt; TAM_MAX_BITS) |"&amp; IF(lookups!$I$2-3 &gt;= 0, REPT(" ",MAX(1,lookups!$I$2-5+4+1-1-LEN(  IF(ISTEXT(SOURCE!H1078),SOURCE!H1078,  SUBSTITUTE(SUBSTITUTE(TEXT(SOURCE!H1078,"????0"),"  ","")," ",""))   ))), "")&amp;
       IF(ISTEXT(SOURCE!H1078),SOURCE!H1078, SUBSTITUTE(SUBSTITUTE(TEXT(SOURCE!H1078,"????0"),"  ","")," ",""))   &amp;","&amp; IF(lookups!$J$2-3 &gt;= 0, REPT(" ",lookups!$J$2-3-5), "")&amp;
      SOURCE!I1078&amp;
" | "&amp; IF(lookups!$K$2-LEN(SOURCE!I1078) &gt;= 0, REPT(" ",lookups!$K$2-LEN(SOURCE!I1078)), "")&amp;
      SOURCE!J1078&amp;      IF(lookups!$L$2-LEN(SOURCE!J1078) &gt;= 0, REPT(" ",lookups!$L$2-LEN(SOURCE!J1078)), "")&amp;
" | "&amp; IF(lookups!$K$2-LEN(SOURCE!I1078) &gt;= 0, REPT(" ",lookups!$K$2-LEN(SOURCE!I1078)), "")&amp;
      SOURCE!K1078&amp;      IF(lookups!$L$2-LEN(SOURCE!K1078) &gt;= 0, REPT(" ",lookups!$M$2-LEN(SOURCE!K1078)), "")&amp;
" | "&amp; SOURCE!L1078&amp;      IF(lookups!$O$2-LEN(SOURCE!L1078) &gt;= 0, REPT(" ",lookups!$O$2-LEN(SOURCE!L1078)), "")&amp;
" | "&amp; SOURCE!M1078&amp;      IF(lookups!$P$2-LEN(SOURCE!M1078) &gt;= 0, REPT(" ",lookups!$P$2-LEN(SOURCE!M1078)), "")&amp;
      "},"&amp;IF(SOURCE!O1078&lt;&gt;"",""&amp;SOURCE!O1078,"")
 )
)
)</f>
        <v>/* 1054 */  { itemToBeCoded,                NOPARAM,                     "",                                            STD_SUP_k,                                     (0 &lt;&lt; TAM_MAX_BITS) |     0, CAT_NONE | SLS_UNCHANGED | US_UNCHANGED | EIM_DISABLED | PTP_DISABLED     },</v>
      </c>
    </row>
    <row r="1079" customFormat="false" ht="15.75" hidden="false" customHeight="false" outlineLevel="0" collapsed="false">
      <c r="A1079" s="263" t="str">
        <f aca="false">IF(AND(OR(SOURCE!A1079="",ISBLANK(SOURCE!A1079)),SOURCE!B1079&gt;0),IF(ISBLANK(SOURCE!C1079),"",SOURCE!C1079),
IF(SOURCE!B1079&lt;0,VLOOKUP(SOURCE!B1079,lookups!A$1:B$25,2,0),
  IF(ISBLANK(SOURCE!B1079),
    "",
    "/* "&amp;TEXT(SOURCE!B1079,"???0")&amp;" *"&amp;
      SOURCE!C1079&amp;", "&amp; IF(lookups!$E$2-LEN(SOURCE!C1079) &gt;= 0, REPT(" ",lookups!$E$2-LEN(SOURCE!C1079)), "")&amp;
      SOURCE!D1079&amp;", "&amp; IF(lookups!$F$2-LEN(SOURCE!D1079) &gt;= 0, REPT(" ",lookups!$F$2-LEN(SOURCE!D1079)), "")&amp;
      SOURCE!E1079&amp;", "&amp; IF(lookups!$G$2-LEN(SOURCE!E1079) &gt;=0, REPT(" ",lookups!$G$2-LEN(SOURCE!E1079)), "")&amp;
      SOURCE!F1079&amp;", "&amp; IF(lookups!$H$2-LEN(SOURCE!F1079) &gt;= 0, REPT(" ",lookups!$H$2-LEN(SOURCE!F1079)+2), "")&amp;"("&amp;
      SUBSTITUTE(TEXT(SOURCE!G1079,"??0"),"  ","")&amp;" &lt;&lt; TAM_MAX_BITS) |"&amp; IF(lookups!$I$2-3 &gt;= 0, REPT(" ",MAX(1,lookups!$I$2-5+4+1-1-LEN(  IF(ISTEXT(SOURCE!H1079),SOURCE!H1079,  SUBSTITUTE(SUBSTITUTE(TEXT(SOURCE!H1079,"????0"),"  ","")," ",""))   ))), "")&amp;
       IF(ISTEXT(SOURCE!H1079),SOURCE!H1079, SUBSTITUTE(SUBSTITUTE(TEXT(SOURCE!H1079,"????0"),"  ","")," ",""))   &amp;","&amp; IF(lookups!$J$2-3 &gt;= 0, REPT(" ",lookups!$J$2-3-5), "")&amp;
      SOURCE!I1079&amp;
" | "&amp; IF(lookups!$K$2-LEN(SOURCE!I1079) &gt;= 0, REPT(" ",lookups!$K$2-LEN(SOURCE!I1079)), "")&amp;
      SOURCE!J1079&amp;      IF(lookups!$L$2-LEN(SOURCE!J1079) &gt;= 0, REPT(" ",lookups!$L$2-LEN(SOURCE!J1079)), "")&amp;
" | "&amp; IF(lookups!$K$2-LEN(SOURCE!I1079) &gt;= 0, REPT(" ",lookups!$K$2-LEN(SOURCE!I1079)), "")&amp;
      SOURCE!K1079&amp;      IF(lookups!$L$2-LEN(SOURCE!K1079) &gt;= 0, REPT(" ",lookups!$M$2-LEN(SOURCE!K1079)), "")&amp;
" | "&amp; SOURCE!L1079&amp;      IF(lookups!$O$2-LEN(SOURCE!L1079) &gt;= 0, REPT(" ",lookups!$O$2-LEN(SOURCE!L1079)), "")&amp;
" | "&amp; SOURCE!M1079&amp;      IF(lookups!$P$2-LEN(SOURCE!M1079) &gt;= 0, REPT(" ",lookups!$P$2-LEN(SOURCE!M1079)), "")&amp;
      "},"&amp;IF(SOURCE!O1079&lt;&gt;"",""&amp;SOURCE!O1079,"")
 )
)
)</f>
        <v>/* 1055 */  { itemToBeCoded,                NOPARAM,                     "",                                            STD_SUP_l,                                     (0 &lt;&lt; TAM_MAX_BITS) |     0, CAT_NONE | SLS_UNCHANGED | US_UNCHANGED | EIM_DISABLED | PTP_DISABLED     },</v>
      </c>
    </row>
    <row r="1080" customFormat="false" ht="15.75" hidden="false" customHeight="false" outlineLevel="0" collapsed="false">
      <c r="A1080" s="263" t="str">
        <f aca="false">IF(AND(OR(SOURCE!A1080="",ISBLANK(SOURCE!A1080)),SOURCE!B1080&gt;0),IF(ISBLANK(SOURCE!C1080),"",SOURCE!C1080),
IF(SOURCE!B1080&lt;0,VLOOKUP(SOURCE!B1080,lookups!A$1:B$25,2,0),
  IF(ISBLANK(SOURCE!B1080),
    "",
    "/* "&amp;TEXT(SOURCE!B1080,"???0")&amp;" *"&amp;
      SOURCE!C1080&amp;", "&amp; IF(lookups!$E$2-LEN(SOURCE!C1080) &gt;= 0, REPT(" ",lookups!$E$2-LEN(SOURCE!C1080)), "")&amp;
      SOURCE!D1080&amp;", "&amp; IF(lookups!$F$2-LEN(SOURCE!D1080) &gt;= 0, REPT(" ",lookups!$F$2-LEN(SOURCE!D1080)), "")&amp;
      SOURCE!E1080&amp;", "&amp; IF(lookups!$G$2-LEN(SOURCE!E1080) &gt;=0, REPT(" ",lookups!$G$2-LEN(SOURCE!E1080)), "")&amp;
      SOURCE!F1080&amp;", "&amp; IF(lookups!$H$2-LEN(SOURCE!F1080) &gt;= 0, REPT(" ",lookups!$H$2-LEN(SOURCE!F1080)+2), "")&amp;"("&amp;
      SUBSTITUTE(TEXT(SOURCE!G1080,"??0"),"  ","")&amp;" &lt;&lt; TAM_MAX_BITS) |"&amp; IF(lookups!$I$2-3 &gt;= 0, REPT(" ",MAX(1,lookups!$I$2-5+4+1-1-LEN(  IF(ISTEXT(SOURCE!H1080),SOURCE!H1080,  SUBSTITUTE(SUBSTITUTE(TEXT(SOURCE!H1080,"????0"),"  ","")," ",""))   ))), "")&amp;
       IF(ISTEXT(SOURCE!H1080),SOURCE!H1080, SUBSTITUTE(SUBSTITUTE(TEXT(SOURCE!H1080,"????0"),"  ","")," ",""))   &amp;","&amp; IF(lookups!$J$2-3 &gt;= 0, REPT(" ",lookups!$J$2-3-5), "")&amp;
      SOURCE!I1080&amp;
" | "&amp; IF(lookups!$K$2-LEN(SOURCE!I1080) &gt;= 0, REPT(" ",lookups!$K$2-LEN(SOURCE!I1080)), "")&amp;
      SOURCE!J1080&amp;      IF(lookups!$L$2-LEN(SOURCE!J1080) &gt;= 0, REPT(" ",lookups!$L$2-LEN(SOURCE!J1080)), "")&amp;
" | "&amp; IF(lookups!$K$2-LEN(SOURCE!I1080) &gt;= 0, REPT(" ",lookups!$K$2-LEN(SOURCE!I1080)), "")&amp;
      SOURCE!K1080&amp;      IF(lookups!$L$2-LEN(SOURCE!K1080) &gt;= 0, REPT(" ",lookups!$M$2-LEN(SOURCE!K1080)), "")&amp;
" | "&amp; SOURCE!L1080&amp;      IF(lookups!$O$2-LEN(SOURCE!L1080) &gt;= 0, REPT(" ",lookups!$O$2-LEN(SOURCE!L1080)), "")&amp;
" | "&amp; SOURCE!M1080&amp;      IF(lookups!$P$2-LEN(SOURCE!M1080) &gt;= 0, REPT(" ",lookups!$P$2-LEN(SOURCE!M1080)), "")&amp;
      "},"&amp;IF(SOURCE!O1080&lt;&gt;"",""&amp;SOURCE!O1080,"")
 )
)
)</f>
        <v>/* 1056 */  { itemToBeCoded,                NOPARAM,                     "",                                            STD_SUP_m,                                     (0 &lt;&lt; TAM_MAX_BITS) |     0, CAT_NONE | SLS_UNCHANGED | US_UNCHANGED | EIM_DISABLED | PTP_DISABLED     },</v>
      </c>
    </row>
    <row r="1081" customFormat="false" ht="15.75" hidden="false" customHeight="false" outlineLevel="0" collapsed="false">
      <c r="A1081" s="263" t="str">
        <f aca="false">IF(AND(OR(SOURCE!A1081="",ISBLANK(SOURCE!A1081)),SOURCE!B1081&gt;0),IF(ISBLANK(SOURCE!C1081),"",SOURCE!C1081),
IF(SOURCE!B1081&lt;0,VLOOKUP(SOURCE!B1081,lookups!A$1:B$25,2,0),
  IF(ISBLANK(SOURCE!B1081),
    "",
    "/* "&amp;TEXT(SOURCE!B1081,"???0")&amp;" *"&amp;
      SOURCE!C1081&amp;", "&amp; IF(lookups!$E$2-LEN(SOURCE!C1081) &gt;= 0, REPT(" ",lookups!$E$2-LEN(SOURCE!C1081)), "")&amp;
      SOURCE!D1081&amp;", "&amp; IF(lookups!$F$2-LEN(SOURCE!D1081) &gt;= 0, REPT(" ",lookups!$F$2-LEN(SOURCE!D1081)), "")&amp;
      SOURCE!E1081&amp;", "&amp; IF(lookups!$G$2-LEN(SOURCE!E1081) &gt;=0, REPT(" ",lookups!$G$2-LEN(SOURCE!E1081)), "")&amp;
      SOURCE!F1081&amp;", "&amp; IF(lookups!$H$2-LEN(SOURCE!F1081) &gt;= 0, REPT(" ",lookups!$H$2-LEN(SOURCE!F1081)+2), "")&amp;"("&amp;
      SUBSTITUTE(TEXT(SOURCE!G1081,"??0"),"  ","")&amp;" &lt;&lt; TAM_MAX_BITS) |"&amp; IF(lookups!$I$2-3 &gt;= 0, REPT(" ",MAX(1,lookups!$I$2-5+4+1-1-LEN(  IF(ISTEXT(SOURCE!H1081),SOURCE!H1081,  SUBSTITUTE(SUBSTITUTE(TEXT(SOURCE!H1081,"????0"),"  ","")," ",""))   ))), "")&amp;
       IF(ISTEXT(SOURCE!H1081),SOURCE!H1081, SUBSTITUTE(SUBSTITUTE(TEXT(SOURCE!H1081,"????0"),"  ","")," ",""))   &amp;","&amp; IF(lookups!$J$2-3 &gt;= 0, REPT(" ",lookups!$J$2-3-5), "")&amp;
      SOURCE!I1081&amp;
" | "&amp; IF(lookups!$K$2-LEN(SOURCE!I1081) &gt;= 0, REPT(" ",lookups!$K$2-LEN(SOURCE!I1081)), "")&amp;
      SOURCE!J1081&amp;      IF(lookups!$L$2-LEN(SOURCE!J1081) &gt;= 0, REPT(" ",lookups!$L$2-LEN(SOURCE!J1081)), "")&amp;
" | "&amp; IF(lookups!$K$2-LEN(SOURCE!I1081) &gt;= 0, REPT(" ",lookups!$K$2-LEN(SOURCE!I1081)), "")&amp;
      SOURCE!K1081&amp;      IF(lookups!$L$2-LEN(SOURCE!K1081) &gt;= 0, REPT(" ",lookups!$M$2-LEN(SOURCE!K1081)), "")&amp;
" | "&amp; SOURCE!L1081&amp;      IF(lookups!$O$2-LEN(SOURCE!L1081) &gt;= 0, REPT(" ",lookups!$O$2-LEN(SOURCE!L1081)), "")&amp;
" | "&amp; SOURCE!M1081&amp;      IF(lookups!$P$2-LEN(SOURCE!M1081) &gt;= 0, REPT(" ",lookups!$P$2-LEN(SOURCE!M1081)), "")&amp;
      "},"&amp;IF(SOURCE!O1081&lt;&gt;"",""&amp;SOURCE!O1081,"")
 )
)
)</f>
        <v>/* 1057 */  { itemToBeCoded,                NOPARAM,                     "",                                            STD_SUP_n,                                     (0 &lt;&lt; TAM_MAX_BITS) |     0, CAT_NONE | SLS_UNCHANGED | US_UNCHANGED | EIM_DISABLED | PTP_DISABLED     },</v>
      </c>
    </row>
    <row r="1082" customFormat="false" ht="15.75" hidden="false" customHeight="false" outlineLevel="0" collapsed="false">
      <c r="A1082" s="263" t="str">
        <f aca="false">IF(AND(OR(SOURCE!A1082="",ISBLANK(SOURCE!A1082)),SOURCE!B1082&gt;0),IF(ISBLANK(SOURCE!C1082),"",SOURCE!C1082),
IF(SOURCE!B1082&lt;0,VLOOKUP(SOURCE!B1082,lookups!A$1:B$25,2,0),
  IF(ISBLANK(SOURCE!B1082),
    "",
    "/* "&amp;TEXT(SOURCE!B1082,"???0")&amp;" *"&amp;
      SOURCE!C1082&amp;", "&amp; IF(lookups!$E$2-LEN(SOURCE!C1082) &gt;= 0, REPT(" ",lookups!$E$2-LEN(SOURCE!C1082)), "")&amp;
      SOURCE!D1082&amp;", "&amp; IF(lookups!$F$2-LEN(SOURCE!D1082) &gt;= 0, REPT(" ",lookups!$F$2-LEN(SOURCE!D1082)), "")&amp;
      SOURCE!E1082&amp;", "&amp; IF(lookups!$G$2-LEN(SOURCE!E1082) &gt;=0, REPT(" ",lookups!$G$2-LEN(SOURCE!E1082)), "")&amp;
      SOURCE!F1082&amp;", "&amp; IF(lookups!$H$2-LEN(SOURCE!F1082) &gt;= 0, REPT(" ",lookups!$H$2-LEN(SOURCE!F1082)+2), "")&amp;"("&amp;
      SUBSTITUTE(TEXT(SOURCE!G1082,"??0"),"  ","")&amp;" &lt;&lt; TAM_MAX_BITS) |"&amp; IF(lookups!$I$2-3 &gt;= 0, REPT(" ",MAX(1,lookups!$I$2-5+4+1-1-LEN(  IF(ISTEXT(SOURCE!H1082),SOURCE!H1082,  SUBSTITUTE(SUBSTITUTE(TEXT(SOURCE!H1082,"????0"),"  ","")," ",""))   ))), "")&amp;
       IF(ISTEXT(SOURCE!H1082),SOURCE!H1082, SUBSTITUTE(SUBSTITUTE(TEXT(SOURCE!H1082,"????0"),"  ","")," ",""))   &amp;","&amp; IF(lookups!$J$2-3 &gt;= 0, REPT(" ",lookups!$J$2-3-5), "")&amp;
      SOURCE!I1082&amp;
" | "&amp; IF(lookups!$K$2-LEN(SOURCE!I1082) &gt;= 0, REPT(" ",lookups!$K$2-LEN(SOURCE!I1082)), "")&amp;
      SOURCE!J1082&amp;      IF(lookups!$L$2-LEN(SOURCE!J1082) &gt;= 0, REPT(" ",lookups!$L$2-LEN(SOURCE!J1082)), "")&amp;
" | "&amp; IF(lookups!$K$2-LEN(SOURCE!I1082) &gt;= 0, REPT(" ",lookups!$K$2-LEN(SOURCE!I1082)), "")&amp;
      SOURCE!K1082&amp;      IF(lookups!$L$2-LEN(SOURCE!K1082) &gt;= 0, REPT(" ",lookups!$M$2-LEN(SOURCE!K1082)), "")&amp;
" | "&amp; SOURCE!L1082&amp;      IF(lookups!$O$2-LEN(SOURCE!L1082) &gt;= 0, REPT(" ",lookups!$O$2-LEN(SOURCE!L1082)), "")&amp;
" | "&amp; SOURCE!M1082&amp;      IF(lookups!$P$2-LEN(SOURCE!M1082) &gt;= 0, REPT(" ",lookups!$P$2-LEN(SOURCE!M1082)), "")&amp;
      "},"&amp;IF(SOURCE!O1082&lt;&gt;"",""&amp;SOURCE!O1082,"")
 )
)
)</f>
        <v>/* 1058 */  { itemToBeCoded,                NOPARAM,                     "",                                            STD_SUP_o,                                     (0 &lt;&lt; TAM_MAX_BITS) |     0, CAT_NONE | SLS_UNCHANGED | US_UNCHANGED | EIM_DISABLED | PTP_DISABLED     },</v>
      </c>
    </row>
    <row r="1083" customFormat="false" ht="15.75" hidden="false" customHeight="false" outlineLevel="0" collapsed="false">
      <c r="A1083" s="263" t="str">
        <f aca="false">IF(AND(OR(SOURCE!A1083="",ISBLANK(SOURCE!A1083)),SOURCE!B1083&gt;0),IF(ISBLANK(SOURCE!C1083),"",SOURCE!C1083),
IF(SOURCE!B1083&lt;0,VLOOKUP(SOURCE!B1083,lookups!A$1:B$25,2,0),
  IF(ISBLANK(SOURCE!B1083),
    "",
    "/* "&amp;TEXT(SOURCE!B1083,"???0")&amp;" *"&amp;
      SOURCE!C1083&amp;", "&amp; IF(lookups!$E$2-LEN(SOURCE!C1083) &gt;= 0, REPT(" ",lookups!$E$2-LEN(SOURCE!C1083)), "")&amp;
      SOURCE!D1083&amp;", "&amp; IF(lookups!$F$2-LEN(SOURCE!D1083) &gt;= 0, REPT(" ",lookups!$F$2-LEN(SOURCE!D1083)), "")&amp;
      SOURCE!E1083&amp;", "&amp; IF(lookups!$G$2-LEN(SOURCE!E1083) &gt;=0, REPT(" ",lookups!$G$2-LEN(SOURCE!E1083)), "")&amp;
      SOURCE!F1083&amp;", "&amp; IF(lookups!$H$2-LEN(SOURCE!F1083) &gt;= 0, REPT(" ",lookups!$H$2-LEN(SOURCE!F1083)+2), "")&amp;"("&amp;
      SUBSTITUTE(TEXT(SOURCE!G1083,"??0"),"  ","")&amp;" &lt;&lt; TAM_MAX_BITS) |"&amp; IF(lookups!$I$2-3 &gt;= 0, REPT(" ",MAX(1,lookups!$I$2-5+4+1-1-LEN(  IF(ISTEXT(SOURCE!H1083),SOURCE!H1083,  SUBSTITUTE(SUBSTITUTE(TEXT(SOURCE!H1083,"????0"),"  ","")," ",""))   ))), "")&amp;
       IF(ISTEXT(SOURCE!H1083),SOURCE!H1083, SUBSTITUTE(SUBSTITUTE(TEXT(SOURCE!H1083,"????0"),"  ","")," ",""))   &amp;","&amp; IF(lookups!$J$2-3 &gt;= 0, REPT(" ",lookups!$J$2-3-5), "")&amp;
      SOURCE!I1083&amp;
" | "&amp; IF(lookups!$K$2-LEN(SOURCE!I1083) &gt;= 0, REPT(" ",lookups!$K$2-LEN(SOURCE!I1083)), "")&amp;
      SOURCE!J1083&amp;      IF(lookups!$L$2-LEN(SOURCE!J1083) &gt;= 0, REPT(" ",lookups!$L$2-LEN(SOURCE!J1083)), "")&amp;
" | "&amp; IF(lookups!$K$2-LEN(SOURCE!I1083) &gt;= 0, REPT(" ",lookups!$K$2-LEN(SOURCE!I1083)), "")&amp;
      SOURCE!K1083&amp;      IF(lookups!$L$2-LEN(SOURCE!K1083) &gt;= 0, REPT(" ",lookups!$M$2-LEN(SOURCE!K1083)), "")&amp;
" | "&amp; SOURCE!L1083&amp;      IF(lookups!$O$2-LEN(SOURCE!L1083) &gt;= 0, REPT(" ",lookups!$O$2-LEN(SOURCE!L1083)), "")&amp;
" | "&amp; SOURCE!M1083&amp;      IF(lookups!$P$2-LEN(SOURCE!M1083) &gt;= 0, REPT(" ",lookups!$P$2-LEN(SOURCE!M1083)), "")&amp;
      "},"&amp;IF(SOURCE!O1083&lt;&gt;"",""&amp;SOURCE!O1083,"")
 )
)
)</f>
        <v>/* 1059 */  { itemToBeCoded,                NOPARAM,                     "",                                            STD_SUP_p,                                     (0 &lt;&lt; TAM_MAX_BITS) |     0, CAT_NONE | SLS_UNCHANGED | US_UNCHANGED | EIM_DISABLED | PTP_DISABLED     },</v>
      </c>
    </row>
    <row r="1084" customFormat="false" ht="15.75" hidden="false" customHeight="false" outlineLevel="0" collapsed="false">
      <c r="A1084" s="263" t="str">
        <f aca="false">IF(AND(OR(SOURCE!A1084="",ISBLANK(SOURCE!A1084)),SOURCE!B1084&gt;0),IF(ISBLANK(SOURCE!C1084),"",SOURCE!C1084),
IF(SOURCE!B1084&lt;0,VLOOKUP(SOURCE!B1084,lookups!A$1:B$25,2,0),
  IF(ISBLANK(SOURCE!B1084),
    "",
    "/* "&amp;TEXT(SOURCE!B1084,"???0")&amp;" *"&amp;
      SOURCE!C1084&amp;", "&amp; IF(lookups!$E$2-LEN(SOURCE!C1084) &gt;= 0, REPT(" ",lookups!$E$2-LEN(SOURCE!C1084)), "")&amp;
      SOURCE!D1084&amp;", "&amp; IF(lookups!$F$2-LEN(SOURCE!D1084) &gt;= 0, REPT(" ",lookups!$F$2-LEN(SOURCE!D1084)), "")&amp;
      SOURCE!E1084&amp;", "&amp; IF(lookups!$G$2-LEN(SOURCE!E1084) &gt;=0, REPT(" ",lookups!$G$2-LEN(SOURCE!E1084)), "")&amp;
      SOURCE!F1084&amp;", "&amp; IF(lookups!$H$2-LEN(SOURCE!F1084) &gt;= 0, REPT(" ",lookups!$H$2-LEN(SOURCE!F1084)+2), "")&amp;"("&amp;
      SUBSTITUTE(TEXT(SOURCE!G1084,"??0"),"  ","")&amp;" &lt;&lt; TAM_MAX_BITS) |"&amp; IF(lookups!$I$2-3 &gt;= 0, REPT(" ",MAX(1,lookups!$I$2-5+4+1-1-LEN(  IF(ISTEXT(SOURCE!H1084),SOURCE!H1084,  SUBSTITUTE(SUBSTITUTE(TEXT(SOURCE!H1084,"????0"),"  ","")," ",""))   ))), "")&amp;
       IF(ISTEXT(SOURCE!H1084),SOURCE!H1084, SUBSTITUTE(SUBSTITUTE(TEXT(SOURCE!H1084,"????0"),"  ","")," ",""))   &amp;","&amp; IF(lookups!$J$2-3 &gt;= 0, REPT(" ",lookups!$J$2-3-5), "")&amp;
      SOURCE!I1084&amp;
" | "&amp; IF(lookups!$K$2-LEN(SOURCE!I1084) &gt;= 0, REPT(" ",lookups!$K$2-LEN(SOURCE!I1084)), "")&amp;
      SOURCE!J1084&amp;      IF(lookups!$L$2-LEN(SOURCE!J1084) &gt;= 0, REPT(" ",lookups!$L$2-LEN(SOURCE!J1084)), "")&amp;
" | "&amp; IF(lookups!$K$2-LEN(SOURCE!I1084) &gt;= 0, REPT(" ",lookups!$K$2-LEN(SOURCE!I1084)), "")&amp;
      SOURCE!K1084&amp;      IF(lookups!$L$2-LEN(SOURCE!K1084) &gt;= 0, REPT(" ",lookups!$M$2-LEN(SOURCE!K1084)), "")&amp;
" | "&amp; SOURCE!L1084&amp;      IF(lookups!$O$2-LEN(SOURCE!L1084) &gt;= 0, REPT(" ",lookups!$O$2-LEN(SOURCE!L1084)), "")&amp;
" | "&amp; SOURCE!M1084&amp;      IF(lookups!$P$2-LEN(SOURCE!M1084) &gt;= 0, REPT(" ",lookups!$P$2-LEN(SOURCE!M1084)), "")&amp;
      "},"&amp;IF(SOURCE!O1084&lt;&gt;"",""&amp;SOURCE!O1084,"")
 )
)
)</f>
        <v>/* 1060 */  { itemToBeCoded,                NOPARAM,                     "",                                            STD_SUP_q,                                     (0 &lt;&lt; TAM_MAX_BITS) |     0, CAT_NONE | SLS_UNCHANGED | US_UNCHANGED | EIM_DISABLED | PTP_DISABLED     },</v>
      </c>
    </row>
    <row r="1085" customFormat="false" ht="15.75" hidden="false" customHeight="false" outlineLevel="0" collapsed="false">
      <c r="A1085" s="263" t="str">
        <f aca="false">IF(AND(OR(SOURCE!A1085="",ISBLANK(SOURCE!A1085)),SOURCE!B1085&gt;0),IF(ISBLANK(SOURCE!C1085),"",SOURCE!C1085),
IF(SOURCE!B1085&lt;0,VLOOKUP(SOURCE!B1085,lookups!A$1:B$25,2,0),
  IF(ISBLANK(SOURCE!B1085),
    "",
    "/* "&amp;TEXT(SOURCE!B1085,"???0")&amp;" *"&amp;
      SOURCE!C1085&amp;", "&amp; IF(lookups!$E$2-LEN(SOURCE!C1085) &gt;= 0, REPT(" ",lookups!$E$2-LEN(SOURCE!C1085)), "")&amp;
      SOURCE!D1085&amp;", "&amp; IF(lookups!$F$2-LEN(SOURCE!D1085) &gt;= 0, REPT(" ",lookups!$F$2-LEN(SOURCE!D1085)), "")&amp;
      SOURCE!E1085&amp;", "&amp; IF(lookups!$G$2-LEN(SOURCE!E1085) &gt;=0, REPT(" ",lookups!$G$2-LEN(SOURCE!E1085)), "")&amp;
      SOURCE!F1085&amp;", "&amp; IF(lookups!$H$2-LEN(SOURCE!F1085) &gt;= 0, REPT(" ",lookups!$H$2-LEN(SOURCE!F1085)+2), "")&amp;"("&amp;
      SUBSTITUTE(TEXT(SOURCE!G1085,"??0"),"  ","")&amp;" &lt;&lt; TAM_MAX_BITS) |"&amp; IF(lookups!$I$2-3 &gt;= 0, REPT(" ",MAX(1,lookups!$I$2-5+4+1-1-LEN(  IF(ISTEXT(SOURCE!H1085),SOURCE!H1085,  SUBSTITUTE(SUBSTITUTE(TEXT(SOURCE!H1085,"????0"),"  ","")," ",""))   ))), "")&amp;
       IF(ISTEXT(SOURCE!H1085),SOURCE!H1085, SUBSTITUTE(SUBSTITUTE(TEXT(SOURCE!H1085,"????0"),"  ","")," ",""))   &amp;","&amp; IF(lookups!$J$2-3 &gt;= 0, REPT(" ",lookups!$J$2-3-5), "")&amp;
      SOURCE!I1085&amp;
" | "&amp; IF(lookups!$K$2-LEN(SOURCE!I1085) &gt;= 0, REPT(" ",lookups!$K$2-LEN(SOURCE!I1085)), "")&amp;
      SOURCE!J1085&amp;      IF(lookups!$L$2-LEN(SOURCE!J1085) &gt;= 0, REPT(" ",lookups!$L$2-LEN(SOURCE!J1085)), "")&amp;
" | "&amp; IF(lookups!$K$2-LEN(SOURCE!I1085) &gt;= 0, REPT(" ",lookups!$K$2-LEN(SOURCE!I1085)), "")&amp;
      SOURCE!K1085&amp;      IF(lookups!$L$2-LEN(SOURCE!K1085) &gt;= 0, REPT(" ",lookups!$M$2-LEN(SOURCE!K1085)), "")&amp;
" | "&amp; SOURCE!L1085&amp;      IF(lookups!$O$2-LEN(SOURCE!L1085) &gt;= 0, REPT(" ",lookups!$O$2-LEN(SOURCE!L1085)), "")&amp;
" | "&amp; SOURCE!M1085&amp;      IF(lookups!$P$2-LEN(SOURCE!M1085) &gt;= 0, REPT(" ",lookups!$P$2-LEN(SOURCE!M1085)), "")&amp;
      "},"&amp;IF(SOURCE!O1085&lt;&gt;"",""&amp;SOURCE!O1085,"")
 )
)
)</f>
        <v>/* 1061 */  { itemToBeCoded,                NOPARAM,                     "",                                            STD_SUP_r,                                     (0 &lt;&lt; TAM_MAX_BITS) |     0, CAT_NONE | SLS_UNCHANGED | US_UNCHANGED | EIM_DISABLED | PTP_DISABLED     },</v>
      </c>
    </row>
    <row r="1086" customFormat="false" ht="15.75" hidden="false" customHeight="false" outlineLevel="0" collapsed="false">
      <c r="A1086" s="263" t="str">
        <f aca="false">IF(AND(OR(SOURCE!A1086="",ISBLANK(SOURCE!A1086)),SOURCE!B1086&gt;0),IF(ISBLANK(SOURCE!C1086),"",SOURCE!C1086),
IF(SOURCE!B1086&lt;0,VLOOKUP(SOURCE!B1086,lookups!A$1:B$25,2,0),
  IF(ISBLANK(SOURCE!B1086),
    "",
    "/* "&amp;TEXT(SOURCE!B1086,"???0")&amp;" *"&amp;
      SOURCE!C1086&amp;", "&amp; IF(lookups!$E$2-LEN(SOURCE!C1086) &gt;= 0, REPT(" ",lookups!$E$2-LEN(SOURCE!C1086)), "")&amp;
      SOURCE!D1086&amp;", "&amp; IF(lookups!$F$2-LEN(SOURCE!D1086) &gt;= 0, REPT(" ",lookups!$F$2-LEN(SOURCE!D1086)), "")&amp;
      SOURCE!E1086&amp;", "&amp; IF(lookups!$G$2-LEN(SOURCE!E1086) &gt;=0, REPT(" ",lookups!$G$2-LEN(SOURCE!E1086)), "")&amp;
      SOURCE!F1086&amp;", "&amp; IF(lookups!$H$2-LEN(SOURCE!F1086) &gt;= 0, REPT(" ",lookups!$H$2-LEN(SOURCE!F1086)+2), "")&amp;"("&amp;
      SUBSTITUTE(TEXT(SOURCE!G1086,"??0"),"  ","")&amp;" &lt;&lt; TAM_MAX_BITS) |"&amp; IF(lookups!$I$2-3 &gt;= 0, REPT(" ",MAX(1,lookups!$I$2-5+4+1-1-LEN(  IF(ISTEXT(SOURCE!H1086),SOURCE!H1086,  SUBSTITUTE(SUBSTITUTE(TEXT(SOURCE!H1086,"????0"),"  ","")," ",""))   ))), "")&amp;
       IF(ISTEXT(SOURCE!H1086),SOURCE!H1086, SUBSTITUTE(SUBSTITUTE(TEXT(SOURCE!H1086,"????0"),"  ","")," ",""))   &amp;","&amp; IF(lookups!$J$2-3 &gt;= 0, REPT(" ",lookups!$J$2-3-5), "")&amp;
      SOURCE!I1086&amp;
" | "&amp; IF(lookups!$K$2-LEN(SOURCE!I1086) &gt;= 0, REPT(" ",lookups!$K$2-LEN(SOURCE!I1086)), "")&amp;
      SOURCE!J1086&amp;      IF(lookups!$L$2-LEN(SOURCE!J1086) &gt;= 0, REPT(" ",lookups!$L$2-LEN(SOURCE!J1086)), "")&amp;
" | "&amp; IF(lookups!$K$2-LEN(SOURCE!I1086) &gt;= 0, REPT(" ",lookups!$K$2-LEN(SOURCE!I1086)), "")&amp;
      SOURCE!K1086&amp;      IF(lookups!$L$2-LEN(SOURCE!K1086) &gt;= 0, REPT(" ",lookups!$M$2-LEN(SOURCE!K1086)), "")&amp;
" | "&amp; SOURCE!L1086&amp;      IF(lookups!$O$2-LEN(SOURCE!L1086) &gt;= 0, REPT(" ",lookups!$O$2-LEN(SOURCE!L1086)), "")&amp;
" | "&amp; SOURCE!M1086&amp;      IF(lookups!$P$2-LEN(SOURCE!M1086) &gt;= 0, REPT(" ",lookups!$P$2-LEN(SOURCE!M1086)), "")&amp;
      "},"&amp;IF(SOURCE!O1086&lt;&gt;"",""&amp;SOURCE!O1086,"")
 )
)
)</f>
        <v>/* 1062 */  { itemToBeCoded,                NOPARAM,                     "",                                            STD_SUP_s,                                     (0 &lt;&lt; TAM_MAX_BITS) |     0, CAT_NONE | SLS_UNCHANGED | US_UNCHANGED | EIM_DISABLED | PTP_DISABLED     },</v>
      </c>
    </row>
    <row r="1087" customFormat="false" ht="15.75" hidden="false" customHeight="false" outlineLevel="0" collapsed="false">
      <c r="A1087" s="263" t="str">
        <f aca="false">IF(AND(OR(SOURCE!A1087="",ISBLANK(SOURCE!A1087)),SOURCE!B1087&gt;0),IF(ISBLANK(SOURCE!C1087),"",SOURCE!C1087),
IF(SOURCE!B1087&lt;0,VLOOKUP(SOURCE!B1087,lookups!A$1:B$25,2,0),
  IF(ISBLANK(SOURCE!B1087),
    "",
    "/* "&amp;TEXT(SOURCE!B1087,"???0")&amp;" *"&amp;
      SOURCE!C1087&amp;", "&amp; IF(lookups!$E$2-LEN(SOURCE!C1087) &gt;= 0, REPT(" ",lookups!$E$2-LEN(SOURCE!C1087)), "")&amp;
      SOURCE!D1087&amp;", "&amp; IF(lookups!$F$2-LEN(SOURCE!D1087) &gt;= 0, REPT(" ",lookups!$F$2-LEN(SOURCE!D1087)), "")&amp;
      SOURCE!E1087&amp;", "&amp; IF(lookups!$G$2-LEN(SOURCE!E1087) &gt;=0, REPT(" ",lookups!$G$2-LEN(SOURCE!E1087)), "")&amp;
      SOURCE!F1087&amp;", "&amp; IF(lookups!$H$2-LEN(SOURCE!F1087) &gt;= 0, REPT(" ",lookups!$H$2-LEN(SOURCE!F1087)+2), "")&amp;"("&amp;
      SUBSTITUTE(TEXT(SOURCE!G1087,"??0"),"  ","")&amp;" &lt;&lt; TAM_MAX_BITS) |"&amp; IF(lookups!$I$2-3 &gt;= 0, REPT(" ",MAX(1,lookups!$I$2-5+4+1-1-LEN(  IF(ISTEXT(SOURCE!H1087),SOURCE!H1087,  SUBSTITUTE(SUBSTITUTE(TEXT(SOURCE!H1087,"????0"),"  ","")," ",""))   ))), "")&amp;
       IF(ISTEXT(SOURCE!H1087),SOURCE!H1087, SUBSTITUTE(SUBSTITUTE(TEXT(SOURCE!H1087,"????0"),"  ","")," ",""))   &amp;","&amp; IF(lookups!$J$2-3 &gt;= 0, REPT(" ",lookups!$J$2-3-5), "")&amp;
      SOURCE!I1087&amp;
" | "&amp; IF(lookups!$K$2-LEN(SOURCE!I1087) &gt;= 0, REPT(" ",lookups!$K$2-LEN(SOURCE!I1087)), "")&amp;
      SOURCE!J1087&amp;      IF(lookups!$L$2-LEN(SOURCE!J1087) &gt;= 0, REPT(" ",lookups!$L$2-LEN(SOURCE!J1087)), "")&amp;
" | "&amp; IF(lookups!$K$2-LEN(SOURCE!I1087) &gt;= 0, REPT(" ",lookups!$K$2-LEN(SOURCE!I1087)), "")&amp;
      SOURCE!K1087&amp;      IF(lookups!$L$2-LEN(SOURCE!K1087) &gt;= 0, REPT(" ",lookups!$M$2-LEN(SOURCE!K1087)), "")&amp;
" | "&amp; SOURCE!L1087&amp;      IF(lookups!$O$2-LEN(SOURCE!L1087) &gt;= 0, REPT(" ",lookups!$O$2-LEN(SOURCE!L1087)), "")&amp;
" | "&amp; SOURCE!M1087&amp;      IF(lookups!$P$2-LEN(SOURCE!M1087) &gt;= 0, REPT(" ",lookups!$P$2-LEN(SOURCE!M1087)), "")&amp;
      "},"&amp;IF(SOURCE!O1087&lt;&gt;"",""&amp;SOURCE!O1087,"")
 )
)
)</f>
        <v>/* 1063 */  { itemToBeCoded,                NOPARAM,                     "",                                            STD_SUP_t,                                     (0 &lt;&lt; TAM_MAX_BITS) |     0, CAT_NONE | SLS_UNCHANGED | US_UNCHANGED | EIM_DISABLED | PTP_DISABLED     },</v>
      </c>
    </row>
    <row r="1088" customFormat="false" ht="15.75" hidden="false" customHeight="false" outlineLevel="0" collapsed="false">
      <c r="A1088" s="263" t="str">
        <f aca="false">IF(AND(OR(SOURCE!A1088="",ISBLANK(SOURCE!A1088)),SOURCE!B1088&gt;0),IF(ISBLANK(SOURCE!C1088),"",SOURCE!C1088),
IF(SOURCE!B1088&lt;0,VLOOKUP(SOURCE!B1088,lookups!A$1:B$25,2,0),
  IF(ISBLANK(SOURCE!B1088),
    "",
    "/* "&amp;TEXT(SOURCE!B1088,"???0")&amp;" *"&amp;
      SOURCE!C1088&amp;", "&amp; IF(lookups!$E$2-LEN(SOURCE!C1088) &gt;= 0, REPT(" ",lookups!$E$2-LEN(SOURCE!C1088)), "")&amp;
      SOURCE!D1088&amp;", "&amp; IF(lookups!$F$2-LEN(SOURCE!D1088) &gt;= 0, REPT(" ",lookups!$F$2-LEN(SOURCE!D1088)), "")&amp;
      SOURCE!E1088&amp;", "&amp; IF(lookups!$G$2-LEN(SOURCE!E1088) &gt;=0, REPT(" ",lookups!$G$2-LEN(SOURCE!E1088)), "")&amp;
      SOURCE!F1088&amp;", "&amp; IF(lookups!$H$2-LEN(SOURCE!F1088) &gt;= 0, REPT(" ",lookups!$H$2-LEN(SOURCE!F1088)+2), "")&amp;"("&amp;
      SUBSTITUTE(TEXT(SOURCE!G1088,"??0"),"  ","")&amp;" &lt;&lt; TAM_MAX_BITS) |"&amp; IF(lookups!$I$2-3 &gt;= 0, REPT(" ",MAX(1,lookups!$I$2-5+4+1-1-LEN(  IF(ISTEXT(SOURCE!H1088),SOURCE!H1088,  SUBSTITUTE(SUBSTITUTE(TEXT(SOURCE!H1088,"????0"),"  ","")," ",""))   ))), "")&amp;
       IF(ISTEXT(SOURCE!H1088),SOURCE!H1088, SUBSTITUTE(SUBSTITUTE(TEXT(SOURCE!H1088,"????0"),"  ","")," ",""))   &amp;","&amp; IF(lookups!$J$2-3 &gt;= 0, REPT(" ",lookups!$J$2-3-5), "")&amp;
      SOURCE!I1088&amp;
" | "&amp; IF(lookups!$K$2-LEN(SOURCE!I1088) &gt;= 0, REPT(" ",lookups!$K$2-LEN(SOURCE!I1088)), "")&amp;
      SOURCE!J1088&amp;      IF(lookups!$L$2-LEN(SOURCE!J1088) &gt;= 0, REPT(" ",lookups!$L$2-LEN(SOURCE!J1088)), "")&amp;
" | "&amp; IF(lookups!$K$2-LEN(SOURCE!I1088) &gt;= 0, REPT(" ",lookups!$K$2-LEN(SOURCE!I1088)), "")&amp;
      SOURCE!K1088&amp;      IF(lookups!$L$2-LEN(SOURCE!K1088) &gt;= 0, REPT(" ",lookups!$M$2-LEN(SOURCE!K1088)), "")&amp;
" | "&amp; SOURCE!L1088&amp;      IF(lookups!$O$2-LEN(SOURCE!L1088) &gt;= 0, REPT(" ",lookups!$O$2-LEN(SOURCE!L1088)), "")&amp;
" | "&amp; SOURCE!M1088&amp;      IF(lookups!$P$2-LEN(SOURCE!M1088) &gt;= 0, REPT(" ",lookups!$P$2-LEN(SOURCE!M1088)), "")&amp;
      "},"&amp;IF(SOURCE!O1088&lt;&gt;"",""&amp;SOURCE!O1088,"")
 )
)
)</f>
        <v>/* 1064 */  { itemToBeCoded,                NOPARAM,                     "",                                            STD_SUP_u,                                     (0 &lt;&lt; TAM_MAX_BITS) |     0, CAT_NONE | SLS_UNCHANGED | US_UNCHANGED | EIM_DISABLED | PTP_DISABLED     },</v>
      </c>
    </row>
    <row r="1089" customFormat="false" ht="15.75" hidden="false" customHeight="false" outlineLevel="0" collapsed="false">
      <c r="A1089" s="263" t="str">
        <f aca="false">IF(AND(OR(SOURCE!A1089="",ISBLANK(SOURCE!A1089)),SOURCE!B1089&gt;0),IF(ISBLANK(SOURCE!C1089),"",SOURCE!C1089),
IF(SOURCE!B1089&lt;0,VLOOKUP(SOURCE!B1089,lookups!A$1:B$25,2,0),
  IF(ISBLANK(SOURCE!B1089),
    "",
    "/* "&amp;TEXT(SOURCE!B1089,"???0")&amp;" *"&amp;
      SOURCE!C1089&amp;", "&amp; IF(lookups!$E$2-LEN(SOURCE!C1089) &gt;= 0, REPT(" ",lookups!$E$2-LEN(SOURCE!C1089)), "")&amp;
      SOURCE!D1089&amp;", "&amp; IF(lookups!$F$2-LEN(SOURCE!D1089) &gt;= 0, REPT(" ",lookups!$F$2-LEN(SOURCE!D1089)), "")&amp;
      SOURCE!E1089&amp;", "&amp; IF(lookups!$G$2-LEN(SOURCE!E1089) &gt;=0, REPT(" ",lookups!$G$2-LEN(SOURCE!E1089)), "")&amp;
      SOURCE!F1089&amp;", "&amp; IF(lookups!$H$2-LEN(SOURCE!F1089) &gt;= 0, REPT(" ",lookups!$H$2-LEN(SOURCE!F1089)+2), "")&amp;"("&amp;
      SUBSTITUTE(TEXT(SOURCE!G1089,"??0"),"  ","")&amp;" &lt;&lt; TAM_MAX_BITS) |"&amp; IF(lookups!$I$2-3 &gt;= 0, REPT(" ",MAX(1,lookups!$I$2-5+4+1-1-LEN(  IF(ISTEXT(SOURCE!H1089),SOURCE!H1089,  SUBSTITUTE(SUBSTITUTE(TEXT(SOURCE!H1089,"????0"),"  ","")," ",""))   ))), "")&amp;
       IF(ISTEXT(SOURCE!H1089),SOURCE!H1089, SUBSTITUTE(SUBSTITUTE(TEXT(SOURCE!H1089,"????0"),"  ","")," ",""))   &amp;","&amp; IF(lookups!$J$2-3 &gt;= 0, REPT(" ",lookups!$J$2-3-5), "")&amp;
      SOURCE!I1089&amp;
" | "&amp; IF(lookups!$K$2-LEN(SOURCE!I1089) &gt;= 0, REPT(" ",lookups!$K$2-LEN(SOURCE!I1089)), "")&amp;
      SOURCE!J1089&amp;      IF(lookups!$L$2-LEN(SOURCE!J1089) &gt;= 0, REPT(" ",lookups!$L$2-LEN(SOURCE!J1089)), "")&amp;
" | "&amp; IF(lookups!$K$2-LEN(SOURCE!I1089) &gt;= 0, REPT(" ",lookups!$K$2-LEN(SOURCE!I1089)), "")&amp;
      SOURCE!K1089&amp;      IF(lookups!$L$2-LEN(SOURCE!K1089) &gt;= 0, REPT(" ",lookups!$M$2-LEN(SOURCE!K1089)), "")&amp;
" | "&amp; SOURCE!L1089&amp;      IF(lookups!$O$2-LEN(SOURCE!L1089) &gt;= 0, REPT(" ",lookups!$O$2-LEN(SOURCE!L1089)), "")&amp;
" | "&amp; SOURCE!M1089&amp;      IF(lookups!$P$2-LEN(SOURCE!M1089) &gt;= 0, REPT(" ",lookups!$P$2-LEN(SOURCE!M1089)), "")&amp;
      "},"&amp;IF(SOURCE!O1089&lt;&gt;"",""&amp;SOURCE!O1089,"")
 )
)
)</f>
        <v>/* 1065 */  { itemToBeCoded,                NOPARAM,                     "",                                            STD_SUP_v,                                     (0 &lt;&lt; TAM_MAX_BITS) |     0, CAT_NONE | SLS_UNCHANGED | US_UNCHANGED | EIM_DISABLED | PTP_DISABLED     },</v>
      </c>
    </row>
    <row r="1090" customFormat="false" ht="15.75" hidden="false" customHeight="false" outlineLevel="0" collapsed="false">
      <c r="A1090" s="263" t="str">
        <f aca="false">IF(AND(OR(SOURCE!A1090="",ISBLANK(SOURCE!A1090)),SOURCE!B1090&gt;0),IF(ISBLANK(SOURCE!C1090),"",SOURCE!C1090),
IF(SOURCE!B1090&lt;0,VLOOKUP(SOURCE!B1090,lookups!A$1:B$25,2,0),
  IF(ISBLANK(SOURCE!B1090),
    "",
    "/* "&amp;TEXT(SOURCE!B1090,"???0")&amp;" *"&amp;
      SOURCE!C1090&amp;", "&amp; IF(lookups!$E$2-LEN(SOURCE!C1090) &gt;= 0, REPT(" ",lookups!$E$2-LEN(SOURCE!C1090)), "")&amp;
      SOURCE!D1090&amp;", "&amp; IF(lookups!$F$2-LEN(SOURCE!D1090) &gt;= 0, REPT(" ",lookups!$F$2-LEN(SOURCE!D1090)), "")&amp;
      SOURCE!E1090&amp;", "&amp; IF(lookups!$G$2-LEN(SOURCE!E1090) &gt;=0, REPT(" ",lookups!$G$2-LEN(SOURCE!E1090)), "")&amp;
      SOURCE!F1090&amp;", "&amp; IF(lookups!$H$2-LEN(SOURCE!F1090) &gt;= 0, REPT(" ",lookups!$H$2-LEN(SOURCE!F1090)+2), "")&amp;"("&amp;
      SUBSTITUTE(TEXT(SOURCE!G1090,"??0"),"  ","")&amp;" &lt;&lt; TAM_MAX_BITS) |"&amp; IF(lookups!$I$2-3 &gt;= 0, REPT(" ",MAX(1,lookups!$I$2-5+4+1-1-LEN(  IF(ISTEXT(SOURCE!H1090),SOURCE!H1090,  SUBSTITUTE(SUBSTITUTE(TEXT(SOURCE!H1090,"????0"),"  ","")," ",""))   ))), "")&amp;
       IF(ISTEXT(SOURCE!H1090),SOURCE!H1090, SUBSTITUTE(SUBSTITUTE(TEXT(SOURCE!H1090,"????0"),"  ","")," ",""))   &amp;","&amp; IF(lookups!$J$2-3 &gt;= 0, REPT(" ",lookups!$J$2-3-5), "")&amp;
      SOURCE!I1090&amp;
" | "&amp; IF(lookups!$K$2-LEN(SOURCE!I1090) &gt;= 0, REPT(" ",lookups!$K$2-LEN(SOURCE!I1090)), "")&amp;
      SOURCE!J1090&amp;      IF(lookups!$L$2-LEN(SOURCE!J1090) &gt;= 0, REPT(" ",lookups!$L$2-LEN(SOURCE!J1090)), "")&amp;
" | "&amp; IF(lookups!$K$2-LEN(SOURCE!I1090) &gt;= 0, REPT(" ",lookups!$K$2-LEN(SOURCE!I1090)), "")&amp;
      SOURCE!K1090&amp;      IF(lookups!$L$2-LEN(SOURCE!K1090) &gt;= 0, REPT(" ",lookups!$M$2-LEN(SOURCE!K1090)), "")&amp;
" | "&amp; SOURCE!L1090&amp;      IF(lookups!$O$2-LEN(SOURCE!L1090) &gt;= 0, REPT(" ",lookups!$O$2-LEN(SOURCE!L1090)), "")&amp;
" | "&amp; SOURCE!M1090&amp;      IF(lookups!$P$2-LEN(SOURCE!M1090) &gt;= 0, REPT(" ",lookups!$P$2-LEN(SOURCE!M1090)), "")&amp;
      "},"&amp;IF(SOURCE!O1090&lt;&gt;"",""&amp;SOURCE!O1090,"")
 )
)
)</f>
        <v>/* 1066 */  { itemToBeCoded,                NOPARAM,                     "",                                            STD_SUP_w,                                     (0 &lt;&lt; TAM_MAX_BITS) |     0, CAT_NONE | SLS_UNCHANGED | US_UNCHANGED | EIM_DISABLED | PTP_DISABLED     },</v>
      </c>
    </row>
    <row r="1091" customFormat="false" ht="15.75" hidden="false" customHeight="false" outlineLevel="0" collapsed="false">
      <c r="A1091" s="263" t="str">
        <f aca="false">IF(AND(OR(SOURCE!A1091="",ISBLANK(SOURCE!A1091)),SOURCE!B1091&gt;0),IF(ISBLANK(SOURCE!C1091),"",SOURCE!C1091),
IF(SOURCE!B1091&lt;0,VLOOKUP(SOURCE!B1091,lookups!A$1:B$25,2,0),
  IF(ISBLANK(SOURCE!B1091),
    "",
    "/* "&amp;TEXT(SOURCE!B1091,"???0")&amp;" *"&amp;
      SOURCE!C1091&amp;", "&amp; IF(lookups!$E$2-LEN(SOURCE!C1091) &gt;= 0, REPT(" ",lookups!$E$2-LEN(SOURCE!C1091)), "")&amp;
      SOURCE!D1091&amp;", "&amp; IF(lookups!$F$2-LEN(SOURCE!D1091) &gt;= 0, REPT(" ",lookups!$F$2-LEN(SOURCE!D1091)), "")&amp;
      SOURCE!E1091&amp;", "&amp; IF(lookups!$G$2-LEN(SOURCE!E1091) &gt;=0, REPT(" ",lookups!$G$2-LEN(SOURCE!E1091)), "")&amp;
      SOURCE!F1091&amp;", "&amp; IF(lookups!$H$2-LEN(SOURCE!F1091) &gt;= 0, REPT(" ",lookups!$H$2-LEN(SOURCE!F1091)+2), "")&amp;"("&amp;
      SUBSTITUTE(TEXT(SOURCE!G1091,"??0"),"  ","")&amp;" &lt;&lt; TAM_MAX_BITS) |"&amp; IF(lookups!$I$2-3 &gt;= 0, REPT(" ",MAX(1,lookups!$I$2-5+4+1-1-LEN(  IF(ISTEXT(SOURCE!H1091),SOURCE!H1091,  SUBSTITUTE(SUBSTITUTE(TEXT(SOURCE!H1091,"????0"),"  ","")," ",""))   ))), "")&amp;
       IF(ISTEXT(SOURCE!H1091),SOURCE!H1091, SUBSTITUTE(SUBSTITUTE(TEXT(SOURCE!H1091,"????0"),"  ","")," ",""))   &amp;","&amp; IF(lookups!$J$2-3 &gt;= 0, REPT(" ",lookups!$J$2-3-5), "")&amp;
      SOURCE!I1091&amp;
" | "&amp; IF(lookups!$K$2-LEN(SOURCE!I1091) &gt;= 0, REPT(" ",lookups!$K$2-LEN(SOURCE!I1091)), "")&amp;
      SOURCE!J1091&amp;      IF(lookups!$L$2-LEN(SOURCE!J1091) &gt;= 0, REPT(" ",lookups!$L$2-LEN(SOURCE!J1091)), "")&amp;
" | "&amp; IF(lookups!$K$2-LEN(SOURCE!I1091) &gt;= 0, REPT(" ",lookups!$K$2-LEN(SOURCE!I1091)), "")&amp;
      SOURCE!K1091&amp;      IF(lookups!$L$2-LEN(SOURCE!K1091) &gt;= 0, REPT(" ",lookups!$M$2-LEN(SOURCE!K1091)), "")&amp;
" | "&amp; SOURCE!L1091&amp;      IF(lookups!$O$2-LEN(SOURCE!L1091) &gt;= 0, REPT(" ",lookups!$O$2-LEN(SOURCE!L1091)), "")&amp;
" | "&amp; SOURCE!M1091&amp;      IF(lookups!$P$2-LEN(SOURCE!M1091) &gt;= 0, REPT(" ",lookups!$P$2-LEN(SOURCE!M1091)), "")&amp;
      "},"&amp;IF(SOURCE!O1091&lt;&gt;"",""&amp;SOURCE!O1091,"")
 )
)
)</f>
        <v>/* 1067 */  { itemToBeCoded,                NOPARAM,                     "",                                            STD_SUP_x,                                     (0 &lt;&lt; TAM_MAX_BITS) |     0, CAT_NONE | SLS_UNCHANGED | US_UNCHANGED | EIM_DISABLED | PTP_DISABLED     },</v>
      </c>
    </row>
    <row r="1092" customFormat="false" ht="15.75" hidden="false" customHeight="false" outlineLevel="0" collapsed="false">
      <c r="A1092" s="263" t="str">
        <f aca="false">IF(AND(OR(SOURCE!A1092="",ISBLANK(SOURCE!A1092)),SOURCE!B1092&gt;0),IF(ISBLANK(SOURCE!C1092),"",SOURCE!C1092),
IF(SOURCE!B1092&lt;0,VLOOKUP(SOURCE!B1092,lookups!A$1:B$25,2,0),
  IF(ISBLANK(SOURCE!B1092),
    "",
    "/* "&amp;TEXT(SOURCE!B1092,"???0")&amp;" *"&amp;
      SOURCE!C1092&amp;", "&amp; IF(lookups!$E$2-LEN(SOURCE!C1092) &gt;= 0, REPT(" ",lookups!$E$2-LEN(SOURCE!C1092)), "")&amp;
      SOURCE!D1092&amp;", "&amp; IF(lookups!$F$2-LEN(SOURCE!D1092) &gt;= 0, REPT(" ",lookups!$F$2-LEN(SOURCE!D1092)), "")&amp;
      SOURCE!E1092&amp;", "&amp; IF(lookups!$G$2-LEN(SOURCE!E1092) &gt;=0, REPT(" ",lookups!$G$2-LEN(SOURCE!E1092)), "")&amp;
      SOURCE!F1092&amp;", "&amp; IF(lookups!$H$2-LEN(SOURCE!F1092) &gt;= 0, REPT(" ",lookups!$H$2-LEN(SOURCE!F1092)+2), "")&amp;"("&amp;
      SUBSTITUTE(TEXT(SOURCE!G1092,"??0"),"  ","")&amp;" &lt;&lt; TAM_MAX_BITS) |"&amp; IF(lookups!$I$2-3 &gt;= 0, REPT(" ",MAX(1,lookups!$I$2-5+4+1-1-LEN(  IF(ISTEXT(SOURCE!H1092),SOURCE!H1092,  SUBSTITUTE(SUBSTITUTE(TEXT(SOURCE!H1092,"????0"),"  ","")," ",""))   ))), "")&amp;
       IF(ISTEXT(SOURCE!H1092),SOURCE!H1092, SUBSTITUTE(SUBSTITUTE(TEXT(SOURCE!H1092,"????0"),"  ","")," ",""))   &amp;","&amp; IF(lookups!$J$2-3 &gt;= 0, REPT(" ",lookups!$J$2-3-5), "")&amp;
      SOURCE!I1092&amp;
" | "&amp; IF(lookups!$K$2-LEN(SOURCE!I1092) &gt;= 0, REPT(" ",lookups!$K$2-LEN(SOURCE!I1092)), "")&amp;
      SOURCE!J1092&amp;      IF(lookups!$L$2-LEN(SOURCE!J1092) &gt;= 0, REPT(" ",lookups!$L$2-LEN(SOURCE!J1092)), "")&amp;
" | "&amp; IF(lookups!$K$2-LEN(SOURCE!I1092) &gt;= 0, REPT(" ",lookups!$K$2-LEN(SOURCE!I1092)), "")&amp;
      SOURCE!K1092&amp;      IF(lookups!$L$2-LEN(SOURCE!K1092) &gt;= 0, REPT(" ",lookups!$M$2-LEN(SOURCE!K1092)), "")&amp;
" | "&amp; SOURCE!L1092&amp;      IF(lookups!$O$2-LEN(SOURCE!L1092) &gt;= 0, REPT(" ",lookups!$O$2-LEN(SOURCE!L1092)), "")&amp;
" | "&amp; SOURCE!M1092&amp;      IF(lookups!$P$2-LEN(SOURCE!M1092) &gt;= 0, REPT(" ",lookups!$P$2-LEN(SOURCE!M1092)), "")&amp;
      "},"&amp;IF(SOURCE!O1092&lt;&gt;"",""&amp;SOURCE!O1092,"")
 )
)
)</f>
        <v>/* 1068 */  { itemToBeCoded,                NOPARAM,                     "",                                            STD_SUP_y,                                     (0 &lt;&lt; TAM_MAX_BITS) |     0, CAT_NONE | SLS_UNCHANGED | US_UNCHANGED | EIM_DISABLED | PTP_DISABLED     },</v>
      </c>
    </row>
    <row r="1093" customFormat="false" ht="15.75" hidden="false" customHeight="false" outlineLevel="0" collapsed="false">
      <c r="A1093" s="263" t="str">
        <f aca="false">IF(AND(OR(SOURCE!A1093="",ISBLANK(SOURCE!A1093)),SOURCE!B1093&gt;0),IF(ISBLANK(SOURCE!C1093),"",SOURCE!C1093),
IF(SOURCE!B1093&lt;0,VLOOKUP(SOURCE!B1093,lookups!A$1:B$25,2,0),
  IF(ISBLANK(SOURCE!B1093),
    "",
    "/* "&amp;TEXT(SOURCE!B1093,"???0")&amp;" *"&amp;
      SOURCE!C1093&amp;", "&amp; IF(lookups!$E$2-LEN(SOURCE!C1093) &gt;= 0, REPT(" ",lookups!$E$2-LEN(SOURCE!C1093)), "")&amp;
      SOURCE!D1093&amp;", "&amp; IF(lookups!$F$2-LEN(SOURCE!D1093) &gt;= 0, REPT(" ",lookups!$F$2-LEN(SOURCE!D1093)), "")&amp;
      SOURCE!E1093&amp;", "&amp; IF(lookups!$G$2-LEN(SOURCE!E1093) &gt;=0, REPT(" ",lookups!$G$2-LEN(SOURCE!E1093)), "")&amp;
      SOURCE!F1093&amp;", "&amp; IF(lookups!$H$2-LEN(SOURCE!F1093) &gt;= 0, REPT(" ",lookups!$H$2-LEN(SOURCE!F1093)+2), "")&amp;"("&amp;
      SUBSTITUTE(TEXT(SOURCE!G1093,"??0"),"  ","")&amp;" &lt;&lt; TAM_MAX_BITS) |"&amp; IF(lookups!$I$2-3 &gt;= 0, REPT(" ",MAX(1,lookups!$I$2-5+4+1-1-LEN(  IF(ISTEXT(SOURCE!H1093),SOURCE!H1093,  SUBSTITUTE(SUBSTITUTE(TEXT(SOURCE!H1093,"????0"),"  ","")," ",""))   ))), "")&amp;
       IF(ISTEXT(SOURCE!H1093),SOURCE!H1093, SUBSTITUTE(SUBSTITUTE(TEXT(SOURCE!H1093,"????0"),"  ","")," ",""))   &amp;","&amp; IF(lookups!$J$2-3 &gt;= 0, REPT(" ",lookups!$J$2-3-5), "")&amp;
      SOURCE!I1093&amp;
" | "&amp; IF(lookups!$K$2-LEN(SOURCE!I1093) &gt;= 0, REPT(" ",lookups!$K$2-LEN(SOURCE!I1093)), "")&amp;
      SOURCE!J1093&amp;      IF(lookups!$L$2-LEN(SOURCE!J1093) &gt;= 0, REPT(" ",lookups!$L$2-LEN(SOURCE!J1093)), "")&amp;
" | "&amp; IF(lookups!$K$2-LEN(SOURCE!I1093) &gt;= 0, REPT(" ",lookups!$K$2-LEN(SOURCE!I1093)), "")&amp;
      SOURCE!K1093&amp;      IF(lookups!$L$2-LEN(SOURCE!K1093) &gt;= 0, REPT(" ",lookups!$M$2-LEN(SOURCE!K1093)), "")&amp;
" | "&amp; SOURCE!L1093&amp;      IF(lookups!$O$2-LEN(SOURCE!L1093) &gt;= 0, REPT(" ",lookups!$O$2-LEN(SOURCE!L1093)), "")&amp;
" | "&amp; SOURCE!M1093&amp;      IF(lookups!$P$2-LEN(SOURCE!M1093) &gt;= 0, REPT(" ",lookups!$P$2-LEN(SOURCE!M1093)), "")&amp;
      "},"&amp;IF(SOURCE!O1093&lt;&gt;"",""&amp;SOURCE!O1093,"")
 )
)
)</f>
        <v>/* 1069 */  { itemToBeCoded,                NOPARAM,                     "",                                            STD_SUP_z,                                     (0 &lt;&lt; TAM_MAX_BITS) |     0, CAT_NONE | SLS_UNCHANGED | US_UNCHANGED | EIM_DISABLED | PTP_DISABLED     },</v>
      </c>
    </row>
    <row r="1094" customFormat="false" ht="15.75" hidden="false" customHeight="false" outlineLevel="0" collapsed="false">
      <c r="A1094" s="263" t="str">
        <f aca="false">IF(AND(OR(SOURCE!A1094="",ISBLANK(SOURCE!A1094)),SOURCE!B1094&gt;0),IF(ISBLANK(SOURCE!C1094),"",SOURCE!C1094),
IF(SOURCE!B1094&lt;0,VLOOKUP(SOURCE!B1094,lookups!A$1:B$25,2,0),
  IF(ISBLANK(SOURCE!B1094),
    "",
    "/* "&amp;TEXT(SOURCE!B1094,"???0")&amp;" *"&amp;
      SOURCE!C1094&amp;", "&amp; IF(lookups!$E$2-LEN(SOURCE!C1094) &gt;= 0, REPT(" ",lookups!$E$2-LEN(SOURCE!C1094)), "")&amp;
      SOURCE!D1094&amp;", "&amp; IF(lookups!$F$2-LEN(SOURCE!D1094) &gt;= 0, REPT(" ",lookups!$F$2-LEN(SOURCE!D1094)), "")&amp;
      SOURCE!E1094&amp;", "&amp; IF(lookups!$G$2-LEN(SOURCE!E1094) &gt;=0, REPT(" ",lookups!$G$2-LEN(SOURCE!E1094)), "")&amp;
      SOURCE!F1094&amp;", "&amp; IF(lookups!$H$2-LEN(SOURCE!F1094) &gt;= 0, REPT(" ",lookups!$H$2-LEN(SOURCE!F1094)+2), "")&amp;"("&amp;
      SUBSTITUTE(TEXT(SOURCE!G1094,"??0"),"  ","")&amp;" &lt;&lt; TAM_MAX_BITS) |"&amp; IF(lookups!$I$2-3 &gt;= 0, REPT(" ",MAX(1,lookups!$I$2-5+4+1-1-LEN(  IF(ISTEXT(SOURCE!H1094),SOURCE!H1094,  SUBSTITUTE(SUBSTITUTE(TEXT(SOURCE!H1094,"????0"),"  ","")," ",""))   ))), "")&amp;
       IF(ISTEXT(SOURCE!H1094),SOURCE!H1094, SUBSTITUTE(SUBSTITUTE(TEXT(SOURCE!H1094,"????0"),"  ","")," ",""))   &amp;","&amp; IF(lookups!$J$2-3 &gt;= 0, REPT(" ",lookups!$J$2-3-5), "")&amp;
      SOURCE!I1094&amp;
" | "&amp; IF(lookups!$K$2-LEN(SOURCE!I1094) &gt;= 0, REPT(" ",lookups!$K$2-LEN(SOURCE!I1094)), "")&amp;
      SOURCE!J1094&amp;      IF(lookups!$L$2-LEN(SOURCE!J1094) &gt;= 0, REPT(" ",lookups!$L$2-LEN(SOURCE!J1094)), "")&amp;
" | "&amp; IF(lookups!$K$2-LEN(SOURCE!I1094) &gt;= 0, REPT(" ",lookups!$K$2-LEN(SOURCE!I1094)), "")&amp;
      SOURCE!K1094&amp;      IF(lookups!$L$2-LEN(SOURCE!K1094) &gt;= 0, REPT(" ",lookups!$M$2-LEN(SOURCE!K1094)), "")&amp;
" | "&amp; SOURCE!L1094&amp;      IF(lookups!$O$2-LEN(SOURCE!L1094) &gt;= 0, REPT(" ",lookups!$O$2-LEN(SOURCE!L1094)), "")&amp;
" | "&amp; SOURCE!M1094&amp;      IF(lookups!$P$2-LEN(SOURCE!M1094) &gt;= 0, REPT(" ",lookups!$P$2-LEN(SOURCE!M1094)), "")&amp;
      "},"&amp;IF(SOURCE!O1094&lt;&gt;"",""&amp;SOURCE!O1094,"")
 )
)
)</f>
        <v>/* 1070 */  { itemToBeCoded,                NOPARAM,                     "",                                            STD_SUB_alpha,                                 (0 &lt;&lt; TAM_MAX_BITS) |     0, CAT_NONE | SLS_UNCHANGED | US_UNCHANGED | EIM_DISABLED | PTP_DISABLED     },</v>
      </c>
    </row>
    <row r="1095" customFormat="false" ht="15.75" hidden="false" customHeight="false" outlineLevel="0" collapsed="false">
      <c r="A1095" s="263" t="str">
        <f aca="false">IF(AND(OR(SOURCE!A1095="",ISBLANK(SOURCE!A1095)),SOURCE!B1095&gt;0),IF(ISBLANK(SOURCE!C1095),"",SOURCE!C1095),
IF(SOURCE!B1095&lt;0,VLOOKUP(SOURCE!B1095,lookups!A$1:B$25,2,0),
  IF(ISBLANK(SOURCE!B1095),
    "",
    "/* "&amp;TEXT(SOURCE!B1095,"???0")&amp;" *"&amp;
      SOURCE!C1095&amp;", "&amp; IF(lookups!$E$2-LEN(SOURCE!C1095) &gt;= 0, REPT(" ",lookups!$E$2-LEN(SOURCE!C1095)), "")&amp;
      SOURCE!D1095&amp;", "&amp; IF(lookups!$F$2-LEN(SOURCE!D1095) &gt;= 0, REPT(" ",lookups!$F$2-LEN(SOURCE!D1095)), "")&amp;
      SOURCE!E1095&amp;", "&amp; IF(lookups!$G$2-LEN(SOURCE!E1095) &gt;=0, REPT(" ",lookups!$G$2-LEN(SOURCE!E1095)), "")&amp;
      SOURCE!F1095&amp;", "&amp; IF(lookups!$H$2-LEN(SOURCE!F1095) &gt;= 0, REPT(" ",lookups!$H$2-LEN(SOURCE!F1095)+2), "")&amp;"("&amp;
      SUBSTITUTE(TEXT(SOURCE!G1095,"??0"),"  ","")&amp;" &lt;&lt; TAM_MAX_BITS) |"&amp; IF(lookups!$I$2-3 &gt;= 0, REPT(" ",MAX(1,lookups!$I$2-5+4+1-1-LEN(  IF(ISTEXT(SOURCE!H1095),SOURCE!H1095,  SUBSTITUTE(SUBSTITUTE(TEXT(SOURCE!H1095,"????0"),"  ","")," ",""))   ))), "")&amp;
       IF(ISTEXT(SOURCE!H1095),SOURCE!H1095, SUBSTITUTE(SUBSTITUTE(TEXT(SOURCE!H1095,"????0"),"  ","")," ",""))   &amp;","&amp; IF(lookups!$J$2-3 &gt;= 0, REPT(" ",lookups!$J$2-3-5), "")&amp;
      SOURCE!I1095&amp;
" | "&amp; IF(lookups!$K$2-LEN(SOURCE!I1095) &gt;= 0, REPT(" ",lookups!$K$2-LEN(SOURCE!I1095)), "")&amp;
      SOURCE!J1095&amp;      IF(lookups!$L$2-LEN(SOURCE!J1095) &gt;= 0, REPT(" ",lookups!$L$2-LEN(SOURCE!J1095)), "")&amp;
" | "&amp; IF(lookups!$K$2-LEN(SOURCE!I1095) &gt;= 0, REPT(" ",lookups!$K$2-LEN(SOURCE!I1095)), "")&amp;
      SOURCE!K1095&amp;      IF(lookups!$L$2-LEN(SOURCE!K1095) &gt;= 0, REPT(" ",lookups!$M$2-LEN(SOURCE!K1095)), "")&amp;
" | "&amp; SOURCE!L1095&amp;      IF(lookups!$O$2-LEN(SOURCE!L1095) &gt;= 0, REPT(" ",lookups!$O$2-LEN(SOURCE!L1095)), "")&amp;
" | "&amp; SOURCE!M1095&amp;      IF(lookups!$P$2-LEN(SOURCE!M1095) &gt;= 0, REPT(" ",lookups!$P$2-LEN(SOURCE!M1095)), "")&amp;
      "},"&amp;IF(SOURCE!O1095&lt;&gt;"",""&amp;SOURCE!O1095,"")
 )
)
)</f>
        <v>/* 1071 */  { itemToBeCoded,                NOPARAM,                     "",                                            STD_SUB_delta,                                 (0 &lt;&lt; TAM_MAX_BITS) |     0, CAT_NONE | SLS_UNCHANGED | US_UNCHANGED | EIM_DISABLED | PTP_DISABLED     },</v>
      </c>
    </row>
    <row r="1096" customFormat="false" ht="15.75" hidden="false" customHeight="false" outlineLevel="0" collapsed="false">
      <c r="A1096" s="263" t="str">
        <f aca="false">IF(AND(OR(SOURCE!A1096="",ISBLANK(SOURCE!A1096)),SOURCE!B1096&gt;0),IF(ISBLANK(SOURCE!C1096),"",SOURCE!C1096),
IF(SOURCE!B1096&lt;0,VLOOKUP(SOURCE!B1096,lookups!A$1:B$25,2,0),
  IF(ISBLANK(SOURCE!B1096),
    "",
    "/* "&amp;TEXT(SOURCE!B1096,"???0")&amp;" *"&amp;
      SOURCE!C1096&amp;", "&amp; IF(lookups!$E$2-LEN(SOURCE!C1096) &gt;= 0, REPT(" ",lookups!$E$2-LEN(SOURCE!C1096)), "")&amp;
      SOURCE!D1096&amp;", "&amp; IF(lookups!$F$2-LEN(SOURCE!D1096) &gt;= 0, REPT(" ",lookups!$F$2-LEN(SOURCE!D1096)), "")&amp;
      SOURCE!E1096&amp;", "&amp; IF(lookups!$G$2-LEN(SOURCE!E1096) &gt;=0, REPT(" ",lookups!$G$2-LEN(SOURCE!E1096)), "")&amp;
      SOURCE!F1096&amp;", "&amp; IF(lookups!$H$2-LEN(SOURCE!F1096) &gt;= 0, REPT(" ",lookups!$H$2-LEN(SOURCE!F1096)+2), "")&amp;"("&amp;
      SUBSTITUTE(TEXT(SOURCE!G1096,"??0"),"  ","")&amp;" &lt;&lt; TAM_MAX_BITS) |"&amp; IF(lookups!$I$2-3 &gt;= 0, REPT(" ",MAX(1,lookups!$I$2-5+4+1-1-LEN(  IF(ISTEXT(SOURCE!H1096),SOURCE!H1096,  SUBSTITUTE(SUBSTITUTE(TEXT(SOURCE!H1096,"????0"),"  ","")," ",""))   ))), "")&amp;
       IF(ISTEXT(SOURCE!H1096),SOURCE!H1096, SUBSTITUTE(SUBSTITUTE(TEXT(SOURCE!H1096,"????0"),"  ","")," ",""))   &amp;","&amp; IF(lookups!$J$2-3 &gt;= 0, REPT(" ",lookups!$J$2-3-5), "")&amp;
      SOURCE!I1096&amp;
" | "&amp; IF(lookups!$K$2-LEN(SOURCE!I1096) &gt;= 0, REPT(" ",lookups!$K$2-LEN(SOURCE!I1096)), "")&amp;
      SOURCE!J1096&amp;      IF(lookups!$L$2-LEN(SOURCE!J1096) &gt;= 0, REPT(" ",lookups!$L$2-LEN(SOURCE!J1096)), "")&amp;
" | "&amp; IF(lookups!$K$2-LEN(SOURCE!I1096) &gt;= 0, REPT(" ",lookups!$K$2-LEN(SOURCE!I1096)), "")&amp;
      SOURCE!K1096&amp;      IF(lookups!$L$2-LEN(SOURCE!K1096) &gt;= 0, REPT(" ",lookups!$M$2-LEN(SOURCE!K1096)), "")&amp;
" | "&amp; SOURCE!L1096&amp;      IF(lookups!$O$2-LEN(SOURCE!L1096) &gt;= 0, REPT(" ",lookups!$O$2-LEN(SOURCE!L1096)), "")&amp;
" | "&amp; SOURCE!M1096&amp;      IF(lookups!$P$2-LEN(SOURCE!M1096) &gt;= 0, REPT(" ",lookups!$P$2-LEN(SOURCE!M1096)), "")&amp;
      "},"&amp;IF(SOURCE!O1096&lt;&gt;"",""&amp;SOURCE!O1096,"")
 )
)
)</f>
        <v>/* 1072 */  { itemToBeCoded,                NOPARAM,                     "",                                            STD_SUB_mu,                                    (0 &lt;&lt; TAM_MAX_BITS) |     0, CAT_NONE | SLS_UNCHANGED | US_UNCHANGED | EIM_DISABLED | PTP_DISABLED     },</v>
      </c>
    </row>
    <row r="1097" customFormat="false" ht="15.75" hidden="false" customHeight="false" outlineLevel="0" collapsed="false">
      <c r="A1097" s="263" t="str">
        <f aca="false">IF(AND(OR(SOURCE!A1097="",ISBLANK(SOURCE!A1097)),SOURCE!B1097&gt;0),IF(ISBLANK(SOURCE!C1097),"",SOURCE!C1097),
IF(SOURCE!B1097&lt;0,VLOOKUP(SOURCE!B1097,lookups!A$1:B$25,2,0),
  IF(ISBLANK(SOURCE!B1097),
    "",
    "/* "&amp;TEXT(SOURCE!B1097,"???0")&amp;" *"&amp;
      SOURCE!C1097&amp;", "&amp; IF(lookups!$E$2-LEN(SOURCE!C1097) &gt;= 0, REPT(" ",lookups!$E$2-LEN(SOURCE!C1097)), "")&amp;
      SOURCE!D1097&amp;", "&amp; IF(lookups!$F$2-LEN(SOURCE!D1097) &gt;= 0, REPT(" ",lookups!$F$2-LEN(SOURCE!D1097)), "")&amp;
      SOURCE!E1097&amp;", "&amp; IF(lookups!$G$2-LEN(SOURCE!E1097) &gt;=0, REPT(" ",lookups!$G$2-LEN(SOURCE!E1097)), "")&amp;
      SOURCE!F1097&amp;", "&amp; IF(lookups!$H$2-LEN(SOURCE!F1097) &gt;= 0, REPT(" ",lookups!$H$2-LEN(SOURCE!F1097)+2), "")&amp;"("&amp;
      SUBSTITUTE(TEXT(SOURCE!G1097,"??0"),"  ","")&amp;" &lt;&lt; TAM_MAX_BITS) |"&amp; IF(lookups!$I$2-3 &gt;= 0, REPT(" ",MAX(1,lookups!$I$2-5+4+1-1-LEN(  IF(ISTEXT(SOURCE!H1097),SOURCE!H1097,  SUBSTITUTE(SUBSTITUTE(TEXT(SOURCE!H1097,"????0"),"  ","")," ",""))   ))), "")&amp;
       IF(ISTEXT(SOURCE!H1097),SOURCE!H1097, SUBSTITUTE(SUBSTITUTE(TEXT(SOURCE!H1097,"????0"),"  ","")," ",""))   &amp;","&amp; IF(lookups!$J$2-3 &gt;= 0, REPT(" ",lookups!$J$2-3-5), "")&amp;
      SOURCE!I1097&amp;
" | "&amp; IF(lookups!$K$2-LEN(SOURCE!I1097) &gt;= 0, REPT(" ",lookups!$K$2-LEN(SOURCE!I1097)), "")&amp;
      SOURCE!J1097&amp;      IF(lookups!$L$2-LEN(SOURCE!J1097) &gt;= 0, REPT(" ",lookups!$L$2-LEN(SOURCE!J1097)), "")&amp;
" | "&amp; IF(lookups!$K$2-LEN(SOURCE!I1097) &gt;= 0, REPT(" ",lookups!$K$2-LEN(SOURCE!I1097)), "")&amp;
      SOURCE!K1097&amp;      IF(lookups!$L$2-LEN(SOURCE!K1097) &gt;= 0, REPT(" ",lookups!$M$2-LEN(SOURCE!K1097)), "")&amp;
" | "&amp; SOURCE!L1097&amp;      IF(lookups!$O$2-LEN(SOURCE!L1097) &gt;= 0, REPT(" ",lookups!$O$2-LEN(SOURCE!L1097)), "")&amp;
" | "&amp; SOURCE!M1097&amp;      IF(lookups!$P$2-LEN(SOURCE!M1097) &gt;= 0, REPT(" ",lookups!$P$2-LEN(SOURCE!M1097)), "")&amp;
      "},"&amp;IF(SOURCE!O1097&lt;&gt;"",""&amp;SOURCE!O1097,"")
 )
)
)</f>
        <v>/* 1073 */  { addItemToBuffer,              ITM_SUB_SUN,                 "",                                            STD_SUB_SUN,                                   (0 &lt;&lt; TAM_MAX_BITS) |     0, CAT_NONE | SLS_UNCHANGED | US_UNCHANGED | EIM_DISABLED | PTP_DISABLED     },</v>
      </c>
    </row>
    <row r="1098" customFormat="false" ht="15.75" hidden="false" customHeight="false" outlineLevel="0" collapsed="false">
      <c r="A1098" s="263" t="str">
        <f aca="false">IF(AND(OR(SOURCE!A1098="",ISBLANK(SOURCE!A1098)),SOURCE!B1098&gt;0),IF(ISBLANK(SOURCE!C1098),"",SOURCE!C1098),
IF(SOURCE!B1098&lt;0,VLOOKUP(SOURCE!B1098,lookups!A$1:B$25,2,0),
  IF(ISBLANK(SOURCE!B1098),
    "",
    "/* "&amp;TEXT(SOURCE!B1098,"???0")&amp;" *"&amp;
      SOURCE!C1098&amp;", "&amp; IF(lookups!$E$2-LEN(SOURCE!C1098) &gt;= 0, REPT(" ",lookups!$E$2-LEN(SOURCE!C1098)), "")&amp;
      SOURCE!D1098&amp;", "&amp; IF(lookups!$F$2-LEN(SOURCE!D1098) &gt;= 0, REPT(" ",lookups!$F$2-LEN(SOURCE!D1098)), "")&amp;
      SOURCE!E1098&amp;", "&amp; IF(lookups!$G$2-LEN(SOURCE!E1098) &gt;=0, REPT(" ",lookups!$G$2-LEN(SOURCE!E1098)), "")&amp;
      SOURCE!F1098&amp;", "&amp; IF(lookups!$H$2-LEN(SOURCE!F1098) &gt;= 0, REPT(" ",lookups!$H$2-LEN(SOURCE!F1098)+2), "")&amp;"("&amp;
      SUBSTITUTE(TEXT(SOURCE!G1098,"??0"),"  ","")&amp;" &lt;&lt; TAM_MAX_BITS) |"&amp; IF(lookups!$I$2-3 &gt;= 0, REPT(" ",MAX(1,lookups!$I$2-5+4+1-1-LEN(  IF(ISTEXT(SOURCE!H1098),SOURCE!H1098,  SUBSTITUTE(SUBSTITUTE(TEXT(SOURCE!H1098,"????0"),"  ","")," ",""))   ))), "")&amp;
       IF(ISTEXT(SOURCE!H1098),SOURCE!H1098, SUBSTITUTE(SUBSTITUTE(TEXT(SOURCE!H1098,"????0"),"  ","")," ",""))   &amp;","&amp; IF(lookups!$J$2-3 &gt;= 0, REPT(" ",lookups!$J$2-3-5), "")&amp;
      SOURCE!I1098&amp;
" | "&amp; IF(lookups!$K$2-LEN(SOURCE!I1098) &gt;= 0, REPT(" ",lookups!$K$2-LEN(SOURCE!I1098)), "")&amp;
      SOURCE!J1098&amp;      IF(lookups!$L$2-LEN(SOURCE!J1098) &gt;= 0, REPT(" ",lookups!$L$2-LEN(SOURCE!J1098)), "")&amp;
" | "&amp; IF(lookups!$K$2-LEN(SOURCE!I1098) &gt;= 0, REPT(" ",lookups!$K$2-LEN(SOURCE!I1098)), "")&amp;
      SOURCE!K1098&amp;      IF(lookups!$L$2-LEN(SOURCE!K1098) &gt;= 0, REPT(" ",lookups!$M$2-LEN(SOURCE!K1098)), "")&amp;
" | "&amp; SOURCE!L1098&amp;      IF(lookups!$O$2-LEN(SOURCE!L1098) &gt;= 0, REPT(" ",lookups!$O$2-LEN(SOURCE!L1098)), "")&amp;
" | "&amp; SOURCE!M1098&amp;      IF(lookups!$P$2-LEN(SOURCE!M1098) &gt;= 0, REPT(" ",lookups!$P$2-LEN(SOURCE!M1098)), "")&amp;
      "},"&amp;IF(SOURCE!O1098&lt;&gt;"",""&amp;SOURCE!O1098,"")
 )
)
)</f>
        <v>/* 1074 */  { addItemToBuffer,              ITM_SUB_EARTH,               "",                                            STD_SUB_EARTH,                                 (0 &lt;&lt; TAM_MAX_BITS) |     0, CAT_NONE | SLS_UNCHANGED | US_UNCHANGED | EIM_DISABLED | PTP_DISABLED     },</v>
      </c>
    </row>
    <row r="1099" customFormat="false" ht="15.75" hidden="false" customHeight="false" outlineLevel="0" collapsed="false">
      <c r="A1099" s="263" t="str">
        <f aca="false">IF(AND(OR(SOURCE!A1099="",ISBLANK(SOURCE!A1099)),SOURCE!B1099&gt;0),IF(ISBLANK(SOURCE!C1099),"",SOURCE!C1099),
IF(SOURCE!B1099&lt;0,VLOOKUP(SOURCE!B1099,lookups!A$1:B$25,2,0),
  IF(ISBLANK(SOURCE!B1099),
    "",
    "/* "&amp;TEXT(SOURCE!B1099,"???0")&amp;" *"&amp;
      SOURCE!C1099&amp;", "&amp; IF(lookups!$E$2-LEN(SOURCE!C1099) &gt;= 0, REPT(" ",lookups!$E$2-LEN(SOURCE!C1099)), "")&amp;
      SOURCE!D1099&amp;", "&amp; IF(lookups!$F$2-LEN(SOURCE!D1099) &gt;= 0, REPT(" ",lookups!$F$2-LEN(SOURCE!D1099)), "")&amp;
      SOURCE!E1099&amp;", "&amp; IF(lookups!$G$2-LEN(SOURCE!E1099) &gt;=0, REPT(" ",lookups!$G$2-LEN(SOURCE!E1099)), "")&amp;
      SOURCE!F1099&amp;", "&amp; IF(lookups!$H$2-LEN(SOURCE!F1099) &gt;= 0, REPT(" ",lookups!$H$2-LEN(SOURCE!F1099)+2), "")&amp;"("&amp;
      SUBSTITUTE(TEXT(SOURCE!G1099,"??0"),"  ","")&amp;" &lt;&lt; TAM_MAX_BITS) |"&amp; IF(lookups!$I$2-3 &gt;= 0, REPT(" ",MAX(1,lookups!$I$2-5+4+1-1-LEN(  IF(ISTEXT(SOURCE!H1099),SOURCE!H1099,  SUBSTITUTE(SUBSTITUTE(TEXT(SOURCE!H1099,"????0"),"  ","")," ",""))   ))), "")&amp;
       IF(ISTEXT(SOURCE!H1099),SOURCE!H1099, SUBSTITUTE(SUBSTITUTE(TEXT(SOURCE!H1099,"????0"),"  ","")," ",""))   &amp;","&amp; IF(lookups!$J$2-3 &gt;= 0, REPT(" ",lookups!$J$2-3-5), "")&amp;
      SOURCE!I1099&amp;
" | "&amp; IF(lookups!$K$2-LEN(SOURCE!I1099) &gt;= 0, REPT(" ",lookups!$K$2-LEN(SOURCE!I1099)), "")&amp;
      SOURCE!J1099&amp;      IF(lookups!$L$2-LEN(SOURCE!J1099) &gt;= 0, REPT(" ",lookups!$L$2-LEN(SOURCE!J1099)), "")&amp;
" | "&amp; IF(lookups!$K$2-LEN(SOURCE!I1099) &gt;= 0, REPT(" ",lookups!$K$2-LEN(SOURCE!I1099)), "")&amp;
      SOURCE!K1099&amp;      IF(lookups!$L$2-LEN(SOURCE!K1099) &gt;= 0, REPT(" ",lookups!$M$2-LEN(SOURCE!K1099)), "")&amp;
" | "&amp; SOURCE!L1099&amp;      IF(lookups!$O$2-LEN(SOURCE!L1099) &gt;= 0, REPT(" ",lookups!$O$2-LEN(SOURCE!L1099)), "")&amp;
" | "&amp; SOURCE!M1099&amp;      IF(lookups!$P$2-LEN(SOURCE!M1099) &gt;= 0, REPT(" ",lookups!$P$2-LEN(SOURCE!M1099)), "")&amp;
      "},"&amp;IF(SOURCE!O1099&lt;&gt;"",""&amp;SOURCE!O1099,"")
 )
)
)</f>
        <v>/* 1075 */  { addItemToBuffer,              ITM_SUB_PLUS,                "",                                            STD_SUB_PLUS,                                  (0 &lt;&lt; TAM_MAX_BITS) |     0, CAT_NONE | SLS_UNCHANGED | US_UNCHANGED | EIM_DISABLED | PTP_DISABLED     },</v>
      </c>
    </row>
    <row r="1100" customFormat="false" ht="15.75" hidden="false" customHeight="false" outlineLevel="0" collapsed="false">
      <c r="A1100" s="263" t="str">
        <f aca="false">IF(AND(OR(SOURCE!A1100="",ISBLANK(SOURCE!A1100)),SOURCE!B1100&gt;0),IF(ISBLANK(SOURCE!C1100),"",SOURCE!C1100),
IF(SOURCE!B1100&lt;0,VLOOKUP(SOURCE!B1100,lookups!A$1:B$25,2,0),
  IF(ISBLANK(SOURCE!B1100),
    "",
    "/* "&amp;TEXT(SOURCE!B1100,"???0")&amp;" *"&amp;
      SOURCE!C1100&amp;", "&amp; IF(lookups!$E$2-LEN(SOURCE!C1100) &gt;= 0, REPT(" ",lookups!$E$2-LEN(SOURCE!C1100)), "")&amp;
      SOURCE!D1100&amp;", "&amp; IF(lookups!$F$2-LEN(SOURCE!D1100) &gt;= 0, REPT(" ",lookups!$F$2-LEN(SOURCE!D1100)), "")&amp;
      SOURCE!E1100&amp;", "&amp; IF(lookups!$G$2-LEN(SOURCE!E1100) &gt;=0, REPT(" ",lookups!$G$2-LEN(SOURCE!E1100)), "")&amp;
      SOURCE!F1100&amp;", "&amp; IF(lookups!$H$2-LEN(SOURCE!F1100) &gt;= 0, REPT(" ",lookups!$H$2-LEN(SOURCE!F1100)+2), "")&amp;"("&amp;
      SUBSTITUTE(TEXT(SOURCE!G1100,"??0"),"  ","")&amp;" &lt;&lt; TAM_MAX_BITS) |"&amp; IF(lookups!$I$2-3 &gt;= 0, REPT(" ",MAX(1,lookups!$I$2-5+4+1-1-LEN(  IF(ISTEXT(SOURCE!H1100),SOURCE!H1100,  SUBSTITUTE(SUBSTITUTE(TEXT(SOURCE!H1100,"????0"),"  ","")," ",""))   ))), "")&amp;
       IF(ISTEXT(SOURCE!H1100),SOURCE!H1100, SUBSTITUTE(SUBSTITUTE(TEXT(SOURCE!H1100,"????0"),"  ","")," ",""))   &amp;","&amp; IF(lookups!$J$2-3 &gt;= 0, REPT(" ",lookups!$J$2-3-5), "")&amp;
      SOURCE!I1100&amp;
" | "&amp; IF(lookups!$K$2-LEN(SOURCE!I1100) &gt;= 0, REPT(" ",lookups!$K$2-LEN(SOURCE!I1100)), "")&amp;
      SOURCE!J1100&amp;      IF(lookups!$L$2-LEN(SOURCE!J1100) &gt;= 0, REPT(" ",lookups!$L$2-LEN(SOURCE!J1100)), "")&amp;
" | "&amp; IF(lookups!$K$2-LEN(SOURCE!I1100) &gt;= 0, REPT(" ",lookups!$K$2-LEN(SOURCE!I1100)), "")&amp;
      SOURCE!K1100&amp;      IF(lookups!$L$2-LEN(SOURCE!K1100) &gt;= 0, REPT(" ",lookups!$M$2-LEN(SOURCE!K1100)), "")&amp;
" | "&amp; SOURCE!L1100&amp;      IF(lookups!$O$2-LEN(SOURCE!L1100) &gt;= 0, REPT(" ",lookups!$O$2-LEN(SOURCE!L1100)), "")&amp;
" | "&amp; SOURCE!M1100&amp;      IF(lookups!$P$2-LEN(SOURCE!M1100) &gt;= 0, REPT(" ",lookups!$P$2-LEN(SOURCE!M1100)), "")&amp;
      "},"&amp;IF(SOURCE!O1100&lt;&gt;"",""&amp;SOURCE!O1100,"")
 )
)
)</f>
        <v>/* 1076 */  { addItemToBuffer,              ITM_SUB_MINUS,               "",                                            STD_SUB_MINUS,                                 (0 &lt;&lt; TAM_MAX_BITS) |     0, CAT_NONE | SLS_UNCHANGED | US_UNCHANGED | EIM_DISABLED | PTP_DISABLED     },</v>
      </c>
    </row>
    <row r="1101" customFormat="false" ht="15.75" hidden="false" customHeight="false" outlineLevel="0" collapsed="false">
      <c r="A1101" s="263" t="str">
        <f aca="false">IF(AND(OR(SOURCE!A1101="",ISBLANK(SOURCE!A1101)),SOURCE!B1101&gt;0),IF(ISBLANK(SOURCE!C1101),"",SOURCE!C1101),
IF(SOURCE!B1101&lt;0,VLOOKUP(SOURCE!B1101,lookups!A$1:B$25,2,0),
  IF(ISBLANK(SOURCE!B1101),
    "",
    "/* "&amp;TEXT(SOURCE!B1101,"???0")&amp;" *"&amp;
      SOURCE!C1101&amp;", "&amp; IF(lookups!$E$2-LEN(SOURCE!C1101) &gt;= 0, REPT(" ",lookups!$E$2-LEN(SOURCE!C1101)), "")&amp;
      SOURCE!D1101&amp;", "&amp; IF(lookups!$F$2-LEN(SOURCE!D1101) &gt;= 0, REPT(" ",lookups!$F$2-LEN(SOURCE!D1101)), "")&amp;
      SOURCE!E1101&amp;", "&amp; IF(lookups!$G$2-LEN(SOURCE!E1101) &gt;=0, REPT(" ",lookups!$G$2-LEN(SOURCE!E1101)), "")&amp;
      SOURCE!F1101&amp;", "&amp; IF(lookups!$H$2-LEN(SOURCE!F1101) &gt;= 0, REPT(" ",lookups!$H$2-LEN(SOURCE!F1101)+2), "")&amp;"("&amp;
      SUBSTITUTE(TEXT(SOURCE!G1101,"??0"),"  ","")&amp;" &lt;&lt; TAM_MAX_BITS) |"&amp; IF(lookups!$I$2-3 &gt;= 0, REPT(" ",MAX(1,lookups!$I$2-5+4+1-1-LEN(  IF(ISTEXT(SOURCE!H1101),SOURCE!H1101,  SUBSTITUTE(SUBSTITUTE(TEXT(SOURCE!H1101,"????0"),"  ","")," ",""))   ))), "")&amp;
       IF(ISTEXT(SOURCE!H1101),SOURCE!H1101, SUBSTITUTE(SUBSTITUTE(TEXT(SOURCE!H1101,"????0"),"  ","")," ",""))   &amp;","&amp; IF(lookups!$J$2-3 &gt;= 0, REPT(" ",lookups!$J$2-3-5), "")&amp;
      SOURCE!I1101&amp;
" | "&amp; IF(lookups!$K$2-LEN(SOURCE!I1101) &gt;= 0, REPT(" ",lookups!$K$2-LEN(SOURCE!I1101)), "")&amp;
      SOURCE!J1101&amp;      IF(lookups!$L$2-LEN(SOURCE!J1101) &gt;= 0, REPT(" ",lookups!$L$2-LEN(SOURCE!J1101)), "")&amp;
" | "&amp; IF(lookups!$K$2-LEN(SOURCE!I1101) &gt;= 0, REPT(" ",lookups!$K$2-LEN(SOURCE!I1101)), "")&amp;
      SOURCE!K1101&amp;      IF(lookups!$L$2-LEN(SOURCE!K1101) &gt;= 0, REPT(" ",lookups!$M$2-LEN(SOURCE!K1101)), "")&amp;
" | "&amp; SOURCE!L1101&amp;      IF(lookups!$O$2-LEN(SOURCE!L1101) &gt;= 0, REPT(" ",lookups!$O$2-LEN(SOURCE!L1101)), "")&amp;
" | "&amp; SOURCE!M1101&amp;      IF(lookups!$P$2-LEN(SOURCE!M1101) &gt;= 0, REPT(" ",lookups!$P$2-LEN(SOURCE!M1101)), "")&amp;
      "},"&amp;IF(SOURCE!O1101&lt;&gt;"",""&amp;SOURCE!O1101,"")
 )
)
)</f>
        <v>/* 1077 */  { addItemToBuffer,              ITM_SUB_INFINITY,            "",                                            STD_SUB_INFINITY,                              (0 &lt;&lt; TAM_MAX_BITS) |     0, CAT_NONE | SLS_UNCHANGED | US_UNCHANGED | EIM_DISABLED | PTP_DISABLED     },</v>
      </c>
    </row>
    <row r="1102" customFormat="false" ht="15.75" hidden="false" customHeight="false" outlineLevel="0" collapsed="false">
      <c r="A1102" s="263" t="str">
        <f aca="false">IF(AND(OR(SOURCE!A1102="",ISBLANK(SOURCE!A1102)),SOURCE!B1102&gt;0),IF(ISBLANK(SOURCE!C1102),"",SOURCE!C1102),
IF(SOURCE!B1102&lt;0,VLOOKUP(SOURCE!B1102,lookups!A$1:B$25,2,0),
  IF(ISBLANK(SOURCE!B1102),
    "",
    "/* "&amp;TEXT(SOURCE!B1102,"???0")&amp;" *"&amp;
      SOURCE!C1102&amp;", "&amp; IF(lookups!$E$2-LEN(SOURCE!C1102) &gt;= 0, REPT(" ",lookups!$E$2-LEN(SOURCE!C1102)), "")&amp;
      SOURCE!D1102&amp;", "&amp; IF(lookups!$F$2-LEN(SOURCE!D1102) &gt;= 0, REPT(" ",lookups!$F$2-LEN(SOURCE!D1102)), "")&amp;
      SOURCE!E1102&amp;", "&amp; IF(lookups!$G$2-LEN(SOURCE!E1102) &gt;=0, REPT(" ",lookups!$G$2-LEN(SOURCE!E1102)), "")&amp;
      SOURCE!F1102&amp;", "&amp; IF(lookups!$H$2-LEN(SOURCE!F1102) &gt;= 0, REPT(" ",lookups!$H$2-LEN(SOURCE!F1102)+2), "")&amp;"("&amp;
      SUBSTITUTE(TEXT(SOURCE!G1102,"??0"),"  ","")&amp;" &lt;&lt; TAM_MAX_BITS) |"&amp; IF(lookups!$I$2-3 &gt;= 0, REPT(" ",MAX(1,lookups!$I$2-5+4+1-1-LEN(  IF(ISTEXT(SOURCE!H1102),SOURCE!H1102,  SUBSTITUTE(SUBSTITUTE(TEXT(SOURCE!H1102,"????0"),"  ","")," ",""))   ))), "")&amp;
       IF(ISTEXT(SOURCE!H1102),SOURCE!H1102, SUBSTITUTE(SUBSTITUTE(TEXT(SOURCE!H1102,"????0"),"  ","")," ",""))   &amp;","&amp; IF(lookups!$J$2-3 &gt;= 0, REPT(" ",lookups!$J$2-3-5), "")&amp;
      SOURCE!I1102&amp;
" | "&amp; IF(lookups!$K$2-LEN(SOURCE!I1102) &gt;= 0, REPT(" ",lookups!$K$2-LEN(SOURCE!I1102)), "")&amp;
      SOURCE!J1102&amp;      IF(lookups!$L$2-LEN(SOURCE!J1102) &gt;= 0, REPT(" ",lookups!$L$2-LEN(SOURCE!J1102)), "")&amp;
" | "&amp; IF(lookups!$K$2-LEN(SOURCE!I1102) &gt;= 0, REPT(" ",lookups!$K$2-LEN(SOURCE!I1102)), "")&amp;
      SOURCE!K1102&amp;      IF(lookups!$L$2-LEN(SOURCE!K1102) &gt;= 0, REPT(" ",lookups!$M$2-LEN(SOURCE!K1102)), "")&amp;
" | "&amp; SOURCE!L1102&amp;      IF(lookups!$O$2-LEN(SOURCE!L1102) &gt;= 0, REPT(" ",lookups!$O$2-LEN(SOURCE!L1102)), "")&amp;
" | "&amp; SOURCE!M1102&amp;      IF(lookups!$P$2-LEN(SOURCE!M1102) &gt;= 0, REPT(" ",lookups!$P$2-LEN(SOURCE!M1102)), "")&amp;
      "},"&amp;IF(SOURCE!O1102&lt;&gt;"",""&amp;SOURCE!O1102,"")
 )
)
)</f>
        <v>/* 1078 */  { itemToBeCoded,                NOPARAM,                     "",                                            STD_SUB_10,                                    (0 &lt;&lt; TAM_MAX_BITS) |     0, CAT_NONE | SLS_UNCHANGED | US_UNCHANGED | EIM_DISABLED | PTP_DISABLED     },</v>
      </c>
    </row>
    <row r="1103" customFormat="false" ht="15.75" hidden="false" customHeight="false" outlineLevel="0" collapsed="false">
      <c r="A1103" s="263" t="str">
        <f aca="false">IF(AND(OR(SOURCE!A1103="",ISBLANK(SOURCE!A1103)),SOURCE!B1103&gt;0),IF(ISBLANK(SOURCE!C1103),"",SOURCE!C1103),
IF(SOURCE!B1103&lt;0,VLOOKUP(SOURCE!B1103,lookups!A$1:B$25,2,0),
  IF(ISBLANK(SOURCE!B1103),
    "",
    "/* "&amp;TEXT(SOURCE!B1103,"???0")&amp;" *"&amp;
      SOURCE!C1103&amp;", "&amp; IF(lookups!$E$2-LEN(SOURCE!C1103) &gt;= 0, REPT(" ",lookups!$E$2-LEN(SOURCE!C1103)), "")&amp;
      SOURCE!D1103&amp;", "&amp; IF(lookups!$F$2-LEN(SOURCE!D1103) &gt;= 0, REPT(" ",lookups!$F$2-LEN(SOURCE!D1103)), "")&amp;
      SOURCE!E1103&amp;", "&amp; IF(lookups!$G$2-LEN(SOURCE!E1103) &gt;=0, REPT(" ",lookups!$G$2-LEN(SOURCE!E1103)), "")&amp;
      SOURCE!F1103&amp;", "&amp; IF(lookups!$H$2-LEN(SOURCE!F1103) &gt;= 0, REPT(" ",lookups!$H$2-LEN(SOURCE!F1103)+2), "")&amp;"("&amp;
      SUBSTITUTE(TEXT(SOURCE!G1103,"??0"),"  ","")&amp;" &lt;&lt; TAM_MAX_BITS) |"&amp; IF(lookups!$I$2-3 &gt;= 0, REPT(" ",MAX(1,lookups!$I$2-5+4+1-1-LEN(  IF(ISTEXT(SOURCE!H1103),SOURCE!H1103,  SUBSTITUTE(SUBSTITUTE(TEXT(SOURCE!H1103,"????0"),"  ","")," ",""))   ))), "")&amp;
       IF(ISTEXT(SOURCE!H1103),SOURCE!H1103, SUBSTITUTE(SUBSTITUTE(TEXT(SOURCE!H1103,"????0"),"  ","")," ",""))   &amp;","&amp; IF(lookups!$J$2-3 &gt;= 0, REPT(" ",lookups!$J$2-3-5), "")&amp;
      SOURCE!I1103&amp;
" | "&amp; IF(lookups!$K$2-LEN(SOURCE!I1103) &gt;= 0, REPT(" ",lookups!$K$2-LEN(SOURCE!I1103)), "")&amp;
      SOURCE!J1103&amp;      IF(lookups!$L$2-LEN(SOURCE!J1103) &gt;= 0, REPT(" ",lookups!$L$2-LEN(SOURCE!J1103)), "")&amp;
" | "&amp; IF(lookups!$K$2-LEN(SOURCE!I1103) &gt;= 0, REPT(" ",lookups!$K$2-LEN(SOURCE!I1103)), "")&amp;
      SOURCE!K1103&amp;      IF(lookups!$L$2-LEN(SOURCE!K1103) &gt;= 0, REPT(" ",lookups!$M$2-LEN(SOURCE!K1103)), "")&amp;
" | "&amp; SOURCE!L1103&amp;      IF(lookups!$O$2-LEN(SOURCE!L1103) &gt;= 0, REPT(" ",lookups!$O$2-LEN(SOURCE!L1103)), "")&amp;
" | "&amp; SOURCE!M1103&amp;      IF(lookups!$P$2-LEN(SOURCE!M1103) &gt;= 0, REPT(" ",lookups!$P$2-LEN(SOURCE!M1103)), "")&amp;
      "},"&amp;IF(SOURCE!O1103&lt;&gt;"",""&amp;SOURCE!O1103,"")
 )
)
)</f>
        <v>/* 1079 */  { addItemToBuffer,              ITM_SUB_E_OUTLINE,           "",                                            STD_SUB_E_OUTLINE,                             (0 &lt;&lt; TAM_MAX_BITS) |     0, CAT_NONE | SLS_UNCHANGED | US_UNCHANGED | EIM_DISABLED | PTP_DISABLED     },</v>
      </c>
    </row>
    <row r="1104" customFormat="false" ht="15.75" hidden="false" customHeight="false" outlineLevel="0" collapsed="false">
      <c r="A1104" s="263" t="str">
        <f aca="false">IF(AND(OR(SOURCE!A1104="",ISBLANK(SOURCE!A1104)),SOURCE!B1104&gt;0),IF(ISBLANK(SOURCE!C1104),"",SOURCE!C1104),
IF(SOURCE!B1104&lt;0,VLOOKUP(SOURCE!B1104,lookups!A$1:B$25,2,0),
  IF(ISBLANK(SOURCE!B1104),
    "",
    "/* "&amp;TEXT(SOURCE!B1104,"???0")&amp;" *"&amp;
      SOURCE!C1104&amp;", "&amp; IF(lookups!$E$2-LEN(SOURCE!C1104) &gt;= 0, REPT(" ",lookups!$E$2-LEN(SOURCE!C1104)), "")&amp;
      SOURCE!D1104&amp;", "&amp; IF(lookups!$F$2-LEN(SOURCE!D1104) &gt;= 0, REPT(" ",lookups!$F$2-LEN(SOURCE!D1104)), "")&amp;
      SOURCE!E1104&amp;", "&amp; IF(lookups!$G$2-LEN(SOURCE!E1104) &gt;=0, REPT(" ",lookups!$G$2-LEN(SOURCE!E1104)), "")&amp;
      SOURCE!F1104&amp;", "&amp; IF(lookups!$H$2-LEN(SOURCE!F1104) &gt;= 0, REPT(" ",lookups!$H$2-LEN(SOURCE!F1104)+2), "")&amp;"("&amp;
      SUBSTITUTE(TEXT(SOURCE!G1104,"??0"),"  ","")&amp;" &lt;&lt; TAM_MAX_BITS) |"&amp; IF(lookups!$I$2-3 &gt;= 0, REPT(" ",MAX(1,lookups!$I$2-5+4+1-1-LEN(  IF(ISTEXT(SOURCE!H1104),SOURCE!H1104,  SUBSTITUTE(SUBSTITUTE(TEXT(SOURCE!H1104,"????0"),"  ","")," ",""))   ))), "")&amp;
       IF(ISTEXT(SOURCE!H1104),SOURCE!H1104, SUBSTITUTE(SUBSTITUTE(TEXT(SOURCE!H1104,"????0"),"  ","")," ",""))   &amp;","&amp; IF(lookups!$J$2-3 &gt;= 0, REPT(" ",lookups!$J$2-3-5), "")&amp;
      SOURCE!I1104&amp;
" | "&amp; IF(lookups!$K$2-LEN(SOURCE!I1104) &gt;= 0, REPT(" ",lookups!$K$2-LEN(SOURCE!I1104)), "")&amp;
      SOURCE!J1104&amp;      IF(lookups!$L$2-LEN(SOURCE!J1104) &gt;= 0, REPT(" ",lookups!$L$2-LEN(SOURCE!J1104)), "")&amp;
" | "&amp; IF(lookups!$K$2-LEN(SOURCE!I1104) &gt;= 0, REPT(" ",lookups!$K$2-LEN(SOURCE!I1104)), "")&amp;
      SOURCE!K1104&amp;      IF(lookups!$L$2-LEN(SOURCE!K1104) &gt;= 0, REPT(" ",lookups!$M$2-LEN(SOURCE!K1104)), "")&amp;
" | "&amp; SOURCE!L1104&amp;      IF(lookups!$O$2-LEN(SOURCE!L1104) &gt;= 0, REPT(" ",lookups!$O$2-LEN(SOURCE!L1104)), "")&amp;
" | "&amp; SOURCE!M1104&amp;      IF(lookups!$P$2-LEN(SOURCE!M1104) &gt;= 0, REPT(" ",lookups!$P$2-LEN(SOURCE!M1104)), "")&amp;
      "},"&amp;IF(SOURCE!O1104&lt;&gt;"",""&amp;SOURCE!O1104,"")
 )
)
)</f>
        <v>/* 1080 */  { itemToBeCoded,                NOPARAM,                     "",                                            STD_SUB_0,                                     (0 &lt;&lt; TAM_MAX_BITS) |     0, CAT_NONE | SLS_UNCHANGED | US_UNCHANGED | EIM_DISABLED | PTP_DISABLED     },</v>
      </c>
    </row>
    <row r="1105" customFormat="false" ht="15.75" hidden="false" customHeight="false" outlineLevel="0" collapsed="false">
      <c r="A1105" s="263" t="str">
        <f aca="false">IF(AND(OR(SOURCE!A1105="",ISBLANK(SOURCE!A1105)),SOURCE!B1105&gt;0),IF(ISBLANK(SOURCE!C1105),"",SOURCE!C1105),
IF(SOURCE!B1105&lt;0,VLOOKUP(SOURCE!B1105,lookups!A$1:B$25,2,0),
  IF(ISBLANK(SOURCE!B1105),
    "",
    "/* "&amp;TEXT(SOURCE!B1105,"???0")&amp;" *"&amp;
      SOURCE!C1105&amp;", "&amp; IF(lookups!$E$2-LEN(SOURCE!C1105) &gt;= 0, REPT(" ",lookups!$E$2-LEN(SOURCE!C1105)), "")&amp;
      SOURCE!D1105&amp;", "&amp; IF(lookups!$F$2-LEN(SOURCE!D1105) &gt;= 0, REPT(" ",lookups!$F$2-LEN(SOURCE!D1105)), "")&amp;
      SOURCE!E1105&amp;", "&amp; IF(lookups!$G$2-LEN(SOURCE!E1105) &gt;=0, REPT(" ",lookups!$G$2-LEN(SOURCE!E1105)), "")&amp;
      SOURCE!F1105&amp;", "&amp; IF(lookups!$H$2-LEN(SOURCE!F1105) &gt;= 0, REPT(" ",lookups!$H$2-LEN(SOURCE!F1105)+2), "")&amp;"("&amp;
      SUBSTITUTE(TEXT(SOURCE!G1105,"??0"),"  ","")&amp;" &lt;&lt; TAM_MAX_BITS) |"&amp; IF(lookups!$I$2-3 &gt;= 0, REPT(" ",MAX(1,lookups!$I$2-5+4+1-1-LEN(  IF(ISTEXT(SOURCE!H1105),SOURCE!H1105,  SUBSTITUTE(SUBSTITUTE(TEXT(SOURCE!H1105,"????0"),"  ","")," ",""))   ))), "")&amp;
       IF(ISTEXT(SOURCE!H1105),SOURCE!H1105, SUBSTITUTE(SUBSTITUTE(TEXT(SOURCE!H1105,"????0"),"  ","")," ",""))   &amp;","&amp; IF(lookups!$J$2-3 &gt;= 0, REPT(" ",lookups!$J$2-3-5), "")&amp;
      SOURCE!I1105&amp;
" | "&amp; IF(lookups!$K$2-LEN(SOURCE!I1105) &gt;= 0, REPT(" ",lookups!$K$2-LEN(SOURCE!I1105)), "")&amp;
      SOURCE!J1105&amp;      IF(lookups!$L$2-LEN(SOURCE!J1105) &gt;= 0, REPT(" ",lookups!$L$2-LEN(SOURCE!J1105)), "")&amp;
" | "&amp; IF(lookups!$K$2-LEN(SOURCE!I1105) &gt;= 0, REPT(" ",lookups!$K$2-LEN(SOURCE!I1105)), "")&amp;
      SOURCE!K1105&amp;      IF(lookups!$L$2-LEN(SOURCE!K1105) &gt;= 0, REPT(" ",lookups!$M$2-LEN(SOURCE!K1105)), "")&amp;
" | "&amp; SOURCE!L1105&amp;      IF(lookups!$O$2-LEN(SOURCE!L1105) &gt;= 0, REPT(" ",lookups!$O$2-LEN(SOURCE!L1105)), "")&amp;
" | "&amp; SOURCE!M1105&amp;      IF(lookups!$P$2-LEN(SOURCE!M1105) &gt;= 0, REPT(" ",lookups!$P$2-LEN(SOURCE!M1105)), "")&amp;
      "},"&amp;IF(SOURCE!O1105&lt;&gt;"",""&amp;SOURCE!O1105,"")
 )
)
)</f>
        <v>/* 1081 */  { itemToBeCoded,                NOPARAM,                     "",                                            STD_SUB_1,                                     (0 &lt;&lt; TAM_MAX_BITS) |     0, CAT_NONE | SLS_UNCHANGED | US_UNCHANGED | EIM_DISABLED | PTP_DISABLED     },</v>
      </c>
    </row>
    <row r="1106" customFormat="false" ht="15.75" hidden="false" customHeight="false" outlineLevel="0" collapsed="false">
      <c r="A1106" s="263" t="str">
        <f aca="false">IF(AND(OR(SOURCE!A1106="",ISBLANK(SOURCE!A1106)),SOURCE!B1106&gt;0),IF(ISBLANK(SOURCE!C1106),"",SOURCE!C1106),
IF(SOURCE!B1106&lt;0,VLOOKUP(SOURCE!B1106,lookups!A$1:B$25,2,0),
  IF(ISBLANK(SOURCE!B1106),
    "",
    "/* "&amp;TEXT(SOURCE!B1106,"???0")&amp;" *"&amp;
      SOURCE!C1106&amp;", "&amp; IF(lookups!$E$2-LEN(SOURCE!C1106) &gt;= 0, REPT(" ",lookups!$E$2-LEN(SOURCE!C1106)), "")&amp;
      SOURCE!D1106&amp;", "&amp; IF(lookups!$F$2-LEN(SOURCE!D1106) &gt;= 0, REPT(" ",lookups!$F$2-LEN(SOURCE!D1106)), "")&amp;
      SOURCE!E1106&amp;", "&amp; IF(lookups!$G$2-LEN(SOURCE!E1106) &gt;=0, REPT(" ",lookups!$G$2-LEN(SOURCE!E1106)), "")&amp;
      SOURCE!F1106&amp;", "&amp; IF(lookups!$H$2-LEN(SOURCE!F1106) &gt;= 0, REPT(" ",lookups!$H$2-LEN(SOURCE!F1106)+2), "")&amp;"("&amp;
      SUBSTITUTE(TEXT(SOURCE!G1106,"??0"),"  ","")&amp;" &lt;&lt; TAM_MAX_BITS) |"&amp; IF(lookups!$I$2-3 &gt;= 0, REPT(" ",MAX(1,lookups!$I$2-5+4+1-1-LEN(  IF(ISTEXT(SOURCE!H1106),SOURCE!H1106,  SUBSTITUTE(SUBSTITUTE(TEXT(SOURCE!H1106,"????0"),"  ","")," ",""))   ))), "")&amp;
       IF(ISTEXT(SOURCE!H1106),SOURCE!H1106, SUBSTITUTE(SUBSTITUTE(TEXT(SOURCE!H1106,"????0"),"  ","")," ",""))   &amp;","&amp; IF(lookups!$J$2-3 &gt;= 0, REPT(" ",lookups!$J$2-3-5), "")&amp;
      SOURCE!I1106&amp;
" | "&amp; IF(lookups!$K$2-LEN(SOURCE!I1106) &gt;= 0, REPT(" ",lookups!$K$2-LEN(SOURCE!I1106)), "")&amp;
      SOURCE!J1106&amp;      IF(lookups!$L$2-LEN(SOURCE!J1106) &gt;= 0, REPT(" ",lookups!$L$2-LEN(SOURCE!J1106)), "")&amp;
" | "&amp; IF(lookups!$K$2-LEN(SOURCE!I1106) &gt;= 0, REPT(" ",lookups!$K$2-LEN(SOURCE!I1106)), "")&amp;
      SOURCE!K1106&amp;      IF(lookups!$L$2-LEN(SOURCE!K1106) &gt;= 0, REPT(" ",lookups!$M$2-LEN(SOURCE!K1106)), "")&amp;
" | "&amp; SOURCE!L1106&amp;      IF(lookups!$O$2-LEN(SOURCE!L1106) &gt;= 0, REPT(" ",lookups!$O$2-LEN(SOURCE!L1106)), "")&amp;
" | "&amp; SOURCE!M1106&amp;      IF(lookups!$P$2-LEN(SOURCE!M1106) &gt;= 0, REPT(" ",lookups!$P$2-LEN(SOURCE!M1106)), "")&amp;
      "},"&amp;IF(SOURCE!O1106&lt;&gt;"",""&amp;SOURCE!O1106,"")
 )
)
)</f>
        <v>/* 1082 */  { itemToBeCoded,                NOPARAM,                     "",                                            STD_SUB_2,                                     (0 &lt;&lt; TAM_MAX_BITS) |     0, CAT_NONE | SLS_UNCHANGED | US_UNCHANGED | EIM_DISABLED | PTP_DISABLED     },</v>
      </c>
    </row>
    <row r="1107" customFormat="false" ht="15.75" hidden="false" customHeight="false" outlineLevel="0" collapsed="false">
      <c r="A1107" s="263" t="str">
        <f aca="false">IF(AND(OR(SOURCE!A1107="",ISBLANK(SOURCE!A1107)),SOURCE!B1107&gt;0),IF(ISBLANK(SOURCE!C1107),"",SOURCE!C1107),
IF(SOURCE!B1107&lt;0,VLOOKUP(SOURCE!B1107,lookups!A$1:B$25,2,0),
  IF(ISBLANK(SOURCE!B1107),
    "",
    "/* "&amp;TEXT(SOURCE!B1107,"???0")&amp;" *"&amp;
      SOURCE!C1107&amp;", "&amp; IF(lookups!$E$2-LEN(SOURCE!C1107) &gt;= 0, REPT(" ",lookups!$E$2-LEN(SOURCE!C1107)), "")&amp;
      SOURCE!D1107&amp;", "&amp; IF(lookups!$F$2-LEN(SOURCE!D1107) &gt;= 0, REPT(" ",lookups!$F$2-LEN(SOURCE!D1107)), "")&amp;
      SOURCE!E1107&amp;", "&amp; IF(lookups!$G$2-LEN(SOURCE!E1107) &gt;=0, REPT(" ",lookups!$G$2-LEN(SOURCE!E1107)), "")&amp;
      SOURCE!F1107&amp;", "&amp; IF(lookups!$H$2-LEN(SOURCE!F1107) &gt;= 0, REPT(" ",lookups!$H$2-LEN(SOURCE!F1107)+2), "")&amp;"("&amp;
      SUBSTITUTE(TEXT(SOURCE!G1107,"??0"),"  ","")&amp;" &lt;&lt; TAM_MAX_BITS) |"&amp; IF(lookups!$I$2-3 &gt;= 0, REPT(" ",MAX(1,lookups!$I$2-5+4+1-1-LEN(  IF(ISTEXT(SOURCE!H1107),SOURCE!H1107,  SUBSTITUTE(SUBSTITUTE(TEXT(SOURCE!H1107,"????0"),"  ","")," ",""))   ))), "")&amp;
       IF(ISTEXT(SOURCE!H1107),SOURCE!H1107, SUBSTITUTE(SUBSTITUTE(TEXT(SOURCE!H1107,"????0"),"  ","")," ",""))   &amp;","&amp; IF(lookups!$J$2-3 &gt;= 0, REPT(" ",lookups!$J$2-3-5), "")&amp;
      SOURCE!I1107&amp;
" | "&amp; IF(lookups!$K$2-LEN(SOURCE!I1107) &gt;= 0, REPT(" ",lookups!$K$2-LEN(SOURCE!I1107)), "")&amp;
      SOURCE!J1107&amp;      IF(lookups!$L$2-LEN(SOURCE!J1107) &gt;= 0, REPT(" ",lookups!$L$2-LEN(SOURCE!J1107)), "")&amp;
" | "&amp; IF(lookups!$K$2-LEN(SOURCE!I1107) &gt;= 0, REPT(" ",lookups!$K$2-LEN(SOURCE!I1107)), "")&amp;
      SOURCE!K1107&amp;      IF(lookups!$L$2-LEN(SOURCE!K1107) &gt;= 0, REPT(" ",lookups!$M$2-LEN(SOURCE!K1107)), "")&amp;
" | "&amp; SOURCE!L1107&amp;      IF(lookups!$O$2-LEN(SOURCE!L1107) &gt;= 0, REPT(" ",lookups!$O$2-LEN(SOURCE!L1107)), "")&amp;
" | "&amp; SOURCE!M1107&amp;      IF(lookups!$P$2-LEN(SOURCE!M1107) &gt;= 0, REPT(" ",lookups!$P$2-LEN(SOURCE!M1107)), "")&amp;
      "},"&amp;IF(SOURCE!O1107&lt;&gt;"",""&amp;SOURCE!O1107,"")
 )
)
)</f>
        <v>/* 1083 */  { itemToBeCoded,                NOPARAM,                     "",                                            STD_SUB_3,                                     (0 &lt;&lt; TAM_MAX_BITS) |     0, CAT_NONE | SLS_UNCHANGED | US_UNCHANGED | EIM_DISABLED | PTP_DISABLED     },</v>
      </c>
    </row>
    <row r="1108" customFormat="false" ht="15.75" hidden="false" customHeight="false" outlineLevel="0" collapsed="false">
      <c r="A1108" s="263" t="str">
        <f aca="false">IF(AND(OR(SOURCE!A1108="",ISBLANK(SOURCE!A1108)),SOURCE!B1108&gt;0),IF(ISBLANK(SOURCE!C1108),"",SOURCE!C1108),
IF(SOURCE!B1108&lt;0,VLOOKUP(SOURCE!B1108,lookups!A$1:B$25,2,0),
  IF(ISBLANK(SOURCE!B1108),
    "",
    "/* "&amp;TEXT(SOURCE!B1108,"???0")&amp;" *"&amp;
      SOURCE!C1108&amp;", "&amp; IF(lookups!$E$2-LEN(SOURCE!C1108) &gt;= 0, REPT(" ",lookups!$E$2-LEN(SOURCE!C1108)), "")&amp;
      SOURCE!D1108&amp;", "&amp; IF(lookups!$F$2-LEN(SOURCE!D1108) &gt;= 0, REPT(" ",lookups!$F$2-LEN(SOURCE!D1108)), "")&amp;
      SOURCE!E1108&amp;", "&amp; IF(lookups!$G$2-LEN(SOURCE!E1108) &gt;=0, REPT(" ",lookups!$G$2-LEN(SOURCE!E1108)), "")&amp;
      SOURCE!F1108&amp;", "&amp; IF(lookups!$H$2-LEN(SOURCE!F1108) &gt;= 0, REPT(" ",lookups!$H$2-LEN(SOURCE!F1108)+2), "")&amp;"("&amp;
      SUBSTITUTE(TEXT(SOURCE!G1108,"??0"),"  ","")&amp;" &lt;&lt; TAM_MAX_BITS) |"&amp; IF(lookups!$I$2-3 &gt;= 0, REPT(" ",MAX(1,lookups!$I$2-5+4+1-1-LEN(  IF(ISTEXT(SOURCE!H1108),SOURCE!H1108,  SUBSTITUTE(SUBSTITUTE(TEXT(SOURCE!H1108,"????0"),"  ","")," ",""))   ))), "")&amp;
       IF(ISTEXT(SOURCE!H1108),SOURCE!H1108, SUBSTITUTE(SUBSTITUTE(TEXT(SOURCE!H1108,"????0"),"  ","")," ",""))   &amp;","&amp; IF(lookups!$J$2-3 &gt;= 0, REPT(" ",lookups!$J$2-3-5), "")&amp;
      SOURCE!I1108&amp;
" | "&amp; IF(lookups!$K$2-LEN(SOURCE!I1108) &gt;= 0, REPT(" ",lookups!$K$2-LEN(SOURCE!I1108)), "")&amp;
      SOURCE!J1108&amp;      IF(lookups!$L$2-LEN(SOURCE!J1108) &gt;= 0, REPT(" ",lookups!$L$2-LEN(SOURCE!J1108)), "")&amp;
" | "&amp; IF(lookups!$K$2-LEN(SOURCE!I1108) &gt;= 0, REPT(" ",lookups!$K$2-LEN(SOURCE!I1108)), "")&amp;
      SOURCE!K1108&amp;      IF(lookups!$L$2-LEN(SOURCE!K1108) &gt;= 0, REPT(" ",lookups!$M$2-LEN(SOURCE!K1108)), "")&amp;
" | "&amp; SOURCE!L1108&amp;      IF(lookups!$O$2-LEN(SOURCE!L1108) &gt;= 0, REPT(" ",lookups!$O$2-LEN(SOURCE!L1108)), "")&amp;
" | "&amp; SOURCE!M1108&amp;      IF(lookups!$P$2-LEN(SOURCE!M1108) &gt;= 0, REPT(" ",lookups!$P$2-LEN(SOURCE!M1108)), "")&amp;
      "},"&amp;IF(SOURCE!O1108&lt;&gt;"",""&amp;SOURCE!O1108,"")
 )
)
)</f>
        <v>/* 1084 */  { itemToBeCoded,                NOPARAM,                     "",                                            STD_SUB_4,                                     (0 &lt;&lt; TAM_MAX_BITS) |     0, CAT_NONE | SLS_UNCHANGED | US_UNCHANGED | EIM_DISABLED | PTP_DISABLED     },</v>
      </c>
    </row>
    <row r="1109" customFormat="false" ht="15.75" hidden="false" customHeight="false" outlineLevel="0" collapsed="false">
      <c r="A1109" s="263" t="str">
        <f aca="false">IF(AND(OR(SOURCE!A1109="",ISBLANK(SOURCE!A1109)),SOURCE!B1109&gt;0),IF(ISBLANK(SOURCE!C1109),"",SOURCE!C1109),
IF(SOURCE!B1109&lt;0,VLOOKUP(SOURCE!B1109,lookups!A$1:B$25,2,0),
  IF(ISBLANK(SOURCE!B1109),
    "",
    "/* "&amp;TEXT(SOURCE!B1109,"???0")&amp;" *"&amp;
      SOURCE!C1109&amp;", "&amp; IF(lookups!$E$2-LEN(SOURCE!C1109) &gt;= 0, REPT(" ",lookups!$E$2-LEN(SOURCE!C1109)), "")&amp;
      SOURCE!D1109&amp;", "&amp; IF(lookups!$F$2-LEN(SOURCE!D1109) &gt;= 0, REPT(" ",lookups!$F$2-LEN(SOURCE!D1109)), "")&amp;
      SOURCE!E1109&amp;", "&amp; IF(lookups!$G$2-LEN(SOURCE!E1109) &gt;=0, REPT(" ",lookups!$G$2-LEN(SOURCE!E1109)), "")&amp;
      SOURCE!F1109&amp;", "&amp; IF(lookups!$H$2-LEN(SOURCE!F1109) &gt;= 0, REPT(" ",lookups!$H$2-LEN(SOURCE!F1109)+2), "")&amp;"("&amp;
      SUBSTITUTE(TEXT(SOURCE!G1109,"??0"),"  ","")&amp;" &lt;&lt; TAM_MAX_BITS) |"&amp; IF(lookups!$I$2-3 &gt;= 0, REPT(" ",MAX(1,lookups!$I$2-5+4+1-1-LEN(  IF(ISTEXT(SOURCE!H1109),SOURCE!H1109,  SUBSTITUTE(SUBSTITUTE(TEXT(SOURCE!H1109,"????0"),"  ","")," ",""))   ))), "")&amp;
       IF(ISTEXT(SOURCE!H1109),SOURCE!H1109, SUBSTITUTE(SUBSTITUTE(TEXT(SOURCE!H1109,"????0"),"  ","")," ",""))   &amp;","&amp; IF(lookups!$J$2-3 &gt;= 0, REPT(" ",lookups!$J$2-3-5), "")&amp;
      SOURCE!I1109&amp;
" | "&amp; IF(lookups!$K$2-LEN(SOURCE!I1109) &gt;= 0, REPT(" ",lookups!$K$2-LEN(SOURCE!I1109)), "")&amp;
      SOURCE!J1109&amp;      IF(lookups!$L$2-LEN(SOURCE!J1109) &gt;= 0, REPT(" ",lookups!$L$2-LEN(SOURCE!J1109)), "")&amp;
" | "&amp; IF(lookups!$K$2-LEN(SOURCE!I1109) &gt;= 0, REPT(" ",lookups!$K$2-LEN(SOURCE!I1109)), "")&amp;
      SOURCE!K1109&amp;      IF(lookups!$L$2-LEN(SOURCE!K1109) &gt;= 0, REPT(" ",lookups!$M$2-LEN(SOURCE!K1109)), "")&amp;
" | "&amp; SOURCE!L1109&amp;      IF(lookups!$O$2-LEN(SOURCE!L1109) &gt;= 0, REPT(" ",lookups!$O$2-LEN(SOURCE!L1109)), "")&amp;
" | "&amp; SOURCE!M1109&amp;      IF(lookups!$P$2-LEN(SOURCE!M1109) &gt;= 0, REPT(" ",lookups!$P$2-LEN(SOURCE!M1109)), "")&amp;
      "},"&amp;IF(SOURCE!O1109&lt;&gt;"",""&amp;SOURCE!O1109,"")
 )
)
)</f>
        <v>/* 1085 */  { itemToBeCoded,                NOPARAM,                     "",                                            STD_SUB_5,                                     (0 &lt;&lt; TAM_MAX_BITS) |     0, CAT_NONE | SLS_UNCHANGED | US_UNCHANGED | EIM_DISABLED | PTP_DISABLED     },</v>
      </c>
    </row>
    <row r="1110" customFormat="false" ht="15.75" hidden="false" customHeight="false" outlineLevel="0" collapsed="false">
      <c r="A1110" s="263" t="str">
        <f aca="false">IF(AND(OR(SOURCE!A1110="",ISBLANK(SOURCE!A1110)),SOURCE!B1110&gt;0),IF(ISBLANK(SOURCE!C1110),"",SOURCE!C1110),
IF(SOURCE!B1110&lt;0,VLOOKUP(SOURCE!B1110,lookups!A$1:B$25,2,0),
  IF(ISBLANK(SOURCE!B1110),
    "",
    "/* "&amp;TEXT(SOURCE!B1110,"???0")&amp;" *"&amp;
      SOURCE!C1110&amp;", "&amp; IF(lookups!$E$2-LEN(SOURCE!C1110) &gt;= 0, REPT(" ",lookups!$E$2-LEN(SOURCE!C1110)), "")&amp;
      SOURCE!D1110&amp;", "&amp; IF(lookups!$F$2-LEN(SOURCE!D1110) &gt;= 0, REPT(" ",lookups!$F$2-LEN(SOURCE!D1110)), "")&amp;
      SOURCE!E1110&amp;", "&amp; IF(lookups!$G$2-LEN(SOURCE!E1110) &gt;=0, REPT(" ",lookups!$G$2-LEN(SOURCE!E1110)), "")&amp;
      SOURCE!F1110&amp;", "&amp; IF(lookups!$H$2-LEN(SOURCE!F1110) &gt;= 0, REPT(" ",lookups!$H$2-LEN(SOURCE!F1110)+2), "")&amp;"("&amp;
      SUBSTITUTE(TEXT(SOURCE!G1110,"??0"),"  ","")&amp;" &lt;&lt; TAM_MAX_BITS) |"&amp; IF(lookups!$I$2-3 &gt;= 0, REPT(" ",MAX(1,lookups!$I$2-5+4+1-1-LEN(  IF(ISTEXT(SOURCE!H1110),SOURCE!H1110,  SUBSTITUTE(SUBSTITUTE(TEXT(SOURCE!H1110,"????0"),"  ","")," ",""))   ))), "")&amp;
       IF(ISTEXT(SOURCE!H1110),SOURCE!H1110, SUBSTITUTE(SUBSTITUTE(TEXT(SOURCE!H1110,"????0"),"  ","")," ",""))   &amp;","&amp; IF(lookups!$J$2-3 &gt;= 0, REPT(" ",lookups!$J$2-3-5), "")&amp;
      SOURCE!I1110&amp;
" | "&amp; IF(lookups!$K$2-LEN(SOURCE!I1110) &gt;= 0, REPT(" ",lookups!$K$2-LEN(SOURCE!I1110)), "")&amp;
      SOURCE!J1110&amp;      IF(lookups!$L$2-LEN(SOURCE!J1110) &gt;= 0, REPT(" ",lookups!$L$2-LEN(SOURCE!J1110)), "")&amp;
" | "&amp; IF(lookups!$K$2-LEN(SOURCE!I1110) &gt;= 0, REPT(" ",lookups!$K$2-LEN(SOURCE!I1110)), "")&amp;
      SOURCE!K1110&amp;      IF(lookups!$L$2-LEN(SOURCE!K1110) &gt;= 0, REPT(" ",lookups!$M$2-LEN(SOURCE!K1110)), "")&amp;
" | "&amp; SOURCE!L1110&amp;      IF(lookups!$O$2-LEN(SOURCE!L1110) &gt;= 0, REPT(" ",lookups!$O$2-LEN(SOURCE!L1110)), "")&amp;
" | "&amp; SOURCE!M1110&amp;      IF(lookups!$P$2-LEN(SOURCE!M1110) &gt;= 0, REPT(" ",lookups!$P$2-LEN(SOURCE!M1110)), "")&amp;
      "},"&amp;IF(SOURCE!O1110&lt;&gt;"",""&amp;SOURCE!O1110,"")
 )
)
)</f>
        <v>/* 1086 */  { itemToBeCoded,                NOPARAM,                     "",                                            STD_SUB_6,                                     (0 &lt;&lt; TAM_MAX_BITS) |     0, CAT_NONE | SLS_UNCHANGED | US_UNCHANGED | EIM_DISABLED | PTP_DISABLED     },</v>
      </c>
    </row>
    <row r="1111" customFormat="false" ht="15.75" hidden="false" customHeight="false" outlineLevel="0" collapsed="false">
      <c r="A1111" s="263" t="str">
        <f aca="false">IF(AND(OR(SOURCE!A1111="",ISBLANK(SOURCE!A1111)),SOURCE!B1111&gt;0),IF(ISBLANK(SOURCE!C1111),"",SOURCE!C1111),
IF(SOURCE!B1111&lt;0,VLOOKUP(SOURCE!B1111,lookups!A$1:B$25,2,0),
  IF(ISBLANK(SOURCE!B1111),
    "",
    "/* "&amp;TEXT(SOURCE!B1111,"???0")&amp;" *"&amp;
      SOURCE!C1111&amp;", "&amp; IF(lookups!$E$2-LEN(SOURCE!C1111) &gt;= 0, REPT(" ",lookups!$E$2-LEN(SOURCE!C1111)), "")&amp;
      SOURCE!D1111&amp;", "&amp; IF(lookups!$F$2-LEN(SOURCE!D1111) &gt;= 0, REPT(" ",lookups!$F$2-LEN(SOURCE!D1111)), "")&amp;
      SOURCE!E1111&amp;", "&amp; IF(lookups!$G$2-LEN(SOURCE!E1111) &gt;=0, REPT(" ",lookups!$G$2-LEN(SOURCE!E1111)), "")&amp;
      SOURCE!F1111&amp;", "&amp; IF(lookups!$H$2-LEN(SOURCE!F1111) &gt;= 0, REPT(" ",lookups!$H$2-LEN(SOURCE!F1111)+2), "")&amp;"("&amp;
      SUBSTITUTE(TEXT(SOURCE!G1111,"??0"),"  ","")&amp;" &lt;&lt; TAM_MAX_BITS) |"&amp; IF(lookups!$I$2-3 &gt;= 0, REPT(" ",MAX(1,lookups!$I$2-5+4+1-1-LEN(  IF(ISTEXT(SOURCE!H1111),SOURCE!H1111,  SUBSTITUTE(SUBSTITUTE(TEXT(SOURCE!H1111,"????0"),"  ","")," ",""))   ))), "")&amp;
       IF(ISTEXT(SOURCE!H1111),SOURCE!H1111, SUBSTITUTE(SUBSTITUTE(TEXT(SOURCE!H1111,"????0"),"  ","")," ",""))   &amp;","&amp; IF(lookups!$J$2-3 &gt;= 0, REPT(" ",lookups!$J$2-3-5), "")&amp;
      SOURCE!I1111&amp;
" | "&amp; IF(lookups!$K$2-LEN(SOURCE!I1111) &gt;= 0, REPT(" ",lookups!$K$2-LEN(SOURCE!I1111)), "")&amp;
      SOURCE!J1111&amp;      IF(lookups!$L$2-LEN(SOURCE!J1111) &gt;= 0, REPT(" ",lookups!$L$2-LEN(SOURCE!J1111)), "")&amp;
" | "&amp; IF(lookups!$K$2-LEN(SOURCE!I1111) &gt;= 0, REPT(" ",lookups!$K$2-LEN(SOURCE!I1111)), "")&amp;
      SOURCE!K1111&amp;      IF(lookups!$L$2-LEN(SOURCE!K1111) &gt;= 0, REPT(" ",lookups!$M$2-LEN(SOURCE!K1111)), "")&amp;
" | "&amp; SOURCE!L1111&amp;      IF(lookups!$O$2-LEN(SOURCE!L1111) &gt;= 0, REPT(" ",lookups!$O$2-LEN(SOURCE!L1111)), "")&amp;
" | "&amp; SOURCE!M1111&amp;      IF(lookups!$P$2-LEN(SOURCE!M1111) &gt;= 0, REPT(" ",lookups!$P$2-LEN(SOURCE!M1111)), "")&amp;
      "},"&amp;IF(SOURCE!O1111&lt;&gt;"",""&amp;SOURCE!O1111,"")
 )
)
)</f>
        <v>/* 1087 */  { itemToBeCoded,                NOPARAM,                     "",                                            STD_SUB_7,                                     (0 &lt;&lt; TAM_MAX_BITS) |     0, CAT_NONE | SLS_UNCHANGED | US_UNCHANGED | EIM_DISABLED | PTP_DISABLED     },</v>
      </c>
    </row>
    <row r="1112" customFormat="false" ht="15.75" hidden="false" customHeight="false" outlineLevel="0" collapsed="false">
      <c r="A1112" s="263" t="str">
        <f aca="false">IF(AND(OR(SOURCE!A1112="",ISBLANK(SOURCE!A1112)),SOURCE!B1112&gt;0),IF(ISBLANK(SOURCE!C1112),"",SOURCE!C1112),
IF(SOURCE!B1112&lt;0,VLOOKUP(SOURCE!B1112,lookups!A$1:B$25,2,0),
  IF(ISBLANK(SOURCE!B1112),
    "",
    "/* "&amp;TEXT(SOURCE!B1112,"???0")&amp;" *"&amp;
      SOURCE!C1112&amp;", "&amp; IF(lookups!$E$2-LEN(SOURCE!C1112) &gt;= 0, REPT(" ",lookups!$E$2-LEN(SOURCE!C1112)), "")&amp;
      SOURCE!D1112&amp;", "&amp; IF(lookups!$F$2-LEN(SOURCE!D1112) &gt;= 0, REPT(" ",lookups!$F$2-LEN(SOURCE!D1112)), "")&amp;
      SOURCE!E1112&amp;", "&amp; IF(lookups!$G$2-LEN(SOURCE!E1112) &gt;=0, REPT(" ",lookups!$G$2-LEN(SOURCE!E1112)), "")&amp;
      SOURCE!F1112&amp;", "&amp; IF(lookups!$H$2-LEN(SOURCE!F1112) &gt;= 0, REPT(" ",lookups!$H$2-LEN(SOURCE!F1112)+2), "")&amp;"("&amp;
      SUBSTITUTE(TEXT(SOURCE!G1112,"??0"),"  ","")&amp;" &lt;&lt; TAM_MAX_BITS) |"&amp; IF(lookups!$I$2-3 &gt;= 0, REPT(" ",MAX(1,lookups!$I$2-5+4+1-1-LEN(  IF(ISTEXT(SOURCE!H1112),SOURCE!H1112,  SUBSTITUTE(SUBSTITUTE(TEXT(SOURCE!H1112,"????0"),"  ","")," ",""))   ))), "")&amp;
       IF(ISTEXT(SOURCE!H1112),SOURCE!H1112, SUBSTITUTE(SUBSTITUTE(TEXT(SOURCE!H1112,"????0"),"  ","")," ",""))   &amp;","&amp; IF(lookups!$J$2-3 &gt;= 0, REPT(" ",lookups!$J$2-3-5), "")&amp;
      SOURCE!I1112&amp;
" | "&amp; IF(lookups!$K$2-LEN(SOURCE!I1112) &gt;= 0, REPT(" ",lookups!$K$2-LEN(SOURCE!I1112)), "")&amp;
      SOURCE!J1112&amp;      IF(lookups!$L$2-LEN(SOURCE!J1112) &gt;= 0, REPT(" ",lookups!$L$2-LEN(SOURCE!J1112)), "")&amp;
" | "&amp; IF(lookups!$K$2-LEN(SOURCE!I1112) &gt;= 0, REPT(" ",lookups!$K$2-LEN(SOURCE!I1112)), "")&amp;
      SOURCE!K1112&amp;      IF(lookups!$L$2-LEN(SOURCE!K1112) &gt;= 0, REPT(" ",lookups!$M$2-LEN(SOURCE!K1112)), "")&amp;
" | "&amp; SOURCE!L1112&amp;      IF(lookups!$O$2-LEN(SOURCE!L1112) &gt;= 0, REPT(" ",lookups!$O$2-LEN(SOURCE!L1112)), "")&amp;
" | "&amp; SOURCE!M1112&amp;      IF(lookups!$P$2-LEN(SOURCE!M1112) &gt;= 0, REPT(" ",lookups!$P$2-LEN(SOURCE!M1112)), "")&amp;
      "},"&amp;IF(SOURCE!O1112&lt;&gt;"",""&amp;SOURCE!O1112,"")
 )
)
)</f>
        <v>/* 1088 */  { itemToBeCoded,                NOPARAM,                     "",                                            STD_SUB_8,                                     (0 &lt;&lt; TAM_MAX_BITS) |     0, CAT_NONE | SLS_UNCHANGED | US_UNCHANGED | EIM_DISABLED | PTP_DISABLED     },</v>
      </c>
    </row>
    <row r="1113" customFormat="false" ht="15.75" hidden="false" customHeight="false" outlineLevel="0" collapsed="false">
      <c r="A1113" s="263" t="str">
        <f aca="false">IF(AND(OR(SOURCE!A1113="",ISBLANK(SOURCE!A1113)),SOURCE!B1113&gt;0),IF(ISBLANK(SOURCE!C1113),"",SOURCE!C1113),
IF(SOURCE!B1113&lt;0,VLOOKUP(SOURCE!B1113,lookups!A$1:B$25,2,0),
  IF(ISBLANK(SOURCE!B1113),
    "",
    "/* "&amp;TEXT(SOURCE!B1113,"???0")&amp;" *"&amp;
      SOURCE!C1113&amp;", "&amp; IF(lookups!$E$2-LEN(SOURCE!C1113) &gt;= 0, REPT(" ",lookups!$E$2-LEN(SOURCE!C1113)), "")&amp;
      SOURCE!D1113&amp;", "&amp; IF(lookups!$F$2-LEN(SOURCE!D1113) &gt;= 0, REPT(" ",lookups!$F$2-LEN(SOURCE!D1113)), "")&amp;
      SOURCE!E1113&amp;", "&amp; IF(lookups!$G$2-LEN(SOURCE!E1113) &gt;=0, REPT(" ",lookups!$G$2-LEN(SOURCE!E1113)), "")&amp;
      SOURCE!F1113&amp;", "&amp; IF(lookups!$H$2-LEN(SOURCE!F1113) &gt;= 0, REPT(" ",lookups!$H$2-LEN(SOURCE!F1113)+2), "")&amp;"("&amp;
      SUBSTITUTE(TEXT(SOURCE!G1113,"??0"),"  ","")&amp;" &lt;&lt; TAM_MAX_BITS) |"&amp; IF(lookups!$I$2-3 &gt;= 0, REPT(" ",MAX(1,lookups!$I$2-5+4+1-1-LEN(  IF(ISTEXT(SOURCE!H1113),SOURCE!H1113,  SUBSTITUTE(SUBSTITUTE(TEXT(SOURCE!H1113,"????0"),"  ","")," ",""))   ))), "")&amp;
       IF(ISTEXT(SOURCE!H1113),SOURCE!H1113, SUBSTITUTE(SUBSTITUTE(TEXT(SOURCE!H1113,"????0"),"  ","")," ",""))   &amp;","&amp; IF(lookups!$J$2-3 &gt;= 0, REPT(" ",lookups!$J$2-3-5), "")&amp;
      SOURCE!I1113&amp;
" | "&amp; IF(lookups!$K$2-LEN(SOURCE!I1113) &gt;= 0, REPT(" ",lookups!$K$2-LEN(SOURCE!I1113)), "")&amp;
      SOURCE!J1113&amp;      IF(lookups!$L$2-LEN(SOURCE!J1113) &gt;= 0, REPT(" ",lookups!$L$2-LEN(SOURCE!J1113)), "")&amp;
" | "&amp; IF(lookups!$K$2-LEN(SOURCE!I1113) &gt;= 0, REPT(" ",lookups!$K$2-LEN(SOURCE!I1113)), "")&amp;
      SOURCE!K1113&amp;      IF(lookups!$L$2-LEN(SOURCE!K1113) &gt;= 0, REPT(" ",lookups!$M$2-LEN(SOURCE!K1113)), "")&amp;
" | "&amp; SOURCE!L1113&amp;      IF(lookups!$O$2-LEN(SOURCE!L1113) &gt;= 0, REPT(" ",lookups!$O$2-LEN(SOURCE!L1113)), "")&amp;
" | "&amp; SOURCE!M1113&amp;      IF(lookups!$P$2-LEN(SOURCE!M1113) &gt;= 0, REPT(" ",lookups!$P$2-LEN(SOURCE!M1113)), "")&amp;
      "},"&amp;IF(SOURCE!O1113&lt;&gt;"",""&amp;SOURCE!O1113,"")
 )
)
)</f>
        <v>/* 1089 */  { itemToBeCoded,                NOPARAM,                     "",                                            STD_SUB_9,                                     (0 &lt;&lt; TAM_MAX_BITS) |     0, CAT_NONE | SLS_UNCHANGED | US_UNCHANGED | EIM_DISABLED | PTP_DISABLED     },</v>
      </c>
    </row>
    <row r="1114" customFormat="false" ht="15.75" hidden="false" customHeight="false" outlineLevel="0" collapsed="false">
      <c r="A1114" s="263" t="str">
        <f aca="false">IF(AND(OR(SOURCE!A1114="",ISBLANK(SOURCE!A1114)),SOURCE!B1114&gt;0),IF(ISBLANK(SOURCE!C1114),"",SOURCE!C1114),
IF(SOURCE!B1114&lt;0,VLOOKUP(SOURCE!B1114,lookups!A$1:B$25,2,0),
  IF(ISBLANK(SOURCE!B1114),
    "",
    "/* "&amp;TEXT(SOURCE!B1114,"???0")&amp;" *"&amp;
      SOURCE!C1114&amp;", "&amp; IF(lookups!$E$2-LEN(SOURCE!C1114) &gt;= 0, REPT(" ",lookups!$E$2-LEN(SOURCE!C1114)), "")&amp;
      SOURCE!D1114&amp;", "&amp; IF(lookups!$F$2-LEN(SOURCE!D1114) &gt;= 0, REPT(" ",lookups!$F$2-LEN(SOURCE!D1114)), "")&amp;
      SOURCE!E1114&amp;", "&amp; IF(lookups!$G$2-LEN(SOURCE!E1114) &gt;=0, REPT(" ",lookups!$G$2-LEN(SOURCE!E1114)), "")&amp;
      SOURCE!F1114&amp;", "&amp; IF(lookups!$H$2-LEN(SOURCE!F1114) &gt;= 0, REPT(" ",lookups!$H$2-LEN(SOURCE!F1114)+2), "")&amp;"("&amp;
      SUBSTITUTE(TEXT(SOURCE!G1114,"??0"),"  ","")&amp;" &lt;&lt; TAM_MAX_BITS) |"&amp; IF(lookups!$I$2-3 &gt;= 0, REPT(" ",MAX(1,lookups!$I$2-5+4+1-1-LEN(  IF(ISTEXT(SOURCE!H1114),SOURCE!H1114,  SUBSTITUTE(SUBSTITUTE(TEXT(SOURCE!H1114,"????0"),"  ","")," ",""))   ))), "")&amp;
       IF(ISTEXT(SOURCE!H1114),SOURCE!H1114, SUBSTITUTE(SUBSTITUTE(TEXT(SOURCE!H1114,"????0"),"  ","")," ",""))   &amp;","&amp; IF(lookups!$J$2-3 &gt;= 0, REPT(" ",lookups!$J$2-3-5), "")&amp;
      SOURCE!I1114&amp;
" | "&amp; IF(lookups!$K$2-LEN(SOURCE!I1114) &gt;= 0, REPT(" ",lookups!$K$2-LEN(SOURCE!I1114)), "")&amp;
      SOURCE!J1114&amp;      IF(lookups!$L$2-LEN(SOURCE!J1114) &gt;= 0, REPT(" ",lookups!$L$2-LEN(SOURCE!J1114)), "")&amp;
" | "&amp; IF(lookups!$K$2-LEN(SOURCE!I1114) &gt;= 0, REPT(" ",lookups!$K$2-LEN(SOURCE!I1114)), "")&amp;
      SOURCE!K1114&amp;      IF(lookups!$L$2-LEN(SOURCE!K1114) &gt;= 0, REPT(" ",lookups!$M$2-LEN(SOURCE!K1114)), "")&amp;
" | "&amp; SOURCE!L1114&amp;      IF(lookups!$O$2-LEN(SOURCE!L1114) &gt;= 0, REPT(" ",lookups!$O$2-LEN(SOURCE!L1114)), "")&amp;
" | "&amp; SOURCE!M1114&amp;      IF(lookups!$P$2-LEN(SOURCE!M1114) &gt;= 0, REPT(" ",lookups!$P$2-LEN(SOURCE!M1114)), "")&amp;
      "},"&amp;IF(SOURCE!O1114&lt;&gt;"",""&amp;SOURCE!O1114,"")
 )
)
)</f>
        <v>/* 1090 */  { itemToBeCoded,                NOPARAM,                     "",                                            STD_SUB_A,                                     (0 &lt;&lt; TAM_MAX_BITS) |     0, CAT_NONE | SLS_UNCHANGED | US_UNCHANGED | EIM_DISABLED | PTP_DISABLED     },</v>
      </c>
    </row>
    <row r="1115" customFormat="false" ht="15.75" hidden="false" customHeight="false" outlineLevel="0" collapsed="false">
      <c r="A1115" s="263" t="str">
        <f aca="false">IF(AND(OR(SOURCE!A1115="",ISBLANK(SOURCE!A1115)),SOURCE!B1115&gt;0),IF(ISBLANK(SOURCE!C1115),"",SOURCE!C1115),
IF(SOURCE!B1115&lt;0,VLOOKUP(SOURCE!B1115,lookups!A$1:B$25,2,0),
  IF(ISBLANK(SOURCE!B1115),
    "",
    "/* "&amp;TEXT(SOURCE!B1115,"???0")&amp;" *"&amp;
      SOURCE!C1115&amp;", "&amp; IF(lookups!$E$2-LEN(SOURCE!C1115) &gt;= 0, REPT(" ",lookups!$E$2-LEN(SOURCE!C1115)), "")&amp;
      SOURCE!D1115&amp;", "&amp; IF(lookups!$F$2-LEN(SOURCE!D1115) &gt;= 0, REPT(" ",lookups!$F$2-LEN(SOURCE!D1115)), "")&amp;
      SOURCE!E1115&amp;", "&amp; IF(lookups!$G$2-LEN(SOURCE!E1115) &gt;=0, REPT(" ",lookups!$G$2-LEN(SOURCE!E1115)), "")&amp;
      SOURCE!F1115&amp;", "&amp; IF(lookups!$H$2-LEN(SOURCE!F1115) &gt;= 0, REPT(" ",lookups!$H$2-LEN(SOURCE!F1115)+2), "")&amp;"("&amp;
      SUBSTITUTE(TEXT(SOURCE!G1115,"??0"),"  ","")&amp;" &lt;&lt; TAM_MAX_BITS) |"&amp; IF(lookups!$I$2-3 &gt;= 0, REPT(" ",MAX(1,lookups!$I$2-5+4+1-1-LEN(  IF(ISTEXT(SOURCE!H1115),SOURCE!H1115,  SUBSTITUTE(SUBSTITUTE(TEXT(SOURCE!H1115,"????0"),"  ","")," ",""))   ))), "")&amp;
       IF(ISTEXT(SOURCE!H1115),SOURCE!H1115, SUBSTITUTE(SUBSTITUTE(TEXT(SOURCE!H1115,"????0"),"  ","")," ",""))   &amp;","&amp; IF(lookups!$J$2-3 &gt;= 0, REPT(" ",lookups!$J$2-3-5), "")&amp;
      SOURCE!I1115&amp;
" | "&amp; IF(lookups!$K$2-LEN(SOURCE!I1115) &gt;= 0, REPT(" ",lookups!$K$2-LEN(SOURCE!I1115)), "")&amp;
      SOURCE!J1115&amp;      IF(lookups!$L$2-LEN(SOURCE!J1115) &gt;= 0, REPT(" ",lookups!$L$2-LEN(SOURCE!J1115)), "")&amp;
" | "&amp; IF(lookups!$K$2-LEN(SOURCE!I1115) &gt;= 0, REPT(" ",lookups!$K$2-LEN(SOURCE!I1115)), "")&amp;
      SOURCE!K1115&amp;      IF(lookups!$L$2-LEN(SOURCE!K1115) &gt;= 0, REPT(" ",lookups!$M$2-LEN(SOURCE!K1115)), "")&amp;
" | "&amp; SOURCE!L1115&amp;      IF(lookups!$O$2-LEN(SOURCE!L1115) &gt;= 0, REPT(" ",lookups!$O$2-LEN(SOURCE!L1115)), "")&amp;
" | "&amp; SOURCE!M1115&amp;      IF(lookups!$P$2-LEN(SOURCE!M1115) &gt;= 0, REPT(" ",lookups!$P$2-LEN(SOURCE!M1115)), "")&amp;
      "},"&amp;IF(SOURCE!O1115&lt;&gt;"",""&amp;SOURCE!O1115,"")
 )
)
)</f>
        <v>/* 1091 */  { itemToBeCoded,                NOPARAM,                     "",                                            STD_SUB_B,                                     (0 &lt;&lt; TAM_MAX_BITS) |     0, CAT_NONE | SLS_UNCHANGED | US_UNCHANGED | EIM_DISABLED | PTP_DISABLED     },</v>
      </c>
    </row>
    <row r="1116" customFormat="false" ht="15.75" hidden="false" customHeight="false" outlineLevel="0" collapsed="false">
      <c r="A1116" s="263" t="str">
        <f aca="false">IF(AND(OR(SOURCE!A1116="",ISBLANK(SOURCE!A1116)),SOURCE!B1116&gt;0),IF(ISBLANK(SOURCE!C1116),"",SOURCE!C1116),
IF(SOURCE!B1116&lt;0,VLOOKUP(SOURCE!B1116,lookups!A$1:B$25,2,0),
  IF(ISBLANK(SOURCE!B1116),
    "",
    "/* "&amp;TEXT(SOURCE!B1116,"???0")&amp;" *"&amp;
      SOURCE!C1116&amp;", "&amp; IF(lookups!$E$2-LEN(SOURCE!C1116) &gt;= 0, REPT(" ",lookups!$E$2-LEN(SOURCE!C1116)), "")&amp;
      SOURCE!D1116&amp;", "&amp; IF(lookups!$F$2-LEN(SOURCE!D1116) &gt;= 0, REPT(" ",lookups!$F$2-LEN(SOURCE!D1116)), "")&amp;
      SOURCE!E1116&amp;", "&amp; IF(lookups!$G$2-LEN(SOURCE!E1116) &gt;=0, REPT(" ",lookups!$G$2-LEN(SOURCE!E1116)), "")&amp;
      SOURCE!F1116&amp;", "&amp; IF(lookups!$H$2-LEN(SOURCE!F1116) &gt;= 0, REPT(" ",lookups!$H$2-LEN(SOURCE!F1116)+2), "")&amp;"("&amp;
      SUBSTITUTE(TEXT(SOURCE!G1116,"??0"),"  ","")&amp;" &lt;&lt; TAM_MAX_BITS) |"&amp; IF(lookups!$I$2-3 &gt;= 0, REPT(" ",MAX(1,lookups!$I$2-5+4+1-1-LEN(  IF(ISTEXT(SOURCE!H1116),SOURCE!H1116,  SUBSTITUTE(SUBSTITUTE(TEXT(SOURCE!H1116,"????0"),"  ","")," ",""))   ))), "")&amp;
       IF(ISTEXT(SOURCE!H1116),SOURCE!H1116, SUBSTITUTE(SUBSTITUTE(TEXT(SOURCE!H1116,"????0"),"  ","")," ",""))   &amp;","&amp; IF(lookups!$J$2-3 &gt;= 0, REPT(" ",lookups!$J$2-3-5), "")&amp;
      SOURCE!I1116&amp;
" | "&amp; IF(lookups!$K$2-LEN(SOURCE!I1116) &gt;= 0, REPT(" ",lookups!$K$2-LEN(SOURCE!I1116)), "")&amp;
      SOURCE!J1116&amp;      IF(lookups!$L$2-LEN(SOURCE!J1116) &gt;= 0, REPT(" ",lookups!$L$2-LEN(SOURCE!J1116)), "")&amp;
" | "&amp; IF(lookups!$K$2-LEN(SOURCE!I1116) &gt;= 0, REPT(" ",lookups!$K$2-LEN(SOURCE!I1116)), "")&amp;
      SOURCE!K1116&amp;      IF(lookups!$L$2-LEN(SOURCE!K1116) &gt;= 0, REPT(" ",lookups!$M$2-LEN(SOURCE!K1116)), "")&amp;
" | "&amp; SOURCE!L1116&amp;      IF(lookups!$O$2-LEN(SOURCE!L1116) &gt;= 0, REPT(" ",lookups!$O$2-LEN(SOURCE!L1116)), "")&amp;
" | "&amp; SOURCE!M1116&amp;      IF(lookups!$P$2-LEN(SOURCE!M1116) &gt;= 0, REPT(" ",lookups!$P$2-LEN(SOURCE!M1116)), "")&amp;
      "},"&amp;IF(SOURCE!O1116&lt;&gt;"",""&amp;SOURCE!O1116,"")
 )
)
)</f>
        <v>/* 1092 */  { itemToBeCoded,                NOPARAM,                     "",                                            STD_SUB_C,                                     (0 &lt;&lt; TAM_MAX_BITS) |     0, CAT_NONE | SLS_UNCHANGED | US_UNCHANGED | EIM_DISABLED | PTP_DISABLED     },</v>
      </c>
    </row>
    <row r="1117" customFormat="false" ht="15.75" hidden="false" customHeight="false" outlineLevel="0" collapsed="false">
      <c r="A1117" s="263" t="str">
        <f aca="false">IF(AND(OR(SOURCE!A1117="",ISBLANK(SOURCE!A1117)),SOURCE!B1117&gt;0),IF(ISBLANK(SOURCE!C1117),"",SOURCE!C1117),
IF(SOURCE!B1117&lt;0,VLOOKUP(SOURCE!B1117,lookups!A$1:B$25,2,0),
  IF(ISBLANK(SOURCE!B1117),
    "",
    "/* "&amp;TEXT(SOURCE!B1117,"???0")&amp;" *"&amp;
      SOURCE!C1117&amp;", "&amp; IF(lookups!$E$2-LEN(SOURCE!C1117) &gt;= 0, REPT(" ",lookups!$E$2-LEN(SOURCE!C1117)), "")&amp;
      SOURCE!D1117&amp;", "&amp; IF(lookups!$F$2-LEN(SOURCE!D1117) &gt;= 0, REPT(" ",lookups!$F$2-LEN(SOURCE!D1117)), "")&amp;
      SOURCE!E1117&amp;", "&amp; IF(lookups!$G$2-LEN(SOURCE!E1117) &gt;=0, REPT(" ",lookups!$G$2-LEN(SOURCE!E1117)), "")&amp;
      SOURCE!F1117&amp;", "&amp; IF(lookups!$H$2-LEN(SOURCE!F1117) &gt;= 0, REPT(" ",lookups!$H$2-LEN(SOURCE!F1117)+2), "")&amp;"("&amp;
      SUBSTITUTE(TEXT(SOURCE!G1117,"??0"),"  ","")&amp;" &lt;&lt; TAM_MAX_BITS) |"&amp; IF(lookups!$I$2-3 &gt;= 0, REPT(" ",MAX(1,lookups!$I$2-5+4+1-1-LEN(  IF(ISTEXT(SOURCE!H1117),SOURCE!H1117,  SUBSTITUTE(SUBSTITUTE(TEXT(SOURCE!H1117,"????0"),"  ","")," ",""))   ))), "")&amp;
       IF(ISTEXT(SOURCE!H1117),SOURCE!H1117, SUBSTITUTE(SUBSTITUTE(TEXT(SOURCE!H1117,"????0"),"  ","")," ",""))   &amp;","&amp; IF(lookups!$J$2-3 &gt;= 0, REPT(" ",lookups!$J$2-3-5), "")&amp;
      SOURCE!I1117&amp;
" | "&amp; IF(lookups!$K$2-LEN(SOURCE!I1117) &gt;= 0, REPT(" ",lookups!$K$2-LEN(SOURCE!I1117)), "")&amp;
      SOURCE!J1117&amp;      IF(lookups!$L$2-LEN(SOURCE!J1117) &gt;= 0, REPT(" ",lookups!$L$2-LEN(SOURCE!J1117)), "")&amp;
" | "&amp; IF(lookups!$K$2-LEN(SOURCE!I1117) &gt;= 0, REPT(" ",lookups!$K$2-LEN(SOURCE!I1117)), "")&amp;
      SOURCE!K1117&amp;      IF(lookups!$L$2-LEN(SOURCE!K1117) &gt;= 0, REPT(" ",lookups!$M$2-LEN(SOURCE!K1117)), "")&amp;
" | "&amp; SOURCE!L1117&amp;      IF(lookups!$O$2-LEN(SOURCE!L1117) &gt;= 0, REPT(" ",lookups!$O$2-LEN(SOURCE!L1117)), "")&amp;
" | "&amp; SOURCE!M1117&amp;      IF(lookups!$P$2-LEN(SOURCE!M1117) &gt;= 0, REPT(" ",lookups!$P$2-LEN(SOURCE!M1117)), "")&amp;
      "},"&amp;IF(SOURCE!O1117&lt;&gt;"",""&amp;SOURCE!O1117,"")
 )
)
)</f>
        <v>/* 1093 */  { itemToBeCoded,                NOPARAM,                     "",                                            STD_SUB_D,                                     (0 &lt;&lt; TAM_MAX_BITS) |     0, CAT_NONE | SLS_UNCHANGED | US_UNCHANGED | EIM_DISABLED | PTP_DISABLED     },</v>
      </c>
    </row>
    <row r="1118" customFormat="false" ht="15.75" hidden="false" customHeight="false" outlineLevel="0" collapsed="false">
      <c r="A1118" s="263" t="str">
        <f aca="false">IF(AND(OR(SOURCE!A1118="",ISBLANK(SOURCE!A1118)),SOURCE!B1118&gt;0),IF(ISBLANK(SOURCE!C1118),"",SOURCE!C1118),
IF(SOURCE!B1118&lt;0,VLOOKUP(SOURCE!B1118,lookups!A$1:B$25,2,0),
  IF(ISBLANK(SOURCE!B1118),
    "",
    "/* "&amp;TEXT(SOURCE!B1118,"???0")&amp;" *"&amp;
      SOURCE!C1118&amp;", "&amp; IF(lookups!$E$2-LEN(SOURCE!C1118) &gt;= 0, REPT(" ",lookups!$E$2-LEN(SOURCE!C1118)), "")&amp;
      SOURCE!D1118&amp;", "&amp; IF(lookups!$F$2-LEN(SOURCE!D1118) &gt;= 0, REPT(" ",lookups!$F$2-LEN(SOURCE!D1118)), "")&amp;
      SOURCE!E1118&amp;", "&amp; IF(lookups!$G$2-LEN(SOURCE!E1118) &gt;=0, REPT(" ",lookups!$G$2-LEN(SOURCE!E1118)), "")&amp;
      SOURCE!F1118&amp;", "&amp; IF(lookups!$H$2-LEN(SOURCE!F1118) &gt;= 0, REPT(" ",lookups!$H$2-LEN(SOURCE!F1118)+2), "")&amp;"("&amp;
      SUBSTITUTE(TEXT(SOURCE!G1118,"??0"),"  ","")&amp;" &lt;&lt; TAM_MAX_BITS) |"&amp; IF(lookups!$I$2-3 &gt;= 0, REPT(" ",MAX(1,lookups!$I$2-5+4+1-1-LEN(  IF(ISTEXT(SOURCE!H1118),SOURCE!H1118,  SUBSTITUTE(SUBSTITUTE(TEXT(SOURCE!H1118,"????0"),"  ","")," ",""))   ))), "")&amp;
       IF(ISTEXT(SOURCE!H1118),SOURCE!H1118, SUBSTITUTE(SUBSTITUTE(TEXT(SOURCE!H1118,"????0"),"  ","")," ",""))   &amp;","&amp; IF(lookups!$J$2-3 &gt;= 0, REPT(" ",lookups!$J$2-3-5), "")&amp;
      SOURCE!I1118&amp;
" | "&amp; IF(lookups!$K$2-LEN(SOURCE!I1118) &gt;= 0, REPT(" ",lookups!$K$2-LEN(SOURCE!I1118)), "")&amp;
      SOURCE!J1118&amp;      IF(lookups!$L$2-LEN(SOURCE!J1118) &gt;= 0, REPT(" ",lookups!$L$2-LEN(SOURCE!J1118)), "")&amp;
" | "&amp; IF(lookups!$K$2-LEN(SOURCE!I1118) &gt;= 0, REPT(" ",lookups!$K$2-LEN(SOURCE!I1118)), "")&amp;
      SOURCE!K1118&amp;      IF(lookups!$L$2-LEN(SOURCE!K1118) &gt;= 0, REPT(" ",lookups!$M$2-LEN(SOURCE!K1118)), "")&amp;
" | "&amp; SOURCE!L1118&amp;      IF(lookups!$O$2-LEN(SOURCE!L1118) &gt;= 0, REPT(" ",lookups!$O$2-LEN(SOURCE!L1118)), "")&amp;
" | "&amp; SOURCE!M1118&amp;      IF(lookups!$P$2-LEN(SOURCE!M1118) &gt;= 0, REPT(" ",lookups!$P$2-LEN(SOURCE!M1118)), "")&amp;
      "},"&amp;IF(SOURCE!O1118&lt;&gt;"",""&amp;SOURCE!O1118,"")
 )
)
)</f>
        <v>/* 1094 */  { itemToBeCoded,                NOPARAM,                     "",                                            STD_SUB_E,                                     (0 &lt;&lt; TAM_MAX_BITS) |     0, CAT_NONE | SLS_UNCHANGED | US_UNCHANGED | EIM_DISABLED | PTP_DISABLED     },</v>
      </c>
    </row>
    <row r="1119" customFormat="false" ht="15.75" hidden="false" customHeight="false" outlineLevel="0" collapsed="false">
      <c r="A1119" s="263" t="str">
        <f aca="false">IF(AND(OR(SOURCE!A1119="",ISBLANK(SOURCE!A1119)),SOURCE!B1119&gt;0),IF(ISBLANK(SOURCE!C1119),"",SOURCE!C1119),
IF(SOURCE!B1119&lt;0,VLOOKUP(SOURCE!B1119,lookups!A$1:B$25,2,0),
  IF(ISBLANK(SOURCE!B1119),
    "",
    "/* "&amp;TEXT(SOURCE!B1119,"???0")&amp;" *"&amp;
      SOURCE!C1119&amp;", "&amp; IF(lookups!$E$2-LEN(SOURCE!C1119) &gt;= 0, REPT(" ",lookups!$E$2-LEN(SOURCE!C1119)), "")&amp;
      SOURCE!D1119&amp;", "&amp; IF(lookups!$F$2-LEN(SOURCE!D1119) &gt;= 0, REPT(" ",lookups!$F$2-LEN(SOURCE!D1119)), "")&amp;
      SOURCE!E1119&amp;", "&amp; IF(lookups!$G$2-LEN(SOURCE!E1119) &gt;=0, REPT(" ",lookups!$G$2-LEN(SOURCE!E1119)), "")&amp;
      SOURCE!F1119&amp;", "&amp; IF(lookups!$H$2-LEN(SOURCE!F1119) &gt;= 0, REPT(" ",lookups!$H$2-LEN(SOURCE!F1119)+2), "")&amp;"("&amp;
      SUBSTITUTE(TEXT(SOURCE!G1119,"??0"),"  ","")&amp;" &lt;&lt; TAM_MAX_BITS) |"&amp; IF(lookups!$I$2-3 &gt;= 0, REPT(" ",MAX(1,lookups!$I$2-5+4+1-1-LEN(  IF(ISTEXT(SOURCE!H1119),SOURCE!H1119,  SUBSTITUTE(SUBSTITUTE(TEXT(SOURCE!H1119,"????0"),"  ","")," ",""))   ))), "")&amp;
       IF(ISTEXT(SOURCE!H1119),SOURCE!H1119, SUBSTITUTE(SUBSTITUTE(TEXT(SOURCE!H1119,"????0"),"  ","")," ",""))   &amp;","&amp; IF(lookups!$J$2-3 &gt;= 0, REPT(" ",lookups!$J$2-3-5), "")&amp;
      SOURCE!I1119&amp;
" | "&amp; IF(lookups!$K$2-LEN(SOURCE!I1119) &gt;= 0, REPT(" ",lookups!$K$2-LEN(SOURCE!I1119)), "")&amp;
      SOURCE!J1119&amp;      IF(lookups!$L$2-LEN(SOURCE!J1119) &gt;= 0, REPT(" ",lookups!$L$2-LEN(SOURCE!J1119)), "")&amp;
" | "&amp; IF(lookups!$K$2-LEN(SOURCE!I1119) &gt;= 0, REPT(" ",lookups!$K$2-LEN(SOURCE!I1119)), "")&amp;
      SOURCE!K1119&amp;      IF(lookups!$L$2-LEN(SOURCE!K1119) &gt;= 0, REPT(" ",lookups!$M$2-LEN(SOURCE!K1119)), "")&amp;
" | "&amp; SOURCE!L1119&amp;      IF(lookups!$O$2-LEN(SOURCE!L1119) &gt;= 0, REPT(" ",lookups!$O$2-LEN(SOURCE!L1119)), "")&amp;
" | "&amp; SOURCE!M1119&amp;      IF(lookups!$P$2-LEN(SOURCE!M1119) &gt;= 0, REPT(" ",lookups!$P$2-LEN(SOURCE!M1119)), "")&amp;
      "},"&amp;IF(SOURCE!O1119&lt;&gt;"",""&amp;SOURCE!O1119,"")
 )
)
)</f>
        <v>/* 1095 */  { itemToBeCoded,                NOPARAM,                     "",                                            STD_SUB_F,                                     (0 &lt;&lt; TAM_MAX_BITS) |     0, CAT_NONE | SLS_UNCHANGED | US_UNCHANGED | EIM_DISABLED | PTP_DISABLED     },</v>
      </c>
    </row>
    <row r="1120" customFormat="false" ht="15.75" hidden="false" customHeight="false" outlineLevel="0" collapsed="false">
      <c r="A1120" s="263" t="str">
        <f aca="false">IF(AND(OR(SOURCE!A1120="",ISBLANK(SOURCE!A1120)),SOURCE!B1120&gt;0),IF(ISBLANK(SOURCE!C1120),"",SOURCE!C1120),
IF(SOURCE!B1120&lt;0,VLOOKUP(SOURCE!B1120,lookups!A$1:B$25,2,0),
  IF(ISBLANK(SOURCE!B1120),
    "",
    "/* "&amp;TEXT(SOURCE!B1120,"???0")&amp;" *"&amp;
      SOURCE!C1120&amp;", "&amp; IF(lookups!$E$2-LEN(SOURCE!C1120) &gt;= 0, REPT(" ",lookups!$E$2-LEN(SOURCE!C1120)), "")&amp;
      SOURCE!D1120&amp;", "&amp; IF(lookups!$F$2-LEN(SOURCE!D1120) &gt;= 0, REPT(" ",lookups!$F$2-LEN(SOURCE!D1120)), "")&amp;
      SOURCE!E1120&amp;", "&amp; IF(lookups!$G$2-LEN(SOURCE!E1120) &gt;=0, REPT(" ",lookups!$G$2-LEN(SOURCE!E1120)), "")&amp;
      SOURCE!F1120&amp;", "&amp; IF(lookups!$H$2-LEN(SOURCE!F1120) &gt;= 0, REPT(" ",lookups!$H$2-LEN(SOURCE!F1120)+2), "")&amp;"("&amp;
      SUBSTITUTE(TEXT(SOURCE!G1120,"??0"),"  ","")&amp;" &lt;&lt; TAM_MAX_BITS) |"&amp; IF(lookups!$I$2-3 &gt;= 0, REPT(" ",MAX(1,lookups!$I$2-5+4+1-1-LEN(  IF(ISTEXT(SOURCE!H1120),SOURCE!H1120,  SUBSTITUTE(SUBSTITUTE(TEXT(SOURCE!H1120,"????0"),"  ","")," ",""))   ))), "")&amp;
       IF(ISTEXT(SOURCE!H1120),SOURCE!H1120, SUBSTITUTE(SUBSTITUTE(TEXT(SOURCE!H1120,"????0"),"  ","")," ",""))   &amp;","&amp; IF(lookups!$J$2-3 &gt;= 0, REPT(" ",lookups!$J$2-3-5), "")&amp;
      SOURCE!I1120&amp;
" | "&amp; IF(lookups!$K$2-LEN(SOURCE!I1120) &gt;= 0, REPT(" ",lookups!$K$2-LEN(SOURCE!I1120)), "")&amp;
      SOURCE!J1120&amp;      IF(lookups!$L$2-LEN(SOURCE!J1120) &gt;= 0, REPT(" ",lookups!$L$2-LEN(SOURCE!J1120)), "")&amp;
" | "&amp; IF(lookups!$K$2-LEN(SOURCE!I1120) &gt;= 0, REPT(" ",lookups!$K$2-LEN(SOURCE!I1120)), "")&amp;
      SOURCE!K1120&amp;      IF(lookups!$L$2-LEN(SOURCE!K1120) &gt;= 0, REPT(" ",lookups!$M$2-LEN(SOURCE!K1120)), "")&amp;
" | "&amp; SOURCE!L1120&amp;      IF(lookups!$O$2-LEN(SOURCE!L1120) &gt;= 0, REPT(" ",lookups!$O$2-LEN(SOURCE!L1120)), "")&amp;
" | "&amp; SOURCE!M1120&amp;      IF(lookups!$P$2-LEN(SOURCE!M1120) &gt;= 0, REPT(" ",lookups!$P$2-LEN(SOURCE!M1120)), "")&amp;
      "},"&amp;IF(SOURCE!O1120&lt;&gt;"",""&amp;SOURCE!O1120,"")
 )
)
)</f>
        <v>/* 1096 */  { itemToBeCoded,                NOPARAM,                     "",                                            STD_SUB_G,                                     (0 &lt;&lt; TAM_MAX_BITS) |     0, CAT_NONE | SLS_UNCHANGED | US_UNCHANGED | EIM_DISABLED | PTP_DISABLED     },</v>
      </c>
    </row>
    <row r="1121" customFormat="false" ht="15.75" hidden="false" customHeight="false" outlineLevel="0" collapsed="false">
      <c r="A1121" s="263" t="str">
        <f aca="false">IF(AND(OR(SOURCE!A1121="",ISBLANK(SOURCE!A1121)),SOURCE!B1121&gt;0),IF(ISBLANK(SOURCE!C1121),"",SOURCE!C1121),
IF(SOURCE!B1121&lt;0,VLOOKUP(SOURCE!B1121,lookups!A$1:B$25,2,0),
  IF(ISBLANK(SOURCE!B1121),
    "",
    "/* "&amp;TEXT(SOURCE!B1121,"???0")&amp;" *"&amp;
      SOURCE!C1121&amp;", "&amp; IF(lookups!$E$2-LEN(SOURCE!C1121) &gt;= 0, REPT(" ",lookups!$E$2-LEN(SOURCE!C1121)), "")&amp;
      SOURCE!D1121&amp;", "&amp; IF(lookups!$F$2-LEN(SOURCE!D1121) &gt;= 0, REPT(" ",lookups!$F$2-LEN(SOURCE!D1121)), "")&amp;
      SOURCE!E1121&amp;", "&amp; IF(lookups!$G$2-LEN(SOURCE!E1121) &gt;=0, REPT(" ",lookups!$G$2-LEN(SOURCE!E1121)), "")&amp;
      SOURCE!F1121&amp;", "&amp; IF(lookups!$H$2-LEN(SOURCE!F1121) &gt;= 0, REPT(" ",lookups!$H$2-LEN(SOURCE!F1121)+2), "")&amp;"("&amp;
      SUBSTITUTE(TEXT(SOURCE!G1121,"??0"),"  ","")&amp;" &lt;&lt; TAM_MAX_BITS) |"&amp; IF(lookups!$I$2-3 &gt;= 0, REPT(" ",MAX(1,lookups!$I$2-5+4+1-1-LEN(  IF(ISTEXT(SOURCE!H1121),SOURCE!H1121,  SUBSTITUTE(SUBSTITUTE(TEXT(SOURCE!H1121,"????0"),"  ","")," ",""))   ))), "")&amp;
       IF(ISTEXT(SOURCE!H1121),SOURCE!H1121, SUBSTITUTE(SUBSTITUTE(TEXT(SOURCE!H1121,"????0"),"  ","")," ",""))   &amp;","&amp; IF(lookups!$J$2-3 &gt;= 0, REPT(" ",lookups!$J$2-3-5), "")&amp;
      SOURCE!I1121&amp;
" | "&amp; IF(lookups!$K$2-LEN(SOURCE!I1121) &gt;= 0, REPT(" ",lookups!$K$2-LEN(SOURCE!I1121)), "")&amp;
      SOURCE!J1121&amp;      IF(lookups!$L$2-LEN(SOURCE!J1121) &gt;= 0, REPT(" ",lookups!$L$2-LEN(SOURCE!J1121)), "")&amp;
" | "&amp; IF(lookups!$K$2-LEN(SOURCE!I1121) &gt;= 0, REPT(" ",lookups!$K$2-LEN(SOURCE!I1121)), "")&amp;
      SOURCE!K1121&amp;      IF(lookups!$L$2-LEN(SOURCE!K1121) &gt;= 0, REPT(" ",lookups!$M$2-LEN(SOURCE!K1121)), "")&amp;
" | "&amp; SOURCE!L1121&amp;      IF(lookups!$O$2-LEN(SOURCE!L1121) &gt;= 0, REPT(" ",lookups!$O$2-LEN(SOURCE!L1121)), "")&amp;
" | "&amp; SOURCE!M1121&amp;      IF(lookups!$P$2-LEN(SOURCE!M1121) &gt;= 0, REPT(" ",lookups!$P$2-LEN(SOURCE!M1121)), "")&amp;
      "},"&amp;IF(SOURCE!O1121&lt;&gt;"",""&amp;SOURCE!O1121,"")
 )
)
)</f>
        <v>/* 1097 */  { itemToBeCoded,                NOPARAM,                     "",                                            STD_SUB_H,                                     (0 &lt;&lt; TAM_MAX_BITS) |     0, CAT_NONE | SLS_UNCHANGED | US_UNCHANGED | EIM_DISABLED | PTP_DISABLED     },</v>
      </c>
    </row>
    <row r="1122" customFormat="false" ht="15.75" hidden="false" customHeight="false" outlineLevel="0" collapsed="false">
      <c r="A1122" s="263" t="str">
        <f aca="false">IF(AND(OR(SOURCE!A1122="",ISBLANK(SOURCE!A1122)),SOURCE!B1122&gt;0),IF(ISBLANK(SOURCE!C1122),"",SOURCE!C1122),
IF(SOURCE!B1122&lt;0,VLOOKUP(SOURCE!B1122,lookups!A$1:B$25,2,0),
  IF(ISBLANK(SOURCE!B1122),
    "",
    "/* "&amp;TEXT(SOURCE!B1122,"???0")&amp;" *"&amp;
      SOURCE!C1122&amp;", "&amp; IF(lookups!$E$2-LEN(SOURCE!C1122) &gt;= 0, REPT(" ",lookups!$E$2-LEN(SOURCE!C1122)), "")&amp;
      SOURCE!D1122&amp;", "&amp; IF(lookups!$F$2-LEN(SOURCE!D1122) &gt;= 0, REPT(" ",lookups!$F$2-LEN(SOURCE!D1122)), "")&amp;
      SOURCE!E1122&amp;", "&amp; IF(lookups!$G$2-LEN(SOURCE!E1122) &gt;=0, REPT(" ",lookups!$G$2-LEN(SOURCE!E1122)), "")&amp;
      SOURCE!F1122&amp;", "&amp; IF(lookups!$H$2-LEN(SOURCE!F1122) &gt;= 0, REPT(" ",lookups!$H$2-LEN(SOURCE!F1122)+2), "")&amp;"("&amp;
      SUBSTITUTE(TEXT(SOURCE!G1122,"??0"),"  ","")&amp;" &lt;&lt; TAM_MAX_BITS) |"&amp; IF(lookups!$I$2-3 &gt;= 0, REPT(" ",MAX(1,lookups!$I$2-5+4+1-1-LEN(  IF(ISTEXT(SOURCE!H1122),SOURCE!H1122,  SUBSTITUTE(SUBSTITUTE(TEXT(SOURCE!H1122,"????0"),"  ","")," ",""))   ))), "")&amp;
       IF(ISTEXT(SOURCE!H1122),SOURCE!H1122, SUBSTITUTE(SUBSTITUTE(TEXT(SOURCE!H1122,"????0"),"  ","")," ",""))   &amp;","&amp; IF(lookups!$J$2-3 &gt;= 0, REPT(" ",lookups!$J$2-3-5), "")&amp;
      SOURCE!I1122&amp;
" | "&amp; IF(lookups!$K$2-LEN(SOURCE!I1122) &gt;= 0, REPT(" ",lookups!$K$2-LEN(SOURCE!I1122)), "")&amp;
      SOURCE!J1122&amp;      IF(lookups!$L$2-LEN(SOURCE!J1122) &gt;= 0, REPT(" ",lookups!$L$2-LEN(SOURCE!J1122)), "")&amp;
" | "&amp; IF(lookups!$K$2-LEN(SOURCE!I1122) &gt;= 0, REPT(" ",lookups!$K$2-LEN(SOURCE!I1122)), "")&amp;
      SOURCE!K1122&amp;      IF(lookups!$L$2-LEN(SOURCE!K1122) &gt;= 0, REPT(" ",lookups!$M$2-LEN(SOURCE!K1122)), "")&amp;
" | "&amp; SOURCE!L1122&amp;      IF(lookups!$O$2-LEN(SOURCE!L1122) &gt;= 0, REPT(" ",lookups!$O$2-LEN(SOURCE!L1122)), "")&amp;
" | "&amp; SOURCE!M1122&amp;      IF(lookups!$P$2-LEN(SOURCE!M1122) &gt;= 0, REPT(" ",lookups!$P$2-LEN(SOURCE!M1122)), "")&amp;
      "},"&amp;IF(SOURCE!O1122&lt;&gt;"",""&amp;SOURCE!O1122,"")
 )
)
)</f>
        <v>/* 1098 */  { itemToBeCoded,                NOPARAM,                     "",                                            STD_SUB_I,                                     (0 &lt;&lt; TAM_MAX_BITS) |     0, CAT_NONE | SLS_UNCHANGED | US_UNCHANGED | EIM_DISABLED | PTP_DISABLED     },</v>
      </c>
    </row>
    <row r="1123" customFormat="false" ht="15.75" hidden="false" customHeight="false" outlineLevel="0" collapsed="false">
      <c r="A1123" s="263" t="str">
        <f aca="false">IF(AND(OR(SOURCE!A1123="",ISBLANK(SOURCE!A1123)),SOURCE!B1123&gt;0),IF(ISBLANK(SOURCE!C1123),"",SOURCE!C1123),
IF(SOURCE!B1123&lt;0,VLOOKUP(SOURCE!B1123,lookups!A$1:B$25,2,0),
  IF(ISBLANK(SOURCE!B1123),
    "",
    "/* "&amp;TEXT(SOURCE!B1123,"???0")&amp;" *"&amp;
      SOURCE!C1123&amp;", "&amp; IF(lookups!$E$2-LEN(SOURCE!C1123) &gt;= 0, REPT(" ",lookups!$E$2-LEN(SOURCE!C1123)), "")&amp;
      SOURCE!D1123&amp;", "&amp; IF(lookups!$F$2-LEN(SOURCE!D1123) &gt;= 0, REPT(" ",lookups!$F$2-LEN(SOURCE!D1123)), "")&amp;
      SOURCE!E1123&amp;", "&amp; IF(lookups!$G$2-LEN(SOURCE!E1123) &gt;=0, REPT(" ",lookups!$G$2-LEN(SOURCE!E1123)), "")&amp;
      SOURCE!F1123&amp;", "&amp; IF(lookups!$H$2-LEN(SOURCE!F1123) &gt;= 0, REPT(" ",lookups!$H$2-LEN(SOURCE!F1123)+2), "")&amp;"("&amp;
      SUBSTITUTE(TEXT(SOURCE!G1123,"??0"),"  ","")&amp;" &lt;&lt; TAM_MAX_BITS) |"&amp; IF(lookups!$I$2-3 &gt;= 0, REPT(" ",MAX(1,lookups!$I$2-5+4+1-1-LEN(  IF(ISTEXT(SOURCE!H1123),SOURCE!H1123,  SUBSTITUTE(SUBSTITUTE(TEXT(SOURCE!H1123,"????0"),"  ","")," ",""))   ))), "")&amp;
       IF(ISTEXT(SOURCE!H1123),SOURCE!H1123, SUBSTITUTE(SUBSTITUTE(TEXT(SOURCE!H1123,"????0"),"  ","")," ",""))   &amp;","&amp; IF(lookups!$J$2-3 &gt;= 0, REPT(" ",lookups!$J$2-3-5), "")&amp;
      SOURCE!I1123&amp;
" | "&amp; IF(lookups!$K$2-LEN(SOURCE!I1123) &gt;= 0, REPT(" ",lookups!$K$2-LEN(SOURCE!I1123)), "")&amp;
      SOURCE!J1123&amp;      IF(lookups!$L$2-LEN(SOURCE!J1123) &gt;= 0, REPT(" ",lookups!$L$2-LEN(SOURCE!J1123)), "")&amp;
" | "&amp; IF(lookups!$K$2-LEN(SOURCE!I1123) &gt;= 0, REPT(" ",lookups!$K$2-LEN(SOURCE!I1123)), "")&amp;
      SOURCE!K1123&amp;      IF(lookups!$L$2-LEN(SOURCE!K1123) &gt;= 0, REPT(" ",lookups!$M$2-LEN(SOURCE!K1123)), "")&amp;
" | "&amp; SOURCE!L1123&amp;      IF(lookups!$O$2-LEN(SOURCE!L1123) &gt;= 0, REPT(" ",lookups!$O$2-LEN(SOURCE!L1123)), "")&amp;
" | "&amp; SOURCE!M1123&amp;      IF(lookups!$P$2-LEN(SOURCE!M1123) &gt;= 0, REPT(" ",lookups!$P$2-LEN(SOURCE!M1123)), "")&amp;
      "},"&amp;IF(SOURCE!O1123&lt;&gt;"",""&amp;SOURCE!O1123,"")
 )
)
)</f>
        <v>/* 1099 */  { itemToBeCoded,                NOPARAM,                     "",                                            STD_SUB_J,                                     (0 &lt;&lt; TAM_MAX_BITS) |     0, CAT_NONE | SLS_UNCHANGED | US_UNCHANGED | EIM_DISABLED | PTP_DISABLED     },</v>
      </c>
    </row>
    <row r="1124" customFormat="false" ht="15.75" hidden="false" customHeight="false" outlineLevel="0" collapsed="false">
      <c r="A1124" s="263" t="str">
        <f aca="false">IF(AND(OR(SOURCE!A1124="",ISBLANK(SOURCE!A1124)),SOURCE!B1124&gt;0),IF(ISBLANK(SOURCE!C1124),"",SOURCE!C1124),
IF(SOURCE!B1124&lt;0,VLOOKUP(SOURCE!B1124,lookups!A$1:B$25,2,0),
  IF(ISBLANK(SOURCE!B1124),
    "",
    "/* "&amp;TEXT(SOURCE!B1124,"???0")&amp;" *"&amp;
      SOURCE!C1124&amp;", "&amp; IF(lookups!$E$2-LEN(SOURCE!C1124) &gt;= 0, REPT(" ",lookups!$E$2-LEN(SOURCE!C1124)), "")&amp;
      SOURCE!D1124&amp;", "&amp; IF(lookups!$F$2-LEN(SOURCE!D1124) &gt;= 0, REPT(" ",lookups!$F$2-LEN(SOURCE!D1124)), "")&amp;
      SOURCE!E1124&amp;", "&amp; IF(lookups!$G$2-LEN(SOURCE!E1124) &gt;=0, REPT(" ",lookups!$G$2-LEN(SOURCE!E1124)), "")&amp;
      SOURCE!F1124&amp;", "&amp; IF(lookups!$H$2-LEN(SOURCE!F1124) &gt;= 0, REPT(" ",lookups!$H$2-LEN(SOURCE!F1124)+2), "")&amp;"("&amp;
      SUBSTITUTE(TEXT(SOURCE!G1124,"??0"),"  ","")&amp;" &lt;&lt; TAM_MAX_BITS) |"&amp; IF(lookups!$I$2-3 &gt;= 0, REPT(" ",MAX(1,lookups!$I$2-5+4+1-1-LEN(  IF(ISTEXT(SOURCE!H1124),SOURCE!H1124,  SUBSTITUTE(SUBSTITUTE(TEXT(SOURCE!H1124,"????0"),"  ","")," ",""))   ))), "")&amp;
       IF(ISTEXT(SOURCE!H1124),SOURCE!H1124, SUBSTITUTE(SUBSTITUTE(TEXT(SOURCE!H1124,"????0"),"  ","")," ",""))   &amp;","&amp; IF(lookups!$J$2-3 &gt;= 0, REPT(" ",lookups!$J$2-3-5), "")&amp;
      SOURCE!I1124&amp;
" | "&amp; IF(lookups!$K$2-LEN(SOURCE!I1124) &gt;= 0, REPT(" ",lookups!$K$2-LEN(SOURCE!I1124)), "")&amp;
      SOURCE!J1124&amp;      IF(lookups!$L$2-LEN(SOURCE!J1124) &gt;= 0, REPT(" ",lookups!$L$2-LEN(SOURCE!J1124)), "")&amp;
" | "&amp; IF(lookups!$K$2-LEN(SOURCE!I1124) &gt;= 0, REPT(" ",lookups!$K$2-LEN(SOURCE!I1124)), "")&amp;
      SOURCE!K1124&amp;      IF(lookups!$L$2-LEN(SOURCE!K1124) &gt;= 0, REPT(" ",lookups!$M$2-LEN(SOURCE!K1124)), "")&amp;
" | "&amp; SOURCE!L1124&amp;      IF(lookups!$O$2-LEN(SOURCE!L1124) &gt;= 0, REPT(" ",lookups!$O$2-LEN(SOURCE!L1124)), "")&amp;
" | "&amp; SOURCE!M1124&amp;      IF(lookups!$P$2-LEN(SOURCE!M1124) &gt;= 0, REPT(" ",lookups!$P$2-LEN(SOURCE!M1124)), "")&amp;
      "},"&amp;IF(SOURCE!O1124&lt;&gt;"",""&amp;SOURCE!O1124,"")
 )
)
)</f>
        <v>/* 1100 */  { itemToBeCoded,                NOPARAM,                     "",                                            STD_SUB_K,                                     (0 &lt;&lt; TAM_MAX_BITS) |     0, CAT_NONE | SLS_UNCHANGED | US_UNCHANGED | EIM_DISABLED | PTP_DISABLED     },</v>
      </c>
    </row>
    <row r="1125" customFormat="false" ht="15.75" hidden="false" customHeight="false" outlineLevel="0" collapsed="false">
      <c r="A1125" s="263" t="str">
        <f aca="false">IF(AND(OR(SOURCE!A1125="",ISBLANK(SOURCE!A1125)),SOURCE!B1125&gt;0),IF(ISBLANK(SOURCE!C1125),"",SOURCE!C1125),
IF(SOURCE!B1125&lt;0,VLOOKUP(SOURCE!B1125,lookups!A$1:B$25,2,0),
  IF(ISBLANK(SOURCE!B1125),
    "",
    "/* "&amp;TEXT(SOURCE!B1125,"???0")&amp;" *"&amp;
      SOURCE!C1125&amp;", "&amp; IF(lookups!$E$2-LEN(SOURCE!C1125) &gt;= 0, REPT(" ",lookups!$E$2-LEN(SOURCE!C1125)), "")&amp;
      SOURCE!D1125&amp;", "&amp; IF(lookups!$F$2-LEN(SOURCE!D1125) &gt;= 0, REPT(" ",lookups!$F$2-LEN(SOURCE!D1125)), "")&amp;
      SOURCE!E1125&amp;", "&amp; IF(lookups!$G$2-LEN(SOURCE!E1125) &gt;=0, REPT(" ",lookups!$G$2-LEN(SOURCE!E1125)), "")&amp;
      SOURCE!F1125&amp;", "&amp; IF(lookups!$H$2-LEN(SOURCE!F1125) &gt;= 0, REPT(" ",lookups!$H$2-LEN(SOURCE!F1125)+2), "")&amp;"("&amp;
      SUBSTITUTE(TEXT(SOURCE!G1125,"??0"),"  ","")&amp;" &lt;&lt; TAM_MAX_BITS) |"&amp; IF(lookups!$I$2-3 &gt;= 0, REPT(" ",MAX(1,lookups!$I$2-5+4+1-1-LEN(  IF(ISTEXT(SOURCE!H1125),SOURCE!H1125,  SUBSTITUTE(SUBSTITUTE(TEXT(SOURCE!H1125,"????0"),"  ","")," ",""))   ))), "")&amp;
       IF(ISTEXT(SOURCE!H1125),SOURCE!H1125, SUBSTITUTE(SUBSTITUTE(TEXT(SOURCE!H1125,"????0"),"  ","")," ",""))   &amp;","&amp; IF(lookups!$J$2-3 &gt;= 0, REPT(" ",lookups!$J$2-3-5), "")&amp;
      SOURCE!I1125&amp;
" | "&amp; IF(lookups!$K$2-LEN(SOURCE!I1125) &gt;= 0, REPT(" ",lookups!$K$2-LEN(SOURCE!I1125)), "")&amp;
      SOURCE!J1125&amp;      IF(lookups!$L$2-LEN(SOURCE!J1125) &gt;= 0, REPT(" ",lookups!$L$2-LEN(SOURCE!J1125)), "")&amp;
" | "&amp; IF(lookups!$K$2-LEN(SOURCE!I1125) &gt;= 0, REPT(" ",lookups!$K$2-LEN(SOURCE!I1125)), "")&amp;
      SOURCE!K1125&amp;      IF(lookups!$L$2-LEN(SOURCE!K1125) &gt;= 0, REPT(" ",lookups!$M$2-LEN(SOURCE!K1125)), "")&amp;
" | "&amp; SOURCE!L1125&amp;      IF(lookups!$O$2-LEN(SOURCE!L1125) &gt;= 0, REPT(" ",lookups!$O$2-LEN(SOURCE!L1125)), "")&amp;
" | "&amp; SOURCE!M1125&amp;      IF(lookups!$P$2-LEN(SOURCE!M1125) &gt;= 0, REPT(" ",lookups!$P$2-LEN(SOURCE!M1125)), "")&amp;
      "},"&amp;IF(SOURCE!O1125&lt;&gt;"",""&amp;SOURCE!O1125,"")
 )
)
)</f>
        <v>/* 1101 */  { itemToBeCoded,                NOPARAM,                     "",                                            STD_SUB_L,                                     (0 &lt;&lt; TAM_MAX_BITS) |     0, CAT_NONE | SLS_UNCHANGED | US_UNCHANGED | EIM_DISABLED | PTP_DISABLED     },</v>
      </c>
    </row>
    <row r="1126" customFormat="false" ht="15.75" hidden="false" customHeight="false" outlineLevel="0" collapsed="false">
      <c r="A1126" s="263" t="str">
        <f aca="false">IF(AND(OR(SOURCE!A1126="",ISBLANK(SOURCE!A1126)),SOURCE!B1126&gt;0),IF(ISBLANK(SOURCE!C1126),"",SOURCE!C1126),
IF(SOURCE!B1126&lt;0,VLOOKUP(SOURCE!B1126,lookups!A$1:B$25,2,0),
  IF(ISBLANK(SOURCE!B1126),
    "",
    "/* "&amp;TEXT(SOURCE!B1126,"???0")&amp;" *"&amp;
      SOURCE!C1126&amp;", "&amp; IF(lookups!$E$2-LEN(SOURCE!C1126) &gt;= 0, REPT(" ",lookups!$E$2-LEN(SOURCE!C1126)), "")&amp;
      SOURCE!D1126&amp;", "&amp; IF(lookups!$F$2-LEN(SOURCE!D1126) &gt;= 0, REPT(" ",lookups!$F$2-LEN(SOURCE!D1126)), "")&amp;
      SOURCE!E1126&amp;", "&amp; IF(lookups!$G$2-LEN(SOURCE!E1126) &gt;=0, REPT(" ",lookups!$G$2-LEN(SOURCE!E1126)), "")&amp;
      SOURCE!F1126&amp;", "&amp; IF(lookups!$H$2-LEN(SOURCE!F1126) &gt;= 0, REPT(" ",lookups!$H$2-LEN(SOURCE!F1126)+2), "")&amp;"("&amp;
      SUBSTITUTE(TEXT(SOURCE!G1126,"??0"),"  ","")&amp;" &lt;&lt; TAM_MAX_BITS) |"&amp; IF(lookups!$I$2-3 &gt;= 0, REPT(" ",MAX(1,lookups!$I$2-5+4+1-1-LEN(  IF(ISTEXT(SOURCE!H1126),SOURCE!H1126,  SUBSTITUTE(SUBSTITUTE(TEXT(SOURCE!H1126,"????0"),"  ","")," ",""))   ))), "")&amp;
       IF(ISTEXT(SOURCE!H1126),SOURCE!H1126, SUBSTITUTE(SUBSTITUTE(TEXT(SOURCE!H1126,"????0"),"  ","")," ",""))   &amp;","&amp; IF(lookups!$J$2-3 &gt;= 0, REPT(" ",lookups!$J$2-3-5), "")&amp;
      SOURCE!I1126&amp;
" | "&amp; IF(lookups!$K$2-LEN(SOURCE!I1126) &gt;= 0, REPT(" ",lookups!$K$2-LEN(SOURCE!I1126)), "")&amp;
      SOURCE!J1126&amp;      IF(lookups!$L$2-LEN(SOURCE!J1126) &gt;= 0, REPT(" ",lookups!$L$2-LEN(SOURCE!J1126)), "")&amp;
" | "&amp; IF(lookups!$K$2-LEN(SOURCE!I1126) &gt;= 0, REPT(" ",lookups!$K$2-LEN(SOURCE!I1126)), "")&amp;
      SOURCE!K1126&amp;      IF(lookups!$L$2-LEN(SOURCE!K1126) &gt;= 0, REPT(" ",lookups!$M$2-LEN(SOURCE!K1126)), "")&amp;
" | "&amp; SOURCE!L1126&amp;      IF(lookups!$O$2-LEN(SOURCE!L1126) &gt;= 0, REPT(" ",lookups!$O$2-LEN(SOURCE!L1126)), "")&amp;
" | "&amp; SOURCE!M1126&amp;      IF(lookups!$P$2-LEN(SOURCE!M1126) &gt;= 0, REPT(" ",lookups!$P$2-LEN(SOURCE!M1126)), "")&amp;
      "},"&amp;IF(SOURCE!O1126&lt;&gt;"",""&amp;SOURCE!O1126,"")
 )
)
)</f>
        <v>/* 1102 */  { itemToBeCoded,                NOPARAM,                     "",                                            STD_SUB_M,                                     (0 &lt;&lt; TAM_MAX_BITS) |     0, CAT_NONE | SLS_UNCHANGED | US_UNCHANGED | EIM_DISABLED | PTP_DISABLED     },</v>
      </c>
    </row>
    <row r="1127" customFormat="false" ht="15.75" hidden="false" customHeight="false" outlineLevel="0" collapsed="false">
      <c r="A1127" s="263" t="str">
        <f aca="false">IF(AND(OR(SOURCE!A1127="",ISBLANK(SOURCE!A1127)),SOURCE!B1127&gt;0),IF(ISBLANK(SOURCE!C1127),"",SOURCE!C1127),
IF(SOURCE!B1127&lt;0,VLOOKUP(SOURCE!B1127,lookups!A$1:B$25,2,0),
  IF(ISBLANK(SOURCE!B1127),
    "",
    "/* "&amp;TEXT(SOURCE!B1127,"???0")&amp;" *"&amp;
      SOURCE!C1127&amp;", "&amp; IF(lookups!$E$2-LEN(SOURCE!C1127) &gt;= 0, REPT(" ",lookups!$E$2-LEN(SOURCE!C1127)), "")&amp;
      SOURCE!D1127&amp;", "&amp; IF(lookups!$F$2-LEN(SOURCE!D1127) &gt;= 0, REPT(" ",lookups!$F$2-LEN(SOURCE!D1127)), "")&amp;
      SOURCE!E1127&amp;", "&amp; IF(lookups!$G$2-LEN(SOURCE!E1127) &gt;=0, REPT(" ",lookups!$G$2-LEN(SOURCE!E1127)), "")&amp;
      SOURCE!F1127&amp;", "&amp; IF(lookups!$H$2-LEN(SOURCE!F1127) &gt;= 0, REPT(" ",lookups!$H$2-LEN(SOURCE!F1127)+2), "")&amp;"("&amp;
      SUBSTITUTE(TEXT(SOURCE!G1127,"??0"),"  ","")&amp;" &lt;&lt; TAM_MAX_BITS) |"&amp; IF(lookups!$I$2-3 &gt;= 0, REPT(" ",MAX(1,lookups!$I$2-5+4+1-1-LEN(  IF(ISTEXT(SOURCE!H1127),SOURCE!H1127,  SUBSTITUTE(SUBSTITUTE(TEXT(SOURCE!H1127,"????0"),"  ","")," ",""))   ))), "")&amp;
       IF(ISTEXT(SOURCE!H1127),SOURCE!H1127, SUBSTITUTE(SUBSTITUTE(TEXT(SOURCE!H1127,"????0"),"  ","")," ",""))   &amp;","&amp; IF(lookups!$J$2-3 &gt;= 0, REPT(" ",lookups!$J$2-3-5), "")&amp;
      SOURCE!I1127&amp;
" | "&amp; IF(lookups!$K$2-LEN(SOURCE!I1127) &gt;= 0, REPT(" ",lookups!$K$2-LEN(SOURCE!I1127)), "")&amp;
      SOURCE!J1127&amp;      IF(lookups!$L$2-LEN(SOURCE!J1127) &gt;= 0, REPT(" ",lookups!$L$2-LEN(SOURCE!J1127)), "")&amp;
" | "&amp; IF(lookups!$K$2-LEN(SOURCE!I1127) &gt;= 0, REPT(" ",lookups!$K$2-LEN(SOURCE!I1127)), "")&amp;
      SOURCE!K1127&amp;      IF(lookups!$L$2-LEN(SOURCE!K1127) &gt;= 0, REPT(" ",lookups!$M$2-LEN(SOURCE!K1127)), "")&amp;
" | "&amp; SOURCE!L1127&amp;      IF(lookups!$O$2-LEN(SOURCE!L1127) &gt;= 0, REPT(" ",lookups!$O$2-LEN(SOURCE!L1127)), "")&amp;
" | "&amp; SOURCE!M1127&amp;      IF(lookups!$P$2-LEN(SOURCE!M1127) &gt;= 0, REPT(" ",lookups!$P$2-LEN(SOURCE!M1127)), "")&amp;
      "},"&amp;IF(SOURCE!O1127&lt;&gt;"",""&amp;SOURCE!O1127,"")
 )
)
)</f>
        <v>/* 1103 */  { itemToBeCoded,                NOPARAM,                     "",                                            STD_SUB_N,                                     (0 &lt;&lt; TAM_MAX_BITS) |     0, CAT_NONE | SLS_UNCHANGED | US_UNCHANGED | EIM_DISABLED | PTP_DISABLED     },</v>
      </c>
    </row>
    <row r="1128" customFormat="false" ht="15.75" hidden="false" customHeight="false" outlineLevel="0" collapsed="false">
      <c r="A1128" s="263" t="str">
        <f aca="false">IF(AND(OR(SOURCE!A1128="",ISBLANK(SOURCE!A1128)),SOURCE!B1128&gt;0),IF(ISBLANK(SOURCE!C1128),"",SOURCE!C1128),
IF(SOURCE!B1128&lt;0,VLOOKUP(SOURCE!B1128,lookups!A$1:B$25,2,0),
  IF(ISBLANK(SOURCE!B1128),
    "",
    "/* "&amp;TEXT(SOURCE!B1128,"???0")&amp;" *"&amp;
      SOURCE!C1128&amp;", "&amp; IF(lookups!$E$2-LEN(SOURCE!C1128) &gt;= 0, REPT(" ",lookups!$E$2-LEN(SOURCE!C1128)), "")&amp;
      SOURCE!D1128&amp;", "&amp; IF(lookups!$F$2-LEN(SOURCE!D1128) &gt;= 0, REPT(" ",lookups!$F$2-LEN(SOURCE!D1128)), "")&amp;
      SOURCE!E1128&amp;", "&amp; IF(lookups!$G$2-LEN(SOURCE!E1128) &gt;=0, REPT(" ",lookups!$G$2-LEN(SOURCE!E1128)), "")&amp;
      SOURCE!F1128&amp;", "&amp; IF(lookups!$H$2-LEN(SOURCE!F1128) &gt;= 0, REPT(" ",lookups!$H$2-LEN(SOURCE!F1128)+2), "")&amp;"("&amp;
      SUBSTITUTE(TEXT(SOURCE!G1128,"??0"),"  ","")&amp;" &lt;&lt; TAM_MAX_BITS) |"&amp; IF(lookups!$I$2-3 &gt;= 0, REPT(" ",MAX(1,lookups!$I$2-5+4+1-1-LEN(  IF(ISTEXT(SOURCE!H1128),SOURCE!H1128,  SUBSTITUTE(SUBSTITUTE(TEXT(SOURCE!H1128,"????0"),"  ","")," ",""))   ))), "")&amp;
       IF(ISTEXT(SOURCE!H1128),SOURCE!H1128, SUBSTITUTE(SUBSTITUTE(TEXT(SOURCE!H1128,"????0"),"  ","")," ",""))   &amp;","&amp; IF(lookups!$J$2-3 &gt;= 0, REPT(" ",lookups!$J$2-3-5), "")&amp;
      SOURCE!I1128&amp;
" | "&amp; IF(lookups!$K$2-LEN(SOURCE!I1128) &gt;= 0, REPT(" ",lookups!$K$2-LEN(SOURCE!I1128)), "")&amp;
      SOURCE!J1128&amp;      IF(lookups!$L$2-LEN(SOURCE!J1128) &gt;= 0, REPT(" ",lookups!$L$2-LEN(SOURCE!J1128)), "")&amp;
" | "&amp; IF(lookups!$K$2-LEN(SOURCE!I1128) &gt;= 0, REPT(" ",lookups!$K$2-LEN(SOURCE!I1128)), "")&amp;
      SOURCE!K1128&amp;      IF(lookups!$L$2-LEN(SOURCE!K1128) &gt;= 0, REPT(" ",lookups!$M$2-LEN(SOURCE!K1128)), "")&amp;
" | "&amp; SOURCE!L1128&amp;      IF(lookups!$O$2-LEN(SOURCE!L1128) &gt;= 0, REPT(" ",lookups!$O$2-LEN(SOURCE!L1128)), "")&amp;
" | "&amp; SOURCE!M1128&amp;      IF(lookups!$P$2-LEN(SOURCE!M1128) &gt;= 0, REPT(" ",lookups!$P$2-LEN(SOURCE!M1128)), "")&amp;
      "},"&amp;IF(SOURCE!O1128&lt;&gt;"",""&amp;SOURCE!O1128,"")
 )
)
)</f>
        <v>/* 1104 */  { itemToBeCoded,                NOPARAM,                     "",                                            STD_SUB_O,                                     (0 &lt;&lt; TAM_MAX_BITS) |     0, CAT_NONE | SLS_UNCHANGED | US_UNCHANGED | EIM_DISABLED | PTP_DISABLED     },</v>
      </c>
    </row>
    <row r="1129" customFormat="false" ht="15.75" hidden="false" customHeight="false" outlineLevel="0" collapsed="false">
      <c r="A1129" s="263" t="str">
        <f aca="false">IF(AND(OR(SOURCE!A1129="",ISBLANK(SOURCE!A1129)),SOURCE!B1129&gt;0),IF(ISBLANK(SOURCE!C1129),"",SOURCE!C1129),
IF(SOURCE!B1129&lt;0,VLOOKUP(SOURCE!B1129,lookups!A$1:B$25,2,0),
  IF(ISBLANK(SOURCE!B1129),
    "",
    "/* "&amp;TEXT(SOURCE!B1129,"???0")&amp;" *"&amp;
      SOURCE!C1129&amp;", "&amp; IF(lookups!$E$2-LEN(SOURCE!C1129) &gt;= 0, REPT(" ",lookups!$E$2-LEN(SOURCE!C1129)), "")&amp;
      SOURCE!D1129&amp;", "&amp; IF(lookups!$F$2-LEN(SOURCE!D1129) &gt;= 0, REPT(" ",lookups!$F$2-LEN(SOURCE!D1129)), "")&amp;
      SOURCE!E1129&amp;", "&amp; IF(lookups!$G$2-LEN(SOURCE!E1129) &gt;=0, REPT(" ",lookups!$G$2-LEN(SOURCE!E1129)), "")&amp;
      SOURCE!F1129&amp;", "&amp; IF(lookups!$H$2-LEN(SOURCE!F1129) &gt;= 0, REPT(" ",lookups!$H$2-LEN(SOURCE!F1129)+2), "")&amp;"("&amp;
      SUBSTITUTE(TEXT(SOURCE!G1129,"??0"),"  ","")&amp;" &lt;&lt; TAM_MAX_BITS) |"&amp; IF(lookups!$I$2-3 &gt;= 0, REPT(" ",MAX(1,lookups!$I$2-5+4+1-1-LEN(  IF(ISTEXT(SOURCE!H1129),SOURCE!H1129,  SUBSTITUTE(SUBSTITUTE(TEXT(SOURCE!H1129,"????0"),"  ","")," ",""))   ))), "")&amp;
       IF(ISTEXT(SOURCE!H1129),SOURCE!H1129, SUBSTITUTE(SUBSTITUTE(TEXT(SOURCE!H1129,"????0"),"  ","")," ",""))   &amp;","&amp; IF(lookups!$J$2-3 &gt;= 0, REPT(" ",lookups!$J$2-3-5), "")&amp;
      SOURCE!I1129&amp;
" | "&amp; IF(lookups!$K$2-LEN(SOURCE!I1129) &gt;= 0, REPT(" ",lookups!$K$2-LEN(SOURCE!I1129)), "")&amp;
      SOURCE!J1129&amp;      IF(lookups!$L$2-LEN(SOURCE!J1129) &gt;= 0, REPT(" ",lookups!$L$2-LEN(SOURCE!J1129)), "")&amp;
" | "&amp; IF(lookups!$K$2-LEN(SOURCE!I1129) &gt;= 0, REPT(" ",lookups!$K$2-LEN(SOURCE!I1129)), "")&amp;
      SOURCE!K1129&amp;      IF(lookups!$L$2-LEN(SOURCE!K1129) &gt;= 0, REPT(" ",lookups!$M$2-LEN(SOURCE!K1129)), "")&amp;
" | "&amp; SOURCE!L1129&amp;      IF(lookups!$O$2-LEN(SOURCE!L1129) &gt;= 0, REPT(" ",lookups!$O$2-LEN(SOURCE!L1129)), "")&amp;
" | "&amp; SOURCE!M1129&amp;      IF(lookups!$P$2-LEN(SOURCE!M1129) &gt;= 0, REPT(" ",lookups!$P$2-LEN(SOURCE!M1129)), "")&amp;
      "},"&amp;IF(SOURCE!O1129&lt;&gt;"",""&amp;SOURCE!O1129,"")
 )
)
)</f>
        <v>/* 1105 */  { itemToBeCoded,                NOPARAM,                     "",                                            STD_SUB_P,                                     (0 &lt;&lt; TAM_MAX_BITS) |     0, CAT_NONE | SLS_UNCHANGED | US_UNCHANGED | EIM_DISABLED | PTP_DISABLED     },</v>
      </c>
    </row>
    <row r="1130" customFormat="false" ht="15.75" hidden="false" customHeight="false" outlineLevel="0" collapsed="false">
      <c r="A1130" s="263" t="str">
        <f aca="false">IF(AND(OR(SOURCE!A1130="",ISBLANK(SOURCE!A1130)),SOURCE!B1130&gt;0),IF(ISBLANK(SOURCE!C1130),"",SOURCE!C1130),
IF(SOURCE!B1130&lt;0,VLOOKUP(SOURCE!B1130,lookups!A$1:B$25,2,0),
  IF(ISBLANK(SOURCE!B1130),
    "",
    "/* "&amp;TEXT(SOURCE!B1130,"???0")&amp;" *"&amp;
      SOURCE!C1130&amp;", "&amp; IF(lookups!$E$2-LEN(SOURCE!C1130) &gt;= 0, REPT(" ",lookups!$E$2-LEN(SOURCE!C1130)), "")&amp;
      SOURCE!D1130&amp;", "&amp; IF(lookups!$F$2-LEN(SOURCE!D1130) &gt;= 0, REPT(" ",lookups!$F$2-LEN(SOURCE!D1130)), "")&amp;
      SOURCE!E1130&amp;", "&amp; IF(lookups!$G$2-LEN(SOURCE!E1130) &gt;=0, REPT(" ",lookups!$G$2-LEN(SOURCE!E1130)), "")&amp;
      SOURCE!F1130&amp;", "&amp; IF(lookups!$H$2-LEN(SOURCE!F1130) &gt;= 0, REPT(" ",lookups!$H$2-LEN(SOURCE!F1130)+2), "")&amp;"("&amp;
      SUBSTITUTE(TEXT(SOURCE!G1130,"??0"),"  ","")&amp;" &lt;&lt; TAM_MAX_BITS) |"&amp; IF(lookups!$I$2-3 &gt;= 0, REPT(" ",MAX(1,lookups!$I$2-5+4+1-1-LEN(  IF(ISTEXT(SOURCE!H1130),SOURCE!H1130,  SUBSTITUTE(SUBSTITUTE(TEXT(SOURCE!H1130,"????0"),"  ","")," ",""))   ))), "")&amp;
       IF(ISTEXT(SOURCE!H1130),SOURCE!H1130, SUBSTITUTE(SUBSTITUTE(TEXT(SOURCE!H1130,"????0"),"  ","")," ",""))   &amp;","&amp; IF(lookups!$J$2-3 &gt;= 0, REPT(" ",lookups!$J$2-3-5), "")&amp;
      SOURCE!I1130&amp;
" | "&amp; IF(lookups!$K$2-LEN(SOURCE!I1130) &gt;= 0, REPT(" ",lookups!$K$2-LEN(SOURCE!I1130)), "")&amp;
      SOURCE!J1130&amp;      IF(lookups!$L$2-LEN(SOURCE!J1130) &gt;= 0, REPT(" ",lookups!$L$2-LEN(SOURCE!J1130)), "")&amp;
" | "&amp; IF(lookups!$K$2-LEN(SOURCE!I1130) &gt;= 0, REPT(" ",lookups!$K$2-LEN(SOURCE!I1130)), "")&amp;
      SOURCE!K1130&amp;      IF(lookups!$L$2-LEN(SOURCE!K1130) &gt;= 0, REPT(" ",lookups!$M$2-LEN(SOURCE!K1130)), "")&amp;
" | "&amp; SOURCE!L1130&amp;      IF(lookups!$O$2-LEN(SOURCE!L1130) &gt;= 0, REPT(" ",lookups!$O$2-LEN(SOURCE!L1130)), "")&amp;
" | "&amp; SOURCE!M1130&amp;      IF(lookups!$P$2-LEN(SOURCE!M1130) &gt;= 0, REPT(" ",lookups!$P$2-LEN(SOURCE!M1130)), "")&amp;
      "},"&amp;IF(SOURCE!O1130&lt;&gt;"",""&amp;SOURCE!O1130,"")
 )
)
)</f>
        <v>/* 1106 */  { itemToBeCoded,                NOPARAM,                     "",                                            STD_SUB_Q,                                     (0 &lt;&lt; TAM_MAX_BITS) |     0, CAT_NONE | SLS_UNCHANGED | US_UNCHANGED | EIM_DISABLED | PTP_DISABLED     },</v>
      </c>
    </row>
    <row r="1131" customFormat="false" ht="15.75" hidden="false" customHeight="false" outlineLevel="0" collapsed="false">
      <c r="A1131" s="263" t="str">
        <f aca="false">IF(AND(OR(SOURCE!A1131="",ISBLANK(SOURCE!A1131)),SOURCE!B1131&gt;0),IF(ISBLANK(SOURCE!C1131),"",SOURCE!C1131),
IF(SOURCE!B1131&lt;0,VLOOKUP(SOURCE!B1131,lookups!A$1:B$25,2,0),
  IF(ISBLANK(SOURCE!B1131),
    "",
    "/* "&amp;TEXT(SOURCE!B1131,"???0")&amp;" *"&amp;
      SOURCE!C1131&amp;", "&amp; IF(lookups!$E$2-LEN(SOURCE!C1131) &gt;= 0, REPT(" ",lookups!$E$2-LEN(SOURCE!C1131)), "")&amp;
      SOURCE!D1131&amp;", "&amp; IF(lookups!$F$2-LEN(SOURCE!D1131) &gt;= 0, REPT(" ",lookups!$F$2-LEN(SOURCE!D1131)), "")&amp;
      SOURCE!E1131&amp;", "&amp; IF(lookups!$G$2-LEN(SOURCE!E1131) &gt;=0, REPT(" ",lookups!$G$2-LEN(SOURCE!E1131)), "")&amp;
      SOURCE!F1131&amp;", "&amp; IF(lookups!$H$2-LEN(SOURCE!F1131) &gt;= 0, REPT(" ",lookups!$H$2-LEN(SOURCE!F1131)+2), "")&amp;"("&amp;
      SUBSTITUTE(TEXT(SOURCE!G1131,"??0"),"  ","")&amp;" &lt;&lt; TAM_MAX_BITS) |"&amp; IF(lookups!$I$2-3 &gt;= 0, REPT(" ",MAX(1,lookups!$I$2-5+4+1-1-LEN(  IF(ISTEXT(SOURCE!H1131),SOURCE!H1131,  SUBSTITUTE(SUBSTITUTE(TEXT(SOURCE!H1131,"????0"),"  ","")," ",""))   ))), "")&amp;
       IF(ISTEXT(SOURCE!H1131),SOURCE!H1131, SUBSTITUTE(SUBSTITUTE(TEXT(SOURCE!H1131,"????0"),"  ","")," ",""))   &amp;","&amp; IF(lookups!$J$2-3 &gt;= 0, REPT(" ",lookups!$J$2-3-5), "")&amp;
      SOURCE!I1131&amp;
" | "&amp; IF(lookups!$K$2-LEN(SOURCE!I1131) &gt;= 0, REPT(" ",lookups!$K$2-LEN(SOURCE!I1131)), "")&amp;
      SOURCE!J1131&amp;      IF(lookups!$L$2-LEN(SOURCE!J1131) &gt;= 0, REPT(" ",lookups!$L$2-LEN(SOURCE!J1131)), "")&amp;
" | "&amp; IF(lookups!$K$2-LEN(SOURCE!I1131) &gt;= 0, REPT(" ",lookups!$K$2-LEN(SOURCE!I1131)), "")&amp;
      SOURCE!K1131&amp;      IF(lookups!$L$2-LEN(SOURCE!K1131) &gt;= 0, REPT(" ",lookups!$M$2-LEN(SOURCE!K1131)), "")&amp;
" | "&amp; SOURCE!L1131&amp;      IF(lookups!$O$2-LEN(SOURCE!L1131) &gt;= 0, REPT(" ",lookups!$O$2-LEN(SOURCE!L1131)), "")&amp;
" | "&amp; SOURCE!M1131&amp;      IF(lookups!$P$2-LEN(SOURCE!M1131) &gt;= 0, REPT(" ",lookups!$P$2-LEN(SOURCE!M1131)), "")&amp;
      "},"&amp;IF(SOURCE!O1131&lt;&gt;"",""&amp;SOURCE!O1131,"")
 )
)
)</f>
        <v>/* 1107 */  { itemToBeCoded,                NOPARAM,                     "",                                            STD_SUB_R,                                     (0 &lt;&lt; TAM_MAX_BITS) |     0, CAT_NONE | SLS_UNCHANGED | US_UNCHANGED | EIM_DISABLED | PTP_DISABLED     },</v>
      </c>
    </row>
    <row r="1132" customFormat="false" ht="15.75" hidden="false" customHeight="false" outlineLevel="0" collapsed="false">
      <c r="A1132" s="263" t="str">
        <f aca="false">IF(AND(OR(SOURCE!A1132="",ISBLANK(SOURCE!A1132)),SOURCE!B1132&gt;0),IF(ISBLANK(SOURCE!C1132),"",SOURCE!C1132),
IF(SOURCE!B1132&lt;0,VLOOKUP(SOURCE!B1132,lookups!A$1:B$25,2,0),
  IF(ISBLANK(SOURCE!B1132),
    "",
    "/* "&amp;TEXT(SOURCE!B1132,"???0")&amp;" *"&amp;
      SOURCE!C1132&amp;", "&amp; IF(lookups!$E$2-LEN(SOURCE!C1132) &gt;= 0, REPT(" ",lookups!$E$2-LEN(SOURCE!C1132)), "")&amp;
      SOURCE!D1132&amp;", "&amp; IF(lookups!$F$2-LEN(SOURCE!D1132) &gt;= 0, REPT(" ",lookups!$F$2-LEN(SOURCE!D1132)), "")&amp;
      SOURCE!E1132&amp;", "&amp; IF(lookups!$G$2-LEN(SOURCE!E1132) &gt;=0, REPT(" ",lookups!$G$2-LEN(SOURCE!E1132)), "")&amp;
      SOURCE!F1132&amp;", "&amp; IF(lookups!$H$2-LEN(SOURCE!F1132) &gt;= 0, REPT(" ",lookups!$H$2-LEN(SOURCE!F1132)+2), "")&amp;"("&amp;
      SUBSTITUTE(TEXT(SOURCE!G1132,"??0"),"  ","")&amp;" &lt;&lt; TAM_MAX_BITS) |"&amp; IF(lookups!$I$2-3 &gt;= 0, REPT(" ",MAX(1,lookups!$I$2-5+4+1-1-LEN(  IF(ISTEXT(SOURCE!H1132),SOURCE!H1132,  SUBSTITUTE(SUBSTITUTE(TEXT(SOURCE!H1132,"????0"),"  ","")," ",""))   ))), "")&amp;
       IF(ISTEXT(SOURCE!H1132),SOURCE!H1132, SUBSTITUTE(SUBSTITUTE(TEXT(SOURCE!H1132,"????0"),"  ","")," ",""))   &amp;","&amp; IF(lookups!$J$2-3 &gt;= 0, REPT(" ",lookups!$J$2-3-5), "")&amp;
      SOURCE!I1132&amp;
" | "&amp; IF(lookups!$K$2-LEN(SOURCE!I1132) &gt;= 0, REPT(" ",lookups!$K$2-LEN(SOURCE!I1132)), "")&amp;
      SOURCE!J1132&amp;      IF(lookups!$L$2-LEN(SOURCE!J1132) &gt;= 0, REPT(" ",lookups!$L$2-LEN(SOURCE!J1132)), "")&amp;
" | "&amp; IF(lookups!$K$2-LEN(SOURCE!I1132) &gt;= 0, REPT(" ",lookups!$K$2-LEN(SOURCE!I1132)), "")&amp;
      SOURCE!K1132&amp;      IF(lookups!$L$2-LEN(SOURCE!K1132) &gt;= 0, REPT(" ",lookups!$M$2-LEN(SOURCE!K1132)), "")&amp;
" | "&amp; SOURCE!L1132&amp;      IF(lookups!$O$2-LEN(SOURCE!L1132) &gt;= 0, REPT(" ",lookups!$O$2-LEN(SOURCE!L1132)), "")&amp;
" | "&amp; SOURCE!M1132&amp;      IF(lookups!$P$2-LEN(SOURCE!M1132) &gt;= 0, REPT(" ",lookups!$P$2-LEN(SOURCE!M1132)), "")&amp;
      "},"&amp;IF(SOURCE!O1132&lt;&gt;"",""&amp;SOURCE!O1132,"")
 )
)
)</f>
        <v>/* 1108 */  { itemToBeCoded,                NOPARAM,                     "",                                            STD_SUB_S,                                     (0 &lt;&lt; TAM_MAX_BITS) |     0, CAT_NONE | SLS_UNCHANGED | US_UNCHANGED | EIM_DISABLED | PTP_DISABLED     },</v>
      </c>
    </row>
    <row r="1133" customFormat="false" ht="15.75" hidden="false" customHeight="false" outlineLevel="0" collapsed="false">
      <c r="A1133" s="263" t="str">
        <f aca="false">IF(AND(OR(SOURCE!A1133="",ISBLANK(SOURCE!A1133)),SOURCE!B1133&gt;0),IF(ISBLANK(SOURCE!C1133),"",SOURCE!C1133),
IF(SOURCE!B1133&lt;0,VLOOKUP(SOURCE!B1133,lookups!A$1:B$25,2,0),
  IF(ISBLANK(SOURCE!B1133),
    "",
    "/* "&amp;TEXT(SOURCE!B1133,"???0")&amp;" *"&amp;
      SOURCE!C1133&amp;", "&amp; IF(lookups!$E$2-LEN(SOURCE!C1133) &gt;= 0, REPT(" ",lookups!$E$2-LEN(SOURCE!C1133)), "")&amp;
      SOURCE!D1133&amp;", "&amp; IF(lookups!$F$2-LEN(SOURCE!D1133) &gt;= 0, REPT(" ",lookups!$F$2-LEN(SOURCE!D1133)), "")&amp;
      SOURCE!E1133&amp;", "&amp; IF(lookups!$G$2-LEN(SOURCE!E1133) &gt;=0, REPT(" ",lookups!$G$2-LEN(SOURCE!E1133)), "")&amp;
      SOURCE!F1133&amp;", "&amp; IF(lookups!$H$2-LEN(SOURCE!F1133) &gt;= 0, REPT(" ",lookups!$H$2-LEN(SOURCE!F1133)+2), "")&amp;"("&amp;
      SUBSTITUTE(TEXT(SOURCE!G1133,"??0"),"  ","")&amp;" &lt;&lt; TAM_MAX_BITS) |"&amp; IF(lookups!$I$2-3 &gt;= 0, REPT(" ",MAX(1,lookups!$I$2-5+4+1-1-LEN(  IF(ISTEXT(SOURCE!H1133),SOURCE!H1133,  SUBSTITUTE(SUBSTITUTE(TEXT(SOURCE!H1133,"????0"),"  ","")," ",""))   ))), "")&amp;
       IF(ISTEXT(SOURCE!H1133),SOURCE!H1133, SUBSTITUTE(SUBSTITUTE(TEXT(SOURCE!H1133,"????0"),"  ","")," ",""))   &amp;","&amp; IF(lookups!$J$2-3 &gt;= 0, REPT(" ",lookups!$J$2-3-5), "")&amp;
      SOURCE!I1133&amp;
" | "&amp; IF(lookups!$K$2-LEN(SOURCE!I1133) &gt;= 0, REPT(" ",lookups!$K$2-LEN(SOURCE!I1133)), "")&amp;
      SOURCE!J1133&amp;      IF(lookups!$L$2-LEN(SOURCE!J1133) &gt;= 0, REPT(" ",lookups!$L$2-LEN(SOURCE!J1133)), "")&amp;
" | "&amp; IF(lookups!$K$2-LEN(SOURCE!I1133) &gt;= 0, REPT(" ",lookups!$K$2-LEN(SOURCE!I1133)), "")&amp;
      SOURCE!K1133&amp;      IF(lookups!$L$2-LEN(SOURCE!K1133) &gt;= 0, REPT(" ",lookups!$M$2-LEN(SOURCE!K1133)), "")&amp;
" | "&amp; SOURCE!L1133&amp;      IF(lookups!$O$2-LEN(SOURCE!L1133) &gt;= 0, REPT(" ",lookups!$O$2-LEN(SOURCE!L1133)), "")&amp;
" | "&amp; SOURCE!M1133&amp;      IF(lookups!$P$2-LEN(SOURCE!M1133) &gt;= 0, REPT(" ",lookups!$P$2-LEN(SOURCE!M1133)), "")&amp;
      "},"&amp;IF(SOURCE!O1133&lt;&gt;"",""&amp;SOURCE!O1133,"")
 )
)
)</f>
        <v>/* 1109 */  { itemToBeCoded,                NOPARAM,                     "",                                            STD_SUB_T,                                     (0 &lt;&lt; TAM_MAX_BITS) |     0, CAT_NONE | SLS_UNCHANGED | US_UNCHANGED | EIM_DISABLED | PTP_DISABLED     },</v>
      </c>
    </row>
    <row r="1134" customFormat="false" ht="15.75" hidden="false" customHeight="false" outlineLevel="0" collapsed="false">
      <c r="A1134" s="263" t="str">
        <f aca="false">IF(AND(OR(SOURCE!A1134="",ISBLANK(SOURCE!A1134)),SOURCE!B1134&gt;0),IF(ISBLANK(SOURCE!C1134),"",SOURCE!C1134),
IF(SOURCE!B1134&lt;0,VLOOKUP(SOURCE!B1134,lookups!A$1:B$25,2,0),
  IF(ISBLANK(SOURCE!B1134),
    "",
    "/* "&amp;TEXT(SOURCE!B1134,"???0")&amp;" *"&amp;
      SOURCE!C1134&amp;", "&amp; IF(lookups!$E$2-LEN(SOURCE!C1134) &gt;= 0, REPT(" ",lookups!$E$2-LEN(SOURCE!C1134)), "")&amp;
      SOURCE!D1134&amp;", "&amp; IF(lookups!$F$2-LEN(SOURCE!D1134) &gt;= 0, REPT(" ",lookups!$F$2-LEN(SOURCE!D1134)), "")&amp;
      SOURCE!E1134&amp;", "&amp; IF(lookups!$G$2-LEN(SOURCE!E1134) &gt;=0, REPT(" ",lookups!$G$2-LEN(SOURCE!E1134)), "")&amp;
      SOURCE!F1134&amp;", "&amp; IF(lookups!$H$2-LEN(SOURCE!F1134) &gt;= 0, REPT(" ",lookups!$H$2-LEN(SOURCE!F1134)+2), "")&amp;"("&amp;
      SUBSTITUTE(TEXT(SOURCE!G1134,"??0"),"  ","")&amp;" &lt;&lt; TAM_MAX_BITS) |"&amp; IF(lookups!$I$2-3 &gt;= 0, REPT(" ",MAX(1,lookups!$I$2-5+4+1-1-LEN(  IF(ISTEXT(SOURCE!H1134),SOURCE!H1134,  SUBSTITUTE(SUBSTITUTE(TEXT(SOURCE!H1134,"????0"),"  ","")," ",""))   ))), "")&amp;
       IF(ISTEXT(SOURCE!H1134),SOURCE!H1134, SUBSTITUTE(SUBSTITUTE(TEXT(SOURCE!H1134,"????0"),"  ","")," ",""))   &amp;","&amp; IF(lookups!$J$2-3 &gt;= 0, REPT(" ",lookups!$J$2-3-5), "")&amp;
      SOURCE!I1134&amp;
" | "&amp; IF(lookups!$K$2-LEN(SOURCE!I1134) &gt;= 0, REPT(" ",lookups!$K$2-LEN(SOURCE!I1134)), "")&amp;
      SOURCE!J1134&amp;      IF(lookups!$L$2-LEN(SOURCE!J1134) &gt;= 0, REPT(" ",lookups!$L$2-LEN(SOURCE!J1134)), "")&amp;
" | "&amp; IF(lookups!$K$2-LEN(SOURCE!I1134) &gt;= 0, REPT(" ",lookups!$K$2-LEN(SOURCE!I1134)), "")&amp;
      SOURCE!K1134&amp;      IF(lookups!$L$2-LEN(SOURCE!K1134) &gt;= 0, REPT(" ",lookups!$M$2-LEN(SOURCE!K1134)), "")&amp;
" | "&amp; SOURCE!L1134&amp;      IF(lookups!$O$2-LEN(SOURCE!L1134) &gt;= 0, REPT(" ",lookups!$O$2-LEN(SOURCE!L1134)), "")&amp;
" | "&amp; SOURCE!M1134&amp;      IF(lookups!$P$2-LEN(SOURCE!M1134) &gt;= 0, REPT(" ",lookups!$P$2-LEN(SOURCE!M1134)), "")&amp;
      "},"&amp;IF(SOURCE!O1134&lt;&gt;"",""&amp;SOURCE!O1134,"")
 )
)
)</f>
        <v>/* 1110 */  { itemToBeCoded,                NOPARAM,                     "",                                            STD_SUB_U,                                     (0 &lt;&lt; TAM_MAX_BITS) |     0, CAT_NONE | SLS_UNCHANGED | US_UNCHANGED | EIM_DISABLED | PTP_DISABLED     },</v>
      </c>
    </row>
    <row r="1135" customFormat="false" ht="15.75" hidden="false" customHeight="false" outlineLevel="0" collapsed="false">
      <c r="A1135" s="263" t="str">
        <f aca="false">IF(AND(OR(SOURCE!A1135="",ISBLANK(SOURCE!A1135)),SOURCE!B1135&gt;0),IF(ISBLANK(SOURCE!C1135),"",SOURCE!C1135),
IF(SOURCE!B1135&lt;0,VLOOKUP(SOURCE!B1135,lookups!A$1:B$25,2,0),
  IF(ISBLANK(SOURCE!B1135),
    "",
    "/* "&amp;TEXT(SOURCE!B1135,"???0")&amp;" *"&amp;
      SOURCE!C1135&amp;", "&amp; IF(lookups!$E$2-LEN(SOURCE!C1135) &gt;= 0, REPT(" ",lookups!$E$2-LEN(SOURCE!C1135)), "")&amp;
      SOURCE!D1135&amp;", "&amp; IF(lookups!$F$2-LEN(SOURCE!D1135) &gt;= 0, REPT(" ",lookups!$F$2-LEN(SOURCE!D1135)), "")&amp;
      SOURCE!E1135&amp;", "&amp; IF(lookups!$G$2-LEN(SOURCE!E1135) &gt;=0, REPT(" ",lookups!$G$2-LEN(SOURCE!E1135)), "")&amp;
      SOURCE!F1135&amp;", "&amp; IF(lookups!$H$2-LEN(SOURCE!F1135) &gt;= 0, REPT(" ",lookups!$H$2-LEN(SOURCE!F1135)+2), "")&amp;"("&amp;
      SUBSTITUTE(TEXT(SOURCE!G1135,"??0"),"  ","")&amp;" &lt;&lt; TAM_MAX_BITS) |"&amp; IF(lookups!$I$2-3 &gt;= 0, REPT(" ",MAX(1,lookups!$I$2-5+4+1-1-LEN(  IF(ISTEXT(SOURCE!H1135),SOURCE!H1135,  SUBSTITUTE(SUBSTITUTE(TEXT(SOURCE!H1135,"????0"),"  ","")," ",""))   ))), "")&amp;
       IF(ISTEXT(SOURCE!H1135),SOURCE!H1135, SUBSTITUTE(SUBSTITUTE(TEXT(SOURCE!H1135,"????0"),"  ","")," ",""))   &amp;","&amp; IF(lookups!$J$2-3 &gt;= 0, REPT(" ",lookups!$J$2-3-5), "")&amp;
      SOURCE!I1135&amp;
" | "&amp; IF(lookups!$K$2-LEN(SOURCE!I1135) &gt;= 0, REPT(" ",lookups!$K$2-LEN(SOURCE!I1135)), "")&amp;
      SOURCE!J1135&amp;      IF(lookups!$L$2-LEN(SOURCE!J1135) &gt;= 0, REPT(" ",lookups!$L$2-LEN(SOURCE!J1135)), "")&amp;
" | "&amp; IF(lookups!$K$2-LEN(SOURCE!I1135) &gt;= 0, REPT(" ",lookups!$K$2-LEN(SOURCE!I1135)), "")&amp;
      SOURCE!K1135&amp;      IF(lookups!$L$2-LEN(SOURCE!K1135) &gt;= 0, REPT(" ",lookups!$M$2-LEN(SOURCE!K1135)), "")&amp;
" | "&amp; SOURCE!L1135&amp;      IF(lookups!$O$2-LEN(SOURCE!L1135) &gt;= 0, REPT(" ",lookups!$O$2-LEN(SOURCE!L1135)), "")&amp;
" | "&amp; SOURCE!M1135&amp;      IF(lookups!$P$2-LEN(SOURCE!M1135) &gt;= 0, REPT(" ",lookups!$P$2-LEN(SOURCE!M1135)), "")&amp;
      "},"&amp;IF(SOURCE!O1135&lt;&gt;"",""&amp;SOURCE!O1135,"")
 )
)
)</f>
        <v>/* 1111 */  { itemToBeCoded,                NOPARAM,                     "",                                            STD_SUB_V,                                     (0 &lt;&lt; TAM_MAX_BITS) |     0, CAT_NONE | SLS_UNCHANGED | US_UNCHANGED | EIM_DISABLED | PTP_DISABLED     },</v>
      </c>
    </row>
    <row r="1136" customFormat="false" ht="15.75" hidden="false" customHeight="false" outlineLevel="0" collapsed="false">
      <c r="A1136" s="263" t="str">
        <f aca="false">IF(AND(OR(SOURCE!A1136="",ISBLANK(SOURCE!A1136)),SOURCE!B1136&gt;0),IF(ISBLANK(SOURCE!C1136),"",SOURCE!C1136),
IF(SOURCE!B1136&lt;0,VLOOKUP(SOURCE!B1136,lookups!A$1:B$25,2,0),
  IF(ISBLANK(SOURCE!B1136),
    "",
    "/* "&amp;TEXT(SOURCE!B1136,"???0")&amp;" *"&amp;
      SOURCE!C1136&amp;", "&amp; IF(lookups!$E$2-LEN(SOURCE!C1136) &gt;= 0, REPT(" ",lookups!$E$2-LEN(SOURCE!C1136)), "")&amp;
      SOURCE!D1136&amp;", "&amp; IF(lookups!$F$2-LEN(SOURCE!D1136) &gt;= 0, REPT(" ",lookups!$F$2-LEN(SOURCE!D1136)), "")&amp;
      SOURCE!E1136&amp;", "&amp; IF(lookups!$G$2-LEN(SOURCE!E1136) &gt;=0, REPT(" ",lookups!$G$2-LEN(SOURCE!E1136)), "")&amp;
      SOURCE!F1136&amp;", "&amp; IF(lookups!$H$2-LEN(SOURCE!F1136) &gt;= 0, REPT(" ",lookups!$H$2-LEN(SOURCE!F1136)+2), "")&amp;"("&amp;
      SUBSTITUTE(TEXT(SOURCE!G1136,"??0"),"  ","")&amp;" &lt;&lt; TAM_MAX_BITS) |"&amp; IF(lookups!$I$2-3 &gt;= 0, REPT(" ",MAX(1,lookups!$I$2-5+4+1-1-LEN(  IF(ISTEXT(SOURCE!H1136),SOURCE!H1136,  SUBSTITUTE(SUBSTITUTE(TEXT(SOURCE!H1136,"????0"),"  ","")," ",""))   ))), "")&amp;
       IF(ISTEXT(SOURCE!H1136),SOURCE!H1136, SUBSTITUTE(SUBSTITUTE(TEXT(SOURCE!H1136,"????0"),"  ","")," ",""))   &amp;","&amp; IF(lookups!$J$2-3 &gt;= 0, REPT(" ",lookups!$J$2-3-5), "")&amp;
      SOURCE!I1136&amp;
" | "&amp; IF(lookups!$K$2-LEN(SOURCE!I1136) &gt;= 0, REPT(" ",lookups!$K$2-LEN(SOURCE!I1136)), "")&amp;
      SOURCE!J1136&amp;      IF(lookups!$L$2-LEN(SOURCE!J1136) &gt;= 0, REPT(" ",lookups!$L$2-LEN(SOURCE!J1136)), "")&amp;
" | "&amp; IF(lookups!$K$2-LEN(SOURCE!I1136) &gt;= 0, REPT(" ",lookups!$K$2-LEN(SOURCE!I1136)), "")&amp;
      SOURCE!K1136&amp;      IF(lookups!$L$2-LEN(SOURCE!K1136) &gt;= 0, REPT(" ",lookups!$M$2-LEN(SOURCE!K1136)), "")&amp;
" | "&amp; SOURCE!L1136&amp;      IF(lookups!$O$2-LEN(SOURCE!L1136) &gt;= 0, REPT(" ",lookups!$O$2-LEN(SOURCE!L1136)), "")&amp;
" | "&amp; SOURCE!M1136&amp;      IF(lookups!$P$2-LEN(SOURCE!M1136) &gt;= 0, REPT(" ",lookups!$P$2-LEN(SOURCE!M1136)), "")&amp;
      "},"&amp;IF(SOURCE!O1136&lt;&gt;"",""&amp;SOURCE!O1136,"")
 )
)
)</f>
        <v>/* 1112 */  { itemToBeCoded,                NOPARAM,                     "",                                            STD_SUB_W,                                     (0 &lt;&lt; TAM_MAX_BITS) |     0, CAT_NONE | SLS_UNCHANGED | US_UNCHANGED | EIM_DISABLED | PTP_DISABLED     },</v>
      </c>
    </row>
    <row r="1137" customFormat="false" ht="15.75" hidden="false" customHeight="false" outlineLevel="0" collapsed="false">
      <c r="A1137" s="263" t="str">
        <f aca="false">IF(AND(OR(SOURCE!A1137="",ISBLANK(SOURCE!A1137)),SOURCE!B1137&gt;0),IF(ISBLANK(SOURCE!C1137),"",SOURCE!C1137),
IF(SOURCE!B1137&lt;0,VLOOKUP(SOURCE!B1137,lookups!A$1:B$25,2,0),
  IF(ISBLANK(SOURCE!B1137),
    "",
    "/* "&amp;TEXT(SOURCE!B1137,"???0")&amp;" *"&amp;
      SOURCE!C1137&amp;", "&amp; IF(lookups!$E$2-LEN(SOURCE!C1137) &gt;= 0, REPT(" ",lookups!$E$2-LEN(SOURCE!C1137)), "")&amp;
      SOURCE!D1137&amp;", "&amp; IF(lookups!$F$2-LEN(SOURCE!D1137) &gt;= 0, REPT(" ",lookups!$F$2-LEN(SOURCE!D1137)), "")&amp;
      SOURCE!E1137&amp;", "&amp; IF(lookups!$G$2-LEN(SOURCE!E1137) &gt;=0, REPT(" ",lookups!$G$2-LEN(SOURCE!E1137)), "")&amp;
      SOURCE!F1137&amp;", "&amp; IF(lookups!$H$2-LEN(SOURCE!F1137) &gt;= 0, REPT(" ",lookups!$H$2-LEN(SOURCE!F1137)+2), "")&amp;"("&amp;
      SUBSTITUTE(TEXT(SOURCE!G1137,"??0"),"  ","")&amp;" &lt;&lt; TAM_MAX_BITS) |"&amp; IF(lookups!$I$2-3 &gt;= 0, REPT(" ",MAX(1,lookups!$I$2-5+4+1-1-LEN(  IF(ISTEXT(SOURCE!H1137),SOURCE!H1137,  SUBSTITUTE(SUBSTITUTE(TEXT(SOURCE!H1137,"????0"),"  ","")," ",""))   ))), "")&amp;
       IF(ISTEXT(SOURCE!H1137),SOURCE!H1137, SUBSTITUTE(SUBSTITUTE(TEXT(SOURCE!H1137,"????0"),"  ","")," ",""))   &amp;","&amp; IF(lookups!$J$2-3 &gt;= 0, REPT(" ",lookups!$J$2-3-5), "")&amp;
      SOURCE!I1137&amp;
" | "&amp; IF(lookups!$K$2-LEN(SOURCE!I1137) &gt;= 0, REPT(" ",lookups!$K$2-LEN(SOURCE!I1137)), "")&amp;
      SOURCE!J1137&amp;      IF(lookups!$L$2-LEN(SOURCE!J1137) &gt;= 0, REPT(" ",lookups!$L$2-LEN(SOURCE!J1137)), "")&amp;
" | "&amp; IF(lookups!$K$2-LEN(SOURCE!I1137) &gt;= 0, REPT(" ",lookups!$K$2-LEN(SOURCE!I1137)), "")&amp;
      SOURCE!K1137&amp;      IF(lookups!$L$2-LEN(SOURCE!K1137) &gt;= 0, REPT(" ",lookups!$M$2-LEN(SOURCE!K1137)), "")&amp;
" | "&amp; SOURCE!L1137&amp;      IF(lookups!$O$2-LEN(SOURCE!L1137) &gt;= 0, REPT(" ",lookups!$O$2-LEN(SOURCE!L1137)), "")&amp;
" | "&amp; SOURCE!M1137&amp;      IF(lookups!$P$2-LEN(SOURCE!M1137) &gt;= 0, REPT(" ",lookups!$P$2-LEN(SOURCE!M1137)), "")&amp;
      "},"&amp;IF(SOURCE!O1137&lt;&gt;"",""&amp;SOURCE!O1137,"")
 )
)
)</f>
        <v>/* 1113 */  { itemToBeCoded,                NOPARAM,                     "",                                            STD_SUB_X,                                     (0 &lt;&lt; TAM_MAX_BITS) |     0, CAT_NONE | SLS_UNCHANGED | US_UNCHANGED | EIM_DISABLED | PTP_DISABLED     },</v>
      </c>
    </row>
    <row r="1138" customFormat="false" ht="15.75" hidden="false" customHeight="false" outlineLevel="0" collapsed="false">
      <c r="A1138" s="263" t="str">
        <f aca="false">IF(AND(OR(SOURCE!A1138="",ISBLANK(SOURCE!A1138)),SOURCE!B1138&gt;0),IF(ISBLANK(SOURCE!C1138),"",SOURCE!C1138),
IF(SOURCE!B1138&lt;0,VLOOKUP(SOURCE!B1138,lookups!A$1:B$25,2,0),
  IF(ISBLANK(SOURCE!B1138),
    "",
    "/* "&amp;TEXT(SOURCE!B1138,"???0")&amp;" *"&amp;
      SOURCE!C1138&amp;", "&amp; IF(lookups!$E$2-LEN(SOURCE!C1138) &gt;= 0, REPT(" ",lookups!$E$2-LEN(SOURCE!C1138)), "")&amp;
      SOURCE!D1138&amp;", "&amp; IF(lookups!$F$2-LEN(SOURCE!D1138) &gt;= 0, REPT(" ",lookups!$F$2-LEN(SOURCE!D1138)), "")&amp;
      SOURCE!E1138&amp;", "&amp; IF(lookups!$G$2-LEN(SOURCE!E1138) &gt;=0, REPT(" ",lookups!$G$2-LEN(SOURCE!E1138)), "")&amp;
      SOURCE!F1138&amp;", "&amp; IF(lookups!$H$2-LEN(SOURCE!F1138) &gt;= 0, REPT(" ",lookups!$H$2-LEN(SOURCE!F1138)+2), "")&amp;"("&amp;
      SUBSTITUTE(TEXT(SOURCE!G1138,"??0"),"  ","")&amp;" &lt;&lt; TAM_MAX_BITS) |"&amp; IF(lookups!$I$2-3 &gt;= 0, REPT(" ",MAX(1,lookups!$I$2-5+4+1-1-LEN(  IF(ISTEXT(SOURCE!H1138),SOURCE!H1138,  SUBSTITUTE(SUBSTITUTE(TEXT(SOURCE!H1138,"????0"),"  ","")," ",""))   ))), "")&amp;
       IF(ISTEXT(SOURCE!H1138),SOURCE!H1138, SUBSTITUTE(SUBSTITUTE(TEXT(SOURCE!H1138,"????0"),"  ","")," ",""))   &amp;","&amp; IF(lookups!$J$2-3 &gt;= 0, REPT(" ",lookups!$J$2-3-5), "")&amp;
      SOURCE!I1138&amp;
" | "&amp; IF(lookups!$K$2-LEN(SOURCE!I1138) &gt;= 0, REPT(" ",lookups!$K$2-LEN(SOURCE!I1138)), "")&amp;
      SOURCE!J1138&amp;      IF(lookups!$L$2-LEN(SOURCE!J1138) &gt;= 0, REPT(" ",lookups!$L$2-LEN(SOURCE!J1138)), "")&amp;
" | "&amp; IF(lookups!$K$2-LEN(SOURCE!I1138) &gt;= 0, REPT(" ",lookups!$K$2-LEN(SOURCE!I1138)), "")&amp;
      SOURCE!K1138&amp;      IF(lookups!$L$2-LEN(SOURCE!K1138) &gt;= 0, REPT(" ",lookups!$M$2-LEN(SOURCE!K1138)), "")&amp;
" | "&amp; SOURCE!L1138&amp;      IF(lookups!$O$2-LEN(SOURCE!L1138) &gt;= 0, REPT(" ",lookups!$O$2-LEN(SOURCE!L1138)), "")&amp;
" | "&amp; SOURCE!M1138&amp;      IF(lookups!$P$2-LEN(SOURCE!M1138) &gt;= 0, REPT(" ",lookups!$P$2-LEN(SOURCE!M1138)), "")&amp;
      "},"&amp;IF(SOURCE!O1138&lt;&gt;"",""&amp;SOURCE!O1138,"")
 )
)
)</f>
        <v>/* 1114 */  { itemToBeCoded,                NOPARAM,                     "",                                            STD_SUB_Y,                                     (0 &lt;&lt; TAM_MAX_BITS) |     0, CAT_NONE | SLS_UNCHANGED | US_UNCHANGED | EIM_DISABLED | PTP_DISABLED     },</v>
      </c>
    </row>
    <row r="1139" customFormat="false" ht="15.75" hidden="false" customHeight="false" outlineLevel="0" collapsed="false">
      <c r="A1139" s="263" t="str">
        <f aca="false">IF(AND(OR(SOURCE!A1139="",ISBLANK(SOURCE!A1139)),SOURCE!B1139&gt;0),IF(ISBLANK(SOURCE!C1139),"",SOURCE!C1139),
IF(SOURCE!B1139&lt;0,VLOOKUP(SOURCE!B1139,lookups!A$1:B$25,2,0),
  IF(ISBLANK(SOURCE!B1139),
    "",
    "/* "&amp;TEXT(SOURCE!B1139,"???0")&amp;" *"&amp;
      SOURCE!C1139&amp;", "&amp; IF(lookups!$E$2-LEN(SOURCE!C1139) &gt;= 0, REPT(" ",lookups!$E$2-LEN(SOURCE!C1139)), "")&amp;
      SOURCE!D1139&amp;", "&amp; IF(lookups!$F$2-LEN(SOURCE!D1139) &gt;= 0, REPT(" ",lookups!$F$2-LEN(SOURCE!D1139)), "")&amp;
      SOURCE!E1139&amp;", "&amp; IF(lookups!$G$2-LEN(SOURCE!E1139) &gt;=0, REPT(" ",lookups!$G$2-LEN(SOURCE!E1139)), "")&amp;
      SOURCE!F1139&amp;", "&amp; IF(lookups!$H$2-LEN(SOURCE!F1139) &gt;= 0, REPT(" ",lookups!$H$2-LEN(SOURCE!F1139)+2), "")&amp;"("&amp;
      SUBSTITUTE(TEXT(SOURCE!G1139,"??0"),"  ","")&amp;" &lt;&lt; TAM_MAX_BITS) |"&amp; IF(lookups!$I$2-3 &gt;= 0, REPT(" ",MAX(1,lookups!$I$2-5+4+1-1-LEN(  IF(ISTEXT(SOURCE!H1139),SOURCE!H1139,  SUBSTITUTE(SUBSTITUTE(TEXT(SOURCE!H1139,"????0"),"  ","")," ",""))   ))), "")&amp;
       IF(ISTEXT(SOURCE!H1139),SOURCE!H1139, SUBSTITUTE(SUBSTITUTE(TEXT(SOURCE!H1139,"????0"),"  ","")," ",""))   &amp;","&amp; IF(lookups!$J$2-3 &gt;= 0, REPT(" ",lookups!$J$2-3-5), "")&amp;
      SOURCE!I1139&amp;
" | "&amp; IF(lookups!$K$2-LEN(SOURCE!I1139) &gt;= 0, REPT(" ",lookups!$K$2-LEN(SOURCE!I1139)), "")&amp;
      SOURCE!J1139&amp;      IF(lookups!$L$2-LEN(SOURCE!J1139) &gt;= 0, REPT(" ",lookups!$L$2-LEN(SOURCE!J1139)), "")&amp;
" | "&amp; IF(lookups!$K$2-LEN(SOURCE!I1139) &gt;= 0, REPT(" ",lookups!$K$2-LEN(SOURCE!I1139)), "")&amp;
      SOURCE!K1139&amp;      IF(lookups!$L$2-LEN(SOURCE!K1139) &gt;= 0, REPT(" ",lookups!$M$2-LEN(SOURCE!K1139)), "")&amp;
" | "&amp; SOURCE!L1139&amp;      IF(lookups!$O$2-LEN(SOURCE!L1139) &gt;= 0, REPT(" ",lookups!$O$2-LEN(SOURCE!L1139)), "")&amp;
" | "&amp; SOURCE!M1139&amp;      IF(lookups!$P$2-LEN(SOURCE!M1139) &gt;= 0, REPT(" ",lookups!$P$2-LEN(SOURCE!M1139)), "")&amp;
      "},"&amp;IF(SOURCE!O1139&lt;&gt;"",""&amp;SOURCE!O1139,"")
 )
)
)</f>
        <v>/* 1115 */  { itemToBeCoded,                NOPARAM,                     "",                                            STD_SUB_Z,                                     (0 &lt;&lt; TAM_MAX_BITS) |     0, CAT_NONE | SLS_UNCHANGED | US_UNCHANGED | EIM_DISABLED | PTP_DISABLED     },</v>
      </c>
    </row>
    <row r="1140" customFormat="false" ht="15.75" hidden="false" customHeight="false" outlineLevel="0" collapsed="false">
      <c r="A1140" s="263" t="str">
        <f aca="false">IF(AND(OR(SOURCE!A1140="",ISBLANK(SOURCE!A1140)),SOURCE!B1140&gt;0),IF(ISBLANK(SOURCE!C1140),"",SOURCE!C1140),
IF(SOURCE!B1140&lt;0,VLOOKUP(SOURCE!B1140,lookups!A$1:B$25,2,0),
  IF(ISBLANK(SOURCE!B1140),
    "",
    "/* "&amp;TEXT(SOURCE!B1140,"???0")&amp;" *"&amp;
      SOURCE!C1140&amp;", "&amp; IF(lookups!$E$2-LEN(SOURCE!C1140) &gt;= 0, REPT(" ",lookups!$E$2-LEN(SOURCE!C1140)), "")&amp;
      SOURCE!D1140&amp;", "&amp; IF(lookups!$F$2-LEN(SOURCE!D1140) &gt;= 0, REPT(" ",lookups!$F$2-LEN(SOURCE!D1140)), "")&amp;
      SOURCE!E1140&amp;", "&amp; IF(lookups!$G$2-LEN(SOURCE!E1140) &gt;=0, REPT(" ",lookups!$G$2-LEN(SOURCE!E1140)), "")&amp;
      SOURCE!F1140&amp;", "&amp; IF(lookups!$H$2-LEN(SOURCE!F1140) &gt;= 0, REPT(" ",lookups!$H$2-LEN(SOURCE!F1140)+2), "")&amp;"("&amp;
      SUBSTITUTE(TEXT(SOURCE!G1140,"??0"),"  ","")&amp;" &lt;&lt; TAM_MAX_BITS) |"&amp; IF(lookups!$I$2-3 &gt;= 0, REPT(" ",MAX(1,lookups!$I$2-5+4+1-1-LEN(  IF(ISTEXT(SOURCE!H1140),SOURCE!H1140,  SUBSTITUTE(SUBSTITUTE(TEXT(SOURCE!H1140,"????0"),"  ","")," ",""))   ))), "")&amp;
       IF(ISTEXT(SOURCE!H1140),SOURCE!H1140, SUBSTITUTE(SUBSTITUTE(TEXT(SOURCE!H1140,"????0"),"  ","")," ",""))   &amp;","&amp; IF(lookups!$J$2-3 &gt;= 0, REPT(" ",lookups!$J$2-3-5), "")&amp;
      SOURCE!I1140&amp;
" | "&amp; IF(lookups!$K$2-LEN(SOURCE!I1140) &gt;= 0, REPT(" ",lookups!$K$2-LEN(SOURCE!I1140)), "")&amp;
      SOURCE!J1140&amp;      IF(lookups!$L$2-LEN(SOURCE!J1140) &gt;= 0, REPT(" ",lookups!$L$2-LEN(SOURCE!J1140)), "")&amp;
" | "&amp; IF(lookups!$K$2-LEN(SOURCE!I1140) &gt;= 0, REPT(" ",lookups!$K$2-LEN(SOURCE!I1140)), "")&amp;
      SOURCE!K1140&amp;      IF(lookups!$L$2-LEN(SOURCE!K1140) &gt;= 0, REPT(" ",lookups!$M$2-LEN(SOURCE!K1140)), "")&amp;
" | "&amp; SOURCE!L1140&amp;      IF(lookups!$O$2-LEN(SOURCE!L1140) &gt;= 0, REPT(" ",lookups!$O$2-LEN(SOURCE!L1140)), "")&amp;
" | "&amp; SOURCE!M1140&amp;      IF(lookups!$P$2-LEN(SOURCE!M1140) &gt;= 0, REPT(" ",lookups!$P$2-LEN(SOURCE!M1140)), "")&amp;
      "},"&amp;IF(SOURCE!O1140&lt;&gt;"",""&amp;SOURCE!O1140,"")
 )
)
)</f>
        <v>/* 1116 */  { itemToBeCoded,                NOPARAM,                     "",                                            STD_SUB_a,                                     (0 &lt;&lt; TAM_MAX_BITS) |     0, CAT_NONE | SLS_UNCHANGED | US_UNCHANGED | EIM_DISABLED | PTP_DISABLED     },</v>
      </c>
    </row>
    <row r="1141" customFormat="false" ht="15.75" hidden="false" customHeight="false" outlineLevel="0" collapsed="false">
      <c r="A1141" s="263" t="str">
        <f aca="false">IF(AND(OR(SOURCE!A1141="",ISBLANK(SOURCE!A1141)),SOURCE!B1141&gt;0),IF(ISBLANK(SOURCE!C1141),"",SOURCE!C1141),
IF(SOURCE!B1141&lt;0,VLOOKUP(SOURCE!B1141,lookups!A$1:B$25,2,0),
  IF(ISBLANK(SOURCE!B1141),
    "",
    "/* "&amp;TEXT(SOURCE!B1141,"???0")&amp;" *"&amp;
      SOURCE!C1141&amp;", "&amp; IF(lookups!$E$2-LEN(SOURCE!C1141) &gt;= 0, REPT(" ",lookups!$E$2-LEN(SOURCE!C1141)), "")&amp;
      SOURCE!D1141&amp;", "&amp; IF(lookups!$F$2-LEN(SOURCE!D1141) &gt;= 0, REPT(" ",lookups!$F$2-LEN(SOURCE!D1141)), "")&amp;
      SOURCE!E1141&amp;", "&amp; IF(lookups!$G$2-LEN(SOURCE!E1141) &gt;=0, REPT(" ",lookups!$G$2-LEN(SOURCE!E1141)), "")&amp;
      SOURCE!F1141&amp;", "&amp; IF(lookups!$H$2-LEN(SOURCE!F1141) &gt;= 0, REPT(" ",lookups!$H$2-LEN(SOURCE!F1141)+2), "")&amp;"("&amp;
      SUBSTITUTE(TEXT(SOURCE!G1141,"??0"),"  ","")&amp;" &lt;&lt; TAM_MAX_BITS) |"&amp; IF(lookups!$I$2-3 &gt;= 0, REPT(" ",MAX(1,lookups!$I$2-5+4+1-1-LEN(  IF(ISTEXT(SOURCE!H1141),SOURCE!H1141,  SUBSTITUTE(SUBSTITUTE(TEXT(SOURCE!H1141,"????0"),"  ","")," ",""))   ))), "")&amp;
       IF(ISTEXT(SOURCE!H1141),SOURCE!H1141, SUBSTITUTE(SUBSTITUTE(TEXT(SOURCE!H1141,"????0"),"  ","")," ",""))   &amp;","&amp; IF(lookups!$J$2-3 &gt;= 0, REPT(" ",lookups!$J$2-3-5), "")&amp;
      SOURCE!I1141&amp;
" | "&amp; IF(lookups!$K$2-LEN(SOURCE!I1141) &gt;= 0, REPT(" ",lookups!$K$2-LEN(SOURCE!I1141)), "")&amp;
      SOURCE!J1141&amp;      IF(lookups!$L$2-LEN(SOURCE!J1141) &gt;= 0, REPT(" ",lookups!$L$2-LEN(SOURCE!J1141)), "")&amp;
" | "&amp; IF(lookups!$K$2-LEN(SOURCE!I1141) &gt;= 0, REPT(" ",lookups!$K$2-LEN(SOURCE!I1141)), "")&amp;
      SOURCE!K1141&amp;      IF(lookups!$L$2-LEN(SOURCE!K1141) &gt;= 0, REPT(" ",lookups!$M$2-LEN(SOURCE!K1141)), "")&amp;
" | "&amp; SOURCE!L1141&amp;      IF(lookups!$O$2-LEN(SOURCE!L1141) &gt;= 0, REPT(" ",lookups!$O$2-LEN(SOURCE!L1141)), "")&amp;
" | "&amp; SOURCE!M1141&amp;      IF(lookups!$P$2-LEN(SOURCE!M1141) &gt;= 0, REPT(" ",lookups!$P$2-LEN(SOURCE!M1141)), "")&amp;
      "},"&amp;IF(SOURCE!O1141&lt;&gt;"",""&amp;SOURCE!O1141,"")
 )
)
)</f>
        <v>/* 1117 */  { itemToBeCoded,                NOPARAM,                     "",                                            STD_SUB_b,                                     (0 &lt;&lt; TAM_MAX_BITS) |     0, CAT_NONE | SLS_UNCHANGED | US_UNCHANGED | EIM_DISABLED | PTP_DISABLED     },</v>
      </c>
    </row>
    <row r="1142" customFormat="false" ht="15.75" hidden="false" customHeight="false" outlineLevel="0" collapsed="false">
      <c r="A1142" s="263" t="str">
        <f aca="false">IF(AND(OR(SOURCE!A1142="",ISBLANK(SOURCE!A1142)),SOURCE!B1142&gt;0),IF(ISBLANK(SOURCE!C1142),"",SOURCE!C1142),
IF(SOURCE!B1142&lt;0,VLOOKUP(SOURCE!B1142,lookups!A$1:B$25,2,0),
  IF(ISBLANK(SOURCE!B1142),
    "",
    "/* "&amp;TEXT(SOURCE!B1142,"???0")&amp;" *"&amp;
      SOURCE!C1142&amp;", "&amp; IF(lookups!$E$2-LEN(SOURCE!C1142) &gt;= 0, REPT(" ",lookups!$E$2-LEN(SOURCE!C1142)), "")&amp;
      SOURCE!D1142&amp;", "&amp; IF(lookups!$F$2-LEN(SOURCE!D1142) &gt;= 0, REPT(" ",lookups!$F$2-LEN(SOURCE!D1142)), "")&amp;
      SOURCE!E1142&amp;", "&amp; IF(lookups!$G$2-LEN(SOURCE!E1142) &gt;=0, REPT(" ",lookups!$G$2-LEN(SOURCE!E1142)), "")&amp;
      SOURCE!F1142&amp;", "&amp; IF(lookups!$H$2-LEN(SOURCE!F1142) &gt;= 0, REPT(" ",lookups!$H$2-LEN(SOURCE!F1142)+2), "")&amp;"("&amp;
      SUBSTITUTE(TEXT(SOURCE!G1142,"??0"),"  ","")&amp;" &lt;&lt; TAM_MAX_BITS) |"&amp; IF(lookups!$I$2-3 &gt;= 0, REPT(" ",MAX(1,lookups!$I$2-5+4+1-1-LEN(  IF(ISTEXT(SOURCE!H1142),SOURCE!H1142,  SUBSTITUTE(SUBSTITUTE(TEXT(SOURCE!H1142,"????0"),"  ","")," ",""))   ))), "")&amp;
       IF(ISTEXT(SOURCE!H1142),SOURCE!H1142, SUBSTITUTE(SUBSTITUTE(TEXT(SOURCE!H1142,"????0"),"  ","")," ",""))   &amp;","&amp; IF(lookups!$J$2-3 &gt;= 0, REPT(" ",lookups!$J$2-3-5), "")&amp;
      SOURCE!I1142&amp;
" | "&amp; IF(lookups!$K$2-LEN(SOURCE!I1142) &gt;= 0, REPT(" ",lookups!$K$2-LEN(SOURCE!I1142)), "")&amp;
      SOURCE!J1142&amp;      IF(lookups!$L$2-LEN(SOURCE!J1142) &gt;= 0, REPT(" ",lookups!$L$2-LEN(SOURCE!J1142)), "")&amp;
" | "&amp; IF(lookups!$K$2-LEN(SOURCE!I1142) &gt;= 0, REPT(" ",lookups!$K$2-LEN(SOURCE!I1142)), "")&amp;
      SOURCE!K1142&amp;      IF(lookups!$L$2-LEN(SOURCE!K1142) &gt;= 0, REPT(" ",lookups!$M$2-LEN(SOURCE!K1142)), "")&amp;
" | "&amp; SOURCE!L1142&amp;      IF(lookups!$O$2-LEN(SOURCE!L1142) &gt;= 0, REPT(" ",lookups!$O$2-LEN(SOURCE!L1142)), "")&amp;
" | "&amp; SOURCE!M1142&amp;      IF(lookups!$P$2-LEN(SOURCE!M1142) &gt;= 0, REPT(" ",lookups!$P$2-LEN(SOURCE!M1142)), "")&amp;
      "},"&amp;IF(SOURCE!O1142&lt;&gt;"",""&amp;SOURCE!O1142,"")
 )
)
)</f>
        <v>/* 1118 */  { itemToBeCoded,                NOPARAM,                     "",                                            STD_SUB_c,                                     (0 &lt;&lt; TAM_MAX_BITS) |     0, CAT_NONE | SLS_UNCHANGED | US_UNCHANGED | EIM_DISABLED | PTP_DISABLED     },</v>
      </c>
    </row>
    <row r="1143" customFormat="false" ht="15.75" hidden="false" customHeight="false" outlineLevel="0" collapsed="false">
      <c r="A1143" s="263" t="str">
        <f aca="false">IF(AND(OR(SOURCE!A1143="",ISBLANK(SOURCE!A1143)),SOURCE!B1143&gt;0),IF(ISBLANK(SOURCE!C1143),"",SOURCE!C1143),
IF(SOURCE!B1143&lt;0,VLOOKUP(SOURCE!B1143,lookups!A$1:B$25,2,0),
  IF(ISBLANK(SOURCE!B1143),
    "",
    "/* "&amp;TEXT(SOURCE!B1143,"???0")&amp;" *"&amp;
      SOURCE!C1143&amp;", "&amp; IF(lookups!$E$2-LEN(SOURCE!C1143) &gt;= 0, REPT(" ",lookups!$E$2-LEN(SOURCE!C1143)), "")&amp;
      SOURCE!D1143&amp;", "&amp; IF(lookups!$F$2-LEN(SOURCE!D1143) &gt;= 0, REPT(" ",lookups!$F$2-LEN(SOURCE!D1143)), "")&amp;
      SOURCE!E1143&amp;", "&amp; IF(lookups!$G$2-LEN(SOURCE!E1143) &gt;=0, REPT(" ",lookups!$G$2-LEN(SOURCE!E1143)), "")&amp;
      SOURCE!F1143&amp;", "&amp; IF(lookups!$H$2-LEN(SOURCE!F1143) &gt;= 0, REPT(" ",lookups!$H$2-LEN(SOURCE!F1143)+2), "")&amp;"("&amp;
      SUBSTITUTE(TEXT(SOURCE!G1143,"??0"),"  ","")&amp;" &lt;&lt; TAM_MAX_BITS) |"&amp; IF(lookups!$I$2-3 &gt;= 0, REPT(" ",MAX(1,lookups!$I$2-5+4+1-1-LEN(  IF(ISTEXT(SOURCE!H1143),SOURCE!H1143,  SUBSTITUTE(SUBSTITUTE(TEXT(SOURCE!H1143,"????0"),"  ","")," ",""))   ))), "")&amp;
       IF(ISTEXT(SOURCE!H1143),SOURCE!H1143, SUBSTITUTE(SUBSTITUTE(TEXT(SOURCE!H1143,"????0"),"  ","")," ",""))   &amp;","&amp; IF(lookups!$J$2-3 &gt;= 0, REPT(" ",lookups!$J$2-3-5), "")&amp;
      SOURCE!I1143&amp;
" | "&amp; IF(lookups!$K$2-LEN(SOURCE!I1143) &gt;= 0, REPT(" ",lookups!$K$2-LEN(SOURCE!I1143)), "")&amp;
      SOURCE!J1143&amp;      IF(lookups!$L$2-LEN(SOURCE!J1143) &gt;= 0, REPT(" ",lookups!$L$2-LEN(SOURCE!J1143)), "")&amp;
" | "&amp; IF(lookups!$K$2-LEN(SOURCE!I1143) &gt;= 0, REPT(" ",lookups!$K$2-LEN(SOURCE!I1143)), "")&amp;
      SOURCE!K1143&amp;      IF(lookups!$L$2-LEN(SOURCE!K1143) &gt;= 0, REPT(" ",lookups!$M$2-LEN(SOURCE!K1143)), "")&amp;
" | "&amp; SOURCE!L1143&amp;      IF(lookups!$O$2-LEN(SOURCE!L1143) &gt;= 0, REPT(" ",lookups!$O$2-LEN(SOURCE!L1143)), "")&amp;
" | "&amp; SOURCE!M1143&amp;      IF(lookups!$P$2-LEN(SOURCE!M1143) &gt;= 0, REPT(" ",lookups!$P$2-LEN(SOURCE!M1143)), "")&amp;
      "},"&amp;IF(SOURCE!O1143&lt;&gt;"",""&amp;SOURCE!O1143,"")
 )
)
)</f>
        <v>/* 1119 */  { itemToBeCoded,                NOPARAM,                     "",                                            STD_SUB_d,                                     (0 &lt;&lt; TAM_MAX_BITS) |     0, CAT_NONE | SLS_UNCHANGED | US_UNCHANGED | EIM_DISABLED | PTP_DISABLED     },</v>
      </c>
    </row>
    <row r="1144" customFormat="false" ht="15.75" hidden="false" customHeight="false" outlineLevel="0" collapsed="false">
      <c r="A1144" s="263" t="str">
        <f aca="false">IF(AND(OR(SOURCE!A1144="",ISBLANK(SOURCE!A1144)),SOURCE!B1144&gt;0),IF(ISBLANK(SOURCE!C1144),"",SOURCE!C1144),
IF(SOURCE!B1144&lt;0,VLOOKUP(SOURCE!B1144,lookups!A$1:B$25,2,0),
  IF(ISBLANK(SOURCE!B1144),
    "",
    "/* "&amp;TEXT(SOURCE!B1144,"???0")&amp;" *"&amp;
      SOURCE!C1144&amp;", "&amp; IF(lookups!$E$2-LEN(SOURCE!C1144) &gt;= 0, REPT(" ",lookups!$E$2-LEN(SOURCE!C1144)), "")&amp;
      SOURCE!D1144&amp;", "&amp; IF(lookups!$F$2-LEN(SOURCE!D1144) &gt;= 0, REPT(" ",lookups!$F$2-LEN(SOURCE!D1144)), "")&amp;
      SOURCE!E1144&amp;", "&amp; IF(lookups!$G$2-LEN(SOURCE!E1144) &gt;=0, REPT(" ",lookups!$G$2-LEN(SOURCE!E1144)), "")&amp;
      SOURCE!F1144&amp;", "&amp; IF(lookups!$H$2-LEN(SOURCE!F1144) &gt;= 0, REPT(" ",lookups!$H$2-LEN(SOURCE!F1144)+2), "")&amp;"("&amp;
      SUBSTITUTE(TEXT(SOURCE!G1144,"??0"),"  ","")&amp;" &lt;&lt; TAM_MAX_BITS) |"&amp; IF(lookups!$I$2-3 &gt;= 0, REPT(" ",MAX(1,lookups!$I$2-5+4+1-1-LEN(  IF(ISTEXT(SOURCE!H1144),SOURCE!H1144,  SUBSTITUTE(SUBSTITUTE(TEXT(SOURCE!H1144,"????0"),"  ","")," ",""))   ))), "")&amp;
       IF(ISTEXT(SOURCE!H1144),SOURCE!H1144, SUBSTITUTE(SUBSTITUTE(TEXT(SOURCE!H1144,"????0"),"  ","")," ",""))   &amp;","&amp; IF(lookups!$J$2-3 &gt;= 0, REPT(" ",lookups!$J$2-3-5), "")&amp;
      SOURCE!I1144&amp;
" | "&amp; IF(lookups!$K$2-LEN(SOURCE!I1144) &gt;= 0, REPT(" ",lookups!$K$2-LEN(SOURCE!I1144)), "")&amp;
      SOURCE!J1144&amp;      IF(lookups!$L$2-LEN(SOURCE!J1144) &gt;= 0, REPT(" ",lookups!$L$2-LEN(SOURCE!J1144)), "")&amp;
" | "&amp; IF(lookups!$K$2-LEN(SOURCE!I1144) &gt;= 0, REPT(" ",lookups!$K$2-LEN(SOURCE!I1144)), "")&amp;
      SOURCE!K1144&amp;      IF(lookups!$L$2-LEN(SOURCE!K1144) &gt;= 0, REPT(" ",lookups!$M$2-LEN(SOURCE!K1144)), "")&amp;
" | "&amp; SOURCE!L1144&amp;      IF(lookups!$O$2-LEN(SOURCE!L1144) &gt;= 0, REPT(" ",lookups!$O$2-LEN(SOURCE!L1144)), "")&amp;
" | "&amp; SOURCE!M1144&amp;      IF(lookups!$P$2-LEN(SOURCE!M1144) &gt;= 0, REPT(" ",lookups!$P$2-LEN(SOURCE!M1144)), "")&amp;
      "},"&amp;IF(SOURCE!O1144&lt;&gt;"",""&amp;SOURCE!O1144,"")
 )
)
)</f>
        <v>/* 1120 */  { itemToBeCoded,                NOPARAM,                     "",                                            STD_SUB_e,                                     (0 &lt;&lt; TAM_MAX_BITS) |     0, CAT_NONE | SLS_UNCHANGED | US_UNCHANGED | EIM_DISABLED | PTP_DISABLED     },</v>
      </c>
    </row>
    <row r="1145" customFormat="false" ht="15.75" hidden="false" customHeight="false" outlineLevel="0" collapsed="false">
      <c r="A1145" s="263" t="str">
        <f aca="false">IF(AND(OR(SOURCE!A1145="",ISBLANK(SOURCE!A1145)),SOURCE!B1145&gt;0),IF(ISBLANK(SOURCE!C1145),"",SOURCE!C1145),
IF(SOURCE!B1145&lt;0,VLOOKUP(SOURCE!B1145,lookups!A$1:B$25,2,0),
  IF(ISBLANK(SOURCE!B1145),
    "",
    "/* "&amp;TEXT(SOURCE!B1145,"???0")&amp;" *"&amp;
      SOURCE!C1145&amp;", "&amp; IF(lookups!$E$2-LEN(SOURCE!C1145) &gt;= 0, REPT(" ",lookups!$E$2-LEN(SOURCE!C1145)), "")&amp;
      SOURCE!D1145&amp;", "&amp; IF(lookups!$F$2-LEN(SOURCE!D1145) &gt;= 0, REPT(" ",lookups!$F$2-LEN(SOURCE!D1145)), "")&amp;
      SOURCE!E1145&amp;", "&amp; IF(lookups!$G$2-LEN(SOURCE!E1145) &gt;=0, REPT(" ",lookups!$G$2-LEN(SOURCE!E1145)), "")&amp;
      SOURCE!F1145&amp;", "&amp; IF(lookups!$H$2-LEN(SOURCE!F1145) &gt;= 0, REPT(" ",lookups!$H$2-LEN(SOURCE!F1145)+2), "")&amp;"("&amp;
      SUBSTITUTE(TEXT(SOURCE!G1145,"??0"),"  ","")&amp;" &lt;&lt; TAM_MAX_BITS) |"&amp; IF(lookups!$I$2-3 &gt;= 0, REPT(" ",MAX(1,lookups!$I$2-5+4+1-1-LEN(  IF(ISTEXT(SOURCE!H1145),SOURCE!H1145,  SUBSTITUTE(SUBSTITUTE(TEXT(SOURCE!H1145,"????0"),"  ","")," ",""))   ))), "")&amp;
       IF(ISTEXT(SOURCE!H1145),SOURCE!H1145, SUBSTITUTE(SUBSTITUTE(TEXT(SOURCE!H1145,"????0"),"  ","")," ",""))   &amp;","&amp; IF(lookups!$J$2-3 &gt;= 0, REPT(" ",lookups!$J$2-3-5), "")&amp;
      SOURCE!I1145&amp;
" | "&amp; IF(lookups!$K$2-LEN(SOURCE!I1145) &gt;= 0, REPT(" ",lookups!$K$2-LEN(SOURCE!I1145)), "")&amp;
      SOURCE!J1145&amp;      IF(lookups!$L$2-LEN(SOURCE!J1145) &gt;= 0, REPT(" ",lookups!$L$2-LEN(SOURCE!J1145)), "")&amp;
" | "&amp; IF(lookups!$K$2-LEN(SOURCE!I1145) &gt;= 0, REPT(" ",lookups!$K$2-LEN(SOURCE!I1145)), "")&amp;
      SOURCE!K1145&amp;      IF(lookups!$L$2-LEN(SOURCE!K1145) &gt;= 0, REPT(" ",lookups!$M$2-LEN(SOURCE!K1145)), "")&amp;
" | "&amp; SOURCE!L1145&amp;      IF(lookups!$O$2-LEN(SOURCE!L1145) &gt;= 0, REPT(" ",lookups!$O$2-LEN(SOURCE!L1145)), "")&amp;
" | "&amp; SOURCE!M1145&amp;      IF(lookups!$P$2-LEN(SOURCE!M1145) &gt;= 0, REPT(" ",lookups!$P$2-LEN(SOURCE!M1145)), "")&amp;
      "},"&amp;IF(SOURCE!O1145&lt;&gt;"",""&amp;SOURCE!O1145,"")
 )
)
)</f>
        <v>/* 1121 */  { itemToBeCoded,                NOPARAM,                     "",                                            STD_SUB_f,                                     (0 &lt;&lt; TAM_MAX_BITS) |     0, CAT_NONE | SLS_UNCHANGED | US_UNCHANGED | EIM_DISABLED | PTP_DISABLED     },</v>
      </c>
    </row>
    <row r="1146" customFormat="false" ht="15.75" hidden="false" customHeight="false" outlineLevel="0" collapsed="false">
      <c r="A1146" s="263" t="str">
        <f aca="false">IF(AND(OR(SOURCE!A1146="",ISBLANK(SOURCE!A1146)),SOURCE!B1146&gt;0),IF(ISBLANK(SOURCE!C1146),"",SOURCE!C1146),
IF(SOURCE!B1146&lt;0,VLOOKUP(SOURCE!B1146,lookups!A$1:B$25,2,0),
  IF(ISBLANK(SOURCE!B1146),
    "",
    "/* "&amp;TEXT(SOURCE!B1146,"???0")&amp;" *"&amp;
      SOURCE!C1146&amp;", "&amp; IF(lookups!$E$2-LEN(SOURCE!C1146) &gt;= 0, REPT(" ",lookups!$E$2-LEN(SOURCE!C1146)), "")&amp;
      SOURCE!D1146&amp;", "&amp; IF(lookups!$F$2-LEN(SOURCE!D1146) &gt;= 0, REPT(" ",lookups!$F$2-LEN(SOURCE!D1146)), "")&amp;
      SOURCE!E1146&amp;", "&amp; IF(lookups!$G$2-LEN(SOURCE!E1146) &gt;=0, REPT(" ",lookups!$G$2-LEN(SOURCE!E1146)), "")&amp;
      SOURCE!F1146&amp;", "&amp; IF(lookups!$H$2-LEN(SOURCE!F1146) &gt;= 0, REPT(" ",lookups!$H$2-LEN(SOURCE!F1146)+2), "")&amp;"("&amp;
      SUBSTITUTE(TEXT(SOURCE!G1146,"??0"),"  ","")&amp;" &lt;&lt; TAM_MAX_BITS) |"&amp; IF(lookups!$I$2-3 &gt;= 0, REPT(" ",MAX(1,lookups!$I$2-5+4+1-1-LEN(  IF(ISTEXT(SOURCE!H1146),SOURCE!H1146,  SUBSTITUTE(SUBSTITUTE(TEXT(SOURCE!H1146,"????0"),"  ","")," ",""))   ))), "")&amp;
       IF(ISTEXT(SOURCE!H1146),SOURCE!H1146, SUBSTITUTE(SUBSTITUTE(TEXT(SOURCE!H1146,"????0"),"  ","")," ",""))   &amp;","&amp; IF(lookups!$J$2-3 &gt;= 0, REPT(" ",lookups!$J$2-3-5), "")&amp;
      SOURCE!I1146&amp;
" | "&amp; IF(lookups!$K$2-LEN(SOURCE!I1146) &gt;= 0, REPT(" ",lookups!$K$2-LEN(SOURCE!I1146)), "")&amp;
      SOURCE!J1146&amp;      IF(lookups!$L$2-LEN(SOURCE!J1146) &gt;= 0, REPT(" ",lookups!$L$2-LEN(SOURCE!J1146)), "")&amp;
" | "&amp; IF(lookups!$K$2-LEN(SOURCE!I1146) &gt;= 0, REPT(" ",lookups!$K$2-LEN(SOURCE!I1146)), "")&amp;
      SOURCE!K1146&amp;      IF(lookups!$L$2-LEN(SOURCE!K1146) &gt;= 0, REPT(" ",lookups!$M$2-LEN(SOURCE!K1146)), "")&amp;
" | "&amp; SOURCE!L1146&amp;      IF(lookups!$O$2-LEN(SOURCE!L1146) &gt;= 0, REPT(" ",lookups!$O$2-LEN(SOURCE!L1146)), "")&amp;
" | "&amp; SOURCE!M1146&amp;      IF(lookups!$P$2-LEN(SOURCE!M1146) &gt;= 0, REPT(" ",lookups!$P$2-LEN(SOURCE!M1146)), "")&amp;
      "},"&amp;IF(SOURCE!O1146&lt;&gt;"",""&amp;SOURCE!O1146,"")
 )
)
)</f>
        <v>/* 1122 */  { itemToBeCoded,                NOPARAM,                     "",                                            STD_SUB_g,                                     (0 &lt;&lt; TAM_MAX_BITS) |     0, CAT_NONE | SLS_UNCHANGED | US_UNCHANGED | EIM_DISABLED | PTP_DISABLED     },</v>
      </c>
    </row>
    <row r="1147" customFormat="false" ht="15.75" hidden="false" customHeight="false" outlineLevel="0" collapsed="false">
      <c r="A1147" s="263" t="str">
        <f aca="false">IF(AND(OR(SOURCE!A1147="",ISBLANK(SOURCE!A1147)),SOURCE!B1147&gt;0),IF(ISBLANK(SOURCE!C1147),"",SOURCE!C1147),
IF(SOURCE!B1147&lt;0,VLOOKUP(SOURCE!B1147,lookups!A$1:B$25,2,0),
  IF(ISBLANK(SOURCE!B1147),
    "",
    "/* "&amp;TEXT(SOURCE!B1147,"???0")&amp;" *"&amp;
      SOURCE!C1147&amp;", "&amp; IF(lookups!$E$2-LEN(SOURCE!C1147) &gt;= 0, REPT(" ",lookups!$E$2-LEN(SOURCE!C1147)), "")&amp;
      SOURCE!D1147&amp;", "&amp; IF(lookups!$F$2-LEN(SOURCE!D1147) &gt;= 0, REPT(" ",lookups!$F$2-LEN(SOURCE!D1147)), "")&amp;
      SOURCE!E1147&amp;", "&amp; IF(lookups!$G$2-LEN(SOURCE!E1147) &gt;=0, REPT(" ",lookups!$G$2-LEN(SOURCE!E1147)), "")&amp;
      SOURCE!F1147&amp;", "&amp; IF(lookups!$H$2-LEN(SOURCE!F1147) &gt;= 0, REPT(" ",lookups!$H$2-LEN(SOURCE!F1147)+2), "")&amp;"("&amp;
      SUBSTITUTE(TEXT(SOURCE!G1147,"??0"),"  ","")&amp;" &lt;&lt; TAM_MAX_BITS) |"&amp; IF(lookups!$I$2-3 &gt;= 0, REPT(" ",MAX(1,lookups!$I$2-5+4+1-1-LEN(  IF(ISTEXT(SOURCE!H1147),SOURCE!H1147,  SUBSTITUTE(SUBSTITUTE(TEXT(SOURCE!H1147,"????0"),"  ","")," ",""))   ))), "")&amp;
       IF(ISTEXT(SOURCE!H1147),SOURCE!H1147, SUBSTITUTE(SUBSTITUTE(TEXT(SOURCE!H1147,"????0"),"  ","")," ",""))   &amp;","&amp; IF(lookups!$J$2-3 &gt;= 0, REPT(" ",lookups!$J$2-3-5), "")&amp;
      SOURCE!I1147&amp;
" | "&amp; IF(lookups!$K$2-LEN(SOURCE!I1147) &gt;= 0, REPT(" ",lookups!$K$2-LEN(SOURCE!I1147)), "")&amp;
      SOURCE!J1147&amp;      IF(lookups!$L$2-LEN(SOURCE!J1147) &gt;= 0, REPT(" ",lookups!$L$2-LEN(SOURCE!J1147)), "")&amp;
" | "&amp; IF(lookups!$K$2-LEN(SOURCE!I1147) &gt;= 0, REPT(" ",lookups!$K$2-LEN(SOURCE!I1147)), "")&amp;
      SOURCE!K1147&amp;      IF(lookups!$L$2-LEN(SOURCE!K1147) &gt;= 0, REPT(" ",lookups!$M$2-LEN(SOURCE!K1147)), "")&amp;
" | "&amp; SOURCE!L1147&amp;      IF(lookups!$O$2-LEN(SOURCE!L1147) &gt;= 0, REPT(" ",lookups!$O$2-LEN(SOURCE!L1147)), "")&amp;
" | "&amp; SOURCE!M1147&amp;      IF(lookups!$P$2-LEN(SOURCE!M1147) &gt;= 0, REPT(" ",lookups!$P$2-LEN(SOURCE!M1147)), "")&amp;
      "},"&amp;IF(SOURCE!O1147&lt;&gt;"",""&amp;SOURCE!O1147,"")
 )
)
)</f>
        <v>/* 1123 */  { itemToBeCoded,                NOPARAM,                     "",                                            STD_SUB_h,                                     (0 &lt;&lt; TAM_MAX_BITS) |     0, CAT_NONE | SLS_UNCHANGED | US_UNCHANGED | EIM_DISABLED | PTP_DISABLED     },</v>
      </c>
    </row>
    <row r="1148" customFormat="false" ht="15.75" hidden="false" customHeight="false" outlineLevel="0" collapsed="false">
      <c r="A1148" s="263" t="str">
        <f aca="false">IF(AND(OR(SOURCE!A1148="",ISBLANK(SOURCE!A1148)),SOURCE!B1148&gt;0),IF(ISBLANK(SOURCE!C1148),"",SOURCE!C1148),
IF(SOURCE!B1148&lt;0,VLOOKUP(SOURCE!B1148,lookups!A$1:B$25,2,0),
  IF(ISBLANK(SOURCE!B1148),
    "",
    "/* "&amp;TEXT(SOURCE!B1148,"???0")&amp;" *"&amp;
      SOURCE!C1148&amp;", "&amp; IF(lookups!$E$2-LEN(SOURCE!C1148) &gt;= 0, REPT(" ",lookups!$E$2-LEN(SOURCE!C1148)), "")&amp;
      SOURCE!D1148&amp;", "&amp; IF(lookups!$F$2-LEN(SOURCE!D1148) &gt;= 0, REPT(" ",lookups!$F$2-LEN(SOURCE!D1148)), "")&amp;
      SOURCE!E1148&amp;", "&amp; IF(lookups!$G$2-LEN(SOURCE!E1148) &gt;=0, REPT(" ",lookups!$G$2-LEN(SOURCE!E1148)), "")&amp;
      SOURCE!F1148&amp;", "&amp; IF(lookups!$H$2-LEN(SOURCE!F1148) &gt;= 0, REPT(" ",lookups!$H$2-LEN(SOURCE!F1148)+2), "")&amp;"("&amp;
      SUBSTITUTE(TEXT(SOURCE!G1148,"??0"),"  ","")&amp;" &lt;&lt; TAM_MAX_BITS) |"&amp; IF(lookups!$I$2-3 &gt;= 0, REPT(" ",MAX(1,lookups!$I$2-5+4+1-1-LEN(  IF(ISTEXT(SOURCE!H1148),SOURCE!H1148,  SUBSTITUTE(SUBSTITUTE(TEXT(SOURCE!H1148,"????0"),"  ","")," ",""))   ))), "")&amp;
       IF(ISTEXT(SOURCE!H1148),SOURCE!H1148, SUBSTITUTE(SUBSTITUTE(TEXT(SOURCE!H1148,"????0"),"  ","")," ",""))   &amp;","&amp; IF(lookups!$J$2-3 &gt;= 0, REPT(" ",lookups!$J$2-3-5), "")&amp;
      SOURCE!I1148&amp;
" | "&amp; IF(lookups!$K$2-LEN(SOURCE!I1148) &gt;= 0, REPT(" ",lookups!$K$2-LEN(SOURCE!I1148)), "")&amp;
      SOURCE!J1148&amp;      IF(lookups!$L$2-LEN(SOURCE!J1148) &gt;= 0, REPT(" ",lookups!$L$2-LEN(SOURCE!J1148)), "")&amp;
" | "&amp; IF(lookups!$K$2-LEN(SOURCE!I1148) &gt;= 0, REPT(" ",lookups!$K$2-LEN(SOURCE!I1148)), "")&amp;
      SOURCE!K1148&amp;      IF(lookups!$L$2-LEN(SOURCE!K1148) &gt;= 0, REPT(" ",lookups!$M$2-LEN(SOURCE!K1148)), "")&amp;
" | "&amp; SOURCE!L1148&amp;      IF(lookups!$O$2-LEN(SOURCE!L1148) &gt;= 0, REPT(" ",lookups!$O$2-LEN(SOURCE!L1148)), "")&amp;
" | "&amp; SOURCE!M1148&amp;      IF(lookups!$P$2-LEN(SOURCE!M1148) &gt;= 0, REPT(" ",lookups!$P$2-LEN(SOURCE!M1148)), "")&amp;
      "},"&amp;IF(SOURCE!O1148&lt;&gt;"",""&amp;SOURCE!O1148,"")
 )
)
)</f>
        <v>/* 1124 */  { itemToBeCoded,                NOPARAM,                     "",                                            STD_SUB_i,                                     (0 &lt;&lt; TAM_MAX_BITS) |     0, CAT_NONE | SLS_UNCHANGED | US_UNCHANGED | EIM_DISABLED | PTP_DISABLED     },</v>
      </c>
    </row>
    <row r="1149" customFormat="false" ht="15.75" hidden="false" customHeight="false" outlineLevel="0" collapsed="false">
      <c r="A1149" s="263" t="str">
        <f aca="false">IF(AND(OR(SOURCE!A1149="",ISBLANK(SOURCE!A1149)),SOURCE!B1149&gt;0),IF(ISBLANK(SOURCE!C1149),"",SOURCE!C1149),
IF(SOURCE!B1149&lt;0,VLOOKUP(SOURCE!B1149,lookups!A$1:B$25,2,0),
  IF(ISBLANK(SOURCE!B1149),
    "",
    "/* "&amp;TEXT(SOURCE!B1149,"???0")&amp;" *"&amp;
      SOURCE!C1149&amp;", "&amp; IF(lookups!$E$2-LEN(SOURCE!C1149) &gt;= 0, REPT(" ",lookups!$E$2-LEN(SOURCE!C1149)), "")&amp;
      SOURCE!D1149&amp;", "&amp; IF(lookups!$F$2-LEN(SOURCE!D1149) &gt;= 0, REPT(" ",lookups!$F$2-LEN(SOURCE!D1149)), "")&amp;
      SOURCE!E1149&amp;", "&amp; IF(lookups!$G$2-LEN(SOURCE!E1149) &gt;=0, REPT(" ",lookups!$G$2-LEN(SOURCE!E1149)), "")&amp;
      SOURCE!F1149&amp;", "&amp; IF(lookups!$H$2-LEN(SOURCE!F1149) &gt;= 0, REPT(" ",lookups!$H$2-LEN(SOURCE!F1149)+2), "")&amp;"("&amp;
      SUBSTITUTE(TEXT(SOURCE!G1149,"??0"),"  ","")&amp;" &lt;&lt; TAM_MAX_BITS) |"&amp; IF(lookups!$I$2-3 &gt;= 0, REPT(" ",MAX(1,lookups!$I$2-5+4+1-1-LEN(  IF(ISTEXT(SOURCE!H1149),SOURCE!H1149,  SUBSTITUTE(SUBSTITUTE(TEXT(SOURCE!H1149,"????0"),"  ","")," ",""))   ))), "")&amp;
       IF(ISTEXT(SOURCE!H1149),SOURCE!H1149, SUBSTITUTE(SUBSTITUTE(TEXT(SOURCE!H1149,"????0"),"  ","")," ",""))   &amp;","&amp; IF(lookups!$J$2-3 &gt;= 0, REPT(" ",lookups!$J$2-3-5), "")&amp;
      SOURCE!I1149&amp;
" | "&amp; IF(lookups!$K$2-LEN(SOURCE!I1149) &gt;= 0, REPT(" ",lookups!$K$2-LEN(SOURCE!I1149)), "")&amp;
      SOURCE!J1149&amp;      IF(lookups!$L$2-LEN(SOURCE!J1149) &gt;= 0, REPT(" ",lookups!$L$2-LEN(SOURCE!J1149)), "")&amp;
" | "&amp; IF(lookups!$K$2-LEN(SOURCE!I1149) &gt;= 0, REPT(" ",lookups!$K$2-LEN(SOURCE!I1149)), "")&amp;
      SOURCE!K1149&amp;      IF(lookups!$L$2-LEN(SOURCE!K1149) &gt;= 0, REPT(" ",lookups!$M$2-LEN(SOURCE!K1149)), "")&amp;
" | "&amp; SOURCE!L1149&amp;      IF(lookups!$O$2-LEN(SOURCE!L1149) &gt;= 0, REPT(" ",lookups!$O$2-LEN(SOURCE!L1149)), "")&amp;
" | "&amp; SOURCE!M1149&amp;      IF(lookups!$P$2-LEN(SOURCE!M1149) &gt;= 0, REPT(" ",lookups!$P$2-LEN(SOURCE!M1149)), "")&amp;
      "},"&amp;IF(SOURCE!O1149&lt;&gt;"",""&amp;SOURCE!O1149,"")
 )
)
)</f>
        <v>/* 1125 */  { itemToBeCoded,                NOPARAM,                     "",                                            STD_SUB_j,                                     (0 &lt;&lt; TAM_MAX_BITS) |     0, CAT_NONE | SLS_UNCHANGED | US_UNCHANGED | EIM_DISABLED | PTP_DISABLED     },</v>
      </c>
    </row>
    <row r="1150" customFormat="false" ht="15.75" hidden="false" customHeight="false" outlineLevel="0" collapsed="false">
      <c r="A1150" s="263" t="str">
        <f aca="false">IF(AND(OR(SOURCE!A1150="",ISBLANK(SOURCE!A1150)),SOURCE!B1150&gt;0),IF(ISBLANK(SOURCE!C1150),"",SOURCE!C1150),
IF(SOURCE!B1150&lt;0,VLOOKUP(SOURCE!B1150,lookups!A$1:B$25,2,0),
  IF(ISBLANK(SOURCE!B1150),
    "",
    "/* "&amp;TEXT(SOURCE!B1150,"???0")&amp;" *"&amp;
      SOURCE!C1150&amp;", "&amp; IF(lookups!$E$2-LEN(SOURCE!C1150) &gt;= 0, REPT(" ",lookups!$E$2-LEN(SOURCE!C1150)), "")&amp;
      SOURCE!D1150&amp;", "&amp; IF(lookups!$F$2-LEN(SOURCE!D1150) &gt;= 0, REPT(" ",lookups!$F$2-LEN(SOURCE!D1150)), "")&amp;
      SOURCE!E1150&amp;", "&amp; IF(lookups!$G$2-LEN(SOURCE!E1150) &gt;=0, REPT(" ",lookups!$G$2-LEN(SOURCE!E1150)), "")&amp;
      SOURCE!F1150&amp;", "&amp; IF(lookups!$H$2-LEN(SOURCE!F1150) &gt;= 0, REPT(" ",lookups!$H$2-LEN(SOURCE!F1150)+2), "")&amp;"("&amp;
      SUBSTITUTE(TEXT(SOURCE!G1150,"??0"),"  ","")&amp;" &lt;&lt; TAM_MAX_BITS) |"&amp; IF(lookups!$I$2-3 &gt;= 0, REPT(" ",MAX(1,lookups!$I$2-5+4+1-1-LEN(  IF(ISTEXT(SOURCE!H1150),SOURCE!H1150,  SUBSTITUTE(SUBSTITUTE(TEXT(SOURCE!H1150,"????0"),"  ","")," ",""))   ))), "")&amp;
       IF(ISTEXT(SOURCE!H1150),SOURCE!H1150, SUBSTITUTE(SUBSTITUTE(TEXT(SOURCE!H1150,"????0"),"  ","")," ",""))   &amp;","&amp; IF(lookups!$J$2-3 &gt;= 0, REPT(" ",lookups!$J$2-3-5), "")&amp;
      SOURCE!I1150&amp;
" | "&amp; IF(lookups!$K$2-LEN(SOURCE!I1150) &gt;= 0, REPT(" ",lookups!$K$2-LEN(SOURCE!I1150)), "")&amp;
      SOURCE!J1150&amp;      IF(lookups!$L$2-LEN(SOURCE!J1150) &gt;= 0, REPT(" ",lookups!$L$2-LEN(SOURCE!J1150)), "")&amp;
" | "&amp; IF(lookups!$K$2-LEN(SOURCE!I1150) &gt;= 0, REPT(" ",lookups!$K$2-LEN(SOURCE!I1150)), "")&amp;
      SOURCE!K1150&amp;      IF(lookups!$L$2-LEN(SOURCE!K1150) &gt;= 0, REPT(" ",lookups!$M$2-LEN(SOURCE!K1150)), "")&amp;
" | "&amp; SOURCE!L1150&amp;      IF(lookups!$O$2-LEN(SOURCE!L1150) &gt;= 0, REPT(" ",lookups!$O$2-LEN(SOURCE!L1150)), "")&amp;
" | "&amp; SOURCE!M1150&amp;      IF(lookups!$P$2-LEN(SOURCE!M1150) &gt;= 0, REPT(" ",lookups!$P$2-LEN(SOURCE!M1150)), "")&amp;
      "},"&amp;IF(SOURCE!O1150&lt;&gt;"",""&amp;SOURCE!O1150,"")
 )
)
)</f>
        <v>/* 1126 */  { itemToBeCoded,                NOPARAM,                     "",                                            STD_SUB_k,                                     (0 &lt;&lt; TAM_MAX_BITS) |     0, CAT_NONE | SLS_UNCHANGED | US_UNCHANGED | EIM_DISABLED | PTP_DISABLED     },</v>
      </c>
    </row>
    <row r="1151" customFormat="false" ht="15.75" hidden="false" customHeight="false" outlineLevel="0" collapsed="false">
      <c r="A1151" s="263" t="str">
        <f aca="false">IF(AND(OR(SOURCE!A1151="",ISBLANK(SOURCE!A1151)),SOURCE!B1151&gt;0),IF(ISBLANK(SOURCE!C1151),"",SOURCE!C1151),
IF(SOURCE!B1151&lt;0,VLOOKUP(SOURCE!B1151,lookups!A$1:B$25,2,0),
  IF(ISBLANK(SOURCE!B1151),
    "",
    "/* "&amp;TEXT(SOURCE!B1151,"???0")&amp;" *"&amp;
      SOURCE!C1151&amp;", "&amp; IF(lookups!$E$2-LEN(SOURCE!C1151) &gt;= 0, REPT(" ",lookups!$E$2-LEN(SOURCE!C1151)), "")&amp;
      SOURCE!D1151&amp;", "&amp; IF(lookups!$F$2-LEN(SOURCE!D1151) &gt;= 0, REPT(" ",lookups!$F$2-LEN(SOURCE!D1151)), "")&amp;
      SOURCE!E1151&amp;", "&amp; IF(lookups!$G$2-LEN(SOURCE!E1151) &gt;=0, REPT(" ",lookups!$G$2-LEN(SOURCE!E1151)), "")&amp;
      SOURCE!F1151&amp;", "&amp; IF(lookups!$H$2-LEN(SOURCE!F1151) &gt;= 0, REPT(" ",lookups!$H$2-LEN(SOURCE!F1151)+2), "")&amp;"("&amp;
      SUBSTITUTE(TEXT(SOURCE!G1151,"??0"),"  ","")&amp;" &lt;&lt; TAM_MAX_BITS) |"&amp; IF(lookups!$I$2-3 &gt;= 0, REPT(" ",MAX(1,lookups!$I$2-5+4+1-1-LEN(  IF(ISTEXT(SOURCE!H1151),SOURCE!H1151,  SUBSTITUTE(SUBSTITUTE(TEXT(SOURCE!H1151,"????0"),"  ","")," ",""))   ))), "")&amp;
       IF(ISTEXT(SOURCE!H1151),SOURCE!H1151, SUBSTITUTE(SUBSTITUTE(TEXT(SOURCE!H1151,"????0"),"  ","")," ",""))   &amp;","&amp; IF(lookups!$J$2-3 &gt;= 0, REPT(" ",lookups!$J$2-3-5), "")&amp;
      SOURCE!I1151&amp;
" | "&amp; IF(lookups!$K$2-LEN(SOURCE!I1151) &gt;= 0, REPT(" ",lookups!$K$2-LEN(SOURCE!I1151)), "")&amp;
      SOURCE!J1151&amp;      IF(lookups!$L$2-LEN(SOURCE!J1151) &gt;= 0, REPT(" ",lookups!$L$2-LEN(SOURCE!J1151)), "")&amp;
" | "&amp; IF(lookups!$K$2-LEN(SOURCE!I1151) &gt;= 0, REPT(" ",lookups!$K$2-LEN(SOURCE!I1151)), "")&amp;
      SOURCE!K1151&amp;      IF(lookups!$L$2-LEN(SOURCE!K1151) &gt;= 0, REPT(" ",lookups!$M$2-LEN(SOURCE!K1151)), "")&amp;
" | "&amp; SOURCE!L1151&amp;      IF(lookups!$O$2-LEN(SOURCE!L1151) &gt;= 0, REPT(" ",lookups!$O$2-LEN(SOURCE!L1151)), "")&amp;
" | "&amp; SOURCE!M1151&amp;      IF(lookups!$P$2-LEN(SOURCE!M1151) &gt;= 0, REPT(" ",lookups!$P$2-LEN(SOURCE!M1151)), "")&amp;
      "},"&amp;IF(SOURCE!O1151&lt;&gt;"",""&amp;SOURCE!O1151,"")
 )
)
)</f>
        <v>/* 1127 */  { itemToBeCoded,                NOPARAM,                     "",                                            STD_SUB_l,                                     (0 &lt;&lt; TAM_MAX_BITS) |     0, CAT_NONE | SLS_UNCHANGED | US_UNCHANGED | EIM_DISABLED | PTP_DISABLED     },</v>
      </c>
    </row>
    <row r="1152" customFormat="false" ht="15.75" hidden="false" customHeight="false" outlineLevel="0" collapsed="false">
      <c r="A1152" s="263" t="str">
        <f aca="false">IF(AND(OR(SOURCE!A1152="",ISBLANK(SOURCE!A1152)),SOURCE!B1152&gt;0),IF(ISBLANK(SOURCE!C1152),"",SOURCE!C1152),
IF(SOURCE!B1152&lt;0,VLOOKUP(SOURCE!B1152,lookups!A$1:B$25,2,0),
  IF(ISBLANK(SOURCE!B1152),
    "",
    "/* "&amp;TEXT(SOURCE!B1152,"???0")&amp;" *"&amp;
      SOURCE!C1152&amp;", "&amp; IF(lookups!$E$2-LEN(SOURCE!C1152) &gt;= 0, REPT(" ",lookups!$E$2-LEN(SOURCE!C1152)), "")&amp;
      SOURCE!D1152&amp;", "&amp; IF(lookups!$F$2-LEN(SOURCE!D1152) &gt;= 0, REPT(" ",lookups!$F$2-LEN(SOURCE!D1152)), "")&amp;
      SOURCE!E1152&amp;", "&amp; IF(lookups!$G$2-LEN(SOURCE!E1152) &gt;=0, REPT(" ",lookups!$G$2-LEN(SOURCE!E1152)), "")&amp;
      SOURCE!F1152&amp;", "&amp; IF(lookups!$H$2-LEN(SOURCE!F1152) &gt;= 0, REPT(" ",lookups!$H$2-LEN(SOURCE!F1152)+2), "")&amp;"("&amp;
      SUBSTITUTE(TEXT(SOURCE!G1152,"??0"),"  ","")&amp;" &lt;&lt; TAM_MAX_BITS) |"&amp; IF(lookups!$I$2-3 &gt;= 0, REPT(" ",MAX(1,lookups!$I$2-5+4+1-1-LEN(  IF(ISTEXT(SOURCE!H1152),SOURCE!H1152,  SUBSTITUTE(SUBSTITUTE(TEXT(SOURCE!H1152,"????0"),"  ","")," ",""))   ))), "")&amp;
       IF(ISTEXT(SOURCE!H1152),SOURCE!H1152, SUBSTITUTE(SUBSTITUTE(TEXT(SOURCE!H1152,"????0"),"  ","")," ",""))   &amp;","&amp; IF(lookups!$J$2-3 &gt;= 0, REPT(" ",lookups!$J$2-3-5), "")&amp;
      SOURCE!I1152&amp;
" | "&amp; IF(lookups!$K$2-LEN(SOURCE!I1152) &gt;= 0, REPT(" ",lookups!$K$2-LEN(SOURCE!I1152)), "")&amp;
      SOURCE!J1152&amp;      IF(lookups!$L$2-LEN(SOURCE!J1152) &gt;= 0, REPT(" ",lookups!$L$2-LEN(SOURCE!J1152)), "")&amp;
" | "&amp; IF(lookups!$K$2-LEN(SOURCE!I1152) &gt;= 0, REPT(" ",lookups!$K$2-LEN(SOURCE!I1152)), "")&amp;
      SOURCE!K1152&amp;      IF(lookups!$L$2-LEN(SOURCE!K1152) &gt;= 0, REPT(" ",lookups!$M$2-LEN(SOURCE!K1152)), "")&amp;
" | "&amp; SOURCE!L1152&amp;      IF(lookups!$O$2-LEN(SOURCE!L1152) &gt;= 0, REPT(" ",lookups!$O$2-LEN(SOURCE!L1152)), "")&amp;
" | "&amp; SOURCE!M1152&amp;      IF(lookups!$P$2-LEN(SOURCE!M1152) &gt;= 0, REPT(" ",lookups!$P$2-LEN(SOURCE!M1152)), "")&amp;
      "},"&amp;IF(SOURCE!O1152&lt;&gt;"",""&amp;SOURCE!O1152,"")
 )
)
)</f>
        <v>/* 1128 */  { itemToBeCoded,                NOPARAM,                     "",                                            STD_SUB_m,                                     (0 &lt;&lt; TAM_MAX_BITS) |     0, CAT_NONE | SLS_UNCHANGED | US_UNCHANGED | EIM_DISABLED | PTP_DISABLED     },</v>
      </c>
    </row>
    <row r="1153" customFormat="false" ht="15.75" hidden="false" customHeight="false" outlineLevel="0" collapsed="false">
      <c r="A1153" s="263" t="str">
        <f aca="false">IF(AND(OR(SOURCE!A1153="",ISBLANK(SOURCE!A1153)),SOURCE!B1153&gt;0),IF(ISBLANK(SOURCE!C1153),"",SOURCE!C1153),
IF(SOURCE!B1153&lt;0,VLOOKUP(SOURCE!B1153,lookups!A$1:B$25,2,0),
  IF(ISBLANK(SOURCE!B1153),
    "",
    "/* "&amp;TEXT(SOURCE!B1153,"???0")&amp;" *"&amp;
      SOURCE!C1153&amp;", "&amp; IF(lookups!$E$2-LEN(SOURCE!C1153) &gt;= 0, REPT(" ",lookups!$E$2-LEN(SOURCE!C1153)), "")&amp;
      SOURCE!D1153&amp;", "&amp; IF(lookups!$F$2-LEN(SOURCE!D1153) &gt;= 0, REPT(" ",lookups!$F$2-LEN(SOURCE!D1153)), "")&amp;
      SOURCE!E1153&amp;", "&amp; IF(lookups!$G$2-LEN(SOURCE!E1153) &gt;=0, REPT(" ",lookups!$G$2-LEN(SOURCE!E1153)), "")&amp;
      SOURCE!F1153&amp;", "&amp; IF(lookups!$H$2-LEN(SOURCE!F1153) &gt;= 0, REPT(" ",lookups!$H$2-LEN(SOURCE!F1153)+2), "")&amp;"("&amp;
      SUBSTITUTE(TEXT(SOURCE!G1153,"??0"),"  ","")&amp;" &lt;&lt; TAM_MAX_BITS) |"&amp; IF(lookups!$I$2-3 &gt;= 0, REPT(" ",MAX(1,lookups!$I$2-5+4+1-1-LEN(  IF(ISTEXT(SOURCE!H1153),SOURCE!H1153,  SUBSTITUTE(SUBSTITUTE(TEXT(SOURCE!H1153,"????0"),"  ","")," ",""))   ))), "")&amp;
       IF(ISTEXT(SOURCE!H1153),SOURCE!H1153, SUBSTITUTE(SUBSTITUTE(TEXT(SOURCE!H1153,"????0"),"  ","")," ",""))   &amp;","&amp; IF(lookups!$J$2-3 &gt;= 0, REPT(" ",lookups!$J$2-3-5), "")&amp;
      SOURCE!I1153&amp;
" | "&amp; IF(lookups!$K$2-LEN(SOURCE!I1153) &gt;= 0, REPT(" ",lookups!$K$2-LEN(SOURCE!I1153)), "")&amp;
      SOURCE!J1153&amp;      IF(lookups!$L$2-LEN(SOURCE!J1153) &gt;= 0, REPT(" ",lookups!$L$2-LEN(SOURCE!J1153)), "")&amp;
" | "&amp; IF(lookups!$K$2-LEN(SOURCE!I1153) &gt;= 0, REPT(" ",lookups!$K$2-LEN(SOURCE!I1153)), "")&amp;
      SOURCE!K1153&amp;      IF(lookups!$L$2-LEN(SOURCE!K1153) &gt;= 0, REPT(" ",lookups!$M$2-LEN(SOURCE!K1153)), "")&amp;
" | "&amp; SOURCE!L1153&amp;      IF(lookups!$O$2-LEN(SOURCE!L1153) &gt;= 0, REPT(" ",lookups!$O$2-LEN(SOURCE!L1153)), "")&amp;
" | "&amp; SOURCE!M1153&amp;      IF(lookups!$P$2-LEN(SOURCE!M1153) &gt;= 0, REPT(" ",lookups!$P$2-LEN(SOURCE!M1153)), "")&amp;
      "},"&amp;IF(SOURCE!O1153&lt;&gt;"",""&amp;SOURCE!O1153,"")
 )
)
)</f>
        <v>/* 1129 */  { itemToBeCoded,                NOPARAM,                     "",                                            STD_SUB_n,                                     (0 &lt;&lt; TAM_MAX_BITS) |     0, CAT_NONE | SLS_UNCHANGED | US_UNCHANGED | EIM_DISABLED | PTP_DISABLED     },</v>
      </c>
    </row>
    <row r="1154" customFormat="false" ht="15.75" hidden="false" customHeight="false" outlineLevel="0" collapsed="false">
      <c r="A1154" s="263" t="str">
        <f aca="false">IF(AND(OR(SOURCE!A1154="",ISBLANK(SOURCE!A1154)),SOURCE!B1154&gt;0),IF(ISBLANK(SOURCE!C1154),"",SOURCE!C1154),
IF(SOURCE!B1154&lt;0,VLOOKUP(SOURCE!B1154,lookups!A$1:B$25,2,0),
  IF(ISBLANK(SOURCE!B1154),
    "",
    "/* "&amp;TEXT(SOURCE!B1154,"???0")&amp;" *"&amp;
      SOURCE!C1154&amp;", "&amp; IF(lookups!$E$2-LEN(SOURCE!C1154) &gt;= 0, REPT(" ",lookups!$E$2-LEN(SOURCE!C1154)), "")&amp;
      SOURCE!D1154&amp;", "&amp; IF(lookups!$F$2-LEN(SOURCE!D1154) &gt;= 0, REPT(" ",lookups!$F$2-LEN(SOURCE!D1154)), "")&amp;
      SOURCE!E1154&amp;", "&amp; IF(lookups!$G$2-LEN(SOURCE!E1154) &gt;=0, REPT(" ",lookups!$G$2-LEN(SOURCE!E1154)), "")&amp;
      SOURCE!F1154&amp;", "&amp; IF(lookups!$H$2-LEN(SOURCE!F1154) &gt;= 0, REPT(" ",lookups!$H$2-LEN(SOURCE!F1154)+2), "")&amp;"("&amp;
      SUBSTITUTE(TEXT(SOURCE!G1154,"??0"),"  ","")&amp;" &lt;&lt; TAM_MAX_BITS) |"&amp; IF(lookups!$I$2-3 &gt;= 0, REPT(" ",MAX(1,lookups!$I$2-5+4+1-1-LEN(  IF(ISTEXT(SOURCE!H1154),SOURCE!H1154,  SUBSTITUTE(SUBSTITUTE(TEXT(SOURCE!H1154,"????0"),"  ","")," ",""))   ))), "")&amp;
       IF(ISTEXT(SOURCE!H1154),SOURCE!H1154, SUBSTITUTE(SUBSTITUTE(TEXT(SOURCE!H1154,"????0"),"  ","")," ",""))   &amp;","&amp; IF(lookups!$J$2-3 &gt;= 0, REPT(" ",lookups!$J$2-3-5), "")&amp;
      SOURCE!I1154&amp;
" | "&amp; IF(lookups!$K$2-LEN(SOURCE!I1154) &gt;= 0, REPT(" ",lookups!$K$2-LEN(SOURCE!I1154)), "")&amp;
      SOURCE!J1154&amp;      IF(lookups!$L$2-LEN(SOURCE!J1154) &gt;= 0, REPT(" ",lookups!$L$2-LEN(SOURCE!J1154)), "")&amp;
" | "&amp; IF(lookups!$K$2-LEN(SOURCE!I1154) &gt;= 0, REPT(" ",lookups!$K$2-LEN(SOURCE!I1154)), "")&amp;
      SOURCE!K1154&amp;      IF(lookups!$L$2-LEN(SOURCE!K1154) &gt;= 0, REPT(" ",lookups!$M$2-LEN(SOURCE!K1154)), "")&amp;
" | "&amp; SOURCE!L1154&amp;      IF(lookups!$O$2-LEN(SOURCE!L1154) &gt;= 0, REPT(" ",lookups!$O$2-LEN(SOURCE!L1154)), "")&amp;
" | "&amp; SOURCE!M1154&amp;      IF(lookups!$P$2-LEN(SOURCE!M1154) &gt;= 0, REPT(" ",lookups!$P$2-LEN(SOURCE!M1154)), "")&amp;
      "},"&amp;IF(SOURCE!O1154&lt;&gt;"",""&amp;SOURCE!O1154,"")
 )
)
)</f>
        <v>/* 1130 */  { itemToBeCoded,                NOPARAM,                     "",                                            STD_SUB_o,                                     (0 &lt;&lt; TAM_MAX_BITS) |     0, CAT_NONE | SLS_UNCHANGED | US_UNCHANGED | EIM_DISABLED | PTP_DISABLED     },</v>
      </c>
    </row>
    <row r="1155" customFormat="false" ht="15.75" hidden="false" customHeight="false" outlineLevel="0" collapsed="false">
      <c r="A1155" s="263" t="str">
        <f aca="false">IF(AND(OR(SOURCE!A1155="",ISBLANK(SOURCE!A1155)),SOURCE!B1155&gt;0),IF(ISBLANK(SOURCE!C1155),"",SOURCE!C1155),
IF(SOURCE!B1155&lt;0,VLOOKUP(SOURCE!B1155,lookups!A$1:B$25,2,0),
  IF(ISBLANK(SOURCE!B1155),
    "",
    "/* "&amp;TEXT(SOURCE!B1155,"???0")&amp;" *"&amp;
      SOURCE!C1155&amp;", "&amp; IF(lookups!$E$2-LEN(SOURCE!C1155) &gt;= 0, REPT(" ",lookups!$E$2-LEN(SOURCE!C1155)), "")&amp;
      SOURCE!D1155&amp;", "&amp; IF(lookups!$F$2-LEN(SOURCE!D1155) &gt;= 0, REPT(" ",lookups!$F$2-LEN(SOURCE!D1155)), "")&amp;
      SOURCE!E1155&amp;", "&amp; IF(lookups!$G$2-LEN(SOURCE!E1155) &gt;=0, REPT(" ",lookups!$G$2-LEN(SOURCE!E1155)), "")&amp;
      SOURCE!F1155&amp;", "&amp; IF(lookups!$H$2-LEN(SOURCE!F1155) &gt;= 0, REPT(" ",lookups!$H$2-LEN(SOURCE!F1155)+2), "")&amp;"("&amp;
      SUBSTITUTE(TEXT(SOURCE!G1155,"??0"),"  ","")&amp;" &lt;&lt; TAM_MAX_BITS) |"&amp; IF(lookups!$I$2-3 &gt;= 0, REPT(" ",MAX(1,lookups!$I$2-5+4+1-1-LEN(  IF(ISTEXT(SOURCE!H1155),SOURCE!H1155,  SUBSTITUTE(SUBSTITUTE(TEXT(SOURCE!H1155,"????0"),"  ","")," ",""))   ))), "")&amp;
       IF(ISTEXT(SOURCE!H1155),SOURCE!H1155, SUBSTITUTE(SUBSTITUTE(TEXT(SOURCE!H1155,"????0"),"  ","")," ",""))   &amp;","&amp; IF(lookups!$J$2-3 &gt;= 0, REPT(" ",lookups!$J$2-3-5), "")&amp;
      SOURCE!I1155&amp;
" | "&amp; IF(lookups!$K$2-LEN(SOURCE!I1155) &gt;= 0, REPT(" ",lookups!$K$2-LEN(SOURCE!I1155)), "")&amp;
      SOURCE!J1155&amp;      IF(lookups!$L$2-LEN(SOURCE!J1155) &gt;= 0, REPT(" ",lookups!$L$2-LEN(SOURCE!J1155)), "")&amp;
" | "&amp; IF(lookups!$K$2-LEN(SOURCE!I1155) &gt;= 0, REPT(" ",lookups!$K$2-LEN(SOURCE!I1155)), "")&amp;
      SOURCE!K1155&amp;      IF(lookups!$L$2-LEN(SOURCE!K1155) &gt;= 0, REPT(" ",lookups!$M$2-LEN(SOURCE!K1155)), "")&amp;
" | "&amp; SOURCE!L1155&amp;      IF(lookups!$O$2-LEN(SOURCE!L1155) &gt;= 0, REPT(" ",lookups!$O$2-LEN(SOURCE!L1155)), "")&amp;
" | "&amp; SOURCE!M1155&amp;      IF(lookups!$P$2-LEN(SOURCE!M1155) &gt;= 0, REPT(" ",lookups!$P$2-LEN(SOURCE!M1155)), "")&amp;
      "},"&amp;IF(SOURCE!O1155&lt;&gt;"",""&amp;SOURCE!O1155,"")
 )
)
)</f>
        <v>/* 1131 */  { itemToBeCoded,                NOPARAM,                     "",                                            STD_SUB_p,                                     (0 &lt;&lt; TAM_MAX_BITS) |     0, CAT_NONE | SLS_UNCHANGED | US_UNCHANGED | EIM_DISABLED | PTP_DISABLED     },</v>
      </c>
    </row>
    <row r="1156" customFormat="false" ht="15.75" hidden="false" customHeight="false" outlineLevel="0" collapsed="false">
      <c r="A1156" s="263" t="str">
        <f aca="false">IF(AND(OR(SOURCE!A1156="",ISBLANK(SOURCE!A1156)),SOURCE!B1156&gt;0),IF(ISBLANK(SOURCE!C1156),"",SOURCE!C1156),
IF(SOURCE!B1156&lt;0,VLOOKUP(SOURCE!B1156,lookups!A$1:B$25,2,0),
  IF(ISBLANK(SOURCE!B1156),
    "",
    "/* "&amp;TEXT(SOURCE!B1156,"???0")&amp;" *"&amp;
      SOURCE!C1156&amp;", "&amp; IF(lookups!$E$2-LEN(SOURCE!C1156) &gt;= 0, REPT(" ",lookups!$E$2-LEN(SOURCE!C1156)), "")&amp;
      SOURCE!D1156&amp;", "&amp; IF(lookups!$F$2-LEN(SOURCE!D1156) &gt;= 0, REPT(" ",lookups!$F$2-LEN(SOURCE!D1156)), "")&amp;
      SOURCE!E1156&amp;", "&amp; IF(lookups!$G$2-LEN(SOURCE!E1156) &gt;=0, REPT(" ",lookups!$G$2-LEN(SOURCE!E1156)), "")&amp;
      SOURCE!F1156&amp;", "&amp; IF(lookups!$H$2-LEN(SOURCE!F1156) &gt;= 0, REPT(" ",lookups!$H$2-LEN(SOURCE!F1156)+2), "")&amp;"("&amp;
      SUBSTITUTE(TEXT(SOURCE!G1156,"??0"),"  ","")&amp;" &lt;&lt; TAM_MAX_BITS) |"&amp; IF(lookups!$I$2-3 &gt;= 0, REPT(" ",MAX(1,lookups!$I$2-5+4+1-1-LEN(  IF(ISTEXT(SOURCE!H1156),SOURCE!H1156,  SUBSTITUTE(SUBSTITUTE(TEXT(SOURCE!H1156,"????0"),"  ","")," ",""))   ))), "")&amp;
       IF(ISTEXT(SOURCE!H1156),SOURCE!H1156, SUBSTITUTE(SUBSTITUTE(TEXT(SOURCE!H1156,"????0"),"  ","")," ",""))   &amp;","&amp; IF(lookups!$J$2-3 &gt;= 0, REPT(" ",lookups!$J$2-3-5), "")&amp;
      SOURCE!I1156&amp;
" | "&amp; IF(lookups!$K$2-LEN(SOURCE!I1156) &gt;= 0, REPT(" ",lookups!$K$2-LEN(SOURCE!I1156)), "")&amp;
      SOURCE!J1156&amp;      IF(lookups!$L$2-LEN(SOURCE!J1156) &gt;= 0, REPT(" ",lookups!$L$2-LEN(SOURCE!J1156)), "")&amp;
" | "&amp; IF(lookups!$K$2-LEN(SOURCE!I1156) &gt;= 0, REPT(" ",lookups!$K$2-LEN(SOURCE!I1156)), "")&amp;
      SOURCE!K1156&amp;      IF(lookups!$L$2-LEN(SOURCE!K1156) &gt;= 0, REPT(" ",lookups!$M$2-LEN(SOURCE!K1156)), "")&amp;
" | "&amp; SOURCE!L1156&amp;      IF(lookups!$O$2-LEN(SOURCE!L1156) &gt;= 0, REPT(" ",lookups!$O$2-LEN(SOURCE!L1156)), "")&amp;
" | "&amp; SOURCE!M1156&amp;      IF(lookups!$P$2-LEN(SOURCE!M1156) &gt;= 0, REPT(" ",lookups!$P$2-LEN(SOURCE!M1156)), "")&amp;
      "},"&amp;IF(SOURCE!O1156&lt;&gt;"",""&amp;SOURCE!O1156,"")
 )
)
)</f>
        <v>/* 1132 */  { itemToBeCoded,                NOPARAM,                     "",                                            STD_SUB_q,                                     (0 &lt;&lt; TAM_MAX_BITS) |     0, CAT_NONE | SLS_UNCHANGED | US_UNCHANGED | EIM_DISABLED | PTP_DISABLED     },</v>
      </c>
    </row>
    <row r="1157" customFormat="false" ht="15.75" hidden="false" customHeight="false" outlineLevel="0" collapsed="false">
      <c r="A1157" s="263" t="str">
        <f aca="false">IF(AND(OR(SOURCE!A1157="",ISBLANK(SOURCE!A1157)),SOURCE!B1157&gt;0),IF(ISBLANK(SOURCE!C1157),"",SOURCE!C1157),
IF(SOURCE!B1157&lt;0,VLOOKUP(SOURCE!B1157,lookups!A$1:B$25,2,0),
  IF(ISBLANK(SOURCE!B1157),
    "",
    "/* "&amp;TEXT(SOURCE!B1157,"???0")&amp;" *"&amp;
      SOURCE!C1157&amp;", "&amp; IF(lookups!$E$2-LEN(SOURCE!C1157) &gt;= 0, REPT(" ",lookups!$E$2-LEN(SOURCE!C1157)), "")&amp;
      SOURCE!D1157&amp;", "&amp; IF(lookups!$F$2-LEN(SOURCE!D1157) &gt;= 0, REPT(" ",lookups!$F$2-LEN(SOURCE!D1157)), "")&amp;
      SOURCE!E1157&amp;", "&amp; IF(lookups!$G$2-LEN(SOURCE!E1157) &gt;=0, REPT(" ",lookups!$G$2-LEN(SOURCE!E1157)), "")&amp;
      SOURCE!F1157&amp;", "&amp; IF(lookups!$H$2-LEN(SOURCE!F1157) &gt;= 0, REPT(" ",lookups!$H$2-LEN(SOURCE!F1157)+2), "")&amp;"("&amp;
      SUBSTITUTE(TEXT(SOURCE!G1157,"??0"),"  ","")&amp;" &lt;&lt; TAM_MAX_BITS) |"&amp; IF(lookups!$I$2-3 &gt;= 0, REPT(" ",MAX(1,lookups!$I$2-5+4+1-1-LEN(  IF(ISTEXT(SOURCE!H1157),SOURCE!H1157,  SUBSTITUTE(SUBSTITUTE(TEXT(SOURCE!H1157,"????0"),"  ","")," ",""))   ))), "")&amp;
       IF(ISTEXT(SOURCE!H1157),SOURCE!H1157, SUBSTITUTE(SUBSTITUTE(TEXT(SOURCE!H1157,"????0"),"  ","")," ",""))   &amp;","&amp; IF(lookups!$J$2-3 &gt;= 0, REPT(" ",lookups!$J$2-3-5), "")&amp;
      SOURCE!I1157&amp;
" | "&amp; IF(lookups!$K$2-LEN(SOURCE!I1157) &gt;= 0, REPT(" ",lookups!$K$2-LEN(SOURCE!I1157)), "")&amp;
      SOURCE!J1157&amp;      IF(lookups!$L$2-LEN(SOURCE!J1157) &gt;= 0, REPT(" ",lookups!$L$2-LEN(SOURCE!J1157)), "")&amp;
" | "&amp; IF(lookups!$K$2-LEN(SOURCE!I1157) &gt;= 0, REPT(" ",lookups!$K$2-LEN(SOURCE!I1157)), "")&amp;
      SOURCE!K1157&amp;      IF(lookups!$L$2-LEN(SOURCE!K1157) &gt;= 0, REPT(" ",lookups!$M$2-LEN(SOURCE!K1157)), "")&amp;
" | "&amp; SOURCE!L1157&amp;      IF(lookups!$O$2-LEN(SOURCE!L1157) &gt;= 0, REPT(" ",lookups!$O$2-LEN(SOURCE!L1157)), "")&amp;
" | "&amp; SOURCE!M1157&amp;      IF(lookups!$P$2-LEN(SOURCE!M1157) &gt;= 0, REPT(" ",lookups!$P$2-LEN(SOURCE!M1157)), "")&amp;
      "},"&amp;IF(SOURCE!O1157&lt;&gt;"",""&amp;SOURCE!O1157,"")
 )
)
)</f>
        <v>/* 1133 */  { itemToBeCoded,                NOPARAM,                     "",                                            STD_SUB_r,                                     (0 &lt;&lt; TAM_MAX_BITS) |     0, CAT_NONE | SLS_UNCHANGED | US_UNCHANGED | EIM_DISABLED | PTP_DISABLED     },</v>
      </c>
    </row>
    <row r="1158" customFormat="false" ht="15.75" hidden="false" customHeight="false" outlineLevel="0" collapsed="false">
      <c r="A1158" s="263" t="str">
        <f aca="false">IF(AND(OR(SOURCE!A1158="",ISBLANK(SOURCE!A1158)),SOURCE!B1158&gt;0),IF(ISBLANK(SOURCE!C1158),"",SOURCE!C1158),
IF(SOURCE!B1158&lt;0,VLOOKUP(SOURCE!B1158,lookups!A$1:B$25,2,0),
  IF(ISBLANK(SOURCE!B1158),
    "",
    "/* "&amp;TEXT(SOURCE!B1158,"???0")&amp;" *"&amp;
      SOURCE!C1158&amp;", "&amp; IF(lookups!$E$2-LEN(SOURCE!C1158) &gt;= 0, REPT(" ",lookups!$E$2-LEN(SOURCE!C1158)), "")&amp;
      SOURCE!D1158&amp;", "&amp; IF(lookups!$F$2-LEN(SOURCE!D1158) &gt;= 0, REPT(" ",lookups!$F$2-LEN(SOURCE!D1158)), "")&amp;
      SOURCE!E1158&amp;", "&amp; IF(lookups!$G$2-LEN(SOURCE!E1158) &gt;=0, REPT(" ",lookups!$G$2-LEN(SOURCE!E1158)), "")&amp;
      SOURCE!F1158&amp;", "&amp; IF(lookups!$H$2-LEN(SOURCE!F1158) &gt;= 0, REPT(" ",lookups!$H$2-LEN(SOURCE!F1158)+2), "")&amp;"("&amp;
      SUBSTITUTE(TEXT(SOURCE!G1158,"??0"),"  ","")&amp;" &lt;&lt; TAM_MAX_BITS) |"&amp; IF(lookups!$I$2-3 &gt;= 0, REPT(" ",MAX(1,lookups!$I$2-5+4+1-1-LEN(  IF(ISTEXT(SOURCE!H1158),SOURCE!H1158,  SUBSTITUTE(SUBSTITUTE(TEXT(SOURCE!H1158,"????0"),"  ","")," ",""))   ))), "")&amp;
       IF(ISTEXT(SOURCE!H1158),SOURCE!H1158, SUBSTITUTE(SUBSTITUTE(TEXT(SOURCE!H1158,"????0"),"  ","")," ",""))   &amp;","&amp; IF(lookups!$J$2-3 &gt;= 0, REPT(" ",lookups!$J$2-3-5), "")&amp;
      SOURCE!I1158&amp;
" | "&amp; IF(lookups!$K$2-LEN(SOURCE!I1158) &gt;= 0, REPT(" ",lookups!$K$2-LEN(SOURCE!I1158)), "")&amp;
      SOURCE!J1158&amp;      IF(lookups!$L$2-LEN(SOURCE!J1158) &gt;= 0, REPT(" ",lookups!$L$2-LEN(SOURCE!J1158)), "")&amp;
" | "&amp; IF(lookups!$K$2-LEN(SOURCE!I1158) &gt;= 0, REPT(" ",lookups!$K$2-LEN(SOURCE!I1158)), "")&amp;
      SOURCE!K1158&amp;      IF(lookups!$L$2-LEN(SOURCE!K1158) &gt;= 0, REPT(" ",lookups!$M$2-LEN(SOURCE!K1158)), "")&amp;
" | "&amp; SOURCE!L1158&amp;      IF(lookups!$O$2-LEN(SOURCE!L1158) &gt;= 0, REPT(" ",lookups!$O$2-LEN(SOURCE!L1158)), "")&amp;
" | "&amp; SOURCE!M1158&amp;      IF(lookups!$P$2-LEN(SOURCE!M1158) &gt;= 0, REPT(" ",lookups!$P$2-LEN(SOURCE!M1158)), "")&amp;
      "},"&amp;IF(SOURCE!O1158&lt;&gt;"",""&amp;SOURCE!O1158,"")
 )
)
)</f>
        <v>/* 1134 */  { itemToBeCoded,                NOPARAM,                     "",                                            STD_SUB_s,                                     (0 &lt;&lt; TAM_MAX_BITS) |     0, CAT_NONE | SLS_UNCHANGED | US_UNCHANGED | EIM_DISABLED | PTP_DISABLED     },</v>
      </c>
    </row>
    <row r="1159" customFormat="false" ht="15.75" hidden="false" customHeight="false" outlineLevel="0" collapsed="false">
      <c r="A1159" s="263" t="str">
        <f aca="false">IF(AND(OR(SOURCE!A1159="",ISBLANK(SOURCE!A1159)),SOURCE!B1159&gt;0),IF(ISBLANK(SOURCE!C1159),"",SOURCE!C1159),
IF(SOURCE!B1159&lt;0,VLOOKUP(SOURCE!B1159,lookups!A$1:B$25,2,0),
  IF(ISBLANK(SOURCE!B1159),
    "",
    "/* "&amp;TEXT(SOURCE!B1159,"???0")&amp;" *"&amp;
      SOURCE!C1159&amp;", "&amp; IF(lookups!$E$2-LEN(SOURCE!C1159) &gt;= 0, REPT(" ",lookups!$E$2-LEN(SOURCE!C1159)), "")&amp;
      SOURCE!D1159&amp;", "&amp; IF(lookups!$F$2-LEN(SOURCE!D1159) &gt;= 0, REPT(" ",lookups!$F$2-LEN(SOURCE!D1159)), "")&amp;
      SOURCE!E1159&amp;", "&amp; IF(lookups!$G$2-LEN(SOURCE!E1159) &gt;=0, REPT(" ",lookups!$G$2-LEN(SOURCE!E1159)), "")&amp;
      SOURCE!F1159&amp;", "&amp; IF(lookups!$H$2-LEN(SOURCE!F1159) &gt;= 0, REPT(" ",lookups!$H$2-LEN(SOURCE!F1159)+2), "")&amp;"("&amp;
      SUBSTITUTE(TEXT(SOURCE!G1159,"??0"),"  ","")&amp;" &lt;&lt; TAM_MAX_BITS) |"&amp; IF(lookups!$I$2-3 &gt;= 0, REPT(" ",MAX(1,lookups!$I$2-5+4+1-1-LEN(  IF(ISTEXT(SOURCE!H1159),SOURCE!H1159,  SUBSTITUTE(SUBSTITUTE(TEXT(SOURCE!H1159,"????0"),"  ","")," ",""))   ))), "")&amp;
       IF(ISTEXT(SOURCE!H1159),SOURCE!H1159, SUBSTITUTE(SUBSTITUTE(TEXT(SOURCE!H1159,"????0"),"  ","")," ",""))   &amp;","&amp; IF(lookups!$J$2-3 &gt;= 0, REPT(" ",lookups!$J$2-3-5), "")&amp;
      SOURCE!I1159&amp;
" | "&amp; IF(lookups!$K$2-LEN(SOURCE!I1159) &gt;= 0, REPT(" ",lookups!$K$2-LEN(SOURCE!I1159)), "")&amp;
      SOURCE!J1159&amp;      IF(lookups!$L$2-LEN(SOURCE!J1159) &gt;= 0, REPT(" ",lookups!$L$2-LEN(SOURCE!J1159)), "")&amp;
" | "&amp; IF(lookups!$K$2-LEN(SOURCE!I1159) &gt;= 0, REPT(" ",lookups!$K$2-LEN(SOURCE!I1159)), "")&amp;
      SOURCE!K1159&amp;      IF(lookups!$L$2-LEN(SOURCE!K1159) &gt;= 0, REPT(" ",lookups!$M$2-LEN(SOURCE!K1159)), "")&amp;
" | "&amp; SOURCE!L1159&amp;      IF(lookups!$O$2-LEN(SOURCE!L1159) &gt;= 0, REPT(" ",lookups!$O$2-LEN(SOURCE!L1159)), "")&amp;
" | "&amp; SOURCE!M1159&amp;      IF(lookups!$P$2-LEN(SOURCE!M1159) &gt;= 0, REPT(" ",lookups!$P$2-LEN(SOURCE!M1159)), "")&amp;
      "},"&amp;IF(SOURCE!O1159&lt;&gt;"",""&amp;SOURCE!O1159,"")
 )
)
)</f>
        <v>/* 1135 */  { itemToBeCoded,                NOPARAM,                     "",                                            STD_SUB_t,                                     (0 &lt;&lt; TAM_MAX_BITS) |     0, CAT_NONE | SLS_UNCHANGED | US_UNCHANGED | EIM_DISABLED | PTP_DISABLED     },</v>
      </c>
    </row>
    <row r="1160" customFormat="false" ht="15.75" hidden="false" customHeight="false" outlineLevel="0" collapsed="false">
      <c r="A1160" s="263" t="str">
        <f aca="false">IF(AND(OR(SOURCE!A1160="",ISBLANK(SOURCE!A1160)),SOURCE!B1160&gt;0),IF(ISBLANK(SOURCE!C1160),"",SOURCE!C1160),
IF(SOURCE!B1160&lt;0,VLOOKUP(SOURCE!B1160,lookups!A$1:B$25,2,0),
  IF(ISBLANK(SOURCE!B1160),
    "",
    "/* "&amp;TEXT(SOURCE!B1160,"???0")&amp;" *"&amp;
      SOURCE!C1160&amp;", "&amp; IF(lookups!$E$2-LEN(SOURCE!C1160) &gt;= 0, REPT(" ",lookups!$E$2-LEN(SOURCE!C1160)), "")&amp;
      SOURCE!D1160&amp;", "&amp; IF(lookups!$F$2-LEN(SOURCE!D1160) &gt;= 0, REPT(" ",lookups!$F$2-LEN(SOURCE!D1160)), "")&amp;
      SOURCE!E1160&amp;", "&amp; IF(lookups!$G$2-LEN(SOURCE!E1160) &gt;=0, REPT(" ",lookups!$G$2-LEN(SOURCE!E1160)), "")&amp;
      SOURCE!F1160&amp;", "&amp; IF(lookups!$H$2-LEN(SOURCE!F1160) &gt;= 0, REPT(" ",lookups!$H$2-LEN(SOURCE!F1160)+2), "")&amp;"("&amp;
      SUBSTITUTE(TEXT(SOURCE!G1160,"??0"),"  ","")&amp;" &lt;&lt; TAM_MAX_BITS) |"&amp; IF(lookups!$I$2-3 &gt;= 0, REPT(" ",MAX(1,lookups!$I$2-5+4+1-1-LEN(  IF(ISTEXT(SOURCE!H1160),SOURCE!H1160,  SUBSTITUTE(SUBSTITUTE(TEXT(SOURCE!H1160,"????0"),"  ","")," ",""))   ))), "")&amp;
       IF(ISTEXT(SOURCE!H1160),SOURCE!H1160, SUBSTITUTE(SUBSTITUTE(TEXT(SOURCE!H1160,"????0"),"  ","")," ",""))   &amp;","&amp; IF(lookups!$J$2-3 &gt;= 0, REPT(" ",lookups!$J$2-3-5), "")&amp;
      SOURCE!I1160&amp;
" | "&amp; IF(lookups!$K$2-LEN(SOURCE!I1160) &gt;= 0, REPT(" ",lookups!$K$2-LEN(SOURCE!I1160)), "")&amp;
      SOURCE!J1160&amp;      IF(lookups!$L$2-LEN(SOURCE!J1160) &gt;= 0, REPT(" ",lookups!$L$2-LEN(SOURCE!J1160)), "")&amp;
" | "&amp; IF(lookups!$K$2-LEN(SOURCE!I1160) &gt;= 0, REPT(" ",lookups!$K$2-LEN(SOURCE!I1160)), "")&amp;
      SOURCE!K1160&amp;      IF(lookups!$L$2-LEN(SOURCE!K1160) &gt;= 0, REPT(" ",lookups!$M$2-LEN(SOURCE!K1160)), "")&amp;
" | "&amp; SOURCE!L1160&amp;      IF(lookups!$O$2-LEN(SOURCE!L1160) &gt;= 0, REPT(" ",lookups!$O$2-LEN(SOURCE!L1160)), "")&amp;
" | "&amp; SOURCE!M1160&amp;      IF(lookups!$P$2-LEN(SOURCE!M1160) &gt;= 0, REPT(" ",lookups!$P$2-LEN(SOURCE!M1160)), "")&amp;
      "},"&amp;IF(SOURCE!O1160&lt;&gt;"",""&amp;SOURCE!O1160,"")
 )
)
)</f>
        <v>/* 1136 */  { itemToBeCoded,                NOPARAM,                     "",                                            STD_SUB_u,                                     (0 &lt;&lt; TAM_MAX_BITS) |     0, CAT_NONE | SLS_UNCHANGED | US_UNCHANGED | EIM_DISABLED | PTP_DISABLED     },</v>
      </c>
    </row>
    <row r="1161" customFormat="false" ht="15.75" hidden="false" customHeight="false" outlineLevel="0" collapsed="false">
      <c r="A1161" s="263" t="str">
        <f aca="false">IF(AND(OR(SOURCE!A1161="",ISBLANK(SOURCE!A1161)),SOURCE!B1161&gt;0),IF(ISBLANK(SOURCE!C1161),"",SOURCE!C1161),
IF(SOURCE!B1161&lt;0,VLOOKUP(SOURCE!B1161,lookups!A$1:B$25,2,0),
  IF(ISBLANK(SOURCE!B1161),
    "",
    "/* "&amp;TEXT(SOURCE!B1161,"???0")&amp;" *"&amp;
      SOURCE!C1161&amp;", "&amp; IF(lookups!$E$2-LEN(SOURCE!C1161) &gt;= 0, REPT(" ",lookups!$E$2-LEN(SOURCE!C1161)), "")&amp;
      SOURCE!D1161&amp;", "&amp; IF(lookups!$F$2-LEN(SOURCE!D1161) &gt;= 0, REPT(" ",lookups!$F$2-LEN(SOURCE!D1161)), "")&amp;
      SOURCE!E1161&amp;", "&amp; IF(lookups!$G$2-LEN(SOURCE!E1161) &gt;=0, REPT(" ",lookups!$G$2-LEN(SOURCE!E1161)), "")&amp;
      SOURCE!F1161&amp;", "&amp; IF(lookups!$H$2-LEN(SOURCE!F1161) &gt;= 0, REPT(" ",lookups!$H$2-LEN(SOURCE!F1161)+2), "")&amp;"("&amp;
      SUBSTITUTE(TEXT(SOURCE!G1161,"??0"),"  ","")&amp;" &lt;&lt; TAM_MAX_BITS) |"&amp; IF(lookups!$I$2-3 &gt;= 0, REPT(" ",MAX(1,lookups!$I$2-5+4+1-1-LEN(  IF(ISTEXT(SOURCE!H1161),SOURCE!H1161,  SUBSTITUTE(SUBSTITUTE(TEXT(SOURCE!H1161,"????0"),"  ","")," ",""))   ))), "")&amp;
       IF(ISTEXT(SOURCE!H1161),SOURCE!H1161, SUBSTITUTE(SUBSTITUTE(TEXT(SOURCE!H1161,"????0"),"  ","")," ",""))   &amp;","&amp; IF(lookups!$J$2-3 &gt;= 0, REPT(" ",lookups!$J$2-3-5), "")&amp;
      SOURCE!I1161&amp;
" | "&amp; IF(lookups!$K$2-LEN(SOURCE!I1161) &gt;= 0, REPT(" ",lookups!$K$2-LEN(SOURCE!I1161)), "")&amp;
      SOURCE!J1161&amp;      IF(lookups!$L$2-LEN(SOURCE!J1161) &gt;= 0, REPT(" ",lookups!$L$2-LEN(SOURCE!J1161)), "")&amp;
" | "&amp; IF(lookups!$K$2-LEN(SOURCE!I1161) &gt;= 0, REPT(" ",lookups!$K$2-LEN(SOURCE!I1161)), "")&amp;
      SOURCE!K1161&amp;      IF(lookups!$L$2-LEN(SOURCE!K1161) &gt;= 0, REPT(" ",lookups!$M$2-LEN(SOURCE!K1161)), "")&amp;
" | "&amp; SOURCE!L1161&amp;      IF(lookups!$O$2-LEN(SOURCE!L1161) &gt;= 0, REPT(" ",lookups!$O$2-LEN(SOURCE!L1161)), "")&amp;
" | "&amp; SOURCE!M1161&amp;      IF(lookups!$P$2-LEN(SOURCE!M1161) &gt;= 0, REPT(" ",lookups!$P$2-LEN(SOURCE!M1161)), "")&amp;
      "},"&amp;IF(SOURCE!O1161&lt;&gt;"",""&amp;SOURCE!O1161,"")
 )
)
)</f>
        <v>/* 1137 */  { itemToBeCoded,                NOPARAM,                     "",                                            STD_SUB_v,                                     (0 &lt;&lt; TAM_MAX_BITS) |     0, CAT_NONE | SLS_UNCHANGED | US_UNCHANGED | EIM_DISABLED | PTP_DISABLED     },</v>
      </c>
    </row>
    <row r="1162" customFormat="false" ht="15.75" hidden="false" customHeight="false" outlineLevel="0" collapsed="false">
      <c r="A1162" s="263" t="str">
        <f aca="false">IF(AND(OR(SOURCE!A1162="",ISBLANK(SOURCE!A1162)),SOURCE!B1162&gt;0),IF(ISBLANK(SOURCE!C1162),"",SOURCE!C1162),
IF(SOURCE!B1162&lt;0,VLOOKUP(SOURCE!B1162,lookups!A$1:B$25,2,0),
  IF(ISBLANK(SOURCE!B1162),
    "",
    "/* "&amp;TEXT(SOURCE!B1162,"???0")&amp;" *"&amp;
      SOURCE!C1162&amp;", "&amp; IF(lookups!$E$2-LEN(SOURCE!C1162) &gt;= 0, REPT(" ",lookups!$E$2-LEN(SOURCE!C1162)), "")&amp;
      SOURCE!D1162&amp;", "&amp; IF(lookups!$F$2-LEN(SOURCE!D1162) &gt;= 0, REPT(" ",lookups!$F$2-LEN(SOURCE!D1162)), "")&amp;
      SOURCE!E1162&amp;", "&amp; IF(lookups!$G$2-LEN(SOURCE!E1162) &gt;=0, REPT(" ",lookups!$G$2-LEN(SOURCE!E1162)), "")&amp;
      SOURCE!F1162&amp;", "&amp; IF(lookups!$H$2-LEN(SOURCE!F1162) &gt;= 0, REPT(" ",lookups!$H$2-LEN(SOURCE!F1162)+2), "")&amp;"("&amp;
      SUBSTITUTE(TEXT(SOURCE!G1162,"??0"),"  ","")&amp;" &lt;&lt; TAM_MAX_BITS) |"&amp; IF(lookups!$I$2-3 &gt;= 0, REPT(" ",MAX(1,lookups!$I$2-5+4+1-1-LEN(  IF(ISTEXT(SOURCE!H1162),SOURCE!H1162,  SUBSTITUTE(SUBSTITUTE(TEXT(SOURCE!H1162,"????0"),"  ","")," ",""))   ))), "")&amp;
       IF(ISTEXT(SOURCE!H1162),SOURCE!H1162, SUBSTITUTE(SUBSTITUTE(TEXT(SOURCE!H1162,"????0"),"  ","")," ",""))   &amp;","&amp; IF(lookups!$J$2-3 &gt;= 0, REPT(" ",lookups!$J$2-3-5), "")&amp;
      SOURCE!I1162&amp;
" | "&amp; IF(lookups!$K$2-LEN(SOURCE!I1162) &gt;= 0, REPT(" ",lookups!$K$2-LEN(SOURCE!I1162)), "")&amp;
      SOURCE!J1162&amp;      IF(lookups!$L$2-LEN(SOURCE!J1162) &gt;= 0, REPT(" ",lookups!$L$2-LEN(SOURCE!J1162)), "")&amp;
" | "&amp; IF(lookups!$K$2-LEN(SOURCE!I1162) &gt;= 0, REPT(" ",lookups!$K$2-LEN(SOURCE!I1162)), "")&amp;
      SOURCE!K1162&amp;      IF(lookups!$L$2-LEN(SOURCE!K1162) &gt;= 0, REPT(" ",lookups!$M$2-LEN(SOURCE!K1162)), "")&amp;
" | "&amp; SOURCE!L1162&amp;      IF(lookups!$O$2-LEN(SOURCE!L1162) &gt;= 0, REPT(" ",lookups!$O$2-LEN(SOURCE!L1162)), "")&amp;
" | "&amp; SOURCE!M1162&amp;      IF(lookups!$P$2-LEN(SOURCE!M1162) &gt;= 0, REPT(" ",lookups!$P$2-LEN(SOURCE!M1162)), "")&amp;
      "},"&amp;IF(SOURCE!O1162&lt;&gt;"",""&amp;SOURCE!O1162,"")
 )
)
)</f>
        <v>/* 1138 */  { itemToBeCoded,                NOPARAM,                     "",                                            STD_SUB_w,                                     (0 &lt;&lt; TAM_MAX_BITS) |     0, CAT_NONE | SLS_UNCHANGED | US_UNCHANGED | EIM_DISABLED | PTP_DISABLED     },</v>
      </c>
    </row>
    <row r="1163" customFormat="false" ht="15.75" hidden="false" customHeight="false" outlineLevel="0" collapsed="false">
      <c r="A1163" s="263" t="str">
        <f aca="false">IF(AND(OR(SOURCE!A1163="",ISBLANK(SOURCE!A1163)),SOURCE!B1163&gt;0),IF(ISBLANK(SOURCE!C1163),"",SOURCE!C1163),
IF(SOURCE!B1163&lt;0,VLOOKUP(SOURCE!B1163,lookups!A$1:B$25,2,0),
  IF(ISBLANK(SOURCE!B1163),
    "",
    "/* "&amp;TEXT(SOURCE!B1163,"???0")&amp;" *"&amp;
      SOURCE!C1163&amp;", "&amp; IF(lookups!$E$2-LEN(SOURCE!C1163) &gt;= 0, REPT(" ",lookups!$E$2-LEN(SOURCE!C1163)), "")&amp;
      SOURCE!D1163&amp;", "&amp; IF(lookups!$F$2-LEN(SOURCE!D1163) &gt;= 0, REPT(" ",lookups!$F$2-LEN(SOURCE!D1163)), "")&amp;
      SOURCE!E1163&amp;", "&amp; IF(lookups!$G$2-LEN(SOURCE!E1163) &gt;=0, REPT(" ",lookups!$G$2-LEN(SOURCE!E1163)), "")&amp;
      SOURCE!F1163&amp;", "&amp; IF(lookups!$H$2-LEN(SOURCE!F1163) &gt;= 0, REPT(" ",lookups!$H$2-LEN(SOURCE!F1163)+2), "")&amp;"("&amp;
      SUBSTITUTE(TEXT(SOURCE!G1163,"??0"),"  ","")&amp;" &lt;&lt; TAM_MAX_BITS) |"&amp; IF(lookups!$I$2-3 &gt;= 0, REPT(" ",MAX(1,lookups!$I$2-5+4+1-1-LEN(  IF(ISTEXT(SOURCE!H1163),SOURCE!H1163,  SUBSTITUTE(SUBSTITUTE(TEXT(SOURCE!H1163,"????0"),"  ","")," ",""))   ))), "")&amp;
       IF(ISTEXT(SOURCE!H1163),SOURCE!H1163, SUBSTITUTE(SUBSTITUTE(TEXT(SOURCE!H1163,"????0"),"  ","")," ",""))   &amp;","&amp; IF(lookups!$J$2-3 &gt;= 0, REPT(" ",lookups!$J$2-3-5), "")&amp;
      SOURCE!I1163&amp;
" | "&amp; IF(lookups!$K$2-LEN(SOURCE!I1163) &gt;= 0, REPT(" ",lookups!$K$2-LEN(SOURCE!I1163)), "")&amp;
      SOURCE!J1163&amp;      IF(lookups!$L$2-LEN(SOURCE!J1163) &gt;= 0, REPT(" ",lookups!$L$2-LEN(SOURCE!J1163)), "")&amp;
" | "&amp; IF(lookups!$K$2-LEN(SOURCE!I1163) &gt;= 0, REPT(" ",lookups!$K$2-LEN(SOURCE!I1163)), "")&amp;
      SOURCE!K1163&amp;      IF(lookups!$L$2-LEN(SOURCE!K1163) &gt;= 0, REPT(" ",lookups!$M$2-LEN(SOURCE!K1163)), "")&amp;
" | "&amp; SOURCE!L1163&amp;      IF(lookups!$O$2-LEN(SOURCE!L1163) &gt;= 0, REPT(" ",lookups!$O$2-LEN(SOURCE!L1163)), "")&amp;
" | "&amp; SOURCE!M1163&amp;      IF(lookups!$P$2-LEN(SOURCE!M1163) &gt;= 0, REPT(" ",lookups!$P$2-LEN(SOURCE!M1163)), "")&amp;
      "},"&amp;IF(SOURCE!O1163&lt;&gt;"",""&amp;SOURCE!O1163,"")
 )
)
)</f>
        <v>/* 1139 */  { itemToBeCoded,                NOPARAM,                     "",                                            STD_SUB_x,                                     (0 &lt;&lt; TAM_MAX_BITS) |     0, CAT_NONE | SLS_UNCHANGED | US_UNCHANGED | EIM_DISABLED | PTP_DISABLED     },</v>
      </c>
    </row>
    <row r="1164" customFormat="false" ht="15.75" hidden="false" customHeight="false" outlineLevel="0" collapsed="false">
      <c r="A1164" s="263" t="str">
        <f aca="false">IF(AND(OR(SOURCE!A1164="",ISBLANK(SOURCE!A1164)),SOURCE!B1164&gt;0),IF(ISBLANK(SOURCE!C1164),"",SOURCE!C1164),
IF(SOURCE!B1164&lt;0,VLOOKUP(SOURCE!B1164,lookups!A$1:B$25,2,0),
  IF(ISBLANK(SOURCE!B1164),
    "",
    "/* "&amp;TEXT(SOURCE!B1164,"???0")&amp;" *"&amp;
      SOURCE!C1164&amp;", "&amp; IF(lookups!$E$2-LEN(SOURCE!C1164) &gt;= 0, REPT(" ",lookups!$E$2-LEN(SOURCE!C1164)), "")&amp;
      SOURCE!D1164&amp;", "&amp; IF(lookups!$F$2-LEN(SOURCE!D1164) &gt;= 0, REPT(" ",lookups!$F$2-LEN(SOURCE!D1164)), "")&amp;
      SOURCE!E1164&amp;", "&amp; IF(lookups!$G$2-LEN(SOURCE!E1164) &gt;=0, REPT(" ",lookups!$G$2-LEN(SOURCE!E1164)), "")&amp;
      SOURCE!F1164&amp;", "&amp; IF(lookups!$H$2-LEN(SOURCE!F1164) &gt;= 0, REPT(" ",lookups!$H$2-LEN(SOURCE!F1164)+2), "")&amp;"("&amp;
      SUBSTITUTE(TEXT(SOURCE!G1164,"??0"),"  ","")&amp;" &lt;&lt; TAM_MAX_BITS) |"&amp; IF(lookups!$I$2-3 &gt;= 0, REPT(" ",MAX(1,lookups!$I$2-5+4+1-1-LEN(  IF(ISTEXT(SOURCE!H1164),SOURCE!H1164,  SUBSTITUTE(SUBSTITUTE(TEXT(SOURCE!H1164,"????0"),"  ","")," ",""))   ))), "")&amp;
       IF(ISTEXT(SOURCE!H1164),SOURCE!H1164, SUBSTITUTE(SUBSTITUTE(TEXT(SOURCE!H1164,"????0"),"  ","")," ",""))   &amp;","&amp; IF(lookups!$J$2-3 &gt;= 0, REPT(" ",lookups!$J$2-3-5), "")&amp;
      SOURCE!I1164&amp;
" | "&amp; IF(lookups!$K$2-LEN(SOURCE!I1164) &gt;= 0, REPT(" ",lookups!$K$2-LEN(SOURCE!I1164)), "")&amp;
      SOURCE!J1164&amp;      IF(lookups!$L$2-LEN(SOURCE!J1164) &gt;= 0, REPT(" ",lookups!$L$2-LEN(SOURCE!J1164)), "")&amp;
" | "&amp; IF(lookups!$K$2-LEN(SOURCE!I1164) &gt;= 0, REPT(" ",lookups!$K$2-LEN(SOURCE!I1164)), "")&amp;
      SOURCE!K1164&amp;      IF(lookups!$L$2-LEN(SOURCE!K1164) &gt;= 0, REPT(" ",lookups!$M$2-LEN(SOURCE!K1164)), "")&amp;
" | "&amp; SOURCE!L1164&amp;      IF(lookups!$O$2-LEN(SOURCE!L1164) &gt;= 0, REPT(" ",lookups!$O$2-LEN(SOURCE!L1164)), "")&amp;
" | "&amp; SOURCE!M1164&amp;      IF(lookups!$P$2-LEN(SOURCE!M1164) &gt;= 0, REPT(" ",lookups!$P$2-LEN(SOURCE!M1164)), "")&amp;
      "},"&amp;IF(SOURCE!O1164&lt;&gt;"",""&amp;SOURCE!O1164,"")
 )
)
)</f>
        <v>/* 1140 */  { itemToBeCoded,                NOPARAM,                     "",                                            STD_SUB_y,                                     (0 &lt;&lt; TAM_MAX_BITS) |     0, CAT_NONE | SLS_UNCHANGED | US_UNCHANGED | EIM_DISABLED | PTP_DISABLED     },</v>
      </c>
    </row>
    <row r="1165" customFormat="false" ht="15.75" hidden="false" customHeight="false" outlineLevel="0" collapsed="false">
      <c r="A1165" s="263" t="str">
        <f aca="false">IF(AND(OR(SOURCE!A1165="",ISBLANK(SOURCE!A1165)),SOURCE!B1165&gt;0),IF(ISBLANK(SOURCE!C1165),"",SOURCE!C1165),
IF(SOURCE!B1165&lt;0,VLOOKUP(SOURCE!B1165,lookups!A$1:B$25,2,0),
  IF(ISBLANK(SOURCE!B1165),
    "",
    "/* "&amp;TEXT(SOURCE!B1165,"???0")&amp;" *"&amp;
      SOURCE!C1165&amp;", "&amp; IF(lookups!$E$2-LEN(SOURCE!C1165) &gt;= 0, REPT(" ",lookups!$E$2-LEN(SOURCE!C1165)), "")&amp;
      SOURCE!D1165&amp;", "&amp; IF(lookups!$F$2-LEN(SOURCE!D1165) &gt;= 0, REPT(" ",lookups!$F$2-LEN(SOURCE!D1165)), "")&amp;
      SOURCE!E1165&amp;", "&amp; IF(lookups!$G$2-LEN(SOURCE!E1165) &gt;=0, REPT(" ",lookups!$G$2-LEN(SOURCE!E1165)), "")&amp;
      SOURCE!F1165&amp;", "&amp; IF(lookups!$H$2-LEN(SOURCE!F1165) &gt;= 0, REPT(" ",lookups!$H$2-LEN(SOURCE!F1165)+2), "")&amp;"("&amp;
      SUBSTITUTE(TEXT(SOURCE!G1165,"??0"),"  ","")&amp;" &lt;&lt; TAM_MAX_BITS) |"&amp; IF(lookups!$I$2-3 &gt;= 0, REPT(" ",MAX(1,lookups!$I$2-5+4+1-1-LEN(  IF(ISTEXT(SOURCE!H1165),SOURCE!H1165,  SUBSTITUTE(SUBSTITUTE(TEXT(SOURCE!H1165,"????0"),"  ","")," ",""))   ))), "")&amp;
       IF(ISTEXT(SOURCE!H1165),SOURCE!H1165, SUBSTITUTE(SUBSTITUTE(TEXT(SOURCE!H1165,"????0"),"  ","")," ",""))   &amp;","&amp; IF(lookups!$J$2-3 &gt;= 0, REPT(" ",lookups!$J$2-3-5), "")&amp;
      SOURCE!I1165&amp;
" | "&amp; IF(lookups!$K$2-LEN(SOURCE!I1165) &gt;= 0, REPT(" ",lookups!$K$2-LEN(SOURCE!I1165)), "")&amp;
      SOURCE!J1165&amp;      IF(lookups!$L$2-LEN(SOURCE!J1165) &gt;= 0, REPT(" ",lookups!$L$2-LEN(SOURCE!J1165)), "")&amp;
" | "&amp; IF(lookups!$K$2-LEN(SOURCE!I1165) &gt;= 0, REPT(" ",lookups!$K$2-LEN(SOURCE!I1165)), "")&amp;
      SOURCE!K1165&amp;      IF(lookups!$L$2-LEN(SOURCE!K1165) &gt;= 0, REPT(" ",lookups!$M$2-LEN(SOURCE!K1165)), "")&amp;
" | "&amp; SOURCE!L1165&amp;      IF(lookups!$O$2-LEN(SOURCE!L1165) &gt;= 0, REPT(" ",lookups!$O$2-LEN(SOURCE!L1165)), "")&amp;
" | "&amp; SOURCE!M1165&amp;      IF(lookups!$P$2-LEN(SOURCE!M1165) &gt;= 0, REPT(" ",lookups!$P$2-LEN(SOURCE!M1165)), "")&amp;
      "},"&amp;IF(SOURCE!O1165&lt;&gt;"",""&amp;SOURCE!O1165,"")
 )
)
)</f>
        <v>/* 1141 */  { itemToBeCoded,                NOPARAM,                     "",                                            STD_SUB_z,                                     (0 &lt;&lt; TAM_MAX_BITS) |     0, CAT_NONE | SLS_UNCHANGED | US_UNCHANGED | EIM_DISABLED | PTP_DISABLED     },</v>
      </c>
    </row>
    <row r="1166" customFormat="false" ht="15.75" hidden="false" customHeight="false" outlineLevel="0" collapsed="false">
      <c r="A1166" s="263" t="str">
        <f aca="false">IF(AND(OR(SOURCE!A1166="",ISBLANK(SOURCE!A1166)),SOURCE!B1166&gt;0),IF(ISBLANK(SOURCE!C1166),"",SOURCE!C1166),
IF(SOURCE!B1166&lt;0,VLOOKUP(SOURCE!B1166,lookups!A$1:B$25,2,0),
  IF(ISBLANK(SOURCE!B1166),
    "",
    "/* "&amp;TEXT(SOURCE!B1166,"???0")&amp;" *"&amp;
      SOURCE!C1166&amp;", "&amp; IF(lookups!$E$2-LEN(SOURCE!C1166) &gt;= 0, REPT(" ",lookups!$E$2-LEN(SOURCE!C1166)), "")&amp;
      SOURCE!D1166&amp;", "&amp; IF(lookups!$F$2-LEN(SOURCE!D1166) &gt;= 0, REPT(" ",lookups!$F$2-LEN(SOURCE!D1166)), "")&amp;
      SOURCE!E1166&amp;", "&amp; IF(lookups!$G$2-LEN(SOURCE!E1166) &gt;=0, REPT(" ",lookups!$G$2-LEN(SOURCE!E1166)), "")&amp;
      SOURCE!F1166&amp;", "&amp; IF(lookups!$H$2-LEN(SOURCE!F1166) &gt;= 0, REPT(" ",lookups!$H$2-LEN(SOURCE!F1166)+2), "")&amp;"("&amp;
      SUBSTITUTE(TEXT(SOURCE!G1166,"??0"),"  ","")&amp;" &lt;&lt; TAM_MAX_BITS) |"&amp; IF(lookups!$I$2-3 &gt;= 0, REPT(" ",MAX(1,lookups!$I$2-5+4+1-1-LEN(  IF(ISTEXT(SOURCE!H1166),SOURCE!H1166,  SUBSTITUTE(SUBSTITUTE(TEXT(SOURCE!H1166,"????0"),"  ","")," ",""))   ))), "")&amp;
       IF(ISTEXT(SOURCE!H1166),SOURCE!H1166, SUBSTITUTE(SUBSTITUTE(TEXT(SOURCE!H1166,"????0"),"  ","")," ",""))   &amp;","&amp; IF(lookups!$J$2-3 &gt;= 0, REPT(" ",lookups!$J$2-3-5), "")&amp;
      SOURCE!I1166&amp;
" | "&amp; IF(lookups!$K$2-LEN(SOURCE!I1166) &gt;= 0, REPT(" ",lookups!$K$2-LEN(SOURCE!I1166)), "")&amp;
      SOURCE!J1166&amp;      IF(lookups!$L$2-LEN(SOURCE!J1166) &gt;= 0, REPT(" ",lookups!$L$2-LEN(SOURCE!J1166)), "")&amp;
" | "&amp; IF(lookups!$K$2-LEN(SOURCE!I1166) &gt;= 0, REPT(" ",lookups!$K$2-LEN(SOURCE!I1166)), "")&amp;
      SOURCE!K1166&amp;      IF(lookups!$L$2-LEN(SOURCE!K1166) &gt;= 0, REPT(" ",lookups!$M$2-LEN(SOURCE!K1166)), "")&amp;
" | "&amp; SOURCE!L1166&amp;      IF(lookups!$O$2-LEN(SOURCE!L1166) &gt;= 0, REPT(" ",lookups!$O$2-LEN(SOURCE!L1166)), "")&amp;
" | "&amp; SOURCE!M1166&amp;      IF(lookups!$P$2-LEN(SOURCE!M1166) &gt;= 0, REPT(" ",lookups!$P$2-LEN(SOURCE!M1166)), "")&amp;
      "},"&amp;IF(SOURCE!O1166&lt;&gt;"",""&amp;SOURCE!O1166,"")
 )
)
)</f>
        <v>/* 1142 */  { addItemToBuffer,              ITM_SUB_pi,                  "",                                            STD_SUB_pi,                                    (0 &lt;&lt; TAM_MAX_BITS) |     0, CAT_NONE | SLS_UNCHANGED | US_UNCHANGED | EIM_DISABLED | PTP_DISABLED     },</v>
      </c>
    </row>
    <row r="1167" customFormat="false" ht="15.75" hidden="false" customHeight="false" outlineLevel="0" collapsed="false">
      <c r="A1167" s="263" t="str">
        <f aca="false">IF(AND(OR(SOURCE!A1167="",ISBLANK(SOURCE!A1167)),SOURCE!B1167&gt;0),IF(ISBLANK(SOURCE!C1167),"",SOURCE!C1167),
IF(SOURCE!B1167&lt;0,VLOOKUP(SOURCE!B1167,lookups!A$1:B$25,2,0),
  IF(ISBLANK(SOURCE!B1167),
    "",
    "/* "&amp;TEXT(SOURCE!B1167,"???0")&amp;" *"&amp;
      SOURCE!C1167&amp;", "&amp; IF(lookups!$E$2-LEN(SOURCE!C1167) &gt;= 0, REPT(" ",lookups!$E$2-LEN(SOURCE!C1167)), "")&amp;
      SOURCE!D1167&amp;", "&amp; IF(lookups!$F$2-LEN(SOURCE!D1167) &gt;= 0, REPT(" ",lookups!$F$2-LEN(SOURCE!D1167)), "")&amp;
      SOURCE!E1167&amp;", "&amp; IF(lookups!$G$2-LEN(SOURCE!E1167) &gt;=0, REPT(" ",lookups!$G$2-LEN(SOURCE!E1167)), "")&amp;
      SOURCE!F1167&amp;", "&amp; IF(lookups!$H$2-LEN(SOURCE!F1167) &gt;= 0, REPT(" ",lookups!$H$2-LEN(SOURCE!F1167)+2), "")&amp;"("&amp;
      SUBSTITUTE(TEXT(SOURCE!G1167,"??0"),"  ","")&amp;" &lt;&lt; TAM_MAX_BITS) |"&amp; IF(lookups!$I$2-3 &gt;= 0, REPT(" ",MAX(1,lookups!$I$2-5+4+1-1-LEN(  IF(ISTEXT(SOURCE!H1167),SOURCE!H1167,  SUBSTITUTE(SUBSTITUTE(TEXT(SOURCE!H1167,"????0"),"  ","")," ",""))   ))), "")&amp;
       IF(ISTEXT(SOURCE!H1167),SOURCE!H1167, SUBSTITUTE(SUBSTITUTE(TEXT(SOURCE!H1167,"????0"),"  ","")," ",""))   &amp;","&amp; IF(lookups!$J$2-3 &gt;= 0, REPT(" ",lookups!$J$2-3-5), "")&amp;
      SOURCE!I1167&amp;
" | "&amp; IF(lookups!$K$2-LEN(SOURCE!I1167) &gt;= 0, REPT(" ",lookups!$K$2-LEN(SOURCE!I1167)), "")&amp;
      SOURCE!J1167&amp;      IF(lookups!$L$2-LEN(SOURCE!J1167) &gt;= 0, REPT(" ",lookups!$L$2-LEN(SOURCE!J1167)), "")&amp;
" | "&amp; IF(lookups!$K$2-LEN(SOURCE!I1167) &gt;= 0, REPT(" ",lookups!$K$2-LEN(SOURCE!I1167)), "")&amp;
      SOURCE!K1167&amp;      IF(lookups!$L$2-LEN(SOURCE!K1167) &gt;= 0, REPT(" ",lookups!$M$2-LEN(SOURCE!K1167)), "")&amp;
" | "&amp; SOURCE!L1167&amp;      IF(lookups!$O$2-LEN(SOURCE!L1167) &gt;= 0, REPT(" ",lookups!$O$2-LEN(SOURCE!L1167)), "")&amp;
" | "&amp; SOURCE!M1167&amp;      IF(lookups!$P$2-LEN(SOURCE!M1167) &gt;= 0, REPT(" ",lookups!$P$2-LEN(SOURCE!M1167)), "")&amp;
      "},"&amp;IF(SOURCE!O1167&lt;&gt;"",""&amp;SOURCE!O1167,"")
 )
)
)</f>
        <v>/* 1143 */  { addItemToBuffer,              ITM_SUP_pi,                  "",                                            STD_SUP_pi,                                    (0 &lt;&lt; TAM_MAX_BITS) |     0, CAT_NONE | SLS_UNCHANGED | US_UNCHANGED | EIM_DISABLED | PTP_DISABLED     },</v>
      </c>
    </row>
    <row r="1168" customFormat="false" ht="15.75" hidden="false" customHeight="false" outlineLevel="0" collapsed="false">
      <c r="A1168" s="263" t="str">
        <f aca="false">IF(AND(OR(SOURCE!A1168="",ISBLANK(SOURCE!A1168)),SOURCE!B1168&gt;0),IF(ISBLANK(SOURCE!C1168),"",SOURCE!C1168),
IF(SOURCE!B1168&lt;0,VLOOKUP(SOURCE!B1168,lookups!A$1:B$25,2,0),
  IF(ISBLANK(SOURCE!B1168),
    "",
    "/* "&amp;TEXT(SOURCE!B1168,"???0")&amp;" *"&amp;
      SOURCE!C1168&amp;", "&amp; IF(lookups!$E$2-LEN(SOURCE!C1168) &gt;= 0, REPT(" ",lookups!$E$2-LEN(SOURCE!C1168)), "")&amp;
      SOURCE!D1168&amp;", "&amp; IF(lookups!$F$2-LEN(SOURCE!D1168) &gt;= 0, REPT(" ",lookups!$F$2-LEN(SOURCE!D1168)), "")&amp;
      SOURCE!E1168&amp;", "&amp; IF(lookups!$G$2-LEN(SOURCE!E1168) &gt;=0, REPT(" ",lookups!$G$2-LEN(SOURCE!E1168)), "")&amp;
      SOURCE!F1168&amp;", "&amp; IF(lookups!$H$2-LEN(SOURCE!F1168) &gt;= 0, REPT(" ",lookups!$H$2-LEN(SOURCE!F1168)+2), "")&amp;"("&amp;
      SUBSTITUTE(TEXT(SOURCE!G1168,"??0"),"  ","")&amp;" &lt;&lt; TAM_MAX_BITS) |"&amp; IF(lookups!$I$2-3 &gt;= 0, REPT(" ",MAX(1,lookups!$I$2-5+4+1-1-LEN(  IF(ISTEXT(SOURCE!H1168),SOURCE!H1168,  SUBSTITUTE(SUBSTITUTE(TEXT(SOURCE!H1168,"????0"),"  ","")," ",""))   ))), "")&amp;
       IF(ISTEXT(SOURCE!H1168),SOURCE!H1168, SUBSTITUTE(SUBSTITUTE(TEXT(SOURCE!H1168,"????0"),"  ","")," ",""))   &amp;","&amp; IF(lookups!$J$2-3 &gt;= 0, REPT(" ",lookups!$J$2-3-5), "")&amp;
      SOURCE!I1168&amp;
" | "&amp; IF(lookups!$K$2-LEN(SOURCE!I1168) &gt;= 0, REPT(" ",lookups!$K$2-LEN(SOURCE!I1168)), "")&amp;
      SOURCE!J1168&amp;      IF(lookups!$L$2-LEN(SOURCE!J1168) &gt;= 0, REPT(" ",lookups!$L$2-LEN(SOURCE!J1168)), "")&amp;
" | "&amp; IF(lookups!$K$2-LEN(SOURCE!I1168) &gt;= 0, REPT(" ",lookups!$K$2-LEN(SOURCE!I1168)), "")&amp;
      SOURCE!K1168&amp;      IF(lookups!$L$2-LEN(SOURCE!K1168) &gt;= 0, REPT(" ",lookups!$M$2-LEN(SOURCE!K1168)), "")&amp;
" | "&amp; SOURCE!L1168&amp;      IF(lookups!$O$2-LEN(SOURCE!L1168) &gt;= 0, REPT(" ",lookups!$O$2-LEN(SOURCE!L1168)), "")&amp;
" | "&amp; SOURCE!M1168&amp;      IF(lookups!$P$2-LEN(SOURCE!M1168) &gt;= 0, REPT(" ",lookups!$P$2-LEN(SOURCE!M1168)), "")&amp;
      "},"&amp;IF(SOURCE!O1168&lt;&gt;"",""&amp;SOURCE!O1168,"")
 )
)
)</f>
        <v>/* 1144 */  { addItemToBuffer,              ITM_LEFT_DARROW,             "",                                            STD_LEFT_DASHARROW,                            (0 &lt;&lt; TAM_MAX_BITS) |     0, CAT_NONE | SLS_UNCHANGED | US_UNCHANGED | EIM_DISABLED | PTP_DISABLED     },</v>
      </c>
    </row>
    <row r="1169" customFormat="false" ht="15.75" hidden="false" customHeight="false" outlineLevel="0" collapsed="false">
      <c r="A1169" s="263" t="str">
        <f aca="false">IF(AND(OR(SOURCE!A1169="",ISBLANK(SOURCE!A1169)),SOURCE!B1169&gt;0),IF(ISBLANK(SOURCE!C1169),"",SOURCE!C1169),
IF(SOURCE!B1169&lt;0,VLOOKUP(SOURCE!B1169,lookups!A$1:B$25,2,0),
  IF(ISBLANK(SOURCE!B1169),
    "",
    "/* "&amp;TEXT(SOURCE!B1169,"???0")&amp;" *"&amp;
      SOURCE!C1169&amp;", "&amp; IF(lookups!$E$2-LEN(SOURCE!C1169) &gt;= 0, REPT(" ",lookups!$E$2-LEN(SOURCE!C1169)), "")&amp;
      SOURCE!D1169&amp;", "&amp; IF(lookups!$F$2-LEN(SOURCE!D1169) &gt;= 0, REPT(" ",lookups!$F$2-LEN(SOURCE!D1169)), "")&amp;
      SOURCE!E1169&amp;", "&amp; IF(lookups!$G$2-LEN(SOURCE!E1169) &gt;=0, REPT(" ",lookups!$G$2-LEN(SOURCE!E1169)), "")&amp;
      SOURCE!F1169&amp;", "&amp; IF(lookups!$H$2-LEN(SOURCE!F1169) &gt;= 0, REPT(" ",lookups!$H$2-LEN(SOURCE!F1169)+2), "")&amp;"("&amp;
      SUBSTITUTE(TEXT(SOURCE!G1169,"??0"),"  ","")&amp;" &lt;&lt; TAM_MAX_BITS) |"&amp; IF(lookups!$I$2-3 &gt;= 0, REPT(" ",MAX(1,lookups!$I$2-5+4+1-1-LEN(  IF(ISTEXT(SOURCE!H1169),SOURCE!H1169,  SUBSTITUTE(SUBSTITUTE(TEXT(SOURCE!H1169,"????0"),"  ","")," ",""))   ))), "")&amp;
       IF(ISTEXT(SOURCE!H1169),SOURCE!H1169, SUBSTITUTE(SUBSTITUTE(TEXT(SOURCE!H1169,"????0"),"  ","")," ",""))   &amp;","&amp; IF(lookups!$J$2-3 &gt;= 0, REPT(" ",lookups!$J$2-3-5), "")&amp;
      SOURCE!I1169&amp;
" | "&amp; IF(lookups!$K$2-LEN(SOURCE!I1169) &gt;= 0, REPT(" ",lookups!$K$2-LEN(SOURCE!I1169)), "")&amp;
      SOURCE!J1169&amp;      IF(lookups!$L$2-LEN(SOURCE!J1169) &gt;= 0, REPT(" ",lookups!$L$2-LEN(SOURCE!J1169)), "")&amp;
" | "&amp; IF(lookups!$K$2-LEN(SOURCE!I1169) &gt;= 0, REPT(" ",lookups!$K$2-LEN(SOURCE!I1169)), "")&amp;
      SOURCE!K1169&amp;      IF(lookups!$L$2-LEN(SOURCE!K1169) &gt;= 0, REPT(" ",lookups!$M$2-LEN(SOURCE!K1169)), "")&amp;
" | "&amp; SOURCE!L1169&amp;      IF(lookups!$O$2-LEN(SOURCE!L1169) &gt;= 0, REPT(" ",lookups!$O$2-LEN(SOURCE!L1169)), "")&amp;
" | "&amp; SOURCE!M1169&amp;      IF(lookups!$P$2-LEN(SOURCE!M1169) &gt;= 0, REPT(" ",lookups!$P$2-LEN(SOURCE!M1169)), "")&amp;
      "},"&amp;IF(SOURCE!O1169&lt;&gt;"",""&amp;SOURCE!O1169,"")
 )
)
)</f>
        <v>/* 1145 */  { addItemToBuffer,              ITM_UP_DARROW,               "",                                            STD_UP_DASHARROW,                              (0 &lt;&lt; TAM_MAX_BITS) |     0, CAT_NONE | SLS_UNCHANGED | US_UNCHANGED | EIM_DISABLED | PTP_DISABLED     },</v>
      </c>
    </row>
    <row r="1170" customFormat="false" ht="15.75" hidden="false" customHeight="false" outlineLevel="0" collapsed="false">
      <c r="A1170" s="263" t="str">
        <f aca="false">IF(AND(OR(SOURCE!A1170="",ISBLANK(SOURCE!A1170)),SOURCE!B1170&gt;0),IF(ISBLANK(SOURCE!C1170),"",SOURCE!C1170),
IF(SOURCE!B1170&lt;0,VLOOKUP(SOURCE!B1170,lookups!A$1:B$25,2,0),
  IF(ISBLANK(SOURCE!B1170),
    "",
    "/* "&amp;TEXT(SOURCE!B1170,"???0")&amp;" *"&amp;
      SOURCE!C1170&amp;", "&amp; IF(lookups!$E$2-LEN(SOURCE!C1170) &gt;= 0, REPT(" ",lookups!$E$2-LEN(SOURCE!C1170)), "")&amp;
      SOURCE!D1170&amp;", "&amp; IF(lookups!$F$2-LEN(SOURCE!D1170) &gt;= 0, REPT(" ",lookups!$F$2-LEN(SOURCE!D1170)), "")&amp;
      SOURCE!E1170&amp;", "&amp; IF(lookups!$G$2-LEN(SOURCE!E1170) &gt;=0, REPT(" ",lookups!$G$2-LEN(SOURCE!E1170)), "")&amp;
      SOURCE!F1170&amp;", "&amp; IF(lookups!$H$2-LEN(SOURCE!F1170) &gt;= 0, REPT(" ",lookups!$H$2-LEN(SOURCE!F1170)+2), "")&amp;"("&amp;
      SUBSTITUTE(TEXT(SOURCE!G1170,"??0"),"  ","")&amp;" &lt;&lt; TAM_MAX_BITS) |"&amp; IF(lookups!$I$2-3 &gt;= 0, REPT(" ",MAX(1,lookups!$I$2-5+4+1-1-LEN(  IF(ISTEXT(SOURCE!H1170),SOURCE!H1170,  SUBSTITUTE(SUBSTITUTE(TEXT(SOURCE!H1170,"????0"),"  ","")," ",""))   ))), "")&amp;
       IF(ISTEXT(SOURCE!H1170),SOURCE!H1170, SUBSTITUTE(SUBSTITUTE(TEXT(SOURCE!H1170,"????0"),"  ","")," ",""))   &amp;","&amp; IF(lookups!$J$2-3 &gt;= 0, REPT(" ",lookups!$J$2-3-5), "")&amp;
      SOURCE!I1170&amp;
" | "&amp; IF(lookups!$K$2-LEN(SOURCE!I1170) &gt;= 0, REPT(" ",lookups!$K$2-LEN(SOURCE!I1170)), "")&amp;
      SOURCE!J1170&amp;      IF(lookups!$L$2-LEN(SOURCE!J1170) &gt;= 0, REPT(" ",lookups!$L$2-LEN(SOURCE!J1170)), "")&amp;
" | "&amp; IF(lookups!$K$2-LEN(SOURCE!I1170) &gt;= 0, REPT(" ",lookups!$K$2-LEN(SOURCE!I1170)), "")&amp;
      SOURCE!K1170&amp;      IF(lookups!$L$2-LEN(SOURCE!K1170) &gt;= 0, REPT(" ",lookups!$M$2-LEN(SOURCE!K1170)), "")&amp;
" | "&amp; SOURCE!L1170&amp;      IF(lookups!$O$2-LEN(SOURCE!L1170) &gt;= 0, REPT(" ",lookups!$O$2-LEN(SOURCE!L1170)), "")&amp;
" | "&amp; SOURCE!M1170&amp;      IF(lookups!$P$2-LEN(SOURCE!M1170) &gt;= 0, REPT(" ",lookups!$P$2-LEN(SOURCE!M1170)), "")&amp;
      "},"&amp;IF(SOURCE!O1170&lt;&gt;"",""&amp;SOURCE!O1170,"")
 )
)
)</f>
        <v>/* 1146 */  { addItemToBuffer,              ITM_RIGHT_DARROW,            "",                                            STD_RIGHT_DASHARROW,                           (0 &lt;&lt; TAM_MAX_BITS) |     0, CAT_NONE | SLS_UNCHANGED | US_UNCHANGED | EIM_DISABLED | PTP_DISABLED     },</v>
      </c>
    </row>
    <row r="1171" customFormat="false" ht="15.75" hidden="false" customHeight="false" outlineLevel="0" collapsed="false">
      <c r="A1171" s="263" t="str">
        <f aca="false">IF(AND(OR(SOURCE!A1171="",ISBLANK(SOURCE!A1171)),SOURCE!B1171&gt;0),IF(ISBLANK(SOURCE!C1171),"",SOURCE!C1171),
IF(SOURCE!B1171&lt;0,VLOOKUP(SOURCE!B1171,lookups!A$1:B$25,2,0),
  IF(ISBLANK(SOURCE!B1171),
    "",
    "/* "&amp;TEXT(SOURCE!B1171,"???0")&amp;" *"&amp;
      SOURCE!C1171&amp;", "&amp; IF(lookups!$E$2-LEN(SOURCE!C1171) &gt;= 0, REPT(" ",lookups!$E$2-LEN(SOURCE!C1171)), "")&amp;
      SOURCE!D1171&amp;", "&amp; IF(lookups!$F$2-LEN(SOURCE!D1171) &gt;= 0, REPT(" ",lookups!$F$2-LEN(SOURCE!D1171)), "")&amp;
      SOURCE!E1171&amp;", "&amp; IF(lookups!$G$2-LEN(SOURCE!E1171) &gt;=0, REPT(" ",lookups!$G$2-LEN(SOURCE!E1171)), "")&amp;
      SOURCE!F1171&amp;", "&amp; IF(lookups!$H$2-LEN(SOURCE!F1171) &gt;= 0, REPT(" ",lookups!$H$2-LEN(SOURCE!F1171)+2), "")&amp;"("&amp;
      SUBSTITUTE(TEXT(SOURCE!G1171,"??0"),"  ","")&amp;" &lt;&lt; TAM_MAX_BITS) |"&amp; IF(lookups!$I$2-3 &gt;= 0, REPT(" ",MAX(1,lookups!$I$2-5+4+1-1-LEN(  IF(ISTEXT(SOURCE!H1171),SOURCE!H1171,  SUBSTITUTE(SUBSTITUTE(TEXT(SOURCE!H1171,"????0"),"  ","")," ",""))   ))), "")&amp;
       IF(ISTEXT(SOURCE!H1171),SOURCE!H1171, SUBSTITUTE(SUBSTITUTE(TEXT(SOURCE!H1171,"????0"),"  ","")," ",""))   &amp;","&amp; IF(lookups!$J$2-3 &gt;= 0, REPT(" ",lookups!$J$2-3-5), "")&amp;
      SOURCE!I1171&amp;
" | "&amp; IF(lookups!$K$2-LEN(SOURCE!I1171) &gt;= 0, REPT(" ",lookups!$K$2-LEN(SOURCE!I1171)), "")&amp;
      SOURCE!J1171&amp;      IF(lookups!$L$2-LEN(SOURCE!J1171) &gt;= 0, REPT(" ",lookups!$L$2-LEN(SOURCE!J1171)), "")&amp;
" | "&amp; IF(lookups!$K$2-LEN(SOURCE!I1171) &gt;= 0, REPT(" ",lookups!$K$2-LEN(SOURCE!I1171)), "")&amp;
      SOURCE!K1171&amp;      IF(lookups!$L$2-LEN(SOURCE!K1171) &gt;= 0, REPT(" ",lookups!$M$2-LEN(SOURCE!K1171)), "")&amp;
" | "&amp; SOURCE!L1171&amp;      IF(lookups!$O$2-LEN(SOURCE!L1171) &gt;= 0, REPT(" ",lookups!$O$2-LEN(SOURCE!L1171)), "")&amp;
" | "&amp; SOURCE!M1171&amp;      IF(lookups!$P$2-LEN(SOURCE!M1171) &gt;= 0, REPT(" ",lookups!$P$2-LEN(SOURCE!M1171)), "")&amp;
      "},"&amp;IF(SOURCE!O1171&lt;&gt;"",""&amp;SOURCE!O1171,"")
 )
)
)</f>
        <v>/* 1147 */  { addItemToBuffer,              ITM_DOWN_DARROW,             "",                                            STD_DOWN_DASHARROW,                            (0 &lt;&lt; TAM_MAX_BITS) |     0, CAT_NONE | SLS_UNCHANGED | US_UNCHANGED | EIM_DISABLED | PTP_DISABLED     },</v>
      </c>
    </row>
    <row r="1172" customFormat="false" ht="15.75" hidden="false" customHeight="false" outlineLevel="0" collapsed="false">
      <c r="A1172" s="263" t="str">
        <f aca="false">IF(AND(OR(SOURCE!A1172="",ISBLANK(SOURCE!A1172)),SOURCE!B1172&gt;0),IF(ISBLANK(SOURCE!C1172),"",SOURCE!C1172),
IF(SOURCE!B1172&lt;0,VLOOKUP(SOURCE!B1172,lookups!A$1:B$25,2,0),
  IF(ISBLANK(SOURCE!B1172),
    "",
    "/* "&amp;TEXT(SOURCE!B1172,"???0")&amp;" *"&amp;
      SOURCE!C1172&amp;", "&amp; IF(lookups!$E$2-LEN(SOURCE!C1172) &gt;= 0, REPT(" ",lookups!$E$2-LEN(SOURCE!C1172)), "")&amp;
      SOURCE!D1172&amp;", "&amp; IF(lookups!$F$2-LEN(SOURCE!D1172) &gt;= 0, REPT(" ",lookups!$F$2-LEN(SOURCE!D1172)), "")&amp;
      SOURCE!E1172&amp;", "&amp; IF(lookups!$G$2-LEN(SOURCE!E1172) &gt;=0, REPT(" ",lookups!$G$2-LEN(SOURCE!E1172)), "")&amp;
      SOURCE!F1172&amp;", "&amp; IF(lookups!$H$2-LEN(SOURCE!F1172) &gt;= 0, REPT(" ",lookups!$H$2-LEN(SOURCE!F1172)+2), "")&amp;"("&amp;
      SUBSTITUTE(TEXT(SOURCE!G1172,"??0"),"  ","")&amp;" &lt;&lt; TAM_MAX_BITS) |"&amp; IF(lookups!$I$2-3 &gt;= 0, REPT(" ",MAX(1,lookups!$I$2-5+4+1-1-LEN(  IF(ISTEXT(SOURCE!H1172),SOURCE!H1172,  SUBSTITUTE(SUBSTITUTE(TEXT(SOURCE!H1172,"????0"),"  ","")," ",""))   ))), "")&amp;
       IF(ISTEXT(SOURCE!H1172),SOURCE!H1172, SUBSTITUTE(SUBSTITUTE(TEXT(SOURCE!H1172,"????0"),"  ","")," ",""))   &amp;","&amp; IF(lookups!$J$2-3 &gt;= 0, REPT(" ",lookups!$J$2-3-5), "")&amp;
      SOURCE!I1172&amp;
" | "&amp; IF(lookups!$K$2-LEN(SOURCE!I1172) &gt;= 0, REPT(" ",lookups!$K$2-LEN(SOURCE!I1172)), "")&amp;
      SOURCE!J1172&amp;      IF(lookups!$L$2-LEN(SOURCE!J1172) &gt;= 0, REPT(" ",lookups!$L$2-LEN(SOURCE!J1172)), "")&amp;
" | "&amp; IF(lookups!$K$2-LEN(SOURCE!I1172) &gt;= 0, REPT(" ",lookups!$K$2-LEN(SOURCE!I1172)), "")&amp;
      SOURCE!K1172&amp;      IF(lookups!$L$2-LEN(SOURCE!K1172) &gt;= 0, REPT(" ",lookups!$M$2-LEN(SOURCE!K1172)), "")&amp;
" | "&amp; SOURCE!L1172&amp;      IF(lookups!$O$2-LEN(SOURCE!L1172) &gt;= 0, REPT(" ",lookups!$O$2-LEN(SOURCE!L1172)), "")&amp;
" | "&amp; SOURCE!M1172&amp;      IF(lookups!$P$2-LEN(SOURCE!M1172) &gt;= 0, REPT(" ",lookups!$P$2-LEN(SOURCE!M1172)), "")&amp;
      "},"&amp;IF(SOURCE!O1172&lt;&gt;"",""&amp;SOURCE!O1172,"")
 )
)
)</f>
        <v>/* 1148 */  { addItemToBuffer,              ITM_ALTERN_CURRENT,          "",                                            STD_AC,                                        (0 &lt;&lt; TAM_MAX_BITS) |     0, CAT_NONE | SLS_UNCHANGED | US_UNCHANGED | EIM_DISABLED | PTP_DISABLED     },</v>
      </c>
    </row>
    <row r="1173" customFormat="false" ht="15.75" hidden="false" customHeight="false" outlineLevel="0" collapsed="false">
      <c r="A1173" s="263" t="str">
        <f aca="false">IF(AND(OR(SOURCE!A1173="",ISBLANK(SOURCE!A1173)),SOURCE!B1173&gt;0),IF(ISBLANK(SOURCE!C1173),"",SOURCE!C1173),
IF(SOURCE!B1173&lt;0,VLOOKUP(SOURCE!B1173,lookups!A$1:B$25,2,0),
  IF(ISBLANK(SOURCE!B1173),
    "",
    "/* "&amp;TEXT(SOURCE!B1173,"???0")&amp;" *"&amp;
      SOURCE!C1173&amp;", "&amp; IF(lookups!$E$2-LEN(SOURCE!C1173) &gt;= 0, REPT(" ",lookups!$E$2-LEN(SOURCE!C1173)), "")&amp;
      SOURCE!D1173&amp;", "&amp; IF(lookups!$F$2-LEN(SOURCE!D1173) &gt;= 0, REPT(" ",lookups!$F$2-LEN(SOURCE!D1173)), "")&amp;
      SOURCE!E1173&amp;", "&amp; IF(lookups!$G$2-LEN(SOURCE!E1173) &gt;=0, REPT(" ",lookups!$G$2-LEN(SOURCE!E1173)), "")&amp;
      SOURCE!F1173&amp;", "&amp; IF(lookups!$H$2-LEN(SOURCE!F1173) &gt;= 0, REPT(" ",lookups!$H$2-LEN(SOURCE!F1173)+2), "")&amp;"("&amp;
      SUBSTITUTE(TEXT(SOURCE!G1173,"??0"),"  ","")&amp;" &lt;&lt; TAM_MAX_BITS) |"&amp; IF(lookups!$I$2-3 &gt;= 0, REPT(" ",MAX(1,lookups!$I$2-5+4+1-1-LEN(  IF(ISTEXT(SOURCE!H1173),SOURCE!H1173,  SUBSTITUTE(SUBSTITUTE(TEXT(SOURCE!H1173,"????0"),"  ","")," ",""))   ))), "")&amp;
       IF(ISTEXT(SOURCE!H1173),SOURCE!H1173, SUBSTITUTE(SUBSTITUTE(TEXT(SOURCE!H1173,"????0"),"  ","")," ",""))   &amp;","&amp; IF(lookups!$J$2-3 &gt;= 0, REPT(" ",lookups!$J$2-3-5), "")&amp;
      SOURCE!I1173&amp;
" | "&amp; IF(lookups!$K$2-LEN(SOURCE!I1173) &gt;= 0, REPT(" ",lookups!$K$2-LEN(SOURCE!I1173)), "")&amp;
      SOURCE!J1173&amp;      IF(lookups!$L$2-LEN(SOURCE!J1173) &gt;= 0, REPT(" ",lookups!$L$2-LEN(SOURCE!J1173)), "")&amp;
" | "&amp; IF(lookups!$K$2-LEN(SOURCE!I1173) &gt;= 0, REPT(" ",lookups!$K$2-LEN(SOURCE!I1173)), "")&amp;
      SOURCE!K1173&amp;      IF(lookups!$L$2-LEN(SOURCE!K1173) &gt;= 0, REPT(" ",lookups!$M$2-LEN(SOURCE!K1173)), "")&amp;
" | "&amp; SOURCE!L1173&amp;      IF(lookups!$O$2-LEN(SOURCE!L1173) &gt;= 0, REPT(" ",lookups!$O$2-LEN(SOURCE!L1173)), "")&amp;
" | "&amp; SOURCE!M1173&amp;      IF(lookups!$P$2-LEN(SOURCE!M1173) &gt;= 0, REPT(" ",lookups!$P$2-LEN(SOURCE!M1173)), "")&amp;
      "},"&amp;IF(SOURCE!O1173&lt;&gt;"",""&amp;SOURCE!O1173,"")
 )
)
)</f>
        <v>/* 1149 */  { addItemToBuffer,              ITM_ANGLE,                   "",                                            STD_ANGLE,                                     (0 &lt;&lt; TAM_MAX_BITS) |     0, CAT_NONE | SLS_UNCHANGED | US_UNCHANGED | EIM_DISABLED | PTP_DISABLED     },</v>
      </c>
    </row>
    <row r="1174" customFormat="false" ht="15.75" hidden="false" customHeight="false" outlineLevel="0" collapsed="false">
      <c r="A1174" s="263" t="str">
        <f aca="false">IF(AND(OR(SOURCE!A1174="",ISBLANK(SOURCE!A1174)),SOURCE!B1174&gt;0),IF(ISBLANK(SOURCE!C1174),"",SOURCE!C1174),
IF(SOURCE!B1174&lt;0,VLOOKUP(SOURCE!B1174,lookups!A$1:B$25,2,0),
  IF(ISBLANK(SOURCE!B1174),
    "",
    "/* "&amp;TEXT(SOURCE!B1174,"???0")&amp;" *"&amp;
      SOURCE!C1174&amp;", "&amp; IF(lookups!$E$2-LEN(SOURCE!C1174) &gt;= 0, REPT(" ",lookups!$E$2-LEN(SOURCE!C1174)), "")&amp;
      SOURCE!D1174&amp;", "&amp; IF(lookups!$F$2-LEN(SOURCE!D1174) &gt;= 0, REPT(" ",lookups!$F$2-LEN(SOURCE!D1174)), "")&amp;
      SOURCE!E1174&amp;", "&amp; IF(lookups!$G$2-LEN(SOURCE!E1174) &gt;=0, REPT(" ",lookups!$G$2-LEN(SOURCE!E1174)), "")&amp;
      SOURCE!F1174&amp;", "&amp; IF(lookups!$H$2-LEN(SOURCE!F1174) &gt;= 0, REPT(" ",lookups!$H$2-LEN(SOURCE!F1174)+2), "")&amp;"("&amp;
      SUBSTITUTE(TEXT(SOURCE!G1174,"??0"),"  ","")&amp;" &lt;&lt; TAM_MAX_BITS) |"&amp; IF(lookups!$I$2-3 &gt;= 0, REPT(" ",MAX(1,lookups!$I$2-5+4+1-1-LEN(  IF(ISTEXT(SOURCE!H1174),SOURCE!H1174,  SUBSTITUTE(SUBSTITUTE(TEXT(SOURCE!H1174,"????0"),"  ","")," ",""))   ))), "")&amp;
       IF(ISTEXT(SOURCE!H1174),SOURCE!H1174, SUBSTITUTE(SUBSTITUTE(TEXT(SOURCE!H1174,"????0"),"  ","")," ",""))   &amp;","&amp; IF(lookups!$J$2-3 &gt;= 0, REPT(" ",lookups!$J$2-3-5), "")&amp;
      SOURCE!I1174&amp;
" | "&amp; IF(lookups!$K$2-LEN(SOURCE!I1174) &gt;= 0, REPT(" ",lookups!$K$2-LEN(SOURCE!I1174)), "")&amp;
      SOURCE!J1174&amp;      IF(lookups!$L$2-LEN(SOURCE!J1174) &gt;= 0, REPT(" ",lookups!$L$2-LEN(SOURCE!J1174)), "")&amp;
" | "&amp; IF(lookups!$K$2-LEN(SOURCE!I1174) &gt;= 0, REPT(" ",lookups!$K$2-LEN(SOURCE!I1174)), "")&amp;
      SOURCE!K1174&amp;      IF(lookups!$L$2-LEN(SOURCE!K1174) &gt;= 0, REPT(" ",lookups!$M$2-LEN(SOURCE!K1174)), "")&amp;
" | "&amp; SOURCE!L1174&amp;      IF(lookups!$O$2-LEN(SOURCE!L1174) &gt;= 0, REPT(" ",lookups!$O$2-LEN(SOURCE!L1174)), "")&amp;
" | "&amp; SOURCE!M1174&amp;      IF(lookups!$P$2-LEN(SOURCE!M1174) &gt;= 0, REPT(" ",lookups!$P$2-LEN(SOURCE!M1174)), "")&amp;
      "},"&amp;IF(SOURCE!O1174&lt;&gt;"",""&amp;SOURCE!O1174,"")
 )
)
)</f>
        <v>/* 1150 */  { addItemToBuffer,              ITM_BATTERYHALF,             "",                                            STD_BATTERYHALF,                               (0 &lt;&lt; TAM_MAX_BITS) |     0, CAT_NONE | SLS_UNCHANGED | US_UNCHANGED | EIM_DISABLED | PTP_DISABLED     },</v>
      </c>
    </row>
    <row r="1175" customFormat="false" ht="15.75" hidden="false" customHeight="false" outlineLevel="0" collapsed="false">
      <c r="A1175" s="263" t="str">
        <f aca="false">IF(AND(OR(SOURCE!A1175="",ISBLANK(SOURCE!A1175)),SOURCE!B1175&gt;0),IF(ISBLANK(SOURCE!C1175),"",SOURCE!C1175),
IF(SOURCE!B1175&lt;0,VLOOKUP(SOURCE!B1175,lookups!A$1:B$25,2,0),
  IF(ISBLANK(SOURCE!B1175),
    "",
    "/* "&amp;TEXT(SOURCE!B1175,"???0")&amp;" *"&amp;
      SOURCE!C1175&amp;", "&amp; IF(lookups!$E$2-LEN(SOURCE!C1175) &gt;= 0, REPT(" ",lookups!$E$2-LEN(SOURCE!C1175)), "")&amp;
      SOURCE!D1175&amp;", "&amp; IF(lookups!$F$2-LEN(SOURCE!D1175) &gt;= 0, REPT(" ",lookups!$F$2-LEN(SOURCE!D1175)), "")&amp;
      SOURCE!E1175&amp;", "&amp; IF(lookups!$G$2-LEN(SOURCE!E1175) &gt;=0, REPT(" ",lookups!$G$2-LEN(SOURCE!E1175)), "")&amp;
      SOURCE!F1175&amp;", "&amp; IF(lookups!$H$2-LEN(SOURCE!F1175) &gt;= 0, REPT(" ",lookups!$H$2-LEN(SOURCE!F1175)+2), "")&amp;"("&amp;
      SUBSTITUTE(TEXT(SOURCE!G1175,"??0"),"  ","")&amp;" &lt;&lt; TAM_MAX_BITS) |"&amp; IF(lookups!$I$2-3 &gt;= 0, REPT(" ",MAX(1,lookups!$I$2-5+4+1-1-LEN(  IF(ISTEXT(SOURCE!H1175),SOURCE!H1175,  SUBSTITUTE(SUBSTITUTE(TEXT(SOURCE!H1175,"????0"),"  ","")," ",""))   ))), "")&amp;
       IF(ISTEXT(SOURCE!H1175),SOURCE!H1175, SUBSTITUTE(SUBSTITUTE(TEXT(SOURCE!H1175,"????0"),"  ","")," ",""))   &amp;","&amp; IF(lookups!$J$2-3 &gt;= 0, REPT(" ",lookups!$J$2-3-5), "")&amp;
      SOURCE!I1175&amp;
" | "&amp; IF(lookups!$K$2-LEN(SOURCE!I1175) &gt;= 0, REPT(" ",lookups!$K$2-LEN(SOURCE!I1175)), "")&amp;
      SOURCE!J1175&amp;      IF(lookups!$L$2-LEN(SOURCE!J1175) &gt;= 0, REPT(" ",lookups!$L$2-LEN(SOURCE!J1175)), "")&amp;
" | "&amp; IF(lookups!$K$2-LEN(SOURCE!I1175) &gt;= 0, REPT(" ",lookups!$K$2-LEN(SOURCE!I1175)), "")&amp;
      SOURCE!K1175&amp;      IF(lookups!$L$2-LEN(SOURCE!K1175) &gt;= 0, REPT(" ",lookups!$M$2-LEN(SOURCE!K1175)), "")&amp;
" | "&amp; SOURCE!L1175&amp;      IF(lookups!$O$2-LEN(SOURCE!L1175) &gt;= 0, REPT(" ",lookups!$O$2-LEN(SOURCE!L1175)), "")&amp;
" | "&amp; SOURCE!M1175&amp;      IF(lookups!$P$2-LEN(SOURCE!M1175) &gt;= 0, REPT(" ",lookups!$P$2-LEN(SOURCE!M1175)), "")&amp;
      "},"&amp;IF(SOURCE!O1175&lt;&gt;"",""&amp;SOURCE!O1175,"")
 )
)
)</f>
        <v>/* 1151 */  { addItemToBuffer,              ITM_BST_char,                "",                                            STD_BST,                                       (0 &lt;&lt; TAM_MAX_BITS) |     0, CAT_NONE | SLS_UNCHANGED | US_UNCHANGED | EIM_DISABLED | PTP_DISABLED     },</v>
      </c>
    </row>
    <row r="1176" customFormat="false" ht="15.75" hidden="false" customHeight="false" outlineLevel="0" collapsed="false">
      <c r="A1176" s="263" t="str">
        <f aca="false">IF(AND(OR(SOURCE!A1176="",ISBLANK(SOURCE!A1176)),SOURCE!B1176&gt;0),IF(ISBLANK(SOURCE!C1176),"",SOURCE!C1176),
IF(SOURCE!B1176&lt;0,VLOOKUP(SOURCE!B1176,lookups!A$1:B$25,2,0),
  IF(ISBLANK(SOURCE!B1176),
    "",
    "/* "&amp;TEXT(SOURCE!B1176,"???0")&amp;" *"&amp;
      SOURCE!C1176&amp;", "&amp; IF(lookups!$E$2-LEN(SOURCE!C1176) &gt;= 0, REPT(" ",lookups!$E$2-LEN(SOURCE!C1176)), "")&amp;
      SOURCE!D1176&amp;", "&amp; IF(lookups!$F$2-LEN(SOURCE!D1176) &gt;= 0, REPT(" ",lookups!$F$2-LEN(SOURCE!D1176)), "")&amp;
      SOURCE!E1176&amp;", "&amp; IF(lookups!$G$2-LEN(SOURCE!E1176) &gt;=0, REPT(" ",lookups!$G$2-LEN(SOURCE!E1176)), "")&amp;
      SOURCE!F1176&amp;", "&amp; IF(lookups!$H$2-LEN(SOURCE!F1176) &gt;= 0, REPT(" ",lookups!$H$2-LEN(SOURCE!F1176)+2), "")&amp;"("&amp;
      SUBSTITUTE(TEXT(SOURCE!G1176,"??0"),"  ","")&amp;" &lt;&lt; TAM_MAX_BITS) |"&amp; IF(lookups!$I$2-3 &gt;= 0, REPT(" ",MAX(1,lookups!$I$2-5+4+1-1-LEN(  IF(ISTEXT(SOURCE!H1176),SOURCE!H1176,  SUBSTITUTE(SUBSTITUTE(TEXT(SOURCE!H1176,"????0"),"  ","")," ",""))   ))), "")&amp;
       IF(ISTEXT(SOURCE!H1176),SOURCE!H1176, SUBSTITUTE(SUBSTITUTE(TEXT(SOURCE!H1176,"????0"),"  ","")," ",""))   &amp;","&amp; IF(lookups!$J$2-3 &gt;= 0, REPT(" ",lookups!$J$2-3-5), "")&amp;
      SOURCE!I1176&amp;
" | "&amp; IF(lookups!$K$2-LEN(SOURCE!I1176) &gt;= 0, REPT(" ",lookups!$K$2-LEN(SOURCE!I1176)), "")&amp;
      SOURCE!J1176&amp;      IF(lookups!$L$2-LEN(SOURCE!J1176) &gt;= 0, REPT(" ",lookups!$L$2-LEN(SOURCE!J1176)), "")&amp;
" | "&amp; IF(lookups!$K$2-LEN(SOURCE!I1176) &gt;= 0, REPT(" ",lookups!$K$2-LEN(SOURCE!I1176)), "")&amp;
      SOURCE!K1176&amp;      IF(lookups!$L$2-LEN(SOURCE!K1176) &gt;= 0, REPT(" ",lookups!$M$2-LEN(SOURCE!K1176)), "")&amp;
" | "&amp; SOURCE!L1176&amp;      IF(lookups!$O$2-LEN(SOURCE!L1176) &gt;= 0, REPT(" ",lookups!$O$2-LEN(SOURCE!L1176)), "")&amp;
" | "&amp; SOURCE!M1176&amp;      IF(lookups!$P$2-LEN(SOURCE!M1176) &gt;= 0, REPT(" ",lookups!$P$2-LEN(SOURCE!M1176)), "")&amp;
      "},"&amp;IF(SOURCE!O1176&lt;&gt;"",""&amp;SOURCE!O1176,"")
 )
)
)</f>
        <v>/* 1152 */  { addItemToBuffer,              ITM_CYCLIC,                  "",                                            STD_CYCLIC,                                    (0 &lt;&lt; TAM_MAX_BITS) |     0, CAT_NONE | SLS_UNCHANGED | US_UNCHANGED | EIM_DISABLED | PTP_DISABLED     },</v>
      </c>
    </row>
    <row r="1177" customFormat="false" ht="15.75" hidden="false" customHeight="false" outlineLevel="0" collapsed="false">
      <c r="A1177" s="263" t="str">
        <f aca="false">IF(AND(OR(SOURCE!A1177="",ISBLANK(SOURCE!A1177)),SOURCE!B1177&gt;0),IF(ISBLANK(SOURCE!C1177),"",SOURCE!C1177),
IF(SOURCE!B1177&lt;0,VLOOKUP(SOURCE!B1177,lookups!A$1:B$25,2,0),
  IF(ISBLANK(SOURCE!B1177),
    "",
    "/* "&amp;TEXT(SOURCE!B1177,"???0")&amp;" *"&amp;
      SOURCE!C1177&amp;", "&amp; IF(lookups!$E$2-LEN(SOURCE!C1177) &gt;= 0, REPT(" ",lookups!$E$2-LEN(SOURCE!C1177)), "")&amp;
      SOURCE!D1177&amp;", "&amp; IF(lookups!$F$2-LEN(SOURCE!D1177) &gt;= 0, REPT(" ",lookups!$F$2-LEN(SOURCE!D1177)), "")&amp;
      SOURCE!E1177&amp;", "&amp; IF(lookups!$G$2-LEN(SOURCE!E1177) &gt;=0, REPT(" ",lookups!$G$2-LEN(SOURCE!E1177)), "")&amp;
      SOURCE!F1177&amp;", "&amp; IF(lookups!$H$2-LEN(SOURCE!F1177) &gt;= 0, REPT(" ",lookups!$H$2-LEN(SOURCE!F1177)+2), "")&amp;"("&amp;
      SUBSTITUTE(TEXT(SOURCE!G1177,"??0"),"  ","")&amp;" &lt;&lt; TAM_MAX_BITS) |"&amp; IF(lookups!$I$2-3 &gt;= 0, REPT(" ",MAX(1,lookups!$I$2-5+4+1-1-LEN(  IF(ISTEXT(SOURCE!H1177),SOURCE!H1177,  SUBSTITUTE(SUBSTITUTE(TEXT(SOURCE!H1177,"????0"),"  ","")," ",""))   ))), "")&amp;
       IF(ISTEXT(SOURCE!H1177),SOURCE!H1177, SUBSTITUTE(SUBSTITUTE(TEXT(SOURCE!H1177,"????0"),"  ","")," ",""))   &amp;","&amp; IF(lookups!$J$2-3 &gt;= 0, REPT(" ",lookups!$J$2-3-5), "")&amp;
      SOURCE!I1177&amp;
" | "&amp; IF(lookups!$K$2-LEN(SOURCE!I1177) &gt;= 0, REPT(" ",lookups!$K$2-LEN(SOURCE!I1177)), "")&amp;
      SOURCE!J1177&amp;      IF(lookups!$L$2-LEN(SOURCE!J1177) &gt;= 0, REPT(" ",lookups!$L$2-LEN(SOURCE!J1177)), "")&amp;
" | "&amp; IF(lookups!$K$2-LEN(SOURCE!I1177) &gt;= 0, REPT(" ",lookups!$K$2-LEN(SOURCE!I1177)), "")&amp;
      SOURCE!K1177&amp;      IF(lookups!$L$2-LEN(SOURCE!K1177) &gt;= 0, REPT(" ",lookups!$M$2-LEN(SOURCE!K1177)), "")&amp;
" | "&amp; SOURCE!L1177&amp;      IF(lookups!$O$2-LEN(SOURCE!L1177) &gt;= 0, REPT(" ",lookups!$O$2-LEN(SOURCE!L1177)), "")&amp;
" | "&amp; SOURCE!M1177&amp;      IF(lookups!$P$2-LEN(SOURCE!M1177) &gt;= 0, REPT(" ",lookups!$P$2-LEN(SOURCE!M1177)), "")&amp;
      "},"&amp;IF(SOURCE!O1177&lt;&gt;"",""&amp;SOURCE!O1177,"")
 )
)
)</f>
        <v>/* 1153 */  { addItemToBuffer,              ITM_DIRECT_CURRENT,          "",                                            STD_DC,                                        (0 &lt;&lt; TAM_MAX_BITS) |     0, CAT_NONE | SLS_UNCHANGED | US_UNCHANGED | EIM_DISABLED | PTP_DISABLED     },</v>
      </c>
    </row>
    <row r="1178" customFormat="false" ht="15.75" hidden="false" customHeight="false" outlineLevel="0" collapsed="false">
      <c r="A1178" s="263" t="str">
        <f aca="false">IF(AND(OR(SOURCE!A1178="",ISBLANK(SOURCE!A1178)),SOURCE!B1178&gt;0),IF(ISBLANK(SOURCE!C1178),"",SOURCE!C1178),
IF(SOURCE!B1178&lt;0,VLOOKUP(SOURCE!B1178,lookups!A$1:B$25,2,0),
  IF(ISBLANK(SOURCE!B1178),
    "",
    "/* "&amp;TEXT(SOURCE!B1178,"???0")&amp;" *"&amp;
      SOURCE!C1178&amp;", "&amp; IF(lookups!$E$2-LEN(SOURCE!C1178) &gt;= 0, REPT(" ",lookups!$E$2-LEN(SOURCE!C1178)), "")&amp;
      SOURCE!D1178&amp;", "&amp; IF(lookups!$F$2-LEN(SOURCE!D1178) &gt;= 0, REPT(" ",lookups!$F$2-LEN(SOURCE!D1178)), "")&amp;
      SOURCE!E1178&amp;", "&amp; IF(lookups!$G$2-LEN(SOURCE!E1178) &gt;=0, REPT(" ",lookups!$G$2-LEN(SOURCE!E1178)), "")&amp;
      SOURCE!F1178&amp;", "&amp; IF(lookups!$H$2-LEN(SOURCE!F1178) &gt;= 0, REPT(" ",lookups!$H$2-LEN(SOURCE!F1178)+2), "")&amp;"("&amp;
      SUBSTITUTE(TEXT(SOURCE!G1178,"??0"),"  ","")&amp;" &lt;&lt; TAM_MAX_BITS) |"&amp; IF(lookups!$I$2-3 &gt;= 0, REPT(" ",MAX(1,lookups!$I$2-5+4+1-1-LEN(  IF(ISTEXT(SOURCE!H1178),SOURCE!H1178,  SUBSTITUTE(SUBSTITUTE(TEXT(SOURCE!H1178,"????0"),"  ","")," ",""))   ))), "")&amp;
       IF(ISTEXT(SOURCE!H1178),SOURCE!H1178, SUBSTITUTE(SUBSTITUTE(TEXT(SOURCE!H1178,"????0"),"  ","")," ",""))   &amp;","&amp; IF(lookups!$J$2-3 &gt;= 0, REPT(" ",lookups!$J$2-3-5), "")&amp;
      SOURCE!I1178&amp;
" | "&amp; IF(lookups!$K$2-LEN(SOURCE!I1178) &gt;= 0, REPT(" ",lookups!$K$2-LEN(SOURCE!I1178)), "")&amp;
      SOURCE!J1178&amp;      IF(lookups!$L$2-LEN(SOURCE!J1178) &gt;= 0, REPT(" ",lookups!$L$2-LEN(SOURCE!J1178)), "")&amp;
" | "&amp; IF(lookups!$K$2-LEN(SOURCE!I1178) &gt;= 0, REPT(" ",lookups!$K$2-LEN(SOURCE!I1178)), "")&amp;
      SOURCE!K1178&amp;      IF(lookups!$L$2-LEN(SOURCE!K1178) &gt;= 0, REPT(" ",lookups!$M$2-LEN(SOURCE!K1178)), "")&amp;
" | "&amp; SOURCE!L1178&amp;      IF(lookups!$O$2-LEN(SOURCE!L1178) &gt;= 0, REPT(" ",lookups!$O$2-LEN(SOURCE!L1178)), "")&amp;
" | "&amp; SOURCE!M1178&amp;      IF(lookups!$P$2-LEN(SOURCE!M1178) &gt;= 0, REPT(" ",lookups!$P$2-LEN(SOURCE!M1178)), "")&amp;
      "},"&amp;IF(SOURCE!O1178&lt;&gt;"",""&amp;SOURCE!O1178,"")
 )
)
)</f>
        <v>/* 1154 */  { addItemToBuffer,              ITM_DOWN_DASHARROW,          "",                                            STD_DOWN_DASHARROW,                            (0 &lt;&lt; TAM_MAX_BITS) |     0, CAT_NONE | SLS_UNCHANGED | US_UNCHANGED | EIM_DISABLED | PTP_DISABLED     },</v>
      </c>
    </row>
    <row r="1179" customFormat="false" ht="15.75" hidden="false" customHeight="false" outlineLevel="0" collapsed="false">
      <c r="A1179" s="263" t="str">
        <f aca="false">IF(AND(OR(SOURCE!A1179="",ISBLANK(SOURCE!A1179)),SOURCE!B1179&gt;0),IF(ISBLANK(SOURCE!C1179),"",SOURCE!C1179),
IF(SOURCE!B1179&lt;0,VLOOKUP(SOURCE!B1179,lookups!A$1:B$25,2,0),
  IF(ISBLANK(SOURCE!B1179),
    "",
    "/* "&amp;TEXT(SOURCE!B1179,"???0")&amp;" *"&amp;
      SOURCE!C1179&amp;", "&amp; IF(lookups!$E$2-LEN(SOURCE!C1179) &gt;= 0, REPT(" ",lookups!$E$2-LEN(SOURCE!C1179)), "")&amp;
      SOURCE!D1179&amp;", "&amp; IF(lookups!$F$2-LEN(SOURCE!D1179) &gt;= 0, REPT(" ",lookups!$F$2-LEN(SOURCE!D1179)), "")&amp;
      SOURCE!E1179&amp;", "&amp; IF(lookups!$G$2-LEN(SOURCE!E1179) &gt;=0, REPT(" ",lookups!$G$2-LEN(SOURCE!E1179)), "")&amp;
      SOURCE!F1179&amp;", "&amp; IF(lookups!$H$2-LEN(SOURCE!F1179) &gt;= 0, REPT(" ",lookups!$H$2-LEN(SOURCE!F1179)+2), "")&amp;"("&amp;
      SUBSTITUTE(TEXT(SOURCE!G1179,"??0"),"  ","")&amp;" &lt;&lt; TAM_MAX_BITS) |"&amp; IF(lookups!$I$2-3 &gt;= 0, REPT(" ",MAX(1,lookups!$I$2-5+4+1-1-LEN(  IF(ISTEXT(SOURCE!H1179),SOURCE!H1179,  SUBSTITUTE(SUBSTITUTE(TEXT(SOURCE!H1179,"????0"),"  ","")," ",""))   ))), "")&amp;
       IF(ISTEXT(SOURCE!H1179),SOURCE!H1179, SUBSTITUTE(SUBSTITUTE(TEXT(SOURCE!H1179,"????0"),"  ","")," ",""))   &amp;","&amp; IF(lookups!$J$2-3 &gt;= 0, REPT(" ",lookups!$J$2-3-5), "")&amp;
      SOURCE!I1179&amp;
" | "&amp; IF(lookups!$K$2-LEN(SOURCE!I1179) &gt;= 0, REPT(" ",lookups!$K$2-LEN(SOURCE!I1179)), "")&amp;
      SOURCE!J1179&amp;      IF(lookups!$L$2-LEN(SOURCE!J1179) &gt;= 0, REPT(" ",lookups!$L$2-LEN(SOURCE!J1179)), "")&amp;
" | "&amp; IF(lookups!$K$2-LEN(SOURCE!I1179) &gt;= 0, REPT(" ",lookups!$K$2-LEN(SOURCE!I1179)), "")&amp;
      SOURCE!K1179&amp;      IF(lookups!$L$2-LEN(SOURCE!K1179) &gt;= 0, REPT(" ",lookups!$M$2-LEN(SOURCE!K1179)), "")&amp;
" | "&amp; SOURCE!L1179&amp;      IF(lookups!$O$2-LEN(SOURCE!L1179) &gt;= 0, REPT(" ",lookups!$O$2-LEN(SOURCE!L1179)), "")&amp;
" | "&amp; SOURCE!M1179&amp;      IF(lookups!$P$2-LEN(SOURCE!M1179) &gt;= 0, REPT(" ",lookups!$P$2-LEN(SOURCE!M1179)), "")&amp;
      "},"&amp;IF(SOURCE!O1179&lt;&gt;"",""&amp;SOURCE!O1179,"")
 )
)
)</f>
        <v>/* 1155 */  { addItemToBuffer,              ITM_EulerE,                  "",                                            STD_EulerE,                                    (0 &lt;&lt; TAM_MAX_BITS) |     0, CAT_NONE | SLS_UNCHANGED | US_UNCHANGED | EIM_DISABLED | PTP_DISABLED     },</v>
      </c>
    </row>
    <row r="1180" customFormat="false" ht="15.75" hidden="false" customHeight="false" outlineLevel="0" collapsed="false">
      <c r="A1180" s="263" t="str">
        <f aca="false">IF(AND(OR(SOURCE!A1180="",ISBLANK(SOURCE!A1180)),SOURCE!B1180&gt;0),IF(ISBLANK(SOURCE!C1180),"",SOURCE!C1180),
IF(SOURCE!B1180&lt;0,VLOOKUP(SOURCE!B1180,lookups!A$1:B$25,2,0),
  IF(ISBLANK(SOURCE!B1180),
    "",
    "/* "&amp;TEXT(SOURCE!B1180,"???0")&amp;" *"&amp;
      SOURCE!C1180&amp;", "&amp; IF(lookups!$E$2-LEN(SOURCE!C1180) &gt;= 0, REPT(" ",lookups!$E$2-LEN(SOURCE!C1180)), "")&amp;
      SOURCE!D1180&amp;", "&amp; IF(lookups!$F$2-LEN(SOURCE!D1180) &gt;= 0, REPT(" ",lookups!$F$2-LEN(SOURCE!D1180)), "")&amp;
      SOURCE!E1180&amp;", "&amp; IF(lookups!$G$2-LEN(SOURCE!E1180) &gt;=0, REPT(" ",lookups!$G$2-LEN(SOURCE!E1180)), "")&amp;
      SOURCE!F1180&amp;", "&amp; IF(lookups!$H$2-LEN(SOURCE!F1180) &gt;= 0, REPT(" ",lookups!$H$2-LEN(SOURCE!F1180)+2), "")&amp;"("&amp;
      SUBSTITUTE(TEXT(SOURCE!G1180,"??0"),"  ","")&amp;" &lt;&lt; TAM_MAX_BITS) |"&amp; IF(lookups!$I$2-3 &gt;= 0, REPT(" ",MAX(1,lookups!$I$2-5+4+1-1-LEN(  IF(ISTEXT(SOURCE!H1180),SOURCE!H1180,  SUBSTITUTE(SUBSTITUTE(TEXT(SOURCE!H1180,"????0"),"  ","")," ",""))   ))), "")&amp;
       IF(ISTEXT(SOURCE!H1180),SOURCE!H1180, SUBSTITUTE(SUBSTITUTE(TEXT(SOURCE!H1180,"????0"),"  ","")," ",""))   &amp;","&amp; IF(lookups!$J$2-3 &gt;= 0, REPT(" ",lookups!$J$2-3-5), "")&amp;
      SOURCE!I1180&amp;
" | "&amp; IF(lookups!$K$2-LEN(SOURCE!I1180) &gt;= 0, REPT(" ",lookups!$K$2-LEN(SOURCE!I1180)), "")&amp;
      SOURCE!J1180&amp;      IF(lookups!$L$2-LEN(SOURCE!J1180) &gt;= 0, REPT(" ",lookups!$L$2-LEN(SOURCE!J1180)), "")&amp;
" | "&amp; IF(lookups!$K$2-LEN(SOURCE!I1180) &gt;= 0, REPT(" ",lookups!$K$2-LEN(SOURCE!I1180)), "")&amp;
      SOURCE!K1180&amp;      IF(lookups!$L$2-LEN(SOURCE!K1180) &gt;= 0, REPT(" ",lookups!$M$2-LEN(SOURCE!K1180)), "")&amp;
" | "&amp; SOURCE!L1180&amp;      IF(lookups!$O$2-LEN(SOURCE!L1180) &gt;= 0, REPT(" ",lookups!$O$2-LEN(SOURCE!L1180)), "")&amp;
" | "&amp; SOURCE!M1180&amp;      IF(lookups!$P$2-LEN(SOURCE!M1180) &gt;= 0, REPT(" ",lookups!$P$2-LEN(SOURCE!M1180)), "")&amp;
      "},"&amp;IF(SOURCE!O1180&lt;&gt;"",""&amp;SOURCE!O1180,"")
 )
)
)</f>
        <v>/* 1156 */  { addItemToBuffer,              ITM_INTEGER_Z,               "",                                            STD_INTEGER_Z,                                 (0 &lt;&lt; TAM_MAX_BITS) |     0, CAT_NONE | SLS_UNCHANGED | US_UNCHANGED | EIM_DISABLED | PTP_DISABLED     },</v>
      </c>
    </row>
    <row r="1181" customFormat="false" ht="15.75" hidden="false" customHeight="false" outlineLevel="0" collapsed="false">
      <c r="A1181" s="263" t="str">
        <f aca="false">IF(AND(OR(SOURCE!A1181="",ISBLANK(SOURCE!A1181)),SOURCE!B1181&gt;0),IF(ISBLANK(SOURCE!C1181),"",SOURCE!C1181),
IF(SOURCE!B1181&lt;0,VLOOKUP(SOURCE!B1181,lookups!A$1:B$25,2,0),
  IF(ISBLANK(SOURCE!B1181),
    "",
    "/* "&amp;TEXT(SOURCE!B1181,"???0")&amp;" *"&amp;
      SOURCE!C1181&amp;", "&amp; IF(lookups!$E$2-LEN(SOURCE!C1181) &gt;= 0, REPT(" ",lookups!$E$2-LEN(SOURCE!C1181)), "")&amp;
      SOURCE!D1181&amp;", "&amp; IF(lookups!$F$2-LEN(SOURCE!D1181) &gt;= 0, REPT(" ",lookups!$F$2-LEN(SOURCE!D1181)), "")&amp;
      SOURCE!E1181&amp;", "&amp; IF(lookups!$G$2-LEN(SOURCE!E1181) &gt;=0, REPT(" ",lookups!$G$2-LEN(SOURCE!E1181)), "")&amp;
      SOURCE!F1181&amp;", "&amp; IF(lookups!$H$2-LEN(SOURCE!F1181) &gt;= 0, REPT(" ",lookups!$H$2-LEN(SOURCE!F1181)+2), "")&amp;"("&amp;
      SUBSTITUTE(TEXT(SOURCE!G1181,"??0"),"  ","")&amp;" &lt;&lt; TAM_MAX_BITS) |"&amp; IF(lookups!$I$2-3 &gt;= 0, REPT(" ",MAX(1,lookups!$I$2-5+4+1-1-LEN(  IF(ISTEXT(SOURCE!H1181),SOURCE!H1181,  SUBSTITUTE(SUBSTITUTE(TEXT(SOURCE!H1181,"????0"),"  ","")," ",""))   ))), "")&amp;
       IF(ISTEXT(SOURCE!H1181),SOURCE!H1181, SUBSTITUTE(SUBSTITUTE(TEXT(SOURCE!H1181,"????0"),"  ","")," ",""))   &amp;","&amp; IF(lookups!$J$2-3 &gt;= 0, REPT(" ",lookups!$J$2-3-5), "")&amp;
      SOURCE!I1181&amp;
" | "&amp; IF(lookups!$K$2-LEN(SOURCE!I1181) &gt;= 0, REPT(" ",lookups!$K$2-LEN(SOURCE!I1181)), "")&amp;
      SOURCE!J1181&amp;      IF(lookups!$L$2-LEN(SOURCE!J1181) &gt;= 0, REPT(" ",lookups!$L$2-LEN(SOURCE!J1181)), "")&amp;
" | "&amp; IF(lookups!$K$2-LEN(SOURCE!I1181) &gt;= 0, REPT(" ",lookups!$K$2-LEN(SOURCE!I1181)), "")&amp;
      SOURCE!K1181&amp;      IF(lookups!$L$2-LEN(SOURCE!K1181) &gt;= 0, REPT(" ",lookups!$M$2-LEN(SOURCE!K1181)), "")&amp;
" | "&amp; SOURCE!L1181&amp;      IF(lookups!$O$2-LEN(SOURCE!L1181) &gt;= 0, REPT(" ",lookups!$O$2-LEN(SOURCE!L1181)), "")&amp;
" | "&amp; SOURCE!M1181&amp;      IF(lookups!$P$2-LEN(SOURCE!M1181) &gt;= 0, REPT(" ",lookups!$P$2-LEN(SOURCE!M1181)), "")&amp;
      "},"&amp;IF(SOURCE!O1181&lt;&gt;"",""&amp;SOURCE!O1181,"")
 )
)
)</f>
        <v>/* 1157 */  { addItemToBuffer,              ITM_LEFT_DASHARROW,          "",                                            STD_LEFT_DASHARROW,                            (0 &lt;&lt; TAM_MAX_BITS) |     0, CAT_NONE | SLS_UNCHANGED | US_UNCHANGED | EIM_DISABLED | PTP_DISABLED     },</v>
      </c>
    </row>
    <row r="1182" customFormat="false" ht="15.75" hidden="false" customHeight="false" outlineLevel="0" collapsed="false">
      <c r="A1182" s="263" t="str">
        <f aca="false">IF(AND(OR(SOURCE!A1182="",ISBLANK(SOURCE!A1182)),SOURCE!B1182&gt;0),IF(ISBLANK(SOURCE!C1182),"",SOURCE!C1182),
IF(SOURCE!B1182&lt;0,VLOOKUP(SOURCE!B1182,lookups!A$1:B$25,2,0),
  IF(ISBLANK(SOURCE!B1182),
    "",
    "/* "&amp;TEXT(SOURCE!B1182,"???0")&amp;" *"&amp;
      SOURCE!C1182&amp;", "&amp; IF(lookups!$E$2-LEN(SOURCE!C1182) &gt;= 0, REPT(" ",lookups!$E$2-LEN(SOURCE!C1182)), "")&amp;
      SOURCE!D1182&amp;", "&amp; IF(lookups!$F$2-LEN(SOURCE!D1182) &gt;= 0, REPT(" ",lookups!$F$2-LEN(SOURCE!D1182)), "")&amp;
      SOURCE!E1182&amp;", "&amp; IF(lookups!$G$2-LEN(SOURCE!E1182) &gt;=0, REPT(" ",lookups!$G$2-LEN(SOURCE!E1182)), "")&amp;
      SOURCE!F1182&amp;", "&amp; IF(lookups!$H$2-LEN(SOURCE!F1182) &gt;= 0, REPT(" ",lookups!$H$2-LEN(SOURCE!F1182)+2), "")&amp;"("&amp;
      SUBSTITUTE(TEXT(SOURCE!G1182,"??0"),"  ","")&amp;" &lt;&lt; TAM_MAX_BITS) |"&amp; IF(lookups!$I$2-3 &gt;= 0, REPT(" ",MAX(1,lookups!$I$2-5+4+1-1-LEN(  IF(ISTEXT(SOURCE!H1182),SOURCE!H1182,  SUBSTITUTE(SUBSTITUTE(TEXT(SOURCE!H1182,"????0"),"  ","")," ",""))   ))), "")&amp;
       IF(ISTEXT(SOURCE!H1182),SOURCE!H1182, SUBSTITUTE(SUBSTITUTE(TEXT(SOURCE!H1182,"????0"),"  ","")," ",""))   &amp;","&amp; IF(lookups!$J$2-3 &gt;= 0, REPT(" ",lookups!$J$2-3-5), "")&amp;
      SOURCE!I1182&amp;
" | "&amp; IF(lookups!$K$2-LEN(SOURCE!I1182) &gt;= 0, REPT(" ",lookups!$K$2-LEN(SOURCE!I1182)), "")&amp;
      SOURCE!J1182&amp;      IF(lookups!$L$2-LEN(SOURCE!J1182) &gt;= 0, REPT(" ",lookups!$L$2-LEN(SOURCE!J1182)), "")&amp;
" | "&amp; IF(lookups!$K$2-LEN(SOURCE!I1182) &gt;= 0, REPT(" ",lookups!$K$2-LEN(SOURCE!I1182)), "")&amp;
      SOURCE!K1182&amp;      IF(lookups!$L$2-LEN(SOURCE!K1182) &gt;= 0, REPT(" ",lookups!$M$2-LEN(SOURCE!K1182)), "")&amp;
" | "&amp; SOURCE!L1182&amp;      IF(lookups!$O$2-LEN(SOURCE!L1182) &gt;= 0, REPT(" ",lookups!$O$2-LEN(SOURCE!L1182)), "")&amp;
" | "&amp; SOURCE!M1182&amp;      IF(lookups!$P$2-LEN(SOURCE!M1182) &gt;= 0, REPT(" ",lookups!$P$2-LEN(SOURCE!M1182)), "")&amp;
      "},"&amp;IF(SOURCE!O1182&lt;&gt;"",""&amp;SOURCE!O1182,"")
 )
)
)</f>
        <v>/* 1158 */  { addItemToBuffer,              ITM_NOT_SUBSET_OF,           "",                                            STD_NOT_SUBSET_OF,                             (0 &lt;&lt; TAM_MAX_BITS) |     0, CAT_NONE | SLS_UNCHANGED | US_UNCHANGED | EIM_DISABLED | PTP_DISABLED     },</v>
      </c>
    </row>
    <row r="1183" customFormat="false" ht="15.75" hidden="false" customHeight="false" outlineLevel="0" collapsed="false">
      <c r="A1183" s="263" t="str">
        <f aca="false">IF(AND(OR(SOURCE!A1183="",ISBLANK(SOURCE!A1183)),SOURCE!B1183&gt;0),IF(ISBLANK(SOURCE!C1183),"",SOURCE!C1183),
IF(SOURCE!B1183&lt;0,VLOOKUP(SOURCE!B1183,lookups!A$1:B$25,2,0),
  IF(ISBLANK(SOURCE!B1183),
    "",
    "/* "&amp;TEXT(SOURCE!B1183,"???0")&amp;" *"&amp;
      SOURCE!C1183&amp;", "&amp; IF(lookups!$E$2-LEN(SOURCE!C1183) &gt;= 0, REPT(" ",lookups!$E$2-LEN(SOURCE!C1183)), "")&amp;
      SOURCE!D1183&amp;", "&amp; IF(lookups!$F$2-LEN(SOURCE!D1183) &gt;= 0, REPT(" ",lookups!$F$2-LEN(SOURCE!D1183)), "")&amp;
      SOURCE!E1183&amp;", "&amp; IF(lookups!$G$2-LEN(SOURCE!E1183) &gt;=0, REPT(" ",lookups!$G$2-LEN(SOURCE!E1183)), "")&amp;
      SOURCE!F1183&amp;", "&amp; IF(lookups!$H$2-LEN(SOURCE!F1183) &gt;= 0, REPT(" ",lookups!$H$2-LEN(SOURCE!F1183)+2), "")&amp;"("&amp;
      SUBSTITUTE(TEXT(SOURCE!G1183,"??0"),"  ","")&amp;" &lt;&lt; TAM_MAX_BITS) |"&amp; IF(lookups!$I$2-3 &gt;= 0, REPT(" ",MAX(1,lookups!$I$2-5+4+1-1-LEN(  IF(ISTEXT(SOURCE!H1183),SOURCE!H1183,  SUBSTITUTE(SUBSTITUTE(TEXT(SOURCE!H1183,"????0"),"  ","")," ",""))   ))), "")&amp;
       IF(ISTEXT(SOURCE!H1183),SOURCE!H1183, SUBSTITUTE(SUBSTITUTE(TEXT(SOURCE!H1183,"????0"),"  ","")," ",""))   &amp;","&amp; IF(lookups!$J$2-3 &gt;= 0, REPT(" ",lookups!$J$2-3-5), "")&amp;
      SOURCE!I1183&amp;
" | "&amp; IF(lookups!$K$2-LEN(SOURCE!I1183) &gt;= 0, REPT(" ",lookups!$K$2-LEN(SOURCE!I1183)), "")&amp;
      SOURCE!J1183&amp;      IF(lookups!$L$2-LEN(SOURCE!J1183) &gt;= 0, REPT(" ",lookups!$L$2-LEN(SOURCE!J1183)), "")&amp;
" | "&amp; IF(lookups!$K$2-LEN(SOURCE!I1183) &gt;= 0, REPT(" ",lookups!$K$2-LEN(SOURCE!I1183)), "")&amp;
      SOURCE!K1183&amp;      IF(lookups!$L$2-LEN(SOURCE!K1183) &gt;= 0, REPT(" ",lookups!$M$2-LEN(SOURCE!K1183)), "")&amp;
" | "&amp; SOURCE!L1183&amp;      IF(lookups!$O$2-LEN(SOURCE!L1183) &gt;= 0, REPT(" ",lookups!$O$2-LEN(SOURCE!L1183)), "")&amp;
" | "&amp; SOURCE!M1183&amp;      IF(lookups!$P$2-LEN(SOURCE!M1183) &gt;= 0, REPT(" ",lookups!$P$2-LEN(SOURCE!M1183)), "")&amp;
      "},"&amp;IF(SOURCE!O1183&lt;&gt;"",""&amp;SOURCE!O1183,"")
 )
)
)</f>
        <v>/* 1159 */  { addItemToBuffer,              ITM_op_i_char,               "",                                            STD_op_i,                                      (0 &lt;&lt; TAM_MAX_BITS) |     0, CAT_NONE | SLS_UNCHANGED | US_UNCHANGED | EIM_DISABLED | PTP_DISABLED     },</v>
      </c>
    </row>
    <row r="1184" customFormat="false" ht="15.75" hidden="false" customHeight="false" outlineLevel="0" collapsed="false">
      <c r="A1184" s="263" t="str">
        <f aca="false">IF(AND(OR(SOURCE!A1184="",ISBLANK(SOURCE!A1184)),SOURCE!B1184&gt;0),IF(ISBLANK(SOURCE!C1184),"",SOURCE!C1184),
IF(SOURCE!B1184&lt;0,VLOOKUP(SOURCE!B1184,lookups!A$1:B$25,2,0),
  IF(ISBLANK(SOURCE!B1184),
    "",
    "/* "&amp;TEXT(SOURCE!B1184,"???0")&amp;" *"&amp;
      SOURCE!C1184&amp;", "&amp; IF(lookups!$E$2-LEN(SOURCE!C1184) &gt;= 0, REPT(" ",lookups!$E$2-LEN(SOURCE!C1184)), "")&amp;
      SOURCE!D1184&amp;", "&amp; IF(lookups!$F$2-LEN(SOURCE!D1184) &gt;= 0, REPT(" ",lookups!$F$2-LEN(SOURCE!D1184)), "")&amp;
      SOURCE!E1184&amp;", "&amp; IF(lookups!$G$2-LEN(SOURCE!E1184) &gt;=0, REPT(" ",lookups!$G$2-LEN(SOURCE!E1184)), "")&amp;
      SOURCE!F1184&amp;", "&amp; IF(lookups!$H$2-LEN(SOURCE!F1184) &gt;= 0, REPT(" ",lookups!$H$2-LEN(SOURCE!F1184)+2), "")&amp;"("&amp;
      SUBSTITUTE(TEXT(SOURCE!G1184,"??0"),"  ","")&amp;" &lt;&lt; TAM_MAX_BITS) |"&amp; IF(lookups!$I$2-3 &gt;= 0, REPT(" ",MAX(1,lookups!$I$2-5+4+1-1-LEN(  IF(ISTEXT(SOURCE!H1184),SOURCE!H1184,  SUBSTITUTE(SUBSTITUTE(TEXT(SOURCE!H1184,"????0"),"  ","")," ",""))   ))), "")&amp;
       IF(ISTEXT(SOURCE!H1184),SOURCE!H1184, SUBSTITUTE(SUBSTITUTE(TEXT(SOURCE!H1184,"????0"),"  ","")," ",""))   &amp;","&amp; IF(lookups!$J$2-3 &gt;= 0, REPT(" ",lookups!$J$2-3-5), "")&amp;
      SOURCE!I1184&amp;
" | "&amp; IF(lookups!$K$2-LEN(SOURCE!I1184) &gt;= 0, REPT(" ",lookups!$K$2-LEN(SOURCE!I1184)), "")&amp;
      SOURCE!J1184&amp;      IF(lookups!$L$2-LEN(SOURCE!J1184) &gt;= 0, REPT(" ",lookups!$L$2-LEN(SOURCE!J1184)), "")&amp;
" | "&amp; IF(lookups!$K$2-LEN(SOURCE!I1184) &gt;= 0, REPT(" ",lookups!$K$2-LEN(SOURCE!I1184)), "")&amp;
      SOURCE!K1184&amp;      IF(lookups!$L$2-LEN(SOURCE!K1184) &gt;= 0, REPT(" ",lookups!$M$2-LEN(SOURCE!K1184)), "")&amp;
" | "&amp; SOURCE!L1184&amp;      IF(lookups!$O$2-LEN(SOURCE!L1184) &gt;= 0, REPT(" ",lookups!$O$2-LEN(SOURCE!L1184)), "")&amp;
" | "&amp; SOURCE!M1184&amp;      IF(lookups!$P$2-LEN(SOURCE!M1184) &gt;= 0, REPT(" ",lookups!$P$2-LEN(SOURCE!M1184)), "")&amp;
      "},"&amp;IF(SOURCE!O1184&lt;&gt;"",""&amp;SOURCE!O1184,"")
 )
)
)</f>
        <v>/* 1160 */  { addItemToBuffer,              ITM_op_j_char,               "",                                            STD_op_j,                                      (0 &lt;&lt; TAM_MAX_BITS) |     0, CAT_NONE | SLS_UNCHANGED | US_UNCHANGED | EIM_DISABLED | PTP_DISABLED     },</v>
      </c>
    </row>
    <row r="1185" customFormat="false" ht="15.75" hidden="false" customHeight="false" outlineLevel="0" collapsed="false">
      <c r="A1185" s="263" t="str">
        <f aca="false">IF(AND(OR(SOURCE!A1185="",ISBLANK(SOURCE!A1185)),SOURCE!B1185&gt;0),IF(ISBLANK(SOURCE!C1185),"",SOURCE!C1185),
IF(SOURCE!B1185&lt;0,VLOOKUP(SOURCE!B1185,lookups!A$1:B$25,2,0),
  IF(ISBLANK(SOURCE!B1185),
    "",
    "/* "&amp;TEXT(SOURCE!B1185,"???0")&amp;" *"&amp;
      SOURCE!C1185&amp;", "&amp; IF(lookups!$E$2-LEN(SOURCE!C1185) &gt;= 0, REPT(" ",lookups!$E$2-LEN(SOURCE!C1185)), "")&amp;
      SOURCE!D1185&amp;", "&amp; IF(lookups!$F$2-LEN(SOURCE!D1185) &gt;= 0, REPT(" ",lookups!$F$2-LEN(SOURCE!D1185)), "")&amp;
      SOURCE!E1185&amp;", "&amp; IF(lookups!$G$2-LEN(SOURCE!E1185) &gt;=0, REPT(" ",lookups!$G$2-LEN(SOURCE!E1185)), "")&amp;
      SOURCE!F1185&amp;", "&amp; IF(lookups!$H$2-LEN(SOURCE!F1185) &gt;= 0, REPT(" ",lookups!$H$2-LEN(SOURCE!F1185)+2), "")&amp;"("&amp;
      SUBSTITUTE(TEXT(SOURCE!G1185,"??0"),"  ","")&amp;" &lt;&lt; TAM_MAX_BITS) |"&amp; IF(lookups!$I$2-3 &gt;= 0, REPT(" ",MAX(1,lookups!$I$2-5+4+1-1-LEN(  IF(ISTEXT(SOURCE!H1185),SOURCE!H1185,  SUBSTITUTE(SUBSTITUTE(TEXT(SOURCE!H1185,"????0"),"  ","")," ",""))   ))), "")&amp;
       IF(ISTEXT(SOURCE!H1185),SOURCE!H1185, SUBSTITUTE(SUBSTITUTE(TEXT(SOURCE!H1185,"????0"),"  ","")," ",""))   &amp;","&amp; IF(lookups!$J$2-3 &gt;= 0, REPT(" ",lookups!$J$2-3-5), "")&amp;
      SOURCE!I1185&amp;
" | "&amp; IF(lookups!$K$2-LEN(SOURCE!I1185) &gt;= 0, REPT(" ",lookups!$K$2-LEN(SOURCE!I1185)), "")&amp;
      SOURCE!J1185&amp;      IF(lookups!$L$2-LEN(SOURCE!J1185) &gt;= 0, REPT(" ",lookups!$L$2-LEN(SOURCE!J1185)), "")&amp;
" | "&amp; IF(lookups!$K$2-LEN(SOURCE!I1185) &gt;= 0, REPT(" ",lookups!$K$2-LEN(SOURCE!I1185)), "")&amp;
      SOURCE!K1185&amp;      IF(lookups!$L$2-LEN(SOURCE!K1185) &gt;= 0, REPT(" ",lookups!$M$2-LEN(SOURCE!K1185)), "")&amp;
" | "&amp; SOURCE!L1185&amp;      IF(lookups!$O$2-LEN(SOURCE!L1185) &gt;= 0, REPT(" ",lookups!$O$2-LEN(SOURCE!L1185)), "")&amp;
" | "&amp; SOURCE!M1185&amp;      IF(lookups!$P$2-LEN(SOURCE!M1185) &gt;= 0, REPT(" ",lookups!$P$2-LEN(SOURCE!M1185)), "")&amp;
      "},"&amp;IF(SOURCE!O1185&lt;&gt;"",""&amp;SOURCE!O1185,"")
 )
)
)</f>
        <v>/* 1161 */  { addItemToBuffer,              ITM_POLAR_char,              "",                                            STD_SUN,                                       (0 &lt;&lt; TAM_MAX_BITS) |     0, CAT_NONE | SLS_UNCHANGED | US_UNCHANGED | EIM_DISABLED | PTP_DISABLED     },</v>
      </c>
    </row>
    <row r="1186" customFormat="false" ht="15.75" hidden="false" customHeight="false" outlineLevel="0" collapsed="false">
      <c r="A1186" s="263" t="str">
        <f aca="false">IF(AND(OR(SOURCE!A1186="",ISBLANK(SOURCE!A1186)),SOURCE!B1186&gt;0),IF(ISBLANK(SOURCE!C1186),"",SOURCE!C1186),
IF(SOURCE!B1186&lt;0,VLOOKUP(SOURCE!B1186,lookups!A$1:B$25,2,0),
  IF(ISBLANK(SOURCE!B1186),
    "",
    "/* "&amp;TEXT(SOURCE!B1186,"???0")&amp;" *"&amp;
      SOURCE!C1186&amp;", "&amp; IF(lookups!$E$2-LEN(SOURCE!C1186) &gt;= 0, REPT(" ",lookups!$E$2-LEN(SOURCE!C1186)), "")&amp;
      SOURCE!D1186&amp;", "&amp; IF(lookups!$F$2-LEN(SOURCE!D1186) &gt;= 0, REPT(" ",lookups!$F$2-LEN(SOURCE!D1186)), "")&amp;
      SOURCE!E1186&amp;", "&amp; IF(lookups!$G$2-LEN(SOURCE!E1186) &gt;=0, REPT(" ",lookups!$G$2-LEN(SOURCE!E1186)), "")&amp;
      SOURCE!F1186&amp;", "&amp; IF(lookups!$H$2-LEN(SOURCE!F1186) &gt;= 0, REPT(" ",lookups!$H$2-LEN(SOURCE!F1186)+2), "")&amp;"("&amp;
      SUBSTITUTE(TEXT(SOURCE!G1186,"??0"),"  ","")&amp;" &lt;&lt; TAM_MAX_BITS) |"&amp; IF(lookups!$I$2-3 &gt;= 0, REPT(" ",MAX(1,lookups!$I$2-5+4+1-1-LEN(  IF(ISTEXT(SOURCE!H1186),SOURCE!H1186,  SUBSTITUTE(SUBSTITUTE(TEXT(SOURCE!H1186,"????0"),"  ","")," ",""))   ))), "")&amp;
       IF(ISTEXT(SOURCE!H1186),SOURCE!H1186, SUBSTITUTE(SUBSTITUTE(TEXT(SOURCE!H1186,"????0"),"  ","")," ",""))   &amp;","&amp; IF(lookups!$J$2-3 &gt;= 0, REPT(" ",lookups!$J$2-3-5), "")&amp;
      SOURCE!I1186&amp;
" | "&amp; IF(lookups!$K$2-LEN(SOURCE!I1186) &gt;= 0, REPT(" ",lookups!$K$2-LEN(SOURCE!I1186)), "")&amp;
      SOURCE!J1186&amp;      IF(lookups!$L$2-LEN(SOURCE!J1186) &gt;= 0, REPT(" ",lookups!$L$2-LEN(SOURCE!J1186)), "")&amp;
" | "&amp; IF(lookups!$K$2-LEN(SOURCE!I1186) &gt;= 0, REPT(" ",lookups!$K$2-LEN(SOURCE!I1186)), "")&amp;
      SOURCE!K1186&amp;      IF(lookups!$L$2-LEN(SOURCE!K1186) &gt;= 0, REPT(" ",lookups!$M$2-LEN(SOURCE!K1186)), "")&amp;
" | "&amp; SOURCE!L1186&amp;      IF(lookups!$O$2-LEN(SOURCE!L1186) &gt;= 0, REPT(" ",lookups!$O$2-LEN(SOURCE!L1186)), "")&amp;
" | "&amp; SOURCE!M1186&amp;      IF(lookups!$P$2-LEN(SOURCE!M1186) &gt;= 0, REPT(" ",lookups!$P$2-LEN(SOURCE!M1186)), "")&amp;
      "},"&amp;IF(SOURCE!O1186&lt;&gt;"",""&amp;SOURCE!O1186,"")
 )
)
)</f>
        <v>/* 1162 */  { addItemToBuffer,              ITM_PRODUCT_char,            "",                                            STD_PRODUCT,                                   (0 &lt;&lt; TAM_MAX_BITS) |     0, CAT_NONE | SLS_UNCHANGED | US_UNCHANGED | EIM_DISABLED | PTP_DISABLED     },</v>
      </c>
    </row>
    <row r="1187" customFormat="false" ht="15.75" hidden="false" customHeight="false" outlineLevel="0" collapsed="false">
      <c r="A1187" s="263" t="str">
        <f aca="false">IF(AND(OR(SOURCE!A1187="",ISBLANK(SOURCE!A1187)),SOURCE!B1187&gt;0),IF(ISBLANK(SOURCE!C1187),"",SOURCE!C1187),
IF(SOURCE!B1187&lt;0,VLOOKUP(SOURCE!B1187,lookups!A$1:B$25,2,0),
  IF(ISBLANK(SOURCE!B1187),
    "",
    "/* "&amp;TEXT(SOURCE!B1187,"???0")&amp;" *"&amp;
      SOURCE!C1187&amp;", "&amp; IF(lookups!$E$2-LEN(SOURCE!C1187) &gt;= 0, REPT(" ",lookups!$E$2-LEN(SOURCE!C1187)), "")&amp;
      SOURCE!D1187&amp;", "&amp; IF(lookups!$F$2-LEN(SOURCE!D1187) &gt;= 0, REPT(" ",lookups!$F$2-LEN(SOURCE!D1187)), "")&amp;
      SOURCE!E1187&amp;", "&amp; IF(lookups!$G$2-LEN(SOURCE!E1187) &gt;=0, REPT(" ",lookups!$G$2-LEN(SOURCE!E1187)), "")&amp;
      SOURCE!F1187&amp;", "&amp; IF(lookups!$H$2-LEN(SOURCE!F1187) &gt;= 0, REPT(" ",lookups!$H$2-LEN(SOURCE!F1187)+2), "")&amp;"("&amp;
      SUBSTITUTE(TEXT(SOURCE!G1187,"??0"),"  ","")&amp;" &lt;&lt; TAM_MAX_BITS) |"&amp; IF(lookups!$I$2-3 &gt;= 0, REPT(" ",MAX(1,lookups!$I$2-5+4+1-1-LEN(  IF(ISTEXT(SOURCE!H1187),SOURCE!H1187,  SUBSTITUTE(SUBSTITUTE(TEXT(SOURCE!H1187,"????0"),"  ","")," ",""))   ))), "")&amp;
       IF(ISTEXT(SOURCE!H1187),SOURCE!H1187, SUBSTITUTE(SUBSTITUTE(TEXT(SOURCE!H1187,"????0"),"  ","")," ",""))   &amp;","&amp; IF(lookups!$J$2-3 &gt;= 0, REPT(" ",lookups!$J$2-3-5), "")&amp;
      SOURCE!I1187&amp;
" | "&amp; IF(lookups!$K$2-LEN(SOURCE!I1187) &gt;= 0, REPT(" ",lookups!$K$2-LEN(SOURCE!I1187)), "")&amp;
      SOURCE!J1187&amp;      IF(lookups!$L$2-LEN(SOURCE!J1187) &gt;= 0, REPT(" ",lookups!$L$2-LEN(SOURCE!J1187)), "")&amp;
" | "&amp; IF(lookups!$K$2-LEN(SOURCE!I1187) &gt;= 0, REPT(" ",lookups!$K$2-LEN(SOURCE!I1187)), "")&amp;
      SOURCE!K1187&amp;      IF(lookups!$L$2-LEN(SOURCE!K1187) &gt;= 0, REPT(" ",lookups!$M$2-LEN(SOURCE!K1187)), "")&amp;
" | "&amp; SOURCE!L1187&amp;      IF(lookups!$O$2-LEN(SOURCE!L1187) &gt;= 0, REPT(" ",lookups!$O$2-LEN(SOURCE!L1187)), "")&amp;
" | "&amp; SOURCE!M1187&amp;      IF(lookups!$P$2-LEN(SOURCE!M1187) &gt;= 0, REPT(" ",lookups!$P$2-LEN(SOURCE!M1187)), "")&amp;
      "},"&amp;IF(SOURCE!O1187&lt;&gt;"",""&amp;SOURCE!O1187,"")
 )
)
)</f>
        <v>/* 1163 */  { addItemToBuffer,              ITM_RIGHT_DASHARROW,         "",                                            STD_RIGHT_DASHARROW,                           (0 &lt;&lt; TAM_MAX_BITS) |     0, CAT_NONE | SLS_UNCHANGED | US_UNCHANGED | EIM_DISABLED | PTP_DISABLED     },</v>
      </c>
    </row>
    <row r="1188" customFormat="false" ht="15.75" hidden="false" customHeight="false" outlineLevel="0" collapsed="false">
      <c r="A1188" s="263" t="str">
        <f aca="false">IF(AND(OR(SOURCE!A1188="",ISBLANK(SOURCE!A1188)),SOURCE!B1188&gt;0),IF(ISBLANK(SOURCE!C1188),"",SOURCE!C1188),
IF(SOURCE!B1188&lt;0,VLOOKUP(SOURCE!B1188,lookups!A$1:B$25,2,0),
  IF(ISBLANK(SOURCE!B1188),
    "",
    "/* "&amp;TEXT(SOURCE!B1188,"???0")&amp;" *"&amp;
      SOURCE!C1188&amp;", "&amp; IF(lookups!$E$2-LEN(SOURCE!C1188) &gt;= 0, REPT(" ",lookups!$E$2-LEN(SOURCE!C1188)), "")&amp;
      SOURCE!D1188&amp;", "&amp; IF(lookups!$F$2-LEN(SOURCE!D1188) &gt;= 0, REPT(" ",lookups!$F$2-LEN(SOURCE!D1188)), "")&amp;
      SOURCE!E1188&amp;", "&amp; IF(lookups!$G$2-LEN(SOURCE!E1188) &gt;=0, REPT(" ",lookups!$G$2-LEN(SOURCE!E1188)), "")&amp;
      SOURCE!F1188&amp;", "&amp; IF(lookups!$H$2-LEN(SOURCE!F1188) &gt;= 0, REPT(" ",lookups!$H$2-LEN(SOURCE!F1188)+2), "")&amp;"("&amp;
      SUBSTITUTE(TEXT(SOURCE!G1188,"??0"),"  ","")&amp;" &lt;&lt; TAM_MAX_BITS) |"&amp; IF(lookups!$I$2-3 &gt;= 0, REPT(" ",MAX(1,lookups!$I$2-5+4+1-1-LEN(  IF(ISTEXT(SOURCE!H1188),SOURCE!H1188,  SUBSTITUTE(SUBSTITUTE(TEXT(SOURCE!H1188,"????0"),"  ","")," ",""))   ))), "")&amp;
       IF(ISTEXT(SOURCE!H1188),SOURCE!H1188, SUBSTITUTE(SUBSTITUTE(TEXT(SOURCE!H1188,"????0"),"  ","")," ",""))   &amp;","&amp; IF(lookups!$J$2-3 &gt;= 0, REPT(" ",lookups!$J$2-3-5), "")&amp;
      SOURCE!I1188&amp;
" | "&amp; IF(lookups!$K$2-LEN(SOURCE!I1188) &gt;= 0, REPT(" ",lookups!$K$2-LEN(SOURCE!I1188)), "")&amp;
      SOURCE!J1188&amp;      IF(lookups!$L$2-LEN(SOURCE!J1188) &gt;= 0, REPT(" ",lookups!$L$2-LEN(SOURCE!J1188)), "")&amp;
" | "&amp; IF(lookups!$K$2-LEN(SOURCE!I1188) &gt;= 0, REPT(" ",lookups!$K$2-LEN(SOURCE!I1188)), "")&amp;
      SOURCE!K1188&amp;      IF(lookups!$L$2-LEN(SOURCE!K1188) &gt;= 0, REPT(" ",lookups!$M$2-LEN(SOURCE!K1188)), "")&amp;
" | "&amp; SOURCE!L1188&amp;      IF(lookups!$O$2-LEN(SOURCE!L1188) &gt;= 0, REPT(" ",lookups!$O$2-LEN(SOURCE!L1188)), "")&amp;
" | "&amp; SOURCE!M1188&amp;      IF(lookups!$P$2-LEN(SOURCE!M1188) &gt;= 0, REPT(" ",lookups!$P$2-LEN(SOURCE!M1188)), "")&amp;
      "},"&amp;IF(SOURCE!O1188&lt;&gt;"",""&amp;SOURCE!O1188,"")
 )
)
)</f>
        <v>/* 1164 */  { addItemToBuffer,              ITM_RIGHT_DOUBLE_ARROW,      "",                                            STD_RIGHT_DOUBLE_ARROW,                        (0 &lt;&lt; TAM_MAX_BITS) |     0, CAT_NONE | SLS_UNCHANGED | US_UNCHANGED | EIM_DISABLED | PTP_DISABLED     },</v>
      </c>
    </row>
    <row r="1189" customFormat="false" ht="15.75" hidden="false" customHeight="false" outlineLevel="0" collapsed="false">
      <c r="A1189" s="263" t="str">
        <f aca="false">IF(AND(OR(SOURCE!A1189="",ISBLANK(SOURCE!A1189)),SOURCE!B1189&gt;0),IF(ISBLANK(SOURCE!C1189),"",SOURCE!C1189),
IF(SOURCE!B1189&lt;0,VLOOKUP(SOURCE!B1189,lookups!A$1:B$25,2,0),
  IF(ISBLANK(SOURCE!B1189),
    "",
    "/* "&amp;TEXT(SOURCE!B1189,"???0")&amp;" *"&amp;
      SOURCE!C1189&amp;", "&amp; IF(lookups!$E$2-LEN(SOURCE!C1189) &gt;= 0, REPT(" ",lookups!$E$2-LEN(SOURCE!C1189)), "")&amp;
      SOURCE!D1189&amp;", "&amp; IF(lookups!$F$2-LEN(SOURCE!D1189) &gt;= 0, REPT(" ",lookups!$F$2-LEN(SOURCE!D1189)), "")&amp;
      SOURCE!E1189&amp;", "&amp; IF(lookups!$G$2-LEN(SOURCE!E1189) &gt;=0, REPT(" ",lookups!$G$2-LEN(SOURCE!E1189)), "")&amp;
      SOURCE!F1189&amp;", "&amp; IF(lookups!$H$2-LEN(SOURCE!F1189) &gt;= 0, REPT(" ",lookups!$H$2-LEN(SOURCE!F1189)+2), "")&amp;"("&amp;
      SUBSTITUTE(TEXT(SOURCE!G1189,"??0"),"  ","")&amp;" &lt;&lt; TAM_MAX_BITS) |"&amp; IF(lookups!$I$2-3 &gt;= 0, REPT(" ",MAX(1,lookups!$I$2-5+4+1-1-LEN(  IF(ISTEXT(SOURCE!H1189),SOURCE!H1189,  SUBSTITUTE(SUBSTITUTE(TEXT(SOURCE!H1189,"????0"),"  ","")," ",""))   ))), "")&amp;
       IF(ISTEXT(SOURCE!H1189),SOURCE!H1189, SUBSTITUTE(SUBSTITUTE(TEXT(SOURCE!H1189,"????0"),"  ","")," ",""))   &amp;","&amp; IF(lookups!$J$2-3 &gt;= 0, REPT(" ",lookups!$J$2-3-5), "")&amp;
      SOURCE!I1189&amp;
" | "&amp; IF(lookups!$K$2-LEN(SOURCE!I1189) &gt;= 0, REPT(" ",lookups!$K$2-LEN(SOURCE!I1189)), "")&amp;
      SOURCE!J1189&amp;      IF(lookups!$L$2-LEN(SOURCE!J1189) &gt;= 0, REPT(" ",lookups!$L$2-LEN(SOURCE!J1189)), "")&amp;
" | "&amp; IF(lookups!$K$2-LEN(SOURCE!I1189) &gt;= 0, REPT(" ",lookups!$K$2-LEN(SOURCE!I1189)), "")&amp;
      SOURCE!K1189&amp;      IF(lookups!$L$2-LEN(SOURCE!K1189) &gt;= 0, REPT(" ",lookups!$M$2-LEN(SOURCE!K1189)), "")&amp;
" | "&amp; SOURCE!L1189&amp;      IF(lookups!$O$2-LEN(SOURCE!L1189) &gt;= 0, REPT(" ",lookups!$O$2-LEN(SOURCE!L1189)), "")&amp;
" | "&amp; SOURCE!M1189&amp;      IF(lookups!$P$2-LEN(SOURCE!M1189) &gt;= 0, REPT(" ",lookups!$P$2-LEN(SOURCE!M1189)), "")&amp;
      "},"&amp;IF(SOURCE!O1189&lt;&gt;"",""&amp;SOURCE!O1189,"")
 )
)
)</f>
        <v>/* 1165 */  { addItemToBuffer,              ITM_RIGHT_TACK,              "",                                            STD_RIGHT_TACK,                                (0 &lt;&lt; TAM_MAX_BITS) |     0, CAT_NONE | SLS_UNCHANGED | US_UNCHANGED | EIM_DISABLED | PTP_DISABLED     },</v>
      </c>
    </row>
    <row r="1190" customFormat="false" ht="15.75" hidden="false" customHeight="false" outlineLevel="0" collapsed="false">
      <c r="A1190" s="263" t="str">
        <f aca="false">IF(AND(OR(SOURCE!A1190="",ISBLANK(SOURCE!A1190)),SOURCE!B1190&gt;0),IF(ISBLANK(SOURCE!C1190),"",SOURCE!C1190),
IF(SOURCE!B1190&lt;0,VLOOKUP(SOURCE!B1190,lookups!A$1:B$25,2,0),
  IF(ISBLANK(SOURCE!B1190),
    "",
    "/* "&amp;TEXT(SOURCE!B1190,"???0")&amp;" *"&amp;
      SOURCE!C1190&amp;", "&amp; IF(lookups!$E$2-LEN(SOURCE!C1190) &gt;= 0, REPT(" ",lookups!$E$2-LEN(SOURCE!C1190)), "")&amp;
      SOURCE!D1190&amp;", "&amp; IF(lookups!$F$2-LEN(SOURCE!D1190) &gt;= 0, REPT(" ",lookups!$F$2-LEN(SOURCE!D1190)), "")&amp;
      SOURCE!E1190&amp;", "&amp; IF(lookups!$G$2-LEN(SOURCE!E1190) &gt;=0, REPT(" ",lookups!$G$2-LEN(SOURCE!E1190)), "")&amp;
      SOURCE!F1190&amp;", "&amp; IF(lookups!$H$2-LEN(SOURCE!F1190) &gt;= 0, REPT(" ",lookups!$H$2-LEN(SOURCE!F1190)+2), "")&amp;"("&amp;
      SUBSTITUTE(TEXT(SOURCE!G1190,"??0"),"  ","")&amp;" &lt;&lt; TAM_MAX_BITS) |"&amp; IF(lookups!$I$2-3 &gt;= 0, REPT(" ",MAX(1,lookups!$I$2-5+4+1-1-LEN(  IF(ISTEXT(SOURCE!H1190),SOURCE!H1190,  SUBSTITUTE(SUBSTITUTE(TEXT(SOURCE!H1190,"????0"),"  ","")," ",""))   ))), "")&amp;
       IF(ISTEXT(SOURCE!H1190),SOURCE!H1190, SUBSTITUTE(SUBSTITUTE(TEXT(SOURCE!H1190,"????0"),"  ","")," ",""))   &amp;","&amp; IF(lookups!$J$2-3 &gt;= 0, REPT(" ",lookups!$J$2-3-5), "")&amp;
      SOURCE!I1190&amp;
" | "&amp; IF(lookups!$K$2-LEN(SOURCE!I1190) &gt;= 0, REPT(" ",lookups!$K$2-LEN(SOURCE!I1190)), "")&amp;
      SOURCE!J1190&amp;      IF(lookups!$L$2-LEN(SOURCE!J1190) &gt;= 0, REPT(" ",lookups!$L$2-LEN(SOURCE!J1190)), "")&amp;
" | "&amp; IF(lookups!$K$2-LEN(SOURCE!I1190) &gt;= 0, REPT(" ",lookups!$K$2-LEN(SOURCE!I1190)), "")&amp;
      SOURCE!K1190&amp;      IF(lookups!$L$2-LEN(SOURCE!K1190) &gt;= 0, REPT(" ",lookups!$M$2-LEN(SOURCE!K1190)), "")&amp;
" | "&amp; SOURCE!L1190&amp;      IF(lookups!$O$2-LEN(SOURCE!L1190) &gt;= 0, REPT(" ",lookups!$O$2-LEN(SOURCE!L1190)), "")&amp;
" | "&amp; SOURCE!M1190&amp;      IF(lookups!$P$2-LEN(SOURCE!M1190) &gt;= 0, REPT(" ",lookups!$P$2-LEN(SOURCE!M1190)), "")&amp;
      "},"&amp;IF(SOURCE!O1190&lt;&gt;"",""&amp;SOURCE!O1190,"")
 )
)
)</f>
        <v>/* 1166 */  { addItemToBuffer,              ITM_SST_char,                "",                                            STD_SST,                                       (0 &lt;&lt; TAM_MAX_BITS) |     0, CAT_NONE | SLS_UNCHANGED | US_UNCHANGED | EIM_DISABLED | PTP_DISABLED     },</v>
      </c>
    </row>
    <row r="1191" customFormat="false" ht="15.75" hidden="false" customHeight="false" outlineLevel="0" collapsed="false">
      <c r="A1191" s="263" t="str">
        <f aca="false">IF(AND(OR(SOURCE!A1191="",ISBLANK(SOURCE!A1191)),SOURCE!B1191&gt;0),IF(ISBLANK(SOURCE!C1191),"",SOURCE!C1191),
IF(SOURCE!B1191&lt;0,VLOOKUP(SOURCE!B1191,lookups!A$1:B$25,2,0),
  IF(ISBLANK(SOURCE!B1191),
    "",
    "/* "&amp;TEXT(SOURCE!B1191,"???0")&amp;" *"&amp;
      SOURCE!C1191&amp;", "&amp; IF(lookups!$E$2-LEN(SOURCE!C1191) &gt;= 0, REPT(" ",lookups!$E$2-LEN(SOURCE!C1191)), "")&amp;
      SOURCE!D1191&amp;", "&amp; IF(lookups!$F$2-LEN(SOURCE!D1191) &gt;= 0, REPT(" ",lookups!$F$2-LEN(SOURCE!D1191)), "")&amp;
      SOURCE!E1191&amp;", "&amp; IF(lookups!$G$2-LEN(SOURCE!E1191) &gt;=0, REPT(" ",lookups!$G$2-LEN(SOURCE!E1191)), "")&amp;
      SOURCE!F1191&amp;", "&amp; IF(lookups!$H$2-LEN(SOURCE!F1191) &gt;= 0, REPT(" ",lookups!$H$2-LEN(SOURCE!F1191)+2), "")&amp;"("&amp;
      SUBSTITUTE(TEXT(SOURCE!G1191,"??0"),"  ","")&amp;" &lt;&lt; TAM_MAX_BITS) |"&amp; IF(lookups!$I$2-3 &gt;= 0, REPT(" ",MAX(1,lookups!$I$2-5+4+1-1-LEN(  IF(ISTEXT(SOURCE!H1191),SOURCE!H1191,  SUBSTITUTE(SUBSTITUTE(TEXT(SOURCE!H1191,"????0"),"  ","")," ",""))   ))), "")&amp;
       IF(ISTEXT(SOURCE!H1191),SOURCE!H1191, SUBSTITUTE(SUBSTITUTE(TEXT(SOURCE!H1191,"????0"),"  ","")," ",""))   &amp;","&amp; IF(lookups!$J$2-3 &gt;= 0, REPT(" ",lookups!$J$2-3-5), "")&amp;
      SOURCE!I1191&amp;
" | "&amp; IF(lookups!$K$2-LEN(SOURCE!I1191) &gt;= 0, REPT(" ",lookups!$K$2-LEN(SOURCE!I1191)), "")&amp;
      SOURCE!J1191&amp;      IF(lookups!$L$2-LEN(SOURCE!J1191) &gt;= 0, REPT(" ",lookups!$L$2-LEN(SOURCE!J1191)), "")&amp;
" | "&amp; IF(lookups!$K$2-LEN(SOURCE!I1191) &gt;= 0, REPT(" ",lookups!$K$2-LEN(SOURCE!I1191)), "")&amp;
      SOURCE!K1191&amp;      IF(lookups!$L$2-LEN(SOURCE!K1191) &gt;= 0, REPT(" ",lookups!$M$2-LEN(SOURCE!K1191)), "")&amp;
" | "&amp; SOURCE!L1191&amp;      IF(lookups!$O$2-LEN(SOURCE!L1191) &gt;= 0, REPT(" ",lookups!$O$2-LEN(SOURCE!L1191)), "")&amp;
" | "&amp; SOURCE!M1191&amp;      IF(lookups!$P$2-LEN(SOURCE!M1191) &gt;= 0, REPT(" ",lookups!$P$2-LEN(SOURCE!M1191)), "")&amp;
      "},"&amp;IF(SOURCE!O1191&lt;&gt;"",""&amp;SOURCE!O1191,"")
 )
)
)</f>
        <v>/* 1167 */  { addItemToBuffer,              ITM_SUBSET_OF,               "",                                            STD_SUBSET_OF,                                 (0 &lt;&lt; TAM_MAX_BITS) |     0, CAT_NONE | SLS_UNCHANGED | US_UNCHANGED | EIM_DISABLED | PTP_DISABLED     },</v>
      </c>
    </row>
    <row r="1192" customFormat="false" ht="15.75" hidden="false" customHeight="false" outlineLevel="0" collapsed="false">
      <c r="A1192" s="263" t="str">
        <f aca="false">IF(AND(OR(SOURCE!A1192="",ISBLANK(SOURCE!A1192)),SOURCE!B1192&gt;0),IF(ISBLANK(SOURCE!C1192),"",SOURCE!C1192),
IF(SOURCE!B1192&lt;0,VLOOKUP(SOURCE!B1192,lookups!A$1:B$25,2,0),
  IF(ISBLANK(SOURCE!B1192),
    "",
    "/* "&amp;TEXT(SOURCE!B1192,"???0")&amp;" *"&amp;
      SOURCE!C1192&amp;", "&amp; IF(lookups!$E$2-LEN(SOURCE!C1192) &gt;= 0, REPT(" ",lookups!$E$2-LEN(SOURCE!C1192)), "")&amp;
      SOURCE!D1192&amp;", "&amp; IF(lookups!$F$2-LEN(SOURCE!D1192) &gt;= 0, REPT(" ",lookups!$F$2-LEN(SOURCE!D1192)), "")&amp;
      SOURCE!E1192&amp;", "&amp; IF(lookups!$G$2-LEN(SOURCE!E1192) &gt;=0, REPT(" ",lookups!$G$2-LEN(SOURCE!E1192)), "")&amp;
      SOURCE!F1192&amp;", "&amp; IF(lookups!$H$2-LEN(SOURCE!F1192) &gt;= 0, REPT(" ",lookups!$H$2-LEN(SOURCE!F1192)+2), "")&amp;"("&amp;
      SUBSTITUTE(TEXT(SOURCE!G1192,"??0"),"  ","")&amp;" &lt;&lt; TAM_MAX_BITS) |"&amp; IF(lookups!$I$2-3 &gt;= 0, REPT(" ",MAX(1,lookups!$I$2-5+4+1-1-LEN(  IF(ISTEXT(SOURCE!H1192),SOURCE!H1192,  SUBSTITUTE(SUBSTITUTE(TEXT(SOURCE!H1192,"????0"),"  ","")," ",""))   ))), "")&amp;
       IF(ISTEXT(SOURCE!H1192),SOURCE!H1192, SUBSTITUTE(SUBSTITUTE(TEXT(SOURCE!H1192,"????0"),"  ","")," ",""))   &amp;","&amp; IF(lookups!$J$2-3 &gt;= 0, REPT(" ",lookups!$J$2-3-5), "")&amp;
      SOURCE!I1192&amp;
" | "&amp; IF(lookups!$K$2-LEN(SOURCE!I1192) &gt;= 0, REPT(" ",lookups!$K$2-LEN(SOURCE!I1192)), "")&amp;
      SOURCE!J1192&amp;      IF(lookups!$L$2-LEN(SOURCE!J1192) &gt;= 0, REPT(" ",lookups!$L$2-LEN(SOURCE!J1192)), "")&amp;
" | "&amp; IF(lookups!$K$2-LEN(SOURCE!I1192) &gt;= 0, REPT(" ",lookups!$K$2-LEN(SOURCE!I1192)), "")&amp;
      SOURCE!K1192&amp;      IF(lookups!$L$2-LEN(SOURCE!K1192) &gt;= 0, REPT(" ",lookups!$M$2-LEN(SOURCE!K1192)), "")&amp;
" | "&amp; SOURCE!L1192&amp;      IF(lookups!$O$2-LEN(SOURCE!L1192) &gt;= 0, REPT(" ",lookups!$O$2-LEN(SOURCE!L1192)), "")&amp;
" | "&amp; SOURCE!M1192&amp;      IF(lookups!$P$2-LEN(SOURCE!M1192) &gt;= 0, REPT(" ",lookups!$P$2-LEN(SOURCE!M1192)), "")&amp;
      "},"&amp;IF(SOURCE!O1192&lt;&gt;"",""&amp;SOURCE!O1192,"")
 )
)
)</f>
        <v>/* 1168 */  { addItemToBuffer,              ITM_SUM_char,                "",                                            STD_SUM,                                       (0 &lt;&lt; TAM_MAX_BITS) |     0, CAT_NONE | SLS_UNCHANGED | US_UNCHANGED | EIM_DISABLED | PTP_DISABLED     },</v>
      </c>
    </row>
    <row r="1193" customFormat="false" ht="15.75" hidden="false" customHeight="false" outlineLevel="0" collapsed="false">
      <c r="A1193" s="263" t="str">
        <f aca="false">IF(AND(OR(SOURCE!A1193="",ISBLANK(SOURCE!A1193)),SOURCE!B1193&gt;0),IF(ISBLANK(SOURCE!C1193),"",SOURCE!C1193),
IF(SOURCE!B1193&lt;0,VLOOKUP(SOURCE!B1193,lookups!A$1:B$25,2,0),
  IF(ISBLANK(SOURCE!B1193),
    "",
    "/* "&amp;TEXT(SOURCE!B1193,"???0")&amp;" *"&amp;
      SOURCE!C1193&amp;", "&amp; IF(lookups!$E$2-LEN(SOURCE!C1193) &gt;= 0, REPT(" ",lookups!$E$2-LEN(SOURCE!C1193)), "")&amp;
      SOURCE!D1193&amp;", "&amp; IF(lookups!$F$2-LEN(SOURCE!D1193) &gt;= 0, REPT(" ",lookups!$F$2-LEN(SOURCE!D1193)), "")&amp;
      SOURCE!E1193&amp;", "&amp; IF(lookups!$G$2-LEN(SOURCE!E1193) &gt;=0, REPT(" ",lookups!$G$2-LEN(SOURCE!E1193)), "")&amp;
      SOURCE!F1193&amp;", "&amp; IF(lookups!$H$2-LEN(SOURCE!F1193) &gt;= 0, REPT(" ",lookups!$H$2-LEN(SOURCE!F1193)+2), "")&amp;"("&amp;
      SUBSTITUTE(TEXT(SOURCE!G1193,"??0"),"  ","")&amp;" &lt;&lt; TAM_MAX_BITS) |"&amp; IF(lookups!$I$2-3 &gt;= 0, REPT(" ",MAX(1,lookups!$I$2-5+4+1-1-LEN(  IF(ISTEXT(SOURCE!H1193),SOURCE!H1193,  SUBSTITUTE(SUBSTITUTE(TEXT(SOURCE!H1193,"????0"),"  ","")," ",""))   ))), "")&amp;
       IF(ISTEXT(SOURCE!H1193),SOURCE!H1193, SUBSTITUTE(SUBSTITUTE(TEXT(SOURCE!H1193,"????0"),"  ","")," ",""))   &amp;","&amp; IF(lookups!$J$2-3 &gt;= 0, REPT(" ",lookups!$J$2-3-5), "")&amp;
      SOURCE!I1193&amp;
" | "&amp; IF(lookups!$K$2-LEN(SOURCE!I1193) &gt;= 0, REPT(" ",lookups!$K$2-LEN(SOURCE!I1193)), "")&amp;
      SOURCE!J1193&amp;      IF(lookups!$L$2-LEN(SOURCE!J1193) &gt;= 0, REPT(" ",lookups!$L$2-LEN(SOURCE!J1193)), "")&amp;
" | "&amp; IF(lookups!$K$2-LEN(SOURCE!I1193) &gt;= 0, REPT(" ",lookups!$K$2-LEN(SOURCE!I1193)), "")&amp;
      SOURCE!K1193&amp;      IF(lookups!$L$2-LEN(SOURCE!K1193) &gt;= 0, REPT(" ",lookups!$M$2-LEN(SOURCE!K1193)), "")&amp;
" | "&amp; SOURCE!L1193&amp;      IF(lookups!$O$2-LEN(SOURCE!L1193) &gt;= 0, REPT(" ",lookups!$O$2-LEN(SOURCE!L1193)), "")&amp;
" | "&amp; SOURCE!M1193&amp;      IF(lookups!$P$2-LEN(SOURCE!M1193) &gt;= 0, REPT(" ",lookups!$P$2-LEN(SOURCE!M1193)), "")&amp;
      "},"&amp;IF(SOURCE!O1193&lt;&gt;"",""&amp;SOURCE!O1193,"")
 )
)
)</f>
        <v>/* 1169 */  { addItemToBuffer,              ITM_UP_DASHARROW,            "",                                            STD_UP_DASHARROW,                              (0 &lt;&lt; TAM_MAX_BITS) |     0, CAT_NONE | SLS_UNCHANGED | US_UNCHANGED | EIM_DISABLED | PTP_DISABLED     },</v>
      </c>
    </row>
    <row r="1194" customFormat="false" ht="15.75" hidden="false" customHeight="false" outlineLevel="0" collapsed="false">
      <c r="A1194" s="263" t="str">
        <f aca="false">IF(AND(OR(SOURCE!A1194="",ISBLANK(SOURCE!A1194)),SOURCE!B1194&gt;0),IF(ISBLANK(SOURCE!C1194),"",SOURCE!C1194),
IF(SOURCE!B1194&lt;0,VLOOKUP(SOURCE!B1194,lookups!A$1:B$25,2,0),
  IF(ISBLANK(SOURCE!B1194),
    "",
    "/* "&amp;TEXT(SOURCE!B1194,"???0")&amp;" *"&amp;
      SOURCE!C1194&amp;", "&amp; IF(lookups!$E$2-LEN(SOURCE!C1194) &gt;= 0, REPT(" ",lookups!$E$2-LEN(SOURCE!C1194)), "")&amp;
      SOURCE!D1194&amp;", "&amp; IF(lookups!$F$2-LEN(SOURCE!D1194) &gt;= 0, REPT(" ",lookups!$F$2-LEN(SOURCE!D1194)), "")&amp;
      SOURCE!E1194&amp;", "&amp; IF(lookups!$G$2-LEN(SOURCE!E1194) &gt;=0, REPT(" ",lookups!$G$2-LEN(SOURCE!E1194)), "")&amp;
      SOURCE!F1194&amp;", "&amp; IF(lookups!$H$2-LEN(SOURCE!F1194) &gt;= 0, REPT(" ",lookups!$H$2-LEN(SOURCE!F1194)+2), "")&amp;"("&amp;
      SUBSTITUTE(TEXT(SOURCE!G1194,"??0"),"  ","")&amp;" &lt;&lt; TAM_MAX_BITS) |"&amp; IF(lookups!$I$2-3 &gt;= 0, REPT(" ",MAX(1,lookups!$I$2-5+4+1-1-LEN(  IF(ISTEXT(SOURCE!H1194),SOURCE!H1194,  SUBSTITUTE(SUBSTITUTE(TEXT(SOURCE!H1194,"????0"),"  ","")," ",""))   ))), "")&amp;
       IF(ISTEXT(SOURCE!H1194),SOURCE!H1194, SUBSTITUTE(SUBSTITUTE(TEXT(SOURCE!H1194,"????0"),"  ","")," ",""))   &amp;","&amp; IF(lookups!$J$2-3 &gt;= 0, REPT(" ",lookups!$J$2-3-5), "")&amp;
      SOURCE!I1194&amp;
" | "&amp; IF(lookups!$K$2-LEN(SOURCE!I1194) &gt;= 0, REPT(" ",lookups!$K$2-LEN(SOURCE!I1194)), "")&amp;
      SOURCE!J1194&amp;      IF(lookups!$L$2-LEN(SOURCE!J1194) &gt;= 0, REPT(" ",lookups!$L$2-LEN(SOURCE!J1194)), "")&amp;
" | "&amp; IF(lookups!$K$2-LEN(SOURCE!I1194) &gt;= 0, REPT(" ",lookups!$K$2-LEN(SOURCE!I1194)), "")&amp;
      SOURCE!K1194&amp;      IF(lookups!$L$2-LEN(SOURCE!K1194) &gt;= 0, REPT(" ",lookups!$M$2-LEN(SOURCE!K1194)), "")&amp;
" | "&amp; SOURCE!L1194&amp;      IF(lookups!$O$2-LEN(SOURCE!L1194) &gt;= 0, REPT(" ",lookups!$O$2-LEN(SOURCE!L1194)), "")&amp;
" | "&amp; SOURCE!M1194&amp;      IF(lookups!$P$2-LEN(SOURCE!M1194) &gt;= 0, REPT(" ",lookups!$P$2-LEN(SOURCE!M1194)), "")&amp;
      "},"&amp;IF(SOURCE!O1194&lt;&gt;"",""&amp;SOURCE!O1194,"")
 )
)
)</f>
        <v>/* 1170 */  { addItemToBuffer,              ITM_USB_SYMBOL,              "",                                            STD_USB_SYMBOL,                                (0 &lt;&lt; TAM_MAX_BITS) |     0, CAT_NONE | SLS_UNCHANGED | US_UNCHANGED | EIM_DISABLED | PTP_DISABLED     },</v>
      </c>
    </row>
    <row r="1195" customFormat="false" ht="15.75" hidden="false" customHeight="false" outlineLevel="0" collapsed="false">
      <c r="A1195" s="263" t="str">
        <f aca="false">IF(AND(OR(SOURCE!A1195="",ISBLANK(SOURCE!A1195)),SOURCE!B1195&gt;0),IF(ISBLANK(SOURCE!C1195),"",SOURCE!C1195),
IF(SOURCE!B1195&lt;0,VLOOKUP(SOURCE!B1195,lookups!A$1:B$25,2,0),
  IF(ISBLANK(SOURCE!B1195),
    "",
    "/* "&amp;TEXT(SOURCE!B1195,"???0")&amp;" *"&amp;
      SOURCE!C1195&amp;", "&amp; IF(lookups!$E$2-LEN(SOURCE!C1195) &gt;= 0, REPT(" ",lookups!$E$2-LEN(SOURCE!C1195)), "")&amp;
      SOURCE!D1195&amp;", "&amp; IF(lookups!$F$2-LEN(SOURCE!D1195) &gt;= 0, REPT(" ",lookups!$F$2-LEN(SOURCE!D1195)), "")&amp;
      SOURCE!E1195&amp;", "&amp; IF(lookups!$G$2-LEN(SOURCE!E1195) &gt;=0, REPT(" ",lookups!$G$2-LEN(SOURCE!E1195)), "")&amp;
      SOURCE!F1195&amp;", "&amp; IF(lookups!$H$2-LEN(SOURCE!F1195) &gt;= 0, REPT(" ",lookups!$H$2-LEN(SOURCE!F1195)+2), "")&amp;"("&amp;
      SUBSTITUTE(TEXT(SOURCE!G1195,"??0"),"  ","")&amp;" &lt;&lt; TAM_MAX_BITS) |"&amp; IF(lookups!$I$2-3 &gt;= 0, REPT(" ",MAX(1,lookups!$I$2-5+4+1-1-LEN(  IF(ISTEXT(SOURCE!H1195),SOURCE!H1195,  SUBSTITUTE(SUBSTITUTE(TEXT(SOURCE!H1195,"????0"),"  ","")," ",""))   ))), "")&amp;
       IF(ISTEXT(SOURCE!H1195),SOURCE!H1195, SUBSTITUTE(SUBSTITUTE(TEXT(SOURCE!H1195,"????0"),"  ","")," ",""))   &amp;","&amp; IF(lookups!$J$2-3 &gt;= 0, REPT(" ",lookups!$J$2-3-5), "")&amp;
      SOURCE!I1195&amp;
" | "&amp; IF(lookups!$K$2-LEN(SOURCE!I1195) &gt;= 0, REPT(" ",lookups!$K$2-LEN(SOURCE!I1195)), "")&amp;
      SOURCE!J1195&amp;      IF(lookups!$L$2-LEN(SOURCE!J1195) &gt;= 0, REPT(" ",lookups!$L$2-LEN(SOURCE!J1195)), "")&amp;
" | "&amp; IF(lookups!$K$2-LEN(SOURCE!I1195) &gt;= 0, REPT(" ",lookups!$K$2-LEN(SOURCE!I1195)), "")&amp;
      SOURCE!K1195&amp;      IF(lookups!$L$2-LEN(SOURCE!K1195) &gt;= 0, REPT(" ",lookups!$M$2-LEN(SOURCE!K1195)), "")&amp;
" | "&amp; SOURCE!L1195&amp;      IF(lookups!$O$2-LEN(SOURCE!L1195) &gt;= 0, REPT(" ",lookups!$O$2-LEN(SOURCE!L1195)), "")&amp;
" | "&amp; SOURCE!M1195&amp;      IF(lookups!$P$2-LEN(SOURCE!M1195) &gt;= 0, REPT(" ",lookups!$P$2-LEN(SOURCE!M1195)), "")&amp;
      "},"&amp;IF(SOURCE!O1195&lt;&gt;"",""&amp;SOURCE!O1195,"")
 )
)
)</f>
        <v>/* 1171 */  { addItemToBuffer,              ITM_LEFT_RIGHT_DOUBLE_ARROW, "",                                            STD_LEFT_RIGHT_DOUBLE_ARROW,                   (0 &lt;&lt; TAM_MAX_BITS) |     0, CAT_NONE | SLS_UNCHANGED | US_UNCHANGED | EIM_DISABLED | PTP_DISABLED     },</v>
      </c>
    </row>
    <row r="1196" customFormat="false" ht="15.75" hidden="false" customHeight="false" outlineLevel="0" collapsed="false">
      <c r="A1196" s="263" t="str">
        <f aca="false">IF(AND(OR(SOURCE!A1196="",ISBLANK(SOURCE!A1196)),SOURCE!B1196&gt;0),IF(ISBLANK(SOURCE!C1196),"",SOURCE!C1196),
IF(SOURCE!B1196&lt;0,VLOOKUP(SOURCE!B1196,lookups!A$1:B$25,2,0),
  IF(ISBLANK(SOURCE!B1196),
    "",
    "/* "&amp;TEXT(SOURCE!B1196,"???0")&amp;" *"&amp;
      SOURCE!C1196&amp;", "&amp; IF(lookups!$E$2-LEN(SOURCE!C1196) &gt;= 0, REPT(" ",lookups!$E$2-LEN(SOURCE!C1196)), "")&amp;
      SOURCE!D1196&amp;", "&amp; IF(lookups!$F$2-LEN(SOURCE!D1196) &gt;= 0, REPT(" ",lookups!$F$2-LEN(SOURCE!D1196)), "")&amp;
      SOURCE!E1196&amp;", "&amp; IF(lookups!$G$2-LEN(SOURCE!E1196) &gt;=0, REPT(" ",lookups!$G$2-LEN(SOURCE!E1196)), "")&amp;
      SOURCE!F1196&amp;", "&amp; IF(lookups!$H$2-LEN(SOURCE!F1196) &gt;= 0, REPT(" ",lookups!$H$2-LEN(SOURCE!F1196)+2), "")&amp;"("&amp;
      SUBSTITUTE(TEXT(SOURCE!G1196,"??0"),"  ","")&amp;" &lt;&lt; TAM_MAX_BITS) |"&amp; IF(lookups!$I$2-3 &gt;= 0, REPT(" ",MAX(1,lookups!$I$2-5+4+1-1-LEN(  IF(ISTEXT(SOURCE!H1196),SOURCE!H1196,  SUBSTITUTE(SUBSTITUTE(TEXT(SOURCE!H1196,"????0"),"  ","")," ",""))   ))), "")&amp;
       IF(ISTEXT(SOURCE!H1196),SOURCE!H1196, SUBSTITUTE(SUBSTITUTE(TEXT(SOURCE!H1196,"????0"),"  ","")," ",""))   &amp;","&amp; IF(lookups!$J$2-3 &gt;= 0, REPT(" ",lookups!$J$2-3-5), "")&amp;
      SOURCE!I1196&amp;
" | "&amp; IF(lookups!$K$2-LEN(SOURCE!I1196) &gt;= 0, REPT(" ",lookups!$K$2-LEN(SOURCE!I1196)), "")&amp;
      SOURCE!J1196&amp;      IF(lookups!$L$2-LEN(SOURCE!J1196) &gt;= 0, REPT(" ",lookups!$L$2-LEN(SOURCE!J1196)), "")&amp;
" | "&amp; IF(lookups!$K$2-LEN(SOURCE!I1196) &gt;= 0, REPT(" ",lookups!$K$2-LEN(SOURCE!I1196)), "")&amp;
      SOURCE!K1196&amp;      IF(lookups!$L$2-LEN(SOURCE!K1196) &gt;= 0, REPT(" ",lookups!$M$2-LEN(SOURCE!K1196)), "")&amp;
" | "&amp; SOURCE!L1196&amp;      IF(lookups!$O$2-LEN(SOURCE!L1196) &gt;= 0, REPT(" ",lookups!$O$2-LEN(SOURCE!L1196)), "")&amp;
" | "&amp; SOURCE!M1196&amp;      IF(lookups!$P$2-LEN(SOURCE!M1196) &gt;= 0, REPT(" ",lookups!$P$2-LEN(SOURCE!M1196)), "")&amp;
      "},"&amp;IF(SOURCE!O1196&lt;&gt;"",""&amp;SOURCE!O1196,"")
 )
)
)</f>
        <v>/* 1172 */  { itemToBeCoded,                NOPARAM,                     "1172",                                        "1172",                                        (0 &lt;&lt; TAM_MAX_BITS) |     0, CAT_FREE | SLS_UNCHANGED | US_UNCHANGED | EIM_DISABLED | PTP_DISABLED     },</v>
      </c>
    </row>
    <row r="1197" customFormat="false" ht="15.75" hidden="false" customHeight="false" outlineLevel="0" collapsed="false">
      <c r="A1197" s="263" t="str">
        <f aca="false">IF(AND(OR(SOURCE!A1197="",ISBLANK(SOURCE!A1197)),SOURCE!B1197&gt;0),IF(ISBLANK(SOURCE!C1197),"",SOURCE!C1197),
IF(SOURCE!B1197&lt;0,VLOOKUP(SOURCE!B1197,lookups!A$1:B$25,2,0),
  IF(ISBLANK(SOURCE!B1197),
    "",
    "/* "&amp;TEXT(SOURCE!B1197,"???0")&amp;" *"&amp;
      SOURCE!C1197&amp;", "&amp; IF(lookups!$E$2-LEN(SOURCE!C1197) &gt;= 0, REPT(" ",lookups!$E$2-LEN(SOURCE!C1197)), "")&amp;
      SOURCE!D1197&amp;", "&amp; IF(lookups!$F$2-LEN(SOURCE!D1197) &gt;= 0, REPT(" ",lookups!$F$2-LEN(SOURCE!D1197)), "")&amp;
      SOURCE!E1197&amp;", "&amp; IF(lookups!$G$2-LEN(SOURCE!E1197) &gt;=0, REPT(" ",lookups!$G$2-LEN(SOURCE!E1197)), "")&amp;
      SOURCE!F1197&amp;", "&amp; IF(lookups!$H$2-LEN(SOURCE!F1197) &gt;= 0, REPT(" ",lookups!$H$2-LEN(SOURCE!F1197)+2), "")&amp;"("&amp;
      SUBSTITUTE(TEXT(SOURCE!G1197,"??0"),"  ","")&amp;" &lt;&lt; TAM_MAX_BITS) |"&amp; IF(lookups!$I$2-3 &gt;= 0, REPT(" ",MAX(1,lookups!$I$2-5+4+1-1-LEN(  IF(ISTEXT(SOURCE!H1197),SOURCE!H1197,  SUBSTITUTE(SUBSTITUTE(TEXT(SOURCE!H1197,"????0"),"  ","")," ",""))   ))), "")&amp;
       IF(ISTEXT(SOURCE!H1197),SOURCE!H1197, SUBSTITUTE(SUBSTITUTE(TEXT(SOURCE!H1197,"????0"),"  ","")," ",""))   &amp;","&amp; IF(lookups!$J$2-3 &gt;= 0, REPT(" ",lookups!$J$2-3-5), "")&amp;
      SOURCE!I1197&amp;
" | "&amp; IF(lookups!$K$2-LEN(SOURCE!I1197) &gt;= 0, REPT(" ",lookups!$K$2-LEN(SOURCE!I1197)), "")&amp;
      SOURCE!J1197&amp;      IF(lookups!$L$2-LEN(SOURCE!J1197) &gt;= 0, REPT(" ",lookups!$L$2-LEN(SOURCE!J1197)), "")&amp;
" | "&amp; IF(lookups!$K$2-LEN(SOURCE!I1197) &gt;= 0, REPT(" ",lookups!$K$2-LEN(SOURCE!I1197)), "")&amp;
      SOURCE!K1197&amp;      IF(lookups!$L$2-LEN(SOURCE!K1197) &gt;= 0, REPT(" ",lookups!$M$2-LEN(SOURCE!K1197)), "")&amp;
" | "&amp; SOURCE!L1197&amp;      IF(lookups!$O$2-LEN(SOURCE!L1197) &gt;= 0, REPT(" ",lookups!$O$2-LEN(SOURCE!L1197)), "")&amp;
" | "&amp; SOURCE!M1197&amp;      IF(lookups!$P$2-LEN(SOURCE!M1197) &gt;= 0, REPT(" ",lookups!$P$2-LEN(SOURCE!M1197)), "")&amp;
      "},"&amp;IF(SOURCE!O1197&lt;&gt;"",""&amp;SOURCE!O1197,"")
 )
)
)</f>
        <v>/* 1173 */  { itemToBeCoded,                NOPARAM,                     "1173",                                        "1173",                                        (0 &lt;&lt; TAM_MAX_BITS) |     0, CAT_FREE | SLS_UNCHANGED | US_UNCHANGED | EIM_DISABLED | PTP_DISABLED     },</v>
      </c>
    </row>
    <row r="1198" customFormat="false" ht="15.75" hidden="false" customHeight="false" outlineLevel="0" collapsed="false">
      <c r="A1198" s="263" t="str">
        <f aca="false">IF(AND(OR(SOURCE!A1198="",ISBLANK(SOURCE!A1198)),SOURCE!B1198&gt;0),IF(ISBLANK(SOURCE!C1198),"",SOURCE!C1198),
IF(SOURCE!B1198&lt;0,VLOOKUP(SOURCE!B1198,lookups!A$1:B$25,2,0),
  IF(ISBLANK(SOURCE!B1198),
    "",
    "/* "&amp;TEXT(SOURCE!B1198,"???0")&amp;" *"&amp;
      SOURCE!C1198&amp;", "&amp; IF(lookups!$E$2-LEN(SOURCE!C1198) &gt;= 0, REPT(" ",lookups!$E$2-LEN(SOURCE!C1198)), "")&amp;
      SOURCE!D1198&amp;", "&amp; IF(lookups!$F$2-LEN(SOURCE!D1198) &gt;= 0, REPT(" ",lookups!$F$2-LEN(SOURCE!D1198)), "")&amp;
      SOURCE!E1198&amp;", "&amp; IF(lookups!$G$2-LEN(SOURCE!E1198) &gt;=0, REPT(" ",lookups!$G$2-LEN(SOURCE!E1198)), "")&amp;
      SOURCE!F1198&amp;", "&amp; IF(lookups!$H$2-LEN(SOURCE!F1198) &gt;= 0, REPT(" ",lookups!$H$2-LEN(SOURCE!F1198)+2), "")&amp;"("&amp;
      SUBSTITUTE(TEXT(SOURCE!G1198,"??0"),"  ","")&amp;" &lt;&lt; TAM_MAX_BITS) |"&amp; IF(lookups!$I$2-3 &gt;= 0, REPT(" ",MAX(1,lookups!$I$2-5+4+1-1-LEN(  IF(ISTEXT(SOURCE!H1198),SOURCE!H1198,  SUBSTITUTE(SUBSTITUTE(TEXT(SOURCE!H1198,"????0"),"  ","")," ",""))   ))), "")&amp;
       IF(ISTEXT(SOURCE!H1198),SOURCE!H1198, SUBSTITUTE(SUBSTITUTE(TEXT(SOURCE!H1198,"????0"),"  ","")," ",""))   &amp;","&amp; IF(lookups!$J$2-3 &gt;= 0, REPT(" ",lookups!$J$2-3-5), "")&amp;
      SOURCE!I1198&amp;
" | "&amp; IF(lookups!$K$2-LEN(SOURCE!I1198) &gt;= 0, REPT(" ",lookups!$K$2-LEN(SOURCE!I1198)), "")&amp;
      SOURCE!J1198&amp;      IF(lookups!$L$2-LEN(SOURCE!J1198) &gt;= 0, REPT(" ",lookups!$L$2-LEN(SOURCE!J1198)), "")&amp;
" | "&amp; IF(lookups!$K$2-LEN(SOURCE!I1198) &gt;= 0, REPT(" ",lookups!$K$2-LEN(SOURCE!I1198)), "")&amp;
      SOURCE!K1198&amp;      IF(lookups!$L$2-LEN(SOURCE!K1198) &gt;= 0, REPT(" ",lookups!$M$2-LEN(SOURCE!K1198)), "")&amp;
" | "&amp; SOURCE!L1198&amp;      IF(lookups!$O$2-LEN(SOURCE!L1198) &gt;= 0, REPT(" ",lookups!$O$2-LEN(SOURCE!L1198)), "")&amp;
" | "&amp; SOURCE!M1198&amp;      IF(lookups!$P$2-LEN(SOURCE!M1198) &gt;= 0, REPT(" ",lookups!$P$2-LEN(SOURCE!M1198)), "")&amp;
      "},"&amp;IF(SOURCE!O1198&lt;&gt;"",""&amp;SOURCE!O1198,"")
 )
)
)</f>
        <v>/* 1174 */  { itemToBeCoded,                NOPARAM,                     "1174",                                        "1174",                                        (0 &lt;&lt; TAM_MAX_BITS) |     0, CAT_FREE | SLS_UNCHANGED | US_UNCHANGED | EIM_DISABLED | PTP_DISABLED     },</v>
      </c>
    </row>
    <row r="1199" customFormat="false" ht="15.75" hidden="false" customHeight="false" outlineLevel="0" collapsed="false">
      <c r="A1199" s="263" t="str">
        <f aca="false">IF(AND(OR(SOURCE!A1199="",ISBLANK(SOURCE!A1199)),SOURCE!B1199&gt;0),IF(ISBLANK(SOURCE!C1199),"",SOURCE!C1199),
IF(SOURCE!B1199&lt;0,VLOOKUP(SOURCE!B1199,lookups!A$1:B$25,2,0),
  IF(ISBLANK(SOURCE!B1199),
    "",
    "/* "&amp;TEXT(SOURCE!B1199,"???0")&amp;" *"&amp;
      SOURCE!C1199&amp;", "&amp; IF(lookups!$E$2-LEN(SOURCE!C1199) &gt;= 0, REPT(" ",lookups!$E$2-LEN(SOURCE!C1199)), "")&amp;
      SOURCE!D1199&amp;", "&amp; IF(lookups!$F$2-LEN(SOURCE!D1199) &gt;= 0, REPT(" ",lookups!$F$2-LEN(SOURCE!D1199)), "")&amp;
      SOURCE!E1199&amp;", "&amp; IF(lookups!$G$2-LEN(SOURCE!E1199) &gt;=0, REPT(" ",lookups!$G$2-LEN(SOURCE!E1199)), "")&amp;
      SOURCE!F1199&amp;", "&amp; IF(lookups!$H$2-LEN(SOURCE!F1199) &gt;= 0, REPT(" ",lookups!$H$2-LEN(SOURCE!F1199)+2), "")&amp;"("&amp;
      SUBSTITUTE(TEXT(SOURCE!G1199,"??0"),"  ","")&amp;" &lt;&lt; TAM_MAX_BITS) |"&amp; IF(lookups!$I$2-3 &gt;= 0, REPT(" ",MAX(1,lookups!$I$2-5+4+1-1-LEN(  IF(ISTEXT(SOURCE!H1199),SOURCE!H1199,  SUBSTITUTE(SUBSTITUTE(TEXT(SOURCE!H1199,"????0"),"  ","")," ",""))   ))), "")&amp;
       IF(ISTEXT(SOURCE!H1199),SOURCE!H1199, SUBSTITUTE(SUBSTITUTE(TEXT(SOURCE!H1199,"????0"),"  ","")," ",""))   &amp;","&amp; IF(lookups!$J$2-3 &gt;= 0, REPT(" ",lookups!$J$2-3-5), "")&amp;
      SOURCE!I1199&amp;
" | "&amp; IF(lookups!$K$2-LEN(SOURCE!I1199) &gt;= 0, REPT(" ",lookups!$K$2-LEN(SOURCE!I1199)), "")&amp;
      SOURCE!J1199&amp;      IF(lookups!$L$2-LEN(SOURCE!J1199) &gt;= 0, REPT(" ",lookups!$L$2-LEN(SOURCE!J1199)), "")&amp;
" | "&amp; IF(lookups!$K$2-LEN(SOURCE!I1199) &gt;= 0, REPT(" ",lookups!$K$2-LEN(SOURCE!I1199)), "")&amp;
      SOURCE!K1199&amp;      IF(lookups!$L$2-LEN(SOURCE!K1199) &gt;= 0, REPT(" ",lookups!$M$2-LEN(SOURCE!K1199)), "")&amp;
" | "&amp; SOURCE!L1199&amp;      IF(lookups!$O$2-LEN(SOURCE!L1199) &gt;= 0, REPT(" ",lookups!$O$2-LEN(SOURCE!L1199)), "")&amp;
" | "&amp; SOURCE!M1199&amp;      IF(lookups!$P$2-LEN(SOURCE!M1199) &gt;= 0, REPT(" ",lookups!$P$2-LEN(SOURCE!M1199)), "")&amp;
      "},"&amp;IF(SOURCE!O1199&lt;&gt;"",""&amp;SOURCE!O1199,"")
 )
)
)</f>
        <v/>
      </c>
    </row>
    <row r="1200" customFormat="false" ht="15.75" hidden="false" customHeight="false" outlineLevel="0" collapsed="false">
      <c r="A1200" s="263" t="str">
        <f aca="false">IF(AND(OR(SOURCE!A1200="",ISBLANK(SOURCE!A1200)),SOURCE!B1200&gt;0),IF(ISBLANK(SOURCE!C1200),"",SOURCE!C1200),
IF(SOURCE!B1200&lt;0,VLOOKUP(SOURCE!B1200,lookups!A$1:B$25,2,0),
  IF(ISBLANK(SOURCE!B1200),
    "",
    "/* "&amp;TEXT(SOURCE!B1200,"???0")&amp;" *"&amp;
      SOURCE!C1200&amp;", "&amp; IF(lookups!$E$2-LEN(SOURCE!C1200) &gt;= 0, REPT(" ",lookups!$E$2-LEN(SOURCE!C1200)), "")&amp;
      SOURCE!D1200&amp;", "&amp; IF(lookups!$F$2-LEN(SOURCE!D1200) &gt;= 0, REPT(" ",lookups!$F$2-LEN(SOURCE!D1200)), "")&amp;
      SOURCE!E1200&amp;", "&amp; IF(lookups!$G$2-LEN(SOURCE!E1200) &gt;=0, REPT(" ",lookups!$G$2-LEN(SOURCE!E1200)), "")&amp;
      SOURCE!F1200&amp;", "&amp; IF(lookups!$H$2-LEN(SOURCE!F1200) &gt;= 0, REPT(" ",lookups!$H$2-LEN(SOURCE!F1200)+2), "")&amp;"("&amp;
      SUBSTITUTE(TEXT(SOURCE!G1200,"??0"),"  ","")&amp;" &lt;&lt; TAM_MAX_BITS) |"&amp; IF(lookups!$I$2-3 &gt;= 0, REPT(" ",MAX(1,lookups!$I$2-5+4+1-1-LEN(  IF(ISTEXT(SOURCE!H1200),SOURCE!H1200,  SUBSTITUTE(SUBSTITUTE(TEXT(SOURCE!H1200,"????0"),"  ","")," ",""))   ))), "")&amp;
       IF(ISTEXT(SOURCE!H1200),SOURCE!H1200, SUBSTITUTE(SUBSTITUTE(TEXT(SOURCE!H1200,"????0"),"  ","")," ",""))   &amp;","&amp; IF(lookups!$J$2-3 &gt;= 0, REPT(" ",lookups!$J$2-3-5), "")&amp;
      SOURCE!I1200&amp;
" | "&amp; IF(lookups!$K$2-LEN(SOURCE!I1200) &gt;= 0, REPT(" ",lookups!$K$2-LEN(SOURCE!I1200)), "")&amp;
      SOURCE!J1200&amp;      IF(lookups!$L$2-LEN(SOURCE!J1200) &gt;= 0, REPT(" ",lookups!$L$2-LEN(SOURCE!J1200)), "")&amp;
" | "&amp; IF(lookups!$K$2-LEN(SOURCE!I1200) &gt;= 0, REPT(" ",lookups!$K$2-LEN(SOURCE!I1200)), "")&amp;
      SOURCE!K1200&amp;      IF(lookups!$L$2-LEN(SOURCE!K1200) &gt;= 0, REPT(" ",lookups!$M$2-LEN(SOURCE!K1200)), "")&amp;
" | "&amp; SOURCE!L1200&amp;      IF(lookups!$O$2-LEN(SOURCE!L1200) &gt;= 0, REPT(" ",lookups!$O$2-LEN(SOURCE!L1200)), "")&amp;
" | "&amp; SOURCE!M1200&amp;      IF(lookups!$P$2-LEN(SOURCE!M1200) &gt;= 0, REPT(" ",lookups!$P$2-LEN(SOURCE!M1200)), "")&amp;
      "},"&amp;IF(SOURCE!O1200&lt;&gt;"",""&amp;SOURCE!O1200,"")
 )
)
)</f>
        <v/>
      </c>
    </row>
    <row r="1201" customFormat="false" ht="15.75" hidden="false" customHeight="false" outlineLevel="0" collapsed="false">
      <c r="A1201" s="263" t="str">
        <f aca="false">IF(AND(OR(SOURCE!A1201="",ISBLANK(SOURCE!A1201)),SOURCE!B1201&gt;0),IF(ISBLANK(SOURCE!C1201),"",SOURCE!C1201),
IF(SOURCE!B1201&lt;0,VLOOKUP(SOURCE!B1201,lookups!A$1:B$25,2,0),
  IF(ISBLANK(SOURCE!B1201),
    "",
    "/* "&amp;TEXT(SOURCE!B1201,"???0")&amp;" *"&amp;
      SOURCE!C1201&amp;", "&amp; IF(lookups!$E$2-LEN(SOURCE!C1201) &gt;= 0, REPT(" ",lookups!$E$2-LEN(SOURCE!C1201)), "")&amp;
      SOURCE!D1201&amp;", "&amp; IF(lookups!$F$2-LEN(SOURCE!D1201) &gt;= 0, REPT(" ",lookups!$F$2-LEN(SOURCE!D1201)), "")&amp;
      SOURCE!E1201&amp;", "&amp; IF(lookups!$G$2-LEN(SOURCE!E1201) &gt;=0, REPT(" ",lookups!$G$2-LEN(SOURCE!E1201)), "")&amp;
      SOURCE!F1201&amp;", "&amp; IF(lookups!$H$2-LEN(SOURCE!F1201) &gt;= 0, REPT(" ",lookups!$H$2-LEN(SOURCE!F1201)+2), "")&amp;"("&amp;
      SUBSTITUTE(TEXT(SOURCE!G1201,"??0"),"  ","")&amp;" &lt;&lt; TAM_MAX_BITS) |"&amp; IF(lookups!$I$2-3 &gt;= 0, REPT(" ",MAX(1,lookups!$I$2-5+4+1-1-LEN(  IF(ISTEXT(SOURCE!H1201),SOURCE!H1201,  SUBSTITUTE(SUBSTITUTE(TEXT(SOURCE!H1201,"????0"),"  ","")," ",""))   ))), "")&amp;
       IF(ISTEXT(SOURCE!H1201),SOURCE!H1201, SUBSTITUTE(SUBSTITUTE(TEXT(SOURCE!H1201,"????0"),"  ","")," ",""))   &amp;","&amp; IF(lookups!$J$2-3 &gt;= 0, REPT(" ",lookups!$J$2-3-5), "")&amp;
      SOURCE!I1201&amp;
" | "&amp; IF(lookups!$K$2-LEN(SOURCE!I1201) &gt;= 0, REPT(" ",lookups!$K$2-LEN(SOURCE!I1201)), "")&amp;
      SOURCE!J1201&amp;      IF(lookups!$L$2-LEN(SOURCE!J1201) &gt;= 0, REPT(" ",lookups!$L$2-LEN(SOURCE!J1201)), "")&amp;
" | "&amp; IF(lookups!$K$2-LEN(SOURCE!I1201) &gt;= 0, REPT(" ",lookups!$K$2-LEN(SOURCE!I1201)), "")&amp;
      SOURCE!K1201&amp;      IF(lookups!$L$2-LEN(SOURCE!K1201) &gt;= 0, REPT(" ",lookups!$M$2-LEN(SOURCE!K1201)), "")&amp;
" | "&amp; SOURCE!L1201&amp;      IF(lookups!$O$2-LEN(SOURCE!L1201) &gt;= 0, REPT(" ",lookups!$O$2-LEN(SOURCE!L1201)), "")&amp;
" | "&amp; SOURCE!M1201&amp;      IF(lookups!$P$2-LEN(SOURCE!M1201) &gt;= 0, REPT(" ",lookups!$P$2-LEN(SOURCE!M1201)), "")&amp;
      "},"&amp;IF(SOURCE!O1201&lt;&gt;"",""&amp;SOURCE!O1201,"")
 )
)
)</f>
        <v>// Reserved variables</v>
      </c>
    </row>
    <row r="1202" customFormat="false" ht="15.75" hidden="false" customHeight="false" outlineLevel="0" collapsed="false">
      <c r="A1202" s="263" t="str">
        <f aca="false">IF(AND(OR(SOURCE!A1202="",ISBLANK(SOURCE!A1202)),SOURCE!B1202&gt;0),IF(ISBLANK(SOURCE!C1202),"",SOURCE!C1202),
IF(SOURCE!B1202&lt;0,VLOOKUP(SOURCE!B1202,lookups!A$1:B$25,2,0),
  IF(ISBLANK(SOURCE!B1202),
    "",
    "/* "&amp;TEXT(SOURCE!B1202,"???0")&amp;" *"&amp;
      SOURCE!C1202&amp;", "&amp; IF(lookups!$E$2-LEN(SOURCE!C1202) &gt;= 0, REPT(" ",lookups!$E$2-LEN(SOURCE!C1202)), "")&amp;
      SOURCE!D1202&amp;", "&amp; IF(lookups!$F$2-LEN(SOURCE!D1202) &gt;= 0, REPT(" ",lookups!$F$2-LEN(SOURCE!D1202)), "")&amp;
      SOURCE!E1202&amp;", "&amp; IF(lookups!$G$2-LEN(SOURCE!E1202) &gt;=0, REPT(" ",lookups!$G$2-LEN(SOURCE!E1202)), "")&amp;
      SOURCE!F1202&amp;", "&amp; IF(lookups!$H$2-LEN(SOURCE!F1202) &gt;= 0, REPT(" ",lookups!$H$2-LEN(SOURCE!F1202)+2), "")&amp;"("&amp;
      SUBSTITUTE(TEXT(SOURCE!G1202,"??0"),"  ","")&amp;" &lt;&lt; TAM_MAX_BITS) |"&amp; IF(lookups!$I$2-3 &gt;= 0, REPT(" ",MAX(1,lookups!$I$2-5+4+1-1-LEN(  IF(ISTEXT(SOURCE!H1202),SOURCE!H1202,  SUBSTITUTE(SUBSTITUTE(TEXT(SOURCE!H1202,"????0"),"  ","")," ",""))   ))), "")&amp;
       IF(ISTEXT(SOURCE!H1202),SOURCE!H1202, SUBSTITUTE(SUBSTITUTE(TEXT(SOURCE!H1202,"????0"),"  ","")," ",""))   &amp;","&amp; IF(lookups!$J$2-3 &gt;= 0, REPT(" ",lookups!$J$2-3-5), "")&amp;
      SOURCE!I1202&amp;
" | "&amp; IF(lookups!$K$2-LEN(SOURCE!I1202) &gt;= 0, REPT(" ",lookups!$K$2-LEN(SOURCE!I1202)), "")&amp;
      SOURCE!J1202&amp;      IF(lookups!$L$2-LEN(SOURCE!J1202) &gt;= 0, REPT(" ",lookups!$L$2-LEN(SOURCE!J1202)), "")&amp;
" | "&amp; IF(lookups!$K$2-LEN(SOURCE!I1202) &gt;= 0, REPT(" ",lookups!$K$2-LEN(SOURCE!I1202)), "")&amp;
      SOURCE!K1202&amp;      IF(lookups!$L$2-LEN(SOURCE!K1202) &gt;= 0, REPT(" ",lookups!$M$2-LEN(SOURCE!K1202)), "")&amp;
" | "&amp; SOURCE!L1202&amp;      IF(lookups!$O$2-LEN(SOURCE!L1202) &gt;= 0, REPT(" ",lookups!$O$2-LEN(SOURCE!L1202)), "")&amp;
" | "&amp; SOURCE!M1202&amp;      IF(lookups!$P$2-LEN(SOURCE!M1202) &gt;= 0, REPT(" ",lookups!$P$2-LEN(SOURCE!M1202)), "")&amp;
      "},"&amp;IF(SOURCE!O1202&lt;&gt;"",""&amp;SOURCE!O1202,"")
 )
)
)</f>
        <v>/* 1175 */  { addItemToBuffer,              REGISTER_X,                  "X",                                           "X",                                           (0 &lt;&lt; TAM_MAX_BITS) |     0, CAT_RVAR | SLS_UNCHANGED | US_UNCHANGED | EIM_DISABLED | PTP_DISABLED     }, // Do</v>
      </c>
    </row>
    <row r="1203" customFormat="false" ht="15.75" hidden="false" customHeight="false" outlineLevel="0" collapsed="false">
      <c r="A1203" s="263" t="str">
        <f aca="false">IF(AND(OR(SOURCE!A1203="",ISBLANK(SOURCE!A1203)),SOURCE!B1203&gt;0),IF(ISBLANK(SOURCE!C1203),"",SOURCE!C1203),
IF(SOURCE!B1203&lt;0,VLOOKUP(SOURCE!B1203,lookups!A$1:B$25,2,0),
  IF(ISBLANK(SOURCE!B1203),
    "",
    "/* "&amp;TEXT(SOURCE!B1203,"???0")&amp;" *"&amp;
      SOURCE!C1203&amp;", "&amp; IF(lookups!$E$2-LEN(SOURCE!C1203) &gt;= 0, REPT(" ",lookups!$E$2-LEN(SOURCE!C1203)), "")&amp;
      SOURCE!D1203&amp;", "&amp; IF(lookups!$F$2-LEN(SOURCE!D1203) &gt;= 0, REPT(" ",lookups!$F$2-LEN(SOURCE!D1203)), "")&amp;
      SOURCE!E1203&amp;", "&amp; IF(lookups!$G$2-LEN(SOURCE!E1203) &gt;=0, REPT(" ",lookups!$G$2-LEN(SOURCE!E1203)), "")&amp;
      SOURCE!F1203&amp;", "&amp; IF(lookups!$H$2-LEN(SOURCE!F1203) &gt;= 0, REPT(" ",lookups!$H$2-LEN(SOURCE!F1203)+2), "")&amp;"("&amp;
      SUBSTITUTE(TEXT(SOURCE!G1203,"??0"),"  ","")&amp;" &lt;&lt; TAM_MAX_BITS) |"&amp; IF(lookups!$I$2-3 &gt;= 0, REPT(" ",MAX(1,lookups!$I$2-5+4+1-1-LEN(  IF(ISTEXT(SOURCE!H1203),SOURCE!H1203,  SUBSTITUTE(SUBSTITUTE(TEXT(SOURCE!H1203,"????0"),"  ","")," ",""))   ))), "")&amp;
       IF(ISTEXT(SOURCE!H1203),SOURCE!H1203, SUBSTITUTE(SUBSTITUTE(TEXT(SOURCE!H1203,"????0"),"  ","")," ",""))   &amp;","&amp; IF(lookups!$J$2-3 &gt;= 0, REPT(" ",lookups!$J$2-3-5), "")&amp;
      SOURCE!I1203&amp;
" | "&amp; IF(lookups!$K$2-LEN(SOURCE!I1203) &gt;= 0, REPT(" ",lookups!$K$2-LEN(SOURCE!I1203)), "")&amp;
      SOURCE!J1203&amp;      IF(lookups!$L$2-LEN(SOURCE!J1203) &gt;= 0, REPT(" ",lookups!$L$2-LEN(SOURCE!J1203)), "")&amp;
" | "&amp; IF(lookups!$K$2-LEN(SOURCE!I1203) &gt;= 0, REPT(" ",lookups!$K$2-LEN(SOURCE!I1203)), "")&amp;
      SOURCE!K1203&amp;      IF(lookups!$L$2-LEN(SOURCE!K1203) &gt;= 0, REPT(" ",lookups!$M$2-LEN(SOURCE!K1203)), "")&amp;
" | "&amp; SOURCE!L1203&amp;      IF(lookups!$O$2-LEN(SOURCE!L1203) &gt;= 0, REPT(" ",lookups!$O$2-LEN(SOURCE!L1203)), "")&amp;
" | "&amp; SOURCE!M1203&amp;      IF(lookups!$P$2-LEN(SOURCE!M1203) &gt;= 0, REPT(" ",lookups!$P$2-LEN(SOURCE!M1203)), "")&amp;
      "},"&amp;IF(SOURCE!O1203&lt;&gt;"",""&amp;SOURCE!O1203,"")
 )
)
)</f>
        <v>/* 1176 */  { addItemToBuffer,              REGISTER_Y,                  "Y",                                           "Y",                                           (0 &lt;&lt; TAM_MAX_BITS) |     0, CAT_RVAR | SLS_UNCHANGED | US_UNCHANGED | EIM_DISABLED | PTP_DISABLED     }, // not</v>
      </c>
    </row>
    <row r="1204" customFormat="false" ht="15.75" hidden="false" customHeight="false" outlineLevel="0" collapsed="false">
      <c r="A1204" s="263" t="str">
        <f aca="false">IF(AND(OR(SOURCE!A1204="",ISBLANK(SOURCE!A1204)),SOURCE!B1204&gt;0),IF(ISBLANK(SOURCE!C1204),"",SOURCE!C1204),
IF(SOURCE!B1204&lt;0,VLOOKUP(SOURCE!B1204,lookups!A$1:B$25,2,0),
  IF(ISBLANK(SOURCE!B1204),
    "",
    "/* "&amp;TEXT(SOURCE!B1204,"???0")&amp;" *"&amp;
      SOURCE!C1204&amp;", "&amp; IF(lookups!$E$2-LEN(SOURCE!C1204) &gt;= 0, REPT(" ",lookups!$E$2-LEN(SOURCE!C1204)), "")&amp;
      SOURCE!D1204&amp;", "&amp; IF(lookups!$F$2-LEN(SOURCE!D1204) &gt;= 0, REPT(" ",lookups!$F$2-LEN(SOURCE!D1204)), "")&amp;
      SOURCE!E1204&amp;", "&amp; IF(lookups!$G$2-LEN(SOURCE!E1204) &gt;=0, REPT(" ",lookups!$G$2-LEN(SOURCE!E1204)), "")&amp;
      SOURCE!F1204&amp;", "&amp; IF(lookups!$H$2-LEN(SOURCE!F1204) &gt;= 0, REPT(" ",lookups!$H$2-LEN(SOURCE!F1204)+2), "")&amp;"("&amp;
      SUBSTITUTE(TEXT(SOURCE!G1204,"??0"),"  ","")&amp;" &lt;&lt; TAM_MAX_BITS) |"&amp; IF(lookups!$I$2-3 &gt;= 0, REPT(" ",MAX(1,lookups!$I$2-5+4+1-1-LEN(  IF(ISTEXT(SOURCE!H1204),SOURCE!H1204,  SUBSTITUTE(SUBSTITUTE(TEXT(SOURCE!H1204,"????0"),"  ","")," ",""))   ))), "")&amp;
       IF(ISTEXT(SOURCE!H1204),SOURCE!H1204, SUBSTITUTE(SUBSTITUTE(TEXT(SOURCE!H1204,"????0"),"  ","")," ",""))   &amp;","&amp; IF(lookups!$J$2-3 &gt;= 0, REPT(" ",lookups!$J$2-3-5), "")&amp;
      SOURCE!I1204&amp;
" | "&amp; IF(lookups!$K$2-LEN(SOURCE!I1204) &gt;= 0, REPT(" ",lookups!$K$2-LEN(SOURCE!I1204)), "")&amp;
      SOURCE!J1204&amp;      IF(lookups!$L$2-LEN(SOURCE!J1204) &gt;= 0, REPT(" ",lookups!$L$2-LEN(SOURCE!J1204)), "")&amp;
" | "&amp; IF(lookups!$K$2-LEN(SOURCE!I1204) &gt;= 0, REPT(" ",lookups!$K$2-LEN(SOURCE!I1204)), "")&amp;
      SOURCE!K1204&amp;      IF(lookups!$L$2-LEN(SOURCE!K1204) &gt;= 0, REPT(" ",lookups!$M$2-LEN(SOURCE!K1204)), "")&amp;
" | "&amp; SOURCE!L1204&amp;      IF(lookups!$O$2-LEN(SOURCE!L1204) &gt;= 0, REPT(" ",lookups!$O$2-LEN(SOURCE!L1204)), "")&amp;
" | "&amp; SOURCE!M1204&amp;      IF(lookups!$P$2-LEN(SOURCE!M1204) &gt;= 0, REPT(" ",lookups!$P$2-LEN(SOURCE!M1204)), "")&amp;
      "},"&amp;IF(SOURCE!O1204&lt;&gt;"",""&amp;SOURCE!O1204,"")
 )
)
)</f>
        <v>/* 1177 */  { addItemToBuffer,              REGISTER_Z,                  "Z",                                           "Z",                                           (0 &lt;&lt; TAM_MAX_BITS) |     0, CAT_RVAR | SLS_UNCHANGED | US_UNCHANGED | EIM_DISABLED | PTP_DISABLED     }, // change</v>
      </c>
    </row>
    <row r="1205" customFormat="false" ht="15.75" hidden="false" customHeight="false" outlineLevel="0" collapsed="false">
      <c r="A1205" s="263" t="str">
        <f aca="false">IF(AND(OR(SOURCE!A1205="",ISBLANK(SOURCE!A1205)),SOURCE!B1205&gt;0),IF(ISBLANK(SOURCE!C1205),"",SOURCE!C1205),
IF(SOURCE!B1205&lt;0,VLOOKUP(SOURCE!B1205,lookups!A$1:B$25,2,0),
  IF(ISBLANK(SOURCE!B1205),
    "",
    "/* "&amp;TEXT(SOURCE!B1205,"???0")&amp;" *"&amp;
      SOURCE!C1205&amp;", "&amp; IF(lookups!$E$2-LEN(SOURCE!C1205) &gt;= 0, REPT(" ",lookups!$E$2-LEN(SOURCE!C1205)), "")&amp;
      SOURCE!D1205&amp;", "&amp; IF(lookups!$F$2-LEN(SOURCE!D1205) &gt;= 0, REPT(" ",lookups!$F$2-LEN(SOURCE!D1205)), "")&amp;
      SOURCE!E1205&amp;", "&amp; IF(lookups!$G$2-LEN(SOURCE!E1205) &gt;=0, REPT(" ",lookups!$G$2-LEN(SOURCE!E1205)), "")&amp;
      SOURCE!F1205&amp;", "&amp; IF(lookups!$H$2-LEN(SOURCE!F1205) &gt;= 0, REPT(" ",lookups!$H$2-LEN(SOURCE!F1205)+2), "")&amp;"("&amp;
      SUBSTITUTE(TEXT(SOURCE!G1205,"??0"),"  ","")&amp;" &lt;&lt; TAM_MAX_BITS) |"&amp; IF(lookups!$I$2-3 &gt;= 0, REPT(" ",MAX(1,lookups!$I$2-5+4+1-1-LEN(  IF(ISTEXT(SOURCE!H1205),SOURCE!H1205,  SUBSTITUTE(SUBSTITUTE(TEXT(SOURCE!H1205,"????0"),"  ","")," ",""))   ))), "")&amp;
       IF(ISTEXT(SOURCE!H1205),SOURCE!H1205, SUBSTITUTE(SUBSTITUTE(TEXT(SOURCE!H1205,"????0"),"  ","")," ",""))   &amp;","&amp; IF(lookups!$J$2-3 &gt;= 0, REPT(" ",lookups!$J$2-3-5), "")&amp;
      SOURCE!I1205&amp;
" | "&amp; IF(lookups!$K$2-LEN(SOURCE!I1205) &gt;= 0, REPT(" ",lookups!$K$2-LEN(SOURCE!I1205)), "")&amp;
      SOURCE!J1205&amp;      IF(lookups!$L$2-LEN(SOURCE!J1205) &gt;= 0, REPT(" ",lookups!$L$2-LEN(SOURCE!J1205)), "")&amp;
" | "&amp; IF(lookups!$K$2-LEN(SOURCE!I1205) &gt;= 0, REPT(" ",lookups!$K$2-LEN(SOURCE!I1205)), "")&amp;
      SOURCE!K1205&amp;      IF(lookups!$L$2-LEN(SOURCE!K1205) &gt;= 0, REPT(" ",lookups!$M$2-LEN(SOURCE!K1205)), "")&amp;
" | "&amp; SOURCE!L1205&amp;      IF(lookups!$O$2-LEN(SOURCE!L1205) &gt;= 0, REPT(" ",lookups!$O$2-LEN(SOURCE!L1205)), "")&amp;
" | "&amp; SOURCE!M1205&amp;      IF(lookups!$P$2-LEN(SOURCE!M1205) &gt;= 0, REPT(" ",lookups!$P$2-LEN(SOURCE!M1205)), "")&amp;
      "},"&amp;IF(SOURCE!O1205&lt;&gt;"",""&amp;SOURCE!O1205,"")
 )
)
)</f>
        <v>/* 1178 */  { addItemToBuffer,              REGISTER_T,                  "T",                                           "T",                                           (0 &lt;&lt; TAM_MAX_BITS) |     0, CAT_RVAR | SLS_UNCHANGED | US_UNCHANGED | EIM_DISABLED | PTP_DISABLED     }, // the</v>
      </c>
    </row>
    <row r="1206" customFormat="false" ht="15.75" hidden="false" customHeight="false" outlineLevel="0" collapsed="false">
      <c r="A1206" s="263" t="str">
        <f aca="false">IF(AND(OR(SOURCE!A1206="",ISBLANK(SOURCE!A1206)),SOURCE!B1206&gt;0),IF(ISBLANK(SOURCE!C1206),"",SOURCE!C1206),
IF(SOURCE!B1206&lt;0,VLOOKUP(SOURCE!B1206,lookups!A$1:B$25,2,0),
  IF(ISBLANK(SOURCE!B1206),
    "",
    "/* "&amp;TEXT(SOURCE!B1206,"???0")&amp;" *"&amp;
      SOURCE!C1206&amp;", "&amp; IF(lookups!$E$2-LEN(SOURCE!C1206) &gt;= 0, REPT(" ",lookups!$E$2-LEN(SOURCE!C1206)), "")&amp;
      SOURCE!D1206&amp;", "&amp; IF(lookups!$F$2-LEN(SOURCE!D1206) &gt;= 0, REPT(" ",lookups!$F$2-LEN(SOURCE!D1206)), "")&amp;
      SOURCE!E1206&amp;", "&amp; IF(lookups!$G$2-LEN(SOURCE!E1206) &gt;=0, REPT(" ",lookups!$G$2-LEN(SOURCE!E1206)), "")&amp;
      SOURCE!F1206&amp;", "&amp; IF(lookups!$H$2-LEN(SOURCE!F1206) &gt;= 0, REPT(" ",lookups!$H$2-LEN(SOURCE!F1206)+2), "")&amp;"("&amp;
      SUBSTITUTE(TEXT(SOURCE!G1206,"??0"),"  ","")&amp;" &lt;&lt; TAM_MAX_BITS) |"&amp; IF(lookups!$I$2-3 &gt;= 0, REPT(" ",MAX(1,lookups!$I$2-5+4+1-1-LEN(  IF(ISTEXT(SOURCE!H1206),SOURCE!H1206,  SUBSTITUTE(SUBSTITUTE(TEXT(SOURCE!H1206,"????0"),"  ","")," ",""))   ))), "")&amp;
       IF(ISTEXT(SOURCE!H1206),SOURCE!H1206, SUBSTITUTE(SUBSTITUTE(TEXT(SOURCE!H1206,"????0"),"  ","")," ",""))   &amp;","&amp; IF(lookups!$J$2-3 &gt;= 0, REPT(" ",lookups!$J$2-3-5), "")&amp;
      SOURCE!I1206&amp;
" | "&amp; IF(lookups!$K$2-LEN(SOURCE!I1206) &gt;= 0, REPT(" ",lookups!$K$2-LEN(SOURCE!I1206)), "")&amp;
      SOURCE!J1206&amp;      IF(lookups!$L$2-LEN(SOURCE!J1206) &gt;= 0, REPT(" ",lookups!$L$2-LEN(SOURCE!J1206)), "")&amp;
" | "&amp; IF(lookups!$K$2-LEN(SOURCE!I1206) &gt;= 0, REPT(" ",lookups!$K$2-LEN(SOURCE!I1206)), "")&amp;
      SOURCE!K1206&amp;      IF(lookups!$L$2-LEN(SOURCE!K1206) &gt;= 0, REPT(" ",lookups!$M$2-LEN(SOURCE!K1206)), "")&amp;
" | "&amp; SOURCE!L1206&amp;      IF(lookups!$O$2-LEN(SOURCE!L1206) &gt;= 0, REPT(" ",lookups!$O$2-LEN(SOURCE!L1206)), "")&amp;
" | "&amp; SOURCE!M1206&amp;      IF(lookups!$P$2-LEN(SOURCE!M1206) &gt;= 0, REPT(" ",lookups!$P$2-LEN(SOURCE!M1206)), "")&amp;
      "},"&amp;IF(SOURCE!O1206&lt;&gt;"",""&amp;SOURCE!O1206,"")
 )
)
)</f>
        <v>/* 1179 */  { addItemToBuffer,              REGISTER_A,                  "A",                                           "A",                                           (0 &lt;&lt; TAM_MAX_BITS) |     0, CAT_RVAR | SLS_UNCHANGED | US_UNCHANGED | EIM_DISABLED | PTP_DISABLED     }, // order</v>
      </c>
    </row>
    <row r="1207" customFormat="false" ht="15.75" hidden="false" customHeight="false" outlineLevel="0" collapsed="false">
      <c r="A1207" s="263" t="str">
        <f aca="false">IF(AND(OR(SOURCE!A1207="",ISBLANK(SOURCE!A1207)),SOURCE!B1207&gt;0),IF(ISBLANK(SOURCE!C1207),"",SOURCE!C1207),
IF(SOURCE!B1207&lt;0,VLOOKUP(SOURCE!B1207,lookups!A$1:B$25,2,0),
  IF(ISBLANK(SOURCE!B1207),
    "",
    "/* "&amp;TEXT(SOURCE!B1207,"???0")&amp;" *"&amp;
      SOURCE!C1207&amp;", "&amp; IF(lookups!$E$2-LEN(SOURCE!C1207) &gt;= 0, REPT(" ",lookups!$E$2-LEN(SOURCE!C1207)), "")&amp;
      SOURCE!D1207&amp;", "&amp; IF(lookups!$F$2-LEN(SOURCE!D1207) &gt;= 0, REPT(" ",lookups!$F$2-LEN(SOURCE!D1207)), "")&amp;
      SOURCE!E1207&amp;", "&amp; IF(lookups!$G$2-LEN(SOURCE!E1207) &gt;=0, REPT(" ",lookups!$G$2-LEN(SOURCE!E1207)), "")&amp;
      SOURCE!F1207&amp;", "&amp; IF(lookups!$H$2-LEN(SOURCE!F1207) &gt;= 0, REPT(" ",lookups!$H$2-LEN(SOURCE!F1207)+2), "")&amp;"("&amp;
      SUBSTITUTE(TEXT(SOURCE!G1207,"??0"),"  ","")&amp;" &lt;&lt; TAM_MAX_BITS) |"&amp; IF(lookups!$I$2-3 &gt;= 0, REPT(" ",MAX(1,lookups!$I$2-5+4+1-1-LEN(  IF(ISTEXT(SOURCE!H1207),SOURCE!H1207,  SUBSTITUTE(SUBSTITUTE(TEXT(SOURCE!H1207,"????0"),"  ","")," ",""))   ))), "")&amp;
       IF(ISTEXT(SOURCE!H1207),SOURCE!H1207, SUBSTITUTE(SUBSTITUTE(TEXT(SOURCE!H1207,"????0"),"  ","")," ",""))   &amp;","&amp; IF(lookups!$J$2-3 &gt;= 0, REPT(" ",lookups!$J$2-3-5), "")&amp;
      SOURCE!I1207&amp;
" | "&amp; IF(lookups!$K$2-LEN(SOURCE!I1207) &gt;= 0, REPT(" ",lookups!$K$2-LEN(SOURCE!I1207)), "")&amp;
      SOURCE!J1207&amp;      IF(lookups!$L$2-LEN(SOURCE!J1207) &gt;= 0, REPT(" ",lookups!$L$2-LEN(SOURCE!J1207)), "")&amp;
" | "&amp; IF(lookups!$K$2-LEN(SOURCE!I1207) &gt;= 0, REPT(" ",lookups!$K$2-LEN(SOURCE!I1207)), "")&amp;
      SOURCE!K1207&amp;      IF(lookups!$L$2-LEN(SOURCE!K1207) &gt;= 0, REPT(" ",lookups!$M$2-LEN(SOURCE!K1207)), "")&amp;
" | "&amp; SOURCE!L1207&amp;      IF(lookups!$O$2-LEN(SOURCE!L1207) &gt;= 0, REPT(" ",lookups!$O$2-LEN(SOURCE!L1207)), "")&amp;
" | "&amp; SOURCE!M1207&amp;      IF(lookups!$P$2-LEN(SOURCE!M1207) &gt;= 0, REPT(" ",lookups!$P$2-LEN(SOURCE!M1207)), "")&amp;
      "},"&amp;IF(SOURCE!O1207&lt;&gt;"",""&amp;SOURCE!O1207,"")
 )
)
)</f>
        <v>/* 1180 */  { addItemToBuffer,              REGISTER_B,                  "B",                                           "B",                                           (0 &lt;&lt; TAM_MAX_BITS) |     0, CAT_RVAR | SLS_UNCHANGED | US_UNCHANGED | EIM_DISABLED | PTP_DISABLED     }, // of</v>
      </c>
    </row>
    <row r="1208" customFormat="false" ht="15.75" hidden="false" customHeight="false" outlineLevel="0" collapsed="false">
      <c r="A1208" s="263" t="str">
        <f aca="false">IF(AND(OR(SOURCE!A1208="",ISBLANK(SOURCE!A1208)),SOURCE!B1208&gt;0),IF(ISBLANK(SOURCE!C1208),"",SOURCE!C1208),
IF(SOURCE!B1208&lt;0,VLOOKUP(SOURCE!B1208,lookups!A$1:B$25,2,0),
  IF(ISBLANK(SOURCE!B1208),
    "",
    "/* "&amp;TEXT(SOURCE!B1208,"???0")&amp;" *"&amp;
      SOURCE!C1208&amp;", "&amp; IF(lookups!$E$2-LEN(SOURCE!C1208) &gt;= 0, REPT(" ",lookups!$E$2-LEN(SOURCE!C1208)), "")&amp;
      SOURCE!D1208&amp;", "&amp; IF(lookups!$F$2-LEN(SOURCE!D1208) &gt;= 0, REPT(" ",lookups!$F$2-LEN(SOURCE!D1208)), "")&amp;
      SOURCE!E1208&amp;", "&amp; IF(lookups!$G$2-LEN(SOURCE!E1208) &gt;=0, REPT(" ",lookups!$G$2-LEN(SOURCE!E1208)), "")&amp;
      SOURCE!F1208&amp;", "&amp; IF(lookups!$H$2-LEN(SOURCE!F1208) &gt;= 0, REPT(" ",lookups!$H$2-LEN(SOURCE!F1208)+2), "")&amp;"("&amp;
      SUBSTITUTE(TEXT(SOURCE!G1208,"??0"),"  ","")&amp;" &lt;&lt; TAM_MAX_BITS) |"&amp; IF(lookups!$I$2-3 &gt;= 0, REPT(" ",MAX(1,lookups!$I$2-5+4+1-1-LEN(  IF(ISTEXT(SOURCE!H1208),SOURCE!H1208,  SUBSTITUTE(SUBSTITUTE(TEXT(SOURCE!H1208,"????0"),"  ","")," ",""))   ))), "")&amp;
       IF(ISTEXT(SOURCE!H1208),SOURCE!H1208, SUBSTITUTE(SUBSTITUTE(TEXT(SOURCE!H1208,"????0"),"  ","")," ",""))   &amp;","&amp; IF(lookups!$J$2-3 &gt;= 0, REPT(" ",lookups!$J$2-3-5), "")&amp;
      SOURCE!I1208&amp;
" | "&amp; IF(lookups!$K$2-LEN(SOURCE!I1208) &gt;= 0, REPT(" ",lookups!$K$2-LEN(SOURCE!I1208)), "")&amp;
      SOURCE!J1208&amp;      IF(lookups!$L$2-LEN(SOURCE!J1208) &gt;= 0, REPT(" ",lookups!$L$2-LEN(SOURCE!J1208)), "")&amp;
" | "&amp; IF(lookups!$K$2-LEN(SOURCE!I1208) &gt;= 0, REPT(" ",lookups!$K$2-LEN(SOURCE!I1208)), "")&amp;
      SOURCE!K1208&amp;      IF(lookups!$L$2-LEN(SOURCE!K1208) &gt;= 0, REPT(" ",lookups!$M$2-LEN(SOURCE!K1208)), "")&amp;
" | "&amp; SOURCE!L1208&amp;      IF(lookups!$O$2-LEN(SOURCE!L1208) &gt;= 0, REPT(" ",lookups!$O$2-LEN(SOURCE!L1208)), "")&amp;
" | "&amp; SOURCE!M1208&amp;      IF(lookups!$P$2-LEN(SOURCE!M1208) &gt;= 0, REPT(" ",lookups!$P$2-LEN(SOURCE!M1208)), "")&amp;
      "},"&amp;IF(SOURCE!O1208&lt;&gt;"",""&amp;SOURCE!O1208,"")
 )
)
)</f>
        <v>/* 1181 */  { addItemToBuffer,              REGISTER_C,                  "C",                                           "C",                                           (0 &lt;&lt; TAM_MAX_BITS) |     0, CAT_RVAR | SLS_UNCHANGED | US_UNCHANGED | EIM_DISABLED | PTP_DISABLED     }, // this</v>
      </c>
    </row>
    <row r="1209" customFormat="false" ht="15.75" hidden="false" customHeight="false" outlineLevel="0" collapsed="false">
      <c r="A1209" s="263" t="str">
        <f aca="false">IF(AND(OR(SOURCE!A1209="",ISBLANK(SOURCE!A1209)),SOURCE!B1209&gt;0),IF(ISBLANK(SOURCE!C1209),"",SOURCE!C1209),
IF(SOURCE!B1209&lt;0,VLOOKUP(SOURCE!B1209,lookups!A$1:B$25,2,0),
  IF(ISBLANK(SOURCE!B1209),
    "",
    "/* "&amp;TEXT(SOURCE!B1209,"???0")&amp;" *"&amp;
      SOURCE!C1209&amp;", "&amp; IF(lookups!$E$2-LEN(SOURCE!C1209) &gt;= 0, REPT(" ",lookups!$E$2-LEN(SOURCE!C1209)), "")&amp;
      SOURCE!D1209&amp;", "&amp; IF(lookups!$F$2-LEN(SOURCE!D1209) &gt;= 0, REPT(" ",lookups!$F$2-LEN(SOURCE!D1209)), "")&amp;
      SOURCE!E1209&amp;", "&amp; IF(lookups!$G$2-LEN(SOURCE!E1209) &gt;=0, REPT(" ",lookups!$G$2-LEN(SOURCE!E1209)), "")&amp;
      SOURCE!F1209&amp;", "&amp; IF(lookups!$H$2-LEN(SOURCE!F1209) &gt;= 0, REPT(" ",lookups!$H$2-LEN(SOURCE!F1209)+2), "")&amp;"("&amp;
      SUBSTITUTE(TEXT(SOURCE!G1209,"??0"),"  ","")&amp;" &lt;&lt; TAM_MAX_BITS) |"&amp; IF(lookups!$I$2-3 &gt;= 0, REPT(" ",MAX(1,lookups!$I$2-5+4+1-1-LEN(  IF(ISTEXT(SOURCE!H1209),SOURCE!H1209,  SUBSTITUTE(SUBSTITUTE(TEXT(SOURCE!H1209,"????0"),"  ","")," ",""))   ))), "")&amp;
       IF(ISTEXT(SOURCE!H1209),SOURCE!H1209, SUBSTITUTE(SUBSTITUTE(TEXT(SOURCE!H1209,"????0"),"  ","")," ",""))   &amp;","&amp; IF(lookups!$J$2-3 &gt;= 0, REPT(" ",lookups!$J$2-3-5), "")&amp;
      SOURCE!I1209&amp;
" | "&amp; IF(lookups!$K$2-LEN(SOURCE!I1209) &gt;= 0, REPT(" ",lookups!$K$2-LEN(SOURCE!I1209)), "")&amp;
      SOURCE!J1209&amp;      IF(lookups!$L$2-LEN(SOURCE!J1209) &gt;= 0, REPT(" ",lookups!$L$2-LEN(SOURCE!J1209)), "")&amp;
" | "&amp; IF(lookups!$K$2-LEN(SOURCE!I1209) &gt;= 0, REPT(" ",lookups!$K$2-LEN(SOURCE!I1209)), "")&amp;
      SOURCE!K1209&amp;      IF(lookups!$L$2-LEN(SOURCE!K1209) &gt;= 0, REPT(" ",lookups!$M$2-LEN(SOURCE!K1209)), "")&amp;
" | "&amp; SOURCE!L1209&amp;      IF(lookups!$O$2-LEN(SOURCE!L1209) &gt;= 0, REPT(" ",lookups!$O$2-LEN(SOURCE!L1209)), "")&amp;
" | "&amp; SOURCE!M1209&amp;      IF(lookups!$P$2-LEN(SOURCE!M1209) &gt;= 0, REPT(" ",lookups!$P$2-LEN(SOURCE!M1209)), "")&amp;
      "},"&amp;IF(SOURCE!O1209&lt;&gt;"",""&amp;SOURCE!O1209,"")
 )
)
)</f>
        <v>/* 1182 */  { addItemToBuffer,              REGISTER_D,                  "D",                                           "D",                                           (0 &lt;&lt; TAM_MAX_BITS) |     0, CAT_RVAR | SLS_UNCHANGED | US_UNCHANGED | EIM_DISABLED | PTP_DISABLED     }, // 3</v>
      </c>
    </row>
    <row r="1210" customFormat="false" ht="15.75" hidden="false" customHeight="false" outlineLevel="0" collapsed="false">
      <c r="A1210" s="263" t="str">
        <f aca="false">IF(AND(OR(SOURCE!A1210="",ISBLANK(SOURCE!A1210)),SOURCE!B1210&gt;0),IF(ISBLANK(SOURCE!C1210),"",SOURCE!C1210),
IF(SOURCE!B1210&lt;0,VLOOKUP(SOURCE!B1210,lookups!A$1:B$25,2,0),
  IF(ISBLANK(SOURCE!B1210),
    "",
    "/* "&amp;TEXT(SOURCE!B1210,"???0")&amp;" *"&amp;
      SOURCE!C1210&amp;", "&amp; IF(lookups!$E$2-LEN(SOURCE!C1210) &gt;= 0, REPT(" ",lookups!$E$2-LEN(SOURCE!C1210)), "")&amp;
      SOURCE!D1210&amp;", "&amp; IF(lookups!$F$2-LEN(SOURCE!D1210) &gt;= 0, REPT(" ",lookups!$F$2-LEN(SOURCE!D1210)), "")&amp;
      SOURCE!E1210&amp;", "&amp; IF(lookups!$G$2-LEN(SOURCE!E1210) &gt;=0, REPT(" ",lookups!$G$2-LEN(SOURCE!E1210)), "")&amp;
      SOURCE!F1210&amp;", "&amp; IF(lookups!$H$2-LEN(SOURCE!F1210) &gt;= 0, REPT(" ",lookups!$H$2-LEN(SOURCE!F1210)+2), "")&amp;"("&amp;
      SUBSTITUTE(TEXT(SOURCE!G1210,"??0"),"  ","")&amp;" &lt;&lt; TAM_MAX_BITS) |"&amp; IF(lookups!$I$2-3 &gt;= 0, REPT(" ",MAX(1,lookups!$I$2-5+4+1-1-LEN(  IF(ISTEXT(SOURCE!H1210),SOURCE!H1210,  SUBSTITUTE(SUBSTITUTE(TEXT(SOURCE!H1210,"????0"),"  ","")," ",""))   ))), "")&amp;
       IF(ISTEXT(SOURCE!H1210),SOURCE!H1210, SUBSTITUTE(SUBSTITUTE(TEXT(SOURCE!H1210,"????0"),"  ","")," ",""))   &amp;","&amp; IF(lookups!$J$2-3 &gt;= 0, REPT(" ",lookups!$J$2-3-5), "")&amp;
      SOURCE!I1210&amp;
" | "&amp; IF(lookups!$K$2-LEN(SOURCE!I1210) &gt;= 0, REPT(" ",lookups!$K$2-LEN(SOURCE!I1210)), "")&amp;
      SOURCE!J1210&amp;      IF(lookups!$L$2-LEN(SOURCE!J1210) &gt;= 0, REPT(" ",lookups!$L$2-LEN(SOURCE!J1210)), "")&amp;
" | "&amp; IF(lookups!$K$2-LEN(SOURCE!I1210) &gt;= 0, REPT(" ",lookups!$K$2-LEN(SOURCE!I1210)), "")&amp;
      SOURCE!K1210&amp;      IF(lookups!$L$2-LEN(SOURCE!K1210) &gt;= 0, REPT(" ",lookups!$M$2-LEN(SOURCE!K1210)), "")&amp;
" | "&amp; SOURCE!L1210&amp;      IF(lookups!$O$2-LEN(SOURCE!L1210) &gt;= 0, REPT(" ",lookups!$O$2-LEN(SOURCE!L1210)), "")&amp;
" | "&amp; SOURCE!M1210&amp;      IF(lookups!$P$2-LEN(SOURCE!M1210) &gt;= 0, REPT(" ",lookups!$P$2-LEN(SOURCE!M1210)), "")&amp;
      "},"&amp;IF(SOURCE!O1210&lt;&gt;"",""&amp;SOURCE!O1210,"")
 )
)
)</f>
        <v>/* 1183 */  { addItemToBuffer,              REGISTER_L,                  "L",                                           "L",                                           (0 &lt;&lt; TAM_MAX_BITS) |     0, CAT_RVAR | SLS_UNCHANGED | US_UNCHANGED | EIM_DISABLED | PTP_DISABLED     }, // 0</v>
      </c>
    </row>
    <row r="1211" customFormat="false" ht="15.75" hidden="false" customHeight="false" outlineLevel="0" collapsed="false">
      <c r="A1211" s="263" t="str">
        <f aca="false">IF(AND(OR(SOURCE!A1211="",ISBLANK(SOURCE!A1211)),SOURCE!B1211&gt;0),IF(ISBLANK(SOURCE!C1211),"",SOURCE!C1211),
IF(SOURCE!B1211&lt;0,VLOOKUP(SOURCE!B1211,lookups!A$1:B$25,2,0),
  IF(ISBLANK(SOURCE!B1211),
    "",
    "/* "&amp;TEXT(SOURCE!B1211,"???0")&amp;" *"&amp;
      SOURCE!C1211&amp;", "&amp; IF(lookups!$E$2-LEN(SOURCE!C1211) &gt;= 0, REPT(" ",lookups!$E$2-LEN(SOURCE!C1211)), "")&amp;
      SOURCE!D1211&amp;", "&amp; IF(lookups!$F$2-LEN(SOURCE!D1211) &gt;= 0, REPT(" ",lookups!$F$2-LEN(SOURCE!D1211)), "")&amp;
      SOURCE!E1211&amp;", "&amp; IF(lookups!$G$2-LEN(SOURCE!E1211) &gt;=0, REPT(" ",lookups!$G$2-LEN(SOURCE!E1211)), "")&amp;
      SOURCE!F1211&amp;", "&amp; IF(lookups!$H$2-LEN(SOURCE!F1211) &gt;= 0, REPT(" ",lookups!$H$2-LEN(SOURCE!F1211)+2), "")&amp;"("&amp;
      SUBSTITUTE(TEXT(SOURCE!G1211,"??0"),"  ","")&amp;" &lt;&lt; TAM_MAX_BITS) |"&amp; IF(lookups!$I$2-3 &gt;= 0, REPT(" ",MAX(1,lookups!$I$2-5+4+1-1-LEN(  IF(ISTEXT(SOURCE!H1211),SOURCE!H1211,  SUBSTITUTE(SUBSTITUTE(TEXT(SOURCE!H1211,"????0"),"  ","")," ",""))   ))), "")&amp;
       IF(ISTEXT(SOURCE!H1211),SOURCE!H1211, SUBSTITUTE(SUBSTITUTE(TEXT(SOURCE!H1211,"????0"),"  ","")," ",""))   &amp;","&amp; IF(lookups!$J$2-3 &gt;= 0, REPT(" ",lookups!$J$2-3-5), "")&amp;
      SOURCE!I1211&amp;
" | "&amp; IF(lookups!$K$2-LEN(SOURCE!I1211) &gt;= 0, REPT(" ",lookups!$K$2-LEN(SOURCE!I1211)), "")&amp;
      SOURCE!J1211&amp;      IF(lookups!$L$2-LEN(SOURCE!J1211) &gt;= 0, REPT(" ",lookups!$L$2-LEN(SOURCE!J1211)), "")&amp;
" | "&amp; IF(lookups!$K$2-LEN(SOURCE!I1211) &gt;= 0, REPT(" ",lookups!$K$2-LEN(SOURCE!I1211)), "")&amp;
      SOURCE!K1211&amp;      IF(lookups!$L$2-LEN(SOURCE!K1211) &gt;= 0, REPT(" ",lookups!$M$2-LEN(SOURCE!K1211)), "")&amp;
" | "&amp; SOURCE!L1211&amp;      IF(lookups!$O$2-LEN(SOURCE!L1211) &gt;= 0, REPT(" ",lookups!$O$2-LEN(SOURCE!L1211)), "")&amp;
" | "&amp; SOURCE!M1211&amp;      IF(lookups!$P$2-LEN(SOURCE!M1211) &gt;= 0, REPT(" ",lookups!$P$2-LEN(SOURCE!M1211)), "")&amp;
      "},"&amp;IF(SOURCE!O1211&lt;&gt;"",""&amp;SOURCE!O1211,"")
 )
)
)</f>
        <v>/* 1184 */  { addItemToBuffer,              REGISTER_I,                  "I",                                           "I",                                           (0 &lt;&lt; TAM_MAX_BITS) |     0, CAT_RVAR | SLS_UNCHANGED | US_UNCHANGED | EIM_DISABLED | PTP_DISABLED     }, // reserved</v>
      </c>
    </row>
    <row r="1212" customFormat="false" ht="15.75" hidden="false" customHeight="false" outlineLevel="0" collapsed="false">
      <c r="A1212" s="263" t="str">
        <f aca="false">IF(AND(OR(SOURCE!A1212="",ISBLANK(SOURCE!A1212)),SOURCE!B1212&gt;0),IF(ISBLANK(SOURCE!C1212),"",SOURCE!C1212),
IF(SOURCE!B1212&lt;0,VLOOKUP(SOURCE!B1212,lookups!A$1:B$25,2,0),
  IF(ISBLANK(SOURCE!B1212),
    "",
    "/* "&amp;TEXT(SOURCE!B1212,"???0")&amp;" *"&amp;
      SOURCE!C1212&amp;", "&amp; IF(lookups!$E$2-LEN(SOURCE!C1212) &gt;= 0, REPT(" ",lookups!$E$2-LEN(SOURCE!C1212)), "")&amp;
      SOURCE!D1212&amp;", "&amp; IF(lookups!$F$2-LEN(SOURCE!D1212) &gt;= 0, REPT(" ",lookups!$F$2-LEN(SOURCE!D1212)), "")&amp;
      SOURCE!E1212&amp;", "&amp; IF(lookups!$G$2-LEN(SOURCE!E1212) &gt;=0, REPT(" ",lookups!$G$2-LEN(SOURCE!E1212)), "")&amp;
      SOURCE!F1212&amp;", "&amp; IF(lookups!$H$2-LEN(SOURCE!F1212) &gt;= 0, REPT(" ",lookups!$H$2-LEN(SOURCE!F1212)+2), "")&amp;"("&amp;
      SUBSTITUTE(TEXT(SOURCE!G1212,"??0"),"  ","")&amp;" &lt;&lt; TAM_MAX_BITS) |"&amp; IF(lookups!$I$2-3 &gt;= 0, REPT(" ",MAX(1,lookups!$I$2-5+4+1-1-LEN(  IF(ISTEXT(SOURCE!H1212),SOURCE!H1212,  SUBSTITUTE(SUBSTITUTE(TEXT(SOURCE!H1212,"????0"),"  ","")," ",""))   ))), "")&amp;
       IF(ISTEXT(SOURCE!H1212),SOURCE!H1212, SUBSTITUTE(SUBSTITUTE(TEXT(SOURCE!H1212,"????0"),"  ","")," ",""))   &amp;","&amp; IF(lookups!$J$2-3 &gt;= 0, REPT(" ",lookups!$J$2-3-5), "")&amp;
      SOURCE!I1212&amp;
" | "&amp; IF(lookups!$K$2-LEN(SOURCE!I1212) &gt;= 0, REPT(" ",lookups!$K$2-LEN(SOURCE!I1212)), "")&amp;
      SOURCE!J1212&amp;      IF(lookups!$L$2-LEN(SOURCE!J1212) &gt;= 0, REPT(" ",lookups!$L$2-LEN(SOURCE!J1212)), "")&amp;
" | "&amp; IF(lookups!$K$2-LEN(SOURCE!I1212) &gt;= 0, REPT(" ",lookups!$K$2-LEN(SOURCE!I1212)), "")&amp;
      SOURCE!K1212&amp;      IF(lookups!$L$2-LEN(SOURCE!K1212) &gt;= 0, REPT(" ",lookups!$M$2-LEN(SOURCE!K1212)), "")&amp;
" | "&amp; SOURCE!L1212&amp;      IF(lookups!$O$2-LEN(SOURCE!L1212) &gt;= 0, REPT(" ",lookups!$O$2-LEN(SOURCE!L1212)), "")&amp;
" | "&amp; SOURCE!M1212&amp;      IF(lookups!$P$2-LEN(SOURCE!M1212) &gt;= 0, REPT(" ",lookups!$P$2-LEN(SOURCE!M1212)), "")&amp;
      "},"&amp;IF(SOURCE!O1212&lt;&gt;"",""&amp;SOURCE!O1212,"")
 )
)
)</f>
        <v>/* 1185 */  { addItemToBuffer,              REGISTER_J,                  "J",                                           "J",                                           (0 &lt;&lt; TAM_MAX_BITS) |     0, CAT_RVAR | SLS_UNCHANGED | US_UNCHANGED | EIM_DISABLED | PTP_DISABLED     }, // variables</v>
      </c>
    </row>
    <row r="1213" customFormat="false" ht="15.75" hidden="false" customHeight="false" outlineLevel="0" collapsed="false">
      <c r="A1213" s="263" t="str">
        <f aca="false">IF(AND(OR(SOURCE!A1213="",ISBLANK(SOURCE!A1213)),SOURCE!B1213&gt;0),IF(ISBLANK(SOURCE!C1213),"",SOURCE!C1213),
IF(SOURCE!B1213&lt;0,VLOOKUP(SOURCE!B1213,lookups!A$1:B$25,2,0),
  IF(ISBLANK(SOURCE!B1213),
    "",
    "/* "&amp;TEXT(SOURCE!B1213,"???0")&amp;" *"&amp;
      SOURCE!C1213&amp;", "&amp; IF(lookups!$E$2-LEN(SOURCE!C1213) &gt;= 0, REPT(" ",lookups!$E$2-LEN(SOURCE!C1213)), "")&amp;
      SOURCE!D1213&amp;", "&amp; IF(lookups!$F$2-LEN(SOURCE!D1213) &gt;= 0, REPT(" ",lookups!$F$2-LEN(SOURCE!D1213)), "")&amp;
      SOURCE!E1213&amp;", "&amp; IF(lookups!$G$2-LEN(SOURCE!E1213) &gt;=0, REPT(" ",lookups!$G$2-LEN(SOURCE!E1213)), "")&amp;
      SOURCE!F1213&amp;", "&amp; IF(lookups!$H$2-LEN(SOURCE!F1213) &gt;= 0, REPT(" ",lookups!$H$2-LEN(SOURCE!F1213)+2), "")&amp;"("&amp;
      SUBSTITUTE(TEXT(SOURCE!G1213,"??0"),"  ","")&amp;" &lt;&lt; TAM_MAX_BITS) |"&amp; IF(lookups!$I$2-3 &gt;= 0, REPT(" ",MAX(1,lookups!$I$2-5+4+1-1-LEN(  IF(ISTEXT(SOURCE!H1213),SOURCE!H1213,  SUBSTITUTE(SUBSTITUTE(TEXT(SOURCE!H1213,"????0"),"  ","")," ",""))   ))), "")&amp;
       IF(ISTEXT(SOURCE!H1213),SOURCE!H1213, SUBSTITUTE(SUBSTITUTE(TEXT(SOURCE!H1213,"????0"),"  ","")," ",""))   &amp;","&amp; IF(lookups!$J$2-3 &gt;= 0, REPT(" ",lookups!$J$2-3-5), "")&amp;
      SOURCE!I1213&amp;
" | "&amp; IF(lookups!$K$2-LEN(SOURCE!I1213) &gt;= 0, REPT(" ",lookups!$K$2-LEN(SOURCE!I1213)), "")&amp;
      SOURCE!J1213&amp;      IF(lookups!$L$2-LEN(SOURCE!J1213) &gt;= 0, REPT(" ",lookups!$L$2-LEN(SOURCE!J1213)), "")&amp;
" | "&amp; IF(lookups!$K$2-LEN(SOURCE!I1213) &gt;= 0, REPT(" ",lookups!$K$2-LEN(SOURCE!I1213)), "")&amp;
      SOURCE!K1213&amp;      IF(lookups!$L$2-LEN(SOURCE!K1213) &gt;= 0, REPT(" ",lookups!$M$2-LEN(SOURCE!K1213)), "")&amp;
" | "&amp; SOURCE!L1213&amp;      IF(lookups!$O$2-LEN(SOURCE!L1213) &gt;= 0, REPT(" ",lookups!$O$2-LEN(SOURCE!L1213)), "")&amp;
" | "&amp; SOURCE!M1213&amp;      IF(lookups!$P$2-LEN(SOURCE!M1213) &gt;= 0, REPT(" ",lookups!$P$2-LEN(SOURCE!M1213)), "")&amp;
      "},"&amp;IF(SOURCE!O1213&lt;&gt;"",""&amp;SOURCE!O1213,"")
 )
)
)</f>
        <v>/* 1186 */  { addItemToBuffer,              REGISTER_K,                  "K",                                           "K",                                           (0 &lt;&lt; TAM_MAX_BITS) |     0, CAT_RVAR | SLS_UNCHANGED | US_UNCHANGED | EIM_DISABLED | PTP_DISABLED     }, // !</v>
      </c>
    </row>
    <row r="1214" customFormat="false" ht="15.75" hidden="false" customHeight="false" outlineLevel="0" collapsed="false">
      <c r="A1214" s="263" t="str">
        <f aca="false">IF(AND(OR(SOURCE!A1214="",ISBLANK(SOURCE!A1214)),SOURCE!B1214&gt;0),IF(ISBLANK(SOURCE!C1214),"",SOURCE!C1214),
IF(SOURCE!B1214&lt;0,VLOOKUP(SOURCE!B1214,lookups!A$1:B$25,2,0),
  IF(ISBLANK(SOURCE!B1214),
    "",
    "/* "&amp;TEXT(SOURCE!B1214,"???0")&amp;" *"&amp;
      SOURCE!C1214&amp;", "&amp; IF(lookups!$E$2-LEN(SOURCE!C1214) &gt;= 0, REPT(" ",lookups!$E$2-LEN(SOURCE!C1214)), "")&amp;
      SOURCE!D1214&amp;", "&amp; IF(lookups!$F$2-LEN(SOURCE!D1214) &gt;= 0, REPT(" ",lookups!$F$2-LEN(SOURCE!D1214)), "")&amp;
      SOURCE!E1214&amp;", "&amp; IF(lookups!$G$2-LEN(SOURCE!E1214) &gt;=0, REPT(" ",lookups!$G$2-LEN(SOURCE!E1214)), "")&amp;
      SOURCE!F1214&amp;", "&amp; IF(lookups!$H$2-LEN(SOURCE!F1214) &gt;= 0, REPT(" ",lookups!$H$2-LEN(SOURCE!F1214)+2), "")&amp;"("&amp;
      SUBSTITUTE(TEXT(SOURCE!G1214,"??0"),"  ","")&amp;" &lt;&lt; TAM_MAX_BITS) |"&amp; IF(lookups!$I$2-3 &gt;= 0, REPT(" ",MAX(1,lookups!$I$2-5+4+1-1-LEN(  IF(ISTEXT(SOURCE!H1214),SOURCE!H1214,  SUBSTITUTE(SUBSTITUTE(TEXT(SOURCE!H1214,"????0"),"  ","")," ",""))   ))), "")&amp;
       IF(ISTEXT(SOURCE!H1214),SOURCE!H1214, SUBSTITUTE(SUBSTITUTE(TEXT(SOURCE!H1214,"????0"),"  ","")," ",""))   &amp;","&amp; IF(lookups!$J$2-3 &gt;= 0, REPT(" ",lookups!$J$2-3-5), "")&amp;
      SOURCE!I1214&amp;
" | "&amp; IF(lookups!$K$2-LEN(SOURCE!I1214) &gt;= 0, REPT(" ",lookups!$K$2-LEN(SOURCE!I1214)), "")&amp;
      SOURCE!J1214&amp;      IF(lookups!$L$2-LEN(SOURCE!J1214) &gt;= 0, REPT(" ",lookups!$L$2-LEN(SOURCE!J1214)), "")&amp;
" | "&amp; IF(lookups!$K$2-LEN(SOURCE!I1214) &gt;= 0, REPT(" ",lookups!$K$2-LEN(SOURCE!I1214)), "")&amp;
      SOURCE!K1214&amp;      IF(lookups!$L$2-LEN(SOURCE!K1214) &gt;= 0, REPT(" ",lookups!$M$2-LEN(SOURCE!K1214)), "")&amp;
" | "&amp; SOURCE!L1214&amp;      IF(lookups!$O$2-LEN(SOURCE!L1214) &gt;= 0, REPT(" ",lookups!$O$2-LEN(SOURCE!L1214)), "")&amp;
" | "&amp; SOURCE!M1214&amp;      IF(lookups!$P$2-LEN(SOURCE!M1214) &gt;= 0, REPT(" ",lookups!$P$2-LEN(SOURCE!M1214)), "")&amp;
      "},"&amp;IF(SOURCE!O1214&lt;&gt;"",""&amp;SOURCE!O1214,"")
 )
)
)</f>
        <v>/* 1187 */  { itemToBeCoded,                NOPARAM,                     "ADM",                                         "ADM",                                         (0 &lt;&lt; TAM_MAX_BITS) |     0, CAT_RVAR | SLS_UNCHANGED | US_UNCHANGED | EIM_DISABLED | PTP_DISABLED     },</v>
      </c>
    </row>
    <row r="1215" customFormat="false" ht="15.75" hidden="false" customHeight="false" outlineLevel="0" collapsed="false">
      <c r="A1215" s="263" t="str">
        <f aca="false">IF(AND(OR(SOURCE!A1215="",ISBLANK(SOURCE!A1215)),SOURCE!B1215&gt;0),IF(ISBLANK(SOURCE!C1215),"",SOURCE!C1215),
IF(SOURCE!B1215&lt;0,VLOOKUP(SOURCE!B1215,lookups!A$1:B$25,2,0),
  IF(ISBLANK(SOURCE!B1215),
    "",
    "/* "&amp;TEXT(SOURCE!B1215,"???0")&amp;" *"&amp;
      SOURCE!C1215&amp;", "&amp; IF(lookups!$E$2-LEN(SOURCE!C1215) &gt;= 0, REPT(" ",lookups!$E$2-LEN(SOURCE!C1215)), "")&amp;
      SOURCE!D1215&amp;", "&amp; IF(lookups!$F$2-LEN(SOURCE!D1215) &gt;= 0, REPT(" ",lookups!$F$2-LEN(SOURCE!D1215)), "")&amp;
      SOURCE!E1215&amp;", "&amp; IF(lookups!$G$2-LEN(SOURCE!E1215) &gt;=0, REPT(" ",lookups!$G$2-LEN(SOURCE!E1215)), "")&amp;
      SOURCE!F1215&amp;", "&amp; IF(lookups!$H$2-LEN(SOURCE!F1215) &gt;= 0, REPT(" ",lookups!$H$2-LEN(SOURCE!F1215)+2), "")&amp;"("&amp;
      SUBSTITUTE(TEXT(SOURCE!G1215,"??0"),"  ","")&amp;" &lt;&lt; TAM_MAX_BITS) |"&amp; IF(lookups!$I$2-3 &gt;= 0, REPT(" ",MAX(1,lookups!$I$2-5+4+1-1-LEN(  IF(ISTEXT(SOURCE!H1215),SOURCE!H1215,  SUBSTITUTE(SUBSTITUTE(TEXT(SOURCE!H1215,"????0"),"  ","")," ",""))   ))), "")&amp;
       IF(ISTEXT(SOURCE!H1215),SOURCE!H1215, SUBSTITUTE(SUBSTITUTE(TEXT(SOURCE!H1215,"????0"),"  ","")," ",""))   &amp;","&amp; IF(lookups!$J$2-3 &gt;= 0, REPT(" ",lookups!$J$2-3-5), "")&amp;
      SOURCE!I1215&amp;
" | "&amp; IF(lookups!$K$2-LEN(SOURCE!I1215) &gt;= 0, REPT(" ",lookups!$K$2-LEN(SOURCE!I1215)), "")&amp;
      SOURCE!J1215&amp;      IF(lookups!$L$2-LEN(SOURCE!J1215) &gt;= 0, REPT(" ",lookups!$L$2-LEN(SOURCE!J1215)), "")&amp;
" | "&amp; IF(lookups!$K$2-LEN(SOURCE!I1215) &gt;= 0, REPT(" ",lookups!$K$2-LEN(SOURCE!I1215)), "")&amp;
      SOURCE!K1215&amp;      IF(lookups!$L$2-LEN(SOURCE!K1215) &gt;= 0, REPT(" ",lookups!$M$2-LEN(SOURCE!K1215)), "")&amp;
" | "&amp; SOURCE!L1215&amp;      IF(lookups!$O$2-LEN(SOURCE!L1215) &gt;= 0, REPT(" ",lookups!$O$2-LEN(SOURCE!L1215)), "")&amp;
" | "&amp; SOURCE!M1215&amp;      IF(lookups!$P$2-LEN(SOURCE!M1215) &gt;= 0, REPT(" ",lookups!$P$2-LEN(SOURCE!M1215)), "")&amp;
      "},"&amp;IF(SOURCE!O1215&lt;&gt;"",""&amp;SOURCE!O1215,"")
 )
)
)</f>
        <v>/* 1188 */  { itemToBeCoded,                NOPARAM,                     "D.MAX",                                       "D.MAX",                                       (0 &lt;&lt; TAM_MAX_BITS) |     0, CAT_RVAR | SLS_UNCHANGED | US_UNCHANGED | EIM_DISABLED | PTP_DISABLED     },</v>
      </c>
    </row>
    <row r="1216" customFormat="false" ht="15.75" hidden="false" customHeight="false" outlineLevel="0" collapsed="false">
      <c r="A1216" s="263" t="str">
        <f aca="false">IF(AND(OR(SOURCE!A1216="",ISBLANK(SOURCE!A1216)),SOURCE!B1216&gt;0),IF(ISBLANK(SOURCE!C1216),"",SOURCE!C1216),
IF(SOURCE!B1216&lt;0,VLOOKUP(SOURCE!B1216,lookups!A$1:B$25,2,0),
  IF(ISBLANK(SOURCE!B1216),
    "",
    "/* "&amp;TEXT(SOURCE!B1216,"???0")&amp;" *"&amp;
      SOURCE!C1216&amp;", "&amp; IF(lookups!$E$2-LEN(SOURCE!C1216) &gt;= 0, REPT(" ",lookups!$E$2-LEN(SOURCE!C1216)), "")&amp;
      SOURCE!D1216&amp;", "&amp; IF(lookups!$F$2-LEN(SOURCE!D1216) &gt;= 0, REPT(" ",lookups!$F$2-LEN(SOURCE!D1216)), "")&amp;
      SOURCE!E1216&amp;", "&amp; IF(lookups!$G$2-LEN(SOURCE!E1216) &gt;=0, REPT(" ",lookups!$G$2-LEN(SOURCE!E1216)), "")&amp;
      SOURCE!F1216&amp;", "&amp; IF(lookups!$H$2-LEN(SOURCE!F1216) &gt;= 0, REPT(" ",lookups!$H$2-LEN(SOURCE!F1216)+2), "")&amp;"("&amp;
      SUBSTITUTE(TEXT(SOURCE!G1216,"??0"),"  ","")&amp;" &lt;&lt; TAM_MAX_BITS) |"&amp; IF(lookups!$I$2-3 &gt;= 0, REPT(" ",MAX(1,lookups!$I$2-5+4+1-1-LEN(  IF(ISTEXT(SOURCE!H1216),SOURCE!H1216,  SUBSTITUTE(SUBSTITUTE(TEXT(SOURCE!H1216,"????0"),"  ","")," ",""))   ))), "")&amp;
       IF(ISTEXT(SOURCE!H1216),SOURCE!H1216, SUBSTITUTE(SUBSTITUTE(TEXT(SOURCE!H1216,"????0"),"  ","")," ",""))   &amp;","&amp; IF(lookups!$J$2-3 &gt;= 0, REPT(" ",lookups!$J$2-3-5), "")&amp;
      SOURCE!I1216&amp;
" | "&amp; IF(lookups!$K$2-LEN(SOURCE!I1216) &gt;= 0, REPT(" ",lookups!$K$2-LEN(SOURCE!I1216)), "")&amp;
      SOURCE!J1216&amp;      IF(lookups!$L$2-LEN(SOURCE!J1216) &gt;= 0, REPT(" ",lookups!$L$2-LEN(SOURCE!J1216)), "")&amp;
" | "&amp; IF(lookups!$K$2-LEN(SOURCE!I1216) &gt;= 0, REPT(" ",lookups!$K$2-LEN(SOURCE!I1216)), "")&amp;
      SOURCE!K1216&amp;      IF(lookups!$L$2-LEN(SOURCE!K1216) &gt;= 0, REPT(" ",lookups!$M$2-LEN(SOURCE!K1216)), "")&amp;
" | "&amp; SOURCE!L1216&amp;      IF(lookups!$O$2-LEN(SOURCE!L1216) &gt;= 0, REPT(" ",lookups!$O$2-LEN(SOURCE!L1216)), "")&amp;
" | "&amp; SOURCE!M1216&amp;      IF(lookups!$P$2-LEN(SOURCE!M1216) &gt;= 0, REPT(" ",lookups!$P$2-LEN(SOURCE!M1216)), "")&amp;
      "},"&amp;IF(SOURCE!O1216&lt;&gt;"",""&amp;SOURCE!O1216,"")
 )
)
)</f>
        <v>/* 1189 */  { itemToBeCoded,                NOPARAM,                     "ISM",                                         "ISM",                                         (0 &lt;&lt; TAM_MAX_BITS) |     0, CAT_RVAR | SLS_UNCHANGED | US_UNCHANGED | EIM_DISABLED | PTP_DISABLED     },</v>
      </c>
    </row>
    <row r="1217" customFormat="false" ht="15.75" hidden="false" customHeight="false" outlineLevel="0" collapsed="false">
      <c r="A1217" s="263" t="str">
        <f aca="false">IF(AND(OR(SOURCE!A1217="",ISBLANK(SOURCE!A1217)),SOURCE!B1217&gt;0),IF(ISBLANK(SOURCE!C1217),"",SOURCE!C1217),
IF(SOURCE!B1217&lt;0,VLOOKUP(SOURCE!B1217,lookups!A$1:B$25,2,0),
  IF(ISBLANK(SOURCE!B1217),
    "",
    "/* "&amp;TEXT(SOURCE!B1217,"???0")&amp;" *"&amp;
      SOURCE!C1217&amp;", "&amp; IF(lookups!$E$2-LEN(SOURCE!C1217) &gt;= 0, REPT(" ",lookups!$E$2-LEN(SOURCE!C1217)), "")&amp;
      SOURCE!D1217&amp;", "&amp; IF(lookups!$F$2-LEN(SOURCE!D1217) &gt;= 0, REPT(" ",lookups!$F$2-LEN(SOURCE!D1217)), "")&amp;
      SOURCE!E1217&amp;", "&amp; IF(lookups!$G$2-LEN(SOURCE!E1217) &gt;=0, REPT(" ",lookups!$G$2-LEN(SOURCE!E1217)), "")&amp;
      SOURCE!F1217&amp;", "&amp; IF(lookups!$H$2-LEN(SOURCE!F1217) &gt;= 0, REPT(" ",lookups!$H$2-LEN(SOURCE!F1217)+2), "")&amp;"("&amp;
      SUBSTITUTE(TEXT(SOURCE!G1217,"??0"),"  ","")&amp;" &lt;&lt; TAM_MAX_BITS) |"&amp; IF(lookups!$I$2-3 &gt;= 0, REPT(" ",MAX(1,lookups!$I$2-5+4+1-1-LEN(  IF(ISTEXT(SOURCE!H1217),SOURCE!H1217,  SUBSTITUTE(SUBSTITUTE(TEXT(SOURCE!H1217,"????0"),"  ","")," ",""))   ))), "")&amp;
       IF(ISTEXT(SOURCE!H1217),SOURCE!H1217, SUBSTITUTE(SUBSTITUTE(TEXT(SOURCE!H1217,"????0"),"  ","")," ",""))   &amp;","&amp; IF(lookups!$J$2-3 &gt;= 0, REPT(" ",lookups!$J$2-3-5), "")&amp;
      SOURCE!I1217&amp;
" | "&amp; IF(lookups!$K$2-LEN(SOURCE!I1217) &gt;= 0, REPT(" ",lookups!$K$2-LEN(SOURCE!I1217)), "")&amp;
      SOURCE!J1217&amp;      IF(lookups!$L$2-LEN(SOURCE!J1217) &gt;= 0, REPT(" ",lookups!$L$2-LEN(SOURCE!J1217)), "")&amp;
" | "&amp; IF(lookups!$K$2-LEN(SOURCE!I1217) &gt;= 0, REPT(" ",lookups!$K$2-LEN(SOURCE!I1217)), "")&amp;
      SOURCE!K1217&amp;      IF(lookups!$L$2-LEN(SOURCE!K1217) &gt;= 0, REPT(" ",lookups!$M$2-LEN(SOURCE!K1217)), "")&amp;
" | "&amp; SOURCE!L1217&amp;      IF(lookups!$O$2-LEN(SOURCE!L1217) &gt;= 0, REPT(" ",lookups!$O$2-LEN(SOURCE!L1217)), "")&amp;
" | "&amp; SOURCE!M1217&amp;      IF(lookups!$P$2-LEN(SOURCE!M1217) &gt;= 0, REPT(" ",lookups!$P$2-LEN(SOURCE!M1217)), "")&amp;
      "},"&amp;IF(SOURCE!O1217&lt;&gt;"",""&amp;SOURCE!O1217,"")
 )
)
)</f>
        <v>/* 1190 */  { itemToBeCoded,                NOPARAM,                     "REALDF",                                      "REALDF",                                      (0 &lt;&lt; TAM_MAX_BITS) |     0, CAT_RVAR | SLS_UNCHANGED | US_UNCHANGED | EIM_DISABLED | PTP_DISABLED     },</v>
      </c>
    </row>
    <row r="1218" customFormat="false" ht="15.75" hidden="false" customHeight="false" outlineLevel="0" collapsed="false">
      <c r="A1218" s="263" t="str">
        <f aca="false">IF(AND(OR(SOURCE!A1218="",ISBLANK(SOURCE!A1218)),SOURCE!B1218&gt;0),IF(ISBLANK(SOURCE!C1218),"",SOURCE!C1218),
IF(SOURCE!B1218&lt;0,VLOOKUP(SOURCE!B1218,lookups!A$1:B$25,2,0),
  IF(ISBLANK(SOURCE!B1218),
    "",
    "/* "&amp;TEXT(SOURCE!B1218,"???0")&amp;" *"&amp;
      SOURCE!C1218&amp;", "&amp; IF(lookups!$E$2-LEN(SOURCE!C1218) &gt;= 0, REPT(" ",lookups!$E$2-LEN(SOURCE!C1218)), "")&amp;
      SOURCE!D1218&amp;", "&amp; IF(lookups!$F$2-LEN(SOURCE!D1218) &gt;= 0, REPT(" ",lookups!$F$2-LEN(SOURCE!D1218)), "")&amp;
      SOURCE!E1218&amp;", "&amp; IF(lookups!$G$2-LEN(SOURCE!E1218) &gt;=0, REPT(" ",lookups!$G$2-LEN(SOURCE!E1218)), "")&amp;
      SOURCE!F1218&amp;", "&amp; IF(lookups!$H$2-LEN(SOURCE!F1218) &gt;= 0, REPT(" ",lookups!$H$2-LEN(SOURCE!F1218)+2), "")&amp;"("&amp;
      SUBSTITUTE(TEXT(SOURCE!G1218,"??0"),"  ","")&amp;" &lt;&lt; TAM_MAX_BITS) |"&amp; IF(lookups!$I$2-3 &gt;= 0, REPT(" ",MAX(1,lookups!$I$2-5+4+1-1-LEN(  IF(ISTEXT(SOURCE!H1218),SOURCE!H1218,  SUBSTITUTE(SUBSTITUTE(TEXT(SOURCE!H1218,"????0"),"  ","")," ",""))   ))), "")&amp;
       IF(ISTEXT(SOURCE!H1218),SOURCE!H1218, SUBSTITUTE(SUBSTITUTE(TEXT(SOURCE!H1218,"????0"),"  ","")," ",""))   &amp;","&amp; IF(lookups!$J$2-3 &gt;= 0, REPT(" ",lookups!$J$2-3-5), "")&amp;
      SOURCE!I1218&amp;
" | "&amp; IF(lookups!$K$2-LEN(SOURCE!I1218) &gt;= 0, REPT(" ",lookups!$K$2-LEN(SOURCE!I1218)), "")&amp;
      SOURCE!J1218&amp;      IF(lookups!$L$2-LEN(SOURCE!J1218) &gt;= 0, REPT(" ",lookups!$L$2-LEN(SOURCE!J1218)), "")&amp;
" | "&amp; IF(lookups!$K$2-LEN(SOURCE!I1218) &gt;= 0, REPT(" ",lookups!$K$2-LEN(SOURCE!I1218)), "")&amp;
      SOURCE!K1218&amp;      IF(lookups!$L$2-LEN(SOURCE!K1218) &gt;= 0, REPT(" ",lookups!$M$2-LEN(SOURCE!K1218)), "")&amp;
" | "&amp; SOURCE!L1218&amp;      IF(lookups!$O$2-LEN(SOURCE!L1218) &gt;= 0, REPT(" ",lookups!$O$2-LEN(SOURCE!L1218)), "")&amp;
" | "&amp; SOURCE!M1218&amp;      IF(lookups!$P$2-LEN(SOURCE!M1218) &gt;= 0, REPT(" ",lookups!$P$2-LEN(SOURCE!M1218)), "")&amp;
      "},"&amp;IF(SOURCE!O1218&lt;&gt;"",""&amp;SOURCE!O1218,"")
 )
)
)</f>
        <v>/* 1191 */  { itemToBeCoded,                NOPARAM,                     "#DEC",                                        "#DEC",                                        (0 &lt;&lt; TAM_MAX_BITS) |     0, CAT_RVAR | SLS_UNCHANGED | US_UNCHANGED | EIM_DISABLED | PTP_DISABLED     },</v>
      </c>
    </row>
    <row r="1219" customFormat="false" ht="15.75" hidden="false" customHeight="false" outlineLevel="0" collapsed="false">
      <c r="A1219" s="263" t="str">
        <f aca="false">IF(AND(OR(SOURCE!A1219="",ISBLANK(SOURCE!A1219)),SOURCE!B1219&gt;0),IF(ISBLANK(SOURCE!C1219),"",SOURCE!C1219),
IF(SOURCE!B1219&lt;0,VLOOKUP(SOURCE!B1219,lookups!A$1:B$25,2,0),
  IF(ISBLANK(SOURCE!B1219),
    "",
    "/* "&amp;TEXT(SOURCE!B1219,"???0")&amp;" *"&amp;
      SOURCE!C1219&amp;", "&amp; IF(lookups!$E$2-LEN(SOURCE!C1219) &gt;= 0, REPT(" ",lookups!$E$2-LEN(SOURCE!C1219)), "")&amp;
      SOURCE!D1219&amp;", "&amp; IF(lookups!$F$2-LEN(SOURCE!D1219) &gt;= 0, REPT(" ",lookups!$F$2-LEN(SOURCE!D1219)), "")&amp;
      SOURCE!E1219&amp;", "&amp; IF(lookups!$G$2-LEN(SOURCE!E1219) &gt;=0, REPT(" ",lookups!$G$2-LEN(SOURCE!E1219)), "")&amp;
      SOURCE!F1219&amp;", "&amp; IF(lookups!$H$2-LEN(SOURCE!F1219) &gt;= 0, REPT(" ",lookups!$H$2-LEN(SOURCE!F1219)+2), "")&amp;"("&amp;
      SUBSTITUTE(TEXT(SOURCE!G1219,"??0"),"  ","")&amp;" &lt;&lt; TAM_MAX_BITS) |"&amp; IF(lookups!$I$2-3 &gt;= 0, REPT(" ",MAX(1,lookups!$I$2-5+4+1-1-LEN(  IF(ISTEXT(SOURCE!H1219),SOURCE!H1219,  SUBSTITUTE(SUBSTITUTE(TEXT(SOURCE!H1219,"????0"),"  ","")," ",""))   ))), "")&amp;
       IF(ISTEXT(SOURCE!H1219),SOURCE!H1219, SUBSTITUTE(SUBSTITUTE(TEXT(SOURCE!H1219,"????0"),"  ","")," ",""))   &amp;","&amp; IF(lookups!$J$2-3 &gt;= 0, REPT(" ",lookups!$J$2-3-5), "")&amp;
      SOURCE!I1219&amp;
" | "&amp; IF(lookups!$K$2-LEN(SOURCE!I1219) &gt;= 0, REPT(" ",lookups!$K$2-LEN(SOURCE!I1219)), "")&amp;
      SOURCE!J1219&amp;      IF(lookups!$L$2-LEN(SOURCE!J1219) &gt;= 0, REPT(" ",lookups!$L$2-LEN(SOURCE!J1219)), "")&amp;
" | "&amp; IF(lookups!$K$2-LEN(SOURCE!I1219) &gt;= 0, REPT(" ",lookups!$K$2-LEN(SOURCE!I1219)), "")&amp;
      SOURCE!K1219&amp;      IF(lookups!$L$2-LEN(SOURCE!K1219) &gt;= 0, REPT(" ",lookups!$M$2-LEN(SOURCE!K1219)), "")&amp;
" | "&amp; SOURCE!L1219&amp;      IF(lookups!$O$2-LEN(SOURCE!L1219) &gt;= 0, REPT(" ",lookups!$O$2-LEN(SOURCE!L1219)), "")&amp;
" | "&amp; SOURCE!M1219&amp;      IF(lookups!$P$2-LEN(SOURCE!M1219) &gt;= 0, REPT(" ",lookups!$P$2-LEN(SOURCE!M1219)), "")&amp;
      "},"&amp;IF(SOURCE!O1219&lt;&gt;"",""&amp;SOURCE!O1219,"")
 )
)
)</f>
        <v>/* 1192 */  { fnIntegrate,                  RESERVED_VARIABLE_ACC,       "ACC",                                         "ACC",                                         (0 &lt;&lt; TAM_MAX_BITS) |     0, CAT_RVAR | SLS_UNCHANGED | US_UNCHANGED | EIM_DISABLED | PTP_DISABLED     },</v>
      </c>
    </row>
    <row r="1220" customFormat="false" ht="15.75" hidden="false" customHeight="false" outlineLevel="0" collapsed="false">
      <c r="A1220" s="263" t="str">
        <f aca="false">IF(AND(OR(SOURCE!A1220="",ISBLANK(SOURCE!A1220)),SOURCE!B1220&gt;0),IF(ISBLANK(SOURCE!C1220),"",SOURCE!C1220),
IF(SOURCE!B1220&lt;0,VLOOKUP(SOURCE!B1220,lookups!A$1:B$25,2,0),
  IF(ISBLANK(SOURCE!B1220),
    "",
    "/* "&amp;TEXT(SOURCE!B1220,"???0")&amp;" *"&amp;
      SOURCE!C1220&amp;", "&amp; IF(lookups!$E$2-LEN(SOURCE!C1220) &gt;= 0, REPT(" ",lookups!$E$2-LEN(SOURCE!C1220)), "")&amp;
      SOURCE!D1220&amp;", "&amp; IF(lookups!$F$2-LEN(SOURCE!D1220) &gt;= 0, REPT(" ",lookups!$F$2-LEN(SOURCE!D1220)), "")&amp;
      SOURCE!E1220&amp;", "&amp; IF(lookups!$G$2-LEN(SOURCE!E1220) &gt;=0, REPT(" ",lookups!$G$2-LEN(SOURCE!E1220)), "")&amp;
      SOURCE!F1220&amp;", "&amp; IF(lookups!$H$2-LEN(SOURCE!F1220) &gt;= 0, REPT(" ",lookups!$H$2-LEN(SOURCE!F1220)+2), "")&amp;"("&amp;
      SUBSTITUTE(TEXT(SOURCE!G1220,"??0"),"  ","")&amp;" &lt;&lt; TAM_MAX_BITS) |"&amp; IF(lookups!$I$2-3 &gt;= 0, REPT(" ",MAX(1,lookups!$I$2-5+4+1-1-LEN(  IF(ISTEXT(SOURCE!H1220),SOURCE!H1220,  SUBSTITUTE(SUBSTITUTE(TEXT(SOURCE!H1220,"????0"),"  ","")," ",""))   ))), "")&amp;
       IF(ISTEXT(SOURCE!H1220),SOURCE!H1220, SUBSTITUTE(SUBSTITUTE(TEXT(SOURCE!H1220,"????0"),"  ","")," ",""))   &amp;","&amp; IF(lookups!$J$2-3 &gt;= 0, REPT(" ",lookups!$J$2-3-5), "")&amp;
      SOURCE!I1220&amp;
" | "&amp; IF(lookups!$K$2-LEN(SOURCE!I1220) &gt;= 0, REPT(" ",lookups!$K$2-LEN(SOURCE!I1220)), "")&amp;
      SOURCE!J1220&amp;      IF(lookups!$L$2-LEN(SOURCE!J1220) &gt;= 0, REPT(" ",lookups!$L$2-LEN(SOURCE!J1220)), "")&amp;
" | "&amp; IF(lookups!$K$2-LEN(SOURCE!I1220) &gt;= 0, REPT(" ",lookups!$K$2-LEN(SOURCE!I1220)), "")&amp;
      SOURCE!K1220&amp;      IF(lookups!$L$2-LEN(SOURCE!K1220) &gt;= 0, REPT(" ",lookups!$M$2-LEN(SOURCE!K1220)), "")&amp;
" | "&amp; SOURCE!L1220&amp;      IF(lookups!$O$2-LEN(SOURCE!L1220) &gt;= 0, REPT(" ",lookups!$O$2-LEN(SOURCE!L1220)), "")&amp;
" | "&amp; SOURCE!M1220&amp;      IF(lookups!$P$2-LEN(SOURCE!M1220) &gt;= 0, REPT(" ",lookups!$P$2-LEN(SOURCE!M1220)), "")&amp;
      "},"&amp;IF(SOURCE!O1220&lt;&gt;"",""&amp;SOURCE!O1220,"")
 )
)
)</f>
        <v>/* 1193 */  { fnIntegrate,                  RESERVED_VARIABLE_ULIM,      STD_UP_ARROW "Lim",                            STD_UP_ARROW "Lim",                            (0 &lt;&lt; TAM_MAX_BITS) |     0, CAT_RVAR | SLS_UNCHANGED | US_UNCHANGED | EIM_DISABLED | PTP_DISABLED     },</v>
      </c>
    </row>
    <row r="1221" customFormat="false" ht="15.75" hidden="false" customHeight="false" outlineLevel="0" collapsed="false">
      <c r="A1221" s="263" t="str">
        <f aca="false">IF(AND(OR(SOURCE!A1221="",ISBLANK(SOURCE!A1221)),SOURCE!B1221&gt;0),IF(ISBLANK(SOURCE!C1221),"",SOURCE!C1221),
IF(SOURCE!B1221&lt;0,VLOOKUP(SOURCE!B1221,lookups!A$1:B$25,2,0),
  IF(ISBLANK(SOURCE!B1221),
    "",
    "/* "&amp;TEXT(SOURCE!B1221,"???0")&amp;" *"&amp;
      SOURCE!C1221&amp;", "&amp; IF(lookups!$E$2-LEN(SOURCE!C1221) &gt;= 0, REPT(" ",lookups!$E$2-LEN(SOURCE!C1221)), "")&amp;
      SOURCE!D1221&amp;", "&amp; IF(lookups!$F$2-LEN(SOURCE!D1221) &gt;= 0, REPT(" ",lookups!$F$2-LEN(SOURCE!D1221)), "")&amp;
      SOURCE!E1221&amp;", "&amp; IF(lookups!$G$2-LEN(SOURCE!E1221) &gt;=0, REPT(" ",lookups!$G$2-LEN(SOURCE!E1221)), "")&amp;
      SOURCE!F1221&amp;", "&amp; IF(lookups!$H$2-LEN(SOURCE!F1221) &gt;= 0, REPT(" ",lookups!$H$2-LEN(SOURCE!F1221)+2), "")&amp;"("&amp;
      SUBSTITUTE(TEXT(SOURCE!G1221,"??0"),"  ","")&amp;" &lt;&lt; TAM_MAX_BITS) |"&amp; IF(lookups!$I$2-3 &gt;= 0, REPT(" ",MAX(1,lookups!$I$2-5+4+1-1-LEN(  IF(ISTEXT(SOURCE!H1221),SOURCE!H1221,  SUBSTITUTE(SUBSTITUTE(TEXT(SOURCE!H1221,"????0"),"  ","")," ",""))   ))), "")&amp;
       IF(ISTEXT(SOURCE!H1221),SOURCE!H1221, SUBSTITUTE(SUBSTITUTE(TEXT(SOURCE!H1221,"????0"),"  ","")," ",""))   &amp;","&amp; IF(lookups!$J$2-3 &gt;= 0, REPT(" ",lookups!$J$2-3-5), "")&amp;
      SOURCE!I1221&amp;
" | "&amp; IF(lookups!$K$2-LEN(SOURCE!I1221) &gt;= 0, REPT(" ",lookups!$K$2-LEN(SOURCE!I1221)), "")&amp;
      SOURCE!J1221&amp;      IF(lookups!$L$2-LEN(SOURCE!J1221) &gt;= 0, REPT(" ",lookups!$L$2-LEN(SOURCE!J1221)), "")&amp;
" | "&amp; IF(lookups!$K$2-LEN(SOURCE!I1221) &gt;= 0, REPT(" ",lookups!$K$2-LEN(SOURCE!I1221)), "")&amp;
      SOURCE!K1221&amp;      IF(lookups!$L$2-LEN(SOURCE!K1221) &gt;= 0, REPT(" ",lookups!$M$2-LEN(SOURCE!K1221)), "")&amp;
" | "&amp; SOURCE!L1221&amp;      IF(lookups!$O$2-LEN(SOURCE!L1221) &gt;= 0, REPT(" ",lookups!$O$2-LEN(SOURCE!L1221)), "")&amp;
" | "&amp; SOURCE!M1221&amp;      IF(lookups!$P$2-LEN(SOURCE!M1221) &gt;= 0, REPT(" ",lookups!$P$2-LEN(SOURCE!M1221)), "")&amp;
      "},"&amp;IF(SOURCE!O1221&lt;&gt;"",""&amp;SOURCE!O1221,"")
 )
)
)</f>
        <v>/* 1194 */  { fnIntegrate,                  RESERVED_VARIABLE_LLIM,      STD_DOWN_ARROW "Lim",                          STD_DOWN_ARROW "Lim",                          (0 &lt;&lt; TAM_MAX_BITS) |     0, CAT_RVAR | SLS_UNCHANGED | US_UNCHANGED | EIM_DISABLED | PTP_DISABLED     },</v>
      </c>
    </row>
    <row r="1222" customFormat="false" ht="15.75" hidden="false" customHeight="false" outlineLevel="0" collapsed="false">
      <c r="A1222" s="263" t="str">
        <f aca="false">IF(AND(OR(SOURCE!A1222="",ISBLANK(SOURCE!A1222)),SOURCE!B1222&gt;0),IF(ISBLANK(SOURCE!C1222),"",SOURCE!C1222),
IF(SOURCE!B1222&lt;0,VLOOKUP(SOURCE!B1222,lookups!A$1:B$25,2,0),
  IF(ISBLANK(SOURCE!B1222),
    "",
    "/* "&amp;TEXT(SOURCE!B1222,"???0")&amp;" *"&amp;
      SOURCE!C1222&amp;", "&amp; IF(lookups!$E$2-LEN(SOURCE!C1222) &gt;= 0, REPT(" ",lookups!$E$2-LEN(SOURCE!C1222)), "")&amp;
      SOURCE!D1222&amp;", "&amp; IF(lookups!$F$2-LEN(SOURCE!D1222) &gt;= 0, REPT(" ",lookups!$F$2-LEN(SOURCE!D1222)), "")&amp;
      SOURCE!E1222&amp;", "&amp; IF(lookups!$G$2-LEN(SOURCE!E1222) &gt;=0, REPT(" ",lookups!$G$2-LEN(SOURCE!E1222)), "")&amp;
      SOURCE!F1222&amp;", "&amp; IF(lookups!$H$2-LEN(SOURCE!F1222) &gt;= 0, REPT(" ",lookups!$H$2-LEN(SOURCE!F1222)+2), "")&amp;"("&amp;
      SUBSTITUTE(TEXT(SOURCE!G1222,"??0"),"  ","")&amp;" &lt;&lt; TAM_MAX_BITS) |"&amp; IF(lookups!$I$2-3 &gt;= 0, REPT(" ",MAX(1,lookups!$I$2-5+4+1-1-LEN(  IF(ISTEXT(SOURCE!H1222),SOURCE!H1222,  SUBSTITUTE(SUBSTITUTE(TEXT(SOURCE!H1222,"????0"),"  ","")," ",""))   ))), "")&amp;
       IF(ISTEXT(SOURCE!H1222),SOURCE!H1222, SUBSTITUTE(SUBSTITUTE(TEXT(SOURCE!H1222,"????0"),"  ","")," ",""))   &amp;","&amp; IF(lookups!$J$2-3 &gt;= 0, REPT(" ",lookups!$J$2-3-5), "")&amp;
      SOURCE!I1222&amp;
" | "&amp; IF(lookups!$K$2-LEN(SOURCE!I1222) &gt;= 0, REPT(" ",lookups!$K$2-LEN(SOURCE!I1222)), "")&amp;
      SOURCE!J1222&amp;      IF(lookups!$L$2-LEN(SOURCE!J1222) &gt;= 0, REPT(" ",lookups!$L$2-LEN(SOURCE!J1222)), "")&amp;
" | "&amp; IF(lookups!$K$2-LEN(SOURCE!I1222) &gt;= 0, REPT(" ",lookups!$K$2-LEN(SOURCE!I1222)), "")&amp;
      SOURCE!K1222&amp;      IF(lookups!$L$2-LEN(SOURCE!K1222) &gt;= 0, REPT(" ",lookups!$M$2-LEN(SOURCE!K1222)), "")&amp;
" | "&amp; SOURCE!L1222&amp;      IF(lookups!$O$2-LEN(SOURCE!L1222) &gt;= 0, REPT(" ",lookups!$O$2-LEN(SOURCE!L1222)), "")&amp;
" | "&amp; SOURCE!M1222&amp;      IF(lookups!$P$2-LEN(SOURCE!M1222) &gt;= 0, REPT(" ",lookups!$P$2-LEN(SOURCE!M1222)), "")&amp;
      "},"&amp;IF(SOURCE!O1222&lt;&gt;"",""&amp;SOURCE!O1222,"")
 )
)
)</f>
        <v>/* 1195 */  { fnTvmVar,                     RESERVED_VARIABLE_FV,        "FV",                                          "FV",                                          (0 &lt;&lt; TAM_MAX_BITS) |     0, CAT_RVAR | SLS_UNCHANGED | US_UNCHANGED | EIM_DISABLED | PTP_DISABLED     },</v>
      </c>
    </row>
    <row r="1223" customFormat="false" ht="15.75" hidden="false" customHeight="false" outlineLevel="0" collapsed="false">
      <c r="A1223" s="263" t="str">
        <f aca="false">IF(AND(OR(SOURCE!A1223="",ISBLANK(SOURCE!A1223)),SOURCE!B1223&gt;0),IF(ISBLANK(SOURCE!C1223),"",SOURCE!C1223),
IF(SOURCE!B1223&lt;0,VLOOKUP(SOURCE!B1223,lookups!A$1:B$25,2,0),
  IF(ISBLANK(SOURCE!B1223),
    "",
    "/* "&amp;TEXT(SOURCE!B1223,"???0")&amp;" *"&amp;
      SOURCE!C1223&amp;", "&amp; IF(lookups!$E$2-LEN(SOURCE!C1223) &gt;= 0, REPT(" ",lookups!$E$2-LEN(SOURCE!C1223)), "")&amp;
      SOURCE!D1223&amp;", "&amp; IF(lookups!$F$2-LEN(SOURCE!D1223) &gt;= 0, REPT(" ",lookups!$F$2-LEN(SOURCE!D1223)), "")&amp;
      SOURCE!E1223&amp;", "&amp; IF(lookups!$G$2-LEN(SOURCE!E1223) &gt;=0, REPT(" ",lookups!$G$2-LEN(SOURCE!E1223)), "")&amp;
      SOURCE!F1223&amp;", "&amp; IF(lookups!$H$2-LEN(SOURCE!F1223) &gt;= 0, REPT(" ",lookups!$H$2-LEN(SOURCE!F1223)+2), "")&amp;"("&amp;
      SUBSTITUTE(TEXT(SOURCE!G1223,"??0"),"  ","")&amp;" &lt;&lt; TAM_MAX_BITS) |"&amp; IF(lookups!$I$2-3 &gt;= 0, REPT(" ",MAX(1,lookups!$I$2-5+4+1-1-LEN(  IF(ISTEXT(SOURCE!H1223),SOURCE!H1223,  SUBSTITUTE(SUBSTITUTE(TEXT(SOURCE!H1223,"????0"),"  ","")," ",""))   ))), "")&amp;
       IF(ISTEXT(SOURCE!H1223),SOURCE!H1223, SUBSTITUTE(SUBSTITUTE(TEXT(SOURCE!H1223,"????0"),"  ","")," ",""))   &amp;","&amp; IF(lookups!$J$2-3 &gt;= 0, REPT(" ",lookups!$J$2-3-5), "")&amp;
      SOURCE!I1223&amp;
" | "&amp; IF(lookups!$K$2-LEN(SOURCE!I1223) &gt;= 0, REPT(" ",lookups!$K$2-LEN(SOURCE!I1223)), "")&amp;
      SOURCE!J1223&amp;      IF(lookups!$L$2-LEN(SOURCE!J1223) &gt;= 0, REPT(" ",lookups!$L$2-LEN(SOURCE!J1223)), "")&amp;
" | "&amp; IF(lookups!$K$2-LEN(SOURCE!I1223) &gt;= 0, REPT(" ",lookups!$K$2-LEN(SOURCE!I1223)), "")&amp;
      SOURCE!K1223&amp;      IF(lookups!$L$2-LEN(SOURCE!K1223) &gt;= 0, REPT(" ",lookups!$M$2-LEN(SOURCE!K1223)), "")&amp;
" | "&amp; SOURCE!L1223&amp;      IF(lookups!$O$2-LEN(SOURCE!L1223) &gt;= 0, REPT(" ",lookups!$O$2-LEN(SOURCE!L1223)), "")&amp;
" | "&amp; SOURCE!M1223&amp;      IF(lookups!$P$2-LEN(SOURCE!M1223) &gt;= 0, REPT(" ",lookups!$P$2-LEN(SOURCE!M1223)), "")&amp;
      "},"&amp;IF(SOURCE!O1223&lt;&gt;"",""&amp;SOURCE!O1223,"")
 )
)
)</f>
        <v>/* 1196 */  { fnTvmVar,                     RESERVED_VARIABLE_IPONA,     "i%/a",                                        "i%/a",                                        (0 &lt;&lt; TAM_MAX_BITS) |     0, CAT_RVAR | SLS_UNCHANGED | US_UNCHANGED | EIM_DISABLED | PTP_DISABLED     },</v>
      </c>
    </row>
    <row r="1224" customFormat="false" ht="15.75" hidden="false" customHeight="false" outlineLevel="0" collapsed="false">
      <c r="A1224" s="263" t="str">
        <f aca="false">IF(AND(OR(SOURCE!A1224="",ISBLANK(SOURCE!A1224)),SOURCE!B1224&gt;0),IF(ISBLANK(SOURCE!C1224),"",SOURCE!C1224),
IF(SOURCE!B1224&lt;0,VLOOKUP(SOURCE!B1224,lookups!A$1:B$25,2,0),
  IF(ISBLANK(SOURCE!B1224),
    "",
    "/* "&amp;TEXT(SOURCE!B1224,"???0")&amp;" *"&amp;
      SOURCE!C1224&amp;", "&amp; IF(lookups!$E$2-LEN(SOURCE!C1224) &gt;= 0, REPT(" ",lookups!$E$2-LEN(SOURCE!C1224)), "")&amp;
      SOURCE!D1224&amp;", "&amp; IF(lookups!$F$2-LEN(SOURCE!D1224) &gt;= 0, REPT(" ",lookups!$F$2-LEN(SOURCE!D1224)), "")&amp;
      SOURCE!E1224&amp;", "&amp; IF(lookups!$G$2-LEN(SOURCE!E1224) &gt;=0, REPT(" ",lookups!$G$2-LEN(SOURCE!E1224)), "")&amp;
      SOURCE!F1224&amp;", "&amp; IF(lookups!$H$2-LEN(SOURCE!F1224) &gt;= 0, REPT(" ",lookups!$H$2-LEN(SOURCE!F1224)+2), "")&amp;"("&amp;
      SUBSTITUTE(TEXT(SOURCE!G1224,"??0"),"  ","")&amp;" &lt;&lt; TAM_MAX_BITS) |"&amp; IF(lookups!$I$2-3 &gt;= 0, REPT(" ",MAX(1,lookups!$I$2-5+4+1-1-LEN(  IF(ISTEXT(SOURCE!H1224),SOURCE!H1224,  SUBSTITUTE(SUBSTITUTE(TEXT(SOURCE!H1224,"????0"),"  ","")," ",""))   ))), "")&amp;
       IF(ISTEXT(SOURCE!H1224),SOURCE!H1224, SUBSTITUTE(SUBSTITUTE(TEXT(SOURCE!H1224,"????0"),"  ","")," ",""))   &amp;","&amp; IF(lookups!$J$2-3 &gt;= 0, REPT(" ",lookups!$J$2-3-5), "")&amp;
      SOURCE!I1224&amp;
" | "&amp; IF(lookups!$K$2-LEN(SOURCE!I1224) &gt;= 0, REPT(" ",lookups!$K$2-LEN(SOURCE!I1224)), "")&amp;
      SOURCE!J1224&amp;      IF(lookups!$L$2-LEN(SOURCE!J1224) &gt;= 0, REPT(" ",lookups!$L$2-LEN(SOURCE!J1224)), "")&amp;
" | "&amp; IF(lookups!$K$2-LEN(SOURCE!I1224) &gt;= 0, REPT(" ",lookups!$K$2-LEN(SOURCE!I1224)), "")&amp;
      SOURCE!K1224&amp;      IF(lookups!$L$2-LEN(SOURCE!K1224) &gt;= 0, REPT(" ",lookups!$M$2-LEN(SOURCE!K1224)), "")&amp;
" | "&amp; SOURCE!L1224&amp;      IF(lookups!$O$2-LEN(SOURCE!L1224) &gt;= 0, REPT(" ",lookups!$O$2-LEN(SOURCE!L1224)), "")&amp;
" | "&amp; SOURCE!M1224&amp;      IF(lookups!$P$2-LEN(SOURCE!M1224) &gt;= 0, REPT(" ",lookups!$P$2-LEN(SOURCE!M1224)), "")&amp;
      "},"&amp;IF(SOURCE!O1224&lt;&gt;"",""&amp;SOURCE!O1224,"")
 )
)
)</f>
        <v>/* 1197 */  { fnTvmVar,                     RESERVED_VARIABLE_NPER,      NPER_,                                         NPER_,                                         (0 &lt;&lt; TAM_MAX_BITS) |     0, CAT_RVAR | SLS_UNCHANGED | US_UNCHANGED | EIM_DISABLED | PTP_DISABLED     },</v>
      </c>
    </row>
    <row r="1225" customFormat="false" ht="15.75" hidden="false" customHeight="false" outlineLevel="0" collapsed="false">
      <c r="A1225" s="263" t="str">
        <f aca="false">IF(AND(OR(SOURCE!A1225="",ISBLANK(SOURCE!A1225)),SOURCE!B1225&gt;0),IF(ISBLANK(SOURCE!C1225),"",SOURCE!C1225),
IF(SOURCE!B1225&lt;0,VLOOKUP(SOURCE!B1225,lookups!A$1:B$25,2,0),
  IF(ISBLANK(SOURCE!B1225),
    "",
    "/* "&amp;TEXT(SOURCE!B1225,"???0")&amp;" *"&amp;
      SOURCE!C1225&amp;", "&amp; IF(lookups!$E$2-LEN(SOURCE!C1225) &gt;= 0, REPT(" ",lookups!$E$2-LEN(SOURCE!C1225)), "")&amp;
      SOURCE!D1225&amp;", "&amp; IF(lookups!$F$2-LEN(SOURCE!D1225) &gt;= 0, REPT(" ",lookups!$F$2-LEN(SOURCE!D1225)), "")&amp;
      SOURCE!E1225&amp;", "&amp; IF(lookups!$G$2-LEN(SOURCE!E1225) &gt;=0, REPT(" ",lookups!$G$2-LEN(SOURCE!E1225)), "")&amp;
      SOURCE!F1225&amp;", "&amp; IF(lookups!$H$2-LEN(SOURCE!F1225) &gt;= 0, REPT(" ",lookups!$H$2-LEN(SOURCE!F1225)+2), "")&amp;"("&amp;
      SUBSTITUTE(TEXT(SOURCE!G1225,"??0"),"  ","")&amp;" &lt;&lt; TAM_MAX_BITS) |"&amp; IF(lookups!$I$2-3 &gt;= 0, REPT(" ",MAX(1,lookups!$I$2-5+4+1-1-LEN(  IF(ISTEXT(SOURCE!H1225),SOURCE!H1225,  SUBSTITUTE(SUBSTITUTE(TEXT(SOURCE!H1225,"????0"),"  ","")," ",""))   ))), "")&amp;
       IF(ISTEXT(SOURCE!H1225),SOURCE!H1225, SUBSTITUTE(SUBSTITUTE(TEXT(SOURCE!H1225,"????0"),"  ","")," ",""))   &amp;","&amp; IF(lookups!$J$2-3 &gt;= 0, REPT(" ",lookups!$J$2-3-5), "")&amp;
      SOURCE!I1225&amp;
" | "&amp; IF(lookups!$K$2-LEN(SOURCE!I1225) &gt;= 0, REPT(" ",lookups!$K$2-LEN(SOURCE!I1225)), "")&amp;
      SOURCE!J1225&amp;      IF(lookups!$L$2-LEN(SOURCE!J1225) &gt;= 0, REPT(" ",lookups!$L$2-LEN(SOURCE!J1225)), "")&amp;
" | "&amp; IF(lookups!$K$2-LEN(SOURCE!I1225) &gt;= 0, REPT(" ",lookups!$K$2-LEN(SOURCE!I1225)), "")&amp;
      SOURCE!K1225&amp;      IF(lookups!$L$2-LEN(SOURCE!K1225) &gt;= 0, REPT(" ",lookups!$M$2-LEN(SOURCE!K1225)), "")&amp;
" | "&amp; SOURCE!L1225&amp;      IF(lookups!$O$2-LEN(SOURCE!L1225) &gt;= 0, REPT(" ",lookups!$O$2-LEN(SOURCE!L1225)), "")&amp;
" | "&amp; SOURCE!M1225&amp;      IF(lookups!$P$2-LEN(SOURCE!M1225) &gt;= 0, REPT(" ",lookups!$P$2-LEN(SOURCE!M1225)), "")&amp;
      "},"&amp;IF(SOURCE!O1225&lt;&gt;"",""&amp;SOURCE!O1225,"")
 )
)
)</f>
        <v>/* 1198 */  { fnTvmVar,                     RESERVED_VARIABLE_PERONA,    "PER/a",                                       "PER/a",                                       (0 &lt;&lt; TAM_MAX_BITS) |     0, CAT_RVAR | SLS_UNCHANGED | US_UNCHANGED | EIM_DISABLED | PTP_DISABLED     },</v>
      </c>
    </row>
    <row r="1226" customFormat="false" ht="15" hidden="false" customHeight="false" outlineLevel="0" collapsed="false">
      <c r="A1226" s="263" t="str">
        <f aca="false">IF(AND(OR(SOURCE!A1226="",ISBLANK(SOURCE!A1226)),SOURCE!B1226&gt;0),IF(ISBLANK(SOURCE!C1226),"",SOURCE!C1226),
IF(SOURCE!B1226&lt;0,VLOOKUP(SOURCE!B1226,lookups!A$1:B$25,2,0),
  IF(ISBLANK(SOURCE!B1226),
    "",
    "/* "&amp;TEXT(SOURCE!B1226,"???0")&amp;" *"&amp;
      SOURCE!C1226&amp;", "&amp; IF(lookups!$E$2-LEN(SOURCE!C1226) &gt;= 0, REPT(" ",lookups!$E$2-LEN(SOURCE!C1226)), "")&amp;
      SOURCE!D1226&amp;", "&amp; IF(lookups!$F$2-LEN(SOURCE!D1226) &gt;= 0, REPT(" ",lookups!$F$2-LEN(SOURCE!D1226)), "")&amp;
      SOURCE!E1226&amp;", "&amp; IF(lookups!$G$2-LEN(SOURCE!E1226) &gt;=0, REPT(" ",lookups!$G$2-LEN(SOURCE!E1226)), "")&amp;
      SOURCE!F1226&amp;", "&amp; IF(lookups!$H$2-LEN(SOURCE!F1226) &gt;= 0, REPT(" ",lookups!$H$2-LEN(SOURCE!F1226)+2), "")&amp;"("&amp;
      SUBSTITUTE(TEXT(SOURCE!G1226,"??0"),"  ","")&amp;" &lt;&lt; TAM_MAX_BITS) |"&amp; IF(lookups!$I$2-3 &gt;= 0, REPT(" ",MAX(1,lookups!$I$2-5+4+1-1-LEN(  IF(ISTEXT(SOURCE!H1226),SOURCE!H1226,  SUBSTITUTE(SUBSTITUTE(TEXT(SOURCE!H1226,"????0"),"  ","")," ",""))   ))), "")&amp;
       IF(ISTEXT(SOURCE!H1226),SOURCE!H1226, SUBSTITUTE(SUBSTITUTE(TEXT(SOURCE!H1226,"????0"),"  ","")," ",""))   &amp;","&amp; IF(lookups!$J$2-3 &gt;= 0, REPT(" ",lookups!$J$2-3-5), "")&amp;
      SOURCE!I1226&amp;
" | "&amp; IF(lookups!$K$2-LEN(SOURCE!I1226) &gt;= 0, REPT(" ",lookups!$K$2-LEN(SOURCE!I1226)), "")&amp;
      SOURCE!J1226&amp;      IF(lookups!$L$2-LEN(SOURCE!J1226) &gt;= 0, REPT(" ",lookups!$L$2-LEN(SOURCE!J1226)), "")&amp;
" | "&amp; IF(lookups!$K$2-LEN(SOURCE!I1226) &gt;= 0, REPT(" ",lookups!$K$2-LEN(SOURCE!I1226)), "")&amp;
      SOURCE!K1226&amp;      IF(lookups!$L$2-LEN(SOURCE!K1226) &gt;= 0, REPT(" ",lookups!$M$2-LEN(SOURCE!K1226)), "")&amp;
" | "&amp; SOURCE!L1226&amp;      IF(lookups!$O$2-LEN(SOURCE!L1226) &gt;= 0, REPT(" ",lookups!$O$2-LEN(SOURCE!L1226)), "")&amp;
" | "&amp; SOURCE!M1226&amp;      IF(lookups!$P$2-LEN(SOURCE!M1226) &gt;= 0, REPT(" ",lookups!$P$2-LEN(SOURCE!M1226)), "")&amp;
      "},"&amp;IF(SOURCE!O1226&lt;&gt;"",""&amp;SOURCE!O1226,"")
 )
)
)</f>
        <v>/* 1199 */  { fnTvmVar,                     RESERVED_VARIABLE_CPERONA,   "CPER/a",                                      "CPER/a",                                      (0 &lt;&lt; TAM_MAX_BITS) |     0, CAT_RVAR | SLS_UNCHANGED | US_UNCHANGED | EIM_DISABLED | PTP_DISABLED     },</v>
      </c>
    </row>
    <row r="1227" customFormat="false" ht="15.75" hidden="false" customHeight="false" outlineLevel="0" collapsed="false">
      <c r="A1227" s="263" t="str">
        <f aca="false">IF(AND(OR(SOURCE!A1227="",ISBLANK(SOURCE!A1227)),SOURCE!B1227&gt;0),IF(ISBLANK(SOURCE!C1227),"",SOURCE!C1227),
IF(SOURCE!B1227&lt;0,VLOOKUP(SOURCE!B1227,lookups!A$1:B$25,2,0),
  IF(ISBLANK(SOURCE!B1227),
    "",
    "/* "&amp;TEXT(SOURCE!B1227,"???0")&amp;" *"&amp;
      SOURCE!C1227&amp;", "&amp; IF(lookups!$E$2-LEN(SOURCE!C1227) &gt;= 0, REPT(" ",lookups!$E$2-LEN(SOURCE!C1227)), "")&amp;
      SOURCE!D1227&amp;", "&amp; IF(lookups!$F$2-LEN(SOURCE!D1227) &gt;= 0, REPT(" ",lookups!$F$2-LEN(SOURCE!D1227)), "")&amp;
      SOURCE!E1227&amp;", "&amp; IF(lookups!$G$2-LEN(SOURCE!E1227) &gt;=0, REPT(" ",lookups!$G$2-LEN(SOURCE!E1227)), "")&amp;
      SOURCE!F1227&amp;", "&amp; IF(lookups!$H$2-LEN(SOURCE!F1227) &gt;= 0, REPT(" ",lookups!$H$2-LEN(SOURCE!F1227)+2), "")&amp;"("&amp;
      SUBSTITUTE(TEXT(SOURCE!G1227,"??0"),"  ","")&amp;" &lt;&lt; TAM_MAX_BITS) |"&amp; IF(lookups!$I$2-3 &gt;= 0, REPT(" ",MAX(1,lookups!$I$2-5+4+1-1-LEN(  IF(ISTEXT(SOURCE!H1227),SOURCE!H1227,  SUBSTITUTE(SUBSTITUTE(TEXT(SOURCE!H1227,"????0"),"  ","")," ",""))   ))), "")&amp;
       IF(ISTEXT(SOURCE!H1227),SOURCE!H1227, SUBSTITUTE(SUBSTITUTE(TEXT(SOURCE!H1227,"????0"),"  ","")," ",""))   &amp;","&amp; IF(lookups!$J$2-3 &gt;= 0, REPT(" ",lookups!$J$2-3-5), "")&amp;
      SOURCE!I1227&amp;
" | "&amp; IF(lookups!$K$2-LEN(SOURCE!I1227) &gt;= 0, REPT(" ",lookups!$K$2-LEN(SOURCE!I1227)), "")&amp;
      SOURCE!J1227&amp;      IF(lookups!$L$2-LEN(SOURCE!J1227) &gt;= 0, REPT(" ",lookups!$L$2-LEN(SOURCE!J1227)), "")&amp;
" | "&amp; IF(lookups!$K$2-LEN(SOURCE!I1227) &gt;= 0, REPT(" ",lookups!$K$2-LEN(SOURCE!I1227)), "")&amp;
      SOURCE!K1227&amp;      IF(lookups!$L$2-LEN(SOURCE!K1227) &gt;= 0, REPT(" ",lookups!$M$2-LEN(SOURCE!K1227)), "")&amp;
" | "&amp; SOURCE!L1227&amp;      IF(lookups!$O$2-LEN(SOURCE!L1227) &gt;= 0, REPT(" ",lookups!$O$2-LEN(SOURCE!L1227)), "")&amp;
" | "&amp; SOURCE!M1227&amp;      IF(lookups!$P$2-LEN(SOURCE!M1227) &gt;= 0, REPT(" ",lookups!$P$2-LEN(SOURCE!M1227)), "")&amp;
      "},"&amp;IF(SOURCE!O1227&lt;&gt;"",""&amp;SOURCE!O1227,"")
 )
)
)</f>
        <v>/* 1200 */  { fnTvmVar,                     RESERVED_VARIABLE_PMT,       "PMT",                                         "PMT",                                         (0 &lt;&lt; TAM_MAX_BITS) |     0, CAT_RVAR | SLS_UNCHANGED | US_UNCHANGED | EIM_DISABLED | PTP_DISABLED     },</v>
      </c>
    </row>
    <row r="1228" customFormat="false" ht="15.75" hidden="false" customHeight="false" outlineLevel="0" collapsed="false">
      <c r="A1228" s="263" t="str">
        <f aca="false">IF(AND(OR(SOURCE!A1228="",ISBLANK(SOURCE!A1228)),SOURCE!B1228&gt;0),IF(ISBLANK(SOURCE!C1228),"",SOURCE!C1228),
IF(SOURCE!B1228&lt;0,VLOOKUP(SOURCE!B1228,lookups!A$1:B$25,2,0),
  IF(ISBLANK(SOURCE!B1228),
    "",
    "/* "&amp;TEXT(SOURCE!B1228,"???0")&amp;" *"&amp;
      SOURCE!C1228&amp;", "&amp; IF(lookups!$E$2-LEN(SOURCE!C1228) &gt;= 0, REPT(" ",lookups!$E$2-LEN(SOURCE!C1228)), "")&amp;
      SOURCE!D1228&amp;", "&amp; IF(lookups!$F$2-LEN(SOURCE!D1228) &gt;= 0, REPT(" ",lookups!$F$2-LEN(SOURCE!D1228)), "")&amp;
      SOURCE!E1228&amp;", "&amp; IF(lookups!$G$2-LEN(SOURCE!E1228) &gt;=0, REPT(" ",lookups!$G$2-LEN(SOURCE!E1228)), "")&amp;
      SOURCE!F1228&amp;", "&amp; IF(lookups!$H$2-LEN(SOURCE!F1228) &gt;= 0, REPT(" ",lookups!$H$2-LEN(SOURCE!F1228)+2), "")&amp;"("&amp;
      SUBSTITUTE(TEXT(SOURCE!G1228,"??0"),"  ","")&amp;" &lt;&lt; TAM_MAX_BITS) |"&amp; IF(lookups!$I$2-3 &gt;= 0, REPT(" ",MAX(1,lookups!$I$2-5+4+1-1-LEN(  IF(ISTEXT(SOURCE!H1228),SOURCE!H1228,  SUBSTITUTE(SUBSTITUTE(TEXT(SOURCE!H1228,"????0"),"  ","")," ",""))   ))), "")&amp;
       IF(ISTEXT(SOURCE!H1228),SOURCE!H1228, SUBSTITUTE(SUBSTITUTE(TEXT(SOURCE!H1228,"????0"),"  ","")," ",""))   &amp;","&amp; IF(lookups!$J$2-3 &gt;= 0, REPT(" ",lookups!$J$2-3-5), "")&amp;
      SOURCE!I1228&amp;
" | "&amp; IF(lookups!$K$2-LEN(SOURCE!I1228) &gt;= 0, REPT(" ",lookups!$K$2-LEN(SOURCE!I1228)), "")&amp;
      SOURCE!J1228&amp;      IF(lookups!$L$2-LEN(SOURCE!J1228) &gt;= 0, REPT(" ",lookups!$L$2-LEN(SOURCE!J1228)), "")&amp;
" | "&amp; IF(lookups!$K$2-LEN(SOURCE!I1228) &gt;= 0, REPT(" ",lookups!$K$2-LEN(SOURCE!I1228)), "")&amp;
      SOURCE!K1228&amp;      IF(lookups!$L$2-LEN(SOURCE!K1228) &gt;= 0, REPT(" ",lookups!$M$2-LEN(SOURCE!K1228)), "")&amp;
" | "&amp; SOURCE!L1228&amp;      IF(lookups!$O$2-LEN(SOURCE!L1228) &gt;= 0, REPT(" ",lookups!$O$2-LEN(SOURCE!L1228)), "")&amp;
" | "&amp; SOURCE!M1228&amp;      IF(lookups!$P$2-LEN(SOURCE!M1228) &gt;= 0, REPT(" ",lookups!$P$2-LEN(SOURCE!M1228)), "")&amp;
      "},"&amp;IF(SOURCE!O1228&lt;&gt;"",""&amp;SOURCE!O1228,"")
 )
)
)</f>
        <v>/* 1201 */  { fnTvmVar,                     RESERVED_VARIABLE_PV,        "PV",                                          "PV",                                          (0 &lt;&lt; TAM_MAX_BITS) |     0, CAT_RVAR | SLS_UNCHANGED | US_UNCHANGED | EIM_DISABLED | PTP_DISABLED     },</v>
      </c>
    </row>
    <row r="1229" customFormat="false" ht="15.75" hidden="false" customHeight="false" outlineLevel="0" collapsed="false">
      <c r="A1229" s="263" t="str">
        <f aca="false">IF(AND(OR(SOURCE!A1229="",ISBLANK(SOURCE!A1229)),SOURCE!B1229&gt;0),IF(ISBLANK(SOURCE!C1229),"",SOURCE!C1229),
IF(SOURCE!B1229&lt;0,VLOOKUP(SOURCE!B1229,lookups!A$1:B$25,2,0),
  IF(ISBLANK(SOURCE!B1229),
    "",
    "/* "&amp;TEXT(SOURCE!B1229,"???0")&amp;" *"&amp;
      SOURCE!C1229&amp;", "&amp; IF(lookups!$E$2-LEN(SOURCE!C1229) &gt;= 0, REPT(" ",lookups!$E$2-LEN(SOURCE!C1229)), "")&amp;
      SOURCE!D1229&amp;", "&amp; IF(lookups!$F$2-LEN(SOURCE!D1229) &gt;= 0, REPT(" ",lookups!$F$2-LEN(SOURCE!D1229)), "")&amp;
      SOURCE!E1229&amp;", "&amp; IF(lookups!$G$2-LEN(SOURCE!E1229) &gt;=0, REPT(" ",lookups!$G$2-LEN(SOURCE!E1229)), "")&amp;
      SOURCE!F1229&amp;", "&amp; IF(lookups!$H$2-LEN(SOURCE!F1229) &gt;= 0, REPT(" ",lookups!$H$2-LEN(SOURCE!F1229)+2), "")&amp;"("&amp;
      SUBSTITUTE(TEXT(SOURCE!G1229,"??0"),"  ","")&amp;" &lt;&lt; TAM_MAX_BITS) |"&amp; IF(lookups!$I$2-3 &gt;= 0, REPT(" ",MAX(1,lookups!$I$2-5+4+1-1-LEN(  IF(ISTEXT(SOURCE!H1229),SOURCE!H1229,  SUBSTITUTE(SUBSTITUTE(TEXT(SOURCE!H1229,"????0"),"  ","")," ",""))   ))), "")&amp;
       IF(ISTEXT(SOURCE!H1229),SOURCE!H1229, SUBSTITUTE(SUBSTITUTE(TEXT(SOURCE!H1229,"????0"),"  ","")," ",""))   &amp;","&amp; IF(lookups!$J$2-3 &gt;= 0, REPT(" ",lookups!$J$2-3-5), "")&amp;
      SOURCE!I1229&amp;
" | "&amp; IF(lookups!$K$2-LEN(SOURCE!I1229) &gt;= 0, REPT(" ",lookups!$K$2-LEN(SOURCE!I1229)), "")&amp;
      SOURCE!J1229&amp;      IF(lookups!$L$2-LEN(SOURCE!J1229) &gt;= 0, REPT(" ",lookups!$L$2-LEN(SOURCE!J1229)), "")&amp;
" | "&amp; IF(lookups!$K$2-LEN(SOURCE!I1229) &gt;= 0, REPT(" ",lookups!$K$2-LEN(SOURCE!I1229)), "")&amp;
      SOURCE!K1229&amp;      IF(lookups!$L$2-LEN(SOURCE!K1229) &gt;= 0, REPT(" ",lookups!$M$2-LEN(SOURCE!K1229)), "")&amp;
" | "&amp; SOURCE!L1229&amp;      IF(lookups!$O$2-LEN(SOURCE!L1229) &gt;= 0, REPT(" ",lookups!$O$2-LEN(SOURCE!L1229)), "")&amp;
" | "&amp; SOURCE!M1229&amp;      IF(lookups!$P$2-LEN(SOURCE!M1229) &gt;= 0, REPT(" ",lookups!$P$2-LEN(SOURCE!M1229)), "")&amp;
      "},"&amp;IF(SOURCE!O1229&lt;&gt;"",""&amp;SOURCE!O1229,"")
 )
)
)</f>
        <v>/* 1202 */  { itemToBeCoded,                NOPARAM,                     "GRAMOD",                                      "GRAMOD",                                      (0 &lt;&lt; TAM_MAX_BITS) |     0, CAT_RVAR | SLS_UNCHANGED | US_UNCHANGED | EIM_DISABLED | PTP_DISABLED     },</v>
      </c>
    </row>
    <row r="1230" customFormat="false" ht="15.75" hidden="false" customHeight="false" outlineLevel="0" collapsed="false">
      <c r="A1230" s="263" t="str">
        <f aca="false">IF(AND(OR(SOURCE!A1230="",ISBLANK(SOURCE!A1230)),SOURCE!B1230&gt;0),IF(ISBLANK(SOURCE!C1230),"",SOURCE!C1230),
IF(SOURCE!B1230&lt;0,VLOOKUP(SOURCE!B1230,lookups!A$1:B$25,2,0),
  IF(ISBLANK(SOURCE!B1230),
    "",
    "/* "&amp;TEXT(SOURCE!B1230,"???0")&amp;" *"&amp;
      SOURCE!C1230&amp;", "&amp; IF(lookups!$E$2-LEN(SOURCE!C1230) &gt;= 0, REPT(" ",lookups!$E$2-LEN(SOURCE!C1230)), "")&amp;
      SOURCE!D1230&amp;", "&amp; IF(lookups!$F$2-LEN(SOURCE!D1230) &gt;= 0, REPT(" ",lookups!$F$2-LEN(SOURCE!D1230)), "")&amp;
      SOURCE!E1230&amp;", "&amp; IF(lookups!$G$2-LEN(SOURCE!E1230) &gt;=0, REPT(" ",lookups!$G$2-LEN(SOURCE!E1230)), "")&amp;
      SOURCE!F1230&amp;", "&amp; IF(lookups!$H$2-LEN(SOURCE!F1230) &gt;= 0, REPT(" ",lookups!$H$2-LEN(SOURCE!F1230)+2), "")&amp;"("&amp;
      SUBSTITUTE(TEXT(SOURCE!G1230,"??0"),"  ","")&amp;" &lt;&lt; TAM_MAX_BITS) |"&amp; IF(lookups!$I$2-3 &gt;= 0, REPT(" ",MAX(1,lookups!$I$2-5+4+1-1-LEN(  IF(ISTEXT(SOURCE!H1230),SOURCE!H1230,  SUBSTITUTE(SUBSTITUTE(TEXT(SOURCE!H1230,"????0"),"  ","")," ",""))   ))), "")&amp;
       IF(ISTEXT(SOURCE!H1230),SOURCE!H1230, SUBSTITUTE(SUBSTITUTE(TEXT(SOURCE!H1230,"????0"),"  ","")," ",""))   &amp;","&amp; IF(lookups!$J$2-3 &gt;= 0, REPT(" ",lookups!$J$2-3-5), "")&amp;
      SOURCE!I1230&amp;
" | "&amp; IF(lookups!$K$2-LEN(SOURCE!I1230) &gt;= 0, REPT(" ",lookups!$K$2-LEN(SOURCE!I1230)), "")&amp;
      SOURCE!J1230&amp;      IF(lookups!$L$2-LEN(SOURCE!J1230) &gt;= 0, REPT(" ",lookups!$L$2-LEN(SOURCE!J1230)), "")&amp;
" | "&amp; IF(lookups!$K$2-LEN(SOURCE!I1230) &gt;= 0, REPT(" ",lookups!$K$2-LEN(SOURCE!I1230)), "")&amp;
      SOURCE!K1230&amp;      IF(lookups!$L$2-LEN(SOURCE!K1230) &gt;= 0, REPT(" ",lookups!$M$2-LEN(SOURCE!K1230)), "")&amp;
" | "&amp; SOURCE!L1230&amp;      IF(lookups!$O$2-LEN(SOURCE!L1230) &gt;= 0, REPT(" ",lookups!$O$2-LEN(SOURCE!L1230)), "")&amp;
" | "&amp; SOURCE!M1230&amp;      IF(lookups!$P$2-LEN(SOURCE!M1230) &gt;= 0, REPT(" ",lookups!$P$2-LEN(SOURCE!M1230)), "")&amp;
      "},"&amp;IF(SOURCE!O1230&lt;&gt;"",""&amp;SOURCE!O1230,"")
 )
)
)</f>
        <v>/* 1203 */  { fnEditLinearEquationMatrixA,  NOPARAM,                     "Mat_A",                                       "Mat A",                                       (0 &lt;&lt; TAM_MAX_BITS) |     0, CAT_RVAR | SLS_UNCHANGED | US_UNCHANGED | EIM_DISABLED | PTP_DISABLED     },</v>
      </c>
    </row>
    <row r="1231" customFormat="false" ht="15.75" hidden="false" customHeight="false" outlineLevel="0" collapsed="false">
      <c r="A1231" s="263" t="str">
        <f aca="false">IF(AND(OR(SOURCE!A1231="",ISBLANK(SOURCE!A1231)),SOURCE!B1231&gt;0),IF(ISBLANK(SOURCE!C1231),"",SOURCE!C1231),
IF(SOURCE!B1231&lt;0,VLOOKUP(SOURCE!B1231,lookups!A$1:B$25,2,0),
  IF(ISBLANK(SOURCE!B1231),
    "",
    "/* "&amp;TEXT(SOURCE!B1231,"???0")&amp;" *"&amp;
      SOURCE!C1231&amp;", "&amp; IF(lookups!$E$2-LEN(SOURCE!C1231) &gt;= 0, REPT(" ",lookups!$E$2-LEN(SOURCE!C1231)), "")&amp;
      SOURCE!D1231&amp;", "&amp; IF(lookups!$F$2-LEN(SOURCE!D1231) &gt;= 0, REPT(" ",lookups!$F$2-LEN(SOURCE!D1231)), "")&amp;
      SOURCE!E1231&amp;", "&amp; IF(lookups!$G$2-LEN(SOURCE!E1231) &gt;=0, REPT(" ",lookups!$G$2-LEN(SOURCE!E1231)), "")&amp;
      SOURCE!F1231&amp;", "&amp; IF(lookups!$H$2-LEN(SOURCE!F1231) &gt;= 0, REPT(" ",lookups!$H$2-LEN(SOURCE!F1231)+2), "")&amp;"("&amp;
      SUBSTITUTE(TEXT(SOURCE!G1231,"??0"),"  ","")&amp;" &lt;&lt; TAM_MAX_BITS) |"&amp; IF(lookups!$I$2-3 &gt;= 0, REPT(" ",MAX(1,lookups!$I$2-5+4+1-1-LEN(  IF(ISTEXT(SOURCE!H1231),SOURCE!H1231,  SUBSTITUTE(SUBSTITUTE(TEXT(SOURCE!H1231,"????0"),"  ","")," ",""))   ))), "")&amp;
       IF(ISTEXT(SOURCE!H1231),SOURCE!H1231, SUBSTITUTE(SUBSTITUTE(TEXT(SOURCE!H1231,"????0"),"  ","")," ",""))   &amp;","&amp; IF(lookups!$J$2-3 &gt;= 0, REPT(" ",lookups!$J$2-3-5), "")&amp;
      SOURCE!I1231&amp;
" | "&amp; IF(lookups!$K$2-LEN(SOURCE!I1231) &gt;= 0, REPT(" ",lookups!$K$2-LEN(SOURCE!I1231)), "")&amp;
      SOURCE!J1231&amp;      IF(lookups!$L$2-LEN(SOURCE!J1231) &gt;= 0, REPT(" ",lookups!$L$2-LEN(SOURCE!J1231)), "")&amp;
" | "&amp; IF(lookups!$K$2-LEN(SOURCE!I1231) &gt;= 0, REPT(" ",lookups!$K$2-LEN(SOURCE!I1231)), "")&amp;
      SOURCE!K1231&amp;      IF(lookups!$L$2-LEN(SOURCE!K1231) &gt;= 0, REPT(" ",lookups!$M$2-LEN(SOURCE!K1231)), "")&amp;
" | "&amp; SOURCE!L1231&amp;      IF(lookups!$O$2-LEN(SOURCE!L1231) &gt;= 0, REPT(" ",lookups!$O$2-LEN(SOURCE!L1231)), "")&amp;
" | "&amp; SOURCE!M1231&amp;      IF(lookups!$P$2-LEN(SOURCE!M1231) &gt;= 0, REPT(" ",lookups!$P$2-LEN(SOURCE!M1231)), "")&amp;
      "},"&amp;IF(SOURCE!O1231&lt;&gt;"",""&amp;SOURCE!O1231,"")
 )
)
)</f>
        <v>/* 1204 */  { fnEditLinearEquationMatrixB,  NOPARAM,                     "Mat_B",                                       "Mat B",                                       (0 &lt;&lt; TAM_MAX_BITS) |     0, CAT_RVAR | SLS_UNCHANGED | US_UNCHANGED | EIM_DISABLED | PTP_DISABLED     },</v>
      </c>
    </row>
    <row r="1232" customFormat="false" ht="15.75" hidden="false" customHeight="false" outlineLevel="0" collapsed="false">
      <c r="A1232" s="263" t="str">
        <f aca="false">IF(AND(OR(SOURCE!A1232="",ISBLANK(SOURCE!A1232)),SOURCE!B1232&gt;0),IF(ISBLANK(SOURCE!C1232),"",SOURCE!C1232),
IF(SOURCE!B1232&lt;0,VLOOKUP(SOURCE!B1232,lookups!A$1:B$25,2,0),
  IF(ISBLANK(SOURCE!B1232),
    "",
    "/* "&amp;TEXT(SOURCE!B1232,"???0")&amp;" *"&amp;
      SOURCE!C1232&amp;", "&amp; IF(lookups!$E$2-LEN(SOURCE!C1232) &gt;= 0, REPT(" ",lookups!$E$2-LEN(SOURCE!C1232)), "")&amp;
      SOURCE!D1232&amp;", "&amp; IF(lookups!$F$2-LEN(SOURCE!D1232) &gt;= 0, REPT(" ",lookups!$F$2-LEN(SOURCE!D1232)), "")&amp;
      SOURCE!E1232&amp;", "&amp; IF(lookups!$G$2-LEN(SOURCE!E1232) &gt;=0, REPT(" ",lookups!$G$2-LEN(SOURCE!E1232)), "")&amp;
      SOURCE!F1232&amp;", "&amp; IF(lookups!$H$2-LEN(SOURCE!F1232) &gt;= 0, REPT(" ",lookups!$H$2-LEN(SOURCE!F1232)+2), "")&amp;"("&amp;
      SUBSTITUTE(TEXT(SOURCE!G1232,"??0"),"  ","")&amp;" &lt;&lt; TAM_MAX_BITS) |"&amp; IF(lookups!$I$2-3 &gt;= 0, REPT(" ",MAX(1,lookups!$I$2-5+4+1-1-LEN(  IF(ISTEXT(SOURCE!H1232),SOURCE!H1232,  SUBSTITUTE(SUBSTITUTE(TEXT(SOURCE!H1232,"????0"),"  ","")," ",""))   ))), "")&amp;
       IF(ISTEXT(SOURCE!H1232),SOURCE!H1232, SUBSTITUTE(SUBSTITUTE(TEXT(SOURCE!H1232,"????0"),"  ","")," ",""))   &amp;","&amp; IF(lookups!$J$2-3 &gt;= 0, REPT(" ",lookups!$J$2-3-5), "")&amp;
      SOURCE!I1232&amp;
" | "&amp; IF(lookups!$K$2-LEN(SOURCE!I1232) &gt;= 0, REPT(" ",lookups!$K$2-LEN(SOURCE!I1232)), "")&amp;
      SOURCE!J1232&amp;      IF(lookups!$L$2-LEN(SOURCE!J1232) &gt;= 0, REPT(" ",lookups!$L$2-LEN(SOURCE!J1232)), "")&amp;
" | "&amp; IF(lookups!$K$2-LEN(SOURCE!I1232) &gt;= 0, REPT(" ",lookups!$K$2-LEN(SOURCE!I1232)), "")&amp;
      SOURCE!K1232&amp;      IF(lookups!$L$2-LEN(SOURCE!K1232) &gt;= 0, REPT(" ",lookups!$M$2-LEN(SOURCE!K1232)), "")&amp;
" | "&amp; SOURCE!L1232&amp;      IF(lookups!$O$2-LEN(SOURCE!L1232) &gt;= 0, REPT(" ",lookups!$O$2-LEN(SOURCE!L1232)), "")&amp;
" | "&amp; SOURCE!M1232&amp;      IF(lookups!$P$2-LEN(SOURCE!M1232) &gt;= 0, REPT(" ",lookups!$P$2-LEN(SOURCE!M1232)), "")&amp;
      "},"&amp;IF(SOURCE!O1232&lt;&gt;"",""&amp;SOURCE!O1232,"")
 )
)
)</f>
        <v>/* 1205 */  { fnEditLinearEquationMatrixX,  NOPARAM,                     "Mat_X",                                       "Mat X",                                       (0 &lt;&lt; TAM_MAX_BITS) |     0, CAT_RVAR | SLS_UNCHANGED | US_UNCHANGED | EIM_DISABLED | PTP_DISABLED     },</v>
      </c>
    </row>
    <row r="1233" customFormat="false" ht="15.75" hidden="false" customHeight="false" outlineLevel="0" collapsed="false">
      <c r="A1233" s="263" t="str">
        <f aca="false">IF(AND(OR(SOURCE!A1233="",ISBLANK(SOURCE!A1233)),SOURCE!B1233&gt;0),IF(ISBLANK(SOURCE!C1233),"",SOURCE!C1233),
IF(SOURCE!B1233&lt;0,VLOOKUP(SOURCE!B1233,lookups!A$1:B$25,2,0),
  IF(ISBLANK(SOURCE!B1233),
    "",
    "/* "&amp;TEXT(SOURCE!B1233,"???0")&amp;" *"&amp;
      SOURCE!C1233&amp;", "&amp; IF(lookups!$E$2-LEN(SOURCE!C1233) &gt;= 0, REPT(" ",lookups!$E$2-LEN(SOURCE!C1233)), "")&amp;
      SOURCE!D1233&amp;", "&amp; IF(lookups!$F$2-LEN(SOURCE!D1233) &gt;= 0, REPT(" ",lookups!$F$2-LEN(SOURCE!D1233)), "")&amp;
      SOURCE!E1233&amp;", "&amp; IF(lookups!$G$2-LEN(SOURCE!E1233) &gt;=0, REPT(" ",lookups!$G$2-LEN(SOURCE!E1233)), "")&amp;
      SOURCE!F1233&amp;", "&amp; IF(lookups!$H$2-LEN(SOURCE!F1233) &gt;= 0, REPT(" ",lookups!$H$2-LEN(SOURCE!F1233)+2), "")&amp;"("&amp;
      SUBSTITUTE(TEXT(SOURCE!G1233,"??0"),"  ","")&amp;" &lt;&lt; TAM_MAX_BITS) |"&amp; IF(lookups!$I$2-3 &gt;= 0, REPT(" ",MAX(1,lookups!$I$2-5+4+1-1-LEN(  IF(ISTEXT(SOURCE!H1233),SOURCE!H1233,  SUBSTITUTE(SUBSTITUTE(TEXT(SOURCE!H1233,"????0"),"  ","")," ",""))   ))), "")&amp;
       IF(ISTEXT(SOURCE!H1233),SOURCE!H1233, SUBSTITUTE(SUBSTITUTE(TEXT(SOURCE!H1233,"????0"),"  ","")," ",""))   &amp;","&amp; IF(lookups!$J$2-3 &gt;= 0, REPT(" ",lookups!$J$2-3-5), "")&amp;
      SOURCE!I1233&amp;
" | "&amp; IF(lookups!$K$2-LEN(SOURCE!I1233) &gt;= 0, REPT(" ",lookups!$K$2-LEN(SOURCE!I1233)), "")&amp;
      SOURCE!J1233&amp;      IF(lookups!$L$2-LEN(SOURCE!J1233) &gt;= 0, REPT(" ",lookups!$L$2-LEN(SOURCE!J1233)), "")&amp;
" | "&amp; IF(lookups!$K$2-LEN(SOURCE!I1233) &gt;= 0, REPT(" ",lookups!$K$2-LEN(SOURCE!I1233)), "")&amp;
      SOURCE!K1233&amp;      IF(lookups!$L$2-LEN(SOURCE!K1233) &gt;= 0, REPT(" ",lookups!$M$2-LEN(SOURCE!K1233)), "")&amp;
" | "&amp; SOURCE!L1233&amp;      IF(lookups!$O$2-LEN(SOURCE!L1233) &gt;= 0, REPT(" ",lookups!$O$2-LEN(SOURCE!L1233)), "")&amp;
" | "&amp; SOURCE!M1233&amp;      IF(lookups!$P$2-LEN(SOURCE!M1233) &gt;= 0, REPT(" ",lookups!$P$2-LEN(SOURCE!M1233)), "")&amp;
      "},"&amp;IF(SOURCE!O1233&lt;&gt;"",""&amp;SOURCE!O1233,"")
 )
)
)</f>
        <v>/* 1206 */  { itemToBeCoded,                NOPARAM,                     "1206",                                        "1206",                                        (0 &lt;&lt; TAM_MAX_BITS) |     0, CAT_FREE | SLS_UNCHANGED | US_UNCHANGED | EIM_DISABLED | PTP_DISABLED     },</v>
      </c>
    </row>
    <row r="1234" customFormat="false" ht="15.75" hidden="false" customHeight="false" outlineLevel="0" collapsed="false">
      <c r="A1234" s="263" t="str">
        <f aca="false">IF(AND(OR(SOURCE!A1234="",ISBLANK(SOURCE!A1234)),SOURCE!B1234&gt;0),IF(ISBLANK(SOURCE!C1234),"",SOURCE!C1234),
IF(SOURCE!B1234&lt;0,VLOOKUP(SOURCE!B1234,lookups!A$1:B$25,2,0),
  IF(ISBLANK(SOURCE!B1234),
    "",
    "/* "&amp;TEXT(SOURCE!B1234,"???0")&amp;" *"&amp;
      SOURCE!C1234&amp;", "&amp; IF(lookups!$E$2-LEN(SOURCE!C1234) &gt;= 0, REPT(" ",lookups!$E$2-LEN(SOURCE!C1234)), "")&amp;
      SOURCE!D1234&amp;", "&amp; IF(lookups!$F$2-LEN(SOURCE!D1234) &gt;= 0, REPT(" ",lookups!$F$2-LEN(SOURCE!D1234)), "")&amp;
      SOURCE!E1234&amp;", "&amp; IF(lookups!$G$2-LEN(SOURCE!E1234) &gt;=0, REPT(" ",lookups!$G$2-LEN(SOURCE!E1234)), "")&amp;
      SOURCE!F1234&amp;", "&amp; IF(lookups!$H$2-LEN(SOURCE!F1234) &gt;= 0, REPT(" ",lookups!$H$2-LEN(SOURCE!F1234)+2), "")&amp;"("&amp;
      SUBSTITUTE(TEXT(SOURCE!G1234,"??0"),"  ","")&amp;" &lt;&lt; TAM_MAX_BITS) |"&amp; IF(lookups!$I$2-3 &gt;= 0, REPT(" ",MAX(1,lookups!$I$2-5+4+1-1-LEN(  IF(ISTEXT(SOURCE!H1234),SOURCE!H1234,  SUBSTITUTE(SUBSTITUTE(TEXT(SOURCE!H1234,"????0"),"  ","")," ",""))   ))), "")&amp;
       IF(ISTEXT(SOURCE!H1234),SOURCE!H1234, SUBSTITUTE(SUBSTITUTE(TEXT(SOURCE!H1234,"????0"),"  ","")," ",""))   &amp;","&amp; IF(lookups!$J$2-3 &gt;= 0, REPT(" ",lookups!$J$2-3-5), "")&amp;
      SOURCE!I1234&amp;
" | "&amp; IF(lookups!$K$2-LEN(SOURCE!I1234) &gt;= 0, REPT(" ",lookups!$K$2-LEN(SOURCE!I1234)), "")&amp;
      SOURCE!J1234&amp;      IF(lookups!$L$2-LEN(SOURCE!J1234) &gt;= 0, REPT(" ",lookups!$L$2-LEN(SOURCE!J1234)), "")&amp;
" | "&amp; IF(lookups!$K$2-LEN(SOURCE!I1234) &gt;= 0, REPT(" ",lookups!$K$2-LEN(SOURCE!I1234)), "")&amp;
      SOURCE!K1234&amp;      IF(lookups!$L$2-LEN(SOURCE!K1234) &gt;= 0, REPT(" ",lookups!$M$2-LEN(SOURCE!K1234)), "")&amp;
" | "&amp; SOURCE!L1234&amp;      IF(lookups!$O$2-LEN(SOURCE!L1234) &gt;= 0, REPT(" ",lookups!$O$2-LEN(SOURCE!L1234)), "")&amp;
" | "&amp; SOURCE!M1234&amp;      IF(lookups!$P$2-LEN(SOURCE!M1234) &gt;= 0, REPT(" ",lookups!$P$2-LEN(SOURCE!M1234)), "")&amp;
      "},"&amp;IF(SOURCE!O1234&lt;&gt;"",""&amp;SOURCE!O1234,"")
 )
)
)</f>
        <v>/* 1207 */  { itemToBeCoded,                NOPARAM,                     "1207",                                        "1207",                                        (0 &lt;&lt; TAM_MAX_BITS) |     0, CAT_FREE | SLS_UNCHANGED | US_UNCHANGED | EIM_DISABLED | PTP_DISABLED     },</v>
      </c>
    </row>
    <row r="1235" customFormat="false" ht="15.75" hidden="false" customHeight="false" outlineLevel="0" collapsed="false">
      <c r="A1235" s="263" t="str">
        <f aca="false">IF(AND(OR(SOURCE!A1235="",ISBLANK(SOURCE!A1235)),SOURCE!B1235&gt;0),IF(ISBLANK(SOURCE!C1235),"",SOURCE!C1235),
IF(SOURCE!B1235&lt;0,VLOOKUP(SOURCE!B1235,lookups!A$1:B$25,2,0),
  IF(ISBLANK(SOURCE!B1235),
    "",
    "/* "&amp;TEXT(SOURCE!B1235,"???0")&amp;" *"&amp;
      SOURCE!C1235&amp;", "&amp; IF(lookups!$E$2-LEN(SOURCE!C1235) &gt;= 0, REPT(" ",lookups!$E$2-LEN(SOURCE!C1235)), "")&amp;
      SOURCE!D1235&amp;", "&amp; IF(lookups!$F$2-LEN(SOURCE!D1235) &gt;= 0, REPT(" ",lookups!$F$2-LEN(SOURCE!D1235)), "")&amp;
      SOURCE!E1235&amp;", "&amp; IF(lookups!$G$2-LEN(SOURCE!E1235) &gt;=0, REPT(" ",lookups!$G$2-LEN(SOURCE!E1235)), "")&amp;
      SOURCE!F1235&amp;", "&amp; IF(lookups!$H$2-LEN(SOURCE!F1235) &gt;= 0, REPT(" ",lookups!$H$2-LEN(SOURCE!F1235)+2), "")&amp;"("&amp;
      SUBSTITUTE(TEXT(SOURCE!G1235,"??0"),"  ","")&amp;" &lt;&lt; TAM_MAX_BITS) |"&amp; IF(lookups!$I$2-3 &gt;= 0, REPT(" ",MAX(1,lookups!$I$2-5+4+1-1-LEN(  IF(ISTEXT(SOURCE!H1235),SOURCE!H1235,  SUBSTITUTE(SUBSTITUTE(TEXT(SOURCE!H1235,"????0"),"  ","")," ",""))   ))), "")&amp;
       IF(ISTEXT(SOURCE!H1235),SOURCE!H1235, SUBSTITUTE(SUBSTITUTE(TEXT(SOURCE!H1235,"????0"),"  ","")," ",""))   &amp;","&amp; IF(lookups!$J$2-3 &gt;= 0, REPT(" ",lookups!$J$2-3-5), "")&amp;
      SOURCE!I1235&amp;
" | "&amp; IF(lookups!$K$2-LEN(SOURCE!I1235) &gt;= 0, REPT(" ",lookups!$K$2-LEN(SOURCE!I1235)), "")&amp;
      SOURCE!J1235&amp;      IF(lookups!$L$2-LEN(SOURCE!J1235) &gt;= 0, REPT(" ",lookups!$L$2-LEN(SOURCE!J1235)), "")&amp;
" | "&amp; IF(lookups!$K$2-LEN(SOURCE!I1235) &gt;= 0, REPT(" ",lookups!$K$2-LEN(SOURCE!I1235)), "")&amp;
      SOURCE!K1235&amp;      IF(lookups!$L$2-LEN(SOURCE!K1235) &gt;= 0, REPT(" ",lookups!$M$2-LEN(SOURCE!K1235)), "")&amp;
" | "&amp; SOURCE!L1235&amp;      IF(lookups!$O$2-LEN(SOURCE!L1235) &gt;= 0, REPT(" ",lookups!$O$2-LEN(SOURCE!L1235)), "")&amp;
" | "&amp; SOURCE!M1235&amp;      IF(lookups!$P$2-LEN(SOURCE!M1235) &gt;= 0, REPT(" ",lookups!$P$2-LEN(SOURCE!M1235)), "")&amp;
      "},"&amp;IF(SOURCE!O1235&lt;&gt;"",""&amp;SOURCE!O1235,"")
 )
)
)</f>
        <v/>
      </c>
    </row>
    <row r="1236" customFormat="false" ht="15.75" hidden="false" customHeight="false" outlineLevel="0" collapsed="false">
      <c r="A1236" s="263" t="str">
        <f aca="false">IF(AND(OR(SOURCE!A1236="",ISBLANK(SOURCE!A1236)),SOURCE!B1236&gt;0),IF(ISBLANK(SOURCE!C1236),"",SOURCE!C1236),
IF(SOURCE!B1236&lt;0,VLOOKUP(SOURCE!B1236,lookups!A$1:B$25,2,0),
  IF(ISBLANK(SOURCE!B1236),
    "",
    "/* "&amp;TEXT(SOURCE!B1236,"???0")&amp;" *"&amp;
      SOURCE!C1236&amp;", "&amp; IF(lookups!$E$2-LEN(SOURCE!C1236) &gt;= 0, REPT(" ",lookups!$E$2-LEN(SOURCE!C1236)), "")&amp;
      SOURCE!D1236&amp;", "&amp; IF(lookups!$F$2-LEN(SOURCE!D1236) &gt;= 0, REPT(" ",lookups!$F$2-LEN(SOURCE!D1236)), "")&amp;
      SOURCE!E1236&amp;", "&amp; IF(lookups!$G$2-LEN(SOURCE!E1236) &gt;=0, REPT(" ",lookups!$G$2-LEN(SOURCE!E1236)), "")&amp;
      SOURCE!F1236&amp;", "&amp; IF(lookups!$H$2-LEN(SOURCE!F1236) &gt;= 0, REPT(" ",lookups!$H$2-LEN(SOURCE!F1236)+2), "")&amp;"("&amp;
      SUBSTITUTE(TEXT(SOURCE!G1236,"??0"),"  ","")&amp;" &lt;&lt; TAM_MAX_BITS) |"&amp; IF(lookups!$I$2-3 &gt;= 0, REPT(" ",MAX(1,lookups!$I$2-5+4+1-1-LEN(  IF(ISTEXT(SOURCE!H1236),SOURCE!H1236,  SUBSTITUTE(SUBSTITUTE(TEXT(SOURCE!H1236,"????0"),"  ","")," ",""))   ))), "")&amp;
       IF(ISTEXT(SOURCE!H1236),SOURCE!H1236, SUBSTITUTE(SUBSTITUTE(TEXT(SOURCE!H1236,"????0"),"  ","")," ",""))   &amp;","&amp; IF(lookups!$J$2-3 &gt;= 0, REPT(" ",lookups!$J$2-3-5), "")&amp;
      SOURCE!I1236&amp;
" | "&amp; IF(lookups!$K$2-LEN(SOURCE!I1236) &gt;= 0, REPT(" ",lookups!$K$2-LEN(SOURCE!I1236)), "")&amp;
      SOURCE!J1236&amp;      IF(lookups!$L$2-LEN(SOURCE!J1236) &gt;= 0, REPT(" ",lookups!$L$2-LEN(SOURCE!J1236)), "")&amp;
" | "&amp; IF(lookups!$K$2-LEN(SOURCE!I1236) &gt;= 0, REPT(" ",lookups!$K$2-LEN(SOURCE!I1236)), "")&amp;
      SOURCE!K1236&amp;      IF(lookups!$L$2-LEN(SOURCE!K1236) &gt;= 0, REPT(" ",lookups!$M$2-LEN(SOURCE!K1236)), "")&amp;
" | "&amp; SOURCE!L1236&amp;      IF(lookups!$O$2-LEN(SOURCE!L1236) &gt;= 0, REPT(" ",lookups!$O$2-LEN(SOURCE!L1236)), "")&amp;
" | "&amp; SOURCE!M1236&amp;      IF(lookups!$P$2-LEN(SOURCE!M1236) &gt;= 0, REPT(" ",lookups!$P$2-LEN(SOURCE!M1236)), "")&amp;
      "},"&amp;IF(SOURCE!O1236&lt;&gt;"",""&amp;SOURCE!O1236,"")
 )
)
)</f>
        <v/>
      </c>
    </row>
    <row r="1237" customFormat="false" ht="15.75" hidden="false" customHeight="false" outlineLevel="0" collapsed="false">
      <c r="A1237" s="263" t="str">
        <f aca="false">IF(AND(OR(SOURCE!A1237="",ISBLANK(SOURCE!A1237)),SOURCE!B1237&gt;0),IF(ISBLANK(SOURCE!C1237),"",SOURCE!C1237),
IF(SOURCE!B1237&lt;0,VLOOKUP(SOURCE!B1237,lookups!A$1:B$25,2,0),
  IF(ISBLANK(SOURCE!B1237),
    "",
    "/* "&amp;TEXT(SOURCE!B1237,"???0")&amp;" *"&amp;
      SOURCE!C1237&amp;", "&amp; IF(lookups!$E$2-LEN(SOURCE!C1237) &gt;= 0, REPT(" ",lookups!$E$2-LEN(SOURCE!C1237)), "")&amp;
      SOURCE!D1237&amp;", "&amp; IF(lookups!$F$2-LEN(SOURCE!D1237) &gt;= 0, REPT(" ",lookups!$F$2-LEN(SOURCE!D1237)), "")&amp;
      SOURCE!E1237&amp;", "&amp; IF(lookups!$G$2-LEN(SOURCE!E1237) &gt;=0, REPT(" ",lookups!$G$2-LEN(SOURCE!E1237)), "")&amp;
      SOURCE!F1237&amp;", "&amp; IF(lookups!$H$2-LEN(SOURCE!F1237) &gt;= 0, REPT(" ",lookups!$H$2-LEN(SOURCE!F1237)+2), "")&amp;"("&amp;
      SUBSTITUTE(TEXT(SOURCE!G1237,"??0"),"  ","")&amp;" &lt;&lt; TAM_MAX_BITS) |"&amp; IF(lookups!$I$2-3 &gt;= 0, REPT(" ",MAX(1,lookups!$I$2-5+4+1-1-LEN(  IF(ISTEXT(SOURCE!H1237),SOURCE!H1237,  SUBSTITUTE(SUBSTITUTE(TEXT(SOURCE!H1237,"????0"),"  ","")," ",""))   ))), "")&amp;
       IF(ISTEXT(SOURCE!H1237),SOURCE!H1237, SUBSTITUTE(SUBSTITUTE(TEXT(SOURCE!H1237,"????0"),"  ","")," ",""))   &amp;","&amp; IF(lookups!$J$2-3 &gt;= 0, REPT(" ",lookups!$J$2-3-5), "")&amp;
      SOURCE!I1237&amp;
" | "&amp; IF(lookups!$K$2-LEN(SOURCE!I1237) &gt;= 0, REPT(" ",lookups!$K$2-LEN(SOURCE!I1237)), "")&amp;
      SOURCE!J1237&amp;      IF(lookups!$L$2-LEN(SOURCE!J1237) &gt;= 0, REPT(" ",lookups!$L$2-LEN(SOURCE!J1237)), "")&amp;
" | "&amp; IF(lookups!$K$2-LEN(SOURCE!I1237) &gt;= 0, REPT(" ",lookups!$K$2-LEN(SOURCE!I1237)), "")&amp;
      SOURCE!K1237&amp;      IF(lookups!$L$2-LEN(SOURCE!K1237) &gt;= 0, REPT(" ",lookups!$M$2-LEN(SOURCE!K1237)), "")&amp;
" | "&amp; SOURCE!L1237&amp;      IF(lookups!$O$2-LEN(SOURCE!L1237) &gt;= 0, REPT(" ",lookups!$O$2-LEN(SOURCE!L1237)), "")&amp;
" | "&amp; SOURCE!M1237&amp;      IF(lookups!$P$2-LEN(SOURCE!M1237) &gt;= 0, REPT(" ",lookups!$P$2-LEN(SOURCE!M1237)), "")&amp;
      "},"&amp;IF(SOURCE!O1237&lt;&gt;"",""&amp;SOURCE!O1237,"")
 )
)
)</f>
        <v>// Probability distributions</v>
      </c>
    </row>
    <row r="1238" customFormat="false" ht="15.75" hidden="false" customHeight="false" outlineLevel="0" collapsed="false">
      <c r="A1238" s="263" t="str">
        <f aca="false">IF(AND(OR(SOURCE!A1238="",ISBLANK(SOURCE!A1238)),SOURCE!B1238&gt;0),IF(ISBLANK(SOURCE!C1238),"",SOURCE!C1238),
IF(SOURCE!B1238&lt;0,VLOOKUP(SOURCE!B1238,lookups!A$1:B$25,2,0),
  IF(ISBLANK(SOURCE!B1238),
    "",
    "/* "&amp;TEXT(SOURCE!B1238,"???0")&amp;" *"&amp;
      SOURCE!C1238&amp;", "&amp; IF(lookups!$E$2-LEN(SOURCE!C1238) &gt;= 0, REPT(" ",lookups!$E$2-LEN(SOURCE!C1238)), "")&amp;
      SOURCE!D1238&amp;", "&amp; IF(lookups!$F$2-LEN(SOURCE!D1238) &gt;= 0, REPT(" ",lookups!$F$2-LEN(SOURCE!D1238)), "")&amp;
      SOURCE!E1238&amp;", "&amp; IF(lookups!$G$2-LEN(SOURCE!E1238) &gt;=0, REPT(" ",lookups!$G$2-LEN(SOURCE!E1238)), "")&amp;
      SOURCE!F1238&amp;", "&amp; IF(lookups!$H$2-LEN(SOURCE!F1238) &gt;= 0, REPT(" ",lookups!$H$2-LEN(SOURCE!F1238)+2), "")&amp;"("&amp;
      SUBSTITUTE(TEXT(SOURCE!G1238,"??0"),"  ","")&amp;" &lt;&lt; TAM_MAX_BITS) |"&amp; IF(lookups!$I$2-3 &gt;= 0, REPT(" ",MAX(1,lookups!$I$2-5+4+1-1-LEN(  IF(ISTEXT(SOURCE!H1238),SOURCE!H1238,  SUBSTITUTE(SUBSTITUTE(TEXT(SOURCE!H1238,"????0"),"  ","")," ",""))   ))), "")&amp;
       IF(ISTEXT(SOURCE!H1238),SOURCE!H1238, SUBSTITUTE(SUBSTITUTE(TEXT(SOURCE!H1238,"????0"),"  ","")," ",""))   &amp;","&amp; IF(lookups!$J$2-3 &gt;= 0, REPT(" ",lookups!$J$2-3-5), "")&amp;
      SOURCE!I1238&amp;
" | "&amp; IF(lookups!$K$2-LEN(SOURCE!I1238) &gt;= 0, REPT(" ",lookups!$K$2-LEN(SOURCE!I1238)), "")&amp;
      SOURCE!J1238&amp;      IF(lookups!$L$2-LEN(SOURCE!J1238) &gt;= 0, REPT(" ",lookups!$L$2-LEN(SOURCE!J1238)), "")&amp;
" | "&amp; IF(lookups!$K$2-LEN(SOURCE!I1238) &gt;= 0, REPT(" ",lookups!$K$2-LEN(SOURCE!I1238)), "")&amp;
      SOURCE!K1238&amp;      IF(lookups!$L$2-LEN(SOURCE!K1238) &gt;= 0, REPT(" ",lookups!$M$2-LEN(SOURCE!K1238)), "")&amp;
" | "&amp; SOURCE!L1238&amp;      IF(lookups!$O$2-LEN(SOURCE!L1238) &gt;= 0, REPT(" ",lookups!$O$2-LEN(SOURCE!L1238)), "")&amp;
" | "&amp; SOURCE!M1238&amp;      IF(lookups!$P$2-LEN(SOURCE!M1238) &gt;= 0, REPT(" ",lookups!$P$2-LEN(SOURCE!M1238)), "")&amp;
      "},"&amp;IF(SOURCE!O1238&lt;&gt;"",""&amp;SOURCE!O1238,"")
 )
)
)</f>
        <v>/* 1208 */  { itemToBeCoded,                NOPARAM,                     "Binom:",                                      "Binom:",                                      (0 &lt;&lt; TAM_MAX_BITS) |     0, CAT_MENU | SLS_UNCHANGED | US_UNCHANGED | EIM_DISABLED | PTP_DISABLED     },</v>
      </c>
    </row>
    <row r="1239" customFormat="false" ht="15.75" hidden="false" customHeight="false" outlineLevel="0" collapsed="false">
      <c r="A1239" s="263" t="str">
        <f aca="false">IF(AND(OR(SOURCE!A1239="",ISBLANK(SOURCE!A1239)),SOURCE!B1239&gt;0),IF(ISBLANK(SOURCE!C1239),"",SOURCE!C1239),
IF(SOURCE!B1239&lt;0,VLOOKUP(SOURCE!B1239,lookups!A$1:B$25,2,0),
  IF(ISBLANK(SOURCE!B1239),
    "",
    "/* "&amp;TEXT(SOURCE!B1239,"???0")&amp;" *"&amp;
      SOURCE!C1239&amp;", "&amp; IF(lookups!$E$2-LEN(SOURCE!C1239) &gt;= 0, REPT(" ",lookups!$E$2-LEN(SOURCE!C1239)), "")&amp;
      SOURCE!D1239&amp;", "&amp; IF(lookups!$F$2-LEN(SOURCE!D1239) &gt;= 0, REPT(" ",lookups!$F$2-LEN(SOURCE!D1239)), "")&amp;
      SOURCE!E1239&amp;", "&amp; IF(lookups!$G$2-LEN(SOURCE!E1239) &gt;=0, REPT(" ",lookups!$G$2-LEN(SOURCE!E1239)), "")&amp;
      SOURCE!F1239&amp;", "&amp; IF(lookups!$H$2-LEN(SOURCE!F1239) &gt;= 0, REPT(" ",lookups!$H$2-LEN(SOURCE!F1239)+2), "")&amp;"("&amp;
      SUBSTITUTE(TEXT(SOURCE!G1239,"??0"),"  ","")&amp;" &lt;&lt; TAM_MAX_BITS) |"&amp; IF(lookups!$I$2-3 &gt;= 0, REPT(" ",MAX(1,lookups!$I$2-5+4+1-1-LEN(  IF(ISTEXT(SOURCE!H1239),SOURCE!H1239,  SUBSTITUTE(SUBSTITUTE(TEXT(SOURCE!H1239,"????0"),"  ","")," ",""))   ))), "")&amp;
       IF(ISTEXT(SOURCE!H1239),SOURCE!H1239, SUBSTITUTE(SUBSTITUTE(TEXT(SOURCE!H1239,"????0"),"  ","")," ",""))   &amp;","&amp; IF(lookups!$J$2-3 &gt;= 0, REPT(" ",lookups!$J$2-3-5), "")&amp;
      SOURCE!I1239&amp;
" | "&amp; IF(lookups!$K$2-LEN(SOURCE!I1239) &gt;= 0, REPT(" ",lookups!$K$2-LEN(SOURCE!I1239)), "")&amp;
      SOURCE!J1239&amp;      IF(lookups!$L$2-LEN(SOURCE!J1239) &gt;= 0, REPT(" ",lookups!$L$2-LEN(SOURCE!J1239)), "")&amp;
" | "&amp; IF(lookups!$K$2-LEN(SOURCE!I1239) &gt;= 0, REPT(" ",lookups!$K$2-LEN(SOURCE!I1239)), "")&amp;
      SOURCE!K1239&amp;      IF(lookups!$L$2-LEN(SOURCE!K1239) &gt;= 0, REPT(" ",lookups!$M$2-LEN(SOURCE!K1239)), "")&amp;
" | "&amp; SOURCE!L1239&amp;      IF(lookups!$O$2-LEN(SOURCE!L1239) &gt;= 0, REPT(" ",lookups!$O$2-LEN(SOURCE!L1239)), "")&amp;
" | "&amp; SOURCE!M1239&amp;      IF(lookups!$P$2-LEN(SOURCE!M1239) &gt;= 0, REPT(" ",lookups!$P$2-LEN(SOURCE!M1239)), "")&amp;
      "},"&amp;IF(SOURCE!O1239&lt;&gt;"",""&amp;SOURCE!O1239,"")
 )
)
)</f>
        <v>/* 1209 */  { fnBinomialP,                  NOPARAM,                     "Binom" STD_SUB_p,                             "Binom" STD_SUB_p,                             (0 &lt;&lt; TAM_MAX_BITS) |     0, CAT_FNCT | SLS_ENABLED   | US_ENABLED   | EIM_DISABLED | PTP_NONE         },</v>
      </c>
    </row>
    <row r="1240" customFormat="false" ht="15.75" hidden="false" customHeight="false" outlineLevel="0" collapsed="false">
      <c r="A1240" s="263" t="str">
        <f aca="false">IF(AND(OR(SOURCE!A1240="",ISBLANK(SOURCE!A1240)),SOURCE!B1240&gt;0),IF(ISBLANK(SOURCE!C1240),"",SOURCE!C1240),
IF(SOURCE!B1240&lt;0,VLOOKUP(SOURCE!B1240,lookups!A$1:B$25,2,0),
  IF(ISBLANK(SOURCE!B1240),
    "",
    "/* "&amp;TEXT(SOURCE!B1240,"???0")&amp;" *"&amp;
      SOURCE!C1240&amp;", "&amp; IF(lookups!$E$2-LEN(SOURCE!C1240) &gt;= 0, REPT(" ",lookups!$E$2-LEN(SOURCE!C1240)), "")&amp;
      SOURCE!D1240&amp;", "&amp; IF(lookups!$F$2-LEN(SOURCE!D1240) &gt;= 0, REPT(" ",lookups!$F$2-LEN(SOURCE!D1240)), "")&amp;
      SOURCE!E1240&amp;", "&amp; IF(lookups!$G$2-LEN(SOURCE!E1240) &gt;=0, REPT(" ",lookups!$G$2-LEN(SOURCE!E1240)), "")&amp;
      SOURCE!F1240&amp;", "&amp; IF(lookups!$H$2-LEN(SOURCE!F1240) &gt;= 0, REPT(" ",lookups!$H$2-LEN(SOURCE!F1240)+2), "")&amp;"("&amp;
      SUBSTITUTE(TEXT(SOURCE!G1240,"??0"),"  ","")&amp;" &lt;&lt; TAM_MAX_BITS) |"&amp; IF(lookups!$I$2-3 &gt;= 0, REPT(" ",MAX(1,lookups!$I$2-5+4+1-1-LEN(  IF(ISTEXT(SOURCE!H1240),SOURCE!H1240,  SUBSTITUTE(SUBSTITUTE(TEXT(SOURCE!H1240,"????0"),"  ","")," ",""))   ))), "")&amp;
       IF(ISTEXT(SOURCE!H1240),SOURCE!H1240, SUBSTITUTE(SUBSTITUTE(TEXT(SOURCE!H1240,"????0"),"  ","")," ",""))   &amp;","&amp; IF(lookups!$J$2-3 &gt;= 0, REPT(" ",lookups!$J$2-3-5), "")&amp;
      SOURCE!I1240&amp;
" | "&amp; IF(lookups!$K$2-LEN(SOURCE!I1240) &gt;= 0, REPT(" ",lookups!$K$2-LEN(SOURCE!I1240)), "")&amp;
      SOURCE!J1240&amp;      IF(lookups!$L$2-LEN(SOURCE!J1240) &gt;= 0, REPT(" ",lookups!$L$2-LEN(SOURCE!J1240)), "")&amp;
" | "&amp; IF(lookups!$K$2-LEN(SOURCE!I1240) &gt;= 0, REPT(" ",lookups!$K$2-LEN(SOURCE!I1240)), "")&amp;
      SOURCE!K1240&amp;      IF(lookups!$L$2-LEN(SOURCE!K1240) &gt;= 0, REPT(" ",lookups!$M$2-LEN(SOURCE!K1240)), "")&amp;
" | "&amp; SOURCE!L1240&amp;      IF(lookups!$O$2-LEN(SOURCE!L1240) &gt;= 0, REPT(" ",lookups!$O$2-LEN(SOURCE!L1240)), "")&amp;
" | "&amp; SOURCE!M1240&amp;      IF(lookups!$P$2-LEN(SOURCE!M1240) &gt;= 0, REPT(" ",lookups!$P$2-LEN(SOURCE!M1240)), "")&amp;
      "},"&amp;IF(SOURCE!O1240&lt;&gt;"",""&amp;SOURCE!O1240,"")
 )
)
)</f>
        <v>/* 1210 */  { fnBinomialL,                  NOPARAM,                     "Binom" STD_GAUSS_BLACK_L STD_GAUSS_WHITE_R,   "Binom" STD_GAUSS_BLACK_L STD_GAUSS_WHITE_R,   (0 &lt;&lt; TAM_MAX_BITS) |     0, CAT_FNCT | SLS_ENABLED   | US_ENABLED   | EIM_DISABLED | PTP_NONE         },</v>
      </c>
    </row>
    <row r="1241" customFormat="false" ht="15.75" hidden="false" customHeight="false" outlineLevel="0" collapsed="false">
      <c r="A1241" s="263" t="str">
        <f aca="false">IF(AND(OR(SOURCE!A1241="",ISBLANK(SOURCE!A1241)),SOURCE!B1241&gt;0),IF(ISBLANK(SOURCE!C1241),"",SOURCE!C1241),
IF(SOURCE!B1241&lt;0,VLOOKUP(SOURCE!B1241,lookups!A$1:B$25,2,0),
  IF(ISBLANK(SOURCE!B1241),
    "",
    "/* "&amp;TEXT(SOURCE!B1241,"???0")&amp;" *"&amp;
      SOURCE!C1241&amp;", "&amp; IF(lookups!$E$2-LEN(SOURCE!C1241) &gt;= 0, REPT(" ",lookups!$E$2-LEN(SOURCE!C1241)), "")&amp;
      SOURCE!D1241&amp;", "&amp; IF(lookups!$F$2-LEN(SOURCE!D1241) &gt;= 0, REPT(" ",lookups!$F$2-LEN(SOURCE!D1241)), "")&amp;
      SOURCE!E1241&amp;", "&amp; IF(lookups!$G$2-LEN(SOURCE!E1241) &gt;=0, REPT(" ",lookups!$G$2-LEN(SOURCE!E1241)), "")&amp;
      SOURCE!F1241&amp;", "&amp; IF(lookups!$H$2-LEN(SOURCE!F1241) &gt;= 0, REPT(" ",lookups!$H$2-LEN(SOURCE!F1241)+2), "")&amp;"("&amp;
      SUBSTITUTE(TEXT(SOURCE!G1241,"??0"),"  ","")&amp;" &lt;&lt; TAM_MAX_BITS) |"&amp; IF(lookups!$I$2-3 &gt;= 0, REPT(" ",MAX(1,lookups!$I$2-5+4+1-1-LEN(  IF(ISTEXT(SOURCE!H1241),SOURCE!H1241,  SUBSTITUTE(SUBSTITUTE(TEXT(SOURCE!H1241,"????0"),"  ","")," ",""))   ))), "")&amp;
       IF(ISTEXT(SOURCE!H1241),SOURCE!H1241, SUBSTITUTE(SUBSTITUTE(TEXT(SOURCE!H1241,"????0"),"  ","")," ",""))   &amp;","&amp; IF(lookups!$J$2-3 &gt;= 0, REPT(" ",lookups!$J$2-3-5), "")&amp;
      SOURCE!I1241&amp;
" | "&amp; IF(lookups!$K$2-LEN(SOURCE!I1241) &gt;= 0, REPT(" ",lookups!$K$2-LEN(SOURCE!I1241)), "")&amp;
      SOURCE!J1241&amp;      IF(lookups!$L$2-LEN(SOURCE!J1241) &gt;= 0, REPT(" ",lookups!$L$2-LEN(SOURCE!J1241)), "")&amp;
" | "&amp; IF(lookups!$K$2-LEN(SOURCE!I1241) &gt;= 0, REPT(" ",lookups!$K$2-LEN(SOURCE!I1241)), "")&amp;
      SOURCE!K1241&amp;      IF(lookups!$L$2-LEN(SOURCE!K1241) &gt;= 0, REPT(" ",lookups!$M$2-LEN(SOURCE!K1241)), "")&amp;
" | "&amp; SOURCE!L1241&amp;      IF(lookups!$O$2-LEN(SOURCE!L1241) &gt;= 0, REPT(" ",lookups!$O$2-LEN(SOURCE!L1241)), "")&amp;
" | "&amp; SOURCE!M1241&amp;      IF(lookups!$P$2-LEN(SOURCE!M1241) &gt;= 0, REPT(" ",lookups!$P$2-LEN(SOURCE!M1241)), "")&amp;
      "},"&amp;IF(SOURCE!O1241&lt;&gt;"",""&amp;SOURCE!O1241,"")
 )
)
)</f>
        <v>/* 1211 */  { fnBinomialR,                  NOPARAM,                     "Binom" STD_GAUSS_WHITE_L STD_GAUSS_BLACK_R,   "Binom" STD_GAUSS_WHITE_L STD_GAUSS_BLACK_R,   (0 &lt;&lt; TAM_MAX_BITS) |     0, CAT_FNCT | SLS_ENABLED   | US_ENABLED   | EIM_DISABLED | PTP_NONE         },</v>
      </c>
    </row>
    <row r="1242" customFormat="false" ht="15.75" hidden="false" customHeight="false" outlineLevel="0" collapsed="false">
      <c r="A1242" s="263" t="str">
        <f aca="false">IF(AND(OR(SOURCE!A1242="",ISBLANK(SOURCE!A1242)),SOURCE!B1242&gt;0),IF(ISBLANK(SOURCE!C1242),"",SOURCE!C1242),
IF(SOURCE!B1242&lt;0,VLOOKUP(SOURCE!B1242,lookups!A$1:B$25,2,0),
  IF(ISBLANK(SOURCE!B1242),
    "",
    "/* "&amp;TEXT(SOURCE!B1242,"???0")&amp;" *"&amp;
      SOURCE!C1242&amp;", "&amp; IF(lookups!$E$2-LEN(SOURCE!C1242) &gt;= 0, REPT(" ",lookups!$E$2-LEN(SOURCE!C1242)), "")&amp;
      SOURCE!D1242&amp;", "&amp; IF(lookups!$F$2-LEN(SOURCE!D1242) &gt;= 0, REPT(" ",lookups!$F$2-LEN(SOURCE!D1242)), "")&amp;
      SOURCE!E1242&amp;", "&amp; IF(lookups!$G$2-LEN(SOURCE!E1242) &gt;=0, REPT(" ",lookups!$G$2-LEN(SOURCE!E1242)), "")&amp;
      SOURCE!F1242&amp;", "&amp; IF(lookups!$H$2-LEN(SOURCE!F1242) &gt;= 0, REPT(" ",lookups!$H$2-LEN(SOURCE!F1242)+2), "")&amp;"("&amp;
      SUBSTITUTE(TEXT(SOURCE!G1242,"??0"),"  ","")&amp;" &lt;&lt; TAM_MAX_BITS) |"&amp; IF(lookups!$I$2-3 &gt;= 0, REPT(" ",MAX(1,lookups!$I$2-5+4+1-1-LEN(  IF(ISTEXT(SOURCE!H1242),SOURCE!H1242,  SUBSTITUTE(SUBSTITUTE(TEXT(SOURCE!H1242,"????0"),"  ","")," ",""))   ))), "")&amp;
       IF(ISTEXT(SOURCE!H1242),SOURCE!H1242, SUBSTITUTE(SUBSTITUTE(TEXT(SOURCE!H1242,"????0"),"  ","")," ",""))   &amp;","&amp; IF(lookups!$J$2-3 &gt;= 0, REPT(" ",lookups!$J$2-3-5), "")&amp;
      SOURCE!I1242&amp;
" | "&amp; IF(lookups!$K$2-LEN(SOURCE!I1242) &gt;= 0, REPT(" ",lookups!$K$2-LEN(SOURCE!I1242)), "")&amp;
      SOURCE!J1242&amp;      IF(lookups!$L$2-LEN(SOURCE!J1242) &gt;= 0, REPT(" ",lookups!$L$2-LEN(SOURCE!J1242)), "")&amp;
" | "&amp; IF(lookups!$K$2-LEN(SOURCE!I1242) &gt;= 0, REPT(" ",lookups!$K$2-LEN(SOURCE!I1242)), "")&amp;
      SOURCE!K1242&amp;      IF(lookups!$L$2-LEN(SOURCE!K1242) &gt;= 0, REPT(" ",lookups!$M$2-LEN(SOURCE!K1242)), "")&amp;
" | "&amp; SOURCE!L1242&amp;      IF(lookups!$O$2-LEN(SOURCE!L1242) &gt;= 0, REPT(" ",lookups!$O$2-LEN(SOURCE!L1242)), "")&amp;
" | "&amp; SOURCE!M1242&amp;      IF(lookups!$P$2-LEN(SOURCE!M1242) &gt;= 0, REPT(" ",lookups!$P$2-LEN(SOURCE!M1242)), "")&amp;
      "},"&amp;IF(SOURCE!O1242&lt;&gt;"",""&amp;SOURCE!O1242,"")
 )
)
)</f>
        <v>/* 1212 */  { fnBinomialI,                  NOPARAM,                     "Binom" STD_SUP_MINUS_1,                       "Binom" STD_SUP_MINUS_1,                       (0 &lt;&lt; TAM_MAX_BITS) |     0, CAT_FNCT | SLS_ENABLED   | US_ENABLED   | EIM_DISABLED | PTP_NONE         },</v>
      </c>
    </row>
    <row r="1243" customFormat="false" ht="15.75" hidden="false" customHeight="false" outlineLevel="0" collapsed="false">
      <c r="A1243" s="263" t="str">
        <f aca="false">IF(AND(OR(SOURCE!A1243="",ISBLANK(SOURCE!A1243)),SOURCE!B1243&gt;0),IF(ISBLANK(SOURCE!C1243),"",SOURCE!C1243),
IF(SOURCE!B1243&lt;0,VLOOKUP(SOURCE!B1243,lookups!A$1:B$25,2,0),
  IF(ISBLANK(SOURCE!B1243),
    "",
    "/* "&amp;TEXT(SOURCE!B1243,"???0")&amp;" *"&amp;
      SOURCE!C1243&amp;", "&amp; IF(lookups!$E$2-LEN(SOURCE!C1243) &gt;= 0, REPT(" ",lookups!$E$2-LEN(SOURCE!C1243)), "")&amp;
      SOURCE!D1243&amp;", "&amp; IF(lookups!$F$2-LEN(SOURCE!D1243) &gt;= 0, REPT(" ",lookups!$F$2-LEN(SOURCE!D1243)), "")&amp;
      SOURCE!E1243&amp;", "&amp; IF(lookups!$G$2-LEN(SOURCE!E1243) &gt;=0, REPT(" ",lookups!$G$2-LEN(SOURCE!E1243)), "")&amp;
      SOURCE!F1243&amp;", "&amp; IF(lookups!$H$2-LEN(SOURCE!F1243) &gt;= 0, REPT(" ",lookups!$H$2-LEN(SOURCE!F1243)+2), "")&amp;"("&amp;
      SUBSTITUTE(TEXT(SOURCE!G1243,"??0"),"  ","")&amp;" &lt;&lt; TAM_MAX_BITS) |"&amp; IF(lookups!$I$2-3 &gt;= 0, REPT(" ",MAX(1,lookups!$I$2-5+4+1-1-LEN(  IF(ISTEXT(SOURCE!H1243),SOURCE!H1243,  SUBSTITUTE(SUBSTITUTE(TEXT(SOURCE!H1243,"????0"),"  ","")," ",""))   ))), "")&amp;
       IF(ISTEXT(SOURCE!H1243),SOURCE!H1243, SUBSTITUTE(SUBSTITUTE(TEXT(SOURCE!H1243,"????0"),"  ","")," ",""))   &amp;","&amp; IF(lookups!$J$2-3 &gt;= 0, REPT(" ",lookups!$J$2-3-5), "")&amp;
      SOURCE!I1243&amp;
" | "&amp; IF(lookups!$K$2-LEN(SOURCE!I1243) &gt;= 0, REPT(" ",lookups!$K$2-LEN(SOURCE!I1243)), "")&amp;
      SOURCE!J1243&amp;      IF(lookups!$L$2-LEN(SOURCE!J1243) &gt;= 0, REPT(" ",lookups!$L$2-LEN(SOURCE!J1243)), "")&amp;
" | "&amp; IF(lookups!$K$2-LEN(SOURCE!I1243) &gt;= 0, REPT(" ",lookups!$K$2-LEN(SOURCE!I1243)), "")&amp;
      SOURCE!K1243&amp;      IF(lookups!$L$2-LEN(SOURCE!K1243) &gt;= 0, REPT(" ",lookups!$M$2-LEN(SOURCE!K1243)), "")&amp;
" | "&amp; SOURCE!L1243&amp;      IF(lookups!$O$2-LEN(SOURCE!L1243) &gt;= 0, REPT(" ",lookups!$O$2-LEN(SOURCE!L1243)), "")&amp;
" | "&amp; SOURCE!M1243&amp;      IF(lookups!$P$2-LEN(SOURCE!M1243) &gt;= 0, REPT(" ",lookups!$P$2-LEN(SOURCE!M1243)), "")&amp;
      "},"&amp;IF(SOURCE!O1243&lt;&gt;"",""&amp;SOURCE!O1243,"")
 )
)
)</f>
        <v>/* 1213 */  { itemToBeCoded,                NOPARAM,                     "Cauch:",                                      "Cauch:",                                      (0 &lt;&lt; TAM_MAX_BITS) |     0, CAT_MENU | SLS_UNCHANGED | US_UNCHANGED | EIM_DISABLED | PTP_DISABLED     },</v>
      </c>
    </row>
    <row r="1244" customFormat="false" ht="15.75" hidden="false" customHeight="false" outlineLevel="0" collapsed="false">
      <c r="A1244" s="263" t="str">
        <f aca="false">IF(AND(OR(SOURCE!A1244="",ISBLANK(SOURCE!A1244)),SOURCE!B1244&gt;0),IF(ISBLANK(SOURCE!C1244),"",SOURCE!C1244),
IF(SOURCE!B1244&lt;0,VLOOKUP(SOURCE!B1244,lookups!A$1:B$25,2,0),
  IF(ISBLANK(SOURCE!B1244),
    "",
    "/* "&amp;TEXT(SOURCE!B1244,"???0")&amp;" *"&amp;
      SOURCE!C1244&amp;", "&amp; IF(lookups!$E$2-LEN(SOURCE!C1244) &gt;= 0, REPT(" ",lookups!$E$2-LEN(SOURCE!C1244)), "")&amp;
      SOURCE!D1244&amp;", "&amp; IF(lookups!$F$2-LEN(SOURCE!D1244) &gt;= 0, REPT(" ",lookups!$F$2-LEN(SOURCE!D1244)), "")&amp;
      SOURCE!E1244&amp;", "&amp; IF(lookups!$G$2-LEN(SOURCE!E1244) &gt;=0, REPT(" ",lookups!$G$2-LEN(SOURCE!E1244)), "")&amp;
      SOURCE!F1244&amp;", "&amp; IF(lookups!$H$2-LEN(SOURCE!F1244) &gt;= 0, REPT(" ",lookups!$H$2-LEN(SOURCE!F1244)+2), "")&amp;"("&amp;
      SUBSTITUTE(TEXT(SOURCE!G1244,"??0"),"  ","")&amp;" &lt;&lt; TAM_MAX_BITS) |"&amp; IF(lookups!$I$2-3 &gt;= 0, REPT(" ",MAX(1,lookups!$I$2-5+4+1-1-LEN(  IF(ISTEXT(SOURCE!H1244),SOURCE!H1244,  SUBSTITUTE(SUBSTITUTE(TEXT(SOURCE!H1244,"????0"),"  ","")," ",""))   ))), "")&amp;
       IF(ISTEXT(SOURCE!H1244),SOURCE!H1244, SUBSTITUTE(SUBSTITUTE(TEXT(SOURCE!H1244,"????0"),"  ","")," ",""))   &amp;","&amp; IF(lookups!$J$2-3 &gt;= 0, REPT(" ",lookups!$J$2-3-5), "")&amp;
      SOURCE!I1244&amp;
" | "&amp; IF(lookups!$K$2-LEN(SOURCE!I1244) &gt;= 0, REPT(" ",lookups!$K$2-LEN(SOURCE!I1244)), "")&amp;
      SOURCE!J1244&amp;      IF(lookups!$L$2-LEN(SOURCE!J1244) &gt;= 0, REPT(" ",lookups!$L$2-LEN(SOURCE!J1244)), "")&amp;
" | "&amp; IF(lookups!$K$2-LEN(SOURCE!I1244) &gt;= 0, REPT(" ",lookups!$K$2-LEN(SOURCE!I1244)), "")&amp;
      SOURCE!K1244&amp;      IF(lookups!$L$2-LEN(SOURCE!K1244) &gt;= 0, REPT(" ",lookups!$M$2-LEN(SOURCE!K1244)), "")&amp;
" | "&amp; SOURCE!L1244&amp;      IF(lookups!$O$2-LEN(SOURCE!L1244) &gt;= 0, REPT(" ",lookups!$O$2-LEN(SOURCE!L1244)), "")&amp;
" | "&amp; SOURCE!M1244&amp;      IF(lookups!$P$2-LEN(SOURCE!M1244) &gt;= 0, REPT(" ",lookups!$P$2-LEN(SOURCE!M1244)), "")&amp;
      "},"&amp;IF(SOURCE!O1244&lt;&gt;"",""&amp;SOURCE!O1244,"")
 )
)
)</f>
        <v>/* 1214 */  { fnCauchyP,                    NOPARAM,                     "Cauch" STD_SUB_p,                             "Cauch" STD_SUB_p,                             (0 &lt;&lt; TAM_MAX_BITS) |     0, CAT_FNCT | SLS_ENABLED   | US_ENABLED   | EIM_DISABLED | PTP_NONE         },</v>
      </c>
    </row>
    <row r="1245" customFormat="false" ht="15.75" hidden="false" customHeight="false" outlineLevel="0" collapsed="false">
      <c r="A1245" s="263" t="str">
        <f aca="false">IF(AND(OR(SOURCE!A1245="",ISBLANK(SOURCE!A1245)),SOURCE!B1245&gt;0),IF(ISBLANK(SOURCE!C1245),"",SOURCE!C1245),
IF(SOURCE!B1245&lt;0,VLOOKUP(SOURCE!B1245,lookups!A$1:B$25,2,0),
  IF(ISBLANK(SOURCE!B1245),
    "",
    "/* "&amp;TEXT(SOURCE!B1245,"???0")&amp;" *"&amp;
      SOURCE!C1245&amp;", "&amp; IF(lookups!$E$2-LEN(SOURCE!C1245) &gt;= 0, REPT(" ",lookups!$E$2-LEN(SOURCE!C1245)), "")&amp;
      SOURCE!D1245&amp;", "&amp; IF(lookups!$F$2-LEN(SOURCE!D1245) &gt;= 0, REPT(" ",lookups!$F$2-LEN(SOURCE!D1245)), "")&amp;
      SOURCE!E1245&amp;", "&amp; IF(lookups!$G$2-LEN(SOURCE!E1245) &gt;=0, REPT(" ",lookups!$G$2-LEN(SOURCE!E1245)), "")&amp;
      SOURCE!F1245&amp;", "&amp; IF(lookups!$H$2-LEN(SOURCE!F1245) &gt;= 0, REPT(" ",lookups!$H$2-LEN(SOURCE!F1245)+2), "")&amp;"("&amp;
      SUBSTITUTE(TEXT(SOURCE!G1245,"??0"),"  ","")&amp;" &lt;&lt; TAM_MAX_BITS) |"&amp; IF(lookups!$I$2-3 &gt;= 0, REPT(" ",MAX(1,lookups!$I$2-5+4+1-1-LEN(  IF(ISTEXT(SOURCE!H1245),SOURCE!H1245,  SUBSTITUTE(SUBSTITUTE(TEXT(SOURCE!H1245,"????0"),"  ","")," ",""))   ))), "")&amp;
       IF(ISTEXT(SOURCE!H1245),SOURCE!H1245, SUBSTITUTE(SUBSTITUTE(TEXT(SOURCE!H1245,"????0"),"  ","")," ",""))   &amp;","&amp; IF(lookups!$J$2-3 &gt;= 0, REPT(" ",lookups!$J$2-3-5), "")&amp;
      SOURCE!I1245&amp;
" | "&amp; IF(lookups!$K$2-LEN(SOURCE!I1245) &gt;= 0, REPT(" ",lookups!$K$2-LEN(SOURCE!I1245)), "")&amp;
      SOURCE!J1245&amp;      IF(lookups!$L$2-LEN(SOURCE!J1245) &gt;= 0, REPT(" ",lookups!$L$2-LEN(SOURCE!J1245)), "")&amp;
" | "&amp; IF(lookups!$K$2-LEN(SOURCE!I1245) &gt;= 0, REPT(" ",lookups!$K$2-LEN(SOURCE!I1245)), "")&amp;
      SOURCE!K1245&amp;      IF(lookups!$L$2-LEN(SOURCE!K1245) &gt;= 0, REPT(" ",lookups!$M$2-LEN(SOURCE!K1245)), "")&amp;
" | "&amp; SOURCE!L1245&amp;      IF(lookups!$O$2-LEN(SOURCE!L1245) &gt;= 0, REPT(" ",lookups!$O$2-LEN(SOURCE!L1245)), "")&amp;
" | "&amp; SOURCE!M1245&amp;      IF(lookups!$P$2-LEN(SOURCE!M1245) &gt;= 0, REPT(" ",lookups!$P$2-LEN(SOURCE!M1245)), "")&amp;
      "},"&amp;IF(SOURCE!O1245&lt;&gt;"",""&amp;SOURCE!O1245,"")
 )
)
)</f>
        <v>/* 1215 */  { fnCauchyL,                    NOPARAM,                     "Cauch" STD_GAUSS_BLACK_L STD_GAUSS_WHITE_R,   "Cauch" STD_GAUSS_BLACK_L STD_GAUSS_WHITE_R,   (0 &lt;&lt; TAM_MAX_BITS) |     0, CAT_FNCT | SLS_ENABLED   | US_ENABLED   | EIM_DISABLED | PTP_NONE         },</v>
      </c>
    </row>
    <row r="1246" customFormat="false" ht="15.75" hidden="false" customHeight="false" outlineLevel="0" collapsed="false">
      <c r="A1246" s="263" t="str">
        <f aca="false">IF(AND(OR(SOURCE!A1246="",ISBLANK(SOURCE!A1246)),SOURCE!B1246&gt;0),IF(ISBLANK(SOURCE!C1246),"",SOURCE!C1246),
IF(SOURCE!B1246&lt;0,VLOOKUP(SOURCE!B1246,lookups!A$1:B$25,2,0),
  IF(ISBLANK(SOURCE!B1246),
    "",
    "/* "&amp;TEXT(SOURCE!B1246,"???0")&amp;" *"&amp;
      SOURCE!C1246&amp;", "&amp; IF(lookups!$E$2-LEN(SOURCE!C1246) &gt;= 0, REPT(" ",lookups!$E$2-LEN(SOURCE!C1246)), "")&amp;
      SOURCE!D1246&amp;", "&amp; IF(lookups!$F$2-LEN(SOURCE!D1246) &gt;= 0, REPT(" ",lookups!$F$2-LEN(SOURCE!D1246)), "")&amp;
      SOURCE!E1246&amp;", "&amp; IF(lookups!$G$2-LEN(SOURCE!E1246) &gt;=0, REPT(" ",lookups!$G$2-LEN(SOURCE!E1246)), "")&amp;
      SOURCE!F1246&amp;", "&amp; IF(lookups!$H$2-LEN(SOURCE!F1246) &gt;= 0, REPT(" ",lookups!$H$2-LEN(SOURCE!F1246)+2), "")&amp;"("&amp;
      SUBSTITUTE(TEXT(SOURCE!G1246,"??0"),"  ","")&amp;" &lt;&lt; TAM_MAX_BITS) |"&amp; IF(lookups!$I$2-3 &gt;= 0, REPT(" ",MAX(1,lookups!$I$2-5+4+1-1-LEN(  IF(ISTEXT(SOURCE!H1246),SOURCE!H1246,  SUBSTITUTE(SUBSTITUTE(TEXT(SOURCE!H1246,"????0"),"  ","")," ",""))   ))), "")&amp;
       IF(ISTEXT(SOURCE!H1246),SOURCE!H1246, SUBSTITUTE(SUBSTITUTE(TEXT(SOURCE!H1246,"????0"),"  ","")," ",""))   &amp;","&amp; IF(lookups!$J$2-3 &gt;= 0, REPT(" ",lookups!$J$2-3-5), "")&amp;
      SOURCE!I1246&amp;
" | "&amp; IF(lookups!$K$2-LEN(SOURCE!I1246) &gt;= 0, REPT(" ",lookups!$K$2-LEN(SOURCE!I1246)), "")&amp;
      SOURCE!J1246&amp;      IF(lookups!$L$2-LEN(SOURCE!J1246) &gt;= 0, REPT(" ",lookups!$L$2-LEN(SOURCE!J1246)), "")&amp;
" | "&amp; IF(lookups!$K$2-LEN(SOURCE!I1246) &gt;= 0, REPT(" ",lookups!$K$2-LEN(SOURCE!I1246)), "")&amp;
      SOURCE!K1246&amp;      IF(lookups!$L$2-LEN(SOURCE!K1246) &gt;= 0, REPT(" ",lookups!$M$2-LEN(SOURCE!K1246)), "")&amp;
" | "&amp; SOURCE!L1246&amp;      IF(lookups!$O$2-LEN(SOURCE!L1246) &gt;= 0, REPT(" ",lookups!$O$2-LEN(SOURCE!L1246)), "")&amp;
" | "&amp; SOURCE!M1246&amp;      IF(lookups!$P$2-LEN(SOURCE!M1246) &gt;= 0, REPT(" ",lookups!$P$2-LEN(SOURCE!M1246)), "")&amp;
      "},"&amp;IF(SOURCE!O1246&lt;&gt;"",""&amp;SOURCE!O1246,"")
 )
)
)</f>
        <v>/* 1216 */  { fnCauchyR,                    NOPARAM,                     "Cauch" STD_GAUSS_WHITE_L STD_GAUSS_BLACK_R,   "Cauch" STD_GAUSS_WHITE_L STD_GAUSS_BLACK_R,   (0 &lt;&lt; TAM_MAX_BITS) |     0, CAT_FNCT | SLS_ENABLED   | US_ENABLED   | EIM_DISABLED | PTP_NONE         },</v>
      </c>
    </row>
    <row r="1247" customFormat="false" ht="15.75" hidden="false" customHeight="false" outlineLevel="0" collapsed="false">
      <c r="A1247" s="263" t="str">
        <f aca="false">IF(AND(OR(SOURCE!A1247="",ISBLANK(SOURCE!A1247)),SOURCE!B1247&gt;0),IF(ISBLANK(SOURCE!C1247),"",SOURCE!C1247),
IF(SOURCE!B1247&lt;0,VLOOKUP(SOURCE!B1247,lookups!A$1:B$25,2,0),
  IF(ISBLANK(SOURCE!B1247),
    "",
    "/* "&amp;TEXT(SOURCE!B1247,"???0")&amp;" *"&amp;
      SOURCE!C1247&amp;", "&amp; IF(lookups!$E$2-LEN(SOURCE!C1247) &gt;= 0, REPT(" ",lookups!$E$2-LEN(SOURCE!C1247)), "")&amp;
      SOURCE!D1247&amp;", "&amp; IF(lookups!$F$2-LEN(SOURCE!D1247) &gt;= 0, REPT(" ",lookups!$F$2-LEN(SOURCE!D1247)), "")&amp;
      SOURCE!E1247&amp;", "&amp; IF(lookups!$G$2-LEN(SOURCE!E1247) &gt;=0, REPT(" ",lookups!$G$2-LEN(SOURCE!E1247)), "")&amp;
      SOURCE!F1247&amp;", "&amp; IF(lookups!$H$2-LEN(SOURCE!F1247) &gt;= 0, REPT(" ",lookups!$H$2-LEN(SOURCE!F1247)+2), "")&amp;"("&amp;
      SUBSTITUTE(TEXT(SOURCE!G1247,"??0"),"  ","")&amp;" &lt;&lt; TAM_MAX_BITS) |"&amp; IF(lookups!$I$2-3 &gt;= 0, REPT(" ",MAX(1,lookups!$I$2-5+4+1-1-LEN(  IF(ISTEXT(SOURCE!H1247),SOURCE!H1247,  SUBSTITUTE(SUBSTITUTE(TEXT(SOURCE!H1247,"????0"),"  ","")," ",""))   ))), "")&amp;
       IF(ISTEXT(SOURCE!H1247),SOURCE!H1247, SUBSTITUTE(SUBSTITUTE(TEXT(SOURCE!H1247,"????0"),"  ","")," ",""))   &amp;","&amp; IF(lookups!$J$2-3 &gt;= 0, REPT(" ",lookups!$J$2-3-5), "")&amp;
      SOURCE!I1247&amp;
" | "&amp; IF(lookups!$K$2-LEN(SOURCE!I1247) &gt;= 0, REPT(" ",lookups!$K$2-LEN(SOURCE!I1247)), "")&amp;
      SOURCE!J1247&amp;      IF(lookups!$L$2-LEN(SOURCE!J1247) &gt;= 0, REPT(" ",lookups!$L$2-LEN(SOURCE!J1247)), "")&amp;
" | "&amp; IF(lookups!$K$2-LEN(SOURCE!I1247) &gt;= 0, REPT(" ",lookups!$K$2-LEN(SOURCE!I1247)), "")&amp;
      SOURCE!K1247&amp;      IF(lookups!$L$2-LEN(SOURCE!K1247) &gt;= 0, REPT(" ",lookups!$M$2-LEN(SOURCE!K1247)), "")&amp;
" | "&amp; SOURCE!L1247&amp;      IF(lookups!$O$2-LEN(SOURCE!L1247) &gt;= 0, REPT(" ",lookups!$O$2-LEN(SOURCE!L1247)), "")&amp;
" | "&amp; SOURCE!M1247&amp;      IF(lookups!$P$2-LEN(SOURCE!M1247) &gt;= 0, REPT(" ",lookups!$P$2-LEN(SOURCE!M1247)), "")&amp;
      "},"&amp;IF(SOURCE!O1247&lt;&gt;"",""&amp;SOURCE!O1247,"")
 )
)
)</f>
        <v>/* 1217 */  { fnCauchyI,                    NOPARAM,                     "Cauch" STD_SUP_MINUS_1,                       "Cauch" STD_SUP_MINUS_1,                       (0 &lt;&lt; TAM_MAX_BITS) |     0, CAT_FNCT | SLS_ENABLED   | US_ENABLED   | EIM_DISABLED | PTP_NONE         },</v>
      </c>
    </row>
    <row r="1248" customFormat="false" ht="15.75" hidden="false" customHeight="false" outlineLevel="0" collapsed="false">
      <c r="A1248" s="263" t="str">
        <f aca="false">IF(AND(OR(SOURCE!A1248="",ISBLANK(SOURCE!A1248)),SOURCE!B1248&gt;0),IF(ISBLANK(SOURCE!C1248),"",SOURCE!C1248),
IF(SOURCE!B1248&lt;0,VLOOKUP(SOURCE!B1248,lookups!A$1:B$25,2,0),
  IF(ISBLANK(SOURCE!B1248),
    "",
    "/* "&amp;TEXT(SOURCE!B1248,"???0")&amp;" *"&amp;
      SOURCE!C1248&amp;", "&amp; IF(lookups!$E$2-LEN(SOURCE!C1248) &gt;= 0, REPT(" ",lookups!$E$2-LEN(SOURCE!C1248)), "")&amp;
      SOURCE!D1248&amp;", "&amp; IF(lookups!$F$2-LEN(SOURCE!D1248) &gt;= 0, REPT(" ",lookups!$F$2-LEN(SOURCE!D1248)), "")&amp;
      SOURCE!E1248&amp;", "&amp; IF(lookups!$G$2-LEN(SOURCE!E1248) &gt;=0, REPT(" ",lookups!$G$2-LEN(SOURCE!E1248)), "")&amp;
      SOURCE!F1248&amp;", "&amp; IF(lookups!$H$2-LEN(SOURCE!F1248) &gt;= 0, REPT(" ",lookups!$H$2-LEN(SOURCE!F1248)+2), "")&amp;"("&amp;
      SUBSTITUTE(TEXT(SOURCE!G1248,"??0"),"  ","")&amp;" &lt;&lt; TAM_MAX_BITS) |"&amp; IF(lookups!$I$2-3 &gt;= 0, REPT(" ",MAX(1,lookups!$I$2-5+4+1-1-LEN(  IF(ISTEXT(SOURCE!H1248),SOURCE!H1248,  SUBSTITUTE(SUBSTITUTE(TEXT(SOURCE!H1248,"????0"),"  ","")," ",""))   ))), "")&amp;
       IF(ISTEXT(SOURCE!H1248),SOURCE!H1248, SUBSTITUTE(SUBSTITUTE(TEXT(SOURCE!H1248,"????0"),"  ","")," ",""))   &amp;","&amp; IF(lookups!$J$2-3 &gt;= 0, REPT(" ",lookups!$J$2-3-5), "")&amp;
      SOURCE!I1248&amp;
" | "&amp; IF(lookups!$K$2-LEN(SOURCE!I1248) &gt;= 0, REPT(" ",lookups!$K$2-LEN(SOURCE!I1248)), "")&amp;
      SOURCE!J1248&amp;      IF(lookups!$L$2-LEN(SOURCE!J1248) &gt;= 0, REPT(" ",lookups!$L$2-LEN(SOURCE!J1248)), "")&amp;
" | "&amp; IF(lookups!$K$2-LEN(SOURCE!I1248) &gt;= 0, REPT(" ",lookups!$K$2-LEN(SOURCE!I1248)), "")&amp;
      SOURCE!K1248&amp;      IF(lookups!$L$2-LEN(SOURCE!K1248) &gt;= 0, REPT(" ",lookups!$M$2-LEN(SOURCE!K1248)), "")&amp;
" | "&amp; SOURCE!L1248&amp;      IF(lookups!$O$2-LEN(SOURCE!L1248) &gt;= 0, REPT(" ",lookups!$O$2-LEN(SOURCE!L1248)), "")&amp;
" | "&amp; SOURCE!M1248&amp;      IF(lookups!$P$2-LEN(SOURCE!M1248) &gt;= 0, REPT(" ",lookups!$P$2-LEN(SOURCE!M1248)), "")&amp;
      "},"&amp;IF(SOURCE!O1248&lt;&gt;"",""&amp;SOURCE!O1248,"")
 )
)
)</f>
        <v>/* 1218 */  { itemToBeCoded,                NOPARAM,                     "Expon:",                                      "Expon:",                                      (0 &lt;&lt; TAM_MAX_BITS) |     0, CAT_MENU | SLS_UNCHANGED | US_UNCHANGED | EIM_DISABLED | PTP_DISABLED     },</v>
      </c>
    </row>
    <row r="1249" customFormat="false" ht="15.75" hidden="false" customHeight="false" outlineLevel="0" collapsed="false">
      <c r="A1249" s="263" t="str">
        <f aca="false">IF(AND(OR(SOURCE!A1249="",ISBLANK(SOURCE!A1249)),SOURCE!B1249&gt;0),IF(ISBLANK(SOURCE!C1249),"",SOURCE!C1249),
IF(SOURCE!B1249&lt;0,VLOOKUP(SOURCE!B1249,lookups!A$1:B$25,2,0),
  IF(ISBLANK(SOURCE!B1249),
    "",
    "/* "&amp;TEXT(SOURCE!B1249,"???0")&amp;" *"&amp;
      SOURCE!C1249&amp;", "&amp; IF(lookups!$E$2-LEN(SOURCE!C1249) &gt;= 0, REPT(" ",lookups!$E$2-LEN(SOURCE!C1249)), "")&amp;
      SOURCE!D1249&amp;", "&amp; IF(lookups!$F$2-LEN(SOURCE!D1249) &gt;= 0, REPT(" ",lookups!$F$2-LEN(SOURCE!D1249)), "")&amp;
      SOURCE!E1249&amp;", "&amp; IF(lookups!$G$2-LEN(SOURCE!E1249) &gt;=0, REPT(" ",lookups!$G$2-LEN(SOURCE!E1249)), "")&amp;
      SOURCE!F1249&amp;", "&amp; IF(lookups!$H$2-LEN(SOURCE!F1249) &gt;= 0, REPT(" ",lookups!$H$2-LEN(SOURCE!F1249)+2), "")&amp;"("&amp;
      SUBSTITUTE(TEXT(SOURCE!G1249,"??0"),"  ","")&amp;" &lt;&lt; TAM_MAX_BITS) |"&amp; IF(lookups!$I$2-3 &gt;= 0, REPT(" ",MAX(1,lookups!$I$2-5+4+1-1-LEN(  IF(ISTEXT(SOURCE!H1249),SOURCE!H1249,  SUBSTITUTE(SUBSTITUTE(TEXT(SOURCE!H1249,"????0"),"  ","")," ",""))   ))), "")&amp;
       IF(ISTEXT(SOURCE!H1249),SOURCE!H1249, SUBSTITUTE(SUBSTITUTE(TEXT(SOURCE!H1249,"????0"),"  ","")," ",""))   &amp;","&amp; IF(lookups!$J$2-3 &gt;= 0, REPT(" ",lookups!$J$2-3-5), "")&amp;
      SOURCE!I1249&amp;
" | "&amp; IF(lookups!$K$2-LEN(SOURCE!I1249) &gt;= 0, REPT(" ",lookups!$K$2-LEN(SOURCE!I1249)), "")&amp;
      SOURCE!J1249&amp;      IF(lookups!$L$2-LEN(SOURCE!J1249) &gt;= 0, REPT(" ",lookups!$L$2-LEN(SOURCE!J1249)), "")&amp;
" | "&amp; IF(lookups!$K$2-LEN(SOURCE!I1249) &gt;= 0, REPT(" ",lookups!$K$2-LEN(SOURCE!I1249)), "")&amp;
      SOURCE!K1249&amp;      IF(lookups!$L$2-LEN(SOURCE!K1249) &gt;= 0, REPT(" ",lookups!$M$2-LEN(SOURCE!K1249)), "")&amp;
" | "&amp; SOURCE!L1249&amp;      IF(lookups!$O$2-LEN(SOURCE!L1249) &gt;= 0, REPT(" ",lookups!$O$2-LEN(SOURCE!L1249)), "")&amp;
" | "&amp; SOURCE!M1249&amp;      IF(lookups!$P$2-LEN(SOURCE!M1249) &gt;= 0, REPT(" ",lookups!$P$2-LEN(SOURCE!M1249)), "")&amp;
      "},"&amp;IF(SOURCE!O1249&lt;&gt;"",""&amp;SOURCE!O1249,"")
 )
)
)</f>
        <v>/* 1219 */  { fnExponentialP,               NOPARAM,                     "Expon" STD_SUB_p,                             "Expon" STD_SUB_p,                             (0 &lt;&lt; TAM_MAX_BITS) |     0, CAT_FNCT | SLS_ENABLED   | US_ENABLED   | EIM_DISABLED | PTP_NONE         },</v>
      </c>
    </row>
    <row r="1250" customFormat="false" ht="15.75" hidden="false" customHeight="false" outlineLevel="0" collapsed="false">
      <c r="A1250" s="263" t="str">
        <f aca="false">IF(AND(OR(SOURCE!A1250="",ISBLANK(SOURCE!A1250)),SOURCE!B1250&gt;0),IF(ISBLANK(SOURCE!C1250),"",SOURCE!C1250),
IF(SOURCE!B1250&lt;0,VLOOKUP(SOURCE!B1250,lookups!A$1:B$25,2,0),
  IF(ISBLANK(SOURCE!B1250),
    "",
    "/* "&amp;TEXT(SOURCE!B1250,"???0")&amp;" *"&amp;
      SOURCE!C1250&amp;", "&amp; IF(lookups!$E$2-LEN(SOURCE!C1250) &gt;= 0, REPT(" ",lookups!$E$2-LEN(SOURCE!C1250)), "")&amp;
      SOURCE!D1250&amp;", "&amp; IF(lookups!$F$2-LEN(SOURCE!D1250) &gt;= 0, REPT(" ",lookups!$F$2-LEN(SOURCE!D1250)), "")&amp;
      SOURCE!E1250&amp;", "&amp; IF(lookups!$G$2-LEN(SOURCE!E1250) &gt;=0, REPT(" ",lookups!$G$2-LEN(SOURCE!E1250)), "")&amp;
      SOURCE!F1250&amp;", "&amp; IF(lookups!$H$2-LEN(SOURCE!F1250) &gt;= 0, REPT(" ",lookups!$H$2-LEN(SOURCE!F1250)+2), "")&amp;"("&amp;
      SUBSTITUTE(TEXT(SOURCE!G1250,"??0"),"  ","")&amp;" &lt;&lt; TAM_MAX_BITS) |"&amp; IF(lookups!$I$2-3 &gt;= 0, REPT(" ",MAX(1,lookups!$I$2-5+4+1-1-LEN(  IF(ISTEXT(SOURCE!H1250),SOURCE!H1250,  SUBSTITUTE(SUBSTITUTE(TEXT(SOURCE!H1250,"????0"),"  ","")," ",""))   ))), "")&amp;
       IF(ISTEXT(SOURCE!H1250),SOURCE!H1250, SUBSTITUTE(SUBSTITUTE(TEXT(SOURCE!H1250,"????0"),"  ","")," ",""))   &amp;","&amp; IF(lookups!$J$2-3 &gt;= 0, REPT(" ",lookups!$J$2-3-5), "")&amp;
      SOURCE!I1250&amp;
" | "&amp; IF(lookups!$K$2-LEN(SOURCE!I1250) &gt;= 0, REPT(" ",lookups!$K$2-LEN(SOURCE!I1250)), "")&amp;
      SOURCE!J1250&amp;      IF(lookups!$L$2-LEN(SOURCE!J1250) &gt;= 0, REPT(" ",lookups!$L$2-LEN(SOURCE!J1250)), "")&amp;
" | "&amp; IF(lookups!$K$2-LEN(SOURCE!I1250) &gt;= 0, REPT(" ",lookups!$K$2-LEN(SOURCE!I1250)), "")&amp;
      SOURCE!K1250&amp;      IF(lookups!$L$2-LEN(SOURCE!K1250) &gt;= 0, REPT(" ",lookups!$M$2-LEN(SOURCE!K1250)), "")&amp;
" | "&amp; SOURCE!L1250&amp;      IF(lookups!$O$2-LEN(SOURCE!L1250) &gt;= 0, REPT(" ",lookups!$O$2-LEN(SOURCE!L1250)), "")&amp;
" | "&amp; SOURCE!M1250&amp;      IF(lookups!$P$2-LEN(SOURCE!M1250) &gt;= 0, REPT(" ",lookups!$P$2-LEN(SOURCE!M1250)), "")&amp;
      "},"&amp;IF(SOURCE!O1250&lt;&gt;"",""&amp;SOURCE!O1250,"")
 )
)
)</f>
        <v>/* 1220 */  { fnExponentialL,               NOPARAM,                     "Expon" STD_GAUSS_BLACK_L STD_GAUSS_WHITE_R,   "Expon" STD_GAUSS_BLACK_L STD_GAUSS_WHITE_R,   (0 &lt;&lt; TAM_MAX_BITS) |     0, CAT_FNCT | SLS_ENABLED   | US_ENABLED   | EIM_DISABLED | PTP_NONE         },</v>
      </c>
    </row>
    <row r="1251" customFormat="false" ht="15.75" hidden="false" customHeight="false" outlineLevel="0" collapsed="false">
      <c r="A1251" s="263" t="str">
        <f aca="false">IF(AND(OR(SOURCE!A1251="",ISBLANK(SOURCE!A1251)),SOURCE!B1251&gt;0),IF(ISBLANK(SOURCE!C1251),"",SOURCE!C1251),
IF(SOURCE!B1251&lt;0,VLOOKUP(SOURCE!B1251,lookups!A$1:B$25,2,0),
  IF(ISBLANK(SOURCE!B1251),
    "",
    "/* "&amp;TEXT(SOURCE!B1251,"???0")&amp;" *"&amp;
      SOURCE!C1251&amp;", "&amp; IF(lookups!$E$2-LEN(SOURCE!C1251) &gt;= 0, REPT(" ",lookups!$E$2-LEN(SOURCE!C1251)), "")&amp;
      SOURCE!D1251&amp;", "&amp; IF(lookups!$F$2-LEN(SOURCE!D1251) &gt;= 0, REPT(" ",lookups!$F$2-LEN(SOURCE!D1251)), "")&amp;
      SOURCE!E1251&amp;", "&amp; IF(lookups!$G$2-LEN(SOURCE!E1251) &gt;=0, REPT(" ",lookups!$G$2-LEN(SOURCE!E1251)), "")&amp;
      SOURCE!F1251&amp;", "&amp; IF(lookups!$H$2-LEN(SOURCE!F1251) &gt;= 0, REPT(" ",lookups!$H$2-LEN(SOURCE!F1251)+2), "")&amp;"("&amp;
      SUBSTITUTE(TEXT(SOURCE!G1251,"??0"),"  ","")&amp;" &lt;&lt; TAM_MAX_BITS) |"&amp; IF(lookups!$I$2-3 &gt;= 0, REPT(" ",MAX(1,lookups!$I$2-5+4+1-1-LEN(  IF(ISTEXT(SOURCE!H1251),SOURCE!H1251,  SUBSTITUTE(SUBSTITUTE(TEXT(SOURCE!H1251,"????0"),"  ","")," ",""))   ))), "")&amp;
       IF(ISTEXT(SOURCE!H1251),SOURCE!H1251, SUBSTITUTE(SUBSTITUTE(TEXT(SOURCE!H1251,"????0"),"  ","")," ",""))   &amp;","&amp; IF(lookups!$J$2-3 &gt;= 0, REPT(" ",lookups!$J$2-3-5), "")&amp;
      SOURCE!I1251&amp;
" | "&amp; IF(lookups!$K$2-LEN(SOURCE!I1251) &gt;= 0, REPT(" ",lookups!$K$2-LEN(SOURCE!I1251)), "")&amp;
      SOURCE!J1251&amp;      IF(lookups!$L$2-LEN(SOURCE!J1251) &gt;= 0, REPT(" ",lookups!$L$2-LEN(SOURCE!J1251)), "")&amp;
" | "&amp; IF(lookups!$K$2-LEN(SOURCE!I1251) &gt;= 0, REPT(" ",lookups!$K$2-LEN(SOURCE!I1251)), "")&amp;
      SOURCE!K1251&amp;      IF(lookups!$L$2-LEN(SOURCE!K1251) &gt;= 0, REPT(" ",lookups!$M$2-LEN(SOURCE!K1251)), "")&amp;
" | "&amp; SOURCE!L1251&amp;      IF(lookups!$O$2-LEN(SOURCE!L1251) &gt;= 0, REPT(" ",lookups!$O$2-LEN(SOURCE!L1251)), "")&amp;
" | "&amp; SOURCE!M1251&amp;      IF(lookups!$P$2-LEN(SOURCE!M1251) &gt;= 0, REPT(" ",lookups!$P$2-LEN(SOURCE!M1251)), "")&amp;
      "},"&amp;IF(SOURCE!O1251&lt;&gt;"",""&amp;SOURCE!O1251,"")
 )
)
)</f>
        <v>/* 1221 */  { fnExponentialR,               NOPARAM,                     "Expon" STD_GAUSS_WHITE_L STD_GAUSS_BLACK_R,   "Expon" STD_GAUSS_WHITE_L STD_GAUSS_BLACK_R,   (0 &lt;&lt; TAM_MAX_BITS) |     0, CAT_FNCT | SLS_ENABLED   | US_ENABLED   | EIM_DISABLED | PTP_NONE         },</v>
      </c>
    </row>
    <row r="1252" customFormat="false" ht="15.75" hidden="false" customHeight="false" outlineLevel="0" collapsed="false">
      <c r="A1252" s="263" t="str">
        <f aca="false">IF(AND(OR(SOURCE!A1252="",ISBLANK(SOURCE!A1252)),SOURCE!B1252&gt;0),IF(ISBLANK(SOURCE!C1252),"",SOURCE!C1252),
IF(SOURCE!B1252&lt;0,VLOOKUP(SOURCE!B1252,lookups!A$1:B$25,2,0),
  IF(ISBLANK(SOURCE!B1252),
    "",
    "/* "&amp;TEXT(SOURCE!B1252,"???0")&amp;" *"&amp;
      SOURCE!C1252&amp;", "&amp; IF(lookups!$E$2-LEN(SOURCE!C1252) &gt;= 0, REPT(" ",lookups!$E$2-LEN(SOURCE!C1252)), "")&amp;
      SOURCE!D1252&amp;", "&amp; IF(lookups!$F$2-LEN(SOURCE!D1252) &gt;= 0, REPT(" ",lookups!$F$2-LEN(SOURCE!D1252)), "")&amp;
      SOURCE!E1252&amp;", "&amp; IF(lookups!$G$2-LEN(SOURCE!E1252) &gt;=0, REPT(" ",lookups!$G$2-LEN(SOURCE!E1252)), "")&amp;
      SOURCE!F1252&amp;", "&amp; IF(lookups!$H$2-LEN(SOURCE!F1252) &gt;= 0, REPT(" ",lookups!$H$2-LEN(SOURCE!F1252)+2), "")&amp;"("&amp;
      SUBSTITUTE(TEXT(SOURCE!G1252,"??0"),"  ","")&amp;" &lt;&lt; TAM_MAX_BITS) |"&amp; IF(lookups!$I$2-3 &gt;= 0, REPT(" ",MAX(1,lookups!$I$2-5+4+1-1-LEN(  IF(ISTEXT(SOURCE!H1252),SOURCE!H1252,  SUBSTITUTE(SUBSTITUTE(TEXT(SOURCE!H1252,"????0"),"  ","")," ",""))   ))), "")&amp;
       IF(ISTEXT(SOURCE!H1252),SOURCE!H1252, SUBSTITUTE(SUBSTITUTE(TEXT(SOURCE!H1252,"????0"),"  ","")," ",""))   &amp;","&amp; IF(lookups!$J$2-3 &gt;= 0, REPT(" ",lookups!$J$2-3-5), "")&amp;
      SOURCE!I1252&amp;
" | "&amp; IF(lookups!$K$2-LEN(SOURCE!I1252) &gt;= 0, REPT(" ",lookups!$K$2-LEN(SOURCE!I1252)), "")&amp;
      SOURCE!J1252&amp;      IF(lookups!$L$2-LEN(SOURCE!J1252) &gt;= 0, REPT(" ",lookups!$L$2-LEN(SOURCE!J1252)), "")&amp;
" | "&amp; IF(lookups!$K$2-LEN(SOURCE!I1252) &gt;= 0, REPT(" ",lookups!$K$2-LEN(SOURCE!I1252)), "")&amp;
      SOURCE!K1252&amp;      IF(lookups!$L$2-LEN(SOURCE!K1252) &gt;= 0, REPT(" ",lookups!$M$2-LEN(SOURCE!K1252)), "")&amp;
" | "&amp; SOURCE!L1252&amp;      IF(lookups!$O$2-LEN(SOURCE!L1252) &gt;= 0, REPT(" ",lookups!$O$2-LEN(SOURCE!L1252)), "")&amp;
" | "&amp; SOURCE!M1252&amp;      IF(lookups!$P$2-LEN(SOURCE!M1252) &gt;= 0, REPT(" ",lookups!$P$2-LEN(SOURCE!M1252)), "")&amp;
      "},"&amp;IF(SOURCE!O1252&lt;&gt;"",""&amp;SOURCE!O1252,"")
 )
)
)</f>
        <v>/* 1222 */  { fnExponentialI,               NOPARAM,                     "Expon" STD_SUP_MINUS_1,                       "Expon" STD_SUP_MINUS_1,                       (0 &lt;&lt; TAM_MAX_BITS) |     0, CAT_FNCT | SLS_ENABLED   | US_ENABLED   | EIM_DISABLED | PTP_NONE         },</v>
      </c>
    </row>
    <row r="1253" customFormat="false" ht="15.75" hidden="false" customHeight="false" outlineLevel="0" collapsed="false">
      <c r="A1253" s="263" t="str">
        <f aca="false">IF(AND(OR(SOURCE!A1253="",ISBLANK(SOURCE!A1253)),SOURCE!B1253&gt;0),IF(ISBLANK(SOURCE!C1253),"",SOURCE!C1253),
IF(SOURCE!B1253&lt;0,VLOOKUP(SOURCE!B1253,lookups!A$1:B$25,2,0),
  IF(ISBLANK(SOURCE!B1253),
    "",
    "/* "&amp;TEXT(SOURCE!B1253,"???0")&amp;" *"&amp;
      SOURCE!C1253&amp;", "&amp; IF(lookups!$E$2-LEN(SOURCE!C1253) &gt;= 0, REPT(" ",lookups!$E$2-LEN(SOURCE!C1253)), "")&amp;
      SOURCE!D1253&amp;", "&amp; IF(lookups!$F$2-LEN(SOURCE!D1253) &gt;= 0, REPT(" ",lookups!$F$2-LEN(SOURCE!D1253)), "")&amp;
      SOURCE!E1253&amp;", "&amp; IF(lookups!$G$2-LEN(SOURCE!E1253) &gt;=0, REPT(" ",lookups!$G$2-LEN(SOURCE!E1253)), "")&amp;
      SOURCE!F1253&amp;", "&amp; IF(lookups!$H$2-LEN(SOURCE!F1253) &gt;= 0, REPT(" ",lookups!$H$2-LEN(SOURCE!F1253)+2), "")&amp;"("&amp;
      SUBSTITUTE(TEXT(SOURCE!G1253,"??0"),"  ","")&amp;" &lt;&lt; TAM_MAX_BITS) |"&amp; IF(lookups!$I$2-3 &gt;= 0, REPT(" ",MAX(1,lookups!$I$2-5+4+1-1-LEN(  IF(ISTEXT(SOURCE!H1253),SOURCE!H1253,  SUBSTITUTE(SUBSTITUTE(TEXT(SOURCE!H1253,"????0"),"  ","")," ",""))   ))), "")&amp;
       IF(ISTEXT(SOURCE!H1253),SOURCE!H1253, SUBSTITUTE(SUBSTITUTE(TEXT(SOURCE!H1253,"????0"),"  ","")," ",""))   &amp;","&amp; IF(lookups!$J$2-3 &gt;= 0, REPT(" ",lookups!$J$2-3-5), "")&amp;
      SOURCE!I1253&amp;
" | "&amp; IF(lookups!$K$2-LEN(SOURCE!I1253) &gt;= 0, REPT(" ",lookups!$K$2-LEN(SOURCE!I1253)), "")&amp;
      SOURCE!J1253&amp;      IF(lookups!$L$2-LEN(SOURCE!J1253) &gt;= 0, REPT(" ",lookups!$L$2-LEN(SOURCE!J1253)), "")&amp;
" | "&amp; IF(lookups!$K$2-LEN(SOURCE!I1253) &gt;= 0, REPT(" ",lookups!$K$2-LEN(SOURCE!I1253)), "")&amp;
      SOURCE!K1253&amp;      IF(lookups!$L$2-LEN(SOURCE!K1253) &gt;= 0, REPT(" ",lookups!$M$2-LEN(SOURCE!K1253)), "")&amp;
" | "&amp; SOURCE!L1253&amp;      IF(lookups!$O$2-LEN(SOURCE!L1253) &gt;= 0, REPT(" ",lookups!$O$2-LEN(SOURCE!L1253)), "")&amp;
" | "&amp; SOURCE!M1253&amp;      IF(lookups!$P$2-LEN(SOURCE!M1253) &gt;= 0, REPT(" ",lookups!$P$2-LEN(SOURCE!M1253)), "")&amp;
      "},"&amp;IF(SOURCE!O1253&lt;&gt;"",""&amp;SOURCE!O1253,"")
 )
)
)</f>
        <v>/* 1223 */  { itemToBeCoded,                NOPARAM,                     "F:",                                          "F:",                                          (0 &lt;&lt; TAM_MAX_BITS) |     0, CAT_MENU | SLS_UNCHANGED | US_UNCHANGED | EIM_DISABLED | PTP_DISABLED     },</v>
      </c>
    </row>
    <row r="1254" customFormat="false" ht="15.75" hidden="false" customHeight="false" outlineLevel="0" collapsed="false">
      <c r="A1254" s="263" t="str">
        <f aca="false">IF(AND(OR(SOURCE!A1254="",ISBLANK(SOURCE!A1254)),SOURCE!B1254&gt;0),IF(ISBLANK(SOURCE!C1254),"",SOURCE!C1254),
IF(SOURCE!B1254&lt;0,VLOOKUP(SOURCE!B1254,lookups!A$1:B$25,2,0),
  IF(ISBLANK(SOURCE!B1254),
    "",
    "/* "&amp;TEXT(SOURCE!B1254,"???0")&amp;" *"&amp;
      SOURCE!C1254&amp;", "&amp; IF(lookups!$E$2-LEN(SOURCE!C1254) &gt;= 0, REPT(" ",lookups!$E$2-LEN(SOURCE!C1254)), "")&amp;
      SOURCE!D1254&amp;", "&amp; IF(lookups!$F$2-LEN(SOURCE!D1254) &gt;= 0, REPT(" ",lookups!$F$2-LEN(SOURCE!D1254)), "")&amp;
      SOURCE!E1254&amp;", "&amp; IF(lookups!$G$2-LEN(SOURCE!E1254) &gt;=0, REPT(" ",lookups!$G$2-LEN(SOURCE!E1254)), "")&amp;
      SOURCE!F1254&amp;", "&amp; IF(lookups!$H$2-LEN(SOURCE!F1254) &gt;= 0, REPT(" ",lookups!$H$2-LEN(SOURCE!F1254)+2), "")&amp;"("&amp;
      SUBSTITUTE(TEXT(SOURCE!G1254,"??0"),"  ","")&amp;" &lt;&lt; TAM_MAX_BITS) |"&amp; IF(lookups!$I$2-3 &gt;= 0, REPT(" ",MAX(1,lookups!$I$2-5+4+1-1-LEN(  IF(ISTEXT(SOURCE!H1254),SOURCE!H1254,  SUBSTITUTE(SUBSTITUTE(TEXT(SOURCE!H1254,"????0"),"  ","")," ",""))   ))), "")&amp;
       IF(ISTEXT(SOURCE!H1254),SOURCE!H1254, SUBSTITUTE(SUBSTITUTE(TEXT(SOURCE!H1254,"????0"),"  ","")," ",""))   &amp;","&amp; IF(lookups!$J$2-3 &gt;= 0, REPT(" ",lookups!$J$2-3-5), "")&amp;
      SOURCE!I1254&amp;
" | "&amp; IF(lookups!$K$2-LEN(SOURCE!I1254) &gt;= 0, REPT(" ",lookups!$K$2-LEN(SOURCE!I1254)), "")&amp;
      SOURCE!J1254&amp;      IF(lookups!$L$2-LEN(SOURCE!J1254) &gt;= 0, REPT(" ",lookups!$L$2-LEN(SOURCE!J1254)), "")&amp;
" | "&amp; IF(lookups!$K$2-LEN(SOURCE!I1254) &gt;= 0, REPT(" ",lookups!$K$2-LEN(SOURCE!I1254)), "")&amp;
      SOURCE!K1254&amp;      IF(lookups!$L$2-LEN(SOURCE!K1254) &gt;= 0, REPT(" ",lookups!$M$2-LEN(SOURCE!K1254)), "")&amp;
" | "&amp; SOURCE!L1254&amp;      IF(lookups!$O$2-LEN(SOURCE!L1254) &gt;= 0, REPT(" ",lookups!$O$2-LEN(SOURCE!L1254)), "")&amp;
" | "&amp; SOURCE!M1254&amp;      IF(lookups!$P$2-LEN(SOURCE!M1254) &gt;= 0, REPT(" ",lookups!$P$2-LEN(SOURCE!M1254)), "")&amp;
      "},"&amp;IF(SOURCE!O1254&lt;&gt;"",""&amp;SOURCE!O1254,"")
 )
)
)</f>
        <v>/* 1224 */  { fnF_P,                        NOPARAM,                     "F" STD_SUB_p "(x)",                           "F" STD_SUB_p "(x)",                           (0 &lt;&lt; TAM_MAX_BITS) |     0, CAT_FNCT | SLS_ENABLED   | US_ENABLED   | EIM_DISABLED | PTP_NONE         },</v>
      </c>
    </row>
    <row r="1255" customFormat="false" ht="15.75" hidden="false" customHeight="false" outlineLevel="0" collapsed="false">
      <c r="A1255" s="263" t="str">
        <f aca="false">IF(AND(OR(SOURCE!A1255="",ISBLANK(SOURCE!A1255)),SOURCE!B1255&gt;0),IF(ISBLANK(SOURCE!C1255),"",SOURCE!C1255),
IF(SOURCE!B1255&lt;0,VLOOKUP(SOURCE!B1255,lookups!A$1:B$25,2,0),
  IF(ISBLANK(SOURCE!B1255),
    "",
    "/* "&amp;TEXT(SOURCE!B1255,"???0")&amp;" *"&amp;
      SOURCE!C1255&amp;", "&amp; IF(lookups!$E$2-LEN(SOURCE!C1255) &gt;= 0, REPT(" ",lookups!$E$2-LEN(SOURCE!C1255)), "")&amp;
      SOURCE!D1255&amp;", "&amp; IF(lookups!$F$2-LEN(SOURCE!D1255) &gt;= 0, REPT(" ",lookups!$F$2-LEN(SOURCE!D1255)), "")&amp;
      SOURCE!E1255&amp;", "&amp; IF(lookups!$G$2-LEN(SOURCE!E1255) &gt;=0, REPT(" ",lookups!$G$2-LEN(SOURCE!E1255)), "")&amp;
      SOURCE!F1255&amp;", "&amp; IF(lookups!$H$2-LEN(SOURCE!F1255) &gt;= 0, REPT(" ",lookups!$H$2-LEN(SOURCE!F1255)+2), "")&amp;"("&amp;
      SUBSTITUTE(TEXT(SOURCE!G1255,"??0"),"  ","")&amp;" &lt;&lt; TAM_MAX_BITS) |"&amp; IF(lookups!$I$2-3 &gt;= 0, REPT(" ",MAX(1,lookups!$I$2-5+4+1-1-LEN(  IF(ISTEXT(SOURCE!H1255),SOURCE!H1255,  SUBSTITUTE(SUBSTITUTE(TEXT(SOURCE!H1255,"????0"),"  ","")," ",""))   ))), "")&amp;
       IF(ISTEXT(SOURCE!H1255),SOURCE!H1255, SUBSTITUTE(SUBSTITUTE(TEXT(SOURCE!H1255,"????0"),"  ","")," ",""))   &amp;","&amp; IF(lookups!$J$2-3 &gt;= 0, REPT(" ",lookups!$J$2-3-5), "")&amp;
      SOURCE!I1255&amp;
" | "&amp; IF(lookups!$K$2-LEN(SOURCE!I1255) &gt;= 0, REPT(" ",lookups!$K$2-LEN(SOURCE!I1255)), "")&amp;
      SOURCE!J1255&amp;      IF(lookups!$L$2-LEN(SOURCE!J1255) &gt;= 0, REPT(" ",lookups!$L$2-LEN(SOURCE!J1255)), "")&amp;
" | "&amp; IF(lookups!$K$2-LEN(SOURCE!I1255) &gt;= 0, REPT(" ",lookups!$K$2-LEN(SOURCE!I1255)), "")&amp;
      SOURCE!K1255&amp;      IF(lookups!$L$2-LEN(SOURCE!K1255) &gt;= 0, REPT(" ",lookups!$M$2-LEN(SOURCE!K1255)), "")&amp;
" | "&amp; SOURCE!L1255&amp;      IF(lookups!$O$2-LEN(SOURCE!L1255) &gt;= 0, REPT(" ",lookups!$O$2-LEN(SOURCE!L1255)), "")&amp;
" | "&amp; SOURCE!M1255&amp;      IF(lookups!$P$2-LEN(SOURCE!M1255) &gt;= 0, REPT(" ",lookups!$P$2-LEN(SOURCE!M1255)), "")&amp;
      "},"&amp;IF(SOURCE!O1255&lt;&gt;"",""&amp;SOURCE!O1255,"")
 )
)
)</f>
        <v>/* 1225 */  { fnF_L,                        NOPARAM,                     "F" STD_GAUSS_BLACK_L STD_GAUSS_WHITE_R "(x)", "F" STD_GAUSS_BLACK_L STD_GAUSS_WHITE_R "(x)", (0 &lt;&lt; TAM_MAX_BITS) |     0, CAT_FNCT | SLS_ENABLED   | US_ENABLED   | EIM_DISABLED | PTP_NONE         },</v>
      </c>
    </row>
    <row r="1256" customFormat="false" ht="15.75" hidden="false" customHeight="false" outlineLevel="0" collapsed="false">
      <c r="A1256" s="263" t="str">
        <f aca="false">IF(AND(OR(SOURCE!A1256="",ISBLANK(SOURCE!A1256)),SOURCE!B1256&gt;0),IF(ISBLANK(SOURCE!C1256),"",SOURCE!C1256),
IF(SOURCE!B1256&lt;0,VLOOKUP(SOURCE!B1256,lookups!A$1:B$25,2,0),
  IF(ISBLANK(SOURCE!B1256),
    "",
    "/* "&amp;TEXT(SOURCE!B1256,"???0")&amp;" *"&amp;
      SOURCE!C1256&amp;", "&amp; IF(lookups!$E$2-LEN(SOURCE!C1256) &gt;= 0, REPT(" ",lookups!$E$2-LEN(SOURCE!C1256)), "")&amp;
      SOURCE!D1256&amp;", "&amp; IF(lookups!$F$2-LEN(SOURCE!D1256) &gt;= 0, REPT(" ",lookups!$F$2-LEN(SOURCE!D1256)), "")&amp;
      SOURCE!E1256&amp;", "&amp; IF(lookups!$G$2-LEN(SOURCE!E1256) &gt;=0, REPT(" ",lookups!$G$2-LEN(SOURCE!E1256)), "")&amp;
      SOURCE!F1256&amp;", "&amp; IF(lookups!$H$2-LEN(SOURCE!F1256) &gt;= 0, REPT(" ",lookups!$H$2-LEN(SOURCE!F1256)+2), "")&amp;"("&amp;
      SUBSTITUTE(TEXT(SOURCE!G1256,"??0"),"  ","")&amp;" &lt;&lt; TAM_MAX_BITS) |"&amp; IF(lookups!$I$2-3 &gt;= 0, REPT(" ",MAX(1,lookups!$I$2-5+4+1-1-LEN(  IF(ISTEXT(SOURCE!H1256),SOURCE!H1256,  SUBSTITUTE(SUBSTITUTE(TEXT(SOURCE!H1256,"????0"),"  ","")," ",""))   ))), "")&amp;
       IF(ISTEXT(SOURCE!H1256),SOURCE!H1256, SUBSTITUTE(SUBSTITUTE(TEXT(SOURCE!H1256,"????0"),"  ","")," ",""))   &amp;","&amp; IF(lookups!$J$2-3 &gt;= 0, REPT(" ",lookups!$J$2-3-5), "")&amp;
      SOURCE!I1256&amp;
" | "&amp; IF(lookups!$K$2-LEN(SOURCE!I1256) &gt;= 0, REPT(" ",lookups!$K$2-LEN(SOURCE!I1256)), "")&amp;
      SOURCE!J1256&amp;      IF(lookups!$L$2-LEN(SOURCE!J1256) &gt;= 0, REPT(" ",lookups!$L$2-LEN(SOURCE!J1256)), "")&amp;
" | "&amp; IF(lookups!$K$2-LEN(SOURCE!I1256) &gt;= 0, REPT(" ",lookups!$K$2-LEN(SOURCE!I1256)), "")&amp;
      SOURCE!K1256&amp;      IF(lookups!$L$2-LEN(SOURCE!K1256) &gt;= 0, REPT(" ",lookups!$M$2-LEN(SOURCE!K1256)), "")&amp;
" | "&amp; SOURCE!L1256&amp;      IF(lookups!$O$2-LEN(SOURCE!L1256) &gt;= 0, REPT(" ",lookups!$O$2-LEN(SOURCE!L1256)), "")&amp;
" | "&amp; SOURCE!M1256&amp;      IF(lookups!$P$2-LEN(SOURCE!M1256) &gt;= 0, REPT(" ",lookups!$P$2-LEN(SOURCE!M1256)), "")&amp;
      "},"&amp;IF(SOURCE!O1256&lt;&gt;"",""&amp;SOURCE!O1256,"")
 )
)
)</f>
        <v>/* 1226 */  { fnF_R,                        NOPARAM,                     "F" STD_GAUSS_WHITE_L STD_GAUSS_BLACK_R "(x)", "F" STD_GAUSS_WHITE_L STD_GAUSS_BLACK_R "(x)", (0 &lt;&lt; TAM_MAX_BITS) |     0, CAT_FNCT | SLS_ENABLED   | US_ENABLED   | EIM_DISABLED | PTP_NONE         },</v>
      </c>
    </row>
    <row r="1257" customFormat="false" ht="15.75" hidden="false" customHeight="false" outlineLevel="0" collapsed="false">
      <c r="A1257" s="263" t="str">
        <f aca="false">IF(AND(OR(SOURCE!A1257="",ISBLANK(SOURCE!A1257)),SOURCE!B1257&gt;0),IF(ISBLANK(SOURCE!C1257),"",SOURCE!C1257),
IF(SOURCE!B1257&lt;0,VLOOKUP(SOURCE!B1257,lookups!A$1:B$25,2,0),
  IF(ISBLANK(SOURCE!B1257),
    "",
    "/* "&amp;TEXT(SOURCE!B1257,"???0")&amp;" *"&amp;
      SOURCE!C1257&amp;", "&amp; IF(lookups!$E$2-LEN(SOURCE!C1257) &gt;= 0, REPT(" ",lookups!$E$2-LEN(SOURCE!C1257)), "")&amp;
      SOURCE!D1257&amp;", "&amp; IF(lookups!$F$2-LEN(SOURCE!D1257) &gt;= 0, REPT(" ",lookups!$F$2-LEN(SOURCE!D1257)), "")&amp;
      SOURCE!E1257&amp;", "&amp; IF(lookups!$G$2-LEN(SOURCE!E1257) &gt;=0, REPT(" ",lookups!$G$2-LEN(SOURCE!E1257)), "")&amp;
      SOURCE!F1257&amp;", "&amp; IF(lookups!$H$2-LEN(SOURCE!F1257) &gt;= 0, REPT(" ",lookups!$H$2-LEN(SOURCE!F1257)+2), "")&amp;"("&amp;
      SUBSTITUTE(TEXT(SOURCE!G1257,"??0"),"  ","")&amp;" &lt;&lt; TAM_MAX_BITS) |"&amp; IF(lookups!$I$2-3 &gt;= 0, REPT(" ",MAX(1,lookups!$I$2-5+4+1-1-LEN(  IF(ISTEXT(SOURCE!H1257),SOURCE!H1257,  SUBSTITUTE(SUBSTITUTE(TEXT(SOURCE!H1257,"????0"),"  ","")," ",""))   ))), "")&amp;
       IF(ISTEXT(SOURCE!H1257),SOURCE!H1257, SUBSTITUTE(SUBSTITUTE(TEXT(SOURCE!H1257,"????0"),"  ","")," ",""))   &amp;","&amp; IF(lookups!$J$2-3 &gt;= 0, REPT(" ",lookups!$J$2-3-5), "")&amp;
      SOURCE!I1257&amp;
" | "&amp; IF(lookups!$K$2-LEN(SOURCE!I1257) &gt;= 0, REPT(" ",lookups!$K$2-LEN(SOURCE!I1257)), "")&amp;
      SOURCE!J1257&amp;      IF(lookups!$L$2-LEN(SOURCE!J1257) &gt;= 0, REPT(" ",lookups!$L$2-LEN(SOURCE!J1257)), "")&amp;
" | "&amp; IF(lookups!$K$2-LEN(SOURCE!I1257) &gt;= 0, REPT(" ",lookups!$K$2-LEN(SOURCE!I1257)), "")&amp;
      SOURCE!K1257&amp;      IF(lookups!$L$2-LEN(SOURCE!K1257) &gt;= 0, REPT(" ",lookups!$M$2-LEN(SOURCE!K1257)), "")&amp;
" | "&amp; SOURCE!L1257&amp;      IF(lookups!$O$2-LEN(SOURCE!L1257) &gt;= 0, REPT(" ",lookups!$O$2-LEN(SOURCE!L1257)), "")&amp;
" | "&amp; SOURCE!M1257&amp;      IF(lookups!$P$2-LEN(SOURCE!M1257) &gt;= 0, REPT(" ",lookups!$P$2-LEN(SOURCE!M1257)), "")&amp;
      "},"&amp;IF(SOURCE!O1257&lt;&gt;"",""&amp;SOURCE!O1257,"")
 )
)
)</f>
        <v>/* 1227 */  { fnF_I,                        NOPARAM,                     "F" STD_SUP_MINUS_1 "(p)",                     "F" STD_SUP_MINUS_1 "(p)",                     (0 &lt;&lt; TAM_MAX_BITS) |     0, CAT_FNCT | SLS_ENABLED   | US_ENABLED   | EIM_DISABLED | PTP_NONE         },</v>
      </c>
    </row>
    <row r="1258" customFormat="false" ht="15.75" hidden="false" customHeight="false" outlineLevel="0" collapsed="false">
      <c r="A1258" s="263" t="str">
        <f aca="false">IF(AND(OR(SOURCE!A1258="",ISBLANK(SOURCE!A1258)),SOURCE!B1258&gt;0),IF(ISBLANK(SOURCE!C1258),"",SOURCE!C1258),
IF(SOURCE!B1258&lt;0,VLOOKUP(SOURCE!B1258,lookups!A$1:B$25,2,0),
  IF(ISBLANK(SOURCE!B1258),
    "",
    "/* "&amp;TEXT(SOURCE!B1258,"???0")&amp;" *"&amp;
      SOURCE!C1258&amp;", "&amp; IF(lookups!$E$2-LEN(SOURCE!C1258) &gt;= 0, REPT(" ",lookups!$E$2-LEN(SOURCE!C1258)), "")&amp;
      SOURCE!D1258&amp;", "&amp; IF(lookups!$F$2-LEN(SOURCE!D1258) &gt;= 0, REPT(" ",lookups!$F$2-LEN(SOURCE!D1258)), "")&amp;
      SOURCE!E1258&amp;", "&amp; IF(lookups!$G$2-LEN(SOURCE!E1258) &gt;=0, REPT(" ",lookups!$G$2-LEN(SOURCE!E1258)), "")&amp;
      SOURCE!F1258&amp;", "&amp; IF(lookups!$H$2-LEN(SOURCE!F1258) &gt;= 0, REPT(" ",lookups!$H$2-LEN(SOURCE!F1258)+2), "")&amp;"("&amp;
      SUBSTITUTE(TEXT(SOURCE!G1258,"??0"),"  ","")&amp;" &lt;&lt; TAM_MAX_BITS) |"&amp; IF(lookups!$I$2-3 &gt;= 0, REPT(" ",MAX(1,lookups!$I$2-5+4+1-1-LEN(  IF(ISTEXT(SOURCE!H1258),SOURCE!H1258,  SUBSTITUTE(SUBSTITUTE(TEXT(SOURCE!H1258,"????0"),"  ","")," ",""))   ))), "")&amp;
       IF(ISTEXT(SOURCE!H1258),SOURCE!H1258, SUBSTITUTE(SUBSTITUTE(TEXT(SOURCE!H1258,"????0"),"  ","")," ",""))   &amp;","&amp; IF(lookups!$J$2-3 &gt;= 0, REPT(" ",lookups!$J$2-3-5), "")&amp;
      SOURCE!I1258&amp;
" | "&amp; IF(lookups!$K$2-LEN(SOURCE!I1258) &gt;= 0, REPT(" ",lookups!$K$2-LEN(SOURCE!I1258)), "")&amp;
      SOURCE!J1258&amp;      IF(lookups!$L$2-LEN(SOURCE!J1258) &gt;= 0, REPT(" ",lookups!$L$2-LEN(SOURCE!J1258)), "")&amp;
" | "&amp; IF(lookups!$K$2-LEN(SOURCE!I1258) &gt;= 0, REPT(" ",lookups!$K$2-LEN(SOURCE!I1258)), "")&amp;
      SOURCE!K1258&amp;      IF(lookups!$L$2-LEN(SOURCE!K1258) &gt;= 0, REPT(" ",lookups!$M$2-LEN(SOURCE!K1258)), "")&amp;
" | "&amp; SOURCE!L1258&amp;      IF(lookups!$O$2-LEN(SOURCE!L1258) &gt;= 0, REPT(" ",lookups!$O$2-LEN(SOURCE!L1258)), "")&amp;
" | "&amp; SOURCE!M1258&amp;      IF(lookups!$P$2-LEN(SOURCE!M1258) &gt;= 0, REPT(" ",lookups!$P$2-LEN(SOURCE!M1258)), "")&amp;
      "},"&amp;IF(SOURCE!O1258&lt;&gt;"",""&amp;SOURCE!O1258,"")
 )
)
)</f>
        <v>/* 1228 */  { itemToBeCoded,                NOPARAM,                     "Geom:",                                       "Geom:",                                       (0 &lt;&lt; TAM_MAX_BITS) |     0, CAT_MENU | SLS_UNCHANGED | US_UNCHANGED | EIM_DISABLED | PTP_DISABLED     },</v>
      </c>
    </row>
    <row r="1259" customFormat="false" ht="15.75" hidden="false" customHeight="false" outlineLevel="0" collapsed="false">
      <c r="A1259" s="263" t="str">
        <f aca="false">IF(AND(OR(SOURCE!A1259="",ISBLANK(SOURCE!A1259)),SOURCE!B1259&gt;0),IF(ISBLANK(SOURCE!C1259),"",SOURCE!C1259),
IF(SOURCE!B1259&lt;0,VLOOKUP(SOURCE!B1259,lookups!A$1:B$25,2,0),
  IF(ISBLANK(SOURCE!B1259),
    "",
    "/* "&amp;TEXT(SOURCE!B1259,"???0")&amp;" *"&amp;
      SOURCE!C1259&amp;", "&amp; IF(lookups!$E$2-LEN(SOURCE!C1259) &gt;= 0, REPT(" ",lookups!$E$2-LEN(SOURCE!C1259)), "")&amp;
      SOURCE!D1259&amp;", "&amp; IF(lookups!$F$2-LEN(SOURCE!D1259) &gt;= 0, REPT(" ",lookups!$F$2-LEN(SOURCE!D1259)), "")&amp;
      SOURCE!E1259&amp;", "&amp; IF(lookups!$G$2-LEN(SOURCE!E1259) &gt;=0, REPT(" ",lookups!$G$2-LEN(SOURCE!E1259)), "")&amp;
      SOURCE!F1259&amp;", "&amp; IF(lookups!$H$2-LEN(SOURCE!F1259) &gt;= 0, REPT(" ",lookups!$H$2-LEN(SOURCE!F1259)+2), "")&amp;"("&amp;
      SUBSTITUTE(TEXT(SOURCE!G1259,"??0"),"  ","")&amp;" &lt;&lt; TAM_MAX_BITS) |"&amp; IF(lookups!$I$2-3 &gt;= 0, REPT(" ",MAX(1,lookups!$I$2-5+4+1-1-LEN(  IF(ISTEXT(SOURCE!H1259),SOURCE!H1259,  SUBSTITUTE(SUBSTITUTE(TEXT(SOURCE!H1259,"????0"),"  ","")," ",""))   ))), "")&amp;
       IF(ISTEXT(SOURCE!H1259),SOURCE!H1259, SUBSTITUTE(SUBSTITUTE(TEXT(SOURCE!H1259,"????0"),"  ","")," ",""))   &amp;","&amp; IF(lookups!$J$2-3 &gt;= 0, REPT(" ",lookups!$J$2-3-5), "")&amp;
      SOURCE!I1259&amp;
" | "&amp; IF(lookups!$K$2-LEN(SOURCE!I1259) &gt;= 0, REPT(" ",lookups!$K$2-LEN(SOURCE!I1259)), "")&amp;
      SOURCE!J1259&amp;      IF(lookups!$L$2-LEN(SOURCE!J1259) &gt;= 0, REPT(" ",lookups!$L$2-LEN(SOURCE!J1259)), "")&amp;
" | "&amp; IF(lookups!$K$2-LEN(SOURCE!I1259) &gt;= 0, REPT(" ",lookups!$K$2-LEN(SOURCE!I1259)), "")&amp;
      SOURCE!K1259&amp;      IF(lookups!$L$2-LEN(SOURCE!K1259) &gt;= 0, REPT(" ",lookups!$M$2-LEN(SOURCE!K1259)), "")&amp;
" | "&amp; SOURCE!L1259&amp;      IF(lookups!$O$2-LEN(SOURCE!L1259) &gt;= 0, REPT(" ",lookups!$O$2-LEN(SOURCE!L1259)), "")&amp;
" | "&amp; SOURCE!M1259&amp;      IF(lookups!$P$2-LEN(SOURCE!M1259) &gt;= 0, REPT(" ",lookups!$P$2-LEN(SOURCE!M1259)), "")&amp;
      "},"&amp;IF(SOURCE!O1259&lt;&gt;"",""&amp;SOURCE!O1259,"")
 )
)
)</f>
        <v>/* 1229 */  { fnGeometricP,                 NOPARAM,                     "Geom" STD_SUB_p,                              "Geom" STD_SUB_p,                              (0 &lt;&lt; TAM_MAX_BITS) |     0, CAT_FNCT | SLS_ENABLED   | US_ENABLED   | EIM_DISABLED | PTP_NONE         },</v>
      </c>
    </row>
    <row r="1260" customFormat="false" ht="15.75" hidden="false" customHeight="false" outlineLevel="0" collapsed="false">
      <c r="A1260" s="263" t="str">
        <f aca="false">IF(AND(OR(SOURCE!A1260="",ISBLANK(SOURCE!A1260)),SOURCE!B1260&gt;0),IF(ISBLANK(SOURCE!C1260),"",SOURCE!C1260),
IF(SOURCE!B1260&lt;0,VLOOKUP(SOURCE!B1260,lookups!A$1:B$25,2,0),
  IF(ISBLANK(SOURCE!B1260),
    "",
    "/* "&amp;TEXT(SOURCE!B1260,"???0")&amp;" *"&amp;
      SOURCE!C1260&amp;", "&amp; IF(lookups!$E$2-LEN(SOURCE!C1260) &gt;= 0, REPT(" ",lookups!$E$2-LEN(SOURCE!C1260)), "")&amp;
      SOURCE!D1260&amp;", "&amp; IF(lookups!$F$2-LEN(SOURCE!D1260) &gt;= 0, REPT(" ",lookups!$F$2-LEN(SOURCE!D1260)), "")&amp;
      SOURCE!E1260&amp;", "&amp; IF(lookups!$G$2-LEN(SOURCE!E1260) &gt;=0, REPT(" ",lookups!$G$2-LEN(SOURCE!E1260)), "")&amp;
      SOURCE!F1260&amp;", "&amp; IF(lookups!$H$2-LEN(SOURCE!F1260) &gt;= 0, REPT(" ",lookups!$H$2-LEN(SOURCE!F1260)+2), "")&amp;"("&amp;
      SUBSTITUTE(TEXT(SOURCE!G1260,"??0"),"  ","")&amp;" &lt;&lt; TAM_MAX_BITS) |"&amp; IF(lookups!$I$2-3 &gt;= 0, REPT(" ",MAX(1,lookups!$I$2-5+4+1-1-LEN(  IF(ISTEXT(SOURCE!H1260),SOURCE!H1260,  SUBSTITUTE(SUBSTITUTE(TEXT(SOURCE!H1260,"????0"),"  ","")," ",""))   ))), "")&amp;
       IF(ISTEXT(SOURCE!H1260),SOURCE!H1260, SUBSTITUTE(SUBSTITUTE(TEXT(SOURCE!H1260,"????0"),"  ","")," ",""))   &amp;","&amp; IF(lookups!$J$2-3 &gt;= 0, REPT(" ",lookups!$J$2-3-5), "")&amp;
      SOURCE!I1260&amp;
" | "&amp; IF(lookups!$K$2-LEN(SOURCE!I1260) &gt;= 0, REPT(" ",lookups!$K$2-LEN(SOURCE!I1260)), "")&amp;
      SOURCE!J1260&amp;      IF(lookups!$L$2-LEN(SOURCE!J1260) &gt;= 0, REPT(" ",lookups!$L$2-LEN(SOURCE!J1260)), "")&amp;
" | "&amp; IF(lookups!$K$2-LEN(SOURCE!I1260) &gt;= 0, REPT(" ",lookups!$K$2-LEN(SOURCE!I1260)), "")&amp;
      SOURCE!K1260&amp;      IF(lookups!$L$2-LEN(SOURCE!K1260) &gt;= 0, REPT(" ",lookups!$M$2-LEN(SOURCE!K1260)), "")&amp;
" | "&amp; SOURCE!L1260&amp;      IF(lookups!$O$2-LEN(SOURCE!L1260) &gt;= 0, REPT(" ",lookups!$O$2-LEN(SOURCE!L1260)), "")&amp;
" | "&amp; SOURCE!M1260&amp;      IF(lookups!$P$2-LEN(SOURCE!M1260) &gt;= 0, REPT(" ",lookups!$P$2-LEN(SOURCE!M1260)), "")&amp;
      "},"&amp;IF(SOURCE!O1260&lt;&gt;"",""&amp;SOURCE!O1260,"")
 )
)
)</f>
        <v>/* 1230 */  { fnGeometricL,                 NOPARAM,                     "Geom" STD_GAUSS_BLACK_L STD_GAUSS_WHITE_R,    "Geom" STD_GAUSS_BLACK_L STD_GAUSS_WHITE_R,    (0 &lt;&lt; TAM_MAX_BITS) |     0, CAT_FNCT | SLS_ENABLED   | US_ENABLED   | EIM_DISABLED | PTP_NONE         },</v>
      </c>
    </row>
    <row r="1261" customFormat="false" ht="15.75" hidden="false" customHeight="false" outlineLevel="0" collapsed="false">
      <c r="A1261" s="263" t="str">
        <f aca="false">IF(AND(OR(SOURCE!A1261="",ISBLANK(SOURCE!A1261)),SOURCE!B1261&gt;0),IF(ISBLANK(SOURCE!C1261),"",SOURCE!C1261),
IF(SOURCE!B1261&lt;0,VLOOKUP(SOURCE!B1261,lookups!A$1:B$25,2,0),
  IF(ISBLANK(SOURCE!B1261),
    "",
    "/* "&amp;TEXT(SOURCE!B1261,"???0")&amp;" *"&amp;
      SOURCE!C1261&amp;", "&amp; IF(lookups!$E$2-LEN(SOURCE!C1261) &gt;= 0, REPT(" ",lookups!$E$2-LEN(SOURCE!C1261)), "")&amp;
      SOURCE!D1261&amp;", "&amp; IF(lookups!$F$2-LEN(SOURCE!D1261) &gt;= 0, REPT(" ",lookups!$F$2-LEN(SOURCE!D1261)), "")&amp;
      SOURCE!E1261&amp;", "&amp; IF(lookups!$G$2-LEN(SOURCE!E1261) &gt;=0, REPT(" ",lookups!$G$2-LEN(SOURCE!E1261)), "")&amp;
      SOURCE!F1261&amp;", "&amp; IF(lookups!$H$2-LEN(SOURCE!F1261) &gt;= 0, REPT(" ",lookups!$H$2-LEN(SOURCE!F1261)+2), "")&amp;"("&amp;
      SUBSTITUTE(TEXT(SOURCE!G1261,"??0"),"  ","")&amp;" &lt;&lt; TAM_MAX_BITS) |"&amp; IF(lookups!$I$2-3 &gt;= 0, REPT(" ",MAX(1,lookups!$I$2-5+4+1-1-LEN(  IF(ISTEXT(SOURCE!H1261),SOURCE!H1261,  SUBSTITUTE(SUBSTITUTE(TEXT(SOURCE!H1261,"????0"),"  ","")," ",""))   ))), "")&amp;
       IF(ISTEXT(SOURCE!H1261),SOURCE!H1261, SUBSTITUTE(SUBSTITUTE(TEXT(SOURCE!H1261,"????0"),"  ","")," ",""))   &amp;","&amp; IF(lookups!$J$2-3 &gt;= 0, REPT(" ",lookups!$J$2-3-5), "")&amp;
      SOURCE!I1261&amp;
" | "&amp; IF(lookups!$K$2-LEN(SOURCE!I1261) &gt;= 0, REPT(" ",lookups!$K$2-LEN(SOURCE!I1261)), "")&amp;
      SOURCE!J1261&amp;      IF(lookups!$L$2-LEN(SOURCE!J1261) &gt;= 0, REPT(" ",lookups!$L$2-LEN(SOURCE!J1261)), "")&amp;
" | "&amp; IF(lookups!$K$2-LEN(SOURCE!I1261) &gt;= 0, REPT(" ",lookups!$K$2-LEN(SOURCE!I1261)), "")&amp;
      SOURCE!K1261&amp;      IF(lookups!$L$2-LEN(SOURCE!K1261) &gt;= 0, REPT(" ",lookups!$M$2-LEN(SOURCE!K1261)), "")&amp;
" | "&amp; SOURCE!L1261&amp;      IF(lookups!$O$2-LEN(SOURCE!L1261) &gt;= 0, REPT(" ",lookups!$O$2-LEN(SOURCE!L1261)), "")&amp;
" | "&amp; SOURCE!M1261&amp;      IF(lookups!$P$2-LEN(SOURCE!M1261) &gt;= 0, REPT(" ",lookups!$P$2-LEN(SOURCE!M1261)), "")&amp;
      "},"&amp;IF(SOURCE!O1261&lt;&gt;"",""&amp;SOURCE!O1261,"")
 )
)
)</f>
        <v>/* 1231 */  { fnGeometricR,                 NOPARAM,                     "Geom" STD_GAUSS_WHITE_L STD_GAUSS_BLACK_R,    "Geom" STD_GAUSS_WHITE_L STD_GAUSS_BLACK_R,    (0 &lt;&lt; TAM_MAX_BITS) |     0, CAT_FNCT | SLS_ENABLED   | US_ENABLED   | EIM_DISABLED | PTP_NONE         },</v>
      </c>
    </row>
    <row r="1262" customFormat="false" ht="15.75" hidden="false" customHeight="false" outlineLevel="0" collapsed="false">
      <c r="A1262" s="263" t="str">
        <f aca="false">IF(AND(OR(SOURCE!A1262="",ISBLANK(SOURCE!A1262)),SOURCE!B1262&gt;0),IF(ISBLANK(SOURCE!C1262),"",SOURCE!C1262),
IF(SOURCE!B1262&lt;0,VLOOKUP(SOURCE!B1262,lookups!A$1:B$25,2,0),
  IF(ISBLANK(SOURCE!B1262),
    "",
    "/* "&amp;TEXT(SOURCE!B1262,"???0")&amp;" *"&amp;
      SOURCE!C1262&amp;", "&amp; IF(lookups!$E$2-LEN(SOURCE!C1262) &gt;= 0, REPT(" ",lookups!$E$2-LEN(SOURCE!C1262)), "")&amp;
      SOURCE!D1262&amp;", "&amp; IF(lookups!$F$2-LEN(SOURCE!D1262) &gt;= 0, REPT(" ",lookups!$F$2-LEN(SOURCE!D1262)), "")&amp;
      SOURCE!E1262&amp;", "&amp; IF(lookups!$G$2-LEN(SOURCE!E1262) &gt;=0, REPT(" ",lookups!$G$2-LEN(SOURCE!E1262)), "")&amp;
      SOURCE!F1262&amp;", "&amp; IF(lookups!$H$2-LEN(SOURCE!F1262) &gt;= 0, REPT(" ",lookups!$H$2-LEN(SOURCE!F1262)+2), "")&amp;"("&amp;
      SUBSTITUTE(TEXT(SOURCE!G1262,"??0"),"  ","")&amp;" &lt;&lt; TAM_MAX_BITS) |"&amp; IF(lookups!$I$2-3 &gt;= 0, REPT(" ",MAX(1,lookups!$I$2-5+4+1-1-LEN(  IF(ISTEXT(SOURCE!H1262),SOURCE!H1262,  SUBSTITUTE(SUBSTITUTE(TEXT(SOURCE!H1262,"????0"),"  ","")," ",""))   ))), "")&amp;
       IF(ISTEXT(SOURCE!H1262),SOURCE!H1262, SUBSTITUTE(SUBSTITUTE(TEXT(SOURCE!H1262,"????0"),"  ","")," ",""))   &amp;","&amp; IF(lookups!$J$2-3 &gt;= 0, REPT(" ",lookups!$J$2-3-5), "")&amp;
      SOURCE!I1262&amp;
" | "&amp; IF(lookups!$K$2-LEN(SOURCE!I1262) &gt;= 0, REPT(" ",lookups!$K$2-LEN(SOURCE!I1262)), "")&amp;
      SOURCE!J1262&amp;      IF(lookups!$L$2-LEN(SOURCE!J1262) &gt;= 0, REPT(" ",lookups!$L$2-LEN(SOURCE!J1262)), "")&amp;
" | "&amp; IF(lookups!$K$2-LEN(SOURCE!I1262) &gt;= 0, REPT(" ",lookups!$K$2-LEN(SOURCE!I1262)), "")&amp;
      SOURCE!K1262&amp;      IF(lookups!$L$2-LEN(SOURCE!K1262) &gt;= 0, REPT(" ",lookups!$M$2-LEN(SOURCE!K1262)), "")&amp;
" | "&amp; SOURCE!L1262&amp;      IF(lookups!$O$2-LEN(SOURCE!L1262) &gt;= 0, REPT(" ",lookups!$O$2-LEN(SOURCE!L1262)), "")&amp;
" | "&amp; SOURCE!M1262&amp;      IF(lookups!$P$2-LEN(SOURCE!M1262) &gt;= 0, REPT(" ",lookups!$P$2-LEN(SOURCE!M1262)), "")&amp;
      "},"&amp;IF(SOURCE!O1262&lt;&gt;"",""&amp;SOURCE!O1262,"")
 )
)
)</f>
        <v>/* 1232 */  { fnGeometricI,                 NOPARAM,                     "Geom" STD_SUP_MINUS_1,                        "Geom" STD_SUP_MINUS_1,                        (0 &lt;&lt; TAM_MAX_BITS) |     0, CAT_FNCT | SLS_ENABLED   | US_ENABLED   | EIM_DISABLED | PTP_NONE         },</v>
      </c>
    </row>
    <row r="1263" customFormat="false" ht="15.75" hidden="false" customHeight="false" outlineLevel="0" collapsed="false">
      <c r="A1263" s="263" t="str">
        <f aca="false">IF(AND(OR(SOURCE!A1263="",ISBLANK(SOURCE!A1263)),SOURCE!B1263&gt;0),IF(ISBLANK(SOURCE!C1263),"",SOURCE!C1263),
IF(SOURCE!B1263&lt;0,VLOOKUP(SOURCE!B1263,lookups!A$1:B$25,2,0),
  IF(ISBLANK(SOURCE!B1263),
    "",
    "/* "&amp;TEXT(SOURCE!B1263,"???0")&amp;" *"&amp;
      SOURCE!C1263&amp;", "&amp; IF(lookups!$E$2-LEN(SOURCE!C1263) &gt;= 0, REPT(" ",lookups!$E$2-LEN(SOURCE!C1263)), "")&amp;
      SOURCE!D1263&amp;", "&amp; IF(lookups!$F$2-LEN(SOURCE!D1263) &gt;= 0, REPT(" ",lookups!$F$2-LEN(SOURCE!D1263)), "")&amp;
      SOURCE!E1263&amp;", "&amp; IF(lookups!$G$2-LEN(SOURCE!E1263) &gt;=0, REPT(" ",lookups!$G$2-LEN(SOURCE!E1263)), "")&amp;
      SOURCE!F1263&amp;", "&amp; IF(lookups!$H$2-LEN(SOURCE!F1263) &gt;= 0, REPT(" ",lookups!$H$2-LEN(SOURCE!F1263)+2), "")&amp;"("&amp;
      SUBSTITUTE(TEXT(SOURCE!G1263,"??0"),"  ","")&amp;" &lt;&lt; TAM_MAX_BITS) |"&amp; IF(lookups!$I$2-3 &gt;= 0, REPT(" ",MAX(1,lookups!$I$2-5+4+1-1-LEN(  IF(ISTEXT(SOURCE!H1263),SOURCE!H1263,  SUBSTITUTE(SUBSTITUTE(TEXT(SOURCE!H1263,"????0"),"  ","")," ",""))   ))), "")&amp;
       IF(ISTEXT(SOURCE!H1263),SOURCE!H1263, SUBSTITUTE(SUBSTITUTE(TEXT(SOURCE!H1263,"????0"),"  ","")," ",""))   &amp;","&amp; IF(lookups!$J$2-3 &gt;= 0, REPT(" ",lookups!$J$2-3-5), "")&amp;
      SOURCE!I1263&amp;
" | "&amp; IF(lookups!$K$2-LEN(SOURCE!I1263) &gt;= 0, REPT(" ",lookups!$K$2-LEN(SOURCE!I1263)), "")&amp;
      SOURCE!J1263&amp;      IF(lookups!$L$2-LEN(SOURCE!J1263) &gt;= 0, REPT(" ",lookups!$L$2-LEN(SOURCE!J1263)), "")&amp;
" | "&amp; IF(lookups!$K$2-LEN(SOURCE!I1263) &gt;= 0, REPT(" ",lookups!$K$2-LEN(SOURCE!I1263)), "")&amp;
      SOURCE!K1263&amp;      IF(lookups!$L$2-LEN(SOURCE!K1263) &gt;= 0, REPT(" ",lookups!$M$2-LEN(SOURCE!K1263)), "")&amp;
" | "&amp; SOURCE!L1263&amp;      IF(lookups!$O$2-LEN(SOURCE!L1263) &gt;= 0, REPT(" ",lookups!$O$2-LEN(SOURCE!L1263)), "")&amp;
" | "&amp; SOURCE!M1263&amp;      IF(lookups!$P$2-LEN(SOURCE!M1263) &gt;= 0, REPT(" ",lookups!$P$2-LEN(SOURCE!M1263)), "")&amp;
      "},"&amp;IF(SOURCE!O1263&lt;&gt;"",""&amp;SOURCE!O1263,"")
 )
)
)</f>
        <v>/* 1233 */  { itemToBeCoded,                NOPARAM,                     "Hyper:",                                      "Hyper:",                                      (0 &lt;&lt; TAM_MAX_BITS) |     0, CAT_MENU | SLS_UNCHANGED | US_UNCHANGED | EIM_DISABLED | PTP_DISABLED     },</v>
      </c>
    </row>
    <row r="1264" customFormat="false" ht="15.75" hidden="false" customHeight="false" outlineLevel="0" collapsed="false">
      <c r="A1264" s="263" t="str">
        <f aca="false">IF(AND(OR(SOURCE!A1264="",ISBLANK(SOURCE!A1264)),SOURCE!B1264&gt;0),IF(ISBLANK(SOURCE!C1264),"",SOURCE!C1264),
IF(SOURCE!B1264&lt;0,VLOOKUP(SOURCE!B1264,lookups!A$1:B$25,2,0),
  IF(ISBLANK(SOURCE!B1264),
    "",
    "/* "&amp;TEXT(SOURCE!B1264,"???0")&amp;" *"&amp;
      SOURCE!C1264&amp;", "&amp; IF(lookups!$E$2-LEN(SOURCE!C1264) &gt;= 0, REPT(" ",lookups!$E$2-LEN(SOURCE!C1264)), "")&amp;
      SOURCE!D1264&amp;", "&amp; IF(lookups!$F$2-LEN(SOURCE!D1264) &gt;= 0, REPT(" ",lookups!$F$2-LEN(SOURCE!D1264)), "")&amp;
      SOURCE!E1264&amp;", "&amp; IF(lookups!$G$2-LEN(SOURCE!E1264) &gt;=0, REPT(" ",lookups!$G$2-LEN(SOURCE!E1264)), "")&amp;
      SOURCE!F1264&amp;", "&amp; IF(lookups!$H$2-LEN(SOURCE!F1264) &gt;= 0, REPT(" ",lookups!$H$2-LEN(SOURCE!F1264)+2), "")&amp;"("&amp;
      SUBSTITUTE(TEXT(SOURCE!G1264,"??0"),"  ","")&amp;" &lt;&lt; TAM_MAX_BITS) |"&amp; IF(lookups!$I$2-3 &gt;= 0, REPT(" ",MAX(1,lookups!$I$2-5+4+1-1-LEN(  IF(ISTEXT(SOURCE!H1264),SOURCE!H1264,  SUBSTITUTE(SUBSTITUTE(TEXT(SOURCE!H1264,"????0"),"  ","")," ",""))   ))), "")&amp;
       IF(ISTEXT(SOURCE!H1264),SOURCE!H1264, SUBSTITUTE(SUBSTITUTE(TEXT(SOURCE!H1264,"????0"),"  ","")," ",""))   &amp;","&amp; IF(lookups!$J$2-3 &gt;= 0, REPT(" ",lookups!$J$2-3-5), "")&amp;
      SOURCE!I1264&amp;
" | "&amp; IF(lookups!$K$2-LEN(SOURCE!I1264) &gt;= 0, REPT(" ",lookups!$K$2-LEN(SOURCE!I1264)), "")&amp;
      SOURCE!J1264&amp;      IF(lookups!$L$2-LEN(SOURCE!J1264) &gt;= 0, REPT(" ",lookups!$L$2-LEN(SOURCE!J1264)), "")&amp;
" | "&amp; IF(lookups!$K$2-LEN(SOURCE!I1264) &gt;= 0, REPT(" ",lookups!$K$2-LEN(SOURCE!I1264)), "")&amp;
      SOURCE!K1264&amp;      IF(lookups!$L$2-LEN(SOURCE!K1264) &gt;= 0, REPT(" ",lookups!$M$2-LEN(SOURCE!K1264)), "")&amp;
" | "&amp; SOURCE!L1264&amp;      IF(lookups!$O$2-LEN(SOURCE!L1264) &gt;= 0, REPT(" ",lookups!$O$2-LEN(SOURCE!L1264)), "")&amp;
" | "&amp; SOURCE!M1264&amp;      IF(lookups!$P$2-LEN(SOURCE!M1264) &gt;= 0, REPT(" ",lookups!$P$2-LEN(SOURCE!M1264)), "")&amp;
      "},"&amp;IF(SOURCE!O1264&lt;&gt;"",""&amp;SOURCE!O1264,"")
 )
)
)</f>
        <v>/* 1234 */  { fnHypergeometricP,            NOPARAM,                     "Hyper" STD_SUB_p,                             "Hyper" STD_SUB_p,                             (0 &lt;&lt; TAM_MAX_BITS) |     0, CAT_FNCT | SLS_ENABLED   | US_ENABLED   | EIM_DISABLED | PTP_NONE         },</v>
      </c>
    </row>
    <row r="1265" customFormat="false" ht="15.75" hidden="false" customHeight="false" outlineLevel="0" collapsed="false">
      <c r="A1265" s="263" t="str">
        <f aca="false">IF(AND(OR(SOURCE!A1265="",ISBLANK(SOURCE!A1265)),SOURCE!B1265&gt;0),IF(ISBLANK(SOURCE!C1265),"",SOURCE!C1265),
IF(SOURCE!B1265&lt;0,VLOOKUP(SOURCE!B1265,lookups!A$1:B$25,2,0),
  IF(ISBLANK(SOURCE!B1265),
    "",
    "/* "&amp;TEXT(SOURCE!B1265,"???0")&amp;" *"&amp;
      SOURCE!C1265&amp;", "&amp; IF(lookups!$E$2-LEN(SOURCE!C1265) &gt;= 0, REPT(" ",lookups!$E$2-LEN(SOURCE!C1265)), "")&amp;
      SOURCE!D1265&amp;", "&amp; IF(lookups!$F$2-LEN(SOURCE!D1265) &gt;= 0, REPT(" ",lookups!$F$2-LEN(SOURCE!D1265)), "")&amp;
      SOURCE!E1265&amp;", "&amp; IF(lookups!$G$2-LEN(SOURCE!E1265) &gt;=0, REPT(" ",lookups!$G$2-LEN(SOURCE!E1265)), "")&amp;
      SOURCE!F1265&amp;", "&amp; IF(lookups!$H$2-LEN(SOURCE!F1265) &gt;= 0, REPT(" ",lookups!$H$2-LEN(SOURCE!F1265)+2), "")&amp;"("&amp;
      SUBSTITUTE(TEXT(SOURCE!G1265,"??0"),"  ","")&amp;" &lt;&lt; TAM_MAX_BITS) |"&amp; IF(lookups!$I$2-3 &gt;= 0, REPT(" ",MAX(1,lookups!$I$2-5+4+1-1-LEN(  IF(ISTEXT(SOURCE!H1265),SOURCE!H1265,  SUBSTITUTE(SUBSTITUTE(TEXT(SOURCE!H1265,"????0"),"  ","")," ",""))   ))), "")&amp;
       IF(ISTEXT(SOURCE!H1265),SOURCE!H1265, SUBSTITUTE(SUBSTITUTE(TEXT(SOURCE!H1265,"????0"),"  ","")," ",""))   &amp;","&amp; IF(lookups!$J$2-3 &gt;= 0, REPT(" ",lookups!$J$2-3-5), "")&amp;
      SOURCE!I1265&amp;
" | "&amp; IF(lookups!$K$2-LEN(SOURCE!I1265) &gt;= 0, REPT(" ",lookups!$K$2-LEN(SOURCE!I1265)), "")&amp;
      SOURCE!J1265&amp;      IF(lookups!$L$2-LEN(SOURCE!J1265) &gt;= 0, REPT(" ",lookups!$L$2-LEN(SOURCE!J1265)), "")&amp;
" | "&amp; IF(lookups!$K$2-LEN(SOURCE!I1265) &gt;= 0, REPT(" ",lookups!$K$2-LEN(SOURCE!I1265)), "")&amp;
      SOURCE!K1265&amp;      IF(lookups!$L$2-LEN(SOURCE!K1265) &gt;= 0, REPT(" ",lookups!$M$2-LEN(SOURCE!K1265)), "")&amp;
" | "&amp; SOURCE!L1265&amp;      IF(lookups!$O$2-LEN(SOURCE!L1265) &gt;= 0, REPT(" ",lookups!$O$2-LEN(SOURCE!L1265)), "")&amp;
" | "&amp; SOURCE!M1265&amp;      IF(lookups!$P$2-LEN(SOURCE!M1265) &gt;= 0, REPT(" ",lookups!$P$2-LEN(SOURCE!M1265)), "")&amp;
      "},"&amp;IF(SOURCE!O1265&lt;&gt;"",""&amp;SOURCE!O1265,"")
 )
)
)</f>
        <v>/* 1235 */  { fnHypergeometricL,            NOPARAM,                     "Hyper" STD_GAUSS_BLACK_L STD_GAUSS_WHITE_R,   "Hyper" STD_GAUSS_BLACK_L STD_GAUSS_WHITE_R,   (0 &lt;&lt; TAM_MAX_BITS) |     0, CAT_FNCT | SLS_ENABLED   | US_ENABLED   | EIM_DISABLED | PTP_NONE         },</v>
      </c>
    </row>
    <row r="1266" customFormat="false" ht="15.75" hidden="false" customHeight="false" outlineLevel="0" collapsed="false">
      <c r="A1266" s="263" t="str">
        <f aca="false">IF(AND(OR(SOURCE!A1266="",ISBLANK(SOURCE!A1266)),SOURCE!B1266&gt;0),IF(ISBLANK(SOURCE!C1266),"",SOURCE!C1266),
IF(SOURCE!B1266&lt;0,VLOOKUP(SOURCE!B1266,lookups!A$1:B$25,2,0),
  IF(ISBLANK(SOURCE!B1266),
    "",
    "/* "&amp;TEXT(SOURCE!B1266,"???0")&amp;" *"&amp;
      SOURCE!C1266&amp;", "&amp; IF(lookups!$E$2-LEN(SOURCE!C1266) &gt;= 0, REPT(" ",lookups!$E$2-LEN(SOURCE!C1266)), "")&amp;
      SOURCE!D1266&amp;", "&amp; IF(lookups!$F$2-LEN(SOURCE!D1266) &gt;= 0, REPT(" ",lookups!$F$2-LEN(SOURCE!D1266)), "")&amp;
      SOURCE!E1266&amp;", "&amp; IF(lookups!$G$2-LEN(SOURCE!E1266) &gt;=0, REPT(" ",lookups!$G$2-LEN(SOURCE!E1266)), "")&amp;
      SOURCE!F1266&amp;", "&amp; IF(lookups!$H$2-LEN(SOURCE!F1266) &gt;= 0, REPT(" ",lookups!$H$2-LEN(SOURCE!F1266)+2), "")&amp;"("&amp;
      SUBSTITUTE(TEXT(SOURCE!G1266,"??0"),"  ","")&amp;" &lt;&lt; TAM_MAX_BITS) |"&amp; IF(lookups!$I$2-3 &gt;= 0, REPT(" ",MAX(1,lookups!$I$2-5+4+1-1-LEN(  IF(ISTEXT(SOURCE!H1266),SOURCE!H1266,  SUBSTITUTE(SUBSTITUTE(TEXT(SOURCE!H1266,"????0"),"  ","")," ",""))   ))), "")&amp;
       IF(ISTEXT(SOURCE!H1266),SOURCE!H1266, SUBSTITUTE(SUBSTITUTE(TEXT(SOURCE!H1266,"????0"),"  ","")," ",""))   &amp;","&amp; IF(lookups!$J$2-3 &gt;= 0, REPT(" ",lookups!$J$2-3-5), "")&amp;
      SOURCE!I1266&amp;
" | "&amp; IF(lookups!$K$2-LEN(SOURCE!I1266) &gt;= 0, REPT(" ",lookups!$K$2-LEN(SOURCE!I1266)), "")&amp;
      SOURCE!J1266&amp;      IF(lookups!$L$2-LEN(SOURCE!J1266) &gt;= 0, REPT(" ",lookups!$L$2-LEN(SOURCE!J1266)), "")&amp;
" | "&amp; IF(lookups!$K$2-LEN(SOURCE!I1266) &gt;= 0, REPT(" ",lookups!$K$2-LEN(SOURCE!I1266)), "")&amp;
      SOURCE!K1266&amp;      IF(lookups!$L$2-LEN(SOURCE!K1266) &gt;= 0, REPT(" ",lookups!$M$2-LEN(SOURCE!K1266)), "")&amp;
" | "&amp; SOURCE!L1266&amp;      IF(lookups!$O$2-LEN(SOURCE!L1266) &gt;= 0, REPT(" ",lookups!$O$2-LEN(SOURCE!L1266)), "")&amp;
" | "&amp; SOURCE!M1266&amp;      IF(lookups!$P$2-LEN(SOURCE!M1266) &gt;= 0, REPT(" ",lookups!$P$2-LEN(SOURCE!M1266)), "")&amp;
      "},"&amp;IF(SOURCE!O1266&lt;&gt;"",""&amp;SOURCE!O1266,"")
 )
)
)</f>
        <v>/* 1236 */  { fnHypergeometricR,            NOPARAM,                     "Hyper" STD_GAUSS_WHITE_L STD_GAUSS_BLACK_R,   "Hyper" STD_GAUSS_WHITE_L STD_GAUSS_BLACK_R,   (0 &lt;&lt; TAM_MAX_BITS) |     0, CAT_FNCT | SLS_ENABLED   | US_ENABLED   | EIM_DISABLED | PTP_NONE         },</v>
      </c>
    </row>
    <row r="1267" customFormat="false" ht="15.75" hidden="false" customHeight="false" outlineLevel="0" collapsed="false">
      <c r="A1267" s="263" t="str">
        <f aca="false">IF(AND(OR(SOURCE!A1267="",ISBLANK(SOURCE!A1267)),SOURCE!B1267&gt;0),IF(ISBLANK(SOURCE!C1267),"",SOURCE!C1267),
IF(SOURCE!B1267&lt;0,VLOOKUP(SOURCE!B1267,lookups!A$1:B$25,2,0),
  IF(ISBLANK(SOURCE!B1267),
    "",
    "/* "&amp;TEXT(SOURCE!B1267,"???0")&amp;" *"&amp;
      SOURCE!C1267&amp;", "&amp; IF(lookups!$E$2-LEN(SOURCE!C1267) &gt;= 0, REPT(" ",lookups!$E$2-LEN(SOURCE!C1267)), "")&amp;
      SOURCE!D1267&amp;", "&amp; IF(lookups!$F$2-LEN(SOURCE!D1267) &gt;= 0, REPT(" ",lookups!$F$2-LEN(SOURCE!D1267)), "")&amp;
      SOURCE!E1267&amp;", "&amp; IF(lookups!$G$2-LEN(SOURCE!E1267) &gt;=0, REPT(" ",lookups!$G$2-LEN(SOURCE!E1267)), "")&amp;
      SOURCE!F1267&amp;", "&amp; IF(lookups!$H$2-LEN(SOURCE!F1267) &gt;= 0, REPT(" ",lookups!$H$2-LEN(SOURCE!F1267)+2), "")&amp;"("&amp;
      SUBSTITUTE(TEXT(SOURCE!G1267,"??0"),"  ","")&amp;" &lt;&lt; TAM_MAX_BITS) |"&amp; IF(lookups!$I$2-3 &gt;= 0, REPT(" ",MAX(1,lookups!$I$2-5+4+1-1-LEN(  IF(ISTEXT(SOURCE!H1267),SOURCE!H1267,  SUBSTITUTE(SUBSTITUTE(TEXT(SOURCE!H1267,"????0"),"  ","")," ",""))   ))), "")&amp;
       IF(ISTEXT(SOURCE!H1267),SOURCE!H1267, SUBSTITUTE(SUBSTITUTE(TEXT(SOURCE!H1267,"????0"),"  ","")," ",""))   &amp;","&amp; IF(lookups!$J$2-3 &gt;= 0, REPT(" ",lookups!$J$2-3-5), "")&amp;
      SOURCE!I1267&amp;
" | "&amp; IF(lookups!$K$2-LEN(SOURCE!I1267) &gt;= 0, REPT(" ",lookups!$K$2-LEN(SOURCE!I1267)), "")&amp;
      SOURCE!J1267&amp;      IF(lookups!$L$2-LEN(SOURCE!J1267) &gt;= 0, REPT(" ",lookups!$L$2-LEN(SOURCE!J1267)), "")&amp;
" | "&amp; IF(lookups!$K$2-LEN(SOURCE!I1267) &gt;= 0, REPT(" ",lookups!$K$2-LEN(SOURCE!I1267)), "")&amp;
      SOURCE!K1267&amp;      IF(lookups!$L$2-LEN(SOURCE!K1267) &gt;= 0, REPT(" ",lookups!$M$2-LEN(SOURCE!K1267)), "")&amp;
" | "&amp; SOURCE!L1267&amp;      IF(lookups!$O$2-LEN(SOURCE!L1267) &gt;= 0, REPT(" ",lookups!$O$2-LEN(SOURCE!L1267)), "")&amp;
" | "&amp; SOURCE!M1267&amp;      IF(lookups!$P$2-LEN(SOURCE!M1267) &gt;= 0, REPT(" ",lookups!$P$2-LEN(SOURCE!M1267)), "")&amp;
      "},"&amp;IF(SOURCE!O1267&lt;&gt;"",""&amp;SOURCE!O1267,"")
 )
)
)</f>
        <v>/* 1237 */  { fnHypergeometricI,            NOPARAM,                     "Hyper" STD_SUP_MINUS_1,                       "Hyper" STD_SUP_MINUS_1,                       (0 &lt;&lt; TAM_MAX_BITS) |     0, CAT_FNCT | SLS_ENABLED   | US_ENABLED   | EIM_DISABLED | PTP_NONE         },</v>
      </c>
    </row>
    <row r="1268" customFormat="false" ht="15.75" hidden="false" customHeight="false" outlineLevel="0" collapsed="false">
      <c r="A1268" s="263" t="str">
        <f aca="false">IF(AND(OR(SOURCE!A1268="",ISBLANK(SOURCE!A1268)),SOURCE!B1268&gt;0),IF(ISBLANK(SOURCE!C1268),"",SOURCE!C1268),
IF(SOURCE!B1268&lt;0,VLOOKUP(SOURCE!B1268,lookups!A$1:B$25,2,0),
  IF(ISBLANK(SOURCE!B1268),
    "",
    "/* "&amp;TEXT(SOURCE!B1268,"???0")&amp;" *"&amp;
      SOURCE!C1268&amp;", "&amp; IF(lookups!$E$2-LEN(SOURCE!C1268) &gt;= 0, REPT(" ",lookups!$E$2-LEN(SOURCE!C1268)), "")&amp;
      SOURCE!D1268&amp;", "&amp; IF(lookups!$F$2-LEN(SOURCE!D1268) &gt;= 0, REPT(" ",lookups!$F$2-LEN(SOURCE!D1268)), "")&amp;
      SOURCE!E1268&amp;", "&amp; IF(lookups!$G$2-LEN(SOURCE!E1268) &gt;=0, REPT(" ",lookups!$G$2-LEN(SOURCE!E1268)), "")&amp;
      SOURCE!F1268&amp;", "&amp; IF(lookups!$H$2-LEN(SOURCE!F1268) &gt;= 0, REPT(" ",lookups!$H$2-LEN(SOURCE!F1268)+2), "")&amp;"("&amp;
      SUBSTITUTE(TEXT(SOURCE!G1268,"??0"),"  ","")&amp;" &lt;&lt; TAM_MAX_BITS) |"&amp; IF(lookups!$I$2-3 &gt;= 0, REPT(" ",MAX(1,lookups!$I$2-5+4+1-1-LEN(  IF(ISTEXT(SOURCE!H1268),SOURCE!H1268,  SUBSTITUTE(SUBSTITUTE(TEXT(SOURCE!H1268,"????0"),"  ","")," ",""))   ))), "")&amp;
       IF(ISTEXT(SOURCE!H1268),SOURCE!H1268, SUBSTITUTE(SUBSTITUTE(TEXT(SOURCE!H1268,"????0"),"  ","")," ",""))   &amp;","&amp; IF(lookups!$J$2-3 &gt;= 0, REPT(" ",lookups!$J$2-3-5), "")&amp;
      SOURCE!I1268&amp;
" | "&amp; IF(lookups!$K$2-LEN(SOURCE!I1268) &gt;= 0, REPT(" ",lookups!$K$2-LEN(SOURCE!I1268)), "")&amp;
      SOURCE!J1268&amp;      IF(lookups!$L$2-LEN(SOURCE!J1268) &gt;= 0, REPT(" ",lookups!$L$2-LEN(SOURCE!J1268)), "")&amp;
" | "&amp; IF(lookups!$K$2-LEN(SOURCE!I1268) &gt;= 0, REPT(" ",lookups!$K$2-LEN(SOURCE!I1268)), "")&amp;
      SOURCE!K1268&amp;      IF(lookups!$L$2-LEN(SOURCE!K1268) &gt;= 0, REPT(" ",lookups!$M$2-LEN(SOURCE!K1268)), "")&amp;
" | "&amp; SOURCE!L1268&amp;      IF(lookups!$O$2-LEN(SOURCE!L1268) &gt;= 0, REPT(" ",lookups!$O$2-LEN(SOURCE!L1268)), "")&amp;
" | "&amp; SOURCE!M1268&amp;      IF(lookups!$P$2-LEN(SOURCE!M1268) &gt;= 0, REPT(" ",lookups!$P$2-LEN(SOURCE!M1268)), "")&amp;
      "},"&amp;IF(SOURCE!O1268&lt;&gt;"",""&amp;SOURCE!O1268,"")
 )
)
)</f>
        <v>/* 1238 */  { itemToBeCoded,                NOPARAM,                     "LgNrm:",                                      "LgNrm:",                                      (0 &lt;&lt; TAM_MAX_BITS) |     0, CAT_MENU | SLS_UNCHANGED | US_UNCHANGED | EIM_DISABLED | PTP_DISABLED     },</v>
      </c>
    </row>
    <row r="1269" customFormat="false" ht="15.75" hidden="false" customHeight="false" outlineLevel="0" collapsed="false">
      <c r="A1269" s="263" t="str">
        <f aca="false">IF(AND(OR(SOURCE!A1269="",ISBLANK(SOURCE!A1269)),SOURCE!B1269&gt;0),IF(ISBLANK(SOURCE!C1269),"",SOURCE!C1269),
IF(SOURCE!B1269&lt;0,VLOOKUP(SOURCE!B1269,lookups!A$1:B$25,2,0),
  IF(ISBLANK(SOURCE!B1269),
    "",
    "/* "&amp;TEXT(SOURCE!B1269,"???0")&amp;" *"&amp;
      SOURCE!C1269&amp;", "&amp; IF(lookups!$E$2-LEN(SOURCE!C1269) &gt;= 0, REPT(" ",lookups!$E$2-LEN(SOURCE!C1269)), "")&amp;
      SOURCE!D1269&amp;", "&amp; IF(lookups!$F$2-LEN(SOURCE!D1269) &gt;= 0, REPT(" ",lookups!$F$2-LEN(SOURCE!D1269)), "")&amp;
      SOURCE!E1269&amp;", "&amp; IF(lookups!$G$2-LEN(SOURCE!E1269) &gt;=0, REPT(" ",lookups!$G$2-LEN(SOURCE!E1269)), "")&amp;
      SOURCE!F1269&amp;", "&amp; IF(lookups!$H$2-LEN(SOURCE!F1269) &gt;= 0, REPT(" ",lookups!$H$2-LEN(SOURCE!F1269)+2), "")&amp;"("&amp;
      SUBSTITUTE(TEXT(SOURCE!G1269,"??0"),"  ","")&amp;" &lt;&lt; TAM_MAX_BITS) |"&amp; IF(lookups!$I$2-3 &gt;= 0, REPT(" ",MAX(1,lookups!$I$2-5+4+1-1-LEN(  IF(ISTEXT(SOURCE!H1269),SOURCE!H1269,  SUBSTITUTE(SUBSTITUTE(TEXT(SOURCE!H1269,"????0"),"  ","")," ",""))   ))), "")&amp;
       IF(ISTEXT(SOURCE!H1269),SOURCE!H1269, SUBSTITUTE(SUBSTITUTE(TEXT(SOURCE!H1269,"????0"),"  ","")," ",""))   &amp;","&amp; IF(lookups!$J$2-3 &gt;= 0, REPT(" ",lookups!$J$2-3-5), "")&amp;
      SOURCE!I1269&amp;
" | "&amp; IF(lookups!$K$2-LEN(SOURCE!I1269) &gt;= 0, REPT(" ",lookups!$K$2-LEN(SOURCE!I1269)), "")&amp;
      SOURCE!J1269&amp;      IF(lookups!$L$2-LEN(SOURCE!J1269) &gt;= 0, REPT(" ",lookups!$L$2-LEN(SOURCE!J1269)), "")&amp;
" | "&amp; IF(lookups!$K$2-LEN(SOURCE!I1269) &gt;= 0, REPT(" ",lookups!$K$2-LEN(SOURCE!I1269)), "")&amp;
      SOURCE!K1269&amp;      IF(lookups!$L$2-LEN(SOURCE!K1269) &gt;= 0, REPT(" ",lookups!$M$2-LEN(SOURCE!K1269)), "")&amp;
" | "&amp; SOURCE!L1269&amp;      IF(lookups!$O$2-LEN(SOURCE!L1269) &gt;= 0, REPT(" ",lookups!$O$2-LEN(SOURCE!L1269)), "")&amp;
" | "&amp; SOURCE!M1269&amp;      IF(lookups!$P$2-LEN(SOURCE!M1269) &gt;= 0, REPT(" ",lookups!$P$2-LEN(SOURCE!M1269)), "")&amp;
      "},"&amp;IF(SOURCE!O1269&lt;&gt;"",""&amp;SOURCE!O1269,"")
 )
)
)</f>
        <v>/* 1239 */  { fnLogNormalP,                 NOPARAM,                     "LgNrm" STD_SUB_p,                             "LgNrm" STD_SUB_p,                             (0 &lt;&lt; TAM_MAX_BITS) |     0, CAT_FNCT | SLS_ENABLED   | US_ENABLED   | EIM_DISABLED | PTP_NONE         },</v>
      </c>
    </row>
    <row r="1270" customFormat="false" ht="15.75" hidden="false" customHeight="false" outlineLevel="0" collapsed="false">
      <c r="A1270" s="263" t="str">
        <f aca="false">IF(AND(OR(SOURCE!A1270="",ISBLANK(SOURCE!A1270)),SOURCE!B1270&gt;0),IF(ISBLANK(SOURCE!C1270),"",SOURCE!C1270),
IF(SOURCE!B1270&lt;0,VLOOKUP(SOURCE!B1270,lookups!A$1:B$25,2,0),
  IF(ISBLANK(SOURCE!B1270),
    "",
    "/* "&amp;TEXT(SOURCE!B1270,"???0")&amp;" *"&amp;
      SOURCE!C1270&amp;", "&amp; IF(lookups!$E$2-LEN(SOURCE!C1270) &gt;= 0, REPT(" ",lookups!$E$2-LEN(SOURCE!C1270)), "")&amp;
      SOURCE!D1270&amp;", "&amp; IF(lookups!$F$2-LEN(SOURCE!D1270) &gt;= 0, REPT(" ",lookups!$F$2-LEN(SOURCE!D1270)), "")&amp;
      SOURCE!E1270&amp;", "&amp; IF(lookups!$G$2-LEN(SOURCE!E1270) &gt;=0, REPT(" ",lookups!$G$2-LEN(SOURCE!E1270)), "")&amp;
      SOURCE!F1270&amp;", "&amp; IF(lookups!$H$2-LEN(SOURCE!F1270) &gt;= 0, REPT(" ",lookups!$H$2-LEN(SOURCE!F1270)+2), "")&amp;"("&amp;
      SUBSTITUTE(TEXT(SOURCE!G1270,"??0"),"  ","")&amp;" &lt;&lt; TAM_MAX_BITS) |"&amp; IF(lookups!$I$2-3 &gt;= 0, REPT(" ",MAX(1,lookups!$I$2-5+4+1-1-LEN(  IF(ISTEXT(SOURCE!H1270),SOURCE!H1270,  SUBSTITUTE(SUBSTITUTE(TEXT(SOURCE!H1270,"????0"),"  ","")," ",""))   ))), "")&amp;
       IF(ISTEXT(SOURCE!H1270),SOURCE!H1270, SUBSTITUTE(SUBSTITUTE(TEXT(SOURCE!H1270,"????0"),"  ","")," ",""))   &amp;","&amp; IF(lookups!$J$2-3 &gt;= 0, REPT(" ",lookups!$J$2-3-5), "")&amp;
      SOURCE!I1270&amp;
" | "&amp; IF(lookups!$K$2-LEN(SOURCE!I1270) &gt;= 0, REPT(" ",lookups!$K$2-LEN(SOURCE!I1270)), "")&amp;
      SOURCE!J1270&amp;      IF(lookups!$L$2-LEN(SOURCE!J1270) &gt;= 0, REPT(" ",lookups!$L$2-LEN(SOURCE!J1270)), "")&amp;
" | "&amp; IF(lookups!$K$2-LEN(SOURCE!I1270) &gt;= 0, REPT(" ",lookups!$K$2-LEN(SOURCE!I1270)), "")&amp;
      SOURCE!K1270&amp;      IF(lookups!$L$2-LEN(SOURCE!K1270) &gt;= 0, REPT(" ",lookups!$M$2-LEN(SOURCE!K1270)), "")&amp;
" | "&amp; SOURCE!L1270&amp;      IF(lookups!$O$2-LEN(SOURCE!L1270) &gt;= 0, REPT(" ",lookups!$O$2-LEN(SOURCE!L1270)), "")&amp;
" | "&amp; SOURCE!M1270&amp;      IF(lookups!$P$2-LEN(SOURCE!M1270) &gt;= 0, REPT(" ",lookups!$P$2-LEN(SOURCE!M1270)), "")&amp;
      "},"&amp;IF(SOURCE!O1270&lt;&gt;"",""&amp;SOURCE!O1270,"")
 )
)
)</f>
        <v>/* 1240 */  { fnLogNormalL,                 NOPARAM,                     "LgNrm" STD_GAUSS_BLACK_L STD_GAUSS_WHITE_R,   "LgNrm" STD_GAUSS_BLACK_L STD_GAUSS_WHITE_R,   (0 &lt;&lt; TAM_MAX_BITS) |     0, CAT_FNCT | SLS_ENABLED   | US_ENABLED   | EIM_DISABLED | PTP_NONE         },</v>
      </c>
    </row>
    <row r="1271" customFormat="false" ht="15.75" hidden="false" customHeight="false" outlineLevel="0" collapsed="false">
      <c r="A1271" s="263" t="str">
        <f aca="false">IF(AND(OR(SOURCE!A1271="",ISBLANK(SOURCE!A1271)),SOURCE!B1271&gt;0),IF(ISBLANK(SOURCE!C1271),"",SOURCE!C1271),
IF(SOURCE!B1271&lt;0,VLOOKUP(SOURCE!B1271,lookups!A$1:B$25,2,0),
  IF(ISBLANK(SOURCE!B1271),
    "",
    "/* "&amp;TEXT(SOURCE!B1271,"???0")&amp;" *"&amp;
      SOURCE!C1271&amp;", "&amp; IF(lookups!$E$2-LEN(SOURCE!C1271) &gt;= 0, REPT(" ",lookups!$E$2-LEN(SOURCE!C1271)), "")&amp;
      SOURCE!D1271&amp;", "&amp; IF(lookups!$F$2-LEN(SOURCE!D1271) &gt;= 0, REPT(" ",lookups!$F$2-LEN(SOURCE!D1271)), "")&amp;
      SOURCE!E1271&amp;", "&amp; IF(lookups!$G$2-LEN(SOURCE!E1271) &gt;=0, REPT(" ",lookups!$G$2-LEN(SOURCE!E1271)), "")&amp;
      SOURCE!F1271&amp;", "&amp; IF(lookups!$H$2-LEN(SOURCE!F1271) &gt;= 0, REPT(" ",lookups!$H$2-LEN(SOURCE!F1271)+2), "")&amp;"("&amp;
      SUBSTITUTE(TEXT(SOURCE!G1271,"??0"),"  ","")&amp;" &lt;&lt; TAM_MAX_BITS) |"&amp; IF(lookups!$I$2-3 &gt;= 0, REPT(" ",MAX(1,lookups!$I$2-5+4+1-1-LEN(  IF(ISTEXT(SOURCE!H1271),SOURCE!H1271,  SUBSTITUTE(SUBSTITUTE(TEXT(SOURCE!H1271,"????0"),"  ","")," ",""))   ))), "")&amp;
       IF(ISTEXT(SOURCE!H1271),SOURCE!H1271, SUBSTITUTE(SUBSTITUTE(TEXT(SOURCE!H1271,"????0"),"  ","")," ",""))   &amp;","&amp; IF(lookups!$J$2-3 &gt;= 0, REPT(" ",lookups!$J$2-3-5), "")&amp;
      SOURCE!I1271&amp;
" | "&amp; IF(lookups!$K$2-LEN(SOURCE!I1271) &gt;= 0, REPT(" ",lookups!$K$2-LEN(SOURCE!I1271)), "")&amp;
      SOURCE!J1271&amp;      IF(lookups!$L$2-LEN(SOURCE!J1271) &gt;= 0, REPT(" ",lookups!$L$2-LEN(SOURCE!J1271)), "")&amp;
" | "&amp; IF(lookups!$K$2-LEN(SOURCE!I1271) &gt;= 0, REPT(" ",lookups!$K$2-LEN(SOURCE!I1271)), "")&amp;
      SOURCE!K1271&amp;      IF(lookups!$L$2-LEN(SOURCE!K1271) &gt;= 0, REPT(" ",lookups!$M$2-LEN(SOURCE!K1271)), "")&amp;
" | "&amp; SOURCE!L1271&amp;      IF(lookups!$O$2-LEN(SOURCE!L1271) &gt;= 0, REPT(" ",lookups!$O$2-LEN(SOURCE!L1271)), "")&amp;
" | "&amp; SOURCE!M1271&amp;      IF(lookups!$P$2-LEN(SOURCE!M1271) &gt;= 0, REPT(" ",lookups!$P$2-LEN(SOURCE!M1271)), "")&amp;
      "},"&amp;IF(SOURCE!O1271&lt;&gt;"",""&amp;SOURCE!O1271,"")
 )
)
)</f>
        <v>/* 1241 */  { fnLogNormalR,                 NOPARAM,                     "LgNrm" STD_GAUSS_WHITE_L STD_GAUSS_BLACK_R,   "LgNrm" STD_GAUSS_WHITE_L STD_GAUSS_BLACK_R,   (0 &lt;&lt; TAM_MAX_BITS) |     0, CAT_FNCT | SLS_ENABLED   | US_ENABLED   | EIM_DISABLED | PTP_NONE         },</v>
      </c>
    </row>
    <row r="1272" customFormat="false" ht="15.75" hidden="false" customHeight="false" outlineLevel="0" collapsed="false">
      <c r="A1272" s="263" t="str">
        <f aca="false">IF(AND(OR(SOURCE!A1272="",ISBLANK(SOURCE!A1272)),SOURCE!B1272&gt;0),IF(ISBLANK(SOURCE!C1272),"",SOURCE!C1272),
IF(SOURCE!B1272&lt;0,VLOOKUP(SOURCE!B1272,lookups!A$1:B$25,2,0),
  IF(ISBLANK(SOURCE!B1272),
    "",
    "/* "&amp;TEXT(SOURCE!B1272,"???0")&amp;" *"&amp;
      SOURCE!C1272&amp;", "&amp; IF(lookups!$E$2-LEN(SOURCE!C1272) &gt;= 0, REPT(" ",lookups!$E$2-LEN(SOURCE!C1272)), "")&amp;
      SOURCE!D1272&amp;", "&amp; IF(lookups!$F$2-LEN(SOURCE!D1272) &gt;= 0, REPT(" ",lookups!$F$2-LEN(SOURCE!D1272)), "")&amp;
      SOURCE!E1272&amp;", "&amp; IF(lookups!$G$2-LEN(SOURCE!E1272) &gt;=0, REPT(" ",lookups!$G$2-LEN(SOURCE!E1272)), "")&amp;
      SOURCE!F1272&amp;", "&amp; IF(lookups!$H$2-LEN(SOURCE!F1272) &gt;= 0, REPT(" ",lookups!$H$2-LEN(SOURCE!F1272)+2), "")&amp;"("&amp;
      SUBSTITUTE(TEXT(SOURCE!G1272,"??0"),"  ","")&amp;" &lt;&lt; TAM_MAX_BITS) |"&amp; IF(lookups!$I$2-3 &gt;= 0, REPT(" ",MAX(1,lookups!$I$2-5+4+1-1-LEN(  IF(ISTEXT(SOURCE!H1272),SOURCE!H1272,  SUBSTITUTE(SUBSTITUTE(TEXT(SOURCE!H1272,"????0"),"  ","")," ",""))   ))), "")&amp;
       IF(ISTEXT(SOURCE!H1272),SOURCE!H1272, SUBSTITUTE(SUBSTITUTE(TEXT(SOURCE!H1272,"????0"),"  ","")," ",""))   &amp;","&amp; IF(lookups!$J$2-3 &gt;= 0, REPT(" ",lookups!$J$2-3-5), "")&amp;
      SOURCE!I1272&amp;
" | "&amp; IF(lookups!$K$2-LEN(SOURCE!I1272) &gt;= 0, REPT(" ",lookups!$K$2-LEN(SOURCE!I1272)), "")&amp;
      SOURCE!J1272&amp;      IF(lookups!$L$2-LEN(SOURCE!J1272) &gt;= 0, REPT(" ",lookups!$L$2-LEN(SOURCE!J1272)), "")&amp;
" | "&amp; IF(lookups!$K$2-LEN(SOURCE!I1272) &gt;= 0, REPT(" ",lookups!$K$2-LEN(SOURCE!I1272)), "")&amp;
      SOURCE!K1272&amp;      IF(lookups!$L$2-LEN(SOURCE!K1272) &gt;= 0, REPT(" ",lookups!$M$2-LEN(SOURCE!K1272)), "")&amp;
" | "&amp; SOURCE!L1272&amp;      IF(lookups!$O$2-LEN(SOURCE!L1272) &gt;= 0, REPT(" ",lookups!$O$2-LEN(SOURCE!L1272)), "")&amp;
" | "&amp; SOURCE!M1272&amp;      IF(lookups!$P$2-LEN(SOURCE!M1272) &gt;= 0, REPT(" ",lookups!$P$2-LEN(SOURCE!M1272)), "")&amp;
      "},"&amp;IF(SOURCE!O1272&lt;&gt;"",""&amp;SOURCE!O1272,"")
 )
)
)</f>
        <v>/* 1242 */  { fnLogNormalI,                 NOPARAM,                     "LgNrm" STD_SUP_MINUS_1,                       "LgNrm" STD_SUP_MINUS_1,                       (0 &lt;&lt; TAM_MAX_BITS) |     0, CAT_FNCT | SLS_ENABLED   | US_ENABLED   | EIM_DISABLED | PTP_NONE         },</v>
      </c>
    </row>
    <row r="1273" customFormat="false" ht="15.75" hidden="false" customHeight="false" outlineLevel="0" collapsed="false">
      <c r="A1273" s="263" t="str">
        <f aca="false">IF(AND(OR(SOURCE!A1273="",ISBLANK(SOURCE!A1273)),SOURCE!B1273&gt;0),IF(ISBLANK(SOURCE!C1273),"",SOURCE!C1273),
IF(SOURCE!B1273&lt;0,VLOOKUP(SOURCE!B1273,lookups!A$1:B$25,2,0),
  IF(ISBLANK(SOURCE!B1273),
    "",
    "/* "&amp;TEXT(SOURCE!B1273,"???0")&amp;" *"&amp;
      SOURCE!C1273&amp;", "&amp; IF(lookups!$E$2-LEN(SOURCE!C1273) &gt;= 0, REPT(" ",lookups!$E$2-LEN(SOURCE!C1273)), "")&amp;
      SOURCE!D1273&amp;", "&amp; IF(lookups!$F$2-LEN(SOURCE!D1273) &gt;= 0, REPT(" ",lookups!$F$2-LEN(SOURCE!D1273)), "")&amp;
      SOURCE!E1273&amp;", "&amp; IF(lookups!$G$2-LEN(SOURCE!E1273) &gt;=0, REPT(" ",lookups!$G$2-LEN(SOURCE!E1273)), "")&amp;
      SOURCE!F1273&amp;", "&amp; IF(lookups!$H$2-LEN(SOURCE!F1273) &gt;= 0, REPT(" ",lookups!$H$2-LEN(SOURCE!F1273)+2), "")&amp;"("&amp;
      SUBSTITUTE(TEXT(SOURCE!G1273,"??0"),"  ","")&amp;" &lt;&lt; TAM_MAX_BITS) |"&amp; IF(lookups!$I$2-3 &gt;= 0, REPT(" ",MAX(1,lookups!$I$2-5+4+1-1-LEN(  IF(ISTEXT(SOURCE!H1273),SOURCE!H1273,  SUBSTITUTE(SUBSTITUTE(TEXT(SOURCE!H1273,"????0"),"  ","")," ",""))   ))), "")&amp;
       IF(ISTEXT(SOURCE!H1273),SOURCE!H1273, SUBSTITUTE(SUBSTITUTE(TEXT(SOURCE!H1273,"????0"),"  ","")," ",""))   &amp;","&amp; IF(lookups!$J$2-3 &gt;= 0, REPT(" ",lookups!$J$2-3-5), "")&amp;
      SOURCE!I1273&amp;
" | "&amp; IF(lookups!$K$2-LEN(SOURCE!I1273) &gt;= 0, REPT(" ",lookups!$K$2-LEN(SOURCE!I1273)), "")&amp;
      SOURCE!J1273&amp;      IF(lookups!$L$2-LEN(SOURCE!J1273) &gt;= 0, REPT(" ",lookups!$L$2-LEN(SOURCE!J1273)), "")&amp;
" | "&amp; IF(lookups!$K$2-LEN(SOURCE!I1273) &gt;= 0, REPT(" ",lookups!$K$2-LEN(SOURCE!I1273)), "")&amp;
      SOURCE!K1273&amp;      IF(lookups!$L$2-LEN(SOURCE!K1273) &gt;= 0, REPT(" ",lookups!$M$2-LEN(SOURCE!K1273)), "")&amp;
" | "&amp; SOURCE!L1273&amp;      IF(lookups!$O$2-LEN(SOURCE!L1273) &gt;= 0, REPT(" ",lookups!$O$2-LEN(SOURCE!L1273)), "")&amp;
" | "&amp; SOURCE!M1273&amp;      IF(lookups!$P$2-LEN(SOURCE!M1273) &gt;= 0, REPT(" ",lookups!$P$2-LEN(SOURCE!M1273)), "")&amp;
      "},"&amp;IF(SOURCE!O1273&lt;&gt;"",""&amp;SOURCE!O1273,"")
 )
)
)</f>
        <v>/* 1243 */  { itemToBeCoded,                NOPARAM,                     "Logis:",                                      "Logis:",                                      (0 &lt;&lt; TAM_MAX_BITS) |     0, CAT_MENU | SLS_UNCHANGED | US_UNCHANGED | EIM_DISABLED | PTP_DISABLED     },</v>
      </c>
    </row>
    <row r="1274" customFormat="false" ht="15.75" hidden="false" customHeight="false" outlineLevel="0" collapsed="false">
      <c r="A1274" s="263" t="str">
        <f aca="false">IF(AND(OR(SOURCE!A1274="",ISBLANK(SOURCE!A1274)),SOURCE!B1274&gt;0),IF(ISBLANK(SOURCE!C1274),"",SOURCE!C1274),
IF(SOURCE!B1274&lt;0,VLOOKUP(SOURCE!B1274,lookups!A$1:B$25,2,0),
  IF(ISBLANK(SOURCE!B1274),
    "",
    "/* "&amp;TEXT(SOURCE!B1274,"???0")&amp;" *"&amp;
      SOURCE!C1274&amp;", "&amp; IF(lookups!$E$2-LEN(SOURCE!C1274) &gt;= 0, REPT(" ",lookups!$E$2-LEN(SOURCE!C1274)), "")&amp;
      SOURCE!D1274&amp;", "&amp; IF(lookups!$F$2-LEN(SOURCE!D1274) &gt;= 0, REPT(" ",lookups!$F$2-LEN(SOURCE!D1274)), "")&amp;
      SOURCE!E1274&amp;", "&amp; IF(lookups!$G$2-LEN(SOURCE!E1274) &gt;=0, REPT(" ",lookups!$G$2-LEN(SOURCE!E1274)), "")&amp;
      SOURCE!F1274&amp;", "&amp; IF(lookups!$H$2-LEN(SOURCE!F1274) &gt;= 0, REPT(" ",lookups!$H$2-LEN(SOURCE!F1274)+2), "")&amp;"("&amp;
      SUBSTITUTE(TEXT(SOURCE!G1274,"??0"),"  ","")&amp;" &lt;&lt; TAM_MAX_BITS) |"&amp; IF(lookups!$I$2-3 &gt;= 0, REPT(" ",MAX(1,lookups!$I$2-5+4+1-1-LEN(  IF(ISTEXT(SOURCE!H1274),SOURCE!H1274,  SUBSTITUTE(SUBSTITUTE(TEXT(SOURCE!H1274,"????0"),"  ","")," ",""))   ))), "")&amp;
       IF(ISTEXT(SOURCE!H1274),SOURCE!H1274, SUBSTITUTE(SUBSTITUTE(TEXT(SOURCE!H1274,"????0"),"  ","")," ",""))   &amp;","&amp; IF(lookups!$J$2-3 &gt;= 0, REPT(" ",lookups!$J$2-3-5), "")&amp;
      SOURCE!I1274&amp;
" | "&amp; IF(lookups!$K$2-LEN(SOURCE!I1274) &gt;= 0, REPT(" ",lookups!$K$2-LEN(SOURCE!I1274)), "")&amp;
      SOURCE!J1274&amp;      IF(lookups!$L$2-LEN(SOURCE!J1274) &gt;= 0, REPT(" ",lookups!$L$2-LEN(SOURCE!J1274)), "")&amp;
" | "&amp; IF(lookups!$K$2-LEN(SOURCE!I1274) &gt;= 0, REPT(" ",lookups!$K$2-LEN(SOURCE!I1274)), "")&amp;
      SOURCE!K1274&amp;      IF(lookups!$L$2-LEN(SOURCE!K1274) &gt;= 0, REPT(" ",lookups!$M$2-LEN(SOURCE!K1274)), "")&amp;
" | "&amp; SOURCE!L1274&amp;      IF(lookups!$O$2-LEN(SOURCE!L1274) &gt;= 0, REPT(" ",lookups!$O$2-LEN(SOURCE!L1274)), "")&amp;
" | "&amp; SOURCE!M1274&amp;      IF(lookups!$P$2-LEN(SOURCE!M1274) &gt;= 0, REPT(" ",lookups!$P$2-LEN(SOURCE!M1274)), "")&amp;
      "},"&amp;IF(SOURCE!O1274&lt;&gt;"",""&amp;SOURCE!O1274,"")
 )
)
)</f>
        <v>/* 1244 */  { fnLogisticP,                  NOPARAM,                     "Logis" STD_SUB_p,                             "Logis" STD_SUB_p,                             (0 &lt;&lt; TAM_MAX_BITS) |     0, CAT_FNCT | SLS_ENABLED   | US_ENABLED   | EIM_DISABLED | PTP_NONE         },</v>
      </c>
    </row>
    <row r="1275" customFormat="false" ht="15.75" hidden="false" customHeight="false" outlineLevel="0" collapsed="false">
      <c r="A1275" s="263" t="str">
        <f aca="false">IF(AND(OR(SOURCE!A1275="",ISBLANK(SOURCE!A1275)),SOURCE!B1275&gt;0),IF(ISBLANK(SOURCE!C1275),"",SOURCE!C1275),
IF(SOURCE!B1275&lt;0,VLOOKUP(SOURCE!B1275,lookups!A$1:B$25,2,0),
  IF(ISBLANK(SOURCE!B1275),
    "",
    "/* "&amp;TEXT(SOURCE!B1275,"???0")&amp;" *"&amp;
      SOURCE!C1275&amp;", "&amp; IF(lookups!$E$2-LEN(SOURCE!C1275) &gt;= 0, REPT(" ",lookups!$E$2-LEN(SOURCE!C1275)), "")&amp;
      SOURCE!D1275&amp;", "&amp; IF(lookups!$F$2-LEN(SOURCE!D1275) &gt;= 0, REPT(" ",lookups!$F$2-LEN(SOURCE!D1275)), "")&amp;
      SOURCE!E1275&amp;", "&amp; IF(lookups!$G$2-LEN(SOURCE!E1275) &gt;=0, REPT(" ",lookups!$G$2-LEN(SOURCE!E1275)), "")&amp;
      SOURCE!F1275&amp;", "&amp; IF(lookups!$H$2-LEN(SOURCE!F1275) &gt;= 0, REPT(" ",lookups!$H$2-LEN(SOURCE!F1275)+2), "")&amp;"("&amp;
      SUBSTITUTE(TEXT(SOURCE!G1275,"??0"),"  ","")&amp;" &lt;&lt; TAM_MAX_BITS) |"&amp; IF(lookups!$I$2-3 &gt;= 0, REPT(" ",MAX(1,lookups!$I$2-5+4+1-1-LEN(  IF(ISTEXT(SOURCE!H1275),SOURCE!H1275,  SUBSTITUTE(SUBSTITUTE(TEXT(SOURCE!H1275,"????0"),"  ","")," ",""))   ))), "")&amp;
       IF(ISTEXT(SOURCE!H1275),SOURCE!H1275, SUBSTITUTE(SUBSTITUTE(TEXT(SOURCE!H1275,"????0"),"  ","")," ",""))   &amp;","&amp; IF(lookups!$J$2-3 &gt;= 0, REPT(" ",lookups!$J$2-3-5), "")&amp;
      SOURCE!I1275&amp;
" | "&amp; IF(lookups!$K$2-LEN(SOURCE!I1275) &gt;= 0, REPT(" ",lookups!$K$2-LEN(SOURCE!I1275)), "")&amp;
      SOURCE!J1275&amp;      IF(lookups!$L$2-LEN(SOURCE!J1275) &gt;= 0, REPT(" ",lookups!$L$2-LEN(SOURCE!J1275)), "")&amp;
" | "&amp; IF(lookups!$K$2-LEN(SOURCE!I1275) &gt;= 0, REPT(" ",lookups!$K$2-LEN(SOURCE!I1275)), "")&amp;
      SOURCE!K1275&amp;      IF(lookups!$L$2-LEN(SOURCE!K1275) &gt;= 0, REPT(" ",lookups!$M$2-LEN(SOURCE!K1275)), "")&amp;
" | "&amp; SOURCE!L1275&amp;      IF(lookups!$O$2-LEN(SOURCE!L1275) &gt;= 0, REPT(" ",lookups!$O$2-LEN(SOURCE!L1275)), "")&amp;
" | "&amp; SOURCE!M1275&amp;      IF(lookups!$P$2-LEN(SOURCE!M1275) &gt;= 0, REPT(" ",lookups!$P$2-LEN(SOURCE!M1275)), "")&amp;
      "},"&amp;IF(SOURCE!O1275&lt;&gt;"",""&amp;SOURCE!O1275,"")
 )
)
)</f>
        <v>/* 1245 */  { fnLogisticL,                  NOPARAM,                     "Logis" STD_GAUSS_BLACK_L STD_GAUSS_WHITE_R,   "Logis" STD_GAUSS_BLACK_L STD_GAUSS_WHITE_R,   (0 &lt;&lt; TAM_MAX_BITS) |     0, CAT_FNCT | SLS_ENABLED   | US_ENABLED   | EIM_DISABLED | PTP_NONE         },</v>
      </c>
    </row>
    <row r="1276" customFormat="false" ht="15.75" hidden="false" customHeight="false" outlineLevel="0" collapsed="false">
      <c r="A1276" s="263" t="str">
        <f aca="false">IF(AND(OR(SOURCE!A1276="",ISBLANK(SOURCE!A1276)),SOURCE!B1276&gt;0),IF(ISBLANK(SOURCE!C1276),"",SOURCE!C1276),
IF(SOURCE!B1276&lt;0,VLOOKUP(SOURCE!B1276,lookups!A$1:B$25,2,0),
  IF(ISBLANK(SOURCE!B1276),
    "",
    "/* "&amp;TEXT(SOURCE!B1276,"???0")&amp;" *"&amp;
      SOURCE!C1276&amp;", "&amp; IF(lookups!$E$2-LEN(SOURCE!C1276) &gt;= 0, REPT(" ",lookups!$E$2-LEN(SOURCE!C1276)), "")&amp;
      SOURCE!D1276&amp;", "&amp; IF(lookups!$F$2-LEN(SOURCE!D1276) &gt;= 0, REPT(" ",lookups!$F$2-LEN(SOURCE!D1276)), "")&amp;
      SOURCE!E1276&amp;", "&amp; IF(lookups!$G$2-LEN(SOURCE!E1276) &gt;=0, REPT(" ",lookups!$G$2-LEN(SOURCE!E1276)), "")&amp;
      SOURCE!F1276&amp;", "&amp; IF(lookups!$H$2-LEN(SOURCE!F1276) &gt;= 0, REPT(" ",lookups!$H$2-LEN(SOURCE!F1276)+2), "")&amp;"("&amp;
      SUBSTITUTE(TEXT(SOURCE!G1276,"??0"),"  ","")&amp;" &lt;&lt; TAM_MAX_BITS) |"&amp; IF(lookups!$I$2-3 &gt;= 0, REPT(" ",MAX(1,lookups!$I$2-5+4+1-1-LEN(  IF(ISTEXT(SOURCE!H1276),SOURCE!H1276,  SUBSTITUTE(SUBSTITUTE(TEXT(SOURCE!H1276,"????0"),"  ","")," ",""))   ))), "")&amp;
       IF(ISTEXT(SOURCE!H1276),SOURCE!H1276, SUBSTITUTE(SUBSTITUTE(TEXT(SOURCE!H1276,"????0"),"  ","")," ",""))   &amp;","&amp; IF(lookups!$J$2-3 &gt;= 0, REPT(" ",lookups!$J$2-3-5), "")&amp;
      SOURCE!I1276&amp;
" | "&amp; IF(lookups!$K$2-LEN(SOURCE!I1276) &gt;= 0, REPT(" ",lookups!$K$2-LEN(SOURCE!I1276)), "")&amp;
      SOURCE!J1276&amp;      IF(lookups!$L$2-LEN(SOURCE!J1276) &gt;= 0, REPT(" ",lookups!$L$2-LEN(SOURCE!J1276)), "")&amp;
" | "&amp; IF(lookups!$K$2-LEN(SOURCE!I1276) &gt;= 0, REPT(" ",lookups!$K$2-LEN(SOURCE!I1276)), "")&amp;
      SOURCE!K1276&amp;      IF(lookups!$L$2-LEN(SOURCE!K1276) &gt;= 0, REPT(" ",lookups!$M$2-LEN(SOURCE!K1276)), "")&amp;
" | "&amp; SOURCE!L1276&amp;      IF(lookups!$O$2-LEN(SOURCE!L1276) &gt;= 0, REPT(" ",lookups!$O$2-LEN(SOURCE!L1276)), "")&amp;
" | "&amp; SOURCE!M1276&amp;      IF(lookups!$P$2-LEN(SOURCE!M1276) &gt;= 0, REPT(" ",lookups!$P$2-LEN(SOURCE!M1276)), "")&amp;
      "},"&amp;IF(SOURCE!O1276&lt;&gt;"",""&amp;SOURCE!O1276,"")
 )
)
)</f>
        <v>/* 1246 */  { fnLogisticR,                  NOPARAM,                     "Logis" STD_GAUSS_WHITE_L STD_GAUSS_BLACK_R,   "Logis" STD_GAUSS_WHITE_L STD_GAUSS_BLACK_R,   (0 &lt;&lt; TAM_MAX_BITS) |     0, CAT_FNCT | SLS_ENABLED   | US_ENABLED   | EIM_DISABLED | PTP_NONE         },</v>
      </c>
    </row>
    <row r="1277" customFormat="false" ht="15.75" hidden="false" customHeight="false" outlineLevel="0" collapsed="false">
      <c r="A1277" s="263" t="str">
        <f aca="false">IF(AND(OR(SOURCE!A1277="",ISBLANK(SOURCE!A1277)),SOURCE!B1277&gt;0),IF(ISBLANK(SOURCE!C1277),"",SOURCE!C1277),
IF(SOURCE!B1277&lt;0,VLOOKUP(SOURCE!B1277,lookups!A$1:B$25,2,0),
  IF(ISBLANK(SOURCE!B1277),
    "",
    "/* "&amp;TEXT(SOURCE!B1277,"???0")&amp;" *"&amp;
      SOURCE!C1277&amp;", "&amp; IF(lookups!$E$2-LEN(SOURCE!C1277) &gt;= 0, REPT(" ",lookups!$E$2-LEN(SOURCE!C1277)), "")&amp;
      SOURCE!D1277&amp;", "&amp; IF(lookups!$F$2-LEN(SOURCE!D1277) &gt;= 0, REPT(" ",lookups!$F$2-LEN(SOURCE!D1277)), "")&amp;
      SOURCE!E1277&amp;", "&amp; IF(lookups!$G$2-LEN(SOURCE!E1277) &gt;=0, REPT(" ",lookups!$G$2-LEN(SOURCE!E1277)), "")&amp;
      SOURCE!F1277&amp;", "&amp; IF(lookups!$H$2-LEN(SOURCE!F1277) &gt;= 0, REPT(" ",lookups!$H$2-LEN(SOURCE!F1277)+2), "")&amp;"("&amp;
      SUBSTITUTE(TEXT(SOURCE!G1277,"??0"),"  ","")&amp;" &lt;&lt; TAM_MAX_BITS) |"&amp; IF(lookups!$I$2-3 &gt;= 0, REPT(" ",MAX(1,lookups!$I$2-5+4+1-1-LEN(  IF(ISTEXT(SOURCE!H1277),SOURCE!H1277,  SUBSTITUTE(SUBSTITUTE(TEXT(SOURCE!H1277,"????0"),"  ","")," ",""))   ))), "")&amp;
       IF(ISTEXT(SOURCE!H1277),SOURCE!H1277, SUBSTITUTE(SUBSTITUTE(TEXT(SOURCE!H1277,"????0"),"  ","")," ",""))   &amp;","&amp; IF(lookups!$J$2-3 &gt;= 0, REPT(" ",lookups!$J$2-3-5), "")&amp;
      SOURCE!I1277&amp;
" | "&amp; IF(lookups!$K$2-LEN(SOURCE!I1277) &gt;= 0, REPT(" ",lookups!$K$2-LEN(SOURCE!I1277)), "")&amp;
      SOURCE!J1277&amp;      IF(lookups!$L$2-LEN(SOURCE!J1277) &gt;= 0, REPT(" ",lookups!$L$2-LEN(SOURCE!J1277)), "")&amp;
" | "&amp; IF(lookups!$K$2-LEN(SOURCE!I1277) &gt;= 0, REPT(" ",lookups!$K$2-LEN(SOURCE!I1277)), "")&amp;
      SOURCE!K1277&amp;      IF(lookups!$L$2-LEN(SOURCE!K1277) &gt;= 0, REPT(" ",lookups!$M$2-LEN(SOURCE!K1277)), "")&amp;
" | "&amp; SOURCE!L1277&amp;      IF(lookups!$O$2-LEN(SOURCE!L1277) &gt;= 0, REPT(" ",lookups!$O$2-LEN(SOURCE!L1277)), "")&amp;
" | "&amp; SOURCE!M1277&amp;      IF(lookups!$P$2-LEN(SOURCE!M1277) &gt;= 0, REPT(" ",lookups!$P$2-LEN(SOURCE!M1277)), "")&amp;
      "},"&amp;IF(SOURCE!O1277&lt;&gt;"",""&amp;SOURCE!O1277,"")
 )
)
)</f>
        <v>/* 1247 */  { fnLogisticI,                  NOPARAM,                     "Logis" STD_SUP_MINUS_1,                       "Logis" STD_SUP_MINUS_1,                       (0 &lt;&lt; TAM_MAX_BITS) |     0, CAT_FNCT | SLS_ENABLED   | US_ENABLED   | EIM_DISABLED | PTP_NONE         },</v>
      </c>
    </row>
    <row r="1278" customFormat="false" ht="15.75" hidden="false" customHeight="false" outlineLevel="0" collapsed="false">
      <c r="A1278" s="263" t="str">
        <f aca="false">IF(AND(OR(SOURCE!A1278="",ISBLANK(SOURCE!A1278)),SOURCE!B1278&gt;0),IF(ISBLANK(SOURCE!C1278),"",SOURCE!C1278),
IF(SOURCE!B1278&lt;0,VLOOKUP(SOURCE!B1278,lookups!A$1:B$25,2,0),
  IF(ISBLANK(SOURCE!B1278),
    "",
    "/* "&amp;TEXT(SOURCE!B1278,"???0")&amp;" *"&amp;
      SOURCE!C1278&amp;", "&amp; IF(lookups!$E$2-LEN(SOURCE!C1278) &gt;= 0, REPT(" ",lookups!$E$2-LEN(SOURCE!C1278)), "")&amp;
      SOURCE!D1278&amp;", "&amp; IF(lookups!$F$2-LEN(SOURCE!D1278) &gt;= 0, REPT(" ",lookups!$F$2-LEN(SOURCE!D1278)), "")&amp;
      SOURCE!E1278&amp;", "&amp; IF(lookups!$G$2-LEN(SOURCE!E1278) &gt;=0, REPT(" ",lookups!$G$2-LEN(SOURCE!E1278)), "")&amp;
      SOURCE!F1278&amp;", "&amp; IF(lookups!$H$2-LEN(SOURCE!F1278) &gt;= 0, REPT(" ",lookups!$H$2-LEN(SOURCE!F1278)+2), "")&amp;"("&amp;
      SUBSTITUTE(TEXT(SOURCE!G1278,"??0"),"  ","")&amp;" &lt;&lt; TAM_MAX_BITS) |"&amp; IF(lookups!$I$2-3 &gt;= 0, REPT(" ",MAX(1,lookups!$I$2-5+4+1-1-LEN(  IF(ISTEXT(SOURCE!H1278),SOURCE!H1278,  SUBSTITUTE(SUBSTITUTE(TEXT(SOURCE!H1278,"????0"),"  ","")," ",""))   ))), "")&amp;
       IF(ISTEXT(SOURCE!H1278),SOURCE!H1278, SUBSTITUTE(SUBSTITUTE(TEXT(SOURCE!H1278,"????0"),"  ","")," ",""))   &amp;","&amp; IF(lookups!$J$2-3 &gt;= 0, REPT(" ",lookups!$J$2-3-5), "")&amp;
      SOURCE!I1278&amp;
" | "&amp; IF(lookups!$K$2-LEN(SOURCE!I1278) &gt;= 0, REPT(" ",lookups!$K$2-LEN(SOURCE!I1278)), "")&amp;
      SOURCE!J1278&amp;      IF(lookups!$L$2-LEN(SOURCE!J1278) &gt;= 0, REPT(" ",lookups!$L$2-LEN(SOURCE!J1278)), "")&amp;
" | "&amp; IF(lookups!$K$2-LEN(SOURCE!I1278) &gt;= 0, REPT(" ",lookups!$K$2-LEN(SOURCE!I1278)), "")&amp;
      SOURCE!K1278&amp;      IF(lookups!$L$2-LEN(SOURCE!K1278) &gt;= 0, REPT(" ",lookups!$M$2-LEN(SOURCE!K1278)), "")&amp;
" | "&amp; SOURCE!L1278&amp;      IF(lookups!$O$2-LEN(SOURCE!L1278) &gt;= 0, REPT(" ",lookups!$O$2-LEN(SOURCE!L1278)), "")&amp;
" | "&amp; SOURCE!M1278&amp;      IF(lookups!$P$2-LEN(SOURCE!M1278) &gt;= 0, REPT(" ",lookups!$P$2-LEN(SOURCE!M1278)), "")&amp;
      "},"&amp;IF(SOURCE!O1278&lt;&gt;"",""&amp;SOURCE!O1278,"")
 )
)
)</f>
        <v>/* 1248 */  { itemToBeCoded,                NOPARAM,                     "NBin:",                                       "NBin:",                                       (0 &lt;&lt; TAM_MAX_BITS) |     0, CAT_MENU | SLS_UNCHANGED | US_UNCHANGED | EIM_DISABLED | PTP_DISABLED     },</v>
      </c>
    </row>
    <row r="1279" customFormat="false" ht="15.75" hidden="false" customHeight="false" outlineLevel="0" collapsed="false">
      <c r="A1279" s="263" t="str">
        <f aca="false">IF(AND(OR(SOURCE!A1279="",ISBLANK(SOURCE!A1279)),SOURCE!B1279&gt;0),IF(ISBLANK(SOURCE!C1279),"",SOURCE!C1279),
IF(SOURCE!B1279&lt;0,VLOOKUP(SOURCE!B1279,lookups!A$1:B$25,2,0),
  IF(ISBLANK(SOURCE!B1279),
    "",
    "/* "&amp;TEXT(SOURCE!B1279,"???0")&amp;" *"&amp;
      SOURCE!C1279&amp;", "&amp; IF(lookups!$E$2-LEN(SOURCE!C1279) &gt;= 0, REPT(" ",lookups!$E$2-LEN(SOURCE!C1279)), "")&amp;
      SOURCE!D1279&amp;", "&amp; IF(lookups!$F$2-LEN(SOURCE!D1279) &gt;= 0, REPT(" ",lookups!$F$2-LEN(SOURCE!D1279)), "")&amp;
      SOURCE!E1279&amp;", "&amp; IF(lookups!$G$2-LEN(SOURCE!E1279) &gt;=0, REPT(" ",lookups!$G$2-LEN(SOURCE!E1279)), "")&amp;
      SOURCE!F1279&amp;", "&amp; IF(lookups!$H$2-LEN(SOURCE!F1279) &gt;= 0, REPT(" ",lookups!$H$2-LEN(SOURCE!F1279)+2), "")&amp;"("&amp;
      SUBSTITUTE(TEXT(SOURCE!G1279,"??0"),"  ","")&amp;" &lt;&lt; TAM_MAX_BITS) |"&amp; IF(lookups!$I$2-3 &gt;= 0, REPT(" ",MAX(1,lookups!$I$2-5+4+1-1-LEN(  IF(ISTEXT(SOURCE!H1279),SOURCE!H1279,  SUBSTITUTE(SUBSTITUTE(TEXT(SOURCE!H1279,"????0"),"  ","")," ",""))   ))), "")&amp;
       IF(ISTEXT(SOURCE!H1279),SOURCE!H1279, SUBSTITUTE(SUBSTITUTE(TEXT(SOURCE!H1279,"????0"),"  ","")," ",""))   &amp;","&amp; IF(lookups!$J$2-3 &gt;= 0, REPT(" ",lookups!$J$2-3-5), "")&amp;
      SOURCE!I1279&amp;
" | "&amp; IF(lookups!$K$2-LEN(SOURCE!I1279) &gt;= 0, REPT(" ",lookups!$K$2-LEN(SOURCE!I1279)), "")&amp;
      SOURCE!J1279&amp;      IF(lookups!$L$2-LEN(SOURCE!J1279) &gt;= 0, REPT(" ",lookups!$L$2-LEN(SOURCE!J1279)), "")&amp;
" | "&amp; IF(lookups!$K$2-LEN(SOURCE!I1279) &gt;= 0, REPT(" ",lookups!$K$2-LEN(SOURCE!I1279)), "")&amp;
      SOURCE!K1279&amp;      IF(lookups!$L$2-LEN(SOURCE!K1279) &gt;= 0, REPT(" ",lookups!$M$2-LEN(SOURCE!K1279)), "")&amp;
" | "&amp; SOURCE!L1279&amp;      IF(lookups!$O$2-LEN(SOURCE!L1279) &gt;= 0, REPT(" ",lookups!$O$2-LEN(SOURCE!L1279)), "")&amp;
" | "&amp; SOURCE!M1279&amp;      IF(lookups!$P$2-LEN(SOURCE!M1279) &gt;= 0, REPT(" ",lookups!$P$2-LEN(SOURCE!M1279)), "")&amp;
      "},"&amp;IF(SOURCE!O1279&lt;&gt;"",""&amp;SOURCE!O1279,"")
 )
)
)</f>
        <v>/* 1249 */  { fnNegBinomialP,               NOPARAM,                     "NBin" STD_SUB_p,                              "NBin" STD_SUB_p,                              (0 &lt;&lt; TAM_MAX_BITS) |     0, CAT_FNCT | SLS_ENABLED   | US_ENABLED   | EIM_DISABLED | PTP_NONE         },</v>
      </c>
    </row>
    <row r="1280" customFormat="false" ht="15.75" hidden="false" customHeight="false" outlineLevel="0" collapsed="false">
      <c r="A1280" s="263" t="str">
        <f aca="false">IF(AND(OR(SOURCE!A1280="",ISBLANK(SOURCE!A1280)),SOURCE!B1280&gt;0),IF(ISBLANK(SOURCE!C1280),"",SOURCE!C1280),
IF(SOURCE!B1280&lt;0,VLOOKUP(SOURCE!B1280,lookups!A$1:B$25,2,0),
  IF(ISBLANK(SOURCE!B1280),
    "",
    "/* "&amp;TEXT(SOURCE!B1280,"???0")&amp;" *"&amp;
      SOURCE!C1280&amp;", "&amp; IF(lookups!$E$2-LEN(SOURCE!C1280) &gt;= 0, REPT(" ",lookups!$E$2-LEN(SOURCE!C1280)), "")&amp;
      SOURCE!D1280&amp;", "&amp; IF(lookups!$F$2-LEN(SOURCE!D1280) &gt;= 0, REPT(" ",lookups!$F$2-LEN(SOURCE!D1280)), "")&amp;
      SOURCE!E1280&amp;", "&amp; IF(lookups!$G$2-LEN(SOURCE!E1280) &gt;=0, REPT(" ",lookups!$G$2-LEN(SOURCE!E1280)), "")&amp;
      SOURCE!F1280&amp;", "&amp; IF(lookups!$H$2-LEN(SOURCE!F1280) &gt;= 0, REPT(" ",lookups!$H$2-LEN(SOURCE!F1280)+2), "")&amp;"("&amp;
      SUBSTITUTE(TEXT(SOURCE!G1280,"??0"),"  ","")&amp;" &lt;&lt; TAM_MAX_BITS) |"&amp; IF(lookups!$I$2-3 &gt;= 0, REPT(" ",MAX(1,lookups!$I$2-5+4+1-1-LEN(  IF(ISTEXT(SOURCE!H1280),SOURCE!H1280,  SUBSTITUTE(SUBSTITUTE(TEXT(SOURCE!H1280,"????0"),"  ","")," ",""))   ))), "")&amp;
       IF(ISTEXT(SOURCE!H1280),SOURCE!H1280, SUBSTITUTE(SUBSTITUTE(TEXT(SOURCE!H1280,"????0"),"  ","")," ",""))   &amp;","&amp; IF(lookups!$J$2-3 &gt;= 0, REPT(" ",lookups!$J$2-3-5), "")&amp;
      SOURCE!I1280&amp;
" | "&amp; IF(lookups!$K$2-LEN(SOURCE!I1280) &gt;= 0, REPT(" ",lookups!$K$2-LEN(SOURCE!I1280)), "")&amp;
      SOURCE!J1280&amp;      IF(lookups!$L$2-LEN(SOURCE!J1280) &gt;= 0, REPT(" ",lookups!$L$2-LEN(SOURCE!J1280)), "")&amp;
" | "&amp; IF(lookups!$K$2-LEN(SOURCE!I1280) &gt;= 0, REPT(" ",lookups!$K$2-LEN(SOURCE!I1280)), "")&amp;
      SOURCE!K1280&amp;      IF(lookups!$L$2-LEN(SOURCE!K1280) &gt;= 0, REPT(" ",lookups!$M$2-LEN(SOURCE!K1280)), "")&amp;
" | "&amp; SOURCE!L1280&amp;      IF(lookups!$O$2-LEN(SOURCE!L1280) &gt;= 0, REPT(" ",lookups!$O$2-LEN(SOURCE!L1280)), "")&amp;
" | "&amp; SOURCE!M1280&amp;      IF(lookups!$P$2-LEN(SOURCE!M1280) &gt;= 0, REPT(" ",lookups!$P$2-LEN(SOURCE!M1280)), "")&amp;
      "},"&amp;IF(SOURCE!O1280&lt;&gt;"",""&amp;SOURCE!O1280,"")
 )
)
)</f>
        <v>/* 1250 */  { fnNegBinomialL,               NOPARAM,                     "NBin" STD_GAUSS_BLACK_L STD_GAUSS_WHITE_R,    "NBin" STD_GAUSS_BLACK_L STD_GAUSS_WHITE_R,    (0 &lt;&lt; TAM_MAX_BITS) |     0, CAT_FNCT | SLS_ENABLED   | US_ENABLED   | EIM_DISABLED | PTP_NONE         },</v>
      </c>
    </row>
    <row r="1281" customFormat="false" ht="15.75" hidden="false" customHeight="false" outlineLevel="0" collapsed="false">
      <c r="A1281" s="263" t="str">
        <f aca="false">IF(AND(OR(SOURCE!A1281="",ISBLANK(SOURCE!A1281)),SOURCE!B1281&gt;0),IF(ISBLANK(SOURCE!C1281),"",SOURCE!C1281),
IF(SOURCE!B1281&lt;0,VLOOKUP(SOURCE!B1281,lookups!A$1:B$25,2,0),
  IF(ISBLANK(SOURCE!B1281),
    "",
    "/* "&amp;TEXT(SOURCE!B1281,"???0")&amp;" *"&amp;
      SOURCE!C1281&amp;", "&amp; IF(lookups!$E$2-LEN(SOURCE!C1281) &gt;= 0, REPT(" ",lookups!$E$2-LEN(SOURCE!C1281)), "")&amp;
      SOURCE!D1281&amp;", "&amp; IF(lookups!$F$2-LEN(SOURCE!D1281) &gt;= 0, REPT(" ",lookups!$F$2-LEN(SOURCE!D1281)), "")&amp;
      SOURCE!E1281&amp;", "&amp; IF(lookups!$G$2-LEN(SOURCE!E1281) &gt;=0, REPT(" ",lookups!$G$2-LEN(SOURCE!E1281)), "")&amp;
      SOURCE!F1281&amp;", "&amp; IF(lookups!$H$2-LEN(SOURCE!F1281) &gt;= 0, REPT(" ",lookups!$H$2-LEN(SOURCE!F1281)+2), "")&amp;"("&amp;
      SUBSTITUTE(TEXT(SOURCE!G1281,"??0"),"  ","")&amp;" &lt;&lt; TAM_MAX_BITS) |"&amp; IF(lookups!$I$2-3 &gt;= 0, REPT(" ",MAX(1,lookups!$I$2-5+4+1-1-LEN(  IF(ISTEXT(SOURCE!H1281),SOURCE!H1281,  SUBSTITUTE(SUBSTITUTE(TEXT(SOURCE!H1281,"????0"),"  ","")," ",""))   ))), "")&amp;
       IF(ISTEXT(SOURCE!H1281),SOURCE!H1281, SUBSTITUTE(SUBSTITUTE(TEXT(SOURCE!H1281,"????0"),"  ","")," ",""))   &amp;","&amp; IF(lookups!$J$2-3 &gt;= 0, REPT(" ",lookups!$J$2-3-5), "")&amp;
      SOURCE!I1281&amp;
" | "&amp; IF(lookups!$K$2-LEN(SOURCE!I1281) &gt;= 0, REPT(" ",lookups!$K$2-LEN(SOURCE!I1281)), "")&amp;
      SOURCE!J1281&amp;      IF(lookups!$L$2-LEN(SOURCE!J1281) &gt;= 0, REPT(" ",lookups!$L$2-LEN(SOURCE!J1281)), "")&amp;
" | "&amp; IF(lookups!$K$2-LEN(SOURCE!I1281) &gt;= 0, REPT(" ",lookups!$K$2-LEN(SOURCE!I1281)), "")&amp;
      SOURCE!K1281&amp;      IF(lookups!$L$2-LEN(SOURCE!K1281) &gt;= 0, REPT(" ",lookups!$M$2-LEN(SOURCE!K1281)), "")&amp;
" | "&amp; SOURCE!L1281&amp;      IF(lookups!$O$2-LEN(SOURCE!L1281) &gt;= 0, REPT(" ",lookups!$O$2-LEN(SOURCE!L1281)), "")&amp;
" | "&amp; SOURCE!M1281&amp;      IF(lookups!$P$2-LEN(SOURCE!M1281) &gt;= 0, REPT(" ",lookups!$P$2-LEN(SOURCE!M1281)), "")&amp;
      "},"&amp;IF(SOURCE!O1281&lt;&gt;"",""&amp;SOURCE!O1281,"")
 )
)
)</f>
        <v>/* 1251 */  { fnNegBinomialR,               NOPARAM,                     "NBin" STD_GAUSS_WHITE_L STD_GAUSS_BLACK_R,    "NBin" STD_GAUSS_WHITE_L STD_GAUSS_BLACK_R,    (0 &lt;&lt; TAM_MAX_BITS) |     0, CAT_FNCT | SLS_ENABLED   | US_ENABLED   | EIM_DISABLED | PTP_NONE         },</v>
      </c>
    </row>
    <row r="1282" customFormat="false" ht="15.75" hidden="false" customHeight="false" outlineLevel="0" collapsed="false">
      <c r="A1282" s="263" t="str">
        <f aca="false">IF(AND(OR(SOURCE!A1282="",ISBLANK(SOURCE!A1282)),SOURCE!B1282&gt;0),IF(ISBLANK(SOURCE!C1282),"",SOURCE!C1282),
IF(SOURCE!B1282&lt;0,VLOOKUP(SOURCE!B1282,lookups!A$1:B$25,2,0),
  IF(ISBLANK(SOURCE!B1282),
    "",
    "/* "&amp;TEXT(SOURCE!B1282,"???0")&amp;" *"&amp;
      SOURCE!C1282&amp;", "&amp; IF(lookups!$E$2-LEN(SOURCE!C1282) &gt;= 0, REPT(" ",lookups!$E$2-LEN(SOURCE!C1282)), "")&amp;
      SOURCE!D1282&amp;", "&amp; IF(lookups!$F$2-LEN(SOURCE!D1282) &gt;= 0, REPT(" ",lookups!$F$2-LEN(SOURCE!D1282)), "")&amp;
      SOURCE!E1282&amp;", "&amp; IF(lookups!$G$2-LEN(SOURCE!E1282) &gt;=0, REPT(" ",lookups!$G$2-LEN(SOURCE!E1282)), "")&amp;
      SOURCE!F1282&amp;", "&amp; IF(lookups!$H$2-LEN(SOURCE!F1282) &gt;= 0, REPT(" ",lookups!$H$2-LEN(SOURCE!F1282)+2), "")&amp;"("&amp;
      SUBSTITUTE(TEXT(SOURCE!G1282,"??0"),"  ","")&amp;" &lt;&lt; TAM_MAX_BITS) |"&amp; IF(lookups!$I$2-3 &gt;= 0, REPT(" ",MAX(1,lookups!$I$2-5+4+1-1-LEN(  IF(ISTEXT(SOURCE!H1282),SOURCE!H1282,  SUBSTITUTE(SUBSTITUTE(TEXT(SOURCE!H1282,"????0"),"  ","")," ",""))   ))), "")&amp;
       IF(ISTEXT(SOURCE!H1282),SOURCE!H1282, SUBSTITUTE(SUBSTITUTE(TEXT(SOURCE!H1282,"????0"),"  ","")," ",""))   &amp;","&amp; IF(lookups!$J$2-3 &gt;= 0, REPT(" ",lookups!$J$2-3-5), "")&amp;
      SOURCE!I1282&amp;
" | "&amp; IF(lookups!$K$2-LEN(SOURCE!I1282) &gt;= 0, REPT(" ",lookups!$K$2-LEN(SOURCE!I1282)), "")&amp;
      SOURCE!J1282&amp;      IF(lookups!$L$2-LEN(SOURCE!J1282) &gt;= 0, REPT(" ",lookups!$L$2-LEN(SOURCE!J1282)), "")&amp;
" | "&amp; IF(lookups!$K$2-LEN(SOURCE!I1282) &gt;= 0, REPT(" ",lookups!$K$2-LEN(SOURCE!I1282)), "")&amp;
      SOURCE!K1282&amp;      IF(lookups!$L$2-LEN(SOURCE!K1282) &gt;= 0, REPT(" ",lookups!$M$2-LEN(SOURCE!K1282)), "")&amp;
" | "&amp; SOURCE!L1282&amp;      IF(lookups!$O$2-LEN(SOURCE!L1282) &gt;= 0, REPT(" ",lookups!$O$2-LEN(SOURCE!L1282)), "")&amp;
" | "&amp; SOURCE!M1282&amp;      IF(lookups!$P$2-LEN(SOURCE!M1282) &gt;= 0, REPT(" ",lookups!$P$2-LEN(SOURCE!M1282)), "")&amp;
      "},"&amp;IF(SOURCE!O1282&lt;&gt;"",""&amp;SOURCE!O1282,"")
 )
)
)</f>
        <v>/* 1252 */  { fnNegBinomialI,               NOPARAM,                     "NBin" STD_SUP_MINUS_1,                        "NBin" STD_SUP_MINUS_1,                        (0 &lt;&lt; TAM_MAX_BITS) |     0, CAT_FNCT | SLS_ENABLED   | US_ENABLED   | EIM_DISABLED | PTP_NONE         },</v>
      </c>
    </row>
    <row r="1283" customFormat="false" ht="15.75" hidden="false" customHeight="false" outlineLevel="0" collapsed="false">
      <c r="A1283" s="263" t="str">
        <f aca="false">IF(AND(OR(SOURCE!A1283="",ISBLANK(SOURCE!A1283)),SOURCE!B1283&gt;0),IF(ISBLANK(SOURCE!C1283),"",SOURCE!C1283),
IF(SOURCE!B1283&lt;0,VLOOKUP(SOURCE!B1283,lookups!A$1:B$25,2,0),
  IF(ISBLANK(SOURCE!B1283),
    "",
    "/* "&amp;TEXT(SOURCE!B1283,"???0")&amp;" *"&amp;
      SOURCE!C1283&amp;", "&amp; IF(lookups!$E$2-LEN(SOURCE!C1283) &gt;= 0, REPT(" ",lookups!$E$2-LEN(SOURCE!C1283)), "")&amp;
      SOURCE!D1283&amp;", "&amp; IF(lookups!$F$2-LEN(SOURCE!D1283) &gt;= 0, REPT(" ",lookups!$F$2-LEN(SOURCE!D1283)), "")&amp;
      SOURCE!E1283&amp;", "&amp; IF(lookups!$G$2-LEN(SOURCE!E1283) &gt;=0, REPT(" ",lookups!$G$2-LEN(SOURCE!E1283)), "")&amp;
      SOURCE!F1283&amp;", "&amp; IF(lookups!$H$2-LEN(SOURCE!F1283) &gt;= 0, REPT(" ",lookups!$H$2-LEN(SOURCE!F1283)+2), "")&amp;"("&amp;
      SUBSTITUTE(TEXT(SOURCE!G1283,"??0"),"  ","")&amp;" &lt;&lt; TAM_MAX_BITS) |"&amp; IF(lookups!$I$2-3 &gt;= 0, REPT(" ",MAX(1,lookups!$I$2-5+4+1-1-LEN(  IF(ISTEXT(SOURCE!H1283),SOURCE!H1283,  SUBSTITUTE(SUBSTITUTE(TEXT(SOURCE!H1283,"????0"),"  ","")," ",""))   ))), "")&amp;
       IF(ISTEXT(SOURCE!H1283),SOURCE!H1283, SUBSTITUTE(SUBSTITUTE(TEXT(SOURCE!H1283,"????0"),"  ","")," ",""))   &amp;","&amp; IF(lookups!$J$2-3 &gt;= 0, REPT(" ",lookups!$J$2-3-5), "")&amp;
      SOURCE!I1283&amp;
" | "&amp; IF(lookups!$K$2-LEN(SOURCE!I1283) &gt;= 0, REPT(" ",lookups!$K$2-LEN(SOURCE!I1283)), "")&amp;
      SOURCE!J1283&amp;      IF(lookups!$L$2-LEN(SOURCE!J1283) &gt;= 0, REPT(" ",lookups!$L$2-LEN(SOURCE!J1283)), "")&amp;
" | "&amp; IF(lookups!$K$2-LEN(SOURCE!I1283) &gt;= 0, REPT(" ",lookups!$K$2-LEN(SOURCE!I1283)), "")&amp;
      SOURCE!K1283&amp;      IF(lookups!$L$2-LEN(SOURCE!K1283) &gt;= 0, REPT(" ",lookups!$M$2-LEN(SOURCE!K1283)), "")&amp;
" | "&amp; SOURCE!L1283&amp;      IF(lookups!$O$2-LEN(SOURCE!L1283) &gt;= 0, REPT(" ",lookups!$O$2-LEN(SOURCE!L1283)), "")&amp;
" | "&amp; SOURCE!M1283&amp;      IF(lookups!$P$2-LEN(SOURCE!M1283) &gt;= 0, REPT(" ",lookups!$P$2-LEN(SOURCE!M1283)), "")&amp;
      "},"&amp;IF(SOURCE!O1283&lt;&gt;"",""&amp;SOURCE!O1283,"")
 )
)
)</f>
        <v>/* 1253 */  { itemToBeCoded,                NOPARAM,                     "Norml:",                                      "Norml:",                                      (0 &lt;&lt; TAM_MAX_BITS) |     0, CAT_MENU | SLS_UNCHANGED | US_UNCHANGED | EIM_DISABLED | PTP_DISABLED     },</v>
      </c>
    </row>
    <row r="1284" customFormat="false" ht="15.75" hidden="false" customHeight="false" outlineLevel="0" collapsed="false">
      <c r="A1284" s="263" t="str">
        <f aca="false">IF(AND(OR(SOURCE!A1284="",ISBLANK(SOURCE!A1284)),SOURCE!B1284&gt;0),IF(ISBLANK(SOURCE!C1284),"",SOURCE!C1284),
IF(SOURCE!B1284&lt;0,VLOOKUP(SOURCE!B1284,lookups!A$1:B$25,2,0),
  IF(ISBLANK(SOURCE!B1284),
    "",
    "/* "&amp;TEXT(SOURCE!B1284,"???0")&amp;" *"&amp;
      SOURCE!C1284&amp;", "&amp; IF(lookups!$E$2-LEN(SOURCE!C1284) &gt;= 0, REPT(" ",lookups!$E$2-LEN(SOURCE!C1284)), "")&amp;
      SOURCE!D1284&amp;", "&amp; IF(lookups!$F$2-LEN(SOURCE!D1284) &gt;= 0, REPT(" ",lookups!$F$2-LEN(SOURCE!D1284)), "")&amp;
      SOURCE!E1284&amp;", "&amp; IF(lookups!$G$2-LEN(SOURCE!E1284) &gt;=0, REPT(" ",lookups!$G$2-LEN(SOURCE!E1284)), "")&amp;
      SOURCE!F1284&amp;", "&amp; IF(lookups!$H$2-LEN(SOURCE!F1284) &gt;= 0, REPT(" ",lookups!$H$2-LEN(SOURCE!F1284)+2), "")&amp;"("&amp;
      SUBSTITUTE(TEXT(SOURCE!G1284,"??0"),"  ","")&amp;" &lt;&lt; TAM_MAX_BITS) |"&amp; IF(lookups!$I$2-3 &gt;= 0, REPT(" ",MAX(1,lookups!$I$2-5+4+1-1-LEN(  IF(ISTEXT(SOURCE!H1284),SOURCE!H1284,  SUBSTITUTE(SUBSTITUTE(TEXT(SOURCE!H1284,"????0"),"  ","")," ",""))   ))), "")&amp;
       IF(ISTEXT(SOURCE!H1284),SOURCE!H1284, SUBSTITUTE(SUBSTITUTE(TEXT(SOURCE!H1284,"????0"),"  ","")," ",""))   &amp;","&amp; IF(lookups!$J$2-3 &gt;= 0, REPT(" ",lookups!$J$2-3-5), "")&amp;
      SOURCE!I1284&amp;
" | "&amp; IF(lookups!$K$2-LEN(SOURCE!I1284) &gt;= 0, REPT(" ",lookups!$K$2-LEN(SOURCE!I1284)), "")&amp;
      SOURCE!J1284&amp;      IF(lookups!$L$2-LEN(SOURCE!J1284) &gt;= 0, REPT(" ",lookups!$L$2-LEN(SOURCE!J1284)), "")&amp;
" | "&amp; IF(lookups!$K$2-LEN(SOURCE!I1284) &gt;= 0, REPT(" ",lookups!$K$2-LEN(SOURCE!I1284)), "")&amp;
      SOURCE!K1284&amp;      IF(lookups!$L$2-LEN(SOURCE!K1284) &gt;= 0, REPT(" ",lookups!$M$2-LEN(SOURCE!K1284)), "")&amp;
" | "&amp; SOURCE!L1284&amp;      IF(lookups!$O$2-LEN(SOURCE!L1284) &gt;= 0, REPT(" ",lookups!$O$2-LEN(SOURCE!L1284)), "")&amp;
" | "&amp; SOURCE!M1284&amp;      IF(lookups!$P$2-LEN(SOURCE!M1284) &gt;= 0, REPT(" ",lookups!$P$2-LEN(SOURCE!M1284)), "")&amp;
      "},"&amp;IF(SOURCE!O1284&lt;&gt;"",""&amp;SOURCE!O1284,"")
 )
)
)</f>
        <v>/* 1254 */  { fnNormalP,                    NOPARAM,                     "Norml" STD_SUB_p,                             "Norml" STD_SUB_p,                             (0 &lt;&lt; TAM_MAX_BITS) |     0, CAT_FNCT | SLS_ENABLED   | US_ENABLED   | EIM_DISABLED | PTP_NONE         },</v>
      </c>
    </row>
    <row r="1285" customFormat="false" ht="15.75" hidden="false" customHeight="false" outlineLevel="0" collapsed="false">
      <c r="A1285" s="263" t="str">
        <f aca="false">IF(AND(OR(SOURCE!A1285="",ISBLANK(SOURCE!A1285)),SOURCE!B1285&gt;0),IF(ISBLANK(SOURCE!C1285),"",SOURCE!C1285),
IF(SOURCE!B1285&lt;0,VLOOKUP(SOURCE!B1285,lookups!A$1:B$25,2,0),
  IF(ISBLANK(SOURCE!B1285),
    "",
    "/* "&amp;TEXT(SOURCE!B1285,"???0")&amp;" *"&amp;
      SOURCE!C1285&amp;", "&amp; IF(lookups!$E$2-LEN(SOURCE!C1285) &gt;= 0, REPT(" ",lookups!$E$2-LEN(SOURCE!C1285)), "")&amp;
      SOURCE!D1285&amp;", "&amp; IF(lookups!$F$2-LEN(SOURCE!D1285) &gt;= 0, REPT(" ",lookups!$F$2-LEN(SOURCE!D1285)), "")&amp;
      SOURCE!E1285&amp;", "&amp; IF(lookups!$G$2-LEN(SOURCE!E1285) &gt;=0, REPT(" ",lookups!$G$2-LEN(SOURCE!E1285)), "")&amp;
      SOURCE!F1285&amp;", "&amp; IF(lookups!$H$2-LEN(SOURCE!F1285) &gt;= 0, REPT(" ",lookups!$H$2-LEN(SOURCE!F1285)+2), "")&amp;"("&amp;
      SUBSTITUTE(TEXT(SOURCE!G1285,"??0"),"  ","")&amp;" &lt;&lt; TAM_MAX_BITS) |"&amp; IF(lookups!$I$2-3 &gt;= 0, REPT(" ",MAX(1,lookups!$I$2-5+4+1-1-LEN(  IF(ISTEXT(SOURCE!H1285),SOURCE!H1285,  SUBSTITUTE(SUBSTITUTE(TEXT(SOURCE!H1285,"????0"),"  ","")," ",""))   ))), "")&amp;
       IF(ISTEXT(SOURCE!H1285),SOURCE!H1285, SUBSTITUTE(SUBSTITUTE(TEXT(SOURCE!H1285,"????0"),"  ","")," ",""))   &amp;","&amp; IF(lookups!$J$2-3 &gt;= 0, REPT(" ",lookups!$J$2-3-5), "")&amp;
      SOURCE!I1285&amp;
" | "&amp; IF(lookups!$K$2-LEN(SOURCE!I1285) &gt;= 0, REPT(" ",lookups!$K$2-LEN(SOURCE!I1285)), "")&amp;
      SOURCE!J1285&amp;      IF(lookups!$L$2-LEN(SOURCE!J1285) &gt;= 0, REPT(" ",lookups!$L$2-LEN(SOURCE!J1285)), "")&amp;
" | "&amp; IF(lookups!$K$2-LEN(SOURCE!I1285) &gt;= 0, REPT(" ",lookups!$K$2-LEN(SOURCE!I1285)), "")&amp;
      SOURCE!K1285&amp;      IF(lookups!$L$2-LEN(SOURCE!K1285) &gt;= 0, REPT(" ",lookups!$M$2-LEN(SOURCE!K1285)), "")&amp;
" | "&amp; SOURCE!L1285&amp;      IF(lookups!$O$2-LEN(SOURCE!L1285) &gt;= 0, REPT(" ",lookups!$O$2-LEN(SOURCE!L1285)), "")&amp;
" | "&amp; SOURCE!M1285&amp;      IF(lookups!$P$2-LEN(SOURCE!M1285) &gt;= 0, REPT(" ",lookups!$P$2-LEN(SOURCE!M1285)), "")&amp;
      "},"&amp;IF(SOURCE!O1285&lt;&gt;"",""&amp;SOURCE!O1285,"")
 )
)
)</f>
        <v>/* 1255 */  { fnNormalL,                    NOPARAM,                     "Norml" STD_GAUSS_BLACK_L STD_GAUSS_WHITE_R,   "Norml" STD_GAUSS_BLACK_L STD_GAUSS_WHITE_R,   (0 &lt;&lt; TAM_MAX_BITS) |     0, CAT_FNCT | SLS_ENABLED   | US_ENABLED   | EIM_DISABLED | PTP_NONE         },</v>
      </c>
    </row>
    <row r="1286" customFormat="false" ht="15.75" hidden="false" customHeight="false" outlineLevel="0" collapsed="false">
      <c r="A1286" s="263" t="str">
        <f aca="false">IF(AND(OR(SOURCE!A1286="",ISBLANK(SOURCE!A1286)),SOURCE!B1286&gt;0),IF(ISBLANK(SOURCE!C1286),"",SOURCE!C1286),
IF(SOURCE!B1286&lt;0,VLOOKUP(SOURCE!B1286,lookups!A$1:B$25,2,0),
  IF(ISBLANK(SOURCE!B1286),
    "",
    "/* "&amp;TEXT(SOURCE!B1286,"???0")&amp;" *"&amp;
      SOURCE!C1286&amp;", "&amp; IF(lookups!$E$2-LEN(SOURCE!C1286) &gt;= 0, REPT(" ",lookups!$E$2-LEN(SOURCE!C1286)), "")&amp;
      SOURCE!D1286&amp;", "&amp; IF(lookups!$F$2-LEN(SOURCE!D1286) &gt;= 0, REPT(" ",lookups!$F$2-LEN(SOURCE!D1286)), "")&amp;
      SOURCE!E1286&amp;", "&amp; IF(lookups!$G$2-LEN(SOURCE!E1286) &gt;=0, REPT(" ",lookups!$G$2-LEN(SOURCE!E1286)), "")&amp;
      SOURCE!F1286&amp;", "&amp; IF(lookups!$H$2-LEN(SOURCE!F1286) &gt;= 0, REPT(" ",lookups!$H$2-LEN(SOURCE!F1286)+2), "")&amp;"("&amp;
      SUBSTITUTE(TEXT(SOURCE!G1286,"??0"),"  ","")&amp;" &lt;&lt; TAM_MAX_BITS) |"&amp; IF(lookups!$I$2-3 &gt;= 0, REPT(" ",MAX(1,lookups!$I$2-5+4+1-1-LEN(  IF(ISTEXT(SOURCE!H1286),SOURCE!H1286,  SUBSTITUTE(SUBSTITUTE(TEXT(SOURCE!H1286,"????0"),"  ","")," ",""))   ))), "")&amp;
       IF(ISTEXT(SOURCE!H1286),SOURCE!H1286, SUBSTITUTE(SUBSTITUTE(TEXT(SOURCE!H1286,"????0"),"  ","")," ",""))   &amp;","&amp; IF(lookups!$J$2-3 &gt;= 0, REPT(" ",lookups!$J$2-3-5), "")&amp;
      SOURCE!I1286&amp;
" | "&amp; IF(lookups!$K$2-LEN(SOURCE!I1286) &gt;= 0, REPT(" ",lookups!$K$2-LEN(SOURCE!I1286)), "")&amp;
      SOURCE!J1286&amp;      IF(lookups!$L$2-LEN(SOURCE!J1286) &gt;= 0, REPT(" ",lookups!$L$2-LEN(SOURCE!J1286)), "")&amp;
" | "&amp; IF(lookups!$K$2-LEN(SOURCE!I1286) &gt;= 0, REPT(" ",lookups!$K$2-LEN(SOURCE!I1286)), "")&amp;
      SOURCE!K1286&amp;      IF(lookups!$L$2-LEN(SOURCE!K1286) &gt;= 0, REPT(" ",lookups!$M$2-LEN(SOURCE!K1286)), "")&amp;
" | "&amp; SOURCE!L1286&amp;      IF(lookups!$O$2-LEN(SOURCE!L1286) &gt;= 0, REPT(" ",lookups!$O$2-LEN(SOURCE!L1286)), "")&amp;
" | "&amp; SOURCE!M1286&amp;      IF(lookups!$P$2-LEN(SOURCE!M1286) &gt;= 0, REPT(" ",lookups!$P$2-LEN(SOURCE!M1286)), "")&amp;
      "},"&amp;IF(SOURCE!O1286&lt;&gt;"",""&amp;SOURCE!O1286,"")
 )
)
)</f>
        <v>/* 1256 */  { fnNormalR,                    NOPARAM,                     "Norml" STD_GAUSS_WHITE_L STD_GAUSS_BLACK_R,   "Norml" STD_GAUSS_WHITE_L STD_GAUSS_BLACK_R,   (0 &lt;&lt; TAM_MAX_BITS) |     0, CAT_FNCT | SLS_ENABLED   | US_ENABLED   | EIM_DISABLED | PTP_NONE         },</v>
      </c>
    </row>
    <row r="1287" customFormat="false" ht="15.75" hidden="false" customHeight="false" outlineLevel="0" collapsed="false">
      <c r="A1287" s="263" t="str">
        <f aca="false">IF(AND(OR(SOURCE!A1287="",ISBLANK(SOURCE!A1287)),SOURCE!B1287&gt;0),IF(ISBLANK(SOURCE!C1287),"",SOURCE!C1287),
IF(SOURCE!B1287&lt;0,VLOOKUP(SOURCE!B1287,lookups!A$1:B$25,2,0),
  IF(ISBLANK(SOURCE!B1287),
    "",
    "/* "&amp;TEXT(SOURCE!B1287,"???0")&amp;" *"&amp;
      SOURCE!C1287&amp;", "&amp; IF(lookups!$E$2-LEN(SOURCE!C1287) &gt;= 0, REPT(" ",lookups!$E$2-LEN(SOURCE!C1287)), "")&amp;
      SOURCE!D1287&amp;", "&amp; IF(lookups!$F$2-LEN(SOURCE!D1287) &gt;= 0, REPT(" ",lookups!$F$2-LEN(SOURCE!D1287)), "")&amp;
      SOURCE!E1287&amp;", "&amp; IF(lookups!$G$2-LEN(SOURCE!E1287) &gt;=0, REPT(" ",lookups!$G$2-LEN(SOURCE!E1287)), "")&amp;
      SOURCE!F1287&amp;", "&amp; IF(lookups!$H$2-LEN(SOURCE!F1287) &gt;= 0, REPT(" ",lookups!$H$2-LEN(SOURCE!F1287)+2), "")&amp;"("&amp;
      SUBSTITUTE(TEXT(SOURCE!G1287,"??0"),"  ","")&amp;" &lt;&lt; TAM_MAX_BITS) |"&amp; IF(lookups!$I$2-3 &gt;= 0, REPT(" ",MAX(1,lookups!$I$2-5+4+1-1-LEN(  IF(ISTEXT(SOURCE!H1287),SOURCE!H1287,  SUBSTITUTE(SUBSTITUTE(TEXT(SOURCE!H1287,"????0"),"  ","")," ",""))   ))), "")&amp;
       IF(ISTEXT(SOURCE!H1287),SOURCE!H1287, SUBSTITUTE(SUBSTITUTE(TEXT(SOURCE!H1287,"????0"),"  ","")," ",""))   &amp;","&amp; IF(lookups!$J$2-3 &gt;= 0, REPT(" ",lookups!$J$2-3-5), "")&amp;
      SOURCE!I1287&amp;
" | "&amp; IF(lookups!$K$2-LEN(SOURCE!I1287) &gt;= 0, REPT(" ",lookups!$K$2-LEN(SOURCE!I1287)), "")&amp;
      SOURCE!J1287&amp;      IF(lookups!$L$2-LEN(SOURCE!J1287) &gt;= 0, REPT(" ",lookups!$L$2-LEN(SOURCE!J1287)), "")&amp;
" | "&amp; IF(lookups!$K$2-LEN(SOURCE!I1287) &gt;= 0, REPT(" ",lookups!$K$2-LEN(SOURCE!I1287)), "")&amp;
      SOURCE!K1287&amp;      IF(lookups!$L$2-LEN(SOURCE!K1287) &gt;= 0, REPT(" ",lookups!$M$2-LEN(SOURCE!K1287)), "")&amp;
" | "&amp; SOURCE!L1287&amp;      IF(lookups!$O$2-LEN(SOURCE!L1287) &gt;= 0, REPT(" ",lookups!$O$2-LEN(SOURCE!L1287)), "")&amp;
" | "&amp; SOURCE!M1287&amp;      IF(lookups!$P$2-LEN(SOURCE!M1287) &gt;= 0, REPT(" ",lookups!$P$2-LEN(SOURCE!M1287)), "")&amp;
      "},"&amp;IF(SOURCE!O1287&lt;&gt;"",""&amp;SOURCE!O1287,"")
 )
)
)</f>
        <v>/* 1257 */  { fnNormalI,                    NOPARAM,                     "Norml" STD_SUP_MINUS_1,                       "Norml" STD_SUP_MINUS_1,                       (0 &lt;&lt; TAM_MAX_BITS) |     0, CAT_FNCT | SLS_ENABLED   | US_ENABLED   | EIM_DISABLED | PTP_NONE         },</v>
      </c>
    </row>
    <row r="1288" customFormat="false" ht="15.75" hidden="false" customHeight="false" outlineLevel="0" collapsed="false">
      <c r="A1288" s="263" t="str">
        <f aca="false">IF(AND(OR(SOURCE!A1288="",ISBLANK(SOURCE!A1288)),SOURCE!B1288&gt;0),IF(ISBLANK(SOURCE!C1288),"",SOURCE!C1288),
IF(SOURCE!B1288&lt;0,VLOOKUP(SOURCE!B1288,lookups!A$1:B$25,2,0),
  IF(ISBLANK(SOURCE!B1288),
    "",
    "/* "&amp;TEXT(SOURCE!B1288,"???0")&amp;" *"&amp;
      SOURCE!C1288&amp;", "&amp; IF(lookups!$E$2-LEN(SOURCE!C1288) &gt;= 0, REPT(" ",lookups!$E$2-LEN(SOURCE!C1288)), "")&amp;
      SOURCE!D1288&amp;", "&amp; IF(lookups!$F$2-LEN(SOURCE!D1288) &gt;= 0, REPT(" ",lookups!$F$2-LEN(SOURCE!D1288)), "")&amp;
      SOURCE!E1288&amp;", "&amp; IF(lookups!$G$2-LEN(SOURCE!E1288) &gt;=0, REPT(" ",lookups!$G$2-LEN(SOURCE!E1288)), "")&amp;
      SOURCE!F1288&amp;", "&amp; IF(lookups!$H$2-LEN(SOURCE!F1288) &gt;= 0, REPT(" ",lookups!$H$2-LEN(SOURCE!F1288)+2), "")&amp;"("&amp;
      SUBSTITUTE(TEXT(SOURCE!G1288,"??0"),"  ","")&amp;" &lt;&lt; TAM_MAX_BITS) |"&amp; IF(lookups!$I$2-3 &gt;= 0, REPT(" ",MAX(1,lookups!$I$2-5+4+1-1-LEN(  IF(ISTEXT(SOURCE!H1288),SOURCE!H1288,  SUBSTITUTE(SUBSTITUTE(TEXT(SOURCE!H1288,"????0"),"  ","")," ",""))   ))), "")&amp;
       IF(ISTEXT(SOURCE!H1288),SOURCE!H1288, SUBSTITUTE(SUBSTITUTE(TEXT(SOURCE!H1288,"????0"),"  ","")," ",""))   &amp;","&amp; IF(lookups!$J$2-3 &gt;= 0, REPT(" ",lookups!$J$2-3-5), "")&amp;
      SOURCE!I1288&amp;
" | "&amp; IF(lookups!$K$2-LEN(SOURCE!I1288) &gt;= 0, REPT(" ",lookups!$K$2-LEN(SOURCE!I1288)), "")&amp;
      SOURCE!J1288&amp;      IF(lookups!$L$2-LEN(SOURCE!J1288) &gt;= 0, REPT(" ",lookups!$L$2-LEN(SOURCE!J1288)), "")&amp;
" | "&amp; IF(lookups!$K$2-LEN(SOURCE!I1288) &gt;= 0, REPT(" ",lookups!$K$2-LEN(SOURCE!I1288)), "")&amp;
      SOURCE!K1288&amp;      IF(lookups!$L$2-LEN(SOURCE!K1288) &gt;= 0, REPT(" ",lookups!$M$2-LEN(SOURCE!K1288)), "")&amp;
" | "&amp; SOURCE!L1288&amp;      IF(lookups!$O$2-LEN(SOURCE!L1288) &gt;= 0, REPT(" ",lookups!$O$2-LEN(SOURCE!L1288)), "")&amp;
" | "&amp; SOURCE!M1288&amp;      IF(lookups!$P$2-LEN(SOURCE!M1288) &gt;= 0, REPT(" ",lookups!$P$2-LEN(SOURCE!M1288)), "")&amp;
      "},"&amp;IF(SOURCE!O1288&lt;&gt;"",""&amp;SOURCE!O1288,"")
 )
)
)</f>
        <v>/* 1258 */  { itemToBeCoded,                NOPARAM,                     "Poiss:",                                      "Poiss:",                                      (0 &lt;&lt; TAM_MAX_BITS) |     0, CAT_MENU | SLS_UNCHANGED | US_UNCHANGED | EIM_DISABLED | PTP_DISABLED     },</v>
      </c>
    </row>
    <row r="1289" customFormat="false" ht="15.75" hidden="false" customHeight="false" outlineLevel="0" collapsed="false">
      <c r="A1289" s="263" t="str">
        <f aca="false">IF(AND(OR(SOURCE!A1289="",ISBLANK(SOURCE!A1289)),SOURCE!B1289&gt;0),IF(ISBLANK(SOURCE!C1289),"",SOURCE!C1289),
IF(SOURCE!B1289&lt;0,VLOOKUP(SOURCE!B1289,lookups!A$1:B$25,2,0),
  IF(ISBLANK(SOURCE!B1289),
    "",
    "/* "&amp;TEXT(SOURCE!B1289,"???0")&amp;" *"&amp;
      SOURCE!C1289&amp;", "&amp; IF(lookups!$E$2-LEN(SOURCE!C1289) &gt;= 0, REPT(" ",lookups!$E$2-LEN(SOURCE!C1289)), "")&amp;
      SOURCE!D1289&amp;", "&amp; IF(lookups!$F$2-LEN(SOURCE!D1289) &gt;= 0, REPT(" ",lookups!$F$2-LEN(SOURCE!D1289)), "")&amp;
      SOURCE!E1289&amp;", "&amp; IF(lookups!$G$2-LEN(SOURCE!E1289) &gt;=0, REPT(" ",lookups!$G$2-LEN(SOURCE!E1289)), "")&amp;
      SOURCE!F1289&amp;", "&amp; IF(lookups!$H$2-LEN(SOURCE!F1289) &gt;= 0, REPT(" ",lookups!$H$2-LEN(SOURCE!F1289)+2), "")&amp;"("&amp;
      SUBSTITUTE(TEXT(SOURCE!G1289,"??0"),"  ","")&amp;" &lt;&lt; TAM_MAX_BITS) |"&amp; IF(lookups!$I$2-3 &gt;= 0, REPT(" ",MAX(1,lookups!$I$2-5+4+1-1-LEN(  IF(ISTEXT(SOURCE!H1289),SOURCE!H1289,  SUBSTITUTE(SUBSTITUTE(TEXT(SOURCE!H1289,"????0"),"  ","")," ",""))   ))), "")&amp;
       IF(ISTEXT(SOURCE!H1289),SOURCE!H1289, SUBSTITUTE(SUBSTITUTE(TEXT(SOURCE!H1289,"????0"),"  ","")," ",""))   &amp;","&amp; IF(lookups!$J$2-3 &gt;= 0, REPT(" ",lookups!$J$2-3-5), "")&amp;
      SOURCE!I1289&amp;
" | "&amp; IF(lookups!$K$2-LEN(SOURCE!I1289) &gt;= 0, REPT(" ",lookups!$K$2-LEN(SOURCE!I1289)), "")&amp;
      SOURCE!J1289&amp;      IF(lookups!$L$2-LEN(SOURCE!J1289) &gt;= 0, REPT(" ",lookups!$L$2-LEN(SOURCE!J1289)), "")&amp;
" | "&amp; IF(lookups!$K$2-LEN(SOURCE!I1289) &gt;= 0, REPT(" ",lookups!$K$2-LEN(SOURCE!I1289)), "")&amp;
      SOURCE!K1289&amp;      IF(lookups!$L$2-LEN(SOURCE!K1289) &gt;= 0, REPT(" ",lookups!$M$2-LEN(SOURCE!K1289)), "")&amp;
" | "&amp; SOURCE!L1289&amp;      IF(lookups!$O$2-LEN(SOURCE!L1289) &gt;= 0, REPT(" ",lookups!$O$2-LEN(SOURCE!L1289)), "")&amp;
" | "&amp; SOURCE!M1289&amp;      IF(lookups!$P$2-LEN(SOURCE!M1289) &gt;= 0, REPT(" ",lookups!$P$2-LEN(SOURCE!M1289)), "")&amp;
      "},"&amp;IF(SOURCE!O1289&lt;&gt;"",""&amp;SOURCE!O1289,"")
 )
)
)</f>
        <v>/* 1259 */  { fnPoissonP,                   NOPARAM,                     "Poiss" STD_SUB_p,                             "Poiss" STD_SUB_p,                             (0 &lt;&lt; TAM_MAX_BITS) |     0, CAT_FNCT | SLS_ENABLED   | US_ENABLED   | EIM_DISABLED | PTP_NONE         },</v>
      </c>
    </row>
    <row r="1290" customFormat="false" ht="15.75" hidden="false" customHeight="false" outlineLevel="0" collapsed="false">
      <c r="A1290" s="263" t="str">
        <f aca="false">IF(AND(OR(SOURCE!A1290="",ISBLANK(SOURCE!A1290)),SOURCE!B1290&gt;0),IF(ISBLANK(SOURCE!C1290),"",SOURCE!C1290),
IF(SOURCE!B1290&lt;0,VLOOKUP(SOURCE!B1290,lookups!A$1:B$25,2,0),
  IF(ISBLANK(SOURCE!B1290),
    "",
    "/* "&amp;TEXT(SOURCE!B1290,"???0")&amp;" *"&amp;
      SOURCE!C1290&amp;", "&amp; IF(lookups!$E$2-LEN(SOURCE!C1290) &gt;= 0, REPT(" ",lookups!$E$2-LEN(SOURCE!C1290)), "")&amp;
      SOURCE!D1290&amp;", "&amp; IF(lookups!$F$2-LEN(SOURCE!D1290) &gt;= 0, REPT(" ",lookups!$F$2-LEN(SOURCE!D1290)), "")&amp;
      SOURCE!E1290&amp;", "&amp; IF(lookups!$G$2-LEN(SOURCE!E1290) &gt;=0, REPT(" ",lookups!$G$2-LEN(SOURCE!E1290)), "")&amp;
      SOURCE!F1290&amp;", "&amp; IF(lookups!$H$2-LEN(SOURCE!F1290) &gt;= 0, REPT(" ",lookups!$H$2-LEN(SOURCE!F1290)+2), "")&amp;"("&amp;
      SUBSTITUTE(TEXT(SOURCE!G1290,"??0"),"  ","")&amp;" &lt;&lt; TAM_MAX_BITS) |"&amp; IF(lookups!$I$2-3 &gt;= 0, REPT(" ",MAX(1,lookups!$I$2-5+4+1-1-LEN(  IF(ISTEXT(SOURCE!H1290),SOURCE!H1290,  SUBSTITUTE(SUBSTITUTE(TEXT(SOURCE!H1290,"????0"),"  ","")," ",""))   ))), "")&amp;
       IF(ISTEXT(SOURCE!H1290),SOURCE!H1290, SUBSTITUTE(SUBSTITUTE(TEXT(SOURCE!H1290,"????0"),"  ","")," ",""))   &amp;","&amp; IF(lookups!$J$2-3 &gt;= 0, REPT(" ",lookups!$J$2-3-5), "")&amp;
      SOURCE!I1290&amp;
" | "&amp; IF(lookups!$K$2-LEN(SOURCE!I1290) &gt;= 0, REPT(" ",lookups!$K$2-LEN(SOURCE!I1290)), "")&amp;
      SOURCE!J1290&amp;      IF(lookups!$L$2-LEN(SOURCE!J1290) &gt;= 0, REPT(" ",lookups!$L$2-LEN(SOURCE!J1290)), "")&amp;
" | "&amp; IF(lookups!$K$2-LEN(SOURCE!I1290) &gt;= 0, REPT(" ",lookups!$K$2-LEN(SOURCE!I1290)), "")&amp;
      SOURCE!K1290&amp;      IF(lookups!$L$2-LEN(SOURCE!K1290) &gt;= 0, REPT(" ",lookups!$M$2-LEN(SOURCE!K1290)), "")&amp;
" | "&amp; SOURCE!L1290&amp;      IF(lookups!$O$2-LEN(SOURCE!L1290) &gt;= 0, REPT(" ",lookups!$O$2-LEN(SOURCE!L1290)), "")&amp;
" | "&amp; SOURCE!M1290&amp;      IF(lookups!$P$2-LEN(SOURCE!M1290) &gt;= 0, REPT(" ",lookups!$P$2-LEN(SOURCE!M1290)), "")&amp;
      "},"&amp;IF(SOURCE!O1290&lt;&gt;"",""&amp;SOURCE!O1290,"")
 )
)
)</f>
        <v>/* 1260 */  { fnPoissonL,                   NOPARAM,                     "Poiss" STD_GAUSS_BLACK_L STD_GAUSS_WHITE_R,   "Poiss" STD_GAUSS_BLACK_L STD_GAUSS_WHITE_R,   (0 &lt;&lt; TAM_MAX_BITS) |     0, CAT_FNCT | SLS_ENABLED   | US_ENABLED   | EIM_DISABLED | PTP_NONE         },</v>
      </c>
    </row>
    <row r="1291" customFormat="false" ht="15.75" hidden="false" customHeight="false" outlineLevel="0" collapsed="false">
      <c r="A1291" s="263" t="str">
        <f aca="false">IF(AND(OR(SOURCE!A1291="",ISBLANK(SOURCE!A1291)),SOURCE!B1291&gt;0),IF(ISBLANK(SOURCE!C1291),"",SOURCE!C1291),
IF(SOURCE!B1291&lt;0,VLOOKUP(SOURCE!B1291,lookups!A$1:B$25,2,0),
  IF(ISBLANK(SOURCE!B1291),
    "",
    "/* "&amp;TEXT(SOURCE!B1291,"???0")&amp;" *"&amp;
      SOURCE!C1291&amp;", "&amp; IF(lookups!$E$2-LEN(SOURCE!C1291) &gt;= 0, REPT(" ",lookups!$E$2-LEN(SOURCE!C1291)), "")&amp;
      SOURCE!D1291&amp;", "&amp; IF(lookups!$F$2-LEN(SOURCE!D1291) &gt;= 0, REPT(" ",lookups!$F$2-LEN(SOURCE!D1291)), "")&amp;
      SOURCE!E1291&amp;", "&amp; IF(lookups!$G$2-LEN(SOURCE!E1291) &gt;=0, REPT(" ",lookups!$G$2-LEN(SOURCE!E1291)), "")&amp;
      SOURCE!F1291&amp;", "&amp; IF(lookups!$H$2-LEN(SOURCE!F1291) &gt;= 0, REPT(" ",lookups!$H$2-LEN(SOURCE!F1291)+2), "")&amp;"("&amp;
      SUBSTITUTE(TEXT(SOURCE!G1291,"??0"),"  ","")&amp;" &lt;&lt; TAM_MAX_BITS) |"&amp; IF(lookups!$I$2-3 &gt;= 0, REPT(" ",MAX(1,lookups!$I$2-5+4+1-1-LEN(  IF(ISTEXT(SOURCE!H1291),SOURCE!H1291,  SUBSTITUTE(SUBSTITUTE(TEXT(SOURCE!H1291,"????0"),"  ","")," ",""))   ))), "")&amp;
       IF(ISTEXT(SOURCE!H1291),SOURCE!H1291, SUBSTITUTE(SUBSTITUTE(TEXT(SOURCE!H1291,"????0"),"  ","")," ",""))   &amp;","&amp; IF(lookups!$J$2-3 &gt;= 0, REPT(" ",lookups!$J$2-3-5), "")&amp;
      SOURCE!I1291&amp;
" | "&amp; IF(lookups!$K$2-LEN(SOURCE!I1291) &gt;= 0, REPT(" ",lookups!$K$2-LEN(SOURCE!I1291)), "")&amp;
      SOURCE!J1291&amp;      IF(lookups!$L$2-LEN(SOURCE!J1291) &gt;= 0, REPT(" ",lookups!$L$2-LEN(SOURCE!J1291)), "")&amp;
" | "&amp; IF(lookups!$K$2-LEN(SOURCE!I1291) &gt;= 0, REPT(" ",lookups!$K$2-LEN(SOURCE!I1291)), "")&amp;
      SOURCE!K1291&amp;      IF(lookups!$L$2-LEN(SOURCE!K1291) &gt;= 0, REPT(" ",lookups!$M$2-LEN(SOURCE!K1291)), "")&amp;
" | "&amp; SOURCE!L1291&amp;      IF(lookups!$O$2-LEN(SOURCE!L1291) &gt;= 0, REPT(" ",lookups!$O$2-LEN(SOURCE!L1291)), "")&amp;
" | "&amp; SOURCE!M1291&amp;      IF(lookups!$P$2-LEN(SOURCE!M1291) &gt;= 0, REPT(" ",lookups!$P$2-LEN(SOURCE!M1291)), "")&amp;
      "},"&amp;IF(SOURCE!O1291&lt;&gt;"",""&amp;SOURCE!O1291,"")
 )
)
)</f>
        <v>/* 1261 */  { fnPoissonR,                   NOPARAM,                     "Poiss" STD_GAUSS_WHITE_L STD_GAUSS_BLACK_R,   "Poiss" STD_GAUSS_WHITE_L STD_GAUSS_BLACK_R,   (0 &lt;&lt; TAM_MAX_BITS) |     0, CAT_FNCT | SLS_ENABLED   | US_ENABLED   | EIM_DISABLED | PTP_NONE         },</v>
      </c>
    </row>
    <row r="1292" customFormat="false" ht="15.75" hidden="false" customHeight="false" outlineLevel="0" collapsed="false">
      <c r="A1292" s="263" t="str">
        <f aca="false">IF(AND(OR(SOURCE!A1292="",ISBLANK(SOURCE!A1292)),SOURCE!B1292&gt;0),IF(ISBLANK(SOURCE!C1292),"",SOURCE!C1292),
IF(SOURCE!B1292&lt;0,VLOOKUP(SOURCE!B1292,lookups!A$1:B$25,2,0),
  IF(ISBLANK(SOURCE!B1292),
    "",
    "/* "&amp;TEXT(SOURCE!B1292,"???0")&amp;" *"&amp;
      SOURCE!C1292&amp;", "&amp; IF(lookups!$E$2-LEN(SOURCE!C1292) &gt;= 0, REPT(" ",lookups!$E$2-LEN(SOURCE!C1292)), "")&amp;
      SOURCE!D1292&amp;", "&amp; IF(lookups!$F$2-LEN(SOURCE!D1292) &gt;= 0, REPT(" ",lookups!$F$2-LEN(SOURCE!D1292)), "")&amp;
      SOURCE!E1292&amp;", "&amp; IF(lookups!$G$2-LEN(SOURCE!E1292) &gt;=0, REPT(" ",lookups!$G$2-LEN(SOURCE!E1292)), "")&amp;
      SOURCE!F1292&amp;", "&amp; IF(lookups!$H$2-LEN(SOURCE!F1292) &gt;= 0, REPT(" ",lookups!$H$2-LEN(SOURCE!F1292)+2), "")&amp;"("&amp;
      SUBSTITUTE(TEXT(SOURCE!G1292,"??0"),"  ","")&amp;" &lt;&lt; TAM_MAX_BITS) |"&amp; IF(lookups!$I$2-3 &gt;= 0, REPT(" ",MAX(1,lookups!$I$2-5+4+1-1-LEN(  IF(ISTEXT(SOURCE!H1292),SOURCE!H1292,  SUBSTITUTE(SUBSTITUTE(TEXT(SOURCE!H1292,"????0"),"  ","")," ",""))   ))), "")&amp;
       IF(ISTEXT(SOURCE!H1292),SOURCE!H1292, SUBSTITUTE(SUBSTITUTE(TEXT(SOURCE!H1292,"????0"),"  ","")," ",""))   &amp;","&amp; IF(lookups!$J$2-3 &gt;= 0, REPT(" ",lookups!$J$2-3-5), "")&amp;
      SOURCE!I1292&amp;
" | "&amp; IF(lookups!$K$2-LEN(SOURCE!I1292) &gt;= 0, REPT(" ",lookups!$K$2-LEN(SOURCE!I1292)), "")&amp;
      SOURCE!J1292&amp;      IF(lookups!$L$2-LEN(SOURCE!J1292) &gt;= 0, REPT(" ",lookups!$L$2-LEN(SOURCE!J1292)), "")&amp;
" | "&amp; IF(lookups!$K$2-LEN(SOURCE!I1292) &gt;= 0, REPT(" ",lookups!$K$2-LEN(SOURCE!I1292)), "")&amp;
      SOURCE!K1292&amp;      IF(lookups!$L$2-LEN(SOURCE!K1292) &gt;= 0, REPT(" ",lookups!$M$2-LEN(SOURCE!K1292)), "")&amp;
" | "&amp; SOURCE!L1292&amp;      IF(lookups!$O$2-LEN(SOURCE!L1292) &gt;= 0, REPT(" ",lookups!$O$2-LEN(SOURCE!L1292)), "")&amp;
" | "&amp; SOURCE!M1292&amp;      IF(lookups!$P$2-LEN(SOURCE!M1292) &gt;= 0, REPT(" ",lookups!$P$2-LEN(SOURCE!M1292)), "")&amp;
      "},"&amp;IF(SOURCE!O1292&lt;&gt;"",""&amp;SOURCE!O1292,"")
 )
)
)</f>
        <v>/* 1262 */  { fnPoissonI,                   NOPARAM,                     "Poiss" STD_SUP_MINUS_1,                       "Poiss" STD_SUP_MINUS_1,                       (0 &lt;&lt; TAM_MAX_BITS) |     0, CAT_FNCT | SLS_ENABLED   | US_ENABLED   | EIM_DISABLED | PTP_NONE         },</v>
      </c>
    </row>
    <row r="1293" customFormat="false" ht="15.75" hidden="false" customHeight="false" outlineLevel="0" collapsed="false">
      <c r="A1293" s="263" t="str">
        <f aca="false">IF(AND(OR(SOURCE!A1293="",ISBLANK(SOURCE!A1293)),SOURCE!B1293&gt;0),IF(ISBLANK(SOURCE!C1293),"",SOURCE!C1293),
IF(SOURCE!B1293&lt;0,VLOOKUP(SOURCE!B1293,lookups!A$1:B$25,2,0),
  IF(ISBLANK(SOURCE!B1293),
    "",
    "/* "&amp;TEXT(SOURCE!B1293,"???0")&amp;" *"&amp;
      SOURCE!C1293&amp;", "&amp; IF(lookups!$E$2-LEN(SOURCE!C1293) &gt;= 0, REPT(" ",lookups!$E$2-LEN(SOURCE!C1293)), "")&amp;
      SOURCE!D1293&amp;", "&amp; IF(lookups!$F$2-LEN(SOURCE!D1293) &gt;= 0, REPT(" ",lookups!$F$2-LEN(SOURCE!D1293)), "")&amp;
      SOURCE!E1293&amp;", "&amp; IF(lookups!$G$2-LEN(SOURCE!E1293) &gt;=0, REPT(" ",lookups!$G$2-LEN(SOURCE!E1293)), "")&amp;
      SOURCE!F1293&amp;", "&amp; IF(lookups!$H$2-LEN(SOURCE!F1293) &gt;= 0, REPT(" ",lookups!$H$2-LEN(SOURCE!F1293)+2), "")&amp;"("&amp;
      SUBSTITUTE(TEXT(SOURCE!G1293,"??0"),"  ","")&amp;" &lt;&lt; TAM_MAX_BITS) |"&amp; IF(lookups!$I$2-3 &gt;= 0, REPT(" ",MAX(1,lookups!$I$2-5+4+1-1-LEN(  IF(ISTEXT(SOURCE!H1293),SOURCE!H1293,  SUBSTITUTE(SUBSTITUTE(TEXT(SOURCE!H1293,"????0"),"  ","")," ",""))   ))), "")&amp;
       IF(ISTEXT(SOURCE!H1293),SOURCE!H1293, SUBSTITUTE(SUBSTITUTE(TEXT(SOURCE!H1293,"????0"),"  ","")," ",""))   &amp;","&amp; IF(lookups!$J$2-3 &gt;= 0, REPT(" ",lookups!$J$2-3-5), "")&amp;
      SOURCE!I1293&amp;
" | "&amp; IF(lookups!$K$2-LEN(SOURCE!I1293) &gt;= 0, REPT(" ",lookups!$K$2-LEN(SOURCE!I1293)), "")&amp;
      SOURCE!J1293&amp;      IF(lookups!$L$2-LEN(SOURCE!J1293) &gt;= 0, REPT(" ",lookups!$L$2-LEN(SOURCE!J1293)), "")&amp;
" | "&amp; IF(lookups!$K$2-LEN(SOURCE!I1293) &gt;= 0, REPT(" ",lookups!$K$2-LEN(SOURCE!I1293)), "")&amp;
      SOURCE!K1293&amp;      IF(lookups!$L$2-LEN(SOURCE!K1293) &gt;= 0, REPT(" ",lookups!$M$2-LEN(SOURCE!K1293)), "")&amp;
" | "&amp; SOURCE!L1293&amp;      IF(lookups!$O$2-LEN(SOURCE!L1293) &gt;= 0, REPT(" ",lookups!$O$2-LEN(SOURCE!L1293)), "")&amp;
" | "&amp; SOURCE!M1293&amp;      IF(lookups!$P$2-LEN(SOURCE!M1293) &gt;= 0, REPT(" ",lookups!$P$2-LEN(SOURCE!M1293)), "")&amp;
      "},"&amp;IF(SOURCE!O1293&lt;&gt;"",""&amp;SOURCE!O1293,"")
 )
)
)</f>
        <v>/* 1263 */  { itemToBeCoded,                NOPARAM,                     "t:",                                          "t:",                                          (0 &lt;&lt; TAM_MAX_BITS) |     0, CAT_MENU | SLS_UNCHANGED | US_UNCHANGED | EIM_DISABLED | PTP_DISABLED     },</v>
      </c>
    </row>
    <row r="1294" customFormat="false" ht="15.75" hidden="false" customHeight="false" outlineLevel="0" collapsed="false">
      <c r="A1294" s="263" t="str">
        <f aca="false">IF(AND(OR(SOURCE!A1294="",ISBLANK(SOURCE!A1294)),SOURCE!B1294&gt;0),IF(ISBLANK(SOURCE!C1294),"",SOURCE!C1294),
IF(SOURCE!B1294&lt;0,VLOOKUP(SOURCE!B1294,lookups!A$1:B$25,2,0),
  IF(ISBLANK(SOURCE!B1294),
    "",
    "/* "&amp;TEXT(SOURCE!B1294,"???0")&amp;" *"&amp;
      SOURCE!C1294&amp;", "&amp; IF(lookups!$E$2-LEN(SOURCE!C1294) &gt;= 0, REPT(" ",lookups!$E$2-LEN(SOURCE!C1294)), "")&amp;
      SOURCE!D1294&amp;", "&amp; IF(lookups!$F$2-LEN(SOURCE!D1294) &gt;= 0, REPT(" ",lookups!$F$2-LEN(SOURCE!D1294)), "")&amp;
      SOURCE!E1294&amp;", "&amp; IF(lookups!$G$2-LEN(SOURCE!E1294) &gt;=0, REPT(" ",lookups!$G$2-LEN(SOURCE!E1294)), "")&amp;
      SOURCE!F1294&amp;", "&amp; IF(lookups!$H$2-LEN(SOURCE!F1294) &gt;= 0, REPT(" ",lookups!$H$2-LEN(SOURCE!F1294)+2), "")&amp;"("&amp;
      SUBSTITUTE(TEXT(SOURCE!G1294,"??0"),"  ","")&amp;" &lt;&lt; TAM_MAX_BITS) |"&amp; IF(lookups!$I$2-3 &gt;= 0, REPT(" ",MAX(1,lookups!$I$2-5+4+1-1-LEN(  IF(ISTEXT(SOURCE!H1294),SOURCE!H1294,  SUBSTITUTE(SUBSTITUTE(TEXT(SOURCE!H1294,"????0"),"  ","")," ",""))   ))), "")&amp;
       IF(ISTEXT(SOURCE!H1294),SOURCE!H1294, SUBSTITUTE(SUBSTITUTE(TEXT(SOURCE!H1294,"????0"),"  ","")," ",""))   &amp;","&amp; IF(lookups!$J$2-3 &gt;= 0, REPT(" ",lookups!$J$2-3-5), "")&amp;
      SOURCE!I1294&amp;
" | "&amp; IF(lookups!$K$2-LEN(SOURCE!I1294) &gt;= 0, REPT(" ",lookups!$K$2-LEN(SOURCE!I1294)), "")&amp;
      SOURCE!J1294&amp;      IF(lookups!$L$2-LEN(SOURCE!J1294) &gt;= 0, REPT(" ",lookups!$L$2-LEN(SOURCE!J1294)), "")&amp;
" | "&amp; IF(lookups!$K$2-LEN(SOURCE!I1294) &gt;= 0, REPT(" ",lookups!$K$2-LEN(SOURCE!I1294)), "")&amp;
      SOURCE!K1294&amp;      IF(lookups!$L$2-LEN(SOURCE!K1294) &gt;= 0, REPT(" ",lookups!$M$2-LEN(SOURCE!K1294)), "")&amp;
" | "&amp; SOURCE!L1294&amp;      IF(lookups!$O$2-LEN(SOURCE!L1294) &gt;= 0, REPT(" ",lookups!$O$2-LEN(SOURCE!L1294)), "")&amp;
" | "&amp; SOURCE!M1294&amp;      IF(lookups!$P$2-LEN(SOURCE!M1294) &gt;= 0, REPT(" ",lookups!$P$2-LEN(SOURCE!M1294)), "")&amp;
      "},"&amp;IF(SOURCE!O1294&lt;&gt;"",""&amp;SOURCE!O1294,"")
 )
)
)</f>
        <v>/* 1264 */  { fnT_P,                        NOPARAM,                     "t" STD_SUB_p "(x)",                           "t" STD_SUB_p "(x)",                           (0 &lt;&lt; TAM_MAX_BITS) |     0, CAT_FNCT | SLS_ENABLED   | US_ENABLED   | EIM_DISABLED | PTP_NONE         },</v>
      </c>
    </row>
    <row r="1295" customFormat="false" ht="15.75" hidden="false" customHeight="false" outlineLevel="0" collapsed="false">
      <c r="A1295" s="263" t="str">
        <f aca="false">IF(AND(OR(SOURCE!A1295="",ISBLANK(SOURCE!A1295)),SOURCE!B1295&gt;0),IF(ISBLANK(SOURCE!C1295),"",SOURCE!C1295),
IF(SOURCE!B1295&lt;0,VLOOKUP(SOURCE!B1295,lookups!A$1:B$25,2,0),
  IF(ISBLANK(SOURCE!B1295),
    "",
    "/* "&amp;TEXT(SOURCE!B1295,"???0")&amp;" *"&amp;
      SOURCE!C1295&amp;", "&amp; IF(lookups!$E$2-LEN(SOURCE!C1295) &gt;= 0, REPT(" ",lookups!$E$2-LEN(SOURCE!C1295)), "")&amp;
      SOURCE!D1295&amp;", "&amp; IF(lookups!$F$2-LEN(SOURCE!D1295) &gt;= 0, REPT(" ",lookups!$F$2-LEN(SOURCE!D1295)), "")&amp;
      SOURCE!E1295&amp;", "&amp; IF(lookups!$G$2-LEN(SOURCE!E1295) &gt;=0, REPT(" ",lookups!$G$2-LEN(SOURCE!E1295)), "")&amp;
      SOURCE!F1295&amp;", "&amp; IF(lookups!$H$2-LEN(SOURCE!F1295) &gt;= 0, REPT(" ",lookups!$H$2-LEN(SOURCE!F1295)+2), "")&amp;"("&amp;
      SUBSTITUTE(TEXT(SOURCE!G1295,"??0"),"  ","")&amp;" &lt;&lt; TAM_MAX_BITS) |"&amp; IF(lookups!$I$2-3 &gt;= 0, REPT(" ",MAX(1,lookups!$I$2-5+4+1-1-LEN(  IF(ISTEXT(SOURCE!H1295),SOURCE!H1295,  SUBSTITUTE(SUBSTITUTE(TEXT(SOURCE!H1295,"????0"),"  ","")," ",""))   ))), "")&amp;
       IF(ISTEXT(SOURCE!H1295),SOURCE!H1295, SUBSTITUTE(SUBSTITUTE(TEXT(SOURCE!H1295,"????0"),"  ","")," ",""))   &amp;","&amp; IF(lookups!$J$2-3 &gt;= 0, REPT(" ",lookups!$J$2-3-5), "")&amp;
      SOURCE!I1295&amp;
" | "&amp; IF(lookups!$K$2-LEN(SOURCE!I1295) &gt;= 0, REPT(" ",lookups!$K$2-LEN(SOURCE!I1295)), "")&amp;
      SOURCE!J1295&amp;      IF(lookups!$L$2-LEN(SOURCE!J1295) &gt;= 0, REPT(" ",lookups!$L$2-LEN(SOURCE!J1295)), "")&amp;
" | "&amp; IF(lookups!$K$2-LEN(SOURCE!I1295) &gt;= 0, REPT(" ",lookups!$K$2-LEN(SOURCE!I1295)), "")&amp;
      SOURCE!K1295&amp;      IF(lookups!$L$2-LEN(SOURCE!K1295) &gt;= 0, REPT(" ",lookups!$M$2-LEN(SOURCE!K1295)), "")&amp;
" | "&amp; SOURCE!L1295&amp;      IF(lookups!$O$2-LEN(SOURCE!L1295) &gt;= 0, REPT(" ",lookups!$O$2-LEN(SOURCE!L1295)), "")&amp;
" | "&amp; SOURCE!M1295&amp;      IF(lookups!$P$2-LEN(SOURCE!M1295) &gt;= 0, REPT(" ",lookups!$P$2-LEN(SOURCE!M1295)), "")&amp;
      "},"&amp;IF(SOURCE!O1295&lt;&gt;"",""&amp;SOURCE!O1295,"")
 )
)
)</f>
        <v>/* 1265 */  { fnT_L,                        NOPARAM,                     "t" STD_GAUSS_BLACK_L STD_GAUSS_WHITE_R "(x)", "t" STD_GAUSS_BLACK_L STD_GAUSS_WHITE_R "(x)", (0 &lt;&lt; TAM_MAX_BITS) |     0, CAT_FNCT | SLS_ENABLED   | US_ENABLED   | EIM_DISABLED | PTP_NONE         },</v>
      </c>
    </row>
    <row r="1296" customFormat="false" ht="15.75" hidden="false" customHeight="false" outlineLevel="0" collapsed="false">
      <c r="A1296" s="263" t="str">
        <f aca="false">IF(AND(OR(SOURCE!A1296="",ISBLANK(SOURCE!A1296)),SOURCE!B1296&gt;0),IF(ISBLANK(SOURCE!C1296),"",SOURCE!C1296),
IF(SOURCE!B1296&lt;0,VLOOKUP(SOURCE!B1296,lookups!A$1:B$25,2,0),
  IF(ISBLANK(SOURCE!B1296),
    "",
    "/* "&amp;TEXT(SOURCE!B1296,"???0")&amp;" *"&amp;
      SOURCE!C1296&amp;", "&amp; IF(lookups!$E$2-LEN(SOURCE!C1296) &gt;= 0, REPT(" ",lookups!$E$2-LEN(SOURCE!C1296)), "")&amp;
      SOURCE!D1296&amp;", "&amp; IF(lookups!$F$2-LEN(SOURCE!D1296) &gt;= 0, REPT(" ",lookups!$F$2-LEN(SOURCE!D1296)), "")&amp;
      SOURCE!E1296&amp;", "&amp; IF(lookups!$G$2-LEN(SOURCE!E1296) &gt;=0, REPT(" ",lookups!$G$2-LEN(SOURCE!E1296)), "")&amp;
      SOURCE!F1296&amp;", "&amp; IF(lookups!$H$2-LEN(SOURCE!F1296) &gt;= 0, REPT(" ",lookups!$H$2-LEN(SOURCE!F1296)+2), "")&amp;"("&amp;
      SUBSTITUTE(TEXT(SOURCE!G1296,"??0"),"  ","")&amp;" &lt;&lt; TAM_MAX_BITS) |"&amp; IF(lookups!$I$2-3 &gt;= 0, REPT(" ",MAX(1,lookups!$I$2-5+4+1-1-LEN(  IF(ISTEXT(SOURCE!H1296),SOURCE!H1296,  SUBSTITUTE(SUBSTITUTE(TEXT(SOURCE!H1296,"????0"),"  ","")," ",""))   ))), "")&amp;
       IF(ISTEXT(SOURCE!H1296),SOURCE!H1296, SUBSTITUTE(SUBSTITUTE(TEXT(SOURCE!H1296,"????0"),"  ","")," ",""))   &amp;","&amp; IF(lookups!$J$2-3 &gt;= 0, REPT(" ",lookups!$J$2-3-5), "")&amp;
      SOURCE!I1296&amp;
" | "&amp; IF(lookups!$K$2-LEN(SOURCE!I1296) &gt;= 0, REPT(" ",lookups!$K$2-LEN(SOURCE!I1296)), "")&amp;
      SOURCE!J1296&amp;      IF(lookups!$L$2-LEN(SOURCE!J1296) &gt;= 0, REPT(" ",lookups!$L$2-LEN(SOURCE!J1296)), "")&amp;
" | "&amp; IF(lookups!$K$2-LEN(SOURCE!I1296) &gt;= 0, REPT(" ",lookups!$K$2-LEN(SOURCE!I1296)), "")&amp;
      SOURCE!K1296&amp;      IF(lookups!$L$2-LEN(SOURCE!K1296) &gt;= 0, REPT(" ",lookups!$M$2-LEN(SOURCE!K1296)), "")&amp;
" | "&amp; SOURCE!L1296&amp;      IF(lookups!$O$2-LEN(SOURCE!L1296) &gt;= 0, REPT(" ",lookups!$O$2-LEN(SOURCE!L1296)), "")&amp;
" | "&amp; SOURCE!M1296&amp;      IF(lookups!$P$2-LEN(SOURCE!M1296) &gt;= 0, REPT(" ",lookups!$P$2-LEN(SOURCE!M1296)), "")&amp;
      "},"&amp;IF(SOURCE!O1296&lt;&gt;"",""&amp;SOURCE!O1296,"")
 )
)
)</f>
        <v>/* 1266 */  { fnT_R,                        NOPARAM,                     "t" STD_GAUSS_WHITE_L STD_GAUSS_BLACK_R "(x)", "t" STD_GAUSS_WHITE_L STD_GAUSS_BLACK_R "(x)", (0 &lt;&lt; TAM_MAX_BITS) |     0, CAT_FNCT | SLS_ENABLED   | US_ENABLED   | EIM_DISABLED | PTP_NONE         },</v>
      </c>
    </row>
    <row r="1297" customFormat="false" ht="15.75" hidden="false" customHeight="false" outlineLevel="0" collapsed="false">
      <c r="A1297" s="263" t="str">
        <f aca="false">IF(AND(OR(SOURCE!A1297="",ISBLANK(SOURCE!A1297)),SOURCE!B1297&gt;0),IF(ISBLANK(SOURCE!C1297),"",SOURCE!C1297),
IF(SOURCE!B1297&lt;0,VLOOKUP(SOURCE!B1297,lookups!A$1:B$25,2,0),
  IF(ISBLANK(SOURCE!B1297),
    "",
    "/* "&amp;TEXT(SOURCE!B1297,"???0")&amp;" *"&amp;
      SOURCE!C1297&amp;", "&amp; IF(lookups!$E$2-LEN(SOURCE!C1297) &gt;= 0, REPT(" ",lookups!$E$2-LEN(SOURCE!C1297)), "")&amp;
      SOURCE!D1297&amp;", "&amp; IF(lookups!$F$2-LEN(SOURCE!D1297) &gt;= 0, REPT(" ",lookups!$F$2-LEN(SOURCE!D1297)), "")&amp;
      SOURCE!E1297&amp;", "&amp; IF(lookups!$G$2-LEN(SOURCE!E1297) &gt;=0, REPT(" ",lookups!$G$2-LEN(SOURCE!E1297)), "")&amp;
      SOURCE!F1297&amp;", "&amp; IF(lookups!$H$2-LEN(SOURCE!F1297) &gt;= 0, REPT(" ",lookups!$H$2-LEN(SOURCE!F1297)+2), "")&amp;"("&amp;
      SUBSTITUTE(TEXT(SOURCE!G1297,"??0"),"  ","")&amp;" &lt;&lt; TAM_MAX_BITS) |"&amp; IF(lookups!$I$2-3 &gt;= 0, REPT(" ",MAX(1,lookups!$I$2-5+4+1-1-LEN(  IF(ISTEXT(SOURCE!H1297),SOURCE!H1297,  SUBSTITUTE(SUBSTITUTE(TEXT(SOURCE!H1297,"????0"),"  ","")," ",""))   ))), "")&amp;
       IF(ISTEXT(SOURCE!H1297),SOURCE!H1297, SUBSTITUTE(SUBSTITUTE(TEXT(SOURCE!H1297,"????0"),"  ","")," ",""))   &amp;","&amp; IF(lookups!$J$2-3 &gt;= 0, REPT(" ",lookups!$J$2-3-5), "")&amp;
      SOURCE!I1297&amp;
" | "&amp; IF(lookups!$K$2-LEN(SOURCE!I1297) &gt;= 0, REPT(" ",lookups!$K$2-LEN(SOURCE!I1297)), "")&amp;
      SOURCE!J1297&amp;      IF(lookups!$L$2-LEN(SOURCE!J1297) &gt;= 0, REPT(" ",lookups!$L$2-LEN(SOURCE!J1297)), "")&amp;
" | "&amp; IF(lookups!$K$2-LEN(SOURCE!I1297) &gt;= 0, REPT(" ",lookups!$K$2-LEN(SOURCE!I1297)), "")&amp;
      SOURCE!K1297&amp;      IF(lookups!$L$2-LEN(SOURCE!K1297) &gt;= 0, REPT(" ",lookups!$M$2-LEN(SOURCE!K1297)), "")&amp;
" | "&amp; SOURCE!L1297&amp;      IF(lookups!$O$2-LEN(SOURCE!L1297) &gt;= 0, REPT(" ",lookups!$O$2-LEN(SOURCE!L1297)), "")&amp;
" | "&amp; SOURCE!M1297&amp;      IF(lookups!$P$2-LEN(SOURCE!M1297) &gt;= 0, REPT(" ",lookups!$P$2-LEN(SOURCE!M1297)), "")&amp;
      "},"&amp;IF(SOURCE!O1297&lt;&gt;"",""&amp;SOURCE!O1297,"")
 )
)
)</f>
        <v>/* 1267 */  { fnT_I,                        NOPARAM,                     "t" STD_SUP_MINUS_1 "(p)",                     "t" STD_SUP_MINUS_1 "(p)",                     (0 &lt;&lt; TAM_MAX_BITS) |     0, CAT_FNCT | SLS_ENABLED   | US_ENABLED   | EIM_DISABLED | PTP_NONE         },</v>
      </c>
    </row>
    <row r="1298" customFormat="false" ht="15.75" hidden="false" customHeight="false" outlineLevel="0" collapsed="false">
      <c r="A1298" s="263" t="str">
        <f aca="false">IF(AND(OR(SOURCE!A1298="",ISBLANK(SOURCE!A1298)),SOURCE!B1298&gt;0),IF(ISBLANK(SOURCE!C1298),"",SOURCE!C1298),
IF(SOURCE!B1298&lt;0,VLOOKUP(SOURCE!B1298,lookups!A$1:B$25,2,0),
  IF(ISBLANK(SOURCE!B1298),
    "",
    "/* "&amp;TEXT(SOURCE!B1298,"???0")&amp;" *"&amp;
      SOURCE!C1298&amp;", "&amp; IF(lookups!$E$2-LEN(SOURCE!C1298) &gt;= 0, REPT(" ",lookups!$E$2-LEN(SOURCE!C1298)), "")&amp;
      SOURCE!D1298&amp;", "&amp; IF(lookups!$F$2-LEN(SOURCE!D1298) &gt;= 0, REPT(" ",lookups!$F$2-LEN(SOURCE!D1298)), "")&amp;
      SOURCE!E1298&amp;", "&amp; IF(lookups!$G$2-LEN(SOURCE!E1298) &gt;=0, REPT(" ",lookups!$G$2-LEN(SOURCE!E1298)), "")&amp;
      SOURCE!F1298&amp;", "&amp; IF(lookups!$H$2-LEN(SOURCE!F1298) &gt;= 0, REPT(" ",lookups!$H$2-LEN(SOURCE!F1298)+2), "")&amp;"("&amp;
      SUBSTITUTE(TEXT(SOURCE!G1298,"??0"),"  ","")&amp;" &lt;&lt; TAM_MAX_BITS) |"&amp; IF(lookups!$I$2-3 &gt;= 0, REPT(" ",MAX(1,lookups!$I$2-5+4+1-1-LEN(  IF(ISTEXT(SOURCE!H1298),SOURCE!H1298,  SUBSTITUTE(SUBSTITUTE(TEXT(SOURCE!H1298,"????0"),"  ","")," ",""))   ))), "")&amp;
       IF(ISTEXT(SOURCE!H1298),SOURCE!H1298, SUBSTITUTE(SUBSTITUTE(TEXT(SOURCE!H1298,"????0"),"  ","")," ",""))   &amp;","&amp; IF(lookups!$J$2-3 &gt;= 0, REPT(" ",lookups!$J$2-3-5), "")&amp;
      SOURCE!I1298&amp;
" | "&amp; IF(lookups!$K$2-LEN(SOURCE!I1298) &gt;= 0, REPT(" ",lookups!$K$2-LEN(SOURCE!I1298)), "")&amp;
      SOURCE!J1298&amp;      IF(lookups!$L$2-LEN(SOURCE!J1298) &gt;= 0, REPT(" ",lookups!$L$2-LEN(SOURCE!J1298)), "")&amp;
" | "&amp; IF(lookups!$K$2-LEN(SOURCE!I1298) &gt;= 0, REPT(" ",lookups!$K$2-LEN(SOURCE!I1298)), "")&amp;
      SOURCE!K1298&amp;      IF(lookups!$L$2-LEN(SOURCE!K1298) &gt;= 0, REPT(" ",lookups!$M$2-LEN(SOURCE!K1298)), "")&amp;
" | "&amp; SOURCE!L1298&amp;      IF(lookups!$O$2-LEN(SOURCE!L1298) &gt;= 0, REPT(" ",lookups!$O$2-LEN(SOURCE!L1298)), "")&amp;
" | "&amp; SOURCE!M1298&amp;      IF(lookups!$P$2-LEN(SOURCE!M1298) &gt;= 0, REPT(" ",lookups!$P$2-LEN(SOURCE!M1298)), "")&amp;
      "},"&amp;IF(SOURCE!O1298&lt;&gt;"",""&amp;SOURCE!O1298,"")
 )
)
)</f>
        <v>/* 1268 */  { itemToBeCoded,                NOPARAM,                     "Weibl:",                                      "Weibl:",                                      (0 &lt;&lt; TAM_MAX_BITS) |     0, CAT_MENU | SLS_UNCHANGED | US_UNCHANGED | EIM_DISABLED | PTP_DISABLED     },</v>
      </c>
    </row>
    <row r="1299" customFormat="false" ht="15.75" hidden="false" customHeight="false" outlineLevel="0" collapsed="false">
      <c r="A1299" s="263" t="str">
        <f aca="false">IF(AND(OR(SOURCE!A1299="",ISBLANK(SOURCE!A1299)),SOURCE!B1299&gt;0),IF(ISBLANK(SOURCE!C1299),"",SOURCE!C1299),
IF(SOURCE!B1299&lt;0,VLOOKUP(SOURCE!B1299,lookups!A$1:B$25,2,0),
  IF(ISBLANK(SOURCE!B1299),
    "",
    "/* "&amp;TEXT(SOURCE!B1299,"???0")&amp;" *"&amp;
      SOURCE!C1299&amp;", "&amp; IF(lookups!$E$2-LEN(SOURCE!C1299) &gt;= 0, REPT(" ",lookups!$E$2-LEN(SOURCE!C1299)), "")&amp;
      SOURCE!D1299&amp;", "&amp; IF(lookups!$F$2-LEN(SOURCE!D1299) &gt;= 0, REPT(" ",lookups!$F$2-LEN(SOURCE!D1299)), "")&amp;
      SOURCE!E1299&amp;", "&amp; IF(lookups!$G$2-LEN(SOURCE!E1299) &gt;=0, REPT(" ",lookups!$G$2-LEN(SOURCE!E1299)), "")&amp;
      SOURCE!F1299&amp;", "&amp; IF(lookups!$H$2-LEN(SOURCE!F1299) &gt;= 0, REPT(" ",lookups!$H$2-LEN(SOURCE!F1299)+2), "")&amp;"("&amp;
      SUBSTITUTE(TEXT(SOURCE!G1299,"??0"),"  ","")&amp;" &lt;&lt; TAM_MAX_BITS) |"&amp; IF(lookups!$I$2-3 &gt;= 0, REPT(" ",MAX(1,lookups!$I$2-5+4+1-1-LEN(  IF(ISTEXT(SOURCE!H1299),SOURCE!H1299,  SUBSTITUTE(SUBSTITUTE(TEXT(SOURCE!H1299,"????0"),"  ","")," ",""))   ))), "")&amp;
       IF(ISTEXT(SOURCE!H1299),SOURCE!H1299, SUBSTITUTE(SUBSTITUTE(TEXT(SOURCE!H1299,"????0"),"  ","")," ",""))   &amp;","&amp; IF(lookups!$J$2-3 &gt;= 0, REPT(" ",lookups!$J$2-3-5), "")&amp;
      SOURCE!I1299&amp;
" | "&amp; IF(lookups!$K$2-LEN(SOURCE!I1299) &gt;= 0, REPT(" ",lookups!$K$2-LEN(SOURCE!I1299)), "")&amp;
      SOURCE!J1299&amp;      IF(lookups!$L$2-LEN(SOURCE!J1299) &gt;= 0, REPT(" ",lookups!$L$2-LEN(SOURCE!J1299)), "")&amp;
" | "&amp; IF(lookups!$K$2-LEN(SOURCE!I1299) &gt;= 0, REPT(" ",lookups!$K$2-LEN(SOURCE!I1299)), "")&amp;
      SOURCE!K1299&amp;      IF(lookups!$L$2-LEN(SOURCE!K1299) &gt;= 0, REPT(" ",lookups!$M$2-LEN(SOURCE!K1299)), "")&amp;
" | "&amp; SOURCE!L1299&amp;      IF(lookups!$O$2-LEN(SOURCE!L1299) &gt;= 0, REPT(" ",lookups!$O$2-LEN(SOURCE!L1299)), "")&amp;
" | "&amp; SOURCE!M1299&amp;      IF(lookups!$P$2-LEN(SOURCE!M1299) &gt;= 0, REPT(" ",lookups!$P$2-LEN(SOURCE!M1299)), "")&amp;
      "},"&amp;IF(SOURCE!O1299&lt;&gt;"",""&amp;SOURCE!O1299,"")
 )
)
)</f>
        <v>/* 1269 */  { fnWeibullP,                   NOPARAM,                     "Weibl" STD_SUB_p,                             "Weibl" STD_SUB_p,                             (0 &lt;&lt; TAM_MAX_BITS) |     0, CAT_FNCT | SLS_ENABLED   | US_ENABLED   | EIM_DISABLED | PTP_NONE         },</v>
      </c>
    </row>
    <row r="1300" customFormat="false" ht="15.75" hidden="false" customHeight="false" outlineLevel="0" collapsed="false">
      <c r="A1300" s="263" t="str">
        <f aca="false">IF(AND(OR(SOURCE!A1300="",ISBLANK(SOURCE!A1300)),SOURCE!B1300&gt;0),IF(ISBLANK(SOURCE!C1300),"",SOURCE!C1300),
IF(SOURCE!B1300&lt;0,VLOOKUP(SOURCE!B1300,lookups!A$1:B$25,2,0),
  IF(ISBLANK(SOURCE!B1300),
    "",
    "/* "&amp;TEXT(SOURCE!B1300,"???0")&amp;" *"&amp;
      SOURCE!C1300&amp;", "&amp; IF(lookups!$E$2-LEN(SOURCE!C1300) &gt;= 0, REPT(" ",lookups!$E$2-LEN(SOURCE!C1300)), "")&amp;
      SOURCE!D1300&amp;", "&amp; IF(lookups!$F$2-LEN(SOURCE!D1300) &gt;= 0, REPT(" ",lookups!$F$2-LEN(SOURCE!D1300)), "")&amp;
      SOURCE!E1300&amp;", "&amp; IF(lookups!$G$2-LEN(SOURCE!E1300) &gt;=0, REPT(" ",lookups!$G$2-LEN(SOURCE!E1300)), "")&amp;
      SOURCE!F1300&amp;", "&amp; IF(lookups!$H$2-LEN(SOURCE!F1300) &gt;= 0, REPT(" ",lookups!$H$2-LEN(SOURCE!F1300)+2), "")&amp;"("&amp;
      SUBSTITUTE(TEXT(SOURCE!G1300,"??0"),"  ","")&amp;" &lt;&lt; TAM_MAX_BITS) |"&amp; IF(lookups!$I$2-3 &gt;= 0, REPT(" ",MAX(1,lookups!$I$2-5+4+1-1-LEN(  IF(ISTEXT(SOURCE!H1300),SOURCE!H1300,  SUBSTITUTE(SUBSTITUTE(TEXT(SOURCE!H1300,"????0"),"  ","")," ",""))   ))), "")&amp;
       IF(ISTEXT(SOURCE!H1300),SOURCE!H1300, SUBSTITUTE(SUBSTITUTE(TEXT(SOURCE!H1300,"????0"),"  ","")," ",""))   &amp;","&amp; IF(lookups!$J$2-3 &gt;= 0, REPT(" ",lookups!$J$2-3-5), "")&amp;
      SOURCE!I1300&amp;
" | "&amp; IF(lookups!$K$2-LEN(SOURCE!I1300) &gt;= 0, REPT(" ",lookups!$K$2-LEN(SOURCE!I1300)), "")&amp;
      SOURCE!J1300&amp;      IF(lookups!$L$2-LEN(SOURCE!J1300) &gt;= 0, REPT(" ",lookups!$L$2-LEN(SOURCE!J1300)), "")&amp;
" | "&amp; IF(lookups!$K$2-LEN(SOURCE!I1300) &gt;= 0, REPT(" ",lookups!$K$2-LEN(SOURCE!I1300)), "")&amp;
      SOURCE!K1300&amp;      IF(lookups!$L$2-LEN(SOURCE!K1300) &gt;= 0, REPT(" ",lookups!$M$2-LEN(SOURCE!K1300)), "")&amp;
" | "&amp; SOURCE!L1300&amp;      IF(lookups!$O$2-LEN(SOURCE!L1300) &gt;= 0, REPT(" ",lookups!$O$2-LEN(SOURCE!L1300)), "")&amp;
" | "&amp; SOURCE!M1300&amp;      IF(lookups!$P$2-LEN(SOURCE!M1300) &gt;= 0, REPT(" ",lookups!$P$2-LEN(SOURCE!M1300)), "")&amp;
      "},"&amp;IF(SOURCE!O1300&lt;&gt;"",""&amp;SOURCE!O1300,"")
 )
)
)</f>
        <v>/* 1270 */  { fnWeibullL,                   NOPARAM,                     "Weibl" STD_GAUSS_BLACK_L STD_GAUSS_WHITE_R,   "Weibl" STD_GAUSS_BLACK_L STD_GAUSS_WHITE_R,   (0 &lt;&lt; TAM_MAX_BITS) |     0, CAT_FNCT | SLS_ENABLED   | US_ENABLED   | EIM_DISABLED | PTP_NONE         },</v>
      </c>
    </row>
    <row r="1301" customFormat="false" ht="15.75" hidden="false" customHeight="false" outlineLevel="0" collapsed="false">
      <c r="A1301" s="263" t="str">
        <f aca="false">IF(AND(OR(SOURCE!A1301="",ISBLANK(SOURCE!A1301)),SOURCE!B1301&gt;0),IF(ISBLANK(SOURCE!C1301),"",SOURCE!C1301),
IF(SOURCE!B1301&lt;0,VLOOKUP(SOURCE!B1301,lookups!A$1:B$25,2,0),
  IF(ISBLANK(SOURCE!B1301),
    "",
    "/* "&amp;TEXT(SOURCE!B1301,"???0")&amp;" *"&amp;
      SOURCE!C1301&amp;", "&amp; IF(lookups!$E$2-LEN(SOURCE!C1301) &gt;= 0, REPT(" ",lookups!$E$2-LEN(SOURCE!C1301)), "")&amp;
      SOURCE!D1301&amp;", "&amp; IF(lookups!$F$2-LEN(SOURCE!D1301) &gt;= 0, REPT(" ",lookups!$F$2-LEN(SOURCE!D1301)), "")&amp;
      SOURCE!E1301&amp;", "&amp; IF(lookups!$G$2-LEN(SOURCE!E1301) &gt;=0, REPT(" ",lookups!$G$2-LEN(SOURCE!E1301)), "")&amp;
      SOURCE!F1301&amp;", "&amp; IF(lookups!$H$2-LEN(SOURCE!F1301) &gt;= 0, REPT(" ",lookups!$H$2-LEN(SOURCE!F1301)+2), "")&amp;"("&amp;
      SUBSTITUTE(TEXT(SOURCE!G1301,"??0"),"  ","")&amp;" &lt;&lt; TAM_MAX_BITS) |"&amp; IF(lookups!$I$2-3 &gt;= 0, REPT(" ",MAX(1,lookups!$I$2-5+4+1-1-LEN(  IF(ISTEXT(SOURCE!H1301),SOURCE!H1301,  SUBSTITUTE(SUBSTITUTE(TEXT(SOURCE!H1301,"????0"),"  ","")," ",""))   ))), "")&amp;
       IF(ISTEXT(SOURCE!H1301),SOURCE!H1301, SUBSTITUTE(SUBSTITUTE(TEXT(SOURCE!H1301,"????0"),"  ","")," ",""))   &amp;","&amp; IF(lookups!$J$2-3 &gt;= 0, REPT(" ",lookups!$J$2-3-5), "")&amp;
      SOURCE!I1301&amp;
" | "&amp; IF(lookups!$K$2-LEN(SOURCE!I1301) &gt;= 0, REPT(" ",lookups!$K$2-LEN(SOURCE!I1301)), "")&amp;
      SOURCE!J1301&amp;      IF(lookups!$L$2-LEN(SOURCE!J1301) &gt;= 0, REPT(" ",lookups!$L$2-LEN(SOURCE!J1301)), "")&amp;
" | "&amp; IF(lookups!$K$2-LEN(SOURCE!I1301) &gt;= 0, REPT(" ",lookups!$K$2-LEN(SOURCE!I1301)), "")&amp;
      SOURCE!K1301&amp;      IF(lookups!$L$2-LEN(SOURCE!K1301) &gt;= 0, REPT(" ",lookups!$M$2-LEN(SOURCE!K1301)), "")&amp;
" | "&amp; SOURCE!L1301&amp;      IF(lookups!$O$2-LEN(SOURCE!L1301) &gt;= 0, REPT(" ",lookups!$O$2-LEN(SOURCE!L1301)), "")&amp;
" | "&amp; SOURCE!M1301&amp;      IF(lookups!$P$2-LEN(SOURCE!M1301) &gt;= 0, REPT(" ",lookups!$P$2-LEN(SOURCE!M1301)), "")&amp;
      "},"&amp;IF(SOURCE!O1301&lt;&gt;"",""&amp;SOURCE!O1301,"")
 )
)
)</f>
        <v>/* 1271 */  { fnWeibullR,                   NOPARAM,                     "Weibl" STD_GAUSS_WHITE_L STD_GAUSS_BLACK_R,   "Weibl" STD_GAUSS_WHITE_L STD_GAUSS_BLACK_R,   (0 &lt;&lt; TAM_MAX_BITS) |     0, CAT_FNCT | SLS_ENABLED   | US_ENABLED   | EIM_DISABLED | PTP_NONE         },</v>
      </c>
    </row>
    <row r="1302" customFormat="false" ht="15.75" hidden="false" customHeight="false" outlineLevel="0" collapsed="false">
      <c r="A1302" s="263" t="str">
        <f aca="false">IF(AND(OR(SOURCE!A1302="",ISBLANK(SOURCE!A1302)),SOURCE!B1302&gt;0),IF(ISBLANK(SOURCE!C1302),"",SOURCE!C1302),
IF(SOURCE!B1302&lt;0,VLOOKUP(SOURCE!B1302,lookups!A$1:B$25,2,0),
  IF(ISBLANK(SOURCE!B1302),
    "",
    "/* "&amp;TEXT(SOURCE!B1302,"???0")&amp;" *"&amp;
      SOURCE!C1302&amp;", "&amp; IF(lookups!$E$2-LEN(SOURCE!C1302) &gt;= 0, REPT(" ",lookups!$E$2-LEN(SOURCE!C1302)), "")&amp;
      SOURCE!D1302&amp;", "&amp; IF(lookups!$F$2-LEN(SOURCE!D1302) &gt;= 0, REPT(" ",lookups!$F$2-LEN(SOURCE!D1302)), "")&amp;
      SOURCE!E1302&amp;", "&amp; IF(lookups!$G$2-LEN(SOURCE!E1302) &gt;=0, REPT(" ",lookups!$G$2-LEN(SOURCE!E1302)), "")&amp;
      SOURCE!F1302&amp;", "&amp; IF(lookups!$H$2-LEN(SOURCE!F1302) &gt;= 0, REPT(" ",lookups!$H$2-LEN(SOURCE!F1302)+2), "")&amp;"("&amp;
      SUBSTITUTE(TEXT(SOURCE!G1302,"??0"),"  ","")&amp;" &lt;&lt; TAM_MAX_BITS) |"&amp; IF(lookups!$I$2-3 &gt;= 0, REPT(" ",MAX(1,lookups!$I$2-5+4+1-1-LEN(  IF(ISTEXT(SOURCE!H1302),SOURCE!H1302,  SUBSTITUTE(SUBSTITUTE(TEXT(SOURCE!H1302,"????0"),"  ","")," ",""))   ))), "")&amp;
       IF(ISTEXT(SOURCE!H1302),SOURCE!H1302, SUBSTITUTE(SUBSTITUTE(TEXT(SOURCE!H1302,"????0"),"  ","")," ",""))   &amp;","&amp; IF(lookups!$J$2-3 &gt;= 0, REPT(" ",lookups!$J$2-3-5), "")&amp;
      SOURCE!I1302&amp;
" | "&amp; IF(lookups!$K$2-LEN(SOURCE!I1302) &gt;= 0, REPT(" ",lookups!$K$2-LEN(SOURCE!I1302)), "")&amp;
      SOURCE!J1302&amp;      IF(lookups!$L$2-LEN(SOURCE!J1302) &gt;= 0, REPT(" ",lookups!$L$2-LEN(SOURCE!J1302)), "")&amp;
" | "&amp; IF(lookups!$K$2-LEN(SOURCE!I1302) &gt;= 0, REPT(" ",lookups!$K$2-LEN(SOURCE!I1302)), "")&amp;
      SOURCE!K1302&amp;      IF(lookups!$L$2-LEN(SOURCE!K1302) &gt;= 0, REPT(" ",lookups!$M$2-LEN(SOURCE!K1302)), "")&amp;
" | "&amp; SOURCE!L1302&amp;      IF(lookups!$O$2-LEN(SOURCE!L1302) &gt;= 0, REPT(" ",lookups!$O$2-LEN(SOURCE!L1302)), "")&amp;
" | "&amp; SOURCE!M1302&amp;      IF(lookups!$P$2-LEN(SOURCE!M1302) &gt;= 0, REPT(" ",lookups!$P$2-LEN(SOURCE!M1302)), "")&amp;
      "},"&amp;IF(SOURCE!O1302&lt;&gt;"",""&amp;SOURCE!O1302,"")
 )
)
)</f>
        <v>/* 1272 */  { fnWeibullI,                   NOPARAM,                     "Weibl" STD_SUP_MINUS_1,                       "Weibl" STD_SUP_MINUS_1,                       (0 &lt;&lt; TAM_MAX_BITS) |     0, CAT_FNCT | SLS_ENABLED   | US_ENABLED   | EIM_DISABLED | PTP_NONE         },</v>
      </c>
    </row>
    <row r="1303" customFormat="false" ht="15.75" hidden="false" customHeight="false" outlineLevel="0" collapsed="false">
      <c r="A1303" s="263" t="str">
        <f aca="false">IF(AND(OR(SOURCE!A1303="",ISBLANK(SOURCE!A1303)),SOURCE!B1303&gt;0),IF(ISBLANK(SOURCE!C1303),"",SOURCE!C1303),
IF(SOURCE!B1303&lt;0,VLOOKUP(SOURCE!B1303,lookups!A$1:B$25,2,0),
  IF(ISBLANK(SOURCE!B1303),
    "",
    "/* "&amp;TEXT(SOURCE!B1303,"???0")&amp;" *"&amp;
      SOURCE!C1303&amp;", "&amp; IF(lookups!$E$2-LEN(SOURCE!C1303) &gt;= 0, REPT(" ",lookups!$E$2-LEN(SOURCE!C1303)), "")&amp;
      SOURCE!D1303&amp;", "&amp; IF(lookups!$F$2-LEN(SOURCE!D1303) &gt;= 0, REPT(" ",lookups!$F$2-LEN(SOURCE!D1303)), "")&amp;
      SOURCE!E1303&amp;", "&amp; IF(lookups!$G$2-LEN(SOURCE!E1303) &gt;=0, REPT(" ",lookups!$G$2-LEN(SOURCE!E1303)), "")&amp;
      SOURCE!F1303&amp;", "&amp; IF(lookups!$H$2-LEN(SOURCE!F1303) &gt;= 0, REPT(" ",lookups!$H$2-LEN(SOURCE!F1303)+2), "")&amp;"("&amp;
      SUBSTITUTE(TEXT(SOURCE!G1303,"??0"),"  ","")&amp;" &lt;&lt; TAM_MAX_BITS) |"&amp; IF(lookups!$I$2-3 &gt;= 0, REPT(" ",MAX(1,lookups!$I$2-5+4+1-1-LEN(  IF(ISTEXT(SOURCE!H1303),SOURCE!H1303,  SUBSTITUTE(SUBSTITUTE(TEXT(SOURCE!H1303,"????0"),"  ","")," ",""))   ))), "")&amp;
       IF(ISTEXT(SOURCE!H1303),SOURCE!H1303, SUBSTITUTE(SUBSTITUTE(TEXT(SOURCE!H1303,"????0"),"  ","")," ",""))   &amp;","&amp; IF(lookups!$J$2-3 &gt;= 0, REPT(" ",lookups!$J$2-3-5), "")&amp;
      SOURCE!I1303&amp;
" | "&amp; IF(lookups!$K$2-LEN(SOURCE!I1303) &gt;= 0, REPT(" ",lookups!$K$2-LEN(SOURCE!I1303)), "")&amp;
      SOURCE!J1303&amp;      IF(lookups!$L$2-LEN(SOURCE!J1303) &gt;= 0, REPT(" ",lookups!$L$2-LEN(SOURCE!J1303)), "")&amp;
" | "&amp; IF(lookups!$K$2-LEN(SOURCE!I1303) &gt;= 0, REPT(" ",lookups!$K$2-LEN(SOURCE!I1303)), "")&amp;
      SOURCE!K1303&amp;      IF(lookups!$L$2-LEN(SOURCE!K1303) &gt;= 0, REPT(" ",lookups!$M$2-LEN(SOURCE!K1303)), "")&amp;
" | "&amp; SOURCE!L1303&amp;      IF(lookups!$O$2-LEN(SOURCE!L1303) &gt;= 0, REPT(" ",lookups!$O$2-LEN(SOURCE!L1303)), "")&amp;
" | "&amp; SOURCE!M1303&amp;      IF(lookups!$P$2-LEN(SOURCE!M1303) &gt;= 0, REPT(" ",lookups!$P$2-LEN(SOURCE!M1303)), "")&amp;
      "},"&amp;IF(SOURCE!O1303&lt;&gt;"",""&amp;SOURCE!O1303,"")
 )
)
)</f>
        <v>/* 1273 */  { itemToBeCoded,                NOPARAM,                     STD_chi STD_SUP_2 ":",                         STD_chi STD_SUP_2 ":",                         (0 &lt;&lt; TAM_MAX_BITS) |     0, CAT_MENU | SLS_UNCHANGED | US_UNCHANGED | EIM_DISABLED | PTP_DISABLED     },</v>
      </c>
    </row>
    <row r="1304" customFormat="false" ht="15.75" hidden="false" customHeight="false" outlineLevel="0" collapsed="false">
      <c r="A1304" s="263" t="str">
        <f aca="false">IF(AND(OR(SOURCE!A1304="",ISBLANK(SOURCE!A1304)),SOURCE!B1304&gt;0),IF(ISBLANK(SOURCE!C1304),"",SOURCE!C1304),
IF(SOURCE!B1304&lt;0,VLOOKUP(SOURCE!B1304,lookups!A$1:B$25,2,0),
  IF(ISBLANK(SOURCE!B1304),
    "",
    "/* "&amp;TEXT(SOURCE!B1304,"???0")&amp;" *"&amp;
      SOURCE!C1304&amp;", "&amp; IF(lookups!$E$2-LEN(SOURCE!C1304) &gt;= 0, REPT(" ",lookups!$E$2-LEN(SOURCE!C1304)), "")&amp;
      SOURCE!D1304&amp;", "&amp; IF(lookups!$F$2-LEN(SOURCE!D1304) &gt;= 0, REPT(" ",lookups!$F$2-LEN(SOURCE!D1304)), "")&amp;
      SOURCE!E1304&amp;", "&amp; IF(lookups!$G$2-LEN(SOURCE!E1304) &gt;=0, REPT(" ",lookups!$G$2-LEN(SOURCE!E1304)), "")&amp;
      SOURCE!F1304&amp;", "&amp; IF(lookups!$H$2-LEN(SOURCE!F1304) &gt;= 0, REPT(" ",lookups!$H$2-LEN(SOURCE!F1304)+2), "")&amp;"("&amp;
      SUBSTITUTE(TEXT(SOURCE!G1304,"??0"),"  ","")&amp;" &lt;&lt; TAM_MAX_BITS) |"&amp; IF(lookups!$I$2-3 &gt;= 0, REPT(" ",MAX(1,lookups!$I$2-5+4+1-1-LEN(  IF(ISTEXT(SOURCE!H1304),SOURCE!H1304,  SUBSTITUTE(SUBSTITUTE(TEXT(SOURCE!H1304,"????0"),"  ","")," ",""))   ))), "")&amp;
       IF(ISTEXT(SOURCE!H1304),SOURCE!H1304, SUBSTITUTE(SUBSTITUTE(TEXT(SOURCE!H1304,"????0"),"  ","")," ",""))   &amp;","&amp; IF(lookups!$J$2-3 &gt;= 0, REPT(" ",lookups!$J$2-3-5), "")&amp;
      SOURCE!I1304&amp;
" | "&amp; IF(lookups!$K$2-LEN(SOURCE!I1304) &gt;= 0, REPT(" ",lookups!$K$2-LEN(SOURCE!I1304)), "")&amp;
      SOURCE!J1304&amp;      IF(lookups!$L$2-LEN(SOURCE!J1304) &gt;= 0, REPT(" ",lookups!$L$2-LEN(SOURCE!J1304)), "")&amp;
" | "&amp; IF(lookups!$K$2-LEN(SOURCE!I1304) &gt;= 0, REPT(" ",lookups!$K$2-LEN(SOURCE!I1304)), "")&amp;
      SOURCE!K1304&amp;      IF(lookups!$L$2-LEN(SOURCE!K1304) &gt;= 0, REPT(" ",lookups!$M$2-LEN(SOURCE!K1304)), "")&amp;
" | "&amp; SOURCE!L1304&amp;      IF(lookups!$O$2-LEN(SOURCE!L1304) &gt;= 0, REPT(" ",lookups!$O$2-LEN(SOURCE!L1304)), "")&amp;
" | "&amp; SOURCE!M1304&amp;      IF(lookups!$P$2-LEN(SOURCE!M1304) &gt;= 0, REPT(" ",lookups!$P$2-LEN(SOURCE!M1304)), "")&amp;
      "},"&amp;IF(SOURCE!O1304&lt;&gt;"",""&amp;SOURCE!O1304,"")
 )
)
)</f>
        <v>/* 1274 */  { fnChi2P,                      NOPARAM,                     STD_chi STD_SUP_2 STD_SUB_p "(x)",             STD_chi STD_SUP_2 STD_SUB_p "(x)",             (0 &lt;&lt; TAM_MAX_BITS) |     0, CAT_FNCT | SLS_ENABLED   | US_ENABLED   | EIM_DISABLED | PTP_NONE         },</v>
      </c>
    </row>
    <row r="1305" customFormat="false" ht="15.75" hidden="false" customHeight="false" outlineLevel="0" collapsed="false">
      <c r="A1305" s="263" t="str">
        <f aca="false">IF(AND(OR(SOURCE!A1305="",ISBLANK(SOURCE!A1305)),SOURCE!B1305&gt;0),IF(ISBLANK(SOURCE!C1305),"",SOURCE!C1305),
IF(SOURCE!B1305&lt;0,VLOOKUP(SOURCE!B1305,lookups!A$1:B$25,2,0),
  IF(ISBLANK(SOURCE!B1305),
    "",
    "/* "&amp;TEXT(SOURCE!B1305,"???0")&amp;" *"&amp;
      SOURCE!C1305&amp;", "&amp; IF(lookups!$E$2-LEN(SOURCE!C1305) &gt;= 0, REPT(" ",lookups!$E$2-LEN(SOURCE!C1305)), "")&amp;
      SOURCE!D1305&amp;", "&amp; IF(lookups!$F$2-LEN(SOURCE!D1305) &gt;= 0, REPT(" ",lookups!$F$2-LEN(SOURCE!D1305)), "")&amp;
      SOURCE!E1305&amp;", "&amp; IF(lookups!$G$2-LEN(SOURCE!E1305) &gt;=0, REPT(" ",lookups!$G$2-LEN(SOURCE!E1305)), "")&amp;
      SOURCE!F1305&amp;", "&amp; IF(lookups!$H$2-LEN(SOURCE!F1305) &gt;= 0, REPT(" ",lookups!$H$2-LEN(SOURCE!F1305)+2), "")&amp;"("&amp;
      SUBSTITUTE(TEXT(SOURCE!G1305,"??0"),"  ","")&amp;" &lt;&lt; TAM_MAX_BITS) |"&amp; IF(lookups!$I$2-3 &gt;= 0, REPT(" ",MAX(1,lookups!$I$2-5+4+1-1-LEN(  IF(ISTEXT(SOURCE!H1305),SOURCE!H1305,  SUBSTITUTE(SUBSTITUTE(TEXT(SOURCE!H1305,"????0"),"  ","")," ",""))   ))), "")&amp;
       IF(ISTEXT(SOURCE!H1305),SOURCE!H1305, SUBSTITUTE(SUBSTITUTE(TEXT(SOURCE!H1305,"????0"),"  ","")," ",""))   &amp;","&amp; IF(lookups!$J$2-3 &gt;= 0, REPT(" ",lookups!$J$2-3-5), "")&amp;
      SOURCE!I1305&amp;
" | "&amp; IF(lookups!$K$2-LEN(SOURCE!I1305) &gt;= 0, REPT(" ",lookups!$K$2-LEN(SOURCE!I1305)), "")&amp;
      SOURCE!J1305&amp;      IF(lookups!$L$2-LEN(SOURCE!J1305) &gt;= 0, REPT(" ",lookups!$L$2-LEN(SOURCE!J1305)), "")&amp;
" | "&amp; IF(lookups!$K$2-LEN(SOURCE!I1305) &gt;= 0, REPT(" ",lookups!$K$2-LEN(SOURCE!I1305)), "")&amp;
      SOURCE!K1305&amp;      IF(lookups!$L$2-LEN(SOURCE!K1305) &gt;= 0, REPT(" ",lookups!$M$2-LEN(SOURCE!K1305)), "")&amp;
" | "&amp; SOURCE!L1305&amp;      IF(lookups!$O$2-LEN(SOURCE!L1305) &gt;= 0, REPT(" ",lookups!$O$2-LEN(SOURCE!L1305)), "")&amp;
" | "&amp; SOURCE!M1305&amp;      IF(lookups!$P$2-LEN(SOURCE!M1305) &gt;= 0, REPT(" ",lookups!$P$2-LEN(SOURCE!M1305)), "")&amp;
      "},"&amp;IF(SOURCE!O1305&lt;&gt;"",""&amp;SOURCE!O1305,"")
 )
)
)</f>
        <v>/* 1275 */  { fnChi2L,                      NOPARAM,                     STD_chi STD_SUP_2 STD_GAUSS_BLACK_L STD_GAUSS_WHITE_R "(x)", STD_chi STD_SUP_2 STD_GAUSS_BLACK_L STD_GAUSS_WHITE_R "(x)", (0 &lt;&lt; TAM_MAX_BITS) |     0, CAT_FNCT | SLS_ENABLED   | US_ENABLED   | EIM_DISABLED | PTP_NONE         },</v>
      </c>
    </row>
    <row r="1306" customFormat="false" ht="15.75" hidden="false" customHeight="false" outlineLevel="0" collapsed="false">
      <c r="A1306" s="263" t="str">
        <f aca="false">IF(AND(OR(SOURCE!A1306="",ISBLANK(SOURCE!A1306)),SOURCE!B1306&gt;0),IF(ISBLANK(SOURCE!C1306),"",SOURCE!C1306),
IF(SOURCE!B1306&lt;0,VLOOKUP(SOURCE!B1306,lookups!A$1:B$25,2,0),
  IF(ISBLANK(SOURCE!B1306),
    "",
    "/* "&amp;TEXT(SOURCE!B1306,"???0")&amp;" *"&amp;
      SOURCE!C1306&amp;", "&amp; IF(lookups!$E$2-LEN(SOURCE!C1306) &gt;= 0, REPT(" ",lookups!$E$2-LEN(SOURCE!C1306)), "")&amp;
      SOURCE!D1306&amp;", "&amp; IF(lookups!$F$2-LEN(SOURCE!D1306) &gt;= 0, REPT(" ",lookups!$F$2-LEN(SOURCE!D1306)), "")&amp;
      SOURCE!E1306&amp;", "&amp; IF(lookups!$G$2-LEN(SOURCE!E1306) &gt;=0, REPT(" ",lookups!$G$2-LEN(SOURCE!E1306)), "")&amp;
      SOURCE!F1306&amp;", "&amp; IF(lookups!$H$2-LEN(SOURCE!F1306) &gt;= 0, REPT(" ",lookups!$H$2-LEN(SOURCE!F1306)+2), "")&amp;"("&amp;
      SUBSTITUTE(TEXT(SOURCE!G1306,"??0"),"  ","")&amp;" &lt;&lt; TAM_MAX_BITS) |"&amp; IF(lookups!$I$2-3 &gt;= 0, REPT(" ",MAX(1,lookups!$I$2-5+4+1-1-LEN(  IF(ISTEXT(SOURCE!H1306),SOURCE!H1306,  SUBSTITUTE(SUBSTITUTE(TEXT(SOURCE!H1306,"????0"),"  ","")," ",""))   ))), "")&amp;
       IF(ISTEXT(SOURCE!H1306),SOURCE!H1306, SUBSTITUTE(SUBSTITUTE(TEXT(SOURCE!H1306,"????0"),"  ","")," ",""))   &amp;","&amp; IF(lookups!$J$2-3 &gt;= 0, REPT(" ",lookups!$J$2-3-5), "")&amp;
      SOURCE!I1306&amp;
" | "&amp; IF(lookups!$K$2-LEN(SOURCE!I1306) &gt;= 0, REPT(" ",lookups!$K$2-LEN(SOURCE!I1306)), "")&amp;
      SOURCE!J1306&amp;      IF(lookups!$L$2-LEN(SOURCE!J1306) &gt;= 0, REPT(" ",lookups!$L$2-LEN(SOURCE!J1306)), "")&amp;
" | "&amp; IF(lookups!$K$2-LEN(SOURCE!I1306) &gt;= 0, REPT(" ",lookups!$K$2-LEN(SOURCE!I1306)), "")&amp;
      SOURCE!K1306&amp;      IF(lookups!$L$2-LEN(SOURCE!K1306) &gt;= 0, REPT(" ",lookups!$M$2-LEN(SOURCE!K1306)), "")&amp;
" | "&amp; SOURCE!L1306&amp;      IF(lookups!$O$2-LEN(SOURCE!L1306) &gt;= 0, REPT(" ",lookups!$O$2-LEN(SOURCE!L1306)), "")&amp;
" | "&amp; SOURCE!M1306&amp;      IF(lookups!$P$2-LEN(SOURCE!M1306) &gt;= 0, REPT(" ",lookups!$P$2-LEN(SOURCE!M1306)), "")&amp;
      "},"&amp;IF(SOURCE!O1306&lt;&gt;"",""&amp;SOURCE!O1306,"")
 )
)
)</f>
        <v>/* 1276 */  { fnChi2R,                      NOPARAM,                     STD_chi STD_SUP_2 STD_GAUSS_WHITE_L STD_GAUSS_BLACK_R "(x)", STD_chi STD_SUP_2 STD_GAUSS_WHITE_L STD_GAUSS_BLACK_R "(x)", (0 &lt;&lt; TAM_MAX_BITS) |     0, CAT_FNCT | SLS_ENABLED   | US_ENABLED   | EIM_DISABLED | PTP_NONE         },</v>
      </c>
    </row>
    <row r="1307" customFormat="false" ht="15.75" hidden="false" customHeight="false" outlineLevel="0" collapsed="false">
      <c r="A1307" s="263" t="str">
        <f aca="false">IF(AND(OR(SOURCE!A1307="",ISBLANK(SOURCE!A1307)),SOURCE!B1307&gt;0),IF(ISBLANK(SOURCE!C1307),"",SOURCE!C1307),
IF(SOURCE!B1307&lt;0,VLOOKUP(SOURCE!B1307,lookups!A$1:B$25,2,0),
  IF(ISBLANK(SOURCE!B1307),
    "",
    "/* "&amp;TEXT(SOURCE!B1307,"???0")&amp;" *"&amp;
      SOURCE!C1307&amp;", "&amp; IF(lookups!$E$2-LEN(SOURCE!C1307) &gt;= 0, REPT(" ",lookups!$E$2-LEN(SOURCE!C1307)), "")&amp;
      SOURCE!D1307&amp;", "&amp; IF(lookups!$F$2-LEN(SOURCE!D1307) &gt;= 0, REPT(" ",lookups!$F$2-LEN(SOURCE!D1307)), "")&amp;
      SOURCE!E1307&amp;", "&amp; IF(lookups!$G$2-LEN(SOURCE!E1307) &gt;=0, REPT(" ",lookups!$G$2-LEN(SOURCE!E1307)), "")&amp;
      SOURCE!F1307&amp;", "&amp; IF(lookups!$H$2-LEN(SOURCE!F1307) &gt;= 0, REPT(" ",lookups!$H$2-LEN(SOURCE!F1307)+2), "")&amp;"("&amp;
      SUBSTITUTE(TEXT(SOURCE!G1307,"??0"),"  ","")&amp;" &lt;&lt; TAM_MAX_BITS) |"&amp; IF(lookups!$I$2-3 &gt;= 0, REPT(" ",MAX(1,lookups!$I$2-5+4+1-1-LEN(  IF(ISTEXT(SOURCE!H1307),SOURCE!H1307,  SUBSTITUTE(SUBSTITUTE(TEXT(SOURCE!H1307,"????0"),"  ","")," ",""))   ))), "")&amp;
       IF(ISTEXT(SOURCE!H1307),SOURCE!H1307, SUBSTITUTE(SUBSTITUTE(TEXT(SOURCE!H1307,"????0"),"  ","")," ",""))   &amp;","&amp; IF(lookups!$J$2-3 &gt;= 0, REPT(" ",lookups!$J$2-3-5), "")&amp;
      SOURCE!I1307&amp;
" | "&amp; IF(lookups!$K$2-LEN(SOURCE!I1307) &gt;= 0, REPT(" ",lookups!$K$2-LEN(SOURCE!I1307)), "")&amp;
      SOURCE!J1307&amp;      IF(lookups!$L$2-LEN(SOURCE!J1307) &gt;= 0, REPT(" ",lookups!$L$2-LEN(SOURCE!J1307)), "")&amp;
" | "&amp; IF(lookups!$K$2-LEN(SOURCE!I1307) &gt;= 0, REPT(" ",lookups!$K$2-LEN(SOURCE!I1307)), "")&amp;
      SOURCE!K1307&amp;      IF(lookups!$L$2-LEN(SOURCE!K1307) &gt;= 0, REPT(" ",lookups!$M$2-LEN(SOURCE!K1307)), "")&amp;
" | "&amp; SOURCE!L1307&amp;      IF(lookups!$O$2-LEN(SOURCE!L1307) &gt;= 0, REPT(" ",lookups!$O$2-LEN(SOURCE!L1307)), "")&amp;
" | "&amp; SOURCE!M1307&amp;      IF(lookups!$P$2-LEN(SOURCE!M1307) &gt;= 0, REPT(" ",lookups!$P$2-LEN(SOURCE!M1307)), "")&amp;
      "},"&amp;IF(SOURCE!O1307&lt;&gt;"",""&amp;SOURCE!O1307,"")
 )
)
)</f>
        <v>/* 1277 */  { fnChi2I,                      NOPARAM,                     "(" STD_chi STD_SUP_2 ")" STD_SUP_MINUS_1,     "(" STD_chi STD_SUP_2 ")" STD_SUP_MINUS_1,     (0 &lt;&lt; TAM_MAX_BITS) |     0, CAT_FNCT | SLS_ENABLED   | US_ENABLED   | EIM_DISABLED | PTP_NONE         },</v>
      </c>
    </row>
    <row r="1308" customFormat="false" ht="15.75" hidden="false" customHeight="false" outlineLevel="0" collapsed="false">
      <c r="A1308" s="263" t="str">
        <f aca="false">IF(AND(OR(SOURCE!A1308="",ISBLANK(SOURCE!A1308)),SOURCE!B1308&gt;0),IF(ISBLANK(SOURCE!C1308),"",SOURCE!C1308),
IF(SOURCE!B1308&lt;0,VLOOKUP(SOURCE!B1308,lookups!A$1:B$25,2,0),
  IF(ISBLANK(SOURCE!B1308),
    "",
    "/* "&amp;TEXT(SOURCE!B1308,"???0")&amp;" *"&amp;
      SOURCE!C1308&amp;", "&amp; IF(lookups!$E$2-LEN(SOURCE!C1308) &gt;= 0, REPT(" ",lookups!$E$2-LEN(SOURCE!C1308)), "")&amp;
      SOURCE!D1308&amp;", "&amp; IF(lookups!$F$2-LEN(SOURCE!D1308) &gt;= 0, REPT(" ",lookups!$F$2-LEN(SOURCE!D1308)), "")&amp;
      SOURCE!E1308&amp;", "&amp; IF(lookups!$G$2-LEN(SOURCE!E1308) &gt;=0, REPT(" ",lookups!$G$2-LEN(SOURCE!E1308)), "")&amp;
      SOURCE!F1308&amp;", "&amp; IF(lookups!$H$2-LEN(SOURCE!F1308) &gt;= 0, REPT(" ",lookups!$H$2-LEN(SOURCE!F1308)+2), "")&amp;"("&amp;
      SUBSTITUTE(TEXT(SOURCE!G1308,"??0"),"  ","")&amp;" &lt;&lt; TAM_MAX_BITS) |"&amp; IF(lookups!$I$2-3 &gt;= 0, REPT(" ",MAX(1,lookups!$I$2-5+4+1-1-LEN(  IF(ISTEXT(SOURCE!H1308),SOURCE!H1308,  SUBSTITUTE(SUBSTITUTE(TEXT(SOURCE!H1308,"????0"),"  ","")," ",""))   ))), "")&amp;
       IF(ISTEXT(SOURCE!H1308),SOURCE!H1308, SUBSTITUTE(SUBSTITUTE(TEXT(SOURCE!H1308,"????0"),"  ","")," ",""))   &amp;","&amp; IF(lookups!$J$2-3 &gt;= 0, REPT(" ",lookups!$J$2-3-5), "")&amp;
      SOURCE!I1308&amp;
" | "&amp; IF(lookups!$K$2-LEN(SOURCE!I1308) &gt;= 0, REPT(" ",lookups!$K$2-LEN(SOURCE!I1308)), "")&amp;
      SOURCE!J1308&amp;      IF(lookups!$L$2-LEN(SOURCE!J1308) &gt;= 0, REPT(" ",lookups!$L$2-LEN(SOURCE!J1308)), "")&amp;
" | "&amp; IF(lookups!$K$2-LEN(SOURCE!I1308) &gt;= 0, REPT(" ",lookups!$K$2-LEN(SOURCE!I1308)), "")&amp;
      SOURCE!K1308&amp;      IF(lookups!$L$2-LEN(SOURCE!K1308) &gt;= 0, REPT(" ",lookups!$M$2-LEN(SOURCE!K1308)), "")&amp;
" | "&amp; SOURCE!L1308&amp;      IF(lookups!$O$2-LEN(SOURCE!L1308) &gt;= 0, REPT(" ",lookups!$O$2-LEN(SOURCE!L1308)), "")&amp;
" | "&amp; SOURCE!M1308&amp;      IF(lookups!$P$2-LEN(SOURCE!M1308) &gt;= 0, REPT(" ",lookups!$P$2-LEN(SOURCE!M1308)), "")&amp;
      "},"&amp;IF(SOURCE!O1308&lt;&gt;"",""&amp;SOURCE!O1308,"")
 )
)
)</f>
        <v>/* 1278 */  { itemToBeCoded,                NOPARAM,                     STD_PHI ":",                                   STD_PHI ":",                                   (0 &lt;&lt; TAM_MAX_BITS) |     0, CAT_MENU | SLS_UNCHANGED | US_UNCHANGED | EIM_DISABLED | PTP_DISABLED     },</v>
      </c>
    </row>
    <row r="1309" customFormat="false" ht="15.75" hidden="false" customHeight="false" outlineLevel="0" collapsed="false">
      <c r="A1309" s="263" t="str">
        <f aca="false">IF(AND(OR(SOURCE!A1309="",ISBLANK(SOURCE!A1309)),SOURCE!B1309&gt;0),IF(ISBLANK(SOURCE!C1309),"",SOURCE!C1309),
IF(SOURCE!B1309&lt;0,VLOOKUP(SOURCE!B1309,lookups!A$1:B$25,2,0),
  IF(ISBLANK(SOURCE!B1309),
    "",
    "/* "&amp;TEXT(SOURCE!B1309,"???0")&amp;" *"&amp;
      SOURCE!C1309&amp;", "&amp; IF(lookups!$E$2-LEN(SOURCE!C1309) &gt;= 0, REPT(" ",lookups!$E$2-LEN(SOURCE!C1309)), "")&amp;
      SOURCE!D1309&amp;", "&amp; IF(lookups!$F$2-LEN(SOURCE!D1309) &gt;= 0, REPT(" ",lookups!$F$2-LEN(SOURCE!D1309)), "")&amp;
      SOURCE!E1309&amp;", "&amp; IF(lookups!$G$2-LEN(SOURCE!E1309) &gt;=0, REPT(" ",lookups!$G$2-LEN(SOURCE!E1309)), "")&amp;
      SOURCE!F1309&amp;", "&amp; IF(lookups!$H$2-LEN(SOURCE!F1309) &gt;= 0, REPT(" ",lookups!$H$2-LEN(SOURCE!F1309)+2), "")&amp;"("&amp;
      SUBSTITUTE(TEXT(SOURCE!G1309,"??0"),"  ","")&amp;" &lt;&lt; TAM_MAX_BITS) |"&amp; IF(lookups!$I$2-3 &gt;= 0, REPT(" ",MAX(1,lookups!$I$2-5+4+1-1-LEN(  IF(ISTEXT(SOURCE!H1309),SOURCE!H1309,  SUBSTITUTE(SUBSTITUTE(TEXT(SOURCE!H1309,"????0"),"  ","")," ",""))   ))), "")&amp;
       IF(ISTEXT(SOURCE!H1309),SOURCE!H1309, SUBSTITUTE(SUBSTITUTE(TEXT(SOURCE!H1309,"????0"),"  ","")," ",""))   &amp;","&amp; IF(lookups!$J$2-3 &gt;= 0, REPT(" ",lookups!$J$2-3-5), "")&amp;
      SOURCE!I1309&amp;
" | "&amp; IF(lookups!$K$2-LEN(SOURCE!I1309) &gt;= 0, REPT(" ",lookups!$K$2-LEN(SOURCE!I1309)), "")&amp;
      SOURCE!J1309&amp;      IF(lookups!$L$2-LEN(SOURCE!J1309) &gt;= 0, REPT(" ",lookups!$L$2-LEN(SOURCE!J1309)), "")&amp;
" | "&amp; IF(lookups!$K$2-LEN(SOURCE!I1309) &gt;= 0, REPT(" ",lookups!$K$2-LEN(SOURCE!I1309)), "")&amp;
      SOURCE!K1309&amp;      IF(lookups!$L$2-LEN(SOURCE!K1309) &gt;= 0, REPT(" ",lookups!$M$2-LEN(SOURCE!K1309)), "")&amp;
" | "&amp; SOURCE!L1309&amp;      IF(lookups!$O$2-LEN(SOURCE!L1309) &gt;= 0, REPT(" ",lookups!$O$2-LEN(SOURCE!L1309)), "")&amp;
" | "&amp; SOURCE!M1309&amp;      IF(lookups!$P$2-LEN(SOURCE!M1309) &gt;= 0, REPT(" ",lookups!$P$2-LEN(SOURCE!M1309)), "")&amp;
      "},"&amp;IF(SOURCE!O1309&lt;&gt;"",""&amp;SOURCE!O1309,"")
 )
)
)</f>
        <v>/* 1279 */  { fnStdNormalP,                 NOPARAM,                     STD_phi STD_SUB_p,                             STD_phi STD_SUB_p,                             (0 &lt;&lt; TAM_MAX_BITS) |     0, CAT_FNCT | SLS_ENABLED   | US_ENABLED   | EIM_DISABLED | PTP_NONE         },</v>
      </c>
    </row>
    <row r="1310" customFormat="false" ht="15.75" hidden="false" customHeight="false" outlineLevel="0" collapsed="false">
      <c r="A1310" s="263" t="str">
        <f aca="false">IF(AND(OR(SOURCE!A1310="",ISBLANK(SOURCE!A1310)),SOURCE!B1310&gt;0),IF(ISBLANK(SOURCE!C1310),"",SOURCE!C1310),
IF(SOURCE!B1310&lt;0,VLOOKUP(SOURCE!B1310,lookups!A$1:B$25,2,0),
  IF(ISBLANK(SOURCE!B1310),
    "",
    "/* "&amp;TEXT(SOURCE!B1310,"???0")&amp;" *"&amp;
      SOURCE!C1310&amp;", "&amp; IF(lookups!$E$2-LEN(SOURCE!C1310) &gt;= 0, REPT(" ",lookups!$E$2-LEN(SOURCE!C1310)), "")&amp;
      SOURCE!D1310&amp;", "&amp; IF(lookups!$F$2-LEN(SOURCE!D1310) &gt;= 0, REPT(" ",lookups!$F$2-LEN(SOURCE!D1310)), "")&amp;
      SOURCE!E1310&amp;", "&amp; IF(lookups!$G$2-LEN(SOURCE!E1310) &gt;=0, REPT(" ",lookups!$G$2-LEN(SOURCE!E1310)), "")&amp;
      SOURCE!F1310&amp;", "&amp; IF(lookups!$H$2-LEN(SOURCE!F1310) &gt;= 0, REPT(" ",lookups!$H$2-LEN(SOURCE!F1310)+2), "")&amp;"("&amp;
      SUBSTITUTE(TEXT(SOURCE!G1310,"??0"),"  ","")&amp;" &lt;&lt; TAM_MAX_BITS) |"&amp; IF(lookups!$I$2-3 &gt;= 0, REPT(" ",MAX(1,lookups!$I$2-5+4+1-1-LEN(  IF(ISTEXT(SOURCE!H1310),SOURCE!H1310,  SUBSTITUTE(SUBSTITUTE(TEXT(SOURCE!H1310,"????0"),"  ","")," ",""))   ))), "")&amp;
       IF(ISTEXT(SOURCE!H1310),SOURCE!H1310, SUBSTITUTE(SUBSTITUTE(TEXT(SOURCE!H1310,"????0"),"  ","")," ",""))   &amp;","&amp; IF(lookups!$J$2-3 &gt;= 0, REPT(" ",lookups!$J$2-3-5), "")&amp;
      SOURCE!I1310&amp;
" | "&amp; IF(lookups!$K$2-LEN(SOURCE!I1310) &gt;= 0, REPT(" ",lookups!$K$2-LEN(SOURCE!I1310)), "")&amp;
      SOURCE!J1310&amp;      IF(lookups!$L$2-LEN(SOURCE!J1310) &gt;= 0, REPT(" ",lookups!$L$2-LEN(SOURCE!J1310)), "")&amp;
" | "&amp; IF(lookups!$K$2-LEN(SOURCE!I1310) &gt;= 0, REPT(" ",lookups!$K$2-LEN(SOURCE!I1310)), "")&amp;
      SOURCE!K1310&amp;      IF(lookups!$L$2-LEN(SOURCE!K1310) &gt;= 0, REPT(" ",lookups!$M$2-LEN(SOURCE!K1310)), "")&amp;
" | "&amp; SOURCE!L1310&amp;      IF(lookups!$O$2-LEN(SOURCE!L1310) &gt;= 0, REPT(" ",lookups!$O$2-LEN(SOURCE!L1310)), "")&amp;
" | "&amp; SOURCE!M1310&amp;      IF(lookups!$P$2-LEN(SOURCE!M1310) &gt;= 0, REPT(" ",lookups!$P$2-LEN(SOURCE!M1310)), "")&amp;
      "},"&amp;IF(SOURCE!O1310&lt;&gt;"",""&amp;SOURCE!O1310,"")
 )
)
)</f>
        <v>/* 1280 */  { fnStdNormalL,                 NOPARAM,                     STD_PHI STD_GAUSS_BLACK_L STD_GAUSS_WHITE_R,   STD_PHI STD_GAUSS_BLACK_L STD_GAUSS_WHITE_R,   (0 &lt;&lt; TAM_MAX_BITS) |     0, CAT_FNCT | SLS_ENABLED   | US_ENABLED   | EIM_DISABLED | PTP_NONE         },</v>
      </c>
    </row>
    <row r="1311" customFormat="false" ht="15.75" hidden="false" customHeight="false" outlineLevel="0" collapsed="false">
      <c r="A1311" s="263" t="str">
        <f aca="false">IF(AND(OR(SOURCE!A1311="",ISBLANK(SOURCE!A1311)),SOURCE!B1311&gt;0),IF(ISBLANK(SOURCE!C1311),"",SOURCE!C1311),
IF(SOURCE!B1311&lt;0,VLOOKUP(SOURCE!B1311,lookups!A$1:B$25,2,0),
  IF(ISBLANK(SOURCE!B1311),
    "",
    "/* "&amp;TEXT(SOURCE!B1311,"???0")&amp;" *"&amp;
      SOURCE!C1311&amp;", "&amp; IF(lookups!$E$2-LEN(SOURCE!C1311) &gt;= 0, REPT(" ",lookups!$E$2-LEN(SOURCE!C1311)), "")&amp;
      SOURCE!D1311&amp;", "&amp; IF(lookups!$F$2-LEN(SOURCE!D1311) &gt;= 0, REPT(" ",lookups!$F$2-LEN(SOURCE!D1311)), "")&amp;
      SOURCE!E1311&amp;", "&amp; IF(lookups!$G$2-LEN(SOURCE!E1311) &gt;=0, REPT(" ",lookups!$G$2-LEN(SOURCE!E1311)), "")&amp;
      SOURCE!F1311&amp;", "&amp; IF(lookups!$H$2-LEN(SOURCE!F1311) &gt;= 0, REPT(" ",lookups!$H$2-LEN(SOURCE!F1311)+2), "")&amp;"("&amp;
      SUBSTITUTE(TEXT(SOURCE!G1311,"??0"),"  ","")&amp;" &lt;&lt; TAM_MAX_BITS) |"&amp; IF(lookups!$I$2-3 &gt;= 0, REPT(" ",MAX(1,lookups!$I$2-5+4+1-1-LEN(  IF(ISTEXT(SOURCE!H1311),SOURCE!H1311,  SUBSTITUTE(SUBSTITUTE(TEXT(SOURCE!H1311,"????0"),"  ","")," ",""))   ))), "")&amp;
       IF(ISTEXT(SOURCE!H1311),SOURCE!H1311, SUBSTITUTE(SUBSTITUTE(TEXT(SOURCE!H1311,"????0"),"  ","")," ",""))   &amp;","&amp; IF(lookups!$J$2-3 &gt;= 0, REPT(" ",lookups!$J$2-3-5), "")&amp;
      SOURCE!I1311&amp;
" | "&amp; IF(lookups!$K$2-LEN(SOURCE!I1311) &gt;= 0, REPT(" ",lookups!$K$2-LEN(SOURCE!I1311)), "")&amp;
      SOURCE!J1311&amp;      IF(lookups!$L$2-LEN(SOURCE!J1311) &gt;= 0, REPT(" ",lookups!$L$2-LEN(SOURCE!J1311)), "")&amp;
" | "&amp; IF(lookups!$K$2-LEN(SOURCE!I1311) &gt;= 0, REPT(" ",lookups!$K$2-LEN(SOURCE!I1311)), "")&amp;
      SOURCE!K1311&amp;      IF(lookups!$L$2-LEN(SOURCE!K1311) &gt;= 0, REPT(" ",lookups!$M$2-LEN(SOURCE!K1311)), "")&amp;
" | "&amp; SOURCE!L1311&amp;      IF(lookups!$O$2-LEN(SOURCE!L1311) &gt;= 0, REPT(" ",lookups!$O$2-LEN(SOURCE!L1311)), "")&amp;
" | "&amp; SOURCE!M1311&amp;      IF(lookups!$P$2-LEN(SOURCE!M1311) &gt;= 0, REPT(" ",lookups!$P$2-LEN(SOURCE!M1311)), "")&amp;
      "},"&amp;IF(SOURCE!O1311&lt;&gt;"",""&amp;SOURCE!O1311,"")
 )
)
)</f>
        <v>/* 1281 */  { fnStdNormalR,                 NOPARAM,                     STD_PHI STD_GAUSS_WHITE_L STD_GAUSS_BLACK_R,   STD_PHI STD_GAUSS_WHITE_L STD_GAUSS_BLACK_R,   (0 &lt;&lt; TAM_MAX_BITS) |     0, CAT_FNCT | SLS_ENABLED   | US_ENABLED   | EIM_DISABLED | PTP_NONE         },</v>
      </c>
    </row>
    <row r="1312" customFormat="false" ht="15.75" hidden="false" customHeight="false" outlineLevel="0" collapsed="false">
      <c r="A1312" s="263" t="str">
        <f aca="false">IF(AND(OR(SOURCE!A1312="",ISBLANK(SOURCE!A1312)),SOURCE!B1312&gt;0),IF(ISBLANK(SOURCE!C1312),"",SOURCE!C1312),
IF(SOURCE!B1312&lt;0,VLOOKUP(SOURCE!B1312,lookups!A$1:B$25,2,0),
  IF(ISBLANK(SOURCE!B1312),
    "",
    "/* "&amp;TEXT(SOURCE!B1312,"???0")&amp;" *"&amp;
      SOURCE!C1312&amp;", "&amp; IF(lookups!$E$2-LEN(SOURCE!C1312) &gt;= 0, REPT(" ",lookups!$E$2-LEN(SOURCE!C1312)), "")&amp;
      SOURCE!D1312&amp;", "&amp; IF(lookups!$F$2-LEN(SOURCE!D1312) &gt;= 0, REPT(" ",lookups!$F$2-LEN(SOURCE!D1312)), "")&amp;
      SOURCE!E1312&amp;", "&amp; IF(lookups!$G$2-LEN(SOURCE!E1312) &gt;=0, REPT(" ",lookups!$G$2-LEN(SOURCE!E1312)), "")&amp;
      SOURCE!F1312&amp;", "&amp; IF(lookups!$H$2-LEN(SOURCE!F1312) &gt;= 0, REPT(" ",lookups!$H$2-LEN(SOURCE!F1312)+2), "")&amp;"("&amp;
      SUBSTITUTE(TEXT(SOURCE!G1312,"??0"),"  ","")&amp;" &lt;&lt; TAM_MAX_BITS) |"&amp; IF(lookups!$I$2-3 &gt;= 0, REPT(" ",MAX(1,lookups!$I$2-5+4+1-1-LEN(  IF(ISTEXT(SOURCE!H1312),SOURCE!H1312,  SUBSTITUTE(SUBSTITUTE(TEXT(SOURCE!H1312,"????0"),"  ","")," ",""))   ))), "")&amp;
       IF(ISTEXT(SOURCE!H1312),SOURCE!H1312, SUBSTITUTE(SUBSTITUTE(TEXT(SOURCE!H1312,"????0"),"  ","")," ",""))   &amp;","&amp; IF(lookups!$J$2-3 &gt;= 0, REPT(" ",lookups!$J$2-3-5), "")&amp;
      SOURCE!I1312&amp;
" | "&amp; IF(lookups!$K$2-LEN(SOURCE!I1312) &gt;= 0, REPT(" ",lookups!$K$2-LEN(SOURCE!I1312)), "")&amp;
      SOURCE!J1312&amp;      IF(lookups!$L$2-LEN(SOURCE!J1312) &gt;= 0, REPT(" ",lookups!$L$2-LEN(SOURCE!J1312)), "")&amp;
" | "&amp; IF(lookups!$K$2-LEN(SOURCE!I1312) &gt;= 0, REPT(" ",lookups!$K$2-LEN(SOURCE!I1312)), "")&amp;
      SOURCE!K1312&amp;      IF(lookups!$L$2-LEN(SOURCE!K1312) &gt;= 0, REPT(" ",lookups!$M$2-LEN(SOURCE!K1312)), "")&amp;
" | "&amp; SOURCE!L1312&amp;      IF(lookups!$O$2-LEN(SOURCE!L1312) &gt;= 0, REPT(" ",lookups!$O$2-LEN(SOURCE!L1312)), "")&amp;
" | "&amp; SOURCE!M1312&amp;      IF(lookups!$P$2-LEN(SOURCE!M1312) &gt;= 0, REPT(" ",lookups!$P$2-LEN(SOURCE!M1312)), "")&amp;
      "},"&amp;IF(SOURCE!O1312&lt;&gt;"",""&amp;SOURCE!O1312,"")
 )
)
)</f>
        <v>/* 1282 */  { fnStdNormalI,                 NOPARAM,                     STD_PHI STD_SUP_MINUS_1,                       STD_PHI STD_SUP_MINUS_1,                       (0 &lt;&lt; TAM_MAX_BITS) |     0, CAT_FNCT | SLS_ENABLED   | US_ENABLED   | EIM_DISABLED | PTP_NONE         },</v>
      </c>
    </row>
    <row r="1313" customFormat="false" ht="15.75" hidden="false" customHeight="false" outlineLevel="0" collapsed="false">
      <c r="A1313" s="263" t="str">
        <f aca="false">IF(AND(OR(SOURCE!A1313="",ISBLANK(SOURCE!A1313)),SOURCE!B1313&gt;0),IF(ISBLANK(SOURCE!C1313),"",SOURCE!C1313),
IF(SOURCE!B1313&lt;0,VLOOKUP(SOURCE!B1313,lookups!A$1:B$25,2,0),
  IF(ISBLANK(SOURCE!B1313),
    "",
    "/* "&amp;TEXT(SOURCE!B1313,"???0")&amp;" *"&amp;
      SOURCE!C1313&amp;", "&amp; IF(lookups!$E$2-LEN(SOURCE!C1313) &gt;= 0, REPT(" ",lookups!$E$2-LEN(SOURCE!C1313)), "")&amp;
      SOURCE!D1313&amp;", "&amp; IF(lookups!$F$2-LEN(SOURCE!D1313) &gt;= 0, REPT(" ",lookups!$F$2-LEN(SOURCE!D1313)), "")&amp;
      SOURCE!E1313&amp;", "&amp; IF(lookups!$G$2-LEN(SOURCE!E1313) &gt;=0, REPT(" ",lookups!$G$2-LEN(SOURCE!E1313)), "")&amp;
      SOURCE!F1313&amp;", "&amp; IF(lookups!$H$2-LEN(SOURCE!F1313) &gt;= 0, REPT(" ",lookups!$H$2-LEN(SOURCE!F1313)+2), "")&amp;"("&amp;
      SUBSTITUTE(TEXT(SOURCE!G1313,"??0"),"  ","")&amp;" &lt;&lt; TAM_MAX_BITS) |"&amp; IF(lookups!$I$2-3 &gt;= 0, REPT(" ",MAX(1,lookups!$I$2-5+4+1-1-LEN(  IF(ISTEXT(SOURCE!H1313),SOURCE!H1313,  SUBSTITUTE(SUBSTITUTE(TEXT(SOURCE!H1313,"????0"),"  ","")," ",""))   ))), "")&amp;
       IF(ISTEXT(SOURCE!H1313),SOURCE!H1313, SUBSTITUTE(SUBSTITUTE(TEXT(SOURCE!H1313,"????0"),"  ","")," ",""))   &amp;","&amp; IF(lookups!$J$2-3 &gt;= 0, REPT(" ",lookups!$J$2-3-5), "")&amp;
      SOURCE!I1313&amp;
" | "&amp; IF(lookups!$K$2-LEN(SOURCE!I1313) &gt;= 0, REPT(" ",lookups!$K$2-LEN(SOURCE!I1313)), "")&amp;
      SOURCE!J1313&amp;      IF(lookups!$L$2-LEN(SOURCE!J1313) &gt;= 0, REPT(" ",lookups!$L$2-LEN(SOURCE!J1313)), "")&amp;
" | "&amp; IF(lookups!$K$2-LEN(SOURCE!I1313) &gt;= 0, REPT(" ",lookups!$K$2-LEN(SOURCE!I1313)), "")&amp;
      SOURCE!K1313&amp;      IF(lookups!$L$2-LEN(SOURCE!K1313) &gt;= 0, REPT(" ",lookups!$M$2-LEN(SOURCE!K1313)), "")&amp;
" | "&amp; SOURCE!L1313&amp;      IF(lookups!$O$2-LEN(SOURCE!L1313) &gt;= 0, REPT(" ",lookups!$O$2-LEN(SOURCE!L1313)), "")&amp;
" | "&amp; SOURCE!M1313&amp;      IF(lookups!$P$2-LEN(SOURCE!M1313) &gt;= 0, REPT(" ",lookups!$P$2-LEN(SOURCE!M1313)), "")&amp;
      "},"&amp;IF(SOURCE!O1313&lt;&gt;"",""&amp;SOURCE!O1313,"")
 )
)
)</f>
        <v>/* 1283 */  { itemToBeCoded,                NOPARAM,                     "1283",                                        "1283",                                        (0 &lt;&lt; TAM_MAX_BITS) |     0, CAT_FREE | SLS_UNCHANGED | US_UNCHANGED | EIM_DISABLED | PTP_DISABLED     },</v>
      </c>
    </row>
    <row r="1314" customFormat="false" ht="15.75" hidden="false" customHeight="false" outlineLevel="0" collapsed="false">
      <c r="A1314" s="263" t="str">
        <f aca="false">IF(AND(OR(SOURCE!A1314="",ISBLANK(SOURCE!A1314)),SOURCE!B1314&gt;0),IF(ISBLANK(SOURCE!C1314),"",SOURCE!C1314),
IF(SOURCE!B1314&lt;0,VLOOKUP(SOURCE!B1314,lookups!A$1:B$25,2,0),
  IF(ISBLANK(SOURCE!B1314),
    "",
    "/* "&amp;TEXT(SOURCE!B1314,"???0")&amp;" *"&amp;
      SOURCE!C1314&amp;", "&amp; IF(lookups!$E$2-LEN(SOURCE!C1314) &gt;= 0, REPT(" ",lookups!$E$2-LEN(SOURCE!C1314)), "")&amp;
      SOURCE!D1314&amp;", "&amp; IF(lookups!$F$2-LEN(SOURCE!D1314) &gt;= 0, REPT(" ",lookups!$F$2-LEN(SOURCE!D1314)), "")&amp;
      SOURCE!E1314&amp;", "&amp; IF(lookups!$G$2-LEN(SOURCE!E1314) &gt;=0, REPT(" ",lookups!$G$2-LEN(SOURCE!E1314)), "")&amp;
      SOURCE!F1314&amp;", "&amp; IF(lookups!$H$2-LEN(SOURCE!F1314) &gt;= 0, REPT(" ",lookups!$H$2-LEN(SOURCE!F1314)+2), "")&amp;"("&amp;
      SUBSTITUTE(TEXT(SOURCE!G1314,"??0"),"  ","")&amp;" &lt;&lt; TAM_MAX_BITS) |"&amp; IF(lookups!$I$2-3 &gt;= 0, REPT(" ",MAX(1,lookups!$I$2-5+4+1-1-LEN(  IF(ISTEXT(SOURCE!H1314),SOURCE!H1314,  SUBSTITUTE(SUBSTITUTE(TEXT(SOURCE!H1314,"????0"),"  ","")," ",""))   ))), "")&amp;
       IF(ISTEXT(SOURCE!H1314),SOURCE!H1314, SUBSTITUTE(SUBSTITUTE(TEXT(SOURCE!H1314,"????0"),"  ","")," ",""))   &amp;","&amp; IF(lookups!$J$2-3 &gt;= 0, REPT(" ",lookups!$J$2-3-5), "")&amp;
      SOURCE!I1314&amp;
" | "&amp; IF(lookups!$K$2-LEN(SOURCE!I1314) &gt;= 0, REPT(" ",lookups!$K$2-LEN(SOURCE!I1314)), "")&amp;
      SOURCE!J1314&amp;      IF(lookups!$L$2-LEN(SOURCE!J1314) &gt;= 0, REPT(" ",lookups!$L$2-LEN(SOURCE!J1314)), "")&amp;
" | "&amp; IF(lookups!$K$2-LEN(SOURCE!I1314) &gt;= 0, REPT(" ",lookups!$K$2-LEN(SOURCE!I1314)), "")&amp;
      SOURCE!K1314&amp;      IF(lookups!$L$2-LEN(SOURCE!K1314) &gt;= 0, REPT(" ",lookups!$M$2-LEN(SOURCE!K1314)), "")&amp;
" | "&amp; SOURCE!L1314&amp;      IF(lookups!$O$2-LEN(SOURCE!L1314) &gt;= 0, REPT(" ",lookups!$O$2-LEN(SOURCE!L1314)), "")&amp;
" | "&amp; SOURCE!M1314&amp;      IF(lookups!$P$2-LEN(SOURCE!M1314) &gt;= 0, REPT(" ",lookups!$P$2-LEN(SOURCE!M1314)), "")&amp;
      "},"&amp;IF(SOURCE!O1314&lt;&gt;"",""&amp;SOURCE!O1314,"")
 )
)
)</f>
        <v>/* 1284 */  { itemToBeCoded,                NOPARAM,                     "1284",                                        "1284",                                        (0 &lt;&lt; TAM_MAX_BITS) |     0, CAT_FREE | SLS_UNCHANGED | US_UNCHANGED | EIM_DISABLED | PTP_DISABLED     },</v>
      </c>
    </row>
    <row r="1315" customFormat="false" ht="15.75" hidden="false" customHeight="false" outlineLevel="0" collapsed="false">
      <c r="A1315" s="263" t="str">
        <f aca="false">IF(AND(OR(SOURCE!A1315="",ISBLANK(SOURCE!A1315)),SOURCE!B1315&gt;0),IF(ISBLANK(SOURCE!C1315),"",SOURCE!C1315),
IF(SOURCE!B1315&lt;0,VLOOKUP(SOURCE!B1315,lookups!A$1:B$25,2,0),
  IF(ISBLANK(SOURCE!B1315),
    "",
    "/* "&amp;TEXT(SOURCE!B1315,"???0")&amp;" *"&amp;
      SOURCE!C1315&amp;", "&amp; IF(lookups!$E$2-LEN(SOURCE!C1315) &gt;= 0, REPT(" ",lookups!$E$2-LEN(SOURCE!C1315)), "")&amp;
      SOURCE!D1315&amp;", "&amp; IF(lookups!$F$2-LEN(SOURCE!D1315) &gt;= 0, REPT(" ",lookups!$F$2-LEN(SOURCE!D1315)), "")&amp;
      SOURCE!E1315&amp;", "&amp; IF(lookups!$G$2-LEN(SOURCE!E1315) &gt;=0, REPT(" ",lookups!$G$2-LEN(SOURCE!E1315)), "")&amp;
      SOURCE!F1315&amp;", "&amp; IF(lookups!$H$2-LEN(SOURCE!F1315) &gt;= 0, REPT(" ",lookups!$H$2-LEN(SOURCE!F1315)+2), "")&amp;"("&amp;
      SUBSTITUTE(TEXT(SOURCE!G1315,"??0"),"  ","")&amp;" &lt;&lt; TAM_MAX_BITS) |"&amp; IF(lookups!$I$2-3 &gt;= 0, REPT(" ",MAX(1,lookups!$I$2-5+4+1-1-LEN(  IF(ISTEXT(SOURCE!H1315),SOURCE!H1315,  SUBSTITUTE(SUBSTITUTE(TEXT(SOURCE!H1315,"????0"),"  ","")," ",""))   ))), "")&amp;
       IF(ISTEXT(SOURCE!H1315),SOURCE!H1315, SUBSTITUTE(SUBSTITUTE(TEXT(SOURCE!H1315,"????0"),"  ","")," ",""))   &amp;","&amp; IF(lookups!$J$2-3 &gt;= 0, REPT(" ",lookups!$J$2-3-5), "")&amp;
      SOURCE!I1315&amp;
" | "&amp; IF(lookups!$K$2-LEN(SOURCE!I1315) &gt;= 0, REPT(" ",lookups!$K$2-LEN(SOURCE!I1315)), "")&amp;
      SOURCE!J1315&amp;      IF(lookups!$L$2-LEN(SOURCE!J1315) &gt;= 0, REPT(" ",lookups!$L$2-LEN(SOURCE!J1315)), "")&amp;
" | "&amp; IF(lookups!$K$2-LEN(SOURCE!I1315) &gt;= 0, REPT(" ",lookups!$K$2-LEN(SOURCE!I1315)), "")&amp;
      SOURCE!K1315&amp;      IF(lookups!$L$2-LEN(SOURCE!K1315) &gt;= 0, REPT(" ",lookups!$M$2-LEN(SOURCE!K1315)), "")&amp;
" | "&amp; SOURCE!L1315&amp;      IF(lookups!$O$2-LEN(SOURCE!L1315) &gt;= 0, REPT(" ",lookups!$O$2-LEN(SOURCE!L1315)), "")&amp;
" | "&amp; SOURCE!M1315&amp;      IF(lookups!$P$2-LEN(SOURCE!M1315) &gt;= 0, REPT(" ",lookups!$P$2-LEN(SOURCE!M1315)), "")&amp;
      "},"&amp;IF(SOURCE!O1315&lt;&gt;"",""&amp;SOURCE!O1315,"")
 )
)
)</f>
        <v>/* 1285 */  { itemToBeCoded,                NOPARAM,                     "1285",                                        "1285",                                        (0 &lt;&lt; TAM_MAX_BITS) |     0, CAT_FREE | SLS_UNCHANGED | US_UNCHANGED | EIM_DISABLED | PTP_DISABLED     },</v>
      </c>
    </row>
    <row r="1316" customFormat="false" ht="15.75" hidden="false" customHeight="false" outlineLevel="0" collapsed="false">
      <c r="A1316" s="263" t="str">
        <f aca="false">IF(AND(OR(SOURCE!A1316="",ISBLANK(SOURCE!A1316)),SOURCE!B1316&gt;0),IF(ISBLANK(SOURCE!C1316),"",SOURCE!C1316),
IF(SOURCE!B1316&lt;0,VLOOKUP(SOURCE!B1316,lookups!A$1:B$25,2,0),
  IF(ISBLANK(SOURCE!B1316),
    "",
    "/* "&amp;TEXT(SOURCE!B1316,"???0")&amp;" *"&amp;
      SOURCE!C1316&amp;", "&amp; IF(lookups!$E$2-LEN(SOURCE!C1316) &gt;= 0, REPT(" ",lookups!$E$2-LEN(SOURCE!C1316)), "")&amp;
      SOURCE!D1316&amp;", "&amp; IF(lookups!$F$2-LEN(SOURCE!D1316) &gt;= 0, REPT(" ",lookups!$F$2-LEN(SOURCE!D1316)), "")&amp;
      SOURCE!E1316&amp;", "&amp; IF(lookups!$G$2-LEN(SOURCE!E1316) &gt;=0, REPT(" ",lookups!$G$2-LEN(SOURCE!E1316)), "")&amp;
      SOURCE!F1316&amp;", "&amp; IF(lookups!$H$2-LEN(SOURCE!F1316) &gt;= 0, REPT(" ",lookups!$H$2-LEN(SOURCE!F1316)+2), "")&amp;"("&amp;
      SUBSTITUTE(TEXT(SOURCE!G1316,"??0"),"  ","")&amp;" &lt;&lt; TAM_MAX_BITS) |"&amp; IF(lookups!$I$2-3 &gt;= 0, REPT(" ",MAX(1,lookups!$I$2-5+4+1-1-LEN(  IF(ISTEXT(SOURCE!H1316),SOURCE!H1316,  SUBSTITUTE(SUBSTITUTE(TEXT(SOURCE!H1316,"????0"),"  ","")," ",""))   ))), "")&amp;
       IF(ISTEXT(SOURCE!H1316),SOURCE!H1316, SUBSTITUTE(SUBSTITUTE(TEXT(SOURCE!H1316,"????0"),"  ","")," ",""))   &amp;","&amp; IF(lookups!$J$2-3 &gt;= 0, REPT(" ",lookups!$J$2-3-5), "")&amp;
      SOURCE!I1316&amp;
" | "&amp; IF(lookups!$K$2-LEN(SOURCE!I1316) &gt;= 0, REPT(" ",lookups!$K$2-LEN(SOURCE!I1316)), "")&amp;
      SOURCE!J1316&amp;      IF(lookups!$L$2-LEN(SOURCE!J1316) &gt;= 0, REPT(" ",lookups!$L$2-LEN(SOURCE!J1316)), "")&amp;
" | "&amp; IF(lookups!$K$2-LEN(SOURCE!I1316) &gt;= 0, REPT(" ",lookups!$K$2-LEN(SOURCE!I1316)), "")&amp;
      SOURCE!K1316&amp;      IF(lookups!$L$2-LEN(SOURCE!K1316) &gt;= 0, REPT(" ",lookups!$M$2-LEN(SOURCE!K1316)), "")&amp;
" | "&amp; SOURCE!L1316&amp;      IF(lookups!$O$2-LEN(SOURCE!L1316) &gt;= 0, REPT(" ",lookups!$O$2-LEN(SOURCE!L1316)), "")&amp;
" | "&amp; SOURCE!M1316&amp;      IF(lookups!$P$2-LEN(SOURCE!M1316) &gt;= 0, REPT(" ",lookups!$P$2-LEN(SOURCE!M1316)), "")&amp;
      "},"&amp;IF(SOURCE!O1316&lt;&gt;"",""&amp;SOURCE!O1316,"")
 )
)
)</f>
        <v>/* 1286 */  { itemToBeCoded,                NOPARAM,                     "1286",                                        "1286",                                        (0 &lt;&lt; TAM_MAX_BITS) |     0, CAT_FREE | SLS_UNCHANGED | US_UNCHANGED | EIM_DISABLED | PTP_DISABLED     },</v>
      </c>
    </row>
    <row r="1317" customFormat="false" ht="15.75" hidden="false" customHeight="false" outlineLevel="0" collapsed="false">
      <c r="A1317" s="263" t="str">
        <f aca="false">IF(AND(OR(SOURCE!A1317="",ISBLANK(SOURCE!A1317)),SOURCE!B1317&gt;0),IF(ISBLANK(SOURCE!C1317),"",SOURCE!C1317),
IF(SOURCE!B1317&lt;0,VLOOKUP(SOURCE!B1317,lookups!A$1:B$25,2,0),
  IF(ISBLANK(SOURCE!B1317),
    "",
    "/* "&amp;TEXT(SOURCE!B1317,"???0")&amp;" *"&amp;
      SOURCE!C1317&amp;", "&amp; IF(lookups!$E$2-LEN(SOURCE!C1317) &gt;= 0, REPT(" ",lookups!$E$2-LEN(SOURCE!C1317)), "")&amp;
      SOURCE!D1317&amp;", "&amp; IF(lookups!$F$2-LEN(SOURCE!D1317) &gt;= 0, REPT(" ",lookups!$F$2-LEN(SOURCE!D1317)), "")&amp;
      SOURCE!E1317&amp;", "&amp; IF(lookups!$G$2-LEN(SOURCE!E1317) &gt;=0, REPT(" ",lookups!$G$2-LEN(SOURCE!E1317)), "")&amp;
      SOURCE!F1317&amp;", "&amp; IF(lookups!$H$2-LEN(SOURCE!F1317) &gt;= 0, REPT(" ",lookups!$H$2-LEN(SOURCE!F1317)+2), "")&amp;"("&amp;
      SUBSTITUTE(TEXT(SOURCE!G1317,"??0"),"  ","")&amp;" &lt;&lt; TAM_MAX_BITS) |"&amp; IF(lookups!$I$2-3 &gt;= 0, REPT(" ",MAX(1,lookups!$I$2-5+4+1-1-LEN(  IF(ISTEXT(SOURCE!H1317),SOURCE!H1317,  SUBSTITUTE(SUBSTITUTE(TEXT(SOURCE!H1317,"????0"),"  ","")," ",""))   ))), "")&amp;
       IF(ISTEXT(SOURCE!H1317),SOURCE!H1317, SUBSTITUTE(SUBSTITUTE(TEXT(SOURCE!H1317,"????0"),"  ","")," ",""))   &amp;","&amp; IF(lookups!$J$2-3 &gt;= 0, REPT(" ",lookups!$J$2-3-5), "")&amp;
      SOURCE!I1317&amp;
" | "&amp; IF(lookups!$K$2-LEN(SOURCE!I1317) &gt;= 0, REPT(" ",lookups!$K$2-LEN(SOURCE!I1317)), "")&amp;
      SOURCE!J1317&amp;      IF(lookups!$L$2-LEN(SOURCE!J1317) &gt;= 0, REPT(" ",lookups!$L$2-LEN(SOURCE!J1317)), "")&amp;
" | "&amp; IF(lookups!$K$2-LEN(SOURCE!I1317) &gt;= 0, REPT(" ",lookups!$K$2-LEN(SOURCE!I1317)), "")&amp;
      SOURCE!K1317&amp;      IF(lookups!$L$2-LEN(SOURCE!K1317) &gt;= 0, REPT(" ",lookups!$M$2-LEN(SOURCE!K1317)), "")&amp;
" | "&amp; SOURCE!L1317&amp;      IF(lookups!$O$2-LEN(SOURCE!L1317) &gt;= 0, REPT(" ",lookups!$O$2-LEN(SOURCE!L1317)), "")&amp;
" | "&amp; SOURCE!M1317&amp;      IF(lookups!$P$2-LEN(SOURCE!M1317) &gt;= 0, REPT(" ",lookups!$P$2-LEN(SOURCE!M1317)), "")&amp;
      "},"&amp;IF(SOURCE!O1317&lt;&gt;"",""&amp;SOURCE!O1317,"")
 )
)
)</f>
        <v>/* 1287 */  { itemToBeCoded,                NOPARAM,                     "1287",                                        "1287",                                        (0 &lt;&lt; TAM_MAX_BITS) |     0, CAT_FREE | SLS_UNCHANGED | US_UNCHANGED | EIM_DISABLED | PTP_DISABLED     },</v>
      </c>
    </row>
    <row r="1318" customFormat="false" ht="15.75" hidden="false" customHeight="false" outlineLevel="0" collapsed="false">
      <c r="A1318" s="263" t="str">
        <f aca="false">IF(AND(OR(SOURCE!A1318="",ISBLANK(SOURCE!A1318)),SOURCE!B1318&gt;0),IF(ISBLANK(SOURCE!C1318),"",SOURCE!C1318),
IF(SOURCE!B1318&lt;0,VLOOKUP(SOURCE!B1318,lookups!A$1:B$25,2,0),
  IF(ISBLANK(SOURCE!B1318),
    "",
    "/* "&amp;TEXT(SOURCE!B1318,"???0")&amp;" *"&amp;
      SOURCE!C1318&amp;", "&amp; IF(lookups!$E$2-LEN(SOURCE!C1318) &gt;= 0, REPT(" ",lookups!$E$2-LEN(SOURCE!C1318)), "")&amp;
      SOURCE!D1318&amp;", "&amp; IF(lookups!$F$2-LEN(SOURCE!D1318) &gt;= 0, REPT(" ",lookups!$F$2-LEN(SOURCE!D1318)), "")&amp;
      SOURCE!E1318&amp;", "&amp; IF(lookups!$G$2-LEN(SOURCE!E1318) &gt;=0, REPT(" ",lookups!$G$2-LEN(SOURCE!E1318)), "")&amp;
      SOURCE!F1318&amp;", "&amp; IF(lookups!$H$2-LEN(SOURCE!F1318) &gt;= 0, REPT(" ",lookups!$H$2-LEN(SOURCE!F1318)+2), "")&amp;"("&amp;
      SUBSTITUTE(TEXT(SOURCE!G1318,"??0"),"  ","")&amp;" &lt;&lt; TAM_MAX_BITS) |"&amp; IF(lookups!$I$2-3 &gt;= 0, REPT(" ",MAX(1,lookups!$I$2-5+4+1-1-LEN(  IF(ISTEXT(SOURCE!H1318),SOURCE!H1318,  SUBSTITUTE(SUBSTITUTE(TEXT(SOURCE!H1318,"????0"),"  ","")," ",""))   ))), "")&amp;
       IF(ISTEXT(SOURCE!H1318),SOURCE!H1318, SUBSTITUTE(SUBSTITUTE(TEXT(SOURCE!H1318,"????0"),"  ","")," ",""))   &amp;","&amp; IF(lookups!$J$2-3 &gt;= 0, REPT(" ",lookups!$J$2-3-5), "")&amp;
      SOURCE!I1318&amp;
" | "&amp; IF(lookups!$K$2-LEN(SOURCE!I1318) &gt;= 0, REPT(" ",lookups!$K$2-LEN(SOURCE!I1318)), "")&amp;
      SOURCE!J1318&amp;      IF(lookups!$L$2-LEN(SOURCE!J1318) &gt;= 0, REPT(" ",lookups!$L$2-LEN(SOURCE!J1318)), "")&amp;
" | "&amp; IF(lookups!$K$2-LEN(SOURCE!I1318) &gt;= 0, REPT(" ",lookups!$K$2-LEN(SOURCE!I1318)), "")&amp;
      SOURCE!K1318&amp;      IF(lookups!$L$2-LEN(SOURCE!K1318) &gt;= 0, REPT(" ",lookups!$M$2-LEN(SOURCE!K1318)), "")&amp;
" | "&amp; SOURCE!L1318&amp;      IF(lookups!$O$2-LEN(SOURCE!L1318) &gt;= 0, REPT(" ",lookups!$O$2-LEN(SOURCE!L1318)), "")&amp;
" | "&amp; SOURCE!M1318&amp;      IF(lookups!$P$2-LEN(SOURCE!M1318) &gt;= 0, REPT(" ",lookups!$P$2-LEN(SOURCE!M1318)), "")&amp;
      "},"&amp;IF(SOURCE!O1318&lt;&gt;"",""&amp;SOURCE!O1318,"")
 )
)
)</f>
        <v>/* 1288 */  { itemToBeCoded,                NOPARAM,                     "1288",                                        "1288",                                        (0 &lt;&lt; TAM_MAX_BITS) |     0, CAT_FREE | SLS_UNCHANGED | US_UNCHANGED | EIM_DISABLED | PTP_DISABLED     },</v>
      </c>
    </row>
    <row r="1319" customFormat="false" ht="15.75" hidden="false" customHeight="false" outlineLevel="0" collapsed="false">
      <c r="A1319" s="263" t="str">
        <f aca="false">IF(AND(OR(SOURCE!A1319="",ISBLANK(SOURCE!A1319)),SOURCE!B1319&gt;0),IF(ISBLANK(SOURCE!C1319),"",SOURCE!C1319),
IF(SOURCE!B1319&lt;0,VLOOKUP(SOURCE!B1319,lookups!A$1:B$25,2,0),
  IF(ISBLANK(SOURCE!B1319),
    "",
    "/* "&amp;TEXT(SOURCE!B1319,"???0")&amp;" *"&amp;
      SOURCE!C1319&amp;", "&amp; IF(lookups!$E$2-LEN(SOURCE!C1319) &gt;= 0, REPT(" ",lookups!$E$2-LEN(SOURCE!C1319)), "")&amp;
      SOURCE!D1319&amp;", "&amp; IF(lookups!$F$2-LEN(SOURCE!D1319) &gt;= 0, REPT(" ",lookups!$F$2-LEN(SOURCE!D1319)), "")&amp;
      SOURCE!E1319&amp;", "&amp; IF(lookups!$G$2-LEN(SOURCE!E1319) &gt;=0, REPT(" ",lookups!$G$2-LEN(SOURCE!E1319)), "")&amp;
      SOURCE!F1319&amp;", "&amp; IF(lookups!$H$2-LEN(SOURCE!F1319) &gt;= 0, REPT(" ",lookups!$H$2-LEN(SOURCE!F1319)+2), "")&amp;"("&amp;
      SUBSTITUTE(TEXT(SOURCE!G1319,"??0"),"  ","")&amp;" &lt;&lt; TAM_MAX_BITS) |"&amp; IF(lookups!$I$2-3 &gt;= 0, REPT(" ",MAX(1,lookups!$I$2-5+4+1-1-LEN(  IF(ISTEXT(SOURCE!H1319),SOURCE!H1319,  SUBSTITUTE(SUBSTITUTE(TEXT(SOURCE!H1319,"????0"),"  ","")," ",""))   ))), "")&amp;
       IF(ISTEXT(SOURCE!H1319),SOURCE!H1319, SUBSTITUTE(SUBSTITUTE(TEXT(SOURCE!H1319,"????0"),"  ","")," ",""))   &amp;","&amp; IF(lookups!$J$2-3 &gt;= 0, REPT(" ",lookups!$J$2-3-5), "")&amp;
      SOURCE!I1319&amp;
" | "&amp; IF(lookups!$K$2-LEN(SOURCE!I1319) &gt;= 0, REPT(" ",lookups!$K$2-LEN(SOURCE!I1319)), "")&amp;
      SOURCE!J1319&amp;      IF(lookups!$L$2-LEN(SOURCE!J1319) &gt;= 0, REPT(" ",lookups!$L$2-LEN(SOURCE!J1319)), "")&amp;
" | "&amp; IF(lookups!$K$2-LEN(SOURCE!I1319) &gt;= 0, REPT(" ",lookups!$K$2-LEN(SOURCE!I1319)), "")&amp;
      SOURCE!K1319&amp;      IF(lookups!$L$2-LEN(SOURCE!K1319) &gt;= 0, REPT(" ",lookups!$M$2-LEN(SOURCE!K1319)), "")&amp;
" | "&amp; SOURCE!L1319&amp;      IF(lookups!$O$2-LEN(SOURCE!L1319) &gt;= 0, REPT(" ",lookups!$O$2-LEN(SOURCE!L1319)), "")&amp;
" | "&amp; SOURCE!M1319&amp;      IF(lookups!$P$2-LEN(SOURCE!M1319) &gt;= 0, REPT(" ",lookups!$P$2-LEN(SOURCE!M1319)), "")&amp;
      "},"&amp;IF(SOURCE!O1319&lt;&gt;"",""&amp;SOURCE!O1319,"")
 )
)
)</f>
        <v>/* 1289 */  { itemToBeCoded,                NOPARAM,                     "1289",                                        "1289",                                        (0 &lt;&lt; TAM_MAX_BITS) |     0, CAT_FREE | SLS_UNCHANGED | US_UNCHANGED | EIM_DISABLED | PTP_DISABLED     },</v>
      </c>
    </row>
    <row r="1320" customFormat="false" ht="15.75" hidden="false" customHeight="false" outlineLevel="0" collapsed="false">
      <c r="A1320" s="263" t="str">
        <f aca="false">IF(AND(OR(SOURCE!A1320="",ISBLANK(SOURCE!A1320)),SOURCE!B1320&gt;0),IF(ISBLANK(SOURCE!C1320),"",SOURCE!C1320),
IF(SOURCE!B1320&lt;0,VLOOKUP(SOURCE!B1320,lookups!A$1:B$25,2,0),
  IF(ISBLANK(SOURCE!B1320),
    "",
    "/* "&amp;TEXT(SOURCE!B1320,"???0")&amp;" *"&amp;
      SOURCE!C1320&amp;", "&amp; IF(lookups!$E$2-LEN(SOURCE!C1320) &gt;= 0, REPT(" ",lookups!$E$2-LEN(SOURCE!C1320)), "")&amp;
      SOURCE!D1320&amp;", "&amp; IF(lookups!$F$2-LEN(SOURCE!D1320) &gt;= 0, REPT(" ",lookups!$F$2-LEN(SOURCE!D1320)), "")&amp;
      SOURCE!E1320&amp;", "&amp; IF(lookups!$G$2-LEN(SOURCE!E1320) &gt;=0, REPT(" ",lookups!$G$2-LEN(SOURCE!E1320)), "")&amp;
      SOURCE!F1320&amp;", "&amp; IF(lookups!$H$2-LEN(SOURCE!F1320) &gt;= 0, REPT(" ",lookups!$H$2-LEN(SOURCE!F1320)+2), "")&amp;"("&amp;
      SUBSTITUTE(TEXT(SOURCE!G1320,"??0"),"  ","")&amp;" &lt;&lt; TAM_MAX_BITS) |"&amp; IF(lookups!$I$2-3 &gt;= 0, REPT(" ",MAX(1,lookups!$I$2-5+4+1-1-LEN(  IF(ISTEXT(SOURCE!H1320),SOURCE!H1320,  SUBSTITUTE(SUBSTITUTE(TEXT(SOURCE!H1320,"????0"),"  ","")," ",""))   ))), "")&amp;
       IF(ISTEXT(SOURCE!H1320),SOURCE!H1320, SUBSTITUTE(SUBSTITUTE(TEXT(SOURCE!H1320,"????0"),"  ","")," ",""))   &amp;","&amp; IF(lookups!$J$2-3 &gt;= 0, REPT(" ",lookups!$J$2-3-5), "")&amp;
      SOURCE!I1320&amp;
" | "&amp; IF(lookups!$K$2-LEN(SOURCE!I1320) &gt;= 0, REPT(" ",lookups!$K$2-LEN(SOURCE!I1320)), "")&amp;
      SOURCE!J1320&amp;      IF(lookups!$L$2-LEN(SOURCE!J1320) &gt;= 0, REPT(" ",lookups!$L$2-LEN(SOURCE!J1320)), "")&amp;
" | "&amp; IF(lookups!$K$2-LEN(SOURCE!I1320) &gt;= 0, REPT(" ",lookups!$K$2-LEN(SOURCE!I1320)), "")&amp;
      SOURCE!K1320&amp;      IF(lookups!$L$2-LEN(SOURCE!K1320) &gt;= 0, REPT(" ",lookups!$M$2-LEN(SOURCE!K1320)), "")&amp;
" | "&amp; SOURCE!L1320&amp;      IF(lookups!$O$2-LEN(SOURCE!L1320) &gt;= 0, REPT(" ",lookups!$O$2-LEN(SOURCE!L1320)), "")&amp;
" | "&amp; SOURCE!M1320&amp;      IF(lookups!$P$2-LEN(SOURCE!M1320) &gt;= 0, REPT(" ",lookups!$P$2-LEN(SOURCE!M1320)), "")&amp;
      "},"&amp;IF(SOURCE!O1320&lt;&gt;"",""&amp;SOURCE!O1320,"")
 )
)
)</f>
        <v>/* 1290 */  { itemToBeCoded,                NOPARAM,                     "1290",                                        "1290",                                        (0 &lt;&lt; TAM_MAX_BITS) |     0, CAT_FREE | SLS_UNCHANGED | US_UNCHANGED | EIM_DISABLED | PTP_DISABLED     },</v>
      </c>
    </row>
    <row r="1321" customFormat="false" ht="15.75" hidden="false" customHeight="false" outlineLevel="0" collapsed="false">
      <c r="A1321" s="263" t="str">
        <f aca="false">IF(AND(OR(SOURCE!A1321="",ISBLANK(SOURCE!A1321)),SOURCE!B1321&gt;0),IF(ISBLANK(SOURCE!C1321),"",SOURCE!C1321),
IF(SOURCE!B1321&lt;0,VLOOKUP(SOURCE!B1321,lookups!A$1:B$25,2,0),
  IF(ISBLANK(SOURCE!B1321),
    "",
    "/* "&amp;TEXT(SOURCE!B1321,"???0")&amp;" *"&amp;
      SOURCE!C1321&amp;", "&amp; IF(lookups!$E$2-LEN(SOURCE!C1321) &gt;= 0, REPT(" ",lookups!$E$2-LEN(SOURCE!C1321)), "")&amp;
      SOURCE!D1321&amp;", "&amp; IF(lookups!$F$2-LEN(SOURCE!D1321) &gt;= 0, REPT(" ",lookups!$F$2-LEN(SOURCE!D1321)), "")&amp;
      SOURCE!E1321&amp;", "&amp; IF(lookups!$G$2-LEN(SOURCE!E1321) &gt;=0, REPT(" ",lookups!$G$2-LEN(SOURCE!E1321)), "")&amp;
      SOURCE!F1321&amp;", "&amp; IF(lookups!$H$2-LEN(SOURCE!F1321) &gt;= 0, REPT(" ",lookups!$H$2-LEN(SOURCE!F1321)+2), "")&amp;"("&amp;
      SUBSTITUTE(TEXT(SOURCE!G1321,"??0"),"  ","")&amp;" &lt;&lt; TAM_MAX_BITS) |"&amp; IF(lookups!$I$2-3 &gt;= 0, REPT(" ",MAX(1,lookups!$I$2-5+4+1-1-LEN(  IF(ISTEXT(SOURCE!H1321),SOURCE!H1321,  SUBSTITUTE(SUBSTITUTE(TEXT(SOURCE!H1321,"????0"),"  ","")," ",""))   ))), "")&amp;
       IF(ISTEXT(SOURCE!H1321),SOURCE!H1321, SUBSTITUTE(SUBSTITUTE(TEXT(SOURCE!H1321,"????0"),"  ","")," ",""))   &amp;","&amp; IF(lookups!$J$2-3 &gt;= 0, REPT(" ",lookups!$J$2-3-5), "")&amp;
      SOURCE!I1321&amp;
" | "&amp; IF(lookups!$K$2-LEN(SOURCE!I1321) &gt;= 0, REPT(" ",lookups!$K$2-LEN(SOURCE!I1321)), "")&amp;
      SOURCE!J1321&amp;      IF(lookups!$L$2-LEN(SOURCE!J1321) &gt;= 0, REPT(" ",lookups!$L$2-LEN(SOURCE!J1321)), "")&amp;
" | "&amp; IF(lookups!$K$2-LEN(SOURCE!I1321) &gt;= 0, REPT(" ",lookups!$K$2-LEN(SOURCE!I1321)), "")&amp;
      SOURCE!K1321&amp;      IF(lookups!$L$2-LEN(SOURCE!K1321) &gt;= 0, REPT(" ",lookups!$M$2-LEN(SOURCE!K1321)), "")&amp;
" | "&amp; SOURCE!L1321&amp;      IF(lookups!$O$2-LEN(SOURCE!L1321) &gt;= 0, REPT(" ",lookups!$O$2-LEN(SOURCE!L1321)), "")&amp;
" | "&amp; SOURCE!M1321&amp;      IF(lookups!$P$2-LEN(SOURCE!M1321) &gt;= 0, REPT(" ",lookups!$P$2-LEN(SOURCE!M1321)), "")&amp;
      "},"&amp;IF(SOURCE!O1321&lt;&gt;"",""&amp;SOURCE!O1321,"")
 )
)
)</f>
        <v>/* 1291 */  { itemToBeCoded,                NOPARAM,                     "1291",                                        "1291",                                        (0 &lt;&lt; TAM_MAX_BITS) |     0, CAT_FREE | SLS_UNCHANGED | US_UNCHANGED | EIM_DISABLED | PTP_DISABLED     },</v>
      </c>
    </row>
    <row r="1322" customFormat="false" ht="15.75" hidden="false" customHeight="false" outlineLevel="0" collapsed="false">
      <c r="A1322" s="263" t="str">
        <f aca="false">IF(AND(OR(SOURCE!A1322="",ISBLANK(SOURCE!A1322)),SOURCE!B1322&gt;0),IF(ISBLANK(SOURCE!C1322),"",SOURCE!C1322),
IF(SOURCE!B1322&lt;0,VLOOKUP(SOURCE!B1322,lookups!A$1:B$25,2,0),
  IF(ISBLANK(SOURCE!B1322),
    "",
    "/* "&amp;TEXT(SOURCE!B1322,"???0")&amp;" *"&amp;
      SOURCE!C1322&amp;", "&amp; IF(lookups!$E$2-LEN(SOURCE!C1322) &gt;= 0, REPT(" ",lookups!$E$2-LEN(SOURCE!C1322)), "")&amp;
      SOURCE!D1322&amp;", "&amp; IF(lookups!$F$2-LEN(SOURCE!D1322) &gt;= 0, REPT(" ",lookups!$F$2-LEN(SOURCE!D1322)), "")&amp;
      SOURCE!E1322&amp;", "&amp; IF(lookups!$G$2-LEN(SOURCE!E1322) &gt;=0, REPT(" ",lookups!$G$2-LEN(SOURCE!E1322)), "")&amp;
      SOURCE!F1322&amp;", "&amp; IF(lookups!$H$2-LEN(SOURCE!F1322) &gt;= 0, REPT(" ",lookups!$H$2-LEN(SOURCE!F1322)+2), "")&amp;"("&amp;
      SUBSTITUTE(TEXT(SOURCE!G1322,"??0"),"  ","")&amp;" &lt;&lt; TAM_MAX_BITS) |"&amp; IF(lookups!$I$2-3 &gt;= 0, REPT(" ",MAX(1,lookups!$I$2-5+4+1-1-LEN(  IF(ISTEXT(SOURCE!H1322),SOURCE!H1322,  SUBSTITUTE(SUBSTITUTE(TEXT(SOURCE!H1322,"????0"),"  ","")," ",""))   ))), "")&amp;
       IF(ISTEXT(SOURCE!H1322),SOURCE!H1322, SUBSTITUTE(SUBSTITUTE(TEXT(SOURCE!H1322,"????0"),"  ","")," ",""))   &amp;","&amp; IF(lookups!$J$2-3 &gt;= 0, REPT(" ",lookups!$J$2-3-5), "")&amp;
      SOURCE!I1322&amp;
" | "&amp; IF(lookups!$K$2-LEN(SOURCE!I1322) &gt;= 0, REPT(" ",lookups!$K$2-LEN(SOURCE!I1322)), "")&amp;
      SOURCE!J1322&amp;      IF(lookups!$L$2-LEN(SOURCE!J1322) &gt;= 0, REPT(" ",lookups!$L$2-LEN(SOURCE!J1322)), "")&amp;
" | "&amp; IF(lookups!$K$2-LEN(SOURCE!I1322) &gt;= 0, REPT(" ",lookups!$K$2-LEN(SOURCE!I1322)), "")&amp;
      SOURCE!K1322&amp;      IF(lookups!$L$2-LEN(SOURCE!K1322) &gt;= 0, REPT(" ",lookups!$M$2-LEN(SOURCE!K1322)), "")&amp;
" | "&amp; SOURCE!L1322&amp;      IF(lookups!$O$2-LEN(SOURCE!L1322) &gt;= 0, REPT(" ",lookups!$O$2-LEN(SOURCE!L1322)), "")&amp;
" | "&amp; SOURCE!M1322&amp;      IF(lookups!$P$2-LEN(SOURCE!M1322) &gt;= 0, REPT(" ",lookups!$P$2-LEN(SOURCE!M1322)), "")&amp;
      "},"&amp;IF(SOURCE!O1322&lt;&gt;"",""&amp;SOURCE!O1322,"")
 )
)
)</f>
        <v>/* 1292 */  { itemToBeCoded,                NOPARAM,                     "1292",                                        "1292",                                        (0 &lt;&lt; TAM_MAX_BITS) |     0, CAT_FREE | SLS_UNCHANGED | US_UNCHANGED | EIM_DISABLED | PTP_DISABLED     },</v>
      </c>
    </row>
    <row r="1323" customFormat="false" ht="15.75" hidden="false" customHeight="false" outlineLevel="0" collapsed="false">
      <c r="A1323" s="263" t="str">
        <f aca="false">IF(AND(OR(SOURCE!A1323="",ISBLANK(SOURCE!A1323)),SOURCE!B1323&gt;0),IF(ISBLANK(SOURCE!C1323),"",SOURCE!C1323),
IF(SOURCE!B1323&lt;0,VLOOKUP(SOURCE!B1323,lookups!A$1:B$25,2,0),
  IF(ISBLANK(SOURCE!B1323),
    "",
    "/* "&amp;TEXT(SOURCE!B1323,"???0")&amp;" *"&amp;
      SOURCE!C1323&amp;", "&amp; IF(lookups!$E$2-LEN(SOURCE!C1323) &gt;= 0, REPT(" ",lookups!$E$2-LEN(SOURCE!C1323)), "")&amp;
      SOURCE!D1323&amp;", "&amp; IF(lookups!$F$2-LEN(SOURCE!D1323) &gt;= 0, REPT(" ",lookups!$F$2-LEN(SOURCE!D1323)), "")&amp;
      SOURCE!E1323&amp;", "&amp; IF(lookups!$G$2-LEN(SOURCE!E1323) &gt;=0, REPT(" ",lookups!$G$2-LEN(SOURCE!E1323)), "")&amp;
      SOURCE!F1323&amp;", "&amp; IF(lookups!$H$2-LEN(SOURCE!F1323) &gt;= 0, REPT(" ",lookups!$H$2-LEN(SOURCE!F1323)+2), "")&amp;"("&amp;
      SUBSTITUTE(TEXT(SOURCE!G1323,"??0"),"  ","")&amp;" &lt;&lt; TAM_MAX_BITS) |"&amp; IF(lookups!$I$2-3 &gt;= 0, REPT(" ",MAX(1,lookups!$I$2-5+4+1-1-LEN(  IF(ISTEXT(SOURCE!H1323),SOURCE!H1323,  SUBSTITUTE(SUBSTITUTE(TEXT(SOURCE!H1323,"????0"),"  ","")," ",""))   ))), "")&amp;
       IF(ISTEXT(SOURCE!H1323),SOURCE!H1323, SUBSTITUTE(SUBSTITUTE(TEXT(SOURCE!H1323,"????0"),"  ","")," ",""))   &amp;","&amp; IF(lookups!$J$2-3 &gt;= 0, REPT(" ",lookups!$J$2-3-5), "")&amp;
      SOURCE!I1323&amp;
" | "&amp; IF(lookups!$K$2-LEN(SOURCE!I1323) &gt;= 0, REPT(" ",lookups!$K$2-LEN(SOURCE!I1323)), "")&amp;
      SOURCE!J1323&amp;      IF(lookups!$L$2-LEN(SOURCE!J1323) &gt;= 0, REPT(" ",lookups!$L$2-LEN(SOURCE!J1323)), "")&amp;
" | "&amp; IF(lookups!$K$2-LEN(SOURCE!I1323) &gt;= 0, REPT(" ",lookups!$K$2-LEN(SOURCE!I1323)), "")&amp;
      SOURCE!K1323&amp;      IF(lookups!$L$2-LEN(SOURCE!K1323) &gt;= 0, REPT(" ",lookups!$M$2-LEN(SOURCE!K1323)), "")&amp;
" | "&amp; SOURCE!L1323&amp;      IF(lookups!$O$2-LEN(SOURCE!L1323) &gt;= 0, REPT(" ",lookups!$O$2-LEN(SOURCE!L1323)), "")&amp;
" | "&amp; SOURCE!M1323&amp;      IF(lookups!$P$2-LEN(SOURCE!M1323) &gt;= 0, REPT(" ",lookups!$P$2-LEN(SOURCE!M1323)), "")&amp;
      "},"&amp;IF(SOURCE!O1323&lt;&gt;"",""&amp;SOURCE!O1323,"")
 )
)
)</f>
        <v>/* 1293 */  { itemToBeCoded,                NOPARAM,                     "1293",                                        "1293",                                        (0 &lt;&lt; TAM_MAX_BITS) |     0, CAT_FREE | SLS_UNCHANGED | US_UNCHANGED | EIM_DISABLED | PTP_DISABLED     },</v>
      </c>
    </row>
    <row r="1324" customFormat="false" ht="15.75" hidden="false" customHeight="false" outlineLevel="0" collapsed="false">
      <c r="A1324" s="263" t="str">
        <f aca="false">IF(AND(OR(SOURCE!A1324="",ISBLANK(SOURCE!A1324)),SOURCE!B1324&gt;0),IF(ISBLANK(SOURCE!C1324),"",SOURCE!C1324),
IF(SOURCE!B1324&lt;0,VLOOKUP(SOURCE!B1324,lookups!A$1:B$25,2,0),
  IF(ISBLANK(SOURCE!B1324),
    "",
    "/* "&amp;TEXT(SOURCE!B1324,"???0")&amp;" *"&amp;
      SOURCE!C1324&amp;", "&amp; IF(lookups!$E$2-LEN(SOURCE!C1324) &gt;= 0, REPT(" ",lookups!$E$2-LEN(SOURCE!C1324)), "")&amp;
      SOURCE!D1324&amp;", "&amp; IF(lookups!$F$2-LEN(SOURCE!D1324) &gt;= 0, REPT(" ",lookups!$F$2-LEN(SOURCE!D1324)), "")&amp;
      SOURCE!E1324&amp;", "&amp; IF(lookups!$G$2-LEN(SOURCE!E1324) &gt;=0, REPT(" ",lookups!$G$2-LEN(SOURCE!E1324)), "")&amp;
      SOURCE!F1324&amp;", "&amp; IF(lookups!$H$2-LEN(SOURCE!F1324) &gt;= 0, REPT(" ",lookups!$H$2-LEN(SOURCE!F1324)+2), "")&amp;"("&amp;
      SUBSTITUTE(TEXT(SOURCE!G1324,"??0"),"  ","")&amp;" &lt;&lt; TAM_MAX_BITS) |"&amp; IF(lookups!$I$2-3 &gt;= 0, REPT(" ",MAX(1,lookups!$I$2-5+4+1-1-LEN(  IF(ISTEXT(SOURCE!H1324),SOURCE!H1324,  SUBSTITUTE(SUBSTITUTE(TEXT(SOURCE!H1324,"????0"),"  ","")," ",""))   ))), "")&amp;
       IF(ISTEXT(SOURCE!H1324),SOURCE!H1324, SUBSTITUTE(SUBSTITUTE(TEXT(SOURCE!H1324,"????0"),"  ","")," ",""))   &amp;","&amp; IF(lookups!$J$2-3 &gt;= 0, REPT(" ",lookups!$J$2-3-5), "")&amp;
      SOURCE!I1324&amp;
" | "&amp; IF(lookups!$K$2-LEN(SOURCE!I1324) &gt;= 0, REPT(" ",lookups!$K$2-LEN(SOURCE!I1324)), "")&amp;
      SOURCE!J1324&amp;      IF(lookups!$L$2-LEN(SOURCE!J1324) &gt;= 0, REPT(" ",lookups!$L$2-LEN(SOURCE!J1324)), "")&amp;
" | "&amp; IF(lookups!$K$2-LEN(SOURCE!I1324) &gt;= 0, REPT(" ",lookups!$K$2-LEN(SOURCE!I1324)), "")&amp;
      SOURCE!K1324&amp;      IF(lookups!$L$2-LEN(SOURCE!K1324) &gt;= 0, REPT(" ",lookups!$M$2-LEN(SOURCE!K1324)), "")&amp;
" | "&amp; SOURCE!L1324&amp;      IF(lookups!$O$2-LEN(SOURCE!L1324) &gt;= 0, REPT(" ",lookups!$O$2-LEN(SOURCE!L1324)), "")&amp;
" | "&amp; SOURCE!M1324&amp;      IF(lookups!$P$2-LEN(SOURCE!M1324) &gt;= 0, REPT(" ",lookups!$P$2-LEN(SOURCE!M1324)), "")&amp;
      "},"&amp;IF(SOURCE!O1324&lt;&gt;"",""&amp;SOURCE!O1324,"")
 )
)
)</f>
        <v>/* 1294 */  { itemToBeCoded,                NOPARAM,                     "1294",                                        "1294",                                        (0 &lt;&lt; TAM_MAX_BITS) |     0, CAT_FREE | SLS_UNCHANGED | US_UNCHANGED | EIM_DISABLED | PTP_DISABLED     },</v>
      </c>
    </row>
    <row r="1325" customFormat="false" ht="15.75" hidden="false" customHeight="false" outlineLevel="0" collapsed="false">
      <c r="A1325" s="263" t="str">
        <f aca="false">IF(AND(OR(SOURCE!A1325="",ISBLANK(SOURCE!A1325)),SOURCE!B1325&gt;0),IF(ISBLANK(SOURCE!C1325),"",SOURCE!C1325),
IF(SOURCE!B1325&lt;0,VLOOKUP(SOURCE!B1325,lookups!A$1:B$25,2,0),
  IF(ISBLANK(SOURCE!B1325),
    "",
    "/* "&amp;TEXT(SOURCE!B1325,"???0")&amp;" *"&amp;
      SOURCE!C1325&amp;", "&amp; IF(lookups!$E$2-LEN(SOURCE!C1325) &gt;= 0, REPT(" ",lookups!$E$2-LEN(SOURCE!C1325)), "")&amp;
      SOURCE!D1325&amp;", "&amp; IF(lookups!$F$2-LEN(SOURCE!D1325) &gt;= 0, REPT(" ",lookups!$F$2-LEN(SOURCE!D1325)), "")&amp;
      SOURCE!E1325&amp;", "&amp; IF(lookups!$G$2-LEN(SOURCE!E1325) &gt;=0, REPT(" ",lookups!$G$2-LEN(SOURCE!E1325)), "")&amp;
      SOURCE!F1325&amp;", "&amp; IF(lookups!$H$2-LEN(SOURCE!F1325) &gt;= 0, REPT(" ",lookups!$H$2-LEN(SOURCE!F1325)+2), "")&amp;"("&amp;
      SUBSTITUTE(TEXT(SOURCE!G1325,"??0"),"  ","")&amp;" &lt;&lt; TAM_MAX_BITS) |"&amp; IF(lookups!$I$2-3 &gt;= 0, REPT(" ",MAX(1,lookups!$I$2-5+4+1-1-LEN(  IF(ISTEXT(SOURCE!H1325),SOURCE!H1325,  SUBSTITUTE(SUBSTITUTE(TEXT(SOURCE!H1325,"????0"),"  ","")," ",""))   ))), "")&amp;
       IF(ISTEXT(SOURCE!H1325),SOURCE!H1325, SUBSTITUTE(SUBSTITUTE(TEXT(SOURCE!H1325,"????0"),"  ","")," ",""))   &amp;","&amp; IF(lookups!$J$2-3 &gt;= 0, REPT(" ",lookups!$J$2-3-5), "")&amp;
      SOURCE!I1325&amp;
" | "&amp; IF(lookups!$K$2-LEN(SOURCE!I1325) &gt;= 0, REPT(" ",lookups!$K$2-LEN(SOURCE!I1325)), "")&amp;
      SOURCE!J1325&amp;      IF(lookups!$L$2-LEN(SOURCE!J1325) &gt;= 0, REPT(" ",lookups!$L$2-LEN(SOURCE!J1325)), "")&amp;
" | "&amp; IF(lookups!$K$2-LEN(SOURCE!I1325) &gt;= 0, REPT(" ",lookups!$K$2-LEN(SOURCE!I1325)), "")&amp;
      SOURCE!K1325&amp;      IF(lookups!$L$2-LEN(SOURCE!K1325) &gt;= 0, REPT(" ",lookups!$M$2-LEN(SOURCE!K1325)), "")&amp;
" | "&amp; SOURCE!L1325&amp;      IF(lookups!$O$2-LEN(SOURCE!L1325) &gt;= 0, REPT(" ",lookups!$O$2-LEN(SOURCE!L1325)), "")&amp;
" | "&amp; SOURCE!M1325&amp;      IF(lookups!$P$2-LEN(SOURCE!M1325) &gt;= 0, REPT(" ",lookups!$P$2-LEN(SOURCE!M1325)), "")&amp;
      "},"&amp;IF(SOURCE!O1325&lt;&gt;"",""&amp;SOURCE!O1325,"")
 )
)
)</f>
        <v>/* 1295 */  { itemToBeCoded,                NOPARAM,                     "1295",                                        "1295",                                        (0 &lt;&lt; TAM_MAX_BITS) |     0, CAT_FREE | SLS_UNCHANGED | US_UNCHANGED | EIM_DISABLED | PTP_DISABLED     },</v>
      </c>
    </row>
    <row r="1326" customFormat="false" ht="15.75" hidden="false" customHeight="false" outlineLevel="0" collapsed="false">
      <c r="A1326" s="263" t="str">
        <f aca="false">IF(AND(OR(SOURCE!A1326="",ISBLANK(SOURCE!A1326)),SOURCE!B1326&gt;0),IF(ISBLANK(SOURCE!C1326),"",SOURCE!C1326),
IF(SOURCE!B1326&lt;0,VLOOKUP(SOURCE!B1326,lookups!A$1:B$25,2,0),
  IF(ISBLANK(SOURCE!B1326),
    "",
    "/* "&amp;TEXT(SOURCE!B1326,"???0")&amp;" *"&amp;
      SOURCE!C1326&amp;", "&amp; IF(lookups!$E$2-LEN(SOURCE!C1326) &gt;= 0, REPT(" ",lookups!$E$2-LEN(SOURCE!C1326)), "")&amp;
      SOURCE!D1326&amp;", "&amp; IF(lookups!$F$2-LEN(SOURCE!D1326) &gt;= 0, REPT(" ",lookups!$F$2-LEN(SOURCE!D1326)), "")&amp;
      SOURCE!E1326&amp;", "&amp; IF(lookups!$G$2-LEN(SOURCE!E1326) &gt;=0, REPT(" ",lookups!$G$2-LEN(SOURCE!E1326)), "")&amp;
      SOURCE!F1326&amp;", "&amp; IF(lookups!$H$2-LEN(SOURCE!F1326) &gt;= 0, REPT(" ",lookups!$H$2-LEN(SOURCE!F1326)+2), "")&amp;"("&amp;
      SUBSTITUTE(TEXT(SOURCE!G1326,"??0"),"  ","")&amp;" &lt;&lt; TAM_MAX_BITS) |"&amp; IF(lookups!$I$2-3 &gt;= 0, REPT(" ",MAX(1,lookups!$I$2-5+4+1-1-LEN(  IF(ISTEXT(SOURCE!H1326),SOURCE!H1326,  SUBSTITUTE(SUBSTITUTE(TEXT(SOURCE!H1326,"????0"),"  ","")," ",""))   ))), "")&amp;
       IF(ISTEXT(SOURCE!H1326),SOURCE!H1326, SUBSTITUTE(SUBSTITUTE(TEXT(SOURCE!H1326,"????0"),"  ","")," ",""))   &amp;","&amp; IF(lookups!$J$2-3 &gt;= 0, REPT(" ",lookups!$J$2-3-5), "")&amp;
      SOURCE!I1326&amp;
" | "&amp; IF(lookups!$K$2-LEN(SOURCE!I1326) &gt;= 0, REPT(" ",lookups!$K$2-LEN(SOURCE!I1326)), "")&amp;
      SOURCE!J1326&amp;      IF(lookups!$L$2-LEN(SOURCE!J1326) &gt;= 0, REPT(" ",lookups!$L$2-LEN(SOURCE!J1326)), "")&amp;
" | "&amp; IF(lookups!$K$2-LEN(SOURCE!I1326) &gt;= 0, REPT(" ",lookups!$K$2-LEN(SOURCE!I1326)), "")&amp;
      SOURCE!K1326&amp;      IF(lookups!$L$2-LEN(SOURCE!K1326) &gt;= 0, REPT(" ",lookups!$M$2-LEN(SOURCE!K1326)), "")&amp;
" | "&amp; SOURCE!L1326&amp;      IF(lookups!$O$2-LEN(SOURCE!L1326) &gt;= 0, REPT(" ",lookups!$O$2-LEN(SOURCE!L1326)), "")&amp;
" | "&amp; SOURCE!M1326&amp;      IF(lookups!$P$2-LEN(SOURCE!M1326) &gt;= 0, REPT(" ",lookups!$P$2-LEN(SOURCE!M1326)), "")&amp;
      "},"&amp;IF(SOURCE!O1326&lt;&gt;"",""&amp;SOURCE!O1326,"")
 )
)
)</f>
        <v>/* 1296 */  { itemToBeCoded,                NOPARAM,                     "1296",                                        "1296",                                        (0 &lt;&lt; TAM_MAX_BITS) |     0, CAT_FREE | SLS_UNCHANGED | US_UNCHANGED | EIM_DISABLED | PTP_DISABLED     },</v>
      </c>
    </row>
    <row r="1327" customFormat="false" ht="15.75" hidden="false" customHeight="false" outlineLevel="0" collapsed="false">
      <c r="A1327" s="263" t="str">
        <f aca="false">IF(AND(OR(SOURCE!A1327="",ISBLANK(SOURCE!A1327)),SOURCE!B1327&gt;0),IF(ISBLANK(SOURCE!C1327),"",SOURCE!C1327),
IF(SOURCE!B1327&lt;0,VLOOKUP(SOURCE!B1327,lookups!A$1:B$25,2,0),
  IF(ISBLANK(SOURCE!B1327),
    "",
    "/* "&amp;TEXT(SOURCE!B1327,"???0")&amp;" *"&amp;
      SOURCE!C1327&amp;", "&amp; IF(lookups!$E$2-LEN(SOURCE!C1327) &gt;= 0, REPT(" ",lookups!$E$2-LEN(SOURCE!C1327)), "")&amp;
      SOURCE!D1327&amp;", "&amp; IF(lookups!$F$2-LEN(SOURCE!D1327) &gt;= 0, REPT(" ",lookups!$F$2-LEN(SOURCE!D1327)), "")&amp;
      SOURCE!E1327&amp;", "&amp; IF(lookups!$G$2-LEN(SOURCE!E1327) &gt;=0, REPT(" ",lookups!$G$2-LEN(SOURCE!E1327)), "")&amp;
      SOURCE!F1327&amp;", "&amp; IF(lookups!$H$2-LEN(SOURCE!F1327) &gt;= 0, REPT(" ",lookups!$H$2-LEN(SOURCE!F1327)+2), "")&amp;"("&amp;
      SUBSTITUTE(TEXT(SOURCE!G1327,"??0"),"  ","")&amp;" &lt;&lt; TAM_MAX_BITS) |"&amp; IF(lookups!$I$2-3 &gt;= 0, REPT(" ",MAX(1,lookups!$I$2-5+4+1-1-LEN(  IF(ISTEXT(SOURCE!H1327),SOURCE!H1327,  SUBSTITUTE(SUBSTITUTE(TEXT(SOURCE!H1327,"????0"),"  ","")," ",""))   ))), "")&amp;
       IF(ISTEXT(SOURCE!H1327),SOURCE!H1327, SUBSTITUTE(SUBSTITUTE(TEXT(SOURCE!H1327,"????0"),"  ","")," ",""))   &amp;","&amp; IF(lookups!$J$2-3 &gt;= 0, REPT(" ",lookups!$J$2-3-5), "")&amp;
      SOURCE!I1327&amp;
" | "&amp; IF(lookups!$K$2-LEN(SOURCE!I1327) &gt;= 0, REPT(" ",lookups!$K$2-LEN(SOURCE!I1327)), "")&amp;
      SOURCE!J1327&amp;      IF(lookups!$L$2-LEN(SOURCE!J1327) &gt;= 0, REPT(" ",lookups!$L$2-LEN(SOURCE!J1327)), "")&amp;
" | "&amp; IF(lookups!$K$2-LEN(SOURCE!I1327) &gt;= 0, REPT(" ",lookups!$K$2-LEN(SOURCE!I1327)), "")&amp;
      SOURCE!K1327&amp;      IF(lookups!$L$2-LEN(SOURCE!K1327) &gt;= 0, REPT(" ",lookups!$M$2-LEN(SOURCE!K1327)), "")&amp;
" | "&amp; SOURCE!L1327&amp;      IF(lookups!$O$2-LEN(SOURCE!L1327) &gt;= 0, REPT(" ",lookups!$O$2-LEN(SOURCE!L1327)), "")&amp;
" | "&amp; SOURCE!M1327&amp;      IF(lookups!$P$2-LEN(SOURCE!M1327) &gt;= 0, REPT(" ",lookups!$P$2-LEN(SOURCE!M1327)), "")&amp;
      "},"&amp;IF(SOURCE!O1327&lt;&gt;"",""&amp;SOURCE!O1327,"")
 )
)
)</f>
        <v>/* 1297 */  { itemToBeCoded,                NOPARAM,                     "1297",                                        "1297",                                        (0 &lt;&lt; TAM_MAX_BITS) |     0, CAT_FREE | SLS_UNCHANGED | US_UNCHANGED | EIM_DISABLED | PTP_DISABLED     },</v>
      </c>
    </row>
    <row r="1328" customFormat="false" ht="15.75" hidden="false" customHeight="false" outlineLevel="0" collapsed="false">
      <c r="A1328" s="263" t="str">
        <f aca="false">IF(AND(OR(SOURCE!A1328="",ISBLANK(SOURCE!A1328)),SOURCE!B1328&gt;0),IF(ISBLANK(SOURCE!C1328),"",SOURCE!C1328),
IF(SOURCE!B1328&lt;0,VLOOKUP(SOURCE!B1328,lookups!A$1:B$25,2,0),
  IF(ISBLANK(SOURCE!B1328),
    "",
    "/* "&amp;TEXT(SOURCE!B1328,"???0")&amp;" *"&amp;
      SOURCE!C1328&amp;", "&amp; IF(lookups!$E$2-LEN(SOURCE!C1328) &gt;= 0, REPT(" ",lookups!$E$2-LEN(SOURCE!C1328)), "")&amp;
      SOURCE!D1328&amp;", "&amp; IF(lookups!$F$2-LEN(SOURCE!D1328) &gt;= 0, REPT(" ",lookups!$F$2-LEN(SOURCE!D1328)), "")&amp;
      SOURCE!E1328&amp;", "&amp; IF(lookups!$G$2-LEN(SOURCE!E1328) &gt;=0, REPT(" ",lookups!$G$2-LEN(SOURCE!E1328)), "")&amp;
      SOURCE!F1328&amp;", "&amp; IF(lookups!$H$2-LEN(SOURCE!F1328) &gt;= 0, REPT(" ",lookups!$H$2-LEN(SOURCE!F1328)+2), "")&amp;"("&amp;
      SUBSTITUTE(TEXT(SOURCE!G1328,"??0"),"  ","")&amp;" &lt;&lt; TAM_MAX_BITS) |"&amp; IF(lookups!$I$2-3 &gt;= 0, REPT(" ",MAX(1,lookups!$I$2-5+4+1-1-LEN(  IF(ISTEXT(SOURCE!H1328),SOURCE!H1328,  SUBSTITUTE(SUBSTITUTE(TEXT(SOURCE!H1328,"????0"),"  ","")," ",""))   ))), "")&amp;
       IF(ISTEXT(SOURCE!H1328),SOURCE!H1328, SUBSTITUTE(SUBSTITUTE(TEXT(SOURCE!H1328,"????0"),"  ","")," ",""))   &amp;","&amp; IF(lookups!$J$2-3 &gt;= 0, REPT(" ",lookups!$J$2-3-5), "")&amp;
      SOURCE!I1328&amp;
" | "&amp; IF(lookups!$K$2-LEN(SOURCE!I1328) &gt;= 0, REPT(" ",lookups!$K$2-LEN(SOURCE!I1328)), "")&amp;
      SOURCE!J1328&amp;      IF(lookups!$L$2-LEN(SOURCE!J1328) &gt;= 0, REPT(" ",lookups!$L$2-LEN(SOURCE!J1328)), "")&amp;
" | "&amp; IF(lookups!$K$2-LEN(SOURCE!I1328) &gt;= 0, REPT(" ",lookups!$K$2-LEN(SOURCE!I1328)), "")&amp;
      SOURCE!K1328&amp;      IF(lookups!$L$2-LEN(SOURCE!K1328) &gt;= 0, REPT(" ",lookups!$M$2-LEN(SOURCE!K1328)), "")&amp;
" | "&amp; SOURCE!L1328&amp;      IF(lookups!$O$2-LEN(SOURCE!L1328) &gt;= 0, REPT(" ",lookups!$O$2-LEN(SOURCE!L1328)), "")&amp;
" | "&amp; SOURCE!M1328&amp;      IF(lookups!$P$2-LEN(SOURCE!M1328) &gt;= 0, REPT(" ",lookups!$P$2-LEN(SOURCE!M1328)), "")&amp;
      "},"&amp;IF(SOURCE!O1328&lt;&gt;"",""&amp;SOURCE!O1328,"")
 )
)
)</f>
        <v/>
      </c>
    </row>
    <row r="1329" customFormat="false" ht="15.75" hidden="false" customHeight="false" outlineLevel="0" collapsed="false">
      <c r="A1329" s="263" t="str">
        <f aca="false">IF(AND(OR(SOURCE!A1329="",ISBLANK(SOURCE!A1329)),SOURCE!B1329&gt;0),IF(ISBLANK(SOURCE!C1329),"",SOURCE!C1329),
IF(SOURCE!B1329&lt;0,VLOOKUP(SOURCE!B1329,lookups!A$1:B$25,2,0),
  IF(ISBLANK(SOURCE!B1329),
    "",
    "/* "&amp;TEXT(SOURCE!B1329,"???0")&amp;" *"&amp;
      SOURCE!C1329&amp;", "&amp; IF(lookups!$E$2-LEN(SOURCE!C1329) &gt;= 0, REPT(" ",lookups!$E$2-LEN(SOURCE!C1329)), "")&amp;
      SOURCE!D1329&amp;", "&amp; IF(lookups!$F$2-LEN(SOURCE!D1329) &gt;= 0, REPT(" ",lookups!$F$2-LEN(SOURCE!D1329)), "")&amp;
      SOURCE!E1329&amp;", "&amp; IF(lookups!$G$2-LEN(SOURCE!E1329) &gt;=0, REPT(" ",lookups!$G$2-LEN(SOURCE!E1329)), "")&amp;
      SOURCE!F1329&amp;", "&amp; IF(lookups!$H$2-LEN(SOURCE!F1329) &gt;= 0, REPT(" ",lookups!$H$2-LEN(SOURCE!F1329)+2), "")&amp;"("&amp;
      SUBSTITUTE(TEXT(SOURCE!G1329,"??0"),"  ","")&amp;" &lt;&lt; TAM_MAX_BITS) |"&amp; IF(lookups!$I$2-3 &gt;= 0, REPT(" ",MAX(1,lookups!$I$2-5+4+1-1-LEN(  IF(ISTEXT(SOURCE!H1329),SOURCE!H1329,  SUBSTITUTE(SUBSTITUTE(TEXT(SOURCE!H1329,"????0"),"  ","")," ",""))   ))), "")&amp;
       IF(ISTEXT(SOURCE!H1329),SOURCE!H1329, SUBSTITUTE(SUBSTITUTE(TEXT(SOURCE!H1329,"????0"),"  ","")," ",""))   &amp;","&amp; IF(lookups!$J$2-3 &gt;= 0, REPT(" ",lookups!$J$2-3-5), "")&amp;
      SOURCE!I1329&amp;
" | "&amp; IF(lookups!$K$2-LEN(SOURCE!I1329) &gt;= 0, REPT(" ",lookups!$K$2-LEN(SOURCE!I1329)), "")&amp;
      SOURCE!J1329&amp;      IF(lookups!$L$2-LEN(SOURCE!J1329) &gt;= 0, REPT(" ",lookups!$L$2-LEN(SOURCE!J1329)), "")&amp;
" | "&amp; IF(lookups!$K$2-LEN(SOURCE!I1329) &gt;= 0, REPT(" ",lookups!$K$2-LEN(SOURCE!I1329)), "")&amp;
      SOURCE!K1329&amp;      IF(lookups!$L$2-LEN(SOURCE!K1329) &gt;= 0, REPT(" ",lookups!$M$2-LEN(SOURCE!K1329)), "")&amp;
" | "&amp; SOURCE!L1329&amp;      IF(lookups!$O$2-LEN(SOURCE!L1329) &gt;= 0, REPT(" ",lookups!$O$2-LEN(SOURCE!L1329)), "")&amp;
" | "&amp; SOURCE!M1329&amp;      IF(lookups!$P$2-LEN(SOURCE!M1329) &gt;= 0, REPT(" ",lookups!$P$2-LEN(SOURCE!M1329)), "")&amp;
      "},"&amp;IF(SOURCE!O1329&lt;&gt;"",""&amp;SOURCE!O1329,"")
 )
)
)</f>
        <v/>
      </c>
    </row>
    <row r="1330" customFormat="false" ht="15.75" hidden="false" customHeight="false" outlineLevel="0" collapsed="false">
      <c r="A1330" s="263" t="str">
        <f aca="false">IF(AND(OR(SOURCE!A1330="",ISBLANK(SOURCE!A1330)),SOURCE!B1330&gt;0),IF(ISBLANK(SOURCE!C1330),"",SOURCE!C1330),
IF(SOURCE!B1330&lt;0,VLOOKUP(SOURCE!B1330,lookups!A$1:B$25,2,0),
  IF(ISBLANK(SOURCE!B1330),
    "",
    "/* "&amp;TEXT(SOURCE!B1330,"???0")&amp;" *"&amp;
      SOURCE!C1330&amp;", "&amp; IF(lookups!$E$2-LEN(SOURCE!C1330) &gt;= 0, REPT(" ",lookups!$E$2-LEN(SOURCE!C1330)), "")&amp;
      SOURCE!D1330&amp;", "&amp; IF(lookups!$F$2-LEN(SOURCE!D1330) &gt;= 0, REPT(" ",lookups!$F$2-LEN(SOURCE!D1330)), "")&amp;
      SOURCE!E1330&amp;", "&amp; IF(lookups!$G$2-LEN(SOURCE!E1330) &gt;=0, REPT(" ",lookups!$G$2-LEN(SOURCE!E1330)), "")&amp;
      SOURCE!F1330&amp;", "&amp; IF(lookups!$H$2-LEN(SOURCE!F1330) &gt;= 0, REPT(" ",lookups!$H$2-LEN(SOURCE!F1330)+2), "")&amp;"("&amp;
      SUBSTITUTE(TEXT(SOURCE!G1330,"??0"),"  ","")&amp;" &lt;&lt; TAM_MAX_BITS) |"&amp; IF(lookups!$I$2-3 &gt;= 0, REPT(" ",MAX(1,lookups!$I$2-5+4+1-1-LEN(  IF(ISTEXT(SOURCE!H1330),SOURCE!H1330,  SUBSTITUTE(SUBSTITUTE(TEXT(SOURCE!H1330,"????0"),"  ","")," ",""))   ))), "")&amp;
       IF(ISTEXT(SOURCE!H1330),SOURCE!H1330, SUBSTITUTE(SUBSTITUTE(TEXT(SOURCE!H1330,"????0"),"  ","")," ",""))   &amp;","&amp; IF(lookups!$J$2-3 &gt;= 0, REPT(" ",lookups!$J$2-3-5), "")&amp;
      SOURCE!I1330&amp;
" | "&amp; IF(lookups!$K$2-LEN(SOURCE!I1330) &gt;= 0, REPT(" ",lookups!$K$2-LEN(SOURCE!I1330)), "")&amp;
      SOURCE!J1330&amp;      IF(lookups!$L$2-LEN(SOURCE!J1330) &gt;= 0, REPT(" ",lookups!$L$2-LEN(SOURCE!J1330)), "")&amp;
" | "&amp; IF(lookups!$K$2-LEN(SOURCE!I1330) &gt;= 0, REPT(" ",lookups!$K$2-LEN(SOURCE!I1330)), "")&amp;
      SOURCE!K1330&amp;      IF(lookups!$L$2-LEN(SOURCE!K1330) &gt;= 0, REPT(" ",lookups!$M$2-LEN(SOURCE!K1330)), "")&amp;
" | "&amp; SOURCE!L1330&amp;      IF(lookups!$O$2-LEN(SOURCE!L1330) &gt;= 0, REPT(" ",lookups!$O$2-LEN(SOURCE!L1330)), "")&amp;
" | "&amp; SOURCE!M1330&amp;      IF(lookups!$P$2-LEN(SOURCE!M1330) &gt;= 0, REPT(" ",lookups!$P$2-LEN(SOURCE!M1330)), "")&amp;
      "},"&amp;IF(SOURCE!O1330&lt;&gt;"",""&amp;SOURCE!O1330,"")
 )
)
)</f>
        <v>// Curve fitting</v>
      </c>
    </row>
    <row r="1331" customFormat="false" ht="15.75" hidden="false" customHeight="false" outlineLevel="0" collapsed="false">
      <c r="A1331" s="263" t="str">
        <f aca="false">IF(AND(OR(SOURCE!A1331="",ISBLANK(SOURCE!A1331)),SOURCE!B1331&gt;0),IF(ISBLANK(SOURCE!C1331),"",SOURCE!C1331),
IF(SOURCE!B1331&lt;0,VLOOKUP(SOURCE!B1331,lookups!A$1:B$25,2,0),
  IF(ISBLANK(SOURCE!B1331),
    "",
    "/* "&amp;TEXT(SOURCE!B1331,"???0")&amp;" *"&amp;
      SOURCE!C1331&amp;", "&amp; IF(lookups!$E$2-LEN(SOURCE!C1331) &gt;= 0, REPT(" ",lookups!$E$2-LEN(SOURCE!C1331)), "")&amp;
      SOURCE!D1331&amp;", "&amp; IF(lookups!$F$2-LEN(SOURCE!D1331) &gt;= 0, REPT(" ",lookups!$F$2-LEN(SOURCE!D1331)), "")&amp;
      SOURCE!E1331&amp;", "&amp; IF(lookups!$G$2-LEN(SOURCE!E1331) &gt;=0, REPT(" ",lookups!$G$2-LEN(SOURCE!E1331)), "")&amp;
      SOURCE!F1331&amp;", "&amp; IF(lookups!$H$2-LEN(SOURCE!F1331) &gt;= 0, REPT(" ",lookups!$H$2-LEN(SOURCE!F1331)+2), "")&amp;"("&amp;
      SUBSTITUTE(TEXT(SOURCE!G1331,"??0"),"  ","")&amp;" &lt;&lt; TAM_MAX_BITS) |"&amp; IF(lookups!$I$2-3 &gt;= 0, REPT(" ",MAX(1,lookups!$I$2-5+4+1-1-LEN(  IF(ISTEXT(SOURCE!H1331),SOURCE!H1331,  SUBSTITUTE(SUBSTITUTE(TEXT(SOURCE!H1331,"????0"),"  ","")," ",""))   ))), "")&amp;
       IF(ISTEXT(SOURCE!H1331),SOURCE!H1331, SUBSTITUTE(SUBSTITUTE(TEXT(SOURCE!H1331,"????0"),"  ","")," ",""))   &amp;","&amp; IF(lookups!$J$2-3 &gt;= 0, REPT(" ",lookups!$J$2-3-5), "")&amp;
      SOURCE!I1331&amp;
" | "&amp; IF(lookups!$K$2-LEN(SOURCE!I1331) &gt;= 0, REPT(" ",lookups!$K$2-LEN(SOURCE!I1331)), "")&amp;
      SOURCE!J1331&amp;      IF(lookups!$L$2-LEN(SOURCE!J1331) &gt;= 0, REPT(" ",lookups!$L$2-LEN(SOURCE!J1331)), "")&amp;
" | "&amp; IF(lookups!$K$2-LEN(SOURCE!I1331) &gt;= 0, REPT(" ",lookups!$K$2-LEN(SOURCE!I1331)), "")&amp;
      SOURCE!K1331&amp;      IF(lookups!$L$2-LEN(SOURCE!K1331) &gt;= 0, REPT(" ",lookups!$M$2-LEN(SOURCE!K1331)), "")&amp;
" | "&amp; SOURCE!L1331&amp;      IF(lookups!$O$2-LEN(SOURCE!L1331) &gt;= 0, REPT(" ",lookups!$O$2-LEN(SOURCE!L1331)), "")&amp;
" | "&amp; SOURCE!M1331&amp;      IF(lookups!$P$2-LEN(SOURCE!M1331) &gt;= 0, REPT(" ",lookups!$P$2-LEN(SOURCE!M1331)), "")&amp;
      "},"&amp;IF(SOURCE!O1331&lt;&gt;"",""&amp;SOURCE!O1331,"")
 )
)
)</f>
        <v>/* 1298 */  { fnCurveFitting,               TM_VALUE,                    "BestF",                                       "BestF",                                       (0 &lt;&lt; TAM_MAX_BITS) |   511, CAT_FNCT | SLS_ENABLED   | US_ENABLED   | EIM_DISABLED | PTP_NUMBER_16    },</v>
      </c>
    </row>
    <row r="1332" customFormat="false" ht="15.75" hidden="false" customHeight="false" outlineLevel="0" collapsed="false">
      <c r="A1332" s="263" t="str">
        <f aca="false">IF(AND(OR(SOURCE!A1332="",ISBLANK(SOURCE!A1332)),SOURCE!B1332&gt;0),IF(ISBLANK(SOURCE!C1332),"",SOURCE!C1332),
IF(SOURCE!B1332&lt;0,VLOOKUP(SOURCE!B1332,lookups!A$1:B$25,2,0),
  IF(ISBLANK(SOURCE!B1332),
    "",
    "/* "&amp;TEXT(SOURCE!B1332,"???0")&amp;" *"&amp;
      SOURCE!C1332&amp;", "&amp; IF(lookups!$E$2-LEN(SOURCE!C1332) &gt;= 0, REPT(" ",lookups!$E$2-LEN(SOURCE!C1332)), "")&amp;
      SOURCE!D1332&amp;", "&amp; IF(lookups!$F$2-LEN(SOURCE!D1332) &gt;= 0, REPT(" ",lookups!$F$2-LEN(SOURCE!D1332)), "")&amp;
      SOURCE!E1332&amp;", "&amp; IF(lookups!$G$2-LEN(SOURCE!E1332) &gt;=0, REPT(" ",lookups!$G$2-LEN(SOURCE!E1332)), "")&amp;
      SOURCE!F1332&amp;", "&amp; IF(lookups!$H$2-LEN(SOURCE!F1332) &gt;= 0, REPT(" ",lookups!$H$2-LEN(SOURCE!F1332)+2), "")&amp;"("&amp;
      SUBSTITUTE(TEXT(SOURCE!G1332,"??0"),"  ","")&amp;" &lt;&lt; TAM_MAX_BITS) |"&amp; IF(lookups!$I$2-3 &gt;= 0, REPT(" ",MAX(1,lookups!$I$2-5+4+1-1-LEN(  IF(ISTEXT(SOURCE!H1332),SOURCE!H1332,  SUBSTITUTE(SUBSTITUTE(TEXT(SOURCE!H1332,"????0"),"  ","")," ",""))   ))), "")&amp;
       IF(ISTEXT(SOURCE!H1332),SOURCE!H1332, SUBSTITUTE(SUBSTITUTE(TEXT(SOURCE!H1332,"????0"),"  ","")," ",""))   &amp;","&amp; IF(lookups!$J$2-3 &gt;= 0, REPT(" ",lookups!$J$2-3-5), "")&amp;
      SOURCE!I1332&amp;
" | "&amp; IF(lookups!$K$2-LEN(SOURCE!I1332) &gt;= 0, REPT(" ",lookups!$K$2-LEN(SOURCE!I1332)), "")&amp;
      SOURCE!J1332&amp;      IF(lookups!$L$2-LEN(SOURCE!J1332) &gt;= 0, REPT(" ",lookups!$L$2-LEN(SOURCE!J1332)), "")&amp;
" | "&amp; IF(lookups!$K$2-LEN(SOURCE!I1332) &gt;= 0, REPT(" ",lookups!$K$2-LEN(SOURCE!I1332)), "")&amp;
      SOURCE!K1332&amp;      IF(lookups!$L$2-LEN(SOURCE!K1332) &gt;= 0, REPT(" ",lookups!$M$2-LEN(SOURCE!K1332)), "")&amp;
" | "&amp; SOURCE!L1332&amp;      IF(lookups!$O$2-LEN(SOURCE!L1332) &gt;= 0, REPT(" ",lookups!$O$2-LEN(SOURCE!L1332)), "")&amp;
" | "&amp; SOURCE!M1332&amp;      IF(lookups!$P$2-LEN(SOURCE!M1332) &gt;= 0, REPT(" ",lookups!$P$2-LEN(SOURCE!M1332)), "")&amp;
      "},"&amp;IF(SOURCE!O1332&lt;&gt;"",""&amp;SOURCE!O1332,"")
 )
)
)</f>
        <v>/* 1299 */  { fnCurveFitting_T,             CF_EXPONENTIAL_FITTING,      "ExpF",                                        "ExpF",                                        (0 &lt;&lt; TAM_MAX_BITS) |     0, CAT_FNCT | SLS_ENABLED   | US_ENABLED   | EIM_DISABLED | PTP_NONE         },</v>
      </c>
    </row>
    <row r="1333" customFormat="false" ht="15.75" hidden="false" customHeight="false" outlineLevel="0" collapsed="false">
      <c r="A1333" s="263" t="str">
        <f aca="false">IF(AND(OR(SOURCE!A1333="",ISBLANK(SOURCE!A1333)),SOURCE!B1333&gt;0),IF(ISBLANK(SOURCE!C1333),"",SOURCE!C1333),
IF(SOURCE!B1333&lt;0,VLOOKUP(SOURCE!B1333,lookups!A$1:B$25,2,0),
  IF(ISBLANK(SOURCE!B1333),
    "",
    "/* "&amp;TEXT(SOURCE!B1333,"???0")&amp;" *"&amp;
      SOURCE!C1333&amp;", "&amp; IF(lookups!$E$2-LEN(SOURCE!C1333) &gt;= 0, REPT(" ",lookups!$E$2-LEN(SOURCE!C1333)), "")&amp;
      SOURCE!D1333&amp;", "&amp; IF(lookups!$F$2-LEN(SOURCE!D1333) &gt;= 0, REPT(" ",lookups!$F$2-LEN(SOURCE!D1333)), "")&amp;
      SOURCE!E1333&amp;", "&amp; IF(lookups!$G$2-LEN(SOURCE!E1333) &gt;=0, REPT(" ",lookups!$G$2-LEN(SOURCE!E1333)), "")&amp;
      SOURCE!F1333&amp;", "&amp; IF(lookups!$H$2-LEN(SOURCE!F1333) &gt;= 0, REPT(" ",lookups!$H$2-LEN(SOURCE!F1333)+2), "")&amp;"("&amp;
      SUBSTITUTE(TEXT(SOURCE!G1333,"??0"),"  ","")&amp;" &lt;&lt; TAM_MAX_BITS) |"&amp; IF(lookups!$I$2-3 &gt;= 0, REPT(" ",MAX(1,lookups!$I$2-5+4+1-1-LEN(  IF(ISTEXT(SOURCE!H1333),SOURCE!H1333,  SUBSTITUTE(SUBSTITUTE(TEXT(SOURCE!H1333,"????0"),"  ","")," ",""))   ))), "")&amp;
       IF(ISTEXT(SOURCE!H1333),SOURCE!H1333, SUBSTITUTE(SUBSTITUTE(TEXT(SOURCE!H1333,"????0"),"  ","")," ",""))   &amp;","&amp; IF(lookups!$J$2-3 &gt;= 0, REPT(" ",lookups!$J$2-3-5), "")&amp;
      SOURCE!I1333&amp;
" | "&amp; IF(lookups!$K$2-LEN(SOURCE!I1333) &gt;= 0, REPT(" ",lookups!$K$2-LEN(SOURCE!I1333)), "")&amp;
      SOURCE!J1333&amp;      IF(lookups!$L$2-LEN(SOURCE!J1333) &gt;= 0, REPT(" ",lookups!$L$2-LEN(SOURCE!J1333)), "")&amp;
" | "&amp; IF(lookups!$K$2-LEN(SOURCE!I1333) &gt;= 0, REPT(" ",lookups!$K$2-LEN(SOURCE!I1333)), "")&amp;
      SOURCE!K1333&amp;      IF(lookups!$L$2-LEN(SOURCE!K1333) &gt;= 0, REPT(" ",lookups!$M$2-LEN(SOURCE!K1333)), "")&amp;
" | "&amp; SOURCE!L1333&amp;      IF(lookups!$O$2-LEN(SOURCE!L1333) &gt;= 0, REPT(" ",lookups!$O$2-LEN(SOURCE!L1333)), "")&amp;
" | "&amp; SOURCE!M1333&amp;      IF(lookups!$P$2-LEN(SOURCE!M1333) &gt;= 0, REPT(" ",lookups!$P$2-LEN(SOURCE!M1333)), "")&amp;
      "},"&amp;IF(SOURCE!O1333&lt;&gt;"",""&amp;SOURCE!O1333,"")
 )
)
)</f>
        <v>/* 1300 */  { fnCurveFitting_T,             CF_LINEAR_FITTING,           "LinF",                                        "LinF",                                        (0 &lt;&lt; TAM_MAX_BITS) |     0, CAT_FNCT | SLS_ENABLED   | US_ENABLED   | EIM_DISABLED | PTP_NONE         },</v>
      </c>
    </row>
    <row r="1334" customFormat="false" ht="15.75" hidden="false" customHeight="false" outlineLevel="0" collapsed="false">
      <c r="A1334" s="263" t="str">
        <f aca="false">IF(AND(OR(SOURCE!A1334="",ISBLANK(SOURCE!A1334)),SOURCE!B1334&gt;0),IF(ISBLANK(SOURCE!C1334),"",SOURCE!C1334),
IF(SOURCE!B1334&lt;0,VLOOKUP(SOURCE!B1334,lookups!A$1:B$25,2,0),
  IF(ISBLANK(SOURCE!B1334),
    "",
    "/* "&amp;TEXT(SOURCE!B1334,"???0")&amp;" *"&amp;
      SOURCE!C1334&amp;", "&amp; IF(lookups!$E$2-LEN(SOURCE!C1334) &gt;= 0, REPT(" ",lookups!$E$2-LEN(SOURCE!C1334)), "")&amp;
      SOURCE!D1334&amp;", "&amp; IF(lookups!$F$2-LEN(SOURCE!D1334) &gt;= 0, REPT(" ",lookups!$F$2-LEN(SOURCE!D1334)), "")&amp;
      SOURCE!E1334&amp;", "&amp; IF(lookups!$G$2-LEN(SOURCE!E1334) &gt;=0, REPT(" ",lookups!$G$2-LEN(SOURCE!E1334)), "")&amp;
      SOURCE!F1334&amp;", "&amp; IF(lookups!$H$2-LEN(SOURCE!F1334) &gt;= 0, REPT(" ",lookups!$H$2-LEN(SOURCE!F1334)+2), "")&amp;"("&amp;
      SUBSTITUTE(TEXT(SOURCE!G1334,"??0"),"  ","")&amp;" &lt;&lt; TAM_MAX_BITS) |"&amp; IF(lookups!$I$2-3 &gt;= 0, REPT(" ",MAX(1,lookups!$I$2-5+4+1-1-LEN(  IF(ISTEXT(SOURCE!H1334),SOURCE!H1334,  SUBSTITUTE(SUBSTITUTE(TEXT(SOURCE!H1334,"????0"),"  ","")," ",""))   ))), "")&amp;
       IF(ISTEXT(SOURCE!H1334),SOURCE!H1334, SUBSTITUTE(SUBSTITUTE(TEXT(SOURCE!H1334,"????0"),"  ","")," ",""))   &amp;","&amp; IF(lookups!$J$2-3 &gt;= 0, REPT(" ",lookups!$J$2-3-5), "")&amp;
      SOURCE!I1334&amp;
" | "&amp; IF(lookups!$K$2-LEN(SOURCE!I1334) &gt;= 0, REPT(" ",lookups!$K$2-LEN(SOURCE!I1334)), "")&amp;
      SOURCE!J1334&amp;      IF(lookups!$L$2-LEN(SOURCE!J1334) &gt;= 0, REPT(" ",lookups!$L$2-LEN(SOURCE!J1334)), "")&amp;
" | "&amp; IF(lookups!$K$2-LEN(SOURCE!I1334) &gt;= 0, REPT(" ",lookups!$K$2-LEN(SOURCE!I1334)), "")&amp;
      SOURCE!K1334&amp;      IF(lookups!$L$2-LEN(SOURCE!K1334) &gt;= 0, REPT(" ",lookups!$M$2-LEN(SOURCE!K1334)), "")&amp;
" | "&amp; SOURCE!L1334&amp;      IF(lookups!$O$2-LEN(SOURCE!L1334) &gt;= 0, REPT(" ",lookups!$O$2-LEN(SOURCE!L1334)), "")&amp;
" | "&amp; SOURCE!M1334&amp;      IF(lookups!$P$2-LEN(SOURCE!M1334) &gt;= 0, REPT(" ",lookups!$P$2-LEN(SOURCE!M1334)), "")&amp;
      "},"&amp;IF(SOURCE!O1334&lt;&gt;"",""&amp;SOURCE!O1334,"")
 )
)
)</f>
        <v>/* 1301 */  { fnCurveFitting_T,             CF_LOGARITHMIC_FITTING,      "LogF",                                        "LogF",                                        (0 &lt;&lt; TAM_MAX_BITS) |     0, CAT_FNCT | SLS_ENABLED   | US_ENABLED   | EIM_DISABLED | PTP_NONE         },</v>
      </c>
    </row>
    <row r="1335" customFormat="false" ht="15.75" hidden="false" customHeight="false" outlineLevel="0" collapsed="false">
      <c r="A1335" s="263" t="str">
        <f aca="false">IF(AND(OR(SOURCE!A1335="",ISBLANK(SOURCE!A1335)),SOURCE!B1335&gt;0),IF(ISBLANK(SOURCE!C1335),"",SOURCE!C1335),
IF(SOURCE!B1335&lt;0,VLOOKUP(SOURCE!B1335,lookups!A$1:B$25,2,0),
  IF(ISBLANK(SOURCE!B1335),
    "",
    "/* "&amp;TEXT(SOURCE!B1335,"???0")&amp;" *"&amp;
      SOURCE!C1335&amp;", "&amp; IF(lookups!$E$2-LEN(SOURCE!C1335) &gt;= 0, REPT(" ",lookups!$E$2-LEN(SOURCE!C1335)), "")&amp;
      SOURCE!D1335&amp;", "&amp; IF(lookups!$F$2-LEN(SOURCE!D1335) &gt;= 0, REPT(" ",lookups!$F$2-LEN(SOURCE!D1335)), "")&amp;
      SOURCE!E1335&amp;", "&amp; IF(lookups!$G$2-LEN(SOURCE!E1335) &gt;=0, REPT(" ",lookups!$G$2-LEN(SOURCE!E1335)), "")&amp;
      SOURCE!F1335&amp;", "&amp; IF(lookups!$H$2-LEN(SOURCE!F1335) &gt;= 0, REPT(" ",lookups!$H$2-LEN(SOURCE!F1335)+2), "")&amp;"("&amp;
      SUBSTITUTE(TEXT(SOURCE!G1335,"??0"),"  ","")&amp;" &lt;&lt; TAM_MAX_BITS) |"&amp; IF(lookups!$I$2-3 &gt;= 0, REPT(" ",MAX(1,lookups!$I$2-5+4+1-1-LEN(  IF(ISTEXT(SOURCE!H1335),SOURCE!H1335,  SUBSTITUTE(SUBSTITUTE(TEXT(SOURCE!H1335,"????0"),"  ","")," ",""))   ))), "")&amp;
       IF(ISTEXT(SOURCE!H1335),SOURCE!H1335, SUBSTITUTE(SUBSTITUTE(TEXT(SOURCE!H1335,"????0"),"  ","")," ",""))   &amp;","&amp; IF(lookups!$J$2-3 &gt;= 0, REPT(" ",lookups!$J$2-3-5), "")&amp;
      SOURCE!I1335&amp;
" | "&amp; IF(lookups!$K$2-LEN(SOURCE!I1335) &gt;= 0, REPT(" ",lookups!$K$2-LEN(SOURCE!I1335)), "")&amp;
      SOURCE!J1335&amp;      IF(lookups!$L$2-LEN(SOURCE!J1335) &gt;= 0, REPT(" ",lookups!$L$2-LEN(SOURCE!J1335)), "")&amp;
" | "&amp; IF(lookups!$K$2-LEN(SOURCE!I1335) &gt;= 0, REPT(" ",lookups!$K$2-LEN(SOURCE!I1335)), "")&amp;
      SOURCE!K1335&amp;      IF(lookups!$L$2-LEN(SOURCE!K1335) &gt;= 0, REPT(" ",lookups!$M$2-LEN(SOURCE!K1335)), "")&amp;
" | "&amp; SOURCE!L1335&amp;      IF(lookups!$O$2-LEN(SOURCE!L1335) &gt;= 0, REPT(" ",lookups!$O$2-LEN(SOURCE!L1335)), "")&amp;
" | "&amp; SOURCE!M1335&amp;      IF(lookups!$P$2-LEN(SOURCE!M1335) &gt;= 0, REPT(" ",lookups!$P$2-LEN(SOURCE!M1335)), "")&amp;
      "},"&amp;IF(SOURCE!O1335&lt;&gt;"",""&amp;SOURCE!O1335,"")
 )
)
)</f>
        <v>/* 1302 */  { fnCurveFitting_T,             CF_ORTHOGONAL_FITTING,       "OrthoF",                                      "OrthoF",                                      (0 &lt;&lt; TAM_MAX_BITS) |     0, CAT_FNCT | SLS_ENABLED   | US_ENABLED   | EIM_DISABLED | PTP_NONE         },</v>
      </c>
    </row>
    <row r="1336" customFormat="false" ht="15.75" hidden="false" customHeight="false" outlineLevel="0" collapsed="false">
      <c r="A1336" s="263" t="str">
        <f aca="false">IF(AND(OR(SOURCE!A1336="",ISBLANK(SOURCE!A1336)),SOURCE!B1336&gt;0),IF(ISBLANK(SOURCE!C1336),"",SOURCE!C1336),
IF(SOURCE!B1336&lt;0,VLOOKUP(SOURCE!B1336,lookups!A$1:B$25,2,0),
  IF(ISBLANK(SOURCE!B1336),
    "",
    "/* "&amp;TEXT(SOURCE!B1336,"???0")&amp;" *"&amp;
      SOURCE!C1336&amp;", "&amp; IF(lookups!$E$2-LEN(SOURCE!C1336) &gt;= 0, REPT(" ",lookups!$E$2-LEN(SOURCE!C1336)), "")&amp;
      SOURCE!D1336&amp;", "&amp; IF(lookups!$F$2-LEN(SOURCE!D1336) &gt;= 0, REPT(" ",lookups!$F$2-LEN(SOURCE!D1336)), "")&amp;
      SOURCE!E1336&amp;", "&amp; IF(lookups!$G$2-LEN(SOURCE!E1336) &gt;=0, REPT(" ",lookups!$G$2-LEN(SOURCE!E1336)), "")&amp;
      SOURCE!F1336&amp;", "&amp; IF(lookups!$H$2-LEN(SOURCE!F1336) &gt;= 0, REPT(" ",lookups!$H$2-LEN(SOURCE!F1336)+2), "")&amp;"("&amp;
      SUBSTITUTE(TEXT(SOURCE!G1336,"??0"),"  ","")&amp;" &lt;&lt; TAM_MAX_BITS) |"&amp; IF(lookups!$I$2-3 &gt;= 0, REPT(" ",MAX(1,lookups!$I$2-5+4+1-1-LEN(  IF(ISTEXT(SOURCE!H1336),SOURCE!H1336,  SUBSTITUTE(SUBSTITUTE(TEXT(SOURCE!H1336,"????0"),"  ","")," ",""))   ))), "")&amp;
       IF(ISTEXT(SOURCE!H1336),SOURCE!H1336, SUBSTITUTE(SUBSTITUTE(TEXT(SOURCE!H1336,"????0"),"  ","")," ",""))   &amp;","&amp; IF(lookups!$J$2-3 &gt;= 0, REPT(" ",lookups!$J$2-3-5), "")&amp;
      SOURCE!I1336&amp;
" | "&amp; IF(lookups!$K$2-LEN(SOURCE!I1336) &gt;= 0, REPT(" ",lookups!$K$2-LEN(SOURCE!I1336)), "")&amp;
      SOURCE!J1336&amp;      IF(lookups!$L$2-LEN(SOURCE!J1336) &gt;= 0, REPT(" ",lookups!$L$2-LEN(SOURCE!J1336)), "")&amp;
" | "&amp; IF(lookups!$K$2-LEN(SOURCE!I1336) &gt;= 0, REPT(" ",lookups!$K$2-LEN(SOURCE!I1336)), "")&amp;
      SOURCE!K1336&amp;      IF(lookups!$L$2-LEN(SOURCE!K1336) &gt;= 0, REPT(" ",lookups!$M$2-LEN(SOURCE!K1336)), "")&amp;
" | "&amp; SOURCE!L1336&amp;      IF(lookups!$O$2-LEN(SOURCE!L1336) &gt;= 0, REPT(" ",lookups!$O$2-LEN(SOURCE!L1336)), "")&amp;
" | "&amp; SOURCE!M1336&amp;      IF(lookups!$P$2-LEN(SOURCE!M1336) &gt;= 0, REPT(" ",lookups!$P$2-LEN(SOURCE!M1336)), "")&amp;
      "},"&amp;IF(SOURCE!O1336&lt;&gt;"",""&amp;SOURCE!O1336,"")
 )
)
)</f>
        <v>/* 1303 */  { fnCurveFitting_T,             CF_POWER_FITTING,            "PowerF",                                      "PowerF",                                      (0 &lt;&lt; TAM_MAX_BITS) |     0, CAT_FNCT | SLS_ENABLED   | US_ENABLED   | EIM_DISABLED | PTP_NONE         },</v>
      </c>
    </row>
    <row r="1337" customFormat="false" ht="15.75" hidden="false" customHeight="false" outlineLevel="0" collapsed="false">
      <c r="A1337" s="263" t="str">
        <f aca="false">IF(AND(OR(SOURCE!A1337="",ISBLANK(SOURCE!A1337)),SOURCE!B1337&gt;0),IF(ISBLANK(SOURCE!C1337),"",SOURCE!C1337),
IF(SOURCE!B1337&lt;0,VLOOKUP(SOURCE!B1337,lookups!A$1:B$25,2,0),
  IF(ISBLANK(SOURCE!B1337),
    "",
    "/* "&amp;TEXT(SOURCE!B1337,"???0")&amp;" *"&amp;
      SOURCE!C1337&amp;", "&amp; IF(lookups!$E$2-LEN(SOURCE!C1337) &gt;= 0, REPT(" ",lookups!$E$2-LEN(SOURCE!C1337)), "")&amp;
      SOURCE!D1337&amp;", "&amp; IF(lookups!$F$2-LEN(SOURCE!D1337) &gt;= 0, REPT(" ",lookups!$F$2-LEN(SOURCE!D1337)), "")&amp;
      SOURCE!E1337&amp;", "&amp; IF(lookups!$G$2-LEN(SOURCE!E1337) &gt;=0, REPT(" ",lookups!$G$2-LEN(SOURCE!E1337)), "")&amp;
      SOURCE!F1337&amp;", "&amp; IF(lookups!$H$2-LEN(SOURCE!F1337) &gt;= 0, REPT(" ",lookups!$H$2-LEN(SOURCE!F1337)+2), "")&amp;"("&amp;
      SUBSTITUTE(TEXT(SOURCE!G1337,"??0"),"  ","")&amp;" &lt;&lt; TAM_MAX_BITS) |"&amp; IF(lookups!$I$2-3 &gt;= 0, REPT(" ",MAX(1,lookups!$I$2-5+4+1-1-LEN(  IF(ISTEXT(SOURCE!H1337),SOURCE!H1337,  SUBSTITUTE(SUBSTITUTE(TEXT(SOURCE!H1337,"????0"),"  ","")," ",""))   ))), "")&amp;
       IF(ISTEXT(SOURCE!H1337),SOURCE!H1337, SUBSTITUTE(SUBSTITUTE(TEXT(SOURCE!H1337,"????0"),"  ","")," ",""))   &amp;","&amp; IF(lookups!$J$2-3 &gt;= 0, REPT(" ",lookups!$J$2-3-5), "")&amp;
      SOURCE!I1337&amp;
" | "&amp; IF(lookups!$K$2-LEN(SOURCE!I1337) &gt;= 0, REPT(" ",lookups!$K$2-LEN(SOURCE!I1337)), "")&amp;
      SOURCE!J1337&amp;      IF(lookups!$L$2-LEN(SOURCE!J1337) &gt;= 0, REPT(" ",lookups!$L$2-LEN(SOURCE!J1337)), "")&amp;
" | "&amp; IF(lookups!$K$2-LEN(SOURCE!I1337) &gt;= 0, REPT(" ",lookups!$K$2-LEN(SOURCE!I1337)), "")&amp;
      SOURCE!K1337&amp;      IF(lookups!$L$2-LEN(SOURCE!K1337) &gt;= 0, REPT(" ",lookups!$M$2-LEN(SOURCE!K1337)), "")&amp;
" | "&amp; SOURCE!L1337&amp;      IF(lookups!$O$2-LEN(SOURCE!L1337) &gt;= 0, REPT(" ",lookups!$O$2-LEN(SOURCE!L1337)), "")&amp;
" | "&amp; SOURCE!M1337&amp;      IF(lookups!$P$2-LEN(SOURCE!M1337) &gt;= 0, REPT(" ",lookups!$P$2-LEN(SOURCE!M1337)), "")&amp;
      "},"&amp;IF(SOURCE!O1337&lt;&gt;"",""&amp;SOURCE!O1337,"")
 )
)
)</f>
        <v>/* 1304 */  { fnCurveFitting_T,             CF_GAUSS_FITTING,            "GaussF",                                      "GaussF",                                      (0 &lt;&lt; TAM_MAX_BITS) |     0, CAT_FNCT | SLS_ENABLED   | US_ENABLED   | EIM_DISABLED | PTP_NONE         },</v>
      </c>
    </row>
    <row r="1338" customFormat="false" ht="15.75" hidden="false" customHeight="false" outlineLevel="0" collapsed="false">
      <c r="A1338" s="263" t="str">
        <f aca="false">IF(AND(OR(SOURCE!A1338="",ISBLANK(SOURCE!A1338)),SOURCE!B1338&gt;0),IF(ISBLANK(SOURCE!C1338),"",SOURCE!C1338),
IF(SOURCE!B1338&lt;0,VLOOKUP(SOURCE!B1338,lookups!A$1:B$25,2,0),
  IF(ISBLANK(SOURCE!B1338),
    "",
    "/* "&amp;TEXT(SOURCE!B1338,"???0")&amp;" *"&amp;
      SOURCE!C1338&amp;", "&amp; IF(lookups!$E$2-LEN(SOURCE!C1338) &gt;= 0, REPT(" ",lookups!$E$2-LEN(SOURCE!C1338)), "")&amp;
      SOURCE!D1338&amp;", "&amp; IF(lookups!$F$2-LEN(SOURCE!D1338) &gt;= 0, REPT(" ",lookups!$F$2-LEN(SOURCE!D1338)), "")&amp;
      SOURCE!E1338&amp;", "&amp; IF(lookups!$G$2-LEN(SOURCE!E1338) &gt;=0, REPT(" ",lookups!$G$2-LEN(SOURCE!E1338)), "")&amp;
      SOURCE!F1338&amp;", "&amp; IF(lookups!$H$2-LEN(SOURCE!F1338) &gt;= 0, REPT(" ",lookups!$H$2-LEN(SOURCE!F1338)+2), "")&amp;"("&amp;
      SUBSTITUTE(TEXT(SOURCE!G1338,"??0"),"  ","")&amp;" &lt;&lt; TAM_MAX_BITS) |"&amp; IF(lookups!$I$2-3 &gt;= 0, REPT(" ",MAX(1,lookups!$I$2-5+4+1-1-LEN(  IF(ISTEXT(SOURCE!H1338),SOURCE!H1338,  SUBSTITUTE(SUBSTITUTE(TEXT(SOURCE!H1338,"????0"),"  ","")," ",""))   ))), "")&amp;
       IF(ISTEXT(SOURCE!H1338),SOURCE!H1338, SUBSTITUTE(SUBSTITUTE(TEXT(SOURCE!H1338,"????0"),"  ","")," ",""))   &amp;","&amp; IF(lookups!$J$2-3 &gt;= 0, REPT(" ",lookups!$J$2-3-5), "")&amp;
      SOURCE!I1338&amp;
" | "&amp; IF(lookups!$K$2-LEN(SOURCE!I1338) &gt;= 0, REPT(" ",lookups!$K$2-LEN(SOURCE!I1338)), "")&amp;
      SOURCE!J1338&amp;      IF(lookups!$L$2-LEN(SOURCE!J1338) &gt;= 0, REPT(" ",lookups!$L$2-LEN(SOURCE!J1338)), "")&amp;
" | "&amp; IF(lookups!$K$2-LEN(SOURCE!I1338) &gt;= 0, REPT(" ",lookups!$K$2-LEN(SOURCE!I1338)), "")&amp;
      SOURCE!K1338&amp;      IF(lookups!$L$2-LEN(SOURCE!K1338) &gt;= 0, REPT(" ",lookups!$M$2-LEN(SOURCE!K1338)), "")&amp;
" | "&amp; SOURCE!L1338&amp;      IF(lookups!$O$2-LEN(SOURCE!L1338) &gt;= 0, REPT(" ",lookups!$O$2-LEN(SOURCE!L1338)), "")&amp;
" | "&amp; SOURCE!M1338&amp;      IF(lookups!$P$2-LEN(SOURCE!M1338) &gt;= 0, REPT(" ",lookups!$P$2-LEN(SOURCE!M1338)), "")&amp;
      "},"&amp;IF(SOURCE!O1338&lt;&gt;"",""&amp;SOURCE!O1338,"")
 )
)
)</f>
        <v>/* 1305 */  { fnCurveFitting_T,             CF_CAUCHY_FITTING,           "CauchF",                                      "CauchF",                                      (0 &lt;&lt; TAM_MAX_BITS) |     0, CAT_FNCT | SLS_ENABLED   | US_ENABLED   | EIM_DISABLED | PTP_NONE         },</v>
      </c>
    </row>
    <row r="1339" customFormat="false" ht="15.75" hidden="false" customHeight="false" outlineLevel="0" collapsed="false">
      <c r="A1339" s="263" t="str">
        <f aca="false">IF(AND(OR(SOURCE!A1339="",ISBLANK(SOURCE!A1339)),SOURCE!B1339&gt;0),IF(ISBLANK(SOURCE!C1339),"",SOURCE!C1339),
IF(SOURCE!B1339&lt;0,VLOOKUP(SOURCE!B1339,lookups!A$1:B$25,2,0),
  IF(ISBLANK(SOURCE!B1339),
    "",
    "/* "&amp;TEXT(SOURCE!B1339,"???0")&amp;" *"&amp;
      SOURCE!C1339&amp;", "&amp; IF(lookups!$E$2-LEN(SOURCE!C1339) &gt;= 0, REPT(" ",lookups!$E$2-LEN(SOURCE!C1339)), "")&amp;
      SOURCE!D1339&amp;", "&amp; IF(lookups!$F$2-LEN(SOURCE!D1339) &gt;= 0, REPT(" ",lookups!$F$2-LEN(SOURCE!D1339)), "")&amp;
      SOURCE!E1339&amp;", "&amp; IF(lookups!$G$2-LEN(SOURCE!E1339) &gt;=0, REPT(" ",lookups!$G$2-LEN(SOURCE!E1339)), "")&amp;
      SOURCE!F1339&amp;", "&amp; IF(lookups!$H$2-LEN(SOURCE!F1339) &gt;= 0, REPT(" ",lookups!$H$2-LEN(SOURCE!F1339)+2), "")&amp;"("&amp;
      SUBSTITUTE(TEXT(SOURCE!G1339,"??0"),"  ","")&amp;" &lt;&lt; TAM_MAX_BITS) |"&amp; IF(lookups!$I$2-3 &gt;= 0, REPT(" ",MAX(1,lookups!$I$2-5+4+1-1-LEN(  IF(ISTEXT(SOURCE!H1339),SOURCE!H1339,  SUBSTITUTE(SUBSTITUTE(TEXT(SOURCE!H1339,"????0"),"  ","")," ",""))   ))), "")&amp;
       IF(ISTEXT(SOURCE!H1339),SOURCE!H1339, SUBSTITUTE(SUBSTITUTE(TEXT(SOURCE!H1339,"????0"),"  ","")," ",""))   &amp;","&amp; IF(lookups!$J$2-3 &gt;= 0, REPT(" ",lookups!$J$2-3-5), "")&amp;
      SOURCE!I1339&amp;
" | "&amp; IF(lookups!$K$2-LEN(SOURCE!I1339) &gt;= 0, REPT(" ",lookups!$K$2-LEN(SOURCE!I1339)), "")&amp;
      SOURCE!J1339&amp;      IF(lookups!$L$2-LEN(SOURCE!J1339) &gt;= 0, REPT(" ",lookups!$L$2-LEN(SOURCE!J1339)), "")&amp;
" | "&amp; IF(lookups!$K$2-LEN(SOURCE!I1339) &gt;= 0, REPT(" ",lookups!$K$2-LEN(SOURCE!I1339)), "")&amp;
      SOURCE!K1339&amp;      IF(lookups!$L$2-LEN(SOURCE!K1339) &gt;= 0, REPT(" ",lookups!$M$2-LEN(SOURCE!K1339)), "")&amp;
" | "&amp; SOURCE!L1339&amp;      IF(lookups!$O$2-LEN(SOURCE!L1339) &gt;= 0, REPT(" ",lookups!$O$2-LEN(SOURCE!L1339)), "")&amp;
" | "&amp; SOURCE!M1339&amp;      IF(lookups!$P$2-LEN(SOURCE!M1339) &gt;= 0, REPT(" ",lookups!$P$2-LEN(SOURCE!M1339)), "")&amp;
      "},"&amp;IF(SOURCE!O1339&lt;&gt;"",""&amp;SOURCE!O1339,"")
 )
)
)</f>
        <v>/* 1306 */  { fnCurveFitting_T,             CF_PARABOLIC_FITTING,        "ParabF",                                      "ParabF",                                      (0 &lt;&lt; TAM_MAX_BITS) |     0, CAT_FNCT | SLS_ENABLED   | US_ENABLED   | EIM_DISABLED | PTP_NONE         },</v>
      </c>
    </row>
    <row r="1340" customFormat="false" ht="15.75" hidden="false" customHeight="false" outlineLevel="0" collapsed="false">
      <c r="A1340" s="263" t="str">
        <f aca="false">IF(AND(OR(SOURCE!A1340="",ISBLANK(SOURCE!A1340)),SOURCE!B1340&gt;0),IF(ISBLANK(SOURCE!C1340),"",SOURCE!C1340),
IF(SOURCE!B1340&lt;0,VLOOKUP(SOURCE!B1340,lookups!A$1:B$25,2,0),
  IF(ISBLANK(SOURCE!B1340),
    "",
    "/* "&amp;TEXT(SOURCE!B1340,"???0")&amp;" *"&amp;
      SOURCE!C1340&amp;", "&amp; IF(lookups!$E$2-LEN(SOURCE!C1340) &gt;= 0, REPT(" ",lookups!$E$2-LEN(SOURCE!C1340)), "")&amp;
      SOURCE!D1340&amp;", "&amp; IF(lookups!$F$2-LEN(SOURCE!D1340) &gt;= 0, REPT(" ",lookups!$F$2-LEN(SOURCE!D1340)), "")&amp;
      SOURCE!E1340&amp;", "&amp; IF(lookups!$G$2-LEN(SOURCE!E1340) &gt;=0, REPT(" ",lookups!$G$2-LEN(SOURCE!E1340)), "")&amp;
      SOURCE!F1340&amp;", "&amp; IF(lookups!$H$2-LEN(SOURCE!F1340) &gt;= 0, REPT(" ",lookups!$H$2-LEN(SOURCE!F1340)+2), "")&amp;"("&amp;
      SUBSTITUTE(TEXT(SOURCE!G1340,"??0"),"  ","")&amp;" &lt;&lt; TAM_MAX_BITS) |"&amp; IF(lookups!$I$2-3 &gt;= 0, REPT(" ",MAX(1,lookups!$I$2-5+4+1-1-LEN(  IF(ISTEXT(SOURCE!H1340),SOURCE!H1340,  SUBSTITUTE(SUBSTITUTE(TEXT(SOURCE!H1340,"????0"),"  ","")," ",""))   ))), "")&amp;
       IF(ISTEXT(SOURCE!H1340),SOURCE!H1340, SUBSTITUTE(SUBSTITUTE(TEXT(SOURCE!H1340,"????0"),"  ","")," ",""))   &amp;","&amp; IF(lookups!$J$2-3 &gt;= 0, REPT(" ",lookups!$J$2-3-5), "")&amp;
      SOURCE!I1340&amp;
" | "&amp; IF(lookups!$K$2-LEN(SOURCE!I1340) &gt;= 0, REPT(" ",lookups!$K$2-LEN(SOURCE!I1340)), "")&amp;
      SOURCE!J1340&amp;      IF(lookups!$L$2-LEN(SOURCE!J1340) &gt;= 0, REPT(" ",lookups!$L$2-LEN(SOURCE!J1340)), "")&amp;
" | "&amp; IF(lookups!$K$2-LEN(SOURCE!I1340) &gt;= 0, REPT(" ",lookups!$K$2-LEN(SOURCE!I1340)), "")&amp;
      SOURCE!K1340&amp;      IF(lookups!$L$2-LEN(SOURCE!K1340) &gt;= 0, REPT(" ",lookups!$M$2-LEN(SOURCE!K1340)), "")&amp;
" | "&amp; SOURCE!L1340&amp;      IF(lookups!$O$2-LEN(SOURCE!L1340) &gt;= 0, REPT(" ",lookups!$O$2-LEN(SOURCE!L1340)), "")&amp;
" | "&amp; SOURCE!M1340&amp;      IF(lookups!$P$2-LEN(SOURCE!M1340) &gt;= 0, REPT(" ",lookups!$P$2-LEN(SOURCE!M1340)), "")&amp;
      "},"&amp;IF(SOURCE!O1340&lt;&gt;"",""&amp;SOURCE!O1340,"")
 )
)
)</f>
        <v>/* 1307 */  { fnCurveFitting_T,             CF_HYPERBOLIC_FITTING,       "HypF",                                        "HypF",                                        (0 &lt;&lt; TAM_MAX_BITS) |     0, CAT_FNCT | SLS_ENABLED   | US_ENABLED   | EIM_DISABLED | PTP_NONE         },</v>
      </c>
    </row>
    <row r="1341" customFormat="false" ht="15.75" hidden="false" customHeight="false" outlineLevel="0" collapsed="false">
      <c r="A1341" s="263" t="str">
        <f aca="false">IF(AND(OR(SOURCE!A1341="",ISBLANK(SOURCE!A1341)),SOURCE!B1341&gt;0),IF(ISBLANK(SOURCE!C1341),"",SOURCE!C1341),
IF(SOURCE!B1341&lt;0,VLOOKUP(SOURCE!B1341,lookups!A$1:B$25,2,0),
  IF(ISBLANK(SOURCE!B1341),
    "",
    "/* "&amp;TEXT(SOURCE!B1341,"???0")&amp;" *"&amp;
      SOURCE!C1341&amp;", "&amp; IF(lookups!$E$2-LEN(SOURCE!C1341) &gt;= 0, REPT(" ",lookups!$E$2-LEN(SOURCE!C1341)), "")&amp;
      SOURCE!D1341&amp;", "&amp; IF(lookups!$F$2-LEN(SOURCE!D1341) &gt;= 0, REPT(" ",lookups!$F$2-LEN(SOURCE!D1341)), "")&amp;
      SOURCE!E1341&amp;", "&amp; IF(lookups!$G$2-LEN(SOURCE!E1341) &gt;=0, REPT(" ",lookups!$G$2-LEN(SOURCE!E1341)), "")&amp;
      SOURCE!F1341&amp;", "&amp; IF(lookups!$H$2-LEN(SOURCE!F1341) &gt;= 0, REPT(" ",lookups!$H$2-LEN(SOURCE!F1341)+2), "")&amp;"("&amp;
      SUBSTITUTE(TEXT(SOURCE!G1341,"??0"),"  ","")&amp;" &lt;&lt; TAM_MAX_BITS) |"&amp; IF(lookups!$I$2-3 &gt;= 0, REPT(" ",MAX(1,lookups!$I$2-5+4+1-1-LEN(  IF(ISTEXT(SOURCE!H1341),SOURCE!H1341,  SUBSTITUTE(SUBSTITUTE(TEXT(SOURCE!H1341,"????0"),"  ","")," ",""))   ))), "")&amp;
       IF(ISTEXT(SOURCE!H1341),SOURCE!H1341, SUBSTITUTE(SUBSTITUTE(TEXT(SOURCE!H1341,"????0"),"  ","")," ",""))   &amp;","&amp; IF(lookups!$J$2-3 &gt;= 0, REPT(" ",lookups!$J$2-3-5), "")&amp;
      SOURCE!I1341&amp;
" | "&amp; IF(lookups!$K$2-LEN(SOURCE!I1341) &gt;= 0, REPT(" ",lookups!$K$2-LEN(SOURCE!I1341)), "")&amp;
      SOURCE!J1341&amp;      IF(lookups!$L$2-LEN(SOURCE!J1341) &gt;= 0, REPT(" ",lookups!$L$2-LEN(SOURCE!J1341)), "")&amp;
" | "&amp; IF(lookups!$K$2-LEN(SOURCE!I1341) &gt;= 0, REPT(" ",lookups!$K$2-LEN(SOURCE!I1341)), "")&amp;
      SOURCE!K1341&amp;      IF(lookups!$L$2-LEN(SOURCE!K1341) &gt;= 0, REPT(" ",lookups!$M$2-LEN(SOURCE!K1341)), "")&amp;
" | "&amp; SOURCE!L1341&amp;      IF(lookups!$O$2-LEN(SOURCE!L1341) &gt;= 0, REPT(" ",lookups!$O$2-LEN(SOURCE!L1341)), "")&amp;
" | "&amp; SOURCE!M1341&amp;      IF(lookups!$P$2-LEN(SOURCE!M1341) &gt;= 0, REPT(" ",lookups!$P$2-LEN(SOURCE!M1341)), "")&amp;
      "},"&amp;IF(SOURCE!O1341&lt;&gt;"",""&amp;SOURCE!O1341,"")
 )
)
)</f>
        <v>/* 1308 */  { fnCurveFitting_T,             CF_ROOT_FITTING,             "RootF",                                       "RootF",                                       (0 &lt;&lt; TAM_MAX_BITS) |     0, CAT_FNCT | SLS_ENABLED   | US_ENABLED   | EIM_DISABLED | PTP_NONE         },</v>
      </c>
    </row>
    <row r="1342" customFormat="false" ht="15.75" hidden="false" customHeight="false" outlineLevel="0" collapsed="false">
      <c r="A1342" s="263" t="str">
        <f aca="false">IF(AND(OR(SOURCE!A1342="",ISBLANK(SOURCE!A1342)),SOURCE!B1342&gt;0),IF(ISBLANK(SOURCE!C1342),"",SOURCE!C1342),
IF(SOURCE!B1342&lt;0,VLOOKUP(SOURCE!B1342,lookups!A$1:B$25,2,0),
  IF(ISBLANK(SOURCE!B1342),
    "",
    "/* "&amp;TEXT(SOURCE!B1342,"???0")&amp;" *"&amp;
      SOURCE!C1342&amp;", "&amp; IF(lookups!$E$2-LEN(SOURCE!C1342) &gt;= 0, REPT(" ",lookups!$E$2-LEN(SOURCE!C1342)), "")&amp;
      SOURCE!D1342&amp;", "&amp; IF(lookups!$F$2-LEN(SOURCE!D1342) &gt;= 0, REPT(" ",lookups!$F$2-LEN(SOURCE!D1342)), "")&amp;
      SOURCE!E1342&amp;", "&amp; IF(lookups!$G$2-LEN(SOURCE!E1342) &gt;=0, REPT(" ",lookups!$G$2-LEN(SOURCE!E1342)), "")&amp;
      SOURCE!F1342&amp;", "&amp; IF(lookups!$H$2-LEN(SOURCE!F1342) &gt;= 0, REPT(" ",lookups!$H$2-LEN(SOURCE!F1342)+2), "")&amp;"("&amp;
      SUBSTITUTE(TEXT(SOURCE!G1342,"??0"),"  ","")&amp;" &lt;&lt; TAM_MAX_BITS) |"&amp; IF(lookups!$I$2-3 &gt;= 0, REPT(" ",MAX(1,lookups!$I$2-5+4+1-1-LEN(  IF(ISTEXT(SOURCE!H1342),SOURCE!H1342,  SUBSTITUTE(SUBSTITUTE(TEXT(SOURCE!H1342,"????0"),"  ","")," ",""))   ))), "")&amp;
       IF(ISTEXT(SOURCE!H1342),SOURCE!H1342, SUBSTITUTE(SUBSTITUTE(TEXT(SOURCE!H1342,"????0"),"  ","")," ",""))   &amp;","&amp; IF(lookups!$J$2-3 &gt;= 0, REPT(" ",lookups!$J$2-3-5), "")&amp;
      SOURCE!I1342&amp;
" | "&amp; IF(lookups!$K$2-LEN(SOURCE!I1342) &gt;= 0, REPT(" ",lookups!$K$2-LEN(SOURCE!I1342)), "")&amp;
      SOURCE!J1342&amp;      IF(lookups!$L$2-LEN(SOURCE!J1342) &gt;= 0, REPT(" ",lookups!$L$2-LEN(SOURCE!J1342)), "")&amp;
" | "&amp; IF(lookups!$K$2-LEN(SOURCE!I1342) &gt;= 0, REPT(" ",lookups!$K$2-LEN(SOURCE!I1342)), "")&amp;
      SOURCE!K1342&amp;      IF(lookups!$L$2-LEN(SOURCE!K1342) &gt;= 0, REPT(" ",lookups!$M$2-LEN(SOURCE!K1342)), "")&amp;
" | "&amp; SOURCE!L1342&amp;      IF(lookups!$O$2-LEN(SOURCE!L1342) &gt;= 0, REPT(" ",lookups!$O$2-LEN(SOURCE!L1342)), "")&amp;
" | "&amp; SOURCE!M1342&amp;      IF(lookups!$P$2-LEN(SOURCE!M1342) &gt;= 0, REPT(" ",lookups!$P$2-LEN(SOURCE!M1342)), "")&amp;
      "},"&amp;IF(SOURCE!O1342&lt;&gt;"",""&amp;SOURCE!O1342,"")
 )
)
)</f>
        <v>/* 1309 */  { fnCurveFittingReset,          1,                           "AllF",                                        "AllF",                                        (0 &lt;&lt; TAM_MAX_BITS) |     0, CAT_FNCT | SLS_UNCHANGED | US_UNCHANGED | EIM_DISABLED | PTP_NONE         },</v>
      </c>
    </row>
    <row r="1343" customFormat="false" ht="15.75" hidden="false" customHeight="false" outlineLevel="0" collapsed="false">
      <c r="A1343" s="263" t="str">
        <f aca="false">IF(AND(OR(SOURCE!A1343="",ISBLANK(SOURCE!A1343)),SOURCE!B1343&gt;0),IF(ISBLANK(SOURCE!C1343),"",SOURCE!C1343),
IF(SOURCE!B1343&lt;0,VLOOKUP(SOURCE!B1343,lookups!A$1:B$25,2,0),
  IF(ISBLANK(SOURCE!B1343),
    "",
    "/* "&amp;TEXT(SOURCE!B1343,"???0")&amp;" *"&amp;
      SOURCE!C1343&amp;", "&amp; IF(lookups!$E$2-LEN(SOURCE!C1343) &gt;= 0, REPT(" ",lookups!$E$2-LEN(SOURCE!C1343)), "")&amp;
      SOURCE!D1343&amp;", "&amp; IF(lookups!$F$2-LEN(SOURCE!D1343) &gt;= 0, REPT(" ",lookups!$F$2-LEN(SOURCE!D1343)), "")&amp;
      SOURCE!E1343&amp;", "&amp; IF(lookups!$G$2-LEN(SOURCE!E1343) &gt;=0, REPT(" ",lookups!$G$2-LEN(SOURCE!E1343)), "")&amp;
      SOURCE!F1343&amp;", "&amp; IF(lookups!$H$2-LEN(SOURCE!F1343) &gt;= 0, REPT(" ",lookups!$H$2-LEN(SOURCE!F1343)+2), "")&amp;"("&amp;
      SUBSTITUTE(TEXT(SOURCE!G1343,"??0"),"  ","")&amp;" &lt;&lt; TAM_MAX_BITS) |"&amp; IF(lookups!$I$2-3 &gt;= 0, REPT(" ",MAX(1,lookups!$I$2-5+4+1-1-LEN(  IF(ISTEXT(SOURCE!H1343),SOURCE!H1343,  SUBSTITUTE(SUBSTITUTE(TEXT(SOURCE!H1343,"????0"),"  ","")," ",""))   ))), "")&amp;
       IF(ISTEXT(SOURCE!H1343),SOURCE!H1343, SUBSTITUTE(SUBSTITUTE(TEXT(SOURCE!H1343,"????0"),"  ","")," ",""))   &amp;","&amp; IF(lookups!$J$2-3 &gt;= 0, REPT(" ",lookups!$J$2-3-5), "")&amp;
      SOURCE!I1343&amp;
" | "&amp; IF(lookups!$K$2-LEN(SOURCE!I1343) &gt;= 0, REPT(" ",lookups!$K$2-LEN(SOURCE!I1343)), "")&amp;
      SOURCE!J1343&amp;      IF(lookups!$L$2-LEN(SOURCE!J1343) &gt;= 0, REPT(" ",lookups!$L$2-LEN(SOURCE!J1343)), "")&amp;
" | "&amp; IF(lookups!$K$2-LEN(SOURCE!I1343) &gt;= 0, REPT(" ",lookups!$K$2-LEN(SOURCE!I1343)), "")&amp;
      SOURCE!K1343&amp;      IF(lookups!$L$2-LEN(SOURCE!K1343) &gt;= 0, REPT(" ",lookups!$M$2-LEN(SOURCE!K1343)), "")&amp;
" | "&amp; SOURCE!L1343&amp;      IF(lookups!$O$2-LEN(SOURCE!L1343) &gt;= 0, REPT(" ",lookups!$O$2-LEN(SOURCE!L1343)), "")&amp;
" | "&amp; SOURCE!M1343&amp;      IF(lookups!$P$2-LEN(SOURCE!M1343) &gt;= 0, REPT(" ",lookups!$P$2-LEN(SOURCE!M1343)), "")&amp;
      "},"&amp;IF(SOURCE!O1343&lt;&gt;"",""&amp;SOURCE!O1343,"")
 )
)
)</f>
        <v>/* 1310 */  { fnCurveFittingReset,          0,                           "ResetF",                                      "ResetF",                                      (0 &lt;&lt; TAM_MAX_BITS) |     0, CAT_FNCT | SLS_ENABLED   | US_ENABLED   | EIM_DISABLED | PTP_NONE         },</v>
      </c>
    </row>
    <row r="1344" customFormat="false" ht="15.75" hidden="false" customHeight="false" outlineLevel="0" collapsed="false">
      <c r="A1344" s="263" t="str">
        <f aca="false">IF(AND(OR(SOURCE!A1344="",ISBLANK(SOURCE!A1344)),SOURCE!B1344&gt;0),IF(ISBLANK(SOURCE!C1344),"",SOURCE!C1344),
IF(SOURCE!B1344&lt;0,VLOOKUP(SOURCE!B1344,lookups!A$1:B$25,2,0),
  IF(ISBLANK(SOURCE!B1344),
    "",
    "/* "&amp;TEXT(SOURCE!B1344,"???0")&amp;" *"&amp;
      SOURCE!C1344&amp;", "&amp; IF(lookups!$E$2-LEN(SOURCE!C1344) &gt;= 0, REPT(" ",lookups!$E$2-LEN(SOURCE!C1344)), "")&amp;
      SOURCE!D1344&amp;", "&amp; IF(lookups!$F$2-LEN(SOURCE!D1344) &gt;= 0, REPT(" ",lookups!$F$2-LEN(SOURCE!D1344)), "")&amp;
      SOURCE!E1344&amp;", "&amp; IF(lookups!$G$2-LEN(SOURCE!E1344) &gt;=0, REPT(" ",lookups!$G$2-LEN(SOURCE!E1344)), "")&amp;
      SOURCE!F1344&amp;", "&amp; IF(lookups!$H$2-LEN(SOURCE!F1344) &gt;= 0, REPT(" ",lookups!$H$2-LEN(SOURCE!F1344)+2), "")&amp;"("&amp;
      SUBSTITUTE(TEXT(SOURCE!G1344,"??0"),"  ","")&amp;" &lt;&lt; TAM_MAX_BITS) |"&amp; IF(lookups!$I$2-3 &gt;= 0, REPT(" ",MAX(1,lookups!$I$2-5+4+1-1-LEN(  IF(ISTEXT(SOURCE!H1344),SOURCE!H1344,  SUBSTITUTE(SUBSTITUTE(TEXT(SOURCE!H1344,"????0"),"  ","")," ",""))   ))), "")&amp;
       IF(ISTEXT(SOURCE!H1344),SOURCE!H1344, SUBSTITUTE(SUBSTITUTE(TEXT(SOURCE!H1344,"????0"),"  ","")," ",""))   &amp;","&amp; IF(lookups!$J$2-3 &gt;= 0, REPT(" ",lookups!$J$2-3-5), "")&amp;
      SOURCE!I1344&amp;
" | "&amp; IF(lookups!$K$2-LEN(SOURCE!I1344) &gt;= 0, REPT(" ",lookups!$K$2-LEN(SOURCE!I1344)), "")&amp;
      SOURCE!J1344&amp;      IF(lookups!$L$2-LEN(SOURCE!J1344) &gt;= 0, REPT(" ",lookups!$L$2-LEN(SOURCE!J1344)), "")&amp;
" | "&amp; IF(lookups!$K$2-LEN(SOURCE!I1344) &gt;= 0, REPT(" ",lookups!$K$2-LEN(SOURCE!I1344)), "")&amp;
      SOURCE!K1344&amp;      IF(lookups!$L$2-LEN(SOURCE!K1344) &gt;= 0, REPT(" ",lookups!$M$2-LEN(SOURCE!K1344)), "")&amp;
" | "&amp; SOURCE!L1344&amp;      IF(lookups!$O$2-LEN(SOURCE!L1344) &gt;= 0, REPT(" ",lookups!$O$2-LEN(SOURCE!L1344)), "")&amp;
" | "&amp; SOURCE!M1344&amp;      IF(lookups!$P$2-LEN(SOURCE!M1344) &gt;= 0, REPT(" ",lookups!$P$2-LEN(SOURCE!M1344)), "")&amp;
      "},"&amp;IF(SOURCE!O1344&lt;&gt;"",""&amp;SOURCE!O1344,"")
 )
)
)</f>
        <v>/* 1311 */  { itemToBeCoded,                NOPARAM,                     "1311",                                        "1311",                                        (0 &lt;&lt; TAM_MAX_BITS) |     0, CAT_FREE | SLS_ENABLED   | US_UNCHANGED | EIM_DISABLED | PTP_DISABLED     },</v>
      </c>
    </row>
    <row r="1345" customFormat="false" ht="15.75" hidden="false" customHeight="false" outlineLevel="0" collapsed="false">
      <c r="A1345" s="263" t="str">
        <f aca="false">IF(AND(OR(SOURCE!A1345="",ISBLANK(SOURCE!A1345)),SOURCE!B1345&gt;0),IF(ISBLANK(SOURCE!C1345),"",SOURCE!C1345),
IF(SOURCE!B1345&lt;0,VLOOKUP(SOURCE!B1345,lookups!A$1:B$25,2,0),
  IF(ISBLANK(SOURCE!B1345),
    "",
    "/* "&amp;TEXT(SOURCE!B1345,"???0")&amp;" *"&amp;
      SOURCE!C1345&amp;", "&amp; IF(lookups!$E$2-LEN(SOURCE!C1345) &gt;= 0, REPT(" ",lookups!$E$2-LEN(SOURCE!C1345)), "")&amp;
      SOURCE!D1345&amp;", "&amp; IF(lookups!$F$2-LEN(SOURCE!D1345) &gt;= 0, REPT(" ",lookups!$F$2-LEN(SOURCE!D1345)), "")&amp;
      SOURCE!E1345&amp;", "&amp; IF(lookups!$G$2-LEN(SOURCE!E1345) &gt;=0, REPT(" ",lookups!$G$2-LEN(SOURCE!E1345)), "")&amp;
      SOURCE!F1345&amp;", "&amp; IF(lookups!$H$2-LEN(SOURCE!F1345) &gt;= 0, REPT(" ",lookups!$H$2-LEN(SOURCE!F1345)+2), "")&amp;"("&amp;
      SUBSTITUTE(TEXT(SOURCE!G1345,"??0"),"  ","")&amp;" &lt;&lt; TAM_MAX_BITS) |"&amp; IF(lookups!$I$2-3 &gt;= 0, REPT(" ",MAX(1,lookups!$I$2-5+4+1-1-LEN(  IF(ISTEXT(SOURCE!H1345),SOURCE!H1345,  SUBSTITUTE(SUBSTITUTE(TEXT(SOURCE!H1345,"????0"),"  ","")," ",""))   ))), "")&amp;
       IF(ISTEXT(SOURCE!H1345),SOURCE!H1345, SUBSTITUTE(SUBSTITUTE(TEXT(SOURCE!H1345,"????0"),"  ","")," ",""))   &amp;","&amp; IF(lookups!$J$2-3 &gt;= 0, REPT(" ",lookups!$J$2-3-5), "")&amp;
      SOURCE!I1345&amp;
" | "&amp; IF(lookups!$K$2-LEN(SOURCE!I1345) &gt;= 0, REPT(" ",lookups!$K$2-LEN(SOURCE!I1345)), "")&amp;
      SOURCE!J1345&amp;      IF(lookups!$L$2-LEN(SOURCE!J1345) &gt;= 0, REPT(" ",lookups!$L$2-LEN(SOURCE!J1345)), "")&amp;
" | "&amp; IF(lookups!$K$2-LEN(SOURCE!I1345) &gt;= 0, REPT(" ",lookups!$K$2-LEN(SOURCE!I1345)), "")&amp;
      SOURCE!K1345&amp;      IF(lookups!$L$2-LEN(SOURCE!K1345) &gt;= 0, REPT(" ",lookups!$M$2-LEN(SOURCE!K1345)), "")&amp;
" | "&amp; SOURCE!L1345&amp;      IF(lookups!$O$2-LEN(SOURCE!L1345) &gt;= 0, REPT(" ",lookups!$O$2-LEN(SOURCE!L1345)), "")&amp;
" | "&amp; SOURCE!M1345&amp;      IF(lookups!$P$2-LEN(SOURCE!M1345) &gt;= 0, REPT(" ",lookups!$P$2-LEN(SOURCE!M1345)), "")&amp;
      "},"&amp;IF(SOURCE!O1345&lt;&gt;"",""&amp;SOURCE!O1345,"")
 )
)
)</f>
        <v>/* 1312 */  { itemToBeCoded,                NOPARAM,                     "1312",                                        "1312",                                        (0 &lt;&lt; TAM_MAX_BITS) |     0, CAT_FREE | SLS_ENABLED   | US_UNCHANGED | EIM_DISABLED | PTP_DISABLED     },</v>
      </c>
    </row>
    <row r="1346" customFormat="false" ht="15.75" hidden="false" customHeight="false" outlineLevel="0" collapsed="false">
      <c r="A1346" s="263" t="str">
        <f aca="false">IF(AND(OR(SOURCE!A1346="",ISBLANK(SOURCE!A1346)),SOURCE!B1346&gt;0),IF(ISBLANK(SOURCE!C1346),"",SOURCE!C1346),
IF(SOURCE!B1346&lt;0,VLOOKUP(SOURCE!B1346,lookups!A$1:B$25,2,0),
  IF(ISBLANK(SOURCE!B1346),
    "",
    "/* "&amp;TEXT(SOURCE!B1346,"???0")&amp;" *"&amp;
      SOURCE!C1346&amp;", "&amp; IF(lookups!$E$2-LEN(SOURCE!C1346) &gt;= 0, REPT(" ",lookups!$E$2-LEN(SOURCE!C1346)), "")&amp;
      SOURCE!D1346&amp;", "&amp; IF(lookups!$F$2-LEN(SOURCE!D1346) &gt;= 0, REPT(" ",lookups!$F$2-LEN(SOURCE!D1346)), "")&amp;
      SOURCE!E1346&amp;", "&amp; IF(lookups!$G$2-LEN(SOURCE!E1346) &gt;=0, REPT(" ",lookups!$G$2-LEN(SOURCE!E1346)), "")&amp;
      SOURCE!F1346&amp;", "&amp; IF(lookups!$H$2-LEN(SOURCE!F1346) &gt;= 0, REPT(" ",lookups!$H$2-LEN(SOURCE!F1346)+2), "")&amp;"("&amp;
      SUBSTITUTE(TEXT(SOURCE!G1346,"??0"),"  ","")&amp;" &lt;&lt; TAM_MAX_BITS) |"&amp; IF(lookups!$I$2-3 &gt;= 0, REPT(" ",MAX(1,lookups!$I$2-5+4+1-1-LEN(  IF(ISTEXT(SOURCE!H1346),SOURCE!H1346,  SUBSTITUTE(SUBSTITUTE(TEXT(SOURCE!H1346,"????0"),"  ","")," ",""))   ))), "")&amp;
       IF(ISTEXT(SOURCE!H1346),SOURCE!H1346, SUBSTITUTE(SUBSTITUTE(TEXT(SOURCE!H1346,"????0"),"  ","")," ",""))   &amp;","&amp; IF(lookups!$J$2-3 &gt;= 0, REPT(" ",lookups!$J$2-3-5), "")&amp;
      SOURCE!I1346&amp;
" | "&amp; IF(lookups!$K$2-LEN(SOURCE!I1346) &gt;= 0, REPT(" ",lookups!$K$2-LEN(SOURCE!I1346)), "")&amp;
      SOURCE!J1346&amp;      IF(lookups!$L$2-LEN(SOURCE!J1346) &gt;= 0, REPT(" ",lookups!$L$2-LEN(SOURCE!J1346)), "")&amp;
" | "&amp; IF(lookups!$K$2-LEN(SOURCE!I1346) &gt;= 0, REPT(" ",lookups!$K$2-LEN(SOURCE!I1346)), "")&amp;
      SOURCE!K1346&amp;      IF(lookups!$L$2-LEN(SOURCE!K1346) &gt;= 0, REPT(" ",lookups!$M$2-LEN(SOURCE!K1346)), "")&amp;
" | "&amp; SOURCE!L1346&amp;      IF(lookups!$O$2-LEN(SOURCE!L1346) &gt;= 0, REPT(" ",lookups!$O$2-LEN(SOURCE!L1346)), "")&amp;
" | "&amp; SOURCE!M1346&amp;      IF(lookups!$P$2-LEN(SOURCE!M1346) &gt;= 0, REPT(" ",lookups!$P$2-LEN(SOURCE!M1346)), "")&amp;
      "},"&amp;IF(SOURCE!O1346&lt;&gt;"",""&amp;SOURCE!O1346,"")
 )
)
)</f>
        <v>/* 1313 */  { itemToBeCoded,                NOPARAM,                     "1313",                                        "1313",                                        (0 &lt;&lt; TAM_MAX_BITS) |     0, CAT_FREE | SLS_ENABLED   | US_UNCHANGED | EIM_DISABLED | PTP_DISABLED     },</v>
      </c>
    </row>
    <row r="1347" customFormat="false" ht="15.75" hidden="false" customHeight="false" outlineLevel="0" collapsed="false">
      <c r="A1347" s="263" t="str">
        <f aca="false">IF(AND(OR(SOURCE!A1347="",ISBLANK(SOURCE!A1347)),SOURCE!B1347&gt;0),IF(ISBLANK(SOURCE!C1347),"",SOURCE!C1347),
IF(SOURCE!B1347&lt;0,VLOOKUP(SOURCE!B1347,lookups!A$1:B$25,2,0),
  IF(ISBLANK(SOURCE!B1347),
    "",
    "/* "&amp;TEXT(SOURCE!B1347,"???0")&amp;" *"&amp;
      SOURCE!C1347&amp;", "&amp; IF(lookups!$E$2-LEN(SOURCE!C1347) &gt;= 0, REPT(" ",lookups!$E$2-LEN(SOURCE!C1347)), "")&amp;
      SOURCE!D1347&amp;", "&amp; IF(lookups!$F$2-LEN(SOURCE!D1347) &gt;= 0, REPT(" ",lookups!$F$2-LEN(SOURCE!D1347)), "")&amp;
      SOURCE!E1347&amp;", "&amp; IF(lookups!$G$2-LEN(SOURCE!E1347) &gt;=0, REPT(" ",lookups!$G$2-LEN(SOURCE!E1347)), "")&amp;
      SOURCE!F1347&amp;", "&amp; IF(lookups!$H$2-LEN(SOURCE!F1347) &gt;= 0, REPT(" ",lookups!$H$2-LEN(SOURCE!F1347)+2), "")&amp;"("&amp;
      SUBSTITUTE(TEXT(SOURCE!G1347,"??0"),"  ","")&amp;" &lt;&lt; TAM_MAX_BITS) |"&amp; IF(lookups!$I$2-3 &gt;= 0, REPT(" ",MAX(1,lookups!$I$2-5+4+1-1-LEN(  IF(ISTEXT(SOURCE!H1347),SOURCE!H1347,  SUBSTITUTE(SUBSTITUTE(TEXT(SOURCE!H1347,"????0"),"  ","")," ",""))   ))), "")&amp;
       IF(ISTEXT(SOURCE!H1347),SOURCE!H1347, SUBSTITUTE(SUBSTITUTE(TEXT(SOURCE!H1347,"????0"),"  ","")," ",""))   &amp;","&amp; IF(lookups!$J$2-3 &gt;= 0, REPT(" ",lookups!$J$2-3-5), "")&amp;
      SOURCE!I1347&amp;
" | "&amp; IF(lookups!$K$2-LEN(SOURCE!I1347) &gt;= 0, REPT(" ",lookups!$K$2-LEN(SOURCE!I1347)), "")&amp;
      SOURCE!J1347&amp;      IF(lookups!$L$2-LEN(SOURCE!J1347) &gt;= 0, REPT(" ",lookups!$L$2-LEN(SOURCE!J1347)), "")&amp;
" | "&amp; IF(lookups!$K$2-LEN(SOURCE!I1347) &gt;= 0, REPT(" ",lookups!$K$2-LEN(SOURCE!I1347)), "")&amp;
      SOURCE!K1347&amp;      IF(lookups!$L$2-LEN(SOURCE!K1347) &gt;= 0, REPT(" ",lookups!$M$2-LEN(SOURCE!K1347)), "")&amp;
" | "&amp; SOURCE!L1347&amp;      IF(lookups!$O$2-LEN(SOURCE!L1347) &gt;= 0, REPT(" ",lookups!$O$2-LEN(SOURCE!L1347)), "")&amp;
" | "&amp; SOURCE!M1347&amp;      IF(lookups!$P$2-LEN(SOURCE!M1347) &gt;= 0, REPT(" ",lookups!$P$2-LEN(SOURCE!M1347)), "")&amp;
      "},"&amp;IF(SOURCE!O1347&lt;&gt;"",""&amp;SOURCE!O1347,"")
 )
)
)</f>
        <v/>
      </c>
    </row>
    <row r="1348" customFormat="false" ht="15.75" hidden="false" customHeight="false" outlineLevel="0" collapsed="false">
      <c r="A1348" s="263" t="str">
        <f aca="false">IF(AND(OR(SOURCE!A1348="",ISBLANK(SOURCE!A1348)),SOURCE!B1348&gt;0),IF(ISBLANK(SOURCE!C1348),"",SOURCE!C1348),
IF(SOURCE!B1348&lt;0,VLOOKUP(SOURCE!B1348,lookups!A$1:B$25,2,0),
  IF(ISBLANK(SOURCE!B1348),
    "",
    "/* "&amp;TEXT(SOURCE!B1348,"???0")&amp;" *"&amp;
      SOURCE!C1348&amp;", "&amp; IF(lookups!$E$2-LEN(SOURCE!C1348) &gt;= 0, REPT(" ",lookups!$E$2-LEN(SOURCE!C1348)), "")&amp;
      SOURCE!D1348&amp;", "&amp; IF(lookups!$F$2-LEN(SOURCE!D1348) &gt;= 0, REPT(" ",lookups!$F$2-LEN(SOURCE!D1348)), "")&amp;
      SOURCE!E1348&amp;", "&amp; IF(lookups!$G$2-LEN(SOURCE!E1348) &gt;=0, REPT(" ",lookups!$G$2-LEN(SOURCE!E1348)), "")&amp;
      SOURCE!F1348&amp;", "&amp; IF(lookups!$H$2-LEN(SOURCE!F1348) &gt;= 0, REPT(" ",lookups!$H$2-LEN(SOURCE!F1348)+2), "")&amp;"("&amp;
      SUBSTITUTE(TEXT(SOURCE!G1348,"??0"),"  ","")&amp;" &lt;&lt; TAM_MAX_BITS) |"&amp; IF(lookups!$I$2-3 &gt;= 0, REPT(" ",MAX(1,lookups!$I$2-5+4+1-1-LEN(  IF(ISTEXT(SOURCE!H1348),SOURCE!H1348,  SUBSTITUTE(SUBSTITUTE(TEXT(SOURCE!H1348,"????0"),"  ","")," ",""))   ))), "")&amp;
       IF(ISTEXT(SOURCE!H1348),SOURCE!H1348, SUBSTITUTE(SUBSTITUTE(TEXT(SOURCE!H1348,"????0"),"  ","")," ",""))   &amp;","&amp; IF(lookups!$J$2-3 &gt;= 0, REPT(" ",lookups!$J$2-3-5), "")&amp;
      SOURCE!I1348&amp;
" | "&amp; IF(lookups!$K$2-LEN(SOURCE!I1348) &gt;= 0, REPT(" ",lookups!$K$2-LEN(SOURCE!I1348)), "")&amp;
      SOURCE!J1348&amp;      IF(lookups!$L$2-LEN(SOURCE!J1348) &gt;= 0, REPT(" ",lookups!$L$2-LEN(SOURCE!J1348)), "")&amp;
" | "&amp; IF(lookups!$K$2-LEN(SOURCE!I1348) &gt;= 0, REPT(" ",lookups!$K$2-LEN(SOURCE!I1348)), "")&amp;
      SOURCE!K1348&amp;      IF(lookups!$L$2-LEN(SOURCE!K1348) &gt;= 0, REPT(" ",lookups!$M$2-LEN(SOURCE!K1348)), "")&amp;
" | "&amp; SOURCE!L1348&amp;      IF(lookups!$O$2-LEN(SOURCE!L1348) &gt;= 0, REPT(" ",lookups!$O$2-LEN(SOURCE!L1348)), "")&amp;
" | "&amp; SOURCE!M1348&amp;      IF(lookups!$P$2-LEN(SOURCE!M1348) &gt;= 0, REPT(" ",lookups!$P$2-LEN(SOURCE!M1348)), "")&amp;
      "},"&amp;IF(SOURCE!O1348&lt;&gt;"",""&amp;SOURCE!O1348,"")
 )
)
)</f>
        <v/>
      </c>
    </row>
    <row r="1349" customFormat="false" ht="15.75" hidden="false" customHeight="false" outlineLevel="0" collapsed="false">
      <c r="A1349" s="263" t="str">
        <f aca="false">IF(AND(OR(SOURCE!A1349="",ISBLANK(SOURCE!A1349)),SOURCE!B1349&gt;0),IF(ISBLANK(SOURCE!C1349),"",SOURCE!C1349),
IF(SOURCE!B1349&lt;0,VLOOKUP(SOURCE!B1349,lookups!A$1:B$25,2,0),
  IF(ISBLANK(SOURCE!B1349),
    "",
    "/* "&amp;TEXT(SOURCE!B1349,"???0")&amp;" *"&amp;
      SOURCE!C1349&amp;", "&amp; IF(lookups!$E$2-LEN(SOURCE!C1349) &gt;= 0, REPT(" ",lookups!$E$2-LEN(SOURCE!C1349)), "")&amp;
      SOURCE!D1349&amp;", "&amp; IF(lookups!$F$2-LEN(SOURCE!D1349) &gt;= 0, REPT(" ",lookups!$F$2-LEN(SOURCE!D1349)), "")&amp;
      SOURCE!E1349&amp;", "&amp; IF(lookups!$G$2-LEN(SOURCE!E1349) &gt;=0, REPT(" ",lookups!$G$2-LEN(SOURCE!E1349)), "")&amp;
      SOURCE!F1349&amp;", "&amp; IF(lookups!$H$2-LEN(SOURCE!F1349) &gt;= 0, REPT(" ",lookups!$H$2-LEN(SOURCE!F1349)+2), "")&amp;"("&amp;
      SUBSTITUTE(TEXT(SOURCE!G1349,"??0"),"  ","")&amp;" &lt;&lt; TAM_MAX_BITS) |"&amp; IF(lookups!$I$2-3 &gt;= 0, REPT(" ",MAX(1,lookups!$I$2-5+4+1-1-LEN(  IF(ISTEXT(SOURCE!H1349),SOURCE!H1349,  SUBSTITUTE(SUBSTITUTE(TEXT(SOURCE!H1349,"????0"),"  ","")," ",""))   ))), "")&amp;
       IF(ISTEXT(SOURCE!H1349),SOURCE!H1349, SUBSTITUTE(SUBSTITUTE(TEXT(SOURCE!H1349,"????0"),"  ","")," ",""))   &amp;","&amp; IF(lookups!$J$2-3 &gt;= 0, REPT(" ",lookups!$J$2-3-5), "")&amp;
      SOURCE!I1349&amp;
" | "&amp; IF(lookups!$K$2-LEN(SOURCE!I1349) &gt;= 0, REPT(" ",lookups!$K$2-LEN(SOURCE!I1349)), "")&amp;
      SOURCE!J1349&amp;      IF(lookups!$L$2-LEN(SOURCE!J1349) &gt;= 0, REPT(" ",lookups!$L$2-LEN(SOURCE!J1349)), "")&amp;
" | "&amp; IF(lookups!$K$2-LEN(SOURCE!I1349) &gt;= 0, REPT(" ",lookups!$K$2-LEN(SOURCE!I1349)), "")&amp;
      SOURCE!K1349&amp;      IF(lookups!$L$2-LEN(SOURCE!K1349) &gt;= 0, REPT(" ",lookups!$M$2-LEN(SOURCE!K1349)), "")&amp;
" | "&amp; SOURCE!L1349&amp;      IF(lookups!$O$2-LEN(SOURCE!L1349) &gt;= 0, REPT(" ",lookups!$O$2-LEN(SOURCE!L1349)), "")&amp;
" | "&amp; SOURCE!M1349&amp;      IF(lookups!$P$2-LEN(SOURCE!M1349) &gt;= 0, REPT(" ",lookups!$P$2-LEN(SOURCE!M1349)), "")&amp;
      "},"&amp;IF(SOURCE!O1349&lt;&gt;"",""&amp;SOURCE!O1349,"")
 )
)
)</f>
        <v>// Menus</v>
      </c>
    </row>
    <row r="1350" customFormat="false" ht="15.75" hidden="false" customHeight="false" outlineLevel="0" collapsed="false">
      <c r="A1350" s="263" t="str">
        <f aca="false">IF(AND(OR(SOURCE!A1350="",ISBLANK(SOURCE!A1350)),SOURCE!B1350&gt;0),IF(ISBLANK(SOURCE!C1350),"",SOURCE!C1350),
IF(SOURCE!B1350&lt;0,VLOOKUP(SOURCE!B1350,lookups!A$1:B$25,2,0),
  IF(ISBLANK(SOURCE!B1350),
    "",
    "/* "&amp;TEXT(SOURCE!B1350,"???0")&amp;" *"&amp;
      SOURCE!C1350&amp;", "&amp; IF(lookups!$E$2-LEN(SOURCE!C1350) &gt;= 0, REPT(" ",lookups!$E$2-LEN(SOURCE!C1350)), "")&amp;
      SOURCE!D1350&amp;", "&amp; IF(lookups!$F$2-LEN(SOURCE!D1350) &gt;= 0, REPT(" ",lookups!$F$2-LEN(SOURCE!D1350)), "")&amp;
      SOURCE!E1350&amp;", "&amp; IF(lookups!$G$2-LEN(SOURCE!E1350) &gt;=0, REPT(" ",lookups!$G$2-LEN(SOURCE!E1350)), "")&amp;
      SOURCE!F1350&amp;", "&amp; IF(lookups!$H$2-LEN(SOURCE!F1350) &gt;= 0, REPT(" ",lookups!$H$2-LEN(SOURCE!F1350)+2), "")&amp;"("&amp;
      SUBSTITUTE(TEXT(SOURCE!G1350,"??0"),"  ","")&amp;" &lt;&lt; TAM_MAX_BITS) |"&amp; IF(lookups!$I$2-3 &gt;= 0, REPT(" ",MAX(1,lookups!$I$2-5+4+1-1-LEN(  IF(ISTEXT(SOURCE!H1350),SOURCE!H1350,  SUBSTITUTE(SUBSTITUTE(TEXT(SOURCE!H1350,"????0"),"  ","")," ",""))   ))), "")&amp;
       IF(ISTEXT(SOURCE!H1350),SOURCE!H1350, SUBSTITUTE(SUBSTITUTE(TEXT(SOURCE!H1350,"????0"),"  ","")," ",""))   &amp;","&amp; IF(lookups!$J$2-3 &gt;= 0, REPT(" ",lookups!$J$2-3-5), "")&amp;
      SOURCE!I1350&amp;
" | "&amp; IF(lookups!$K$2-LEN(SOURCE!I1350) &gt;= 0, REPT(" ",lookups!$K$2-LEN(SOURCE!I1350)), "")&amp;
      SOURCE!J1350&amp;      IF(lookups!$L$2-LEN(SOURCE!J1350) &gt;= 0, REPT(" ",lookups!$L$2-LEN(SOURCE!J1350)), "")&amp;
" | "&amp; IF(lookups!$K$2-LEN(SOURCE!I1350) &gt;= 0, REPT(" ",lookups!$K$2-LEN(SOURCE!I1350)), "")&amp;
      SOURCE!K1350&amp;      IF(lookups!$L$2-LEN(SOURCE!K1350) &gt;= 0, REPT(" ",lookups!$M$2-LEN(SOURCE!K1350)), "")&amp;
" | "&amp; SOURCE!L1350&amp;      IF(lookups!$O$2-LEN(SOURCE!L1350) &gt;= 0, REPT(" ",lookups!$O$2-LEN(SOURCE!L1350)), "")&amp;
" | "&amp; SOURCE!M1350&amp;      IF(lookups!$P$2-LEN(SOURCE!M1350) &gt;= 0, REPT(" ",lookups!$P$2-LEN(SOURCE!M1350)), "")&amp;
      "},"&amp;IF(SOURCE!O1350&lt;&gt;"",""&amp;SOURCE!O1350,"")
 )
)
)</f>
        <v>/* 1314 */  { itemToBeCoded,                NOPARAM,                     "ADV",                                         "ADV",                                         (0 &lt;&lt; TAM_MAX_BITS) |     0, CAT_MENU | SLS_UNCHANGED | US_UNCHANGED | EIM_DISABLED | PTP_DISABLED     },</v>
      </c>
    </row>
    <row r="1351" customFormat="false" ht="15.75" hidden="false" customHeight="false" outlineLevel="0" collapsed="false">
      <c r="A1351" s="263" t="str">
        <f aca="false">IF(AND(OR(SOURCE!A1351="",ISBLANK(SOURCE!A1351)),SOURCE!B1351&gt;0),IF(ISBLANK(SOURCE!C1351),"",SOURCE!C1351),
IF(SOURCE!B1351&lt;0,VLOOKUP(SOURCE!B1351,lookups!A$1:B$25,2,0),
  IF(ISBLANK(SOURCE!B1351),
    "",
    "/* "&amp;TEXT(SOURCE!B1351,"???0")&amp;" *"&amp;
      SOURCE!C1351&amp;", "&amp; IF(lookups!$E$2-LEN(SOURCE!C1351) &gt;= 0, REPT(" ",lookups!$E$2-LEN(SOURCE!C1351)), "")&amp;
      SOURCE!D1351&amp;", "&amp; IF(lookups!$F$2-LEN(SOURCE!D1351) &gt;= 0, REPT(" ",lookups!$F$2-LEN(SOURCE!D1351)), "")&amp;
      SOURCE!E1351&amp;", "&amp; IF(lookups!$G$2-LEN(SOURCE!E1351) &gt;=0, REPT(" ",lookups!$G$2-LEN(SOURCE!E1351)), "")&amp;
      SOURCE!F1351&amp;", "&amp; IF(lookups!$H$2-LEN(SOURCE!F1351) &gt;= 0, REPT(" ",lookups!$H$2-LEN(SOURCE!F1351)+2), "")&amp;"("&amp;
      SUBSTITUTE(TEXT(SOURCE!G1351,"??0"),"  ","")&amp;" &lt;&lt; TAM_MAX_BITS) |"&amp; IF(lookups!$I$2-3 &gt;= 0, REPT(" ",MAX(1,lookups!$I$2-5+4+1-1-LEN(  IF(ISTEXT(SOURCE!H1351),SOURCE!H1351,  SUBSTITUTE(SUBSTITUTE(TEXT(SOURCE!H1351,"????0"),"  ","")," ",""))   ))), "")&amp;
       IF(ISTEXT(SOURCE!H1351),SOURCE!H1351, SUBSTITUTE(SUBSTITUTE(TEXT(SOURCE!H1351,"????0"),"  ","")," ",""))   &amp;","&amp; IF(lookups!$J$2-3 &gt;= 0, REPT(" ",lookups!$J$2-3-5), "")&amp;
      SOURCE!I1351&amp;
" | "&amp; IF(lookups!$K$2-LEN(SOURCE!I1351) &gt;= 0, REPT(" ",lookups!$K$2-LEN(SOURCE!I1351)), "")&amp;
      SOURCE!J1351&amp;      IF(lookups!$L$2-LEN(SOURCE!J1351) &gt;= 0, REPT(" ",lookups!$L$2-LEN(SOURCE!J1351)), "")&amp;
" | "&amp; IF(lookups!$K$2-LEN(SOURCE!I1351) &gt;= 0, REPT(" ",lookups!$K$2-LEN(SOURCE!I1351)), "")&amp;
      SOURCE!K1351&amp;      IF(lookups!$L$2-LEN(SOURCE!K1351) &gt;= 0, REPT(" ",lookups!$M$2-LEN(SOURCE!K1351)), "")&amp;
" | "&amp; SOURCE!L1351&amp;      IF(lookups!$O$2-LEN(SOURCE!L1351) &gt;= 0, REPT(" ",lookups!$O$2-LEN(SOURCE!L1351)), "")&amp;
" | "&amp; SOURCE!M1351&amp;      IF(lookups!$P$2-LEN(SOURCE!M1351) &gt;= 0, REPT(" ",lookups!$P$2-LEN(SOURCE!M1351)), "")&amp;
      "},"&amp;IF(SOURCE!O1351&lt;&gt;"",""&amp;SOURCE!O1351,"")
 )
)
)</f>
        <v>/* 1315 */  { itemToBeCoded,                NOPARAM,                     "ANGLES",                                      "ANGLES",                                      (0 &lt;&lt; TAM_MAX_BITS) |     0, CAT_MENU | SLS_UNCHANGED | US_UNCHANGED | EIM_DISABLED | PTP_DISABLED     },</v>
      </c>
    </row>
    <row r="1352" customFormat="false" ht="15.75" hidden="false" customHeight="false" outlineLevel="0" collapsed="false">
      <c r="A1352" s="263" t="str">
        <f aca="false">IF(AND(OR(SOURCE!A1352="",ISBLANK(SOURCE!A1352)),SOURCE!B1352&gt;0),IF(ISBLANK(SOURCE!C1352),"",SOURCE!C1352),
IF(SOURCE!B1352&lt;0,VLOOKUP(SOURCE!B1352,lookups!A$1:B$25,2,0),
  IF(ISBLANK(SOURCE!B1352),
    "",
    "/* "&amp;TEXT(SOURCE!B1352,"???0")&amp;" *"&amp;
      SOURCE!C1352&amp;", "&amp; IF(lookups!$E$2-LEN(SOURCE!C1352) &gt;= 0, REPT(" ",lookups!$E$2-LEN(SOURCE!C1352)), "")&amp;
      SOURCE!D1352&amp;", "&amp; IF(lookups!$F$2-LEN(SOURCE!D1352) &gt;= 0, REPT(" ",lookups!$F$2-LEN(SOURCE!D1352)), "")&amp;
      SOURCE!E1352&amp;", "&amp; IF(lookups!$G$2-LEN(SOURCE!E1352) &gt;=0, REPT(" ",lookups!$G$2-LEN(SOURCE!E1352)), "")&amp;
      SOURCE!F1352&amp;", "&amp; IF(lookups!$H$2-LEN(SOURCE!F1352) &gt;= 0, REPT(" ",lookups!$H$2-LEN(SOURCE!F1352)+2), "")&amp;"("&amp;
      SUBSTITUTE(TEXT(SOURCE!G1352,"??0"),"  ","")&amp;" &lt;&lt; TAM_MAX_BITS) |"&amp; IF(lookups!$I$2-3 &gt;= 0, REPT(" ",MAX(1,lookups!$I$2-5+4+1-1-LEN(  IF(ISTEXT(SOURCE!H1352),SOURCE!H1352,  SUBSTITUTE(SUBSTITUTE(TEXT(SOURCE!H1352,"????0"),"  ","")," ",""))   ))), "")&amp;
       IF(ISTEXT(SOURCE!H1352),SOURCE!H1352, SUBSTITUTE(SUBSTITUTE(TEXT(SOURCE!H1352,"????0"),"  ","")," ",""))   &amp;","&amp; IF(lookups!$J$2-3 &gt;= 0, REPT(" ",lookups!$J$2-3-5), "")&amp;
      SOURCE!I1352&amp;
" | "&amp; IF(lookups!$K$2-LEN(SOURCE!I1352) &gt;= 0, REPT(" ",lookups!$K$2-LEN(SOURCE!I1352)), "")&amp;
      SOURCE!J1352&amp;      IF(lookups!$L$2-LEN(SOURCE!J1352) &gt;= 0, REPT(" ",lookups!$L$2-LEN(SOURCE!J1352)), "")&amp;
" | "&amp; IF(lookups!$K$2-LEN(SOURCE!I1352) &gt;= 0, REPT(" ",lookups!$K$2-LEN(SOURCE!I1352)), "")&amp;
      SOURCE!K1352&amp;      IF(lookups!$L$2-LEN(SOURCE!K1352) &gt;= 0, REPT(" ",lookups!$M$2-LEN(SOURCE!K1352)), "")&amp;
" | "&amp; SOURCE!L1352&amp;      IF(lookups!$O$2-LEN(SOURCE!L1352) &gt;= 0, REPT(" ",lookups!$O$2-LEN(SOURCE!L1352)), "")&amp;
" | "&amp; SOURCE!M1352&amp;      IF(lookups!$P$2-LEN(SOURCE!M1352) &gt;= 0, REPT(" ",lookups!$P$2-LEN(SOURCE!M1352)), "")&amp;
      "},"&amp;IF(SOURCE!O1352&lt;&gt;"",""&amp;SOURCE!O1352,"")
 )
)
)</f>
        <v>/* 1316 */  { itemToBeCoded,                NOPARAM,                     "PRINT",                                       "PRINT",                                       (0 &lt;&lt; TAM_MAX_BITS) |     0, CAT_MENU | SLS_UNCHANGED | US_UNCHANGED | EIM_DISABLED | PTP_DISABLED     },</v>
      </c>
    </row>
    <row r="1353" customFormat="false" ht="15.75" hidden="false" customHeight="false" outlineLevel="0" collapsed="false">
      <c r="A1353" s="263" t="str">
        <f aca="false">IF(AND(OR(SOURCE!A1353="",ISBLANK(SOURCE!A1353)),SOURCE!B1353&gt;0),IF(ISBLANK(SOURCE!C1353),"",SOURCE!C1353),
IF(SOURCE!B1353&lt;0,VLOOKUP(SOURCE!B1353,lookups!A$1:B$25,2,0),
  IF(ISBLANK(SOURCE!B1353),
    "",
    "/* "&amp;TEXT(SOURCE!B1353,"???0")&amp;" *"&amp;
      SOURCE!C1353&amp;", "&amp; IF(lookups!$E$2-LEN(SOURCE!C1353) &gt;= 0, REPT(" ",lookups!$E$2-LEN(SOURCE!C1353)), "")&amp;
      SOURCE!D1353&amp;", "&amp; IF(lookups!$F$2-LEN(SOURCE!D1353) &gt;= 0, REPT(" ",lookups!$F$2-LEN(SOURCE!D1353)), "")&amp;
      SOURCE!E1353&amp;", "&amp; IF(lookups!$G$2-LEN(SOURCE!E1353) &gt;=0, REPT(" ",lookups!$G$2-LEN(SOURCE!E1353)), "")&amp;
      SOURCE!F1353&amp;", "&amp; IF(lookups!$H$2-LEN(SOURCE!F1353) &gt;= 0, REPT(" ",lookups!$H$2-LEN(SOURCE!F1353)+2), "")&amp;"("&amp;
      SUBSTITUTE(TEXT(SOURCE!G1353,"??0"),"  ","")&amp;" &lt;&lt; TAM_MAX_BITS) |"&amp; IF(lookups!$I$2-3 &gt;= 0, REPT(" ",MAX(1,lookups!$I$2-5+4+1-1-LEN(  IF(ISTEXT(SOURCE!H1353),SOURCE!H1353,  SUBSTITUTE(SUBSTITUTE(TEXT(SOURCE!H1353,"????0"),"  ","")," ",""))   ))), "")&amp;
       IF(ISTEXT(SOURCE!H1353),SOURCE!H1353, SUBSTITUTE(SUBSTITUTE(TEXT(SOURCE!H1353,"????0"),"  ","")," ",""))   &amp;","&amp; IF(lookups!$J$2-3 &gt;= 0, REPT(" ",lookups!$J$2-3-5), "")&amp;
      SOURCE!I1353&amp;
" | "&amp; IF(lookups!$K$2-LEN(SOURCE!I1353) &gt;= 0, REPT(" ",lookups!$K$2-LEN(SOURCE!I1353)), "")&amp;
      SOURCE!J1353&amp;      IF(lookups!$L$2-LEN(SOURCE!J1353) &gt;= 0, REPT(" ",lookups!$L$2-LEN(SOURCE!J1353)), "")&amp;
" | "&amp; IF(lookups!$K$2-LEN(SOURCE!I1353) &gt;= 0, REPT(" ",lookups!$K$2-LEN(SOURCE!I1353)), "")&amp;
      SOURCE!K1353&amp;      IF(lookups!$L$2-LEN(SOURCE!K1353) &gt;= 0, REPT(" ",lookups!$M$2-LEN(SOURCE!K1353)), "")&amp;
" | "&amp; SOURCE!L1353&amp;      IF(lookups!$O$2-LEN(SOURCE!L1353) &gt;= 0, REPT(" ",lookups!$O$2-LEN(SOURCE!L1353)), "")&amp;
" | "&amp; SOURCE!M1353&amp;      IF(lookups!$P$2-LEN(SOURCE!M1353) &gt;= 0, REPT(" ",lookups!$P$2-LEN(SOURCE!M1353)), "")&amp;
      "},"&amp;IF(SOURCE!O1353&lt;&gt;"",""&amp;SOURCE!O1353,"")
 )
)
)</f>
        <v>/* 1317 */  { itemToBeCoded,                NOPARAM/*#JM#*/,             "Area:",                                       "Area:",                                       (0 &lt;&lt; TAM_MAX_BITS) |     0, CAT_MENU | SLS_UNCHANGED | US_UNCHANGED | EIM_DISABLED | PTP_DISABLED     },</v>
      </c>
    </row>
    <row r="1354" customFormat="false" ht="15.75" hidden="false" customHeight="false" outlineLevel="0" collapsed="false">
      <c r="A1354" s="263" t="str">
        <f aca="false">IF(AND(OR(SOURCE!A1354="",ISBLANK(SOURCE!A1354)),SOURCE!B1354&gt;0),IF(ISBLANK(SOURCE!C1354),"",SOURCE!C1354),
IF(SOURCE!B1354&lt;0,VLOOKUP(SOURCE!B1354,lookups!A$1:B$25,2,0),
  IF(ISBLANK(SOURCE!B1354),
    "",
    "/* "&amp;TEXT(SOURCE!B1354,"???0")&amp;" *"&amp;
      SOURCE!C1354&amp;", "&amp; IF(lookups!$E$2-LEN(SOURCE!C1354) &gt;= 0, REPT(" ",lookups!$E$2-LEN(SOURCE!C1354)), "")&amp;
      SOURCE!D1354&amp;", "&amp; IF(lookups!$F$2-LEN(SOURCE!D1354) &gt;= 0, REPT(" ",lookups!$F$2-LEN(SOURCE!D1354)), "")&amp;
      SOURCE!E1354&amp;", "&amp; IF(lookups!$G$2-LEN(SOURCE!E1354) &gt;=0, REPT(" ",lookups!$G$2-LEN(SOURCE!E1354)), "")&amp;
      SOURCE!F1354&amp;", "&amp; IF(lookups!$H$2-LEN(SOURCE!F1354) &gt;= 0, REPT(" ",lookups!$H$2-LEN(SOURCE!F1354)+2), "")&amp;"("&amp;
      SUBSTITUTE(TEXT(SOURCE!G1354,"??0"),"  ","")&amp;" &lt;&lt; TAM_MAX_BITS) |"&amp; IF(lookups!$I$2-3 &gt;= 0, REPT(" ",MAX(1,lookups!$I$2-5+4+1-1-LEN(  IF(ISTEXT(SOURCE!H1354),SOURCE!H1354,  SUBSTITUTE(SUBSTITUTE(TEXT(SOURCE!H1354,"????0"),"  ","")," ",""))   ))), "")&amp;
       IF(ISTEXT(SOURCE!H1354),SOURCE!H1354, SUBSTITUTE(SUBSTITUTE(TEXT(SOURCE!H1354,"????0"),"  ","")," ",""))   &amp;","&amp; IF(lookups!$J$2-3 &gt;= 0, REPT(" ",lookups!$J$2-3-5), "")&amp;
      SOURCE!I1354&amp;
" | "&amp; IF(lookups!$K$2-LEN(SOURCE!I1354) &gt;= 0, REPT(" ",lookups!$K$2-LEN(SOURCE!I1354)), "")&amp;
      SOURCE!J1354&amp;      IF(lookups!$L$2-LEN(SOURCE!J1354) &gt;= 0, REPT(" ",lookups!$L$2-LEN(SOURCE!J1354)), "")&amp;
" | "&amp; IF(lookups!$K$2-LEN(SOURCE!I1354) &gt;= 0, REPT(" ",lookups!$K$2-LEN(SOURCE!I1354)), "")&amp;
      SOURCE!K1354&amp;      IF(lookups!$L$2-LEN(SOURCE!K1354) &gt;= 0, REPT(" ",lookups!$M$2-LEN(SOURCE!K1354)), "")&amp;
" | "&amp; SOURCE!L1354&amp;      IF(lookups!$O$2-LEN(SOURCE!L1354) &gt;= 0, REPT(" ",lookups!$O$2-LEN(SOURCE!L1354)), "")&amp;
" | "&amp; SOURCE!M1354&amp;      IF(lookups!$P$2-LEN(SOURCE!M1354) &gt;= 0, REPT(" ",lookups!$P$2-LEN(SOURCE!M1354)), "")&amp;
      "},"&amp;IF(SOURCE!O1354&lt;&gt;"",""&amp;SOURCE!O1354,"")
 )
)
)</f>
        <v>/* 1318 */  { itemToBeCoded,                NOPARAM/*#JM#*/,             "BITS",                                        "BITS",                                        (0 &lt;&lt; TAM_MAX_BITS) |     0, CAT_MENU | SLS_UNCHANGED | US_UNCHANGED | EIM_DISABLED | PTP_DISABLED     },</v>
      </c>
    </row>
    <row r="1355" customFormat="false" ht="15.75" hidden="false" customHeight="false" outlineLevel="0" collapsed="false">
      <c r="A1355" s="263" t="str">
        <f aca="false">IF(AND(OR(SOURCE!A1355="",ISBLANK(SOURCE!A1355)),SOURCE!B1355&gt;0),IF(ISBLANK(SOURCE!C1355),"",SOURCE!C1355),
IF(SOURCE!B1355&lt;0,VLOOKUP(SOURCE!B1355,lookups!A$1:B$25,2,0),
  IF(ISBLANK(SOURCE!B1355),
    "",
    "/* "&amp;TEXT(SOURCE!B1355,"???0")&amp;" *"&amp;
      SOURCE!C1355&amp;", "&amp; IF(lookups!$E$2-LEN(SOURCE!C1355) &gt;= 0, REPT(" ",lookups!$E$2-LEN(SOURCE!C1355)), "")&amp;
      SOURCE!D1355&amp;", "&amp; IF(lookups!$F$2-LEN(SOURCE!D1355) &gt;= 0, REPT(" ",lookups!$F$2-LEN(SOURCE!D1355)), "")&amp;
      SOURCE!E1355&amp;", "&amp; IF(lookups!$G$2-LEN(SOURCE!E1355) &gt;=0, REPT(" ",lookups!$G$2-LEN(SOURCE!E1355)), "")&amp;
      SOURCE!F1355&amp;", "&amp; IF(lookups!$H$2-LEN(SOURCE!F1355) &gt;= 0, REPT(" ",lookups!$H$2-LEN(SOURCE!F1355)+2), "")&amp;"("&amp;
      SUBSTITUTE(TEXT(SOURCE!G1355,"??0"),"  ","")&amp;" &lt;&lt; TAM_MAX_BITS) |"&amp; IF(lookups!$I$2-3 &gt;= 0, REPT(" ",MAX(1,lookups!$I$2-5+4+1-1-LEN(  IF(ISTEXT(SOURCE!H1355),SOURCE!H1355,  SUBSTITUTE(SUBSTITUTE(TEXT(SOURCE!H1355,"????0"),"  ","")," ",""))   ))), "")&amp;
       IF(ISTEXT(SOURCE!H1355),SOURCE!H1355, SUBSTITUTE(SUBSTITUTE(TEXT(SOURCE!H1355,"????0"),"  ","")," ",""))   &amp;","&amp; IF(lookups!$J$2-3 &gt;= 0, REPT(" ",lookups!$J$2-3-5), "")&amp;
      SOURCE!I1355&amp;
" | "&amp; IF(lookups!$K$2-LEN(SOURCE!I1355) &gt;= 0, REPT(" ",lookups!$K$2-LEN(SOURCE!I1355)), "")&amp;
      SOURCE!J1355&amp;      IF(lookups!$L$2-LEN(SOURCE!J1355) &gt;= 0, REPT(" ",lookups!$L$2-LEN(SOURCE!J1355)), "")&amp;
" | "&amp; IF(lookups!$K$2-LEN(SOURCE!I1355) &gt;= 0, REPT(" ",lookups!$K$2-LEN(SOURCE!I1355)), "")&amp;
      SOURCE!K1355&amp;      IF(lookups!$L$2-LEN(SOURCE!K1355) &gt;= 0, REPT(" ",lookups!$M$2-LEN(SOURCE!K1355)), "")&amp;
" | "&amp; SOURCE!L1355&amp;      IF(lookups!$O$2-LEN(SOURCE!L1355) &gt;= 0, REPT(" ",lookups!$O$2-LEN(SOURCE!L1355)), "")&amp;
" | "&amp; SOURCE!M1355&amp;      IF(lookups!$P$2-LEN(SOURCE!M1355) &gt;= 0, REPT(" ",lookups!$P$2-LEN(SOURCE!M1355)), "")&amp;
      "},"&amp;IF(SOURCE!O1355&lt;&gt;"",""&amp;SOURCE!O1355,"")
 )
)
)</f>
        <v>/* 1319 */  { itemToBeCoded,                NOPARAM/*#JM#*/,             "CATALOG",                                     "CAT",                                         (0 &lt;&lt; TAM_MAX_BITS) |     0, CAT_MENU | SLS_UNCHANGED | US_UNCHANGED | EIM_DISABLED | PTP_DISABLED     },// JM</v>
      </c>
    </row>
    <row r="1356" customFormat="false" ht="15.75" hidden="false" customHeight="false" outlineLevel="0" collapsed="false">
      <c r="A1356" s="263" t="str">
        <f aca="false">IF(AND(OR(SOURCE!A1356="",ISBLANK(SOURCE!A1356)),SOURCE!B1356&gt;0),IF(ISBLANK(SOURCE!C1356),"",SOURCE!C1356),
IF(SOURCE!B1356&lt;0,VLOOKUP(SOURCE!B1356,lookups!A$1:B$25,2,0),
  IF(ISBLANK(SOURCE!B1356),
    "",
    "/* "&amp;TEXT(SOURCE!B1356,"???0")&amp;" *"&amp;
      SOURCE!C1356&amp;", "&amp; IF(lookups!$E$2-LEN(SOURCE!C1356) &gt;= 0, REPT(" ",lookups!$E$2-LEN(SOURCE!C1356)), "")&amp;
      SOURCE!D1356&amp;", "&amp; IF(lookups!$F$2-LEN(SOURCE!D1356) &gt;= 0, REPT(" ",lookups!$F$2-LEN(SOURCE!D1356)), "")&amp;
      SOURCE!E1356&amp;", "&amp; IF(lookups!$G$2-LEN(SOURCE!E1356) &gt;=0, REPT(" ",lookups!$G$2-LEN(SOURCE!E1356)), "")&amp;
      SOURCE!F1356&amp;", "&amp; IF(lookups!$H$2-LEN(SOURCE!F1356) &gt;= 0, REPT(" ",lookups!$H$2-LEN(SOURCE!F1356)+2), "")&amp;"("&amp;
      SUBSTITUTE(TEXT(SOURCE!G1356,"??0"),"  ","")&amp;" &lt;&lt; TAM_MAX_BITS) |"&amp; IF(lookups!$I$2-3 &gt;= 0, REPT(" ",MAX(1,lookups!$I$2-5+4+1-1-LEN(  IF(ISTEXT(SOURCE!H1356),SOURCE!H1356,  SUBSTITUTE(SUBSTITUTE(TEXT(SOURCE!H1356,"????0"),"  ","")," ",""))   ))), "")&amp;
       IF(ISTEXT(SOURCE!H1356),SOURCE!H1356, SUBSTITUTE(SUBSTITUTE(TEXT(SOURCE!H1356,"????0"),"  ","")," ",""))   &amp;","&amp; IF(lookups!$J$2-3 &gt;= 0, REPT(" ",lookups!$J$2-3-5), "")&amp;
      SOURCE!I1356&amp;
" | "&amp; IF(lookups!$K$2-LEN(SOURCE!I1356) &gt;= 0, REPT(" ",lookups!$K$2-LEN(SOURCE!I1356)), "")&amp;
      SOURCE!J1356&amp;      IF(lookups!$L$2-LEN(SOURCE!J1356) &gt;= 0, REPT(" ",lookups!$L$2-LEN(SOURCE!J1356)), "")&amp;
" | "&amp; IF(lookups!$K$2-LEN(SOURCE!I1356) &gt;= 0, REPT(" ",lookups!$K$2-LEN(SOURCE!I1356)), "")&amp;
      SOURCE!K1356&amp;      IF(lookups!$L$2-LEN(SOURCE!K1356) &gt;= 0, REPT(" ",lookups!$M$2-LEN(SOURCE!K1356)), "")&amp;
" | "&amp; SOURCE!L1356&amp;      IF(lookups!$O$2-LEN(SOURCE!L1356) &gt;= 0, REPT(" ",lookups!$O$2-LEN(SOURCE!L1356)), "")&amp;
" | "&amp; SOURCE!M1356&amp;      IF(lookups!$P$2-LEN(SOURCE!M1356) &gt;= 0, REPT(" ",lookups!$P$2-LEN(SOURCE!M1356)), "")&amp;
      "},"&amp;IF(SOURCE!O1356&lt;&gt;"",""&amp;SOURCE!O1356,"")
 )
)
)</f>
        <v>/* 1320 */  { itemToBeCoded,                NOPARAM,                     "CHARS",                                       "CHARS",                                       (0 &lt;&lt; TAM_MAX_BITS) |     0, CAT_MENU | SLS_UNCHANGED | US_UNCHANGED | EIM_DISABLED | PTP_DISABLED     },</v>
      </c>
    </row>
    <row r="1357" customFormat="false" ht="15.75" hidden="false" customHeight="false" outlineLevel="0" collapsed="false">
      <c r="A1357" s="263" t="str">
        <f aca="false">IF(AND(OR(SOURCE!A1357="",ISBLANK(SOURCE!A1357)),SOURCE!B1357&gt;0),IF(ISBLANK(SOURCE!C1357),"",SOURCE!C1357),
IF(SOURCE!B1357&lt;0,VLOOKUP(SOURCE!B1357,lookups!A$1:B$25,2,0),
  IF(ISBLANK(SOURCE!B1357),
    "",
    "/* "&amp;TEXT(SOURCE!B1357,"???0")&amp;" *"&amp;
      SOURCE!C1357&amp;", "&amp; IF(lookups!$E$2-LEN(SOURCE!C1357) &gt;= 0, REPT(" ",lookups!$E$2-LEN(SOURCE!C1357)), "")&amp;
      SOURCE!D1357&amp;", "&amp; IF(lookups!$F$2-LEN(SOURCE!D1357) &gt;= 0, REPT(" ",lookups!$F$2-LEN(SOURCE!D1357)), "")&amp;
      SOURCE!E1357&amp;", "&amp; IF(lookups!$G$2-LEN(SOURCE!E1357) &gt;=0, REPT(" ",lookups!$G$2-LEN(SOURCE!E1357)), "")&amp;
      SOURCE!F1357&amp;", "&amp; IF(lookups!$H$2-LEN(SOURCE!F1357) &gt;= 0, REPT(" ",lookups!$H$2-LEN(SOURCE!F1357)+2), "")&amp;"("&amp;
      SUBSTITUTE(TEXT(SOURCE!G1357,"??0"),"  ","")&amp;" &lt;&lt; TAM_MAX_BITS) |"&amp; IF(lookups!$I$2-3 &gt;= 0, REPT(" ",MAX(1,lookups!$I$2-5+4+1-1-LEN(  IF(ISTEXT(SOURCE!H1357),SOURCE!H1357,  SUBSTITUTE(SUBSTITUTE(TEXT(SOURCE!H1357,"????0"),"  ","")," ",""))   ))), "")&amp;
       IF(ISTEXT(SOURCE!H1357),SOURCE!H1357, SUBSTITUTE(SUBSTITUTE(TEXT(SOURCE!H1357,"????0"),"  ","")," ",""))   &amp;","&amp; IF(lookups!$J$2-3 &gt;= 0, REPT(" ",lookups!$J$2-3-5), "")&amp;
      SOURCE!I1357&amp;
" | "&amp; IF(lookups!$K$2-LEN(SOURCE!I1357) &gt;= 0, REPT(" ",lookups!$K$2-LEN(SOURCE!I1357)), "")&amp;
      SOURCE!J1357&amp;      IF(lookups!$L$2-LEN(SOURCE!J1357) &gt;= 0, REPT(" ",lookups!$L$2-LEN(SOURCE!J1357)), "")&amp;
" | "&amp; IF(lookups!$K$2-LEN(SOURCE!I1357) &gt;= 0, REPT(" ",lookups!$K$2-LEN(SOURCE!I1357)), "")&amp;
      SOURCE!K1357&amp;      IF(lookups!$L$2-LEN(SOURCE!K1357) &gt;= 0, REPT(" ",lookups!$M$2-LEN(SOURCE!K1357)), "")&amp;
" | "&amp; SOURCE!L1357&amp;      IF(lookups!$O$2-LEN(SOURCE!L1357) &gt;= 0, REPT(" ",lookups!$O$2-LEN(SOURCE!L1357)), "")&amp;
" | "&amp; SOURCE!M1357&amp;      IF(lookups!$P$2-LEN(SOURCE!M1357) &gt;= 0, REPT(" ",lookups!$P$2-LEN(SOURCE!M1357)), "")&amp;
      "},"&amp;IF(SOURCE!O1357&lt;&gt;"",""&amp;SOURCE!O1357,"")
 )
)
)</f>
        <v>/* 1321 */  { itemToBeCoded,                NOPARAM,                     "CLK",                                         "CLK",                                         (0 &lt;&lt; TAM_MAX_BITS) |     0, CAT_MENU | SLS_UNCHANGED | US_UNCHANGED | EIM_DISABLED | PTP_DISABLED     },</v>
      </c>
    </row>
    <row r="1358" customFormat="false" ht="15.75" hidden="false" customHeight="false" outlineLevel="0" collapsed="false">
      <c r="A1358" s="263" t="str">
        <f aca="false">IF(AND(OR(SOURCE!A1358="",ISBLANK(SOURCE!A1358)),SOURCE!B1358&gt;0),IF(ISBLANK(SOURCE!C1358),"",SOURCE!C1358),
IF(SOURCE!B1358&lt;0,VLOOKUP(SOURCE!B1358,lookups!A$1:B$25,2,0),
  IF(ISBLANK(SOURCE!B1358),
    "",
    "/* "&amp;TEXT(SOURCE!B1358,"???0")&amp;" *"&amp;
      SOURCE!C1358&amp;", "&amp; IF(lookups!$E$2-LEN(SOURCE!C1358) &gt;= 0, REPT(" ",lookups!$E$2-LEN(SOURCE!C1358)), "")&amp;
      SOURCE!D1358&amp;", "&amp; IF(lookups!$F$2-LEN(SOURCE!D1358) &gt;= 0, REPT(" ",lookups!$F$2-LEN(SOURCE!D1358)), "")&amp;
      SOURCE!E1358&amp;", "&amp; IF(lookups!$G$2-LEN(SOURCE!E1358) &gt;=0, REPT(" ",lookups!$G$2-LEN(SOURCE!E1358)), "")&amp;
      SOURCE!F1358&amp;", "&amp; IF(lookups!$H$2-LEN(SOURCE!F1358) &gt;= 0, REPT(" ",lookups!$H$2-LEN(SOURCE!F1358)+2), "")&amp;"("&amp;
      SUBSTITUTE(TEXT(SOURCE!G1358,"??0"),"  ","")&amp;" &lt;&lt; TAM_MAX_BITS) |"&amp; IF(lookups!$I$2-3 &gt;= 0, REPT(" ",MAX(1,lookups!$I$2-5+4+1-1-LEN(  IF(ISTEXT(SOURCE!H1358),SOURCE!H1358,  SUBSTITUTE(SUBSTITUTE(TEXT(SOURCE!H1358,"????0"),"  ","")," ",""))   ))), "")&amp;
       IF(ISTEXT(SOURCE!H1358),SOURCE!H1358, SUBSTITUTE(SUBSTITUTE(TEXT(SOURCE!H1358,"????0"),"  ","")," ",""))   &amp;","&amp; IF(lookups!$J$2-3 &gt;= 0, REPT(" ",lookups!$J$2-3-5), "")&amp;
      SOURCE!I1358&amp;
" | "&amp; IF(lookups!$K$2-LEN(SOURCE!I1358) &gt;= 0, REPT(" ",lookups!$K$2-LEN(SOURCE!I1358)), "")&amp;
      SOURCE!J1358&amp;      IF(lookups!$L$2-LEN(SOURCE!J1358) &gt;= 0, REPT(" ",lookups!$L$2-LEN(SOURCE!J1358)), "")&amp;
" | "&amp; IF(lookups!$K$2-LEN(SOURCE!I1358) &gt;= 0, REPT(" ",lookups!$K$2-LEN(SOURCE!I1358)), "")&amp;
      SOURCE!K1358&amp;      IF(lookups!$L$2-LEN(SOURCE!K1358) &gt;= 0, REPT(" ",lookups!$M$2-LEN(SOURCE!K1358)), "")&amp;
" | "&amp; SOURCE!L1358&amp;      IF(lookups!$O$2-LEN(SOURCE!L1358) &gt;= 0, REPT(" ",lookups!$O$2-LEN(SOURCE!L1358)), "")&amp;
" | "&amp; SOURCE!M1358&amp;      IF(lookups!$P$2-LEN(SOURCE!M1358) &gt;= 0, REPT(" ",lookups!$P$2-LEN(SOURCE!M1358)), "")&amp;
      "},"&amp;IF(SOURCE!O1358&lt;&gt;"",""&amp;SOURCE!O1358,"")
 )
)
)</f>
        <v>/* 1322 */  { itemToBeCoded,                NOPARAM,                     "CLR",                                         "CLR",                                         (0 &lt;&lt; TAM_MAX_BITS) |     0, CAT_MENU | SLS_UNCHANGED | US_UNCHANGED | EIM_DISABLED | PTP_DISABLED     },</v>
      </c>
    </row>
    <row r="1359" customFormat="false" ht="15.75" hidden="false" customHeight="false" outlineLevel="0" collapsed="false">
      <c r="A1359" s="263" t="str">
        <f aca="false">IF(AND(OR(SOURCE!A1359="",ISBLANK(SOURCE!A1359)),SOURCE!B1359&gt;0),IF(ISBLANK(SOURCE!C1359),"",SOURCE!C1359),
IF(SOURCE!B1359&lt;0,VLOOKUP(SOURCE!B1359,lookups!A$1:B$25,2,0),
  IF(ISBLANK(SOURCE!B1359),
    "",
    "/* "&amp;TEXT(SOURCE!B1359,"???0")&amp;" *"&amp;
      SOURCE!C1359&amp;", "&amp; IF(lookups!$E$2-LEN(SOURCE!C1359) &gt;= 0, REPT(" ",lookups!$E$2-LEN(SOURCE!C1359)), "")&amp;
      SOURCE!D1359&amp;", "&amp; IF(lookups!$F$2-LEN(SOURCE!D1359) &gt;= 0, REPT(" ",lookups!$F$2-LEN(SOURCE!D1359)), "")&amp;
      SOURCE!E1359&amp;", "&amp; IF(lookups!$G$2-LEN(SOURCE!E1359) &gt;=0, REPT(" ",lookups!$G$2-LEN(SOURCE!E1359)), "")&amp;
      SOURCE!F1359&amp;", "&amp; IF(lookups!$H$2-LEN(SOURCE!F1359) &gt;= 0, REPT(" ",lookups!$H$2-LEN(SOURCE!F1359)+2), "")&amp;"("&amp;
      SUBSTITUTE(TEXT(SOURCE!G1359,"??0"),"  ","")&amp;" &lt;&lt; TAM_MAX_BITS) |"&amp; IF(lookups!$I$2-3 &gt;= 0, REPT(" ",MAX(1,lookups!$I$2-5+4+1-1-LEN(  IF(ISTEXT(SOURCE!H1359),SOURCE!H1359,  SUBSTITUTE(SUBSTITUTE(TEXT(SOURCE!H1359,"????0"),"  ","")," ",""))   ))), "")&amp;
       IF(ISTEXT(SOURCE!H1359),SOURCE!H1359, SUBSTITUTE(SUBSTITUTE(TEXT(SOURCE!H1359,"????0"),"  ","")," ",""))   &amp;","&amp; IF(lookups!$J$2-3 &gt;= 0, REPT(" ",lookups!$J$2-3-5), "")&amp;
      SOURCE!I1359&amp;
" | "&amp; IF(lookups!$K$2-LEN(SOURCE!I1359) &gt;= 0, REPT(" ",lookups!$K$2-LEN(SOURCE!I1359)), "")&amp;
      SOURCE!J1359&amp;      IF(lookups!$L$2-LEN(SOURCE!J1359) &gt;= 0, REPT(" ",lookups!$L$2-LEN(SOURCE!J1359)), "")&amp;
" | "&amp; IF(lookups!$K$2-LEN(SOURCE!I1359) &gt;= 0, REPT(" ",lookups!$K$2-LEN(SOURCE!I1359)), "")&amp;
      SOURCE!K1359&amp;      IF(lookups!$L$2-LEN(SOURCE!K1359) &gt;= 0, REPT(" ",lookups!$M$2-LEN(SOURCE!K1359)), "")&amp;
" | "&amp; SOURCE!L1359&amp;      IF(lookups!$O$2-LEN(SOURCE!L1359) &gt;= 0, REPT(" ",lookups!$O$2-LEN(SOURCE!L1359)), "")&amp;
" | "&amp; SOURCE!M1359&amp;      IF(lookups!$P$2-LEN(SOURCE!M1359) &gt;= 0, REPT(" ",lookups!$P$2-LEN(SOURCE!M1359)), "")&amp;
      "},"&amp;IF(SOURCE!O1359&lt;&gt;"",""&amp;SOURCE!O1359,"")
 )
)
)</f>
        <v>/* 1323 */  { itemToBeCoded,                NOPARAM/*#JM#*/,             "CNST",                                        "CNST",                                        (0 &lt;&lt; TAM_MAX_BITS) |     0, CAT_MENU | SLS_UNCHANGED | US_UNCHANGED | EIM_DISABLED | PTP_DISABLED     },//JM Keeps the same. Don't havce space for more on kjeyplate</v>
      </c>
    </row>
    <row r="1360" customFormat="false" ht="15.75" hidden="false" customHeight="false" outlineLevel="0" collapsed="false">
      <c r="A1360" s="263" t="str">
        <f aca="false">IF(AND(OR(SOURCE!A1360="",ISBLANK(SOURCE!A1360)),SOURCE!B1360&gt;0),IF(ISBLANK(SOURCE!C1360),"",SOURCE!C1360),
IF(SOURCE!B1360&lt;0,VLOOKUP(SOURCE!B1360,lookups!A$1:B$25,2,0),
  IF(ISBLANK(SOURCE!B1360),
    "",
    "/* "&amp;TEXT(SOURCE!B1360,"???0")&amp;" *"&amp;
      SOURCE!C1360&amp;", "&amp; IF(lookups!$E$2-LEN(SOURCE!C1360) &gt;= 0, REPT(" ",lookups!$E$2-LEN(SOURCE!C1360)), "")&amp;
      SOURCE!D1360&amp;", "&amp; IF(lookups!$F$2-LEN(SOURCE!D1360) &gt;= 0, REPT(" ",lookups!$F$2-LEN(SOURCE!D1360)), "")&amp;
      SOURCE!E1360&amp;", "&amp; IF(lookups!$G$2-LEN(SOURCE!E1360) &gt;=0, REPT(" ",lookups!$G$2-LEN(SOURCE!E1360)), "")&amp;
      SOURCE!F1360&amp;", "&amp; IF(lookups!$H$2-LEN(SOURCE!F1360) &gt;= 0, REPT(" ",lookups!$H$2-LEN(SOURCE!F1360)+2), "")&amp;"("&amp;
      SUBSTITUTE(TEXT(SOURCE!G1360,"??0"),"  ","")&amp;" &lt;&lt; TAM_MAX_BITS) |"&amp; IF(lookups!$I$2-3 &gt;= 0, REPT(" ",MAX(1,lookups!$I$2-5+4+1-1-LEN(  IF(ISTEXT(SOURCE!H1360),SOURCE!H1360,  SUBSTITUTE(SUBSTITUTE(TEXT(SOURCE!H1360,"????0"),"  ","")," ",""))   ))), "")&amp;
       IF(ISTEXT(SOURCE!H1360),SOURCE!H1360, SUBSTITUTE(SUBSTITUTE(TEXT(SOURCE!H1360,"????0"),"  ","")," ",""))   &amp;","&amp; IF(lookups!$J$2-3 &gt;= 0, REPT(" ",lookups!$J$2-3-5), "")&amp;
      SOURCE!I1360&amp;
" | "&amp; IF(lookups!$K$2-LEN(SOURCE!I1360) &gt;= 0, REPT(" ",lookups!$K$2-LEN(SOURCE!I1360)), "")&amp;
      SOURCE!J1360&amp;      IF(lookups!$L$2-LEN(SOURCE!J1360) &gt;= 0, REPT(" ",lookups!$L$2-LEN(SOURCE!J1360)), "")&amp;
" | "&amp; IF(lookups!$K$2-LEN(SOURCE!I1360) &gt;= 0, REPT(" ",lookups!$K$2-LEN(SOURCE!I1360)), "")&amp;
      SOURCE!K1360&amp;      IF(lookups!$L$2-LEN(SOURCE!K1360) &gt;= 0, REPT(" ",lookups!$M$2-LEN(SOURCE!K1360)), "")&amp;
" | "&amp; SOURCE!L1360&amp;      IF(lookups!$O$2-LEN(SOURCE!L1360) &gt;= 0, REPT(" ",lookups!$O$2-LEN(SOURCE!L1360)), "")&amp;
" | "&amp; SOURCE!M1360&amp;      IF(lookups!$P$2-LEN(SOURCE!M1360) &gt;= 0, REPT(" ",lookups!$P$2-LEN(SOURCE!M1360)), "")&amp;
      "},"&amp;IF(SOURCE!O1360&lt;&gt;"",""&amp;SOURCE!O1360,"")
 )
)
)</f>
        <v>/* 1324 */  { itemToBeCoded,                NOPARAM,                     "CPX",                                         "CPX",                                         (0 &lt;&lt; TAM_MAX_BITS) |     0, CAT_MENU | SLS_UNCHANGED | US_UNCHANGED | EIM_DISABLED | PTP_DISABLED     },</v>
      </c>
    </row>
    <row r="1361" customFormat="false" ht="15.75" hidden="false" customHeight="false" outlineLevel="0" collapsed="false">
      <c r="A1361" s="263" t="str">
        <f aca="false">IF(AND(OR(SOURCE!A1361="",ISBLANK(SOURCE!A1361)),SOURCE!B1361&gt;0),IF(ISBLANK(SOURCE!C1361),"",SOURCE!C1361),
IF(SOURCE!B1361&lt;0,VLOOKUP(SOURCE!B1361,lookups!A$1:B$25,2,0),
  IF(ISBLANK(SOURCE!B1361),
    "",
    "/* "&amp;TEXT(SOURCE!B1361,"???0")&amp;" *"&amp;
      SOURCE!C1361&amp;", "&amp; IF(lookups!$E$2-LEN(SOURCE!C1361) &gt;= 0, REPT(" ",lookups!$E$2-LEN(SOURCE!C1361)), "")&amp;
      SOURCE!D1361&amp;", "&amp; IF(lookups!$F$2-LEN(SOURCE!D1361) &gt;= 0, REPT(" ",lookups!$F$2-LEN(SOURCE!D1361)), "")&amp;
      SOURCE!E1361&amp;", "&amp; IF(lookups!$G$2-LEN(SOURCE!E1361) &gt;=0, REPT(" ",lookups!$G$2-LEN(SOURCE!E1361)), "")&amp;
      SOURCE!F1361&amp;", "&amp; IF(lookups!$H$2-LEN(SOURCE!F1361) &gt;= 0, REPT(" ",lookups!$H$2-LEN(SOURCE!F1361)+2), "")&amp;"("&amp;
      SUBSTITUTE(TEXT(SOURCE!G1361,"??0"),"  ","")&amp;" &lt;&lt; TAM_MAX_BITS) |"&amp; IF(lookups!$I$2-3 &gt;= 0, REPT(" ",MAX(1,lookups!$I$2-5+4+1-1-LEN(  IF(ISTEXT(SOURCE!H1361),SOURCE!H1361,  SUBSTITUTE(SUBSTITUTE(TEXT(SOURCE!H1361,"????0"),"  ","")," ",""))   ))), "")&amp;
       IF(ISTEXT(SOURCE!H1361),SOURCE!H1361, SUBSTITUTE(SUBSTITUTE(TEXT(SOURCE!H1361,"????0"),"  ","")," ",""))   &amp;","&amp; IF(lookups!$J$2-3 &gt;= 0, REPT(" ",lookups!$J$2-3-5), "")&amp;
      SOURCE!I1361&amp;
" | "&amp; IF(lookups!$K$2-LEN(SOURCE!I1361) &gt;= 0, REPT(" ",lookups!$K$2-LEN(SOURCE!I1361)), "")&amp;
      SOURCE!J1361&amp;      IF(lookups!$L$2-LEN(SOURCE!J1361) &gt;= 0, REPT(" ",lookups!$L$2-LEN(SOURCE!J1361)), "")&amp;
" | "&amp; IF(lookups!$K$2-LEN(SOURCE!I1361) &gt;= 0, REPT(" ",lookups!$K$2-LEN(SOURCE!I1361)), "")&amp;
      SOURCE!K1361&amp;      IF(lookups!$L$2-LEN(SOURCE!K1361) &gt;= 0, REPT(" ",lookups!$M$2-LEN(SOURCE!K1361)), "")&amp;
" | "&amp; SOURCE!L1361&amp;      IF(lookups!$O$2-LEN(SOURCE!L1361) &gt;= 0, REPT(" ",lookups!$O$2-LEN(SOURCE!L1361)), "")&amp;
" | "&amp; SOURCE!M1361&amp;      IF(lookups!$P$2-LEN(SOURCE!M1361) &gt;= 0, REPT(" ",lookups!$P$2-LEN(SOURCE!M1361)), "")&amp;
      "},"&amp;IF(SOURCE!O1361&lt;&gt;"",""&amp;SOURCE!O1361,"")
 )
)
)</f>
        <v>/* 1325 */  { itemToBeCoded,                NOPARAM,                     "CPXS",                                        "CPXS",                                        (0 &lt;&lt; TAM_MAX_BITS) |     0, CAT_MENU | SLS_UNCHANGED | US_UNCHANGED | EIM_DISABLED | PTP_DISABLED     },</v>
      </c>
    </row>
    <row r="1362" customFormat="false" ht="15.75" hidden="false" customHeight="false" outlineLevel="0" collapsed="false">
      <c r="A1362" s="263" t="str">
        <f aca="false">IF(AND(OR(SOURCE!A1362="",ISBLANK(SOURCE!A1362)),SOURCE!B1362&gt;0),IF(ISBLANK(SOURCE!C1362),"",SOURCE!C1362),
IF(SOURCE!B1362&lt;0,VLOOKUP(SOURCE!B1362,lookups!A$1:B$25,2,0),
  IF(ISBLANK(SOURCE!B1362),
    "",
    "/* "&amp;TEXT(SOURCE!B1362,"???0")&amp;" *"&amp;
      SOURCE!C1362&amp;", "&amp; IF(lookups!$E$2-LEN(SOURCE!C1362) &gt;= 0, REPT(" ",lookups!$E$2-LEN(SOURCE!C1362)), "")&amp;
      SOURCE!D1362&amp;", "&amp; IF(lookups!$F$2-LEN(SOURCE!D1362) &gt;= 0, REPT(" ",lookups!$F$2-LEN(SOURCE!D1362)), "")&amp;
      SOURCE!E1362&amp;", "&amp; IF(lookups!$G$2-LEN(SOURCE!E1362) &gt;=0, REPT(" ",lookups!$G$2-LEN(SOURCE!E1362)), "")&amp;
      SOURCE!F1362&amp;", "&amp; IF(lookups!$H$2-LEN(SOURCE!F1362) &gt;= 0, REPT(" ",lookups!$H$2-LEN(SOURCE!F1362)+2), "")&amp;"("&amp;
      SUBSTITUTE(TEXT(SOURCE!G1362,"??0"),"  ","")&amp;" &lt;&lt; TAM_MAX_BITS) |"&amp; IF(lookups!$I$2-3 &gt;= 0, REPT(" ",MAX(1,lookups!$I$2-5+4+1-1-LEN(  IF(ISTEXT(SOURCE!H1362),SOURCE!H1362,  SUBSTITUTE(SUBSTITUTE(TEXT(SOURCE!H1362,"????0"),"  ","")," ",""))   ))), "")&amp;
       IF(ISTEXT(SOURCE!H1362),SOURCE!H1362, SUBSTITUTE(SUBSTITUTE(TEXT(SOURCE!H1362,"????0"),"  ","")," ",""))   &amp;","&amp; IF(lookups!$J$2-3 &gt;= 0, REPT(" ",lookups!$J$2-3-5), "")&amp;
      SOURCE!I1362&amp;
" | "&amp; IF(lookups!$K$2-LEN(SOURCE!I1362) &gt;= 0, REPT(" ",lookups!$K$2-LEN(SOURCE!I1362)), "")&amp;
      SOURCE!J1362&amp;      IF(lookups!$L$2-LEN(SOURCE!J1362) &gt;= 0, REPT(" ",lookups!$L$2-LEN(SOURCE!J1362)), "")&amp;
" | "&amp; IF(lookups!$K$2-LEN(SOURCE!I1362) &gt;= 0, REPT(" ",lookups!$K$2-LEN(SOURCE!I1362)), "")&amp;
      SOURCE!K1362&amp;      IF(lookups!$L$2-LEN(SOURCE!K1362) &gt;= 0, REPT(" ",lookups!$M$2-LEN(SOURCE!K1362)), "")&amp;
" | "&amp; SOURCE!L1362&amp;      IF(lookups!$O$2-LEN(SOURCE!L1362) &gt;= 0, REPT(" ",lookups!$O$2-LEN(SOURCE!L1362)), "")&amp;
" | "&amp; SOURCE!M1362&amp;      IF(lookups!$P$2-LEN(SOURCE!M1362) &gt;= 0, REPT(" ",lookups!$P$2-LEN(SOURCE!M1362)), "")&amp;
      "},"&amp;IF(SOURCE!O1362&lt;&gt;"",""&amp;SOURCE!O1362,"")
 )
)
)</f>
        <v>/* 1326 */  { itemToBeCoded,                NOPARAM,                     "DATES",                                       "DATES",                                       (0 &lt;&lt; TAM_MAX_BITS) |     0, CAT_MENU | SLS_UNCHANGED | US_UNCHANGED | EIM_DISABLED | PTP_DISABLED     },</v>
      </c>
    </row>
    <row r="1363" customFormat="false" ht="15.75" hidden="false" customHeight="false" outlineLevel="0" collapsed="false">
      <c r="A1363" s="263" t="str">
        <f aca="false">IF(AND(OR(SOURCE!A1363="",ISBLANK(SOURCE!A1363)),SOURCE!B1363&gt;0),IF(ISBLANK(SOURCE!C1363),"",SOURCE!C1363),
IF(SOURCE!B1363&lt;0,VLOOKUP(SOURCE!B1363,lookups!A$1:B$25,2,0),
  IF(ISBLANK(SOURCE!B1363),
    "",
    "/* "&amp;TEXT(SOURCE!B1363,"???0")&amp;" *"&amp;
      SOURCE!C1363&amp;", "&amp; IF(lookups!$E$2-LEN(SOURCE!C1363) &gt;= 0, REPT(" ",lookups!$E$2-LEN(SOURCE!C1363)), "")&amp;
      SOURCE!D1363&amp;", "&amp; IF(lookups!$F$2-LEN(SOURCE!D1363) &gt;= 0, REPT(" ",lookups!$F$2-LEN(SOURCE!D1363)), "")&amp;
      SOURCE!E1363&amp;", "&amp; IF(lookups!$G$2-LEN(SOURCE!E1363) &gt;=0, REPT(" ",lookups!$G$2-LEN(SOURCE!E1363)), "")&amp;
      SOURCE!F1363&amp;", "&amp; IF(lookups!$H$2-LEN(SOURCE!F1363) &gt;= 0, REPT(" ",lookups!$H$2-LEN(SOURCE!F1363)+2), "")&amp;"("&amp;
      SUBSTITUTE(TEXT(SOURCE!G1363,"??0"),"  ","")&amp;" &lt;&lt; TAM_MAX_BITS) |"&amp; IF(lookups!$I$2-3 &gt;= 0, REPT(" ",MAX(1,lookups!$I$2-5+4+1-1-LEN(  IF(ISTEXT(SOURCE!H1363),SOURCE!H1363,  SUBSTITUTE(SUBSTITUTE(TEXT(SOURCE!H1363,"????0"),"  ","")," ",""))   ))), "")&amp;
       IF(ISTEXT(SOURCE!H1363),SOURCE!H1363, SUBSTITUTE(SUBSTITUTE(TEXT(SOURCE!H1363,"????0"),"  ","")," ",""))   &amp;","&amp; IF(lookups!$J$2-3 &gt;= 0, REPT(" ",lookups!$J$2-3-5), "")&amp;
      SOURCE!I1363&amp;
" | "&amp; IF(lookups!$K$2-LEN(SOURCE!I1363) &gt;= 0, REPT(" ",lookups!$K$2-LEN(SOURCE!I1363)), "")&amp;
      SOURCE!J1363&amp;      IF(lookups!$L$2-LEN(SOURCE!J1363) &gt;= 0, REPT(" ",lookups!$L$2-LEN(SOURCE!J1363)), "")&amp;
" | "&amp; IF(lookups!$K$2-LEN(SOURCE!I1363) &gt;= 0, REPT(" ",lookups!$K$2-LEN(SOURCE!I1363)), "")&amp;
      SOURCE!K1363&amp;      IF(lookups!$L$2-LEN(SOURCE!K1363) &gt;= 0, REPT(" ",lookups!$M$2-LEN(SOURCE!K1363)), "")&amp;
" | "&amp; SOURCE!L1363&amp;      IF(lookups!$O$2-LEN(SOURCE!L1363) &gt;= 0, REPT(" ",lookups!$O$2-LEN(SOURCE!L1363)), "")&amp;
" | "&amp; SOURCE!M1363&amp;      IF(lookups!$P$2-LEN(SOURCE!M1363) &gt;= 0, REPT(" ",lookups!$P$2-LEN(SOURCE!M1363)), "")&amp;
      "},"&amp;IF(SOURCE!O1363&lt;&gt;"",""&amp;SOURCE!O1363,"")
 )
)
)</f>
        <v>/* 1327 */  { itemToBeCoded,                NOPARAM,                     "DISP",                                        "DISP",                                        (0 &lt;&lt; TAM_MAX_BITS) |     0, CAT_MENU | SLS_UNCHANGED | US_UNCHANGED | EIM_DISABLED | PTP_DISABLED     },</v>
      </c>
    </row>
    <row r="1364" customFormat="false" ht="15.75" hidden="false" customHeight="false" outlineLevel="0" collapsed="false">
      <c r="A1364" s="263" t="str">
        <f aca="false">IF(AND(OR(SOURCE!A1364="",ISBLANK(SOURCE!A1364)),SOURCE!B1364&gt;0),IF(ISBLANK(SOURCE!C1364),"",SOURCE!C1364),
IF(SOURCE!B1364&lt;0,VLOOKUP(SOURCE!B1364,lookups!A$1:B$25,2,0),
  IF(ISBLANK(SOURCE!B1364),
    "",
    "/* "&amp;TEXT(SOURCE!B1364,"???0")&amp;" *"&amp;
      SOURCE!C1364&amp;", "&amp; IF(lookups!$E$2-LEN(SOURCE!C1364) &gt;= 0, REPT(" ",lookups!$E$2-LEN(SOURCE!C1364)), "")&amp;
      SOURCE!D1364&amp;", "&amp; IF(lookups!$F$2-LEN(SOURCE!D1364) &gt;= 0, REPT(" ",lookups!$F$2-LEN(SOURCE!D1364)), "")&amp;
      SOURCE!E1364&amp;", "&amp; IF(lookups!$G$2-LEN(SOURCE!E1364) &gt;=0, REPT(" ",lookups!$G$2-LEN(SOURCE!E1364)), "")&amp;
      SOURCE!F1364&amp;", "&amp; IF(lookups!$H$2-LEN(SOURCE!F1364) &gt;= 0, REPT(" ",lookups!$H$2-LEN(SOURCE!F1364)+2), "")&amp;"("&amp;
      SUBSTITUTE(TEXT(SOURCE!G1364,"??0"),"  ","")&amp;" &lt;&lt; TAM_MAX_BITS) |"&amp; IF(lookups!$I$2-3 &gt;= 0, REPT(" ",MAX(1,lookups!$I$2-5+4+1-1-LEN(  IF(ISTEXT(SOURCE!H1364),SOURCE!H1364,  SUBSTITUTE(SUBSTITUTE(TEXT(SOURCE!H1364,"????0"),"  ","")," ",""))   ))), "")&amp;
       IF(ISTEXT(SOURCE!H1364),SOURCE!H1364, SUBSTITUTE(SUBSTITUTE(TEXT(SOURCE!H1364,"????0"),"  ","")," ",""))   &amp;","&amp; IF(lookups!$J$2-3 &gt;= 0, REPT(" ",lookups!$J$2-3-5), "")&amp;
      SOURCE!I1364&amp;
" | "&amp; IF(lookups!$K$2-LEN(SOURCE!I1364) &gt;= 0, REPT(" ",lookups!$K$2-LEN(SOURCE!I1364)), "")&amp;
      SOURCE!J1364&amp;      IF(lookups!$L$2-LEN(SOURCE!J1364) &gt;= 0, REPT(" ",lookups!$L$2-LEN(SOURCE!J1364)), "")&amp;
" | "&amp; IF(lookups!$K$2-LEN(SOURCE!I1364) &gt;= 0, REPT(" ",lookups!$K$2-LEN(SOURCE!I1364)), "")&amp;
      SOURCE!K1364&amp;      IF(lookups!$L$2-LEN(SOURCE!K1364) &gt;= 0, REPT(" ",lookups!$M$2-LEN(SOURCE!K1364)), "")&amp;
" | "&amp; SOURCE!L1364&amp;      IF(lookups!$O$2-LEN(SOURCE!L1364) &gt;= 0, REPT(" ",lookups!$O$2-LEN(SOURCE!L1364)), "")&amp;
" | "&amp; SOURCE!M1364&amp;      IF(lookups!$P$2-LEN(SOURCE!M1364) &gt;= 0, REPT(" ",lookups!$P$2-LEN(SOURCE!M1364)), "")&amp;
      "},"&amp;IF(SOURCE!O1364&lt;&gt;"",""&amp;SOURCE!O1364,"")
 )
)
)</f>
        <v>/* 1328 */  { itemToBeCoded,                NOPARAM,                     "EQN",                                         "EQN",                                         (0 &lt;&lt; TAM_MAX_BITS) |     0, CAT_MENU | SLS_UNCHANGED | US_UNCHANGED | EIM_DISABLED | PTP_DISABLED     },</v>
      </c>
    </row>
    <row r="1365" customFormat="false" ht="15.75" hidden="false" customHeight="false" outlineLevel="0" collapsed="false">
      <c r="A1365" s="263" t="str">
        <f aca="false">IF(AND(OR(SOURCE!A1365="",ISBLANK(SOURCE!A1365)),SOURCE!B1365&gt;0),IF(ISBLANK(SOURCE!C1365),"",SOURCE!C1365),
IF(SOURCE!B1365&lt;0,VLOOKUP(SOURCE!B1365,lookups!A$1:B$25,2,0),
  IF(ISBLANK(SOURCE!B1365),
    "",
    "/* "&amp;TEXT(SOURCE!B1365,"???0")&amp;" *"&amp;
      SOURCE!C1365&amp;", "&amp; IF(lookups!$E$2-LEN(SOURCE!C1365) &gt;= 0, REPT(" ",lookups!$E$2-LEN(SOURCE!C1365)), "")&amp;
      SOURCE!D1365&amp;", "&amp; IF(lookups!$F$2-LEN(SOURCE!D1365) &gt;= 0, REPT(" ",lookups!$F$2-LEN(SOURCE!D1365)), "")&amp;
      SOURCE!E1365&amp;", "&amp; IF(lookups!$G$2-LEN(SOURCE!E1365) &gt;=0, REPT(" ",lookups!$G$2-LEN(SOURCE!E1365)), "")&amp;
      SOURCE!F1365&amp;", "&amp; IF(lookups!$H$2-LEN(SOURCE!F1365) &gt;= 0, REPT(" ",lookups!$H$2-LEN(SOURCE!F1365)+2), "")&amp;"("&amp;
      SUBSTITUTE(TEXT(SOURCE!G1365,"??0"),"  ","")&amp;" &lt;&lt; TAM_MAX_BITS) |"&amp; IF(lookups!$I$2-3 &gt;= 0, REPT(" ",MAX(1,lookups!$I$2-5+4+1-1-LEN(  IF(ISTEXT(SOURCE!H1365),SOURCE!H1365,  SUBSTITUTE(SUBSTITUTE(TEXT(SOURCE!H1365,"????0"),"  ","")," ",""))   ))), "")&amp;
       IF(ISTEXT(SOURCE!H1365),SOURCE!H1365, SUBSTITUTE(SUBSTITUTE(TEXT(SOURCE!H1365,"????0"),"  ","")," ",""))   &amp;","&amp; IF(lookups!$J$2-3 &gt;= 0, REPT(" ",lookups!$J$2-3-5), "")&amp;
      SOURCE!I1365&amp;
" | "&amp; IF(lookups!$K$2-LEN(SOURCE!I1365) &gt;= 0, REPT(" ",lookups!$K$2-LEN(SOURCE!I1365)), "")&amp;
      SOURCE!J1365&amp;      IF(lookups!$L$2-LEN(SOURCE!J1365) &gt;= 0, REPT(" ",lookups!$L$2-LEN(SOURCE!J1365)), "")&amp;
" | "&amp; IF(lookups!$K$2-LEN(SOURCE!I1365) &gt;= 0, REPT(" ",lookups!$K$2-LEN(SOURCE!I1365)), "")&amp;
      SOURCE!K1365&amp;      IF(lookups!$L$2-LEN(SOURCE!K1365) &gt;= 0, REPT(" ",lookups!$M$2-LEN(SOURCE!K1365)), "")&amp;
" | "&amp; SOURCE!L1365&amp;      IF(lookups!$O$2-LEN(SOURCE!L1365) &gt;= 0, REPT(" ",lookups!$O$2-LEN(SOURCE!L1365)), "")&amp;
" | "&amp; SOURCE!M1365&amp;      IF(lookups!$P$2-LEN(SOURCE!M1365) &gt;= 0, REPT(" ",lookups!$P$2-LEN(SOURCE!M1365)), "")&amp;
      "},"&amp;IF(SOURCE!O1365&lt;&gt;"",""&amp;SOURCE!O1365,"")
 )
)
)</f>
        <v>/* 1329 */  { itemToBeCoded,                NOPARAM,                     "EXP",                                         "EXP",                                         (0 &lt;&lt; TAM_MAX_BITS) |     0, CAT_MENU | SLS_UNCHANGED | US_UNCHANGED | EIM_DISABLED | PTP_DISABLED     },</v>
      </c>
    </row>
    <row r="1366" customFormat="false" ht="15.75" hidden="false" customHeight="false" outlineLevel="0" collapsed="false">
      <c r="A1366" s="263" t="str">
        <f aca="false">IF(AND(OR(SOURCE!A1366="",ISBLANK(SOURCE!A1366)),SOURCE!B1366&gt;0),IF(ISBLANK(SOURCE!C1366),"",SOURCE!C1366),
IF(SOURCE!B1366&lt;0,VLOOKUP(SOURCE!B1366,lookups!A$1:B$25,2,0),
  IF(ISBLANK(SOURCE!B1366),
    "",
    "/* "&amp;TEXT(SOURCE!B1366,"???0")&amp;" *"&amp;
      SOURCE!C1366&amp;", "&amp; IF(lookups!$E$2-LEN(SOURCE!C1366) &gt;= 0, REPT(" ",lookups!$E$2-LEN(SOURCE!C1366)), "")&amp;
      SOURCE!D1366&amp;", "&amp; IF(lookups!$F$2-LEN(SOURCE!D1366) &gt;= 0, REPT(" ",lookups!$F$2-LEN(SOURCE!D1366)), "")&amp;
      SOURCE!E1366&amp;", "&amp; IF(lookups!$G$2-LEN(SOURCE!E1366) &gt;=0, REPT(" ",lookups!$G$2-LEN(SOURCE!E1366)), "")&amp;
      SOURCE!F1366&amp;", "&amp; IF(lookups!$H$2-LEN(SOURCE!F1366) &gt;= 0, REPT(" ",lookups!$H$2-LEN(SOURCE!F1366)+2), "")&amp;"("&amp;
      SUBSTITUTE(TEXT(SOURCE!G1366,"??0"),"  ","")&amp;" &lt;&lt; TAM_MAX_BITS) |"&amp; IF(lookups!$I$2-3 &gt;= 0, REPT(" ",MAX(1,lookups!$I$2-5+4+1-1-LEN(  IF(ISTEXT(SOURCE!H1366),SOURCE!H1366,  SUBSTITUTE(SUBSTITUTE(TEXT(SOURCE!H1366,"????0"),"  ","")," ",""))   ))), "")&amp;
       IF(ISTEXT(SOURCE!H1366),SOURCE!H1366, SUBSTITUTE(SUBSTITUTE(TEXT(SOURCE!H1366,"????0"),"  ","")," ",""))   &amp;","&amp; IF(lookups!$J$2-3 &gt;= 0, REPT(" ",lookups!$J$2-3-5), "")&amp;
      SOURCE!I1366&amp;
" | "&amp; IF(lookups!$K$2-LEN(SOURCE!I1366) &gt;= 0, REPT(" ",lookups!$K$2-LEN(SOURCE!I1366)), "")&amp;
      SOURCE!J1366&amp;      IF(lookups!$L$2-LEN(SOURCE!J1366) &gt;= 0, REPT(" ",lookups!$L$2-LEN(SOURCE!J1366)), "")&amp;
" | "&amp; IF(lookups!$K$2-LEN(SOURCE!I1366) &gt;= 0, REPT(" ",lookups!$K$2-LEN(SOURCE!I1366)), "")&amp;
      SOURCE!K1366&amp;      IF(lookups!$L$2-LEN(SOURCE!K1366) &gt;= 0, REPT(" ",lookups!$M$2-LEN(SOURCE!K1366)), "")&amp;
" | "&amp; SOURCE!L1366&amp;      IF(lookups!$O$2-LEN(SOURCE!L1366) &gt;= 0, REPT(" ",lookups!$O$2-LEN(SOURCE!L1366)), "")&amp;
" | "&amp; SOURCE!M1366&amp;      IF(lookups!$P$2-LEN(SOURCE!M1366) &gt;= 0, REPT(" ",lookups!$P$2-LEN(SOURCE!M1366)), "")&amp;
      "},"&amp;IF(SOURCE!O1366&lt;&gt;"",""&amp;SOURCE!O1366,"")
 )
)
)</f>
        <v>/* 1330 */  { itemToBeCoded,                NOPARAM/*#JM#*/,             "Energy:",                                     "Energy:",                                     (0 &lt;&lt; TAM_MAX_BITS) |     0, CAT_MENU | SLS_UNCHANGED | US_UNCHANGED | EIM_DISABLED | PTP_DISABLED     },</v>
      </c>
    </row>
    <row r="1367" customFormat="false" ht="15.75" hidden="false" customHeight="false" outlineLevel="0" collapsed="false">
      <c r="A1367" s="263" t="str">
        <f aca="false">IF(AND(OR(SOURCE!A1367="",ISBLANK(SOURCE!A1367)),SOURCE!B1367&gt;0),IF(ISBLANK(SOURCE!C1367),"",SOURCE!C1367),
IF(SOURCE!B1367&lt;0,VLOOKUP(SOURCE!B1367,lookups!A$1:B$25,2,0),
  IF(ISBLANK(SOURCE!B1367),
    "",
    "/* "&amp;TEXT(SOURCE!B1367,"???0")&amp;" *"&amp;
      SOURCE!C1367&amp;", "&amp; IF(lookups!$E$2-LEN(SOURCE!C1367) &gt;= 0, REPT(" ",lookups!$E$2-LEN(SOURCE!C1367)), "")&amp;
      SOURCE!D1367&amp;", "&amp; IF(lookups!$F$2-LEN(SOURCE!D1367) &gt;= 0, REPT(" ",lookups!$F$2-LEN(SOURCE!D1367)), "")&amp;
      SOURCE!E1367&amp;", "&amp; IF(lookups!$G$2-LEN(SOURCE!E1367) &gt;=0, REPT(" ",lookups!$G$2-LEN(SOURCE!E1367)), "")&amp;
      SOURCE!F1367&amp;", "&amp; IF(lookups!$H$2-LEN(SOURCE!F1367) &gt;= 0, REPT(" ",lookups!$H$2-LEN(SOURCE!F1367)+2), "")&amp;"("&amp;
      SUBSTITUTE(TEXT(SOURCE!G1367,"??0"),"  ","")&amp;" &lt;&lt; TAM_MAX_BITS) |"&amp; IF(lookups!$I$2-3 &gt;= 0, REPT(" ",MAX(1,lookups!$I$2-5+4+1-1-LEN(  IF(ISTEXT(SOURCE!H1367),SOURCE!H1367,  SUBSTITUTE(SUBSTITUTE(TEXT(SOURCE!H1367,"????0"),"  ","")," ",""))   ))), "")&amp;
       IF(ISTEXT(SOURCE!H1367),SOURCE!H1367, SUBSTITUTE(SUBSTITUTE(TEXT(SOURCE!H1367,"????0"),"  ","")," ",""))   &amp;","&amp; IF(lookups!$J$2-3 &gt;= 0, REPT(" ",lookups!$J$2-3-5), "")&amp;
      SOURCE!I1367&amp;
" | "&amp; IF(lookups!$K$2-LEN(SOURCE!I1367) &gt;= 0, REPT(" ",lookups!$K$2-LEN(SOURCE!I1367)), "")&amp;
      SOURCE!J1367&amp;      IF(lookups!$L$2-LEN(SOURCE!J1367) &gt;= 0, REPT(" ",lookups!$L$2-LEN(SOURCE!J1367)), "")&amp;
" | "&amp; IF(lookups!$K$2-LEN(SOURCE!I1367) &gt;= 0, REPT(" ",lookups!$K$2-LEN(SOURCE!I1367)), "")&amp;
      SOURCE!K1367&amp;      IF(lookups!$L$2-LEN(SOURCE!K1367) &gt;= 0, REPT(" ",lookups!$M$2-LEN(SOURCE!K1367)), "")&amp;
" | "&amp; SOURCE!L1367&amp;      IF(lookups!$O$2-LEN(SOURCE!L1367) &gt;= 0, REPT(" ",lookups!$O$2-LEN(SOURCE!L1367)), "")&amp;
" | "&amp; SOURCE!M1367&amp;      IF(lookups!$P$2-LEN(SOURCE!M1367) &gt;= 0, REPT(" ",lookups!$P$2-LEN(SOURCE!M1367)), "")&amp;
      "},"&amp;IF(SOURCE!O1367&lt;&gt;"",""&amp;SOURCE!O1367,"")
 )
)
)</f>
        <v>/* 1331 */  { itemToBeCoded,                NOPARAM,                     "FCNS",                                        "FCNS",                                        (0 &lt;&lt; TAM_MAX_BITS) |     0, CAT_MENU | SLS_UNCHANGED | US_UNCHANGED | EIM_DISABLED | PTP_DISABLED     },</v>
      </c>
    </row>
    <row r="1368" customFormat="false" ht="15.75" hidden="false" customHeight="false" outlineLevel="0" collapsed="false">
      <c r="A1368" s="263" t="str">
        <f aca="false">IF(AND(OR(SOURCE!A1368="",ISBLANK(SOURCE!A1368)),SOURCE!B1368&gt;0),IF(ISBLANK(SOURCE!C1368),"",SOURCE!C1368),
IF(SOURCE!B1368&lt;0,VLOOKUP(SOURCE!B1368,lookups!A$1:B$25,2,0),
  IF(ISBLANK(SOURCE!B1368),
    "",
    "/* "&amp;TEXT(SOURCE!B1368,"???0")&amp;" *"&amp;
      SOURCE!C1368&amp;", "&amp; IF(lookups!$E$2-LEN(SOURCE!C1368) &gt;= 0, REPT(" ",lookups!$E$2-LEN(SOURCE!C1368)), "")&amp;
      SOURCE!D1368&amp;", "&amp; IF(lookups!$F$2-LEN(SOURCE!D1368) &gt;= 0, REPT(" ",lookups!$F$2-LEN(SOURCE!D1368)), "")&amp;
      SOURCE!E1368&amp;", "&amp; IF(lookups!$G$2-LEN(SOURCE!E1368) &gt;=0, REPT(" ",lookups!$G$2-LEN(SOURCE!E1368)), "")&amp;
      SOURCE!F1368&amp;", "&amp; IF(lookups!$H$2-LEN(SOURCE!F1368) &gt;= 0, REPT(" ",lookups!$H$2-LEN(SOURCE!F1368)+2), "")&amp;"("&amp;
      SUBSTITUTE(TEXT(SOURCE!G1368,"??0"),"  ","")&amp;" &lt;&lt; TAM_MAX_BITS) |"&amp; IF(lookups!$I$2-3 &gt;= 0, REPT(" ",MAX(1,lookups!$I$2-5+4+1-1-LEN(  IF(ISTEXT(SOURCE!H1368),SOURCE!H1368,  SUBSTITUTE(SUBSTITUTE(TEXT(SOURCE!H1368,"????0"),"  ","")," ",""))   ))), "")&amp;
       IF(ISTEXT(SOURCE!H1368),SOURCE!H1368, SUBSTITUTE(SUBSTITUTE(TEXT(SOURCE!H1368,"????0"),"  ","")," ",""))   &amp;","&amp; IF(lookups!$J$2-3 &gt;= 0, REPT(" ",lookups!$J$2-3-5), "")&amp;
      SOURCE!I1368&amp;
" | "&amp; IF(lookups!$K$2-LEN(SOURCE!I1368) &gt;= 0, REPT(" ",lookups!$K$2-LEN(SOURCE!I1368)), "")&amp;
      SOURCE!J1368&amp;      IF(lookups!$L$2-LEN(SOURCE!J1368) &gt;= 0, REPT(" ",lookups!$L$2-LEN(SOURCE!J1368)), "")&amp;
" | "&amp; IF(lookups!$K$2-LEN(SOURCE!I1368) &gt;= 0, REPT(" ",lookups!$K$2-LEN(SOURCE!I1368)), "")&amp;
      SOURCE!K1368&amp;      IF(lookups!$L$2-LEN(SOURCE!K1368) &gt;= 0, REPT(" ",lookups!$M$2-LEN(SOURCE!K1368)), "")&amp;
" | "&amp; SOURCE!L1368&amp;      IF(lookups!$O$2-LEN(SOURCE!L1368) &gt;= 0, REPT(" ",lookups!$O$2-LEN(SOURCE!L1368)), "")&amp;
" | "&amp; SOURCE!M1368&amp;      IF(lookups!$P$2-LEN(SOURCE!M1368) &gt;= 0, REPT(" ",lookups!$P$2-LEN(SOURCE!M1368)), "")&amp;
      "},"&amp;IF(SOURCE!O1368&lt;&gt;"",""&amp;SOURCE!O1368,"")
 )
)
)</f>
        <v>/* 1332 */  { itemToBeCoded,                NOPARAM,                     "FIN",                                         "FIN",                                         (0 &lt;&lt; TAM_MAX_BITS) |     0, CAT_MENU | SLS_UNCHANGED | US_UNCHANGED | EIM_DISABLED | PTP_DISABLED     },</v>
      </c>
    </row>
    <row r="1369" customFormat="false" ht="15.75" hidden="false" customHeight="false" outlineLevel="0" collapsed="false">
      <c r="A1369" s="263" t="str">
        <f aca="false">IF(AND(OR(SOURCE!A1369="",ISBLANK(SOURCE!A1369)),SOURCE!B1369&gt;0),IF(ISBLANK(SOURCE!C1369),"",SOURCE!C1369),
IF(SOURCE!B1369&lt;0,VLOOKUP(SOURCE!B1369,lookups!A$1:B$25,2,0),
  IF(ISBLANK(SOURCE!B1369),
    "",
    "/* "&amp;TEXT(SOURCE!B1369,"???0")&amp;" *"&amp;
      SOURCE!C1369&amp;", "&amp; IF(lookups!$E$2-LEN(SOURCE!C1369) &gt;= 0, REPT(" ",lookups!$E$2-LEN(SOURCE!C1369)), "")&amp;
      SOURCE!D1369&amp;", "&amp; IF(lookups!$F$2-LEN(SOURCE!D1369) &gt;= 0, REPT(" ",lookups!$F$2-LEN(SOURCE!D1369)), "")&amp;
      SOURCE!E1369&amp;", "&amp; IF(lookups!$G$2-LEN(SOURCE!E1369) &gt;=0, REPT(" ",lookups!$G$2-LEN(SOURCE!E1369)), "")&amp;
      SOURCE!F1369&amp;", "&amp; IF(lookups!$H$2-LEN(SOURCE!F1369) &gt;= 0, REPT(" ",lookups!$H$2-LEN(SOURCE!F1369)+2), "")&amp;"("&amp;
      SUBSTITUTE(TEXT(SOURCE!G1369,"??0"),"  ","")&amp;" &lt;&lt; TAM_MAX_BITS) |"&amp; IF(lookups!$I$2-3 &gt;= 0, REPT(" ",MAX(1,lookups!$I$2-5+4+1-1-LEN(  IF(ISTEXT(SOURCE!H1369),SOURCE!H1369,  SUBSTITUTE(SUBSTITUTE(TEXT(SOURCE!H1369,"????0"),"  ","")," ",""))   ))), "")&amp;
       IF(ISTEXT(SOURCE!H1369),SOURCE!H1369, SUBSTITUTE(SUBSTITUTE(TEXT(SOURCE!H1369,"????0"),"  ","")," ",""))   &amp;","&amp; IF(lookups!$J$2-3 &gt;= 0, REPT(" ",lookups!$J$2-3-5), "")&amp;
      SOURCE!I1369&amp;
" | "&amp; IF(lookups!$K$2-LEN(SOURCE!I1369) &gt;= 0, REPT(" ",lookups!$K$2-LEN(SOURCE!I1369)), "")&amp;
      SOURCE!J1369&amp;      IF(lookups!$L$2-LEN(SOURCE!J1369) &gt;= 0, REPT(" ",lookups!$L$2-LEN(SOURCE!J1369)), "")&amp;
" | "&amp; IF(lookups!$K$2-LEN(SOURCE!I1369) &gt;= 0, REPT(" ",lookups!$K$2-LEN(SOURCE!I1369)), "")&amp;
      SOURCE!K1369&amp;      IF(lookups!$L$2-LEN(SOURCE!K1369) &gt;= 0, REPT(" ",lookups!$M$2-LEN(SOURCE!K1369)), "")&amp;
" | "&amp; SOURCE!L1369&amp;      IF(lookups!$O$2-LEN(SOURCE!L1369) &gt;= 0, REPT(" ",lookups!$O$2-LEN(SOURCE!L1369)), "")&amp;
" | "&amp; SOURCE!M1369&amp;      IF(lookups!$P$2-LEN(SOURCE!M1369) &gt;= 0, REPT(" ",lookups!$P$2-LEN(SOURCE!M1369)), "")&amp;
      "},"&amp;IF(SOURCE!O1369&lt;&gt;"",""&amp;SOURCE!O1369,"")
 )
)
)</f>
        <v>/* 1333 */  { itemToBeCoded,                NOPARAM,                     "S.INTS",                                      "S.INTS",                                      (0 &lt;&lt; TAM_MAX_BITS) |     0, CAT_MENU | SLS_UNCHANGED | US_UNCHANGED | EIM_DISABLED | PTP_DISABLED     },</v>
      </c>
    </row>
    <row r="1370" customFormat="false" ht="15.75" hidden="false" customHeight="false" outlineLevel="0" collapsed="false">
      <c r="A1370" s="263" t="str">
        <f aca="false">IF(AND(OR(SOURCE!A1370="",ISBLANK(SOURCE!A1370)),SOURCE!B1370&gt;0),IF(ISBLANK(SOURCE!C1370),"",SOURCE!C1370),
IF(SOURCE!B1370&lt;0,VLOOKUP(SOURCE!B1370,lookups!A$1:B$25,2,0),
  IF(ISBLANK(SOURCE!B1370),
    "",
    "/* "&amp;TEXT(SOURCE!B1370,"???0")&amp;" *"&amp;
      SOURCE!C1370&amp;", "&amp; IF(lookups!$E$2-LEN(SOURCE!C1370) &gt;= 0, REPT(" ",lookups!$E$2-LEN(SOURCE!C1370)), "")&amp;
      SOURCE!D1370&amp;", "&amp; IF(lookups!$F$2-LEN(SOURCE!D1370) &gt;= 0, REPT(" ",lookups!$F$2-LEN(SOURCE!D1370)), "")&amp;
      SOURCE!E1370&amp;", "&amp; IF(lookups!$G$2-LEN(SOURCE!E1370) &gt;=0, REPT(" ",lookups!$G$2-LEN(SOURCE!E1370)), "")&amp;
      SOURCE!F1370&amp;", "&amp; IF(lookups!$H$2-LEN(SOURCE!F1370) &gt;= 0, REPT(" ",lookups!$H$2-LEN(SOURCE!F1370)+2), "")&amp;"("&amp;
      SUBSTITUTE(TEXT(SOURCE!G1370,"??0"),"  ","")&amp;" &lt;&lt; TAM_MAX_BITS) |"&amp; IF(lookups!$I$2-3 &gt;= 0, REPT(" ",MAX(1,lookups!$I$2-5+4+1-1-LEN(  IF(ISTEXT(SOURCE!H1370),SOURCE!H1370,  SUBSTITUTE(SUBSTITUTE(TEXT(SOURCE!H1370,"????0"),"  ","")," ",""))   ))), "")&amp;
       IF(ISTEXT(SOURCE!H1370),SOURCE!H1370, SUBSTITUTE(SUBSTITUTE(TEXT(SOURCE!H1370,"????0"),"  ","")," ",""))   &amp;","&amp; IF(lookups!$J$2-3 &gt;= 0, REPT(" ",lookups!$J$2-3-5), "")&amp;
      SOURCE!I1370&amp;
" | "&amp; IF(lookups!$K$2-LEN(SOURCE!I1370) &gt;= 0, REPT(" ",lookups!$K$2-LEN(SOURCE!I1370)), "")&amp;
      SOURCE!J1370&amp;      IF(lookups!$L$2-LEN(SOURCE!J1370) &gt;= 0, REPT(" ",lookups!$L$2-LEN(SOURCE!J1370)), "")&amp;
" | "&amp; IF(lookups!$K$2-LEN(SOURCE!I1370) &gt;= 0, REPT(" ",lookups!$K$2-LEN(SOURCE!I1370)), "")&amp;
      SOURCE!K1370&amp;      IF(lookups!$L$2-LEN(SOURCE!K1370) &gt;= 0, REPT(" ",lookups!$M$2-LEN(SOURCE!K1370)), "")&amp;
" | "&amp; SOURCE!L1370&amp;      IF(lookups!$O$2-LEN(SOURCE!L1370) &gt;= 0, REPT(" ",lookups!$O$2-LEN(SOURCE!L1370)), "")&amp;
" | "&amp; SOURCE!M1370&amp;      IF(lookups!$P$2-LEN(SOURCE!M1370) &gt;= 0, REPT(" ",lookups!$P$2-LEN(SOURCE!M1370)), "")&amp;
      "},"&amp;IF(SOURCE!O1370&lt;&gt;"",""&amp;SOURCE!O1370,"")
 )
)
)</f>
        <v>/* 1334 */  { itemToBeCoded,                NOPARAM,                     "FLAG",                                        "FLAG",                                        (0 &lt;&lt; TAM_MAX_BITS) |     0, CAT_MENU | SLS_UNCHANGED | US_UNCHANGED | EIM_DISABLED | PTP_DISABLED     },</v>
      </c>
    </row>
    <row r="1371" customFormat="false" ht="15.75" hidden="false" customHeight="false" outlineLevel="0" collapsed="false">
      <c r="A1371" s="263" t="str">
        <f aca="false">IF(AND(OR(SOURCE!A1371="",ISBLANK(SOURCE!A1371)),SOURCE!B1371&gt;0),IF(ISBLANK(SOURCE!C1371),"",SOURCE!C1371),
IF(SOURCE!B1371&lt;0,VLOOKUP(SOURCE!B1371,lookups!A$1:B$25,2,0),
  IF(ISBLANK(SOURCE!B1371),
    "",
    "/* "&amp;TEXT(SOURCE!B1371,"???0")&amp;" *"&amp;
      SOURCE!C1371&amp;", "&amp; IF(lookups!$E$2-LEN(SOURCE!C1371) &gt;= 0, REPT(" ",lookups!$E$2-LEN(SOURCE!C1371)), "")&amp;
      SOURCE!D1371&amp;", "&amp; IF(lookups!$F$2-LEN(SOURCE!D1371) &gt;= 0, REPT(" ",lookups!$F$2-LEN(SOURCE!D1371)), "")&amp;
      SOURCE!E1371&amp;", "&amp; IF(lookups!$G$2-LEN(SOURCE!E1371) &gt;=0, REPT(" ",lookups!$G$2-LEN(SOURCE!E1371)), "")&amp;
      SOURCE!F1371&amp;", "&amp; IF(lookups!$H$2-LEN(SOURCE!F1371) &gt;= 0, REPT(" ",lookups!$H$2-LEN(SOURCE!F1371)+2), "")&amp;"("&amp;
      SUBSTITUTE(TEXT(SOURCE!G1371,"??0"),"  ","")&amp;" &lt;&lt; TAM_MAX_BITS) |"&amp; IF(lookups!$I$2-3 &gt;= 0, REPT(" ",MAX(1,lookups!$I$2-5+4+1-1-LEN(  IF(ISTEXT(SOURCE!H1371),SOURCE!H1371,  SUBSTITUTE(SUBSTITUTE(TEXT(SOURCE!H1371,"????0"),"  ","")," ",""))   ))), "")&amp;
       IF(ISTEXT(SOURCE!H1371),SOURCE!H1371, SUBSTITUTE(SUBSTITUTE(TEXT(SOURCE!H1371,"????0"),"  ","")," ",""))   &amp;","&amp; IF(lookups!$J$2-3 &gt;= 0, REPT(" ",lookups!$J$2-3-5), "")&amp;
      SOURCE!I1371&amp;
" | "&amp; IF(lookups!$K$2-LEN(SOURCE!I1371) &gt;= 0, REPT(" ",lookups!$K$2-LEN(SOURCE!I1371)), "")&amp;
      SOURCE!J1371&amp;      IF(lookups!$L$2-LEN(SOURCE!J1371) &gt;= 0, REPT(" ",lookups!$L$2-LEN(SOURCE!J1371)), "")&amp;
" | "&amp; IF(lookups!$K$2-LEN(SOURCE!I1371) &gt;= 0, REPT(" ",lookups!$K$2-LEN(SOURCE!I1371)), "")&amp;
      SOURCE!K1371&amp;      IF(lookups!$L$2-LEN(SOURCE!K1371) &gt;= 0, REPT(" ",lookups!$M$2-LEN(SOURCE!K1371)), "")&amp;
" | "&amp; SOURCE!L1371&amp;      IF(lookups!$O$2-LEN(SOURCE!L1371) &gt;= 0, REPT(" ",lookups!$O$2-LEN(SOURCE!L1371)), "")&amp;
" | "&amp; SOURCE!M1371&amp;      IF(lookups!$P$2-LEN(SOURCE!M1371) &gt;= 0, REPT(" ",lookups!$P$2-LEN(SOURCE!M1371)), "")&amp;
      "},"&amp;IF(SOURCE!O1371&lt;&gt;"",""&amp;SOURCE!O1371,"")
 )
)
)</f>
        <v>/* 1335 */  { fnBaseMenu,                   NOPARAM,                     "MyMenu",                                      "MyM",                                         (0 &lt;&lt; TAM_MAX_BITS) |     0, CAT_NONE | SLS_UNCHANGED | US_UNCHANGED | EIM_DISABLED | PTP_DISABLED     },</v>
      </c>
    </row>
    <row r="1372" customFormat="false" ht="15.75" hidden="false" customHeight="false" outlineLevel="0" collapsed="false">
      <c r="A1372" s="263" t="str">
        <f aca="false">IF(AND(OR(SOURCE!A1372="",ISBLANK(SOURCE!A1372)),SOURCE!B1372&gt;0),IF(ISBLANK(SOURCE!C1372),"",SOURCE!C1372),
IF(SOURCE!B1372&lt;0,VLOOKUP(SOURCE!B1372,lookups!A$1:B$25,2,0),
  IF(ISBLANK(SOURCE!B1372),
    "",
    "/* "&amp;TEXT(SOURCE!B1372,"???0")&amp;" *"&amp;
      SOURCE!C1372&amp;", "&amp; IF(lookups!$E$2-LEN(SOURCE!C1372) &gt;= 0, REPT(" ",lookups!$E$2-LEN(SOURCE!C1372)), "")&amp;
      SOURCE!D1372&amp;", "&amp; IF(lookups!$F$2-LEN(SOURCE!D1372) &gt;= 0, REPT(" ",lookups!$F$2-LEN(SOURCE!D1372)), "")&amp;
      SOURCE!E1372&amp;", "&amp; IF(lookups!$G$2-LEN(SOURCE!E1372) &gt;=0, REPT(" ",lookups!$G$2-LEN(SOURCE!E1372)), "")&amp;
      SOURCE!F1372&amp;", "&amp; IF(lookups!$H$2-LEN(SOURCE!F1372) &gt;= 0, REPT(" ",lookups!$H$2-LEN(SOURCE!F1372)+2), "")&amp;"("&amp;
      SUBSTITUTE(TEXT(SOURCE!G1372,"??0"),"  ","")&amp;" &lt;&lt; TAM_MAX_BITS) |"&amp; IF(lookups!$I$2-3 &gt;= 0, REPT(" ",MAX(1,lookups!$I$2-5+4+1-1-LEN(  IF(ISTEXT(SOURCE!H1372),SOURCE!H1372,  SUBSTITUTE(SUBSTITUTE(TEXT(SOURCE!H1372,"????0"),"  ","")," ",""))   ))), "")&amp;
       IF(ISTEXT(SOURCE!H1372),SOURCE!H1372, SUBSTITUTE(SUBSTITUTE(TEXT(SOURCE!H1372,"????0"),"  ","")," ",""))   &amp;","&amp; IF(lookups!$J$2-3 &gt;= 0, REPT(" ",lookups!$J$2-3-5), "")&amp;
      SOURCE!I1372&amp;
" | "&amp; IF(lookups!$K$2-LEN(SOURCE!I1372) &gt;= 0, REPT(" ",lookups!$K$2-LEN(SOURCE!I1372)), "")&amp;
      SOURCE!J1372&amp;      IF(lookups!$L$2-LEN(SOURCE!J1372) &gt;= 0, REPT(" ",lookups!$L$2-LEN(SOURCE!J1372)), "")&amp;
" | "&amp; IF(lookups!$K$2-LEN(SOURCE!I1372) &gt;= 0, REPT(" ",lookups!$K$2-LEN(SOURCE!I1372)), "")&amp;
      SOURCE!K1372&amp;      IF(lookups!$L$2-LEN(SOURCE!K1372) &gt;= 0, REPT(" ",lookups!$M$2-LEN(SOURCE!K1372)), "")&amp;
" | "&amp; SOURCE!L1372&amp;      IF(lookups!$O$2-LEN(SOURCE!L1372) &gt;= 0, REPT(" ",lookups!$O$2-LEN(SOURCE!L1372)), "")&amp;
" | "&amp; SOURCE!M1372&amp;      IF(lookups!$P$2-LEN(SOURCE!M1372) &gt;= 0, REPT(" ",lookups!$P$2-LEN(SOURCE!M1372)), "")&amp;
      "},"&amp;IF(SOURCE!O1372&lt;&gt;"",""&amp;SOURCE!O1372,"")
 )
)
)</f>
        <v>/* 1336 */  { itemToBeCoded,                NOPARAM,                     "f'",                                          "f'",                                          (0 &lt;&lt; TAM_MAX_BITS) |     0, CAT_MENU | SLS_UNCHANGED | US_UNCHANGED | EIM_DISABLED | PTP_DISABLED     },</v>
      </c>
    </row>
    <row r="1373" customFormat="false" ht="15.75" hidden="false" customHeight="false" outlineLevel="0" collapsed="false">
      <c r="A1373" s="263" t="str">
        <f aca="false">IF(AND(OR(SOURCE!A1373="",ISBLANK(SOURCE!A1373)),SOURCE!B1373&gt;0),IF(ISBLANK(SOURCE!C1373),"",SOURCE!C1373),
IF(SOURCE!B1373&lt;0,VLOOKUP(SOURCE!B1373,lookups!A$1:B$25,2,0),
  IF(ISBLANK(SOURCE!B1373),
    "",
    "/* "&amp;TEXT(SOURCE!B1373,"???0")&amp;" *"&amp;
      SOURCE!C1373&amp;", "&amp; IF(lookups!$E$2-LEN(SOURCE!C1373) &gt;= 0, REPT(" ",lookups!$E$2-LEN(SOURCE!C1373)), "")&amp;
      SOURCE!D1373&amp;", "&amp; IF(lookups!$F$2-LEN(SOURCE!D1373) &gt;= 0, REPT(" ",lookups!$F$2-LEN(SOURCE!D1373)), "")&amp;
      SOURCE!E1373&amp;", "&amp; IF(lookups!$G$2-LEN(SOURCE!E1373) &gt;=0, REPT(" ",lookups!$G$2-LEN(SOURCE!E1373)), "")&amp;
      SOURCE!F1373&amp;", "&amp; IF(lookups!$H$2-LEN(SOURCE!F1373) &gt;= 0, REPT(" ",lookups!$H$2-LEN(SOURCE!F1373)+2), "")&amp;"("&amp;
      SUBSTITUTE(TEXT(SOURCE!G1373,"??0"),"  ","")&amp;" &lt;&lt; TAM_MAX_BITS) |"&amp; IF(lookups!$I$2-3 &gt;= 0, REPT(" ",MAX(1,lookups!$I$2-5+4+1-1-LEN(  IF(ISTEXT(SOURCE!H1373),SOURCE!H1373,  SUBSTITUTE(SUBSTITUTE(TEXT(SOURCE!H1373,"????0"),"  ","")," ",""))   ))), "")&amp;
       IF(ISTEXT(SOURCE!H1373),SOURCE!H1373, SUBSTITUTE(SUBSTITUTE(TEXT(SOURCE!H1373,"????0"),"  ","")," ",""))   &amp;","&amp; IF(lookups!$J$2-3 &gt;= 0, REPT(" ",lookups!$J$2-3-5), "")&amp;
      SOURCE!I1373&amp;
" | "&amp; IF(lookups!$K$2-LEN(SOURCE!I1373) &gt;= 0, REPT(" ",lookups!$K$2-LEN(SOURCE!I1373)), "")&amp;
      SOURCE!J1373&amp;      IF(lookups!$L$2-LEN(SOURCE!J1373) &gt;= 0, REPT(" ",lookups!$L$2-LEN(SOURCE!J1373)), "")&amp;
" | "&amp; IF(lookups!$K$2-LEN(SOURCE!I1373) &gt;= 0, REPT(" ",lookups!$K$2-LEN(SOURCE!I1373)), "")&amp;
      SOURCE!K1373&amp;      IF(lookups!$L$2-LEN(SOURCE!K1373) &gt;= 0, REPT(" ",lookups!$M$2-LEN(SOURCE!K1373)), "")&amp;
" | "&amp; SOURCE!L1373&amp;      IF(lookups!$O$2-LEN(SOURCE!L1373) &gt;= 0, REPT(" ",lookups!$O$2-LEN(SOURCE!L1373)), "")&amp;
" | "&amp; SOURCE!M1373&amp;      IF(lookups!$P$2-LEN(SOURCE!M1373) &gt;= 0, REPT(" ",lookups!$P$2-LEN(SOURCE!M1373)), "")&amp;
      "},"&amp;IF(SOURCE!O1373&lt;&gt;"",""&amp;SOURCE!O1373,"")
 )
)
)</f>
        <v>/* 1337 */  { itemToBeCoded,                NOPARAM,                     "f\"",                                         "f\"",                                         (0 &lt;&lt; TAM_MAX_BITS) |     0, CAT_MENU | SLS_UNCHANGED | US_UNCHANGED | EIM_DISABLED | PTP_DISABLED     },</v>
      </c>
    </row>
    <row r="1374" customFormat="false" ht="15.75" hidden="false" customHeight="false" outlineLevel="0" collapsed="false">
      <c r="A1374" s="263" t="str">
        <f aca="false">IF(AND(OR(SOURCE!A1374="",ISBLANK(SOURCE!A1374)),SOURCE!B1374&gt;0),IF(ISBLANK(SOURCE!C1374),"",SOURCE!C1374),
IF(SOURCE!B1374&lt;0,VLOOKUP(SOURCE!B1374,lookups!A$1:B$25,2,0),
  IF(ISBLANK(SOURCE!B1374),
    "",
    "/* "&amp;TEXT(SOURCE!B1374,"???0")&amp;" *"&amp;
      SOURCE!C1374&amp;", "&amp; IF(lookups!$E$2-LEN(SOURCE!C1374) &gt;= 0, REPT(" ",lookups!$E$2-LEN(SOURCE!C1374)), "")&amp;
      SOURCE!D1374&amp;", "&amp; IF(lookups!$F$2-LEN(SOURCE!D1374) &gt;= 0, REPT(" ",lookups!$F$2-LEN(SOURCE!D1374)), "")&amp;
      SOURCE!E1374&amp;", "&amp; IF(lookups!$G$2-LEN(SOURCE!E1374) &gt;=0, REPT(" ",lookups!$G$2-LEN(SOURCE!E1374)), "")&amp;
      SOURCE!F1374&amp;", "&amp; IF(lookups!$H$2-LEN(SOURCE!F1374) &gt;= 0, REPT(" ",lookups!$H$2-LEN(SOURCE!F1374)+2), "")&amp;"("&amp;
      SUBSTITUTE(TEXT(SOURCE!G1374,"??0"),"  ","")&amp;" &lt;&lt; TAM_MAX_BITS) |"&amp; IF(lookups!$I$2-3 &gt;= 0, REPT(" ",MAX(1,lookups!$I$2-5+4+1-1-LEN(  IF(ISTEXT(SOURCE!H1374),SOURCE!H1374,  SUBSTITUTE(SUBSTITUTE(TEXT(SOURCE!H1374,"????0"),"  ","")," ",""))   ))), "")&amp;
       IF(ISTEXT(SOURCE!H1374),SOURCE!H1374, SUBSTITUTE(SUBSTITUTE(TEXT(SOURCE!H1374,"????0"),"  ","")," ",""))   &amp;","&amp; IF(lookups!$J$2-3 &gt;= 0, REPT(" ",lookups!$J$2-3-5), "")&amp;
      SOURCE!I1374&amp;
" | "&amp; IF(lookups!$K$2-LEN(SOURCE!I1374) &gt;= 0, REPT(" ",lookups!$K$2-LEN(SOURCE!I1374)), "")&amp;
      SOURCE!J1374&amp;      IF(lookups!$L$2-LEN(SOURCE!J1374) &gt;= 0, REPT(" ",lookups!$L$2-LEN(SOURCE!J1374)), "")&amp;
" | "&amp; IF(lookups!$K$2-LEN(SOURCE!I1374) &gt;= 0, REPT(" ",lookups!$K$2-LEN(SOURCE!I1374)), "")&amp;
      SOURCE!K1374&amp;      IF(lookups!$L$2-LEN(SOURCE!K1374) &gt;= 0, REPT(" ",lookups!$M$2-LEN(SOURCE!K1374)), "")&amp;
" | "&amp; SOURCE!L1374&amp;      IF(lookups!$O$2-LEN(SOURCE!L1374) &gt;= 0, REPT(" ",lookups!$O$2-LEN(SOURCE!L1374)), "")&amp;
" | "&amp; SOURCE!M1374&amp;      IF(lookups!$P$2-LEN(SOURCE!M1374) &gt;= 0, REPT(" ",lookups!$P$2-LEN(SOURCE!M1374)), "")&amp;
      "},"&amp;IF(SOURCE!O1374&lt;&gt;"",""&amp;SOURCE!O1374,"")
 )
)
)</f>
        <v>/* 1338 */  { itemToBeCoded,                NOPARAM,                     "F&amp;p:",                                        "F&amp;p:",                                        (0 &lt;&lt; TAM_MAX_BITS) |     0, CAT_MENU | SLS_UNCHANGED | US_UNCHANGED | EIM_DISABLED | PTP_DISABLED     },</v>
      </c>
    </row>
    <row r="1375" customFormat="false" ht="15.75" hidden="false" customHeight="false" outlineLevel="0" collapsed="false">
      <c r="A1375" s="263" t="str">
        <f aca="false">IF(AND(OR(SOURCE!A1375="",ISBLANK(SOURCE!A1375)),SOURCE!B1375&gt;0),IF(ISBLANK(SOURCE!C1375),"",SOURCE!C1375),
IF(SOURCE!B1375&lt;0,VLOOKUP(SOURCE!B1375,lookups!A$1:B$25,2,0),
  IF(ISBLANK(SOURCE!B1375),
    "",
    "/* "&amp;TEXT(SOURCE!B1375,"???0")&amp;" *"&amp;
      SOURCE!C1375&amp;", "&amp; IF(lookups!$E$2-LEN(SOURCE!C1375) &gt;= 0, REPT(" ",lookups!$E$2-LEN(SOURCE!C1375)), "")&amp;
      SOURCE!D1375&amp;", "&amp; IF(lookups!$F$2-LEN(SOURCE!D1375) &gt;= 0, REPT(" ",lookups!$F$2-LEN(SOURCE!D1375)), "")&amp;
      SOURCE!E1375&amp;", "&amp; IF(lookups!$G$2-LEN(SOURCE!E1375) &gt;=0, REPT(" ",lookups!$G$2-LEN(SOURCE!E1375)), "")&amp;
      SOURCE!F1375&amp;", "&amp; IF(lookups!$H$2-LEN(SOURCE!F1375) &gt;= 0, REPT(" ",lookups!$H$2-LEN(SOURCE!F1375)+2), "")&amp;"("&amp;
      SUBSTITUTE(TEXT(SOURCE!G1375,"??0"),"  ","")&amp;" &lt;&lt; TAM_MAX_BITS) |"&amp; IF(lookups!$I$2-3 &gt;= 0, REPT(" ",MAX(1,lookups!$I$2-5+4+1-1-LEN(  IF(ISTEXT(SOURCE!H1375),SOURCE!H1375,  SUBSTITUTE(SUBSTITUTE(TEXT(SOURCE!H1375,"????0"),"  ","")," ",""))   ))), "")&amp;
       IF(ISTEXT(SOURCE!H1375),SOURCE!H1375, SUBSTITUTE(SUBSTITUTE(TEXT(SOURCE!H1375,"????0"),"  ","")," ",""))   &amp;","&amp; IF(lookups!$J$2-3 &gt;= 0, REPT(" ",lookups!$J$2-3-5), "")&amp;
      SOURCE!I1375&amp;
" | "&amp; IF(lookups!$K$2-LEN(SOURCE!I1375) &gt;= 0, REPT(" ",lookups!$K$2-LEN(SOURCE!I1375)), "")&amp;
      SOURCE!J1375&amp;      IF(lookups!$L$2-LEN(SOURCE!J1375) &gt;= 0, REPT(" ",lookups!$L$2-LEN(SOURCE!J1375)), "")&amp;
" | "&amp; IF(lookups!$K$2-LEN(SOURCE!I1375) &gt;= 0, REPT(" ",lookups!$K$2-LEN(SOURCE!I1375)), "")&amp;
      SOURCE!K1375&amp;      IF(lookups!$L$2-LEN(SOURCE!K1375) &gt;= 0, REPT(" ",lookups!$M$2-LEN(SOURCE!K1375)), "")&amp;
" | "&amp; SOURCE!L1375&amp;      IF(lookups!$O$2-LEN(SOURCE!L1375) &gt;= 0, REPT(" ",lookups!$O$2-LEN(SOURCE!L1375)), "")&amp;
" | "&amp; SOURCE!M1375&amp;      IF(lookups!$P$2-LEN(SOURCE!M1375) &gt;= 0, REPT(" ",lookups!$P$2-LEN(SOURCE!M1375)), "")&amp;
      "},"&amp;IF(SOURCE!O1375&lt;&gt;"",""&amp;SOURCE!O1375,"")
 )
)
)</f>
        <v>/* 1339 */  { itemToBeCoded,                NOPARAM,                     "L.INTS",                                      "L.INTS",                                      (0 &lt;&lt; TAM_MAX_BITS) |     0, CAT_MENU | SLS_UNCHANGED | US_UNCHANGED | EIM_DISABLED | PTP_DISABLED     },</v>
      </c>
    </row>
    <row r="1376" customFormat="false" ht="15.75" hidden="false" customHeight="false" outlineLevel="0" collapsed="false">
      <c r="A1376" s="263" t="str">
        <f aca="false">IF(AND(OR(SOURCE!A1376="",ISBLANK(SOURCE!A1376)),SOURCE!B1376&gt;0),IF(ISBLANK(SOURCE!C1376),"",SOURCE!C1376),
IF(SOURCE!B1376&lt;0,VLOOKUP(SOURCE!B1376,lookups!A$1:B$25,2,0),
  IF(ISBLANK(SOURCE!B1376),
    "",
    "/* "&amp;TEXT(SOURCE!B1376,"???0")&amp;" *"&amp;
      SOURCE!C1376&amp;", "&amp; IF(lookups!$E$2-LEN(SOURCE!C1376) &gt;= 0, REPT(" ",lookups!$E$2-LEN(SOURCE!C1376)), "")&amp;
      SOURCE!D1376&amp;", "&amp; IF(lookups!$F$2-LEN(SOURCE!D1376) &gt;= 0, REPT(" ",lookups!$F$2-LEN(SOURCE!D1376)), "")&amp;
      SOURCE!E1376&amp;", "&amp; IF(lookups!$G$2-LEN(SOURCE!E1376) &gt;=0, REPT(" ",lookups!$G$2-LEN(SOURCE!E1376)), "")&amp;
      SOURCE!F1376&amp;", "&amp; IF(lookups!$H$2-LEN(SOURCE!F1376) &gt;= 0, REPT(" ",lookups!$H$2-LEN(SOURCE!F1376)+2), "")&amp;"("&amp;
      SUBSTITUTE(TEXT(SOURCE!G1376,"??0"),"  ","")&amp;" &lt;&lt; TAM_MAX_BITS) |"&amp; IF(lookups!$I$2-3 &gt;= 0, REPT(" ",MAX(1,lookups!$I$2-5+4+1-1-LEN(  IF(ISTEXT(SOURCE!H1376),SOURCE!H1376,  SUBSTITUTE(SUBSTITUTE(TEXT(SOURCE!H1376,"????0"),"  ","")," ",""))   ))), "")&amp;
       IF(ISTEXT(SOURCE!H1376),SOURCE!H1376, SUBSTITUTE(SUBSTITUTE(TEXT(SOURCE!H1376,"????0"),"  ","")," ",""))   &amp;","&amp; IF(lookups!$J$2-3 &gt;= 0, REPT(" ",lookups!$J$2-3-5), "")&amp;
      SOURCE!I1376&amp;
" | "&amp; IF(lookups!$K$2-LEN(SOURCE!I1376) &gt;= 0, REPT(" ",lookups!$K$2-LEN(SOURCE!I1376)), "")&amp;
      SOURCE!J1376&amp;      IF(lookups!$L$2-LEN(SOURCE!J1376) &gt;= 0, REPT(" ",lookups!$L$2-LEN(SOURCE!J1376)), "")&amp;
" | "&amp; IF(lookups!$K$2-LEN(SOURCE!I1376) &gt;= 0, REPT(" ",lookups!$K$2-LEN(SOURCE!I1376)), "")&amp;
      SOURCE!K1376&amp;      IF(lookups!$L$2-LEN(SOURCE!K1376) &gt;= 0, REPT(" ",lookups!$M$2-LEN(SOURCE!K1376)), "")&amp;
" | "&amp; SOURCE!L1376&amp;      IF(lookups!$O$2-LEN(SOURCE!L1376) &gt;= 0, REPT(" ",lookups!$O$2-LEN(SOURCE!L1376)), "")&amp;
" | "&amp; SOURCE!M1376&amp;      IF(lookups!$P$2-LEN(SOURCE!M1376) &gt;= 0, REPT(" ",lookups!$P$2-LEN(SOURCE!M1376)), "")&amp;
      "},"&amp;IF(SOURCE!O1376&lt;&gt;"",""&amp;SOURCE!O1376,"")
 )
)
)</f>
        <v>/* 1340 */  { itemToBeCoded,                NOPARAM,                     "INFO",                                        "INFO",                                        (0 &lt;&lt; TAM_MAX_BITS) |     0, CAT_MENU | SLS_UNCHANGED | US_UNCHANGED | EIM_DISABLED | PTP_DISABLED     },</v>
      </c>
    </row>
    <row r="1377" customFormat="false" ht="15.75" hidden="false" customHeight="false" outlineLevel="0" collapsed="false">
      <c r="A1377" s="263" t="str">
        <f aca="false">IF(AND(OR(SOURCE!A1377="",ISBLANK(SOURCE!A1377)),SOURCE!B1377&gt;0),IF(ISBLANK(SOURCE!C1377),"",SOURCE!C1377),
IF(SOURCE!B1377&lt;0,VLOOKUP(SOURCE!B1377,lookups!A$1:B$25,2,0),
  IF(ISBLANK(SOURCE!B1377),
    "",
    "/* "&amp;TEXT(SOURCE!B1377,"???0")&amp;" *"&amp;
      SOURCE!C1377&amp;", "&amp; IF(lookups!$E$2-LEN(SOURCE!C1377) &gt;= 0, REPT(" ",lookups!$E$2-LEN(SOURCE!C1377)), "")&amp;
      SOURCE!D1377&amp;", "&amp; IF(lookups!$F$2-LEN(SOURCE!D1377) &gt;= 0, REPT(" ",lookups!$F$2-LEN(SOURCE!D1377)), "")&amp;
      SOURCE!E1377&amp;", "&amp; IF(lookups!$G$2-LEN(SOURCE!E1377) &gt;=0, REPT(" ",lookups!$G$2-LEN(SOURCE!E1377)), "")&amp;
      SOURCE!F1377&amp;", "&amp; IF(lookups!$H$2-LEN(SOURCE!F1377) &gt;= 0, REPT(" ",lookups!$H$2-LEN(SOURCE!F1377)+2), "")&amp;"("&amp;
      SUBSTITUTE(TEXT(SOURCE!G1377,"??0"),"  ","")&amp;" &lt;&lt; TAM_MAX_BITS) |"&amp; IF(lookups!$I$2-3 &gt;= 0, REPT(" ",MAX(1,lookups!$I$2-5+4+1-1-LEN(  IF(ISTEXT(SOURCE!H1377),SOURCE!H1377,  SUBSTITUTE(SUBSTITUTE(TEXT(SOURCE!H1377,"????0"),"  ","")," ",""))   ))), "")&amp;
       IF(ISTEXT(SOURCE!H1377),SOURCE!H1377, SUBSTITUTE(SUBSTITUTE(TEXT(SOURCE!H1377,"????0"),"  ","")," ",""))   &amp;","&amp; IF(lookups!$J$2-3 &gt;= 0, REPT(" ",lookups!$J$2-3-5), "")&amp;
      SOURCE!I1377&amp;
" | "&amp; IF(lookups!$K$2-LEN(SOURCE!I1377) &gt;= 0, REPT(" ",lookups!$K$2-LEN(SOURCE!I1377)), "")&amp;
      SOURCE!J1377&amp;      IF(lookups!$L$2-LEN(SOURCE!J1377) &gt;= 0, REPT(" ",lookups!$L$2-LEN(SOURCE!J1377)), "")&amp;
" | "&amp; IF(lookups!$K$2-LEN(SOURCE!I1377) &gt;= 0, REPT(" ",lookups!$K$2-LEN(SOURCE!I1377)), "")&amp;
      SOURCE!K1377&amp;      IF(lookups!$L$2-LEN(SOURCE!K1377) &gt;= 0, REPT(" ",lookups!$M$2-LEN(SOURCE!K1377)), "")&amp;
" | "&amp; SOURCE!L1377&amp;      IF(lookups!$O$2-LEN(SOURCE!L1377) &gt;= 0, REPT(" ",lookups!$O$2-LEN(SOURCE!L1377)), "")&amp;
" | "&amp; SOURCE!M1377&amp;      IF(lookups!$P$2-LEN(SOURCE!M1377) &gt;= 0, REPT(" ",lookups!$P$2-LEN(SOURCE!M1377)), "")&amp;
      "},"&amp;IF(SOURCE!O1377&lt;&gt;"",""&amp;SOURCE!O1377,"")
 )
)
)</f>
        <v>/* 1341 */  { itemToBeCoded,                NOPARAM,                     "INTS",                                        "INTS",                                        (0 &lt;&lt; TAM_MAX_BITS) |     0, CAT_MENU | SLS_UNCHANGED | US_UNCHANGED | EIM_DISABLED | PTP_DISABLED     },</v>
      </c>
    </row>
    <row r="1378" customFormat="false" ht="15.75" hidden="false" customHeight="false" outlineLevel="0" collapsed="false">
      <c r="A1378" s="263" t="str">
        <f aca="false">IF(AND(OR(SOURCE!A1378="",ISBLANK(SOURCE!A1378)),SOURCE!B1378&gt;0),IF(ISBLANK(SOURCE!C1378),"",SOURCE!C1378),
IF(SOURCE!B1378&lt;0,VLOOKUP(SOURCE!B1378,lookups!A$1:B$25,2,0),
  IF(ISBLANK(SOURCE!B1378),
    "",
    "/* "&amp;TEXT(SOURCE!B1378,"???0")&amp;" *"&amp;
      SOURCE!C1378&amp;", "&amp; IF(lookups!$E$2-LEN(SOURCE!C1378) &gt;= 0, REPT(" ",lookups!$E$2-LEN(SOURCE!C1378)), "")&amp;
      SOURCE!D1378&amp;", "&amp; IF(lookups!$F$2-LEN(SOURCE!D1378) &gt;= 0, REPT(" ",lookups!$F$2-LEN(SOURCE!D1378)), "")&amp;
      SOURCE!E1378&amp;", "&amp; IF(lookups!$G$2-LEN(SOURCE!E1378) &gt;=0, REPT(" ",lookups!$G$2-LEN(SOURCE!E1378)), "")&amp;
      SOURCE!F1378&amp;", "&amp; IF(lookups!$H$2-LEN(SOURCE!F1378) &gt;= 0, REPT(" ",lookups!$H$2-LEN(SOURCE!F1378)+2), "")&amp;"("&amp;
      SUBSTITUTE(TEXT(SOURCE!G1378,"??0"),"  ","")&amp;" &lt;&lt; TAM_MAX_BITS) |"&amp; IF(lookups!$I$2-3 &gt;= 0, REPT(" ",MAX(1,lookups!$I$2-5+4+1-1-LEN(  IF(ISTEXT(SOURCE!H1378),SOURCE!H1378,  SUBSTITUTE(SUBSTITUTE(TEXT(SOURCE!H1378,"????0"),"  ","")," ",""))   ))), "")&amp;
       IF(ISTEXT(SOURCE!H1378),SOURCE!H1378, SUBSTITUTE(SUBSTITUTE(TEXT(SOURCE!H1378,"????0"),"  ","")," ",""))   &amp;","&amp; IF(lookups!$J$2-3 &gt;= 0, REPT(" ",lookups!$J$2-3-5), "")&amp;
      SOURCE!I1378&amp;
" | "&amp; IF(lookups!$K$2-LEN(SOURCE!I1378) &gt;= 0, REPT(" ",lookups!$K$2-LEN(SOURCE!I1378)), "")&amp;
      SOURCE!J1378&amp;      IF(lookups!$L$2-LEN(SOURCE!J1378) &gt;= 0, REPT(" ",lookups!$L$2-LEN(SOURCE!J1378)), "")&amp;
" | "&amp; IF(lookups!$K$2-LEN(SOURCE!I1378) &gt;= 0, REPT(" ",lookups!$K$2-LEN(SOURCE!I1378)), "")&amp;
      SOURCE!K1378&amp;      IF(lookups!$L$2-LEN(SOURCE!K1378) &gt;= 0, REPT(" ",lookups!$M$2-LEN(SOURCE!K1378)), "")&amp;
" | "&amp; SOURCE!L1378&amp;      IF(lookups!$O$2-LEN(SOURCE!L1378) &gt;= 0, REPT(" ",lookups!$O$2-LEN(SOURCE!L1378)), "")&amp;
" | "&amp; SOURCE!M1378&amp;      IF(lookups!$P$2-LEN(SOURCE!M1378) &gt;= 0, REPT(" ",lookups!$P$2-LEN(SOURCE!M1378)), "")&amp;
      "},"&amp;IF(SOURCE!O1378&lt;&gt;"",""&amp;SOURCE!O1378,"")
 )
)
)</f>
        <v>/* 1342 */  { itemToBeCoded,                NOPARAM,                     "I/O",                                         "I/O",                                         (0 &lt;&lt; TAM_MAX_BITS) |     0, CAT_MENU | SLS_UNCHANGED | US_UNCHANGED | EIM_DISABLED | PTP_DISABLED     },</v>
      </c>
    </row>
    <row r="1379" customFormat="false" ht="15.75" hidden="false" customHeight="false" outlineLevel="0" collapsed="false">
      <c r="A1379" s="263" t="str">
        <f aca="false">IF(AND(OR(SOURCE!A1379="",ISBLANK(SOURCE!A1379)),SOURCE!B1379&gt;0),IF(ISBLANK(SOURCE!C1379),"",SOURCE!C1379),
IF(SOURCE!B1379&lt;0,VLOOKUP(SOURCE!B1379,lookups!A$1:B$25,2,0),
  IF(ISBLANK(SOURCE!B1379),
    "",
    "/* "&amp;TEXT(SOURCE!B1379,"???0")&amp;" *"&amp;
      SOURCE!C1379&amp;", "&amp; IF(lookups!$E$2-LEN(SOURCE!C1379) &gt;= 0, REPT(" ",lookups!$E$2-LEN(SOURCE!C1379)), "")&amp;
      SOURCE!D1379&amp;", "&amp; IF(lookups!$F$2-LEN(SOURCE!D1379) &gt;= 0, REPT(" ",lookups!$F$2-LEN(SOURCE!D1379)), "")&amp;
      SOURCE!E1379&amp;", "&amp; IF(lookups!$G$2-LEN(SOURCE!E1379) &gt;=0, REPT(" ",lookups!$G$2-LEN(SOURCE!E1379)), "")&amp;
      SOURCE!F1379&amp;", "&amp; IF(lookups!$H$2-LEN(SOURCE!F1379) &gt;= 0, REPT(" ",lookups!$H$2-LEN(SOURCE!F1379)+2), "")&amp;"("&amp;
      SUBSTITUTE(TEXT(SOURCE!G1379,"??0"),"  ","")&amp;" &lt;&lt; TAM_MAX_BITS) |"&amp; IF(lookups!$I$2-3 &gt;= 0, REPT(" ",MAX(1,lookups!$I$2-5+4+1-1-LEN(  IF(ISTEXT(SOURCE!H1379),SOURCE!H1379,  SUBSTITUTE(SUBSTITUTE(TEXT(SOURCE!H1379,"????0"),"  ","")," ",""))   ))), "")&amp;
       IF(ISTEXT(SOURCE!H1379),SOURCE!H1379, SUBSTITUTE(SUBSTITUTE(TEXT(SOURCE!H1379,"????0"),"  ","")," ",""))   &amp;","&amp; IF(lookups!$J$2-3 &gt;= 0, REPT(" ",lookups!$J$2-3-5), "")&amp;
      SOURCE!I1379&amp;
" | "&amp; IF(lookups!$K$2-LEN(SOURCE!I1379) &gt;= 0, REPT(" ",lookups!$K$2-LEN(SOURCE!I1379)), "")&amp;
      SOURCE!J1379&amp;      IF(lookups!$L$2-LEN(SOURCE!J1379) &gt;= 0, REPT(" ",lookups!$L$2-LEN(SOURCE!J1379)), "")&amp;
" | "&amp; IF(lookups!$K$2-LEN(SOURCE!I1379) &gt;= 0, REPT(" ",lookups!$K$2-LEN(SOURCE!I1379)), "")&amp;
      SOURCE!K1379&amp;      IF(lookups!$L$2-LEN(SOURCE!K1379) &gt;= 0, REPT(" ",lookups!$M$2-LEN(SOURCE!K1379)), "")&amp;
" | "&amp; SOURCE!L1379&amp;      IF(lookups!$O$2-LEN(SOURCE!L1379) &gt;= 0, REPT(" ",lookups!$O$2-LEN(SOURCE!L1379)), "")&amp;
" | "&amp; SOURCE!M1379&amp;      IF(lookups!$P$2-LEN(SOURCE!M1379) &gt;= 0, REPT(" ",lookups!$P$2-LEN(SOURCE!M1379)), "")&amp;
      "},"&amp;IF(SOURCE!O1379&lt;&gt;"",""&amp;SOURCE!O1379,"")
 )
)
)</f>
        <v>/* 1343 */  { itemToBeCoded,                NOPARAM,                     "LOOP",                                        "LOOP",                                        (0 &lt;&lt; TAM_MAX_BITS) |     0, CAT_MENU | SLS_UNCHANGED | US_UNCHANGED | EIM_DISABLED | PTP_DISABLED     },</v>
      </c>
    </row>
    <row r="1380" customFormat="false" ht="15.75" hidden="false" customHeight="false" outlineLevel="0" collapsed="false">
      <c r="A1380" s="263" t="str">
        <f aca="false">IF(AND(OR(SOURCE!A1380="",ISBLANK(SOURCE!A1380)),SOURCE!B1380&gt;0),IF(ISBLANK(SOURCE!C1380),"",SOURCE!C1380),
IF(SOURCE!B1380&lt;0,VLOOKUP(SOURCE!B1380,lookups!A$1:B$25,2,0),
  IF(ISBLANK(SOURCE!B1380),
    "",
    "/* "&amp;TEXT(SOURCE!B1380,"???0")&amp;" *"&amp;
      SOURCE!C1380&amp;", "&amp; IF(lookups!$E$2-LEN(SOURCE!C1380) &gt;= 0, REPT(" ",lookups!$E$2-LEN(SOURCE!C1380)), "")&amp;
      SOURCE!D1380&amp;", "&amp; IF(lookups!$F$2-LEN(SOURCE!D1380) &gt;= 0, REPT(" ",lookups!$F$2-LEN(SOURCE!D1380)), "")&amp;
      SOURCE!E1380&amp;", "&amp; IF(lookups!$G$2-LEN(SOURCE!E1380) &gt;=0, REPT(" ",lookups!$G$2-LEN(SOURCE!E1380)), "")&amp;
      SOURCE!F1380&amp;", "&amp; IF(lookups!$H$2-LEN(SOURCE!F1380) &gt;= 0, REPT(" ",lookups!$H$2-LEN(SOURCE!F1380)+2), "")&amp;"("&amp;
      SUBSTITUTE(TEXT(SOURCE!G1380,"??0"),"  ","")&amp;" &lt;&lt; TAM_MAX_BITS) |"&amp; IF(lookups!$I$2-3 &gt;= 0, REPT(" ",MAX(1,lookups!$I$2-5+4+1-1-LEN(  IF(ISTEXT(SOURCE!H1380),SOURCE!H1380,  SUBSTITUTE(SUBSTITUTE(TEXT(SOURCE!H1380,"????0"),"  ","")," ",""))   ))), "")&amp;
       IF(ISTEXT(SOURCE!H1380),SOURCE!H1380, SUBSTITUTE(SUBSTITUTE(TEXT(SOURCE!H1380,"????0"),"  ","")," ",""))   &amp;","&amp; IF(lookups!$J$2-3 &gt;= 0, REPT(" ",lookups!$J$2-3-5), "")&amp;
      SOURCE!I1380&amp;
" | "&amp; IF(lookups!$K$2-LEN(SOURCE!I1380) &gt;= 0, REPT(" ",lookups!$K$2-LEN(SOURCE!I1380)), "")&amp;
      SOURCE!J1380&amp;      IF(lookups!$L$2-LEN(SOURCE!J1380) &gt;= 0, REPT(" ",lookups!$L$2-LEN(SOURCE!J1380)), "")&amp;
" | "&amp; IF(lookups!$K$2-LEN(SOURCE!I1380) &gt;= 0, REPT(" ",lookups!$K$2-LEN(SOURCE!I1380)), "")&amp;
      SOURCE!K1380&amp;      IF(lookups!$L$2-LEN(SOURCE!K1380) &gt;= 0, REPT(" ",lookups!$M$2-LEN(SOURCE!K1380)), "")&amp;
" | "&amp; SOURCE!L1380&amp;      IF(lookups!$O$2-LEN(SOURCE!L1380) &gt;= 0, REPT(" ",lookups!$O$2-LEN(SOURCE!L1380)), "")&amp;
" | "&amp; SOURCE!M1380&amp;      IF(lookups!$P$2-LEN(SOURCE!M1380) &gt;= 0, REPT(" ",lookups!$P$2-LEN(SOURCE!M1380)), "")&amp;
      "},"&amp;IF(SOURCE!O1380&lt;&gt;"",""&amp;SOURCE!O1380,"")
 )
)
)</f>
        <v>/* 1344 */  { itemToBeCoded,                NOPARAM,                     "MATRS",                                       "MATRS",                                       (0 &lt;&lt; TAM_MAX_BITS) |     0, CAT_MENU | SLS_UNCHANGED | US_UNCHANGED | EIM_DISABLED | PTP_DISABLED     },</v>
      </c>
    </row>
    <row r="1381" customFormat="false" ht="15.75" hidden="false" customHeight="false" outlineLevel="0" collapsed="false">
      <c r="A1381" s="263" t="str">
        <f aca="false">IF(AND(OR(SOURCE!A1381="",ISBLANK(SOURCE!A1381)),SOURCE!B1381&gt;0),IF(ISBLANK(SOURCE!C1381),"",SOURCE!C1381),
IF(SOURCE!B1381&lt;0,VLOOKUP(SOURCE!B1381,lookups!A$1:B$25,2,0),
  IF(ISBLANK(SOURCE!B1381),
    "",
    "/* "&amp;TEXT(SOURCE!B1381,"???0")&amp;" *"&amp;
      SOURCE!C1381&amp;", "&amp; IF(lookups!$E$2-LEN(SOURCE!C1381) &gt;= 0, REPT(" ",lookups!$E$2-LEN(SOURCE!C1381)), "")&amp;
      SOURCE!D1381&amp;", "&amp; IF(lookups!$F$2-LEN(SOURCE!D1381) &gt;= 0, REPT(" ",lookups!$F$2-LEN(SOURCE!D1381)), "")&amp;
      SOURCE!E1381&amp;", "&amp; IF(lookups!$G$2-LEN(SOURCE!E1381) &gt;=0, REPT(" ",lookups!$G$2-LEN(SOURCE!E1381)), "")&amp;
      SOURCE!F1381&amp;", "&amp; IF(lookups!$H$2-LEN(SOURCE!F1381) &gt;= 0, REPT(" ",lookups!$H$2-LEN(SOURCE!F1381)+2), "")&amp;"("&amp;
      SUBSTITUTE(TEXT(SOURCE!G1381,"??0"),"  ","")&amp;" &lt;&lt; TAM_MAX_BITS) |"&amp; IF(lookups!$I$2-3 &gt;= 0, REPT(" ",MAX(1,lookups!$I$2-5+4+1-1-LEN(  IF(ISTEXT(SOURCE!H1381),SOURCE!H1381,  SUBSTITUTE(SUBSTITUTE(TEXT(SOURCE!H1381,"????0"),"  ","")," ",""))   ))), "")&amp;
       IF(ISTEXT(SOURCE!H1381),SOURCE!H1381, SUBSTITUTE(SUBSTITUTE(TEXT(SOURCE!H1381,"????0"),"  ","")," ",""))   &amp;","&amp; IF(lookups!$J$2-3 &gt;= 0, REPT(" ",lookups!$J$2-3-5), "")&amp;
      SOURCE!I1381&amp;
" | "&amp; IF(lookups!$K$2-LEN(SOURCE!I1381) &gt;= 0, REPT(" ",lookups!$K$2-LEN(SOURCE!I1381)), "")&amp;
      SOURCE!J1381&amp;      IF(lookups!$L$2-LEN(SOURCE!J1381) &gt;= 0, REPT(" ",lookups!$L$2-LEN(SOURCE!J1381)), "")&amp;
" | "&amp; IF(lookups!$K$2-LEN(SOURCE!I1381) &gt;= 0, REPT(" ",lookups!$K$2-LEN(SOURCE!I1381)), "")&amp;
      SOURCE!K1381&amp;      IF(lookups!$L$2-LEN(SOURCE!K1381) &gt;= 0, REPT(" ",lookups!$M$2-LEN(SOURCE!K1381)), "")&amp;
" | "&amp; SOURCE!L1381&amp;      IF(lookups!$O$2-LEN(SOURCE!L1381) &gt;= 0, REPT(" ",lookups!$O$2-LEN(SOURCE!L1381)), "")&amp;
" | "&amp; SOURCE!M1381&amp;      IF(lookups!$P$2-LEN(SOURCE!M1381) &gt;= 0, REPT(" ",lookups!$P$2-LEN(SOURCE!M1381)), "")&amp;
      "},"&amp;IF(SOURCE!O1381&lt;&gt;"",""&amp;SOURCE!O1381,"")
 )
)
)</f>
        <v>/* 1345 */  { itemToBeCoded,                NOPARAM,                     "MATX",                                        "MATX",                                        (0 &lt;&lt; TAM_MAX_BITS) |     0, CAT_MENU | SLS_UNCHANGED | US_UNCHANGED | EIM_DISABLED | PTP_DISABLED     },</v>
      </c>
    </row>
    <row r="1382" customFormat="false" ht="15.75" hidden="false" customHeight="false" outlineLevel="0" collapsed="false">
      <c r="A1382" s="263" t="str">
        <f aca="false">IF(AND(OR(SOURCE!A1382="",ISBLANK(SOURCE!A1382)),SOURCE!B1382&gt;0),IF(ISBLANK(SOURCE!C1382),"",SOURCE!C1382),
IF(SOURCE!B1382&lt;0,VLOOKUP(SOURCE!B1382,lookups!A$1:B$25,2,0),
  IF(ISBLANK(SOURCE!B1382),
    "",
    "/* "&amp;TEXT(SOURCE!B1382,"???0")&amp;" *"&amp;
      SOURCE!C1382&amp;", "&amp; IF(lookups!$E$2-LEN(SOURCE!C1382) &gt;= 0, REPT(" ",lookups!$E$2-LEN(SOURCE!C1382)), "")&amp;
      SOURCE!D1382&amp;", "&amp; IF(lookups!$F$2-LEN(SOURCE!D1382) &gt;= 0, REPT(" ",lookups!$F$2-LEN(SOURCE!D1382)), "")&amp;
      SOURCE!E1382&amp;", "&amp; IF(lookups!$G$2-LEN(SOURCE!E1382) &gt;=0, REPT(" ",lookups!$G$2-LEN(SOURCE!E1382)), "")&amp;
      SOURCE!F1382&amp;", "&amp; IF(lookups!$H$2-LEN(SOURCE!F1382) &gt;= 0, REPT(" ",lookups!$H$2-LEN(SOURCE!F1382)+2), "")&amp;"("&amp;
      SUBSTITUTE(TEXT(SOURCE!G1382,"??0"),"  ","")&amp;" &lt;&lt; TAM_MAX_BITS) |"&amp; IF(lookups!$I$2-3 &gt;= 0, REPT(" ",MAX(1,lookups!$I$2-5+4+1-1-LEN(  IF(ISTEXT(SOURCE!H1382),SOURCE!H1382,  SUBSTITUTE(SUBSTITUTE(TEXT(SOURCE!H1382,"????0"),"  ","")," ",""))   ))), "")&amp;
       IF(ISTEXT(SOURCE!H1382),SOURCE!H1382, SUBSTITUTE(SUBSTITUTE(TEXT(SOURCE!H1382,"????0"),"  ","")," ",""))   &amp;","&amp; IF(lookups!$J$2-3 &gt;= 0, REPT(" ",lookups!$J$2-3-5), "")&amp;
      SOURCE!I1382&amp;
" | "&amp; IF(lookups!$K$2-LEN(SOURCE!I1382) &gt;= 0, REPT(" ",lookups!$K$2-LEN(SOURCE!I1382)), "")&amp;
      SOURCE!J1382&amp;      IF(lookups!$L$2-LEN(SOURCE!J1382) &gt;= 0, REPT(" ",lookups!$L$2-LEN(SOURCE!J1382)), "")&amp;
" | "&amp; IF(lookups!$K$2-LEN(SOURCE!I1382) &gt;= 0, REPT(" ",lookups!$K$2-LEN(SOURCE!I1382)), "")&amp;
      SOURCE!K1382&amp;      IF(lookups!$L$2-LEN(SOURCE!K1382) &gt;= 0, REPT(" ",lookups!$M$2-LEN(SOURCE!K1382)), "")&amp;
" | "&amp; SOURCE!L1382&amp;      IF(lookups!$O$2-LEN(SOURCE!L1382) &gt;= 0, REPT(" ",lookups!$O$2-LEN(SOURCE!L1382)), "")&amp;
" | "&amp; SOURCE!M1382&amp;      IF(lookups!$P$2-LEN(SOURCE!M1382) &gt;= 0, REPT(" ",lookups!$P$2-LEN(SOURCE!M1382)), "")&amp;
      "},"&amp;IF(SOURCE!O1382&lt;&gt;"",""&amp;SOURCE!O1382,"")
 )
)
)</f>
        <v>/* 1346 */  { itemToBeCoded,                NOPARAM,                     "MENUS",                                       "MENUS",                                       (0 &lt;&lt; TAM_MAX_BITS) |     0, CAT_MENU | SLS_UNCHANGED | US_UNCHANGED | EIM_DISABLED | PTP_DISABLED     },</v>
      </c>
    </row>
    <row r="1383" customFormat="false" ht="15.75" hidden="false" customHeight="false" outlineLevel="0" collapsed="false">
      <c r="A1383" s="263" t="str">
        <f aca="false">IF(AND(OR(SOURCE!A1383="",ISBLANK(SOURCE!A1383)),SOURCE!B1383&gt;0),IF(ISBLANK(SOURCE!C1383),"",SOURCE!C1383),
IF(SOURCE!B1383&lt;0,VLOOKUP(SOURCE!B1383,lookups!A$1:B$25,2,0),
  IF(ISBLANK(SOURCE!B1383),
    "",
    "/* "&amp;TEXT(SOURCE!B1383,"???0")&amp;" *"&amp;
      SOURCE!C1383&amp;", "&amp; IF(lookups!$E$2-LEN(SOURCE!C1383) &gt;= 0, REPT(" ",lookups!$E$2-LEN(SOURCE!C1383)), "")&amp;
      SOURCE!D1383&amp;", "&amp; IF(lookups!$F$2-LEN(SOURCE!D1383) &gt;= 0, REPT(" ",lookups!$F$2-LEN(SOURCE!D1383)), "")&amp;
      SOURCE!E1383&amp;", "&amp; IF(lookups!$G$2-LEN(SOURCE!E1383) &gt;=0, REPT(" ",lookups!$G$2-LEN(SOURCE!E1383)), "")&amp;
      SOURCE!F1383&amp;", "&amp; IF(lookups!$H$2-LEN(SOURCE!F1383) &gt;= 0, REPT(" ",lookups!$H$2-LEN(SOURCE!F1383)+2), "")&amp;"("&amp;
      SUBSTITUTE(TEXT(SOURCE!G1383,"??0"),"  ","")&amp;" &lt;&lt; TAM_MAX_BITS) |"&amp; IF(lookups!$I$2-3 &gt;= 0, REPT(" ",MAX(1,lookups!$I$2-5+4+1-1-LEN(  IF(ISTEXT(SOURCE!H1383),SOURCE!H1383,  SUBSTITUTE(SUBSTITUTE(TEXT(SOURCE!H1383,"????0"),"  ","")," ",""))   ))), "")&amp;
       IF(ISTEXT(SOURCE!H1383),SOURCE!H1383, SUBSTITUTE(SUBSTITUTE(TEXT(SOURCE!H1383,"????0"),"  ","")," ",""))   &amp;","&amp; IF(lookups!$J$2-3 &gt;= 0, REPT(" ",lookups!$J$2-3-5), "")&amp;
      SOURCE!I1383&amp;
" | "&amp; IF(lookups!$K$2-LEN(SOURCE!I1383) &gt;= 0, REPT(" ",lookups!$K$2-LEN(SOURCE!I1383)), "")&amp;
      SOURCE!J1383&amp;      IF(lookups!$L$2-LEN(SOURCE!J1383) &gt;= 0, REPT(" ",lookups!$L$2-LEN(SOURCE!J1383)), "")&amp;
" | "&amp; IF(lookups!$K$2-LEN(SOURCE!I1383) &gt;= 0, REPT(" ",lookups!$K$2-LEN(SOURCE!I1383)), "")&amp;
      SOURCE!K1383&amp;      IF(lookups!$L$2-LEN(SOURCE!K1383) &gt;= 0, REPT(" ",lookups!$M$2-LEN(SOURCE!K1383)), "")&amp;
" | "&amp; SOURCE!L1383&amp;      IF(lookups!$O$2-LEN(SOURCE!L1383) &gt;= 0, REPT(" ",lookups!$O$2-LEN(SOURCE!L1383)), "")&amp;
" | "&amp; SOURCE!M1383&amp;      IF(lookups!$P$2-LEN(SOURCE!M1383) &gt;= 0, REPT(" ",lookups!$P$2-LEN(SOURCE!M1383)), "")&amp;
      "},"&amp;IF(SOURCE!O1383&lt;&gt;"",""&amp;SOURCE!O1383,"")
 )
)
)</f>
        <v>/* 1347 */  { itemToBeCoded,                NOPARAM,                     "MODE",                                        "MODE",                                        (0 &lt;&lt; TAM_MAX_BITS) |     0, CAT_MENU | SLS_UNCHANGED | US_UNCHANGED | EIM_DISABLED | PTP_DISABLED     },</v>
      </c>
    </row>
    <row r="1384" customFormat="false" ht="15.75" hidden="false" customHeight="false" outlineLevel="0" collapsed="false">
      <c r="A1384" s="263" t="str">
        <f aca="false">IF(AND(OR(SOURCE!A1384="",ISBLANK(SOURCE!A1384)),SOURCE!B1384&gt;0),IF(ISBLANK(SOURCE!C1384),"",SOURCE!C1384),
IF(SOURCE!B1384&lt;0,VLOOKUP(SOURCE!B1384,lookups!A$1:B$25,2,0),
  IF(ISBLANK(SOURCE!B1384),
    "",
    "/* "&amp;TEXT(SOURCE!B1384,"???0")&amp;" *"&amp;
      SOURCE!C1384&amp;", "&amp; IF(lookups!$E$2-LEN(SOURCE!C1384) &gt;= 0, REPT(" ",lookups!$E$2-LEN(SOURCE!C1384)), "")&amp;
      SOURCE!D1384&amp;", "&amp; IF(lookups!$F$2-LEN(SOURCE!D1384) &gt;= 0, REPT(" ",lookups!$F$2-LEN(SOURCE!D1384)), "")&amp;
      SOURCE!E1384&amp;", "&amp; IF(lookups!$G$2-LEN(SOURCE!E1384) &gt;=0, REPT(" ",lookups!$G$2-LEN(SOURCE!E1384)), "")&amp;
      SOURCE!F1384&amp;", "&amp; IF(lookups!$H$2-LEN(SOURCE!F1384) &gt;= 0, REPT(" ",lookups!$H$2-LEN(SOURCE!F1384)+2), "")&amp;"("&amp;
      SUBSTITUTE(TEXT(SOURCE!G1384,"??0"),"  ","")&amp;" &lt;&lt; TAM_MAX_BITS) |"&amp; IF(lookups!$I$2-3 &gt;= 0, REPT(" ",MAX(1,lookups!$I$2-5+4+1-1-LEN(  IF(ISTEXT(SOURCE!H1384),SOURCE!H1384,  SUBSTITUTE(SUBSTITUTE(TEXT(SOURCE!H1384,"????0"),"  ","")," ",""))   ))), "")&amp;
       IF(ISTEXT(SOURCE!H1384),SOURCE!H1384, SUBSTITUTE(SUBSTITUTE(TEXT(SOURCE!H1384,"????0"),"  ","")," ",""))   &amp;","&amp; IF(lookups!$J$2-3 &gt;= 0, REPT(" ",lookups!$J$2-3-5), "")&amp;
      SOURCE!I1384&amp;
" | "&amp; IF(lookups!$K$2-LEN(SOURCE!I1384) &gt;= 0, REPT(" ",lookups!$K$2-LEN(SOURCE!I1384)), "")&amp;
      SOURCE!J1384&amp;      IF(lookups!$L$2-LEN(SOURCE!J1384) &gt;= 0, REPT(" ",lookups!$L$2-LEN(SOURCE!J1384)), "")&amp;
" | "&amp; IF(lookups!$K$2-LEN(SOURCE!I1384) &gt;= 0, REPT(" ",lookups!$K$2-LEN(SOURCE!I1384)), "")&amp;
      SOURCE!K1384&amp;      IF(lookups!$L$2-LEN(SOURCE!K1384) &gt;= 0, REPT(" ",lookups!$M$2-LEN(SOURCE!K1384)), "")&amp;
" | "&amp; SOURCE!L1384&amp;      IF(lookups!$O$2-LEN(SOURCE!L1384) &gt;= 0, REPT(" ",lookups!$O$2-LEN(SOURCE!L1384)), "")&amp;
" | "&amp; SOURCE!M1384&amp;      IF(lookups!$P$2-LEN(SOURCE!M1384) &gt;= 0, REPT(" ",lookups!$P$2-LEN(SOURCE!M1384)), "")&amp;
      "},"&amp;IF(SOURCE!O1384&lt;&gt;"",""&amp;SOURCE!O1384,"")
 )
)
)</f>
        <v>/* 1348 */  { itemToBeCoded,                NOPARAM,                     "M.SIMQ",                                      "M.SIMQ",                                      (0 &lt;&lt; TAM_MAX_BITS) |     0, CAT_MENU | SLS_UNCHANGED | US_UNCHANGED | EIM_DISABLED | PTP_DISABLED     },</v>
      </c>
    </row>
    <row r="1385" customFormat="false" ht="15.75" hidden="false" customHeight="false" outlineLevel="0" collapsed="false">
      <c r="A1385" s="263" t="str">
        <f aca="false">IF(AND(OR(SOURCE!A1385="",ISBLANK(SOURCE!A1385)),SOURCE!B1385&gt;0),IF(ISBLANK(SOURCE!C1385),"",SOURCE!C1385),
IF(SOURCE!B1385&lt;0,VLOOKUP(SOURCE!B1385,lookups!A$1:B$25,2,0),
  IF(ISBLANK(SOURCE!B1385),
    "",
    "/* "&amp;TEXT(SOURCE!B1385,"???0")&amp;" *"&amp;
      SOURCE!C1385&amp;", "&amp; IF(lookups!$E$2-LEN(SOURCE!C1385) &gt;= 0, REPT(" ",lookups!$E$2-LEN(SOURCE!C1385)), "")&amp;
      SOURCE!D1385&amp;", "&amp; IF(lookups!$F$2-LEN(SOURCE!D1385) &gt;= 0, REPT(" ",lookups!$F$2-LEN(SOURCE!D1385)), "")&amp;
      SOURCE!E1385&amp;", "&amp; IF(lookups!$G$2-LEN(SOURCE!E1385) &gt;=0, REPT(" ",lookups!$G$2-LEN(SOURCE!E1385)), "")&amp;
      SOURCE!F1385&amp;", "&amp; IF(lookups!$H$2-LEN(SOURCE!F1385) &gt;= 0, REPT(" ",lookups!$H$2-LEN(SOURCE!F1385)+2), "")&amp;"("&amp;
      SUBSTITUTE(TEXT(SOURCE!G1385,"??0"),"  ","")&amp;" &lt;&lt; TAM_MAX_BITS) |"&amp; IF(lookups!$I$2-3 &gt;= 0, REPT(" ",MAX(1,lookups!$I$2-5+4+1-1-LEN(  IF(ISTEXT(SOURCE!H1385),SOURCE!H1385,  SUBSTITUTE(SUBSTITUTE(TEXT(SOURCE!H1385,"????0"),"  ","")," ",""))   ))), "")&amp;
       IF(ISTEXT(SOURCE!H1385),SOURCE!H1385, SUBSTITUTE(SUBSTITUTE(TEXT(SOURCE!H1385,"????0"),"  ","")," ",""))   &amp;","&amp; IF(lookups!$J$2-3 &gt;= 0, REPT(" ",lookups!$J$2-3-5), "")&amp;
      SOURCE!I1385&amp;
" | "&amp; IF(lookups!$K$2-LEN(SOURCE!I1385) &gt;= 0, REPT(" ",lookups!$K$2-LEN(SOURCE!I1385)), "")&amp;
      SOURCE!J1385&amp;      IF(lookups!$L$2-LEN(SOURCE!J1385) &gt;= 0, REPT(" ",lookups!$L$2-LEN(SOURCE!J1385)), "")&amp;
" | "&amp; IF(lookups!$K$2-LEN(SOURCE!I1385) &gt;= 0, REPT(" ",lookups!$K$2-LEN(SOURCE!I1385)), "")&amp;
      SOURCE!K1385&amp;      IF(lookups!$L$2-LEN(SOURCE!K1385) &gt;= 0, REPT(" ",lookups!$M$2-LEN(SOURCE!K1385)), "")&amp;
" | "&amp; SOURCE!L1385&amp;      IF(lookups!$O$2-LEN(SOURCE!L1385) &gt;= 0, REPT(" ",lookups!$O$2-LEN(SOURCE!L1385)), "")&amp;
" | "&amp; SOURCE!M1385&amp;      IF(lookups!$P$2-LEN(SOURCE!M1385) &gt;= 0, REPT(" ",lookups!$P$2-LEN(SOURCE!M1385)), "")&amp;
      "},"&amp;IF(SOURCE!O1385&lt;&gt;"",""&amp;SOURCE!O1385,"")
 )
)
)</f>
        <v>/* 1349 */  { itemToBeCoded,                NOPARAM,                     "M.EDIT",                                      "M.EDIT",                                      (0 &lt;&lt; TAM_MAX_BITS) |     0, CAT_MENU | SLS_UNCHANGED | US_UNCHANGED | EIM_DISABLED | PTP_DISABLED     },</v>
      </c>
    </row>
    <row r="1386" customFormat="false" ht="15.75" hidden="false" customHeight="false" outlineLevel="0" collapsed="false">
      <c r="A1386" s="263" t="str">
        <f aca="false">IF(AND(OR(SOURCE!A1386="",ISBLANK(SOURCE!A1386)),SOURCE!B1386&gt;0),IF(ISBLANK(SOURCE!C1386),"",SOURCE!C1386),
IF(SOURCE!B1386&lt;0,VLOOKUP(SOURCE!B1386,lookups!A$1:B$25,2,0),
  IF(ISBLANK(SOURCE!B1386),
    "",
    "/* "&amp;TEXT(SOURCE!B1386,"???0")&amp;" *"&amp;
      SOURCE!C1386&amp;", "&amp; IF(lookups!$E$2-LEN(SOURCE!C1386) &gt;= 0, REPT(" ",lookups!$E$2-LEN(SOURCE!C1386)), "")&amp;
      SOURCE!D1386&amp;", "&amp; IF(lookups!$F$2-LEN(SOURCE!D1386) &gt;= 0, REPT(" ",lookups!$F$2-LEN(SOURCE!D1386)), "")&amp;
      SOURCE!E1386&amp;", "&amp; IF(lookups!$G$2-LEN(SOURCE!E1386) &gt;=0, REPT(" ",lookups!$G$2-LEN(SOURCE!E1386)), "")&amp;
      SOURCE!F1386&amp;", "&amp; IF(lookups!$H$2-LEN(SOURCE!F1386) &gt;= 0, REPT(" ",lookups!$H$2-LEN(SOURCE!F1386)+2), "")&amp;"("&amp;
      SUBSTITUTE(TEXT(SOURCE!G1386,"??0"),"  ","")&amp;" &lt;&lt; TAM_MAX_BITS) |"&amp; IF(lookups!$I$2-3 &gt;= 0, REPT(" ",MAX(1,lookups!$I$2-5+4+1-1-LEN(  IF(ISTEXT(SOURCE!H1386),SOURCE!H1386,  SUBSTITUTE(SUBSTITUTE(TEXT(SOURCE!H1386,"????0"),"  ","")," ",""))   ))), "")&amp;
       IF(ISTEXT(SOURCE!H1386),SOURCE!H1386, SUBSTITUTE(SUBSTITUTE(TEXT(SOURCE!H1386,"????0"),"  ","")," ",""))   &amp;","&amp; IF(lookups!$J$2-3 &gt;= 0, REPT(" ",lookups!$J$2-3-5), "")&amp;
      SOURCE!I1386&amp;
" | "&amp; IF(lookups!$K$2-LEN(SOURCE!I1386) &gt;= 0, REPT(" ",lookups!$K$2-LEN(SOURCE!I1386)), "")&amp;
      SOURCE!J1386&amp;      IF(lookups!$L$2-LEN(SOURCE!J1386) &gt;= 0, REPT(" ",lookups!$L$2-LEN(SOURCE!J1386)), "")&amp;
" | "&amp; IF(lookups!$K$2-LEN(SOURCE!I1386) &gt;= 0, REPT(" ",lookups!$K$2-LEN(SOURCE!I1386)), "")&amp;
      SOURCE!K1386&amp;      IF(lookups!$L$2-LEN(SOURCE!K1386) &gt;= 0, REPT(" ",lookups!$M$2-LEN(SOURCE!K1386)), "")&amp;
" | "&amp; SOURCE!L1386&amp;      IF(lookups!$O$2-LEN(SOURCE!L1386) &gt;= 0, REPT(" ",lookups!$O$2-LEN(SOURCE!L1386)), "")&amp;
" | "&amp; SOURCE!M1386&amp;      IF(lookups!$P$2-LEN(SOURCE!M1386) &gt;= 0, REPT(" ",lookups!$P$2-LEN(SOURCE!M1386)), "")&amp;
      "},"&amp;IF(SOURCE!O1386&lt;&gt;"",""&amp;SOURCE!O1386,"")
 )
)
)</f>
        <v>/* 1350 */  { itemToBeCoded,                NOPARAM,                     "MyMenu",                                      "MyM",                                         (0 &lt;&lt; TAM_MAX_BITS) |     0, CAT_MENU | SLS_UNCHANGED | US_UNCHANGED | EIM_DISABLED | PTP_DISABLED     },</v>
      </c>
    </row>
    <row r="1387" customFormat="false" ht="15.75" hidden="false" customHeight="false" outlineLevel="0" collapsed="false">
      <c r="A1387" s="263" t="str">
        <f aca="false">IF(AND(OR(SOURCE!A1387="",ISBLANK(SOURCE!A1387)),SOURCE!B1387&gt;0),IF(ISBLANK(SOURCE!C1387),"",SOURCE!C1387),
IF(SOURCE!B1387&lt;0,VLOOKUP(SOURCE!B1387,lookups!A$1:B$25,2,0),
  IF(ISBLANK(SOURCE!B1387),
    "",
    "/* "&amp;TEXT(SOURCE!B1387,"???0")&amp;" *"&amp;
      SOURCE!C1387&amp;", "&amp; IF(lookups!$E$2-LEN(SOURCE!C1387) &gt;= 0, REPT(" ",lookups!$E$2-LEN(SOURCE!C1387)), "")&amp;
      SOURCE!D1387&amp;", "&amp; IF(lookups!$F$2-LEN(SOURCE!D1387) &gt;= 0, REPT(" ",lookups!$F$2-LEN(SOURCE!D1387)), "")&amp;
      SOURCE!E1387&amp;", "&amp; IF(lookups!$G$2-LEN(SOURCE!E1387) &gt;=0, REPT(" ",lookups!$G$2-LEN(SOURCE!E1387)), "")&amp;
      SOURCE!F1387&amp;", "&amp; IF(lookups!$H$2-LEN(SOURCE!F1387) &gt;= 0, REPT(" ",lookups!$H$2-LEN(SOURCE!F1387)+2), "")&amp;"("&amp;
      SUBSTITUTE(TEXT(SOURCE!G1387,"??0"),"  ","")&amp;" &lt;&lt; TAM_MAX_BITS) |"&amp; IF(lookups!$I$2-3 &gt;= 0, REPT(" ",MAX(1,lookups!$I$2-5+4+1-1-LEN(  IF(ISTEXT(SOURCE!H1387),SOURCE!H1387,  SUBSTITUTE(SUBSTITUTE(TEXT(SOURCE!H1387,"????0"),"  ","")," ",""))   ))), "")&amp;
       IF(ISTEXT(SOURCE!H1387),SOURCE!H1387, SUBSTITUTE(SUBSTITUTE(TEXT(SOURCE!H1387,"????0"),"  ","")," ",""))   &amp;","&amp; IF(lookups!$J$2-3 &gt;= 0, REPT(" ",lookups!$J$2-3-5), "")&amp;
      SOURCE!I1387&amp;
" | "&amp; IF(lookups!$K$2-LEN(SOURCE!I1387) &gt;= 0, REPT(" ",lookups!$K$2-LEN(SOURCE!I1387)), "")&amp;
      SOURCE!J1387&amp;      IF(lookups!$L$2-LEN(SOURCE!J1387) &gt;= 0, REPT(" ",lookups!$L$2-LEN(SOURCE!J1387)), "")&amp;
" | "&amp; IF(lookups!$K$2-LEN(SOURCE!I1387) &gt;= 0, REPT(" ",lookups!$K$2-LEN(SOURCE!I1387)), "")&amp;
      SOURCE!K1387&amp;      IF(lookups!$L$2-LEN(SOURCE!K1387) &gt;= 0, REPT(" ",lookups!$M$2-LEN(SOURCE!K1387)), "")&amp;
" | "&amp; SOURCE!L1387&amp;      IF(lookups!$O$2-LEN(SOURCE!L1387) &gt;= 0, REPT(" ",lookups!$O$2-LEN(SOURCE!L1387)), "")&amp;
" | "&amp; SOURCE!M1387&amp;      IF(lookups!$P$2-LEN(SOURCE!M1387) &gt;= 0, REPT(" ",lookups!$P$2-LEN(SOURCE!M1387)), "")&amp;
      "},"&amp;IF(SOURCE!O1387&lt;&gt;"",""&amp;SOURCE!O1387,"")
 )
)
)</f>
        <v>/* 1351 */  { itemToBeCoded,                NOPARAM,                     "My" STD_alpha,                                "My" STD_alpha,                                (0 &lt;&lt; TAM_MAX_BITS) |     0, CAT_MENU | SLS_UNCHANGED | US_UNCHANGED | EIM_DISABLED | PTP_DISABLED     },</v>
      </c>
    </row>
    <row r="1388" customFormat="false" ht="15.75" hidden="false" customHeight="false" outlineLevel="0" collapsed="false">
      <c r="A1388" s="263" t="str">
        <f aca="false">IF(AND(OR(SOURCE!A1388="",ISBLANK(SOURCE!A1388)),SOURCE!B1388&gt;0),IF(ISBLANK(SOURCE!C1388),"",SOURCE!C1388),
IF(SOURCE!B1388&lt;0,VLOOKUP(SOURCE!B1388,lookups!A$1:B$25,2,0),
  IF(ISBLANK(SOURCE!B1388),
    "",
    "/* "&amp;TEXT(SOURCE!B1388,"???0")&amp;" *"&amp;
      SOURCE!C1388&amp;", "&amp; IF(lookups!$E$2-LEN(SOURCE!C1388) &gt;= 0, REPT(" ",lookups!$E$2-LEN(SOURCE!C1388)), "")&amp;
      SOURCE!D1388&amp;", "&amp; IF(lookups!$F$2-LEN(SOURCE!D1388) &gt;= 0, REPT(" ",lookups!$F$2-LEN(SOURCE!D1388)), "")&amp;
      SOURCE!E1388&amp;", "&amp; IF(lookups!$G$2-LEN(SOURCE!E1388) &gt;=0, REPT(" ",lookups!$G$2-LEN(SOURCE!E1388)), "")&amp;
      SOURCE!F1388&amp;", "&amp; IF(lookups!$H$2-LEN(SOURCE!F1388) &gt;= 0, REPT(" ",lookups!$H$2-LEN(SOURCE!F1388)+2), "")&amp;"("&amp;
      SUBSTITUTE(TEXT(SOURCE!G1388,"??0"),"  ","")&amp;" &lt;&lt; TAM_MAX_BITS) |"&amp; IF(lookups!$I$2-3 &gt;= 0, REPT(" ",MAX(1,lookups!$I$2-5+4+1-1-LEN(  IF(ISTEXT(SOURCE!H1388),SOURCE!H1388,  SUBSTITUTE(SUBSTITUTE(TEXT(SOURCE!H1388,"????0"),"  ","")," ",""))   ))), "")&amp;
       IF(ISTEXT(SOURCE!H1388),SOURCE!H1388, SUBSTITUTE(SUBSTITUTE(TEXT(SOURCE!H1388,"????0"),"  ","")," ",""))   &amp;","&amp; IF(lookups!$J$2-3 &gt;= 0, REPT(" ",lookups!$J$2-3-5), "")&amp;
      SOURCE!I1388&amp;
" | "&amp; IF(lookups!$K$2-LEN(SOURCE!I1388) &gt;= 0, REPT(" ",lookups!$K$2-LEN(SOURCE!I1388)), "")&amp;
      SOURCE!J1388&amp;      IF(lookups!$L$2-LEN(SOURCE!J1388) &gt;= 0, REPT(" ",lookups!$L$2-LEN(SOURCE!J1388)), "")&amp;
" | "&amp; IF(lookups!$K$2-LEN(SOURCE!I1388) &gt;= 0, REPT(" ",lookups!$K$2-LEN(SOURCE!I1388)), "")&amp;
      SOURCE!K1388&amp;      IF(lookups!$L$2-LEN(SOURCE!K1388) &gt;= 0, REPT(" ",lookups!$M$2-LEN(SOURCE!K1388)), "")&amp;
" | "&amp; SOURCE!L1388&amp;      IF(lookups!$O$2-LEN(SOURCE!L1388) &gt;= 0, REPT(" ",lookups!$O$2-LEN(SOURCE!L1388)), "")&amp;
" | "&amp; SOURCE!M1388&amp;      IF(lookups!$P$2-LEN(SOURCE!M1388) &gt;= 0, REPT(" ",lookups!$P$2-LEN(SOURCE!M1388)), "")&amp;
      "},"&amp;IF(SOURCE!O1388&lt;&gt;"",""&amp;SOURCE!O1388,"")
 )
)
)</f>
        <v>/* 1352 */  { itemToBeCoded,                NOPARAM,                     "Mass:",                                       "Mass:",                                       (0 &lt;&lt; TAM_MAX_BITS) |     0, CAT_MENU | SLS_UNCHANGED | US_UNCHANGED | EIM_DISABLED | PTP_DISABLED     },</v>
      </c>
    </row>
    <row r="1389" customFormat="false" ht="15.75" hidden="false" customHeight="false" outlineLevel="0" collapsed="false">
      <c r="A1389" s="263" t="str">
        <f aca="false">IF(AND(OR(SOURCE!A1389="",ISBLANK(SOURCE!A1389)),SOURCE!B1389&gt;0),IF(ISBLANK(SOURCE!C1389),"",SOURCE!C1389),
IF(SOURCE!B1389&lt;0,VLOOKUP(SOURCE!B1389,lookups!A$1:B$25,2,0),
  IF(ISBLANK(SOURCE!B1389),
    "",
    "/* "&amp;TEXT(SOURCE!B1389,"???0")&amp;" *"&amp;
      SOURCE!C1389&amp;", "&amp; IF(lookups!$E$2-LEN(SOURCE!C1389) &gt;= 0, REPT(" ",lookups!$E$2-LEN(SOURCE!C1389)), "")&amp;
      SOURCE!D1389&amp;", "&amp; IF(lookups!$F$2-LEN(SOURCE!D1389) &gt;= 0, REPT(" ",lookups!$F$2-LEN(SOURCE!D1389)), "")&amp;
      SOURCE!E1389&amp;", "&amp; IF(lookups!$G$2-LEN(SOURCE!E1389) &gt;=0, REPT(" ",lookups!$G$2-LEN(SOURCE!E1389)), "")&amp;
      SOURCE!F1389&amp;", "&amp; IF(lookups!$H$2-LEN(SOURCE!F1389) &gt;= 0, REPT(" ",lookups!$H$2-LEN(SOURCE!F1389)+2), "")&amp;"("&amp;
      SUBSTITUTE(TEXT(SOURCE!G1389,"??0"),"  ","")&amp;" &lt;&lt; TAM_MAX_BITS) |"&amp; IF(lookups!$I$2-3 &gt;= 0, REPT(" ",MAX(1,lookups!$I$2-5+4+1-1-LEN(  IF(ISTEXT(SOURCE!H1389),SOURCE!H1389,  SUBSTITUTE(SUBSTITUTE(TEXT(SOURCE!H1389,"????0"),"  ","")," ",""))   ))), "")&amp;
       IF(ISTEXT(SOURCE!H1389),SOURCE!H1389, SUBSTITUTE(SUBSTITUTE(TEXT(SOURCE!H1389,"????0"),"  ","")," ",""))   &amp;","&amp; IF(lookups!$J$2-3 &gt;= 0, REPT(" ",lookups!$J$2-3-5), "")&amp;
      SOURCE!I1389&amp;
" | "&amp; IF(lookups!$K$2-LEN(SOURCE!I1389) &gt;= 0, REPT(" ",lookups!$K$2-LEN(SOURCE!I1389)), "")&amp;
      SOURCE!J1389&amp;      IF(lookups!$L$2-LEN(SOURCE!J1389) &gt;= 0, REPT(" ",lookups!$L$2-LEN(SOURCE!J1389)), "")&amp;
" | "&amp; IF(lookups!$K$2-LEN(SOURCE!I1389) &gt;= 0, REPT(" ",lookups!$K$2-LEN(SOURCE!I1389)), "")&amp;
      SOURCE!K1389&amp;      IF(lookups!$L$2-LEN(SOURCE!K1389) &gt;= 0, REPT(" ",lookups!$M$2-LEN(SOURCE!K1389)), "")&amp;
" | "&amp; SOURCE!L1389&amp;      IF(lookups!$O$2-LEN(SOURCE!L1389) &gt;= 0, REPT(" ",lookups!$O$2-LEN(SOURCE!L1389)), "")&amp;
" | "&amp; SOURCE!M1389&amp;      IF(lookups!$P$2-LEN(SOURCE!M1389) &gt;= 0, REPT(" ",lookups!$P$2-LEN(SOURCE!M1389)), "")&amp;
      "},"&amp;IF(SOURCE!O1389&lt;&gt;"",""&amp;SOURCE!O1389,"")
 )
)
)</f>
        <v>/* 1353 */  { itemToBeCoded,                NOPARAM,                     "ORTHOG",                                      "Orthog",                                      (0 &lt;&lt; TAM_MAX_BITS) |     0, CAT_MENU | SLS_UNCHANGED | US_UNCHANGED | EIM_DISABLED | PTP_DISABLED     },</v>
      </c>
    </row>
    <row r="1390" customFormat="false" ht="15.75" hidden="false" customHeight="false" outlineLevel="0" collapsed="false">
      <c r="A1390" s="263" t="str">
        <f aca="false">IF(AND(OR(SOURCE!A1390="",ISBLANK(SOURCE!A1390)),SOURCE!B1390&gt;0),IF(ISBLANK(SOURCE!C1390),"",SOURCE!C1390),
IF(SOURCE!B1390&lt;0,VLOOKUP(SOURCE!B1390,lookups!A$1:B$25,2,0),
  IF(ISBLANK(SOURCE!B1390),
    "",
    "/* "&amp;TEXT(SOURCE!B1390,"???0")&amp;" *"&amp;
      SOURCE!C1390&amp;", "&amp; IF(lookups!$E$2-LEN(SOURCE!C1390) &gt;= 0, REPT(" ",lookups!$E$2-LEN(SOURCE!C1390)), "")&amp;
      SOURCE!D1390&amp;", "&amp; IF(lookups!$F$2-LEN(SOURCE!D1390) &gt;= 0, REPT(" ",lookups!$F$2-LEN(SOURCE!D1390)), "")&amp;
      SOURCE!E1390&amp;", "&amp; IF(lookups!$G$2-LEN(SOURCE!E1390) &gt;=0, REPT(" ",lookups!$G$2-LEN(SOURCE!E1390)), "")&amp;
      SOURCE!F1390&amp;", "&amp; IF(lookups!$H$2-LEN(SOURCE!F1390) &gt;= 0, REPT(" ",lookups!$H$2-LEN(SOURCE!F1390)+2), "")&amp;"("&amp;
      SUBSTITUTE(TEXT(SOURCE!G1390,"??0"),"  ","")&amp;" &lt;&lt; TAM_MAX_BITS) |"&amp; IF(lookups!$I$2-3 &gt;= 0, REPT(" ",MAX(1,lookups!$I$2-5+4+1-1-LEN(  IF(ISTEXT(SOURCE!H1390),SOURCE!H1390,  SUBSTITUTE(SUBSTITUTE(TEXT(SOURCE!H1390,"????0"),"  ","")," ",""))   ))), "")&amp;
       IF(ISTEXT(SOURCE!H1390),SOURCE!H1390, SUBSTITUTE(SUBSTITUTE(TEXT(SOURCE!H1390,"????0"),"  ","")," ",""))   &amp;","&amp; IF(lookups!$J$2-3 &gt;= 0, REPT(" ",lookups!$J$2-3-5), "")&amp;
      SOURCE!I1390&amp;
" | "&amp; IF(lookups!$K$2-LEN(SOURCE!I1390) &gt;= 0, REPT(" ",lookups!$K$2-LEN(SOURCE!I1390)), "")&amp;
      SOURCE!J1390&amp;      IF(lookups!$L$2-LEN(SOURCE!J1390) &gt;= 0, REPT(" ",lookups!$L$2-LEN(SOURCE!J1390)), "")&amp;
" | "&amp; IF(lookups!$K$2-LEN(SOURCE!I1390) &gt;= 0, REPT(" ",lookups!$K$2-LEN(SOURCE!I1390)), "")&amp;
      SOURCE!K1390&amp;      IF(lookups!$L$2-LEN(SOURCE!K1390) &gt;= 0, REPT(" ",lookups!$M$2-LEN(SOURCE!K1390)), "")&amp;
" | "&amp; SOURCE!L1390&amp;      IF(lookups!$O$2-LEN(SOURCE!L1390) &gt;= 0, REPT(" ",lookups!$O$2-LEN(SOURCE!L1390)), "")&amp;
" | "&amp; SOURCE!M1390&amp;      IF(lookups!$P$2-LEN(SOURCE!M1390) &gt;= 0, REPT(" ",lookups!$P$2-LEN(SOURCE!M1390)), "")&amp;
      "},"&amp;IF(SOURCE!O1390&lt;&gt;"",""&amp;SOURCE!O1390,"")
 )
)
)</f>
        <v>/* 1354 */  { itemToBeCoded,                NOPARAM,                     "REAL",                                        "REAL",                                        (0 &lt;&lt; TAM_MAX_BITS) |     0, CAT_MENU | SLS_UNCHANGED | US_UNCHANGED | EIM_DISABLED | PTP_DISABLED     },</v>
      </c>
    </row>
    <row r="1391" customFormat="false" ht="15.75" hidden="false" customHeight="false" outlineLevel="0" collapsed="false">
      <c r="A1391" s="263" t="str">
        <f aca="false">IF(AND(OR(SOURCE!A1391="",ISBLANK(SOURCE!A1391)),SOURCE!B1391&gt;0),IF(ISBLANK(SOURCE!C1391),"",SOURCE!C1391),
IF(SOURCE!B1391&lt;0,VLOOKUP(SOURCE!B1391,lookups!A$1:B$25,2,0),
  IF(ISBLANK(SOURCE!B1391),
    "",
    "/* "&amp;TEXT(SOURCE!B1391,"???0")&amp;" *"&amp;
      SOURCE!C1391&amp;", "&amp; IF(lookups!$E$2-LEN(SOURCE!C1391) &gt;= 0, REPT(" ",lookups!$E$2-LEN(SOURCE!C1391)), "")&amp;
      SOURCE!D1391&amp;", "&amp; IF(lookups!$F$2-LEN(SOURCE!D1391) &gt;= 0, REPT(" ",lookups!$F$2-LEN(SOURCE!D1391)), "")&amp;
      SOURCE!E1391&amp;", "&amp; IF(lookups!$G$2-LEN(SOURCE!E1391) &gt;=0, REPT(" ",lookups!$G$2-LEN(SOURCE!E1391)), "")&amp;
      SOURCE!F1391&amp;", "&amp; IF(lookups!$H$2-LEN(SOURCE!F1391) &gt;= 0, REPT(" ",lookups!$H$2-LEN(SOURCE!F1391)+2), "")&amp;"("&amp;
      SUBSTITUTE(TEXT(SOURCE!G1391,"??0"),"  ","")&amp;" &lt;&lt; TAM_MAX_BITS) |"&amp; IF(lookups!$I$2-3 &gt;= 0, REPT(" ",MAX(1,lookups!$I$2-5+4+1-1-LEN(  IF(ISTEXT(SOURCE!H1391),SOURCE!H1391,  SUBSTITUTE(SUBSTITUTE(TEXT(SOURCE!H1391,"????0"),"  ","")," ",""))   ))), "")&amp;
       IF(ISTEXT(SOURCE!H1391),SOURCE!H1391, SUBSTITUTE(SUBSTITUTE(TEXT(SOURCE!H1391,"????0"),"  ","")," ",""))   &amp;","&amp; IF(lookups!$J$2-3 &gt;= 0, REPT(" ",lookups!$J$2-3-5), "")&amp;
      SOURCE!I1391&amp;
" | "&amp; IF(lookups!$K$2-LEN(SOURCE!I1391) &gt;= 0, REPT(" ",lookups!$K$2-LEN(SOURCE!I1391)), "")&amp;
      SOURCE!J1391&amp;      IF(lookups!$L$2-LEN(SOURCE!J1391) &gt;= 0, REPT(" ",lookups!$L$2-LEN(SOURCE!J1391)), "")&amp;
" | "&amp; IF(lookups!$K$2-LEN(SOURCE!I1391) &gt;= 0, REPT(" ",lookups!$K$2-LEN(SOURCE!I1391)), "")&amp;
      SOURCE!K1391&amp;      IF(lookups!$L$2-LEN(SOURCE!K1391) &gt;= 0, REPT(" ",lookups!$M$2-LEN(SOURCE!K1391)), "")&amp;
" | "&amp; SOURCE!L1391&amp;      IF(lookups!$O$2-LEN(SOURCE!L1391) &gt;= 0, REPT(" ",lookups!$O$2-LEN(SOURCE!L1391)), "")&amp;
" | "&amp; SOURCE!M1391&amp;      IF(lookups!$P$2-LEN(SOURCE!M1391) &gt;= 0, REPT(" ",lookups!$P$2-LEN(SOURCE!M1391)), "")&amp;
      "},"&amp;IF(SOURCE!O1391&lt;&gt;"",""&amp;SOURCE!O1391,"")
 )
)
)</f>
        <v>/* 1355 */  { itemToBeCoded,                NOPARAM,                     "PROB",                                        "PROB",                                        (0 &lt;&lt; TAM_MAX_BITS) |     0, CAT_MENU | SLS_UNCHANGED | US_UNCHANGED | EIM_DISABLED | PTP_DISABLED     },</v>
      </c>
    </row>
    <row r="1392" customFormat="false" ht="15.75" hidden="false" customHeight="false" outlineLevel="0" collapsed="false">
      <c r="A1392" s="263" t="str">
        <f aca="false">IF(AND(OR(SOURCE!A1392="",ISBLANK(SOURCE!A1392)),SOURCE!B1392&gt;0),IF(ISBLANK(SOURCE!C1392),"",SOURCE!C1392),
IF(SOURCE!B1392&lt;0,VLOOKUP(SOURCE!B1392,lookups!A$1:B$25,2,0),
  IF(ISBLANK(SOURCE!B1392),
    "",
    "/* "&amp;TEXT(SOURCE!B1392,"???0")&amp;" *"&amp;
      SOURCE!C1392&amp;", "&amp; IF(lookups!$E$2-LEN(SOURCE!C1392) &gt;= 0, REPT(" ",lookups!$E$2-LEN(SOURCE!C1392)), "")&amp;
      SOURCE!D1392&amp;", "&amp; IF(lookups!$F$2-LEN(SOURCE!D1392) &gt;= 0, REPT(" ",lookups!$F$2-LEN(SOURCE!D1392)), "")&amp;
      SOURCE!E1392&amp;", "&amp; IF(lookups!$G$2-LEN(SOURCE!E1392) &gt;=0, REPT(" ",lookups!$G$2-LEN(SOURCE!E1392)), "")&amp;
      SOURCE!F1392&amp;", "&amp; IF(lookups!$H$2-LEN(SOURCE!F1392) &gt;= 0, REPT(" ",lookups!$H$2-LEN(SOURCE!F1392)+2), "")&amp;"("&amp;
      SUBSTITUTE(TEXT(SOURCE!G1392,"??0"),"  ","")&amp;" &lt;&lt; TAM_MAX_BITS) |"&amp; IF(lookups!$I$2-3 &gt;= 0, REPT(" ",MAX(1,lookups!$I$2-5+4+1-1-LEN(  IF(ISTEXT(SOURCE!H1392),SOURCE!H1392,  SUBSTITUTE(SUBSTITUTE(TEXT(SOURCE!H1392,"????0"),"  ","")," ",""))   ))), "")&amp;
       IF(ISTEXT(SOURCE!H1392),SOURCE!H1392, SUBSTITUTE(SUBSTITUTE(TEXT(SOURCE!H1392,"????0"),"  ","")," ",""))   &amp;","&amp; IF(lookups!$J$2-3 &gt;= 0, REPT(" ",lookups!$J$2-3-5), "")&amp;
      SOURCE!I1392&amp;
" | "&amp; IF(lookups!$K$2-LEN(SOURCE!I1392) &gt;= 0, REPT(" ",lookups!$K$2-LEN(SOURCE!I1392)), "")&amp;
      SOURCE!J1392&amp;      IF(lookups!$L$2-LEN(SOURCE!J1392) &gt;= 0, REPT(" ",lookups!$L$2-LEN(SOURCE!J1392)), "")&amp;
" | "&amp; IF(lookups!$K$2-LEN(SOURCE!I1392) &gt;= 0, REPT(" ",lookups!$K$2-LEN(SOURCE!I1392)), "")&amp;
      SOURCE!K1392&amp;      IF(lookups!$L$2-LEN(SOURCE!K1392) &gt;= 0, REPT(" ",lookups!$M$2-LEN(SOURCE!K1392)), "")&amp;
" | "&amp; SOURCE!L1392&amp;      IF(lookups!$O$2-LEN(SOURCE!L1392) &gt;= 0, REPT(" ",lookups!$O$2-LEN(SOURCE!L1392)), "")&amp;
" | "&amp; SOURCE!M1392&amp;      IF(lookups!$P$2-LEN(SOURCE!M1392) &gt;= 0, REPT(" ",lookups!$P$2-LEN(SOURCE!M1392)), "")&amp;
      "},"&amp;IF(SOURCE!O1392&lt;&gt;"",""&amp;SOURCE!O1392,"")
 )
)
)</f>
        <v>/* 1356 */  { itemToBeCoded,                NOPARAM,                     "PROGS",                                       "PROGS",                                       (0 &lt;&lt; TAM_MAX_BITS) |     0, CAT_MENU | SLS_UNCHANGED | US_UNCHANGED | EIM_DISABLED | PTP_DISABLED     },</v>
      </c>
    </row>
    <row r="1393" customFormat="false" ht="15.75" hidden="false" customHeight="false" outlineLevel="0" collapsed="false">
      <c r="A1393" s="263" t="str">
        <f aca="false">IF(AND(OR(SOURCE!A1393="",ISBLANK(SOURCE!A1393)),SOURCE!B1393&gt;0),IF(ISBLANK(SOURCE!C1393),"",SOURCE!C1393),
IF(SOURCE!B1393&lt;0,VLOOKUP(SOURCE!B1393,lookups!A$1:B$25,2,0),
  IF(ISBLANK(SOURCE!B1393),
    "",
    "/* "&amp;TEXT(SOURCE!B1393,"???0")&amp;" *"&amp;
      SOURCE!C1393&amp;", "&amp; IF(lookups!$E$2-LEN(SOURCE!C1393) &gt;= 0, REPT(" ",lookups!$E$2-LEN(SOURCE!C1393)), "")&amp;
      SOURCE!D1393&amp;", "&amp; IF(lookups!$F$2-LEN(SOURCE!D1393) &gt;= 0, REPT(" ",lookups!$F$2-LEN(SOURCE!D1393)), "")&amp;
      SOURCE!E1393&amp;", "&amp; IF(lookups!$G$2-LEN(SOURCE!E1393) &gt;=0, REPT(" ",lookups!$G$2-LEN(SOURCE!E1393)), "")&amp;
      SOURCE!F1393&amp;", "&amp; IF(lookups!$H$2-LEN(SOURCE!F1393) &gt;= 0, REPT(" ",lookups!$H$2-LEN(SOURCE!F1393)+2), "")&amp;"("&amp;
      SUBSTITUTE(TEXT(SOURCE!G1393,"??0"),"  ","")&amp;" &lt;&lt; TAM_MAX_BITS) |"&amp; IF(lookups!$I$2-3 &gt;= 0, REPT(" ",MAX(1,lookups!$I$2-5+4+1-1-LEN(  IF(ISTEXT(SOURCE!H1393),SOURCE!H1393,  SUBSTITUTE(SUBSTITUTE(TEXT(SOURCE!H1393,"????0"),"  ","")," ",""))   ))), "")&amp;
       IF(ISTEXT(SOURCE!H1393),SOURCE!H1393, SUBSTITUTE(SUBSTITUTE(TEXT(SOURCE!H1393,"????0"),"  ","")," ",""))   &amp;","&amp; IF(lookups!$J$2-3 &gt;= 0, REPT(" ",lookups!$J$2-3-5), "")&amp;
      SOURCE!I1393&amp;
" | "&amp; IF(lookups!$K$2-LEN(SOURCE!I1393) &gt;= 0, REPT(" ",lookups!$K$2-LEN(SOURCE!I1393)), "")&amp;
      SOURCE!J1393&amp;      IF(lookups!$L$2-LEN(SOURCE!J1393) &gt;= 0, REPT(" ",lookups!$L$2-LEN(SOURCE!J1393)), "")&amp;
" | "&amp; IF(lookups!$K$2-LEN(SOURCE!I1393) &gt;= 0, REPT(" ",lookups!$K$2-LEN(SOURCE!I1393)), "")&amp;
      SOURCE!K1393&amp;      IF(lookups!$L$2-LEN(SOURCE!K1393) &gt;= 0, REPT(" ",lookups!$M$2-LEN(SOURCE!K1393)), "")&amp;
" | "&amp; SOURCE!L1393&amp;      IF(lookups!$O$2-LEN(SOURCE!L1393) &gt;= 0, REPT(" ",lookups!$O$2-LEN(SOURCE!L1393)), "")&amp;
" | "&amp; SOURCE!M1393&amp;      IF(lookups!$P$2-LEN(SOURCE!M1393) &gt;= 0, REPT(" ",lookups!$P$2-LEN(SOURCE!M1393)), "")&amp;
      "},"&amp;IF(SOURCE!O1393&lt;&gt;"",""&amp;SOURCE!O1393,"")
 )
)
)</f>
        <v>/* 1357 */  { itemToBeCoded,                NOPARAM,                     "P.FN",                                        "P.FN",                                        (0 &lt;&lt; TAM_MAX_BITS) |     0, CAT_MENU | SLS_UNCHANGED | US_UNCHANGED | EIM_DISABLED | PTP_DISABLED     },</v>
      </c>
    </row>
    <row r="1394" customFormat="false" ht="15.75" hidden="false" customHeight="false" outlineLevel="0" collapsed="false">
      <c r="A1394" s="263" t="str">
        <f aca="false">IF(AND(OR(SOURCE!A1394="",ISBLANK(SOURCE!A1394)),SOURCE!B1394&gt;0),IF(ISBLANK(SOURCE!C1394),"",SOURCE!C1394),
IF(SOURCE!B1394&lt;0,VLOOKUP(SOURCE!B1394,lookups!A$1:B$25,2,0),
  IF(ISBLANK(SOURCE!B1394),
    "",
    "/* "&amp;TEXT(SOURCE!B1394,"???0")&amp;" *"&amp;
      SOURCE!C1394&amp;", "&amp; IF(lookups!$E$2-LEN(SOURCE!C1394) &gt;= 0, REPT(" ",lookups!$E$2-LEN(SOURCE!C1394)), "")&amp;
      SOURCE!D1394&amp;", "&amp; IF(lookups!$F$2-LEN(SOURCE!D1394) &gt;= 0, REPT(" ",lookups!$F$2-LEN(SOURCE!D1394)), "")&amp;
      SOURCE!E1394&amp;", "&amp; IF(lookups!$G$2-LEN(SOURCE!E1394) &gt;=0, REPT(" ",lookups!$G$2-LEN(SOURCE!E1394)), "")&amp;
      SOURCE!F1394&amp;", "&amp; IF(lookups!$H$2-LEN(SOURCE!F1394) &gt;= 0, REPT(" ",lookups!$H$2-LEN(SOURCE!F1394)+2), "")&amp;"("&amp;
      SUBSTITUTE(TEXT(SOURCE!G1394,"??0"),"  ","")&amp;" &lt;&lt; TAM_MAX_BITS) |"&amp; IF(lookups!$I$2-3 &gt;= 0, REPT(" ",MAX(1,lookups!$I$2-5+4+1-1-LEN(  IF(ISTEXT(SOURCE!H1394),SOURCE!H1394,  SUBSTITUTE(SUBSTITUTE(TEXT(SOURCE!H1394,"????0"),"  ","")," ",""))   ))), "")&amp;
       IF(ISTEXT(SOURCE!H1394),SOURCE!H1394, SUBSTITUTE(SUBSTITUTE(TEXT(SOURCE!H1394,"????0"),"  ","")," ",""))   &amp;","&amp; IF(lookups!$J$2-3 &gt;= 0, REPT(" ",lookups!$J$2-3-5), "")&amp;
      SOURCE!I1394&amp;
" | "&amp; IF(lookups!$K$2-LEN(SOURCE!I1394) &gt;= 0, REPT(" ",lookups!$K$2-LEN(SOURCE!I1394)), "")&amp;
      SOURCE!J1394&amp;      IF(lookups!$L$2-LEN(SOURCE!J1394) &gt;= 0, REPT(" ",lookups!$L$2-LEN(SOURCE!J1394)), "")&amp;
" | "&amp; IF(lookups!$K$2-LEN(SOURCE!I1394) &gt;= 0, REPT(" ",lookups!$K$2-LEN(SOURCE!I1394)), "")&amp;
      SOURCE!K1394&amp;      IF(lookups!$L$2-LEN(SOURCE!K1394) &gt;= 0, REPT(" ",lookups!$M$2-LEN(SOURCE!K1394)), "")&amp;
" | "&amp; SOURCE!L1394&amp;      IF(lookups!$O$2-LEN(SOURCE!L1394) &gt;= 0, REPT(" ",lookups!$O$2-LEN(SOURCE!L1394)), "")&amp;
" | "&amp; SOURCE!M1394&amp;      IF(lookups!$P$2-LEN(SOURCE!M1394) &gt;= 0, REPT(" ",lookups!$P$2-LEN(SOURCE!M1394)), "")&amp;
      "},"&amp;IF(SOURCE!O1394&lt;&gt;"",""&amp;SOURCE!O1394,"")
 )
)
)</f>
        <v>/* 1358 */  { itemToBeCoded,                NOPARAM,                     "P.FN" STD_ELLIPSIS,                           "P.FN" STD_ELLIPSIS,                           (0 &lt;&lt; TAM_MAX_BITS) |     0, CAT_MENU | SLS_UNCHANGED | US_UNCHANGED | EIM_DISABLED | PTP_DISABLED     },</v>
      </c>
    </row>
    <row r="1395" customFormat="false" ht="15.75" hidden="false" customHeight="false" outlineLevel="0" collapsed="false">
      <c r="A1395" s="263" t="str">
        <f aca="false">IF(AND(OR(SOURCE!A1395="",ISBLANK(SOURCE!A1395)),SOURCE!B1395&gt;0),IF(ISBLANK(SOURCE!C1395),"",SOURCE!C1395),
IF(SOURCE!B1395&lt;0,VLOOKUP(SOURCE!B1395,lookups!A$1:B$25,2,0),
  IF(ISBLANK(SOURCE!B1395),
    "",
    "/* "&amp;TEXT(SOURCE!B1395,"???0")&amp;" *"&amp;
      SOURCE!C1395&amp;", "&amp; IF(lookups!$E$2-LEN(SOURCE!C1395) &gt;= 0, REPT(" ",lookups!$E$2-LEN(SOURCE!C1395)), "")&amp;
      SOURCE!D1395&amp;", "&amp; IF(lookups!$F$2-LEN(SOURCE!D1395) &gt;= 0, REPT(" ",lookups!$F$2-LEN(SOURCE!D1395)), "")&amp;
      SOURCE!E1395&amp;", "&amp; IF(lookups!$G$2-LEN(SOURCE!E1395) &gt;=0, REPT(" ",lookups!$G$2-LEN(SOURCE!E1395)), "")&amp;
      SOURCE!F1395&amp;", "&amp; IF(lookups!$H$2-LEN(SOURCE!F1395) &gt;= 0, REPT(" ",lookups!$H$2-LEN(SOURCE!F1395)+2), "")&amp;"("&amp;
      SUBSTITUTE(TEXT(SOURCE!G1395,"??0"),"  ","")&amp;" &lt;&lt; TAM_MAX_BITS) |"&amp; IF(lookups!$I$2-3 &gt;= 0, REPT(" ",MAX(1,lookups!$I$2-5+4+1-1-LEN(  IF(ISTEXT(SOURCE!H1395),SOURCE!H1395,  SUBSTITUTE(SUBSTITUTE(TEXT(SOURCE!H1395,"????0"),"  ","")," ",""))   ))), "")&amp;
       IF(ISTEXT(SOURCE!H1395),SOURCE!H1395, SUBSTITUTE(SUBSTITUTE(TEXT(SOURCE!H1395,"????0"),"  ","")," ",""))   &amp;","&amp; IF(lookups!$J$2-3 &gt;= 0, REPT(" ",lookups!$J$2-3-5), "")&amp;
      SOURCE!I1395&amp;
" | "&amp; IF(lookups!$K$2-LEN(SOURCE!I1395) &gt;= 0, REPT(" ",lookups!$K$2-LEN(SOURCE!I1395)), "")&amp;
      SOURCE!J1395&amp;      IF(lookups!$L$2-LEN(SOURCE!J1395) &gt;= 0, REPT(" ",lookups!$L$2-LEN(SOURCE!J1395)), "")&amp;
" | "&amp; IF(lookups!$K$2-LEN(SOURCE!I1395) &gt;= 0, REPT(" ",lookups!$K$2-LEN(SOURCE!I1395)), "")&amp;
      SOURCE!K1395&amp;      IF(lookups!$L$2-LEN(SOURCE!K1395) &gt;= 0, REPT(" ",lookups!$M$2-LEN(SOURCE!K1395)), "")&amp;
" | "&amp; SOURCE!L1395&amp;      IF(lookups!$O$2-LEN(SOURCE!L1395) &gt;= 0, REPT(" ",lookups!$O$2-LEN(SOURCE!L1395)), "")&amp;
" | "&amp; SOURCE!M1395&amp;      IF(lookups!$P$2-LEN(SOURCE!M1395) &gt;= 0, REPT(" ",lookups!$P$2-LEN(SOURCE!M1395)), "")&amp;
      "},"&amp;IF(SOURCE!O1395&lt;&gt;"",""&amp;SOURCE!O1395,"")
 )
)
)</f>
        <v>/* 1359 */  { itemToBeCoded,                NOPARAM,                     "Power:",                                      "Power:",                                      (0 &lt;&lt; TAM_MAX_BITS) |     0, CAT_MENU | SLS_UNCHANGED | US_UNCHANGED | EIM_DISABLED | PTP_DISABLED     },</v>
      </c>
    </row>
    <row r="1396" customFormat="false" ht="15.75" hidden="false" customHeight="false" outlineLevel="0" collapsed="false">
      <c r="A1396" s="263" t="str">
        <f aca="false">IF(AND(OR(SOURCE!A1396="",ISBLANK(SOURCE!A1396)),SOURCE!B1396&gt;0),IF(ISBLANK(SOURCE!C1396),"",SOURCE!C1396),
IF(SOURCE!B1396&lt;0,VLOOKUP(SOURCE!B1396,lookups!A$1:B$25,2,0),
  IF(ISBLANK(SOURCE!B1396),
    "",
    "/* "&amp;TEXT(SOURCE!B1396,"???0")&amp;" *"&amp;
      SOURCE!C1396&amp;", "&amp; IF(lookups!$E$2-LEN(SOURCE!C1396) &gt;= 0, REPT(" ",lookups!$E$2-LEN(SOURCE!C1396)), "")&amp;
      SOURCE!D1396&amp;", "&amp; IF(lookups!$F$2-LEN(SOURCE!D1396) &gt;= 0, REPT(" ",lookups!$F$2-LEN(SOURCE!D1396)), "")&amp;
      SOURCE!E1396&amp;", "&amp; IF(lookups!$G$2-LEN(SOURCE!E1396) &gt;=0, REPT(" ",lookups!$G$2-LEN(SOURCE!E1396)), "")&amp;
      SOURCE!F1396&amp;", "&amp; IF(lookups!$H$2-LEN(SOURCE!F1396) &gt;= 0, REPT(" ",lookups!$H$2-LEN(SOURCE!F1396)+2), "")&amp;"("&amp;
      SUBSTITUTE(TEXT(SOURCE!G1396,"??0"),"  ","")&amp;" &lt;&lt; TAM_MAX_BITS) |"&amp; IF(lookups!$I$2-3 &gt;= 0, REPT(" ",MAX(1,lookups!$I$2-5+4+1-1-LEN(  IF(ISTEXT(SOURCE!H1396),SOURCE!H1396,  SUBSTITUTE(SUBSTITUTE(TEXT(SOURCE!H1396,"????0"),"  ","")," ",""))   ))), "")&amp;
       IF(ISTEXT(SOURCE!H1396),SOURCE!H1396, SUBSTITUTE(SUBSTITUTE(TEXT(SOURCE!H1396,"????0"),"  ","")," ",""))   &amp;","&amp; IF(lookups!$J$2-3 &gt;= 0, REPT(" ",lookups!$J$2-3-5), "")&amp;
      SOURCE!I1396&amp;
" | "&amp; IF(lookups!$K$2-LEN(SOURCE!I1396) &gt;= 0, REPT(" ",lookups!$K$2-LEN(SOURCE!I1396)), "")&amp;
      SOURCE!J1396&amp;      IF(lookups!$L$2-LEN(SOURCE!J1396) &gt;= 0, REPT(" ",lookups!$L$2-LEN(SOURCE!J1396)), "")&amp;
" | "&amp; IF(lookups!$K$2-LEN(SOURCE!I1396) &gt;= 0, REPT(" ",lookups!$K$2-LEN(SOURCE!I1396)), "")&amp;
      SOURCE!K1396&amp;      IF(lookups!$L$2-LEN(SOURCE!K1396) &gt;= 0, REPT(" ",lookups!$M$2-LEN(SOURCE!K1396)), "")&amp;
" | "&amp; SOURCE!L1396&amp;      IF(lookups!$O$2-LEN(SOURCE!L1396) &gt;= 0, REPT(" ",lookups!$O$2-LEN(SOURCE!L1396)), "")&amp;
" | "&amp; SOURCE!M1396&amp;      IF(lookups!$P$2-LEN(SOURCE!M1396) &gt;= 0, REPT(" ",lookups!$P$2-LEN(SOURCE!M1396)), "")&amp;
      "},"&amp;IF(SOURCE!O1396&lt;&gt;"",""&amp;SOURCE!O1396,"")
 )
)
)</f>
        <v>/* 1360 */  { itemToBeCoded,                NOPARAM,                     "FFF+:",                                       "FFF+:",                                       (0 &lt;&lt; TAM_MAX_BITS) |     0, CAT_MENU | SLS_UNCHANGED | US_UNCHANGED | EIM_DISABLED | PTP_DISABLED     },</v>
      </c>
    </row>
    <row r="1397" customFormat="false" ht="15.75" hidden="false" customHeight="false" outlineLevel="0" collapsed="false">
      <c r="A1397" s="263" t="str">
        <f aca="false">IF(AND(OR(SOURCE!A1397="",ISBLANK(SOURCE!A1397)),SOURCE!B1397&gt;0),IF(ISBLANK(SOURCE!C1397),"",SOURCE!C1397),
IF(SOURCE!B1397&lt;0,VLOOKUP(SOURCE!B1397,lookups!A$1:B$25,2,0),
  IF(ISBLANK(SOURCE!B1397),
    "",
    "/* "&amp;TEXT(SOURCE!B1397,"???0")&amp;" *"&amp;
      SOURCE!C1397&amp;", "&amp; IF(lookups!$E$2-LEN(SOURCE!C1397) &gt;= 0, REPT(" ",lookups!$E$2-LEN(SOURCE!C1397)), "")&amp;
      SOURCE!D1397&amp;", "&amp; IF(lookups!$F$2-LEN(SOURCE!D1397) &gt;= 0, REPT(" ",lookups!$F$2-LEN(SOURCE!D1397)), "")&amp;
      SOURCE!E1397&amp;", "&amp; IF(lookups!$G$2-LEN(SOURCE!E1397) &gt;=0, REPT(" ",lookups!$G$2-LEN(SOURCE!E1397)), "")&amp;
      SOURCE!F1397&amp;", "&amp; IF(lookups!$H$2-LEN(SOURCE!F1397) &gt;= 0, REPT(" ",lookups!$H$2-LEN(SOURCE!F1397)+2), "")&amp;"("&amp;
      SUBSTITUTE(TEXT(SOURCE!G1397,"??0"),"  ","")&amp;" &lt;&lt; TAM_MAX_BITS) |"&amp; IF(lookups!$I$2-3 &gt;= 0, REPT(" ",MAX(1,lookups!$I$2-5+4+1-1-LEN(  IF(ISTEXT(SOURCE!H1397),SOURCE!H1397,  SUBSTITUTE(SUBSTITUTE(TEXT(SOURCE!H1397,"????0"),"  ","")," ",""))   ))), "")&amp;
       IF(ISTEXT(SOURCE!H1397),SOURCE!H1397, SUBSTITUTE(SUBSTITUTE(TEXT(SOURCE!H1397,"????0"),"  ","")," ",""))   &amp;","&amp; IF(lookups!$J$2-3 &gt;= 0, REPT(" ",lookups!$J$2-3-5), "")&amp;
      SOURCE!I1397&amp;
" | "&amp; IF(lookups!$K$2-LEN(SOURCE!I1397) &gt;= 0, REPT(" ",lookups!$K$2-LEN(SOURCE!I1397)), "")&amp;
      SOURCE!J1397&amp;      IF(lookups!$L$2-LEN(SOURCE!J1397) &gt;= 0, REPT(" ",lookups!$L$2-LEN(SOURCE!J1397)), "")&amp;
" | "&amp; IF(lookups!$K$2-LEN(SOURCE!I1397) &gt;= 0, REPT(" ",lookups!$K$2-LEN(SOURCE!I1397)), "")&amp;
      SOURCE!K1397&amp;      IF(lookups!$L$2-LEN(SOURCE!K1397) &gt;= 0, REPT(" ",lookups!$M$2-LEN(SOURCE!K1397)), "")&amp;
" | "&amp; SOURCE!L1397&amp;      IF(lookups!$O$2-LEN(SOURCE!L1397) &gt;= 0, REPT(" ",lookups!$O$2-LEN(SOURCE!L1397)), "")&amp;
" | "&amp; SOURCE!M1397&amp;      IF(lookups!$P$2-LEN(SOURCE!M1397) &gt;= 0, REPT(" ",lookups!$P$2-LEN(SOURCE!M1397)), "")&amp;
      "},"&amp;IF(SOURCE!O1397&lt;&gt;"",""&amp;SOURCE!O1397,"")
 )
)
)</f>
        <v>/* 1361 */  { itemToBeCoded,                NOPARAM,                     "REALS",                                       "REALS",                                       (0 &lt;&lt; TAM_MAX_BITS) |     0, CAT_MENU | SLS_UNCHANGED | US_UNCHANGED | EIM_DISABLED | PTP_DISABLED     },</v>
      </c>
    </row>
    <row r="1398" customFormat="false" ht="15.75" hidden="false" customHeight="false" outlineLevel="0" collapsed="false">
      <c r="A1398" s="263" t="str">
        <f aca="false">IF(AND(OR(SOURCE!A1398="",ISBLANK(SOURCE!A1398)),SOURCE!B1398&gt;0),IF(ISBLANK(SOURCE!C1398),"",SOURCE!C1398),
IF(SOURCE!B1398&lt;0,VLOOKUP(SOURCE!B1398,lookups!A$1:B$25,2,0),
  IF(ISBLANK(SOURCE!B1398),
    "",
    "/* "&amp;TEXT(SOURCE!B1398,"???0")&amp;" *"&amp;
      SOURCE!C1398&amp;", "&amp; IF(lookups!$E$2-LEN(SOURCE!C1398) &gt;= 0, REPT(" ",lookups!$E$2-LEN(SOURCE!C1398)), "")&amp;
      SOURCE!D1398&amp;", "&amp; IF(lookups!$F$2-LEN(SOURCE!D1398) &gt;= 0, REPT(" ",lookups!$F$2-LEN(SOURCE!D1398)), "")&amp;
      SOURCE!E1398&amp;", "&amp; IF(lookups!$G$2-LEN(SOURCE!E1398) &gt;=0, REPT(" ",lookups!$G$2-LEN(SOURCE!E1398)), "")&amp;
      SOURCE!F1398&amp;", "&amp; IF(lookups!$H$2-LEN(SOURCE!F1398) &gt;= 0, REPT(" ",lookups!$H$2-LEN(SOURCE!F1398)+2), "")&amp;"("&amp;
      SUBSTITUTE(TEXT(SOURCE!G1398,"??0"),"  ","")&amp;" &lt;&lt; TAM_MAX_BITS) |"&amp; IF(lookups!$I$2-3 &gt;= 0, REPT(" ",MAX(1,lookups!$I$2-5+4+1-1-LEN(  IF(ISTEXT(SOURCE!H1398),SOURCE!H1398,  SUBSTITUTE(SUBSTITUTE(TEXT(SOURCE!H1398,"????0"),"  ","")," ",""))   ))), "")&amp;
       IF(ISTEXT(SOURCE!H1398),SOURCE!H1398, SUBSTITUTE(SUBSTITUTE(TEXT(SOURCE!H1398,"????0"),"  ","")," ",""))   &amp;","&amp; IF(lookups!$J$2-3 &gt;= 0, REPT(" ",lookups!$J$2-3-5), "")&amp;
      SOURCE!I1398&amp;
" | "&amp; IF(lookups!$K$2-LEN(SOURCE!I1398) &gt;= 0, REPT(" ",lookups!$K$2-LEN(SOURCE!I1398)), "")&amp;
      SOURCE!J1398&amp;      IF(lookups!$L$2-LEN(SOURCE!J1398) &gt;= 0, REPT(" ",lookups!$L$2-LEN(SOURCE!J1398)), "")&amp;
" | "&amp; IF(lookups!$K$2-LEN(SOURCE!I1398) &gt;= 0, REPT(" ",lookups!$K$2-LEN(SOURCE!I1398)), "")&amp;
      SOURCE!K1398&amp;      IF(lookups!$L$2-LEN(SOURCE!K1398) &gt;= 0, REPT(" ",lookups!$M$2-LEN(SOURCE!K1398)), "")&amp;
" | "&amp; SOURCE!L1398&amp;      IF(lookups!$O$2-LEN(SOURCE!L1398) &gt;= 0, REPT(" ",lookups!$O$2-LEN(SOURCE!L1398)), "")&amp;
" | "&amp; SOURCE!M1398&amp;      IF(lookups!$P$2-LEN(SOURCE!M1398) &gt;= 0, REPT(" ",lookups!$P$2-LEN(SOURCE!M1398)), "")&amp;
      "},"&amp;IF(SOURCE!O1398&lt;&gt;"",""&amp;SOURCE!O1398,"")
 )
)
)</f>
        <v>/* 1362 */  { itemToBeCoded,                NOPARAM,                     "Solver",                                      "Solver",                                      (0 &lt;&lt; TAM_MAX_BITS) |     0, CAT_MENU | SLS_UNCHANGED | US_UNCHANGED | EIM_DISABLED | PTP_DISABLED     },</v>
      </c>
    </row>
    <row r="1399" customFormat="false" ht="15.75" hidden="false" customHeight="false" outlineLevel="0" collapsed="false">
      <c r="A1399" s="263" t="str">
        <f aca="false">IF(AND(OR(SOURCE!A1399="",ISBLANK(SOURCE!A1399)),SOURCE!B1399&gt;0),IF(ISBLANK(SOURCE!C1399),"",SOURCE!C1399),
IF(SOURCE!B1399&lt;0,VLOOKUP(SOURCE!B1399,lookups!A$1:B$25,2,0),
  IF(ISBLANK(SOURCE!B1399),
    "",
    "/* "&amp;TEXT(SOURCE!B1399,"???0")&amp;" *"&amp;
      SOURCE!C1399&amp;", "&amp; IF(lookups!$E$2-LEN(SOURCE!C1399) &gt;= 0, REPT(" ",lookups!$E$2-LEN(SOURCE!C1399)), "")&amp;
      SOURCE!D1399&amp;", "&amp; IF(lookups!$F$2-LEN(SOURCE!D1399) &gt;= 0, REPT(" ",lookups!$F$2-LEN(SOURCE!D1399)), "")&amp;
      SOURCE!E1399&amp;", "&amp; IF(lookups!$G$2-LEN(SOURCE!E1399) &gt;=0, REPT(" ",lookups!$G$2-LEN(SOURCE!E1399)), "")&amp;
      SOURCE!F1399&amp;", "&amp; IF(lookups!$H$2-LEN(SOURCE!F1399) &gt;= 0, REPT(" ",lookups!$H$2-LEN(SOURCE!F1399)+2), "")&amp;"("&amp;
      SUBSTITUTE(TEXT(SOURCE!G1399,"??0"),"  ","")&amp;" &lt;&lt; TAM_MAX_BITS) |"&amp; IF(lookups!$I$2-3 &gt;= 0, REPT(" ",MAX(1,lookups!$I$2-5+4+1-1-LEN(  IF(ISTEXT(SOURCE!H1399),SOURCE!H1399,  SUBSTITUTE(SUBSTITUTE(TEXT(SOURCE!H1399,"????0"),"  ","")," ",""))   ))), "")&amp;
       IF(ISTEXT(SOURCE!H1399),SOURCE!H1399, SUBSTITUTE(SUBSTITUTE(TEXT(SOURCE!H1399,"????0"),"  ","")," ",""))   &amp;","&amp; IF(lookups!$J$2-3 &gt;= 0, REPT(" ",lookups!$J$2-3-5), "")&amp;
      SOURCE!I1399&amp;
" | "&amp; IF(lookups!$K$2-LEN(SOURCE!I1399) &gt;= 0, REPT(" ",lookups!$K$2-LEN(SOURCE!I1399)), "")&amp;
      SOURCE!J1399&amp;      IF(lookups!$L$2-LEN(SOURCE!J1399) &gt;= 0, REPT(" ",lookups!$L$2-LEN(SOURCE!J1399)), "")&amp;
" | "&amp; IF(lookups!$K$2-LEN(SOURCE!I1399) &gt;= 0, REPT(" ",lookups!$K$2-LEN(SOURCE!I1399)), "")&amp;
      SOURCE!K1399&amp;      IF(lookups!$L$2-LEN(SOURCE!K1399) &gt;= 0, REPT(" ",lookups!$M$2-LEN(SOURCE!K1399)), "")&amp;
" | "&amp; SOURCE!L1399&amp;      IF(lookups!$O$2-LEN(SOURCE!L1399) &gt;= 0, REPT(" ",lookups!$O$2-LEN(SOURCE!L1399)), "")&amp;
" | "&amp; SOURCE!M1399&amp;      IF(lookups!$P$2-LEN(SOURCE!M1399) &gt;= 0, REPT(" ",lookups!$P$2-LEN(SOURCE!M1399)), "")&amp;
      "},"&amp;IF(SOURCE!O1399&lt;&gt;"",""&amp;SOURCE!O1399,"")
 )
)
)</f>
        <v>/* 1363 */  { itemToBeCoded,                NOPARAM,                     "STAT",                                        "STAT",                                        (0 &lt;&lt; TAM_MAX_BITS) |     0, CAT_MENU | SLS_UNCHANGED | US_UNCHANGED | EIM_DISABLED | PTP_DISABLED     },</v>
      </c>
    </row>
    <row r="1400" customFormat="false" ht="15.75" hidden="false" customHeight="false" outlineLevel="0" collapsed="false">
      <c r="A1400" s="263" t="str">
        <f aca="false">IF(AND(OR(SOURCE!A1400="",ISBLANK(SOURCE!A1400)),SOURCE!B1400&gt;0),IF(ISBLANK(SOURCE!C1400),"",SOURCE!C1400),
IF(SOURCE!B1400&lt;0,VLOOKUP(SOURCE!B1400,lookups!A$1:B$25,2,0),
  IF(ISBLANK(SOURCE!B1400),
    "",
    "/* "&amp;TEXT(SOURCE!B1400,"???0")&amp;" *"&amp;
      SOURCE!C1400&amp;", "&amp; IF(lookups!$E$2-LEN(SOURCE!C1400) &gt;= 0, REPT(" ",lookups!$E$2-LEN(SOURCE!C1400)), "")&amp;
      SOURCE!D1400&amp;", "&amp; IF(lookups!$F$2-LEN(SOURCE!D1400) &gt;= 0, REPT(" ",lookups!$F$2-LEN(SOURCE!D1400)), "")&amp;
      SOURCE!E1400&amp;", "&amp; IF(lookups!$G$2-LEN(SOURCE!E1400) &gt;=0, REPT(" ",lookups!$G$2-LEN(SOURCE!E1400)), "")&amp;
      SOURCE!F1400&amp;", "&amp; IF(lookups!$H$2-LEN(SOURCE!F1400) &gt;= 0, REPT(" ",lookups!$H$2-LEN(SOURCE!F1400)+2), "")&amp;"("&amp;
      SUBSTITUTE(TEXT(SOURCE!G1400,"??0"),"  ","")&amp;" &lt;&lt; TAM_MAX_BITS) |"&amp; IF(lookups!$I$2-3 &gt;= 0, REPT(" ",MAX(1,lookups!$I$2-5+4+1-1-LEN(  IF(ISTEXT(SOURCE!H1400),SOURCE!H1400,  SUBSTITUTE(SUBSTITUTE(TEXT(SOURCE!H1400,"????0"),"  ","")," ",""))   ))), "")&amp;
       IF(ISTEXT(SOURCE!H1400),SOURCE!H1400, SUBSTITUTE(SUBSTITUTE(TEXT(SOURCE!H1400,"????0"),"  ","")," ",""))   &amp;","&amp; IF(lookups!$J$2-3 &gt;= 0, REPT(" ",lookups!$J$2-3-5), "")&amp;
      SOURCE!I1400&amp;
" | "&amp; IF(lookups!$K$2-LEN(SOURCE!I1400) &gt;= 0, REPT(" ",lookups!$K$2-LEN(SOURCE!I1400)), "")&amp;
      SOURCE!J1400&amp;      IF(lookups!$L$2-LEN(SOURCE!J1400) &gt;= 0, REPT(" ",lookups!$L$2-LEN(SOURCE!J1400)), "")&amp;
" | "&amp; IF(lookups!$K$2-LEN(SOURCE!I1400) &gt;= 0, REPT(" ",lookups!$K$2-LEN(SOURCE!I1400)), "")&amp;
      SOURCE!K1400&amp;      IF(lookups!$L$2-LEN(SOURCE!K1400) &gt;= 0, REPT(" ",lookups!$M$2-LEN(SOURCE!K1400)), "")&amp;
" | "&amp; SOURCE!L1400&amp;      IF(lookups!$O$2-LEN(SOURCE!L1400) &gt;= 0, REPT(" ",lookups!$O$2-LEN(SOURCE!L1400)), "")&amp;
" | "&amp; SOURCE!M1400&amp;      IF(lookups!$P$2-LEN(SOURCE!M1400) &gt;= 0, REPT(" ",lookups!$P$2-LEN(SOURCE!M1400)), "")&amp;
      "},"&amp;IF(SOURCE!O1400&lt;&gt;"",""&amp;SOURCE!O1400,"")
 )
)
)</f>
        <v>/* 1364 */  { itemToBeCoded,                NOPARAM,                     "STK",                                         "STK",                                         (0 &lt;&lt; TAM_MAX_BITS) |     0, CAT_MENU | SLS_UNCHANGED | US_UNCHANGED | EIM_DISABLED | PTP_DISABLED     },</v>
      </c>
    </row>
    <row r="1401" customFormat="false" ht="15.75" hidden="false" customHeight="false" outlineLevel="0" collapsed="false">
      <c r="A1401" s="263" t="str">
        <f aca="false">IF(AND(OR(SOURCE!A1401="",ISBLANK(SOURCE!A1401)),SOURCE!B1401&gt;0),IF(ISBLANK(SOURCE!C1401),"",SOURCE!C1401),
IF(SOURCE!B1401&lt;0,VLOOKUP(SOURCE!B1401,lookups!A$1:B$25,2,0),
  IF(ISBLANK(SOURCE!B1401),
    "",
    "/* "&amp;TEXT(SOURCE!B1401,"???0")&amp;" *"&amp;
      SOURCE!C1401&amp;", "&amp; IF(lookups!$E$2-LEN(SOURCE!C1401) &gt;= 0, REPT(" ",lookups!$E$2-LEN(SOURCE!C1401)), "")&amp;
      SOURCE!D1401&amp;", "&amp; IF(lookups!$F$2-LEN(SOURCE!D1401) &gt;= 0, REPT(" ",lookups!$F$2-LEN(SOURCE!D1401)), "")&amp;
      SOURCE!E1401&amp;", "&amp; IF(lookups!$G$2-LEN(SOURCE!E1401) &gt;=0, REPT(" ",lookups!$G$2-LEN(SOURCE!E1401)), "")&amp;
      SOURCE!F1401&amp;", "&amp; IF(lookups!$H$2-LEN(SOURCE!F1401) &gt;= 0, REPT(" ",lookups!$H$2-LEN(SOURCE!F1401)+2), "")&amp;"("&amp;
      SUBSTITUTE(TEXT(SOURCE!G1401,"??0"),"  ","")&amp;" &lt;&lt; TAM_MAX_BITS) |"&amp; IF(lookups!$I$2-3 &gt;= 0, REPT(" ",MAX(1,lookups!$I$2-5+4+1-1-LEN(  IF(ISTEXT(SOURCE!H1401),SOURCE!H1401,  SUBSTITUTE(SUBSTITUTE(TEXT(SOURCE!H1401,"????0"),"  ","")," ",""))   ))), "")&amp;
       IF(ISTEXT(SOURCE!H1401),SOURCE!H1401, SUBSTITUTE(SUBSTITUTE(TEXT(SOURCE!H1401,"????0"),"  ","")," ",""))   &amp;","&amp; IF(lookups!$J$2-3 &gt;= 0, REPT(" ",lookups!$J$2-3-5), "")&amp;
      SOURCE!I1401&amp;
" | "&amp; IF(lookups!$K$2-LEN(SOURCE!I1401) &gt;= 0, REPT(" ",lookups!$K$2-LEN(SOURCE!I1401)), "")&amp;
      SOURCE!J1401&amp;      IF(lookups!$L$2-LEN(SOURCE!J1401) &gt;= 0, REPT(" ",lookups!$L$2-LEN(SOURCE!J1401)), "")&amp;
" | "&amp; IF(lookups!$K$2-LEN(SOURCE!I1401) &gt;= 0, REPT(" ",lookups!$K$2-LEN(SOURCE!I1401)), "")&amp;
      SOURCE!K1401&amp;      IF(lookups!$L$2-LEN(SOURCE!K1401) &gt;= 0, REPT(" ",lookups!$M$2-LEN(SOURCE!K1401)), "")&amp;
" | "&amp; SOURCE!L1401&amp;      IF(lookups!$O$2-LEN(SOURCE!L1401) &gt;= 0, REPT(" ",lookups!$O$2-LEN(SOURCE!L1401)), "")&amp;
" | "&amp; SOURCE!M1401&amp;      IF(lookups!$P$2-LEN(SOURCE!M1401) &gt;= 0, REPT(" ",lookups!$P$2-LEN(SOURCE!M1401)), "")&amp;
      "},"&amp;IF(SOURCE!O1401&lt;&gt;"",""&amp;SOURCE!O1401,"")
 )
)
)</f>
        <v>/* 1365 */  { itemToBeCoded,                NOPARAM,                     "STRING",                                      "STRING",                                      (0 &lt;&lt; TAM_MAX_BITS) |     0, CAT_MENU | SLS_UNCHANGED | US_UNCHANGED | EIM_DISABLED | PTP_DISABLED     },</v>
      </c>
    </row>
    <row r="1402" customFormat="false" ht="15.75" hidden="false" customHeight="false" outlineLevel="0" collapsed="false">
      <c r="A1402" s="263" t="str">
        <f aca="false">IF(AND(OR(SOURCE!A1402="",ISBLANK(SOURCE!A1402)),SOURCE!B1402&gt;0),IF(ISBLANK(SOURCE!C1402),"",SOURCE!C1402),
IF(SOURCE!B1402&lt;0,VLOOKUP(SOURCE!B1402,lookups!A$1:B$25,2,0),
  IF(ISBLANK(SOURCE!B1402),
    "",
    "/* "&amp;TEXT(SOURCE!B1402,"???0")&amp;" *"&amp;
      SOURCE!C1402&amp;", "&amp; IF(lookups!$E$2-LEN(SOURCE!C1402) &gt;= 0, REPT(" ",lookups!$E$2-LEN(SOURCE!C1402)), "")&amp;
      SOURCE!D1402&amp;", "&amp; IF(lookups!$F$2-LEN(SOURCE!D1402) &gt;= 0, REPT(" ",lookups!$F$2-LEN(SOURCE!D1402)), "")&amp;
      SOURCE!E1402&amp;", "&amp; IF(lookups!$G$2-LEN(SOURCE!E1402) &gt;=0, REPT(" ",lookups!$G$2-LEN(SOURCE!E1402)), "")&amp;
      SOURCE!F1402&amp;", "&amp; IF(lookups!$H$2-LEN(SOURCE!F1402) &gt;= 0, REPT(" ",lookups!$H$2-LEN(SOURCE!F1402)+2), "")&amp;"("&amp;
      SUBSTITUTE(TEXT(SOURCE!G1402,"??0"),"  ","")&amp;" &lt;&lt; TAM_MAX_BITS) |"&amp; IF(lookups!$I$2-3 &gt;= 0, REPT(" ",MAX(1,lookups!$I$2-5+4+1-1-LEN(  IF(ISTEXT(SOURCE!H1402),SOURCE!H1402,  SUBSTITUTE(SUBSTITUTE(TEXT(SOURCE!H1402,"????0"),"  ","")," ",""))   ))), "")&amp;
       IF(ISTEXT(SOURCE!H1402),SOURCE!H1402, SUBSTITUTE(SUBSTITUTE(TEXT(SOURCE!H1402,"????0"),"  ","")," ",""))   &amp;","&amp; IF(lookups!$J$2-3 &gt;= 0, REPT(" ",lookups!$J$2-3-5), "")&amp;
      SOURCE!I1402&amp;
" | "&amp; IF(lookups!$K$2-LEN(SOURCE!I1402) &gt;= 0, REPT(" ",lookups!$K$2-LEN(SOURCE!I1402)), "")&amp;
      SOURCE!J1402&amp;      IF(lookups!$L$2-LEN(SOURCE!J1402) &gt;= 0, REPT(" ",lookups!$L$2-LEN(SOURCE!J1402)), "")&amp;
" | "&amp; IF(lookups!$K$2-LEN(SOURCE!I1402) &gt;= 0, REPT(" ",lookups!$K$2-LEN(SOURCE!I1402)), "")&amp;
      SOURCE!K1402&amp;      IF(lookups!$L$2-LEN(SOURCE!K1402) &gt;= 0, REPT(" ",lookups!$M$2-LEN(SOURCE!K1402)), "")&amp;
" | "&amp; SOURCE!L1402&amp;      IF(lookups!$O$2-LEN(SOURCE!L1402) &gt;= 0, REPT(" ",lookups!$O$2-LEN(SOURCE!L1402)), "")&amp;
" | "&amp; SOURCE!M1402&amp;      IF(lookups!$P$2-LEN(SOURCE!M1402) &gt;= 0, REPT(" ",lookups!$P$2-LEN(SOURCE!M1402)), "")&amp;
      "},"&amp;IF(SOURCE!O1402&lt;&gt;"",""&amp;SOURCE!O1402,"")
 )
)
)</f>
        <v>/* 1366 */  { itemToBeCoded,                NOPARAM,                     "TEST",                                        "TEST",                                        (0 &lt;&lt; TAM_MAX_BITS) |     0, CAT_MENU | SLS_UNCHANGED | US_UNCHANGED | EIM_DISABLED | PTP_DISABLED     },</v>
      </c>
    </row>
    <row r="1403" customFormat="false" ht="15.75" hidden="false" customHeight="false" outlineLevel="0" collapsed="false">
      <c r="A1403" s="263" t="str">
        <f aca="false">IF(AND(OR(SOURCE!A1403="",ISBLANK(SOURCE!A1403)),SOURCE!B1403&gt;0),IF(ISBLANK(SOURCE!C1403),"",SOURCE!C1403),
IF(SOURCE!B1403&lt;0,VLOOKUP(SOURCE!B1403,lookups!A$1:B$25,2,0),
  IF(ISBLANK(SOURCE!B1403),
    "",
    "/* "&amp;TEXT(SOURCE!B1403,"???0")&amp;" *"&amp;
      SOURCE!C1403&amp;", "&amp; IF(lookups!$E$2-LEN(SOURCE!C1403) &gt;= 0, REPT(" ",lookups!$E$2-LEN(SOURCE!C1403)), "")&amp;
      SOURCE!D1403&amp;", "&amp; IF(lookups!$F$2-LEN(SOURCE!D1403) &gt;= 0, REPT(" ",lookups!$F$2-LEN(SOURCE!D1403)), "")&amp;
      SOURCE!E1403&amp;", "&amp; IF(lookups!$G$2-LEN(SOURCE!E1403) &gt;=0, REPT(" ",lookups!$G$2-LEN(SOURCE!E1403)), "")&amp;
      SOURCE!F1403&amp;", "&amp; IF(lookups!$H$2-LEN(SOURCE!F1403) &gt;= 0, REPT(" ",lookups!$H$2-LEN(SOURCE!F1403)+2), "")&amp;"("&amp;
      SUBSTITUTE(TEXT(SOURCE!G1403,"??0"),"  ","")&amp;" &lt;&lt; TAM_MAX_BITS) |"&amp; IF(lookups!$I$2-3 &gt;= 0, REPT(" ",MAX(1,lookups!$I$2-5+4+1-1-LEN(  IF(ISTEXT(SOURCE!H1403),SOURCE!H1403,  SUBSTITUTE(SUBSTITUTE(TEXT(SOURCE!H1403,"????0"),"  ","")," ",""))   ))), "")&amp;
       IF(ISTEXT(SOURCE!H1403),SOURCE!H1403, SUBSTITUTE(SUBSTITUTE(TEXT(SOURCE!H1403,"????0"),"  ","")," ",""))   &amp;","&amp; IF(lookups!$J$2-3 &gt;= 0, REPT(" ",lookups!$J$2-3-5), "")&amp;
      SOURCE!I1403&amp;
" | "&amp; IF(lookups!$K$2-LEN(SOURCE!I1403) &gt;= 0, REPT(" ",lookups!$K$2-LEN(SOURCE!I1403)), "")&amp;
      SOURCE!J1403&amp;      IF(lookups!$L$2-LEN(SOURCE!J1403) &gt;= 0, REPT(" ",lookups!$L$2-LEN(SOURCE!J1403)), "")&amp;
" | "&amp; IF(lookups!$K$2-LEN(SOURCE!I1403) &gt;= 0, REPT(" ",lookups!$K$2-LEN(SOURCE!I1403)), "")&amp;
      SOURCE!K1403&amp;      IF(lookups!$L$2-LEN(SOURCE!K1403) &gt;= 0, REPT(" ",lookups!$M$2-LEN(SOURCE!K1403)), "")&amp;
" | "&amp; SOURCE!L1403&amp;      IF(lookups!$O$2-LEN(SOURCE!L1403) &gt;= 0, REPT(" ",lookups!$O$2-LEN(SOURCE!L1403)), "")&amp;
" | "&amp; SOURCE!M1403&amp;      IF(lookups!$P$2-LEN(SOURCE!M1403) &gt;= 0, REPT(" ",lookups!$P$2-LEN(SOURCE!M1403)), "")&amp;
      "},"&amp;IF(SOURCE!O1403&lt;&gt;"",""&amp;SOURCE!O1403,"")
 )
)
)</f>
        <v>/* 1367 */  { itemToBeCoded,                NOPARAM,                     "TIMES",                                       "TIMES",                                       (0 &lt;&lt; TAM_MAX_BITS) |     0, CAT_MENU | SLS_UNCHANGED | US_UNCHANGED | EIM_DISABLED | PTP_DISABLED     },</v>
      </c>
    </row>
    <row r="1404" customFormat="false" ht="15.75" hidden="false" customHeight="false" outlineLevel="0" collapsed="false">
      <c r="A1404" s="263" t="str">
        <f aca="false">IF(AND(OR(SOURCE!A1404="",ISBLANK(SOURCE!A1404)),SOURCE!B1404&gt;0),IF(ISBLANK(SOURCE!C1404),"",SOURCE!C1404),
IF(SOURCE!B1404&lt;0,VLOOKUP(SOURCE!B1404,lookups!A$1:B$25,2,0),
  IF(ISBLANK(SOURCE!B1404),
    "",
    "/* "&amp;TEXT(SOURCE!B1404,"???0")&amp;" *"&amp;
      SOURCE!C1404&amp;", "&amp; IF(lookups!$E$2-LEN(SOURCE!C1404) &gt;= 0, REPT(" ",lookups!$E$2-LEN(SOURCE!C1404)), "")&amp;
      SOURCE!D1404&amp;", "&amp; IF(lookups!$F$2-LEN(SOURCE!D1404) &gt;= 0, REPT(" ",lookups!$F$2-LEN(SOURCE!D1404)), "")&amp;
      SOURCE!E1404&amp;", "&amp; IF(lookups!$G$2-LEN(SOURCE!E1404) &gt;=0, REPT(" ",lookups!$G$2-LEN(SOURCE!E1404)), "")&amp;
      SOURCE!F1404&amp;", "&amp; IF(lookups!$H$2-LEN(SOURCE!F1404) &gt;= 0, REPT(" ",lookups!$H$2-LEN(SOURCE!F1404)+2), "")&amp;"("&amp;
      SUBSTITUTE(TEXT(SOURCE!G1404,"??0"),"  ","")&amp;" &lt;&lt; TAM_MAX_BITS) |"&amp; IF(lookups!$I$2-3 &gt;= 0, REPT(" ",MAX(1,lookups!$I$2-5+4+1-1-LEN(  IF(ISTEXT(SOURCE!H1404),SOURCE!H1404,  SUBSTITUTE(SUBSTITUTE(TEXT(SOURCE!H1404,"????0"),"  ","")," ",""))   ))), "")&amp;
       IF(ISTEXT(SOURCE!H1404),SOURCE!H1404, SUBSTITUTE(SUBSTITUTE(TEXT(SOURCE!H1404,"????0"),"  ","")," ",""))   &amp;","&amp; IF(lookups!$J$2-3 &gt;= 0, REPT(" ",lookups!$J$2-3-5), "")&amp;
      SOURCE!I1404&amp;
" | "&amp; IF(lookups!$K$2-LEN(SOURCE!I1404) &gt;= 0, REPT(" ",lookups!$K$2-LEN(SOURCE!I1404)), "")&amp;
      SOURCE!J1404&amp;      IF(lookups!$L$2-LEN(SOURCE!J1404) &gt;= 0, REPT(" ",lookups!$L$2-LEN(SOURCE!J1404)), "")&amp;
" | "&amp; IF(lookups!$K$2-LEN(SOURCE!I1404) &gt;= 0, REPT(" ",lookups!$K$2-LEN(SOURCE!I1404)), "")&amp;
      SOURCE!K1404&amp;      IF(lookups!$L$2-LEN(SOURCE!K1404) &gt;= 0, REPT(" ",lookups!$M$2-LEN(SOURCE!K1404)), "")&amp;
" | "&amp; SOURCE!L1404&amp;      IF(lookups!$O$2-LEN(SOURCE!L1404) &gt;= 0, REPT(" ",lookups!$O$2-LEN(SOURCE!L1404)), "")&amp;
" | "&amp; SOURCE!M1404&amp;      IF(lookups!$P$2-LEN(SOURCE!M1404) &gt;= 0, REPT(" ",lookups!$P$2-LEN(SOURCE!M1404)), "")&amp;
      "},"&amp;IF(SOURCE!O1404&lt;&gt;"",""&amp;SOURCE!O1404,"")
 )
)
)</f>
        <v>/* 1368 */  { itemToBeCoded,                NOPARAM,                     "TRIG",                                        "TRIG",                                        (0 &lt;&lt; TAM_MAX_BITS) |     0, CAT_MENU | SLS_UNCHANGED | US_UNCHANGED | EIM_DISABLED | PTP_DISABLED     },//JM</v>
      </c>
    </row>
    <row r="1405" customFormat="false" ht="15.75" hidden="false" customHeight="false" outlineLevel="0" collapsed="false">
      <c r="A1405" s="263" t="str">
        <f aca="false">IF(AND(OR(SOURCE!A1405="",ISBLANK(SOURCE!A1405)),SOURCE!B1405&gt;0),IF(ISBLANK(SOURCE!C1405),"",SOURCE!C1405),
IF(SOURCE!B1405&lt;0,VLOOKUP(SOURCE!B1405,lookups!A$1:B$25,2,0),
  IF(ISBLANK(SOURCE!B1405),
    "",
    "/* "&amp;TEXT(SOURCE!B1405,"???0")&amp;" *"&amp;
      SOURCE!C1405&amp;", "&amp; IF(lookups!$E$2-LEN(SOURCE!C1405) &gt;= 0, REPT(" ",lookups!$E$2-LEN(SOURCE!C1405)), "")&amp;
      SOURCE!D1405&amp;", "&amp; IF(lookups!$F$2-LEN(SOURCE!D1405) &gt;= 0, REPT(" ",lookups!$F$2-LEN(SOURCE!D1405)), "")&amp;
      SOURCE!E1405&amp;", "&amp; IF(lookups!$G$2-LEN(SOURCE!E1405) &gt;=0, REPT(" ",lookups!$G$2-LEN(SOURCE!E1405)), "")&amp;
      SOURCE!F1405&amp;", "&amp; IF(lookups!$H$2-LEN(SOURCE!F1405) &gt;= 0, REPT(" ",lookups!$H$2-LEN(SOURCE!F1405)+2), "")&amp;"("&amp;
      SUBSTITUTE(TEXT(SOURCE!G1405,"??0"),"  ","")&amp;" &lt;&lt; TAM_MAX_BITS) |"&amp; IF(lookups!$I$2-3 &gt;= 0, REPT(" ",MAX(1,lookups!$I$2-5+4+1-1-LEN(  IF(ISTEXT(SOURCE!H1405),SOURCE!H1405,  SUBSTITUTE(SUBSTITUTE(TEXT(SOURCE!H1405,"????0"),"  ","")," ",""))   ))), "")&amp;
       IF(ISTEXT(SOURCE!H1405),SOURCE!H1405, SUBSTITUTE(SUBSTITUTE(TEXT(SOURCE!H1405,"????0"),"  ","")," ",""))   &amp;","&amp; IF(lookups!$J$2-3 &gt;= 0, REPT(" ",lookups!$J$2-3-5), "")&amp;
      SOURCE!I1405&amp;
" | "&amp; IF(lookups!$K$2-LEN(SOURCE!I1405) &gt;= 0, REPT(" ",lookups!$K$2-LEN(SOURCE!I1405)), "")&amp;
      SOURCE!J1405&amp;      IF(lookups!$L$2-LEN(SOURCE!J1405) &gt;= 0, REPT(" ",lookups!$L$2-LEN(SOURCE!J1405)), "")&amp;
" | "&amp; IF(lookups!$K$2-LEN(SOURCE!I1405) &gt;= 0, REPT(" ",lookups!$K$2-LEN(SOURCE!I1405)), "")&amp;
      SOURCE!K1405&amp;      IF(lookups!$L$2-LEN(SOURCE!K1405) &gt;= 0, REPT(" ",lookups!$M$2-LEN(SOURCE!K1405)), "")&amp;
" | "&amp; SOURCE!L1405&amp;      IF(lookups!$O$2-LEN(SOURCE!L1405) &gt;= 0, REPT(" ",lookups!$O$2-LEN(SOURCE!L1405)), "")&amp;
" | "&amp; SOURCE!M1405&amp;      IF(lookups!$P$2-LEN(SOURCE!M1405) &gt;= 0, REPT(" ",lookups!$P$2-LEN(SOURCE!M1405)), "")&amp;
      "},"&amp;IF(SOURCE!O1405&lt;&gt;"",""&amp;SOURCE!O1405,"")
 )
)
)</f>
        <v>/* 1369 */  { itemToBeCoded,                NOPARAM,                     "TVM",                                         "TVM",                                         (0 &lt;&lt; TAM_MAX_BITS) |     0, CAT_MENU | SLS_UNCHANGED | US_UNCHANGED | EIM_DISABLED | PTP_DISABLED     },</v>
      </c>
    </row>
    <row r="1406" customFormat="false" ht="15.75" hidden="false" customHeight="false" outlineLevel="0" collapsed="false">
      <c r="A1406" s="263" t="str">
        <f aca="false">IF(AND(OR(SOURCE!A1406="",ISBLANK(SOURCE!A1406)),SOURCE!B1406&gt;0),IF(ISBLANK(SOURCE!C1406),"",SOURCE!C1406),
IF(SOURCE!B1406&lt;0,VLOOKUP(SOURCE!B1406,lookups!A$1:B$25,2,0),
  IF(ISBLANK(SOURCE!B1406),
    "",
    "/* "&amp;TEXT(SOURCE!B1406,"???0")&amp;" *"&amp;
      SOURCE!C1406&amp;", "&amp; IF(lookups!$E$2-LEN(SOURCE!C1406) &gt;= 0, REPT(" ",lookups!$E$2-LEN(SOURCE!C1406)), "")&amp;
      SOURCE!D1406&amp;", "&amp; IF(lookups!$F$2-LEN(SOURCE!D1406) &gt;= 0, REPT(" ",lookups!$F$2-LEN(SOURCE!D1406)), "")&amp;
      SOURCE!E1406&amp;", "&amp; IF(lookups!$G$2-LEN(SOURCE!E1406) &gt;=0, REPT(" ",lookups!$G$2-LEN(SOURCE!E1406)), "")&amp;
      SOURCE!F1406&amp;", "&amp; IF(lookups!$H$2-LEN(SOURCE!F1406) &gt;= 0, REPT(" ",lookups!$H$2-LEN(SOURCE!F1406)+2), "")&amp;"("&amp;
      SUBSTITUTE(TEXT(SOURCE!G1406,"??0"),"  ","")&amp;" &lt;&lt; TAM_MAX_BITS) |"&amp; IF(lookups!$I$2-3 &gt;= 0, REPT(" ",MAX(1,lookups!$I$2-5+4+1-1-LEN(  IF(ISTEXT(SOURCE!H1406),SOURCE!H1406,  SUBSTITUTE(SUBSTITUTE(TEXT(SOURCE!H1406,"????0"),"  ","")," ",""))   ))), "")&amp;
       IF(ISTEXT(SOURCE!H1406),SOURCE!H1406, SUBSTITUTE(SUBSTITUTE(TEXT(SOURCE!H1406,"????0"),"  ","")," ",""))   &amp;","&amp; IF(lookups!$J$2-3 &gt;= 0, REPT(" ",lookups!$J$2-3-5), "")&amp;
      SOURCE!I1406&amp;
" | "&amp; IF(lookups!$K$2-LEN(SOURCE!I1406) &gt;= 0, REPT(" ",lookups!$K$2-LEN(SOURCE!I1406)), "")&amp;
      SOURCE!J1406&amp;      IF(lookups!$L$2-LEN(SOURCE!J1406) &gt;= 0, REPT(" ",lookups!$L$2-LEN(SOURCE!J1406)), "")&amp;
" | "&amp; IF(lookups!$K$2-LEN(SOURCE!I1406) &gt;= 0, REPT(" ",lookups!$K$2-LEN(SOURCE!I1406)), "")&amp;
      SOURCE!K1406&amp;      IF(lookups!$L$2-LEN(SOURCE!K1406) &gt;= 0, REPT(" ",lookups!$M$2-LEN(SOURCE!K1406)), "")&amp;
" | "&amp; SOURCE!L1406&amp;      IF(lookups!$O$2-LEN(SOURCE!L1406) &gt;= 0, REPT(" ",lookups!$O$2-LEN(SOURCE!L1406)), "")&amp;
" | "&amp; SOURCE!M1406&amp;      IF(lookups!$P$2-LEN(SOURCE!M1406) &gt;= 0, REPT(" ",lookups!$P$2-LEN(SOURCE!M1406)), "")&amp;
      "},"&amp;IF(SOURCE!O1406&lt;&gt;"",""&amp;SOURCE!O1406,"")
 )
)
)</f>
        <v>/* 1370 */  { itemToBeCoded,                NOPARAM,                     "CONV",                                        "CONV",                                        (0 &lt;&lt; TAM_MAX_BITS) |     0, CAT_MENU | SLS_UNCHANGED | US_UNCHANGED | EIM_DISABLED | PTP_DISABLED     },//JM Change U&gt; arrow to CONV. Changed again to UNIT</v>
      </c>
    </row>
    <row r="1407" customFormat="false" ht="15.75" hidden="false" customHeight="false" outlineLevel="0" collapsed="false">
      <c r="A1407" s="263" t="str">
        <f aca="false">IF(AND(OR(SOURCE!A1407="",ISBLANK(SOURCE!A1407)),SOURCE!B1407&gt;0),IF(ISBLANK(SOURCE!C1407),"",SOURCE!C1407),
IF(SOURCE!B1407&lt;0,VLOOKUP(SOURCE!B1407,lookups!A$1:B$25,2,0),
  IF(ISBLANK(SOURCE!B1407),
    "",
    "/* "&amp;TEXT(SOURCE!B1407,"???0")&amp;" *"&amp;
      SOURCE!C1407&amp;", "&amp; IF(lookups!$E$2-LEN(SOURCE!C1407) &gt;= 0, REPT(" ",lookups!$E$2-LEN(SOURCE!C1407)), "")&amp;
      SOURCE!D1407&amp;", "&amp; IF(lookups!$F$2-LEN(SOURCE!D1407) &gt;= 0, REPT(" ",lookups!$F$2-LEN(SOURCE!D1407)), "")&amp;
      SOURCE!E1407&amp;", "&amp; IF(lookups!$G$2-LEN(SOURCE!E1407) &gt;=0, REPT(" ",lookups!$G$2-LEN(SOURCE!E1407)), "")&amp;
      SOURCE!F1407&amp;", "&amp; IF(lookups!$H$2-LEN(SOURCE!F1407) &gt;= 0, REPT(" ",lookups!$H$2-LEN(SOURCE!F1407)+2), "")&amp;"("&amp;
      SUBSTITUTE(TEXT(SOURCE!G1407,"??0"),"  ","")&amp;" &lt;&lt; TAM_MAX_BITS) |"&amp; IF(lookups!$I$2-3 &gt;= 0, REPT(" ",MAX(1,lookups!$I$2-5+4+1-1-LEN(  IF(ISTEXT(SOURCE!H1407),SOURCE!H1407,  SUBSTITUTE(SUBSTITUTE(TEXT(SOURCE!H1407,"????0"),"  ","")," ",""))   ))), "")&amp;
       IF(ISTEXT(SOURCE!H1407),SOURCE!H1407, SUBSTITUTE(SUBSTITUTE(TEXT(SOURCE!H1407,"????0"),"  ","")," ",""))   &amp;","&amp; IF(lookups!$J$2-3 &gt;= 0, REPT(" ",lookups!$J$2-3-5), "")&amp;
      SOURCE!I1407&amp;
" | "&amp; IF(lookups!$K$2-LEN(SOURCE!I1407) &gt;= 0, REPT(" ",lookups!$K$2-LEN(SOURCE!I1407)), "")&amp;
      SOURCE!J1407&amp;      IF(lookups!$L$2-LEN(SOURCE!J1407) &gt;= 0, REPT(" ",lookups!$L$2-LEN(SOURCE!J1407)), "")&amp;
" | "&amp; IF(lookups!$K$2-LEN(SOURCE!I1407) &gt;= 0, REPT(" ",lookups!$K$2-LEN(SOURCE!I1407)), "")&amp;
      SOURCE!K1407&amp;      IF(lookups!$L$2-LEN(SOURCE!K1407) &gt;= 0, REPT(" ",lookups!$M$2-LEN(SOURCE!K1407)), "")&amp;
" | "&amp; SOURCE!L1407&amp;      IF(lookups!$O$2-LEN(SOURCE!L1407) &gt;= 0, REPT(" ",lookups!$O$2-LEN(SOURCE!L1407)), "")&amp;
" | "&amp; SOURCE!M1407&amp;      IF(lookups!$P$2-LEN(SOURCE!M1407) &gt;= 0, REPT(" ",lookups!$P$2-LEN(SOURCE!M1407)), "")&amp;
      "},"&amp;IF(SOURCE!O1407&lt;&gt;"",""&amp;SOURCE!O1407,"")
 )
)
)</f>
        <v>/* 1371 */  { itemToBeCoded,                NOPARAM,                     "VARS",                                        "VARS",                                        (0 &lt;&lt; TAM_MAX_BITS) |     0, CAT_MENU | SLS_UNCHANGED | US_UNCHANGED | EIM_DISABLED | PTP_DISABLED     },</v>
      </c>
    </row>
    <row r="1408" customFormat="false" ht="15.75" hidden="false" customHeight="false" outlineLevel="0" collapsed="false">
      <c r="A1408" s="263" t="str">
        <f aca="false">IF(AND(OR(SOURCE!A1408="",ISBLANK(SOURCE!A1408)),SOURCE!B1408&gt;0),IF(ISBLANK(SOURCE!C1408),"",SOURCE!C1408),
IF(SOURCE!B1408&lt;0,VLOOKUP(SOURCE!B1408,lookups!A$1:B$25,2,0),
  IF(ISBLANK(SOURCE!B1408),
    "",
    "/* "&amp;TEXT(SOURCE!B1408,"???0")&amp;" *"&amp;
      SOURCE!C1408&amp;", "&amp; IF(lookups!$E$2-LEN(SOURCE!C1408) &gt;= 0, REPT(" ",lookups!$E$2-LEN(SOURCE!C1408)), "")&amp;
      SOURCE!D1408&amp;", "&amp; IF(lookups!$F$2-LEN(SOURCE!D1408) &gt;= 0, REPT(" ",lookups!$F$2-LEN(SOURCE!D1408)), "")&amp;
      SOURCE!E1408&amp;", "&amp; IF(lookups!$G$2-LEN(SOURCE!E1408) &gt;=0, REPT(" ",lookups!$G$2-LEN(SOURCE!E1408)), "")&amp;
      SOURCE!F1408&amp;", "&amp; IF(lookups!$H$2-LEN(SOURCE!F1408) &gt;= 0, REPT(" ",lookups!$H$2-LEN(SOURCE!F1408)+2), "")&amp;"("&amp;
      SUBSTITUTE(TEXT(SOURCE!G1408,"??0"),"  ","")&amp;" &lt;&lt; TAM_MAX_BITS) |"&amp; IF(lookups!$I$2-3 &gt;= 0, REPT(" ",MAX(1,lookups!$I$2-5+4+1-1-LEN(  IF(ISTEXT(SOURCE!H1408),SOURCE!H1408,  SUBSTITUTE(SUBSTITUTE(TEXT(SOURCE!H1408,"????0"),"  ","")," ",""))   ))), "")&amp;
       IF(ISTEXT(SOURCE!H1408),SOURCE!H1408, SUBSTITUTE(SUBSTITUTE(TEXT(SOURCE!H1408,"????0"),"  ","")," ",""))   &amp;","&amp; IF(lookups!$J$2-3 &gt;= 0, REPT(" ",lookups!$J$2-3-5), "")&amp;
      SOURCE!I1408&amp;
" | "&amp; IF(lookups!$K$2-LEN(SOURCE!I1408) &gt;= 0, REPT(" ",lookups!$K$2-LEN(SOURCE!I1408)), "")&amp;
      SOURCE!J1408&amp;      IF(lookups!$L$2-LEN(SOURCE!J1408) &gt;= 0, REPT(" ",lookups!$L$2-LEN(SOURCE!J1408)), "")&amp;
" | "&amp; IF(lookups!$K$2-LEN(SOURCE!I1408) &gt;= 0, REPT(" ",lookups!$K$2-LEN(SOURCE!I1408)), "")&amp;
      SOURCE!K1408&amp;      IF(lookups!$L$2-LEN(SOURCE!K1408) &gt;= 0, REPT(" ",lookups!$M$2-LEN(SOURCE!K1408)), "")&amp;
" | "&amp; SOURCE!L1408&amp;      IF(lookups!$O$2-LEN(SOURCE!L1408) &gt;= 0, REPT(" ",lookups!$O$2-LEN(SOURCE!L1408)), "")&amp;
" | "&amp; SOURCE!M1408&amp;      IF(lookups!$P$2-LEN(SOURCE!M1408) &gt;= 0, REPT(" ",lookups!$P$2-LEN(SOURCE!M1408)), "")&amp;
      "},"&amp;IF(SOURCE!O1408&lt;&gt;"",""&amp;SOURCE!O1408,"")
 )
)
)</f>
        <v>/* 1372 */  { itemToBeCoded,                NOPARAM,                     "Volume:",                                     "Volume:",                                     (0 &lt;&lt; TAM_MAX_BITS) |     0, CAT_MENU | SLS_UNCHANGED | US_UNCHANGED | EIM_DISABLED | PTP_DISABLED     },</v>
      </c>
    </row>
    <row r="1409" customFormat="false" ht="15.75" hidden="false" customHeight="false" outlineLevel="0" collapsed="false">
      <c r="A1409" s="263" t="str">
        <f aca="false">IF(AND(OR(SOURCE!A1409="",ISBLANK(SOURCE!A1409)),SOURCE!B1409&gt;0),IF(ISBLANK(SOURCE!C1409),"",SOURCE!C1409),
IF(SOURCE!B1409&lt;0,VLOOKUP(SOURCE!B1409,lookups!A$1:B$25,2,0),
  IF(ISBLANK(SOURCE!B1409),
    "",
    "/* "&amp;TEXT(SOURCE!B1409,"???0")&amp;" *"&amp;
      SOURCE!C1409&amp;", "&amp; IF(lookups!$E$2-LEN(SOURCE!C1409) &gt;= 0, REPT(" ",lookups!$E$2-LEN(SOURCE!C1409)), "")&amp;
      SOURCE!D1409&amp;", "&amp; IF(lookups!$F$2-LEN(SOURCE!D1409) &gt;= 0, REPT(" ",lookups!$F$2-LEN(SOURCE!D1409)), "")&amp;
      SOURCE!E1409&amp;", "&amp; IF(lookups!$G$2-LEN(SOURCE!E1409) &gt;=0, REPT(" ",lookups!$G$2-LEN(SOURCE!E1409)), "")&amp;
      SOURCE!F1409&amp;", "&amp; IF(lookups!$H$2-LEN(SOURCE!F1409) &gt;= 0, REPT(" ",lookups!$H$2-LEN(SOURCE!F1409)+2), "")&amp;"("&amp;
      SUBSTITUTE(TEXT(SOURCE!G1409,"??0"),"  ","")&amp;" &lt;&lt; TAM_MAX_BITS) |"&amp; IF(lookups!$I$2-3 &gt;= 0, REPT(" ",MAX(1,lookups!$I$2-5+4+1-1-LEN(  IF(ISTEXT(SOURCE!H1409),SOURCE!H1409,  SUBSTITUTE(SUBSTITUTE(TEXT(SOURCE!H1409,"????0"),"  ","")," ",""))   ))), "")&amp;
       IF(ISTEXT(SOURCE!H1409),SOURCE!H1409, SUBSTITUTE(SUBSTITUTE(TEXT(SOURCE!H1409,"????0"),"  ","")," ",""))   &amp;","&amp; IF(lookups!$J$2-3 &gt;= 0, REPT(" ",lookups!$J$2-3-5), "")&amp;
      SOURCE!I1409&amp;
" | "&amp; IF(lookups!$K$2-LEN(SOURCE!I1409) &gt;= 0, REPT(" ",lookups!$K$2-LEN(SOURCE!I1409)), "")&amp;
      SOURCE!J1409&amp;      IF(lookups!$L$2-LEN(SOURCE!J1409) &gt;= 0, REPT(" ",lookups!$L$2-LEN(SOURCE!J1409)), "")&amp;
" | "&amp; IF(lookups!$K$2-LEN(SOURCE!I1409) &gt;= 0, REPT(" ",lookups!$K$2-LEN(SOURCE!I1409)), "")&amp;
      SOURCE!K1409&amp;      IF(lookups!$L$2-LEN(SOURCE!K1409) &gt;= 0, REPT(" ",lookups!$M$2-LEN(SOURCE!K1409)), "")&amp;
" | "&amp; SOURCE!L1409&amp;      IF(lookups!$O$2-LEN(SOURCE!L1409) &gt;= 0, REPT(" ",lookups!$O$2-LEN(SOURCE!L1409)), "")&amp;
" | "&amp; SOURCE!M1409&amp;      IF(lookups!$P$2-LEN(SOURCE!M1409) &gt;= 0, REPT(" ",lookups!$P$2-LEN(SOURCE!M1409)), "")&amp;
      "},"&amp;IF(SOURCE!O1409&lt;&gt;"",""&amp;SOURCE!O1409,"")
 )
)
)</f>
        <v>/* 1373 */  { itemToBeCoded,                NOPARAM,                     "X.FN",                                        "X.FN",                                        (0 &lt;&lt; TAM_MAX_BITS) |     0, CAT_MENU | SLS_UNCHANGED | US_UNCHANGED | EIM_DISABLED | PTP_DISABLED     },</v>
      </c>
    </row>
    <row r="1410" customFormat="false" ht="15.75" hidden="false" customHeight="false" outlineLevel="0" collapsed="false">
      <c r="A1410" s="263" t="str">
        <f aca="false">IF(AND(OR(SOURCE!A1410="",ISBLANK(SOURCE!A1410)),SOURCE!B1410&gt;0),IF(ISBLANK(SOURCE!C1410),"",SOURCE!C1410),
IF(SOURCE!B1410&lt;0,VLOOKUP(SOURCE!B1410,lookups!A$1:B$25,2,0),
  IF(ISBLANK(SOURCE!B1410),
    "",
    "/* "&amp;TEXT(SOURCE!B1410,"???0")&amp;" *"&amp;
      SOURCE!C1410&amp;", "&amp; IF(lookups!$E$2-LEN(SOURCE!C1410) &gt;= 0, REPT(" ",lookups!$E$2-LEN(SOURCE!C1410)), "")&amp;
      SOURCE!D1410&amp;", "&amp; IF(lookups!$F$2-LEN(SOURCE!D1410) &gt;= 0, REPT(" ",lookups!$F$2-LEN(SOURCE!D1410)), "")&amp;
      SOURCE!E1410&amp;", "&amp; IF(lookups!$G$2-LEN(SOURCE!E1410) &gt;=0, REPT(" ",lookups!$G$2-LEN(SOURCE!E1410)), "")&amp;
      SOURCE!F1410&amp;", "&amp; IF(lookups!$H$2-LEN(SOURCE!F1410) &gt;= 0, REPT(" ",lookups!$H$2-LEN(SOURCE!F1410)+2), "")&amp;"("&amp;
      SUBSTITUTE(TEXT(SOURCE!G1410,"??0"),"  ","")&amp;" &lt;&lt; TAM_MAX_BITS) |"&amp; IF(lookups!$I$2-3 &gt;= 0, REPT(" ",MAX(1,lookups!$I$2-5+4+1-1-LEN(  IF(ISTEXT(SOURCE!H1410),SOURCE!H1410,  SUBSTITUTE(SUBSTITUTE(TEXT(SOURCE!H1410,"????0"),"  ","")," ",""))   ))), "")&amp;
       IF(ISTEXT(SOURCE!H1410),SOURCE!H1410, SUBSTITUTE(SUBSTITUTE(TEXT(SOURCE!H1410,"????0"),"  ","")," ",""))   &amp;","&amp; IF(lookups!$J$2-3 &gt;= 0, REPT(" ",lookups!$J$2-3-5), "")&amp;
      SOURCE!I1410&amp;
" | "&amp; IF(lookups!$K$2-LEN(SOURCE!I1410) &gt;= 0, REPT(" ",lookups!$K$2-LEN(SOURCE!I1410)), "")&amp;
      SOURCE!J1410&amp;      IF(lookups!$L$2-LEN(SOURCE!J1410) &gt;= 0, REPT(" ",lookups!$L$2-LEN(SOURCE!J1410)), "")&amp;
" | "&amp; IF(lookups!$K$2-LEN(SOURCE!I1410) &gt;= 0, REPT(" ",lookups!$K$2-LEN(SOURCE!I1410)), "")&amp;
      SOURCE!K1410&amp;      IF(lookups!$L$2-LEN(SOURCE!K1410) &gt;= 0, REPT(" ",lookups!$M$2-LEN(SOURCE!K1410)), "")&amp;
" | "&amp; SOURCE!L1410&amp;      IF(lookups!$O$2-LEN(SOURCE!L1410) &gt;= 0, REPT(" ",lookups!$O$2-LEN(SOURCE!L1410)), "")&amp;
" | "&amp; SOURCE!M1410&amp;      IF(lookups!$P$2-LEN(SOURCE!M1410) &gt;= 0, REPT(" ",lookups!$P$2-LEN(SOURCE!M1410)), "")&amp;
      "},"&amp;IF(SOURCE!O1410&lt;&gt;"",""&amp;SOURCE!O1410,"")
 )
)
)</f>
        <v>/* 1374 */  { itemToBeCoded,                NOPARAM,                     "Dist:",                                       "Dist:",                                       (0 &lt;&lt; TAM_MAX_BITS) |     0, CAT_MENU | SLS_UNCHANGED | US_UNCHANGED | EIM_DISABLED | PTP_DISABLED     },</v>
      </c>
    </row>
    <row r="1411" customFormat="false" ht="15.75" hidden="false" customHeight="false" outlineLevel="0" collapsed="false">
      <c r="A1411" s="263" t="str">
        <f aca="false">IF(AND(OR(SOURCE!A1411="",ISBLANK(SOURCE!A1411)),SOURCE!B1411&gt;0),IF(ISBLANK(SOURCE!C1411),"",SOURCE!C1411),
IF(SOURCE!B1411&lt;0,VLOOKUP(SOURCE!B1411,lookups!A$1:B$25,2,0),
  IF(ISBLANK(SOURCE!B1411),
    "",
    "/* "&amp;TEXT(SOURCE!B1411,"???0")&amp;" *"&amp;
      SOURCE!C1411&amp;", "&amp; IF(lookups!$E$2-LEN(SOURCE!C1411) &gt;= 0, REPT(" ",lookups!$E$2-LEN(SOURCE!C1411)), "")&amp;
      SOURCE!D1411&amp;", "&amp; IF(lookups!$F$2-LEN(SOURCE!D1411) &gt;= 0, REPT(" ",lookups!$F$2-LEN(SOURCE!D1411)), "")&amp;
      SOURCE!E1411&amp;", "&amp; IF(lookups!$G$2-LEN(SOURCE!E1411) &gt;=0, REPT(" ",lookups!$G$2-LEN(SOURCE!E1411)), "")&amp;
      SOURCE!F1411&amp;", "&amp; IF(lookups!$H$2-LEN(SOURCE!F1411) &gt;= 0, REPT(" ",lookups!$H$2-LEN(SOURCE!F1411)+2), "")&amp;"("&amp;
      SUBSTITUTE(TEXT(SOURCE!G1411,"??0"),"  ","")&amp;" &lt;&lt; TAM_MAX_BITS) |"&amp; IF(lookups!$I$2-3 &gt;= 0, REPT(" ",MAX(1,lookups!$I$2-5+4+1-1-LEN(  IF(ISTEXT(SOURCE!H1411),SOURCE!H1411,  SUBSTITUTE(SUBSTITUTE(TEXT(SOURCE!H1411,"????0"),"  ","")," ",""))   ))), "")&amp;
       IF(ISTEXT(SOURCE!H1411),SOURCE!H1411, SUBSTITUTE(SUBSTITUTE(TEXT(SOURCE!H1411,"????0"),"  ","")," ",""))   &amp;","&amp; IF(lookups!$J$2-3 &gt;= 0, REPT(" ",lookups!$J$2-3-5), "")&amp;
      SOURCE!I1411&amp;
" | "&amp; IF(lookups!$K$2-LEN(SOURCE!I1411) &gt;= 0, REPT(" ",lookups!$K$2-LEN(SOURCE!I1411)), "")&amp;
      SOURCE!J1411&amp;      IF(lookups!$L$2-LEN(SOURCE!J1411) &gt;= 0, REPT(" ",lookups!$L$2-LEN(SOURCE!J1411)), "")&amp;
" | "&amp; IF(lookups!$K$2-LEN(SOURCE!I1411) &gt;= 0, REPT(" ",lookups!$K$2-LEN(SOURCE!I1411)), "")&amp;
      SOURCE!K1411&amp;      IF(lookups!$L$2-LEN(SOURCE!K1411) &gt;= 0, REPT(" ",lookups!$M$2-LEN(SOURCE!K1411)), "")&amp;
" | "&amp; SOURCE!L1411&amp;      IF(lookups!$O$2-LEN(SOURCE!L1411) &gt;= 0, REPT(" ",lookups!$O$2-LEN(SOURCE!L1411)), "")&amp;
" | "&amp; SOURCE!M1411&amp;      IF(lookups!$P$2-LEN(SOURCE!M1411) &gt;= 0, REPT(" ",lookups!$P$2-LEN(SOURCE!M1411)), "")&amp;
      "},"&amp;IF(SOURCE!O1411&lt;&gt;"",""&amp;SOURCE!O1411,"")
 )
)
)</f>
        <v>/* 1375 */  { itemToBeCoded,                NOPARAM,                     STD_alpha "INTL",                              STD_alpha "INTL",                              (0 &lt;&lt; TAM_MAX_BITS) |     0, CAT_MENU | SLS_UNCHANGED | US_UNCHANGED | EIM_DISABLED | PTP_DISABLED     },</v>
      </c>
    </row>
    <row r="1412" customFormat="false" ht="15.75" hidden="false" customHeight="false" outlineLevel="0" collapsed="false">
      <c r="A1412" s="263" t="str">
        <f aca="false">IF(AND(OR(SOURCE!A1412="",ISBLANK(SOURCE!A1412)),SOURCE!B1412&gt;0),IF(ISBLANK(SOURCE!C1412),"",SOURCE!C1412),
IF(SOURCE!B1412&lt;0,VLOOKUP(SOURCE!B1412,lookups!A$1:B$25,2,0),
  IF(ISBLANK(SOURCE!B1412),
    "",
    "/* "&amp;TEXT(SOURCE!B1412,"???0")&amp;" *"&amp;
      SOURCE!C1412&amp;", "&amp; IF(lookups!$E$2-LEN(SOURCE!C1412) &gt;= 0, REPT(" ",lookups!$E$2-LEN(SOURCE!C1412)), "")&amp;
      SOURCE!D1412&amp;", "&amp; IF(lookups!$F$2-LEN(SOURCE!D1412) &gt;= 0, REPT(" ",lookups!$F$2-LEN(SOURCE!D1412)), "")&amp;
      SOURCE!E1412&amp;", "&amp; IF(lookups!$G$2-LEN(SOURCE!E1412) &gt;=0, REPT(" ",lookups!$G$2-LEN(SOURCE!E1412)), "")&amp;
      SOURCE!F1412&amp;", "&amp; IF(lookups!$H$2-LEN(SOURCE!F1412) &gt;= 0, REPT(" ",lookups!$H$2-LEN(SOURCE!F1412)+2), "")&amp;"("&amp;
      SUBSTITUTE(TEXT(SOURCE!G1412,"??0"),"  ","")&amp;" &lt;&lt; TAM_MAX_BITS) |"&amp; IF(lookups!$I$2-3 &gt;= 0, REPT(" ",MAX(1,lookups!$I$2-5+4+1-1-LEN(  IF(ISTEXT(SOURCE!H1412),SOURCE!H1412,  SUBSTITUTE(SUBSTITUTE(TEXT(SOURCE!H1412,"????0"),"  ","")," ",""))   ))), "")&amp;
       IF(ISTEXT(SOURCE!H1412),SOURCE!H1412, SUBSTITUTE(SUBSTITUTE(TEXT(SOURCE!H1412,"????0"),"  ","")," ",""))   &amp;","&amp; IF(lookups!$J$2-3 &gt;= 0, REPT(" ",lookups!$J$2-3-5), "")&amp;
      SOURCE!I1412&amp;
" | "&amp; IF(lookups!$K$2-LEN(SOURCE!I1412) &gt;= 0, REPT(" ",lookups!$K$2-LEN(SOURCE!I1412)), "")&amp;
      SOURCE!J1412&amp;      IF(lookups!$L$2-LEN(SOURCE!J1412) &gt;= 0, REPT(" ",lookups!$L$2-LEN(SOURCE!J1412)), "")&amp;
" | "&amp; IF(lookups!$K$2-LEN(SOURCE!I1412) &gt;= 0, REPT(" ",lookups!$K$2-LEN(SOURCE!I1412)), "")&amp;
      SOURCE!K1412&amp;      IF(lookups!$L$2-LEN(SOURCE!K1412) &gt;= 0, REPT(" ",lookups!$M$2-LEN(SOURCE!K1412)), "")&amp;
" | "&amp; SOURCE!L1412&amp;      IF(lookups!$O$2-LEN(SOURCE!L1412) &gt;= 0, REPT(" ",lookups!$O$2-LEN(SOURCE!L1412)), "")&amp;
" | "&amp; SOURCE!M1412&amp;      IF(lookups!$P$2-LEN(SOURCE!M1412) &gt;= 0, REPT(" ",lookups!$P$2-LEN(SOURCE!M1412)), "")&amp;
      "},"&amp;IF(SOURCE!O1412&lt;&gt;"",""&amp;SOURCE!O1412,"")
 )
)
)</f>
        <v>/* 1376 */  { itemToBeCoded,                NOPARAM,                     STD_alpha "Math",                              STD_alpha "Math",                              (0 &lt;&lt; TAM_MAX_BITS) |     0, CAT_MENU | SLS_UNCHANGED | US_UNCHANGED | EIM_DISABLED | PTP_DISABLED     },</v>
      </c>
    </row>
    <row r="1413" customFormat="false" ht="15.75" hidden="false" customHeight="false" outlineLevel="0" collapsed="false">
      <c r="A1413" s="263" t="str">
        <f aca="false">IF(AND(OR(SOURCE!A1413="",ISBLANK(SOURCE!A1413)),SOURCE!B1413&gt;0),IF(ISBLANK(SOURCE!C1413),"",SOURCE!C1413),
IF(SOURCE!B1413&lt;0,VLOOKUP(SOURCE!B1413,lookups!A$1:B$25,2,0),
  IF(ISBLANK(SOURCE!B1413),
    "",
    "/* "&amp;TEXT(SOURCE!B1413,"???0")&amp;" *"&amp;
      SOURCE!C1413&amp;", "&amp; IF(lookups!$E$2-LEN(SOURCE!C1413) &gt;= 0, REPT(" ",lookups!$E$2-LEN(SOURCE!C1413)), "")&amp;
      SOURCE!D1413&amp;", "&amp; IF(lookups!$F$2-LEN(SOURCE!D1413) &gt;= 0, REPT(" ",lookups!$F$2-LEN(SOURCE!D1413)), "")&amp;
      SOURCE!E1413&amp;", "&amp; IF(lookups!$G$2-LEN(SOURCE!E1413) &gt;=0, REPT(" ",lookups!$G$2-LEN(SOURCE!E1413)), "")&amp;
      SOURCE!F1413&amp;", "&amp; IF(lookups!$H$2-LEN(SOURCE!F1413) &gt;= 0, REPT(" ",lookups!$H$2-LEN(SOURCE!F1413)+2), "")&amp;"("&amp;
      SUBSTITUTE(TEXT(SOURCE!G1413,"??0"),"  ","")&amp;" &lt;&lt; TAM_MAX_BITS) |"&amp; IF(lookups!$I$2-3 &gt;= 0, REPT(" ",MAX(1,lookups!$I$2-5+4+1-1-LEN(  IF(ISTEXT(SOURCE!H1413),SOURCE!H1413,  SUBSTITUTE(SUBSTITUTE(TEXT(SOURCE!H1413,"????0"),"  ","")," ",""))   ))), "")&amp;
       IF(ISTEXT(SOURCE!H1413),SOURCE!H1413, SUBSTITUTE(SUBSTITUTE(TEXT(SOURCE!H1413,"????0"),"  ","")," ",""))   &amp;","&amp; IF(lookups!$J$2-3 &gt;= 0, REPT(" ",lookups!$J$2-3-5), "")&amp;
      SOURCE!I1413&amp;
" | "&amp; IF(lookups!$K$2-LEN(SOURCE!I1413) &gt;= 0, REPT(" ",lookups!$K$2-LEN(SOURCE!I1413)), "")&amp;
      SOURCE!J1413&amp;      IF(lookups!$L$2-LEN(SOURCE!J1413) &gt;= 0, REPT(" ",lookups!$L$2-LEN(SOURCE!J1413)), "")&amp;
" | "&amp; IF(lookups!$K$2-LEN(SOURCE!I1413) &gt;= 0, REPT(" ",lookups!$K$2-LEN(SOURCE!I1413)), "")&amp;
      SOURCE!K1413&amp;      IF(lookups!$L$2-LEN(SOURCE!K1413) &gt;= 0, REPT(" ",lookups!$M$2-LEN(SOURCE!K1413)), "")&amp;
" | "&amp; SOURCE!L1413&amp;      IF(lookups!$O$2-LEN(SOURCE!L1413) &gt;= 0, REPT(" ",lookups!$O$2-LEN(SOURCE!L1413)), "")&amp;
" | "&amp; SOURCE!M1413&amp;      IF(lookups!$P$2-LEN(SOURCE!M1413) &gt;= 0, REPT(" ",lookups!$P$2-LEN(SOURCE!M1413)), "")&amp;
      "},"&amp;IF(SOURCE!O1413&lt;&gt;"",""&amp;SOURCE!O1413,"")
 )
)
)</f>
        <v>/* 1377 */  { itemToBeCoded,                NOPARAM,                     STD_alpha ".FN",                               STD_alpha ".FN",                               (0 &lt;&lt; TAM_MAX_BITS) |     0, CAT_MENU | SLS_UNCHANGED | US_UNCHANGED | EIM_DISABLED | PTP_DISABLED     },//JM Changed a.FN to STRNG</v>
      </c>
    </row>
    <row r="1414" customFormat="false" ht="15.75" hidden="false" customHeight="false" outlineLevel="0" collapsed="false">
      <c r="A1414" s="263" t="str">
        <f aca="false">IF(AND(OR(SOURCE!A1414="",ISBLANK(SOURCE!A1414)),SOURCE!B1414&gt;0),IF(ISBLANK(SOURCE!C1414),"",SOURCE!C1414),
IF(SOURCE!B1414&lt;0,VLOOKUP(SOURCE!B1414,lookups!A$1:B$25,2,0),
  IF(ISBLANK(SOURCE!B1414),
    "",
    "/* "&amp;TEXT(SOURCE!B1414,"???0")&amp;" *"&amp;
      SOURCE!C1414&amp;", "&amp; IF(lookups!$E$2-LEN(SOURCE!C1414) &gt;= 0, REPT(" ",lookups!$E$2-LEN(SOURCE!C1414)), "")&amp;
      SOURCE!D1414&amp;", "&amp; IF(lookups!$F$2-LEN(SOURCE!D1414) &gt;= 0, REPT(" ",lookups!$F$2-LEN(SOURCE!D1414)), "")&amp;
      SOURCE!E1414&amp;", "&amp; IF(lookups!$G$2-LEN(SOURCE!E1414) &gt;=0, REPT(" ",lookups!$G$2-LEN(SOURCE!E1414)), "")&amp;
      SOURCE!F1414&amp;", "&amp; IF(lookups!$H$2-LEN(SOURCE!F1414) &gt;= 0, REPT(" ",lookups!$H$2-LEN(SOURCE!F1414)+2), "")&amp;"("&amp;
      SUBSTITUTE(TEXT(SOURCE!G1414,"??0"),"  ","")&amp;" &lt;&lt; TAM_MAX_BITS) |"&amp; IF(lookups!$I$2-3 &gt;= 0, REPT(" ",MAX(1,lookups!$I$2-5+4+1-1-LEN(  IF(ISTEXT(SOURCE!H1414),SOURCE!H1414,  SUBSTITUTE(SUBSTITUTE(TEXT(SOURCE!H1414,"????0"),"  ","")," ",""))   ))), "")&amp;
       IF(ISTEXT(SOURCE!H1414),SOURCE!H1414, SUBSTITUTE(SUBSTITUTE(TEXT(SOURCE!H1414,"????0"),"  ","")," ",""))   &amp;","&amp; IF(lookups!$J$2-3 &gt;= 0, REPT(" ",lookups!$J$2-3-5), "")&amp;
      SOURCE!I1414&amp;
" | "&amp; IF(lookups!$K$2-LEN(SOURCE!I1414) &gt;= 0, REPT(" ",lookups!$K$2-LEN(SOURCE!I1414)), "")&amp;
      SOURCE!J1414&amp;      IF(lookups!$L$2-LEN(SOURCE!J1414) &gt;= 0, REPT(" ",lookups!$L$2-LEN(SOURCE!J1414)), "")&amp;
" | "&amp; IF(lookups!$K$2-LEN(SOURCE!I1414) &gt;= 0, REPT(" ",lookups!$K$2-LEN(SOURCE!I1414)), "")&amp;
      SOURCE!K1414&amp;      IF(lookups!$L$2-LEN(SOURCE!K1414) &gt;= 0, REPT(" ",lookups!$M$2-LEN(SOURCE!K1414)), "")&amp;
" | "&amp; SOURCE!L1414&amp;      IF(lookups!$O$2-LEN(SOURCE!L1414) &gt;= 0, REPT(" ",lookups!$O$2-LEN(SOURCE!L1414)), "")&amp;
" | "&amp; SOURCE!M1414&amp;      IF(lookups!$P$2-LEN(SOURCE!M1414) &gt;= 0, REPT(" ",lookups!$P$2-LEN(SOURCE!M1414)), "")&amp;
      "},"&amp;IF(SOURCE!O1414&lt;&gt;"",""&amp;SOURCE!O1414,"")
 )
)
)</f>
        <v>/* 1378 */  { itemToBeCoded,                NOPARAM,                     STD_ALPHA STD_ELLIPSIS STD_OMEGA,              STD_ALPHA STD_ELLIPSIS STD_OMEGA,              (0 &lt;&lt; TAM_MAX_BITS) |     0, CAT_MENU | SLS_UNCHANGED | US_UNCHANGED | EIM_DISABLED | PTP_DISABLED     }, // Upper case greek letters</v>
      </c>
    </row>
    <row r="1415" customFormat="false" ht="15.75" hidden="false" customHeight="false" outlineLevel="0" collapsed="false">
      <c r="A1415" s="263" t="str">
        <f aca="false">IF(AND(OR(SOURCE!A1415="",ISBLANK(SOURCE!A1415)),SOURCE!B1415&gt;0),IF(ISBLANK(SOURCE!C1415),"",SOURCE!C1415),
IF(SOURCE!B1415&lt;0,VLOOKUP(SOURCE!B1415,lookups!A$1:B$25,2,0),
  IF(ISBLANK(SOURCE!B1415),
    "",
    "/* "&amp;TEXT(SOURCE!B1415,"???0")&amp;" *"&amp;
      SOURCE!C1415&amp;", "&amp; IF(lookups!$E$2-LEN(SOURCE!C1415) &gt;= 0, REPT(" ",lookups!$E$2-LEN(SOURCE!C1415)), "")&amp;
      SOURCE!D1415&amp;", "&amp; IF(lookups!$F$2-LEN(SOURCE!D1415) &gt;= 0, REPT(" ",lookups!$F$2-LEN(SOURCE!D1415)), "")&amp;
      SOURCE!E1415&amp;", "&amp; IF(lookups!$G$2-LEN(SOURCE!E1415) &gt;=0, REPT(" ",lookups!$G$2-LEN(SOURCE!E1415)), "")&amp;
      SOURCE!F1415&amp;", "&amp; IF(lookups!$H$2-LEN(SOURCE!F1415) &gt;= 0, REPT(" ",lookups!$H$2-LEN(SOURCE!F1415)+2), "")&amp;"("&amp;
      SUBSTITUTE(TEXT(SOURCE!G1415,"??0"),"  ","")&amp;" &lt;&lt; TAM_MAX_BITS) |"&amp; IF(lookups!$I$2-3 &gt;= 0, REPT(" ",MAX(1,lookups!$I$2-5+4+1-1-LEN(  IF(ISTEXT(SOURCE!H1415),SOURCE!H1415,  SUBSTITUTE(SUBSTITUTE(TEXT(SOURCE!H1415,"????0"),"  ","")," ",""))   ))), "")&amp;
       IF(ISTEXT(SOURCE!H1415),SOURCE!H1415, SUBSTITUTE(SUBSTITUTE(TEXT(SOURCE!H1415,"????0"),"  ","")," ",""))   &amp;","&amp; IF(lookups!$J$2-3 &gt;= 0, REPT(" ",lookups!$J$2-3-5), "")&amp;
      SOURCE!I1415&amp;
" | "&amp; IF(lookups!$K$2-LEN(SOURCE!I1415) &gt;= 0, REPT(" ",lookups!$K$2-LEN(SOURCE!I1415)), "")&amp;
      SOURCE!J1415&amp;      IF(lookups!$L$2-LEN(SOURCE!J1415) &gt;= 0, REPT(" ",lookups!$L$2-LEN(SOURCE!J1415)), "")&amp;
" | "&amp; IF(lookups!$K$2-LEN(SOURCE!I1415) &gt;= 0, REPT(" ",lookups!$K$2-LEN(SOURCE!I1415)), "")&amp;
      SOURCE!K1415&amp;      IF(lookups!$L$2-LEN(SOURCE!K1415) &gt;= 0, REPT(" ",lookups!$M$2-LEN(SOURCE!K1415)), "")&amp;
" | "&amp; SOURCE!L1415&amp;      IF(lookups!$O$2-LEN(SOURCE!L1415) &gt;= 0, REPT(" ",lookups!$O$2-LEN(SOURCE!L1415)), "")&amp;
" | "&amp; SOURCE!M1415&amp;      IF(lookups!$P$2-LEN(SOURCE!M1415) &gt;= 0, REPT(" ",lookups!$P$2-LEN(SOURCE!M1415)), "")&amp;
      "},"&amp;IF(SOURCE!O1415&lt;&gt;"",""&amp;SOURCE!O1415,"")
 )
)
)</f>
        <v>/* 1379 */  { itemToBeCoded,                NOPARAM,                     STD_alpha "Misc",                              STD_alpha "Misc",                              (0 &lt;&lt; TAM_MAX_BITS) |     0, CAT_MENU | SLS_UNCHANGED | US_UNCHANGED | EIM_DISABLED | PTP_DISABLED     }, // Upper case intl letters</v>
      </c>
    </row>
    <row r="1416" customFormat="false" ht="15.75" hidden="false" customHeight="false" outlineLevel="0" collapsed="false">
      <c r="A1416" s="263" t="str">
        <f aca="false">IF(AND(OR(SOURCE!A1416="",ISBLANK(SOURCE!A1416)),SOURCE!B1416&gt;0),IF(ISBLANK(SOURCE!C1416),"",SOURCE!C1416),
IF(SOURCE!B1416&lt;0,VLOOKUP(SOURCE!B1416,lookups!A$1:B$25,2,0),
  IF(ISBLANK(SOURCE!B1416),
    "",
    "/* "&amp;TEXT(SOURCE!B1416,"???0")&amp;" *"&amp;
      SOURCE!C1416&amp;", "&amp; IF(lookups!$E$2-LEN(SOURCE!C1416) &gt;= 0, REPT(" ",lookups!$E$2-LEN(SOURCE!C1416)), "")&amp;
      SOURCE!D1416&amp;", "&amp; IF(lookups!$F$2-LEN(SOURCE!D1416) &gt;= 0, REPT(" ",lookups!$F$2-LEN(SOURCE!D1416)), "")&amp;
      SOURCE!E1416&amp;", "&amp; IF(lookups!$G$2-LEN(SOURCE!E1416) &gt;=0, REPT(" ",lookups!$G$2-LEN(SOURCE!E1416)), "")&amp;
      SOURCE!F1416&amp;", "&amp; IF(lookups!$H$2-LEN(SOURCE!F1416) &gt;= 0, REPT(" ",lookups!$H$2-LEN(SOURCE!F1416)+2), "")&amp;"("&amp;
      SUBSTITUTE(TEXT(SOURCE!G1416,"??0"),"  ","")&amp;" &lt;&lt; TAM_MAX_BITS) |"&amp; IF(lookups!$I$2-3 &gt;= 0, REPT(" ",MAX(1,lookups!$I$2-5+4+1-1-LEN(  IF(ISTEXT(SOURCE!H1416),SOURCE!H1416,  SUBSTITUTE(SUBSTITUTE(TEXT(SOURCE!H1416,"????0"),"  ","")," ",""))   ))), "")&amp;
       IF(ISTEXT(SOURCE!H1416),SOURCE!H1416, SUBSTITUTE(SUBSTITUTE(TEXT(SOURCE!H1416,"????0"),"  ","")," ",""))   &amp;","&amp; IF(lookups!$J$2-3 &gt;= 0, REPT(" ",lookups!$J$2-3-5), "")&amp;
      SOURCE!I1416&amp;
" | "&amp; IF(lookups!$K$2-LEN(SOURCE!I1416) &gt;= 0, REPT(" ",lookups!$K$2-LEN(SOURCE!I1416)), "")&amp;
      SOURCE!J1416&amp;      IF(lookups!$L$2-LEN(SOURCE!J1416) &gt;= 0, REPT(" ",lookups!$L$2-LEN(SOURCE!J1416)), "")&amp;
" | "&amp; IF(lookups!$K$2-LEN(SOURCE!I1416) &gt;= 0, REPT(" ",lookups!$K$2-LEN(SOURCE!I1416)), "")&amp;
      SOURCE!K1416&amp;      IF(lookups!$L$2-LEN(SOURCE!K1416) &gt;= 0, REPT(" ",lookups!$M$2-LEN(SOURCE!K1416)), "")&amp;
" | "&amp; SOURCE!L1416&amp;      IF(lookups!$O$2-LEN(SOURCE!L1416) &gt;= 0, REPT(" ",lookups!$O$2-LEN(SOURCE!L1416)), "")&amp;
" | "&amp; SOURCE!M1416&amp;      IF(lookups!$P$2-LEN(SOURCE!M1416) &gt;= 0, REPT(" ",lookups!$P$2-LEN(SOURCE!M1416)), "")&amp;
      "},"&amp;IF(SOURCE!O1416&lt;&gt;"",""&amp;SOURCE!O1416,"")
 )
)
)</f>
        <v>/* 1380 */  { itemToBeCoded,                NOPARAM,                     "SYS.FL",                                      "SYS.FL",                                      (0 &lt;&lt; TAM_MAX_BITS) |     0, CAT_MENU | SLS_UNCHANGED | US_UNCHANGED | EIM_DISABLED | PTP_DISABLED     },</v>
      </c>
    </row>
    <row r="1417" customFormat="false" ht="15.75" hidden="false" customHeight="false" outlineLevel="0" collapsed="false">
      <c r="A1417" s="263" t="str">
        <f aca="false">IF(AND(OR(SOURCE!A1417="",ISBLANK(SOURCE!A1417)),SOURCE!B1417&gt;0),IF(ISBLANK(SOURCE!C1417),"",SOURCE!C1417),
IF(SOURCE!B1417&lt;0,VLOOKUP(SOURCE!B1417,lookups!A$1:B$25,2,0),
  IF(ISBLANK(SOURCE!B1417),
    "",
    "/* "&amp;TEXT(SOURCE!B1417,"???0")&amp;" *"&amp;
      SOURCE!C1417&amp;", "&amp; IF(lookups!$E$2-LEN(SOURCE!C1417) &gt;= 0, REPT(" ",lookups!$E$2-LEN(SOURCE!C1417)), "")&amp;
      SOURCE!D1417&amp;", "&amp; IF(lookups!$F$2-LEN(SOURCE!D1417) &gt;= 0, REPT(" ",lookups!$F$2-LEN(SOURCE!D1417)), "")&amp;
      SOURCE!E1417&amp;", "&amp; IF(lookups!$G$2-LEN(SOURCE!E1417) &gt;=0, REPT(" ",lookups!$G$2-LEN(SOURCE!E1417)), "")&amp;
      SOURCE!F1417&amp;", "&amp; IF(lookups!$H$2-LEN(SOURCE!F1417) &gt;= 0, REPT(" ",lookups!$H$2-LEN(SOURCE!F1417)+2), "")&amp;"("&amp;
      SUBSTITUTE(TEXT(SOURCE!G1417,"??0"),"  ","")&amp;" &lt;&lt; TAM_MAX_BITS) |"&amp; IF(lookups!$I$2-3 &gt;= 0, REPT(" ",MAX(1,lookups!$I$2-5+4+1-1-LEN(  IF(ISTEXT(SOURCE!H1417),SOURCE!H1417,  SUBSTITUTE(SUBSTITUTE(TEXT(SOURCE!H1417,"????0"),"  ","")," ",""))   ))), "")&amp;
       IF(ISTEXT(SOURCE!H1417),SOURCE!H1417, SUBSTITUTE(SUBSTITUTE(TEXT(SOURCE!H1417,"????0"),"  ","")," ",""))   &amp;","&amp; IF(lookups!$J$2-3 &gt;= 0, REPT(" ",lookups!$J$2-3-5), "")&amp;
      SOURCE!I1417&amp;
" | "&amp; IF(lookups!$K$2-LEN(SOURCE!I1417) &gt;= 0, REPT(" ",lookups!$K$2-LEN(SOURCE!I1417)), "")&amp;
      SOURCE!J1417&amp;      IF(lookups!$L$2-LEN(SOURCE!J1417) &gt;= 0, REPT(" ",lookups!$L$2-LEN(SOURCE!J1417)), "")&amp;
" | "&amp; IF(lookups!$K$2-LEN(SOURCE!I1417) &gt;= 0, REPT(" ",lookups!$K$2-LEN(SOURCE!I1417)), "")&amp;
      SOURCE!K1417&amp;      IF(lookups!$L$2-LEN(SOURCE!K1417) &gt;= 0, REPT(" ",lookups!$M$2-LEN(SOURCE!K1417)), "")&amp;
" | "&amp; SOURCE!L1417&amp;      IF(lookups!$O$2-LEN(SOURCE!L1417) &gt;= 0, REPT(" ",lookups!$O$2-LEN(SOURCE!L1417)), "")&amp;
" | "&amp; SOURCE!M1417&amp;      IF(lookups!$P$2-LEN(SOURCE!M1417) &gt;= 0, REPT(" ",lookups!$P$2-LEN(SOURCE!M1417)), "")&amp;
      "},"&amp;IF(SOURCE!O1417&lt;&gt;"",""&amp;SOURCE!O1417,"")
 )
)
)</f>
        <v>/* 1381 */  { itemToBeCoded,                NOPARAM,                     STD_INTEGRAL "f",                              STD_INTEGRAL "f",                              (0 &lt;&lt; TAM_MAX_BITS) |     0, CAT_MENU | SLS_UNCHANGED | US_UNCHANGED | EIM_DISABLED | PTP_DISABLED     },</v>
      </c>
    </row>
    <row r="1418" customFormat="false" ht="15.75" hidden="false" customHeight="false" outlineLevel="0" collapsed="false">
      <c r="A1418" s="263" t="str">
        <f aca="false">IF(AND(OR(SOURCE!A1418="",ISBLANK(SOURCE!A1418)),SOURCE!B1418&gt;0),IF(ISBLANK(SOURCE!C1418),"",SOURCE!C1418),
IF(SOURCE!B1418&lt;0,VLOOKUP(SOURCE!B1418,lookups!A$1:B$25,2,0),
  IF(ISBLANK(SOURCE!B1418),
    "",
    "/* "&amp;TEXT(SOURCE!B1418,"???0")&amp;" *"&amp;
      SOURCE!C1418&amp;", "&amp; IF(lookups!$E$2-LEN(SOURCE!C1418) &gt;= 0, REPT(" ",lookups!$E$2-LEN(SOURCE!C1418)), "")&amp;
      SOURCE!D1418&amp;", "&amp; IF(lookups!$F$2-LEN(SOURCE!D1418) &gt;= 0, REPT(" ",lookups!$F$2-LEN(SOURCE!D1418)), "")&amp;
      SOURCE!E1418&amp;", "&amp; IF(lookups!$G$2-LEN(SOURCE!E1418) &gt;=0, REPT(" ",lookups!$G$2-LEN(SOURCE!E1418)), "")&amp;
      SOURCE!F1418&amp;", "&amp; IF(lookups!$H$2-LEN(SOURCE!F1418) &gt;= 0, REPT(" ",lookups!$H$2-LEN(SOURCE!F1418)+2), "")&amp;"("&amp;
      SUBSTITUTE(TEXT(SOURCE!G1418,"??0"),"  ","")&amp;" &lt;&lt; TAM_MAX_BITS) |"&amp; IF(lookups!$I$2-3 &gt;= 0, REPT(" ",MAX(1,lookups!$I$2-5+4+1-1-LEN(  IF(ISTEXT(SOURCE!H1418),SOURCE!H1418,  SUBSTITUTE(SUBSTITUTE(TEXT(SOURCE!H1418,"????0"),"  ","")," ",""))   ))), "")&amp;
       IF(ISTEXT(SOURCE!H1418),SOURCE!H1418, SUBSTITUTE(SUBSTITUTE(TEXT(SOURCE!H1418,"????0"),"  ","")," ",""))   &amp;","&amp; IF(lookups!$J$2-3 &gt;= 0, REPT(" ",lookups!$J$2-3-5), "")&amp;
      SOURCE!I1418&amp;
" | "&amp; IF(lookups!$K$2-LEN(SOURCE!I1418) &gt;= 0, REPT(" ",lookups!$K$2-LEN(SOURCE!I1418)), "")&amp;
      SOURCE!J1418&amp;      IF(lookups!$L$2-LEN(SOURCE!J1418) &gt;= 0, REPT(" ",lookups!$L$2-LEN(SOURCE!J1418)), "")&amp;
" | "&amp; IF(lookups!$K$2-LEN(SOURCE!I1418) &gt;= 0, REPT(" ",lookups!$K$2-LEN(SOURCE!I1418)), "")&amp;
      SOURCE!K1418&amp;      IF(lookups!$L$2-LEN(SOURCE!K1418) &gt;= 0, REPT(" ",lookups!$M$2-LEN(SOURCE!K1418)), "")&amp;
" | "&amp; SOURCE!L1418&amp;      IF(lookups!$O$2-LEN(SOURCE!L1418) &gt;= 0, REPT(" ",lookups!$O$2-LEN(SOURCE!L1418)), "")&amp;
" | "&amp; SOURCE!M1418&amp;      IF(lookups!$P$2-LEN(SOURCE!M1418) &gt;= 0, REPT(" ",lookups!$P$2-LEN(SOURCE!M1418)), "")&amp;
      "},"&amp;IF(SOURCE!O1418&lt;&gt;"",""&amp;SOURCE!O1418,"")
 )
)
)</f>
        <v>/* 1382 */  { fnIntegrate,                  TM_LABEL,                    STD_INTEGRAL "fdx",                            STD_INTEGRAL "fdx",                            (0 &lt;&lt; TAM_MAX_BITS) |     0, CAT_MENU | SLS_UNCHANGED | US_UNCHANGED | EIM_DISABLED | PTP_DISABLED     },</v>
      </c>
    </row>
    <row r="1419" customFormat="false" ht="15.75" hidden="false" customHeight="false" outlineLevel="0" collapsed="false">
      <c r="A1419" s="263" t="str">
        <f aca="false">IF(AND(OR(SOURCE!A1419="",ISBLANK(SOURCE!A1419)),SOURCE!B1419&gt;0),IF(ISBLANK(SOURCE!C1419),"",SOURCE!C1419),
IF(SOURCE!B1419&lt;0,VLOOKUP(SOURCE!B1419,lookups!A$1:B$25,2,0),
  IF(ISBLANK(SOURCE!B1419),
    "",
    "/* "&amp;TEXT(SOURCE!B1419,"???0")&amp;" *"&amp;
      SOURCE!C1419&amp;", "&amp; IF(lookups!$E$2-LEN(SOURCE!C1419) &gt;= 0, REPT(" ",lookups!$E$2-LEN(SOURCE!C1419)), "")&amp;
      SOURCE!D1419&amp;", "&amp; IF(lookups!$F$2-LEN(SOURCE!D1419) &gt;= 0, REPT(" ",lookups!$F$2-LEN(SOURCE!D1419)), "")&amp;
      SOURCE!E1419&amp;", "&amp; IF(lookups!$G$2-LEN(SOURCE!E1419) &gt;=0, REPT(" ",lookups!$G$2-LEN(SOURCE!E1419)), "")&amp;
      SOURCE!F1419&amp;", "&amp; IF(lookups!$H$2-LEN(SOURCE!F1419) &gt;= 0, REPT(" ",lookups!$H$2-LEN(SOURCE!F1419)+2), "")&amp;"("&amp;
      SUBSTITUTE(TEXT(SOURCE!G1419,"??0"),"  ","")&amp;" &lt;&lt; TAM_MAX_BITS) |"&amp; IF(lookups!$I$2-3 &gt;= 0, REPT(" ",MAX(1,lookups!$I$2-5+4+1-1-LEN(  IF(ISTEXT(SOURCE!H1419),SOURCE!H1419,  SUBSTITUTE(SUBSTITUTE(TEXT(SOURCE!H1419,"????0"),"  ","")," ",""))   ))), "")&amp;
       IF(ISTEXT(SOURCE!H1419),SOURCE!H1419, SUBSTITUTE(SUBSTITUTE(TEXT(SOURCE!H1419,"????0"),"  ","")," ",""))   &amp;","&amp; IF(lookups!$J$2-3 &gt;= 0, REPT(" ",lookups!$J$2-3-5), "")&amp;
      SOURCE!I1419&amp;
" | "&amp; IF(lookups!$K$2-LEN(SOURCE!I1419) &gt;= 0, REPT(" ",lookups!$K$2-LEN(SOURCE!I1419)), "")&amp;
      SOURCE!J1419&amp;      IF(lookups!$L$2-LEN(SOURCE!J1419) &gt;= 0, REPT(" ",lookups!$L$2-LEN(SOURCE!J1419)), "")&amp;
" | "&amp; IF(lookups!$K$2-LEN(SOURCE!I1419) &gt;= 0, REPT(" ",lookups!$K$2-LEN(SOURCE!I1419)), "")&amp;
      SOURCE!K1419&amp;      IF(lookups!$L$2-LEN(SOURCE!K1419) &gt;= 0, REPT(" ",lookups!$M$2-LEN(SOURCE!K1419)), "")&amp;
" | "&amp; SOURCE!L1419&amp;      IF(lookups!$O$2-LEN(SOURCE!L1419) &gt;= 0, REPT(" ",lookups!$O$2-LEN(SOURCE!L1419)), "")&amp;
" | "&amp; SOURCE!M1419&amp;      IF(lookups!$P$2-LEN(SOURCE!M1419) &gt;= 0, REPT(" ",lookups!$P$2-LEN(SOURCE!M1419)), "")&amp;
      "},"&amp;IF(SOURCE!O1419&lt;&gt;"",""&amp;SOURCE!O1419,"")
 )
)
)</f>
        <v>/* 1383 */  { itemToBeCoded,                NOPARAM,                     STD_ANGLE "CONV",                              STD_ANGLE "CONV",                              (0 &lt;&lt; TAM_MAX_BITS) |     0, CAT_MENU | SLS_UNCHANGED | US_UNCHANGED | EIM_DISABLED | PTP_DISABLED     },//JM Change to text DRG and change again to CONV</v>
      </c>
    </row>
    <row r="1420" customFormat="false" ht="15.75" hidden="false" customHeight="false" outlineLevel="0" collapsed="false">
      <c r="A1420" s="263" t="str">
        <f aca="false">IF(AND(OR(SOURCE!A1420="",ISBLANK(SOURCE!A1420)),SOURCE!B1420&gt;0),IF(ISBLANK(SOURCE!C1420),"",SOURCE!C1420),
IF(SOURCE!B1420&lt;0,VLOOKUP(SOURCE!B1420,lookups!A$1:B$25,2,0),
  IF(ISBLANK(SOURCE!B1420),
    "",
    "/* "&amp;TEXT(SOURCE!B1420,"???0")&amp;" *"&amp;
      SOURCE!C1420&amp;", "&amp; IF(lookups!$E$2-LEN(SOURCE!C1420) &gt;= 0, REPT(" ",lookups!$E$2-LEN(SOURCE!C1420)), "")&amp;
      SOURCE!D1420&amp;", "&amp; IF(lookups!$F$2-LEN(SOURCE!D1420) &gt;= 0, REPT(" ",lookups!$F$2-LEN(SOURCE!D1420)), "")&amp;
      SOURCE!E1420&amp;", "&amp; IF(lookups!$G$2-LEN(SOURCE!E1420) &gt;=0, REPT(" ",lookups!$G$2-LEN(SOURCE!E1420)), "")&amp;
      SOURCE!F1420&amp;", "&amp; IF(lookups!$H$2-LEN(SOURCE!F1420) &gt;= 0, REPT(" ",lookups!$H$2-LEN(SOURCE!F1420)+2), "")&amp;"("&amp;
      SUBSTITUTE(TEXT(SOURCE!G1420,"??0"),"  ","")&amp;" &lt;&lt; TAM_MAX_BITS) |"&amp; IF(lookups!$I$2-3 &gt;= 0, REPT(" ",MAX(1,lookups!$I$2-5+4+1-1-LEN(  IF(ISTEXT(SOURCE!H1420),SOURCE!H1420,  SUBSTITUTE(SUBSTITUTE(TEXT(SOURCE!H1420,"????0"),"  ","")," ",""))   ))), "")&amp;
       IF(ISTEXT(SOURCE!H1420),SOURCE!H1420, SUBSTITUTE(SUBSTITUTE(TEXT(SOURCE!H1420,"????0"),"  ","")," ",""))   &amp;","&amp; IF(lookups!$J$2-3 &gt;= 0, REPT(" ",lookups!$J$2-3-5), "")&amp;
      SOURCE!I1420&amp;
" | "&amp; IF(lookups!$K$2-LEN(SOURCE!I1420) &gt;= 0, REPT(" ",lookups!$K$2-LEN(SOURCE!I1420)), "")&amp;
      SOURCE!J1420&amp;      IF(lookups!$L$2-LEN(SOURCE!J1420) &gt;= 0, REPT(" ",lookups!$L$2-LEN(SOURCE!J1420)), "")&amp;
" | "&amp; IF(lookups!$K$2-LEN(SOURCE!I1420) &gt;= 0, REPT(" ",lookups!$K$2-LEN(SOURCE!I1420)), "")&amp;
      SOURCE!K1420&amp;      IF(lookups!$L$2-LEN(SOURCE!K1420) &gt;= 0, REPT(" ",lookups!$M$2-LEN(SOURCE!K1420)), "")&amp;
" | "&amp; SOURCE!L1420&amp;      IF(lookups!$O$2-LEN(SOURCE!L1420) &gt;= 0, REPT(" ",lookups!$O$2-LEN(SOURCE!L1420)), "")&amp;
" | "&amp; SOURCE!M1420&amp;      IF(lookups!$P$2-LEN(SOURCE!M1420) &gt;= 0, REPT(" ",lookups!$P$2-LEN(SOURCE!M1420)), "")&amp;
      "},"&amp;IF(SOURCE!O1420&lt;&gt;"",""&amp;SOURCE!O1420,"")
 )
)
)</f>
        <v>/* 1384 */  { itemToBeCoded,                NOPARAM,                     STD_alpha STD_ELLIPSIS STD_omega,              STD_alpha STD_ELLIPSIS STD_omega,              (0 &lt;&lt; TAM_MAX_BITS) |     0, CAT_MENU | SLS_UNCHANGED | US_UNCHANGED | EIM_DISABLED | PTP_DISABLED     }, // Lower case greek letters</v>
      </c>
    </row>
    <row r="1421" customFormat="false" ht="15.75" hidden="false" customHeight="false" outlineLevel="0" collapsed="false">
      <c r="A1421" s="263" t="str">
        <f aca="false">IF(AND(OR(SOURCE!A1421="",ISBLANK(SOURCE!A1421)),SOURCE!B1421&gt;0),IF(ISBLANK(SOURCE!C1421),"",SOURCE!C1421),
IF(SOURCE!B1421&lt;0,VLOOKUP(SOURCE!B1421,lookups!A$1:B$25,2,0),
  IF(ISBLANK(SOURCE!B1421),
    "",
    "/* "&amp;TEXT(SOURCE!B1421,"???0")&amp;" *"&amp;
      SOURCE!C1421&amp;", "&amp; IF(lookups!$E$2-LEN(SOURCE!C1421) &gt;= 0, REPT(" ",lookups!$E$2-LEN(SOURCE!C1421)), "")&amp;
      SOURCE!D1421&amp;", "&amp; IF(lookups!$F$2-LEN(SOURCE!D1421) &gt;= 0, REPT(" ",lookups!$F$2-LEN(SOURCE!D1421)), "")&amp;
      SOURCE!E1421&amp;", "&amp; IF(lookups!$G$2-LEN(SOURCE!E1421) &gt;=0, REPT(" ",lookups!$G$2-LEN(SOURCE!E1421)), "")&amp;
      SOURCE!F1421&amp;", "&amp; IF(lookups!$H$2-LEN(SOURCE!F1421) &gt;= 0, REPT(" ",lookups!$H$2-LEN(SOURCE!F1421)+2), "")&amp;"("&amp;
      SUBSTITUTE(TEXT(SOURCE!G1421,"??0"),"  ","")&amp;" &lt;&lt; TAM_MAX_BITS) |"&amp; IF(lookups!$I$2-3 &gt;= 0, REPT(" ",MAX(1,lookups!$I$2-5+4+1-1-LEN(  IF(ISTEXT(SOURCE!H1421),SOURCE!H1421,  SUBSTITUTE(SUBSTITUTE(TEXT(SOURCE!H1421,"????0"),"  ","")," ",""))   ))), "")&amp;
       IF(ISTEXT(SOURCE!H1421),SOURCE!H1421, SUBSTITUTE(SUBSTITUTE(TEXT(SOURCE!H1421,"????0"),"  ","")," ",""))   &amp;","&amp; IF(lookups!$J$2-3 &gt;= 0, REPT(" ",lookups!$J$2-3-5), "")&amp;
      SOURCE!I1421&amp;
" | "&amp; IF(lookups!$K$2-LEN(SOURCE!I1421) &gt;= 0, REPT(" ",lookups!$K$2-LEN(SOURCE!I1421)), "")&amp;
      SOURCE!J1421&amp;      IF(lookups!$L$2-LEN(SOURCE!J1421) &gt;= 0, REPT(" ",lookups!$L$2-LEN(SOURCE!J1421)), "")&amp;
" | "&amp; IF(lookups!$K$2-LEN(SOURCE!I1421) &gt;= 0, REPT(" ",lookups!$K$2-LEN(SOURCE!I1421)), "")&amp;
      SOURCE!K1421&amp;      IF(lookups!$L$2-LEN(SOURCE!K1421) &gt;= 0, REPT(" ",lookups!$M$2-LEN(SOURCE!K1421)), "")&amp;
" | "&amp; SOURCE!L1421&amp;      IF(lookups!$O$2-LEN(SOURCE!L1421) &gt;= 0, REPT(" ",lookups!$O$2-LEN(SOURCE!L1421)), "")&amp;
" | "&amp; SOURCE!M1421&amp;      IF(lookups!$P$2-LEN(SOURCE!M1421) &gt;= 0, REPT(" ",lookups!$P$2-LEN(SOURCE!M1421)), "")&amp;
      "},"&amp;IF(SOURCE!O1421&lt;&gt;"",""&amp;SOURCE!O1421,"")
 )
)
)</f>
        <v>/* 1385 */  { itemToBeCoded,                NOPARAM,                     STD_alpha "intl",                              STD_alpha "intl",                              (0 &lt;&lt; TAM_MAX_BITS) |     0, CAT_MENU | SLS_UNCHANGED | US_UNCHANGED | EIM_DISABLED | PTP_DISABLED     }, // lower case intl letters</v>
      </c>
    </row>
    <row r="1422" customFormat="false" ht="15.75" hidden="false" customHeight="false" outlineLevel="0" collapsed="false">
      <c r="A1422" s="263" t="str">
        <f aca="false">IF(AND(OR(SOURCE!A1422="",ISBLANK(SOURCE!A1422)),SOURCE!B1422&gt;0),IF(ISBLANK(SOURCE!C1422),"",SOURCE!C1422),
IF(SOURCE!B1422&lt;0,VLOOKUP(SOURCE!B1422,lookups!A$1:B$25,2,0),
  IF(ISBLANK(SOURCE!B1422),
    "",
    "/* "&amp;TEXT(SOURCE!B1422,"???0")&amp;" *"&amp;
      SOURCE!C1422&amp;", "&amp; IF(lookups!$E$2-LEN(SOURCE!C1422) &gt;= 0, REPT(" ",lookups!$E$2-LEN(SOURCE!C1422)), "")&amp;
      SOURCE!D1422&amp;", "&amp; IF(lookups!$F$2-LEN(SOURCE!D1422) &gt;= 0, REPT(" ",lookups!$F$2-LEN(SOURCE!D1422)), "")&amp;
      SOURCE!E1422&amp;", "&amp; IF(lookups!$G$2-LEN(SOURCE!E1422) &gt;=0, REPT(" ",lookups!$G$2-LEN(SOURCE!E1422)), "")&amp;
      SOURCE!F1422&amp;", "&amp; IF(lookups!$H$2-LEN(SOURCE!F1422) &gt;= 0, REPT(" ",lookups!$H$2-LEN(SOURCE!F1422)+2), "")&amp;"("&amp;
      SUBSTITUTE(TEXT(SOURCE!G1422,"??0"),"  ","")&amp;" &lt;&lt; TAM_MAX_BITS) |"&amp; IF(lookups!$I$2-3 &gt;= 0, REPT(" ",MAX(1,lookups!$I$2-5+4+1-1-LEN(  IF(ISTEXT(SOURCE!H1422),SOURCE!H1422,  SUBSTITUTE(SUBSTITUTE(TEXT(SOURCE!H1422,"????0"),"  ","")," ",""))   ))), "")&amp;
       IF(ISTEXT(SOURCE!H1422),SOURCE!H1422, SUBSTITUTE(SUBSTITUTE(TEXT(SOURCE!H1422,"????0"),"  ","")," ",""))   &amp;","&amp; IF(lookups!$J$2-3 &gt;= 0, REPT(" ",lookups!$J$2-3-5), "")&amp;
      SOURCE!I1422&amp;
" | "&amp; IF(lookups!$K$2-LEN(SOURCE!I1422) &gt;= 0, REPT(" ",lookups!$K$2-LEN(SOURCE!I1422)), "")&amp;
      SOURCE!J1422&amp;      IF(lookups!$L$2-LEN(SOURCE!J1422) &gt;= 0, REPT(" ",lookups!$L$2-LEN(SOURCE!J1422)), "")&amp;
" | "&amp; IF(lookups!$K$2-LEN(SOURCE!I1422) &gt;= 0, REPT(" ",lookups!$K$2-LEN(SOURCE!I1422)), "")&amp;
      SOURCE!K1422&amp;      IF(lookups!$L$2-LEN(SOURCE!K1422) &gt;= 0, REPT(" ",lookups!$M$2-LEN(SOURCE!K1422)), "")&amp;
" | "&amp; SOURCE!L1422&amp;      IF(lookups!$O$2-LEN(SOURCE!L1422) &gt;= 0, REPT(" ",lookups!$O$2-LEN(SOURCE!L1422)), "")&amp;
" | "&amp; SOURCE!M1422&amp;      IF(lookups!$P$2-LEN(SOURCE!M1422) &gt;= 0, REPT(" ",lookups!$P$2-LEN(SOURCE!M1422)), "")&amp;
      "},"&amp;IF(SOURCE!O1422&lt;&gt;"",""&amp;SOURCE!O1422,"")
 )
)
)</f>
        <v>/* 1386 */  { itemToBeCoded,                NOPARAM,                     "",                                            "Tam",                                         (0 &lt;&lt; TAM_MAX_BITS) |     0, CAT_NONE | SLS_UNCHANGED | US_UNCHANGED | EIM_DISABLED | PTP_DISABLED     },</v>
      </c>
    </row>
    <row r="1423" customFormat="false" ht="15.75" hidden="false" customHeight="false" outlineLevel="0" collapsed="false">
      <c r="A1423" s="263" t="str">
        <f aca="false">IF(AND(OR(SOURCE!A1423="",ISBLANK(SOURCE!A1423)),SOURCE!B1423&gt;0),IF(ISBLANK(SOURCE!C1423),"",SOURCE!C1423),
IF(SOURCE!B1423&lt;0,VLOOKUP(SOURCE!B1423,lookups!A$1:B$25,2,0),
  IF(ISBLANK(SOURCE!B1423),
    "",
    "/* "&amp;TEXT(SOURCE!B1423,"???0")&amp;" *"&amp;
      SOURCE!C1423&amp;", "&amp; IF(lookups!$E$2-LEN(SOURCE!C1423) &gt;= 0, REPT(" ",lookups!$E$2-LEN(SOURCE!C1423)), "")&amp;
      SOURCE!D1423&amp;", "&amp; IF(lookups!$F$2-LEN(SOURCE!D1423) &gt;= 0, REPT(" ",lookups!$F$2-LEN(SOURCE!D1423)), "")&amp;
      SOURCE!E1423&amp;", "&amp; IF(lookups!$G$2-LEN(SOURCE!E1423) &gt;=0, REPT(" ",lookups!$G$2-LEN(SOURCE!E1423)), "")&amp;
      SOURCE!F1423&amp;", "&amp; IF(lookups!$H$2-LEN(SOURCE!F1423) &gt;= 0, REPT(" ",lookups!$H$2-LEN(SOURCE!F1423)+2), "")&amp;"("&amp;
      SUBSTITUTE(TEXT(SOURCE!G1423,"??0"),"  ","")&amp;" &lt;&lt; TAM_MAX_BITS) |"&amp; IF(lookups!$I$2-3 &gt;= 0, REPT(" ",MAX(1,lookups!$I$2-5+4+1-1-LEN(  IF(ISTEXT(SOURCE!H1423),SOURCE!H1423,  SUBSTITUTE(SUBSTITUTE(TEXT(SOURCE!H1423,"????0"),"  ","")," ",""))   ))), "")&amp;
       IF(ISTEXT(SOURCE!H1423),SOURCE!H1423, SUBSTITUTE(SUBSTITUTE(TEXT(SOURCE!H1423,"????0"),"  ","")," ",""))   &amp;","&amp; IF(lookups!$J$2-3 &gt;= 0, REPT(" ",lookups!$J$2-3-5), "")&amp;
      SOURCE!I1423&amp;
" | "&amp; IF(lookups!$K$2-LEN(SOURCE!I1423) &gt;= 0, REPT(" ",lookups!$K$2-LEN(SOURCE!I1423)), "")&amp;
      SOURCE!J1423&amp;      IF(lookups!$L$2-LEN(SOURCE!J1423) &gt;= 0, REPT(" ",lookups!$L$2-LEN(SOURCE!J1423)), "")&amp;
" | "&amp; IF(lookups!$K$2-LEN(SOURCE!I1423) &gt;= 0, REPT(" ",lookups!$K$2-LEN(SOURCE!I1423)), "")&amp;
      SOURCE!K1423&amp;      IF(lookups!$L$2-LEN(SOURCE!K1423) &gt;= 0, REPT(" ",lookups!$M$2-LEN(SOURCE!K1423)), "")&amp;
" | "&amp; SOURCE!L1423&amp;      IF(lookups!$O$2-LEN(SOURCE!L1423) &gt;= 0, REPT(" ",lookups!$O$2-LEN(SOURCE!L1423)), "")&amp;
" | "&amp; SOURCE!M1423&amp;      IF(lookups!$P$2-LEN(SOURCE!M1423) &gt;= 0, REPT(" ",lookups!$P$2-LEN(SOURCE!M1423)), "")&amp;
      "},"&amp;IF(SOURCE!O1423&lt;&gt;"",""&amp;SOURCE!O1423,"")
 )
)
)</f>
        <v>/* 1387 */  { itemToBeCoded,                NOPARAM,                     "",                                            "TamCmp",                                      (0 &lt;&lt; TAM_MAX_BITS) |     0, CAT_NONE | SLS_UNCHANGED | US_UNCHANGED | EIM_DISABLED | PTP_DISABLED     },</v>
      </c>
    </row>
    <row r="1424" customFormat="false" ht="15.75" hidden="false" customHeight="false" outlineLevel="0" collapsed="false">
      <c r="A1424" s="263" t="str">
        <f aca="false">IF(AND(OR(SOURCE!A1424="",ISBLANK(SOURCE!A1424)),SOURCE!B1424&gt;0),IF(ISBLANK(SOURCE!C1424),"",SOURCE!C1424),
IF(SOURCE!B1424&lt;0,VLOOKUP(SOURCE!B1424,lookups!A$1:B$25,2,0),
  IF(ISBLANK(SOURCE!B1424),
    "",
    "/* "&amp;TEXT(SOURCE!B1424,"???0")&amp;" *"&amp;
      SOURCE!C1424&amp;", "&amp; IF(lookups!$E$2-LEN(SOURCE!C1424) &gt;= 0, REPT(" ",lookups!$E$2-LEN(SOURCE!C1424)), "")&amp;
      SOURCE!D1424&amp;", "&amp; IF(lookups!$F$2-LEN(SOURCE!D1424) &gt;= 0, REPT(" ",lookups!$F$2-LEN(SOURCE!D1424)), "")&amp;
      SOURCE!E1424&amp;", "&amp; IF(lookups!$G$2-LEN(SOURCE!E1424) &gt;=0, REPT(" ",lookups!$G$2-LEN(SOURCE!E1424)), "")&amp;
      SOURCE!F1424&amp;", "&amp; IF(lookups!$H$2-LEN(SOURCE!F1424) &gt;= 0, REPT(" ",lookups!$H$2-LEN(SOURCE!F1424)+2), "")&amp;"("&amp;
      SUBSTITUTE(TEXT(SOURCE!G1424,"??0"),"  ","")&amp;" &lt;&lt; TAM_MAX_BITS) |"&amp; IF(lookups!$I$2-3 &gt;= 0, REPT(" ",MAX(1,lookups!$I$2-5+4+1-1-LEN(  IF(ISTEXT(SOURCE!H1424),SOURCE!H1424,  SUBSTITUTE(SUBSTITUTE(TEXT(SOURCE!H1424,"????0"),"  ","")," ",""))   ))), "")&amp;
       IF(ISTEXT(SOURCE!H1424),SOURCE!H1424, SUBSTITUTE(SUBSTITUTE(TEXT(SOURCE!H1424,"????0"),"  ","")," ",""))   &amp;","&amp; IF(lookups!$J$2-3 &gt;= 0, REPT(" ",lookups!$J$2-3-5), "")&amp;
      SOURCE!I1424&amp;
" | "&amp; IF(lookups!$K$2-LEN(SOURCE!I1424) &gt;= 0, REPT(" ",lookups!$K$2-LEN(SOURCE!I1424)), "")&amp;
      SOURCE!J1424&amp;      IF(lookups!$L$2-LEN(SOURCE!J1424) &gt;= 0, REPT(" ",lookups!$L$2-LEN(SOURCE!J1424)), "")&amp;
" | "&amp; IF(lookups!$K$2-LEN(SOURCE!I1424) &gt;= 0, REPT(" ",lookups!$K$2-LEN(SOURCE!I1424)), "")&amp;
      SOURCE!K1424&amp;      IF(lookups!$L$2-LEN(SOURCE!K1424) &gt;= 0, REPT(" ",lookups!$M$2-LEN(SOURCE!K1424)), "")&amp;
" | "&amp; SOURCE!L1424&amp;      IF(lookups!$O$2-LEN(SOURCE!L1424) &gt;= 0, REPT(" ",lookups!$O$2-LEN(SOURCE!L1424)), "")&amp;
" | "&amp; SOURCE!M1424&amp;      IF(lookups!$P$2-LEN(SOURCE!M1424) &gt;= 0, REPT(" ",lookups!$P$2-LEN(SOURCE!M1424)), "")&amp;
      "},"&amp;IF(SOURCE!O1424&lt;&gt;"",""&amp;SOURCE!O1424,"")
 )
)
)</f>
        <v>/* 1388 */  { itemToBeCoded,                NOPARAM,                     "",                                            "TamStoRcl",                                   (0 &lt;&lt; TAM_MAX_BITS) |     0, CAT_NONE | SLS_UNCHANGED | US_UNCHANGED | EIM_DISABLED | PTP_DISABLED     },</v>
      </c>
    </row>
    <row r="1425" customFormat="false" ht="15.75" hidden="false" customHeight="false" outlineLevel="0" collapsed="false">
      <c r="A1425" s="263" t="str">
        <f aca="false">IF(AND(OR(SOURCE!A1425="",ISBLANK(SOURCE!A1425)),SOURCE!B1425&gt;0),IF(ISBLANK(SOURCE!C1425),"",SOURCE!C1425),
IF(SOURCE!B1425&lt;0,VLOOKUP(SOURCE!B1425,lookups!A$1:B$25,2,0),
  IF(ISBLANK(SOURCE!B1425),
    "",
    "/* "&amp;TEXT(SOURCE!B1425,"???0")&amp;" *"&amp;
      SOURCE!C1425&amp;", "&amp; IF(lookups!$E$2-LEN(SOURCE!C1425) &gt;= 0, REPT(" ",lookups!$E$2-LEN(SOURCE!C1425)), "")&amp;
      SOURCE!D1425&amp;", "&amp; IF(lookups!$F$2-LEN(SOURCE!D1425) &gt;= 0, REPT(" ",lookups!$F$2-LEN(SOURCE!D1425)), "")&amp;
      SOURCE!E1425&amp;", "&amp; IF(lookups!$G$2-LEN(SOURCE!E1425) &gt;=0, REPT(" ",lookups!$G$2-LEN(SOURCE!E1425)), "")&amp;
      SOURCE!F1425&amp;", "&amp; IF(lookups!$H$2-LEN(SOURCE!F1425) &gt;= 0, REPT(" ",lookups!$H$2-LEN(SOURCE!F1425)+2), "")&amp;"("&amp;
      SUBSTITUTE(TEXT(SOURCE!G1425,"??0"),"  ","")&amp;" &lt;&lt; TAM_MAX_BITS) |"&amp; IF(lookups!$I$2-3 &gt;= 0, REPT(" ",MAX(1,lookups!$I$2-5+4+1-1-LEN(  IF(ISTEXT(SOURCE!H1425),SOURCE!H1425,  SUBSTITUTE(SUBSTITUTE(TEXT(SOURCE!H1425,"????0"),"  ","")," ",""))   ))), "")&amp;
       IF(ISTEXT(SOURCE!H1425),SOURCE!H1425, SUBSTITUTE(SUBSTITUTE(TEXT(SOURCE!H1425,"????0"),"  ","")," ",""))   &amp;","&amp; IF(lookups!$J$2-3 &gt;= 0, REPT(" ",lookups!$J$2-3-5), "")&amp;
      SOURCE!I1425&amp;
" | "&amp; IF(lookups!$K$2-LEN(SOURCE!I1425) &gt;= 0, REPT(" ",lookups!$K$2-LEN(SOURCE!I1425)), "")&amp;
      SOURCE!J1425&amp;      IF(lookups!$L$2-LEN(SOURCE!J1425) &gt;= 0, REPT(" ",lookups!$L$2-LEN(SOURCE!J1425)), "")&amp;
" | "&amp; IF(lookups!$K$2-LEN(SOURCE!I1425) &gt;= 0, REPT(" ",lookups!$K$2-LEN(SOURCE!I1425)), "")&amp;
      SOURCE!K1425&amp;      IF(lookups!$L$2-LEN(SOURCE!K1425) &gt;= 0, REPT(" ",lookups!$M$2-LEN(SOURCE!K1425)), "")&amp;
" | "&amp; SOURCE!L1425&amp;      IF(lookups!$O$2-LEN(SOURCE!L1425) &gt;= 0, REPT(" ",lookups!$O$2-LEN(SOURCE!L1425)), "")&amp;
" | "&amp; SOURCE!M1425&amp;      IF(lookups!$P$2-LEN(SOURCE!M1425) &gt;= 0, REPT(" ",lookups!$P$2-LEN(SOURCE!M1425)), "")&amp;
      "},"&amp;IF(SOURCE!O1425&lt;&gt;"",""&amp;SOURCE!O1425,"")
 )
)
)</f>
        <v>/* 1389 */  { itemToBeCoded,                NOPARAM,                     "1389",                                        "1389",                                        (0 &lt;&lt; TAM_MAX_BITS) |     0, CAT_FREE | SLS_ENABLED   | US_UNCHANGED | EIM_DISABLED | PTP_DISABLED     },</v>
      </c>
    </row>
    <row r="1426" customFormat="false" ht="15.75" hidden="false" customHeight="false" outlineLevel="0" collapsed="false">
      <c r="A1426" s="263" t="str">
        <f aca="false">IF(AND(OR(SOURCE!A1426="",ISBLANK(SOURCE!A1426)),SOURCE!B1426&gt;0),IF(ISBLANK(SOURCE!C1426),"",SOURCE!C1426),
IF(SOURCE!B1426&lt;0,VLOOKUP(SOURCE!B1426,lookups!A$1:B$25,2,0),
  IF(ISBLANK(SOURCE!B1426),
    "",
    "/* "&amp;TEXT(SOURCE!B1426,"???0")&amp;" *"&amp;
      SOURCE!C1426&amp;", "&amp; IF(lookups!$E$2-LEN(SOURCE!C1426) &gt;= 0, REPT(" ",lookups!$E$2-LEN(SOURCE!C1426)), "")&amp;
      SOURCE!D1426&amp;", "&amp; IF(lookups!$F$2-LEN(SOURCE!D1426) &gt;= 0, REPT(" ",lookups!$F$2-LEN(SOURCE!D1426)), "")&amp;
      SOURCE!E1426&amp;", "&amp; IF(lookups!$G$2-LEN(SOURCE!E1426) &gt;=0, REPT(" ",lookups!$G$2-LEN(SOURCE!E1426)), "")&amp;
      SOURCE!F1426&amp;", "&amp; IF(lookups!$H$2-LEN(SOURCE!F1426) &gt;= 0, REPT(" ",lookups!$H$2-LEN(SOURCE!F1426)+2), "")&amp;"("&amp;
      SUBSTITUTE(TEXT(SOURCE!G1426,"??0"),"  ","")&amp;" &lt;&lt; TAM_MAX_BITS) |"&amp; IF(lookups!$I$2-3 &gt;= 0, REPT(" ",MAX(1,lookups!$I$2-5+4+1-1-LEN(  IF(ISTEXT(SOURCE!H1426),SOURCE!H1426,  SUBSTITUTE(SUBSTITUTE(TEXT(SOURCE!H1426,"????0"),"  ","")," ",""))   ))), "")&amp;
       IF(ISTEXT(SOURCE!H1426),SOURCE!H1426, SUBSTITUTE(SUBSTITUTE(TEXT(SOURCE!H1426,"????0"),"  ","")," ",""))   &amp;","&amp; IF(lookups!$J$2-3 &gt;= 0, REPT(" ",lookups!$J$2-3-5), "")&amp;
      SOURCE!I1426&amp;
" | "&amp; IF(lookups!$K$2-LEN(SOURCE!I1426) &gt;= 0, REPT(" ",lookups!$K$2-LEN(SOURCE!I1426)), "")&amp;
      SOURCE!J1426&amp;      IF(lookups!$L$2-LEN(SOURCE!J1426) &gt;= 0, REPT(" ",lookups!$L$2-LEN(SOURCE!J1426)), "")&amp;
" | "&amp; IF(lookups!$K$2-LEN(SOURCE!I1426) &gt;= 0, REPT(" ",lookups!$K$2-LEN(SOURCE!I1426)), "")&amp;
      SOURCE!K1426&amp;      IF(lookups!$L$2-LEN(SOURCE!K1426) &gt;= 0, REPT(" ",lookups!$M$2-LEN(SOURCE!K1426)), "")&amp;
" | "&amp; SOURCE!L1426&amp;      IF(lookups!$O$2-LEN(SOURCE!L1426) &gt;= 0, REPT(" ",lookups!$O$2-LEN(SOURCE!L1426)), "")&amp;
" | "&amp; SOURCE!M1426&amp;      IF(lookups!$P$2-LEN(SOURCE!M1426) &gt;= 0, REPT(" ",lookups!$P$2-LEN(SOURCE!M1426)), "")&amp;
      "},"&amp;IF(SOURCE!O1426&lt;&gt;"",""&amp;SOURCE!O1426,"")
 )
)
)</f>
        <v>/* 1390 */  { itemToBeCoded,                NOPARAM,                     "VAR",                                         "VAR",                                         (0 &lt;&lt; TAM_MAX_BITS) |     0, CAT_MENU | SLS_UNCHANGED | US_UNCHANGED | EIM_DISABLED | PTP_DISABLED     },</v>
      </c>
    </row>
    <row r="1427" customFormat="false" ht="15.75" hidden="false" customHeight="false" outlineLevel="0" collapsed="false">
      <c r="A1427" s="263" t="str">
        <f aca="false">IF(AND(OR(SOURCE!A1427="",ISBLANK(SOURCE!A1427)),SOURCE!B1427&gt;0),IF(ISBLANK(SOURCE!C1427),"",SOURCE!C1427),
IF(SOURCE!B1427&lt;0,VLOOKUP(SOURCE!B1427,lookups!A$1:B$25,2,0),
  IF(ISBLANK(SOURCE!B1427),
    "",
    "/* "&amp;TEXT(SOURCE!B1427,"???0")&amp;" *"&amp;
      SOURCE!C1427&amp;", "&amp; IF(lookups!$E$2-LEN(SOURCE!C1427) &gt;= 0, REPT(" ",lookups!$E$2-LEN(SOURCE!C1427)), "")&amp;
      SOURCE!D1427&amp;", "&amp; IF(lookups!$F$2-LEN(SOURCE!D1427) &gt;= 0, REPT(" ",lookups!$F$2-LEN(SOURCE!D1427)), "")&amp;
      SOURCE!E1427&amp;", "&amp; IF(lookups!$G$2-LEN(SOURCE!E1427) &gt;=0, REPT(" ",lookups!$G$2-LEN(SOURCE!E1427)), "")&amp;
      SOURCE!F1427&amp;", "&amp; IF(lookups!$H$2-LEN(SOURCE!F1427) &gt;= 0, REPT(" ",lookups!$H$2-LEN(SOURCE!F1427)+2), "")&amp;"("&amp;
      SUBSTITUTE(TEXT(SOURCE!G1427,"??0"),"  ","")&amp;" &lt;&lt; TAM_MAX_BITS) |"&amp; IF(lookups!$I$2-3 &gt;= 0, REPT(" ",MAX(1,lookups!$I$2-5+4+1-1-LEN(  IF(ISTEXT(SOURCE!H1427),SOURCE!H1427,  SUBSTITUTE(SUBSTITUTE(TEXT(SOURCE!H1427,"????0"),"  ","")," ",""))   ))), "")&amp;
       IF(ISTEXT(SOURCE!H1427),SOURCE!H1427, SUBSTITUTE(SUBSTITUTE(TEXT(SOURCE!H1427,"????0"),"  ","")," ",""))   &amp;","&amp; IF(lookups!$J$2-3 &gt;= 0, REPT(" ",lookups!$J$2-3-5), "")&amp;
      SOURCE!I1427&amp;
" | "&amp; IF(lookups!$K$2-LEN(SOURCE!I1427) &gt;= 0, REPT(" ",lookups!$K$2-LEN(SOURCE!I1427)), "")&amp;
      SOURCE!J1427&amp;      IF(lookups!$L$2-LEN(SOURCE!J1427) &gt;= 0, REPT(" ",lookups!$L$2-LEN(SOURCE!J1427)), "")&amp;
" | "&amp; IF(lookups!$K$2-LEN(SOURCE!I1427) &gt;= 0, REPT(" ",lookups!$K$2-LEN(SOURCE!I1427)), "")&amp;
      SOURCE!K1427&amp;      IF(lookups!$L$2-LEN(SOURCE!K1427) &gt;= 0, REPT(" ",lookups!$M$2-LEN(SOURCE!K1427)), "")&amp;
" | "&amp; SOURCE!L1427&amp;      IF(lookups!$O$2-LEN(SOURCE!L1427) &gt;= 0, REPT(" ",lookups!$O$2-LEN(SOURCE!L1427)), "")&amp;
" | "&amp; SOURCE!M1427&amp;      IF(lookups!$P$2-LEN(SOURCE!M1427) &gt;= 0, REPT(" ",lookups!$P$2-LEN(SOURCE!M1427)), "")&amp;
      "},"&amp;IF(SOURCE!O1427&lt;&gt;"",""&amp;SOURCE!O1427,"")
 )
)
)</f>
        <v>/* 1391 */  { itemToBeCoded,                NOPARAM,                     "",                                            "TamFlag",                                     (0 &lt;&lt; TAM_MAX_BITS) |     0, CAT_NONE | SLS_UNCHANGED | US_UNCHANGED | EIM_DISABLED | PTP_DISABLED     },</v>
      </c>
    </row>
    <row r="1428" customFormat="false" ht="15.75" hidden="false" customHeight="false" outlineLevel="0" collapsed="false">
      <c r="A1428" s="263" t="str">
        <f aca="false">IF(AND(OR(SOURCE!A1428="",ISBLANK(SOURCE!A1428)),SOURCE!B1428&gt;0),IF(ISBLANK(SOURCE!C1428),"",SOURCE!C1428),
IF(SOURCE!B1428&lt;0,VLOOKUP(SOURCE!B1428,lookups!A$1:B$25,2,0),
  IF(ISBLANK(SOURCE!B1428),
    "",
    "/* "&amp;TEXT(SOURCE!B1428,"???0")&amp;" *"&amp;
      SOURCE!C1428&amp;", "&amp; IF(lookups!$E$2-LEN(SOURCE!C1428) &gt;= 0, REPT(" ",lookups!$E$2-LEN(SOURCE!C1428)), "")&amp;
      SOURCE!D1428&amp;", "&amp; IF(lookups!$F$2-LEN(SOURCE!D1428) &gt;= 0, REPT(" ",lookups!$F$2-LEN(SOURCE!D1428)), "")&amp;
      SOURCE!E1428&amp;", "&amp; IF(lookups!$G$2-LEN(SOURCE!E1428) &gt;=0, REPT(" ",lookups!$G$2-LEN(SOURCE!E1428)), "")&amp;
      SOURCE!F1428&amp;", "&amp; IF(lookups!$H$2-LEN(SOURCE!F1428) &gt;= 0, REPT(" ",lookups!$H$2-LEN(SOURCE!F1428)+2), "")&amp;"("&amp;
      SUBSTITUTE(TEXT(SOURCE!G1428,"??0"),"  ","")&amp;" &lt;&lt; TAM_MAX_BITS) |"&amp; IF(lookups!$I$2-3 &gt;= 0, REPT(" ",MAX(1,lookups!$I$2-5+4+1-1-LEN(  IF(ISTEXT(SOURCE!H1428),SOURCE!H1428,  SUBSTITUTE(SUBSTITUTE(TEXT(SOURCE!H1428,"????0"),"  ","")," ",""))   ))), "")&amp;
       IF(ISTEXT(SOURCE!H1428),SOURCE!H1428, SUBSTITUTE(SUBSTITUTE(TEXT(SOURCE!H1428,"????0"),"  ","")," ",""))   &amp;","&amp; IF(lookups!$J$2-3 &gt;= 0, REPT(" ",lookups!$J$2-3-5), "")&amp;
      SOURCE!I1428&amp;
" | "&amp; IF(lookups!$K$2-LEN(SOURCE!I1428) &gt;= 0, REPT(" ",lookups!$K$2-LEN(SOURCE!I1428)), "")&amp;
      SOURCE!J1428&amp;      IF(lookups!$L$2-LEN(SOURCE!J1428) &gt;= 0, REPT(" ",lookups!$L$2-LEN(SOURCE!J1428)), "")&amp;
" | "&amp; IF(lookups!$K$2-LEN(SOURCE!I1428) &gt;= 0, REPT(" ",lookups!$K$2-LEN(SOURCE!I1428)), "")&amp;
      SOURCE!K1428&amp;      IF(lookups!$L$2-LEN(SOURCE!K1428) &gt;= 0, REPT(" ",lookups!$M$2-LEN(SOURCE!K1428)), "")&amp;
" | "&amp; SOURCE!L1428&amp;      IF(lookups!$O$2-LEN(SOURCE!L1428) &gt;= 0, REPT(" ",lookups!$O$2-LEN(SOURCE!L1428)), "")&amp;
" | "&amp; SOURCE!M1428&amp;      IF(lookups!$P$2-LEN(SOURCE!M1428) &gt;= 0, REPT(" ",lookups!$P$2-LEN(SOURCE!M1428)), "")&amp;
      "},"&amp;IF(SOURCE!O1428&lt;&gt;"",""&amp;SOURCE!O1428,"")
 )
)
)</f>
        <v>/* 1392 */  { itemToBeCoded,                NOPARAM,                     "",                                            "TamShuffle",                                  (0 &lt;&lt; TAM_MAX_BITS) |     0, CAT_NONE | SLS_UNCHANGED | US_UNCHANGED | EIM_DISABLED | PTP_DISABLED     },</v>
      </c>
    </row>
    <row r="1429" customFormat="false" ht="15.75" hidden="false" customHeight="false" outlineLevel="0" collapsed="false">
      <c r="A1429" s="263" t="str">
        <f aca="false">IF(AND(OR(SOURCE!A1429="",ISBLANK(SOURCE!A1429)),SOURCE!B1429&gt;0),IF(ISBLANK(SOURCE!C1429),"",SOURCE!C1429),
IF(SOURCE!B1429&lt;0,VLOOKUP(SOURCE!B1429,lookups!A$1:B$25,2,0),
  IF(ISBLANK(SOURCE!B1429),
    "",
    "/* "&amp;TEXT(SOURCE!B1429,"???0")&amp;" *"&amp;
      SOURCE!C1429&amp;", "&amp; IF(lookups!$E$2-LEN(SOURCE!C1429) &gt;= 0, REPT(" ",lookups!$E$2-LEN(SOURCE!C1429)), "")&amp;
      SOURCE!D1429&amp;", "&amp; IF(lookups!$F$2-LEN(SOURCE!D1429) &gt;= 0, REPT(" ",lookups!$F$2-LEN(SOURCE!D1429)), "")&amp;
      SOURCE!E1429&amp;", "&amp; IF(lookups!$G$2-LEN(SOURCE!E1429) &gt;=0, REPT(" ",lookups!$G$2-LEN(SOURCE!E1429)), "")&amp;
      SOURCE!F1429&amp;", "&amp; IF(lookups!$H$2-LEN(SOURCE!F1429) &gt;= 0, REPT(" ",lookups!$H$2-LEN(SOURCE!F1429)+2), "")&amp;"("&amp;
      SUBSTITUTE(TEXT(SOURCE!G1429,"??0"),"  ","")&amp;" &lt;&lt; TAM_MAX_BITS) |"&amp; IF(lookups!$I$2-3 &gt;= 0, REPT(" ",MAX(1,lookups!$I$2-5+4+1-1-LEN(  IF(ISTEXT(SOURCE!H1429),SOURCE!H1429,  SUBSTITUTE(SUBSTITUTE(TEXT(SOURCE!H1429,"????0"),"  ","")," ",""))   ))), "")&amp;
       IF(ISTEXT(SOURCE!H1429),SOURCE!H1429, SUBSTITUTE(SUBSTITUTE(TEXT(SOURCE!H1429,"????0"),"  ","")," ",""))   &amp;","&amp; IF(lookups!$J$2-3 &gt;= 0, REPT(" ",lookups!$J$2-3-5), "")&amp;
      SOURCE!I1429&amp;
" | "&amp; IF(lookups!$K$2-LEN(SOURCE!I1429) &gt;= 0, REPT(" ",lookups!$K$2-LEN(SOURCE!I1429)), "")&amp;
      SOURCE!J1429&amp;      IF(lookups!$L$2-LEN(SOURCE!J1429) &gt;= 0, REPT(" ",lookups!$L$2-LEN(SOURCE!J1429)), "")&amp;
" | "&amp; IF(lookups!$K$2-LEN(SOURCE!I1429) &gt;= 0, REPT(" ",lookups!$K$2-LEN(SOURCE!I1429)), "")&amp;
      SOURCE!K1429&amp;      IF(lookups!$L$2-LEN(SOURCE!K1429) &gt;= 0, REPT(" ",lookups!$M$2-LEN(SOURCE!K1429)), "")&amp;
" | "&amp; SOURCE!L1429&amp;      IF(lookups!$O$2-LEN(SOURCE!L1429) &gt;= 0, REPT(" ",lookups!$O$2-LEN(SOURCE!L1429)), "")&amp;
" | "&amp; SOURCE!M1429&amp;      IF(lookups!$P$2-LEN(SOURCE!M1429) &gt;= 0, REPT(" ",lookups!$P$2-LEN(SOURCE!M1429)), "")&amp;
      "},"&amp;IF(SOURCE!O1429&lt;&gt;"",""&amp;SOURCE!O1429,"")
 )
)
)</f>
        <v>/* 1393 */  { itemToBeCoded,                NOPARAM,                     "PROG",                                        "PROG",                                        (0 &lt;&lt; TAM_MAX_BITS) |     0, CAT_MENU | SLS_UNCHANGED | US_UNCHANGED | EIM_DISABLED | PTP_DISABLED     },</v>
      </c>
    </row>
    <row r="1430" customFormat="false" ht="15.75" hidden="false" customHeight="false" outlineLevel="0" collapsed="false">
      <c r="A1430" s="263" t="str">
        <f aca="false">IF(AND(OR(SOURCE!A1430="",ISBLANK(SOURCE!A1430)),SOURCE!B1430&gt;0),IF(ISBLANK(SOURCE!C1430),"",SOURCE!C1430),
IF(SOURCE!B1430&lt;0,VLOOKUP(SOURCE!B1430,lookups!A$1:B$25,2,0),
  IF(ISBLANK(SOURCE!B1430),
    "",
    "/* "&amp;TEXT(SOURCE!B1430,"???0")&amp;" *"&amp;
      SOURCE!C1430&amp;", "&amp; IF(lookups!$E$2-LEN(SOURCE!C1430) &gt;= 0, REPT(" ",lookups!$E$2-LEN(SOURCE!C1430)), "")&amp;
      SOURCE!D1430&amp;", "&amp; IF(lookups!$F$2-LEN(SOURCE!D1430) &gt;= 0, REPT(" ",lookups!$F$2-LEN(SOURCE!D1430)), "")&amp;
      SOURCE!E1430&amp;", "&amp; IF(lookups!$G$2-LEN(SOURCE!E1430) &gt;=0, REPT(" ",lookups!$G$2-LEN(SOURCE!E1430)), "")&amp;
      SOURCE!F1430&amp;", "&amp; IF(lookups!$H$2-LEN(SOURCE!F1430) &gt;= 0, REPT(" ",lookups!$H$2-LEN(SOURCE!F1430)+2), "")&amp;"("&amp;
      SUBSTITUTE(TEXT(SOURCE!G1430,"??0"),"  ","")&amp;" &lt;&lt; TAM_MAX_BITS) |"&amp; IF(lookups!$I$2-3 &gt;= 0, REPT(" ",MAX(1,lookups!$I$2-5+4+1-1-LEN(  IF(ISTEXT(SOURCE!H1430),SOURCE!H1430,  SUBSTITUTE(SUBSTITUTE(TEXT(SOURCE!H1430,"????0"),"  ","")," ",""))   ))), "")&amp;
       IF(ISTEXT(SOURCE!H1430),SOURCE!H1430, SUBSTITUTE(SUBSTITUTE(TEXT(SOURCE!H1430,"????0"),"  ","")," ",""))   &amp;","&amp; IF(lookups!$J$2-3 &gt;= 0, REPT(" ",lookups!$J$2-3-5), "")&amp;
      SOURCE!I1430&amp;
" | "&amp; IF(lookups!$K$2-LEN(SOURCE!I1430) &gt;= 0, REPT(" ",lookups!$K$2-LEN(SOURCE!I1430)), "")&amp;
      SOURCE!J1430&amp;      IF(lookups!$L$2-LEN(SOURCE!J1430) &gt;= 0, REPT(" ",lookups!$L$2-LEN(SOURCE!J1430)), "")&amp;
" | "&amp; IF(lookups!$K$2-LEN(SOURCE!I1430) &gt;= 0, REPT(" ",lookups!$K$2-LEN(SOURCE!I1430)), "")&amp;
      SOURCE!K1430&amp;      IF(lookups!$L$2-LEN(SOURCE!K1430) &gt;= 0, REPT(" ",lookups!$M$2-LEN(SOURCE!K1430)), "")&amp;
" | "&amp; SOURCE!L1430&amp;      IF(lookups!$O$2-LEN(SOURCE!L1430) &gt;= 0, REPT(" ",lookups!$O$2-LEN(SOURCE!L1430)), "")&amp;
" | "&amp; SOURCE!M1430&amp;      IF(lookups!$P$2-LEN(SOURCE!M1430) &gt;= 0, REPT(" ",lookups!$P$2-LEN(SOURCE!M1430)), "")&amp;
      "},"&amp;IF(SOURCE!O1430&lt;&gt;"",""&amp;SOURCE!O1430,"")
 )
)
)</f>
        <v>/* 1394 */  { itemToBeCoded,                NOPARAM,                     "",                                            "TamLabel",                                    (0 &lt;&lt; TAM_MAX_BITS) |     0, CAT_NONE | SLS_UNCHANGED | US_UNCHANGED | EIM_DISABLED | PTP_DISABLED     },</v>
      </c>
    </row>
    <row r="1431" customFormat="false" ht="15.75" hidden="false" customHeight="false" outlineLevel="0" collapsed="false">
      <c r="A1431" s="263" t="str">
        <f aca="false">IF(AND(OR(SOURCE!A1431="",ISBLANK(SOURCE!A1431)),SOURCE!B1431&gt;0),IF(ISBLANK(SOURCE!C1431),"",SOURCE!C1431),
IF(SOURCE!B1431&lt;0,VLOOKUP(SOURCE!B1431,lookups!A$1:B$25,2,0),
  IF(ISBLANK(SOURCE!B1431),
    "",
    "/* "&amp;TEXT(SOURCE!B1431,"???0")&amp;" *"&amp;
      SOURCE!C1431&amp;", "&amp; IF(lookups!$E$2-LEN(SOURCE!C1431) &gt;= 0, REPT(" ",lookups!$E$2-LEN(SOURCE!C1431)), "")&amp;
      SOURCE!D1431&amp;", "&amp; IF(lookups!$F$2-LEN(SOURCE!D1431) &gt;= 0, REPT(" ",lookups!$F$2-LEN(SOURCE!D1431)), "")&amp;
      SOURCE!E1431&amp;", "&amp; IF(lookups!$G$2-LEN(SOURCE!E1431) &gt;=0, REPT(" ",lookups!$G$2-LEN(SOURCE!E1431)), "")&amp;
      SOURCE!F1431&amp;", "&amp; IF(lookups!$H$2-LEN(SOURCE!F1431) &gt;= 0, REPT(" ",lookups!$H$2-LEN(SOURCE!F1431)+2), "")&amp;"("&amp;
      SUBSTITUTE(TEXT(SOURCE!G1431,"??0"),"  ","")&amp;" &lt;&lt; TAM_MAX_BITS) |"&amp; IF(lookups!$I$2-3 &gt;= 0, REPT(" ",MAX(1,lookups!$I$2-5+4+1-1-LEN(  IF(ISTEXT(SOURCE!H1431),SOURCE!H1431,  SUBSTITUTE(SUBSTITUTE(TEXT(SOURCE!H1431,"????0"),"  ","")," ",""))   ))), "")&amp;
       IF(ISTEXT(SOURCE!H1431),SOURCE!H1431, SUBSTITUTE(SUBSTITUTE(TEXT(SOURCE!H1431,"????0"),"  ","")," ",""))   &amp;","&amp; IF(lookups!$J$2-3 &gt;= 0, REPT(" ",lookups!$J$2-3-5), "")&amp;
      SOURCE!I1431&amp;
" | "&amp; IF(lookups!$K$2-LEN(SOURCE!I1431) &gt;= 0, REPT(" ",lookups!$K$2-LEN(SOURCE!I1431)), "")&amp;
      SOURCE!J1431&amp;      IF(lookups!$L$2-LEN(SOURCE!J1431) &gt;= 0, REPT(" ",lookups!$L$2-LEN(SOURCE!J1431)), "")&amp;
" | "&amp; IF(lookups!$K$2-LEN(SOURCE!I1431) &gt;= 0, REPT(" ",lookups!$K$2-LEN(SOURCE!I1431)), "")&amp;
      SOURCE!K1431&amp;      IF(lookups!$L$2-LEN(SOURCE!K1431) &gt;= 0, REPT(" ",lookups!$M$2-LEN(SOURCE!K1431)), "")&amp;
" | "&amp; SOURCE!L1431&amp;      IF(lookups!$O$2-LEN(SOURCE!L1431) &gt;= 0, REPT(" ",lookups!$O$2-LEN(SOURCE!L1431)), "")&amp;
" | "&amp; SOURCE!M1431&amp;      IF(lookups!$P$2-LEN(SOURCE!M1431) &gt;= 0, REPT(" ",lookups!$P$2-LEN(SOURCE!M1431)), "")&amp;
      "},"&amp;IF(SOURCE!O1431&lt;&gt;"",""&amp;SOURCE!O1431,"")
 )
)
)</f>
        <v>/* 1395 */  { fnDynamicMenu,                NOPARAM,                     "",                                            "DYNMNU",                                      (0 &lt;&lt; TAM_MAX_BITS) |     0, CAT_NONE | SLS_UNCHANGED | US_UNCHANGED | EIM_DISABLED | PTP_DISABLED     },</v>
      </c>
    </row>
    <row r="1432" customFormat="false" ht="15.75" hidden="false" customHeight="false" outlineLevel="0" collapsed="false">
      <c r="A1432" s="263" t="str">
        <f aca="false">IF(AND(OR(SOURCE!A1432="",ISBLANK(SOURCE!A1432)),SOURCE!B1432&gt;0),IF(ISBLANK(SOURCE!C1432),"",SOURCE!C1432),
IF(SOURCE!B1432&lt;0,VLOOKUP(SOURCE!B1432,lookups!A$1:B$25,2,0),
  IF(ISBLANK(SOURCE!B1432),
    "",
    "/* "&amp;TEXT(SOURCE!B1432,"???0")&amp;" *"&amp;
      SOURCE!C1432&amp;", "&amp; IF(lookups!$E$2-LEN(SOURCE!C1432) &gt;= 0, REPT(" ",lookups!$E$2-LEN(SOURCE!C1432)), "")&amp;
      SOURCE!D1432&amp;", "&amp; IF(lookups!$F$2-LEN(SOURCE!D1432) &gt;= 0, REPT(" ",lookups!$F$2-LEN(SOURCE!D1432)), "")&amp;
      SOURCE!E1432&amp;", "&amp; IF(lookups!$G$2-LEN(SOURCE!E1432) &gt;=0, REPT(" ",lookups!$G$2-LEN(SOURCE!E1432)), "")&amp;
      SOURCE!F1432&amp;", "&amp; IF(lookups!$H$2-LEN(SOURCE!F1432) &gt;= 0, REPT(" ",lookups!$H$2-LEN(SOURCE!F1432)+2), "")&amp;"("&amp;
      SUBSTITUTE(TEXT(SOURCE!G1432,"??0"),"  ","")&amp;" &lt;&lt; TAM_MAX_BITS) |"&amp; IF(lookups!$I$2-3 &gt;= 0, REPT(" ",MAX(1,lookups!$I$2-5+4+1-1-LEN(  IF(ISTEXT(SOURCE!H1432),SOURCE!H1432,  SUBSTITUTE(SUBSTITUTE(TEXT(SOURCE!H1432,"????0"),"  ","")," ",""))   ))), "")&amp;
       IF(ISTEXT(SOURCE!H1432),SOURCE!H1432, SUBSTITUTE(SUBSTITUTE(TEXT(SOURCE!H1432,"????0"),"  ","")," ",""))   &amp;","&amp; IF(lookups!$J$2-3 &gt;= 0, REPT(" ",lookups!$J$2-3-5), "")&amp;
      SOURCE!I1432&amp;
" | "&amp; IF(lookups!$K$2-LEN(SOURCE!I1432) &gt;= 0, REPT(" ",lookups!$K$2-LEN(SOURCE!I1432)), "")&amp;
      SOURCE!J1432&amp;      IF(lookups!$L$2-LEN(SOURCE!J1432) &gt;= 0, REPT(" ",lookups!$L$2-LEN(SOURCE!J1432)), "")&amp;
" | "&amp; IF(lookups!$K$2-LEN(SOURCE!I1432) &gt;= 0, REPT(" ",lookups!$K$2-LEN(SOURCE!I1432)), "")&amp;
      SOURCE!K1432&amp;      IF(lookups!$L$2-LEN(SOURCE!K1432) &gt;= 0, REPT(" ",lookups!$M$2-LEN(SOURCE!K1432)), "")&amp;
" | "&amp; SOURCE!L1432&amp;      IF(lookups!$O$2-LEN(SOURCE!L1432) &gt;= 0, REPT(" ",lookups!$O$2-LEN(SOURCE!L1432)), "")&amp;
" | "&amp; SOURCE!M1432&amp;      IF(lookups!$P$2-LEN(SOURCE!M1432) &gt;= 0, REPT(" ",lookups!$P$2-LEN(SOURCE!M1432)), "")&amp;
      "},"&amp;IF(SOURCE!O1432&lt;&gt;"",""&amp;SOURCE!O1432,"")
 )
)
)</f>
        <v>/* 1396 */  { itemToBeCoded,                NOPARAM,                     "PLOT.ST",                                     "PLOT.ST",                                     (0 &lt;&lt; TAM_MAX_BITS) |     0, CAT_NONE | SLS_UNCHANGED | US_UNCHANGED | EIM_DISABLED | PTP_DISABLED     },</v>
      </c>
    </row>
    <row r="1433" customFormat="false" ht="15.75" hidden="false" customHeight="false" outlineLevel="0" collapsed="false">
      <c r="A1433" s="263" t="str">
        <f aca="false">IF(AND(OR(SOURCE!A1433="",ISBLANK(SOURCE!A1433)),SOURCE!B1433&gt;0),IF(ISBLANK(SOURCE!C1433),"",SOURCE!C1433),
IF(SOURCE!B1433&lt;0,VLOOKUP(SOURCE!B1433,lookups!A$1:B$25,2,0),
  IF(ISBLANK(SOURCE!B1433),
    "",
    "/* "&amp;TEXT(SOURCE!B1433,"???0")&amp;" *"&amp;
      SOURCE!C1433&amp;", "&amp; IF(lookups!$E$2-LEN(SOURCE!C1433) &gt;= 0, REPT(" ",lookups!$E$2-LEN(SOURCE!C1433)), "")&amp;
      SOURCE!D1433&amp;", "&amp; IF(lookups!$F$2-LEN(SOURCE!D1433) &gt;= 0, REPT(" ",lookups!$F$2-LEN(SOURCE!D1433)), "")&amp;
      SOURCE!E1433&amp;", "&amp; IF(lookups!$G$2-LEN(SOURCE!E1433) &gt;=0, REPT(" ",lookups!$G$2-LEN(SOURCE!E1433)), "")&amp;
      SOURCE!F1433&amp;", "&amp; IF(lookups!$H$2-LEN(SOURCE!F1433) &gt;= 0, REPT(" ",lookups!$H$2-LEN(SOURCE!F1433)+2), "")&amp;"("&amp;
      SUBSTITUTE(TEXT(SOURCE!G1433,"??0"),"  ","")&amp;" &lt;&lt; TAM_MAX_BITS) |"&amp; IF(lookups!$I$2-3 &gt;= 0, REPT(" ",MAX(1,lookups!$I$2-5+4+1-1-LEN(  IF(ISTEXT(SOURCE!H1433),SOURCE!H1433,  SUBSTITUTE(SUBSTITUTE(TEXT(SOURCE!H1433,"????0"),"  ","")," ",""))   ))), "")&amp;
       IF(ISTEXT(SOURCE!H1433),SOURCE!H1433, SUBSTITUTE(SUBSTITUTE(TEXT(SOURCE!H1433,"????0"),"  ","")," ",""))   &amp;","&amp; IF(lookups!$J$2-3 &gt;= 0, REPT(" ",lookups!$J$2-3-5), "")&amp;
      SOURCE!I1433&amp;
" | "&amp; IF(lookups!$K$2-LEN(SOURCE!I1433) &gt;= 0, REPT(" ",lookups!$K$2-LEN(SOURCE!I1433)), "")&amp;
      SOURCE!J1433&amp;      IF(lookups!$L$2-LEN(SOURCE!J1433) &gt;= 0, REPT(" ",lookups!$L$2-LEN(SOURCE!J1433)), "")&amp;
" | "&amp; IF(lookups!$K$2-LEN(SOURCE!I1433) &gt;= 0, REPT(" ",lookups!$K$2-LEN(SOURCE!I1433)), "")&amp;
      SOURCE!K1433&amp;      IF(lookups!$L$2-LEN(SOURCE!K1433) &gt;= 0, REPT(" ",lookups!$M$2-LEN(SOURCE!K1433)), "")&amp;
" | "&amp; SOURCE!L1433&amp;      IF(lookups!$O$2-LEN(SOURCE!L1433) &gt;= 0, REPT(" ",lookups!$O$2-LEN(SOURCE!L1433)), "")&amp;
" | "&amp; SOURCE!M1433&amp;      IF(lookups!$P$2-LEN(SOURCE!M1433) &gt;= 0, REPT(" ",lookups!$P$2-LEN(SOURCE!M1433)), "")&amp;
      "},"&amp;IF(SOURCE!O1433&lt;&gt;"",""&amp;SOURCE!O1433,"")
 )
)
)</f>
        <v>/* 1397 */  { itemToBeCoded,                NOPARAM,                     "PLOT.LR",                                     "PLOT.LR",                                     (0 &lt;&lt; TAM_MAX_BITS) |     0, CAT_NONE | SLS_UNCHANGED | US_UNCHANGED | EIM_DISABLED | PTP_DISABLED     },</v>
      </c>
    </row>
    <row r="1434" customFormat="false" ht="15.75" hidden="false" customHeight="false" outlineLevel="0" collapsed="false">
      <c r="A1434" s="263" t="str">
        <f aca="false">IF(AND(OR(SOURCE!A1434="",ISBLANK(SOURCE!A1434)),SOURCE!B1434&gt;0),IF(ISBLANK(SOURCE!C1434),"",SOURCE!C1434),
IF(SOURCE!B1434&lt;0,VLOOKUP(SOURCE!B1434,lookups!A$1:B$25,2,0),
  IF(ISBLANK(SOURCE!B1434),
    "",
    "/* "&amp;TEXT(SOURCE!B1434,"???0")&amp;" *"&amp;
      SOURCE!C1434&amp;", "&amp; IF(lookups!$E$2-LEN(SOURCE!C1434) &gt;= 0, REPT(" ",lookups!$E$2-LEN(SOURCE!C1434)), "")&amp;
      SOURCE!D1434&amp;", "&amp; IF(lookups!$F$2-LEN(SOURCE!D1434) &gt;= 0, REPT(" ",lookups!$F$2-LEN(SOURCE!D1434)), "")&amp;
      SOURCE!E1434&amp;", "&amp; IF(lookups!$G$2-LEN(SOURCE!E1434) &gt;=0, REPT(" ",lookups!$G$2-LEN(SOURCE!E1434)), "")&amp;
      SOURCE!F1434&amp;", "&amp; IF(lookups!$H$2-LEN(SOURCE!F1434) &gt;= 0, REPT(" ",lookups!$H$2-LEN(SOURCE!F1434)+2), "")&amp;"("&amp;
      SUBSTITUTE(TEXT(SOURCE!G1434,"??0"),"  ","")&amp;" &lt;&lt; TAM_MAX_BITS) |"&amp; IF(lookups!$I$2-3 &gt;= 0, REPT(" ",MAX(1,lookups!$I$2-5+4+1-1-LEN(  IF(ISTEXT(SOURCE!H1434),SOURCE!H1434,  SUBSTITUTE(SUBSTITUTE(TEXT(SOURCE!H1434,"????0"),"  ","")," ",""))   ))), "")&amp;
       IF(ISTEXT(SOURCE!H1434),SOURCE!H1434, SUBSTITUTE(SUBSTITUTE(TEXT(SOURCE!H1434,"????0"),"  ","")," ",""))   &amp;","&amp; IF(lookups!$J$2-3 &gt;= 0, REPT(" ",lookups!$J$2-3-5), "")&amp;
      SOURCE!I1434&amp;
" | "&amp; IF(lookups!$K$2-LEN(SOURCE!I1434) &gt;= 0, REPT(" ",lookups!$K$2-LEN(SOURCE!I1434)), "")&amp;
      SOURCE!J1434&amp;      IF(lookups!$L$2-LEN(SOURCE!J1434) &gt;= 0, REPT(" ",lookups!$L$2-LEN(SOURCE!J1434)), "")&amp;
" | "&amp; IF(lookups!$K$2-LEN(SOURCE!I1434) &gt;= 0, REPT(" ",lookups!$K$2-LEN(SOURCE!I1434)), "")&amp;
      SOURCE!K1434&amp;      IF(lookups!$L$2-LEN(SOURCE!K1434) &gt;= 0, REPT(" ",lookups!$M$2-LEN(SOURCE!K1434)), "")&amp;
" | "&amp; SOURCE!L1434&amp;      IF(lookups!$O$2-LEN(SOURCE!L1434) &gt;= 0, REPT(" ",lookups!$O$2-LEN(SOURCE!L1434)), "")&amp;
" | "&amp; SOURCE!M1434&amp;      IF(lookups!$P$2-LEN(SOURCE!M1434) &gt;= 0, REPT(" ",lookups!$P$2-LEN(SOURCE!M1434)), "")&amp;
      "},"&amp;IF(SOURCE!O1434&lt;&gt;"",""&amp;SOURCE!O1434,"")
 )
)
)</f>
        <v>/* 1398 */  { itemToBeCoded,                NOPARAM,                     "ELLIPT",                                      "Ellipt",                                      (0 &lt;&lt; TAM_MAX_BITS) |     0, CAT_MENU | SLS_UNCHANGED | US_UNCHANGED | EIM_DISABLED | PTP_DISABLED     },</v>
      </c>
    </row>
    <row r="1435" customFormat="false" ht="15.75" hidden="false" customHeight="false" outlineLevel="0" collapsed="false">
      <c r="A1435" s="263" t="str">
        <f aca="false">IF(AND(OR(SOURCE!A1435="",ISBLANK(SOURCE!A1435)),SOURCE!B1435&gt;0),IF(ISBLANK(SOURCE!C1435),"",SOURCE!C1435),
IF(SOURCE!B1435&lt;0,VLOOKUP(SOURCE!B1435,lookups!A$1:B$25,2,0),
  IF(ISBLANK(SOURCE!B1435),
    "",
    "/* "&amp;TEXT(SOURCE!B1435,"???0")&amp;" *"&amp;
      SOURCE!C1435&amp;", "&amp; IF(lookups!$E$2-LEN(SOURCE!C1435) &gt;= 0, REPT(" ",lookups!$E$2-LEN(SOURCE!C1435)), "")&amp;
      SOURCE!D1435&amp;", "&amp; IF(lookups!$F$2-LEN(SOURCE!D1435) &gt;= 0, REPT(" ",lookups!$F$2-LEN(SOURCE!D1435)), "")&amp;
      SOURCE!E1435&amp;", "&amp; IF(lookups!$G$2-LEN(SOURCE!E1435) &gt;=0, REPT(" ",lookups!$G$2-LEN(SOURCE!E1435)), "")&amp;
      SOURCE!F1435&amp;", "&amp; IF(lookups!$H$2-LEN(SOURCE!F1435) &gt;= 0, REPT(" ",lookups!$H$2-LEN(SOURCE!F1435)+2), "")&amp;"("&amp;
      SUBSTITUTE(TEXT(SOURCE!G1435,"??0"),"  ","")&amp;" &lt;&lt; TAM_MAX_BITS) |"&amp; IF(lookups!$I$2-3 &gt;= 0, REPT(" ",MAX(1,lookups!$I$2-5+4+1-1-LEN(  IF(ISTEXT(SOURCE!H1435),SOURCE!H1435,  SUBSTITUTE(SUBSTITUTE(TEXT(SOURCE!H1435,"????0"),"  ","")," ",""))   ))), "")&amp;
       IF(ISTEXT(SOURCE!H1435),SOURCE!H1435, SUBSTITUTE(SUBSTITUTE(TEXT(SOURCE!H1435,"????0"),"  ","")," ",""))   &amp;","&amp; IF(lookups!$J$2-3 &gt;= 0, REPT(" ",lookups!$J$2-3-5), "")&amp;
      SOURCE!I1435&amp;
" | "&amp; IF(lookups!$K$2-LEN(SOURCE!I1435) &gt;= 0, REPT(" ",lookups!$K$2-LEN(SOURCE!I1435)), "")&amp;
      SOURCE!J1435&amp;      IF(lookups!$L$2-LEN(SOURCE!J1435) &gt;= 0, REPT(" ",lookups!$L$2-LEN(SOURCE!J1435)), "")&amp;
" | "&amp; IF(lookups!$K$2-LEN(SOURCE!I1435) &gt;= 0, REPT(" ",lookups!$K$2-LEN(SOURCE!I1435)), "")&amp;
      SOURCE!K1435&amp;      IF(lookups!$L$2-LEN(SOURCE!K1435) &gt;= 0, REPT(" ",lookups!$M$2-LEN(SOURCE!K1435)), "")&amp;
" | "&amp; SOURCE!L1435&amp;      IF(lookups!$O$2-LEN(SOURCE!L1435) &gt;= 0, REPT(" ",lookups!$O$2-LEN(SOURCE!L1435)), "")&amp;
" | "&amp; SOURCE!M1435&amp;      IF(lookups!$P$2-LEN(SOURCE!M1435) &gt;= 0, REPT(" ",lookups!$P$2-LEN(SOURCE!M1435)), "")&amp;
      "},"&amp;IF(SOURCE!O1435&lt;&gt;"",""&amp;SOURCE!O1435,"")
 )
)
)</f>
        <v>/* 1399 */  { itemToBeCoded,                NOPARAM,                     "MVAR",                                        "MVAR",                                        (0 &lt;&lt; TAM_MAX_BITS) |     0, CAT_NONE | SLS_UNCHANGED | US_UNCHANGED | EIM_DISABLED | PTP_DISABLED     }, // solver variables</v>
      </c>
    </row>
    <row r="1436" customFormat="false" ht="15.75" hidden="false" customHeight="false" outlineLevel="0" collapsed="false">
      <c r="A1436" s="263" t="str">
        <f aca="false">IF(AND(OR(SOURCE!A1436="",ISBLANK(SOURCE!A1436)),SOURCE!B1436&gt;0),IF(ISBLANK(SOURCE!C1436),"",SOURCE!C1436),
IF(SOURCE!B1436&lt;0,VLOOKUP(SOURCE!B1436,lookups!A$1:B$25,2,0),
  IF(ISBLANK(SOURCE!B1436),
    "",
    "/* "&amp;TEXT(SOURCE!B1436,"???0")&amp;" *"&amp;
      SOURCE!C1436&amp;", "&amp; IF(lookups!$E$2-LEN(SOURCE!C1436) &gt;= 0, REPT(" ",lookups!$E$2-LEN(SOURCE!C1436)), "")&amp;
      SOURCE!D1436&amp;", "&amp; IF(lookups!$F$2-LEN(SOURCE!D1436) &gt;= 0, REPT(" ",lookups!$F$2-LEN(SOURCE!D1436)), "")&amp;
      SOURCE!E1436&amp;", "&amp; IF(lookups!$G$2-LEN(SOURCE!E1436) &gt;=0, REPT(" ",lookups!$G$2-LEN(SOURCE!E1436)), "")&amp;
      SOURCE!F1436&amp;", "&amp; IF(lookups!$H$2-LEN(SOURCE!F1436) &gt;= 0, REPT(" ",lookups!$H$2-LEN(SOURCE!F1436)+2), "")&amp;"("&amp;
      SUBSTITUTE(TEXT(SOURCE!G1436,"??0"),"  ","")&amp;" &lt;&lt; TAM_MAX_BITS) |"&amp; IF(lookups!$I$2-3 &gt;= 0, REPT(" ",MAX(1,lookups!$I$2-5+4+1-1-LEN(  IF(ISTEXT(SOURCE!H1436),SOURCE!H1436,  SUBSTITUTE(SUBSTITUTE(TEXT(SOURCE!H1436,"????0"),"  ","")," ",""))   ))), "")&amp;
       IF(ISTEXT(SOURCE!H1436),SOURCE!H1436, SUBSTITUTE(SUBSTITUTE(TEXT(SOURCE!H1436,"????0"),"  ","")," ",""))   &amp;","&amp; IF(lookups!$J$2-3 &gt;= 0, REPT(" ",lookups!$J$2-3-5), "")&amp;
      SOURCE!I1436&amp;
" | "&amp; IF(lookups!$K$2-LEN(SOURCE!I1436) &gt;= 0, REPT(" ",lookups!$K$2-LEN(SOURCE!I1436)), "")&amp;
      SOURCE!J1436&amp;      IF(lookups!$L$2-LEN(SOURCE!J1436) &gt;= 0, REPT(" ",lookups!$L$2-LEN(SOURCE!J1436)), "")&amp;
" | "&amp; IF(lookups!$K$2-LEN(SOURCE!I1436) &gt;= 0, REPT(" ",lookups!$K$2-LEN(SOURCE!I1436)), "")&amp;
      SOURCE!K1436&amp;      IF(lookups!$L$2-LEN(SOURCE!K1436) &gt;= 0, REPT(" ",lookups!$M$2-LEN(SOURCE!K1436)), "")&amp;
" | "&amp; SOURCE!L1436&amp;      IF(lookups!$O$2-LEN(SOURCE!L1436) &gt;= 0, REPT(" ",lookups!$O$2-LEN(SOURCE!L1436)), "")&amp;
" | "&amp; SOURCE!M1436&amp;      IF(lookups!$P$2-LEN(SOURCE!M1436) &gt;= 0, REPT(" ",lookups!$P$2-LEN(SOURCE!M1436)), "")&amp;
      "},"&amp;IF(SOURCE!O1436&lt;&gt;"",""&amp;SOURCE!O1436,"")
 )
)
)</f>
        <v>/* 1400 */  { itemToBeCoded,                NOPARAM,                     "EQ.EDIT",                                     "EQ.EDIT",                                     (0 &lt;&lt; TAM_MAX_BITS) |     0, CAT_NONE | SLS_UNCHANGED | US_UNCHANGED | EIM_DISABLED | PTP_DISABLED     },</v>
      </c>
    </row>
    <row r="1437" customFormat="false" ht="15.75" hidden="false" customHeight="false" outlineLevel="0" collapsed="false">
      <c r="A1437" s="263" t="str">
        <f aca="false">IF(AND(OR(SOURCE!A1437="",ISBLANK(SOURCE!A1437)),SOURCE!B1437&gt;0),IF(ISBLANK(SOURCE!C1437),"",SOURCE!C1437),
IF(SOURCE!B1437&lt;0,VLOOKUP(SOURCE!B1437,lookups!A$1:B$25,2,0),
  IF(ISBLANK(SOURCE!B1437),
    "",
    "/* "&amp;TEXT(SOURCE!B1437,"???0")&amp;" *"&amp;
      SOURCE!C1437&amp;", "&amp; IF(lookups!$E$2-LEN(SOURCE!C1437) &gt;= 0, REPT(" ",lookups!$E$2-LEN(SOURCE!C1437)), "")&amp;
      SOURCE!D1437&amp;", "&amp; IF(lookups!$F$2-LEN(SOURCE!D1437) &gt;= 0, REPT(" ",lookups!$F$2-LEN(SOURCE!D1437)), "")&amp;
      SOURCE!E1437&amp;", "&amp; IF(lookups!$G$2-LEN(SOURCE!E1437) &gt;=0, REPT(" ",lookups!$G$2-LEN(SOURCE!E1437)), "")&amp;
      SOURCE!F1437&amp;", "&amp; IF(lookups!$H$2-LEN(SOURCE!F1437) &gt;= 0, REPT(" ",lookups!$H$2-LEN(SOURCE!F1437)+2), "")&amp;"("&amp;
      SUBSTITUTE(TEXT(SOURCE!G1437,"??0"),"  ","")&amp;" &lt;&lt; TAM_MAX_BITS) |"&amp; IF(lookups!$I$2-3 &gt;= 0, REPT(" ",MAX(1,lookups!$I$2-5+4+1-1-LEN(  IF(ISTEXT(SOURCE!H1437),SOURCE!H1437,  SUBSTITUTE(SUBSTITUTE(TEXT(SOURCE!H1437,"????0"),"  ","")," ",""))   ))), "")&amp;
       IF(ISTEXT(SOURCE!H1437),SOURCE!H1437, SUBSTITUTE(SUBSTITUTE(TEXT(SOURCE!H1437,"????0"),"  ","")," ",""))   &amp;","&amp; IF(lookups!$J$2-3 &gt;= 0, REPT(" ",lookups!$J$2-3-5), "")&amp;
      SOURCE!I1437&amp;
" | "&amp; IF(lookups!$K$2-LEN(SOURCE!I1437) &gt;= 0, REPT(" ",lookups!$K$2-LEN(SOURCE!I1437)), "")&amp;
      SOURCE!J1437&amp;      IF(lookups!$L$2-LEN(SOURCE!J1437) &gt;= 0, REPT(" ",lookups!$L$2-LEN(SOURCE!J1437)), "")&amp;
" | "&amp; IF(lookups!$K$2-LEN(SOURCE!I1437) &gt;= 0, REPT(" ",lookups!$K$2-LEN(SOURCE!I1437)), "")&amp;
      SOURCE!K1437&amp;      IF(lookups!$L$2-LEN(SOURCE!K1437) &gt;= 0, REPT(" ",lookups!$M$2-LEN(SOURCE!K1437)), "")&amp;
" | "&amp; SOURCE!L1437&amp;      IF(lookups!$O$2-LEN(SOURCE!L1437) &gt;= 0, REPT(" ",lookups!$O$2-LEN(SOURCE!L1437)), "")&amp;
" | "&amp; SOURCE!M1437&amp;      IF(lookups!$P$2-LEN(SOURCE!M1437) &gt;= 0, REPT(" ",lookups!$P$2-LEN(SOURCE!M1437)), "")&amp;
      "},"&amp;IF(SOURCE!O1437&lt;&gt;"",""&amp;SOURCE!O1437,"")
 )
)
)</f>
        <v>/* 1401 */  { itemToBeCoded,                NOPARAM,                     "STOPW",                                       "STOPW",                                       (0 &lt;&lt; TAM_MAX_BITS) |     0, CAT_NONE | SLS_UNCHANGED | US_UNCHANGED | EIM_DISABLED | PTP_DISABLED     },</v>
      </c>
    </row>
    <row r="1438" customFormat="false" ht="15.75" hidden="false" customHeight="false" outlineLevel="0" collapsed="false">
      <c r="A1438" s="263" t="str">
        <f aca="false">IF(AND(OR(SOURCE!A1438="",ISBLANK(SOURCE!A1438)),SOURCE!B1438&gt;0),IF(ISBLANK(SOURCE!C1438),"",SOURCE!C1438),
IF(SOURCE!B1438&lt;0,VLOOKUP(SOURCE!B1438,lookups!A$1:B$25,2,0),
  IF(ISBLANK(SOURCE!B1438),
    "",
    "/* "&amp;TEXT(SOURCE!B1438,"???0")&amp;" *"&amp;
      SOURCE!C1438&amp;", "&amp; IF(lookups!$E$2-LEN(SOURCE!C1438) &gt;= 0, REPT(" ",lookups!$E$2-LEN(SOURCE!C1438)), "")&amp;
      SOURCE!D1438&amp;", "&amp; IF(lookups!$F$2-LEN(SOURCE!D1438) &gt;= 0, REPT(" ",lookups!$F$2-LEN(SOURCE!D1438)), "")&amp;
      SOURCE!E1438&amp;", "&amp; IF(lookups!$G$2-LEN(SOURCE!E1438) &gt;=0, REPT(" ",lookups!$G$2-LEN(SOURCE!E1438)), "")&amp;
      SOURCE!F1438&amp;", "&amp; IF(lookups!$H$2-LEN(SOURCE!F1438) &gt;= 0, REPT(" ",lookups!$H$2-LEN(SOURCE!F1438)+2), "")&amp;"("&amp;
      SUBSTITUTE(TEXT(SOURCE!G1438,"??0"),"  ","")&amp;" &lt;&lt; TAM_MAX_BITS) |"&amp; IF(lookups!$I$2-3 &gt;= 0, REPT(" ",MAX(1,lookups!$I$2-5+4+1-1-LEN(  IF(ISTEXT(SOURCE!H1438),SOURCE!H1438,  SUBSTITUTE(SUBSTITUTE(TEXT(SOURCE!H1438,"????0"),"  ","")," ",""))   ))), "")&amp;
       IF(ISTEXT(SOURCE!H1438),SOURCE!H1438, SUBSTITUTE(SUBSTITUTE(TEXT(SOURCE!H1438,"????0"),"  ","")," ",""))   &amp;","&amp; IF(lookups!$J$2-3 &gt;= 0, REPT(" ",lookups!$J$2-3-5), "")&amp;
      SOURCE!I1438&amp;
" | "&amp; IF(lookups!$K$2-LEN(SOURCE!I1438) &gt;= 0, REPT(" ",lookups!$K$2-LEN(SOURCE!I1438)), "")&amp;
      SOURCE!J1438&amp;      IF(lookups!$L$2-LEN(SOURCE!J1438) &gt;= 0, REPT(" ",lookups!$L$2-LEN(SOURCE!J1438)), "")&amp;
" | "&amp; IF(lookups!$K$2-LEN(SOURCE!I1438) &gt;= 0, REPT(" ",lookups!$K$2-LEN(SOURCE!I1438)), "")&amp;
      SOURCE!K1438&amp;      IF(lookups!$L$2-LEN(SOURCE!K1438) &gt;= 0, REPT(" ",lookups!$M$2-LEN(SOURCE!K1438)), "")&amp;
" | "&amp; SOURCE!L1438&amp;      IF(lookups!$O$2-LEN(SOURCE!L1438) &gt;= 0, REPT(" ",lookups!$O$2-LEN(SOURCE!L1438)), "")&amp;
" | "&amp; SOURCE!M1438&amp;      IF(lookups!$P$2-LEN(SOURCE!M1438) &gt;= 0, REPT(" ",lookups!$P$2-LEN(SOURCE!M1438)), "")&amp;
      "},"&amp;IF(SOURCE!O1438&lt;&gt;"",""&amp;SOURCE!O1438,"")
 )
)
)</f>
        <v>/* 1402 */  { itemToBeCoded,                NOPARAM,                     "HIST",                                        "HIST",                                        (0 &lt;&lt; TAM_MAX_BITS) |     0, CAT_MENU | SLS_UNCHANGED | US_UNCHANGED | EIM_DISABLED | PTP_DISABLED     },</v>
      </c>
    </row>
    <row r="1439" customFormat="false" ht="15.75" hidden="false" customHeight="false" outlineLevel="0" collapsed="false">
      <c r="A1439" s="263" t="str">
        <f aca="false">IF(AND(OR(SOURCE!A1439="",ISBLANK(SOURCE!A1439)),SOURCE!B1439&gt;0),IF(ISBLANK(SOURCE!C1439),"",SOURCE!C1439),
IF(SOURCE!B1439&lt;0,VLOOKUP(SOURCE!B1439,lookups!A$1:B$25,2,0),
  IF(ISBLANK(SOURCE!B1439),
    "",
    "/* "&amp;TEXT(SOURCE!B1439,"???0")&amp;" *"&amp;
      SOURCE!C1439&amp;", "&amp; IF(lookups!$E$2-LEN(SOURCE!C1439) &gt;= 0, REPT(" ",lookups!$E$2-LEN(SOURCE!C1439)), "")&amp;
      SOURCE!D1439&amp;", "&amp; IF(lookups!$F$2-LEN(SOURCE!D1439) &gt;= 0, REPT(" ",lookups!$F$2-LEN(SOURCE!D1439)), "")&amp;
      SOURCE!E1439&amp;", "&amp; IF(lookups!$G$2-LEN(SOURCE!E1439) &gt;=0, REPT(" ",lookups!$G$2-LEN(SOURCE!E1439)), "")&amp;
      SOURCE!F1439&amp;", "&amp; IF(lookups!$H$2-LEN(SOURCE!F1439) &gt;= 0, REPT(" ",lookups!$H$2-LEN(SOURCE!F1439)+2), "")&amp;"("&amp;
      SUBSTITUTE(TEXT(SOURCE!G1439,"??0"),"  ","")&amp;" &lt;&lt; TAM_MAX_BITS) |"&amp; IF(lookups!$I$2-3 &gt;= 0, REPT(" ",MAX(1,lookups!$I$2-5+4+1-1-LEN(  IF(ISTEXT(SOURCE!H1439),SOURCE!H1439,  SUBSTITUTE(SUBSTITUTE(TEXT(SOURCE!H1439,"????0"),"  ","")," ",""))   ))), "")&amp;
       IF(ISTEXT(SOURCE!H1439),SOURCE!H1439, SUBSTITUTE(SUBSTITUTE(TEXT(SOURCE!H1439,"????0"),"  ","")," ",""))   &amp;","&amp; IF(lookups!$J$2-3 &gt;= 0, REPT(" ",lookups!$J$2-3-5), "")&amp;
      SOURCE!I1439&amp;
" | "&amp; IF(lookups!$K$2-LEN(SOURCE!I1439) &gt;= 0, REPT(" ",lookups!$K$2-LEN(SOURCE!I1439)), "")&amp;
      SOURCE!J1439&amp;      IF(lookups!$L$2-LEN(SOURCE!J1439) &gt;= 0, REPT(" ",lookups!$L$2-LEN(SOURCE!J1439)), "")&amp;
" | "&amp; IF(lookups!$K$2-LEN(SOURCE!I1439) &gt;= 0, REPT(" ",lookups!$K$2-LEN(SOURCE!I1439)), "")&amp;
      SOURCE!K1439&amp;      IF(lookups!$L$2-LEN(SOURCE!K1439) &gt;= 0, REPT(" ",lookups!$M$2-LEN(SOURCE!K1439)), "")&amp;
" | "&amp; SOURCE!L1439&amp;      IF(lookups!$O$2-LEN(SOURCE!L1439) &gt;= 0, REPT(" ",lookups!$O$2-LEN(SOURCE!L1439)), "")&amp;
" | "&amp; SOURCE!M1439&amp;      IF(lookups!$P$2-LEN(SOURCE!M1439) &gt;= 0, REPT(" ",lookups!$P$2-LEN(SOURCE!M1439)), "")&amp;
      "},"&amp;IF(SOURCE!O1439&lt;&gt;"",""&amp;SOURCE!O1439,"")
 )
)
)</f>
        <v>/* 1403 */  { itemToBeCoded,                NOPARAM,                     "HPLOT",                                       "HPLOT",                                       (0 &lt;&lt; TAM_MAX_BITS) |     0, CAT_MENU | SLS_UNCHANGED | US_UNCHANGED | EIM_DISABLED | PTP_DISABLED     },</v>
      </c>
    </row>
    <row r="1440" customFormat="false" ht="15.75" hidden="false" customHeight="false" outlineLevel="0" collapsed="false">
      <c r="A1440" s="263" t="str">
        <f aca="false">IF(AND(OR(SOURCE!A1440="",ISBLANK(SOURCE!A1440)),SOURCE!B1440&gt;0),IF(ISBLANK(SOURCE!C1440),"",SOURCE!C1440),
IF(SOURCE!B1440&lt;0,VLOOKUP(SOURCE!B1440,lookups!A$1:B$25,2,0),
  IF(ISBLANK(SOURCE!B1440),
    "",
    "/* "&amp;TEXT(SOURCE!B1440,"???0")&amp;" *"&amp;
      SOURCE!C1440&amp;", "&amp; IF(lookups!$E$2-LEN(SOURCE!C1440) &gt;= 0, REPT(" ",lookups!$E$2-LEN(SOURCE!C1440)), "")&amp;
      SOURCE!D1440&amp;", "&amp; IF(lookups!$F$2-LEN(SOURCE!D1440) &gt;= 0, REPT(" ",lookups!$F$2-LEN(SOURCE!D1440)), "")&amp;
      SOURCE!E1440&amp;", "&amp; IF(lookups!$G$2-LEN(SOURCE!E1440) &gt;=0, REPT(" ",lookups!$G$2-LEN(SOURCE!E1440)), "")&amp;
      SOURCE!F1440&amp;", "&amp; IF(lookups!$H$2-LEN(SOURCE!F1440) &gt;= 0, REPT(" ",lookups!$H$2-LEN(SOURCE!F1440)+2), "")&amp;"("&amp;
      SUBSTITUTE(TEXT(SOURCE!G1440,"??0"),"  ","")&amp;" &lt;&lt; TAM_MAX_BITS) |"&amp; IF(lookups!$I$2-3 &gt;= 0, REPT(" ",MAX(1,lookups!$I$2-5+4+1-1-LEN(  IF(ISTEXT(SOURCE!H1440),SOURCE!H1440,  SUBSTITUTE(SUBSTITUTE(TEXT(SOURCE!H1440,"????0"),"  ","")," ",""))   ))), "")&amp;
       IF(ISTEXT(SOURCE!H1440),SOURCE!H1440, SUBSTITUTE(SUBSTITUTE(TEXT(SOURCE!H1440,"????0"),"  ","")," ",""))   &amp;","&amp; IF(lookups!$J$2-3 &gt;= 0, REPT(" ",lookups!$J$2-3-5), "")&amp;
      SOURCE!I1440&amp;
" | "&amp; IF(lookups!$K$2-LEN(SOURCE!I1440) &gt;= 0, REPT(" ",lookups!$K$2-LEN(SOURCE!I1440)), "")&amp;
      SOURCE!J1440&amp;      IF(lookups!$L$2-LEN(SOURCE!J1440) &gt;= 0, REPT(" ",lookups!$L$2-LEN(SOURCE!J1440)), "")&amp;
" | "&amp; IF(lookups!$K$2-LEN(SOURCE!I1440) &gt;= 0, REPT(" ",lookups!$K$2-LEN(SOURCE!I1440)), "")&amp;
      SOURCE!K1440&amp;      IF(lookups!$L$2-LEN(SOURCE!K1440) &gt;= 0, REPT(" ",lookups!$M$2-LEN(SOURCE!K1440)), "")&amp;
" | "&amp; SOURCE!L1440&amp;      IF(lookups!$O$2-LEN(SOURCE!L1440) &gt;= 0, REPT(" ",lookups!$O$2-LEN(SOURCE!L1440)), "")&amp;
" | "&amp; SOURCE!M1440&amp;      IF(lookups!$P$2-LEN(SOURCE!M1440) &gt;= 0, REPT(" ",lookups!$P$2-LEN(SOURCE!M1440)), "")&amp;
      "},"&amp;IF(SOURCE!O1440&lt;&gt;"",""&amp;SOURCE!O1440,"")
 )
)
)</f>
        <v>/* 1404 */  { itemToBeCoded,                NOPARAM,                     "1404",                                        "1404",                                        (0 &lt;&lt; TAM_MAX_BITS) |     0, CAT_FREE | SLS_ENABLED   | US_UNCHANGED | EIM_DISABLED | PTP_DISABLED     },</v>
      </c>
    </row>
    <row r="1441" customFormat="false" ht="15.75" hidden="false" customHeight="false" outlineLevel="0" collapsed="false">
      <c r="A1441" s="263" t="str">
        <f aca="false">IF(AND(OR(SOURCE!A1441="",ISBLANK(SOURCE!A1441)),SOURCE!B1441&gt;0),IF(ISBLANK(SOURCE!C1441),"",SOURCE!C1441),
IF(SOURCE!B1441&lt;0,VLOOKUP(SOURCE!B1441,lookups!A$1:B$25,2,0),
  IF(ISBLANK(SOURCE!B1441),
    "",
    "/* "&amp;TEXT(SOURCE!B1441,"???0")&amp;" *"&amp;
      SOURCE!C1441&amp;", "&amp; IF(lookups!$E$2-LEN(SOURCE!C1441) &gt;= 0, REPT(" ",lookups!$E$2-LEN(SOURCE!C1441)), "")&amp;
      SOURCE!D1441&amp;", "&amp; IF(lookups!$F$2-LEN(SOURCE!D1441) &gt;= 0, REPT(" ",lookups!$F$2-LEN(SOURCE!D1441)), "")&amp;
      SOURCE!E1441&amp;", "&amp; IF(lookups!$G$2-LEN(SOURCE!E1441) &gt;=0, REPT(" ",lookups!$G$2-LEN(SOURCE!E1441)), "")&amp;
      SOURCE!F1441&amp;", "&amp; IF(lookups!$H$2-LEN(SOURCE!F1441) &gt;= 0, REPT(" ",lookups!$H$2-LEN(SOURCE!F1441)+2), "")&amp;"("&amp;
      SUBSTITUTE(TEXT(SOURCE!G1441,"??0"),"  ","")&amp;" &lt;&lt; TAM_MAX_BITS) |"&amp; IF(lookups!$I$2-3 &gt;= 0, REPT(" ",MAX(1,lookups!$I$2-5+4+1-1-LEN(  IF(ISTEXT(SOURCE!H1441),SOURCE!H1441,  SUBSTITUTE(SUBSTITUTE(TEXT(SOURCE!H1441,"????0"),"  ","")," ",""))   ))), "")&amp;
       IF(ISTEXT(SOURCE!H1441),SOURCE!H1441, SUBSTITUTE(SUBSTITUTE(TEXT(SOURCE!H1441,"????0"),"  ","")," ",""))   &amp;","&amp; IF(lookups!$J$2-3 &gt;= 0, REPT(" ",lookups!$J$2-3-5), "")&amp;
      SOURCE!I1441&amp;
" | "&amp; IF(lookups!$K$2-LEN(SOURCE!I1441) &gt;= 0, REPT(" ",lookups!$K$2-LEN(SOURCE!I1441)), "")&amp;
      SOURCE!J1441&amp;      IF(lookups!$L$2-LEN(SOURCE!J1441) &gt;= 0, REPT(" ",lookups!$L$2-LEN(SOURCE!J1441)), "")&amp;
" | "&amp; IF(lookups!$K$2-LEN(SOURCE!I1441) &gt;= 0, REPT(" ",lookups!$K$2-LEN(SOURCE!I1441)), "")&amp;
      SOURCE!K1441&amp;      IF(lookups!$L$2-LEN(SOURCE!K1441) &gt;= 0, REPT(" ",lookups!$M$2-LEN(SOURCE!K1441)), "")&amp;
" | "&amp; SOURCE!L1441&amp;      IF(lookups!$O$2-LEN(SOURCE!L1441) &gt;= 0, REPT(" ",lookups!$O$2-LEN(SOURCE!L1441)), "")&amp;
" | "&amp; SOURCE!M1441&amp;      IF(lookups!$P$2-LEN(SOURCE!M1441) &gt;= 0, REPT(" ",lookups!$P$2-LEN(SOURCE!M1441)), "")&amp;
      "},"&amp;IF(SOURCE!O1441&lt;&gt;"",""&amp;SOURCE!O1441,"")
 )
)
)</f>
        <v/>
      </c>
    </row>
    <row r="1442" customFormat="false" ht="15.75" hidden="false" customHeight="false" outlineLevel="0" collapsed="false">
      <c r="A1442" s="263" t="str">
        <f aca="false">IF(AND(OR(SOURCE!A1442="",ISBLANK(SOURCE!A1442)),SOURCE!B1442&gt;0),IF(ISBLANK(SOURCE!C1442),"",SOURCE!C1442),
IF(SOURCE!B1442&lt;0,VLOOKUP(SOURCE!B1442,lookups!A$1:B$25,2,0),
  IF(ISBLANK(SOURCE!B1442),
    "",
    "/* "&amp;TEXT(SOURCE!B1442,"???0")&amp;" *"&amp;
      SOURCE!C1442&amp;", "&amp; IF(lookups!$E$2-LEN(SOURCE!C1442) &gt;= 0, REPT(" ",lookups!$E$2-LEN(SOURCE!C1442)), "")&amp;
      SOURCE!D1442&amp;", "&amp; IF(lookups!$F$2-LEN(SOURCE!D1442) &gt;= 0, REPT(" ",lookups!$F$2-LEN(SOURCE!D1442)), "")&amp;
      SOURCE!E1442&amp;", "&amp; IF(lookups!$G$2-LEN(SOURCE!E1442) &gt;=0, REPT(" ",lookups!$G$2-LEN(SOURCE!E1442)), "")&amp;
      SOURCE!F1442&amp;", "&amp; IF(lookups!$H$2-LEN(SOURCE!F1442) &gt;= 0, REPT(" ",lookups!$H$2-LEN(SOURCE!F1442)+2), "")&amp;"("&amp;
      SUBSTITUTE(TEXT(SOURCE!G1442,"??0"),"  ","")&amp;" &lt;&lt; TAM_MAX_BITS) |"&amp; IF(lookups!$I$2-3 &gt;= 0, REPT(" ",MAX(1,lookups!$I$2-5+4+1-1-LEN(  IF(ISTEXT(SOURCE!H1442),SOURCE!H1442,  SUBSTITUTE(SUBSTITUTE(TEXT(SOURCE!H1442,"????0"),"  ","")," ",""))   ))), "")&amp;
       IF(ISTEXT(SOURCE!H1442),SOURCE!H1442, SUBSTITUTE(SUBSTITUTE(TEXT(SOURCE!H1442,"????0"),"  ","")," ",""))   &amp;","&amp; IF(lookups!$J$2-3 &gt;= 0, REPT(" ",lookups!$J$2-3-5), "")&amp;
      SOURCE!I1442&amp;
" | "&amp; IF(lookups!$K$2-LEN(SOURCE!I1442) &gt;= 0, REPT(" ",lookups!$K$2-LEN(SOURCE!I1442)), "")&amp;
      SOURCE!J1442&amp;      IF(lookups!$L$2-LEN(SOURCE!J1442) &gt;= 0, REPT(" ",lookups!$L$2-LEN(SOURCE!J1442)), "")&amp;
" | "&amp; IF(lookups!$K$2-LEN(SOURCE!I1442) &gt;= 0, REPT(" ",lookups!$K$2-LEN(SOURCE!I1442)), "")&amp;
      SOURCE!K1442&amp;      IF(lookups!$L$2-LEN(SOURCE!K1442) &gt;= 0, REPT(" ",lookups!$M$2-LEN(SOURCE!K1442)), "")&amp;
" | "&amp; SOURCE!L1442&amp;      IF(lookups!$O$2-LEN(SOURCE!L1442) &gt;= 0, REPT(" ",lookups!$O$2-LEN(SOURCE!L1442)), "")&amp;
" | "&amp; SOURCE!M1442&amp;      IF(lookups!$P$2-LEN(SOURCE!M1442) &gt;= 0, REPT(" ",lookups!$P$2-LEN(SOURCE!M1442)), "")&amp;
      "},"&amp;IF(SOURCE!O1442&lt;&gt;"",""&amp;SOURCE!O1442,"")
 )
)
)</f>
        <v/>
      </c>
    </row>
    <row r="1443" customFormat="false" ht="15.75" hidden="false" customHeight="false" outlineLevel="0" collapsed="false">
      <c r="A1443" s="263" t="str">
        <f aca="false">IF(AND(OR(SOURCE!A1443="",ISBLANK(SOURCE!A1443)),SOURCE!B1443&gt;0),IF(ISBLANK(SOURCE!C1443),"",SOURCE!C1443),
IF(SOURCE!B1443&lt;0,VLOOKUP(SOURCE!B1443,lookups!A$1:B$25,2,0),
  IF(ISBLANK(SOURCE!B1443),
    "",
    "/* "&amp;TEXT(SOURCE!B1443,"???0")&amp;" *"&amp;
      SOURCE!C1443&amp;", "&amp; IF(lookups!$E$2-LEN(SOURCE!C1443) &gt;= 0, REPT(" ",lookups!$E$2-LEN(SOURCE!C1443)), "")&amp;
      SOURCE!D1443&amp;", "&amp; IF(lookups!$F$2-LEN(SOURCE!D1443) &gt;= 0, REPT(" ",lookups!$F$2-LEN(SOURCE!D1443)), "")&amp;
      SOURCE!E1443&amp;", "&amp; IF(lookups!$G$2-LEN(SOURCE!E1443) &gt;=0, REPT(" ",lookups!$G$2-LEN(SOURCE!E1443)), "")&amp;
      SOURCE!F1443&amp;", "&amp; IF(lookups!$H$2-LEN(SOURCE!F1443) &gt;= 0, REPT(" ",lookups!$H$2-LEN(SOURCE!F1443)+2), "")&amp;"("&amp;
      SUBSTITUTE(TEXT(SOURCE!G1443,"??0"),"  ","")&amp;" &lt;&lt; TAM_MAX_BITS) |"&amp; IF(lookups!$I$2-3 &gt;= 0, REPT(" ",MAX(1,lookups!$I$2-5+4+1-1-LEN(  IF(ISTEXT(SOURCE!H1443),SOURCE!H1443,  SUBSTITUTE(SUBSTITUTE(TEXT(SOURCE!H1443,"????0"),"  ","")," ",""))   ))), "")&amp;
       IF(ISTEXT(SOURCE!H1443),SOURCE!H1443, SUBSTITUTE(SUBSTITUTE(TEXT(SOURCE!H1443,"????0"),"  ","")," ",""))   &amp;","&amp; IF(lookups!$J$2-3 &gt;= 0, REPT(" ",lookups!$J$2-3-5), "")&amp;
      SOURCE!I1443&amp;
" | "&amp; IF(lookups!$K$2-LEN(SOURCE!I1443) &gt;= 0, REPT(" ",lookups!$K$2-LEN(SOURCE!I1443)), "")&amp;
      SOURCE!J1443&amp;      IF(lookups!$L$2-LEN(SOURCE!J1443) &gt;= 0, REPT(" ",lookups!$L$2-LEN(SOURCE!J1443)), "")&amp;
" | "&amp; IF(lookups!$K$2-LEN(SOURCE!I1443) &gt;= 0, REPT(" ",lookups!$K$2-LEN(SOURCE!I1443)), "")&amp;
      SOURCE!K1443&amp;      IF(lookups!$L$2-LEN(SOURCE!K1443) &gt;= 0, REPT(" ",lookups!$M$2-LEN(SOURCE!K1443)), "")&amp;
" | "&amp; SOURCE!L1443&amp;      IF(lookups!$O$2-LEN(SOURCE!L1443) &gt;= 0, REPT(" ",lookups!$O$2-LEN(SOURCE!L1443)), "")&amp;
" | "&amp; SOURCE!M1443&amp;      IF(lookups!$P$2-LEN(SOURCE!M1443) &gt;= 0, REPT(" ",lookups!$P$2-LEN(SOURCE!M1443)), "")&amp;
      "},"&amp;IF(SOURCE!O1443&lt;&gt;"",""&amp;SOURCE!O1443,"")
 )
)
)</f>
        <v>/* 1405 */  { fnIntegerMode,                SIM_1COMPL,                  "1COMPL",                                      "1COMPL",                                      (0 &lt;&lt; TAM_MAX_BITS) |     0, CAT_FNCT | SLS_ENABLED   | US_ENABLED   | EIM_DISABLED | PTP_NONE         },</v>
      </c>
    </row>
    <row r="1444" customFormat="false" ht="15.75" hidden="false" customHeight="false" outlineLevel="0" collapsed="false">
      <c r="A1444" s="263" t="str">
        <f aca="false">IF(AND(OR(SOURCE!A1444="",ISBLANK(SOURCE!A1444)),SOURCE!B1444&gt;0),IF(ISBLANK(SOURCE!C1444),"",SOURCE!C1444),
IF(SOURCE!B1444&lt;0,VLOOKUP(SOURCE!B1444,lookups!A$1:B$25,2,0),
  IF(ISBLANK(SOURCE!B1444),
    "",
    "/* "&amp;TEXT(SOURCE!B1444,"???0")&amp;" *"&amp;
      SOURCE!C1444&amp;", "&amp; IF(lookups!$E$2-LEN(SOURCE!C1444) &gt;= 0, REPT(" ",lookups!$E$2-LEN(SOURCE!C1444)), "")&amp;
      SOURCE!D1444&amp;", "&amp; IF(lookups!$F$2-LEN(SOURCE!D1444) &gt;= 0, REPT(" ",lookups!$F$2-LEN(SOURCE!D1444)), "")&amp;
      SOURCE!E1444&amp;", "&amp; IF(lookups!$G$2-LEN(SOURCE!E1444) &gt;=0, REPT(" ",lookups!$G$2-LEN(SOURCE!E1444)), "")&amp;
      SOURCE!F1444&amp;", "&amp; IF(lookups!$H$2-LEN(SOURCE!F1444) &gt;= 0, REPT(" ",lookups!$H$2-LEN(SOURCE!F1444)+2), "")&amp;"("&amp;
      SUBSTITUTE(TEXT(SOURCE!G1444,"??0"),"  ","")&amp;" &lt;&lt; TAM_MAX_BITS) |"&amp; IF(lookups!$I$2-3 &gt;= 0, REPT(" ",MAX(1,lookups!$I$2-5+4+1-1-LEN(  IF(ISTEXT(SOURCE!H1444),SOURCE!H1444,  SUBSTITUTE(SUBSTITUTE(TEXT(SOURCE!H1444,"????0"),"  ","")," ",""))   ))), "")&amp;
       IF(ISTEXT(SOURCE!H1444),SOURCE!H1444, SUBSTITUTE(SUBSTITUTE(TEXT(SOURCE!H1444,"????0"),"  ","")," ",""))   &amp;","&amp; IF(lookups!$J$2-3 &gt;= 0, REPT(" ",lookups!$J$2-3-5), "")&amp;
      SOURCE!I1444&amp;
" | "&amp; IF(lookups!$K$2-LEN(SOURCE!I1444) &gt;= 0, REPT(" ",lookups!$K$2-LEN(SOURCE!I1444)), "")&amp;
      SOURCE!J1444&amp;      IF(lookups!$L$2-LEN(SOURCE!J1444) &gt;= 0, REPT(" ",lookups!$L$2-LEN(SOURCE!J1444)), "")&amp;
" | "&amp; IF(lookups!$K$2-LEN(SOURCE!I1444) &gt;= 0, REPT(" ",lookups!$K$2-LEN(SOURCE!I1444)), "")&amp;
      SOURCE!K1444&amp;      IF(lookups!$L$2-LEN(SOURCE!K1444) &gt;= 0, REPT(" ",lookups!$M$2-LEN(SOURCE!K1444)), "")&amp;
" | "&amp; SOURCE!L1444&amp;      IF(lookups!$O$2-LEN(SOURCE!L1444) &gt;= 0, REPT(" ",lookups!$O$2-LEN(SOURCE!L1444)), "")&amp;
" | "&amp; SOURCE!M1444&amp;      IF(lookups!$P$2-LEN(SOURCE!M1444) &gt;= 0, REPT(" ",lookups!$P$2-LEN(SOURCE!M1444)), "")&amp;
      "},"&amp;IF(SOURCE!O1444&lt;&gt;"",""&amp;SOURCE!O1444,"")
 )
)
)</f>
        <v>/* 1406 */  { fnSNAP,                       NOPARAM,                     "SNAP",                                        "SNAP",                                        (0 &lt;&lt; TAM_MAX_BITS) |     0, CAT_FNCT | SLS_ENABLED   | US_ENABLED   | EIM_DISABLED | PTP_NONE         },</v>
      </c>
    </row>
    <row r="1445" customFormat="false" ht="15.75" hidden="false" customHeight="false" outlineLevel="0" collapsed="false">
      <c r="A1445" s="263" t="str">
        <f aca="false">IF(AND(OR(SOURCE!A1445="",ISBLANK(SOURCE!A1445)),SOURCE!B1445&gt;0),IF(ISBLANK(SOURCE!C1445),"",SOURCE!C1445),
IF(SOURCE!B1445&lt;0,VLOOKUP(SOURCE!B1445,lookups!A$1:B$25,2,0),
  IF(ISBLANK(SOURCE!B1445),
    "",
    "/* "&amp;TEXT(SOURCE!B1445,"???0")&amp;" *"&amp;
      SOURCE!C1445&amp;", "&amp; IF(lookups!$E$2-LEN(SOURCE!C1445) &gt;= 0, REPT(" ",lookups!$E$2-LEN(SOURCE!C1445)), "")&amp;
      SOURCE!D1445&amp;", "&amp; IF(lookups!$F$2-LEN(SOURCE!D1445) &gt;= 0, REPT(" ",lookups!$F$2-LEN(SOURCE!D1445)), "")&amp;
      SOURCE!E1445&amp;", "&amp; IF(lookups!$G$2-LEN(SOURCE!E1445) &gt;=0, REPT(" ",lookups!$G$2-LEN(SOURCE!E1445)), "")&amp;
      SOURCE!F1445&amp;", "&amp; IF(lookups!$H$2-LEN(SOURCE!F1445) &gt;= 0, REPT(" ",lookups!$H$2-LEN(SOURCE!F1445)+2), "")&amp;"("&amp;
      SUBSTITUTE(TEXT(SOURCE!G1445,"??0"),"  ","")&amp;" &lt;&lt; TAM_MAX_BITS) |"&amp; IF(lookups!$I$2-3 &gt;= 0, REPT(" ",MAX(1,lookups!$I$2-5+4+1-1-LEN(  IF(ISTEXT(SOURCE!H1445),SOURCE!H1445,  SUBSTITUTE(SUBSTITUTE(TEXT(SOURCE!H1445,"????0"),"  ","")," ",""))   ))), "")&amp;
       IF(ISTEXT(SOURCE!H1445),SOURCE!H1445, SUBSTITUTE(SUBSTITUTE(TEXT(SOURCE!H1445,"????0"),"  ","")," ",""))   &amp;","&amp; IF(lookups!$J$2-3 &gt;= 0, REPT(" ",lookups!$J$2-3-5), "")&amp;
      SOURCE!I1445&amp;
" | "&amp; IF(lookups!$K$2-LEN(SOURCE!I1445) &gt;= 0, REPT(" ",lookups!$K$2-LEN(SOURCE!I1445)), "")&amp;
      SOURCE!J1445&amp;      IF(lookups!$L$2-LEN(SOURCE!J1445) &gt;= 0, REPT(" ",lookups!$L$2-LEN(SOURCE!J1445)), "")&amp;
" | "&amp; IF(lookups!$K$2-LEN(SOURCE!I1445) &gt;= 0, REPT(" ",lookups!$K$2-LEN(SOURCE!I1445)), "")&amp;
      SOURCE!K1445&amp;      IF(lookups!$L$2-LEN(SOURCE!K1445) &gt;= 0, REPT(" ",lookups!$M$2-LEN(SOURCE!K1445)), "")&amp;
" | "&amp; SOURCE!L1445&amp;      IF(lookups!$O$2-LEN(SOURCE!L1445) &gt;= 0, REPT(" ",lookups!$O$2-LEN(SOURCE!L1445)), "")&amp;
" | "&amp; SOURCE!M1445&amp;      IF(lookups!$P$2-LEN(SOURCE!M1445) &gt;= 0, REPT(" ",lookups!$P$2-LEN(SOURCE!M1445)), "")&amp;
      "},"&amp;IF(SOURCE!O1445&lt;&gt;"",""&amp;SOURCE!O1445,"")
 )
)
)</f>
        <v>/* 1407 */  { fnIntegerMode,                SIM_2COMPL,                  "2COMPL",                                      "2COMPL",                                      (0 &lt;&lt; TAM_MAX_BITS) |     0, CAT_FNCT | SLS_ENABLED   | US_ENABLED   | EIM_DISABLED | PTP_NONE         },</v>
      </c>
    </row>
    <row r="1446" customFormat="false" ht="15.75" hidden="false" customHeight="false" outlineLevel="0" collapsed="false">
      <c r="A1446" s="263" t="str">
        <f aca="false">IF(AND(OR(SOURCE!A1446="",ISBLANK(SOURCE!A1446)),SOURCE!B1446&gt;0),IF(ISBLANK(SOURCE!C1446),"",SOURCE!C1446),
IF(SOURCE!B1446&lt;0,VLOOKUP(SOURCE!B1446,lookups!A$1:B$25,2,0),
  IF(ISBLANK(SOURCE!B1446),
    "",
    "/* "&amp;TEXT(SOURCE!B1446,"???0")&amp;" *"&amp;
      SOURCE!C1446&amp;", "&amp; IF(lookups!$E$2-LEN(SOURCE!C1446) &gt;= 0, REPT(" ",lookups!$E$2-LEN(SOURCE!C1446)), "")&amp;
      SOURCE!D1446&amp;", "&amp; IF(lookups!$F$2-LEN(SOURCE!D1446) &gt;= 0, REPT(" ",lookups!$F$2-LEN(SOURCE!D1446)), "")&amp;
      SOURCE!E1446&amp;", "&amp; IF(lookups!$G$2-LEN(SOURCE!E1446) &gt;=0, REPT(" ",lookups!$G$2-LEN(SOURCE!E1446)), "")&amp;
      SOURCE!F1446&amp;", "&amp; IF(lookups!$H$2-LEN(SOURCE!F1446) &gt;= 0, REPT(" ",lookups!$H$2-LEN(SOURCE!F1446)+2), "")&amp;"("&amp;
      SUBSTITUTE(TEXT(SOURCE!G1446,"??0"),"  ","")&amp;" &lt;&lt; TAM_MAX_BITS) |"&amp; IF(lookups!$I$2-3 &gt;= 0, REPT(" ",MAX(1,lookups!$I$2-5+4+1-1-LEN(  IF(ISTEXT(SOURCE!H1446),SOURCE!H1446,  SUBSTITUTE(SUBSTITUTE(TEXT(SOURCE!H1446,"????0"),"  ","")," ",""))   ))), "")&amp;
       IF(ISTEXT(SOURCE!H1446),SOURCE!H1446, SUBSTITUTE(SUBSTITUTE(TEXT(SOURCE!H1446,"????0"),"  ","")," ",""))   &amp;","&amp; IF(lookups!$J$2-3 &gt;= 0, REPT(" ",lookups!$J$2-3-5), "")&amp;
      SOURCE!I1446&amp;
" | "&amp; IF(lookups!$K$2-LEN(SOURCE!I1446) &gt;= 0, REPT(" ",lookups!$K$2-LEN(SOURCE!I1446)), "")&amp;
      SOURCE!J1446&amp;      IF(lookups!$L$2-LEN(SOURCE!J1446) &gt;= 0, REPT(" ",lookups!$L$2-LEN(SOURCE!J1446)), "")&amp;
" | "&amp; IF(lookups!$K$2-LEN(SOURCE!I1446) &gt;= 0, REPT(" ",lookups!$K$2-LEN(SOURCE!I1446)), "")&amp;
      SOURCE!K1446&amp;      IF(lookups!$L$2-LEN(SOURCE!K1446) &gt;= 0, REPT(" ",lookups!$M$2-LEN(SOURCE!K1446)), "")&amp;
" | "&amp; SOURCE!L1446&amp;      IF(lookups!$O$2-LEN(SOURCE!L1446) &gt;= 0, REPT(" ",lookups!$O$2-LEN(SOURCE!L1446)), "")&amp;
" | "&amp; SOURCE!M1446&amp;      IF(lookups!$P$2-LEN(SOURCE!M1446) &gt;= 0, REPT(" ",lookups!$P$2-LEN(SOURCE!M1446)), "")&amp;
      "},"&amp;IF(SOURCE!O1446&lt;&gt;"",""&amp;SOURCE!O1446,"")
 )
)
)</f>
        <v>/* 1408 */  { fnMagnitude,                  NOPARAM,                     "ABS",                                         "ABS",                                         (0 &lt;&lt; TAM_MAX_BITS) |     0, CAT_FNCT | SLS_ENABLED   | US_ENABLED   | EIM_ENABLED  | PTP_NONE         },</v>
      </c>
    </row>
    <row r="1447" customFormat="false" ht="15.75" hidden="false" customHeight="false" outlineLevel="0" collapsed="false">
      <c r="A1447" s="263" t="str">
        <f aca="false">IF(AND(OR(SOURCE!A1447="",ISBLANK(SOURCE!A1447)),SOURCE!B1447&gt;0),IF(ISBLANK(SOURCE!C1447),"",SOURCE!C1447),
IF(SOURCE!B1447&lt;0,VLOOKUP(SOURCE!B1447,lookups!A$1:B$25,2,0),
  IF(ISBLANK(SOURCE!B1447),
    "",
    "/* "&amp;TEXT(SOURCE!B1447,"???0")&amp;" *"&amp;
      SOURCE!C1447&amp;", "&amp; IF(lookups!$E$2-LEN(SOURCE!C1447) &gt;= 0, REPT(" ",lookups!$E$2-LEN(SOURCE!C1447)), "")&amp;
      SOURCE!D1447&amp;", "&amp; IF(lookups!$F$2-LEN(SOURCE!D1447) &gt;= 0, REPT(" ",lookups!$F$2-LEN(SOURCE!D1447)), "")&amp;
      SOURCE!E1447&amp;", "&amp; IF(lookups!$G$2-LEN(SOURCE!E1447) &gt;=0, REPT(" ",lookups!$G$2-LEN(SOURCE!E1447)), "")&amp;
      SOURCE!F1447&amp;", "&amp; IF(lookups!$H$2-LEN(SOURCE!F1447) &gt;= 0, REPT(" ",lookups!$H$2-LEN(SOURCE!F1447)+2), "")&amp;"("&amp;
      SUBSTITUTE(TEXT(SOURCE!G1447,"??0"),"  ","")&amp;" &lt;&lt; TAM_MAX_BITS) |"&amp; IF(lookups!$I$2-3 &gt;= 0, REPT(" ",MAX(1,lookups!$I$2-5+4+1-1-LEN(  IF(ISTEXT(SOURCE!H1447),SOURCE!H1447,  SUBSTITUTE(SUBSTITUTE(TEXT(SOURCE!H1447,"????0"),"  ","")," ",""))   ))), "")&amp;
       IF(ISTEXT(SOURCE!H1447),SOURCE!H1447, SUBSTITUTE(SUBSTITUTE(TEXT(SOURCE!H1447,"????0"),"  ","")," ",""))   &amp;","&amp; IF(lookups!$J$2-3 &gt;= 0, REPT(" ",lookups!$J$2-3-5), "")&amp;
      SOURCE!I1447&amp;
" | "&amp; IF(lookups!$K$2-LEN(SOURCE!I1447) &gt;= 0, REPT(" ",lookups!$K$2-LEN(SOURCE!I1447)), "")&amp;
      SOURCE!J1447&amp;      IF(lookups!$L$2-LEN(SOURCE!J1447) &gt;= 0, REPT(" ",lookups!$L$2-LEN(SOURCE!J1447)), "")&amp;
" | "&amp; IF(lookups!$K$2-LEN(SOURCE!I1447) &gt;= 0, REPT(" ",lookups!$K$2-LEN(SOURCE!I1447)), "")&amp;
      SOURCE!K1447&amp;      IF(lookups!$L$2-LEN(SOURCE!K1447) &gt;= 0, REPT(" ",lookups!$M$2-LEN(SOURCE!K1447)), "")&amp;
" | "&amp; SOURCE!L1447&amp;      IF(lookups!$O$2-LEN(SOURCE!L1447) &gt;= 0, REPT(" ",lookups!$O$2-LEN(SOURCE!L1447)), "")&amp;
" | "&amp; SOURCE!M1447&amp;      IF(lookups!$P$2-LEN(SOURCE!M1447) &gt;= 0, REPT(" ",lookups!$P$2-LEN(SOURCE!M1447)), "")&amp;
      "},"&amp;IF(SOURCE!O1447&lt;&gt;"",""&amp;SOURCE!O1447,"")
 )
)
)</f>
        <v>/* 1409 */  { fnAgm,                        NOPARAM,                     "AGM",                                         "AGM",                                         (0 &lt;&lt; TAM_MAX_BITS) |     0, CAT_FNCT | SLS_ENABLED   | US_ENABLED   | EIM_DISABLED | PTP_NONE         },</v>
      </c>
    </row>
    <row r="1448" customFormat="false" ht="15.75" hidden="false" customHeight="false" outlineLevel="0" collapsed="false">
      <c r="A1448" s="263" t="str">
        <f aca="false">IF(AND(OR(SOURCE!A1448="",ISBLANK(SOURCE!A1448)),SOURCE!B1448&gt;0),IF(ISBLANK(SOURCE!C1448),"",SOURCE!C1448),
IF(SOURCE!B1448&lt;0,VLOOKUP(SOURCE!B1448,lookups!A$1:B$25,2,0),
  IF(ISBLANK(SOURCE!B1448),
    "",
    "/* "&amp;TEXT(SOURCE!B1448,"???0")&amp;" *"&amp;
      SOURCE!C1448&amp;", "&amp; IF(lookups!$E$2-LEN(SOURCE!C1448) &gt;= 0, REPT(" ",lookups!$E$2-LEN(SOURCE!C1448)), "")&amp;
      SOURCE!D1448&amp;", "&amp; IF(lookups!$F$2-LEN(SOURCE!D1448) &gt;= 0, REPT(" ",lookups!$F$2-LEN(SOURCE!D1448)), "")&amp;
      SOURCE!E1448&amp;", "&amp; IF(lookups!$G$2-LEN(SOURCE!E1448) &gt;=0, REPT(" ",lookups!$G$2-LEN(SOURCE!E1448)), "")&amp;
      SOURCE!F1448&amp;", "&amp; IF(lookups!$H$2-LEN(SOURCE!F1448) &gt;= 0, REPT(" ",lookups!$H$2-LEN(SOURCE!F1448)+2), "")&amp;"("&amp;
      SUBSTITUTE(TEXT(SOURCE!G1448,"??0"),"  ","")&amp;" &lt;&lt; TAM_MAX_BITS) |"&amp; IF(lookups!$I$2-3 &gt;= 0, REPT(" ",MAX(1,lookups!$I$2-5+4+1-1-LEN(  IF(ISTEXT(SOURCE!H1448),SOURCE!H1448,  SUBSTITUTE(SUBSTITUTE(TEXT(SOURCE!H1448,"????0"),"  ","")," ",""))   ))), "")&amp;
       IF(ISTEXT(SOURCE!H1448),SOURCE!H1448, SUBSTITUTE(SUBSTITUTE(TEXT(SOURCE!H1448,"????0"),"  ","")," ",""))   &amp;","&amp; IF(lookups!$J$2-3 &gt;= 0, REPT(" ",lookups!$J$2-3-5), "")&amp;
      SOURCE!I1448&amp;
" | "&amp; IF(lookups!$K$2-LEN(SOURCE!I1448) &gt;= 0, REPT(" ",lookups!$K$2-LEN(SOURCE!I1448)), "")&amp;
      SOURCE!J1448&amp;      IF(lookups!$L$2-LEN(SOURCE!J1448) &gt;= 0, REPT(" ",lookups!$L$2-LEN(SOURCE!J1448)), "")&amp;
" | "&amp; IF(lookups!$K$2-LEN(SOURCE!I1448) &gt;= 0, REPT(" ",lookups!$K$2-LEN(SOURCE!I1448)), "")&amp;
      SOURCE!K1448&amp;      IF(lookups!$L$2-LEN(SOURCE!K1448) &gt;= 0, REPT(" ",lookups!$M$2-LEN(SOURCE!K1448)), "")&amp;
" | "&amp; SOURCE!L1448&amp;      IF(lookups!$O$2-LEN(SOURCE!L1448) &gt;= 0, REPT(" ",lookups!$O$2-LEN(SOURCE!L1448)), "")&amp;
" | "&amp; SOURCE!M1448&amp;      IF(lookups!$P$2-LEN(SOURCE!M1448) &gt;= 0, REPT(" ",lookups!$P$2-LEN(SOURCE!M1448)), "")&amp;
      "},"&amp;IF(SOURCE!O1448&lt;&gt;"",""&amp;SOURCE!O1448,"")
 )
)
)</f>
        <v>/* 1410 */  { fnAGraph,                     TM_REGISTER,                 "AGRAPH",                                      "AGRAPH",                                      (0 &lt;&lt; TAM_MAX_BITS) |    99, CAT_FNCT | SLS_ENABLED   | US_ENABLED   | EIM_DISABLED | PTP_REGISTER     },</v>
      </c>
    </row>
    <row r="1449" customFormat="false" ht="15.75" hidden="false" customHeight="false" outlineLevel="0" collapsed="false">
      <c r="A1449" s="263" t="str">
        <f aca="false">IF(AND(OR(SOURCE!A1449="",ISBLANK(SOURCE!A1449)),SOURCE!B1449&gt;0),IF(ISBLANK(SOURCE!C1449),"",SOURCE!C1449),
IF(SOURCE!B1449&lt;0,VLOOKUP(SOURCE!B1449,lookups!A$1:B$25,2,0),
  IF(ISBLANK(SOURCE!B1449),
    "",
    "/* "&amp;TEXT(SOURCE!B1449,"???0")&amp;" *"&amp;
      SOURCE!C1449&amp;", "&amp; IF(lookups!$E$2-LEN(SOURCE!C1449) &gt;= 0, REPT(" ",lookups!$E$2-LEN(SOURCE!C1449)), "")&amp;
      SOURCE!D1449&amp;", "&amp; IF(lookups!$F$2-LEN(SOURCE!D1449) &gt;= 0, REPT(" ",lookups!$F$2-LEN(SOURCE!D1449)), "")&amp;
      SOURCE!E1449&amp;", "&amp; IF(lookups!$G$2-LEN(SOURCE!E1449) &gt;=0, REPT(" ",lookups!$G$2-LEN(SOURCE!E1449)), "")&amp;
      SOURCE!F1449&amp;", "&amp; IF(lookups!$H$2-LEN(SOURCE!F1449) &gt;= 0, REPT(" ",lookups!$H$2-LEN(SOURCE!F1449)+2), "")&amp;"("&amp;
      SUBSTITUTE(TEXT(SOURCE!G1449,"??0"),"  ","")&amp;" &lt;&lt; TAM_MAX_BITS) |"&amp; IF(lookups!$I$2-3 &gt;= 0, REPT(" ",MAX(1,lookups!$I$2-5+4+1-1-LEN(  IF(ISTEXT(SOURCE!H1449),SOURCE!H1449,  SUBSTITUTE(SUBSTITUTE(TEXT(SOURCE!H1449,"????0"),"  ","")," ",""))   ))), "")&amp;
       IF(ISTEXT(SOURCE!H1449),SOURCE!H1449, SUBSTITUTE(SUBSTITUTE(TEXT(SOURCE!H1449,"????0"),"  ","")," ",""))   &amp;","&amp; IF(lookups!$J$2-3 &gt;= 0, REPT(" ",lookups!$J$2-3-5), "")&amp;
      SOURCE!I1449&amp;
" | "&amp; IF(lookups!$K$2-LEN(SOURCE!I1449) &gt;= 0, REPT(" ",lookups!$K$2-LEN(SOURCE!I1449)), "")&amp;
      SOURCE!J1449&amp;      IF(lookups!$L$2-LEN(SOURCE!J1449) &gt;= 0, REPT(" ",lookups!$L$2-LEN(SOURCE!J1449)), "")&amp;
" | "&amp; IF(lookups!$K$2-LEN(SOURCE!I1449) &gt;= 0, REPT(" ",lookups!$K$2-LEN(SOURCE!I1449)), "")&amp;
      SOURCE!K1449&amp;      IF(lookups!$L$2-LEN(SOURCE!K1449) &gt;= 0, REPT(" ",lookups!$M$2-LEN(SOURCE!K1449)), "")&amp;
" | "&amp; SOURCE!L1449&amp;      IF(lookups!$O$2-LEN(SOURCE!L1449) &gt;= 0, REPT(" ",lookups!$O$2-LEN(SOURCE!L1449)), "")&amp;
" | "&amp; SOURCE!M1449&amp;      IF(lookups!$P$2-LEN(SOURCE!M1449) &gt;= 0, REPT(" ",lookups!$P$2-LEN(SOURCE!M1449)), "")&amp;
      "},"&amp;IF(SOURCE!O1449&lt;&gt;"",""&amp;SOURCE!O1449,"")
 )
)
)</f>
        <v>/* 1411 */  { fnDisplayFormatAll,           TM_VALUE,                    "ALL" ,                                        "ALL",                                         (0 &lt;&lt; TAM_MAX_BITS) | DSP_MAX, CAT_FNCT | SLS_ENABLED   | US_ENABLED   | EIM_DISABLED | PTP_NUMBER_8     },</v>
      </c>
    </row>
    <row r="1450" customFormat="false" ht="15.75" hidden="false" customHeight="false" outlineLevel="0" collapsed="false">
      <c r="A1450" s="263" t="str">
        <f aca="false">IF(AND(OR(SOURCE!A1450="",ISBLANK(SOURCE!A1450)),SOURCE!B1450&gt;0),IF(ISBLANK(SOURCE!C1450),"",SOURCE!C1450),
IF(SOURCE!B1450&lt;0,VLOOKUP(SOURCE!B1450,lookups!A$1:B$25,2,0),
  IF(ISBLANK(SOURCE!B1450),
    "",
    "/* "&amp;TEXT(SOURCE!B1450,"???0")&amp;" *"&amp;
      SOURCE!C1450&amp;", "&amp; IF(lookups!$E$2-LEN(SOURCE!C1450) &gt;= 0, REPT(" ",lookups!$E$2-LEN(SOURCE!C1450)), "")&amp;
      SOURCE!D1450&amp;", "&amp; IF(lookups!$F$2-LEN(SOURCE!D1450) &gt;= 0, REPT(" ",lookups!$F$2-LEN(SOURCE!D1450)), "")&amp;
      SOURCE!E1450&amp;", "&amp; IF(lookups!$G$2-LEN(SOURCE!E1450) &gt;=0, REPT(" ",lookups!$G$2-LEN(SOURCE!E1450)), "")&amp;
      SOURCE!F1450&amp;", "&amp; IF(lookups!$H$2-LEN(SOURCE!F1450) &gt;= 0, REPT(" ",lookups!$H$2-LEN(SOURCE!F1450)+2), "")&amp;"("&amp;
      SUBSTITUTE(TEXT(SOURCE!G1450,"??0"),"  ","")&amp;" &lt;&lt; TAM_MAX_BITS) |"&amp; IF(lookups!$I$2-3 &gt;= 0, REPT(" ",MAX(1,lookups!$I$2-5+4+1-1-LEN(  IF(ISTEXT(SOURCE!H1450),SOURCE!H1450,  SUBSTITUTE(SUBSTITUTE(TEXT(SOURCE!H1450,"????0"),"  ","")," ",""))   ))), "")&amp;
       IF(ISTEXT(SOURCE!H1450),SOURCE!H1450, SUBSTITUTE(SUBSTITUTE(TEXT(SOURCE!H1450,"????0"),"  ","")," ",""))   &amp;","&amp; IF(lookups!$J$2-3 &gt;= 0, REPT(" ",lookups!$J$2-3-5), "")&amp;
      SOURCE!I1450&amp;
" | "&amp; IF(lookups!$K$2-LEN(SOURCE!I1450) &gt;= 0, REPT(" ",lookups!$K$2-LEN(SOURCE!I1450)), "")&amp;
      SOURCE!J1450&amp;      IF(lookups!$L$2-LEN(SOURCE!J1450) &gt;= 0, REPT(" ",lookups!$L$2-LEN(SOURCE!J1450)), "")&amp;
" | "&amp; IF(lookups!$K$2-LEN(SOURCE!I1450) &gt;= 0, REPT(" ",lookups!$K$2-LEN(SOURCE!I1450)), "")&amp;
      SOURCE!K1450&amp;      IF(lookups!$L$2-LEN(SOURCE!K1450) &gt;= 0, REPT(" ",lookups!$M$2-LEN(SOURCE!K1450)), "")&amp;
" | "&amp; SOURCE!L1450&amp;      IF(lookups!$O$2-LEN(SOURCE!L1450) &gt;= 0, REPT(" ",lookups!$O$2-LEN(SOURCE!L1450)), "")&amp;
" | "&amp; SOURCE!M1450&amp;      IF(lookups!$P$2-LEN(SOURCE!M1450) &gt;= 0, REPT(" ",lookups!$P$2-LEN(SOURCE!M1450)), "")&amp;
      "},"&amp;IF(SOURCE!O1450&lt;&gt;"",""&amp;SOURCE!O1450,"")
 )
)
)</f>
        <v>/* 1412 */  { fnAssign,                     0,                           "ASSIGN",                                      "ASN",                                         (0 &lt;&lt; TAM_MAX_BITS) |     0, CAT_FNCT | SLS_ENABLED   | US_ENABLED   | EIM_DISABLED | PTP_NONE         },</v>
      </c>
    </row>
    <row r="1451" customFormat="false" ht="15.75" hidden="false" customHeight="false" outlineLevel="0" collapsed="false">
      <c r="A1451" s="263" t="str">
        <f aca="false">IF(AND(OR(SOURCE!A1451="",ISBLANK(SOURCE!A1451)),SOURCE!B1451&gt;0),IF(ISBLANK(SOURCE!C1451),"",SOURCE!C1451),
IF(SOURCE!B1451&lt;0,VLOOKUP(SOURCE!B1451,lookups!A$1:B$25,2,0),
  IF(ISBLANK(SOURCE!B1451),
    "",
    "/* "&amp;TEXT(SOURCE!B1451,"???0")&amp;" *"&amp;
      SOURCE!C1451&amp;", "&amp; IF(lookups!$E$2-LEN(SOURCE!C1451) &gt;= 0, REPT(" ",lookups!$E$2-LEN(SOURCE!C1451)), "")&amp;
      SOURCE!D1451&amp;", "&amp; IF(lookups!$F$2-LEN(SOURCE!D1451) &gt;= 0, REPT(" ",lookups!$F$2-LEN(SOURCE!D1451)), "")&amp;
      SOURCE!E1451&amp;", "&amp; IF(lookups!$G$2-LEN(SOURCE!E1451) &gt;=0, REPT(" ",lookups!$G$2-LEN(SOURCE!E1451)), "")&amp;
      SOURCE!F1451&amp;", "&amp; IF(lookups!$H$2-LEN(SOURCE!F1451) &gt;= 0, REPT(" ",lookups!$H$2-LEN(SOURCE!F1451)+2), "")&amp;"("&amp;
      SUBSTITUTE(TEXT(SOURCE!G1451,"??0"),"  ","")&amp;" &lt;&lt; TAM_MAX_BITS) |"&amp; IF(lookups!$I$2-3 &gt;= 0, REPT(" ",MAX(1,lookups!$I$2-5+4+1-1-LEN(  IF(ISTEXT(SOURCE!H1451),SOURCE!H1451,  SUBSTITUTE(SUBSTITUTE(TEXT(SOURCE!H1451,"????0"),"  ","")," ",""))   ))), "")&amp;
       IF(ISTEXT(SOURCE!H1451),SOURCE!H1451, SUBSTITUTE(SUBSTITUTE(TEXT(SOURCE!H1451,"????0"),"  ","")," ",""))   &amp;","&amp; IF(lookups!$J$2-3 &gt;= 0, REPT(" ",lookups!$J$2-3-5), "")&amp;
      SOURCE!I1451&amp;
" | "&amp; IF(lookups!$K$2-LEN(SOURCE!I1451) &gt;= 0, REPT(" ",lookups!$K$2-LEN(SOURCE!I1451)), "")&amp;
      SOURCE!J1451&amp;      IF(lookups!$L$2-LEN(SOURCE!J1451) &gt;= 0, REPT(" ",lookups!$L$2-LEN(SOURCE!J1451)), "")&amp;
" | "&amp; IF(lookups!$K$2-LEN(SOURCE!I1451) &gt;= 0, REPT(" ",lookups!$K$2-LEN(SOURCE!I1451)), "")&amp;
      SOURCE!K1451&amp;      IF(lookups!$L$2-LEN(SOURCE!K1451) &gt;= 0, REPT(" ",lookups!$M$2-LEN(SOURCE!K1451)), "")&amp;
" | "&amp; SOURCE!L1451&amp;      IF(lookups!$O$2-LEN(SOURCE!L1451) &gt;= 0, REPT(" ",lookups!$O$2-LEN(SOURCE!L1451)), "")&amp;
" | "&amp; SOURCE!M1451&amp;      IF(lookups!$P$2-LEN(SOURCE!M1451) &gt;= 0, REPT(" ",lookups!$P$2-LEN(SOURCE!M1451)), "")&amp;
      "},"&amp;IF(SOURCE!O1451&lt;&gt;"",""&amp;SOURCE!O1451,"")
 )
)
)</f>
        <v>/* 1413 */  { fnBack,                       TM_VALUE,                    "BACK",                                        "BACK",                                        (0 &lt;&lt; TAM_MAX_BITS) |   255, CAT_FNCT | SLS_ENABLED   | US_ENABLED   | EIM_DISABLED | PTP_SKIP_BACK    },</v>
      </c>
    </row>
    <row r="1452" customFormat="false" ht="15.75" hidden="false" customHeight="false" outlineLevel="0" collapsed="false">
      <c r="A1452" s="263" t="str">
        <f aca="false">IF(AND(OR(SOURCE!A1452="",ISBLANK(SOURCE!A1452)),SOURCE!B1452&gt;0),IF(ISBLANK(SOURCE!C1452),"",SOURCE!C1452),
IF(SOURCE!B1452&lt;0,VLOOKUP(SOURCE!B1452,lookups!A$1:B$25,2,0),
  IF(ISBLANK(SOURCE!B1452),
    "",
    "/* "&amp;TEXT(SOURCE!B1452,"???0")&amp;" *"&amp;
      SOURCE!C1452&amp;", "&amp; IF(lookups!$E$2-LEN(SOURCE!C1452) &gt;= 0, REPT(" ",lookups!$E$2-LEN(SOURCE!C1452)), "")&amp;
      SOURCE!D1452&amp;", "&amp; IF(lookups!$F$2-LEN(SOURCE!D1452) &gt;= 0, REPT(" ",lookups!$F$2-LEN(SOURCE!D1452)), "")&amp;
      SOURCE!E1452&amp;", "&amp; IF(lookups!$G$2-LEN(SOURCE!E1452) &gt;=0, REPT(" ",lookups!$G$2-LEN(SOURCE!E1452)), "")&amp;
      SOURCE!F1452&amp;", "&amp; IF(lookups!$H$2-LEN(SOURCE!F1452) &gt;= 0, REPT(" ",lookups!$H$2-LEN(SOURCE!F1452)+2), "")&amp;"("&amp;
      SUBSTITUTE(TEXT(SOURCE!G1452,"??0"),"  ","")&amp;" &lt;&lt; TAM_MAX_BITS) |"&amp; IF(lookups!$I$2-3 &gt;= 0, REPT(" ",MAX(1,lookups!$I$2-5+4+1-1-LEN(  IF(ISTEXT(SOURCE!H1452),SOURCE!H1452,  SUBSTITUTE(SUBSTITUTE(TEXT(SOURCE!H1452,"????0"),"  ","")," ",""))   ))), "")&amp;
       IF(ISTEXT(SOURCE!H1452),SOURCE!H1452, SUBSTITUTE(SUBSTITUTE(TEXT(SOURCE!H1452,"????0"),"  ","")," ",""))   &amp;","&amp; IF(lookups!$J$2-3 &gt;= 0, REPT(" ",lookups!$J$2-3-5), "")&amp;
      SOURCE!I1452&amp;
" | "&amp; IF(lookups!$K$2-LEN(SOURCE!I1452) &gt;= 0, REPT(" ",lookups!$K$2-LEN(SOURCE!I1452)), "")&amp;
      SOURCE!J1452&amp;      IF(lookups!$L$2-LEN(SOURCE!J1452) &gt;= 0, REPT(" ",lookups!$L$2-LEN(SOURCE!J1452)), "")&amp;
" | "&amp; IF(lookups!$K$2-LEN(SOURCE!I1452) &gt;= 0, REPT(" ",lookups!$K$2-LEN(SOURCE!I1452)), "")&amp;
      SOURCE!K1452&amp;      IF(lookups!$L$2-LEN(SOURCE!K1452) &gt;= 0, REPT(" ",lookups!$M$2-LEN(SOURCE!K1452)), "")&amp;
" | "&amp; SOURCE!L1452&amp;      IF(lookups!$O$2-LEN(SOURCE!L1452) &gt;= 0, REPT(" ",lookups!$O$2-LEN(SOURCE!L1452)), "")&amp;
" | "&amp; SOURCE!M1452&amp;      IF(lookups!$P$2-LEN(SOURCE!M1452) &gt;= 0, REPT(" ",lookups!$P$2-LEN(SOURCE!M1452)), "")&amp;
      "},"&amp;IF(SOURCE!O1452&lt;&gt;"",""&amp;SOURCE!O1452,"")
 )
)
)</f>
        <v>/* 1414 */  { fnBatteryVoltage,             NOPARAM,                     "BATT?",                                       "BATT?",                                       (0 &lt;&lt; TAM_MAX_BITS) |     0, CAT_FNCT | SLS_ENABLED   | US_ENABLED   | EIM_DISABLED | PTP_NONE         },</v>
      </c>
    </row>
    <row r="1453" customFormat="false" ht="15.75" hidden="false" customHeight="false" outlineLevel="0" collapsed="false">
      <c r="A1453" s="263" t="str">
        <f aca="false">IF(AND(OR(SOURCE!A1453="",ISBLANK(SOURCE!A1453)),SOURCE!B1453&gt;0),IF(ISBLANK(SOURCE!C1453),"",SOURCE!C1453),
IF(SOURCE!B1453&lt;0,VLOOKUP(SOURCE!B1453,lookups!A$1:B$25,2,0),
  IF(ISBLANK(SOURCE!B1453),
    "",
    "/* "&amp;TEXT(SOURCE!B1453,"???0")&amp;" *"&amp;
      SOURCE!C1453&amp;", "&amp; IF(lookups!$E$2-LEN(SOURCE!C1453) &gt;= 0, REPT(" ",lookups!$E$2-LEN(SOURCE!C1453)), "")&amp;
      SOURCE!D1453&amp;", "&amp; IF(lookups!$F$2-LEN(SOURCE!D1453) &gt;= 0, REPT(" ",lookups!$F$2-LEN(SOURCE!D1453)), "")&amp;
      SOURCE!E1453&amp;", "&amp; IF(lookups!$G$2-LEN(SOURCE!E1453) &gt;=0, REPT(" ",lookups!$G$2-LEN(SOURCE!E1453)), "")&amp;
      SOURCE!F1453&amp;", "&amp; IF(lookups!$H$2-LEN(SOURCE!F1453) &gt;= 0, REPT(" ",lookups!$H$2-LEN(SOURCE!F1453)+2), "")&amp;"("&amp;
      SUBSTITUTE(TEXT(SOURCE!G1453,"??0"),"  ","")&amp;" &lt;&lt; TAM_MAX_BITS) |"&amp; IF(lookups!$I$2-3 &gt;= 0, REPT(" ",MAX(1,lookups!$I$2-5+4+1-1-LEN(  IF(ISTEXT(SOURCE!H1453),SOURCE!H1453,  SUBSTITUTE(SUBSTITUTE(TEXT(SOURCE!H1453,"????0"),"  ","")," ",""))   ))), "")&amp;
       IF(ISTEXT(SOURCE!H1453),SOURCE!H1453, SUBSTITUTE(SUBSTITUTE(TEXT(SOURCE!H1453,"????0"),"  ","")," ",""))   &amp;","&amp; IF(lookups!$J$2-3 &gt;= 0, REPT(" ",lookups!$J$2-3-5), "")&amp;
      SOURCE!I1453&amp;
" | "&amp; IF(lookups!$K$2-LEN(SOURCE!I1453) &gt;= 0, REPT(" ",lookups!$K$2-LEN(SOURCE!I1453)), "")&amp;
      SOURCE!J1453&amp;      IF(lookups!$L$2-LEN(SOURCE!J1453) &gt;= 0, REPT(" ",lookups!$L$2-LEN(SOURCE!J1453)), "")&amp;
" | "&amp; IF(lookups!$K$2-LEN(SOURCE!I1453) &gt;= 0, REPT(" ",lookups!$K$2-LEN(SOURCE!I1453)), "")&amp;
      SOURCE!K1453&amp;      IF(lookups!$L$2-LEN(SOURCE!K1453) &gt;= 0, REPT(" ",lookups!$M$2-LEN(SOURCE!K1453)), "")&amp;
" | "&amp; SOURCE!L1453&amp;      IF(lookups!$O$2-LEN(SOURCE!L1453) &gt;= 0, REPT(" ",lookups!$O$2-LEN(SOURCE!L1453)), "")&amp;
" | "&amp; SOURCE!M1453&amp;      IF(lookups!$P$2-LEN(SOURCE!M1453) &gt;= 0, REPT(" ",lookups!$P$2-LEN(SOURCE!M1453)), "")&amp;
      "},"&amp;IF(SOURCE!O1453&lt;&gt;"",""&amp;SOURCE!O1453,"")
 )
)
)</f>
        <v>/* 1415 */  { fnBeep,                       NOPARAM,                     "BEEP",                                        "BEEP",                                        (0 &lt;&lt; TAM_MAX_BITS) |     0, CAT_FNCT | SLS_UNCHANGED | US_UNCHANGED | EIM_DISABLED | PTP_NONE         },</v>
      </c>
    </row>
    <row r="1454" customFormat="false" ht="15.75" hidden="false" customHeight="false" outlineLevel="0" collapsed="false">
      <c r="A1454" s="263" t="str">
        <f aca="false">IF(AND(OR(SOURCE!A1454="",ISBLANK(SOURCE!A1454)),SOURCE!B1454&gt;0),IF(ISBLANK(SOURCE!C1454),"",SOURCE!C1454),
IF(SOURCE!B1454&lt;0,VLOOKUP(SOURCE!B1454,lookups!A$1:B$25,2,0),
  IF(ISBLANK(SOURCE!B1454),
    "",
    "/* "&amp;TEXT(SOURCE!B1454,"???0")&amp;" *"&amp;
      SOURCE!C1454&amp;", "&amp; IF(lookups!$E$2-LEN(SOURCE!C1454) &gt;= 0, REPT(" ",lookups!$E$2-LEN(SOURCE!C1454)), "")&amp;
      SOURCE!D1454&amp;", "&amp; IF(lookups!$F$2-LEN(SOURCE!D1454) &gt;= 0, REPT(" ",lookups!$F$2-LEN(SOURCE!D1454)), "")&amp;
      SOURCE!E1454&amp;", "&amp; IF(lookups!$G$2-LEN(SOURCE!E1454) &gt;=0, REPT(" ",lookups!$G$2-LEN(SOURCE!E1454)), "")&amp;
      SOURCE!F1454&amp;", "&amp; IF(lookups!$H$2-LEN(SOURCE!F1454) &gt;= 0, REPT(" ",lookups!$H$2-LEN(SOURCE!F1454)+2), "")&amp;"("&amp;
      SUBSTITUTE(TEXT(SOURCE!G1454,"??0"),"  ","")&amp;" &lt;&lt; TAM_MAX_BITS) |"&amp; IF(lookups!$I$2-3 &gt;= 0, REPT(" ",MAX(1,lookups!$I$2-5+4+1-1-LEN(  IF(ISTEXT(SOURCE!H1454),SOURCE!H1454,  SUBSTITUTE(SUBSTITUTE(TEXT(SOURCE!H1454,"????0"),"  ","")," ",""))   ))), "")&amp;
       IF(ISTEXT(SOURCE!H1454),SOURCE!H1454, SUBSTITUTE(SUBSTITUTE(TEXT(SOURCE!H1454,"????0"),"  ","")," ",""))   &amp;","&amp; IF(lookups!$J$2-3 &gt;= 0, REPT(" ",lookups!$J$2-3-5), "")&amp;
      SOURCE!I1454&amp;
" | "&amp; IF(lookups!$K$2-LEN(SOURCE!I1454) &gt;= 0, REPT(" ",lookups!$K$2-LEN(SOURCE!I1454)), "")&amp;
      SOURCE!J1454&amp;      IF(lookups!$L$2-LEN(SOURCE!J1454) &gt;= 0, REPT(" ",lookups!$L$2-LEN(SOURCE!J1454)), "")&amp;
" | "&amp; IF(lookups!$K$2-LEN(SOURCE!I1454) &gt;= 0, REPT(" ",lookups!$K$2-LEN(SOURCE!I1454)), "")&amp;
      SOURCE!K1454&amp;      IF(lookups!$L$2-LEN(SOURCE!K1454) &gt;= 0, REPT(" ",lookups!$M$2-LEN(SOURCE!K1454)), "")&amp;
" | "&amp; SOURCE!L1454&amp;      IF(lookups!$O$2-LEN(SOURCE!L1454) &gt;= 0, REPT(" ",lookups!$O$2-LEN(SOURCE!L1454)), "")&amp;
" | "&amp; SOURCE!M1454&amp;      IF(lookups!$P$2-LEN(SOURCE!M1454) &gt;= 0, REPT(" ",lookups!$P$2-LEN(SOURCE!M1454)), "")&amp;
      "},"&amp;IF(SOURCE!O1454&lt;&gt;"",""&amp;SOURCE!O1454,"")
 )
)
)</f>
        <v>/* 1416 */  { fnTvmBeginMode,               NOPARAM,                     "BeginP",                                      "Begin",                                       (0 &lt;&lt; TAM_MAX_BITS) |     0, CAT_FNCT | SLS_ENABLED   | US_ENABLED   | EIM_DISABLED | PTP_NONE         },</v>
      </c>
    </row>
    <row r="1455" customFormat="false" ht="15.75" hidden="false" customHeight="false" outlineLevel="0" collapsed="false">
      <c r="A1455" s="263" t="str">
        <f aca="false">IF(AND(OR(SOURCE!A1455="",ISBLANK(SOURCE!A1455)),SOURCE!B1455&gt;0),IF(ISBLANK(SOURCE!C1455),"",SOURCE!C1455),
IF(SOURCE!B1455&lt;0,VLOOKUP(SOURCE!B1455,lookups!A$1:B$25,2,0),
  IF(ISBLANK(SOURCE!B1455),
    "",
    "/* "&amp;TEXT(SOURCE!B1455,"???0")&amp;" *"&amp;
      SOURCE!C1455&amp;", "&amp; IF(lookups!$E$2-LEN(SOURCE!C1455) &gt;= 0, REPT(" ",lookups!$E$2-LEN(SOURCE!C1455)), "")&amp;
      SOURCE!D1455&amp;", "&amp; IF(lookups!$F$2-LEN(SOURCE!D1455) &gt;= 0, REPT(" ",lookups!$F$2-LEN(SOURCE!D1455)), "")&amp;
      SOURCE!E1455&amp;", "&amp; IF(lookups!$G$2-LEN(SOURCE!E1455) &gt;=0, REPT(" ",lookups!$G$2-LEN(SOURCE!E1455)), "")&amp;
      SOURCE!F1455&amp;", "&amp; IF(lookups!$H$2-LEN(SOURCE!F1455) &gt;= 0, REPT(" ",lookups!$H$2-LEN(SOURCE!F1455)+2), "")&amp;"("&amp;
      SUBSTITUTE(TEXT(SOURCE!G1455,"??0"),"  ","")&amp;" &lt;&lt; TAM_MAX_BITS) |"&amp; IF(lookups!$I$2-3 &gt;= 0, REPT(" ",MAX(1,lookups!$I$2-5+4+1-1-LEN(  IF(ISTEXT(SOURCE!H1455),SOURCE!H1455,  SUBSTITUTE(SUBSTITUTE(TEXT(SOURCE!H1455,"????0"),"  ","")," ",""))   ))), "")&amp;
       IF(ISTEXT(SOURCE!H1455),SOURCE!H1455, SUBSTITUTE(SUBSTITUTE(TEXT(SOURCE!H1455,"????0"),"  ","")," ",""))   &amp;","&amp; IF(lookups!$J$2-3 &gt;= 0, REPT(" ",lookups!$J$2-3-5), "")&amp;
      SOURCE!I1455&amp;
" | "&amp; IF(lookups!$K$2-LEN(SOURCE!I1455) &gt;= 0, REPT(" ",lookups!$K$2-LEN(SOURCE!I1455)), "")&amp;
      SOURCE!J1455&amp;      IF(lookups!$L$2-LEN(SOURCE!J1455) &gt;= 0, REPT(" ",lookups!$L$2-LEN(SOURCE!J1455)), "")&amp;
" | "&amp; IF(lookups!$K$2-LEN(SOURCE!I1455) &gt;= 0, REPT(" ",lookups!$K$2-LEN(SOURCE!I1455)), "")&amp;
      SOURCE!K1455&amp;      IF(lookups!$L$2-LEN(SOURCE!K1455) &gt;= 0, REPT(" ",lookups!$M$2-LEN(SOURCE!K1455)), "")&amp;
" | "&amp; SOURCE!L1455&amp;      IF(lookups!$O$2-LEN(SOURCE!L1455) &gt;= 0, REPT(" ",lookups!$O$2-LEN(SOURCE!L1455)), "")&amp;
" | "&amp; SOURCE!M1455&amp;      IF(lookups!$P$2-LEN(SOURCE!M1455) &gt;= 0, REPT(" ",lookups!$P$2-LEN(SOURCE!M1455)), "")&amp;
      "},"&amp;IF(SOURCE!O1455&lt;&gt;"",""&amp;SOURCE!O1455,"")
 )
)
)</f>
        <v>/* 1417 */  { fnBn,                         NOPARAM,                     "B" STD_SUB_n,                                 "B" STD_SUB_n,                                 (0 &lt;&lt; TAM_MAX_BITS) |     0, CAT_FNCT | SLS_ENABLED   | US_ENABLED   | EIM_ENABLED  | PTP_NONE         },</v>
      </c>
    </row>
    <row r="1456" customFormat="false" ht="15.75" hidden="false" customHeight="false" outlineLevel="0" collapsed="false">
      <c r="A1456" s="263" t="str">
        <f aca="false">IF(AND(OR(SOURCE!A1456="",ISBLANK(SOURCE!A1456)),SOURCE!B1456&gt;0),IF(ISBLANK(SOURCE!C1456),"",SOURCE!C1456),
IF(SOURCE!B1456&lt;0,VLOOKUP(SOURCE!B1456,lookups!A$1:B$25,2,0),
  IF(ISBLANK(SOURCE!B1456),
    "",
    "/* "&amp;TEXT(SOURCE!B1456,"???0")&amp;" *"&amp;
      SOURCE!C1456&amp;", "&amp; IF(lookups!$E$2-LEN(SOURCE!C1456) &gt;= 0, REPT(" ",lookups!$E$2-LEN(SOURCE!C1456)), "")&amp;
      SOURCE!D1456&amp;", "&amp; IF(lookups!$F$2-LEN(SOURCE!D1456) &gt;= 0, REPT(" ",lookups!$F$2-LEN(SOURCE!D1456)), "")&amp;
      SOURCE!E1456&amp;", "&amp; IF(lookups!$G$2-LEN(SOURCE!E1456) &gt;=0, REPT(" ",lookups!$G$2-LEN(SOURCE!E1456)), "")&amp;
      SOURCE!F1456&amp;", "&amp; IF(lookups!$H$2-LEN(SOURCE!F1456) &gt;= 0, REPT(" ",lookups!$H$2-LEN(SOURCE!F1456)+2), "")&amp;"("&amp;
      SUBSTITUTE(TEXT(SOURCE!G1456,"??0"),"  ","")&amp;" &lt;&lt; TAM_MAX_BITS) |"&amp; IF(lookups!$I$2-3 &gt;= 0, REPT(" ",MAX(1,lookups!$I$2-5+4+1-1-LEN(  IF(ISTEXT(SOURCE!H1456),SOURCE!H1456,  SUBSTITUTE(SUBSTITUTE(TEXT(SOURCE!H1456,"????0"),"  ","")," ",""))   ))), "")&amp;
       IF(ISTEXT(SOURCE!H1456),SOURCE!H1456, SUBSTITUTE(SUBSTITUTE(TEXT(SOURCE!H1456,"????0"),"  ","")," ",""))   &amp;","&amp; IF(lookups!$J$2-3 &gt;= 0, REPT(" ",lookups!$J$2-3-5), "")&amp;
      SOURCE!I1456&amp;
" | "&amp; IF(lookups!$K$2-LEN(SOURCE!I1456) &gt;= 0, REPT(" ",lookups!$K$2-LEN(SOURCE!I1456)), "")&amp;
      SOURCE!J1456&amp;      IF(lookups!$L$2-LEN(SOURCE!J1456) &gt;= 0, REPT(" ",lookups!$L$2-LEN(SOURCE!J1456)), "")&amp;
" | "&amp; IF(lookups!$K$2-LEN(SOURCE!I1456) &gt;= 0, REPT(" ",lookups!$K$2-LEN(SOURCE!I1456)), "")&amp;
      SOURCE!K1456&amp;      IF(lookups!$L$2-LEN(SOURCE!K1456) &gt;= 0, REPT(" ",lookups!$M$2-LEN(SOURCE!K1456)), "")&amp;
" | "&amp; SOURCE!L1456&amp;      IF(lookups!$O$2-LEN(SOURCE!L1456) &gt;= 0, REPT(" ",lookups!$O$2-LEN(SOURCE!L1456)), "")&amp;
" | "&amp; SOURCE!M1456&amp;      IF(lookups!$P$2-LEN(SOURCE!M1456) &gt;= 0, REPT(" ",lookups!$P$2-LEN(SOURCE!M1456)), "")&amp;
      "},"&amp;IF(SOURCE!O1456&lt;&gt;"",""&amp;SOURCE!O1456,"")
 )
)
)</f>
        <v>/* 1418 */  { fnBnStar,                     NOPARAM,                     "B" STD_SUB_n STD_SUP_ASTERISK,                "B" STD_SUB_n STD_SUP_ASTERISK,                (0 &lt;&lt; TAM_MAX_BITS) |     0, CAT_FNCT | SLS_ENABLED   | US_ENABLED   | EIM_ENABLED  | PTP_NONE         },</v>
      </c>
    </row>
    <row r="1457" customFormat="false" ht="15.75" hidden="false" customHeight="false" outlineLevel="0" collapsed="false">
      <c r="A1457" s="263" t="str">
        <f aca="false">IF(AND(OR(SOURCE!A1457="",ISBLANK(SOURCE!A1457)),SOURCE!B1457&gt;0),IF(ISBLANK(SOURCE!C1457),"",SOURCE!C1457),
IF(SOURCE!B1457&lt;0,VLOOKUP(SOURCE!B1457,lookups!A$1:B$25,2,0),
  IF(ISBLANK(SOURCE!B1457),
    "",
    "/* "&amp;TEXT(SOURCE!B1457,"???0")&amp;" *"&amp;
      SOURCE!C1457&amp;", "&amp; IF(lookups!$E$2-LEN(SOURCE!C1457) &gt;= 0, REPT(" ",lookups!$E$2-LEN(SOURCE!C1457)), "")&amp;
      SOURCE!D1457&amp;", "&amp; IF(lookups!$F$2-LEN(SOURCE!D1457) &gt;= 0, REPT(" ",lookups!$F$2-LEN(SOURCE!D1457)), "")&amp;
      SOURCE!E1457&amp;", "&amp; IF(lookups!$G$2-LEN(SOURCE!E1457) &gt;=0, REPT(" ",lookups!$G$2-LEN(SOURCE!E1457)), "")&amp;
      SOURCE!F1457&amp;", "&amp; IF(lookups!$H$2-LEN(SOURCE!F1457) &gt;= 0, REPT(" ",lookups!$H$2-LEN(SOURCE!F1457)+2), "")&amp;"("&amp;
      SUBSTITUTE(TEXT(SOURCE!G1457,"??0"),"  ","")&amp;" &lt;&lt; TAM_MAX_BITS) |"&amp; IF(lookups!$I$2-3 &gt;= 0, REPT(" ",MAX(1,lookups!$I$2-5+4+1-1-LEN(  IF(ISTEXT(SOURCE!H1457),SOURCE!H1457,  SUBSTITUTE(SUBSTITUTE(TEXT(SOURCE!H1457,"????0"),"  ","")," ",""))   ))), "")&amp;
       IF(ISTEXT(SOURCE!H1457),SOURCE!H1457, SUBSTITUTE(SUBSTITUTE(TEXT(SOURCE!H1457,"????0"),"  ","")," ",""))   &amp;","&amp; IF(lookups!$J$2-3 &gt;= 0, REPT(" ",lookups!$J$2-3-5), "")&amp;
      SOURCE!I1457&amp;
" | "&amp; IF(lookups!$K$2-LEN(SOURCE!I1457) &gt;= 0, REPT(" ",lookups!$K$2-LEN(SOURCE!I1457)), "")&amp;
      SOURCE!J1457&amp;      IF(lookups!$L$2-LEN(SOURCE!J1457) &gt;= 0, REPT(" ",lookups!$L$2-LEN(SOURCE!J1457)), "")&amp;
" | "&amp; IF(lookups!$K$2-LEN(SOURCE!I1457) &gt;= 0, REPT(" ",lookups!$K$2-LEN(SOURCE!I1457)), "")&amp;
      SOURCE!K1457&amp;      IF(lookups!$L$2-LEN(SOURCE!K1457) &gt;= 0, REPT(" ",lookups!$M$2-LEN(SOURCE!K1457)), "")&amp;
" | "&amp; SOURCE!L1457&amp;      IF(lookups!$O$2-LEN(SOURCE!L1457) &gt;= 0, REPT(" ",lookups!$O$2-LEN(SOURCE!L1457)), "")&amp;
" | "&amp; SOURCE!M1457&amp;      IF(lookups!$P$2-LEN(SOURCE!M1457) &gt;= 0, REPT(" ",lookups!$P$2-LEN(SOURCE!M1457)), "")&amp;
      "},"&amp;IF(SOURCE!O1457&lt;&gt;"",""&amp;SOURCE!O1457,"")
 )
)
)</f>
        <v>/* 1419 */  { fnCase,                       TM_REGISTER,                 "CASE",                                        "CASE",                                        (0 &lt;&lt; TAM_MAX_BITS) |    99, CAT_FNCT | SLS_ENABLED   | US_ENABLED   | EIM_DISABLED | PTP_REGISTER     },</v>
      </c>
    </row>
    <row r="1458" customFormat="false" ht="15.75" hidden="false" customHeight="false" outlineLevel="0" collapsed="false">
      <c r="A1458" s="263" t="str">
        <f aca="false">IF(AND(OR(SOURCE!A1458="",ISBLANK(SOURCE!A1458)),SOURCE!B1458&gt;0),IF(ISBLANK(SOURCE!C1458),"",SOURCE!C1458),
IF(SOURCE!B1458&lt;0,VLOOKUP(SOURCE!B1458,lookups!A$1:B$25,2,0),
  IF(ISBLANK(SOURCE!B1458),
    "",
    "/* "&amp;TEXT(SOURCE!B1458,"???0")&amp;" *"&amp;
      SOURCE!C1458&amp;", "&amp; IF(lookups!$E$2-LEN(SOURCE!C1458) &gt;= 0, REPT(" ",lookups!$E$2-LEN(SOURCE!C1458)), "")&amp;
      SOURCE!D1458&amp;", "&amp; IF(lookups!$F$2-LEN(SOURCE!D1458) &gt;= 0, REPT(" ",lookups!$F$2-LEN(SOURCE!D1458)), "")&amp;
      SOURCE!E1458&amp;", "&amp; IF(lookups!$G$2-LEN(SOURCE!E1458) &gt;=0, REPT(" ",lookups!$G$2-LEN(SOURCE!E1458)), "")&amp;
      SOURCE!F1458&amp;", "&amp; IF(lookups!$H$2-LEN(SOURCE!F1458) &gt;= 0, REPT(" ",lookups!$H$2-LEN(SOURCE!F1458)+2), "")&amp;"("&amp;
      SUBSTITUTE(TEXT(SOURCE!G1458,"??0"),"  ","")&amp;" &lt;&lt; TAM_MAX_BITS) |"&amp; IF(lookups!$I$2-3 &gt;= 0, REPT(" ",MAX(1,lookups!$I$2-5+4+1-1-LEN(  IF(ISTEXT(SOURCE!H1458),SOURCE!H1458,  SUBSTITUTE(SUBSTITUTE(TEXT(SOURCE!H1458,"????0"),"  ","")," ",""))   ))), "")&amp;
       IF(ISTEXT(SOURCE!H1458),SOURCE!H1458, SUBSTITUTE(SUBSTITUTE(TEXT(SOURCE!H1458,"????0"),"  ","")," ",""))   &amp;","&amp; IF(lookups!$J$2-3 &gt;= 0, REPT(" ",lookups!$J$2-3-5), "")&amp;
      SOURCE!I1458&amp;
" | "&amp; IF(lookups!$K$2-LEN(SOURCE!I1458) &gt;= 0, REPT(" ",lookups!$K$2-LEN(SOURCE!I1458)), "")&amp;
      SOURCE!J1458&amp;      IF(lookups!$L$2-LEN(SOURCE!J1458) &gt;= 0, REPT(" ",lookups!$L$2-LEN(SOURCE!J1458)), "")&amp;
" | "&amp; IF(lookups!$K$2-LEN(SOURCE!I1458) &gt;= 0, REPT(" ",lookups!$K$2-LEN(SOURCE!I1458)), "")&amp;
      SOURCE!K1458&amp;      IF(lookups!$L$2-LEN(SOURCE!K1458) &gt;= 0, REPT(" ",lookups!$M$2-LEN(SOURCE!K1458)), "")&amp;
" | "&amp; SOURCE!L1458&amp;      IF(lookups!$O$2-LEN(SOURCE!L1458) &gt;= 0, REPT(" ",lookups!$O$2-LEN(SOURCE!L1458)), "")&amp;
" | "&amp; SOURCE!M1458&amp;      IF(lookups!$P$2-LEN(SOURCE!M1458) &gt;= 0, REPT(" ",lookups!$P$2-LEN(SOURCE!M1458)), "")&amp;
      "},"&amp;IF(SOURCE!O1458&lt;&gt;"",""&amp;SOURCE!O1458,"")
 )
)
)</f>
        <v>/* 1420 */  { fnClAll,                      NOT_CONFIRMED,               "CLALL",                                       "CLall",                                       (0 &lt;&lt; TAM_MAX_BITS) |     0, CAT_FNCT | SLS_ENABLED   | US_ENABL_XEQ | EIM_DISABLED | PTP_DISABLED     },</v>
      </c>
    </row>
    <row r="1459" customFormat="false" ht="15.75" hidden="false" customHeight="false" outlineLevel="0" collapsed="false">
      <c r="A1459" s="263" t="str">
        <f aca="false">IF(AND(OR(SOURCE!A1459="",ISBLANK(SOURCE!A1459)),SOURCE!B1459&gt;0),IF(ISBLANK(SOURCE!C1459),"",SOURCE!C1459),
IF(SOURCE!B1459&lt;0,VLOOKUP(SOURCE!B1459,lookups!A$1:B$25,2,0),
  IF(ISBLANK(SOURCE!B1459),
    "",
    "/* "&amp;TEXT(SOURCE!B1459,"???0")&amp;" *"&amp;
      SOURCE!C1459&amp;", "&amp; IF(lookups!$E$2-LEN(SOURCE!C1459) &gt;= 0, REPT(" ",lookups!$E$2-LEN(SOURCE!C1459)), "")&amp;
      SOURCE!D1459&amp;", "&amp; IF(lookups!$F$2-LEN(SOURCE!D1459) &gt;= 0, REPT(" ",lookups!$F$2-LEN(SOURCE!D1459)), "")&amp;
      SOURCE!E1459&amp;", "&amp; IF(lookups!$G$2-LEN(SOURCE!E1459) &gt;=0, REPT(" ",lookups!$G$2-LEN(SOURCE!E1459)), "")&amp;
      SOURCE!F1459&amp;", "&amp; IF(lookups!$H$2-LEN(SOURCE!F1459) &gt;= 0, REPT(" ",lookups!$H$2-LEN(SOURCE!F1459)+2), "")&amp;"("&amp;
      SUBSTITUTE(TEXT(SOURCE!G1459,"??0"),"  ","")&amp;" &lt;&lt; TAM_MAX_BITS) |"&amp; IF(lookups!$I$2-3 &gt;= 0, REPT(" ",MAX(1,lookups!$I$2-5+4+1-1-LEN(  IF(ISTEXT(SOURCE!H1459),SOURCE!H1459,  SUBSTITUTE(SUBSTITUTE(TEXT(SOURCE!H1459,"????0"),"  ","")," ",""))   ))), "")&amp;
       IF(ISTEXT(SOURCE!H1459),SOURCE!H1459, SUBSTITUTE(SUBSTITUTE(TEXT(SOURCE!H1459,"????0"),"  ","")," ",""))   &amp;","&amp; IF(lookups!$J$2-3 &gt;= 0, REPT(" ",lookups!$J$2-3-5), "")&amp;
      SOURCE!I1459&amp;
" | "&amp; IF(lookups!$K$2-LEN(SOURCE!I1459) &gt;= 0, REPT(" ",lookups!$K$2-LEN(SOURCE!I1459)), "")&amp;
      SOURCE!J1459&amp;      IF(lookups!$L$2-LEN(SOURCE!J1459) &gt;= 0, REPT(" ",lookups!$L$2-LEN(SOURCE!J1459)), "")&amp;
" | "&amp; IF(lookups!$K$2-LEN(SOURCE!I1459) &gt;= 0, REPT(" ",lookups!$K$2-LEN(SOURCE!I1459)), "")&amp;
      SOURCE!K1459&amp;      IF(lookups!$L$2-LEN(SOURCE!K1459) &gt;= 0, REPT(" ",lookups!$M$2-LEN(SOURCE!K1459)), "")&amp;
" | "&amp; SOURCE!L1459&amp;      IF(lookups!$O$2-LEN(SOURCE!L1459) &gt;= 0, REPT(" ",lookups!$O$2-LEN(SOURCE!L1459)), "")&amp;
" | "&amp; SOURCE!M1459&amp;      IF(lookups!$P$2-LEN(SOURCE!M1459) &gt;= 0, REPT(" ",lookups!$P$2-LEN(SOURCE!M1459)), "")&amp;
      "},"&amp;IF(SOURCE!O1459&lt;&gt;"",""&amp;SOURCE!O1459,"")
 )
)
)</f>
        <v>/* 1421 */  { fnClCVar,                     NOPARAM,                     "CLCVAR",                                      "CLCVAR",                                      (0 &lt;&lt; TAM_MAX_BITS) |     0, CAT_FNCT | SLS_ENABLED   | US_ENABL_XEQ | EIM_DISABLED | PTP_NONE         },</v>
      </c>
    </row>
    <row r="1460" customFormat="false" ht="15.75" hidden="false" customHeight="false" outlineLevel="0" collapsed="false">
      <c r="A1460" s="263" t="str">
        <f aca="false">IF(AND(OR(SOURCE!A1460="",ISBLANK(SOURCE!A1460)),SOURCE!B1460&gt;0),IF(ISBLANK(SOURCE!C1460),"",SOURCE!C1460),
IF(SOURCE!B1460&lt;0,VLOOKUP(SOURCE!B1460,lookups!A$1:B$25,2,0),
  IF(ISBLANK(SOURCE!B1460),
    "",
    "/* "&amp;TEXT(SOURCE!B1460,"???0")&amp;" *"&amp;
      SOURCE!C1460&amp;", "&amp; IF(lookups!$E$2-LEN(SOURCE!C1460) &gt;= 0, REPT(" ",lookups!$E$2-LEN(SOURCE!C1460)), "")&amp;
      SOURCE!D1460&amp;", "&amp; IF(lookups!$F$2-LEN(SOURCE!D1460) &gt;= 0, REPT(" ",lookups!$F$2-LEN(SOURCE!D1460)), "")&amp;
      SOURCE!E1460&amp;", "&amp; IF(lookups!$G$2-LEN(SOURCE!E1460) &gt;=0, REPT(" ",lookups!$G$2-LEN(SOURCE!E1460)), "")&amp;
      SOURCE!F1460&amp;", "&amp; IF(lookups!$H$2-LEN(SOURCE!F1460) &gt;= 0, REPT(" ",lookups!$H$2-LEN(SOURCE!F1460)+2), "")&amp;"("&amp;
      SUBSTITUTE(TEXT(SOURCE!G1460,"??0"),"  ","")&amp;" &lt;&lt; TAM_MAX_BITS) |"&amp; IF(lookups!$I$2-3 &gt;= 0, REPT(" ",MAX(1,lookups!$I$2-5+4+1-1-LEN(  IF(ISTEXT(SOURCE!H1460),SOURCE!H1460,  SUBSTITUTE(SUBSTITUTE(TEXT(SOURCE!H1460,"????0"),"  ","")," ",""))   ))), "")&amp;
       IF(ISTEXT(SOURCE!H1460),SOURCE!H1460, SUBSTITUTE(SUBSTITUTE(TEXT(SOURCE!H1460,"????0"),"  ","")," ",""))   &amp;","&amp; IF(lookups!$J$2-3 &gt;= 0, REPT(" ",lookups!$J$2-3-5), "")&amp;
      SOURCE!I1460&amp;
" | "&amp; IF(lookups!$K$2-LEN(SOURCE!I1460) &gt;= 0, REPT(" ",lookups!$K$2-LEN(SOURCE!I1460)), "")&amp;
      SOURCE!J1460&amp;      IF(lookups!$L$2-LEN(SOURCE!J1460) &gt;= 0, REPT(" ",lookups!$L$2-LEN(SOURCE!J1460)), "")&amp;
" | "&amp; IF(lookups!$K$2-LEN(SOURCE!I1460) &gt;= 0, REPT(" ",lookups!$K$2-LEN(SOURCE!I1460)), "")&amp;
      SOURCE!K1460&amp;      IF(lookups!$L$2-LEN(SOURCE!K1460) &gt;= 0, REPT(" ",lookups!$M$2-LEN(SOURCE!K1460)), "")&amp;
" | "&amp; SOURCE!L1460&amp;      IF(lookups!$O$2-LEN(SOURCE!L1460) &gt;= 0, REPT(" ",lookups!$O$2-LEN(SOURCE!L1460)), "")&amp;
" | "&amp; SOURCE!M1460&amp;      IF(lookups!$P$2-LEN(SOURCE!M1460) &gt;= 0, REPT(" ",lookups!$P$2-LEN(SOURCE!M1460)), "")&amp;
      "},"&amp;IF(SOURCE!O1460&lt;&gt;"",""&amp;SOURCE!O1460,"")
 )
)
)</f>
        <v>/* 1422 */  { fnClFAll,                     NOT_CONFIRMED,               "CLFALL",                                      "CLFall",                                      (0 &lt;&lt; TAM_MAX_BITS) |     0, CAT_FNCT | SLS_ENABLED   | US_ENABL_XEQ | EIM_DISABLED | PTP_NONE         },</v>
      </c>
    </row>
    <row r="1461" customFormat="false" ht="15.75" hidden="false" customHeight="false" outlineLevel="0" collapsed="false">
      <c r="A1461" s="263" t="str">
        <f aca="false">IF(AND(OR(SOURCE!A1461="",ISBLANK(SOURCE!A1461)),SOURCE!B1461&gt;0),IF(ISBLANK(SOURCE!C1461),"",SOURCE!C1461),
IF(SOURCE!B1461&lt;0,VLOOKUP(SOURCE!B1461,lookups!A$1:B$25,2,0),
  IF(ISBLANK(SOURCE!B1461),
    "",
    "/* "&amp;TEXT(SOURCE!B1461,"???0")&amp;" *"&amp;
      SOURCE!C1461&amp;", "&amp; IF(lookups!$E$2-LEN(SOURCE!C1461) &gt;= 0, REPT(" ",lookups!$E$2-LEN(SOURCE!C1461)), "")&amp;
      SOURCE!D1461&amp;", "&amp; IF(lookups!$F$2-LEN(SOURCE!D1461) &gt;= 0, REPT(" ",lookups!$F$2-LEN(SOURCE!D1461)), "")&amp;
      SOURCE!E1461&amp;", "&amp; IF(lookups!$G$2-LEN(SOURCE!E1461) &gt;=0, REPT(" ",lookups!$G$2-LEN(SOURCE!E1461)), "")&amp;
      SOURCE!F1461&amp;", "&amp; IF(lookups!$H$2-LEN(SOURCE!F1461) &gt;= 0, REPT(" ",lookups!$H$2-LEN(SOURCE!F1461)+2), "")&amp;"("&amp;
      SUBSTITUTE(TEXT(SOURCE!G1461,"??0"),"  ","")&amp;" &lt;&lt; TAM_MAX_BITS) |"&amp; IF(lookups!$I$2-3 &gt;= 0, REPT(" ",MAX(1,lookups!$I$2-5+4+1-1-LEN(  IF(ISTEXT(SOURCE!H1461),SOURCE!H1461,  SUBSTITUTE(SUBSTITUTE(TEXT(SOURCE!H1461,"????0"),"  ","")," ",""))   ))), "")&amp;
       IF(ISTEXT(SOURCE!H1461),SOURCE!H1461, SUBSTITUTE(SUBSTITUTE(TEXT(SOURCE!H1461,"????0"),"  ","")," ",""))   &amp;","&amp; IF(lookups!$J$2-3 &gt;= 0, REPT(" ",lookups!$J$2-3-5), "")&amp;
      SOURCE!I1461&amp;
" | "&amp; IF(lookups!$K$2-LEN(SOURCE!I1461) &gt;= 0, REPT(" ",lookups!$K$2-LEN(SOURCE!I1461)), "")&amp;
      SOURCE!J1461&amp;      IF(lookups!$L$2-LEN(SOURCE!J1461) &gt;= 0, REPT(" ",lookups!$L$2-LEN(SOURCE!J1461)), "")&amp;
" | "&amp; IF(lookups!$K$2-LEN(SOURCE!I1461) &gt;= 0, REPT(" ",lookups!$K$2-LEN(SOURCE!I1461)), "")&amp;
      SOURCE!K1461&amp;      IF(lookups!$L$2-LEN(SOURCE!K1461) &gt;= 0, REPT(" ",lookups!$M$2-LEN(SOURCE!K1461)), "")&amp;
" | "&amp; SOURCE!L1461&amp;      IF(lookups!$O$2-LEN(SOURCE!L1461) &gt;= 0, REPT(" ",lookups!$O$2-LEN(SOURCE!L1461)), "")&amp;
" | "&amp; SOURCE!M1461&amp;      IF(lookups!$P$2-LEN(SOURCE!M1461) &gt;= 0, REPT(" ",lookups!$P$2-LEN(SOURCE!M1461)), "")&amp;
      "},"&amp;IF(SOURCE!O1461&lt;&gt;"",""&amp;SOURCE!O1461,"")
 )
)
)</f>
        <v>/* 1423 */  { fnFractionType,               NOPARAM,                     "a b/c",                                       "a b/c",                                       (0 &lt;&lt; TAM_MAX_BITS) |     0, CAT_NONE | SLS_ENABLED   | US_UNCHANGED | EIM_DISABLED | PTP_NONE         },</v>
      </c>
    </row>
    <row r="1462" customFormat="false" ht="15.75" hidden="false" customHeight="false" outlineLevel="0" collapsed="false">
      <c r="A1462" s="263" t="str">
        <f aca="false">IF(AND(OR(SOURCE!A1462="",ISBLANK(SOURCE!A1462)),SOURCE!B1462&gt;0),IF(ISBLANK(SOURCE!C1462),"",SOURCE!C1462),
IF(SOURCE!B1462&lt;0,VLOOKUP(SOURCE!B1462,lookups!A$1:B$25,2,0),
  IF(ISBLANK(SOURCE!B1462),
    "",
    "/* "&amp;TEXT(SOURCE!B1462,"???0")&amp;" *"&amp;
      SOURCE!C1462&amp;", "&amp; IF(lookups!$E$2-LEN(SOURCE!C1462) &gt;= 0, REPT(" ",lookups!$E$2-LEN(SOURCE!C1462)), "")&amp;
      SOURCE!D1462&amp;", "&amp; IF(lookups!$F$2-LEN(SOURCE!D1462) &gt;= 0, REPT(" ",lookups!$F$2-LEN(SOURCE!D1462)), "")&amp;
      SOURCE!E1462&amp;", "&amp; IF(lookups!$G$2-LEN(SOURCE!E1462) &gt;=0, REPT(" ",lookups!$G$2-LEN(SOURCE!E1462)), "")&amp;
      SOURCE!F1462&amp;", "&amp; IF(lookups!$H$2-LEN(SOURCE!F1462) &gt;= 0, REPT(" ",lookups!$H$2-LEN(SOURCE!F1462)+2), "")&amp;"("&amp;
      SUBSTITUTE(TEXT(SOURCE!G1462,"??0"),"  ","")&amp;" &lt;&lt; TAM_MAX_BITS) |"&amp; IF(lookups!$I$2-3 &gt;= 0, REPT(" ",MAX(1,lookups!$I$2-5+4+1-1-LEN(  IF(ISTEXT(SOURCE!H1462),SOURCE!H1462,  SUBSTITUTE(SUBSTITUTE(TEXT(SOURCE!H1462,"????0"),"  ","")," ",""))   ))), "")&amp;
       IF(ISTEXT(SOURCE!H1462),SOURCE!H1462, SUBSTITUTE(SUBSTITUTE(TEXT(SOURCE!H1462,"????0"),"  ","")," ",""))   &amp;","&amp; IF(lookups!$J$2-3 &gt;= 0, REPT(" ",lookups!$J$2-3-5), "")&amp;
      SOURCE!I1462&amp;
" | "&amp; IF(lookups!$K$2-LEN(SOURCE!I1462) &gt;= 0, REPT(" ",lookups!$K$2-LEN(SOURCE!I1462)), "")&amp;
      SOURCE!J1462&amp;      IF(lookups!$L$2-LEN(SOURCE!J1462) &gt;= 0, REPT(" ",lookups!$L$2-LEN(SOURCE!J1462)), "")&amp;
" | "&amp; IF(lookups!$K$2-LEN(SOURCE!I1462) &gt;= 0, REPT(" ",lookups!$K$2-LEN(SOURCE!I1462)), "")&amp;
      SOURCE!K1462&amp;      IF(lookups!$L$2-LEN(SOURCE!K1462) &gt;= 0, REPT(" ",lookups!$M$2-LEN(SOURCE!K1462)), "")&amp;
" | "&amp; SOURCE!L1462&amp;      IF(lookups!$O$2-LEN(SOURCE!L1462) &gt;= 0, REPT(" ",lookups!$O$2-LEN(SOURCE!L1462)), "")&amp;
" | "&amp; SOURCE!M1462&amp;      IF(lookups!$P$2-LEN(SOURCE!M1462) &gt;= 0, REPT(" ",lookups!$P$2-LEN(SOURCE!M1462)), "")&amp;
      "},"&amp;IF(SOURCE!O1462&lt;&gt;"",""&amp;SOURCE!O1462,"")
 )
)
)</f>
        <v>/* 1424 */  { fnClLcd,                      NOPARAM,                     "CLLCD",                                       "CLLCD",                                       (0 &lt;&lt; TAM_MAX_BITS) |     0, CAT_FNCT | SLS_ENABLED   | US_ENABL_XEQ | EIM_DISABLED | PTP_NONE         },</v>
      </c>
    </row>
    <row r="1463" customFormat="false" ht="15.75" hidden="false" customHeight="false" outlineLevel="0" collapsed="false">
      <c r="A1463" s="263" t="str">
        <f aca="false">IF(AND(OR(SOURCE!A1463="",ISBLANK(SOURCE!A1463)),SOURCE!B1463&gt;0),IF(ISBLANK(SOURCE!C1463),"",SOURCE!C1463),
IF(SOURCE!B1463&lt;0,VLOOKUP(SOURCE!B1463,lookups!A$1:B$25,2,0),
  IF(ISBLANK(SOURCE!B1463),
    "",
    "/* "&amp;TEXT(SOURCE!B1463,"???0")&amp;" *"&amp;
      SOURCE!C1463&amp;", "&amp; IF(lookups!$E$2-LEN(SOURCE!C1463) &gt;= 0, REPT(" ",lookups!$E$2-LEN(SOURCE!C1463)), "")&amp;
      SOURCE!D1463&amp;", "&amp; IF(lookups!$F$2-LEN(SOURCE!D1463) &gt;= 0, REPT(" ",lookups!$F$2-LEN(SOURCE!D1463)), "")&amp;
      SOURCE!E1463&amp;", "&amp; IF(lookups!$G$2-LEN(SOURCE!E1463) &gt;=0, REPT(" ",lookups!$G$2-LEN(SOURCE!E1463)), "")&amp;
      SOURCE!F1463&amp;", "&amp; IF(lookups!$H$2-LEN(SOURCE!F1463) &gt;= 0, REPT(" ",lookups!$H$2-LEN(SOURCE!F1463)+2), "")&amp;"("&amp;
      SUBSTITUTE(TEXT(SOURCE!G1463,"??0"),"  ","")&amp;" &lt;&lt; TAM_MAX_BITS) |"&amp; IF(lookups!$I$2-3 &gt;= 0, REPT(" ",MAX(1,lookups!$I$2-5+4+1-1-LEN(  IF(ISTEXT(SOURCE!H1463),SOURCE!H1463,  SUBSTITUTE(SUBSTITUTE(TEXT(SOURCE!H1463,"????0"),"  ","")," ",""))   ))), "")&amp;
       IF(ISTEXT(SOURCE!H1463),SOURCE!H1463, SUBSTITUTE(SUBSTITUTE(TEXT(SOURCE!H1463,"????0"),"  ","")," ",""))   &amp;","&amp; IF(lookups!$J$2-3 &gt;= 0, REPT(" ",lookups!$J$2-3-5), "")&amp;
      SOURCE!I1463&amp;
" | "&amp; IF(lookups!$K$2-LEN(SOURCE!I1463) &gt;= 0, REPT(" ",lookups!$K$2-LEN(SOURCE!I1463)), "")&amp;
      SOURCE!J1463&amp;      IF(lookups!$L$2-LEN(SOURCE!J1463) &gt;= 0, REPT(" ",lookups!$L$2-LEN(SOURCE!J1463)), "")&amp;
" | "&amp; IF(lookups!$K$2-LEN(SOURCE!I1463) &gt;= 0, REPT(" ",lookups!$K$2-LEN(SOURCE!I1463)), "")&amp;
      SOURCE!K1463&amp;      IF(lookups!$L$2-LEN(SOURCE!K1463) &gt;= 0, REPT(" ",lookups!$M$2-LEN(SOURCE!K1463)), "")&amp;
" | "&amp; SOURCE!L1463&amp;      IF(lookups!$O$2-LEN(SOURCE!L1463) &gt;= 0, REPT(" ",lookups!$O$2-LEN(SOURCE!L1463)), "")&amp;
" | "&amp; SOURCE!M1463&amp;      IF(lookups!$P$2-LEN(SOURCE!M1463) &gt;= 0, REPT(" ",lookups!$P$2-LEN(SOURCE!M1463)), "")&amp;
      "},"&amp;IF(SOURCE!O1463&lt;&gt;"",""&amp;SOURCE!O1463,"")
 )
)
)</f>
        <v>/* 1425 */  { fnClearMenu,                  NOPARAM,                     "CLMENU",                                      "CLMENU",                                      (0 &lt;&lt; TAM_MAX_BITS) |     0, CAT_FNCT | SLS_ENABLED   | US_UNCHANGED | EIM_DISABLED | PTP_NONE         },</v>
      </c>
    </row>
    <row r="1464" customFormat="false" ht="15.75" hidden="false" customHeight="false" outlineLevel="0" collapsed="false">
      <c r="A1464" s="263" t="str">
        <f aca="false">IF(AND(OR(SOURCE!A1464="",ISBLANK(SOURCE!A1464)),SOURCE!B1464&gt;0),IF(ISBLANK(SOURCE!C1464),"",SOURCE!C1464),
IF(SOURCE!B1464&lt;0,VLOOKUP(SOURCE!B1464,lookups!A$1:B$25,2,0),
  IF(ISBLANK(SOURCE!B1464),
    "",
    "/* "&amp;TEXT(SOURCE!B1464,"???0")&amp;" *"&amp;
      SOURCE!C1464&amp;", "&amp; IF(lookups!$E$2-LEN(SOURCE!C1464) &gt;= 0, REPT(" ",lookups!$E$2-LEN(SOURCE!C1464)), "")&amp;
      SOURCE!D1464&amp;", "&amp; IF(lookups!$F$2-LEN(SOURCE!D1464) &gt;= 0, REPT(" ",lookups!$F$2-LEN(SOURCE!D1464)), "")&amp;
      SOURCE!E1464&amp;", "&amp; IF(lookups!$G$2-LEN(SOURCE!E1464) &gt;=0, REPT(" ",lookups!$G$2-LEN(SOURCE!E1464)), "")&amp;
      SOURCE!F1464&amp;", "&amp; IF(lookups!$H$2-LEN(SOURCE!F1464) &gt;= 0, REPT(" ",lookups!$H$2-LEN(SOURCE!F1464)+2), "")&amp;"("&amp;
      SUBSTITUTE(TEXT(SOURCE!G1464,"??0"),"  ","")&amp;" &lt;&lt; TAM_MAX_BITS) |"&amp; IF(lookups!$I$2-3 &gt;= 0, REPT(" ",MAX(1,lookups!$I$2-5+4+1-1-LEN(  IF(ISTEXT(SOURCE!H1464),SOURCE!H1464,  SUBSTITUTE(SUBSTITUTE(TEXT(SOURCE!H1464,"????0"),"  ","")," ",""))   ))), "")&amp;
       IF(ISTEXT(SOURCE!H1464),SOURCE!H1464, SUBSTITUTE(SUBSTITUTE(TEXT(SOURCE!H1464,"????0"),"  ","")," ",""))   &amp;","&amp; IF(lookups!$J$2-3 &gt;= 0, REPT(" ",lookups!$J$2-3-5), "")&amp;
      SOURCE!I1464&amp;
" | "&amp; IF(lookups!$K$2-LEN(SOURCE!I1464) &gt;= 0, REPT(" ",lookups!$K$2-LEN(SOURCE!I1464)), "")&amp;
      SOURCE!J1464&amp;      IF(lookups!$L$2-LEN(SOURCE!J1464) &gt;= 0, REPT(" ",lookups!$L$2-LEN(SOURCE!J1464)), "")&amp;
" | "&amp; IF(lookups!$K$2-LEN(SOURCE!I1464) &gt;= 0, REPT(" ",lookups!$K$2-LEN(SOURCE!I1464)), "")&amp;
      SOURCE!K1464&amp;      IF(lookups!$L$2-LEN(SOURCE!K1464) &gt;= 0, REPT(" ",lookups!$M$2-LEN(SOURCE!K1464)), "")&amp;
" | "&amp; SOURCE!L1464&amp;      IF(lookups!$O$2-LEN(SOURCE!L1464) &gt;= 0, REPT(" ",lookups!$O$2-LEN(SOURCE!L1464)), "")&amp;
" | "&amp; SOURCE!M1464&amp;      IF(lookups!$P$2-LEN(SOURCE!M1464) &gt;= 0, REPT(" ",lookups!$P$2-LEN(SOURCE!M1464)), "")&amp;
      "},"&amp;IF(SOURCE!O1464&lt;&gt;"",""&amp;SOURCE!O1464,"")
 )
)
)</f>
        <v>/* 1426 */  { fnClP,                        TM_LABEL,                    "CLP",                                         "CLP",                                         (0 &lt;&lt; TAM_MAX_BITS) |     0, CAT_FNCT | SLS_ENABLED   | US_CANCEL    | EIM_DISABLED | PTP_DISABLED     },</v>
      </c>
    </row>
    <row r="1465" customFormat="false" ht="15.75" hidden="false" customHeight="false" outlineLevel="0" collapsed="false">
      <c r="A1465" s="263" t="str">
        <f aca="false">IF(AND(OR(SOURCE!A1465="",ISBLANK(SOURCE!A1465)),SOURCE!B1465&gt;0),IF(ISBLANK(SOURCE!C1465),"",SOURCE!C1465),
IF(SOURCE!B1465&lt;0,VLOOKUP(SOURCE!B1465,lookups!A$1:B$25,2,0),
  IF(ISBLANK(SOURCE!B1465),
    "",
    "/* "&amp;TEXT(SOURCE!B1465,"???0")&amp;" *"&amp;
      SOURCE!C1465&amp;", "&amp; IF(lookups!$E$2-LEN(SOURCE!C1465) &gt;= 0, REPT(" ",lookups!$E$2-LEN(SOURCE!C1465)), "")&amp;
      SOURCE!D1465&amp;", "&amp; IF(lookups!$F$2-LEN(SOURCE!D1465) &gt;= 0, REPT(" ",lookups!$F$2-LEN(SOURCE!D1465)), "")&amp;
      SOURCE!E1465&amp;", "&amp; IF(lookups!$G$2-LEN(SOURCE!E1465) &gt;=0, REPT(" ",lookups!$G$2-LEN(SOURCE!E1465)), "")&amp;
      SOURCE!F1465&amp;", "&amp; IF(lookups!$H$2-LEN(SOURCE!F1465) &gt;= 0, REPT(" ",lookups!$H$2-LEN(SOURCE!F1465)+2), "")&amp;"("&amp;
      SUBSTITUTE(TEXT(SOURCE!G1465,"??0"),"  ","")&amp;" &lt;&lt; TAM_MAX_BITS) |"&amp; IF(lookups!$I$2-3 &gt;= 0, REPT(" ",MAX(1,lookups!$I$2-5+4+1-1-LEN(  IF(ISTEXT(SOURCE!H1465),SOURCE!H1465,  SUBSTITUTE(SUBSTITUTE(TEXT(SOURCE!H1465,"????0"),"  ","")," ",""))   ))), "")&amp;
       IF(ISTEXT(SOURCE!H1465),SOURCE!H1465, SUBSTITUTE(SUBSTITUTE(TEXT(SOURCE!H1465,"????0"),"  ","")," ",""))   &amp;","&amp; IF(lookups!$J$2-3 &gt;= 0, REPT(" ",lookups!$J$2-3-5), "")&amp;
      SOURCE!I1465&amp;
" | "&amp; IF(lookups!$K$2-LEN(SOURCE!I1465) &gt;= 0, REPT(" ",lookups!$K$2-LEN(SOURCE!I1465)), "")&amp;
      SOURCE!J1465&amp;      IF(lookups!$L$2-LEN(SOURCE!J1465) &gt;= 0, REPT(" ",lookups!$L$2-LEN(SOURCE!J1465)), "")&amp;
" | "&amp; IF(lookups!$K$2-LEN(SOURCE!I1465) &gt;= 0, REPT(" ",lookups!$K$2-LEN(SOURCE!I1465)), "")&amp;
      SOURCE!K1465&amp;      IF(lookups!$L$2-LEN(SOURCE!K1465) &gt;= 0, REPT(" ",lookups!$M$2-LEN(SOURCE!K1465)), "")&amp;
" | "&amp; SOURCE!L1465&amp;      IF(lookups!$O$2-LEN(SOURCE!L1465) &gt;= 0, REPT(" ",lookups!$O$2-LEN(SOURCE!L1465)), "")&amp;
" | "&amp; SOURCE!M1465&amp;      IF(lookups!$P$2-LEN(SOURCE!M1465) &gt;= 0, REPT(" ",lookups!$P$2-LEN(SOURCE!M1465)), "")&amp;
      "},"&amp;IF(SOURCE!O1465&lt;&gt;"",""&amp;SOURCE!O1465,"")
 )
)
)</f>
        <v>/* 1427 */  { fnClPAll,                     NOT_CONFIRMED,               "CLPALL",                                      "CLPall",                                      (0 &lt;&lt; TAM_MAX_BITS) |     0, CAT_FNCT | SLS_ENABLED   | US_CANCEL    | EIM_DISABLED | PTP_DISABLED     },</v>
      </c>
    </row>
    <row r="1466" customFormat="false" ht="15.75" hidden="false" customHeight="false" outlineLevel="0" collapsed="false">
      <c r="A1466" s="263" t="str">
        <f aca="false">IF(AND(OR(SOURCE!A1466="",ISBLANK(SOURCE!A1466)),SOURCE!B1466&gt;0),IF(ISBLANK(SOURCE!C1466),"",SOURCE!C1466),
IF(SOURCE!B1466&lt;0,VLOOKUP(SOURCE!B1466,lookups!A$1:B$25,2,0),
  IF(ISBLANK(SOURCE!B1466),
    "",
    "/* "&amp;TEXT(SOURCE!B1466,"???0")&amp;" *"&amp;
      SOURCE!C1466&amp;", "&amp; IF(lookups!$E$2-LEN(SOURCE!C1466) &gt;= 0, REPT(" ",lookups!$E$2-LEN(SOURCE!C1466)), "")&amp;
      SOURCE!D1466&amp;", "&amp; IF(lookups!$F$2-LEN(SOURCE!D1466) &gt;= 0, REPT(" ",lookups!$F$2-LEN(SOURCE!D1466)), "")&amp;
      SOURCE!E1466&amp;", "&amp; IF(lookups!$G$2-LEN(SOURCE!E1466) &gt;=0, REPT(" ",lookups!$G$2-LEN(SOURCE!E1466)), "")&amp;
      SOURCE!F1466&amp;", "&amp; IF(lookups!$H$2-LEN(SOURCE!F1466) &gt;= 0, REPT(" ",lookups!$H$2-LEN(SOURCE!F1466)+2), "")&amp;"("&amp;
      SUBSTITUTE(TEXT(SOURCE!G1466,"??0"),"  ","")&amp;" &lt;&lt; TAM_MAX_BITS) |"&amp; IF(lookups!$I$2-3 &gt;= 0, REPT(" ",MAX(1,lookups!$I$2-5+4+1-1-LEN(  IF(ISTEXT(SOURCE!H1466),SOURCE!H1466,  SUBSTITUTE(SUBSTITUTE(TEXT(SOURCE!H1466,"????0"),"  ","")," ",""))   ))), "")&amp;
       IF(ISTEXT(SOURCE!H1466),SOURCE!H1466, SUBSTITUTE(SUBSTITUTE(TEXT(SOURCE!H1466,"????0"),"  ","")," ",""))   &amp;","&amp; IF(lookups!$J$2-3 &gt;= 0, REPT(" ",lookups!$J$2-3-5), "")&amp;
      SOURCE!I1466&amp;
" | "&amp; IF(lookups!$K$2-LEN(SOURCE!I1466) &gt;= 0, REPT(" ",lookups!$K$2-LEN(SOURCE!I1466)), "")&amp;
      SOURCE!J1466&amp;      IF(lookups!$L$2-LEN(SOURCE!J1466) &gt;= 0, REPT(" ",lookups!$L$2-LEN(SOURCE!J1466)), "")&amp;
" | "&amp; IF(lookups!$K$2-LEN(SOURCE!I1466) &gt;= 0, REPT(" ",lookups!$K$2-LEN(SOURCE!I1466)), "")&amp;
      SOURCE!K1466&amp;      IF(lookups!$L$2-LEN(SOURCE!K1466) &gt;= 0, REPT(" ",lookups!$M$2-LEN(SOURCE!K1466)), "")&amp;
" | "&amp; SOURCE!L1466&amp;      IF(lookups!$O$2-LEN(SOURCE!L1466) &gt;= 0, REPT(" ",lookups!$O$2-LEN(SOURCE!L1466)), "")&amp;
" | "&amp; SOURCE!M1466&amp;      IF(lookups!$P$2-LEN(SOURCE!M1466) &gt;= 0, REPT(" ",lookups!$P$2-LEN(SOURCE!M1466)), "")&amp;
      "},"&amp;IF(SOURCE!O1466&lt;&gt;"",""&amp;SOURCE!O1466,"")
 )
)
)</f>
        <v>/* 1428 */  { fnClearRegisters,             NOT_CONFIRMED,               "CLREGS",                                      "CLREGS",                                      (0 &lt;&lt; TAM_MAX_BITS) |     0, CAT_FNCT | SLS_ENABLED   | US_CANCEL    | EIM_DISABLED | PTP_DISABLED     },</v>
      </c>
    </row>
    <row r="1467" customFormat="false" ht="15.75" hidden="false" customHeight="false" outlineLevel="0" collapsed="false">
      <c r="A1467" s="263" t="str">
        <f aca="false">IF(AND(OR(SOURCE!A1467="",ISBLANK(SOURCE!A1467)),SOURCE!B1467&gt;0),IF(ISBLANK(SOURCE!C1467),"",SOURCE!C1467),
IF(SOURCE!B1467&lt;0,VLOOKUP(SOURCE!B1467,lookups!A$1:B$25,2,0),
  IF(ISBLANK(SOURCE!B1467),
    "",
    "/* "&amp;TEXT(SOURCE!B1467,"???0")&amp;" *"&amp;
      SOURCE!C1467&amp;", "&amp; IF(lookups!$E$2-LEN(SOURCE!C1467) &gt;= 0, REPT(" ",lookups!$E$2-LEN(SOURCE!C1467)), "")&amp;
      SOURCE!D1467&amp;", "&amp; IF(lookups!$F$2-LEN(SOURCE!D1467) &gt;= 0, REPT(" ",lookups!$F$2-LEN(SOURCE!D1467)), "")&amp;
      SOURCE!E1467&amp;", "&amp; IF(lookups!$G$2-LEN(SOURCE!E1467) &gt;=0, REPT(" ",lookups!$G$2-LEN(SOURCE!E1467)), "")&amp;
      SOURCE!F1467&amp;", "&amp; IF(lookups!$H$2-LEN(SOURCE!F1467) &gt;= 0, REPT(" ",lookups!$H$2-LEN(SOURCE!F1467)+2), "")&amp;"("&amp;
      SUBSTITUTE(TEXT(SOURCE!G1467,"??0"),"  ","")&amp;" &lt;&lt; TAM_MAX_BITS) |"&amp; IF(lookups!$I$2-3 &gt;= 0, REPT(" ",MAX(1,lookups!$I$2-5+4+1-1-LEN(  IF(ISTEXT(SOURCE!H1467),SOURCE!H1467,  SUBSTITUTE(SUBSTITUTE(TEXT(SOURCE!H1467,"????0"),"  ","")," ",""))   ))), "")&amp;
       IF(ISTEXT(SOURCE!H1467),SOURCE!H1467, SUBSTITUTE(SUBSTITUTE(TEXT(SOURCE!H1467,"????0"),"  ","")," ",""))   &amp;","&amp; IF(lookups!$J$2-3 &gt;= 0, REPT(" ",lookups!$J$2-3-5), "")&amp;
      SOURCE!I1467&amp;
" | "&amp; IF(lookups!$K$2-LEN(SOURCE!I1467) &gt;= 0, REPT(" ",lookups!$K$2-LEN(SOURCE!I1467)), "")&amp;
      SOURCE!J1467&amp;      IF(lookups!$L$2-LEN(SOURCE!J1467) &gt;= 0, REPT(" ",lookups!$L$2-LEN(SOURCE!J1467)), "")&amp;
" | "&amp; IF(lookups!$K$2-LEN(SOURCE!I1467) &gt;= 0, REPT(" ",lookups!$K$2-LEN(SOURCE!I1467)), "")&amp;
      SOURCE!K1467&amp;      IF(lookups!$L$2-LEN(SOURCE!K1467) &gt;= 0, REPT(" ",lookups!$M$2-LEN(SOURCE!K1467)), "")&amp;
" | "&amp; SOURCE!L1467&amp;      IF(lookups!$O$2-LEN(SOURCE!L1467) &gt;= 0, REPT(" ",lookups!$O$2-LEN(SOURCE!L1467)), "")&amp;
" | "&amp; SOURCE!M1467&amp;      IF(lookups!$P$2-LEN(SOURCE!M1467) &gt;= 0, REPT(" ",lookups!$P$2-LEN(SOURCE!M1467)), "")&amp;
      "},"&amp;IF(SOURCE!O1467&lt;&gt;"",""&amp;SOURCE!O1467,"")
 )
)
)</f>
        <v>/* 1429 */  { fnClearStack,                 NOPARAM,                     "CLSTK",                                       "CLSTK",                                       (0 &lt;&lt; TAM_MAX_BITS) |     0, CAT_FNCT | SLS_ENABLED   | US_ENABL_XEQ | EIM_DISABLED | PTP_NONE         },</v>
      </c>
    </row>
    <row r="1468" customFormat="false" ht="15.75" hidden="false" customHeight="false" outlineLevel="0" collapsed="false">
      <c r="A1468" s="263" t="str">
        <f aca="false">IF(AND(OR(SOURCE!A1468="",ISBLANK(SOURCE!A1468)),SOURCE!B1468&gt;0),IF(ISBLANK(SOURCE!C1468),"",SOURCE!C1468),
IF(SOURCE!B1468&lt;0,VLOOKUP(SOURCE!B1468,lookups!A$1:B$25,2,0),
  IF(ISBLANK(SOURCE!B1468),
    "",
    "/* "&amp;TEXT(SOURCE!B1468,"???0")&amp;" *"&amp;
      SOURCE!C1468&amp;", "&amp; IF(lookups!$E$2-LEN(SOURCE!C1468) &gt;= 0, REPT(" ",lookups!$E$2-LEN(SOURCE!C1468)), "")&amp;
      SOURCE!D1468&amp;", "&amp; IF(lookups!$F$2-LEN(SOURCE!D1468) &gt;= 0, REPT(" ",lookups!$F$2-LEN(SOURCE!D1468)), "")&amp;
      SOURCE!E1468&amp;", "&amp; IF(lookups!$G$2-LEN(SOURCE!E1468) &gt;=0, REPT(" ",lookups!$G$2-LEN(SOURCE!E1468)), "")&amp;
      SOURCE!F1468&amp;", "&amp; IF(lookups!$H$2-LEN(SOURCE!F1468) &gt;= 0, REPT(" ",lookups!$H$2-LEN(SOURCE!F1468)+2), "")&amp;"("&amp;
      SUBSTITUTE(TEXT(SOURCE!G1468,"??0"),"  ","")&amp;" &lt;&lt; TAM_MAX_BITS) |"&amp; IF(lookups!$I$2-3 &gt;= 0, REPT(" ",MAX(1,lookups!$I$2-5+4+1-1-LEN(  IF(ISTEXT(SOURCE!H1468),SOURCE!H1468,  SUBSTITUTE(SUBSTITUTE(TEXT(SOURCE!H1468,"????0"),"  ","")," ",""))   ))), "")&amp;
       IF(ISTEXT(SOURCE!H1468),SOURCE!H1468, SUBSTITUTE(SUBSTITUTE(TEXT(SOURCE!H1468,"????0"),"  ","")," ",""))   &amp;","&amp; IF(lookups!$J$2-3 &gt;= 0, REPT(" ",lookups!$J$2-3-5), "")&amp;
      SOURCE!I1468&amp;
" | "&amp; IF(lookups!$K$2-LEN(SOURCE!I1468) &gt;= 0, REPT(" ",lookups!$K$2-LEN(SOURCE!I1468)), "")&amp;
      SOURCE!J1468&amp;      IF(lookups!$L$2-LEN(SOURCE!J1468) &gt;= 0, REPT(" ",lookups!$L$2-LEN(SOURCE!J1468)), "")&amp;
" | "&amp; IF(lookups!$K$2-LEN(SOURCE!I1468) &gt;= 0, REPT(" ",lookups!$K$2-LEN(SOURCE!I1468)), "")&amp;
      SOURCE!K1468&amp;      IF(lookups!$L$2-LEN(SOURCE!K1468) &gt;= 0, REPT(" ",lookups!$M$2-LEN(SOURCE!K1468)), "")&amp;
" | "&amp; SOURCE!L1468&amp;      IF(lookups!$O$2-LEN(SOURCE!L1468) &gt;= 0, REPT(" ",lookups!$O$2-LEN(SOURCE!L1468)), "")&amp;
" | "&amp; SOURCE!M1468&amp;      IF(lookups!$P$2-LEN(SOURCE!M1468) &gt;= 0, REPT(" ",lookups!$P$2-LEN(SOURCE!M1468)), "")&amp;
      "},"&amp;IF(SOURCE!O1468&lt;&gt;"",""&amp;SOURCE!O1468,"")
 )
)
)</f>
        <v>/* 1430 */  { fnClSigma,                    NOPARAM,                     "CL" STD_SIGMA,                                "CL" STD_SIGMA,                                (0 &lt;&lt; TAM_MAX_BITS) |     0, CAT_FNCT | SLS_ENABLED   | US_ENABL_XEQ | EIM_DISABLED | PTP_NONE         },</v>
      </c>
    </row>
    <row r="1469" customFormat="false" ht="15.75" hidden="false" customHeight="false" outlineLevel="0" collapsed="false">
      <c r="A1469" s="263" t="str">
        <f aca="false">IF(AND(OR(SOURCE!A1469="",ISBLANK(SOURCE!A1469)),SOURCE!B1469&gt;0),IF(ISBLANK(SOURCE!C1469),"",SOURCE!C1469),
IF(SOURCE!B1469&lt;0,VLOOKUP(SOURCE!B1469,lookups!A$1:B$25,2,0),
  IF(ISBLANK(SOURCE!B1469),
    "",
    "/* "&amp;TEXT(SOURCE!B1469,"???0")&amp;" *"&amp;
      SOURCE!C1469&amp;", "&amp; IF(lookups!$E$2-LEN(SOURCE!C1469) &gt;= 0, REPT(" ",lookups!$E$2-LEN(SOURCE!C1469)), "")&amp;
      SOURCE!D1469&amp;", "&amp; IF(lookups!$F$2-LEN(SOURCE!D1469) &gt;= 0, REPT(" ",lookups!$F$2-LEN(SOURCE!D1469)), "")&amp;
      SOURCE!E1469&amp;", "&amp; IF(lookups!$G$2-LEN(SOURCE!E1469) &gt;=0, REPT(" ",lookups!$G$2-LEN(SOURCE!E1469)), "")&amp;
      SOURCE!F1469&amp;", "&amp; IF(lookups!$H$2-LEN(SOURCE!F1469) &gt;= 0, REPT(" ",lookups!$H$2-LEN(SOURCE!F1469)+2), "")&amp;"("&amp;
      SUBSTITUTE(TEXT(SOURCE!G1469,"??0"),"  ","")&amp;" &lt;&lt; TAM_MAX_BITS) |"&amp; IF(lookups!$I$2-3 &gt;= 0, REPT(" ",MAX(1,lookups!$I$2-5+4+1-1-LEN(  IF(ISTEXT(SOURCE!H1469),SOURCE!H1469,  SUBSTITUTE(SUBSTITUTE(TEXT(SOURCE!H1469,"????0"),"  ","")," ",""))   ))), "")&amp;
       IF(ISTEXT(SOURCE!H1469),SOURCE!H1469, SUBSTITUTE(SUBSTITUTE(TEXT(SOURCE!H1469,"????0"),"  ","")," ",""))   &amp;","&amp; IF(lookups!$J$2-3 &gt;= 0, REPT(" ",lookups!$J$2-3-5), "")&amp;
      SOURCE!I1469&amp;
" | "&amp; IF(lookups!$K$2-LEN(SOURCE!I1469) &gt;= 0, REPT(" ",lookups!$K$2-LEN(SOURCE!I1469)), "")&amp;
      SOURCE!J1469&amp;      IF(lookups!$L$2-LEN(SOURCE!J1469) &gt;= 0, REPT(" ",lookups!$L$2-LEN(SOURCE!J1469)), "")&amp;
" | "&amp; IF(lookups!$K$2-LEN(SOURCE!I1469) &gt;= 0, REPT(" ",lookups!$K$2-LEN(SOURCE!I1469)), "")&amp;
      SOURCE!K1469&amp;      IF(lookups!$L$2-LEN(SOURCE!K1469) &gt;= 0, REPT(" ",lookups!$M$2-LEN(SOURCE!K1469)), "")&amp;
" | "&amp; SOURCE!L1469&amp;      IF(lookups!$O$2-LEN(SOURCE!L1469) &gt;= 0, REPT(" ",lookups!$O$2-LEN(SOURCE!L1469)), "")&amp;
" | "&amp; SOURCE!M1469&amp;      IF(lookups!$P$2-LEN(SOURCE!M1469) &gt;= 0, REPT(" ",lookups!$P$2-LEN(SOURCE!M1469)), "")&amp;
      "},"&amp;IF(SOURCE!O1469&lt;&gt;"",""&amp;SOURCE!O1469,"")
 )
)
)</f>
        <v>/* 1431 */  { fnStoreMax,                   NOPARAM,                     "STO" STD_UP_ARROW,                            "Max",                                         (0 &lt;&lt; TAM_MAX_BITS) |    99, CAT_FNCT | SLS_ENABLED   | US_ENABLED   | EIM_DISABLED | PTP_REGISTER     },</v>
      </c>
    </row>
    <row r="1470" customFormat="false" ht="15.75" hidden="false" customHeight="false" outlineLevel="0" collapsed="false">
      <c r="A1470" s="263" t="str">
        <f aca="false">IF(AND(OR(SOURCE!A1470="",ISBLANK(SOURCE!A1470)),SOURCE!B1470&gt;0),IF(ISBLANK(SOURCE!C1470),"",SOURCE!C1470),
IF(SOURCE!B1470&lt;0,VLOOKUP(SOURCE!B1470,lookups!A$1:B$25,2,0),
  IF(ISBLANK(SOURCE!B1470),
    "",
    "/* "&amp;TEXT(SOURCE!B1470,"???0")&amp;" *"&amp;
      SOURCE!C1470&amp;", "&amp; IF(lookups!$E$2-LEN(SOURCE!C1470) &gt;= 0, REPT(" ",lookups!$E$2-LEN(SOURCE!C1470)), "")&amp;
      SOURCE!D1470&amp;", "&amp; IF(lookups!$F$2-LEN(SOURCE!D1470) &gt;= 0, REPT(" ",lookups!$F$2-LEN(SOURCE!D1470)), "")&amp;
      SOURCE!E1470&amp;", "&amp; IF(lookups!$G$2-LEN(SOURCE!E1470) &gt;=0, REPT(" ",lookups!$G$2-LEN(SOURCE!E1470)), "")&amp;
      SOURCE!F1470&amp;", "&amp; IF(lookups!$H$2-LEN(SOURCE!F1470) &gt;= 0, REPT(" ",lookups!$H$2-LEN(SOURCE!F1470)+2), "")&amp;"("&amp;
      SUBSTITUTE(TEXT(SOURCE!G1470,"??0"),"  ","")&amp;" &lt;&lt; TAM_MAX_BITS) |"&amp; IF(lookups!$I$2-3 &gt;= 0, REPT(" ",MAX(1,lookups!$I$2-5+4+1-1-LEN(  IF(ISTEXT(SOURCE!H1470),SOURCE!H1470,  SUBSTITUTE(SUBSTITUTE(TEXT(SOURCE!H1470,"????0"),"  ","")," ",""))   ))), "")&amp;
       IF(ISTEXT(SOURCE!H1470),SOURCE!H1470, SUBSTITUTE(SUBSTITUTE(TEXT(SOURCE!H1470,"????0"),"  ","")," ",""))   &amp;","&amp; IF(lookups!$J$2-3 &gt;= 0, REPT(" ",lookups!$J$2-3-5), "")&amp;
      SOURCE!I1470&amp;
" | "&amp; IF(lookups!$K$2-LEN(SOURCE!I1470) &gt;= 0, REPT(" ",lookups!$K$2-LEN(SOURCE!I1470)), "")&amp;
      SOURCE!J1470&amp;      IF(lookups!$L$2-LEN(SOURCE!J1470) &gt;= 0, REPT(" ",lookups!$L$2-LEN(SOURCE!J1470)), "")&amp;
" | "&amp; IF(lookups!$K$2-LEN(SOURCE!I1470) &gt;= 0, REPT(" ",lookups!$K$2-LEN(SOURCE!I1470)), "")&amp;
      SOURCE!K1470&amp;      IF(lookups!$L$2-LEN(SOURCE!K1470) &gt;= 0, REPT(" ",lookups!$M$2-LEN(SOURCE!K1470)), "")&amp;
" | "&amp; SOURCE!L1470&amp;      IF(lookups!$O$2-LEN(SOURCE!L1470) &gt;= 0, REPT(" ",lookups!$O$2-LEN(SOURCE!L1470)), "")&amp;
" | "&amp; SOURCE!M1470&amp;      IF(lookups!$P$2-LEN(SOURCE!M1470) &gt;= 0, REPT(" ",lookups!$P$2-LEN(SOURCE!M1470)), "")&amp;
      "},"&amp;IF(SOURCE!O1470&lt;&gt;"",""&amp;SOURCE!O1470,"")
 )
)
)</f>
        <v>/* 1432 */  { fnConjugate,                  NOPARAM,                     "CONJ",                                        "conj",                                        (0 &lt;&lt; TAM_MAX_BITS) |     0, CAT_FNCT | SLS_ENABLED   | US_ENABLED   | EIM_DISABLED | PTP_NONE         },</v>
      </c>
    </row>
    <row r="1471" customFormat="false" ht="15.75" hidden="false" customHeight="false" outlineLevel="0" collapsed="false">
      <c r="A1471" s="263" t="str">
        <f aca="false">IF(AND(OR(SOURCE!A1471="",ISBLANK(SOURCE!A1471)),SOURCE!B1471&gt;0),IF(ISBLANK(SOURCE!C1471),"",SOURCE!C1471),
IF(SOURCE!B1471&lt;0,VLOOKUP(SOURCE!B1471,lookups!A$1:B$25,2,0),
  IF(ISBLANK(SOURCE!B1471),
    "",
    "/* "&amp;TEXT(SOURCE!B1471,"???0")&amp;" *"&amp;
      SOURCE!C1471&amp;", "&amp; IF(lookups!$E$2-LEN(SOURCE!C1471) &gt;= 0, REPT(" ",lookups!$E$2-LEN(SOURCE!C1471)), "")&amp;
      SOURCE!D1471&amp;", "&amp; IF(lookups!$F$2-LEN(SOURCE!D1471) &gt;= 0, REPT(" ",lookups!$F$2-LEN(SOURCE!D1471)), "")&amp;
      SOURCE!E1471&amp;", "&amp; IF(lookups!$G$2-LEN(SOURCE!E1471) &gt;=0, REPT(" ",lookups!$G$2-LEN(SOURCE!E1471)), "")&amp;
      SOURCE!F1471&amp;", "&amp; IF(lookups!$H$2-LEN(SOURCE!F1471) &gt;= 0, REPT(" ",lookups!$H$2-LEN(SOURCE!F1471)+2), "")&amp;"("&amp;
      SUBSTITUTE(TEXT(SOURCE!G1471,"??0"),"  ","")&amp;" &lt;&lt; TAM_MAX_BITS) |"&amp; IF(lookups!$I$2-3 &gt;= 0, REPT(" ",MAX(1,lookups!$I$2-5+4+1-1-LEN(  IF(ISTEXT(SOURCE!H1471),SOURCE!H1471,  SUBSTITUTE(SUBSTITUTE(TEXT(SOURCE!H1471,"????0"),"  ","")," ",""))   ))), "")&amp;
       IF(ISTEXT(SOURCE!H1471),SOURCE!H1471, SUBSTITUTE(SUBSTITUTE(TEXT(SOURCE!H1471,"????0"),"  ","")," ",""))   &amp;","&amp; IF(lookups!$J$2-3 &gt;= 0, REPT(" ",lookups!$J$2-3-5), "")&amp;
      SOURCE!I1471&amp;
" | "&amp; IF(lookups!$K$2-LEN(SOURCE!I1471) &gt;= 0, REPT(" ",lookups!$K$2-LEN(SOURCE!I1471)), "")&amp;
      SOURCE!J1471&amp;      IF(lookups!$L$2-LEN(SOURCE!J1471) &gt;= 0, REPT(" ",lookups!$L$2-LEN(SOURCE!J1471)), "")&amp;
" | "&amp; IF(lookups!$K$2-LEN(SOURCE!I1471) &gt;= 0, REPT(" ",lookups!$K$2-LEN(SOURCE!I1471)), "")&amp;
      SOURCE!K1471&amp;      IF(lookups!$L$2-LEN(SOURCE!K1471) &gt;= 0, REPT(" ",lookups!$M$2-LEN(SOURCE!K1471)), "")&amp;
" | "&amp; SOURCE!L1471&amp;      IF(lookups!$O$2-LEN(SOURCE!L1471) &gt;= 0, REPT(" ",lookups!$O$2-LEN(SOURCE!L1471)), "")&amp;
" | "&amp; SOURCE!M1471&amp;      IF(lookups!$P$2-LEN(SOURCE!M1471) &gt;= 0, REPT(" ",lookups!$P$2-LEN(SOURCE!M1471)), "")&amp;
      "},"&amp;IF(SOURCE!O1471&lt;&gt;"",""&amp;SOURCE!O1471,"")
 )
)
)</f>
        <v>/* 1433 */  { fnRecallMax,                  NOPARAM,                     "RCL" STD_UP_ARROW,                            "Max",                                         (0 &lt;&lt; TAM_MAX_BITS) |    99, CAT_FNCT | SLS_ENABLED   | US_ENABLED   | EIM_DISABLED | PTP_REGISTER     },</v>
      </c>
    </row>
    <row r="1472" customFormat="false" ht="15.75" hidden="false" customHeight="false" outlineLevel="0" collapsed="false">
      <c r="A1472" s="263" t="str">
        <f aca="false">IF(AND(OR(SOURCE!A1472="",ISBLANK(SOURCE!A1472)),SOURCE!B1472&gt;0),IF(ISBLANK(SOURCE!C1472),"",SOURCE!C1472),
IF(SOURCE!B1472&lt;0,VLOOKUP(SOURCE!B1472,lookups!A$1:B$25,2,0),
  IF(ISBLANK(SOURCE!B1472),
    "",
    "/* "&amp;TEXT(SOURCE!B1472,"???0")&amp;" *"&amp;
      SOURCE!C1472&amp;", "&amp; IF(lookups!$E$2-LEN(SOURCE!C1472) &gt;= 0, REPT(" ",lookups!$E$2-LEN(SOURCE!C1472)), "")&amp;
      SOURCE!D1472&amp;", "&amp; IF(lookups!$F$2-LEN(SOURCE!D1472) &gt;= 0, REPT(" ",lookups!$F$2-LEN(SOURCE!D1472)), "")&amp;
      SOURCE!E1472&amp;", "&amp; IF(lookups!$G$2-LEN(SOURCE!E1472) &gt;=0, REPT(" ",lookups!$G$2-LEN(SOURCE!E1472)), "")&amp;
      SOURCE!F1472&amp;", "&amp; IF(lookups!$H$2-LEN(SOURCE!F1472) &gt;= 0, REPT(" ",lookups!$H$2-LEN(SOURCE!F1472)+2), "")&amp;"("&amp;
      SUBSTITUTE(TEXT(SOURCE!G1472,"??0"),"  ","")&amp;" &lt;&lt; TAM_MAX_BITS) |"&amp; IF(lookups!$I$2-3 &gt;= 0, REPT(" ",MAX(1,lookups!$I$2-5+4+1-1-LEN(  IF(ISTEXT(SOURCE!H1472),SOURCE!H1472,  SUBSTITUTE(SUBSTITUTE(TEXT(SOURCE!H1472,"????0"),"  ","")," ",""))   ))), "")&amp;
       IF(ISTEXT(SOURCE!H1472),SOURCE!H1472, SUBSTITUTE(SUBSTITUTE(TEXT(SOURCE!H1472,"????0"),"  ","")," ",""))   &amp;","&amp; IF(lookups!$J$2-3 &gt;= 0, REPT(" ",lookups!$J$2-3-5), "")&amp;
      SOURCE!I1472&amp;
" | "&amp; IF(lookups!$K$2-LEN(SOURCE!I1472) &gt;= 0, REPT(" ",lookups!$K$2-LEN(SOURCE!I1472)), "")&amp;
      SOURCE!J1472&amp;      IF(lookups!$L$2-LEN(SOURCE!J1472) &gt;= 0, REPT(" ",lookups!$L$2-LEN(SOURCE!J1472)), "")&amp;
" | "&amp; IF(lookups!$K$2-LEN(SOURCE!I1472) &gt;= 0, REPT(" ",lookups!$K$2-LEN(SOURCE!I1472)), "")&amp;
      SOURCE!K1472&amp;      IF(lookups!$L$2-LEN(SOURCE!K1472) &gt;= 0, REPT(" ",lookups!$M$2-LEN(SOURCE!K1472)), "")&amp;
" | "&amp; SOURCE!L1472&amp;      IF(lookups!$O$2-LEN(SOURCE!L1472) &gt;= 0, REPT(" ",lookups!$O$2-LEN(SOURCE!L1472)), "")&amp;
" | "&amp; SOURCE!M1472&amp;      IF(lookups!$P$2-LEN(SOURCE!M1472) &gt;= 0, REPT(" ",lookups!$P$2-LEN(SOURCE!M1472)), "")&amp;
      "},"&amp;IF(SOURCE!O1472&lt;&gt;"",""&amp;SOURCE!O1472,"")
 )
)
)</f>
        <v>/* 1434 */  { fnCoefficientDetermination,   NOPARAM,                     "CORR",                                        "r",                                           (0 &lt;&lt; TAM_MAX_BITS) |     0, CAT_FNCT | SLS_ENABLED   | US_ENABLED   | EIM_DISABLED | PTP_NONE         },</v>
      </c>
    </row>
    <row r="1473" customFormat="false" ht="15.75" hidden="false" customHeight="false" outlineLevel="0" collapsed="false">
      <c r="A1473" s="263" t="str">
        <f aca="false">IF(AND(OR(SOURCE!A1473="",ISBLANK(SOURCE!A1473)),SOURCE!B1473&gt;0),IF(ISBLANK(SOURCE!C1473),"",SOURCE!C1473),
IF(SOURCE!B1473&lt;0,VLOOKUP(SOURCE!B1473,lookups!A$1:B$25,2,0),
  IF(ISBLANK(SOURCE!B1473),
    "",
    "/* "&amp;TEXT(SOURCE!B1473,"???0")&amp;" *"&amp;
      SOURCE!C1473&amp;", "&amp; IF(lookups!$E$2-LEN(SOURCE!C1473) &gt;= 0, REPT(" ",lookups!$E$2-LEN(SOURCE!C1473)), "")&amp;
      SOURCE!D1473&amp;", "&amp; IF(lookups!$F$2-LEN(SOURCE!D1473) &gt;= 0, REPT(" ",lookups!$F$2-LEN(SOURCE!D1473)), "")&amp;
      SOURCE!E1473&amp;", "&amp; IF(lookups!$G$2-LEN(SOURCE!E1473) &gt;=0, REPT(" ",lookups!$G$2-LEN(SOURCE!E1473)), "")&amp;
      SOURCE!F1473&amp;", "&amp; IF(lookups!$H$2-LEN(SOURCE!F1473) &gt;= 0, REPT(" ",lookups!$H$2-LEN(SOURCE!F1473)+2), "")&amp;"("&amp;
      SUBSTITUTE(TEXT(SOURCE!G1473,"??0"),"  ","")&amp;" &lt;&lt; TAM_MAX_BITS) |"&amp; IF(lookups!$I$2-3 &gt;= 0, REPT(" ",MAX(1,lookups!$I$2-5+4+1-1-LEN(  IF(ISTEXT(SOURCE!H1473),SOURCE!H1473,  SUBSTITUTE(SUBSTITUTE(TEXT(SOURCE!H1473,"????0"),"  ","")," ",""))   ))), "")&amp;
       IF(ISTEXT(SOURCE!H1473),SOURCE!H1473, SUBSTITUTE(SUBSTITUTE(TEXT(SOURCE!H1473,"????0"),"  ","")," ",""))   &amp;","&amp; IF(lookups!$J$2-3 &gt;= 0, REPT(" ",lookups!$J$2-3-5), "")&amp;
      SOURCE!I1473&amp;
" | "&amp; IF(lookups!$K$2-LEN(SOURCE!I1473) &gt;= 0, REPT(" ",lookups!$K$2-LEN(SOURCE!I1473)), "")&amp;
      SOURCE!J1473&amp;      IF(lookups!$L$2-LEN(SOURCE!J1473) &gt;= 0, REPT(" ",lookups!$L$2-LEN(SOURCE!J1473)), "")&amp;
" | "&amp; IF(lookups!$K$2-LEN(SOURCE!I1473) &gt;= 0, REPT(" ",lookups!$K$2-LEN(SOURCE!I1473)), "")&amp;
      SOURCE!K1473&amp;      IF(lookups!$L$2-LEN(SOURCE!K1473) &gt;= 0, REPT(" ",lookups!$M$2-LEN(SOURCE!K1473)), "")&amp;
" | "&amp; SOURCE!L1473&amp;      IF(lookups!$O$2-LEN(SOURCE!L1473) &gt;= 0, REPT(" ",lookups!$O$2-LEN(SOURCE!L1473)), "")&amp;
" | "&amp; SOURCE!M1473&amp;      IF(lookups!$P$2-LEN(SOURCE!M1473) &gt;= 0, REPT(" ",lookups!$P$2-LEN(SOURCE!M1473)), "")&amp;
      "},"&amp;IF(SOURCE!O1473&lt;&gt;"",""&amp;SOURCE!O1473,"")
 )
)
)</f>
        <v>/* 1435 */  { fnPopulationCovariance,       NOPARAM,                     "COV",                                         "cov",                                         (0 &lt;&lt; TAM_MAX_BITS) |     0, CAT_FNCT | SLS_ENABLED   | US_ENABLED   | EIM_DISABLED | PTP_NONE         },</v>
      </c>
    </row>
    <row r="1474" customFormat="false" ht="15.75" hidden="false" customHeight="false" outlineLevel="0" collapsed="false">
      <c r="A1474" s="263" t="str">
        <f aca="false">IF(AND(OR(SOURCE!A1474="",ISBLANK(SOURCE!A1474)),SOURCE!B1474&gt;0),IF(ISBLANK(SOURCE!C1474),"",SOURCE!C1474),
IF(SOURCE!B1474&lt;0,VLOOKUP(SOURCE!B1474,lookups!A$1:B$25,2,0),
  IF(ISBLANK(SOURCE!B1474),
    "",
    "/* "&amp;TEXT(SOURCE!B1474,"???0")&amp;" *"&amp;
      SOURCE!C1474&amp;", "&amp; IF(lookups!$E$2-LEN(SOURCE!C1474) &gt;= 0, REPT(" ",lookups!$E$2-LEN(SOURCE!C1474)), "")&amp;
      SOURCE!D1474&amp;", "&amp; IF(lookups!$F$2-LEN(SOURCE!D1474) &gt;= 0, REPT(" ",lookups!$F$2-LEN(SOURCE!D1474)), "")&amp;
      SOURCE!E1474&amp;", "&amp; IF(lookups!$G$2-LEN(SOURCE!E1474) &gt;=0, REPT(" ",lookups!$G$2-LEN(SOURCE!E1474)), "")&amp;
      SOURCE!F1474&amp;", "&amp; IF(lookups!$H$2-LEN(SOURCE!F1474) &gt;= 0, REPT(" ",lookups!$H$2-LEN(SOURCE!F1474)+2), "")&amp;"("&amp;
      SUBSTITUTE(TEXT(SOURCE!G1474,"??0"),"  ","")&amp;" &lt;&lt; TAM_MAX_BITS) |"&amp; IF(lookups!$I$2-3 &gt;= 0, REPT(" ",MAX(1,lookups!$I$2-5+4+1-1-LEN(  IF(ISTEXT(SOURCE!H1474),SOURCE!H1474,  SUBSTITUTE(SUBSTITUTE(TEXT(SOURCE!H1474,"????0"),"  ","")," ",""))   ))), "")&amp;
       IF(ISTEXT(SOURCE!H1474),SOURCE!H1474, SUBSTITUTE(SUBSTITUTE(TEXT(SOURCE!H1474,"????0"),"  ","")," ",""))   &amp;","&amp; IF(lookups!$J$2-3 &gt;= 0, REPT(" ",lookups!$J$2-3-5), "")&amp;
      SOURCE!I1474&amp;
" | "&amp; IF(lookups!$K$2-LEN(SOURCE!I1474) &gt;= 0, REPT(" ",lookups!$K$2-LEN(SOURCE!I1474)), "")&amp;
      SOURCE!J1474&amp;      IF(lookups!$L$2-LEN(SOURCE!J1474) &gt;= 0, REPT(" ",lookups!$L$2-LEN(SOURCE!J1474)), "")&amp;
" | "&amp; IF(lookups!$K$2-LEN(SOURCE!I1474) &gt;= 0, REPT(" ",lookups!$K$2-LEN(SOURCE!I1474)), "")&amp;
      SOURCE!K1474&amp;      IF(lookups!$L$2-LEN(SOURCE!K1474) &gt;= 0, REPT(" ",lookups!$M$2-LEN(SOURCE!K1474)), "")&amp;
" | "&amp; SOURCE!L1474&amp;      IF(lookups!$O$2-LEN(SOURCE!L1474) &gt;= 0, REPT(" ",lookups!$O$2-LEN(SOURCE!L1474)), "")&amp;
" | "&amp; SOURCE!M1474&amp;      IF(lookups!$P$2-LEN(SOURCE!M1474) &gt;= 0, REPT(" ",lookups!$P$2-LEN(SOURCE!M1474)), "")&amp;
      "},"&amp;IF(SOURCE!O1474&lt;&gt;"",""&amp;SOURCE!O1474,"")
 )
)
)</f>
        <v>/* 1436 */  { fnCurveFittingLR,             NOPARAM,                     "BestF?",                                      "BestF?",                                      (0 &lt;&lt; TAM_MAX_BITS) |     0, CAT_FNCT | SLS_ENABLED   | US_ENABLED   | EIM_DISABLED | PTP_NONE         },</v>
      </c>
    </row>
    <row r="1475" customFormat="false" ht="15.75" hidden="false" customHeight="false" outlineLevel="0" collapsed="false">
      <c r="A1475" s="263" t="str">
        <f aca="false">IF(AND(OR(SOURCE!A1475="",ISBLANK(SOURCE!A1475)),SOURCE!B1475&gt;0),IF(ISBLANK(SOURCE!C1475),"",SOURCE!C1475),
IF(SOURCE!B1475&lt;0,VLOOKUP(SOURCE!B1475,lookups!A$1:B$25,2,0),
  IF(ISBLANK(SOURCE!B1475),
    "",
    "/* "&amp;TEXT(SOURCE!B1475,"???0")&amp;" *"&amp;
      SOURCE!C1475&amp;", "&amp; IF(lookups!$E$2-LEN(SOURCE!C1475) &gt;= 0, REPT(" ",lookups!$E$2-LEN(SOURCE!C1475)), "")&amp;
      SOURCE!D1475&amp;", "&amp; IF(lookups!$F$2-LEN(SOURCE!D1475) &gt;= 0, REPT(" ",lookups!$F$2-LEN(SOURCE!D1475)), "")&amp;
      SOURCE!E1475&amp;", "&amp; IF(lookups!$G$2-LEN(SOURCE!E1475) &gt;=0, REPT(" ",lookups!$G$2-LEN(SOURCE!E1475)), "")&amp;
      SOURCE!F1475&amp;", "&amp; IF(lookups!$H$2-LEN(SOURCE!F1475) &gt;= 0, REPT(" ",lookups!$H$2-LEN(SOURCE!F1475)+2), "")&amp;"("&amp;
      SUBSTITUTE(TEXT(SOURCE!G1475,"??0"),"  ","")&amp;" &lt;&lt; TAM_MAX_BITS) |"&amp; IF(lookups!$I$2-3 &gt;= 0, REPT(" ",MAX(1,lookups!$I$2-5+4+1-1-LEN(  IF(ISTEXT(SOURCE!H1475),SOURCE!H1475,  SUBSTITUTE(SUBSTITUTE(TEXT(SOURCE!H1475,"????0"),"  ","")," ",""))   ))), "")&amp;
       IF(ISTEXT(SOURCE!H1475),SOURCE!H1475, SUBSTITUTE(SUBSTITUTE(TEXT(SOURCE!H1475,"????0"),"  ","")," ",""))   &amp;","&amp; IF(lookups!$J$2-3 &gt;= 0, REPT(" ",lookups!$J$2-3-5), "")&amp;
      SOURCE!I1475&amp;
" | "&amp; IF(lookups!$K$2-LEN(SOURCE!I1475) &gt;= 0, REPT(" ",lookups!$K$2-LEN(SOURCE!I1475)), "")&amp;
      SOURCE!J1475&amp;      IF(lookups!$L$2-LEN(SOURCE!J1475) &gt;= 0, REPT(" ",lookups!$L$2-LEN(SOURCE!J1475)), "")&amp;
" | "&amp; IF(lookups!$K$2-LEN(SOURCE!I1475) &gt;= 0, REPT(" ",lookups!$K$2-LEN(SOURCE!I1475)), "")&amp;
      SOURCE!K1475&amp;      IF(lookups!$L$2-LEN(SOURCE!K1475) &gt;= 0, REPT(" ",lookups!$M$2-LEN(SOURCE!K1475)), "")&amp;
" | "&amp; SOURCE!L1475&amp;      IF(lookups!$O$2-LEN(SOURCE!L1475) &gt;= 0, REPT(" ",lookups!$O$2-LEN(SOURCE!L1475)), "")&amp;
" | "&amp; SOURCE!M1475&amp;      IF(lookups!$P$2-LEN(SOURCE!M1475) &gt;= 0, REPT(" ",lookups!$P$2-LEN(SOURCE!M1475)), "")&amp;
      "},"&amp;IF(SOURCE!O1475&lt;&gt;"",""&amp;SOURCE!O1475,"")
 )
)
)</f>
        <v>/* 1437 */  { fnCross,                      NOPARAM,                     "CROSS",                                       "cross",                                       (0 &lt;&lt; TAM_MAX_BITS) |     0, CAT_FNCT | SLS_ENABLED   | US_ENABLED   | EIM_DISABLED | PTP_NONE         },</v>
      </c>
    </row>
    <row r="1476" customFormat="false" ht="15.75" hidden="false" customHeight="false" outlineLevel="0" collapsed="false">
      <c r="A1476" s="263" t="str">
        <f aca="false">IF(AND(OR(SOURCE!A1476="",ISBLANK(SOURCE!A1476)),SOURCE!B1476&gt;0),IF(ISBLANK(SOURCE!C1476),"",SOURCE!C1476),
IF(SOURCE!B1476&lt;0,VLOOKUP(SOURCE!B1476,lookups!A$1:B$25,2,0),
  IF(ISBLANK(SOURCE!B1476),
    "",
    "/* "&amp;TEXT(SOURCE!B1476,"???0")&amp;" *"&amp;
      SOURCE!C1476&amp;", "&amp; IF(lookups!$E$2-LEN(SOURCE!C1476) &gt;= 0, REPT(" ",lookups!$E$2-LEN(SOURCE!C1476)), "")&amp;
      SOURCE!D1476&amp;", "&amp; IF(lookups!$F$2-LEN(SOURCE!D1476) &gt;= 0, REPT(" ",lookups!$F$2-LEN(SOURCE!D1476)), "")&amp;
      SOURCE!E1476&amp;", "&amp; IF(lookups!$G$2-LEN(SOURCE!E1476) &gt;=0, REPT(" ",lookups!$G$2-LEN(SOURCE!E1476)), "")&amp;
      SOURCE!F1476&amp;", "&amp; IF(lookups!$H$2-LEN(SOURCE!F1476) &gt;= 0, REPT(" ",lookups!$H$2-LEN(SOURCE!F1476)+2), "")&amp;"("&amp;
      SUBSTITUTE(TEXT(SOURCE!G1476,"??0"),"  ","")&amp;" &lt;&lt; TAM_MAX_BITS) |"&amp; IF(lookups!$I$2-3 &gt;= 0, REPT(" ",MAX(1,lookups!$I$2-5+4+1-1-LEN(  IF(ISTEXT(SOURCE!H1476),SOURCE!H1476,  SUBSTITUTE(SUBSTITUTE(TEXT(SOURCE!H1476,"????0"),"  ","")," ",""))   ))), "")&amp;
       IF(ISTEXT(SOURCE!H1476),SOURCE!H1476, SUBSTITUTE(SUBSTITUTE(TEXT(SOURCE!H1476,"????0"),"  ","")," ",""))   &amp;","&amp; IF(lookups!$J$2-3 &gt;= 0, REPT(" ",lookups!$J$2-3-5), "")&amp;
      SOURCE!I1476&amp;
" | "&amp; IF(lookups!$K$2-LEN(SOURCE!I1476) &gt;= 0, REPT(" ",lookups!$K$2-LEN(SOURCE!I1476)), "")&amp;
      SOURCE!J1476&amp;      IF(lookups!$L$2-LEN(SOURCE!J1476) &gt;= 0, REPT(" ",lookups!$L$2-LEN(SOURCE!J1476)), "")&amp;
" | "&amp; IF(lookups!$K$2-LEN(SOURCE!I1476) &gt;= 0, REPT(" ",lookups!$K$2-LEN(SOURCE!I1476)), "")&amp;
      SOURCE!K1476&amp;      IF(lookups!$L$2-LEN(SOURCE!K1476) &gt;= 0, REPT(" ",lookups!$M$2-LEN(SOURCE!K1476)), "")&amp;
" | "&amp; SOURCE!L1476&amp;      IF(lookups!$O$2-LEN(SOURCE!L1476) &gt;= 0, REPT(" ",lookups!$O$2-LEN(SOURCE!L1476)), "")&amp;
" | "&amp; SOURCE!M1476&amp;      IF(lookups!$P$2-LEN(SOURCE!M1476) &gt;= 0, REPT(" ",lookups!$P$2-LEN(SOURCE!M1476)), "")&amp;
      "},"&amp;IF(SOURCE!O1476&lt;&gt;"",""&amp;SOURCE!O1476,"")
 )
)
)</f>
        <v>/* 1438 */  { fnCxToRe,                     NOPARAM,                     "CX" STD_RIGHT_ARROW "RE",                     "CX" STD_RIGHT_ARROW "RE",                     (0 &lt;&lt; TAM_MAX_BITS) |     0, CAT_FNCT | SLS_ENABLED   | US_ENABLED   | EIM_DISABLED | PTP_NONE         },</v>
      </c>
    </row>
    <row r="1477" customFormat="false" ht="15.75" hidden="false" customHeight="false" outlineLevel="0" collapsed="false">
      <c r="A1477" s="263" t="str">
        <f aca="false">IF(AND(OR(SOURCE!A1477="",ISBLANK(SOURCE!A1477)),SOURCE!B1477&gt;0),IF(ISBLANK(SOURCE!C1477),"",SOURCE!C1477),
IF(SOURCE!B1477&lt;0,VLOOKUP(SOURCE!B1477,lookups!A$1:B$25,2,0),
  IF(ISBLANK(SOURCE!B1477),
    "",
    "/* "&amp;TEXT(SOURCE!B1477,"???0")&amp;" *"&amp;
      SOURCE!C1477&amp;", "&amp; IF(lookups!$E$2-LEN(SOURCE!C1477) &gt;= 0, REPT(" ",lookups!$E$2-LEN(SOURCE!C1477)), "")&amp;
      SOURCE!D1477&amp;", "&amp; IF(lookups!$F$2-LEN(SOURCE!D1477) &gt;= 0, REPT(" ",lookups!$F$2-LEN(SOURCE!D1477)), "")&amp;
      SOURCE!E1477&amp;", "&amp; IF(lookups!$G$2-LEN(SOURCE!E1477) &gt;=0, REPT(" ",lookups!$G$2-LEN(SOURCE!E1477)), "")&amp;
      SOURCE!F1477&amp;", "&amp; IF(lookups!$H$2-LEN(SOURCE!F1477) &gt;= 0, REPT(" ",lookups!$H$2-LEN(SOURCE!F1477)+2), "")&amp;"("&amp;
      SUBSTITUTE(TEXT(SOURCE!G1477,"??0"),"  ","")&amp;" &lt;&lt; TAM_MAX_BITS) |"&amp; IF(lookups!$I$2-3 &gt;= 0, REPT(" ",MAX(1,lookups!$I$2-5+4+1-1-LEN(  IF(ISTEXT(SOURCE!H1477),SOURCE!H1477,  SUBSTITUTE(SUBSTITUTE(TEXT(SOURCE!H1477,"????0"),"  ","")," ",""))   ))), "")&amp;
       IF(ISTEXT(SOURCE!H1477),SOURCE!H1477, SUBSTITUTE(SUBSTITUTE(TEXT(SOURCE!H1477,"????0"),"  ","")," ",""))   &amp;","&amp; IF(lookups!$J$2-3 &gt;= 0, REPT(" ",lookups!$J$2-3-5), "")&amp;
      SOURCE!I1477&amp;
" | "&amp; IF(lookups!$K$2-LEN(SOURCE!I1477) &gt;= 0, REPT(" ",lookups!$K$2-LEN(SOURCE!I1477)), "")&amp;
      SOURCE!J1477&amp;      IF(lookups!$L$2-LEN(SOURCE!J1477) &gt;= 0, REPT(" ",lookups!$L$2-LEN(SOURCE!J1477)), "")&amp;
" | "&amp; IF(lookups!$K$2-LEN(SOURCE!I1477) &gt;= 0, REPT(" ",lookups!$K$2-LEN(SOURCE!I1477)), "")&amp;
      SOURCE!K1477&amp;      IF(lookups!$L$2-LEN(SOURCE!K1477) &gt;= 0, REPT(" ",lookups!$M$2-LEN(SOURCE!K1477)), "")&amp;
" | "&amp; SOURCE!L1477&amp;      IF(lookups!$O$2-LEN(SOURCE!L1477) &gt;= 0, REPT(" ",lookups!$O$2-LEN(SOURCE!L1477)), "")&amp;
" | "&amp; SOURCE!M1477&amp;      IF(lookups!$P$2-LEN(SOURCE!M1477) &gt;= 0, REPT(" ",lookups!$P$2-LEN(SOURCE!M1477)), "")&amp;
      "},"&amp;IF(SOURCE!O1477&lt;&gt;"",""&amp;SOURCE!O1477,"")
 )
)
)</f>
        <v>/* 1439 */  { fnDate,                       NOPARAM,                     "DATE",                                        "DATE",                                        (0 &lt;&lt; TAM_MAX_BITS) |     0, CAT_FNCT | SLS_ENABLED   | US_ENABLED   | EIM_DISABLED | PTP_NONE         },</v>
      </c>
    </row>
    <row r="1478" customFormat="false" ht="15.75" hidden="false" customHeight="false" outlineLevel="0" collapsed="false">
      <c r="A1478" s="263" t="str">
        <f aca="false">IF(AND(OR(SOURCE!A1478="",ISBLANK(SOURCE!A1478)),SOURCE!B1478&gt;0),IF(ISBLANK(SOURCE!C1478),"",SOURCE!C1478),
IF(SOURCE!B1478&lt;0,VLOOKUP(SOURCE!B1478,lookups!A$1:B$25,2,0),
  IF(ISBLANK(SOURCE!B1478),
    "",
    "/* "&amp;TEXT(SOURCE!B1478,"???0")&amp;" *"&amp;
      SOURCE!C1478&amp;", "&amp; IF(lookups!$E$2-LEN(SOURCE!C1478) &gt;= 0, REPT(" ",lookups!$E$2-LEN(SOURCE!C1478)), "")&amp;
      SOURCE!D1478&amp;", "&amp; IF(lookups!$F$2-LEN(SOURCE!D1478) &gt;= 0, REPT(" ",lookups!$F$2-LEN(SOURCE!D1478)), "")&amp;
      SOURCE!E1478&amp;", "&amp; IF(lookups!$G$2-LEN(SOURCE!E1478) &gt;=0, REPT(" ",lookups!$G$2-LEN(SOURCE!E1478)), "")&amp;
      SOURCE!F1478&amp;", "&amp; IF(lookups!$H$2-LEN(SOURCE!F1478) &gt;= 0, REPT(" ",lookups!$H$2-LEN(SOURCE!F1478)+2), "")&amp;"("&amp;
      SUBSTITUTE(TEXT(SOURCE!G1478,"??0"),"  ","")&amp;" &lt;&lt; TAM_MAX_BITS) |"&amp; IF(lookups!$I$2-3 &gt;= 0, REPT(" ",MAX(1,lookups!$I$2-5+4+1-1-LEN(  IF(ISTEXT(SOURCE!H1478),SOURCE!H1478,  SUBSTITUTE(SUBSTITUTE(TEXT(SOURCE!H1478,"????0"),"  ","")," ",""))   ))), "")&amp;
       IF(ISTEXT(SOURCE!H1478),SOURCE!H1478, SUBSTITUTE(SUBSTITUTE(TEXT(SOURCE!H1478,"????0"),"  ","")," ",""))   &amp;","&amp; IF(lookups!$J$2-3 &gt;= 0, REPT(" ",lookups!$J$2-3-5), "")&amp;
      SOURCE!I1478&amp;
" | "&amp; IF(lookups!$K$2-LEN(SOURCE!I1478) &gt;= 0, REPT(" ",lookups!$K$2-LEN(SOURCE!I1478)), "")&amp;
      SOURCE!J1478&amp;      IF(lookups!$L$2-LEN(SOURCE!J1478) &gt;= 0, REPT(" ",lookups!$L$2-LEN(SOURCE!J1478)), "")&amp;
" | "&amp; IF(lookups!$K$2-LEN(SOURCE!I1478) &gt;= 0, REPT(" ",lookups!$K$2-LEN(SOURCE!I1478)), "")&amp;
      SOURCE!K1478&amp;      IF(lookups!$L$2-LEN(SOURCE!K1478) &gt;= 0, REPT(" ",lookups!$M$2-LEN(SOURCE!K1478)), "")&amp;
" | "&amp; SOURCE!L1478&amp;      IF(lookups!$O$2-LEN(SOURCE!L1478) &gt;= 0, REPT(" ",lookups!$O$2-LEN(SOURCE!L1478)), "")&amp;
" | "&amp; SOURCE!M1478&amp;      IF(lookups!$P$2-LEN(SOURCE!M1478) &gt;= 0, REPT(" ",lookups!$P$2-LEN(SOURCE!M1478)), "")&amp;
      "},"&amp;IF(SOURCE!O1478&lt;&gt;"",""&amp;SOURCE!O1478,"")
 )
)
)</f>
        <v>/* 1440 */  { fnDateTo,                     NOPARAM,                     "DATE" STD_RIGHT_ARROW,                        "DATE" STD_RIGHT_ARROW,                        (0 &lt;&lt; TAM_MAX_BITS) |     0, CAT_FNCT | SLS_ENABLED   | US_ENABLED   | EIM_DISABLED | PTP_NONE         },</v>
      </c>
    </row>
    <row r="1479" customFormat="false" ht="15.75" hidden="false" customHeight="false" outlineLevel="0" collapsed="false">
      <c r="A1479" s="263" t="str">
        <f aca="false">IF(AND(OR(SOURCE!A1479="",ISBLANK(SOURCE!A1479)),SOURCE!B1479&gt;0),IF(ISBLANK(SOURCE!C1479),"",SOURCE!C1479),
IF(SOURCE!B1479&lt;0,VLOOKUP(SOURCE!B1479,lookups!A$1:B$25,2,0),
  IF(ISBLANK(SOURCE!B1479),
    "",
    "/* "&amp;TEXT(SOURCE!B1479,"???0")&amp;" *"&amp;
      SOURCE!C1479&amp;", "&amp; IF(lookups!$E$2-LEN(SOURCE!C1479) &gt;= 0, REPT(" ",lookups!$E$2-LEN(SOURCE!C1479)), "")&amp;
      SOURCE!D1479&amp;", "&amp; IF(lookups!$F$2-LEN(SOURCE!D1479) &gt;= 0, REPT(" ",lookups!$F$2-LEN(SOURCE!D1479)), "")&amp;
      SOURCE!E1479&amp;", "&amp; IF(lookups!$G$2-LEN(SOURCE!E1479) &gt;=0, REPT(" ",lookups!$G$2-LEN(SOURCE!E1479)), "")&amp;
      SOURCE!F1479&amp;", "&amp; IF(lookups!$H$2-LEN(SOURCE!F1479) &gt;= 0, REPT(" ",lookups!$H$2-LEN(SOURCE!F1479)+2), "")&amp;"("&amp;
      SUBSTITUTE(TEXT(SOURCE!G1479,"??0"),"  ","")&amp;" &lt;&lt; TAM_MAX_BITS) |"&amp; IF(lookups!$I$2-3 &gt;= 0, REPT(" ",MAX(1,lookups!$I$2-5+4+1-1-LEN(  IF(ISTEXT(SOURCE!H1479),SOURCE!H1479,  SUBSTITUTE(SUBSTITUTE(TEXT(SOURCE!H1479,"????0"),"  ","")," ",""))   ))), "")&amp;
       IF(ISTEXT(SOURCE!H1479),SOURCE!H1479, SUBSTITUTE(SUBSTITUTE(TEXT(SOURCE!H1479,"????0"),"  ","")," ",""))   &amp;","&amp; IF(lookups!$J$2-3 &gt;= 0, REPT(" ",lookups!$J$2-3-5), "")&amp;
      SOURCE!I1479&amp;
" | "&amp; IF(lookups!$K$2-LEN(SOURCE!I1479) &gt;= 0, REPT(" ",lookups!$K$2-LEN(SOURCE!I1479)), "")&amp;
      SOURCE!J1479&amp;      IF(lookups!$L$2-LEN(SOURCE!J1479) &gt;= 0, REPT(" ",lookups!$L$2-LEN(SOURCE!J1479)), "")&amp;
" | "&amp; IF(lookups!$K$2-LEN(SOURCE!I1479) &gt;= 0, REPT(" ",lookups!$K$2-LEN(SOURCE!I1479)), "")&amp;
      SOURCE!K1479&amp;      IF(lookups!$L$2-LEN(SOURCE!K1479) &gt;= 0, REPT(" ",lookups!$M$2-LEN(SOURCE!K1479)), "")&amp;
" | "&amp; SOURCE!L1479&amp;      IF(lookups!$O$2-LEN(SOURCE!L1479) &gt;= 0, REPT(" ",lookups!$O$2-LEN(SOURCE!L1479)), "")&amp;
" | "&amp; SOURCE!M1479&amp;      IF(lookups!$P$2-LEN(SOURCE!M1479) &gt;= 0, REPT(" ",lookups!$P$2-LEN(SOURCE!M1479)), "")&amp;
      "},"&amp;IF(SOURCE!O1479&lt;&gt;"",""&amp;SOURCE!O1479,"")
 )
)
)</f>
        <v>/* 1441 */  { fnDay,                        NOPARAM,                     "DAY",                                         "DAY",                                         (0 &lt;&lt; TAM_MAX_BITS) |     0, CAT_FNCT | SLS_ENABLED   | US_ENABLED   | EIM_DISABLED | PTP_NONE         },</v>
      </c>
    </row>
    <row r="1480" customFormat="false" ht="15.75" hidden="false" customHeight="false" outlineLevel="0" collapsed="false">
      <c r="A1480" s="263" t="str">
        <f aca="false">IF(AND(OR(SOURCE!A1480="",ISBLANK(SOURCE!A1480)),SOURCE!B1480&gt;0),IF(ISBLANK(SOURCE!C1480),"",SOURCE!C1480),
IF(SOURCE!B1480&lt;0,VLOOKUP(SOURCE!B1480,lookups!A$1:B$25,2,0),
  IF(ISBLANK(SOURCE!B1480),
    "",
    "/* "&amp;TEXT(SOURCE!B1480,"???0")&amp;" *"&amp;
      SOURCE!C1480&amp;", "&amp; IF(lookups!$E$2-LEN(SOURCE!C1480) &gt;= 0, REPT(" ",lookups!$E$2-LEN(SOURCE!C1480)), "")&amp;
      SOURCE!D1480&amp;", "&amp; IF(lookups!$F$2-LEN(SOURCE!D1480) &gt;= 0, REPT(" ",lookups!$F$2-LEN(SOURCE!D1480)), "")&amp;
      SOURCE!E1480&amp;", "&amp; IF(lookups!$G$2-LEN(SOURCE!E1480) &gt;=0, REPT(" ",lookups!$G$2-LEN(SOURCE!E1480)), "")&amp;
      SOURCE!F1480&amp;", "&amp; IF(lookups!$H$2-LEN(SOURCE!F1480) &gt;= 0, REPT(" ",lookups!$H$2-LEN(SOURCE!F1480)+2), "")&amp;"("&amp;
      SUBSTITUTE(TEXT(SOURCE!G1480,"??0"),"  ","")&amp;" &lt;&lt; TAM_MAX_BITS) |"&amp; IF(lookups!$I$2-3 &gt;= 0, REPT(" ",MAX(1,lookups!$I$2-5+4+1-1-LEN(  IF(ISTEXT(SOURCE!H1480),SOURCE!H1480,  SUBSTITUTE(SUBSTITUTE(TEXT(SOURCE!H1480,"????0"),"  ","")," ",""))   ))), "")&amp;
       IF(ISTEXT(SOURCE!H1480),SOURCE!H1480, SUBSTITUTE(SUBSTITUTE(TEXT(SOURCE!H1480,"????0"),"  ","")," ",""))   &amp;","&amp; IF(lookups!$J$2-3 &gt;= 0, REPT(" ",lookups!$J$2-3-5), "")&amp;
      SOURCE!I1480&amp;
" | "&amp; IF(lookups!$K$2-LEN(SOURCE!I1480) &gt;= 0, REPT(" ",lookups!$K$2-LEN(SOURCE!I1480)), "")&amp;
      SOURCE!J1480&amp;      IF(lookups!$L$2-LEN(SOURCE!J1480) &gt;= 0, REPT(" ",lookups!$L$2-LEN(SOURCE!J1480)), "")&amp;
" | "&amp; IF(lookups!$K$2-LEN(SOURCE!I1480) &gt;= 0, REPT(" ",lookups!$K$2-LEN(SOURCE!I1480)), "")&amp;
      SOURCE!K1480&amp;      IF(lookups!$L$2-LEN(SOURCE!K1480) &gt;= 0, REPT(" ",lookups!$M$2-LEN(SOURCE!K1480)), "")&amp;
" | "&amp; SOURCE!L1480&amp;      IF(lookups!$O$2-LEN(SOURCE!L1480) &gt;= 0, REPT(" ",lookups!$O$2-LEN(SOURCE!L1480)), "")&amp;
" | "&amp; SOURCE!M1480&amp;      IF(lookups!$P$2-LEN(SOURCE!M1480) &gt;= 0, REPT(" ",lookups!$P$2-LEN(SOURCE!M1480)), "")&amp;
      "},"&amp;IF(SOURCE!O1480&lt;&gt;"",""&amp;SOURCE!O1480,"")
 )
)
)</f>
        <v>/* 1442 */  { fnDblDivideRemainder,         NOPARAM,                     "DBLR",                                        "DBLR",                                        (0 &lt;&lt; TAM_MAX_BITS) |     0, CAT_FNCT | SLS_ENABLED   | US_ENABLED   | EIM_DISABLED | PTP_NONE         },</v>
      </c>
    </row>
    <row r="1481" customFormat="false" ht="15.75" hidden="false" customHeight="false" outlineLevel="0" collapsed="false">
      <c r="A1481" s="263" t="str">
        <f aca="false">IF(AND(OR(SOURCE!A1481="",ISBLANK(SOURCE!A1481)),SOURCE!B1481&gt;0),IF(ISBLANK(SOURCE!C1481),"",SOURCE!C1481),
IF(SOURCE!B1481&lt;0,VLOOKUP(SOURCE!B1481,lookups!A$1:B$25,2,0),
  IF(ISBLANK(SOURCE!B1481),
    "",
    "/* "&amp;TEXT(SOURCE!B1481,"???0")&amp;" *"&amp;
      SOURCE!C1481&amp;", "&amp; IF(lookups!$E$2-LEN(SOURCE!C1481) &gt;= 0, REPT(" ",lookups!$E$2-LEN(SOURCE!C1481)), "")&amp;
      SOURCE!D1481&amp;", "&amp; IF(lookups!$F$2-LEN(SOURCE!D1481) &gt;= 0, REPT(" ",lookups!$F$2-LEN(SOURCE!D1481)), "")&amp;
      SOURCE!E1481&amp;", "&amp; IF(lookups!$G$2-LEN(SOURCE!E1481) &gt;=0, REPT(" ",lookups!$G$2-LEN(SOURCE!E1481)), "")&amp;
      SOURCE!F1481&amp;", "&amp; IF(lookups!$H$2-LEN(SOURCE!F1481) &gt;= 0, REPT(" ",lookups!$H$2-LEN(SOURCE!F1481)+2), "")&amp;"("&amp;
      SUBSTITUTE(TEXT(SOURCE!G1481,"??0"),"  ","")&amp;" &lt;&lt; TAM_MAX_BITS) |"&amp; IF(lookups!$I$2-3 &gt;= 0, REPT(" ",MAX(1,lookups!$I$2-5+4+1-1-LEN(  IF(ISTEXT(SOURCE!H1481),SOURCE!H1481,  SUBSTITUTE(SUBSTITUTE(TEXT(SOURCE!H1481,"????0"),"  ","")," ",""))   ))), "")&amp;
       IF(ISTEXT(SOURCE!H1481),SOURCE!H1481, SUBSTITUTE(SUBSTITUTE(TEXT(SOURCE!H1481,"????0"),"  ","")," ",""))   &amp;","&amp; IF(lookups!$J$2-3 &gt;= 0, REPT(" ",lookups!$J$2-3-5), "")&amp;
      SOURCE!I1481&amp;
" | "&amp; IF(lookups!$K$2-LEN(SOURCE!I1481) &gt;= 0, REPT(" ",lookups!$K$2-LEN(SOURCE!I1481)), "")&amp;
      SOURCE!J1481&amp;      IF(lookups!$L$2-LEN(SOURCE!J1481) &gt;= 0, REPT(" ",lookups!$L$2-LEN(SOURCE!J1481)), "")&amp;
" | "&amp; IF(lookups!$K$2-LEN(SOURCE!I1481) &gt;= 0, REPT(" ",lookups!$K$2-LEN(SOURCE!I1481)), "")&amp;
      SOURCE!K1481&amp;      IF(lookups!$L$2-LEN(SOURCE!K1481) &gt;= 0, REPT(" ",lookups!$M$2-LEN(SOURCE!K1481)), "")&amp;
" | "&amp; SOURCE!L1481&amp;      IF(lookups!$O$2-LEN(SOURCE!L1481) &gt;= 0, REPT(" ",lookups!$O$2-LEN(SOURCE!L1481)), "")&amp;
" | "&amp; SOURCE!M1481&amp;      IF(lookups!$P$2-LEN(SOURCE!M1481) &gt;= 0, REPT(" ",lookups!$P$2-LEN(SOURCE!M1481)), "")&amp;
      "},"&amp;IF(SOURCE!O1481&lt;&gt;"",""&amp;SOURCE!O1481,"")
 )
)
)</f>
        <v>/* 1443 */  { fnDblMultiply,                NOPARAM,                     "DBL" STD_CROSS,                               "DBL" STD_CROSS,                               (0 &lt;&lt; TAM_MAX_BITS) |     0, CAT_FNCT | SLS_ENABLED   | US_ENABLED   | EIM_DISABLED | PTP_NONE         },</v>
      </c>
    </row>
    <row r="1482" customFormat="false" ht="15.75" hidden="false" customHeight="false" outlineLevel="0" collapsed="false">
      <c r="A1482" s="263" t="str">
        <f aca="false">IF(AND(OR(SOURCE!A1482="",ISBLANK(SOURCE!A1482)),SOURCE!B1482&gt;0),IF(ISBLANK(SOURCE!C1482),"",SOURCE!C1482),
IF(SOURCE!B1482&lt;0,VLOOKUP(SOURCE!B1482,lookups!A$1:B$25,2,0),
  IF(ISBLANK(SOURCE!B1482),
    "",
    "/* "&amp;TEXT(SOURCE!B1482,"???0")&amp;" *"&amp;
      SOURCE!C1482&amp;", "&amp; IF(lookups!$E$2-LEN(SOURCE!C1482) &gt;= 0, REPT(" ",lookups!$E$2-LEN(SOURCE!C1482)), "")&amp;
      SOURCE!D1482&amp;", "&amp; IF(lookups!$F$2-LEN(SOURCE!D1482) &gt;= 0, REPT(" ",lookups!$F$2-LEN(SOURCE!D1482)), "")&amp;
      SOURCE!E1482&amp;", "&amp; IF(lookups!$G$2-LEN(SOURCE!E1482) &gt;=0, REPT(" ",lookups!$G$2-LEN(SOURCE!E1482)), "")&amp;
      SOURCE!F1482&amp;", "&amp; IF(lookups!$H$2-LEN(SOURCE!F1482) &gt;= 0, REPT(" ",lookups!$H$2-LEN(SOURCE!F1482)+2), "")&amp;"("&amp;
      SUBSTITUTE(TEXT(SOURCE!G1482,"??0"),"  ","")&amp;" &lt;&lt; TAM_MAX_BITS) |"&amp; IF(lookups!$I$2-3 &gt;= 0, REPT(" ",MAX(1,lookups!$I$2-5+4+1-1-LEN(  IF(ISTEXT(SOURCE!H1482),SOURCE!H1482,  SUBSTITUTE(SUBSTITUTE(TEXT(SOURCE!H1482,"????0"),"  ","")," ",""))   ))), "")&amp;
       IF(ISTEXT(SOURCE!H1482),SOURCE!H1482, SUBSTITUTE(SUBSTITUTE(TEXT(SOURCE!H1482,"????0"),"  ","")," ",""))   &amp;","&amp; IF(lookups!$J$2-3 &gt;= 0, REPT(" ",lookups!$J$2-3-5), "")&amp;
      SOURCE!I1482&amp;
" | "&amp; IF(lookups!$K$2-LEN(SOURCE!I1482) &gt;= 0, REPT(" ",lookups!$K$2-LEN(SOURCE!I1482)), "")&amp;
      SOURCE!J1482&amp;      IF(lookups!$L$2-LEN(SOURCE!J1482) &gt;= 0, REPT(" ",lookups!$L$2-LEN(SOURCE!J1482)), "")&amp;
" | "&amp; IF(lookups!$K$2-LEN(SOURCE!I1482) &gt;= 0, REPT(" ",lookups!$K$2-LEN(SOURCE!I1482)), "")&amp;
      SOURCE!K1482&amp;      IF(lookups!$L$2-LEN(SOURCE!K1482) &gt;= 0, REPT(" ",lookups!$M$2-LEN(SOURCE!K1482)), "")&amp;
" | "&amp; SOURCE!L1482&amp;      IF(lookups!$O$2-LEN(SOURCE!L1482) &gt;= 0, REPT(" ",lookups!$O$2-LEN(SOURCE!L1482)), "")&amp;
" | "&amp; SOURCE!M1482&amp;      IF(lookups!$P$2-LEN(SOURCE!M1482) &gt;= 0, REPT(" ",lookups!$P$2-LEN(SOURCE!M1482)), "")&amp;
      "},"&amp;IF(SOURCE!O1482&lt;&gt;"",""&amp;SOURCE!O1482,"")
 )
)
)</f>
        <v>/* 1444 */  { fnDblDivide,                  NOPARAM,                     "DBL/",                                        "DBL/",                                        (0 &lt;&lt; TAM_MAX_BITS) |     0, CAT_FNCT | SLS_ENABLED   | US_ENABLED   | EIM_DISABLED | PTP_NONE         },</v>
      </c>
    </row>
    <row r="1483" customFormat="false" ht="15.75" hidden="false" customHeight="false" outlineLevel="0" collapsed="false">
      <c r="A1483" s="263" t="str">
        <f aca="false">IF(AND(OR(SOURCE!A1483="",ISBLANK(SOURCE!A1483)),SOURCE!B1483&gt;0),IF(ISBLANK(SOURCE!C1483),"",SOURCE!C1483),
IF(SOURCE!B1483&lt;0,VLOOKUP(SOURCE!B1483,lookups!A$1:B$25,2,0),
  IF(ISBLANK(SOURCE!B1483),
    "",
    "/* "&amp;TEXT(SOURCE!B1483,"???0")&amp;" *"&amp;
      SOURCE!C1483&amp;", "&amp; IF(lookups!$E$2-LEN(SOURCE!C1483) &gt;= 0, REPT(" ",lookups!$E$2-LEN(SOURCE!C1483)), "")&amp;
      SOURCE!D1483&amp;", "&amp; IF(lookups!$F$2-LEN(SOURCE!D1483) &gt;= 0, REPT(" ",lookups!$F$2-LEN(SOURCE!D1483)), "")&amp;
      SOURCE!E1483&amp;", "&amp; IF(lookups!$G$2-LEN(SOURCE!E1483) &gt;=0, REPT(" ",lookups!$G$2-LEN(SOURCE!E1483)), "")&amp;
      SOURCE!F1483&amp;", "&amp; IF(lookups!$H$2-LEN(SOURCE!F1483) &gt;= 0, REPT(" ",lookups!$H$2-LEN(SOURCE!F1483)+2), "")&amp;"("&amp;
      SUBSTITUTE(TEXT(SOURCE!G1483,"??0"),"  ","")&amp;" &lt;&lt; TAM_MAX_BITS) |"&amp; IF(lookups!$I$2-3 &gt;= 0, REPT(" ",MAX(1,lookups!$I$2-5+4+1-1-LEN(  IF(ISTEXT(SOURCE!H1483),SOURCE!H1483,  SUBSTITUTE(SUBSTITUTE(TEXT(SOURCE!H1483,"????0"),"  ","")," ",""))   ))), "")&amp;
       IF(ISTEXT(SOURCE!H1483),SOURCE!H1483, SUBSTITUTE(SUBSTITUTE(TEXT(SOURCE!H1483,"????0"),"  ","")," ",""))   &amp;","&amp; IF(lookups!$J$2-3 &gt;= 0, REPT(" ",lookups!$J$2-3-5), "")&amp;
      SOURCE!I1483&amp;
" | "&amp; IF(lookups!$K$2-LEN(SOURCE!I1483) &gt;= 0, REPT(" ",lookups!$K$2-LEN(SOURCE!I1483)), "")&amp;
      SOURCE!J1483&amp;      IF(lookups!$L$2-LEN(SOURCE!J1483) &gt;= 0, REPT(" ",lookups!$L$2-LEN(SOURCE!J1483)), "")&amp;
" | "&amp; IF(lookups!$K$2-LEN(SOURCE!I1483) &gt;= 0, REPT(" ",lookups!$K$2-LEN(SOURCE!I1483)), "")&amp;
      SOURCE!K1483&amp;      IF(lookups!$L$2-LEN(SOURCE!K1483) &gt;= 0, REPT(" ",lookups!$M$2-LEN(SOURCE!K1483)), "")&amp;
" | "&amp; SOURCE!L1483&amp;      IF(lookups!$O$2-LEN(SOURCE!L1483) &gt;= 0, REPT(" ",lookups!$O$2-LEN(SOURCE!L1483)), "")&amp;
" | "&amp; SOURCE!M1483&amp;      IF(lookups!$P$2-LEN(SOURCE!M1483) &gt;= 0, REPT(" ",lookups!$P$2-LEN(SOURCE!M1483)), "")&amp;
      "},"&amp;IF(SOURCE!O1483&lt;&gt;"",""&amp;SOURCE!O1483,"")
 )
)
)</f>
        <v>/* 1445 */  { fnDecomp,                     NOPARAM,                     "DECOMP",                                      "DECOMP",                                      (0 &lt;&lt; TAM_MAX_BITS) |     0, CAT_FNCT | SLS_ENABLED   | US_ENABLED   | EIM_DISABLED | PTP_NONE         },</v>
      </c>
    </row>
    <row r="1484" customFormat="false" ht="15.75" hidden="false" customHeight="false" outlineLevel="0" collapsed="false">
      <c r="A1484" s="263" t="str">
        <f aca="false">IF(AND(OR(SOURCE!A1484="",ISBLANK(SOURCE!A1484)),SOURCE!B1484&gt;0),IF(ISBLANK(SOURCE!C1484),"",SOURCE!C1484),
IF(SOURCE!B1484&lt;0,VLOOKUP(SOURCE!B1484,lookups!A$1:B$25,2,0),
  IF(ISBLANK(SOURCE!B1484),
    "",
    "/* "&amp;TEXT(SOURCE!B1484,"???0")&amp;" *"&amp;
      SOURCE!C1484&amp;", "&amp; IF(lookups!$E$2-LEN(SOURCE!C1484) &gt;= 0, REPT(" ",lookups!$E$2-LEN(SOURCE!C1484)), "")&amp;
      SOURCE!D1484&amp;", "&amp; IF(lookups!$F$2-LEN(SOURCE!D1484) &gt;= 0, REPT(" ",lookups!$F$2-LEN(SOURCE!D1484)), "")&amp;
      SOURCE!E1484&amp;", "&amp; IF(lookups!$G$2-LEN(SOURCE!E1484) &gt;=0, REPT(" ",lookups!$G$2-LEN(SOURCE!E1484)), "")&amp;
      SOURCE!F1484&amp;", "&amp; IF(lookups!$H$2-LEN(SOURCE!F1484) &gt;= 0, REPT(" ",lookups!$H$2-LEN(SOURCE!F1484)+2), "")&amp;"("&amp;
      SUBSTITUTE(TEXT(SOURCE!G1484,"??0"),"  ","")&amp;" &lt;&lt; TAM_MAX_BITS) |"&amp; IF(lookups!$I$2-3 &gt;= 0, REPT(" ",MAX(1,lookups!$I$2-5+4+1-1-LEN(  IF(ISTEXT(SOURCE!H1484),SOURCE!H1484,  SUBSTITUTE(SUBSTITUTE(TEXT(SOURCE!H1484,"????0"),"  ","")," ",""))   ))), "")&amp;
       IF(ISTEXT(SOURCE!H1484),SOURCE!H1484, SUBSTITUTE(SUBSTITUTE(TEXT(SOURCE!H1484,"????0"),"  ","")," ",""))   &amp;","&amp; IF(lookups!$J$2-3 &gt;= 0, REPT(" ",lookups!$J$2-3-5), "")&amp;
      SOURCE!I1484&amp;
" | "&amp; IF(lookups!$K$2-LEN(SOURCE!I1484) &gt;= 0, REPT(" ",lookups!$K$2-LEN(SOURCE!I1484)), "")&amp;
      SOURCE!J1484&amp;      IF(lookups!$L$2-LEN(SOURCE!J1484) &gt;= 0, REPT(" ",lookups!$L$2-LEN(SOURCE!J1484)), "")&amp;
" | "&amp; IF(lookups!$K$2-LEN(SOURCE!I1484) &gt;= 0, REPT(" ",lookups!$K$2-LEN(SOURCE!I1484)), "")&amp;
      SOURCE!K1484&amp;      IF(lookups!$L$2-LEN(SOURCE!K1484) &gt;= 0, REPT(" ",lookups!$M$2-LEN(SOURCE!K1484)), "")&amp;
" | "&amp; SOURCE!L1484&amp;      IF(lookups!$O$2-LEN(SOURCE!L1484) &gt;= 0, REPT(" ",lookups!$O$2-LEN(SOURCE!L1484)), "")&amp;
" | "&amp; SOURCE!M1484&amp;      IF(lookups!$P$2-LEN(SOURCE!M1484) &gt;= 0, REPT(" ",lookups!$P$2-LEN(SOURCE!M1484)), "")&amp;
      "},"&amp;IF(SOURCE!O1484&lt;&gt;"",""&amp;SOURCE!O1484,"")
 )
)
)</f>
        <v>/* 1446 */  { fnAngularMode,                amDegree,                    "DEG",                                         "DEG",                                         (0 &lt;&lt; TAM_MAX_BITS) |     0, CAT_FNCT | SLS_ENABLED   | US_ENABLED   | EIM_DISABLED | PTP_NONE         },</v>
      </c>
    </row>
    <row r="1485" customFormat="false" ht="15.75" hidden="false" customHeight="false" outlineLevel="0" collapsed="false">
      <c r="A1485" s="263" t="str">
        <f aca="false">IF(AND(OR(SOURCE!A1485="",ISBLANK(SOURCE!A1485)),SOURCE!B1485&gt;0),IF(ISBLANK(SOURCE!C1485),"",SOURCE!C1485),
IF(SOURCE!B1485&lt;0,VLOOKUP(SOURCE!B1485,lookups!A$1:B$25,2,0),
  IF(ISBLANK(SOURCE!B1485),
    "",
    "/* "&amp;TEXT(SOURCE!B1485,"???0")&amp;" *"&amp;
      SOURCE!C1485&amp;", "&amp; IF(lookups!$E$2-LEN(SOURCE!C1485) &gt;= 0, REPT(" ",lookups!$E$2-LEN(SOURCE!C1485)), "")&amp;
      SOURCE!D1485&amp;", "&amp; IF(lookups!$F$2-LEN(SOURCE!D1485) &gt;= 0, REPT(" ",lookups!$F$2-LEN(SOURCE!D1485)), "")&amp;
      SOURCE!E1485&amp;", "&amp; IF(lookups!$G$2-LEN(SOURCE!E1485) &gt;=0, REPT(" ",lookups!$G$2-LEN(SOURCE!E1485)), "")&amp;
      SOURCE!F1485&amp;", "&amp; IF(lookups!$H$2-LEN(SOURCE!F1485) &gt;= 0, REPT(" ",lookups!$H$2-LEN(SOURCE!F1485)+2), "")&amp;"("&amp;
      SUBSTITUTE(TEXT(SOURCE!G1485,"??0"),"  ","")&amp;" &lt;&lt; TAM_MAX_BITS) |"&amp; IF(lookups!$I$2-3 &gt;= 0, REPT(" ",MAX(1,lookups!$I$2-5+4+1-1-LEN(  IF(ISTEXT(SOURCE!H1485),SOURCE!H1485,  SUBSTITUTE(SUBSTITUTE(TEXT(SOURCE!H1485,"????0"),"  ","")," ",""))   ))), "")&amp;
       IF(ISTEXT(SOURCE!H1485),SOURCE!H1485, SUBSTITUTE(SUBSTITUTE(TEXT(SOURCE!H1485,"????0"),"  ","")," ",""))   &amp;","&amp; IF(lookups!$J$2-3 &gt;= 0, REPT(" ",lookups!$J$2-3-5), "")&amp;
      SOURCE!I1485&amp;
" | "&amp; IF(lookups!$K$2-LEN(SOURCE!I1485) &gt;= 0, REPT(" ",lookups!$K$2-LEN(SOURCE!I1485)), "")&amp;
      SOURCE!J1485&amp;      IF(lookups!$L$2-LEN(SOURCE!J1485) &gt;= 0, REPT(" ",lookups!$L$2-LEN(SOURCE!J1485)), "")&amp;
" | "&amp; IF(lookups!$K$2-LEN(SOURCE!I1485) &gt;= 0, REPT(" ",lookups!$K$2-LEN(SOURCE!I1485)), "")&amp;
      SOURCE!K1485&amp;      IF(lookups!$L$2-LEN(SOURCE!K1485) &gt;= 0, REPT(" ",lookups!$M$2-LEN(SOURCE!K1485)), "")&amp;
" | "&amp; SOURCE!L1485&amp;      IF(lookups!$O$2-LEN(SOURCE!L1485) &gt;= 0, REPT(" ",lookups!$O$2-LEN(SOURCE!L1485)), "")&amp;
" | "&amp; SOURCE!M1485&amp;      IF(lookups!$P$2-LEN(SOURCE!M1485) &gt;= 0, REPT(" ",lookups!$P$2-LEN(SOURCE!M1485)), "")&amp;
      "},"&amp;IF(SOURCE!O1485&lt;&gt;"",""&amp;SOURCE!O1485,"")
 )
)
)</f>
        <v>/* 1447 */  { itemToBeCoded,                NOPARAM,                     "1447",                                        "1447",                                        (0 &lt;&lt; TAM_MAX_BITS) |     0, CAT_FREE | SLS_ENABLED   | US_UNCHANGED | EIM_DISABLED | PTP_DISABLED     },</v>
      </c>
    </row>
    <row r="1486" customFormat="false" ht="15.75" hidden="false" customHeight="false" outlineLevel="0" collapsed="false">
      <c r="A1486" s="263" t="str">
        <f aca="false">IF(AND(OR(SOURCE!A1486="",ISBLANK(SOURCE!A1486)),SOURCE!B1486&gt;0),IF(ISBLANK(SOURCE!C1486),"",SOURCE!C1486),
IF(SOURCE!B1486&lt;0,VLOOKUP(SOURCE!B1486,lookups!A$1:B$25,2,0),
  IF(ISBLANK(SOURCE!B1486),
    "",
    "/* "&amp;TEXT(SOURCE!B1486,"???0")&amp;" *"&amp;
      SOURCE!C1486&amp;", "&amp; IF(lookups!$E$2-LEN(SOURCE!C1486) &gt;= 0, REPT(" ",lookups!$E$2-LEN(SOURCE!C1486)), "")&amp;
      SOURCE!D1486&amp;", "&amp; IF(lookups!$F$2-LEN(SOURCE!D1486) &gt;= 0, REPT(" ",lookups!$F$2-LEN(SOURCE!D1486)), "")&amp;
      SOURCE!E1486&amp;", "&amp; IF(lookups!$G$2-LEN(SOURCE!E1486) &gt;=0, REPT(" ",lookups!$G$2-LEN(SOURCE!E1486)), "")&amp;
      SOURCE!F1486&amp;", "&amp; IF(lookups!$H$2-LEN(SOURCE!F1486) &gt;= 0, REPT(" ",lookups!$H$2-LEN(SOURCE!F1486)+2), "")&amp;"("&amp;
      SUBSTITUTE(TEXT(SOURCE!G1486,"??0"),"  ","")&amp;" &lt;&lt; TAM_MAX_BITS) |"&amp; IF(lookups!$I$2-3 &gt;= 0, REPT(" ",MAX(1,lookups!$I$2-5+4+1-1-LEN(  IF(ISTEXT(SOURCE!H1486),SOURCE!H1486,  SUBSTITUTE(SUBSTITUTE(TEXT(SOURCE!H1486,"????0"),"  ","")," ",""))   ))), "")&amp;
       IF(ISTEXT(SOURCE!H1486),SOURCE!H1486, SUBSTITUTE(SUBSTITUTE(TEXT(SOURCE!H1486,"????0"),"  ","")," ",""))   &amp;","&amp; IF(lookups!$J$2-3 &gt;= 0, REPT(" ",lookups!$J$2-3-5), "")&amp;
      SOURCE!I1486&amp;
" | "&amp; IF(lookups!$K$2-LEN(SOURCE!I1486) &gt;= 0, REPT(" ",lookups!$K$2-LEN(SOURCE!I1486)), "")&amp;
      SOURCE!J1486&amp;      IF(lookups!$L$2-LEN(SOURCE!J1486) &gt;= 0, REPT(" ",lookups!$L$2-LEN(SOURCE!J1486)), "")&amp;
" | "&amp; IF(lookups!$K$2-LEN(SOURCE!I1486) &gt;= 0, REPT(" ",lookups!$K$2-LEN(SOURCE!I1486)), "")&amp;
      SOURCE!K1486&amp;      IF(lookups!$L$2-LEN(SOURCE!K1486) &gt;= 0, REPT(" ",lookups!$M$2-LEN(SOURCE!K1486)), "")&amp;
" | "&amp; SOURCE!L1486&amp;      IF(lookups!$O$2-LEN(SOURCE!L1486) &gt;= 0, REPT(" ",lookups!$O$2-LEN(SOURCE!L1486)), "")&amp;
" | "&amp; SOURCE!M1486&amp;      IF(lookups!$P$2-LEN(SOURCE!M1486) &gt;= 0, REPT(" ",lookups!$P$2-LEN(SOURCE!M1486)), "")&amp;
      "},"&amp;IF(SOURCE!O1486&lt;&gt;"",""&amp;SOURCE!O1486,"")
 )
)
)</f>
        <v>/* 1448 */  { fnStatSa,                     NOPARAM,                     "s(a)",                                        "s(a)",                                        (0 &lt;&lt; TAM_MAX_BITS) |     0, CAT_FNCT | SLS_ENABLED   | US_ENABLED   | EIM_DISABLED | PTP_NONE         },</v>
      </c>
    </row>
    <row r="1487" customFormat="false" ht="15.75" hidden="false" customHeight="false" outlineLevel="0" collapsed="false">
      <c r="A1487" s="263" t="str">
        <f aca="false">IF(AND(OR(SOURCE!A1487="",ISBLANK(SOURCE!A1487)),SOURCE!B1487&gt;0),IF(ISBLANK(SOURCE!C1487),"",SOURCE!C1487),
IF(SOURCE!B1487&lt;0,VLOOKUP(SOURCE!B1487,lookups!A$1:B$25,2,0),
  IF(ISBLANK(SOURCE!B1487),
    "",
    "/* "&amp;TEXT(SOURCE!B1487,"???0")&amp;" *"&amp;
      SOURCE!C1487&amp;", "&amp; IF(lookups!$E$2-LEN(SOURCE!C1487) &gt;= 0, REPT(" ",lookups!$E$2-LEN(SOURCE!C1487)), "")&amp;
      SOURCE!D1487&amp;", "&amp; IF(lookups!$F$2-LEN(SOURCE!D1487) &gt;= 0, REPT(" ",lookups!$F$2-LEN(SOURCE!D1487)), "")&amp;
      SOURCE!E1487&amp;", "&amp; IF(lookups!$G$2-LEN(SOURCE!E1487) &gt;=0, REPT(" ",lookups!$G$2-LEN(SOURCE!E1487)), "")&amp;
      SOURCE!F1487&amp;", "&amp; IF(lookups!$H$2-LEN(SOURCE!F1487) &gt;= 0, REPT(" ",lookups!$H$2-LEN(SOURCE!F1487)+2), "")&amp;"("&amp;
      SUBSTITUTE(TEXT(SOURCE!G1487,"??0"),"  ","")&amp;" &lt;&lt; TAM_MAX_BITS) |"&amp; IF(lookups!$I$2-3 &gt;= 0, REPT(" ",MAX(1,lookups!$I$2-5+4+1-1-LEN(  IF(ISTEXT(SOURCE!H1487),SOURCE!H1487,  SUBSTITUTE(SUBSTITUTE(TEXT(SOURCE!H1487,"????0"),"  ","")," ",""))   ))), "")&amp;
       IF(ISTEXT(SOURCE!H1487),SOURCE!H1487, SUBSTITUTE(SUBSTITUTE(TEXT(SOURCE!H1487,"????0"),"  ","")," ",""))   &amp;","&amp; IF(lookups!$J$2-3 &gt;= 0, REPT(" ",lookups!$J$2-3-5), "")&amp;
      SOURCE!I1487&amp;
" | "&amp; IF(lookups!$K$2-LEN(SOURCE!I1487) &gt;= 0, REPT(" ",lookups!$K$2-LEN(SOURCE!I1487)), "")&amp;
      SOURCE!J1487&amp;      IF(lookups!$L$2-LEN(SOURCE!J1487) &gt;= 0, REPT(" ",lookups!$L$2-LEN(SOURCE!J1487)), "")&amp;
" | "&amp; IF(lookups!$K$2-LEN(SOURCE!I1487) &gt;= 0, REPT(" ",lookups!$K$2-LEN(SOURCE!I1487)), "")&amp;
      SOURCE!K1487&amp;      IF(lookups!$L$2-LEN(SOURCE!K1487) &gt;= 0, REPT(" ",lookups!$M$2-LEN(SOURCE!K1487)), "")&amp;
" | "&amp; SOURCE!L1487&amp;      IF(lookups!$O$2-LEN(SOURCE!L1487) &gt;= 0, REPT(" ",lookups!$O$2-LEN(SOURCE!L1487)), "")&amp;
" | "&amp; SOURCE!M1487&amp;      IF(lookups!$P$2-LEN(SOURCE!M1487) &gt;= 0, REPT(" ",lookups!$P$2-LEN(SOURCE!M1487)), "")&amp;
      "},"&amp;IF(SOURCE!O1487&lt;&gt;"",""&amp;SOURCE!O1487,"")
 )
)
)</f>
        <v>/* 1449 */  { itemToBeCoded,                NOPARAM,                     "BLUE47",                                      "BLUE47",                                      (0 &lt;&lt; TAM_MAX_BITS) |     0, CAT_MENU | SLS_UNCHANGED | US_UNCHANGED | EIM_DISABLED | PTP_DISABLED     },</v>
      </c>
    </row>
    <row r="1488" customFormat="false" ht="15.75" hidden="false" customHeight="false" outlineLevel="0" collapsed="false">
      <c r="A1488" s="263" t="str">
        <f aca="false">IF(AND(OR(SOURCE!A1488="",ISBLANK(SOURCE!A1488)),SOURCE!B1488&gt;0),IF(ISBLANK(SOURCE!C1488),"",SOURCE!C1488),
IF(SOURCE!B1488&lt;0,VLOOKUP(SOURCE!B1488,lookups!A$1:B$25,2,0),
  IF(ISBLANK(SOURCE!B1488),
    "",
    "/* "&amp;TEXT(SOURCE!B1488,"???0")&amp;" *"&amp;
      SOURCE!C1488&amp;", "&amp; IF(lookups!$E$2-LEN(SOURCE!C1488) &gt;= 0, REPT(" ",lookups!$E$2-LEN(SOURCE!C1488)), "")&amp;
      SOURCE!D1488&amp;", "&amp; IF(lookups!$F$2-LEN(SOURCE!D1488) &gt;= 0, REPT(" ",lookups!$F$2-LEN(SOURCE!D1488)), "")&amp;
      SOURCE!E1488&amp;", "&amp; IF(lookups!$G$2-LEN(SOURCE!E1488) &gt;=0, REPT(" ",lookups!$G$2-LEN(SOURCE!E1488)), "")&amp;
      SOURCE!F1488&amp;", "&amp; IF(lookups!$H$2-LEN(SOURCE!F1488) &gt;= 0, REPT(" ",lookups!$H$2-LEN(SOURCE!F1488)+2), "")&amp;"("&amp;
      SUBSTITUTE(TEXT(SOURCE!G1488,"??0"),"  ","")&amp;" &lt;&lt; TAM_MAX_BITS) |"&amp; IF(lookups!$I$2-3 &gt;= 0, REPT(" ",MAX(1,lookups!$I$2-5+4+1-1-LEN(  IF(ISTEXT(SOURCE!H1488),SOURCE!H1488,  SUBSTITUTE(SUBSTITUTE(TEXT(SOURCE!H1488,"????0"),"  ","")," ",""))   ))), "")&amp;
       IF(ISTEXT(SOURCE!H1488),SOURCE!H1488, SUBSTITUTE(SUBSTITUTE(TEXT(SOURCE!H1488,"????0"),"  ","")," ",""))   &amp;","&amp; IF(lookups!$J$2-3 &gt;= 0, REPT(" ",lookups!$J$2-3-5), "")&amp;
      SOURCE!I1488&amp;
" | "&amp; IF(lookups!$K$2-LEN(SOURCE!I1488) &gt;= 0, REPT(" ",lookups!$K$2-LEN(SOURCE!I1488)), "")&amp;
      SOURCE!J1488&amp;      IF(lookups!$L$2-LEN(SOURCE!J1488) &gt;= 0, REPT(" ",lookups!$L$2-LEN(SOURCE!J1488)), "")&amp;
" | "&amp; IF(lookups!$K$2-LEN(SOURCE!I1488) &gt;= 0, REPT(" ",lookups!$K$2-LEN(SOURCE!I1488)), "")&amp;
      SOURCE!K1488&amp;      IF(lookups!$L$2-LEN(SOURCE!K1488) &gt;= 0, REPT(" ",lookups!$M$2-LEN(SOURCE!K1488)), "")&amp;
" | "&amp; SOURCE!L1488&amp;      IF(lookups!$O$2-LEN(SOURCE!L1488) &gt;= 0, REPT(" ",lookups!$O$2-LEN(SOURCE!L1488)), "")&amp;
" | "&amp; SOURCE!M1488&amp;      IF(lookups!$P$2-LEN(SOURCE!M1488) &gt;= 0, REPT(" ",lookups!$P$2-LEN(SOURCE!M1488)), "")&amp;
      "},"&amp;IF(SOURCE!O1488&lt;&gt;"",""&amp;SOURCE!O1488,"")
 )
)
)</f>
        <v>/* 1450 */  { fnDot,                        NOPARAM,                     "DOT",                                         "dot",                                         (0 &lt;&lt; TAM_MAX_BITS) |     0, CAT_FNCT | SLS_ENABLED   | US_ENABLED   | EIM_DISABLED | PTP_NONE         },</v>
      </c>
    </row>
    <row r="1489" customFormat="false" ht="15.75" hidden="false" customHeight="false" outlineLevel="0" collapsed="false">
      <c r="A1489" s="263" t="str">
        <f aca="false">IF(AND(OR(SOURCE!A1489="",ISBLANK(SOURCE!A1489)),SOURCE!B1489&gt;0),IF(ISBLANK(SOURCE!C1489),"",SOURCE!C1489),
IF(SOURCE!B1489&lt;0,VLOOKUP(SOURCE!B1489,lookups!A$1:B$25,2,0),
  IF(ISBLANK(SOURCE!B1489),
    "",
    "/* "&amp;TEXT(SOURCE!B1489,"???0")&amp;" *"&amp;
      SOURCE!C1489&amp;", "&amp; IF(lookups!$E$2-LEN(SOURCE!C1489) &gt;= 0, REPT(" ",lookups!$E$2-LEN(SOURCE!C1489)), "")&amp;
      SOURCE!D1489&amp;", "&amp; IF(lookups!$F$2-LEN(SOURCE!D1489) &gt;= 0, REPT(" ",lookups!$F$2-LEN(SOURCE!D1489)), "")&amp;
      SOURCE!E1489&amp;", "&amp; IF(lookups!$G$2-LEN(SOURCE!E1489) &gt;=0, REPT(" ",lookups!$G$2-LEN(SOURCE!E1489)), "")&amp;
      SOURCE!F1489&amp;", "&amp; IF(lookups!$H$2-LEN(SOURCE!F1489) &gt;= 0, REPT(" ",lookups!$H$2-LEN(SOURCE!F1489)+2), "")&amp;"("&amp;
      SUBSTITUTE(TEXT(SOURCE!G1489,"??0"),"  ","")&amp;" &lt;&lt; TAM_MAX_BITS) |"&amp; IF(lookups!$I$2-3 &gt;= 0, REPT(" ",MAX(1,lookups!$I$2-5+4+1-1-LEN(  IF(ISTEXT(SOURCE!H1489),SOURCE!H1489,  SUBSTITUTE(SUBSTITUTE(TEXT(SOURCE!H1489,"????0"),"  ","")," ",""))   ))), "")&amp;
       IF(ISTEXT(SOURCE!H1489),SOURCE!H1489, SUBSTITUTE(SUBSTITUTE(TEXT(SOURCE!H1489,"????0"),"  ","")," ",""))   &amp;","&amp; IF(lookups!$J$2-3 &gt;= 0, REPT(" ",lookups!$J$2-3-5), "")&amp;
      SOURCE!I1489&amp;
" | "&amp; IF(lookups!$K$2-LEN(SOURCE!I1489) &gt;= 0, REPT(" ",lookups!$K$2-LEN(SOURCE!I1489)), "")&amp;
      SOURCE!J1489&amp;      IF(lookups!$L$2-LEN(SOURCE!J1489) &gt;= 0, REPT(" ",lookups!$L$2-LEN(SOURCE!J1489)), "")&amp;
" | "&amp; IF(lookups!$K$2-LEN(SOURCE!I1489) &gt;= 0, REPT(" ",lookups!$K$2-LEN(SOURCE!I1489)), "")&amp;
      SOURCE!K1489&amp;      IF(lookups!$L$2-LEN(SOURCE!K1489) &gt;= 0, REPT(" ",lookups!$M$2-LEN(SOURCE!K1489)), "")&amp;
" | "&amp; SOURCE!L1489&amp;      IF(lookups!$O$2-LEN(SOURCE!L1489) &gt;= 0, REPT(" ",lookups!$O$2-LEN(SOURCE!L1489)), "")&amp;
" | "&amp; SOURCE!M1489&amp;      IF(lookups!$P$2-LEN(SOURCE!M1489) &gt;= 0, REPT(" ",lookups!$P$2-LEN(SOURCE!M1489)), "")&amp;
      "},"&amp;IF(SOURCE!O1489&lt;&gt;"",""&amp;SOURCE!O1489,"")
 )
)
)</f>
        <v>/* 1451 */  { fnDisplayStack,               TM_VALUE,                    "DSTACK",                                      "DSTACK",                                      (1 &lt;&lt; TAM_MAX_BITS) |     4, CAT_FNCT | SLS_ENABLED   | US_ENABLED   | EIM_DISABLED | PTP_NUMBER_8     },</v>
      </c>
    </row>
    <row r="1490" customFormat="false" ht="15.75" hidden="false" customHeight="false" outlineLevel="0" collapsed="false">
      <c r="A1490" s="263" t="str">
        <f aca="false">IF(AND(OR(SOURCE!A1490="",ISBLANK(SOURCE!A1490)),SOURCE!B1490&gt;0),IF(ISBLANK(SOURCE!C1490),"",SOURCE!C1490),
IF(SOURCE!B1490&lt;0,VLOOKUP(SOURCE!B1490,lookups!A$1:B$25,2,0),
  IF(ISBLANK(SOURCE!B1490),
    "",
    "/* "&amp;TEXT(SOURCE!B1490,"???0")&amp;" *"&amp;
      SOURCE!C1490&amp;", "&amp; IF(lookups!$E$2-LEN(SOURCE!C1490) &gt;= 0, REPT(" ",lookups!$E$2-LEN(SOURCE!C1490)), "")&amp;
      SOURCE!D1490&amp;", "&amp; IF(lookups!$F$2-LEN(SOURCE!D1490) &gt;= 0, REPT(" ",lookups!$F$2-LEN(SOURCE!D1490)), "")&amp;
      SOURCE!E1490&amp;", "&amp; IF(lookups!$G$2-LEN(SOURCE!E1490) &gt;=0, REPT(" ",lookups!$G$2-LEN(SOURCE!E1490)), "")&amp;
      SOURCE!F1490&amp;", "&amp; IF(lookups!$H$2-LEN(SOURCE!F1490) &gt;= 0, REPT(" ",lookups!$H$2-LEN(SOURCE!F1490)+2), "")&amp;"("&amp;
      SUBSTITUTE(TEXT(SOURCE!G1490,"??0"),"  ","")&amp;" &lt;&lt; TAM_MAX_BITS) |"&amp; IF(lookups!$I$2-3 &gt;= 0, REPT(" ",MAX(1,lookups!$I$2-5+4+1-1-LEN(  IF(ISTEXT(SOURCE!H1490),SOURCE!H1490,  SUBSTITUTE(SUBSTITUTE(TEXT(SOURCE!H1490,"????0"),"  ","")," ",""))   ))), "")&amp;
       IF(ISTEXT(SOURCE!H1490),SOURCE!H1490, SUBSTITUTE(SUBSTITUTE(TEXT(SOURCE!H1490,"????0"),"  ","")," ",""))   &amp;","&amp; IF(lookups!$J$2-3 &gt;= 0, REPT(" ",lookups!$J$2-3-5), "")&amp;
      SOURCE!I1490&amp;
" | "&amp; IF(lookups!$K$2-LEN(SOURCE!I1490) &gt;= 0, REPT(" ",lookups!$K$2-LEN(SOURCE!I1490)), "")&amp;
      SOURCE!J1490&amp;      IF(lookups!$L$2-LEN(SOURCE!J1490) &gt;= 0, REPT(" ",lookups!$L$2-LEN(SOURCE!J1490)), "")&amp;
" | "&amp; IF(lookups!$K$2-LEN(SOURCE!I1490) &gt;= 0, REPT(" ",lookups!$K$2-LEN(SOURCE!I1490)), "")&amp;
      SOURCE!K1490&amp;      IF(lookups!$L$2-LEN(SOURCE!K1490) &gt;= 0, REPT(" ",lookups!$M$2-LEN(SOURCE!K1490)), "")&amp;
" | "&amp; SOURCE!L1490&amp;      IF(lookups!$O$2-LEN(SOURCE!L1490) &gt;= 0, REPT(" ",lookups!$O$2-LEN(SOURCE!L1490)), "")&amp;
" | "&amp; SOURCE!M1490&amp;      IF(lookups!$P$2-LEN(SOURCE!M1490) &gt;= 0, REPT(" ",lookups!$P$2-LEN(SOURCE!M1490)), "")&amp;
      "},"&amp;IF(SOURCE!O1490&lt;&gt;"",""&amp;SOURCE!O1490,"")
 )
)
)</f>
        <v>/* 1452 */  { fnAngularMode,                amDMS,                       "D.MS",                                        "d.ms",                                        (0 &lt;&lt; TAM_MAX_BITS) |     0, CAT_FNCT | SLS_ENABLED   | US_ENABLED   | EIM_DISABLED | PTP_NONE         },</v>
      </c>
    </row>
    <row r="1491" customFormat="false" ht="15.75" hidden="false" customHeight="false" outlineLevel="0" collapsed="false">
      <c r="A1491" s="263" t="str">
        <f aca="false">IF(AND(OR(SOURCE!A1491="",ISBLANK(SOURCE!A1491)),SOURCE!B1491&gt;0),IF(ISBLANK(SOURCE!C1491),"",SOURCE!C1491),
IF(SOURCE!B1491&lt;0,VLOOKUP(SOURCE!B1491,lookups!A$1:B$25,2,0),
  IF(ISBLANK(SOURCE!B1491),
    "",
    "/* "&amp;TEXT(SOURCE!B1491,"???0")&amp;" *"&amp;
      SOURCE!C1491&amp;", "&amp; IF(lookups!$E$2-LEN(SOURCE!C1491) &gt;= 0, REPT(" ",lookups!$E$2-LEN(SOURCE!C1491)), "")&amp;
      SOURCE!D1491&amp;", "&amp; IF(lookups!$F$2-LEN(SOURCE!D1491) &gt;= 0, REPT(" ",lookups!$F$2-LEN(SOURCE!D1491)), "")&amp;
      SOURCE!E1491&amp;", "&amp; IF(lookups!$G$2-LEN(SOURCE!E1491) &gt;=0, REPT(" ",lookups!$G$2-LEN(SOURCE!E1491)), "")&amp;
      SOURCE!F1491&amp;", "&amp; IF(lookups!$H$2-LEN(SOURCE!F1491) &gt;= 0, REPT(" ",lookups!$H$2-LEN(SOURCE!F1491)+2), "")&amp;"("&amp;
      SUBSTITUTE(TEXT(SOURCE!G1491,"??0"),"  ","")&amp;" &lt;&lt; TAM_MAX_BITS) |"&amp; IF(lookups!$I$2-3 &gt;= 0, REPT(" ",MAX(1,lookups!$I$2-5+4+1-1-LEN(  IF(ISTEXT(SOURCE!H1491),SOURCE!H1491,  SUBSTITUTE(SUBSTITUTE(TEXT(SOURCE!H1491,"????0"),"  ","")," ",""))   ))), "")&amp;
       IF(ISTEXT(SOURCE!H1491),SOURCE!H1491, SUBSTITUTE(SUBSTITUTE(TEXT(SOURCE!H1491,"????0"),"  ","")," ",""))   &amp;","&amp; IF(lookups!$J$2-3 &gt;= 0, REPT(" ",lookups!$J$2-3-5), "")&amp;
      SOURCE!I1491&amp;
" | "&amp; IF(lookups!$K$2-LEN(SOURCE!I1491) &gt;= 0, REPT(" ",lookups!$K$2-LEN(SOURCE!I1491)), "")&amp;
      SOURCE!J1491&amp;      IF(lookups!$L$2-LEN(SOURCE!J1491) &gt;= 0, REPT(" ",lookups!$L$2-LEN(SOURCE!J1491)), "")&amp;
" | "&amp; IF(lookups!$K$2-LEN(SOURCE!I1491) &gt;= 0, REPT(" ",lookups!$K$2-LEN(SOURCE!I1491)), "")&amp;
      SOURCE!K1491&amp;      IF(lookups!$L$2-LEN(SOURCE!K1491) &gt;= 0, REPT(" ",lookups!$M$2-LEN(SOURCE!K1491)), "")&amp;
" | "&amp; SOURCE!L1491&amp;      IF(lookups!$O$2-LEN(SOURCE!L1491) &gt;= 0, REPT(" ",lookups!$O$2-LEN(SOURCE!L1491)), "")&amp;
" | "&amp; SOURCE!M1491&amp;      IF(lookups!$P$2-LEN(SOURCE!M1491) &gt;= 0, REPT(" ",lookups!$P$2-LEN(SOURCE!M1491)), "")&amp;
      "},"&amp;IF(SOURCE!O1491&lt;&gt;"",""&amp;SOURCE!O1491,"")
 )
)
)</f>
        <v>/* 1453 */  { itemToBeCoded,                NOPARAM,                     "1453",                                        "1453",                                        (0 &lt;&lt; TAM_MAX_BITS) |     0, CAT_FREE | SLS_UNCHANGED | US_UNCHANGED | EIM_DISABLED | PTP_DISABLED     },</v>
      </c>
    </row>
    <row r="1492" customFormat="false" ht="15.75" hidden="false" customHeight="false" outlineLevel="0" collapsed="false">
      <c r="A1492" s="263" t="str">
        <f aca="false">IF(AND(OR(SOURCE!A1492="",ISBLANK(SOURCE!A1492)),SOURCE!B1492&gt;0),IF(ISBLANK(SOURCE!C1492),"",SOURCE!C1492),
IF(SOURCE!B1492&lt;0,VLOOKUP(SOURCE!B1492,lookups!A$1:B$25,2,0),
  IF(ISBLANK(SOURCE!B1492),
    "",
    "/* "&amp;TEXT(SOURCE!B1492,"???0")&amp;" *"&amp;
      SOURCE!C1492&amp;", "&amp; IF(lookups!$E$2-LEN(SOURCE!C1492) &gt;= 0, REPT(" ",lookups!$E$2-LEN(SOURCE!C1492)), "")&amp;
      SOURCE!D1492&amp;", "&amp; IF(lookups!$F$2-LEN(SOURCE!D1492) &gt;= 0, REPT(" ",lookups!$F$2-LEN(SOURCE!D1492)), "")&amp;
      SOURCE!E1492&amp;", "&amp; IF(lookups!$G$2-LEN(SOURCE!E1492) &gt;=0, REPT(" ",lookups!$G$2-LEN(SOURCE!E1492)), "")&amp;
      SOURCE!F1492&amp;", "&amp; IF(lookups!$H$2-LEN(SOURCE!F1492) &gt;= 0, REPT(" ",lookups!$H$2-LEN(SOURCE!F1492)+2), "")&amp;"("&amp;
      SUBSTITUTE(TEXT(SOURCE!G1492,"??0"),"  ","")&amp;" &lt;&lt; TAM_MAX_BITS) |"&amp; IF(lookups!$I$2-3 &gt;= 0, REPT(" ",MAX(1,lookups!$I$2-5+4+1-1-LEN(  IF(ISTEXT(SOURCE!H1492),SOURCE!H1492,  SUBSTITUTE(SUBSTITUTE(TEXT(SOURCE!H1492,"????0"),"  ","")," ",""))   ))), "")&amp;
       IF(ISTEXT(SOURCE!H1492),SOURCE!H1492, SUBSTITUTE(SUBSTITUTE(TEXT(SOURCE!H1492,"????0"),"  ","")," ",""))   &amp;","&amp; IF(lookups!$J$2-3 &gt;= 0, REPT(" ",lookups!$J$2-3-5), "")&amp;
      SOURCE!I1492&amp;
" | "&amp; IF(lookups!$K$2-LEN(SOURCE!I1492) &gt;= 0, REPT(" ",lookups!$K$2-LEN(SOURCE!I1492)), "")&amp;
      SOURCE!J1492&amp;      IF(lookups!$L$2-LEN(SOURCE!J1492) &gt;= 0, REPT(" ",lookups!$L$2-LEN(SOURCE!J1492)), "")&amp;
" | "&amp; IF(lookups!$K$2-LEN(SOURCE!I1492) &gt;= 0, REPT(" ",lookups!$K$2-LEN(SOURCE!I1492)), "")&amp;
      SOURCE!K1492&amp;      IF(lookups!$L$2-LEN(SOURCE!K1492) &gt;= 0, REPT(" ",lookups!$M$2-LEN(SOURCE!K1492)), "")&amp;
" | "&amp; SOURCE!L1492&amp;      IF(lookups!$O$2-LEN(SOURCE!L1492) &gt;= 0, REPT(" ",lookups!$O$2-LEN(SOURCE!L1492)), "")&amp;
" | "&amp; SOURCE!M1492&amp;      IF(lookups!$P$2-LEN(SOURCE!M1492) &gt;= 0, REPT(" ",lookups!$P$2-LEN(SOURCE!M1492)), "")&amp;
      "},"&amp;IF(SOURCE!O1492&lt;&gt;"",""&amp;SOURCE!O1492,"")
 )
)
)</f>
        <v>/* 1454 */  { fnSetDateFormat,              ITM_DMY,                     "DMY",                                         "DMY",                                         (0 &lt;&lt; TAM_MAX_BITS) |     0, CAT_FNCT | SLS_ENABLED   | US_ENABLED   | EIM_DISABLED | PTP_NONE         },</v>
      </c>
    </row>
    <row r="1493" customFormat="false" ht="15.75" hidden="false" customHeight="false" outlineLevel="0" collapsed="false">
      <c r="A1493" s="263" t="str">
        <f aca="false">IF(AND(OR(SOURCE!A1493="",ISBLANK(SOURCE!A1493)),SOURCE!B1493&gt;0),IF(ISBLANK(SOURCE!C1493),"",SOURCE!C1493),
IF(SOURCE!B1493&lt;0,VLOOKUP(SOURCE!B1493,lookups!A$1:B$25,2,0),
  IF(ISBLANK(SOURCE!B1493),
    "",
    "/* "&amp;TEXT(SOURCE!B1493,"???0")&amp;" *"&amp;
      SOURCE!C1493&amp;", "&amp; IF(lookups!$E$2-LEN(SOURCE!C1493) &gt;= 0, REPT(" ",lookups!$E$2-LEN(SOURCE!C1493)), "")&amp;
      SOURCE!D1493&amp;", "&amp; IF(lookups!$F$2-LEN(SOURCE!D1493) &gt;= 0, REPT(" ",lookups!$F$2-LEN(SOURCE!D1493)), "")&amp;
      SOURCE!E1493&amp;", "&amp; IF(lookups!$G$2-LEN(SOURCE!E1493) &gt;=0, REPT(" ",lookups!$G$2-LEN(SOURCE!E1493)), "")&amp;
      SOURCE!F1493&amp;", "&amp; IF(lookups!$H$2-LEN(SOURCE!F1493) &gt;= 0, REPT(" ",lookups!$H$2-LEN(SOURCE!F1493)+2), "")&amp;"("&amp;
      SUBSTITUTE(TEXT(SOURCE!G1493,"??0"),"  ","")&amp;" &lt;&lt; TAM_MAX_BITS) |"&amp; IF(lookups!$I$2-3 &gt;= 0, REPT(" ",MAX(1,lookups!$I$2-5+4+1-1-LEN(  IF(ISTEXT(SOURCE!H1493),SOURCE!H1493,  SUBSTITUTE(SUBSTITUTE(TEXT(SOURCE!H1493,"????0"),"  ","")," ",""))   ))), "")&amp;
       IF(ISTEXT(SOURCE!H1493),SOURCE!H1493, SUBSTITUTE(SUBSTITUTE(TEXT(SOURCE!H1493,"????0"),"  ","")," ",""))   &amp;","&amp; IF(lookups!$J$2-3 &gt;= 0, REPT(" ",lookups!$J$2-3-5), "")&amp;
      SOURCE!I1493&amp;
" | "&amp; IF(lookups!$K$2-LEN(SOURCE!I1493) &gt;= 0, REPT(" ",lookups!$K$2-LEN(SOURCE!I1493)), "")&amp;
      SOURCE!J1493&amp;      IF(lookups!$L$2-LEN(SOURCE!J1493) &gt;= 0, REPT(" ",lookups!$L$2-LEN(SOURCE!J1493)), "")&amp;
" | "&amp; IF(lookups!$K$2-LEN(SOURCE!I1493) &gt;= 0, REPT(" ",lookups!$K$2-LEN(SOURCE!I1493)), "")&amp;
      SOURCE!K1493&amp;      IF(lookups!$L$2-LEN(SOURCE!K1493) &gt;= 0, REPT(" ",lookups!$M$2-LEN(SOURCE!K1493)), "")&amp;
" | "&amp; SOURCE!L1493&amp;      IF(lookups!$O$2-LEN(SOURCE!L1493) &gt;= 0, REPT(" ",lookups!$O$2-LEN(SOURCE!L1493)), "")&amp;
" | "&amp; SOURCE!M1493&amp;      IF(lookups!$P$2-LEN(SOURCE!M1493) &gt;= 0, REPT(" ",lookups!$P$2-LEN(SOURCE!M1493)), "")&amp;
      "},"&amp;IF(SOURCE!O1493&lt;&gt;"",""&amp;SOURCE!O1493,"")
 )
)
)</f>
        <v>/* 1455 */  { fnDateToJulian,               NOPARAM,                     "D" STD_RIGHT_ARROW "J",                       "D" STD_RIGHT_ARROW "J",                       (0 &lt;&lt; TAM_MAX_BITS) |     0, CAT_FNCT | SLS_ENABLED   | US_ENABLED   | EIM_DISABLED | PTP_NONE         },</v>
      </c>
    </row>
    <row r="1494" customFormat="false" ht="15.75" hidden="false" customHeight="false" outlineLevel="0" collapsed="false">
      <c r="A1494" s="263" t="str">
        <f aca="false">IF(AND(OR(SOURCE!A1494="",ISBLANK(SOURCE!A1494)),SOURCE!B1494&gt;0),IF(ISBLANK(SOURCE!C1494),"",SOURCE!C1494),
IF(SOURCE!B1494&lt;0,VLOOKUP(SOURCE!B1494,lookups!A$1:B$25,2,0),
  IF(ISBLANK(SOURCE!B1494),
    "",
    "/* "&amp;TEXT(SOURCE!B1494,"???0")&amp;" *"&amp;
      SOURCE!C1494&amp;", "&amp; IF(lookups!$E$2-LEN(SOURCE!C1494) &gt;= 0, REPT(" ",lookups!$E$2-LEN(SOURCE!C1494)), "")&amp;
      SOURCE!D1494&amp;", "&amp; IF(lookups!$F$2-LEN(SOURCE!D1494) &gt;= 0, REPT(" ",lookups!$F$2-LEN(SOURCE!D1494)), "")&amp;
      SOURCE!E1494&amp;", "&amp; IF(lookups!$G$2-LEN(SOURCE!E1494) &gt;=0, REPT(" ",lookups!$G$2-LEN(SOURCE!E1494)), "")&amp;
      SOURCE!F1494&amp;", "&amp; IF(lookups!$H$2-LEN(SOURCE!F1494) &gt;= 0, REPT(" ",lookups!$H$2-LEN(SOURCE!F1494)+2), "")&amp;"("&amp;
      SUBSTITUTE(TEXT(SOURCE!G1494,"??0"),"  ","")&amp;" &lt;&lt; TAM_MAX_BITS) |"&amp; IF(lookups!$I$2-3 &gt;= 0, REPT(" ",MAX(1,lookups!$I$2-5+4+1-1-LEN(  IF(ISTEXT(SOURCE!H1494),SOURCE!H1494,  SUBSTITUTE(SUBSTITUTE(TEXT(SOURCE!H1494,"????0"),"  ","")," ",""))   ))), "")&amp;
       IF(ISTEXT(SOURCE!H1494),SOURCE!H1494, SUBSTITUTE(SUBSTITUTE(TEXT(SOURCE!H1494,"????0"),"  ","")," ",""))   &amp;","&amp; IF(lookups!$J$2-3 &gt;= 0, REPT(" ",lookups!$J$2-3-5), "")&amp;
      SOURCE!I1494&amp;
" | "&amp; IF(lookups!$K$2-LEN(SOURCE!I1494) &gt;= 0, REPT(" ",lookups!$K$2-LEN(SOURCE!I1494)), "")&amp;
      SOURCE!J1494&amp;      IF(lookups!$L$2-LEN(SOURCE!J1494) &gt;= 0, REPT(" ",lookups!$L$2-LEN(SOURCE!J1494)), "")&amp;
" | "&amp; IF(lookups!$K$2-LEN(SOURCE!I1494) &gt;= 0, REPT(" ",lookups!$K$2-LEN(SOURCE!I1494)), "")&amp;
      SOURCE!K1494&amp;      IF(lookups!$L$2-LEN(SOURCE!K1494) &gt;= 0, REPT(" ",lookups!$M$2-LEN(SOURCE!K1494)), "")&amp;
" | "&amp; SOURCE!L1494&amp;      IF(lookups!$O$2-LEN(SOURCE!L1494) &gt;= 0, REPT(" ",lookups!$O$2-LEN(SOURCE!L1494)), "")&amp;
" | "&amp; SOURCE!M1494&amp;      IF(lookups!$P$2-LEN(SOURCE!M1494) &gt;= 0, REPT(" ",lookups!$P$2-LEN(SOURCE!M1494)), "")&amp;
      "},"&amp;IF(SOURCE!O1494&lt;&gt;"",""&amp;SOURCE!O1494,"")
 )
)
)</f>
        <v>/* 1456 */  { fnDeleteVariable,             TM_DELITM,                   "DELITM",                                      "DELITM",                                      (0 &lt;&lt; TAM_MAX_BITS) |     0, CAT_FNCT | SLS_UNCHANGED | US_CANCEL    | EIM_DISABLED | PTP_REGISTER     },</v>
      </c>
    </row>
    <row r="1495" customFormat="false" ht="15.75" hidden="false" customHeight="false" outlineLevel="0" collapsed="false">
      <c r="A1495" s="263" t="str">
        <f aca="false">IF(AND(OR(SOURCE!A1495="",ISBLANK(SOURCE!A1495)),SOURCE!B1495&gt;0),IF(ISBLANK(SOURCE!C1495),"",SOURCE!C1495),
IF(SOURCE!B1495&lt;0,VLOOKUP(SOURCE!B1495,lookups!A$1:B$25,2,0),
  IF(ISBLANK(SOURCE!B1495),
    "",
    "/* "&amp;TEXT(SOURCE!B1495,"???0")&amp;" *"&amp;
      SOURCE!C1495&amp;", "&amp; IF(lookups!$E$2-LEN(SOURCE!C1495) &gt;= 0, REPT(" ",lookups!$E$2-LEN(SOURCE!C1495)), "")&amp;
      SOURCE!D1495&amp;", "&amp; IF(lookups!$F$2-LEN(SOURCE!D1495) &gt;= 0, REPT(" ",lookups!$F$2-LEN(SOURCE!D1495)), "")&amp;
      SOURCE!E1495&amp;", "&amp; IF(lookups!$G$2-LEN(SOURCE!E1495) &gt;=0, REPT(" ",lookups!$G$2-LEN(SOURCE!E1495)), "")&amp;
      SOURCE!F1495&amp;", "&amp; IF(lookups!$H$2-LEN(SOURCE!F1495) &gt;= 0, REPT(" ",lookups!$H$2-LEN(SOURCE!F1495)+2), "")&amp;"("&amp;
      SUBSTITUTE(TEXT(SOURCE!G1495,"??0"),"  ","")&amp;" &lt;&lt; TAM_MAX_BITS) |"&amp; IF(lookups!$I$2-3 &gt;= 0, REPT(" ",MAX(1,lookups!$I$2-5+4+1-1-LEN(  IF(ISTEXT(SOURCE!H1495),SOURCE!H1495,  SUBSTITUTE(SUBSTITUTE(TEXT(SOURCE!H1495,"????0"),"  ","")," ",""))   ))), "")&amp;
       IF(ISTEXT(SOURCE!H1495),SOURCE!H1495, SUBSTITUTE(SUBSTITUTE(TEXT(SOURCE!H1495,"????0"),"  ","")," ",""))   &amp;","&amp; IF(lookups!$J$2-3 &gt;= 0, REPT(" ",lookups!$J$2-3-5), "")&amp;
      SOURCE!I1495&amp;
" | "&amp; IF(lookups!$K$2-LEN(SOURCE!I1495) &gt;= 0, REPT(" ",lookups!$K$2-LEN(SOURCE!I1495)), "")&amp;
      SOURCE!J1495&amp;      IF(lookups!$L$2-LEN(SOURCE!J1495) &gt;= 0, REPT(" ",lookups!$L$2-LEN(SOURCE!J1495)), "")&amp;
" | "&amp; IF(lookups!$K$2-LEN(SOURCE!I1495) &gt;= 0, REPT(" ",lookups!$K$2-LEN(SOURCE!I1495)), "")&amp;
      SOURCE!K1495&amp;      IF(lookups!$L$2-LEN(SOURCE!K1495) &gt;= 0, REPT(" ",lookups!$M$2-LEN(SOURCE!K1495)), "")&amp;
" | "&amp; SOURCE!L1495&amp;      IF(lookups!$O$2-LEN(SOURCE!L1495) &gt;= 0, REPT(" ",lookups!$O$2-LEN(SOURCE!L1495)), "")&amp;
" | "&amp; SOURCE!M1495&amp;      IF(lookups!$P$2-LEN(SOURCE!M1495) &gt;= 0, REPT(" ",lookups!$P$2-LEN(SOURCE!M1495)), "")&amp;
      "},"&amp;IF(SOURCE!O1495&lt;&gt;"",""&amp;SOURCE!O1495,"")
 )
)
)</f>
        <v>/* 1457 */  { fnEigenvalues,                NOPARAM,                     "EIGVAL",                                      "EIGVAL",                                      (0 &lt;&lt; TAM_MAX_BITS) |     0, CAT_FNCT | SLS_ENABLED   | US_ENABLED   | EIM_DISABLED | PTP_NONE         },</v>
      </c>
    </row>
    <row r="1496" customFormat="false" ht="15.75" hidden="false" customHeight="false" outlineLevel="0" collapsed="false">
      <c r="A1496" s="263" t="str">
        <f aca="false">IF(AND(OR(SOURCE!A1496="",ISBLANK(SOURCE!A1496)),SOURCE!B1496&gt;0),IF(ISBLANK(SOURCE!C1496),"",SOURCE!C1496),
IF(SOURCE!B1496&lt;0,VLOOKUP(SOURCE!B1496,lookups!A$1:B$25,2,0),
  IF(ISBLANK(SOURCE!B1496),
    "",
    "/* "&amp;TEXT(SOURCE!B1496,"???0")&amp;" *"&amp;
      SOURCE!C1496&amp;", "&amp; IF(lookups!$E$2-LEN(SOURCE!C1496) &gt;= 0, REPT(" ",lookups!$E$2-LEN(SOURCE!C1496)), "")&amp;
      SOURCE!D1496&amp;", "&amp; IF(lookups!$F$2-LEN(SOURCE!D1496) &gt;= 0, REPT(" ",lookups!$F$2-LEN(SOURCE!D1496)), "")&amp;
      SOURCE!E1496&amp;", "&amp; IF(lookups!$G$2-LEN(SOURCE!E1496) &gt;=0, REPT(" ",lookups!$G$2-LEN(SOURCE!E1496)), "")&amp;
      SOURCE!F1496&amp;", "&amp; IF(lookups!$H$2-LEN(SOURCE!F1496) &gt;= 0, REPT(" ",lookups!$H$2-LEN(SOURCE!F1496)+2), "")&amp;"("&amp;
      SUBSTITUTE(TEXT(SOURCE!G1496,"??0"),"  ","")&amp;" &lt;&lt; TAM_MAX_BITS) |"&amp; IF(lookups!$I$2-3 &gt;= 0, REPT(" ",MAX(1,lookups!$I$2-5+4+1-1-LEN(  IF(ISTEXT(SOURCE!H1496),SOURCE!H1496,  SUBSTITUTE(SUBSTITUTE(TEXT(SOURCE!H1496,"????0"),"  ","")," ",""))   ))), "")&amp;
       IF(ISTEXT(SOURCE!H1496),SOURCE!H1496, SUBSTITUTE(SUBSTITUTE(TEXT(SOURCE!H1496,"????0"),"  ","")," ",""))   &amp;","&amp; IF(lookups!$J$2-3 &gt;= 0, REPT(" ",lookups!$J$2-3-5), "")&amp;
      SOURCE!I1496&amp;
" | "&amp; IF(lookups!$K$2-LEN(SOURCE!I1496) &gt;= 0, REPT(" ",lookups!$K$2-LEN(SOURCE!I1496)), "")&amp;
      SOURCE!J1496&amp;      IF(lookups!$L$2-LEN(SOURCE!J1496) &gt;= 0, REPT(" ",lookups!$L$2-LEN(SOURCE!J1496)), "")&amp;
" | "&amp; IF(lookups!$K$2-LEN(SOURCE!I1496) &gt;= 0, REPT(" ",lookups!$K$2-LEN(SOURCE!I1496)), "")&amp;
      SOURCE!K1496&amp;      IF(lookups!$L$2-LEN(SOURCE!K1496) &gt;= 0, REPT(" ",lookups!$M$2-LEN(SOURCE!K1496)), "")&amp;
" | "&amp; SOURCE!L1496&amp;      IF(lookups!$O$2-LEN(SOURCE!L1496) &gt;= 0, REPT(" ",lookups!$O$2-LEN(SOURCE!L1496)), "")&amp;
" | "&amp; SOURCE!M1496&amp;      IF(lookups!$P$2-LEN(SOURCE!M1496) &gt;= 0, REPT(" ",lookups!$P$2-LEN(SOURCE!M1496)), "")&amp;
      "},"&amp;IF(SOURCE!O1496&lt;&gt;"",""&amp;SOURCE!O1496,"")
 )
)
)</f>
        <v>/* 1458 */  { fnEigenvectors,               NOPARAM,                     "EIGVEC",                                      "EIGVEC",                                      (0 &lt;&lt; TAM_MAX_BITS) |     0, CAT_FNCT | SLS_ENABLED   | US_ENABLED   | EIM_DISABLED | PTP_NONE         },</v>
      </c>
    </row>
    <row r="1497" customFormat="false" ht="15.75" hidden="false" customHeight="false" outlineLevel="0" collapsed="false">
      <c r="A1497" s="263" t="str">
        <f aca="false">IF(AND(OR(SOURCE!A1497="",ISBLANK(SOURCE!A1497)),SOURCE!B1497&gt;0),IF(ISBLANK(SOURCE!C1497),"",SOURCE!C1497),
IF(SOURCE!B1497&lt;0,VLOOKUP(SOURCE!B1497,lookups!A$1:B$25,2,0),
  IF(ISBLANK(SOURCE!B1497),
    "",
    "/* "&amp;TEXT(SOURCE!B1497,"???0")&amp;" *"&amp;
      SOURCE!C1497&amp;", "&amp; IF(lookups!$E$2-LEN(SOURCE!C1497) &gt;= 0, REPT(" ",lookups!$E$2-LEN(SOURCE!C1497)), "")&amp;
      SOURCE!D1497&amp;", "&amp; IF(lookups!$F$2-LEN(SOURCE!D1497) &gt;= 0, REPT(" ",lookups!$F$2-LEN(SOURCE!D1497)), "")&amp;
      SOURCE!E1497&amp;", "&amp; IF(lookups!$G$2-LEN(SOURCE!E1497) &gt;=0, REPT(" ",lookups!$G$2-LEN(SOURCE!E1497)), "")&amp;
      SOURCE!F1497&amp;", "&amp; IF(lookups!$H$2-LEN(SOURCE!F1497) &gt;= 0, REPT(" ",lookups!$H$2-LEN(SOURCE!F1497)+2), "")&amp;"("&amp;
      SUBSTITUTE(TEXT(SOURCE!G1497,"??0"),"  ","")&amp;" &lt;&lt; TAM_MAX_BITS) |"&amp; IF(lookups!$I$2-3 &gt;= 0, REPT(" ",MAX(1,lookups!$I$2-5+4+1-1-LEN(  IF(ISTEXT(SOURCE!H1497),SOURCE!H1497,  SUBSTITUTE(SUBSTITUTE(TEXT(SOURCE!H1497,"????0"),"  ","")," ",""))   ))), "")&amp;
       IF(ISTEXT(SOURCE!H1497),SOURCE!H1497, SUBSTITUTE(SUBSTITUTE(TEXT(SOURCE!H1497,"????0"),"  ","")," ",""))   &amp;","&amp; IF(lookups!$J$2-3 &gt;= 0, REPT(" ",lookups!$J$2-3-5), "")&amp;
      SOURCE!I1497&amp;
" | "&amp; IF(lookups!$K$2-LEN(SOURCE!I1497) &gt;= 0, REPT(" ",lookups!$K$2-LEN(SOURCE!I1497)), "")&amp;
      SOURCE!J1497&amp;      IF(lookups!$L$2-LEN(SOURCE!J1497) &gt;= 0, REPT(" ",lookups!$L$2-LEN(SOURCE!J1497)), "")&amp;
" | "&amp; IF(lookups!$K$2-LEN(SOURCE!I1497) &gt;= 0, REPT(" ",lookups!$K$2-LEN(SOURCE!I1497)), "")&amp;
      SOURCE!K1497&amp;      IF(lookups!$L$2-LEN(SOURCE!K1497) &gt;= 0, REPT(" ",lookups!$M$2-LEN(SOURCE!K1497)), "")&amp;
" | "&amp; SOURCE!L1497&amp;      IF(lookups!$O$2-LEN(SOURCE!L1497) &gt;= 0, REPT(" ",lookups!$O$2-LEN(SOURCE!L1497)), "")&amp;
" | "&amp; SOURCE!M1497&amp;      IF(lookups!$P$2-LEN(SOURCE!M1497) &gt;= 0, REPT(" ",lookups!$P$2-LEN(SOURCE!M1497)), "")&amp;
      "},"&amp;IF(SOURCE!O1497&lt;&gt;"",""&amp;SOURCE!O1497,"")
 )
)
)</f>
        <v>/* 1459 */  { fnReturn,                     0,                           "END",                                         "END",                                         (0 &lt;&lt; TAM_MAX_BITS) |     0, CAT_FNCT | SLS_UNCHANGED | US_UNCHANGED | EIM_DISABLED | PTP_NONE         },</v>
      </c>
    </row>
    <row r="1498" customFormat="false" ht="15.75" hidden="false" customHeight="false" outlineLevel="0" collapsed="false">
      <c r="A1498" s="263" t="str">
        <f aca="false">IF(AND(OR(SOURCE!A1498="",ISBLANK(SOURCE!A1498)),SOURCE!B1498&gt;0),IF(ISBLANK(SOURCE!C1498),"",SOURCE!C1498),
IF(SOURCE!B1498&lt;0,VLOOKUP(SOURCE!B1498,lookups!A$1:B$25,2,0),
  IF(ISBLANK(SOURCE!B1498),
    "",
    "/* "&amp;TEXT(SOURCE!B1498,"???0")&amp;" *"&amp;
      SOURCE!C1498&amp;", "&amp; IF(lookups!$E$2-LEN(SOURCE!C1498) &gt;= 0, REPT(" ",lookups!$E$2-LEN(SOURCE!C1498)), "")&amp;
      SOURCE!D1498&amp;", "&amp; IF(lookups!$F$2-LEN(SOURCE!D1498) &gt;= 0, REPT(" ",lookups!$F$2-LEN(SOURCE!D1498)), "")&amp;
      SOURCE!E1498&amp;", "&amp; IF(lookups!$G$2-LEN(SOURCE!E1498) &gt;=0, REPT(" ",lookups!$G$2-LEN(SOURCE!E1498)), "")&amp;
      SOURCE!F1498&amp;", "&amp; IF(lookups!$H$2-LEN(SOURCE!F1498) &gt;= 0, REPT(" ",lookups!$H$2-LEN(SOURCE!F1498)+2), "")&amp;"("&amp;
      SUBSTITUTE(TEXT(SOURCE!G1498,"??0"),"  ","")&amp;" &lt;&lt; TAM_MAX_BITS) |"&amp; IF(lookups!$I$2-3 &gt;= 0, REPT(" ",MAX(1,lookups!$I$2-5+4+1-1-LEN(  IF(ISTEXT(SOURCE!H1498),SOURCE!H1498,  SUBSTITUTE(SUBSTITUTE(TEXT(SOURCE!H1498,"????0"),"  ","")," ",""))   ))), "")&amp;
       IF(ISTEXT(SOURCE!H1498),SOURCE!H1498, SUBSTITUTE(SUBSTITUTE(TEXT(SOURCE!H1498,"????0"),"  ","")," ",""))   &amp;","&amp; IF(lookups!$J$2-3 &gt;= 0, REPT(" ",lookups!$J$2-3-5), "")&amp;
      SOURCE!I1498&amp;
" | "&amp; IF(lookups!$K$2-LEN(SOURCE!I1498) &gt;= 0, REPT(" ",lookups!$K$2-LEN(SOURCE!I1498)), "")&amp;
      SOURCE!J1498&amp;      IF(lookups!$L$2-LEN(SOURCE!J1498) &gt;= 0, REPT(" ",lookups!$L$2-LEN(SOURCE!J1498)), "")&amp;
" | "&amp; IF(lookups!$K$2-LEN(SOURCE!I1498) &gt;= 0, REPT(" ",lookups!$K$2-LEN(SOURCE!I1498)), "")&amp;
      SOURCE!K1498&amp;      IF(lookups!$L$2-LEN(SOURCE!K1498) &gt;= 0, REPT(" ",lookups!$M$2-LEN(SOURCE!K1498)), "")&amp;
" | "&amp; SOURCE!L1498&amp;      IF(lookups!$O$2-LEN(SOURCE!L1498) &gt;= 0, REPT(" ",lookups!$O$2-LEN(SOURCE!L1498)), "")&amp;
" | "&amp; SOURCE!M1498&amp;      IF(lookups!$P$2-LEN(SOURCE!M1498) &gt;= 0, REPT(" ",lookups!$P$2-LEN(SOURCE!M1498)), "")&amp;
      "},"&amp;IF(SOURCE!O1498&lt;&gt;"",""&amp;SOURCE!O1498,"")
 )
)
)</f>
        <v>/* 1460 */  { fnTvmEndMode,                 NOPARAM,                     "ENDP",                                        "End",                                         (0 &lt;&lt; TAM_MAX_BITS) |     0, CAT_FNCT | SLS_ENABLED   | US_ENABLED   | EIM_DISABLED | PTP_NONE         },</v>
      </c>
    </row>
    <row r="1499" customFormat="false" ht="15.75" hidden="false" customHeight="false" outlineLevel="0" collapsed="false">
      <c r="A1499" s="263" t="str">
        <f aca="false">IF(AND(OR(SOURCE!A1499="",ISBLANK(SOURCE!A1499)),SOURCE!B1499&gt;0),IF(ISBLANK(SOURCE!C1499),"",SOURCE!C1499),
IF(SOURCE!B1499&lt;0,VLOOKUP(SOURCE!B1499,lookups!A$1:B$25,2,0),
  IF(ISBLANK(SOURCE!B1499),
    "",
    "/* "&amp;TEXT(SOURCE!B1499,"???0")&amp;" *"&amp;
      SOURCE!C1499&amp;", "&amp; IF(lookups!$E$2-LEN(SOURCE!C1499) &gt;= 0, REPT(" ",lookups!$E$2-LEN(SOURCE!C1499)), "")&amp;
      SOURCE!D1499&amp;", "&amp; IF(lookups!$F$2-LEN(SOURCE!D1499) &gt;= 0, REPT(" ",lookups!$F$2-LEN(SOURCE!D1499)), "")&amp;
      SOURCE!E1499&amp;", "&amp; IF(lookups!$G$2-LEN(SOURCE!E1499) &gt;=0, REPT(" ",lookups!$G$2-LEN(SOURCE!E1499)), "")&amp;
      SOURCE!F1499&amp;", "&amp; IF(lookups!$H$2-LEN(SOURCE!F1499) &gt;= 0, REPT(" ",lookups!$H$2-LEN(SOURCE!F1499)+2), "")&amp;"("&amp;
      SUBSTITUTE(TEXT(SOURCE!G1499,"??0"),"  ","")&amp;" &lt;&lt; TAM_MAX_BITS) |"&amp; IF(lookups!$I$2-3 &gt;= 0, REPT(" ",MAX(1,lookups!$I$2-5+4+1-1-LEN(  IF(ISTEXT(SOURCE!H1499),SOURCE!H1499,  SUBSTITUTE(SUBSTITUTE(TEXT(SOURCE!H1499,"????0"),"  ","")," ",""))   ))), "")&amp;
       IF(ISTEXT(SOURCE!H1499),SOURCE!H1499, SUBSTITUTE(SUBSTITUTE(TEXT(SOURCE!H1499,"????0"),"  ","")," ",""))   &amp;","&amp; IF(lookups!$J$2-3 &gt;= 0, REPT(" ",lookups!$J$2-3-5), "")&amp;
      SOURCE!I1499&amp;
" | "&amp; IF(lookups!$K$2-LEN(SOURCE!I1499) &gt;= 0, REPT(" ",lookups!$K$2-LEN(SOURCE!I1499)), "")&amp;
      SOURCE!J1499&amp;      IF(lookups!$L$2-LEN(SOURCE!J1499) &gt;= 0, REPT(" ",lookups!$L$2-LEN(SOURCE!J1499)), "")&amp;
" | "&amp; IF(lookups!$K$2-LEN(SOURCE!I1499) &gt;= 0, REPT(" ",lookups!$K$2-LEN(SOURCE!I1499)), "")&amp;
      SOURCE!K1499&amp;      IF(lookups!$L$2-LEN(SOURCE!K1499) &gt;= 0, REPT(" ",lookups!$M$2-LEN(SOURCE!K1499)), "")&amp;
" | "&amp; SOURCE!L1499&amp;      IF(lookups!$O$2-LEN(SOURCE!L1499) &gt;= 0, REPT(" ",lookups!$O$2-LEN(SOURCE!L1499)), "")&amp;
" | "&amp; SOURCE!M1499&amp;      IF(lookups!$P$2-LEN(SOURCE!M1499) &gt;= 0, REPT(" ",lookups!$P$2-LEN(SOURCE!M1499)), "")&amp;
      "},"&amp;IF(SOURCE!O1499&lt;&gt;"",""&amp;SOURCE!O1499,"")
 )
)
)</f>
        <v>/* 1461 */  { fnDisplayFormatEng,           TM_VALUE,                    "ENG",                                         "ENG",                                         (0 &lt;&lt; TAM_MAX_BITS) | DSP_MAX, CAT_FNCT | SLS_ENABLED   | US_ENABLED   | EIM_DISABLED | PTP_NUMBER_8     },</v>
      </c>
    </row>
    <row r="1500" customFormat="false" ht="15.75" hidden="false" customHeight="false" outlineLevel="0" collapsed="false">
      <c r="A1500" s="263" t="str">
        <f aca="false">IF(AND(OR(SOURCE!A1500="",ISBLANK(SOURCE!A1500)),SOURCE!B1500&gt;0),IF(ISBLANK(SOURCE!C1500),"",SOURCE!C1500),
IF(SOURCE!B1500&lt;0,VLOOKUP(SOURCE!B1500,lookups!A$1:B$25,2,0),
  IF(ISBLANK(SOURCE!B1500),
    "",
    "/* "&amp;TEXT(SOURCE!B1500,"???0")&amp;" *"&amp;
      SOURCE!C1500&amp;", "&amp; IF(lookups!$E$2-LEN(SOURCE!C1500) &gt;= 0, REPT(" ",lookups!$E$2-LEN(SOURCE!C1500)), "")&amp;
      SOURCE!D1500&amp;", "&amp; IF(lookups!$F$2-LEN(SOURCE!D1500) &gt;= 0, REPT(" ",lookups!$F$2-LEN(SOURCE!D1500)), "")&amp;
      SOURCE!E1500&amp;", "&amp; IF(lookups!$G$2-LEN(SOURCE!E1500) &gt;=0, REPT(" ",lookups!$G$2-LEN(SOURCE!E1500)), "")&amp;
      SOURCE!F1500&amp;", "&amp; IF(lookups!$H$2-LEN(SOURCE!F1500) &gt;= 0, REPT(" ",lookups!$H$2-LEN(SOURCE!F1500)+2), "")&amp;"("&amp;
      SUBSTITUTE(TEXT(SOURCE!G1500,"??0"),"  ","")&amp;" &lt;&lt; TAM_MAX_BITS) |"&amp; IF(lookups!$I$2-3 &gt;= 0, REPT(" ",MAX(1,lookups!$I$2-5+4+1-1-LEN(  IF(ISTEXT(SOURCE!H1500),SOURCE!H1500,  SUBSTITUTE(SUBSTITUTE(TEXT(SOURCE!H1500,"????0"),"  ","")," ",""))   ))), "")&amp;
       IF(ISTEXT(SOURCE!H1500),SOURCE!H1500, SUBSTITUTE(SUBSTITUTE(TEXT(SOURCE!H1500,"????0"),"  ","")," ",""))   &amp;","&amp; IF(lookups!$J$2-3 &gt;= 0, REPT(" ",lookups!$J$2-3-5), "")&amp;
      SOURCE!I1500&amp;
" | "&amp; IF(lookups!$K$2-LEN(SOURCE!I1500) &gt;= 0, REPT(" ",lookups!$K$2-LEN(SOURCE!I1500)), "")&amp;
      SOURCE!J1500&amp;      IF(lookups!$L$2-LEN(SOURCE!J1500) &gt;= 0, REPT(" ",lookups!$L$2-LEN(SOURCE!J1500)), "")&amp;
" | "&amp; IF(lookups!$K$2-LEN(SOURCE!I1500) &gt;= 0, REPT(" ",lookups!$K$2-LEN(SOURCE!I1500)), "")&amp;
      SOURCE!K1500&amp;      IF(lookups!$L$2-LEN(SOURCE!K1500) &gt;= 0, REPT(" ",lookups!$M$2-LEN(SOURCE!K1500)), "")&amp;
" | "&amp; SOURCE!L1500&amp;      IF(lookups!$O$2-LEN(SOURCE!L1500) &gt;= 0, REPT(" ",lookups!$O$2-LEN(SOURCE!L1500)), "")&amp;
" | "&amp; SOURCE!M1500&amp;      IF(lookups!$P$2-LEN(SOURCE!M1500) &gt;= 0, REPT(" ",lookups!$P$2-LEN(SOURCE!M1500)), "")&amp;
      "},"&amp;IF(SOURCE!O1500&lt;&gt;"",""&amp;SOURCE!O1500,"")
 )
)
)</f>
        <v>/* 1462 */  { fnEuclideanNorm,              NOPARAM,                     "ENORM",                                       "ENORM",                                       (0 &lt;&lt; TAM_MAX_BITS) |     0, CAT_FNCT | SLS_ENABLED   | US_ENABLED   | EIM_DISABLED | PTP_NONE         },</v>
      </c>
    </row>
    <row r="1501" customFormat="false" ht="15.75" hidden="false" customHeight="false" outlineLevel="0" collapsed="false">
      <c r="A1501" s="263" t="str">
        <f aca="false">IF(AND(OR(SOURCE!A1501="",ISBLANK(SOURCE!A1501)),SOURCE!B1501&gt;0),IF(ISBLANK(SOURCE!C1501),"",SOURCE!C1501),
IF(SOURCE!B1501&lt;0,VLOOKUP(SOURCE!B1501,lookups!A$1:B$25,2,0),
  IF(ISBLANK(SOURCE!B1501),
    "",
    "/* "&amp;TEXT(SOURCE!B1501,"???0")&amp;" *"&amp;
      SOURCE!C1501&amp;", "&amp; IF(lookups!$E$2-LEN(SOURCE!C1501) &gt;= 0, REPT(" ",lookups!$E$2-LEN(SOURCE!C1501)), "")&amp;
      SOURCE!D1501&amp;", "&amp; IF(lookups!$F$2-LEN(SOURCE!D1501) &gt;= 0, REPT(" ",lookups!$F$2-LEN(SOURCE!D1501)), "")&amp;
      SOURCE!E1501&amp;", "&amp; IF(lookups!$G$2-LEN(SOURCE!E1501) &gt;=0, REPT(" ",lookups!$G$2-LEN(SOURCE!E1501)), "")&amp;
      SOURCE!F1501&amp;", "&amp; IF(lookups!$H$2-LEN(SOURCE!F1501) &gt;= 0, REPT(" ",lookups!$H$2-LEN(SOURCE!F1501)+2), "")&amp;"("&amp;
      SUBSTITUTE(TEXT(SOURCE!G1501,"??0"),"  ","")&amp;" &lt;&lt; TAM_MAX_BITS) |"&amp; IF(lookups!$I$2-3 &gt;= 0, REPT(" ",MAX(1,lookups!$I$2-5+4+1-1-LEN(  IF(ISTEXT(SOURCE!H1501),SOURCE!H1501,  SUBSTITUTE(SUBSTITUTE(TEXT(SOURCE!H1501,"????0"),"  ","")," ",""))   ))), "")&amp;
       IF(ISTEXT(SOURCE!H1501),SOURCE!H1501, SUBSTITUTE(SUBSTITUTE(TEXT(SOURCE!H1501,"????0"),"  ","")," ",""))   &amp;","&amp; IF(lookups!$J$2-3 &gt;= 0, REPT(" ",lookups!$J$2-3-5), "")&amp;
      SOURCE!I1501&amp;
" | "&amp; IF(lookups!$K$2-LEN(SOURCE!I1501) &gt;= 0, REPT(" ",lookups!$K$2-LEN(SOURCE!I1501)), "")&amp;
      SOURCE!J1501&amp;      IF(lookups!$L$2-LEN(SOURCE!J1501) &gt;= 0, REPT(" ",lookups!$L$2-LEN(SOURCE!J1501)), "")&amp;
" | "&amp; IF(lookups!$K$2-LEN(SOURCE!I1501) &gt;= 0, REPT(" ",lookups!$K$2-LEN(SOURCE!I1501)), "")&amp;
      SOURCE!K1501&amp;      IF(lookups!$L$2-LEN(SOURCE!K1501) &gt;= 0, REPT(" ",lookups!$M$2-LEN(SOURCE!K1501)), "")&amp;
" | "&amp; SOURCE!L1501&amp;      IF(lookups!$O$2-LEN(SOURCE!L1501) &gt;= 0, REPT(" ",lookups!$O$2-LEN(SOURCE!L1501)), "")&amp;
" | "&amp; SOURCE!M1501&amp;      IF(lookups!$P$2-LEN(SOURCE!M1501) &gt;= 0, REPT(" ",lookups!$P$2-LEN(SOURCE!M1501)), "")&amp;
      "},"&amp;IF(SOURCE!O1501&lt;&gt;"",""&amp;SOURCE!O1501,"")
 )
)
)</f>
        <v>/* 1463 */  { fnRecallMin,                  NOPARAM,                     "RCL" STD_DOWN_ARROW,                          "Min",                                         (0 &lt;&lt; TAM_MAX_BITS) |    99, CAT_FNCT | SLS_ENABLED   | US_ENABLED   | EIM_DISABLED | PTP_REGISTER     },</v>
      </c>
    </row>
    <row r="1502" customFormat="false" ht="15.75" hidden="false" customHeight="false" outlineLevel="0" collapsed="false">
      <c r="A1502" s="263" t="str">
        <f aca="false">IF(AND(OR(SOURCE!A1502="",ISBLANK(SOURCE!A1502)),SOURCE!B1502&gt;0),IF(ISBLANK(SOURCE!C1502),"",SOURCE!C1502),
IF(SOURCE!B1502&lt;0,VLOOKUP(SOURCE!B1502,lookups!A$1:B$25,2,0),
  IF(ISBLANK(SOURCE!B1502),
    "",
    "/* "&amp;TEXT(SOURCE!B1502,"???0")&amp;" *"&amp;
      SOURCE!C1502&amp;", "&amp; IF(lookups!$E$2-LEN(SOURCE!C1502) &gt;= 0, REPT(" ",lookups!$E$2-LEN(SOURCE!C1502)), "")&amp;
      SOURCE!D1502&amp;", "&amp; IF(lookups!$F$2-LEN(SOURCE!D1502) &gt;= 0, REPT(" ",lookups!$F$2-LEN(SOURCE!D1502)), "")&amp;
      SOURCE!E1502&amp;", "&amp; IF(lookups!$G$2-LEN(SOURCE!E1502) &gt;=0, REPT(" ",lookups!$G$2-LEN(SOURCE!E1502)), "")&amp;
      SOURCE!F1502&amp;", "&amp; IF(lookups!$H$2-LEN(SOURCE!F1502) &gt;= 0, REPT(" ",lookups!$H$2-LEN(SOURCE!F1502)+2), "")&amp;"("&amp;
      SUBSTITUTE(TEXT(SOURCE!G1502,"??0"),"  ","")&amp;" &lt;&lt; TAM_MAX_BITS) |"&amp; IF(lookups!$I$2-3 &gt;= 0, REPT(" ",MAX(1,lookups!$I$2-5+4+1-1-LEN(  IF(ISTEXT(SOURCE!H1502),SOURCE!H1502,  SUBSTITUTE(SUBSTITUTE(TEXT(SOURCE!H1502,"????0"),"  ","")," ",""))   ))), "")&amp;
       IF(ISTEXT(SOURCE!H1502),SOURCE!H1502, SUBSTITUTE(SUBSTITUTE(TEXT(SOURCE!H1502,"????0"),"  ","")," ",""))   &amp;","&amp; IF(lookups!$J$2-3 &gt;= 0, REPT(" ",lookups!$J$2-3-5), "")&amp;
      SOURCE!I1502&amp;
" | "&amp; IF(lookups!$K$2-LEN(SOURCE!I1502) &gt;= 0, REPT(" ",lookups!$K$2-LEN(SOURCE!I1502)), "")&amp;
      SOURCE!J1502&amp;      IF(lookups!$L$2-LEN(SOURCE!J1502) &gt;= 0, REPT(" ",lookups!$L$2-LEN(SOURCE!J1502)), "")&amp;
" | "&amp; IF(lookups!$K$2-LEN(SOURCE!I1502) &gt;= 0, REPT(" ",lookups!$K$2-LEN(SOURCE!I1502)), "")&amp;
      SOURCE!K1502&amp;      IF(lookups!$L$2-LEN(SOURCE!K1502) &gt;= 0, REPT(" ",lookups!$M$2-LEN(SOURCE!K1502)), "")&amp;
" | "&amp; SOURCE!L1502&amp;      IF(lookups!$O$2-LEN(SOURCE!L1502) &gt;= 0, REPT(" ",lookups!$O$2-LEN(SOURCE!L1502)), "")&amp;
" | "&amp; SOURCE!M1502&amp;      IF(lookups!$P$2-LEN(SOURCE!M1502) &gt;= 0, REPT(" ",lookups!$P$2-LEN(SOURCE!M1502)), "")&amp;
      "},"&amp;IF(SOURCE!O1502&lt;&gt;"",""&amp;SOURCE!O1502,"")
 )
)
)</f>
        <v>/* 1464 */  { fnEqDelete,                   NOPARAM,                     "EQ.DEL",                                      "DELETE",                                      (0 &lt;&lt; TAM_MAX_BITS) |     0, CAT_FNCT | SLS_ENABLED   | US_ENABLED   | EIM_DISABLED | PTP_DISABLED     },</v>
      </c>
    </row>
    <row r="1503" customFormat="false" ht="15.75" hidden="false" customHeight="false" outlineLevel="0" collapsed="false">
      <c r="A1503" s="263" t="str">
        <f aca="false">IF(AND(OR(SOURCE!A1503="",ISBLANK(SOURCE!A1503)),SOURCE!B1503&gt;0),IF(ISBLANK(SOURCE!C1503),"",SOURCE!C1503),
IF(SOURCE!B1503&lt;0,VLOOKUP(SOURCE!B1503,lookups!A$1:B$25,2,0),
  IF(ISBLANK(SOURCE!B1503),
    "",
    "/* "&amp;TEXT(SOURCE!B1503,"???0")&amp;" *"&amp;
      SOURCE!C1503&amp;", "&amp; IF(lookups!$E$2-LEN(SOURCE!C1503) &gt;= 0, REPT(" ",lookups!$E$2-LEN(SOURCE!C1503)), "")&amp;
      SOURCE!D1503&amp;", "&amp; IF(lookups!$F$2-LEN(SOURCE!D1503) &gt;= 0, REPT(" ",lookups!$F$2-LEN(SOURCE!D1503)), "")&amp;
      SOURCE!E1503&amp;", "&amp; IF(lookups!$G$2-LEN(SOURCE!E1503) &gt;=0, REPT(" ",lookups!$G$2-LEN(SOURCE!E1503)), "")&amp;
      SOURCE!F1503&amp;", "&amp; IF(lookups!$H$2-LEN(SOURCE!F1503) &gt;= 0, REPT(" ",lookups!$H$2-LEN(SOURCE!F1503)+2), "")&amp;"("&amp;
      SUBSTITUTE(TEXT(SOURCE!G1503,"??0"),"  ","")&amp;" &lt;&lt; TAM_MAX_BITS) |"&amp; IF(lookups!$I$2-3 &gt;= 0, REPT(" ",MAX(1,lookups!$I$2-5+4+1-1-LEN(  IF(ISTEXT(SOURCE!H1503),SOURCE!H1503,  SUBSTITUTE(SUBSTITUTE(TEXT(SOURCE!H1503,"????0"),"  ","")," ",""))   ))), "")&amp;
       IF(ISTEXT(SOURCE!H1503),SOURCE!H1503, SUBSTITUTE(SUBSTITUTE(TEXT(SOURCE!H1503,"????0"),"  ","")," ",""))   &amp;","&amp; IF(lookups!$J$2-3 &gt;= 0, REPT(" ",lookups!$J$2-3-5), "")&amp;
      SOURCE!I1503&amp;
" | "&amp; IF(lookups!$K$2-LEN(SOURCE!I1503) &gt;= 0, REPT(" ",lookups!$K$2-LEN(SOURCE!I1503)), "")&amp;
      SOURCE!J1503&amp;      IF(lookups!$L$2-LEN(SOURCE!J1503) &gt;= 0, REPT(" ",lookups!$L$2-LEN(SOURCE!J1503)), "")&amp;
" | "&amp; IF(lookups!$K$2-LEN(SOURCE!I1503) &gt;= 0, REPT(" ",lookups!$K$2-LEN(SOURCE!I1503)), "")&amp;
      SOURCE!K1503&amp;      IF(lookups!$L$2-LEN(SOURCE!K1503) &gt;= 0, REPT(" ",lookups!$M$2-LEN(SOURCE!K1503)), "")&amp;
" | "&amp; SOURCE!L1503&amp;      IF(lookups!$O$2-LEN(SOURCE!L1503) &gt;= 0, REPT(" ",lookups!$O$2-LEN(SOURCE!L1503)), "")&amp;
" | "&amp; SOURCE!M1503&amp;      IF(lookups!$P$2-LEN(SOURCE!M1503) &gt;= 0, REPT(" ",lookups!$P$2-LEN(SOURCE!M1503)), "")&amp;
      "},"&amp;IF(SOURCE!O1503&lt;&gt;"",""&amp;SOURCE!O1503,"")
 )
)
)</f>
        <v>/* 1465 */  { fnEqEdit,                     NOPARAM,                     "EQ.EDI",                                      "EDIT",                                        (0 &lt;&lt; TAM_MAX_BITS) |     0, CAT_FNCT | SLS_ENABLED   | US_ENABLED   | EIM_DISABLED | PTP_DISABLED     },</v>
      </c>
    </row>
    <row r="1504" customFormat="false" ht="15.75" hidden="false" customHeight="false" outlineLevel="0" collapsed="false">
      <c r="A1504" s="263" t="str">
        <f aca="false">IF(AND(OR(SOURCE!A1504="",ISBLANK(SOURCE!A1504)),SOURCE!B1504&gt;0),IF(ISBLANK(SOURCE!C1504),"",SOURCE!C1504),
IF(SOURCE!B1504&lt;0,VLOOKUP(SOURCE!B1504,lookups!A$1:B$25,2,0),
  IF(ISBLANK(SOURCE!B1504),
    "",
    "/* "&amp;TEXT(SOURCE!B1504,"???0")&amp;" *"&amp;
      SOURCE!C1504&amp;", "&amp; IF(lookups!$E$2-LEN(SOURCE!C1504) &gt;= 0, REPT(" ",lookups!$E$2-LEN(SOURCE!C1504)), "")&amp;
      SOURCE!D1504&amp;", "&amp; IF(lookups!$F$2-LEN(SOURCE!D1504) &gt;= 0, REPT(" ",lookups!$F$2-LEN(SOURCE!D1504)), "")&amp;
      SOURCE!E1504&amp;", "&amp; IF(lookups!$G$2-LEN(SOURCE!E1504) &gt;=0, REPT(" ",lookups!$G$2-LEN(SOURCE!E1504)), "")&amp;
      SOURCE!F1504&amp;", "&amp; IF(lookups!$H$2-LEN(SOURCE!F1504) &gt;= 0, REPT(" ",lookups!$H$2-LEN(SOURCE!F1504)+2), "")&amp;"("&amp;
      SUBSTITUTE(TEXT(SOURCE!G1504,"??0"),"  ","")&amp;" &lt;&lt; TAM_MAX_BITS) |"&amp; IF(lookups!$I$2-3 &gt;= 0, REPT(" ",MAX(1,lookups!$I$2-5+4+1-1-LEN(  IF(ISTEXT(SOURCE!H1504),SOURCE!H1504,  SUBSTITUTE(SUBSTITUTE(TEXT(SOURCE!H1504,"????0"),"  ","")," ",""))   ))), "")&amp;
       IF(ISTEXT(SOURCE!H1504),SOURCE!H1504, SUBSTITUTE(SUBSTITUTE(TEXT(SOURCE!H1504,"????0"),"  ","")," ",""))   &amp;","&amp; IF(lookups!$J$2-3 &gt;= 0, REPT(" ",lookups!$J$2-3-5), "")&amp;
      SOURCE!I1504&amp;
" | "&amp; IF(lookups!$K$2-LEN(SOURCE!I1504) &gt;= 0, REPT(" ",lookups!$K$2-LEN(SOURCE!I1504)), "")&amp;
      SOURCE!J1504&amp;      IF(lookups!$L$2-LEN(SOURCE!J1504) &gt;= 0, REPT(" ",lookups!$L$2-LEN(SOURCE!J1504)), "")&amp;
" | "&amp; IF(lookups!$K$2-LEN(SOURCE!I1504) &gt;= 0, REPT(" ",lookups!$K$2-LEN(SOURCE!I1504)), "")&amp;
      SOURCE!K1504&amp;      IF(lookups!$L$2-LEN(SOURCE!K1504) &gt;= 0, REPT(" ",lookups!$M$2-LEN(SOURCE!K1504)), "")&amp;
" | "&amp; SOURCE!L1504&amp;      IF(lookups!$O$2-LEN(SOURCE!L1504) &gt;= 0, REPT(" ",lookups!$O$2-LEN(SOURCE!L1504)), "")&amp;
" | "&amp; SOURCE!M1504&amp;      IF(lookups!$P$2-LEN(SOURCE!M1504) &gt;= 0, REPT(" ",lookups!$P$2-LEN(SOURCE!M1504)), "")&amp;
      "},"&amp;IF(SOURCE!O1504&lt;&gt;"",""&amp;SOURCE!O1504,"")
 )
)
)</f>
        <v>/* 1466 */  { fnEqNew,                      NOPARAM,                     "EQ.NEW",                                      "NEW",                                         (0 &lt;&lt; TAM_MAX_BITS) |     0, CAT_FNCT | SLS_ENABLED   | US_ENABLED   | EIM_DISABLED | PTP_DISABLED     },</v>
      </c>
    </row>
    <row r="1505" customFormat="false" ht="15.75" hidden="false" customHeight="false" outlineLevel="0" collapsed="false">
      <c r="A1505" s="263" t="str">
        <f aca="false">IF(AND(OR(SOURCE!A1505="",ISBLANK(SOURCE!A1505)),SOURCE!B1505&gt;0),IF(ISBLANK(SOURCE!C1505),"",SOURCE!C1505),
IF(SOURCE!B1505&lt;0,VLOOKUP(SOURCE!B1505,lookups!A$1:B$25,2,0),
  IF(ISBLANK(SOURCE!B1505),
    "",
    "/* "&amp;TEXT(SOURCE!B1505,"???0")&amp;" *"&amp;
      SOURCE!C1505&amp;", "&amp; IF(lookups!$E$2-LEN(SOURCE!C1505) &gt;= 0, REPT(" ",lookups!$E$2-LEN(SOURCE!C1505)), "")&amp;
      SOURCE!D1505&amp;", "&amp; IF(lookups!$F$2-LEN(SOURCE!D1505) &gt;= 0, REPT(" ",lookups!$F$2-LEN(SOURCE!D1505)), "")&amp;
      SOURCE!E1505&amp;", "&amp; IF(lookups!$G$2-LEN(SOURCE!E1505) &gt;=0, REPT(" ",lookups!$G$2-LEN(SOURCE!E1505)), "")&amp;
      SOURCE!F1505&amp;", "&amp; IF(lookups!$H$2-LEN(SOURCE!F1505) &gt;= 0, REPT(" ",lookups!$H$2-LEN(SOURCE!F1505)+2), "")&amp;"("&amp;
      SUBSTITUTE(TEXT(SOURCE!G1505,"??0"),"  ","")&amp;" &lt;&lt; TAM_MAX_BITS) |"&amp; IF(lookups!$I$2-3 &gt;= 0, REPT(" ",MAX(1,lookups!$I$2-5+4+1-1-LEN(  IF(ISTEXT(SOURCE!H1505),SOURCE!H1505,  SUBSTITUTE(SUBSTITUTE(TEXT(SOURCE!H1505,"????0"),"  ","")," ",""))   ))), "")&amp;
       IF(ISTEXT(SOURCE!H1505),SOURCE!H1505, SUBSTITUTE(SUBSTITUTE(TEXT(SOURCE!H1505,"????0"),"  ","")," ",""))   &amp;","&amp; IF(lookups!$J$2-3 &gt;= 0, REPT(" ",lookups!$J$2-3-5), "")&amp;
      SOURCE!I1505&amp;
" | "&amp; IF(lookups!$K$2-LEN(SOURCE!I1505) &gt;= 0, REPT(" ",lookups!$K$2-LEN(SOURCE!I1505)), "")&amp;
      SOURCE!J1505&amp;      IF(lookups!$L$2-LEN(SOURCE!J1505) &gt;= 0, REPT(" ",lookups!$L$2-LEN(SOURCE!J1505)), "")&amp;
" | "&amp; IF(lookups!$K$2-LEN(SOURCE!I1505) &gt;= 0, REPT(" ",lookups!$K$2-LEN(SOURCE!I1505)), "")&amp;
      SOURCE!K1505&amp;      IF(lookups!$L$2-LEN(SOURCE!K1505) &gt;= 0, REPT(" ",lookups!$M$2-LEN(SOURCE!K1505)), "")&amp;
" | "&amp; SOURCE!L1505&amp;      IF(lookups!$O$2-LEN(SOURCE!L1505) &gt;= 0, REPT(" ",lookups!$O$2-LEN(SOURCE!L1505)), "")&amp;
" | "&amp; SOURCE!M1505&amp;      IF(lookups!$P$2-LEN(SOURCE!M1505) &gt;= 0, REPT(" ",lookups!$P$2-LEN(SOURCE!M1505)), "")&amp;
      "},"&amp;IF(SOURCE!O1505&lt;&gt;"",""&amp;SOURCE!O1505,"")
 )
)
)</f>
        <v>/* 1467 */  { fnErf,                        NOPARAM,                     "erf",                                         "erf",                                         (0 &lt;&lt; TAM_MAX_BITS) |     0, CAT_FNCT | SLS_ENABLED   | US_ENABLED   | EIM_ENABLED  | PTP_NONE         },</v>
      </c>
    </row>
    <row r="1506" customFormat="false" ht="15.75" hidden="false" customHeight="false" outlineLevel="0" collapsed="false">
      <c r="A1506" s="263" t="str">
        <f aca="false">IF(AND(OR(SOURCE!A1506="",ISBLANK(SOURCE!A1506)),SOURCE!B1506&gt;0),IF(ISBLANK(SOURCE!C1506),"",SOURCE!C1506),
IF(SOURCE!B1506&lt;0,VLOOKUP(SOURCE!B1506,lookups!A$1:B$25,2,0),
  IF(ISBLANK(SOURCE!B1506),
    "",
    "/* "&amp;TEXT(SOURCE!B1506,"???0")&amp;" *"&amp;
      SOURCE!C1506&amp;", "&amp; IF(lookups!$E$2-LEN(SOURCE!C1506) &gt;= 0, REPT(" ",lookups!$E$2-LEN(SOURCE!C1506)), "")&amp;
      SOURCE!D1506&amp;", "&amp; IF(lookups!$F$2-LEN(SOURCE!D1506) &gt;= 0, REPT(" ",lookups!$F$2-LEN(SOURCE!D1506)), "")&amp;
      SOURCE!E1506&amp;", "&amp; IF(lookups!$G$2-LEN(SOURCE!E1506) &gt;=0, REPT(" ",lookups!$G$2-LEN(SOURCE!E1506)), "")&amp;
      SOURCE!F1506&amp;", "&amp; IF(lookups!$H$2-LEN(SOURCE!F1506) &gt;= 0, REPT(" ",lookups!$H$2-LEN(SOURCE!F1506)+2), "")&amp;"("&amp;
      SUBSTITUTE(TEXT(SOURCE!G1506,"??0"),"  ","")&amp;" &lt;&lt; TAM_MAX_BITS) |"&amp; IF(lookups!$I$2-3 &gt;= 0, REPT(" ",MAX(1,lookups!$I$2-5+4+1-1-LEN(  IF(ISTEXT(SOURCE!H1506),SOURCE!H1506,  SUBSTITUTE(SUBSTITUTE(TEXT(SOURCE!H1506,"????0"),"  ","")," ",""))   ))), "")&amp;
       IF(ISTEXT(SOURCE!H1506),SOURCE!H1506, SUBSTITUTE(SUBSTITUTE(TEXT(SOURCE!H1506,"????0"),"  ","")," ",""))   &amp;","&amp; IF(lookups!$J$2-3 &gt;= 0, REPT(" ",lookups!$J$2-3-5), "")&amp;
      SOURCE!I1506&amp;
" | "&amp; IF(lookups!$K$2-LEN(SOURCE!I1506) &gt;= 0, REPT(" ",lookups!$K$2-LEN(SOURCE!I1506)), "")&amp;
      SOURCE!J1506&amp;      IF(lookups!$L$2-LEN(SOURCE!J1506) &gt;= 0, REPT(" ",lookups!$L$2-LEN(SOURCE!J1506)), "")&amp;
" | "&amp; IF(lookups!$K$2-LEN(SOURCE!I1506) &gt;= 0, REPT(" ",lookups!$K$2-LEN(SOURCE!I1506)), "")&amp;
      SOURCE!K1506&amp;      IF(lookups!$L$2-LEN(SOURCE!K1506) &gt;= 0, REPT(" ",lookups!$M$2-LEN(SOURCE!K1506)), "")&amp;
" | "&amp; SOURCE!L1506&amp;      IF(lookups!$O$2-LEN(SOURCE!L1506) &gt;= 0, REPT(" ",lookups!$O$2-LEN(SOURCE!L1506)), "")&amp;
" | "&amp; SOURCE!M1506&amp;      IF(lookups!$P$2-LEN(SOURCE!M1506) &gt;= 0, REPT(" ",lookups!$P$2-LEN(SOURCE!M1506)), "")&amp;
      "},"&amp;IF(SOURCE!O1506&lt;&gt;"",""&amp;SOURCE!O1506,"")
 )
)
)</f>
        <v>/* 1468 */  { fnErfc,                       NOPARAM,                     "erfc",                                        "erfc",                                        (0 &lt;&lt; TAM_MAX_BITS) |     0, CAT_FNCT | SLS_ENABLED   | US_ENABLED   | EIM_ENABLED  | PTP_NONE         },</v>
      </c>
    </row>
    <row r="1507" customFormat="false" ht="15.75" hidden="false" customHeight="false" outlineLevel="0" collapsed="false">
      <c r="A1507" s="263" t="str">
        <f aca="false">IF(AND(OR(SOURCE!A1507="",ISBLANK(SOURCE!A1507)),SOURCE!B1507&gt;0),IF(ISBLANK(SOURCE!C1507),"",SOURCE!C1507),
IF(SOURCE!B1507&lt;0,VLOOKUP(SOURCE!B1507,lookups!A$1:B$25,2,0),
  IF(ISBLANK(SOURCE!B1507),
    "",
    "/* "&amp;TEXT(SOURCE!B1507,"???0")&amp;" *"&amp;
      SOURCE!C1507&amp;", "&amp; IF(lookups!$E$2-LEN(SOURCE!C1507) &gt;= 0, REPT(" ",lookups!$E$2-LEN(SOURCE!C1507)), "")&amp;
      SOURCE!D1507&amp;", "&amp; IF(lookups!$F$2-LEN(SOURCE!D1507) &gt;= 0, REPT(" ",lookups!$F$2-LEN(SOURCE!D1507)), "")&amp;
      SOURCE!E1507&amp;", "&amp; IF(lookups!$G$2-LEN(SOURCE!E1507) &gt;=0, REPT(" ",lookups!$G$2-LEN(SOURCE!E1507)), "")&amp;
      SOURCE!F1507&amp;", "&amp; IF(lookups!$H$2-LEN(SOURCE!F1507) &gt;= 0, REPT(" ",lookups!$H$2-LEN(SOURCE!F1507)+2), "")&amp;"("&amp;
      SUBSTITUTE(TEXT(SOURCE!G1507,"??0"),"  ","")&amp;" &lt;&lt; TAM_MAX_BITS) |"&amp; IF(lookups!$I$2-3 &gt;= 0, REPT(" ",MAX(1,lookups!$I$2-5+4+1-1-LEN(  IF(ISTEXT(SOURCE!H1507),SOURCE!H1507,  SUBSTITUTE(SUBSTITUTE(TEXT(SOURCE!H1507,"????0"),"  ","")," ",""))   ))), "")&amp;
       IF(ISTEXT(SOURCE!H1507),SOURCE!H1507, SUBSTITUTE(SUBSTITUTE(TEXT(SOURCE!H1507,"????0"),"  ","")," ",""))   &amp;","&amp; IF(lookups!$J$2-3 &gt;= 0, REPT(" ",lookups!$J$2-3-5), "")&amp;
      SOURCE!I1507&amp;
" | "&amp; IF(lookups!$K$2-LEN(SOURCE!I1507) &gt;= 0, REPT(" ",lookups!$K$2-LEN(SOURCE!I1507)), "")&amp;
      SOURCE!J1507&amp;      IF(lookups!$L$2-LEN(SOURCE!J1507) &gt;= 0, REPT(" ",lookups!$L$2-LEN(SOURCE!J1507)), "")&amp;
" | "&amp; IF(lookups!$K$2-LEN(SOURCE!I1507) &gt;= 0, REPT(" ",lookups!$K$2-LEN(SOURCE!I1507)), "")&amp;
      SOURCE!K1507&amp;      IF(lookups!$L$2-LEN(SOURCE!K1507) &gt;= 0, REPT(" ",lookups!$M$2-LEN(SOURCE!K1507)), "")&amp;
" | "&amp; SOURCE!L1507&amp;      IF(lookups!$O$2-LEN(SOURCE!L1507) &gt;= 0, REPT(" ",lookups!$O$2-LEN(SOURCE!L1507)), "")&amp;
" | "&amp; SOURCE!M1507&amp;      IF(lookups!$P$2-LEN(SOURCE!M1507) &gt;= 0, REPT(" ",lookups!$P$2-LEN(SOURCE!M1507)), "")&amp;
      "},"&amp;IF(SOURCE!O1507&lt;&gt;"",""&amp;SOURCE!O1507,"")
 )
)
)</f>
        <v>/* 1469 */  { fnRaiseError,                 TM_VALUE,                    "ERR",                                         "ERR",                                         (1 &lt;&lt; TAM_MAX_BITS) | (NUMBER_OF_ERROR_CODES - 1), CAT_FNCT | SLS_ENABLED   | US_ENABLED   | EIM_DISABLED | PTP_NUMBER_8     },</v>
      </c>
    </row>
    <row r="1508" customFormat="false" ht="15.75" hidden="false" customHeight="false" outlineLevel="0" collapsed="false">
      <c r="A1508" s="263" t="str">
        <f aca="false">IF(AND(OR(SOURCE!A1508="",ISBLANK(SOURCE!A1508)),SOURCE!B1508&gt;0),IF(ISBLANK(SOURCE!C1508),"",SOURCE!C1508),
IF(SOURCE!B1508&lt;0,VLOOKUP(SOURCE!B1508,lookups!A$1:B$25,2,0),
  IF(ISBLANK(SOURCE!B1508),
    "",
    "/* "&amp;TEXT(SOURCE!B1508,"???0")&amp;" *"&amp;
      SOURCE!C1508&amp;", "&amp; IF(lookups!$E$2-LEN(SOURCE!C1508) &gt;= 0, REPT(" ",lookups!$E$2-LEN(SOURCE!C1508)), "")&amp;
      SOURCE!D1508&amp;", "&amp; IF(lookups!$F$2-LEN(SOURCE!D1508) &gt;= 0, REPT(" ",lookups!$F$2-LEN(SOURCE!D1508)), "")&amp;
      SOURCE!E1508&amp;", "&amp; IF(lookups!$G$2-LEN(SOURCE!E1508) &gt;=0, REPT(" ",lookups!$G$2-LEN(SOURCE!E1508)), "")&amp;
      SOURCE!F1508&amp;", "&amp; IF(lookups!$H$2-LEN(SOURCE!F1508) &gt;= 0, REPT(" ",lookups!$H$2-LEN(SOURCE!F1508)+2), "")&amp;"("&amp;
      SUBSTITUTE(TEXT(SOURCE!G1508,"??0"),"  ","")&amp;" &lt;&lt; TAM_MAX_BITS) |"&amp; IF(lookups!$I$2-3 &gt;= 0, REPT(" ",MAX(1,lookups!$I$2-5+4+1-1-LEN(  IF(ISTEXT(SOURCE!H1508),SOURCE!H1508,  SUBSTITUTE(SUBSTITUTE(TEXT(SOURCE!H1508,"????0"),"  ","")," ",""))   ))), "")&amp;
       IF(ISTEXT(SOURCE!H1508),SOURCE!H1508, SUBSTITUTE(SUBSTITUTE(TEXT(SOURCE!H1508,"????0"),"  ","")," ",""))   &amp;","&amp; IF(lookups!$J$2-3 &gt;= 0, REPT(" ",lookups!$J$2-3-5), "")&amp;
      SOURCE!I1508&amp;
" | "&amp; IF(lookups!$K$2-LEN(SOURCE!I1508) &gt;= 0, REPT(" ",lookups!$K$2-LEN(SOURCE!I1508)), "")&amp;
      SOURCE!J1508&amp;      IF(lookups!$L$2-LEN(SOURCE!J1508) &gt;= 0, REPT(" ",lookups!$L$2-LEN(SOURCE!J1508)), "")&amp;
" | "&amp; IF(lookups!$K$2-LEN(SOURCE!I1508) &gt;= 0, REPT(" ",lookups!$K$2-LEN(SOURCE!I1508)), "")&amp;
      SOURCE!K1508&amp;      IF(lookups!$L$2-LEN(SOURCE!K1508) &gt;= 0, REPT(" ",lookups!$M$2-LEN(SOURCE!K1508)), "")&amp;
" | "&amp; SOURCE!L1508&amp;      IF(lookups!$O$2-LEN(SOURCE!L1508) &gt;= 0, REPT(" ",lookups!$O$2-LEN(SOURCE!L1508)), "")&amp;
" | "&amp; SOURCE!M1508&amp;      IF(lookups!$P$2-LEN(SOURCE!M1508) &gt;= 0, REPT(" ",lookups!$P$2-LEN(SOURCE!M1508)), "")&amp;
      "},"&amp;IF(SOURCE!O1508&lt;&gt;"",""&amp;SOURCE!O1508,"")
 )
)
)</f>
        <v>/* 1470 */  { fnExitAllMenus,               NOPARAM,                     "EXITALL",                                     "EXITall",                                     (0 &lt;&lt; TAM_MAX_BITS) |     0, CAT_FNCT | SLS_UNCHANGED | US_UNCHANGED | EIM_DISABLED | PTP_NONE         },</v>
      </c>
    </row>
    <row r="1509" customFormat="false" ht="15.75" hidden="false" customHeight="false" outlineLevel="0" collapsed="false">
      <c r="A1509" s="263" t="str">
        <f aca="false">IF(AND(OR(SOURCE!A1509="",ISBLANK(SOURCE!A1509)),SOURCE!B1509&gt;0),IF(ISBLANK(SOURCE!C1509),"",SOURCE!C1509),
IF(SOURCE!B1509&lt;0,VLOOKUP(SOURCE!B1509,lookups!A$1:B$25,2,0),
  IF(ISBLANK(SOURCE!B1509),
    "",
    "/* "&amp;TEXT(SOURCE!B1509,"???0")&amp;" *"&amp;
      SOURCE!C1509&amp;", "&amp; IF(lookups!$E$2-LEN(SOURCE!C1509) &gt;= 0, REPT(" ",lookups!$E$2-LEN(SOURCE!C1509)), "")&amp;
      SOURCE!D1509&amp;", "&amp; IF(lookups!$F$2-LEN(SOURCE!D1509) &gt;= 0, REPT(" ",lookups!$F$2-LEN(SOURCE!D1509)), "")&amp;
      SOURCE!E1509&amp;", "&amp; IF(lookups!$G$2-LEN(SOURCE!E1509) &gt;=0, REPT(" ",lookups!$G$2-LEN(SOURCE!E1509)), "")&amp;
      SOURCE!F1509&amp;", "&amp; IF(lookups!$H$2-LEN(SOURCE!F1509) &gt;= 0, REPT(" ",lookups!$H$2-LEN(SOURCE!F1509)+2), "")&amp;"("&amp;
      SUBSTITUTE(TEXT(SOURCE!G1509,"??0"),"  ","")&amp;" &lt;&lt; TAM_MAX_BITS) |"&amp; IF(lookups!$I$2-3 &gt;= 0, REPT(" ",MAX(1,lookups!$I$2-5+4+1-1-LEN(  IF(ISTEXT(SOURCE!H1509),SOURCE!H1509,  SUBSTITUTE(SUBSTITUTE(TEXT(SOURCE!H1509,"????0"),"  ","")," ",""))   ))), "")&amp;
       IF(ISTEXT(SOURCE!H1509),SOURCE!H1509, SUBSTITUTE(SUBSTITUTE(TEXT(SOURCE!H1509,"????0"),"  ","")," ",""))   &amp;","&amp; IF(lookups!$J$2-3 &gt;= 0, REPT(" ",lookups!$J$2-3-5), "")&amp;
      SOURCE!I1509&amp;
" | "&amp; IF(lookups!$K$2-LEN(SOURCE!I1509) &gt;= 0, REPT(" ",lookups!$K$2-LEN(SOURCE!I1509)), "")&amp;
      SOURCE!J1509&amp;      IF(lookups!$L$2-LEN(SOURCE!J1509) &gt;= 0, REPT(" ",lookups!$L$2-LEN(SOURCE!J1509)), "")&amp;
" | "&amp; IF(lookups!$K$2-LEN(SOURCE!I1509) &gt;= 0, REPT(" ",lookups!$K$2-LEN(SOURCE!I1509)), "")&amp;
      SOURCE!K1509&amp;      IF(lookups!$L$2-LEN(SOURCE!K1509) &gt;= 0, REPT(" ",lookups!$M$2-LEN(SOURCE!K1509)), "")&amp;
" | "&amp; SOURCE!L1509&amp;      IF(lookups!$O$2-LEN(SOURCE!L1509) &gt;= 0, REPT(" ",lookups!$O$2-LEN(SOURCE!L1509)), "")&amp;
" | "&amp; SOURCE!M1509&amp;      IF(lookups!$P$2-LEN(SOURCE!M1509) &gt;= 0, REPT(" ",lookups!$P$2-LEN(SOURCE!M1509)), "")&amp;
      "},"&amp;IF(SOURCE!O1509&lt;&gt;"",""&amp;SOURCE!O1509,"")
 )
)
)</f>
        <v>/* 1471 */  { fnExpt,                       NOPARAM,                     "EXPT",                                        "EXPT",                                        (0 &lt;&lt; TAM_MAX_BITS) |     0, CAT_FNCT | SLS_ENABLED   | US_ENABLED   | EIM_DISABLED | PTP_NONE         },</v>
      </c>
    </row>
    <row r="1510" customFormat="false" ht="15.75" hidden="false" customHeight="false" outlineLevel="0" collapsed="false">
      <c r="A1510" s="263" t="str">
        <f aca="false">IF(AND(OR(SOURCE!A1510="",ISBLANK(SOURCE!A1510)),SOURCE!B1510&gt;0),IF(ISBLANK(SOURCE!C1510),"",SOURCE!C1510),
IF(SOURCE!B1510&lt;0,VLOOKUP(SOURCE!B1510,lookups!A$1:B$25,2,0),
  IF(ISBLANK(SOURCE!B1510),
    "",
    "/* "&amp;TEXT(SOURCE!B1510,"???0")&amp;" *"&amp;
      SOURCE!C1510&amp;", "&amp; IF(lookups!$E$2-LEN(SOURCE!C1510) &gt;= 0, REPT(" ",lookups!$E$2-LEN(SOURCE!C1510)), "")&amp;
      SOURCE!D1510&amp;", "&amp; IF(lookups!$F$2-LEN(SOURCE!D1510) &gt;= 0, REPT(" ",lookups!$F$2-LEN(SOURCE!D1510)), "")&amp;
      SOURCE!E1510&amp;", "&amp; IF(lookups!$G$2-LEN(SOURCE!E1510) &gt;=0, REPT(" ",lookups!$G$2-LEN(SOURCE!E1510)), "")&amp;
      SOURCE!F1510&amp;", "&amp; IF(lookups!$H$2-LEN(SOURCE!F1510) &gt;= 0, REPT(" ",lookups!$H$2-LEN(SOURCE!F1510)+2), "")&amp;"("&amp;
      SUBSTITUTE(TEXT(SOURCE!G1510,"??0"),"  ","")&amp;" &lt;&lt; TAM_MAX_BITS) |"&amp; IF(lookups!$I$2-3 &gt;= 0, REPT(" ",MAX(1,lookups!$I$2-5+4+1-1-LEN(  IF(ISTEXT(SOURCE!H1510),SOURCE!H1510,  SUBSTITUTE(SUBSTITUTE(TEXT(SOURCE!H1510,"????0"),"  ","")," ",""))   ))), "")&amp;
       IF(ISTEXT(SOURCE!H1510),SOURCE!H1510, SUBSTITUTE(SUBSTITUTE(TEXT(SOURCE!H1510,"????0"),"  ","")," ",""))   &amp;","&amp; IF(lookups!$J$2-3 &gt;= 0, REPT(" ",lookups!$J$2-3-5), "")&amp;
      SOURCE!I1510&amp;
" | "&amp; IF(lookups!$K$2-LEN(SOURCE!I1510) &gt;= 0, REPT(" ",lookups!$K$2-LEN(SOURCE!I1510)), "")&amp;
      SOURCE!J1510&amp;      IF(lookups!$L$2-LEN(SOURCE!J1510) &gt;= 0, REPT(" ",lookups!$L$2-LEN(SOURCE!J1510)), "")&amp;
" | "&amp; IF(lookups!$K$2-LEN(SOURCE!I1510) &gt;= 0, REPT(" ",lookups!$K$2-LEN(SOURCE!I1510)), "")&amp;
      SOURCE!K1510&amp;      IF(lookups!$L$2-LEN(SOURCE!K1510) &gt;= 0, REPT(" ",lookups!$M$2-LEN(SOURCE!K1510)), "")&amp;
" | "&amp; SOURCE!L1510&amp;      IF(lookups!$O$2-LEN(SOURCE!L1510) &gt;= 0, REPT(" ",lookups!$O$2-LEN(SOURCE!L1510)), "")&amp;
" | "&amp; SOURCE!M1510&amp;      IF(lookups!$P$2-LEN(SOURCE!M1510) &gt;= 0, REPT(" ",lookups!$P$2-LEN(SOURCE!M1510)), "")&amp;
      "},"&amp;IF(SOURCE!O1510&lt;&gt;"",""&amp;SOURCE!O1510,"")
 )
)
)</f>
        <v>/* 1472 */  { fnGetFirstGregorianDay,       NOPARAM,                     "J/G?",                                        "J/G?",                                        (0 &lt;&lt; TAM_MAX_BITS) |     0, CAT_FNCT | SLS_ENABLED   | US_ENABLED   | EIM_DISABLED | PTP_NONE         },</v>
      </c>
    </row>
    <row r="1511" customFormat="false" ht="15.75" hidden="false" customHeight="false" outlineLevel="0" collapsed="false">
      <c r="A1511" s="263" t="str">
        <f aca="false">IF(AND(OR(SOURCE!A1511="",ISBLANK(SOURCE!A1511)),SOURCE!B1511&gt;0),IF(ISBLANK(SOURCE!C1511),"",SOURCE!C1511),
IF(SOURCE!B1511&lt;0,VLOOKUP(SOURCE!B1511,lookups!A$1:B$25,2,0),
  IF(ISBLANK(SOURCE!B1511),
    "",
    "/* "&amp;TEXT(SOURCE!B1511,"???0")&amp;" *"&amp;
      SOURCE!C1511&amp;", "&amp; IF(lookups!$E$2-LEN(SOURCE!C1511) &gt;= 0, REPT(" ",lookups!$E$2-LEN(SOURCE!C1511)), "")&amp;
      SOURCE!D1511&amp;", "&amp; IF(lookups!$F$2-LEN(SOURCE!D1511) &gt;= 0, REPT(" ",lookups!$F$2-LEN(SOURCE!D1511)), "")&amp;
      SOURCE!E1511&amp;", "&amp; IF(lookups!$G$2-LEN(SOURCE!E1511) &gt;=0, REPT(" ",lookups!$G$2-LEN(SOURCE!E1511)), "")&amp;
      SOURCE!F1511&amp;", "&amp; IF(lookups!$H$2-LEN(SOURCE!F1511) &gt;= 0, REPT(" ",lookups!$H$2-LEN(SOURCE!F1511)+2), "")&amp;"("&amp;
      SUBSTITUTE(TEXT(SOURCE!G1511,"??0"),"  ","")&amp;" &lt;&lt; TAM_MAX_BITS) |"&amp; IF(lookups!$I$2-3 &gt;= 0, REPT(" ",MAX(1,lookups!$I$2-5+4+1-1-LEN(  IF(ISTEXT(SOURCE!H1511),SOURCE!H1511,  SUBSTITUTE(SUBSTITUTE(TEXT(SOURCE!H1511,"????0"),"  ","")," ",""))   ))), "")&amp;
       IF(ISTEXT(SOURCE!H1511),SOURCE!H1511, SUBSTITUTE(SUBSTITUTE(TEXT(SOURCE!H1511,"????0"),"  ","")," ",""))   &amp;","&amp; IF(lookups!$J$2-3 &gt;= 0, REPT(" ",lookups!$J$2-3-5), "")&amp;
      SOURCE!I1511&amp;
" | "&amp; IF(lookups!$K$2-LEN(SOURCE!I1511) &gt;= 0, REPT(" ",lookups!$K$2-LEN(SOURCE!I1511)), "")&amp;
      SOURCE!J1511&amp;      IF(lookups!$L$2-LEN(SOURCE!J1511) &gt;= 0, REPT(" ",lookups!$L$2-LEN(SOURCE!J1511)), "")&amp;
" | "&amp; IF(lookups!$K$2-LEN(SOURCE!I1511) &gt;= 0, REPT(" ",lookups!$K$2-LEN(SOURCE!I1511)), "")&amp;
      SOURCE!K1511&amp;      IF(lookups!$L$2-LEN(SOURCE!K1511) &gt;= 0, REPT(" ",lookups!$M$2-LEN(SOURCE!K1511)), "")&amp;
" | "&amp; SOURCE!L1511&amp;      IF(lookups!$O$2-LEN(SOURCE!L1511) &gt;= 0, REPT(" ",lookups!$O$2-LEN(SOURCE!L1511)), "")&amp;
" | "&amp; SOURCE!M1511&amp;      IF(lookups!$P$2-LEN(SOURCE!M1511) &gt;= 0, REPT(" ",lookups!$P$2-LEN(SOURCE!M1511)), "")&amp;
      "},"&amp;IF(SOURCE!O1511&lt;&gt;"",""&amp;SOURCE!O1511,"")
 )
)
)</f>
        <v>/* 1473 */  { fnFib,                        NOPARAM,                     "FIB",                                         "FIB",                                         (0 &lt;&lt; TAM_MAX_BITS) |     0, CAT_FNCT | SLS_ENABLED   | US_ENABLED   | EIM_ENABLED  | PTP_NONE         },</v>
      </c>
    </row>
    <row r="1512" customFormat="false" ht="15.75" hidden="false" customHeight="false" outlineLevel="0" collapsed="false">
      <c r="A1512" s="263" t="str">
        <f aca="false">IF(AND(OR(SOURCE!A1512="",ISBLANK(SOURCE!A1512)),SOURCE!B1512&gt;0),IF(ISBLANK(SOURCE!C1512),"",SOURCE!C1512),
IF(SOURCE!B1512&lt;0,VLOOKUP(SOURCE!B1512,lookups!A$1:B$25,2,0),
  IF(ISBLANK(SOURCE!B1512),
    "",
    "/* "&amp;TEXT(SOURCE!B1512,"???0")&amp;" *"&amp;
      SOURCE!C1512&amp;", "&amp; IF(lookups!$E$2-LEN(SOURCE!C1512) &gt;= 0, REPT(" ",lookups!$E$2-LEN(SOURCE!C1512)), "")&amp;
      SOURCE!D1512&amp;", "&amp; IF(lookups!$F$2-LEN(SOURCE!D1512) &gt;= 0, REPT(" ",lookups!$F$2-LEN(SOURCE!D1512)), "")&amp;
      SOURCE!E1512&amp;", "&amp; IF(lookups!$G$2-LEN(SOURCE!E1512) &gt;=0, REPT(" ",lookups!$G$2-LEN(SOURCE!E1512)), "")&amp;
      SOURCE!F1512&amp;", "&amp; IF(lookups!$H$2-LEN(SOURCE!F1512) &gt;= 0, REPT(" ",lookups!$H$2-LEN(SOURCE!F1512)+2), "")&amp;"("&amp;
      SUBSTITUTE(TEXT(SOURCE!G1512,"??0"),"  ","")&amp;" &lt;&lt; TAM_MAX_BITS) |"&amp; IF(lookups!$I$2-3 &gt;= 0, REPT(" ",MAX(1,lookups!$I$2-5+4+1-1-LEN(  IF(ISTEXT(SOURCE!H1512),SOURCE!H1512,  SUBSTITUTE(SUBSTITUTE(TEXT(SOURCE!H1512,"????0"),"  ","")," ",""))   ))), "")&amp;
       IF(ISTEXT(SOURCE!H1512),SOURCE!H1512, SUBSTITUTE(SUBSTITUTE(TEXT(SOURCE!H1512,"????0"),"  ","")," ",""))   &amp;","&amp; IF(lookups!$J$2-3 &gt;= 0, REPT(" ",lookups!$J$2-3-5), "")&amp;
      SOURCE!I1512&amp;
" | "&amp; IF(lookups!$K$2-LEN(SOURCE!I1512) &gt;= 0, REPT(" ",lookups!$K$2-LEN(SOURCE!I1512)), "")&amp;
      SOURCE!J1512&amp;      IF(lookups!$L$2-LEN(SOURCE!J1512) &gt;= 0, REPT(" ",lookups!$L$2-LEN(SOURCE!J1512)), "")&amp;
" | "&amp; IF(lookups!$K$2-LEN(SOURCE!I1512) &gt;= 0, REPT(" ",lookups!$K$2-LEN(SOURCE!I1512)), "")&amp;
      SOURCE!K1512&amp;      IF(lookups!$L$2-LEN(SOURCE!K1512) &gt;= 0, REPT(" ",lookups!$M$2-LEN(SOURCE!K1512)), "")&amp;
" | "&amp; SOURCE!L1512&amp;      IF(lookups!$O$2-LEN(SOURCE!L1512) &gt;= 0, REPT(" ",lookups!$O$2-LEN(SOURCE!L1512)), "")&amp;
" | "&amp; SOURCE!M1512&amp;      IF(lookups!$P$2-LEN(SOURCE!M1512) &gt;= 0, REPT(" ",lookups!$P$2-LEN(SOURCE!M1512)), "")&amp;
      "},"&amp;IF(SOURCE!O1512&lt;&gt;"",""&amp;SOURCE!O1512,"")
 )
)
)</f>
        <v>/* 1474 */  { fnDisplayFormatFix,           TM_VALUE,                    "FIX",                                         "FIX",                                         (0 &lt;&lt; TAM_MAX_BITS) | DSP_MAX, CAT_FNCT | SLS_ENABLED   | US_ENABLED   | EIM_DISABLED | PTP_NUMBER_8     },</v>
      </c>
    </row>
    <row r="1513" customFormat="false" ht="15.75" hidden="false" customHeight="false" outlineLevel="0" collapsed="false">
      <c r="A1513" s="263" t="str">
        <f aca="false">IF(AND(OR(SOURCE!A1513="",ISBLANK(SOURCE!A1513)),SOURCE!B1513&gt;0),IF(ISBLANK(SOURCE!C1513),"",SOURCE!C1513),
IF(SOURCE!B1513&lt;0,VLOOKUP(SOURCE!B1513,lookups!A$1:B$25,2,0),
  IF(ISBLANK(SOURCE!B1513),
    "",
    "/* "&amp;TEXT(SOURCE!B1513,"???0")&amp;" *"&amp;
      SOURCE!C1513&amp;", "&amp; IF(lookups!$E$2-LEN(SOURCE!C1513) &gt;= 0, REPT(" ",lookups!$E$2-LEN(SOURCE!C1513)), "")&amp;
      SOURCE!D1513&amp;", "&amp; IF(lookups!$F$2-LEN(SOURCE!D1513) &gt;= 0, REPT(" ",lookups!$F$2-LEN(SOURCE!D1513)), "")&amp;
      SOURCE!E1513&amp;", "&amp; IF(lookups!$G$2-LEN(SOURCE!E1513) &gt;=0, REPT(" ",lookups!$G$2-LEN(SOURCE!E1513)), "")&amp;
      SOURCE!F1513&amp;", "&amp; IF(lookups!$H$2-LEN(SOURCE!F1513) &gt;= 0, REPT(" ",lookups!$H$2-LEN(SOURCE!F1513)+2), "")&amp;"("&amp;
      SUBSTITUTE(TEXT(SOURCE!G1513,"??0"),"  ","")&amp;" &lt;&lt; TAM_MAX_BITS) |"&amp; IF(lookups!$I$2-3 &gt;= 0, REPT(" ",MAX(1,lookups!$I$2-5+4+1-1-LEN(  IF(ISTEXT(SOURCE!H1513),SOURCE!H1513,  SUBSTITUTE(SUBSTITUTE(TEXT(SOURCE!H1513,"????0"),"  ","")," ",""))   ))), "")&amp;
       IF(ISTEXT(SOURCE!H1513),SOURCE!H1513, SUBSTITUTE(SUBSTITUTE(TEXT(SOURCE!H1513,"????0"),"  ","")," ",""))   &amp;","&amp; IF(lookups!$J$2-3 &gt;= 0, REPT(" ",lookups!$J$2-3-5), "")&amp;
      SOURCE!I1513&amp;
" | "&amp; IF(lookups!$K$2-LEN(SOURCE!I1513) &gt;= 0, REPT(" ",lookups!$K$2-LEN(SOURCE!I1513)), "")&amp;
      SOURCE!J1513&amp;      IF(lookups!$L$2-LEN(SOURCE!J1513) &gt;= 0, REPT(" ",lookups!$L$2-LEN(SOURCE!J1513)), "")&amp;
" | "&amp; IF(lookups!$K$2-LEN(SOURCE!I1513) &gt;= 0, REPT(" ",lookups!$K$2-LEN(SOURCE!I1513)), "")&amp;
      SOURCE!K1513&amp;      IF(lookups!$L$2-LEN(SOURCE!K1513) &gt;= 0, REPT(" ",lookups!$M$2-LEN(SOURCE!K1513)), "")&amp;
" | "&amp; SOURCE!L1513&amp;      IF(lookups!$O$2-LEN(SOURCE!L1513) &gt;= 0, REPT(" ",lookups!$O$2-LEN(SOURCE!L1513)), "")&amp;
" | "&amp; SOURCE!M1513&amp;      IF(lookups!$P$2-LEN(SOURCE!M1513) &gt;= 0, REPT(" ",lookups!$P$2-LEN(SOURCE!M1513)), "")&amp;
      "},"&amp;IF(SOURCE!O1513&lt;&gt;"",""&amp;SOURCE!O1513,"")
 )
)
)</f>
        <v>/* 1475 */  { fnDiskInfo,                   NOPARAM,                     "DISK?",                                       "DISK?",                                       (0 &lt;&lt; TAM_MAX_BITS) |     0, CAT_FNCT | SLS_ENABLED   | US_ENABLED   | EIM_DISABLED | PTP_NONE         },</v>
      </c>
    </row>
    <row r="1514" customFormat="false" ht="15.75" hidden="false" customHeight="false" outlineLevel="0" collapsed="false">
      <c r="A1514" s="263" t="str">
        <f aca="false">IF(AND(OR(SOURCE!A1514="",ISBLANK(SOURCE!A1514)),SOURCE!B1514&gt;0),IF(ISBLANK(SOURCE!C1514),"",SOURCE!C1514),
IF(SOURCE!B1514&lt;0,VLOOKUP(SOURCE!B1514,lookups!A$1:B$25,2,0),
  IF(ISBLANK(SOURCE!B1514),
    "",
    "/* "&amp;TEXT(SOURCE!B1514,"???0")&amp;" *"&amp;
      SOURCE!C1514&amp;", "&amp; IF(lookups!$E$2-LEN(SOURCE!C1514) &gt;= 0, REPT(" ",lookups!$E$2-LEN(SOURCE!C1514)), "")&amp;
      SOURCE!D1514&amp;", "&amp; IF(lookups!$F$2-LEN(SOURCE!D1514) &gt;= 0, REPT(" ",lookups!$F$2-LEN(SOURCE!D1514)), "")&amp;
      SOURCE!E1514&amp;", "&amp; IF(lookups!$G$2-LEN(SOURCE!E1514) &gt;=0, REPT(" ",lookups!$G$2-LEN(SOURCE!E1514)), "")&amp;
      SOURCE!F1514&amp;", "&amp; IF(lookups!$H$2-LEN(SOURCE!F1514) &gt;= 0, REPT(" ",lookups!$H$2-LEN(SOURCE!F1514)+2), "")&amp;"("&amp;
      SUBSTITUTE(TEXT(SOURCE!G1514,"??0"),"  ","")&amp;" &lt;&lt; TAM_MAX_BITS) |"&amp; IF(lookups!$I$2-3 &gt;= 0, REPT(" ",MAX(1,lookups!$I$2-5+4+1-1-LEN(  IF(ISTEXT(SOURCE!H1514),SOURCE!H1514,  SUBSTITUTE(SUBSTITUTE(TEXT(SOURCE!H1514,"????0"),"  ","")," ",""))   ))), "")&amp;
       IF(ISTEXT(SOURCE!H1514),SOURCE!H1514, SUBSTITUTE(SUBSTITUTE(TEXT(SOURCE!H1514,"????0"),"  ","")," ",""))   &amp;","&amp; IF(lookups!$J$2-3 &gt;= 0, REPT(" ",lookups!$J$2-3-5), "")&amp;
      SOURCE!I1514&amp;
" | "&amp; IF(lookups!$K$2-LEN(SOURCE!I1514) &gt;= 0, REPT(" ",lookups!$K$2-LEN(SOURCE!I1514)), "")&amp;
      SOURCE!J1514&amp;      IF(lookups!$L$2-LEN(SOURCE!J1514) &gt;= 0, REPT(" ",lookups!$L$2-LEN(SOURCE!J1514)), "")&amp;
" | "&amp; IF(lookups!$K$2-LEN(SOURCE!I1514) &gt;= 0, REPT(" ",lookups!$K$2-LEN(SOURCE!I1514)), "")&amp;
      SOURCE!K1514&amp;      IF(lookups!$L$2-LEN(SOURCE!K1514) &gt;= 0, REPT(" ",lookups!$M$2-LEN(SOURCE!K1514)), "")&amp;
" | "&amp; SOURCE!L1514&amp;      IF(lookups!$O$2-LEN(SOURCE!L1514) &gt;= 0, REPT(" ",lookups!$O$2-LEN(SOURCE!L1514)), "")&amp;
" | "&amp; SOURCE!M1514&amp;      IF(lookups!$P$2-LEN(SOURCE!M1514) &gt;= 0, REPT(" ",lookups!$P$2-LEN(SOURCE!M1514)), "")&amp;
      "},"&amp;IF(SOURCE!O1514&lt;&gt;"",""&amp;SOURCE!O1514,"")
 )
)
)</f>
        <v>/* 1476 */  { fn1stDeriv,                   TM_LABEL,                    "f'(x)",                                       "f'(x)",                                       (0 &lt;&lt; TAM_MAX_BITS) |    99, CAT_FNCT | SLS_ENABLED   | US_ENABLED   | EIM_DISABLED | PTP_LABEL        },</v>
      </c>
    </row>
    <row r="1515" customFormat="false" ht="15.75" hidden="false" customHeight="false" outlineLevel="0" collapsed="false">
      <c r="A1515" s="263" t="str">
        <f aca="false">IF(AND(OR(SOURCE!A1515="",ISBLANK(SOURCE!A1515)),SOURCE!B1515&gt;0),IF(ISBLANK(SOURCE!C1515),"",SOURCE!C1515),
IF(SOURCE!B1515&lt;0,VLOOKUP(SOURCE!B1515,lookups!A$1:B$25,2,0),
  IF(ISBLANK(SOURCE!B1515),
    "",
    "/* "&amp;TEXT(SOURCE!B1515,"???0")&amp;" *"&amp;
      SOURCE!C1515&amp;", "&amp; IF(lookups!$E$2-LEN(SOURCE!C1515) &gt;= 0, REPT(" ",lookups!$E$2-LEN(SOURCE!C1515)), "")&amp;
      SOURCE!D1515&amp;", "&amp; IF(lookups!$F$2-LEN(SOURCE!D1515) &gt;= 0, REPT(" ",lookups!$F$2-LEN(SOURCE!D1515)), "")&amp;
      SOURCE!E1515&amp;", "&amp; IF(lookups!$G$2-LEN(SOURCE!E1515) &gt;=0, REPT(" ",lookups!$G$2-LEN(SOURCE!E1515)), "")&amp;
      SOURCE!F1515&amp;", "&amp; IF(lookups!$H$2-LEN(SOURCE!F1515) &gt;= 0, REPT(" ",lookups!$H$2-LEN(SOURCE!F1515)+2), "")&amp;"("&amp;
      SUBSTITUTE(TEXT(SOURCE!G1515,"??0"),"  ","")&amp;" &lt;&lt; TAM_MAX_BITS) |"&amp; IF(lookups!$I$2-3 &gt;= 0, REPT(" ",MAX(1,lookups!$I$2-5+4+1-1-LEN(  IF(ISTEXT(SOURCE!H1515),SOURCE!H1515,  SUBSTITUTE(SUBSTITUTE(TEXT(SOURCE!H1515,"????0"),"  ","")," ",""))   ))), "")&amp;
       IF(ISTEXT(SOURCE!H1515),SOURCE!H1515, SUBSTITUTE(SUBSTITUTE(TEXT(SOURCE!H1515,"????0"),"  ","")," ",""))   &amp;","&amp; IF(lookups!$J$2-3 &gt;= 0, REPT(" ",lookups!$J$2-3-5), "")&amp;
      SOURCE!I1515&amp;
" | "&amp; IF(lookups!$K$2-LEN(SOURCE!I1515) &gt;= 0, REPT(" ",lookups!$K$2-LEN(SOURCE!I1515)), "")&amp;
      SOURCE!J1515&amp;      IF(lookups!$L$2-LEN(SOURCE!J1515) &gt;= 0, REPT(" ",lookups!$L$2-LEN(SOURCE!J1515)), "")&amp;
" | "&amp; IF(lookups!$K$2-LEN(SOURCE!I1515) &gt;= 0, REPT(" ",lookups!$K$2-LEN(SOURCE!I1515)), "")&amp;
      SOURCE!K1515&amp;      IF(lookups!$L$2-LEN(SOURCE!K1515) &gt;= 0, REPT(" ",lookups!$M$2-LEN(SOURCE!K1515)), "")&amp;
" | "&amp; SOURCE!L1515&amp;      IF(lookups!$O$2-LEN(SOURCE!L1515) &gt;= 0, REPT(" ",lookups!$O$2-LEN(SOURCE!L1515)), "")&amp;
" | "&amp; SOURCE!M1515&amp;      IF(lookups!$P$2-LEN(SOURCE!M1515) &gt;= 0, REPT(" ",lookups!$P$2-LEN(SOURCE!M1515)), "")&amp;
      "},"&amp;IF(SOURCE!O1515&lt;&gt;"",""&amp;SOURCE!O1515,"")
 )
)
)</f>
        <v>/* 1477 */  { fn2ndDeriv,                   TM_LABEL,                    "f\"(x)",                                      "f\"(x)",                                      (0 &lt;&lt; TAM_MAX_BITS) |    99, CAT_FNCT | SLS_ENABLED   | US_ENABLED   | EIM_DISABLED | PTP_LABEL        },</v>
      </c>
    </row>
    <row r="1516" customFormat="false" ht="15.75" hidden="false" customHeight="false" outlineLevel="0" collapsed="false">
      <c r="A1516" s="263" t="str">
        <f aca="false">IF(AND(OR(SOURCE!A1516="",ISBLANK(SOURCE!A1516)),SOURCE!B1516&gt;0),IF(ISBLANK(SOURCE!C1516),"",SOURCE!C1516),
IF(SOURCE!B1516&lt;0,VLOOKUP(SOURCE!B1516,lookups!A$1:B$25,2,0),
  IF(ISBLANK(SOURCE!B1516),
    "",
    "/* "&amp;TEXT(SOURCE!B1516,"???0")&amp;" *"&amp;
      SOURCE!C1516&amp;", "&amp; IF(lookups!$E$2-LEN(SOURCE!C1516) &gt;= 0, REPT(" ",lookups!$E$2-LEN(SOURCE!C1516)), "")&amp;
      SOURCE!D1516&amp;", "&amp; IF(lookups!$F$2-LEN(SOURCE!D1516) &gt;= 0, REPT(" ",lookups!$F$2-LEN(SOURCE!D1516)), "")&amp;
      SOURCE!E1516&amp;", "&amp; IF(lookups!$G$2-LEN(SOURCE!E1516) &gt;=0, REPT(" ",lookups!$G$2-LEN(SOURCE!E1516)), "")&amp;
      SOURCE!F1516&amp;", "&amp; IF(lookups!$H$2-LEN(SOURCE!F1516) &gt;= 0, REPT(" ",lookups!$H$2-LEN(SOURCE!F1516)+2), "")&amp;"("&amp;
      SUBSTITUTE(TEXT(SOURCE!G1516,"??0"),"  ","")&amp;" &lt;&lt; TAM_MAX_BITS) |"&amp; IF(lookups!$I$2-3 &gt;= 0, REPT(" ",MAX(1,lookups!$I$2-5+4+1-1-LEN(  IF(ISTEXT(SOURCE!H1516),SOURCE!H1516,  SUBSTITUTE(SUBSTITUTE(TEXT(SOURCE!H1516,"????0"),"  ","")," ",""))   ))), "")&amp;
       IF(ISTEXT(SOURCE!H1516),SOURCE!H1516, SUBSTITUTE(SUBSTITUTE(TEXT(SOURCE!H1516,"????0"),"  ","")," ",""))   &amp;","&amp; IF(lookups!$J$2-3 &gt;= 0, REPT(" ",lookups!$J$2-3-5), "")&amp;
      SOURCE!I1516&amp;
" | "&amp; IF(lookups!$K$2-LEN(SOURCE!I1516) &gt;= 0, REPT(" ",lookups!$K$2-LEN(SOURCE!I1516)), "")&amp;
      SOURCE!J1516&amp;      IF(lookups!$L$2-LEN(SOURCE!J1516) &gt;= 0, REPT(" ",lookups!$L$2-LEN(SOURCE!J1516)), "")&amp;
" | "&amp; IF(lookups!$K$2-LEN(SOURCE!I1516) &gt;= 0, REPT(" ",lookups!$K$2-LEN(SOURCE!I1516)), "")&amp;
      SOURCE!K1516&amp;      IF(lookups!$L$2-LEN(SOURCE!K1516) &gt;= 0, REPT(" ",lookups!$M$2-LEN(SOURCE!K1516)), "")&amp;
" | "&amp; SOURCE!L1516&amp;      IF(lookups!$O$2-LEN(SOURCE!L1516) &gt;= 0, REPT(" ",lookups!$O$2-LEN(SOURCE!L1516)), "")&amp;
" | "&amp; SOURCE!M1516&amp;      IF(lookups!$P$2-LEN(SOURCE!M1516) &gt;= 0, REPT(" ",lookups!$P$2-LEN(SOURCE!M1516)), "")&amp;
      "},"&amp;IF(SOURCE!O1516&lt;&gt;"",""&amp;SOURCE!O1516,"")
 )
)
)</f>
        <v>/* 1478 */  { itemToBeCoded,                NOPARAM,                     "1478",                                        "1478",                                        (0 &lt;&lt; TAM_MAX_BITS) |     0, CAT_FREE | SLS_ENABLED   | US_ENABLED   | EIM_DISABLED | PTP_NUMBER_8     },</v>
      </c>
    </row>
    <row r="1517" customFormat="false" ht="15.75" hidden="false" customHeight="false" outlineLevel="0" collapsed="false">
      <c r="A1517" s="263" t="str">
        <f aca="false">IF(AND(OR(SOURCE!A1517="",ISBLANK(SOURCE!A1517)),SOURCE!B1517&gt;0),IF(ISBLANK(SOURCE!C1517),"",SOURCE!C1517),
IF(SOURCE!B1517&lt;0,VLOOKUP(SOURCE!B1517,lookups!A$1:B$25,2,0),
  IF(ISBLANK(SOURCE!B1517),
    "",
    "/* "&amp;TEXT(SOURCE!B1517,"???0")&amp;" *"&amp;
      SOURCE!C1517&amp;", "&amp; IF(lookups!$E$2-LEN(SOURCE!C1517) &gt;= 0, REPT(" ",lookups!$E$2-LEN(SOURCE!C1517)), "")&amp;
      SOURCE!D1517&amp;", "&amp; IF(lookups!$F$2-LEN(SOURCE!D1517) &gt;= 0, REPT(" ",lookups!$F$2-LEN(SOURCE!D1517)), "")&amp;
      SOURCE!E1517&amp;", "&amp; IF(lookups!$G$2-LEN(SOURCE!E1517) &gt;=0, REPT(" ",lookups!$G$2-LEN(SOURCE!E1517)), "")&amp;
      SOURCE!F1517&amp;", "&amp; IF(lookups!$H$2-LEN(SOURCE!F1517) &gt;= 0, REPT(" ",lookups!$H$2-LEN(SOURCE!F1517)+2), "")&amp;"("&amp;
      SUBSTITUTE(TEXT(SOURCE!G1517,"??0"),"  ","")&amp;" &lt;&lt; TAM_MAX_BITS) |"&amp; IF(lookups!$I$2-3 &gt;= 0, REPT(" ",MAX(1,lookups!$I$2-5+4+1-1-LEN(  IF(ISTEXT(SOURCE!H1517),SOURCE!H1517,  SUBSTITUTE(SUBSTITUTE(TEXT(SOURCE!H1517,"????0"),"  ","")," ",""))   ))), "")&amp;
       IF(ISTEXT(SOURCE!H1517),SOURCE!H1517, SUBSTITUTE(SUBSTITUTE(TEXT(SOURCE!H1517,"????0"),"  ","")," ",""))   &amp;","&amp; IF(lookups!$J$2-3 &gt;= 0, REPT(" ",lookups!$J$2-3-5), "")&amp;
      SOURCE!I1517&amp;
" | "&amp; IF(lookups!$K$2-LEN(SOURCE!I1517) &gt;= 0, REPT(" ",lookups!$K$2-LEN(SOURCE!I1517)), "")&amp;
      SOURCE!J1517&amp;      IF(lookups!$L$2-LEN(SOURCE!J1517) &gt;= 0, REPT(" ",lookups!$L$2-LEN(SOURCE!J1517)), "")&amp;
" | "&amp; IF(lookups!$K$2-LEN(SOURCE!I1517) &gt;= 0, REPT(" ",lookups!$K$2-LEN(SOURCE!I1517)), "")&amp;
      SOURCE!K1517&amp;      IF(lookups!$L$2-LEN(SOURCE!K1517) &gt;= 0, REPT(" ",lookups!$M$2-LEN(SOURCE!K1517)), "")&amp;
" | "&amp; SOURCE!L1517&amp;      IF(lookups!$O$2-LEN(SOURCE!L1517) &gt;= 0, REPT(" ",lookups!$O$2-LEN(SOURCE!L1517)), "")&amp;
" | "&amp; SOURCE!M1517&amp;      IF(lookups!$P$2-LEN(SOURCE!M1517) &gt;= 0, REPT(" ",lookups!$P$2-LEN(SOURCE!M1517)), "")&amp;
      "},"&amp;IF(SOURCE!O1517&lt;&gt;"",""&amp;SOURCE!O1517,"")
 )
)
)</f>
        <v>/* 1479 */  { fnGd,                         NOPARAM,                     "g" STD_SUB_d,                                 "g" STD_SUB_d,                                 (0 &lt;&lt; TAM_MAX_BITS) |     0, CAT_FNCT | SLS_ENABLED   | US_ENABLED   | EIM_ENABLED  | PTP_NONE         },</v>
      </c>
    </row>
    <row r="1518" customFormat="false" ht="15.75" hidden="false" customHeight="false" outlineLevel="0" collapsed="false">
      <c r="A1518" s="263" t="str">
        <f aca="false">IF(AND(OR(SOURCE!A1518="",ISBLANK(SOURCE!A1518)),SOURCE!B1518&gt;0),IF(ISBLANK(SOURCE!C1518),"",SOURCE!C1518),
IF(SOURCE!B1518&lt;0,VLOOKUP(SOURCE!B1518,lookups!A$1:B$25,2,0),
  IF(ISBLANK(SOURCE!B1518),
    "",
    "/* "&amp;TEXT(SOURCE!B1518,"???0")&amp;" *"&amp;
      SOURCE!C1518&amp;", "&amp; IF(lookups!$E$2-LEN(SOURCE!C1518) &gt;= 0, REPT(" ",lookups!$E$2-LEN(SOURCE!C1518)), "")&amp;
      SOURCE!D1518&amp;", "&amp; IF(lookups!$F$2-LEN(SOURCE!D1518) &gt;= 0, REPT(" ",lookups!$F$2-LEN(SOURCE!D1518)), "")&amp;
      SOURCE!E1518&amp;", "&amp; IF(lookups!$G$2-LEN(SOURCE!E1518) &gt;=0, REPT(" ",lookups!$G$2-LEN(SOURCE!E1518)), "")&amp;
      SOURCE!F1518&amp;", "&amp; IF(lookups!$H$2-LEN(SOURCE!F1518) &gt;= 0, REPT(" ",lookups!$H$2-LEN(SOURCE!F1518)+2), "")&amp;"("&amp;
      SUBSTITUTE(TEXT(SOURCE!G1518,"??0"),"  ","")&amp;" &lt;&lt; TAM_MAX_BITS) |"&amp; IF(lookups!$I$2-3 &gt;= 0, REPT(" ",MAX(1,lookups!$I$2-5+4+1-1-LEN(  IF(ISTEXT(SOURCE!H1518),SOURCE!H1518,  SUBSTITUTE(SUBSTITUTE(TEXT(SOURCE!H1518,"????0"),"  ","")," ",""))   ))), "")&amp;
       IF(ISTEXT(SOURCE!H1518),SOURCE!H1518, SUBSTITUTE(SUBSTITUTE(TEXT(SOURCE!H1518,"????0"),"  ","")," ",""))   &amp;","&amp; IF(lookups!$J$2-3 &gt;= 0, REPT(" ",lookups!$J$2-3-5), "")&amp;
      SOURCE!I1518&amp;
" | "&amp; IF(lookups!$K$2-LEN(SOURCE!I1518) &gt;= 0, REPT(" ",lookups!$K$2-LEN(SOURCE!I1518)), "")&amp;
      SOURCE!J1518&amp;      IF(lookups!$L$2-LEN(SOURCE!J1518) &gt;= 0, REPT(" ",lookups!$L$2-LEN(SOURCE!J1518)), "")&amp;
" | "&amp; IF(lookups!$K$2-LEN(SOURCE!I1518) &gt;= 0, REPT(" ",lookups!$K$2-LEN(SOURCE!I1518)), "")&amp;
      SOURCE!K1518&amp;      IF(lookups!$L$2-LEN(SOURCE!K1518) &gt;= 0, REPT(" ",lookups!$M$2-LEN(SOURCE!K1518)), "")&amp;
" | "&amp; SOURCE!L1518&amp;      IF(lookups!$O$2-LEN(SOURCE!L1518) &gt;= 0, REPT(" ",lookups!$O$2-LEN(SOURCE!L1518)), "")&amp;
" | "&amp; SOURCE!M1518&amp;      IF(lookups!$P$2-LEN(SOURCE!M1518) &gt;= 0, REPT(" ",lookups!$P$2-LEN(SOURCE!M1518)), "")&amp;
      "},"&amp;IF(SOURCE!O1518&lt;&gt;"",""&amp;SOURCE!O1518,"")
 )
)
)</f>
        <v>/* 1480 */  { fnInvGd,                      NOPARAM,                     "g" STD_SUB_d STD_SUP_MINUS_1,                 "g" STD_SUB_d STD_SUP_MINUS_1,                 (0 &lt;&lt; TAM_MAX_BITS) |     0, CAT_FNCT | SLS_ENABLED   | US_ENABLED   | EIM_ENABLED  | PTP_NONE         },</v>
      </c>
    </row>
    <row r="1519" customFormat="false" ht="15.75" hidden="false" customHeight="false" outlineLevel="0" collapsed="false">
      <c r="A1519" s="263" t="str">
        <f aca="false">IF(AND(OR(SOURCE!A1519="",ISBLANK(SOURCE!A1519)),SOURCE!B1519&gt;0),IF(ISBLANK(SOURCE!C1519),"",SOURCE!C1519),
IF(SOURCE!B1519&lt;0,VLOOKUP(SOURCE!B1519,lookups!A$1:B$25,2,0),
  IF(ISBLANK(SOURCE!B1519),
    "",
    "/* "&amp;TEXT(SOURCE!B1519,"???0")&amp;" *"&amp;
      SOURCE!C1519&amp;", "&amp; IF(lookups!$E$2-LEN(SOURCE!C1519) &gt;= 0, REPT(" ",lookups!$E$2-LEN(SOURCE!C1519)), "")&amp;
      SOURCE!D1519&amp;", "&amp; IF(lookups!$F$2-LEN(SOURCE!D1519) &gt;= 0, REPT(" ",lookups!$F$2-LEN(SOURCE!D1519)), "")&amp;
      SOURCE!E1519&amp;", "&amp; IF(lookups!$G$2-LEN(SOURCE!E1519) &gt;=0, REPT(" ",lookups!$G$2-LEN(SOURCE!E1519)), "")&amp;
      SOURCE!F1519&amp;", "&amp; IF(lookups!$H$2-LEN(SOURCE!F1519) &gt;= 0, REPT(" ",lookups!$H$2-LEN(SOURCE!F1519)+2), "")&amp;"("&amp;
      SUBSTITUTE(TEXT(SOURCE!G1519,"??0"),"  ","")&amp;" &lt;&lt; TAM_MAX_BITS) |"&amp; IF(lookups!$I$2-3 &gt;= 0, REPT(" ",MAX(1,lookups!$I$2-5+4+1-1-LEN(  IF(ISTEXT(SOURCE!H1519),SOURCE!H1519,  SUBSTITUTE(SUBSTITUTE(TEXT(SOURCE!H1519,"????0"),"  ","")," ",""))   ))), "")&amp;
       IF(ISTEXT(SOURCE!H1519),SOURCE!H1519, SUBSTITUTE(SUBSTITUTE(TEXT(SOURCE!H1519,"????0"),"  ","")," ",""))   &amp;","&amp; IF(lookups!$J$2-3 &gt;= 0, REPT(" ",lookups!$J$2-3-5), "")&amp;
      SOURCE!I1519&amp;
" | "&amp; IF(lookups!$K$2-LEN(SOURCE!I1519) &gt;= 0, REPT(" ",lookups!$K$2-LEN(SOURCE!I1519)), "")&amp;
      SOURCE!J1519&amp;      IF(lookups!$L$2-LEN(SOURCE!J1519) &gt;= 0, REPT(" ",lookups!$L$2-LEN(SOURCE!J1519)), "")&amp;
" | "&amp; IF(lookups!$K$2-LEN(SOURCE!I1519) &gt;= 0, REPT(" ",lookups!$K$2-LEN(SOURCE!I1519)), "")&amp;
      SOURCE!K1519&amp;      IF(lookups!$L$2-LEN(SOURCE!K1519) &gt;= 0, REPT(" ",lookups!$M$2-LEN(SOURCE!K1519)), "")&amp;
" | "&amp; SOURCE!L1519&amp;      IF(lookups!$O$2-LEN(SOURCE!L1519) &gt;= 0, REPT(" ",lookups!$O$2-LEN(SOURCE!L1519)), "")&amp;
" | "&amp; SOURCE!M1519&amp;      IF(lookups!$P$2-LEN(SOURCE!M1519) &gt;= 0, REPT(" ",lookups!$P$2-LEN(SOURCE!M1519)), "")&amp;
      "},"&amp;IF(SOURCE!O1519&lt;&gt;"",""&amp;SOURCE!O1519,"")
 )
)
)</f>
        <v>/* 1481 */  { fnAngularMode,                amGrad,                      "GRAD",                                        "GRAD",                                        (0 &lt;&lt; TAM_MAX_BITS) |     0, CAT_FNCT | SLS_ENABLED   | US_ENABLED   | EIM_DISABLED | PTP_NONE         },</v>
      </c>
    </row>
    <row r="1520" customFormat="false" ht="15.75" hidden="false" customHeight="false" outlineLevel="0" collapsed="false">
      <c r="A1520" s="263" t="str">
        <f aca="false">IF(AND(OR(SOURCE!A1520="",ISBLANK(SOURCE!A1520)),SOURCE!B1520&gt;0),IF(ISBLANK(SOURCE!C1520),"",SOURCE!C1520),
IF(SOURCE!B1520&lt;0,VLOOKUP(SOURCE!B1520,lookups!A$1:B$25,2,0),
  IF(ISBLANK(SOURCE!B1520),
    "",
    "/* "&amp;TEXT(SOURCE!B1520,"???0")&amp;" *"&amp;
      SOURCE!C1520&amp;", "&amp; IF(lookups!$E$2-LEN(SOURCE!C1520) &gt;= 0, REPT(" ",lookups!$E$2-LEN(SOURCE!C1520)), "")&amp;
      SOURCE!D1520&amp;", "&amp; IF(lookups!$F$2-LEN(SOURCE!D1520) &gt;= 0, REPT(" ",lookups!$F$2-LEN(SOURCE!D1520)), "")&amp;
      SOURCE!E1520&amp;", "&amp; IF(lookups!$G$2-LEN(SOURCE!E1520) &gt;=0, REPT(" ",lookups!$G$2-LEN(SOURCE!E1520)), "")&amp;
      SOURCE!F1520&amp;", "&amp; IF(lookups!$H$2-LEN(SOURCE!F1520) &gt;= 0, REPT(" ",lookups!$H$2-LEN(SOURCE!F1520)+2), "")&amp;"("&amp;
      SUBSTITUTE(TEXT(SOURCE!G1520,"??0"),"  ","")&amp;" &lt;&lt; TAM_MAX_BITS) |"&amp; IF(lookups!$I$2-3 &gt;= 0, REPT(" ",MAX(1,lookups!$I$2-5+4+1-1-LEN(  IF(ISTEXT(SOURCE!H1520),SOURCE!H1520,  SUBSTITUTE(SUBSTITUTE(TEXT(SOURCE!H1520,"????0"),"  ","")," ",""))   ))), "")&amp;
       IF(ISTEXT(SOURCE!H1520),SOURCE!H1520, SUBSTITUTE(SUBSTITUTE(TEXT(SOURCE!H1520,"????0"),"  ","")," ",""))   &amp;","&amp; IF(lookups!$J$2-3 &gt;= 0, REPT(" ",lookups!$J$2-3-5), "")&amp;
      SOURCE!I1520&amp;
" | "&amp; IF(lookups!$K$2-LEN(SOURCE!I1520) &gt;= 0, REPT(" ",lookups!$K$2-LEN(SOURCE!I1520)), "")&amp;
      SOURCE!J1520&amp;      IF(lookups!$L$2-LEN(SOURCE!J1520) &gt;= 0, REPT(" ",lookups!$L$2-LEN(SOURCE!J1520)), "")&amp;
" | "&amp; IF(lookups!$K$2-LEN(SOURCE!I1520) &gt;= 0, REPT(" ",lookups!$K$2-LEN(SOURCE!I1520)), "")&amp;
      SOURCE!K1520&amp;      IF(lookups!$L$2-LEN(SOURCE!K1520) &gt;= 0, REPT(" ",lookups!$M$2-LEN(SOURCE!K1520)), "")&amp;
" | "&amp; SOURCE!L1520&amp;      IF(lookups!$O$2-LEN(SOURCE!L1520) &gt;= 0, REPT(" ",lookups!$O$2-LEN(SOURCE!L1520)), "")&amp;
" | "&amp; SOURCE!M1520&amp;      IF(lookups!$P$2-LEN(SOURCE!M1520) &gt;= 0, REPT(" ",lookups!$P$2-LEN(SOURCE!M1520)), "")&amp;
      "},"&amp;IF(SOURCE!O1520&lt;&gt;"",""&amp;SOURCE!O1520,"")
 )
)
)</f>
        <v>/* 1482 */  { itemToBeCoded,                NOPARAM,                     "1482",                                        "1482",                                        (0 &lt;&lt; TAM_MAX_BITS) |     0, CAT_FREE | SLS_ENABLED   | US_UNCHANGED | EIM_DISABLED | PTP_DISABLED     },</v>
      </c>
    </row>
    <row r="1521" customFormat="false" ht="15.75" hidden="false" customHeight="false" outlineLevel="0" collapsed="false">
      <c r="A1521" s="263" t="str">
        <f aca="false">IF(AND(OR(SOURCE!A1521="",ISBLANK(SOURCE!A1521)),SOURCE!B1521&gt;0),IF(ISBLANK(SOURCE!C1521),"",SOURCE!C1521),
IF(SOURCE!B1521&lt;0,VLOOKUP(SOURCE!B1521,lookups!A$1:B$25,2,0),
  IF(ISBLANK(SOURCE!B1521),
    "",
    "/* "&amp;TEXT(SOURCE!B1521,"???0")&amp;" *"&amp;
      SOURCE!C1521&amp;", "&amp; IF(lookups!$E$2-LEN(SOURCE!C1521) &gt;= 0, REPT(" ",lookups!$E$2-LEN(SOURCE!C1521)), "")&amp;
      SOURCE!D1521&amp;", "&amp; IF(lookups!$F$2-LEN(SOURCE!D1521) &gt;= 0, REPT(" ",lookups!$F$2-LEN(SOURCE!D1521)), "")&amp;
      SOURCE!E1521&amp;", "&amp; IF(lookups!$G$2-LEN(SOURCE!E1521) &gt;=0, REPT(" ",lookups!$G$2-LEN(SOURCE!E1521)), "")&amp;
      SOURCE!F1521&amp;", "&amp; IF(lookups!$H$2-LEN(SOURCE!F1521) &gt;= 0, REPT(" ",lookups!$H$2-LEN(SOURCE!F1521)+2), "")&amp;"("&amp;
      SUBSTITUTE(TEXT(SOURCE!G1521,"??0"),"  ","")&amp;" &lt;&lt; TAM_MAX_BITS) |"&amp; IF(lookups!$I$2-3 &gt;= 0, REPT(" ",MAX(1,lookups!$I$2-5+4+1-1-LEN(  IF(ISTEXT(SOURCE!H1521),SOURCE!H1521,  SUBSTITUTE(SUBSTITUTE(TEXT(SOURCE!H1521,"????0"),"  ","")," ",""))   ))), "")&amp;
       IF(ISTEXT(SOURCE!H1521),SOURCE!H1521, SUBSTITUTE(SUBSTITUTE(TEXT(SOURCE!H1521,"????0"),"  ","")," ",""))   &amp;","&amp; IF(lookups!$J$2-3 &gt;= 0, REPT(" ",lookups!$J$2-3-5), "")&amp;
      SOURCE!I1521&amp;
" | "&amp; IF(lookups!$K$2-LEN(SOURCE!I1521) &gt;= 0, REPT(" ",lookups!$K$2-LEN(SOURCE!I1521)), "")&amp;
      SOURCE!J1521&amp;      IF(lookups!$L$2-LEN(SOURCE!J1521) &gt;= 0, REPT(" ",lookups!$L$2-LEN(SOURCE!J1521)), "")&amp;
" | "&amp; IF(lookups!$K$2-LEN(SOURCE!I1521) &gt;= 0, REPT(" ",lookups!$K$2-LEN(SOURCE!I1521)), "")&amp;
      SOURCE!K1521&amp;      IF(lookups!$L$2-LEN(SOURCE!K1521) &gt;= 0, REPT(" ",lookups!$M$2-LEN(SOURCE!K1521)), "")&amp;
" | "&amp; SOURCE!L1521&amp;      IF(lookups!$O$2-LEN(SOURCE!L1521) &gt;= 0, REPT(" ",lookups!$O$2-LEN(SOURCE!L1521)), "")&amp;
" | "&amp; SOURCE!M1521&amp;      IF(lookups!$P$2-LEN(SOURCE!M1521) &gt;= 0, REPT(" ",lookups!$P$2-LEN(SOURCE!M1521)), "")&amp;
      "},"&amp;IF(SOURCE!O1521&lt;&gt;"",""&amp;SOURCE!O1521,"")
 )
)
)</f>
        <v>/* 1483 */  { fnGotoDot,                    NOPARAM,                     "GTO.",                                        "GTO.",                                        (0 &lt;&lt; TAM_MAX_BITS) | 16383, CAT_FNCT | SLS_ENABLED   | US_CANCEL    | EIM_DISABLED | PTP_DISABLED     },</v>
      </c>
    </row>
    <row r="1522" customFormat="false" ht="15.75" hidden="false" customHeight="false" outlineLevel="0" collapsed="false">
      <c r="A1522" s="263" t="str">
        <f aca="false">IF(AND(OR(SOURCE!A1522="",ISBLANK(SOURCE!A1522)),SOURCE!B1522&gt;0),IF(ISBLANK(SOURCE!C1522),"",SOURCE!C1522),
IF(SOURCE!B1522&lt;0,VLOOKUP(SOURCE!B1522,lookups!A$1:B$25,2,0),
  IF(ISBLANK(SOURCE!B1522),
    "",
    "/* "&amp;TEXT(SOURCE!B1522,"???0")&amp;" *"&amp;
      SOURCE!C1522&amp;", "&amp; IF(lookups!$E$2-LEN(SOURCE!C1522) &gt;= 0, REPT(" ",lookups!$E$2-LEN(SOURCE!C1522)), "")&amp;
      SOURCE!D1522&amp;", "&amp; IF(lookups!$F$2-LEN(SOURCE!D1522) &gt;= 0, REPT(" ",lookups!$F$2-LEN(SOURCE!D1522)), "")&amp;
      SOURCE!E1522&amp;", "&amp; IF(lookups!$G$2-LEN(SOURCE!E1522) &gt;=0, REPT(" ",lookups!$G$2-LEN(SOURCE!E1522)), "")&amp;
      SOURCE!F1522&amp;", "&amp; IF(lookups!$H$2-LEN(SOURCE!F1522) &gt;= 0, REPT(" ",lookups!$H$2-LEN(SOURCE!F1522)+2), "")&amp;"("&amp;
      SUBSTITUTE(TEXT(SOURCE!G1522,"??0"),"  ","")&amp;" &lt;&lt; TAM_MAX_BITS) |"&amp; IF(lookups!$I$2-3 &gt;= 0, REPT(" ",MAX(1,lookups!$I$2-5+4+1-1-LEN(  IF(ISTEXT(SOURCE!H1522),SOURCE!H1522,  SUBSTITUTE(SUBSTITUTE(TEXT(SOURCE!H1522,"????0"),"  ","")," ",""))   ))), "")&amp;
       IF(ISTEXT(SOURCE!H1522),SOURCE!H1522, SUBSTITUTE(SUBSTITUTE(TEXT(SOURCE!H1522,"????0"),"  ","")," ",""))   &amp;","&amp; IF(lookups!$J$2-3 &gt;= 0, REPT(" ",lookups!$J$2-3-5), "")&amp;
      SOURCE!I1522&amp;
" | "&amp; IF(lookups!$K$2-LEN(SOURCE!I1522) &gt;= 0, REPT(" ",lookups!$K$2-LEN(SOURCE!I1522)), "")&amp;
      SOURCE!J1522&amp;      IF(lookups!$L$2-LEN(SOURCE!J1522) &gt;= 0, REPT(" ",lookups!$L$2-LEN(SOURCE!J1522)), "")&amp;
" | "&amp; IF(lookups!$K$2-LEN(SOURCE!I1522) &gt;= 0, REPT(" ",lookups!$K$2-LEN(SOURCE!I1522)), "")&amp;
      SOURCE!K1522&amp;      IF(lookups!$L$2-LEN(SOURCE!K1522) &gt;= 0, REPT(" ",lookups!$M$2-LEN(SOURCE!K1522)), "")&amp;
" | "&amp; SOURCE!L1522&amp;      IF(lookups!$O$2-LEN(SOURCE!L1522) &gt;= 0, REPT(" ",lookups!$O$2-LEN(SOURCE!L1522)), "")&amp;
" | "&amp; SOURCE!M1522&amp;      IF(lookups!$P$2-LEN(SOURCE!M1522) &gt;= 0, REPT(" ",lookups!$P$2-LEN(SOURCE!M1522)), "")&amp;
      "},"&amp;IF(SOURCE!O1522&lt;&gt;"",""&amp;SOURCE!O1522,"")
 )
)
)</f>
        <v>/* 1484 */  { fnHermite,                    NOPARAM,                     "H" STD_SUB_n,                                 "H" STD_SUB_n,                                 (0 &lt;&lt; TAM_MAX_BITS) |     0, CAT_FNCT | SLS_ENABLED   | US_ENABLED   | EIM_ENABLED  | PTP_NONE         },</v>
      </c>
    </row>
    <row r="1523" customFormat="false" ht="15.75" hidden="false" customHeight="false" outlineLevel="0" collapsed="false">
      <c r="A1523" s="263" t="str">
        <f aca="false">IF(AND(OR(SOURCE!A1523="",ISBLANK(SOURCE!A1523)),SOURCE!B1523&gt;0),IF(ISBLANK(SOURCE!C1523),"",SOURCE!C1523),
IF(SOURCE!B1523&lt;0,VLOOKUP(SOURCE!B1523,lookups!A$1:B$25,2,0),
  IF(ISBLANK(SOURCE!B1523),
    "",
    "/* "&amp;TEXT(SOURCE!B1523,"???0")&amp;" *"&amp;
      SOURCE!C1523&amp;", "&amp; IF(lookups!$E$2-LEN(SOURCE!C1523) &gt;= 0, REPT(" ",lookups!$E$2-LEN(SOURCE!C1523)), "")&amp;
      SOURCE!D1523&amp;", "&amp; IF(lookups!$F$2-LEN(SOURCE!D1523) &gt;= 0, REPT(" ",lookups!$F$2-LEN(SOURCE!D1523)), "")&amp;
      SOURCE!E1523&amp;", "&amp; IF(lookups!$G$2-LEN(SOURCE!E1523) &gt;=0, REPT(" ",lookups!$G$2-LEN(SOURCE!E1523)), "")&amp;
      SOURCE!F1523&amp;", "&amp; IF(lookups!$H$2-LEN(SOURCE!F1523) &gt;= 0, REPT(" ",lookups!$H$2-LEN(SOURCE!F1523)+2), "")&amp;"("&amp;
      SUBSTITUTE(TEXT(SOURCE!G1523,"??0"),"  ","")&amp;" &lt;&lt; TAM_MAX_BITS) |"&amp; IF(lookups!$I$2-3 &gt;= 0, REPT(" ",MAX(1,lookups!$I$2-5+4+1-1-LEN(  IF(ISTEXT(SOURCE!H1523),SOURCE!H1523,  SUBSTITUTE(SUBSTITUTE(TEXT(SOURCE!H1523,"????0"),"  ","")," ",""))   ))), "")&amp;
       IF(ISTEXT(SOURCE!H1523),SOURCE!H1523, SUBSTITUTE(SUBSTITUTE(TEXT(SOURCE!H1523,"????0"),"  ","")," ",""))   &amp;","&amp; IF(lookups!$J$2-3 &gt;= 0, REPT(" ",lookups!$J$2-3-5), "")&amp;
      SOURCE!I1523&amp;
" | "&amp; IF(lookups!$K$2-LEN(SOURCE!I1523) &gt;= 0, REPT(" ",lookups!$K$2-LEN(SOURCE!I1523)), "")&amp;
      SOURCE!J1523&amp;      IF(lookups!$L$2-LEN(SOURCE!J1523) &gt;= 0, REPT(" ",lookups!$L$2-LEN(SOURCE!J1523)), "")&amp;
" | "&amp; IF(lookups!$K$2-LEN(SOURCE!I1523) &gt;= 0, REPT(" ",lookups!$K$2-LEN(SOURCE!I1523)), "")&amp;
      SOURCE!K1523&amp;      IF(lookups!$L$2-LEN(SOURCE!K1523) &gt;= 0, REPT(" ",lookups!$M$2-LEN(SOURCE!K1523)), "")&amp;
" | "&amp; SOURCE!L1523&amp;      IF(lookups!$O$2-LEN(SOURCE!L1523) &gt;= 0, REPT(" ",lookups!$O$2-LEN(SOURCE!L1523)), "")&amp;
" | "&amp; SOURCE!M1523&amp;      IF(lookups!$P$2-LEN(SOURCE!M1523) &gt;= 0, REPT(" ",lookups!$P$2-LEN(SOURCE!M1523)), "")&amp;
      "},"&amp;IF(SOURCE!O1523&lt;&gt;"",""&amp;SOURCE!O1523,"")
 )
)
)</f>
        <v>/* 1485 */  { fnHermiteP,                   NOPARAM,                     "H" STD_SUB_n STD_SUB_P,                       "H" STD_SUB_n STD_SUB_P,                       (0 &lt;&lt; TAM_MAX_BITS) |     0, CAT_FNCT | SLS_ENABLED   | US_ENABLED   | EIM_ENABLED  | PTP_NONE         },</v>
      </c>
    </row>
    <row r="1524" customFormat="false" ht="15.75" hidden="false" customHeight="false" outlineLevel="0" collapsed="false">
      <c r="A1524" s="263" t="str">
        <f aca="false">IF(AND(OR(SOURCE!A1524="",ISBLANK(SOURCE!A1524)),SOURCE!B1524&gt;0),IF(ISBLANK(SOURCE!C1524),"",SOURCE!C1524),
IF(SOURCE!B1524&lt;0,VLOOKUP(SOURCE!B1524,lookups!A$1:B$25,2,0),
  IF(ISBLANK(SOURCE!B1524),
    "",
    "/* "&amp;TEXT(SOURCE!B1524,"???0")&amp;" *"&amp;
      SOURCE!C1524&amp;", "&amp; IF(lookups!$E$2-LEN(SOURCE!C1524) &gt;= 0, REPT(" ",lookups!$E$2-LEN(SOURCE!C1524)), "")&amp;
      SOURCE!D1524&amp;", "&amp; IF(lookups!$F$2-LEN(SOURCE!D1524) &gt;= 0, REPT(" ",lookups!$F$2-LEN(SOURCE!D1524)), "")&amp;
      SOURCE!E1524&amp;", "&amp; IF(lookups!$G$2-LEN(SOURCE!E1524) &gt;=0, REPT(" ",lookups!$G$2-LEN(SOURCE!E1524)), "")&amp;
      SOURCE!F1524&amp;", "&amp; IF(lookups!$H$2-LEN(SOURCE!F1524) &gt;= 0, REPT(" ",lookups!$H$2-LEN(SOURCE!F1524)+2), "")&amp;"("&amp;
      SUBSTITUTE(TEXT(SOURCE!G1524,"??0"),"  ","")&amp;" &lt;&lt; TAM_MAX_BITS) |"&amp; IF(lookups!$I$2-3 &gt;= 0, REPT(" ",MAX(1,lookups!$I$2-5+4+1-1-LEN(  IF(ISTEXT(SOURCE!H1524),SOURCE!H1524,  SUBSTITUTE(SUBSTITUTE(TEXT(SOURCE!H1524,"????0"),"  ","")," ",""))   ))), "")&amp;
       IF(ISTEXT(SOURCE!H1524),SOURCE!H1524, SUBSTITUTE(SUBSTITUTE(TEXT(SOURCE!H1524,"????0"),"  ","")," ",""))   &amp;","&amp; IF(lookups!$J$2-3 &gt;= 0, REPT(" ",lookups!$J$2-3-5), "")&amp;
      SOURCE!I1524&amp;
" | "&amp; IF(lookups!$K$2-LEN(SOURCE!I1524) &gt;= 0, REPT(" ",lookups!$K$2-LEN(SOURCE!I1524)), "")&amp;
      SOURCE!J1524&amp;      IF(lookups!$L$2-LEN(SOURCE!J1524) &gt;= 0, REPT(" ",lookups!$L$2-LEN(SOURCE!J1524)), "")&amp;
" | "&amp; IF(lookups!$K$2-LEN(SOURCE!I1524) &gt;= 0, REPT(" ",lookups!$K$2-LEN(SOURCE!I1524)), "")&amp;
      SOURCE!K1524&amp;      IF(lookups!$L$2-LEN(SOURCE!K1524) &gt;= 0, REPT(" ",lookups!$M$2-LEN(SOURCE!K1524)), "")&amp;
" | "&amp; SOURCE!L1524&amp;      IF(lookups!$O$2-LEN(SOURCE!L1524) &gt;= 0, REPT(" ",lookups!$O$2-LEN(SOURCE!L1524)), "")&amp;
" | "&amp; SOURCE!M1524&amp;      IF(lookups!$P$2-LEN(SOURCE!M1524) &gt;= 0, REPT(" ",lookups!$P$2-LEN(SOURCE!M1524)), "")&amp;
      "},"&amp;IF(SOURCE!O1524&lt;&gt;"",""&amp;SOURCE!O1524,"")
 )
)
)</f>
        <v>/* 1486 */  { fnImaginaryPart,              NOPARAM,                     "Im",                                          "Im",                                          (0 &lt;&lt; TAM_MAX_BITS) |     0, CAT_FNCT | SLS_ENABLED   | US_ENABLED   | EIM_ENABLED  | PTP_NONE         },</v>
      </c>
    </row>
    <row r="1525" customFormat="false" ht="15.75" hidden="false" customHeight="false" outlineLevel="0" collapsed="false">
      <c r="A1525" s="263" t="str">
        <f aca="false">IF(AND(OR(SOURCE!A1525="",ISBLANK(SOURCE!A1525)),SOURCE!B1525&gt;0),IF(ISBLANK(SOURCE!C1525),"",SOURCE!C1525),
IF(SOURCE!B1525&lt;0,VLOOKUP(SOURCE!B1525,lookups!A$1:B$25,2,0),
  IF(ISBLANK(SOURCE!B1525),
    "",
    "/* "&amp;TEXT(SOURCE!B1525,"???0")&amp;" *"&amp;
      SOURCE!C1525&amp;", "&amp; IF(lookups!$E$2-LEN(SOURCE!C1525) &gt;= 0, REPT(" ",lookups!$E$2-LEN(SOURCE!C1525)), "")&amp;
      SOURCE!D1525&amp;", "&amp; IF(lookups!$F$2-LEN(SOURCE!D1525) &gt;= 0, REPT(" ",lookups!$F$2-LEN(SOURCE!D1525)), "")&amp;
      SOURCE!E1525&amp;", "&amp; IF(lookups!$G$2-LEN(SOURCE!E1525) &gt;=0, REPT(" ",lookups!$G$2-LEN(SOURCE!E1525)), "")&amp;
      SOURCE!F1525&amp;", "&amp; IF(lookups!$H$2-LEN(SOURCE!F1525) &gt;= 0, REPT(" ",lookups!$H$2-LEN(SOURCE!F1525)+2), "")&amp;"("&amp;
      SUBSTITUTE(TEXT(SOURCE!G1525,"??0"),"  ","")&amp;" &lt;&lt; TAM_MAX_BITS) |"&amp; IF(lookups!$I$2-3 &gt;= 0, REPT(" ",MAX(1,lookups!$I$2-5+4+1-1-LEN(  IF(ISTEXT(SOURCE!H1525),SOURCE!H1525,  SUBSTITUTE(SUBSTITUTE(TEXT(SOURCE!H1525,"????0"),"  ","")," ",""))   ))), "")&amp;
       IF(ISTEXT(SOURCE!H1525),SOURCE!H1525, SUBSTITUTE(SUBSTITUTE(TEXT(SOURCE!H1525,"????0"),"  ","")," ",""))   &amp;","&amp; IF(lookups!$J$2-3 &gt;= 0, REPT(" ",lookups!$J$2-3-5), "")&amp;
      SOURCE!I1525&amp;
" | "&amp; IF(lookups!$K$2-LEN(SOURCE!I1525) &gt;= 0, REPT(" ",lookups!$K$2-LEN(SOURCE!I1525)), "")&amp;
      SOURCE!J1525&amp;      IF(lookups!$L$2-LEN(SOURCE!J1525) &gt;= 0, REPT(" ",lookups!$L$2-LEN(SOURCE!J1525)), "")&amp;
" | "&amp; IF(lookups!$K$2-LEN(SOURCE!I1525) &gt;= 0, REPT(" ",lookups!$K$2-LEN(SOURCE!I1525)), "")&amp;
      SOURCE!K1525&amp;      IF(lookups!$L$2-LEN(SOURCE!K1525) &gt;= 0, REPT(" ",lookups!$M$2-LEN(SOURCE!K1525)), "")&amp;
" | "&amp; SOURCE!L1525&amp;      IF(lookups!$O$2-LEN(SOURCE!L1525) &gt;= 0, REPT(" ",lookups!$O$2-LEN(SOURCE!L1525)), "")&amp;
" | "&amp; SOURCE!M1525&amp;      IF(lookups!$P$2-LEN(SOURCE!M1525) &gt;= 0, REPT(" ",lookups!$P$2-LEN(SOURCE!M1525)), "")&amp;
      "},"&amp;IF(SOURCE!O1525&lt;&gt;"",""&amp;SOURCE!O1525,"")
 )
)
)</f>
        <v>/* 1487 */  { fnIndexMatrix,                TM_REGISTER,                 "INDEX",                                       "INDEX",                                       (0 &lt;&lt; TAM_MAX_BITS) |    99, CAT_FNCT | SLS_UNCHANGED | US_ENABLED   | EIM_DISABLED | PTP_REGISTER     },</v>
      </c>
    </row>
    <row r="1526" customFormat="false" ht="15.75" hidden="false" customHeight="false" outlineLevel="0" collapsed="false">
      <c r="A1526" s="263" t="str">
        <f aca="false">IF(AND(OR(SOURCE!A1526="",ISBLANK(SOURCE!A1526)),SOURCE!B1526&gt;0),IF(ISBLANK(SOURCE!C1526),"",SOURCE!C1526),
IF(SOURCE!B1526&lt;0,VLOOKUP(SOURCE!B1526,lookups!A$1:B$25,2,0),
  IF(ISBLANK(SOURCE!B1526),
    "",
    "/* "&amp;TEXT(SOURCE!B1526,"???0")&amp;" *"&amp;
      SOURCE!C1526&amp;", "&amp; IF(lookups!$E$2-LEN(SOURCE!C1526) &gt;= 0, REPT(" ",lookups!$E$2-LEN(SOURCE!C1526)), "")&amp;
      SOURCE!D1526&amp;", "&amp; IF(lookups!$F$2-LEN(SOURCE!D1526) &gt;= 0, REPT(" ",lookups!$F$2-LEN(SOURCE!D1526)), "")&amp;
      SOURCE!E1526&amp;", "&amp; IF(lookups!$G$2-LEN(SOURCE!E1526) &gt;=0, REPT(" ",lookups!$G$2-LEN(SOURCE!E1526)), "")&amp;
      SOURCE!F1526&amp;", "&amp; IF(lookups!$H$2-LEN(SOURCE!F1526) &gt;= 0, REPT(" ",lookups!$H$2-LEN(SOURCE!F1526)+2), "")&amp;"("&amp;
      SUBSTITUTE(TEXT(SOURCE!G1526,"??0"),"  ","")&amp;" &lt;&lt; TAM_MAX_BITS) |"&amp; IF(lookups!$I$2-3 &gt;= 0, REPT(" ",MAX(1,lookups!$I$2-5+4+1-1-LEN(  IF(ISTEXT(SOURCE!H1526),SOURCE!H1526,  SUBSTITUTE(SUBSTITUTE(TEXT(SOURCE!H1526,"????0"),"  ","")," ",""))   ))), "")&amp;
       IF(ISTEXT(SOURCE!H1526),SOURCE!H1526, SUBSTITUTE(SUBSTITUTE(TEXT(SOURCE!H1526,"????0"),"  ","")," ",""))   &amp;","&amp; IF(lookups!$J$2-3 &gt;= 0, REPT(" ",lookups!$J$2-3-5), "")&amp;
      SOURCE!I1526&amp;
" | "&amp; IF(lookups!$K$2-LEN(SOURCE!I1526) &gt;= 0, REPT(" ",lookups!$K$2-LEN(SOURCE!I1526)), "")&amp;
      SOURCE!J1526&amp;      IF(lookups!$L$2-LEN(SOURCE!J1526) &gt;= 0, REPT(" ",lookups!$L$2-LEN(SOURCE!J1526)), "")&amp;
" | "&amp; IF(lookups!$K$2-LEN(SOURCE!I1526) &gt;= 0, REPT(" ",lookups!$K$2-LEN(SOURCE!I1526)), "")&amp;
      SOURCE!K1526&amp;      IF(lookups!$L$2-LEN(SOURCE!K1526) &gt;= 0, REPT(" ",lookups!$M$2-LEN(SOURCE!K1526)), "")&amp;
" | "&amp; SOURCE!L1526&amp;      IF(lookups!$O$2-LEN(SOURCE!L1526) &gt;= 0, REPT(" ",lookups!$O$2-LEN(SOURCE!L1526)), "")&amp;
" | "&amp; SOURCE!M1526&amp;      IF(lookups!$P$2-LEN(SOURCE!M1526) &gt;= 0, REPT(" ",lookups!$P$2-LEN(SOURCE!M1526)), "")&amp;
      "},"&amp;IF(SOURCE!O1526&lt;&gt;"",""&amp;SOURCE!O1526,"")
 )
)
)</f>
        <v>/* 1488 */  { fnIxyz,                       NOPARAM,                     "I" STD_SUB_x STD_SUB_y STD_SUB_z,             "I" STD_SUB_x STD_SUB_y STD_SUB_z,             (0 &lt;&lt; TAM_MAX_BITS) |     0, CAT_FNCT | SLS_ENABLED   | US_ENABLED   | EIM_DISABLED | PTP_NONE         },</v>
      </c>
    </row>
    <row r="1527" customFormat="false" ht="15.75" hidden="false" customHeight="false" outlineLevel="0" collapsed="false">
      <c r="A1527" s="263" t="str">
        <f aca="false">IF(AND(OR(SOURCE!A1527="",ISBLANK(SOURCE!A1527)),SOURCE!B1527&gt;0),IF(ISBLANK(SOURCE!C1527),"",SOURCE!C1527),
IF(SOURCE!B1527&lt;0,VLOOKUP(SOURCE!B1527,lookups!A$1:B$25,2,0),
  IF(ISBLANK(SOURCE!B1527),
    "",
    "/* "&amp;TEXT(SOURCE!B1527,"???0")&amp;" *"&amp;
      SOURCE!C1527&amp;", "&amp; IF(lookups!$E$2-LEN(SOURCE!C1527) &gt;= 0, REPT(" ",lookups!$E$2-LEN(SOURCE!C1527)), "")&amp;
      SOURCE!D1527&amp;", "&amp; IF(lookups!$F$2-LEN(SOURCE!D1527) &gt;= 0, REPT(" ",lookups!$F$2-LEN(SOURCE!D1527)), "")&amp;
      SOURCE!E1527&amp;", "&amp; IF(lookups!$G$2-LEN(SOURCE!E1527) &gt;=0, REPT(" ",lookups!$G$2-LEN(SOURCE!E1527)), "")&amp;
      SOURCE!F1527&amp;", "&amp; IF(lookups!$H$2-LEN(SOURCE!F1527) &gt;= 0, REPT(" ",lookups!$H$2-LEN(SOURCE!F1527)+2), "")&amp;"("&amp;
      SUBSTITUTE(TEXT(SOURCE!G1527,"??0"),"  ","")&amp;" &lt;&lt; TAM_MAX_BITS) |"&amp; IF(lookups!$I$2-3 &gt;= 0, REPT(" ",MAX(1,lookups!$I$2-5+4+1-1-LEN(  IF(ISTEXT(SOURCE!H1527),SOURCE!H1527,  SUBSTITUTE(SUBSTITUTE(TEXT(SOURCE!H1527,"????0"),"  ","")," ",""))   ))), "")&amp;
       IF(ISTEXT(SOURCE!H1527),SOURCE!H1527, SUBSTITUTE(SUBSTITUTE(TEXT(SOURCE!H1527,"????0"),"  ","")," ",""))   &amp;","&amp; IF(lookups!$J$2-3 &gt;= 0, REPT(" ",lookups!$J$2-3-5), "")&amp;
      SOURCE!I1527&amp;
" | "&amp; IF(lookups!$K$2-LEN(SOURCE!I1527) &gt;= 0, REPT(" ",lookups!$K$2-LEN(SOURCE!I1527)), "")&amp;
      SOURCE!J1527&amp;      IF(lookups!$L$2-LEN(SOURCE!J1527) &gt;= 0, REPT(" ",lookups!$L$2-LEN(SOURCE!J1527)), "")&amp;
" | "&amp; IF(lookups!$K$2-LEN(SOURCE!I1527) &gt;= 0, REPT(" ",lookups!$K$2-LEN(SOURCE!I1527)), "")&amp;
      SOURCE!K1527&amp;      IF(lookups!$L$2-LEN(SOURCE!K1527) &gt;= 0, REPT(" ",lookups!$M$2-LEN(SOURCE!K1527)), "")&amp;
" | "&amp; SOURCE!L1527&amp;      IF(lookups!$O$2-LEN(SOURCE!L1527) &gt;= 0, REPT(" ",lookups!$O$2-LEN(SOURCE!L1527)), "")&amp;
" | "&amp; SOURCE!M1527&amp;      IF(lookups!$P$2-LEN(SOURCE!M1527) &gt;= 0, REPT(" ",lookups!$P$2-LEN(SOURCE!M1527)), "")&amp;
      "},"&amp;IF(SOURCE!O1527&lt;&gt;"",""&amp;SOURCE!O1527,"")
 )
)
)</f>
        <v>/* 1489 */  { fnGammaP,                     NOPARAM,                     "I" STD_GAMMA STD_SUB_p,                       "I" STD_GAMMA STD_SUB_p,                       (0 &lt;&lt; TAM_MAX_BITS) |     0, CAT_FNCT | SLS_ENABLED   | US_ENABLED   | EIM_DISABLED | PTP_NONE         },</v>
      </c>
    </row>
    <row r="1528" customFormat="false" ht="15.75" hidden="false" customHeight="false" outlineLevel="0" collapsed="false">
      <c r="A1528" s="263" t="str">
        <f aca="false">IF(AND(OR(SOURCE!A1528="",ISBLANK(SOURCE!A1528)),SOURCE!B1528&gt;0),IF(ISBLANK(SOURCE!C1528),"",SOURCE!C1528),
IF(SOURCE!B1528&lt;0,VLOOKUP(SOURCE!B1528,lookups!A$1:B$25,2,0),
  IF(ISBLANK(SOURCE!B1528),
    "",
    "/* "&amp;TEXT(SOURCE!B1528,"???0")&amp;" *"&amp;
      SOURCE!C1528&amp;", "&amp; IF(lookups!$E$2-LEN(SOURCE!C1528) &gt;= 0, REPT(" ",lookups!$E$2-LEN(SOURCE!C1528)), "")&amp;
      SOURCE!D1528&amp;", "&amp; IF(lookups!$F$2-LEN(SOURCE!D1528) &gt;= 0, REPT(" ",lookups!$F$2-LEN(SOURCE!D1528)), "")&amp;
      SOURCE!E1528&amp;", "&amp; IF(lookups!$G$2-LEN(SOURCE!E1528) &gt;=0, REPT(" ",lookups!$G$2-LEN(SOURCE!E1528)), "")&amp;
      SOURCE!F1528&amp;", "&amp; IF(lookups!$H$2-LEN(SOURCE!F1528) &gt;= 0, REPT(" ",lookups!$H$2-LEN(SOURCE!F1528)+2), "")&amp;"("&amp;
      SUBSTITUTE(TEXT(SOURCE!G1528,"??0"),"  ","")&amp;" &lt;&lt; TAM_MAX_BITS) |"&amp; IF(lookups!$I$2-3 &gt;= 0, REPT(" ",MAX(1,lookups!$I$2-5+4+1-1-LEN(  IF(ISTEXT(SOURCE!H1528),SOURCE!H1528,  SUBSTITUTE(SUBSTITUTE(TEXT(SOURCE!H1528,"????0"),"  ","")," ",""))   ))), "")&amp;
       IF(ISTEXT(SOURCE!H1528),SOURCE!H1528, SUBSTITUTE(SUBSTITUTE(TEXT(SOURCE!H1528,"????0"),"  ","")," ",""))   &amp;","&amp; IF(lookups!$J$2-3 &gt;= 0, REPT(" ",lookups!$J$2-3-5), "")&amp;
      SOURCE!I1528&amp;
" | "&amp; IF(lookups!$K$2-LEN(SOURCE!I1528) &gt;= 0, REPT(" ",lookups!$K$2-LEN(SOURCE!I1528)), "")&amp;
      SOURCE!J1528&amp;      IF(lookups!$L$2-LEN(SOURCE!J1528) &gt;= 0, REPT(" ",lookups!$L$2-LEN(SOURCE!J1528)), "")&amp;
" | "&amp; IF(lookups!$K$2-LEN(SOURCE!I1528) &gt;= 0, REPT(" ",lookups!$K$2-LEN(SOURCE!I1528)), "")&amp;
      SOURCE!K1528&amp;      IF(lookups!$L$2-LEN(SOURCE!K1528) &gt;= 0, REPT(" ",lookups!$M$2-LEN(SOURCE!K1528)), "")&amp;
" | "&amp; SOURCE!L1528&amp;      IF(lookups!$O$2-LEN(SOURCE!L1528) &gt;= 0, REPT(" ",lookups!$O$2-LEN(SOURCE!L1528)), "")&amp;
" | "&amp; SOURCE!M1528&amp;      IF(lookups!$P$2-LEN(SOURCE!M1528) &gt;= 0, REPT(" ",lookups!$P$2-LEN(SOURCE!M1528)), "")&amp;
      "},"&amp;IF(SOURCE!O1528&lt;&gt;"",""&amp;SOURCE!O1528,"")
 )
)
)</f>
        <v>/* 1490 */  { fnGammaQ,                     NOPARAM,                     "I" STD_GAMMA STD_SUB_q,                       "I" STD_GAMMA STD_SUB_q,                       (0 &lt;&lt; TAM_MAX_BITS) |     0, CAT_FNCT | SLS_ENABLED   | US_ENABLED   | EIM_DISABLED | PTP_NONE         },</v>
      </c>
    </row>
    <row r="1529" customFormat="false" ht="15.75" hidden="false" customHeight="false" outlineLevel="0" collapsed="false">
      <c r="A1529" s="263" t="str">
        <f aca="false">IF(AND(OR(SOURCE!A1529="",ISBLANK(SOURCE!A1529)),SOURCE!B1529&gt;0),IF(ISBLANK(SOURCE!C1529),"",SOURCE!C1529),
IF(SOURCE!B1529&lt;0,VLOOKUP(SOURCE!B1529,lookups!A$1:B$25,2,0),
  IF(ISBLANK(SOURCE!B1529),
    "",
    "/* "&amp;TEXT(SOURCE!B1529,"???0")&amp;" *"&amp;
      SOURCE!C1529&amp;", "&amp; IF(lookups!$E$2-LEN(SOURCE!C1529) &gt;= 0, REPT(" ",lookups!$E$2-LEN(SOURCE!C1529)), "")&amp;
      SOURCE!D1529&amp;", "&amp; IF(lookups!$F$2-LEN(SOURCE!D1529) &gt;= 0, REPT(" ",lookups!$F$2-LEN(SOURCE!D1529)), "")&amp;
      SOURCE!E1529&amp;", "&amp; IF(lookups!$G$2-LEN(SOURCE!E1529) &gt;=0, REPT(" ",lookups!$G$2-LEN(SOURCE!E1529)), "")&amp;
      SOURCE!F1529&amp;", "&amp; IF(lookups!$H$2-LEN(SOURCE!F1529) &gt;= 0, REPT(" ",lookups!$H$2-LEN(SOURCE!F1529)+2), "")&amp;"("&amp;
      SUBSTITUTE(TEXT(SOURCE!G1529,"??0"),"  ","")&amp;" &lt;&lt; TAM_MAX_BITS) |"&amp; IF(lookups!$I$2-3 &gt;= 0, REPT(" ",MAX(1,lookups!$I$2-5+4+1-1-LEN(  IF(ISTEXT(SOURCE!H1529),SOURCE!H1529,  SUBSTITUTE(SUBSTITUTE(TEXT(SOURCE!H1529,"????0"),"  ","")," ",""))   ))), "")&amp;
       IF(ISTEXT(SOURCE!H1529),SOURCE!H1529, SUBSTITUTE(SUBSTITUTE(TEXT(SOURCE!H1529,"????0"),"  ","")," ",""))   &amp;","&amp; IF(lookups!$J$2-3 &gt;= 0, REPT(" ",lookups!$J$2-3-5), "")&amp;
      SOURCE!I1529&amp;
" | "&amp; IF(lookups!$K$2-LEN(SOURCE!I1529) &gt;= 0, REPT(" ",lookups!$K$2-LEN(SOURCE!I1529)), "")&amp;
      SOURCE!J1529&amp;      IF(lookups!$L$2-LEN(SOURCE!J1529) &gt;= 0, REPT(" ",lookups!$L$2-LEN(SOURCE!J1529)), "")&amp;
" | "&amp; IF(lookups!$K$2-LEN(SOURCE!I1529) &gt;= 0, REPT(" ",lookups!$K$2-LEN(SOURCE!I1529)), "")&amp;
      SOURCE!K1529&amp;      IF(lookups!$L$2-LEN(SOURCE!K1529) &gt;= 0, REPT(" ",lookups!$M$2-LEN(SOURCE!K1529)), "")&amp;
" | "&amp; SOURCE!L1529&amp;      IF(lookups!$O$2-LEN(SOURCE!L1529) &gt;= 0, REPT(" ",lookups!$O$2-LEN(SOURCE!L1529)), "")&amp;
" | "&amp; SOURCE!M1529&amp;      IF(lookups!$P$2-LEN(SOURCE!M1529) &gt;= 0, REPT(" ",lookups!$P$2-LEN(SOURCE!M1529)), "")&amp;
      "},"&amp;IF(SOURCE!O1529&lt;&gt;"",""&amp;SOURCE!O1529,"")
 )
)
)</f>
        <v>/* 1491 */  { fnIncDecI,                    INC_FLAG,                    "I+",                                          "I+",                                          (0 &lt;&lt; TAM_MAX_BITS) |     0, CAT_FNCT | SLS_ENABLED   | US_ENABLED   | EIM_DISABLED | PTP_NONE         },</v>
      </c>
    </row>
    <row r="1530" customFormat="false" ht="15.75" hidden="false" customHeight="false" outlineLevel="0" collapsed="false">
      <c r="A1530" s="263" t="str">
        <f aca="false">IF(AND(OR(SOURCE!A1530="",ISBLANK(SOURCE!A1530)),SOURCE!B1530&gt;0),IF(ISBLANK(SOURCE!C1530),"",SOURCE!C1530),
IF(SOURCE!B1530&lt;0,VLOOKUP(SOURCE!B1530,lookups!A$1:B$25,2,0),
  IF(ISBLANK(SOURCE!B1530),
    "",
    "/* "&amp;TEXT(SOURCE!B1530,"???0")&amp;" *"&amp;
      SOURCE!C1530&amp;", "&amp; IF(lookups!$E$2-LEN(SOURCE!C1530) &gt;= 0, REPT(" ",lookups!$E$2-LEN(SOURCE!C1530)), "")&amp;
      SOURCE!D1530&amp;", "&amp; IF(lookups!$F$2-LEN(SOURCE!D1530) &gt;= 0, REPT(" ",lookups!$F$2-LEN(SOURCE!D1530)), "")&amp;
      SOURCE!E1530&amp;", "&amp; IF(lookups!$G$2-LEN(SOURCE!E1530) &gt;=0, REPT(" ",lookups!$G$2-LEN(SOURCE!E1530)), "")&amp;
      SOURCE!F1530&amp;", "&amp; IF(lookups!$H$2-LEN(SOURCE!F1530) &gt;= 0, REPT(" ",lookups!$H$2-LEN(SOURCE!F1530)+2), "")&amp;"("&amp;
      SUBSTITUTE(TEXT(SOURCE!G1530,"??0"),"  ","")&amp;" &lt;&lt; TAM_MAX_BITS) |"&amp; IF(lookups!$I$2-3 &gt;= 0, REPT(" ",MAX(1,lookups!$I$2-5+4+1-1-LEN(  IF(ISTEXT(SOURCE!H1530),SOURCE!H1530,  SUBSTITUTE(SUBSTITUTE(TEXT(SOURCE!H1530,"????0"),"  ","")," ",""))   ))), "")&amp;
       IF(ISTEXT(SOURCE!H1530),SOURCE!H1530, SUBSTITUTE(SUBSTITUTE(TEXT(SOURCE!H1530,"????0"),"  ","")," ",""))   &amp;","&amp; IF(lookups!$J$2-3 &gt;= 0, REPT(" ",lookups!$J$2-3-5), "")&amp;
      SOURCE!I1530&amp;
" | "&amp; IF(lookups!$K$2-LEN(SOURCE!I1530) &gt;= 0, REPT(" ",lookups!$K$2-LEN(SOURCE!I1530)), "")&amp;
      SOURCE!J1530&amp;      IF(lookups!$L$2-LEN(SOURCE!J1530) &gt;= 0, REPT(" ",lookups!$L$2-LEN(SOURCE!J1530)), "")&amp;
" | "&amp; IF(lookups!$K$2-LEN(SOURCE!I1530) &gt;= 0, REPT(" ",lookups!$K$2-LEN(SOURCE!I1530)), "")&amp;
      SOURCE!K1530&amp;      IF(lookups!$L$2-LEN(SOURCE!K1530) &gt;= 0, REPT(" ",lookups!$M$2-LEN(SOURCE!K1530)), "")&amp;
" | "&amp; SOURCE!L1530&amp;      IF(lookups!$O$2-LEN(SOURCE!L1530) &gt;= 0, REPT(" ",lookups!$O$2-LEN(SOURCE!L1530)), "")&amp;
" | "&amp; SOURCE!M1530&amp;      IF(lookups!$P$2-LEN(SOURCE!M1530) &gt;= 0, REPT(" ",lookups!$P$2-LEN(SOURCE!M1530)), "")&amp;
      "},"&amp;IF(SOURCE!O1530&lt;&gt;"",""&amp;SOURCE!O1530,"")
 )
)
)</f>
        <v>/* 1492 */  { fnIncDecI,                    DEC_FLAG,                    "I-",                                          "I-",                                          (0 &lt;&lt; TAM_MAX_BITS) |     0, CAT_FNCT | SLS_ENABLED   | US_ENABLED   | EIM_DISABLED | PTP_NONE         },</v>
      </c>
    </row>
    <row r="1531" customFormat="false" ht="15.75" hidden="false" customHeight="false" outlineLevel="0" collapsed="false">
      <c r="A1531" s="263" t="str">
        <f aca="false">IF(AND(OR(SOURCE!A1531="",ISBLANK(SOURCE!A1531)),SOURCE!B1531&gt;0),IF(ISBLANK(SOURCE!C1531),"",SOURCE!C1531),
IF(SOURCE!B1531&lt;0,VLOOKUP(SOURCE!B1531,lookups!A$1:B$25,2,0),
  IF(ISBLANK(SOURCE!B1531),
    "",
    "/* "&amp;TEXT(SOURCE!B1531,"???0")&amp;" *"&amp;
      SOURCE!C1531&amp;", "&amp; IF(lookups!$E$2-LEN(SOURCE!C1531) &gt;= 0, REPT(" ",lookups!$E$2-LEN(SOURCE!C1531)), "")&amp;
      SOURCE!D1531&amp;", "&amp; IF(lookups!$F$2-LEN(SOURCE!D1531) &gt;= 0, REPT(" ",lookups!$F$2-LEN(SOURCE!D1531)), "")&amp;
      SOURCE!E1531&amp;", "&amp; IF(lookups!$G$2-LEN(SOURCE!E1531) &gt;=0, REPT(" ",lookups!$G$2-LEN(SOURCE!E1531)), "")&amp;
      SOURCE!F1531&amp;", "&amp; IF(lookups!$H$2-LEN(SOURCE!F1531) &gt;= 0, REPT(" ",lookups!$H$2-LEN(SOURCE!F1531)+2), "")&amp;"("&amp;
      SUBSTITUTE(TEXT(SOURCE!G1531,"??0"),"  ","")&amp;" &lt;&lt; TAM_MAX_BITS) |"&amp; IF(lookups!$I$2-3 &gt;= 0, REPT(" ",MAX(1,lookups!$I$2-5+4+1-1-LEN(  IF(ISTEXT(SOURCE!H1531),SOURCE!H1531,  SUBSTITUTE(SUBSTITUTE(TEXT(SOURCE!H1531,"????0"),"  ","")," ",""))   ))), "")&amp;
       IF(ISTEXT(SOURCE!H1531),SOURCE!H1531, SUBSTITUTE(SUBSTITUTE(TEXT(SOURCE!H1531,"????0"),"  ","")," ",""))   &amp;","&amp; IF(lookups!$J$2-3 &gt;= 0, REPT(" ",lookups!$J$2-3-5), "")&amp;
      SOURCE!I1531&amp;
" | "&amp; IF(lookups!$K$2-LEN(SOURCE!I1531) &gt;= 0, REPT(" ",lookups!$K$2-LEN(SOURCE!I1531)), "")&amp;
      SOURCE!J1531&amp;      IF(lookups!$L$2-LEN(SOURCE!J1531) &gt;= 0, REPT(" ",lookups!$L$2-LEN(SOURCE!J1531)), "")&amp;
" | "&amp; IF(lookups!$K$2-LEN(SOURCE!I1531) &gt;= 0, REPT(" ",lookups!$K$2-LEN(SOURCE!I1531)), "")&amp;
      SOURCE!K1531&amp;      IF(lookups!$L$2-LEN(SOURCE!K1531) &gt;= 0, REPT(" ",lookups!$M$2-LEN(SOURCE!K1531)), "")&amp;
" | "&amp; SOURCE!L1531&amp;      IF(lookups!$O$2-LEN(SOURCE!L1531) &gt;= 0, REPT(" ",lookups!$O$2-LEN(SOURCE!L1531)), "")&amp;
" | "&amp; SOURCE!M1531&amp;      IF(lookups!$P$2-LEN(SOURCE!M1531) &gt;= 0, REPT(" ",lookups!$P$2-LEN(SOURCE!M1531)), "")&amp;
      "},"&amp;IF(SOURCE!O1531&lt;&gt;"",""&amp;SOURCE!O1531,"")
 )
)
)</f>
        <v>/* 1493 */  { fnBesselJ,                    NOPARAM,                     "J" STD_SUB_y "(x)",                           "J" STD_SUB_y "(x)",                           (0 &lt;&lt; TAM_MAX_BITS) |     0, CAT_FNCT | SLS_ENABLED   | US_ENABLED   | EIM_DISABLED | PTP_NONE         },</v>
      </c>
    </row>
    <row r="1532" customFormat="false" ht="15.75" hidden="false" customHeight="false" outlineLevel="0" collapsed="false">
      <c r="A1532" s="263" t="str">
        <f aca="false">IF(AND(OR(SOURCE!A1532="",ISBLANK(SOURCE!A1532)),SOURCE!B1532&gt;0),IF(ISBLANK(SOURCE!C1532),"",SOURCE!C1532),
IF(SOURCE!B1532&lt;0,VLOOKUP(SOURCE!B1532,lookups!A$1:B$25,2,0),
  IF(ISBLANK(SOURCE!B1532),
    "",
    "/* "&amp;TEXT(SOURCE!B1532,"???0")&amp;" *"&amp;
      SOURCE!C1532&amp;", "&amp; IF(lookups!$E$2-LEN(SOURCE!C1532) &gt;= 0, REPT(" ",lookups!$E$2-LEN(SOURCE!C1532)), "")&amp;
      SOURCE!D1532&amp;", "&amp; IF(lookups!$F$2-LEN(SOURCE!D1532) &gt;= 0, REPT(" ",lookups!$F$2-LEN(SOURCE!D1532)), "")&amp;
      SOURCE!E1532&amp;", "&amp; IF(lookups!$G$2-LEN(SOURCE!E1532) &gt;=0, REPT(" ",lookups!$G$2-LEN(SOURCE!E1532)), "")&amp;
      SOURCE!F1532&amp;", "&amp; IF(lookups!$H$2-LEN(SOURCE!F1532) &gt;= 0, REPT(" ",lookups!$H$2-LEN(SOURCE!F1532)+2), "")&amp;"("&amp;
      SUBSTITUTE(TEXT(SOURCE!G1532,"??0"),"  ","")&amp;" &lt;&lt; TAM_MAX_BITS) |"&amp; IF(lookups!$I$2-3 &gt;= 0, REPT(" ",MAX(1,lookups!$I$2-5+4+1-1-LEN(  IF(ISTEXT(SOURCE!H1532),SOURCE!H1532,  SUBSTITUTE(SUBSTITUTE(TEXT(SOURCE!H1532,"????0"),"  ","")," ",""))   ))), "")&amp;
       IF(ISTEXT(SOURCE!H1532),SOURCE!H1532, SUBSTITUTE(SUBSTITUTE(TEXT(SOURCE!H1532,"????0"),"  ","")," ",""))   &amp;","&amp; IF(lookups!$J$2-3 &gt;= 0, REPT(" ",lookups!$J$2-3-5), "")&amp;
      SOURCE!I1532&amp;
" | "&amp; IF(lookups!$K$2-LEN(SOURCE!I1532) &gt;= 0, REPT(" ",lookups!$K$2-LEN(SOURCE!I1532)), "")&amp;
      SOURCE!J1532&amp;      IF(lookups!$L$2-LEN(SOURCE!J1532) &gt;= 0, REPT(" ",lookups!$L$2-LEN(SOURCE!J1532)), "")&amp;
" | "&amp; IF(lookups!$K$2-LEN(SOURCE!I1532) &gt;= 0, REPT(" ",lookups!$K$2-LEN(SOURCE!I1532)), "")&amp;
      SOURCE!K1532&amp;      IF(lookups!$L$2-LEN(SOURCE!K1532) &gt;= 0, REPT(" ",lookups!$M$2-LEN(SOURCE!K1532)), "")&amp;
" | "&amp; SOURCE!L1532&amp;      IF(lookups!$O$2-LEN(SOURCE!L1532) &gt;= 0, REPT(" ",lookups!$O$2-LEN(SOURCE!L1532)), "")&amp;
" | "&amp; SOURCE!M1532&amp;      IF(lookups!$P$2-LEN(SOURCE!M1532) &gt;= 0, REPT(" ",lookups!$P$2-LEN(SOURCE!M1532)), "")&amp;
      "},"&amp;IF(SOURCE!O1532&lt;&gt;"",""&amp;SOURCE!O1532,"")
 )
)
)</f>
        <v>/* 1494 */  { fnIncDecJ,                    INC_FLAG,                    "J+",                                          "J+",                                          (0 &lt;&lt; TAM_MAX_BITS) |     0, CAT_FNCT | SLS_ENABLED   | US_ENABLED   | EIM_DISABLED | PTP_NONE         },</v>
      </c>
    </row>
    <row r="1533" customFormat="false" ht="15.75" hidden="false" customHeight="false" outlineLevel="0" collapsed="false">
      <c r="A1533" s="263" t="str">
        <f aca="false">IF(AND(OR(SOURCE!A1533="",ISBLANK(SOURCE!A1533)),SOURCE!B1533&gt;0),IF(ISBLANK(SOURCE!C1533),"",SOURCE!C1533),
IF(SOURCE!B1533&lt;0,VLOOKUP(SOURCE!B1533,lookups!A$1:B$25,2,0),
  IF(ISBLANK(SOURCE!B1533),
    "",
    "/* "&amp;TEXT(SOURCE!B1533,"???0")&amp;" *"&amp;
      SOURCE!C1533&amp;", "&amp; IF(lookups!$E$2-LEN(SOURCE!C1533) &gt;= 0, REPT(" ",lookups!$E$2-LEN(SOURCE!C1533)), "")&amp;
      SOURCE!D1533&amp;", "&amp; IF(lookups!$F$2-LEN(SOURCE!D1533) &gt;= 0, REPT(" ",lookups!$F$2-LEN(SOURCE!D1533)), "")&amp;
      SOURCE!E1533&amp;", "&amp; IF(lookups!$G$2-LEN(SOURCE!E1533) &gt;=0, REPT(" ",lookups!$G$2-LEN(SOURCE!E1533)), "")&amp;
      SOURCE!F1533&amp;", "&amp; IF(lookups!$H$2-LEN(SOURCE!F1533) &gt;= 0, REPT(" ",lookups!$H$2-LEN(SOURCE!F1533)+2), "")&amp;"("&amp;
      SUBSTITUTE(TEXT(SOURCE!G1533,"??0"),"  ","")&amp;" &lt;&lt; TAM_MAX_BITS) |"&amp; IF(lookups!$I$2-3 &gt;= 0, REPT(" ",MAX(1,lookups!$I$2-5+4+1-1-LEN(  IF(ISTEXT(SOURCE!H1533),SOURCE!H1533,  SUBSTITUTE(SUBSTITUTE(TEXT(SOURCE!H1533,"????0"),"  ","")," ",""))   ))), "")&amp;
       IF(ISTEXT(SOURCE!H1533),SOURCE!H1533, SUBSTITUTE(SUBSTITUTE(TEXT(SOURCE!H1533,"????0"),"  ","")," ",""))   &amp;","&amp; IF(lookups!$J$2-3 &gt;= 0, REPT(" ",lookups!$J$2-3-5), "")&amp;
      SOURCE!I1533&amp;
" | "&amp; IF(lookups!$K$2-LEN(SOURCE!I1533) &gt;= 0, REPT(" ",lookups!$K$2-LEN(SOURCE!I1533)), "")&amp;
      SOURCE!J1533&amp;      IF(lookups!$L$2-LEN(SOURCE!J1533) &gt;= 0, REPT(" ",lookups!$L$2-LEN(SOURCE!J1533)), "")&amp;
" | "&amp; IF(lookups!$K$2-LEN(SOURCE!I1533) &gt;= 0, REPT(" ",lookups!$K$2-LEN(SOURCE!I1533)), "")&amp;
      SOURCE!K1533&amp;      IF(lookups!$L$2-LEN(SOURCE!K1533) &gt;= 0, REPT(" ",lookups!$M$2-LEN(SOURCE!K1533)), "")&amp;
" | "&amp; SOURCE!L1533&amp;      IF(lookups!$O$2-LEN(SOURCE!L1533) &gt;= 0, REPT(" ",lookups!$O$2-LEN(SOURCE!L1533)), "")&amp;
" | "&amp; SOURCE!M1533&amp;      IF(lookups!$P$2-LEN(SOURCE!M1533) &gt;= 0, REPT(" ",lookups!$P$2-LEN(SOURCE!M1533)), "")&amp;
      "},"&amp;IF(SOURCE!O1533&lt;&gt;"",""&amp;SOURCE!O1533,"")
 )
)
)</f>
        <v>/* 1495 */  { fnIncDecJ,                    DEC_FLAG,                    "J-",                                          "J-",                                          (0 &lt;&lt; TAM_MAX_BITS) |     0, CAT_FNCT | SLS_ENABLED   | US_ENABLED   | EIM_DISABLED | PTP_NONE         },</v>
      </c>
    </row>
    <row r="1534" customFormat="false" ht="15.75" hidden="false" customHeight="false" outlineLevel="0" collapsed="false">
      <c r="A1534" s="263" t="str">
        <f aca="false">IF(AND(OR(SOURCE!A1534="",ISBLANK(SOURCE!A1534)),SOURCE!B1534&gt;0),IF(ISBLANK(SOURCE!C1534),"",SOURCE!C1534),
IF(SOURCE!B1534&lt;0,VLOOKUP(SOURCE!B1534,lookups!A$1:B$25,2,0),
  IF(ISBLANK(SOURCE!B1534),
    "",
    "/* "&amp;TEXT(SOURCE!B1534,"???0")&amp;" *"&amp;
      SOURCE!C1534&amp;", "&amp; IF(lookups!$E$2-LEN(SOURCE!C1534) &gt;= 0, REPT(" ",lookups!$E$2-LEN(SOURCE!C1534)), "")&amp;
      SOURCE!D1534&amp;", "&amp; IF(lookups!$F$2-LEN(SOURCE!D1534) &gt;= 0, REPT(" ",lookups!$F$2-LEN(SOURCE!D1534)), "")&amp;
      SOURCE!E1534&amp;", "&amp; IF(lookups!$G$2-LEN(SOURCE!E1534) &gt;=0, REPT(" ",lookups!$G$2-LEN(SOURCE!E1534)), "")&amp;
      SOURCE!F1534&amp;", "&amp; IF(lookups!$H$2-LEN(SOURCE!F1534) &gt;= 0, REPT(" ",lookups!$H$2-LEN(SOURCE!F1534)+2), "")&amp;"("&amp;
      SUBSTITUTE(TEXT(SOURCE!G1534,"??0"),"  ","")&amp;" &lt;&lt; TAM_MAX_BITS) |"&amp; IF(lookups!$I$2-3 &gt;= 0, REPT(" ",MAX(1,lookups!$I$2-5+4+1-1-LEN(  IF(ISTEXT(SOURCE!H1534),SOURCE!H1534,  SUBSTITUTE(SUBSTITUTE(TEXT(SOURCE!H1534,"????0"),"  ","")," ",""))   ))), "")&amp;
       IF(ISTEXT(SOURCE!H1534),SOURCE!H1534, SUBSTITUTE(SUBSTITUTE(TEXT(SOURCE!H1534,"????0"),"  ","")," ",""))   &amp;","&amp; IF(lookups!$J$2-3 &gt;= 0, REPT(" ",lookups!$J$2-3-5), "")&amp;
      SOURCE!I1534&amp;
" | "&amp; IF(lookups!$K$2-LEN(SOURCE!I1534) &gt;= 0, REPT(" ",lookups!$K$2-LEN(SOURCE!I1534)), "")&amp;
      SOURCE!J1534&amp;      IF(lookups!$L$2-LEN(SOURCE!J1534) &gt;= 0, REPT(" ",lookups!$L$2-LEN(SOURCE!J1534)), "")&amp;
" | "&amp; IF(lookups!$K$2-LEN(SOURCE!I1534) &gt;= 0, REPT(" ",lookups!$K$2-LEN(SOURCE!I1534)), "")&amp;
      SOURCE!K1534&amp;      IF(lookups!$L$2-LEN(SOURCE!K1534) &gt;= 0, REPT(" ",lookups!$M$2-LEN(SOURCE!K1534)), "")&amp;
" | "&amp; SOURCE!L1534&amp;      IF(lookups!$O$2-LEN(SOURCE!L1534) &gt;= 0, REPT(" ",lookups!$O$2-LEN(SOURCE!L1534)), "")&amp;
" | "&amp; SOURCE!M1534&amp;      IF(lookups!$P$2-LEN(SOURCE!M1534) &gt;= 0, REPT(" ",lookups!$P$2-LEN(SOURCE!M1534)), "")&amp;
      "},"&amp;IF(SOURCE!O1534&lt;&gt;"",""&amp;SOURCE!O1534,"")
 )
)
)</f>
        <v>/* 1496 */  { fnSetFirstGregorianDay,       NOPARAM,                     "J/G",                                         "J/G",                                         (0 &lt;&lt; TAM_MAX_BITS) |     0, CAT_FNCT | SLS_ENABLED   | US_ENABLED   | EIM_DISABLED | PTP_NONE         },</v>
      </c>
    </row>
    <row r="1535" customFormat="false" ht="15.75" hidden="false" customHeight="false" outlineLevel="0" collapsed="false">
      <c r="A1535" s="263" t="str">
        <f aca="false">IF(AND(OR(SOURCE!A1535="",ISBLANK(SOURCE!A1535)),SOURCE!B1535&gt;0),IF(ISBLANK(SOURCE!C1535),"",SOURCE!C1535),
IF(SOURCE!B1535&lt;0,VLOOKUP(SOURCE!B1535,lookups!A$1:B$25,2,0),
  IF(ISBLANK(SOURCE!B1535),
    "",
    "/* "&amp;TEXT(SOURCE!B1535,"???0")&amp;" *"&amp;
      SOURCE!C1535&amp;", "&amp; IF(lookups!$E$2-LEN(SOURCE!C1535) &gt;= 0, REPT(" ",lookups!$E$2-LEN(SOURCE!C1535)), "")&amp;
      SOURCE!D1535&amp;", "&amp; IF(lookups!$F$2-LEN(SOURCE!D1535) &gt;= 0, REPT(" ",lookups!$F$2-LEN(SOURCE!D1535)), "")&amp;
      SOURCE!E1535&amp;", "&amp; IF(lookups!$G$2-LEN(SOURCE!E1535) &gt;=0, REPT(" ",lookups!$G$2-LEN(SOURCE!E1535)), "")&amp;
      SOURCE!F1535&amp;", "&amp; IF(lookups!$H$2-LEN(SOURCE!F1535) &gt;= 0, REPT(" ",lookups!$H$2-LEN(SOURCE!F1535)+2), "")&amp;"("&amp;
      SUBSTITUTE(TEXT(SOURCE!G1535,"??0"),"  ","")&amp;" &lt;&lt; TAM_MAX_BITS) |"&amp; IF(lookups!$I$2-3 &gt;= 0, REPT(" ",MAX(1,lookups!$I$2-5+4+1-1-LEN(  IF(ISTEXT(SOURCE!H1535),SOURCE!H1535,  SUBSTITUTE(SUBSTITUTE(TEXT(SOURCE!H1535,"????0"),"  ","")," ",""))   ))), "")&amp;
       IF(ISTEXT(SOURCE!H1535),SOURCE!H1535, SUBSTITUTE(SUBSTITUTE(TEXT(SOURCE!H1535,"????0"),"  ","")," ",""))   &amp;","&amp; IF(lookups!$J$2-3 &gt;= 0, REPT(" ",lookups!$J$2-3-5), "")&amp;
      SOURCE!I1535&amp;
" | "&amp; IF(lookups!$K$2-LEN(SOURCE!I1535) &gt;= 0, REPT(" ",lookups!$K$2-LEN(SOURCE!I1535)), "")&amp;
      SOURCE!J1535&amp;      IF(lookups!$L$2-LEN(SOURCE!J1535) &gt;= 0, REPT(" ",lookups!$L$2-LEN(SOURCE!J1535)), "")&amp;
" | "&amp; IF(lookups!$K$2-LEN(SOURCE!I1535) &gt;= 0, REPT(" ",lookups!$K$2-LEN(SOURCE!I1535)), "")&amp;
      SOURCE!K1535&amp;      IF(lookups!$L$2-LEN(SOURCE!K1535) &gt;= 0, REPT(" ",lookups!$M$2-LEN(SOURCE!K1535)), "")&amp;
" | "&amp; SOURCE!L1535&amp;      IF(lookups!$O$2-LEN(SOURCE!L1535) &gt;= 0, REPT(" ",lookups!$O$2-LEN(SOURCE!L1535)), "")&amp;
" | "&amp; SOURCE!M1535&amp;      IF(lookups!$P$2-LEN(SOURCE!M1535) &gt;= 0, REPT(" ",lookups!$P$2-LEN(SOURCE!M1535)), "")&amp;
      "},"&amp;IF(SOURCE!O1535&lt;&gt;"",""&amp;SOURCE!O1535,"")
 )
)
)</f>
        <v>/* 1497 */  { itemToBeCoded,                NOPARAM,                     "1497",                                        "1497",                                        (0 &lt;&lt; TAM_MAX_BITS) |     0, CAT_FREE | SLS_ENABLED   | US_ENABLED   | EIM_DISABLED | PTP_DISABLED     },</v>
      </c>
    </row>
    <row r="1536" customFormat="false" ht="15.75" hidden="false" customHeight="false" outlineLevel="0" collapsed="false">
      <c r="A1536" s="263" t="str">
        <f aca="false">IF(AND(OR(SOURCE!A1536="",ISBLANK(SOURCE!A1536)),SOURCE!B1536&gt;0),IF(ISBLANK(SOURCE!C1536),"",SOURCE!C1536),
IF(SOURCE!B1536&lt;0,VLOOKUP(SOURCE!B1536,lookups!A$1:B$25,2,0),
  IF(ISBLANK(SOURCE!B1536),
    "",
    "/* "&amp;TEXT(SOURCE!B1536,"???0")&amp;" *"&amp;
      SOURCE!C1536&amp;", "&amp; IF(lookups!$E$2-LEN(SOURCE!C1536) &gt;= 0, REPT(" ",lookups!$E$2-LEN(SOURCE!C1536)), "")&amp;
      SOURCE!D1536&amp;", "&amp; IF(lookups!$F$2-LEN(SOURCE!D1536) &gt;= 0, REPT(" ",lookups!$F$2-LEN(SOURCE!D1536)), "")&amp;
      SOURCE!E1536&amp;", "&amp; IF(lookups!$G$2-LEN(SOURCE!E1536) &gt;=0, REPT(" ",lookups!$G$2-LEN(SOURCE!E1536)), "")&amp;
      SOURCE!F1536&amp;", "&amp; IF(lookups!$H$2-LEN(SOURCE!F1536) &gt;= 0, REPT(" ",lookups!$H$2-LEN(SOURCE!F1536)+2), "")&amp;"("&amp;
      SUBSTITUTE(TEXT(SOURCE!G1536,"??0"),"  ","")&amp;" &lt;&lt; TAM_MAX_BITS) |"&amp; IF(lookups!$I$2-3 &gt;= 0, REPT(" ",MAX(1,lookups!$I$2-5+4+1-1-LEN(  IF(ISTEXT(SOURCE!H1536),SOURCE!H1536,  SUBSTITUTE(SUBSTITUTE(TEXT(SOURCE!H1536,"????0"),"  ","")," ",""))   ))), "")&amp;
       IF(ISTEXT(SOURCE!H1536),SOURCE!H1536, SUBSTITUTE(SUBSTITUTE(TEXT(SOURCE!H1536,"????0"),"  ","")," ",""))   &amp;","&amp; IF(lookups!$J$2-3 &gt;= 0, REPT(" ",lookups!$J$2-3-5), "")&amp;
      SOURCE!I1536&amp;
" | "&amp; IF(lookups!$K$2-LEN(SOURCE!I1536) &gt;= 0, REPT(" ",lookups!$K$2-LEN(SOURCE!I1536)), "")&amp;
      SOURCE!J1536&amp;      IF(lookups!$L$2-LEN(SOURCE!J1536) &gt;= 0, REPT(" ",lookups!$L$2-LEN(SOURCE!J1536)), "")&amp;
" | "&amp; IF(lookups!$K$2-LEN(SOURCE!I1536) &gt;= 0, REPT(" ",lookups!$K$2-LEN(SOURCE!I1536)), "")&amp;
      SOURCE!K1536&amp;      IF(lookups!$L$2-LEN(SOURCE!K1536) &gt;= 0, REPT(" ",lookups!$M$2-LEN(SOURCE!K1536)), "")&amp;
" | "&amp; SOURCE!L1536&amp;      IF(lookups!$O$2-LEN(SOURCE!L1536) &gt;= 0, REPT(" ",lookups!$O$2-LEN(SOURCE!L1536)), "")&amp;
" | "&amp; SOURCE!M1536&amp;      IF(lookups!$P$2-LEN(SOURCE!M1536) &gt;= 0, REPT(" ",lookups!$P$2-LEN(SOURCE!M1536)), "")&amp;
      "},"&amp;IF(SOURCE!O1536&lt;&gt;"",""&amp;SOURCE!O1536,"")
 )
)
)</f>
        <v>/* 1498 */  { fnKeyGtoXeq,                  TM_VALUE,                    "KEY",                                         "KEY",                                         (1 &lt;&lt; TAM_MAX_BITS) |    21, CAT_FNCT | SLS_UNCHANGED | US_UNCHANGED | EIM_DISABLED | PTP_KEYG_KEYX    },</v>
      </c>
    </row>
    <row r="1537" customFormat="false" ht="15.75" hidden="false" customHeight="false" outlineLevel="0" collapsed="false">
      <c r="A1537" s="263" t="str">
        <f aca="false">IF(AND(OR(SOURCE!A1537="",ISBLANK(SOURCE!A1537)),SOURCE!B1537&gt;0),IF(ISBLANK(SOURCE!C1537),"",SOURCE!C1537),
IF(SOURCE!B1537&lt;0,VLOOKUP(SOURCE!B1537,lookups!A$1:B$25,2,0),
  IF(ISBLANK(SOURCE!B1537),
    "",
    "/* "&amp;TEXT(SOURCE!B1537,"???0")&amp;" *"&amp;
      SOURCE!C1537&amp;", "&amp; IF(lookups!$E$2-LEN(SOURCE!C1537) &gt;= 0, REPT(" ",lookups!$E$2-LEN(SOURCE!C1537)), "")&amp;
      SOURCE!D1537&amp;", "&amp; IF(lookups!$F$2-LEN(SOURCE!D1537) &gt;= 0, REPT(" ",lookups!$F$2-LEN(SOURCE!D1537)), "")&amp;
      SOURCE!E1537&amp;", "&amp; IF(lookups!$G$2-LEN(SOURCE!E1537) &gt;=0, REPT(" ",lookups!$G$2-LEN(SOURCE!E1537)), "")&amp;
      SOURCE!F1537&amp;", "&amp; IF(lookups!$H$2-LEN(SOURCE!F1537) &gt;= 0, REPT(" ",lookups!$H$2-LEN(SOURCE!F1537)+2), "")&amp;"("&amp;
      SUBSTITUTE(TEXT(SOURCE!G1537,"??0"),"  ","")&amp;" &lt;&lt; TAM_MAX_BITS) |"&amp; IF(lookups!$I$2-3 &gt;= 0, REPT(" ",MAX(1,lookups!$I$2-5+4+1-1-LEN(  IF(ISTEXT(SOURCE!H1537),SOURCE!H1537,  SUBSTITUTE(SUBSTITUTE(TEXT(SOURCE!H1537,"????0"),"  ","")," ",""))   ))), "")&amp;
       IF(ISTEXT(SOURCE!H1537),SOURCE!H1537, SUBSTITUTE(SUBSTITUTE(TEXT(SOURCE!H1537,"????0"),"  ","")," ",""))   &amp;","&amp; IF(lookups!$J$2-3 &gt;= 0, REPT(" ",lookups!$J$2-3-5), "")&amp;
      SOURCE!I1537&amp;
" | "&amp; IF(lookups!$K$2-LEN(SOURCE!I1537) &gt;= 0, REPT(" ",lookups!$K$2-LEN(SOURCE!I1537)), "")&amp;
      SOURCE!J1537&amp;      IF(lookups!$L$2-LEN(SOURCE!J1537) &gt;= 0, REPT(" ",lookups!$L$2-LEN(SOURCE!J1537)), "")&amp;
" | "&amp; IF(lookups!$K$2-LEN(SOURCE!I1537) &gt;= 0, REPT(" ",lookups!$K$2-LEN(SOURCE!I1537)), "")&amp;
      SOURCE!K1537&amp;      IF(lookups!$L$2-LEN(SOURCE!K1537) &gt;= 0, REPT(" ",lookups!$M$2-LEN(SOURCE!K1537)), "")&amp;
" | "&amp; SOURCE!L1537&amp;      IF(lookups!$O$2-LEN(SOURCE!L1537) &gt;= 0, REPT(" ",lookups!$O$2-LEN(SOURCE!L1537)), "")&amp;
" | "&amp; SOURCE!M1537&amp;      IF(lookups!$P$2-LEN(SOURCE!M1537) &gt;= 0, REPT(" ",lookups!$P$2-LEN(SOURCE!M1537)), "")&amp;
      "},"&amp;IF(SOURCE!O1537&lt;&gt;"",""&amp;SOURCE!O1537,"")
 )
)
)</f>
        <v>/* 1499 */  { fnKeyGto,                     TM_KEY,                      "KEYG",                                        "KEYG",                                        (1 &lt;&lt; TAM_MAX_BITS) |    21, CAT_FNCT | SLS_UNCHANGED | US_UNCHANGED | EIM_DISABLED | PTP_DISABLED     },</v>
      </c>
    </row>
    <row r="1538" customFormat="false" ht="15.75" hidden="false" customHeight="false" outlineLevel="0" collapsed="false">
      <c r="A1538" s="263" t="str">
        <f aca="false">IF(AND(OR(SOURCE!A1538="",ISBLANK(SOURCE!A1538)),SOURCE!B1538&gt;0),IF(ISBLANK(SOURCE!C1538),"",SOURCE!C1538),
IF(SOURCE!B1538&lt;0,VLOOKUP(SOURCE!B1538,lookups!A$1:B$25,2,0),
  IF(ISBLANK(SOURCE!B1538),
    "",
    "/* "&amp;TEXT(SOURCE!B1538,"???0")&amp;" *"&amp;
      SOURCE!C1538&amp;", "&amp; IF(lookups!$E$2-LEN(SOURCE!C1538) &gt;= 0, REPT(" ",lookups!$E$2-LEN(SOURCE!C1538)), "")&amp;
      SOURCE!D1538&amp;", "&amp; IF(lookups!$F$2-LEN(SOURCE!D1538) &gt;= 0, REPT(" ",lookups!$F$2-LEN(SOURCE!D1538)), "")&amp;
      SOURCE!E1538&amp;", "&amp; IF(lookups!$G$2-LEN(SOURCE!E1538) &gt;=0, REPT(" ",lookups!$G$2-LEN(SOURCE!E1538)), "")&amp;
      SOURCE!F1538&amp;", "&amp; IF(lookups!$H$2-LEN(SOURCE!F1538) &gt;= 0, REPT(" ",lookups!$H$2-LEN(SOURCE!F1538)+2), "")&amp;"("&amp;
      SUBSTITUTE(TEXT(SOURCE!G1538,"??0"),"  ","")&amp;" &lt;&lt; TAM_MAX_BITS) |"&amp; IF(lookups!$I$2-3 &gt;= 0, REPT(" ",MAX(1,lookups!$I$2-5+4+1-1-LEN(  IF(ISTEXT(SOURCE!H1538),SOURCE!H1538,  SUBSTITUTE(SUBSTITUTE(TEXT(SOURCE!H1538,"????0"),"  ","")," ",""))   ))), "")&amp;
       IF(ISTEXT(SOURCE!H1538),SOURCE!H1538, SUBSTITUTE(SUBSTITUTE(TEXT(SOURCE!H1538,"????0"),"  ","")," ",""))   &amp;","&amp; IF(lookups!$J$2-3 &gt;= 0, REPT(" ",lookups!$J$2-3-5), "")&amp;
      SOURCE!I1538&amp;
" | "&amp; IF(lookups!$K$2-LEN(SOURCE!I1538) &gt;= 0, REPT(" ",lookups!$K$2-LEN(SOURCE!I1538)), "")&amp;
      SOURCE!J1538&amp;      IF(lookups!$L$2-LEN(SOURCE!J1538) &gt;= 0, REPT(" ",lookups!$L$2-LEN(SOURCE!J1538)), "")&amp;
" | "&amp; IF(lookups!$K$2-LEN(SOURCE!I1538) &gt;= 0, REPT(" ",lookups!$K$2-LEN(SOURCE!I1538)), "")&amp;
      SOURCE!K1538&amp;      IF(lookups!$L$2-LEN(SOURCE!K1538) &gt;= 0, REPT(" ",lookups!$M$2-LEN(SOURCE!K1538)), "")&amp;
" | "&amp; SOURCE!L1538&amp;      IF(lookups!$O$2-LEN(SOURCE!L1538) &gt;= 0, REPT(" ",lookups!$O$2-LEN(SOURCE!L1538)), "")&amp;
" | "&amp; SOURCE!M1538&amp;      IF(lookups!$P$2-LEN(SOURCE!M1538) &gt;= 0, REPT(" ",lookups!$P$2-LEN(SOURCE!M1538)), "")&amp;
      "},"&amp;IF(SOURCE!O1538&lt;&gt;"",""&amp;SOURCE!O1538,"")
 )
)
)</f>
        <v>/* 1500 */  { fnKeyXeq,                     TM_KEY,                      "KEYX",                                        "KEYX",                                        (1 &lt;&lt; TAM_MAX_BITS) |    21, CAT_FNCT | SLS_UNCHANGED | US_UNCHANGED | EIM_DISABLED | PTP_DISABLED     },</v>
      </c>
    </row>
    <row r="1539" customFormat="false" ht="15.75" hidden="false" customHeight="false" outlineLevel="0" collapsed="false">
      <c r="A1539" s="263" t="str">
        <f aca="false">IF(AND(OR(SOURCE!A1539="",ISBLANK(SOURCE!A1539)),SOURCE!B1539&gt;0),IF(ISBLANK(SOURCE!C1539),"",SOURCE!C1539),
IF(SOURCE!B1539&lt;0,VLOOKUP(SOURCE!B1539,lookups!A$1:B$25,2,0),
  IF(ISBLANK(SOURCE!B1539),
    "",
    "/* "&amp;TEXT(SOURCE!B1539,"???0")&amp;" *"&amp;
      SOURCE!C1539&amp;", "&amp; IF(lookups!$E$2-LEN(SOURCE!C1539) &gt;= 0, REPT(" ",lookups!$E$2-LEN(SOURCE!C1539)), "")&amp;
      SOURCE!D1539&amp;", "&amp; IF(lookups!$F$2-LEN(SOURCE!D1539) &gt;= 0, REPT(" ",lookups!$F$2-LEN(SOURCE!D1539)), "")&amp;
      SOURCE!E1539&amp;", "&amp; IF(lookups!$G$2-LEN(SOURCE!E1539) &gt;=0, REPT(" ",lookups!$G$2-LEN(SOURCE!E1539)), "")&amp;
      SOURCE!F1539&amp;", "&amp; IF(lookups!$H$2-LEN(SOURCE!F1539) &gt;= 0, REPT(" ",lookups!$H$2-LEN(SOURCE!F1539)+2), "")&amp;"("&amp;
      SUBSTITUTE(TEXT(SOURCE!G1539,"??0"),"  ","")&amp;" &lt;&lt; TAM_MAX_BITS) |"&amp; IF(lookups!$I$2-3 &gt;= 0, REPT(" ",MAX(1,lookups!$I$2-5+4+1-1-LEN(  IF(ISTEXT(SOURCE!H1539),SOURCE!H1539,  SUBSTITUTE(SUBSTITUTE(TEXT(SOURCE!H1539,"????0"),"  ","")," ",""))   ))), "")&amp;
       IF(ISTEXT(SOURCE!H1539),SOURCE!H1539, SUBSTITUTE(SUBSTITUTE(TEXT(SOURCE!H1539,"????0"),"  ","")," ",""))   &amp;","&amp; IF(lookups!$J$2-3 &gt;= 0, REPT(" ",lookups!$J$2-3-5), "")&amp;
      SOURCE!I1539&amp;
" | "&amp; IF(lookups!$K$2-LEN(SOURCE!I1539) &gt;= 0, REPT(" ",lookups!$K$2-LEN(SOURCE!I1539)), "")&amp;
      SOURCE!J1539&amp;      IF(lookups!$L$2-LEN(SOURCE!J1539) &gt;= 0, REPT(" ",lookups!$L$2-LEN(SOURCE!J1539)), "")&amp;
" | "&amp; IF(lookups!$K$2-LEN(SOURCE!I1539) &gt;= 0, REPT(" ",lookups!$K$2-LEN(SOURCE!I1539)), "")&amp;
      SOURCE!K1539&amp;      IF(lookups!$L$2-LEN(SOURCE!K1539) &gt;= 0, REPT(" ",lookups!$M$2-LEN(SOURCE!K1539)), "")&amp;
" | "&amp; SOURCE!L1539&amp;      IF(lookups!$O$2-LEN(SOURCE!L1539) &gt;= 0, REPT(" ",lookups!$O$2-LEN(SOURCE!L1539)), "")&amp;
" | "&amp; SOURCE!M1539&amp;      IF(lookups!$P$2-LEN(SOURCE!M1539) &gt;= 0, REPT(" ",lookups!$P$2-LEN(SOURCE!M1539)), "")&amp;
      "},"&amp;IF(SOURCE!O1539&lt;&gt;"",""&amp;SOURCE!O1539,"")
 )
)
)</f>
        <v>/* 1501 */  { fnSinc,                       NOPARAM,                     "sinc",                                        "sinc",                                        (0 &lt;&lt; TAM_MAX_BITS) |     0, CAT_FNCT | SLS_ENABLED   | US_ENABLED   | EIM_ENABLED  | PTP_NONE         },</v>
      </c>
    </row>
    <row r="1540" customFormat="false" ht="15.75" hidden="false" customHeight="false" outlineLevel="0" collapsed="false">
      <c r="A1540" s="263" t="str">
        <f aca="false">IF(AND(OR(SOURCE!A1540="",ISBLANK(SOURCE!A1540)),SOURCE!B1540&gt;0),IF(ISBLANK(SOURCE!C1540),"",SOURCE!C1540),
IF(SOURCE!B1540&lt;0,VLOOKUP(SOURCE!B1540,lookups!A$1:B$25,2,0),
  IF(ISBLANK(SOURCE!B1540),
    "",
    "/* "&amp;TEXT(SOURCE!B1540,"???0")&amp;" *"&amp;
      SOURCE!C1540&amp;", "&amp; IF(lookups!$E$2-LEN(SOURCE!C1540) &gt;= 0, REPT(" ",lookups!$E$2-LEN(SOURCE!C1540)), "")&amp;
      SOURCE!D1540&amp;", "&amp; IF(lookups!$F$2-LEN(SOURCE!D1540) &gt;= 0, REPT(" ",lookups!$F$2-LEN(SOURCE!D1540)), "")&amp;
      SOURCE!E1540&amp;", "&amp; IF(lookups!$G$2-LEN(SOURCE!E1540) &gt;=0, REPT(" ",lookups!$G$2-LEN(SOURCE!E1540)), "")&amp;
      SOURCE!F1540&amp;", "&amp; IF(lookups!$H$2-LEN(SOURCE!F1540) &gt;= 0, REPT(" ",lookups!$H$2-LEN(SOURCE!F1540)+2), "")&amp;"("&amp;
      SUBSTITUTE(TEXT(SOURCE!G1540,"??0"),"  ","")&amp;" &lt;&lt; TAM_MAX_BITS) |"&amp; IF(lookups!$I$2-3 &gt;= 0, REPT(" ",MAX(1,lookups!$I$2-5+4+1-1-LEN(  IF(ISTEXT(SOURCE!H1540),SOURCE!H1540,  SUBSTITUTE(SUBSTITUTE(TEXT(SOURCE!H1540,"????0"),"  ","")," ",""))   ))), "")&amp;
       IF(ISTEXT(SOURCE!H1540),SOURCE!H1540, SUBSTITUTE(SUBSTITUTE(TEXT(SOURCE!H1540,"????0"),"  ","")," ",""))   &amp;","&amp; IF(lookups!$J$2-3 &gt;= 0, REPT(" ",lookups!$J$2-3-5), "")&amp;
      SOURCE!I1540&amp;
" | "&amp; IF(lookups!$K$2-LEN(SOURCE!I1540) &gt;= 0, REPT(" ",lookups!$K$2-LEN(SOURCE!I1540)), "")&amp;
      SOURCE!J1540&amp;      IF(lookups!$L$2-LEN(SOURCE!J1540) &gt;= 0, REPT(" ",lookups!$L$2-LEN(SOURCE!J1540)), "")&amp;
" | "&amp; IF(lookups!$K$2-LEN(SOURCE!I1540) &gt;= 0, REPT(" ",lookups!$K$2-LEN(SOURCE!I1540)), "")&amp;
      SOURCE!K1540&amp;      IF(lookups!$L$2-LEN(SOURCE!K1540) &gt;= 0, REPT(" ",lookups!$M$2-LEN(SOURCE!K1540)), "")&amp;
" | "&amp; SOURCE!L1540&amp;      IF(lookups!$O$2-LEN(SOURCE!L1540) &gt;= 0, REPT(" ",lookups!$O$2-LEN(SOURCE!L1540)), "")&amp;
" | "&amp; SOURCE!M1540&amp;      IF(lookups!$P$2-LEN(SOURCE!M1540) &gt;= 0, REPT(" ",lookups!$P$2-LEN(SOURCE!M1540)), "")&amp;
      "},"&amp;IF(SOURCE!O1540&lt;&gt;"",""&amp;SOURCE!O1540,"")
 )
)
)</f>
        <v>/* 1502 */  { fnKeyType,                    TM_REGISTER,                 "KTYP?",                                       "KTYP?",                                       (1 &lt;&lt; TAM_MAX_BITS) |    85, CAT_FNCT | SLS_ENABLED   | US_ENABLED   | EIM_DISABLED | PTP_REGISTER     },</v>
      </c>
    </row>
    <row r="1541" customFormat="false" ht="15.75" hidden="false" customHeight="false" outlineLevel="0" collapsed="false">
      <c r="A1541" s="263" t="str">
        <f aca="false">IF(AND(OR(SOURCE!A1541="",ISBLANK(SOURCE!A1541)),SOURCE!B1541&gt;0),IF(ISBLANK(SOURCE!C1541),"",SOURCE!C1541),
IF(SOURCE!B1541&lt;0,VLOOKUP(SOURCE!B1541,lookups!A$1:B$25,2,0),
  IF(ISBLANK(SOURCE!B1541),
    "",
    "/* "&amp;TEXT(SOURCE!B1541,"???0")&amp;" *"&amp;
      SOURCE!C1541&amp;", "&amp; IF(lookups!$E$2-LEN(SOURCE!C1541) &gt;= 0, REPT(" ",lookups!$E$2-LEN(SOURCE!C1541)), "")&amp;
      SOURCE!D1541&amp;", "&amp; IF(lookups!$F$2-LEN(SOURCE!D1541) &gt;= 0, REPT(" ",lookups!$F$2-LEN(SOURCE!D1541)), "")&amp;
      SOURCE!E1541&amp;", "&amp; IF(lookups!$G$2-LEN(SOURCE!E1541) &gt;=0, REPT(" ",lookups!$G$2-LEN(SOURCE!E1541)), "")&amp;
      SOURCE!F1541&amp;", "&amp; IF(lookups!$H$2-LEN(SOURCE!F1541) &gt;= 0, REPT(" ",lookups!$H$2-LEN(SOURCE!F1541)+2), "")&amp;"("&amp;
      SUBSTITUTE(TEXT(SOURCE!G1541,"??0"),"  ","")&amp;" &lt;&lt; TAM_MAX_BITS) |"&amp; IF(lookups!$I$2-3 &gt;= 0, REPT(" ",MAX(1,lookups!$I$2-5+4+1-1-LEN(  IF(ISTEXT(SOURCE!H1541),SOURCE!H1541,  SUBSTITUTE(SUBSTITUTE(TEXT(SOURCE!H1541,"????0"),"  ","")," ",""))   ))), "")&amp;
       IF(ISTEXT(SOURCE!H1541),SOURCE!H1541, SUBSTITUTE(SUBSTITUTE(TEXT(SOURCE!H1541,"????0"),"  ","")," ",""))   &amp;","&amp; IF(lookups!$J$2-3 &gt;= 0, REPT(" ",lookups!$J$2-3-5), "")&amp;
      SOURCE!I1541&amp;
" | "&amp; IF(lookups!$K$2-LEN(SOURCE!I1541) &gt;= 0, REPT(" ",lookups!$K$2-LEN(SOURCE!I1541)), "")&amp;
      SOURCE!J1541&amp;      IF(lookups!$L$2-LEN(SOURCE!J1541) &gt;= 0, REPT(" ",lookups!$L$2-LEN(SOURCE!J1541)), "")&amp;
" | "&amp; IF(lookups!$K$2-LEN(SOURCE!I1541) &gt;= 0, REPT(" ",lookups!$K$2-LEN(SOURCE!I1541)), "")&amp;
      SOURCE!K1541&amp;      IF(lookups!$L$2-LEN(SOURCE!K1541) &gt;= 0, REPT(" ",lookups!$M$2-LEN(SOURCE!K1541)), "")&amp;
" | "&amp; SOURCE!L1541&amp;      IF(lookups!$O$2-LEN(SOURCE!L1541) &gt;= 0, REPT(" ",lookups!$O$2-LEN(SOURCE!L1541)), "")&amp;
" | "&amp; SOURCE!M1541&amp;      IF(lookups!$P$2-LEN(SOURCE!M1541) &gt;= 0, REPT(" ",lookups!$P$2-LEN(SOURCE!M1541)), "")&amp;
      "},"&amp;IF(SOURCE!O1541&lt;&gt;"",""&amp;SOURCE!O1541,"")
 )
)
)</f>
        <v>/* 1503 */  { fnLastX,                      NOPARAM,                     "LASTx",                                       "LASTx",                                       (0 &lt;&lt; TAM_MAX_BITS) |     0, CAT_FNCT | SLS_ENABLED   | US_ENABLED   | EIM_DISABLED | PTP_NONE         },</v>
      </c>
    </row>
    <row r="1542" customFormat="false" ht="15.75" hidden="false" customHeight="false" outlineLevel="0" collapsed="false">
      <c r="A1542" s="263" t="str">
        <f aca="false">IF(AND(OR(SOURCE!A1542="",ISBLANK(SOURCE!A1542)),SOURCE!B1542&gt;0),IF(ISBLANK(SOURCE!C1542),"",SOURCE!C1542),
IF(SOURCE!B1542&lt;0,VLOOKUP(SOURCE!B1542,lookups!A$1:B$25,2,0),
  IF(ISBLANK(SOURCE!B1542),
    "",
    "/* "&amp;TEXT(SOURCE!B1542,"???0")&amp;" *"&amp;
      SOURCE!C1542&amp;", "&amp; IF(lookups!$E$2-LEN(SOURCE!C1542) &gt;= 0, REPT(" ",lookups!$E$2-LEN(SOURCE!C1542)), "")&amp;
      SOURCE!D1542&amp;", "&amp; IF(lookups!$F$2-LEN(SOURCE!D1542) &gt;= 0, REPT(" ",lookups!$F$2-LEN(SOURCE!D1542)), "")&amp;
      SOURCE!E1542&amp;", "&amp; IF(lookups!$G$2-LEN(SOURCE!E1542) &gt;=0, REPT(" ",lookups!$G$2-LEN(SOURCE!E1542)), "")&amp;
      SOURCE!F1542&amp;", "&amp; IF(lookups!$H$2-LEN(SOURCE!F1542) &gt;= 0, REPT(" ",lookups!$H$2-LEN(SOURCE!F1542)+2), "")&amp;"("&amp;
      SUBSTITUTE(TEXT(SOURCE!G1542,"??0"),"  ","")&amp;" &lt;&lt; TAM_MAX_BITS) |"&amp; IF(lookups!$I$2-3 &gt;= 0, REPT(" ",MAX(1,lookups!$I$2-5+4+1-1-LEN(  IF(ISTEXT(SOURCE!H1542),SOURCE!H1542,  SUBSTITUTE(SUBSTITUTE(TEXT(SOURCE!H1542,"????0"),"  ","")," ",""))   ))), "")&amp;
       IF(ISTEXT(SOURCE!H1542),SOURCE!H1542, SUBSTITUTE(SUBSTITUTE(TEXT(SOURCE!H1542,"????0"),"  ","")," ",""))   &amp;","&amp; IF(lookups!$J$2-3 &gt;= 0, REPT(" ",lookups!$J$2-3-5), "")&amp;
      SOURCE!I1542&amp;
" | "&amp; IF(lookups!$K$2-LEN(SOURCE!I1542) &gt;= 0, REPT(" ",lookups!$K$2-LEN(SOURCE!I1542)), "")&amp;
      SOURCE!J1542&amp;      IF(lookups!$L$2-LEN(SOURCE!J1542) &gt;= 0, REPT(" ",lookups!$L$2-LEN(SOURCE!J1542)), "")&amp;
" | "&amp; IF(lookups!$K$2-LEN(SOURCE!I1542) &gt;= 0, REPT(" ",lookups!$K$2-LEN(SOURCE!I1542)), "")&amp;
      SOURCE!K1542&amp;      IF(lookups!$L$2-LEN(SOURCE!K1542) &gt;= 0, REPT(" ",lookups!$M$2-LEN(SOURCE!K1542)), "")&amp;
" | "&amp; SOURCE!L1542&amp;      IF(lookups!$O$2-LEN(SOURCE!L1542) &gt;= 0, REPT(" ",lookups!$O$2-LEN(SOURCE!L1542)), "")&amp;
" | "&amp; SOURCE!M1542&amp;      IF(lookups!$P$2-LEN(SOURCE!M1542) &gt;= 0, REPT(" ",lookups!$P$2-LEN(SOURCE!M1542)), "")&amp;
      "},"&amp;IF(SOURCE!O1542&lt;&gt;"",""&amp;SOURCE!O1542,"")
 )
)
)</f>
        <v>/* 1504 */  { fnCheckLabel,                 TM_LABEL,                    "LBL?",                                        "LBL?",                                        (0 &lt;&lt; TAM_MAX_BITS) |    99, CAT_FNCT | SLS_UNCHANGED | US_UNCHANGED | EIM_DISABLED | PTP_LABEL        },</v>
      </c>
    </row>
    <row r="1543" customFormat="false" ht="15.75" hidden="false" customHeight="false" outlineLevel="0" collapsed="false">
      <c r="A1543" s="263" t="str">
        <f aca="false">IF(AND(OR(SOURCE!A1543="",ISBLANK(SOURCE!A1543)),SOURCE!B1543&gt;0),IF(ISBLANK(SOURCE!C1543),"",SOURCE!C1543),
IF(SOURCE!B1543&lt;0,VLOOKUP(SOURCE!B1543,lookups!A$1:B$25,2,0),
  IF(ISBLANK(SOURCE!B1543),
    "",
    "/* "&amp;TEXT(SOURCE!B1543,"???0")&amp;" *"&amp;
      SOURCE!C1543&amp;", "&amp; IF(lookups!$E$2-LEN(SOURCE!C1543) &gt;= 0, REPT(" ",lookups!$E$2-LEN(SOURCE!C1543)), "")&amp;
      SOURCE!D1543&amp;", "&amp; IF(lookups!$F$2-LEN(SOURCE!D1543) &gt;= 0, REPT(" ",lookups!$F$2-LEN(SOURCE!D1543)), "")&amp;
      SOURCE!E1543&amp;", "&amp; IF(lookups!$G$2-LEN(SOURCE!E1543) &gt;=0, REPT(" ",lookups!$G$2-LEN(SOURCE!E1543)), "")&amp;
      SOURCE!F1543&amp;", "&amp; IF(lookups!$H$2-LEN(SOURCE!F1543) &gt;= 0, REPT(" ",lookups!$H$2-LEN(SOURCE!F1543)+2), "")&amp;"("&amp;
      SUBSTITUTE(TEXT(SOURCE!G1543,"??0"),"  ","")&amp;" &lt;&lt; TAM_MAX_BITS) |"&amp; IF(lookups!$I$2-3 &gt;= 0, REPT(" ",MAX(1,lookups!$I$2-5+4+1-1-LEN(  IF(ISTEXT(SOURCE!H1543),SOURCE!H1543,  SUBSTITUTE(SUBSTITUTE(TEXT(SOURCE!H1543,"????0"),"  ","")," ",""))   ))), "")&amp;
       IF(ISTEXT(SOURCE!H1543),SOURCE!H1543, SUBSTITUTE(SUBSTITUTE(TEXT(SOURCE!H1543,"????0"),"  ","")," ",""))   &amp;","&amp; IF(lookups!$J$2-3 &gt;= 0, REPT(" ",lookups!$J$2-3-5), "")&amp;
      SOURCE!I1543&amp;
" | "&amp; IF(lookups!$K$2-LEN(SOURCE!I1543) &gt;= 0, REPT(" ",lookups!$K$2-LEN(SOURCE!I1543)), "")&amp;
      SOURCE!J1543&amp;      IF(lookups!$L$2-LEN(SOURCE!J1543) &gt;= 0, REPT(" ",lookups!$L$2-LEN(SOURCE!J1543)), "")&amp;
" | "&amp; IF(lookups!$K$2-LEN(SOURCE!I1543) &gt;= 0, REPT(" ",lookups!$K$2-LEN(SOURCE!I1543)), "")&amp;
      SOURCE!K1543&amp;      IF(lookups!$L$2-LEN(SOURCE!K1543) &gt;= 0, REPT(" ",lookups!$M$2-LEN(SOURCE!K1543)), "")&amp;
" | "&amp; SOURCE!L1543&amp;      IF(lookups!$O$2-LEN(SOURCE!L1543) &gt;= 0, REPT(" ",lookups!$O$2-LEN(SOURCE!L1543)), "")&amp;
" | "&amp; SOURCE!M1543&amp;      IF(lookups!$P$2-LEN(SOURCE!M1543) &gt;= 0, REPT(" ",lookups!$P$2-LEN(SOURCE!M1543)), "")&amp;
      "},"&amp;IF(SOURCE!O1543&lt;&gt;"",""&amp;SOURCE!O1543,"")
 )
)
)</f>
        <v>/* 1505 */  { fnIsLeap,                     NOPARAM,                     "LEAP?",                                       "LEAP?",                                       (0 &lt;&lt; TAM_MAX_BITS) |     0, CAT_FNCT | SLS_ENABLED   | US_ENABLED   | EIM_DISABLED | PTP_NONE         },</v>
      </c>
    </row>
    <row r="1544" customFormat="false" ht="15.75" hidden="false" customHeight="false" outlineLevel="0" collapsed="false">
      <c r="A1544" s="263" t="str">
        <f aca="false">IF(AND(OR(SOURCE!A1544="",ISBLANK(SOURCE!A1544)),SOURCE!B1544&gt;0),IF(ISBLANK(SOURCE!C1544),"",SOURCE!C1544),
IF(SOURCE!B1544&lt;0,VLOOKUP(SOURCE!B1544,lookups!A$1:B$25,2,0),
  IF(ISBLANK(SOURCE!B1544),
    "",
    "/* "&amp;TEXT(SOURCE!B1544,"???0")&amp;" *"&amp;
      SOURCE!C1544&amp;", "&amp; IF(lookups!$E$2-LEN(SOURCE!C1544) &gt;= 0, REPT(" ",lookups!$E$2-LEN(SOURCE!C1544)), "")&amp;
      SOURCE!D1544&amp;", "&amp; IF(lookups!$F$2-LEN(SOURCE!D1544) &gt;= 0, REPT(" ",lookups!$F$2-LEN(SOURCE!D1544)), "")&amp;
      SOURCE!E1544&amp;", "&amp; IF(lookups!$G$2-LEN(SOURCE!E1544) &gt;=0, REPT(" ",lookups!$G$2-LEN(SOURCE!E1544)), "")&amp;
      SOURCE!F1544&amp;", "&amp; IF(lookups!$H$2-LEN(SOURCE!F1544) &gt;= 0, REPT(" ",lookups!$H$2-LEN(SOURCE!F1544)+2), "")&amp;"("&amp;
      SUBSTITUTE(TEXT(SOURCE!G1544,"??0"),"  ","")&amp;" &lt;&lt; TAM_MAX_BITS) |"&amp; IF(lookups!$I$2-3 &gt;= 0, REPT(" ",MAX(1,lookups!$I$2-5+4+1-1-LEN(  IF(ISTEXT(SOURCE!H1544),SOURCE!H1544,  SUBSTITUTE(SUBSTITUTE(TEXT(SOURCE!H1544,"????0"),"  ","")," ",""))   ))), "")&amp;
       IF(ISTEXT(SOURCE!H1544),SOURCE!H1544, SUBSTITUTE(SUBSTITUTE(TEXT(SOURCE!H1544,"????0"),"  ","")," ",""))   &amp;","&amp; IF(lookups!$J$2-3 &gt;= 0, REPT(" ",lookups!$J$2-3-5), "")&amp;
      SOURCE!I1544&amp;
" | "&amp; IF(lookups!$K$2-LEN(SOURCE!I1544) &gt;= 0, REPT(" ",lookups!$K$2-LEN(SOURCE!I1544)), "")&amp;
      SOURCE!J1544&amp;      IF(lookups!$L$2-LEN(SOURCE!J1544) &gt;= 0, REPT(" ",lookups!$L$2-LEN(SOURCE!J1544)), "")&amp;
" | "&amp; IF(lookups!$K$2-LEN(SOURCE!I1544) &gt;= 0, REPT(" ",lookups!$K$2-LEN(SOURCE!I1544)), "")&amp;
      SOURCE!K1544&amp;      IF(lookups!$L$2-LEN(SOURCE!K1544) &gt;= 0, REPT(" ",lookups!$M$2-LEN(SOURCE!K1544)), "")&amp;
" | "&amp; SOURCE!L1544&amp;      IF(lookups!$O$2-LEN(SOURCE!L1544) &gt;= 0, REPT(" ",lookups!$O$2-LEN(SOURCE!L1544)), "")&amp;
" | "&amp; SOURCE!M1544&amp;      IF(lookups!$P$2-LEN(SOURCE!M1544) &gt;= 0, REPT(" ",lookups!$P$2-LEN(SOURCE!M1544)), "")&amp;
      "},"&amp;IF(SOURCE!O1544&lt;&gt;"",""&amp;SOURCE!O1544,"")
 )
)
)</f>
        <v>/* 1506 */  { fnLaguerre,                   NOPARAM,                     "L" STD_SUB_m ,                                "L" STD_SUB_m ,                                (0 &lt;&lt; TAM_MAX_BITS) |     0, CAT_FNCT | SLS_ENABLED   | US_ENABLED   | EIM_ENABLED  | PTP_NONE         },</v>
      </c>
    </row>
    <row r="1545" customFormat="false" ht="15.75" hidden="false" customHeight="false" outlineLevel="0" collapsed="false">
      <c r="A1545" s="263" t="str">
        <f aca="false">IF(AND(OR(SOURCE!A1545="",ISBLANK(SOURCE!A1545)),SOURCE!B1545&gt;0),IF(ISBLANK(SOURCE!C1545),"",SOURCE!C1545),
IF(SOURCE!B1545&lt;0,VLOOKUP(SOURCE!B1545,lookups!A$1:B$25,2,0),
  IF(ISBLANK(SOURCE!B1545),
    "",
    "/* "&amp;TEXT(SOURCE!B1545,"???0")&amp;" *"&amp;
      SOURCE!C1545&amp;", "&amp; IF(lookups!$E$2-LEN(SOURCE!C1545) &gt;= 0, REPT(" ",lookups!$E$2-LEN(SOURCE!C1545)), "")&amp;
      SOURCE!D1545&amp;", "&amp; IF(lookups!$F$2-LEN(SOURCE!D1545) &gt;= 0, REPT(" ",lookups!$F$2-LEN(SOURCE!D1545)), "")&amp;
      SOURCE!E1545&amp;", "&amp; IF(lookups!$G$2-LEN(SOURCE!E1545) &gt;=0, REPT(" ",lookups!$G$2-LEN(SOURCE!E1545)), "")&amp;
      SOURCE!F1545&amp;", "&amp; IF(lookups!$H$2-LEN(SOURCE!F1545) &gt;= 0, REPT(" ",lookups!$H$2-LEN(SOURCE!F1545)+2), "")&amp;"("&amp;
      SUBSTITUTE(TEXT(SOURCE!G1545,"??0"),"  ","")&amp;" &lt;&lt; TAM_MAX_BITS) |"&amp; IF(lookups!$I$2-3 &gt;= 0, REPT(" ",MAX(1,lookups!$I$2-5+4+1-1-LEN(  IF(ISTEXT(SOURCE!H1545),SOURCE!H1545,  SUBSTITUTE(SUBSTITUTE(TEXT(SOURCE!H1545,"????0"),"  ","")," ",""))   ))), "")&amp;
       IF(ISTEXT(SOURCE!H1545),SOURCE!H1545, SUBSTITUTE(SUBSTITUTE(TEXT(SOURCE!H1545,"????0"),"  ","")," ",""))   &amp;","&amp; IF(lookups!$J$2-3 &gt;= 0, REPT(" ",lookups!$J$2-3-5), "")&amp;
      SOURCE!I1545&amp;
" | "&amp; IF(lookups!$K$2-LEN(SOURCE!I1545) &gt;= 0, REPT(" ",lookups!$K$2-LEN(SOURCE!I1545)), "")&amp;
      SOURCE!J1545&amp;      IF(lookups!$L$2-LEN(SOURCE!J1545) &gt;= 0, REPT(" ",lookups!$L$2-LEN(SOURCE!J1545)), "")&amp;
" | "&amp; IF(lookups!$K$2-LEN(SOURCE!I1545) &gt;= 0, REPT(" ",lookups!$K$2-LEN(SOURCE!I1545)), "")&amp;
      SOURCE!K1545&amp;      IF(lookups!$L$2-LEN(SOURCE!K1545) &gt;= 0, REPT(" ",lookups!$M$2-LEN(SOURCE!K1545)), "")&amp;
" | "&amp; SOURCE!L1545&amp;      IF(lookups!$O$2-LEN(SOURCE!L1545) &gt;= 0, REPT(" ",lookups!$O$2-LEN(SOURCE!L1545)), "")&amp;
" | "&amp; SOURCE!M1545&amp;      IF(lookups!$P$2-LEN(SOURCE!M1545) &gt;= 0, REPT(" ",lookups!$P$2-LEN(SOURCE!M1545)), "")&amp;
      "},"&amp;IF(SOURCE!O1545&lt;&gt;"",""&amp;SOURCE!O1545,"")
 )
)
)</f>
        <v>/* 1507 */  { fnLaguerreAlpha,              NOPARAM,                     "L" STD_SUB_m STD_SUB_alpha,                   "L" STD_SUB_m STD_SUB_alpha,                   (0 &lt;&lt; TAM_MAX_BITS) |     0, CAT_FNCT | SLS_ENABLED   | US_ENABLED   | EIM_ENABLED  | PTP_NONE         },</v>
      </c>
    </row>
    <row r="1546" customFormat="false" ht="15.75" hidden="false" customHeight="false" outlineLevel="0" collapsed="false">
      <c r="A1546" s="263" t="str">
        <f aca="false">IF(AND(OR(SOURCE!A1546="",ISBLANK(SOURCE!A1546)),SOURCE!B1546&gt;0),IF(ISBLANK(SOURCE!C1546),"",SOURCE!C1546),
IF(SOURCE!B1546&lt;0,VLOOKUP(SOURCE!B1546,lookups!A$1:B$25,2,0),
  IF(ISBLANK(SOURCE!B1546),
    "",
    "/* "&amp;TEXT(SOURCE!B1546,"???0")&amp;" *"&amp;
      SOURCE!C1546&amp;", "&amp; IF(lookups!$E$2-LEN(SOURCE!C1546) &gt;= 0, REPT(" ",lookups!$E$2-LEN(SOURCE!C1546)), "")&amp;
      SOURCE!D1546&amp;", "&amp; IF(lookups!$F$2-LEN(SOURCE!D1546) &gt;= 0, REPT(" ",lookups!$F$2-LEN(SOURCE!D1546)), "")&amp;
      SOURCE!E1546&amp;", "&amp; IF(lookups!$G$2-LEN(SOURCE!E1546) &gt;=0, REPT(" ",lookups!$G$2-LEN(SOURCE!E1546)), "")&amp;
      SOURCE!F1546&amp;", "&amp; IF(lookups!$H$2-LEN(SOURCE!F1546) &gt;= 0, REPT(" ",lookups!$H$2-LEN(SOURCE!F1546)+2), "")&amp;"("&amp;
      SUBSTITUTE(TEXT(SOURCE!G1546,"??0"),"  ","")&amp;" &lt;&lt; TAM_MAX_BITS) |"&amp; IF(lookups!$I$2-3 &gt;= 0, REPT(" ",MAX(1,lookups!$I$2-5+4+1-1-LEN(  IF(ISTEXT(SOURCE!H1546),SOURCE!H1546,  SUBSTITUTE(SUBSTITUTE(TEXT(SOURCE!H1546,"????0"),"  ","")," ",""))   ))), "")&amp;
       IF(ISTEXT(SOURCE!H1546),SOURCE!H1546, SUBSTITUTE(SUBSTITUTE(TEXT(SOURCE!H1546,"????0"),"  ","")," ",""))   &amp;","&amp; IF(lookups!$J$2-3 &gt;= 0, REPT(" ",lookups!$J$2-3-5), "")&amp;
      SOURCE!I1546&amp;
" | "&amp; IF(lookups!$K$2-LEN(SOURCE!I1546) &gt;= 0, REPT(" ",lookups!$K$2-LEN(SOURCE!I1546)), "")&amp;
      SOURCE!J1546&amp;      IF(lookups!$L$2-LEN(SOURCE!J1546) &gt;= 0, REPT(" ",lookups!$L$2-LEN(SOURCE!J1546)), "")&amp;
" | "&amp; IF(lookups!$K$2-LEN(SOURCE!I1546) &gt;= 0, REPT(" ",lookups!$K$2-LEN(SOURCE!I1546)), "")&amp;
      SOURCE!K1546&amp;      IF(lookups!$L$2-LEN(SOURCE!K1546) &gt;= 0, REPT(" ",lookups!$M$2-LEN(SOURCE!K1546)), "")&amp;
" | "&amp; SOURCE!L1546&amp;      IF(lookups!$O$2-LEN(SOURCE!L1546) &gt;= 0, REPT(" ",lookups!$O$2-LEN(SOURCE!L1546)), "")&amp;
" | "&amp; SOURCE!M1546&amp;      IF(lookups!$P$2-LEN(SOURCE!M1546) &gt;= 0, REPT(" ",lookups!$P$2-LEN(SOURCE!M1546)), "")&amp;
      "},"&amp;IF(SOURCE!O1546&lt;&gt;"",""&amp;SOURCE!O1546,"")
 )
)
)</f>
        <v>/* 1508 */  { fnLnBeta,                     NOPARAM/*#JM#*/,             "LN" STD_beta,                                 "LN" STD_beta,                                 (0 &lt;&lt; TAM_MAX_BITS) |     0, CAT_FNCT | SLS_ENABLED   | US_ENABLED   | EIM_DISABLED | PTP_NONE         },</v>
      </c>
    </row>
    <row r="1547" customFormat="false" ht="15.75" hidden="false" customHeight="false" outlineLevel="0" collapsed="false">
      <c r="A1547" s="263" t="str">
        <f aca="false">IF(AND(OR(SOURCE!A1547="",ISBLANK(SOURCE!A1547)),SOURCE!B1547&gt;0),IF(ISBLANK(SOURCE!C1547),"",SOURCE!C1547),
IF(SOURCE!B1547&lt;0,VLOOKUP(SOURCE!B1547,lookups!A$1:B$25,2,0),
  IF(ISBLANK(SOURCE!B1547),
    "",
    "/* "&amp;TEXT(SOURCE!B1547,"???0")&amp;" *"&amp;
      SOURCE!C1547&amp;", "&amp; IF(lookups!$E$2-LEN(SOURCE!C1547) &gt;= 0, REPT(" ",lookups!$E$2-LEN(SOURCE!C1547)), "")&amp;
      SOURCE!D1547&amp;", "&amp; IF(lookups!$F$2-LEN(SOURCE!D1547) &gt;= 0, REPT(" ",lookups!$F$2-LEN(SOURCE!D1547)), "")&amp;
      SOURCE!E1547&amp;", "&amp; IF(lookups!$G$2-LEN(SOURCE!E1547) &gt;=0, REPT(" ",lookups!$G$2-LEN(SOURCE!E1547)), "")&amp;
      SOURCE!F1547&amp;", "&amp; IF(lookups!$H$2-LEN(SOURCE!F1547) &gt;= 0, REPT(" ",lookups!$H$2-LEN(SOURCE!F1547)+2), "")&amp;"("&amp;
      SUBSTITUTE(TEXT(SOURCE!G1547,"??0"),"  ","")&amp;" &lt;&lt; TAM_MAX_BITS) |"&amp; IF(lookups!$I$2-3 &gt;= 0, REPT(" ",MAX(1,lookups!$I$2-5+4+1-1-LEN(  IF(ISTEXT(SOURCE!H1547),SOURCE!H1547,  SUBSTITUTE(SUBSTITUTE(TEXT(SOURCE!H1547,"????0"),"  ","")," ",""))   ))), "")&amp;
       IF(ISTEXT(SOURCE!H1547),SOURCE!H1547, SUBSTITUTE(SUBSTITUTE(TEXT(SOURCE!H1547,"????0"),"  ","")," ",""))   &amp;","&amp; IF(lookups!$J$2-3 &gt;= 0, REPT(" ",lookups!$J$2-3-5), "")&amp;
      SOURCE!I1547&amp;
" | "&amp; IF(lookups!$K$2-LEN(SOURCE!I1547) &gt;= 0, REPT(" ",lookups!$K$2-LEN(SOURCE!I1547)), "")&amp;
      SOURCE!J1547&amp;      IF(lookups!$L$2-LEN(SOURCE!J1547) &gt;= 0, REPT(" ",lookups!$L$2-LEN(SOURCE!J1547)), "")&amp;
" | "&amp; IF(lookups!$K$2-LEN(SOURCE!I1547) &gt;= 0, REPT(" ",lookups!$K$2-LEN(SOURCE!I1547)), "")&amp;
      SOURCE!K1547&amp;      IF(lookups!$L$2-LEN(SOURCE!K1547) &gt;= 0, REPT(" ",lookups!$M$2-LEN(SOURCE!K1547)), "")&amp;
" | "&amp; SOURCE!L1547&amp;      IF(lookups!$O$2-LEN(SOURCE!L1547) &gt;= 0, REPT(" ",lookups!$O$2-LEN(SOURCE!L1547)), "")&amp;
" | "&amp; SOURCE!M1547&amp;      IF(lookups!$P$2-LEN(SOURCE!M1547) &gt;= 0, REPT(" ",lookups!$P$2-LEN(SOURCE!M1547)), "")&amp;
      "},"&amp;IF(SOURCE!O1547&lt;&gt;"",""&amp;SOURCE!O1547,"")
 )
)
)</f>
        <v>/* 1509 */  { fnLnGamma,                    NOPARAM/*#JM#*/,             "LN" STD_GAMMA,                                "LN" STD_GAMMA,                                (0 &lt;&lt; TAM_MAX_BITS) |     0, CAT_FNCT | SLS_ENABLED   | US_ENABLED   | EIM_ENABLED  | PTP_NONE         },</v>
      </c>
    </row>
    <row r="1548" customFormat="false" ht="15.75" hidden="false" customHeight="false" outlineLevel="0" collapsed="false">
      <c r="A1548" s="263" t="str">
        <f aca="false">IF(AND(OR(SOURCE!A1548="",ISBLANK(SOURCE!A1548)),SOURCE!B1548&gt;0),IF(ISBLANK(SOURCE!C1548),"",SOURCE!C1548),
IF(SOURCE!B1548&lt;0,VLOOKUP(SOURCE!B1548,lookups!A$1:B$25,2,0),
  IF(ISBLANK(SOURCE!B1548),
    "",
    "/* "&amp;TEXT(SOURCE!B1548,"???0")&amp;" *"&amp;
      SOURCE!C1548&amp;", "&amp; IF(lookups!$E$2-LEN(SOURCE!C1548) &gt;= 0, REPT(" ",lookups!$E$2-LEN(SOURCE!C1548)), "")&amp;
      SOURCE!D1548&amp;", "&amp; IF(lookups!$F$2-LEN(SOURCE!D1548) &gt;= 0, REPT(" ",lookups!$F$2-LEN(SOURCE!D1548)), "")&amp;
      SOURCE!E1548&amp;", "&amp; IF(lookups!$G$2-LEN(SOURCE!E1548) &gt;=0, REPT(" ",lookups!$G$2-LEN(SOURCE!E1548)), "")&amp;
      SOURCE!F1548&amp;", "&amp; IF(lookups!$H$2-LEN(SOURCE!F1548) &gt;= 0, REPT(" ",lookups!$H$2-LEN(SOURCE!F1548)+2), "")&amp;"("&amp;
      SUBSTITUTE(TEXT(SOURCE!G1548,"??0"),"  ","")&amp;" &lt;&lt; TAM_MAX_BITS) |"&amp; IF(lookups!$I$2-3 &gt;= 0, REPT(" ",MAX(1,lookups!$I$2-5+4+1-1-LEN(  IF(ISTEXT(SOURCE!H1548),SOURCE!H1548,  SUBSTITUTE(SUBSTITUTE(TEXT(SOURCE!H1548,"????0"),"  ","")," ",""))   ))), "")&amp;
       IF(ISTEXT(SOURCE!H1548),SOURCE!H1548, SUBSTITUTE(SUBSTITUTE(TEXT(SOURCE!H1548,"????0"),"  ","")," ",""))   &amp;","&amp; IF(lookups!$J$2-3 &gt;= 0, REPT(" ",lookups!$J$2-3-5), "")&amp;
      SOURCE!I1548&amp;
" | "&amp; IF(lookups!$K$2-LEN(SOURCE!I1548) &gt;= 0, REPT(" ",lookups!$K$2-LEN(SOURCE!I1548)), "")&amp;
      SOURCE!J1548&amp;      IF(lookups!$L$2-LEN(SOURCE!J1548) &gt;= 0, REPT(" ",lookups!$L$2-LEN(SOURCE!J1548)), "")&amp;
" | "&amp; IF(lookups!$K$2-LEN(SOURCE!I1548) &gt;= 0, REPT(" ",lookups!$K$2-LEN(SOURCE!I1548)), "")&amp;
      SOURCE!K1548&amp;      IF(lookups!$L$2-LEN(SOURCE!K1548) &gt;= 0, REPT(" ",lookups!$M$2-LEN(SOURCE!K1548)), "")&amp;
" | "&amp; SOURCE!L1548&amp;      IF(lookups!$O$2-LEN(SOURCE!L1548) &gt;= 0, REPT(" ",lookups!$O$2-LEN(SOURCE!L1548)), "")&amp;
" | "&amp; SOURCE!M1548&amp;      IF(lookups!$P$2-LEN(SOURCE!M1548) &gt;= 0, REPT(" ",lookups!$P$2-LEN(SOURCE!M1548)), "")&amp;
      "},"&amp;IF(SOURCE!O1548&lt;&gt;"",""&amp;SOURCE!O1548,"")
 )
)
)</f>
        <v>/* 1510 */  { fnLoad,                       LM_ALL,                      "LOAD",                                        "LOAD",                                        (0 &lt;&lt; TAM_MAX_BITS) |     0, CAT_FNCT | SLS_ENABLED   | US_CANCEL    | EIM_DISABLED | PTP_DISABLED     },</v>
      </c>
    </row>
    <row r="1549" customFormat="false" ht="15.75" hidden="false" customHeight="false" outlineLevel="0" collapsed="false">
      <c r="A1549" s="263" t="str">
        <f aca="false">IF(AND(OR(SOURCE!A1549="",ISBLANK(SOURCE!A1549)),SOURCE!B1549&gt;0),IF(ISBLANK(SOURCE!C1549),"",SOURCE!C1549),
IF(SOURCE!B1549&lt;0,VLOOKUP(SOURCE!B1549,lookups!A$1:B$25,2,0),
  IF(ISBLANK(SOURCE!B1549),
    "",
    "/* "&amp;TEXT(SOURCE!B1549,"???0")&amp;" *"&amp;
      SOURCE!C1549&amp;", "&amp; IF(lookups!$E$2-LEN(SOURCE!C1549) &gt;= 0, REPT(" ",lookups!$E$2-LEN(SOURCE!C1549)), "")&amp;
      SOURCE!D1549&amp;", "&amp; IF(lookups!$F$2-LEN(SOURCE!D1549) &gt;= 0, REPT(" ",lookups!$F$2-LEN(SOURCE!D1549)), "")&amp;
      SOURCE!E1549&amp;", "&amp; IF(lookups!$G$2-LEN(SOURCE!E1549) &gt;=0, REPT(" ",lookups!$G$2-LEN(SOURCE!E1549)), "")&amp;
      SOURCE!F1549&amp;", "&amp; IF(lookups!$H$2-LEN(SOURCE!F1549) &gt;= 0, REPT(" ",lookups!$H$2-LEN(SOURCE!F1549)+2), "")&amp;"("&amp;
      SUBSTITUTE(TEXT(SOURCE!G1549,"??0"),"  ","")&amp;" &lt;&lt; TAM_MAX_BITS) |"&amp; IF(lookups!$I$2-3 &gt;= 0, REPT(" ",MAX(1,lookups!$I$2-5+4+1-1-LEN(  IF(ISTEXT(SOURCE!H1549),SOURCE!H1549,  SUBSTITUTE(SUBSTITUTE(TEXT(SOURCE!H1549,"????0"),"  ","")," ",""))   ))), "")&amp;
       IF(ISTEXT(SOURCE!H1549),SOURCE!H1549, SUBSTITUTE(SUBSTITUTE(TEXT(SOURCE!H1549,"????0"),"  ","")," ",""))   &amp;","&amp; IF(lookups!$J$2-3 &gt;= 0, REPT(" ",lookups!$J$2-3-5), "")&amp;
      SOURCE!I1549&amp;
" | "&amp; IF(lookups!$K$2-LEN(SOURCE!I1549) &gt;= 0, REPT(" ",lookups!$K$2-LEN(SOURCE!I1549)), "")&amp;
      SOURCE!J1549&amp;      IF(lookups!$L$2-LEN(SOURCE!J1549) &gt;= 0, REPT(" ",lookups!$L$2-LEN(SOURCE!J1549)), "")&amp;
" | "&amp; IF(lookups!$K$2-LEN(SOURCE!I1549) &gt;= 0, REPT(" ",lookups!$K$2-LEN(SOURCE!I1549)), "")&amp;
      SOURCE!K1549&amp;      IF(lookups!$L$2-LEN(SOURCE!K1549) &gt;= 0, REPT(" ",lookups!$M$2-LEN(SOURCE!K1549)), "")&amp;
" | "&amp; SOURCE!L1549&amp;      IF(lookups!$O$2-LEN(SOURCE!L1549) &gt;= 0, REPT(" ",lookups!$O$2-LEN(SOURCE!L1549)), "")&amp;
" | "&amp; SOURCE!M1549&amp;      IF(lookups!$P$2-LEN(SOURCE!M1549) &gt;= 0, REPT(" ",lookups!$P$2-LEN(SOURCE!M1549)), "")&amp;
      "},"&amp;IF(SOURCE!O1549&lt;&gt;"",""&amp;SOURCE!O1549,"")
 )
)
)</f>
        <v>/* 1511 */  { fnLoad,                       LM_PROGRAMS,                 "LOADP",                                       "LOADP",                                       (0 &lt;&lt; TAM_MAX_BITS) |     0, CAT_FNCT | SLS_ENABLED   | US_ENABLED   | EIM_DISABLED | PTP_DISABLED     },</v>
      </c>
    </row>
    <row r="1550" customFormat="false" ht="15.75" hidden="false" customHeight="false" outlineLevel="0" collapsed="false">
      <c r="A1550" s="263" t="str">
        <f aca="false">IF(AND(OR(SOURCE!A1550="",ISBLANK(SOURCE!A1550)),SOURCE!B1550&gt;0),IF(ISBLANK(SOURCE!C1550),"",SOURCE!C1550),
IF(SOURCE!B1550&lt;0,VLOOKUP(SOURCE!B1550,lookups!A$1:B$25,2,0),
  IF(ISBLANK(SOURCE!B1550),
    "",
    "/* "&amp;TEXT(SOURCE!B1550,"???0")&amp;" *"&amp;
      SOURCE!C1550&amp;", "&amp; IF(lookups!$E$2-LEN(SOURCE!C1550) &gt;= 0, REPT(" ",lookups!$E$2-LEN(SOURCE!C1550)), "")&amp;
      SOURCE!D1550&amp;", "&amp; IF(lookups!$F$2-LEN(SOURCE!D1550) &gt;= 0, REPT(" ",lookups!$F$2-LEN(SOURCE!D1550)), "")&amp;
      SOURCE!E1550&amp;", "&amp; IF(lookups!$G$2-LEN(SOURCE!E1550) &gt;=0, REPT(" ",lookups!$G$2-LEN(SOURCE!E1550)), "")&amp;
      SOURCE!F1550&amp;", "&amp; IF(lookups!$H$2-LEN(SOURCE!F1550) &gt;= 0, REPT(" ",lookups!$H$2-LEN(SOURCE!F1550)+2), "")&amp;"("&amp;
      SUBSTITUTE(TEXT(SOURCE!G1550,"??0"),"  ","")&amp;" &lt;&lt; TAM_MAX_BITS) |"&amp; IF(lookups!$I$2-3 &gt;= 0, REPT(" ",MAX(1,lookups!$I$2-5+4+1-1-LEN(  IF(ISTEXT(SOURCE!H1550),SOURCE!H1550,  SUBSTITUTE(SUBSTITUTE(TEXT(SOURCE!H1550,"????0"),"  ","")," ",""))   ))), "")&amp;
       IF(ISTEXT(SOURCE!H1550),SOURCE!H1550, SUBSTITUTE(SUBSTITUTE(TEXT(SOURCE!H1550,"????0"),"  ","")," ",""))   &amp;","&amp; IF(lookups!$J$2-3 &gt;= 0, REPT(" ",lookups!$J$2-3-5), "")&amp;
      SOURCE!I1550&amp;
" | "&amp; IF(lookups!$K$2-LEN(SOURCE!I1550) &gt;= 0, REPT(" ",lookups!$K$2-LEN(SOURCE!I1550)), "")&amp;
      SOURCE!J1550&amp;      IF(lookups!$L$2-LEN(SOURCE!J1550) &gt;= 0, REPT(" ",lookups!$L$2-LEN(SOURCE!J1550)), "")&amp;
" | "&amp; IF(lookups!$K$2-LEN(SOURCE!I1550) &gt;= 0, REPT(" ",lookups!$K$2-LEN(SOURCE!I1550)), "")&amp;
      SOURCE!K1550&amp;      IF(lookups!$L$2-LEN(SOURCE!K1550) &gt;= 0, REPT(" ",lookups!$M$2-LEN(SOURCE!K1550)), "")&amp;
" | "&amp; SOURCE!L1550&amp;      IF(lookups!$O$2-LEN(SOURCE!L1550) &gt;= 0, REPT(" ",lookups!$O$2-LEN(SOURCE!L1550)), "")&amp;
" | "&amp; SOURCE!M1550&amp;      IF(lookups!$P$2-LEN(SOURCE!M1550) &gt;= 0, REPT(" ",lookups!$P$2-LEN(SOURCE!M1550)), "")&amp;
      "},"&amp;IF(SOURCE!O1550&lt;&gt;"",""&amp;SOURCE!O1550,"")
 )
)
)</f>
        <v>/* 1512 */  { fnLoad,                       LM_REGISTERS,                "LOADR",                                       "LOADR",                                       (0 &lt;&lt; TAM_MAX_BITS) |     0, CAT_FNCT | SLS_ENABLED   | US_ENABLED   | EIM_DISABLED | PTP_DISABLED     },</v>
      </c>
    </row>
    <row r="1551" customFormat="false" ht="15.75" hidden="false" customHeight="false" outlineLevel="0" collapsed="false">
      <c r="A1551" s="263" t="str">
        <f aca="false">IF(AND(OR(SOURCE!A1551="",ISBLANK(SOURCE!A1551)),SOURCE!B1551&gt;0),IF(ISBLANK(SOURCE!C1551),"",SOURCE!C1551),
IF(SOURCE!B1551&lt;0,VLOOKUP(SOURCE!B1551,lookups!A$1:B$25,2,0),
  IF(ISBLANK(SOURCE!B1551),
    "",
    "/* "&amp;TEXT(SOURCE!B1551,"???0")&amp;" *"&amp;
      SOURCE!C1551&amp;", "&amp; IF(lookups!$E$2-LEN(SOURCE!C1551) &gt;= 0, REPT(" ",lookups!$E$2-LEN(SOURCE!C1551)), "")&amp;
      SOURCE!D1551&amp;", "&amp; IF(lookups!$F$2-LEN(SOURCE!D1551) &gt;= 0, REPT(" ",lookups!$F$2-LEN(SOURCE!D1551)), "")&amp;
      SOURCE!E1551&amp;", "&amp; IF(lookups!$G$2-LEN(SOURCE!E1551) &gt;=0, REPT(" ",lookups!$G$2-LEN(SOURCE!E1551)), "")&amp;
      SOURCE!F1551&amp;", "&amp; IF(lookups!$H$2-LEN(SOURCE!F1551) &gt;= 0, REPT(" ",lookups!$H$2-LEN(SOURCE!F1551)+2), "")&amp;"("&amp;
      SUBSTITUTE(TEXT(SOURCE!G1551,"??0"),"  ","")&amp;" &lt;&lt; TAM_MAX_BITS) |"&amp; IF(lookups!$I$2-3 &gt;= 0, REPT(" ",MAX(1,lookups!$I$2-5+4+1-1-LEN(  IF(ISTEXT(SOURCE!H1551),SOURCE!H1551,  SUBSTITUTE(SUBSTITUTE(TEXT(SOURCE!H1551,"????0"),"  ","")," ",""))   ))), "")&amp;
       IF(ISTEXT(SOURCE!H1551),SOURCE!H1551, SUBSTITUTE(SUBSTITUTE(TEXT(SOURCE!H1551,"????0"),"  ","")," ",""))   &amp;","&amp; IF(lookups!$J$2-3 &gt;= 0, REPT(" ",lookups!$J$2-3-5), "")&amp;
      SOURCE!I1551&amp;
" | "&amp; IF(lookups!$K$2-LEN(SOURCE!I1551) &gt;= 0, REPT(" ",lookups!$K$2-LEN(SOURCE!I1551)), "")&amp;
      SOURCE!J1551&amp;      IF(lookups!$L$2-LEN(SOURCE!J1551) &gt;= 0, REPT(" ",lookups!$L$2-LEN(SOURCE!J1551)), "")&amp;
" | "&amp; IF(lookups!$K$2-LEN(SOURCE!I1551) &gt;= 0, REPT(" ",lookups!$K$2-LEN(SOURCE!I1551)), "")&amp;
      SOURCE!K1551&amp;      IF(lookups!$L$2-LEN(SOURCE!K1551) &gt;= 0, REPT(" ",lookups!$M$2-LEN(SOURCE!K1551)), "")&amp;
" | "&amp; SOURCE!L1551&amp;      IF(lookups!$O$2-LEN(SOURCE!L1551) &gt;= 0, REPT(" ",lookups!$O$2-LEN(SOURCE!L1551)), "")&amp;
" | "&amp; SOURCE!M1551&amp;      IF(lookups!$P$2-LEN(SOURCE!M1551) &gt;= 0, REPT(" ",lookups!$P$2-LEN(SOURCE!M1551)), "")&amp;
      "},"&amp;IF(SOURCE!O1551&lt;&gt;"",""&amp;SOURCE!O1551,"")
 )
)
)</f>
        <v>/* 1513 */  { fnLoad,                       LM_SYSTEM_STATE,             "LOADSS",                                      "LOADSS",                                      (0 &lt;&lt; TAM_MAX_BITS) |     0, CAT_FNCT | SLS_ENABLED   | US_ENABLED   | EIM_DISABLED | PTP_DISABLED     },</v>
      </c>
    </row>
    <row r="1552" customFormat="false" ht="15.75" hidden="false" customHeight="false" outlineLevel="0" collapsed="false">
      <c r="A1552" s="263" t="str">
        <f aca="false">IF(AND(OR(SOURCE!A1552="",ISBLANK(SOURCE!A1552)),SOURCE!B1552&gt;0),IF(ISBLANK(SOURCE!C1552),"",SOURCE!C1552),
IF(SOURCE!B1552&lt;0,VLOOKUP(SOURCE!B1552,lookups!A$1:B$25,2,0),
  IF(ISBLANK(SOURCE!B1552),
    "",
    "/* "&amp;TEXT(SOURCE!B1552,"???0")&amp;" *"&amp;
      SOURCE!C1552&amp;", "&amp; IF(lookups!$E$2-LEN(SOURCE!C1552) &gt;= 0, REPT(" ",lookups!$E$2-LEN(SOURCE!C1552)), "")&amp;
      SOURCE!D1552&amp;", "&amp; IF(lookups!$F$2-LEN(SOURCE!D1552) &gt;= 0, REPT(" ",lookups!$F$2-LEN(SOURCE!D1552)), "")&amp;
      SOURCE!E1552&amp;", "&amp; IF(lookups!$G$2-LEN(SOURCE!E1552) &gt;=0, REPT(" ",lookups!$G$2-LEN(SOURCE!E1552)), "")&amp;
      SOURCE!F1552&amp;", "&amp; IF(lookups!$H$2-LEN(SOURCE!F1552) &gt;= 0, REPT(" ",lookups!$H$2-LEN(SOURCE!F1552)+2), "")&amp;"("&amp;
      SUBSTITUTE(TEXT(SOURCE!G1552,"??0"),"  ","")&amp;" &lt;&lt; TAM_MAX_BITS) |"&amp; IF(lookups!$I$2-3 &gt;= 0, REPT(" ",MAX(1,lookups!$I$2-5+4+1-1-LEN(  IF(ISTEXT(SOURCE!H1552),SOURCE!H1552,  SUBSTITUTE(SUBSTITUTE(TEXT(SOURCE!H1552,"????0"),"  ","")," ",""))   ))), "")&amp;
       IF(ISTEXT(SOURCE!H1552),SOURCE!H1552, SUBSTITUTE(SUBSTITUTE(TEXT(SOURCE!H1552,"????0"),"  ","")," ",""))   &amp;","&amp; IF(lookups!$J$2-3 &gt;= 0, REPT(" ",lookups!$J$2-3-5), "")&amp;
      SOURCE!I1552&amp;
" | "&amp; IF(lookups!$K$2-LEN(SOURCE!I1552) &gt;= 0, REPT(" ",lookups!$K$2-LEN(SOURCE!I1552)), "")&amp;
      SOURCE!J1552&amp;      IF(lookups!$L$2-LEN(SOURCE!J1552) &gt;= 0, REPT(" ",lookups!$L$2-LEN(SOURCE!J1552)), "")&amp;
" | "&amp; IF(lookups!$K$2-LEN(SOURCE!I1552) &gt;= 0, REPT(" ",lookups!$K$2-LEN(SOURCE!I1552)), "")&amp;
      SOURCE!K1552&amp;      IF(lookups!$L$2-LEN(SOURCE!K1552) &gt;= 0, REPT(" ",lookups!$M$2-LEN(SOURCE!K1552)), "")&amp;
" | "&amp; SOURCE!L1552&amp;      IF(lookups!$O$2-LEN(SOURCE!L1552) &gt;= 0, REPT(" ",lookups!$O$2-LEN(SOURCE!L1552)), "")&amp;
" | "&amp; SOURCE!M1552&amp;      IF(lookups!$P$2-LEN(SOURCE!M1552) &gt;= 0, REPT(" ",lookups!$P$2-LEN(SOURCE!M1552)), "")&amp;
      "},"&amp;IF(SOURCE!O1552&lt;&gt;"",""&amp;SOURCE!O1552,"")
 )
)
)</f>
        <v>/* 1514 */  { fnLoad,                       LM_SUMS,                     "LOAD" STD_SIGMA,                              "LOAD" STD_SIGMA,                              (0 &lt;&lt; TAM_MAX_BITS) |     0, CAT_FNCT | SLS_ENABLED   | US_ENABLED   | EIM_DISABLED | PTP_DISABLED     },</v>
      </c>
    </row>
    <row r="1553" customFormat="false" ht="15.75" hidden="false" customHeight="false" outlineLevel="0" collapsed="false">
      <c r="A1553" s="263" t="str">
        <f aca="false">IF(AND(OR(SOURCE!A1553="",ISBLANK(SOURCE!A1553)),SOURCE!B1553&gt;0),IF(ISBLANK(SOURCE!C1553),"",SOURCE!C1553),
IF(SOURCE!B1553&lt;0,VLOOKUP(SOURCE!B1553,lookups!A$1:B$25,2,0),
  IF(ISBLANK(SOURCE!B1553),
    "",
    "/* "&amp;TEXT(SOURCE!B1553,"???0")&amp;" *"&amp;
      SOURCE!C1553&amp;", "&amp; IF(lookups!$E$2-LEN(SOURCE!C1553) &gt;= 0, REPT(" ",lookups!$E$2-LEN(SOURCE!C1553)), "")&amp;
      SOURCE!D1553&amp;", "&amp; IF(lookups!$F$2-LEN(SOURCE!D1553) &gt;= 0, REPT(" ",lookups!$F$2-LEN(SOURCE!D1553)), "")&amp;
      SOURCE!E1553&amp;", "&amp; IF(lookups!$G$2-LEN(SOURCE!E1553) &gt;=0, REPT(" ",lookups!$G$2-LEN(SOURCE!E1553)), "")&amp;
      SOURCE!F1553&amp;", "&amp; IF(lookups!$H$2-LEN(SOURCE!F1553) &gt;= 0, REPT(" ",lookups!$H$2-LEN(SOURCE!F1553)+2), "")&amp;"("&amp;
      SUBSTITUTE(TEXT(SOURCE!G1553,"??0"),"  ","")&amp;" &lt;&lt; TAM_MAX_BITS) |"&amp; IF(lookups!$I$2-3 &gt;= 0, REPT(" ",MAX(1,lookups!$I$2-5+4+1-1-LEN(  IF(ISTEXT(SOURCE!H1553),SOURCE!H1553,  SUBSTITUTE(SUBSTITUTE(TEXT(SOURCE!H1553,"????0"),"  ","")," ",""))   ))), "")&amp;
       IF(ISTEXT(SOURCE!H1553),SOURCE!H1553, SUBSTITUTE(SUBSTITUTE(TEXT(SOURCE!H1553,"????0"),"  ","")," ",""))   &amp;","&amp; IF(lookups!$J$2-3 &gt;= 0, REPT(" ",lookups!$J$2-3-5), "")&amp;
      SOURCE!I1553&amp;
" | "&amp; IF(lookups!$K$2-LEN(SOURCE!I1553) &gt;= 0, REPT(" ",lookups!$K$2-LEN(SOURCE!I1553)), "")&amp;
      SOURCE!J1553&amp;      IF(lookups!$L$2-LEN(SOURCE!J1553) &gt;= 0, REPT(" ",lookups!$L$2-LEN(SOURCE!J1553)), "")&amp;
" | "&amp; IF(lookups!$K$2-LEN(SOURCE!I1553) &gt;= 0, REPT(" ",lookups!$K$2-LEN(SOURCE!I1553)), "")&amp;
      SOURCE!K1553&amp;      IF(lookups!$L$2-LEN(SOURCE!K1553) &gt;= 0, REPT(" ",lookups!$M$2-LEN(SOURCE!K1553)), "")&amp;
" | "&amp; SOURCE!L1553&amp;      IF(lookups!$O$2-LEN(SOURCE!L1553) &gt;= 0, REPT(" ",lookups!$O$2-LEN(SOURCE!L1553)), "")&amp;
" | "&amp; SOURCE!M1553&amp;      IF(lookups!$P$2-LEN(SOURCE!M1553) &gt;= 0, REPT(" ",lookups!$P$2-LEN(SOURCE!M1553)), "")&amp;
      "},"&amp;IF(SOURCE!O1553&lt;&gt;"",""&amp;SOURCE!O1553,"")
 )
)
)</f>
        <v>/* 1515 */  { allocateLocalRegisters,       TM_VALUE,                    "LocR",                                        "LocR",                                        (0 &lt;&lt; TAM_MAX_BITS) |    99, CAT_FNCT | SLS_ENABLED   | US_ENABLED   | EIM_DISABLED | PTP_NUMBER_8     },</v>
      </c>
    </row>
    <row r="1554" customFormat="false" ht="15.75" hidden="false" customHeight="false" outlineLevel="0" collapsed="false">
      <c r="A1554" s="263" t="str">
        <f aca="false">IF(AND(OR(SOURCE!A1554="",ISBLANK(SOURCE!A1554)),SOURCE!B1554&gt;0),IF(ISBLANK(SOURCE!C1554),"",SOURCE!C1554),
IF(SOURCE!B1554&lt;0,VLOOKUP(SOURCE!B1554,lookups!A$1:B$25,2,0),
  IF(ISBLANK(SOURCE!B1554),
    "",
    "/* "&amp;TEXT(SOURCE!B1554,"???0")&amp;" *"&amp;
      SOURCE!C1554&amp;", "&amp; IF(lookups!$E$2-LEN(SOURCE!C1554) &gt;= 0, REPT(" ",lookups!$E$2-LEN(SOURCE!C1554)), "")&amp;
      SOURCE!D1554&amp;", "&amp; IF(lookups!$F$2-LEN(SOURCE!D1554) &gt;= 0, REPT(" ",lookups!$F$2-LEN(SOURCE!D1554)), "")&amp;
      SOURCE!E1554&amp;", "&amp; IF(lookups!$G$2-LEN(SOURCE!E1554) &gt;=0, REPT(" ",lookups!$G$2-LEN(SOURCE!E1554)), "")&amp;
      SOURCE!F1554&amp;", "&amp; IF(lookups!$H$2-LEN(SOURCE!F1554) &gt;= 0, REPT(" ",lookups!$H$2-LEN(SOURCE!F1554)+2), "")&amp;"("&amp;
      SUBSTITUTE(TEXT(SOURCE!G1554,"??0"),"  ","")&amp;" &lt;&lt; TAM_MAX_BITS) |"&amp; IF(lookups!$I$2-3 &gt;= 0, REPT(" ",MAX(1,lookups!$I$2-5+4+1-1-LEN(  IF(ISTEXT(SOURCE!H1554),SOURCE!H1554,  SUBSTITUTE(SUBSTITUTE(TEXT(SOURCE!H1554,"????0"),"  ","")," ",""))   ))), "")&amp;
       IF(ISTEXT(SOURCE!H1554),SOURCE!H1554, SUBSTITUTE(SUBSTITUTE(TEXT(SOURCE!H1554,"????0"),"  ","")," ",""))   &amp;","&amp; IF(lookups!$J$2-3 &gt;= 0, REPT(" ",lookups!$J$2-3-5), "")&amp;
      SOURCE!I1554&amp;
" | "&amp; IF(lookups!$K$2-LEN(SOURCE!I1554) &gt;= 0, REPT(" ",lookups!$K$2-LEN(SOURCE!I1554)), "")&amp;
      SOURCE!J1554&amp;      IF(lookups!$L$2-LEN(SOURCE!J1554) &gt;= 0, REPT(" ",lookups!$L$2-LEN(SOURCE!J1554)), "")&amp;
" | "&amp; IF(lookups!$K$2-LEN(SOURCE!I1554) &gt;= 0, REPT(" ",lookups!$K$2-LEN(SOURCE!I1554)), "")&amp;
      SOURCE!K1554&amp;      IF(lookups!$L$2-LEN(SOURCE!K1554) &gt;= 0, REPT(" ",lookups!$M$2-LEN(SOURCE!K1554)), "")&amp;
" | "&amp; SOURCE!L1554&amp;      IF(lookups!$O$2-LEN(SOURCE!L1554) &gt;= 0, REPT(" ",lookups!$O$2-LEN(SOURCE!L1554)), "")&amp;
" | "&amp; SOURCE!M1554&amp;      IF(lookups!$P$2-LEN(SOURCE!M1554) &gt;= 0, REPT(" ",lookups!$P$2-LEN(SOURCE!M1554)), "")&amp;
      "},"&amp;IF(SOURCE!O1554&lt;&gt;"",""&amp;SOURCE!O1554,"")
 )
)
)</f>
        <v>/* 1516 */  { fnGetLocR,                    NOPARAM,                     "LocR?",                                       "LocR?",                                       (0 &lt;&lt; TAM_MAX_BITS) |     0, CAT_FNCT | SLS_ENABLED   | US_ENABLED   | EIM_DISABLED | PTP_NONE         },</v>
      </c>
    </row>
    <row r="1555" customFormat="false" ht="15.75" hidden="false" customHeight="false" outlineLevel="0" collapsed="false">
      <c r="A1555" s="263" t="str">
        <f aca="false">IF(AND(OR(SOURCE!A1555="",ISBLANK(SOURCE!A1555)),SOURCE!B1555&gt;0),IF(ISBLANK(SOURCE!C1555),"",SOURCE!C1555),
IF(SOURCE!B1555&lt;0,VLOOKUP(SOURCE!B1555,lookups!A$1:B$25,2,0),
  IF(ISBLANK(SOURCE!B1555),
    "",
    "/* "&amp;TEXT(SOURCE!B1555,"???0")&amp;" *"&amp;
      SOURCE!C1555&amp;", "&amp; IF(lookups!$E$2-LEN(SOURCE!C1555) &gt;= 0, REPT(" ",lookups!$E$2-LEN(SOURCE!C1555)), "")&amp;
      SOURCE!D1555&amp;", "&amp; IF(lookups!$F$2-LEN(SOURCE!D1555) &gt;= 0, REPT(" ",lookups!$F$2-LEN(SOURCE!D1555)), "")&amp;
      SOURCE!E1555&amp;", "&amp; IF(lookups!$G$2-LEN(SOURCE!E1555) &gt;=0, REPT(" ",lookups!$G$2-LEN(SOURCE!E1555)), "")&amp;
      SOURCE!F1555&amp;", "&amp; IF(lookups!$H$2-LEN(SOURCE!F1555) &gt;= 0, REPT(" ",lookups!$H$2-LEN(SOURCE!F1555)+2), "")&amp;"("&amp;
      SUBSTITUTE(TEXT(SOURCE!G1555,"??0"),"  ","")&amp;" &lt;&lt; TAM_MAX_BITS) |"&amp; IF(lookups!$I$2-3 &gt;= 0, REPT(" ",MAX(1,lookups!$I$2-5+4+1-1-LEN(  IF(ISTEXT(SOURCE!H1555),SOURCE!H1555,  SUBSTITUTE(SUBSTITUTE(TEXT(SOURCE!H1555,"????0"),"  ","")," ",""))   ))), "")&amp;
       IF(ISTEXT(SOURCE!H1555),SOURCE!H1555, SUBSTITUTE(SUBSTITUTE(TEXT(SOURCE!H1555,"????0"),"  ","")," ",""))   &amp;","&amp; IF(lookups!$J$2-3 &gt;= 0, REPT(" ",lookups!$J$2-3-5), "")&amp;
      SOURCE!I1555&amp;
" | "&amp; IF(lookups!$K$2-LEN(SOURCE!I1555) &gt;= 0, REPT(" ",lookups!$K$2-LEN(SOURCE!I1555)), "")&amp;
      SOURCE!J1555&amp;      IF(lookups!$L$2-LEN(SOURCE!J1555) &gt;= 0, REPT(" ",lookups!$L$2-LEN(SOURCE!J1555)), "")&amp;
" | "&amp; IF(lookups!$K$2-LEN(SOURCE!I1555) &gt;= 0, REPT(" ",lookups!$K$2-LEN(SOURCE!I1555)), "")&amp;
      SOURCE!K1555&amp;      IF(lookups!$L$2-LEN(SOURCE!K1555) &gt;= 0, REPT(" ",lookups!$M$2-LEN(SOURCE!K1555)), "")&amp;
" | "&amp; SOURCE!L1555&amp;      IF(lookups!$O$2-LEN(SOURCE!L1555) &gt;= 0, REPT(" ",lookups!$O$2-LEN(SOURCE!L1555)), "")&amp;
" | "&amp; SOURCE!M1555&amp;      IF(lookups!$P$2-LEN(SOURCE!M1555) &gt;= 0, REPT(" ",lookups!$P$2-LEN(SOURCE!M1555)), "")&amp;
      "},"&amp;IF(SOURCE!O1555&lt;&gt;"",""&amp;SOURCE!O1555,"")
 )
)
)</f>
        <v>/* 1517 */  { fnProcessLR,                  NOPARAM,                     "L.R.",                                        "L.R.",                                        (0 &lt;&lt; TAM_MAX_BITS) |     0, CAT_FNCT | SLS_ENABLED   | US_ENABLED   | EIM_DISABLED | PTP_NONE         },</v>
      </c>
    </row>
    <row r="1556" customFormat="false" ht="15.75" hidden="false" customHeight="false" outlineLevel="0" collapsed="false">
      <c r="A1556" s="263" t="str">
        <f aca="false">IF(AND(OR(SOURCE!A1556="",ISBLANK(SOURCE!A1556)),SOURCE!B1556&gt;0),IF(ISBLANK(SOURCE!C1556),"",SOURCE!C1556),
IF(SOURCE!B1556&lt;0,VLOOKUP(SOURCE!B1556,lookups!A$1:B$25,2,0),
  IF(ISBLANK(SOURCE!B1556),
    "",
    "/* "&amp;TEXT(SOURCE!B1556,"???0")&amp;" *"&amp;
      SOURCE!C1556&amp;", "&amp; IF(lookups!$E$2-LEN(SOURCE!C1556) &gt;= 0, REPT(" ",lookups!$E$2-LEN(SOURCE!C1556)), "")&amp;
      SOURCE!D1556&amp;", "&amp; IF(lookups!$F$2-LEN(SOURCE!D1556) &gt;= 0, REPT(" ",lookups!$F$2-LEN(SOURCE!D1556)), "")&amp;
      SOURCE!E1556&amp;", "&amp; IF(lookups!$G$2-LEN(SOURCE!E1556) &gt;=0, REPT(" ",lookups!$G$2-LEN(SOURCE!E1556)), "")&amp;
      SOURCE!F1556&amp;", "&amp; IF(lookups!$H$2-LEN(SOURCE!F1556) &gt;= 0, REPT(" ",lookups!$H$2-LEN(SOURCE!F1556)+2), "")&amp;"("&amp;
      SUBSTITUTE(TEXT(SOURCE!G1556,"??0"),"  ","")&amp;" &lt;&lt; TAM_MAX_BITS) |"&amp; IF(lookups!$I$2-3 &gt;= 0, REPT(" ",MAX(1,lookups!$I$2-5+4+1-1-LEN(  IF(ISTEXT(SOURCE!H1556),SOURCE!H1556,  SUBSTITUTE(SUBSTITUTE(TEXT(SOURCE!H1556,"????0"),"  ","")," ",""))   ))), "")&amp;
       IF(ISTEXT(SOURCE!H1556),SOURCE!H1556, SUBSTITUTE(SUBSTITUTE(TEXT(SOURCE!H1556,"????0"),"  ","")," ",""))   &amp;","&amp; IF(lookups!$J$2-3 &gt;= 0, REPT(" ",lookups!$J$2-3-5), "")&amp;
      SOURCE!I1556&amp;
" | "&amp; IF(lookups!$K$2-LEN(SOURCE!I1556) &gt;= 0, REPT(" ",lookups!$K$2-LEN(SOURCE!I1556)), "")&amp;
      SOURCE!J1556&amp;      IF(lookups!$L$2-LEN(SOURCE!J1556) &gt;= 0, REPT(" ",lookups!$L$2-LEN(SOURCE!J1556)), "")&amp;
" | "&amp; IF(lookups!$K$2-LEN(SOURCE!I1556) &gt;= 0, REPT(" ",lookups!$K$2-LEN(SOURCE!I1556)), "")&amp;
      SOURCE!K1556&amp;      IF(lookups!$L$2-LEN(SOURCE!K1556) &gt;= 0, REPT(" ",lookups!$M$2-LEN(SOURCE!K1556)), "")&amp;
" | "&amp; SOURCE!L1556&amp;      IF(lookups!$O$2-LEN(SOURCE!L1556) &gt;= 0, REPT(" ",lookups!$O$2-LEN(SOURCE!L1556)), "")&amp;
" | "&amp; SOURCE!M1556&amp;      IF(lookups!$P$2-LEN(SOURCE!M1556) &gt;= 0, REPT(" ",lookups!$P$2-LEN(SOURCE!M1556)), "")&amp;
      "},"&amp;IF(SOURCE!O1556&lt;&gt;"",""&amp;SOURCE!O1556,"")
 )
)
)</f>
        <v>/* 1518 */  { fnMant,                       NOPARAM,                     "MANT",                                        "MANT",                                        (0 &lt;&lt; TAM_MAX_BITS) |     0, CAT_FNCT | SLS_ENABLED   | US_ENABLED   | EIM_DISABLED | PTP_NONE         },</v>
      </c>
    </row>
    <row r="1557" customFormat="false" ht="15.75" hidden="false" customHeight="false" outlineLevel="0" collapsed="false">
      <c r="A1557" s="263" t="str">
        <f aca="false">IF(AND(OR(SOURCE!A1557="",ISBLANK(SOURCE!A1557)),SOURCE!B1557&gt;0),IF(ISBLANK(SOURCE!C1557),"",SOURCE!C1557),
IF(SOURCE!B1557&lt;0,VLOOKUP(SOURCE!B1557,lookups!A$1:B$25,2,0),
  IF(ISBLANK(SOURCE!B1557),
    "",
    "/* "&amp;TEXT(SOURCE!B1557,"???0")&amp;" *"&amp;
      SOURCE!C1557&amp;", "&amp; IF(lookups!$E$2-LEN(SOURCE!C1557) &gt;= 0, REPT(" ",lookups!$E$2-LEN(SOURCE!C1557)), "")&amp;
      SOURCE!D1557&amp;", "&amp; IF(lookups!$F$2-LEN(SOURCE!D1557) &gt;= 0, REPT(" ",lookups!$F$2-LEN(SOURCE!D1557)), "")&amp;
      SOURCE!E1557&amp;", "&amp; IF(lookups!$G$2-LEN(SOURCE!E1557) &gt;=0, REPT(" ",lookups!$G$2-LEN(SOURCE!E1557)), "")&amp;
      SOURCE!F1557&amp;", "&amp; IF(lookups!$H$2-LEN(SOURCE!F1557) &gt;= 0, REPT(" ",lookups!$H$2-LEN(SOURCE!F1557)+2), "")&amp;"("&amp;
      SUBSTITUTE(TEXT(SOURCE!G1557,"??0"),"  ","")&amp;" &lt;&lt; TAM_MAX_BITS) |"&amp; IF(lookups!$I$2-3 &gt;= 0, REPT(" ",MAX(1,lookups!$I$2-5+4+1-1-LEN(  IF(ISTEXT(SOURCE!H1557),SOURCE!H1557,  SUBSTITUTE(SUBSTITUTE(TEXT(SOURCE!H1557,"????0"),"  ","")," ",""))   ))), "")&amp;
       IF(ISTEXT(SOURCE!H1557),SOURCE!H1557, SUBSTITUTE(SUBSTITUTE(TEXT(SOURCE!H1557,"????0"),"  ","")," ",""))   &amp;","&amp; IF(lookups!$J$2-3 &gt;= 0, REPT(" ",lookups!$J$2-3-5), "")&amp;
      SOURCE!I1557&amp;
" | "&amp; IF(lookups!$K$2-LEN(SOURCE!I1557) &gt;= 0, REPT(" ",lookups!$K$2-LEN(SOURCE!I1557)), "")&amp;
      SOURCE!J1557&amp;      IF(lookups!$L$2-LEN(SOURCE!J1557) &gt;= 0, REPT(" ",lookups!$L$2-LEN(SOURCE!J1557)), "")&amp;
" | "&amp; IF(lookups!$K$2-LEN(SOURCE!I1557) &gt;= 0, REPT(" ",lookups!$K$2-LEN(SOURCE!I1557)), "")&amp;
      SOURCE!K1557&amp;      IF(lookups!$L$2-LEN(SOURCE!K1557) &gt;= 0, REPT(" ",lookups!$M$2-LEN(SOURCE!K1557)), "")&amp;
" | "&amp; SOURCE!L1557&amp;      IF(lookups!$O$2-LEN(SOURCE!L1557) &gt;= 0, REPT(" ",lookups!$O$2-LEN(SOURCE!L1557)), "")&amp;
" | "&amp; SOURCE!M1557&amp;      IF(lookups!$P$2-LEN(SOURCE!M1557) &gt;= 0, REPT(" ",lookups!$P$2-LEN(SOURCE!M1557)), "")&amp;
      "},"&amp;IF(SOURCE!O1557&lt;&gt;"",""&amp;SOURCE!O1557,"")
 )
)
)</f>
        <v>/* 1519 */  { fnEditLinearEquationMatrixX,  NOPARAM,                     "Mat_X",                                       "Mat X",                                       (0 &lt;&lt; TAM_MAX_BITS) |     0, CAT_FNCT | SLS_ENABLED   | US_ENABLED   | EIM_DISABLED | PTP_DISABLED     },</v>
      </c>
    </row>
    <row r="1558" customFormat="false" ht="15.75" hidden="false" customHeight="false" outlineLevel="0" collapsed="false">
      <c r="A1558" s="263" t="str">
        <f aca="false">IF(AND(OR(SOURCE!A1558="",ISBLANK(SOURCE!A1558)),SOURCE!B1558&gt;0),IF(ISBLANK(SOURCE!C1558),"",SOURCE!C1558),
IF(SOURCE!B1558&lt;0,VLOOKUP(SOURCE!B1558,lookups!A$1:B$25,2,0),
  IF(ISBLANK(SOURCE!B1558),
    "",
    "/* "&amp;TEXT(SOURCE!B1558,"???0")&amp;" *"&amp;
      SOURCE!C1558&amp;", "&amp; IF(lookups!$E$2-LEN(SOURCE!C1558) &gt;= 0, REPT(" ",lookups!$E$2-LEN(SOURCE!C1558)), "")&amp;
      SOURCE!D1558&amp;", "&amp; IF(lookups!$F$2-LEN(SOURCE!D1558) &gt;= 0, REPT(" ",lookups!$F$2-LEN(SOURCE!D1558)), "")&amp;
      SOURCE!E1558&amp;", "&amp; IF(lookups!$G$2-LEN(SOURCE!E1558) &gt;=0, REPT(" ",lookups!$G$2-LEN(SOURCE!E1558)), "")&amp;
      SOURCE!F1558&amp;", "&amp; IF(lookups!$H$2-LEN(SOURCE!F1558) &gt;= 0, REPT(" ",lookups!$H$2-LEN(SOURCE!F1558)+2), "")&amp;"("&amp;
      SUBSTITUTE(TEXT(SOURCE!G1558,"??0"),"  ","")&amp;" &lt;&lt; TAM_MAX_BITS) |"&amp; IF(lookups!$I$2-3 &gt;= 0, REPT(" ",MAX(1,lookups!$I$2-5+4+1-1-LEN(  IF(ISTEXT(SOURCE!H1558),SOURCE!H1558,  SUBSTITUTE(SUBSTITUTE(TEXT(SOURCE!H1558,"????0"),"  ","")," ",""))   ))), "")&amp;
       IF(ISTEXT(SOURCE!H1558),SOURCE!H1558, SUBSTITUTE(SUBSTITUTE(TEXT(SOURCE!H1558,"????0"),"  ","")," ",""))   &amp;","&amp; IF(lookups!$J$2-3 &gt;= 0, REPT(" ",lookups!$J$2-3-5), "")&amp;
      SOURCE!I1558&amp;
" | "&amp; IF(lookups!$K$2-LEN(SOURCE!I1558) &gt;= 0, REPT(" ",lookups!$K$2-LEN(SOURCE!I1558)), "")&amp;
      SOURCE!J1558&amp;      IF(lookups!$L$2-LEN(SOURCE!J1558) &gt;= 0, REPT(" ",lookups!$L$2-LEN(SOURCE!J1558)), "")&amp;
" | "&amp; IF(lookups!$K$2-LEN(SOURCE!I1558) &gt;= 0, REPT(" ",lookups!$K$2-LEN(SOURCE!I1558)), "")&amp;
      SOURCE!K1558&amp;      IF(lookups!$L$2-LEN(SOURCE!K1558) &gt;= 0, REPT(" ",lookups!$M$2-LEN(SOURCE!K1558)), "")&amp;
" | "&amp; SOURCE!L1558&amp;      IF(lookups!$O$2-LEN(SOURCE!L1558) &gt;= 0, REPT(" ",lookups!$O$2-LEN(SOURCE!L1558)), "")&amp;
" | "&amp; SOURCE!M1558&amp;      IF(lookups!$P$2-LEN(SOURCE!M1558) &gt;= 0, REPT(" ",lookups!$P$2-LEN(SOURCE!M1558)), "")&amp;
      "},"&amp;IF(SOURCE!O1558&lt;&gt;"",""&amp;SOURCE!O1558,"")
 )
)
)</f>
        <v>/* 1520 */  { fnFreeMemory,                 NOPARAM,                     "MEM?",                                        "MEM?",                                        (0 &lt;&lt; TAM_MAX_BITS) |     0, CAT_FNCT | SLS_ENABLED   | US_ENABLED   | EIM_DISABLED | PTP_NONE         },</v>
      </c>
    </row>
    <row r="1559" customFormat="false" ht="15.75" hidden="false" customHeight="false" outlineLevel="0" collapsed="false">
      <c r="A1559" s="263" t="str">
        <f aca="false">IF(AND(OR(SOURCE!A1559="",ISBLANK(SOURCE!A1559)),SOURCE!B1559&gt;0),IF(ISBLANK(SOURCE!C1559),"",SOURCE!C1559),
IF(SOURCE!B1559&lt;0,VLOOKUP(SOURCE!B1559,lookups!A$1:B$25,2,0),
  IF(ISBLANK(SOURCE!B1559),
    "",
    "/* "&amp;TEXT(SOURCE!B1559,"???0")&amp;" *"&amp;
      SOURCE!C1559&amp;", "&amp; IF(lookups!$E$2-LEN(SOURCE!C1559) &gt;= 0, REPT(" ",lookups!$E$2-LEN(SOURCE!C1559)), "")&amp;
      SOURCE!D1559&amp;", "&amp; IF(lookups!$F$2-LEN(SOURCE!D1559) &gt;= 0, REPT(" ",lookups!$F$2-LEN(SOURCE!D1559)), "")&amp;
      SOURCE!E1559&amp;", "&amp; IF(lookups!$G$2-LEN(SOURCE!E1559) &gt;=0, REPT(" ",lookups!$G$2-LEN(SOURCE!E1559)), "")&amp;
      SOURCE!F1559&amp;", "&amp; IF(lookups!$H$2-LEN(SOURCE!F1559) &gt;= 0, REPT(" ",lookups!$H$2-LEN(SOURCE!F1559)+2), "")&amp;"("&amp;
      SUBSTITUTE(TEXT(SOURCE!G1559,"??0"),"  ","")&amp;" &lt;&lt; TAM_MAX_BITS) |"&amp; IF(lookups!$I$2-3 &gt;= 0, REPT(" ",MAX(1,lookups!$I$2-5+4+1-1-LEN(  IF(ISTEXT(SOURCE!H1559),SOURCE!H1559,  SUBSTITUTE(SUBSTITUTE(TEXT(SOURCE!H1559,"????0"),"  ","")," ",""))   ))), "")&amp;
       IF(ISTEXT(SOURCE!H1559),SOURCE!H1559, SUBSTITUTE(SUBSTITUTE(TEXT(SOURCE!H1559,"????0"),"  ","")," ",""))   &amp;","&amp; IF(lookups!$J$2-3 &gt;= 0, REPT(" ",lookups!$J$2-3-5), "")&amp;
      SOURCE!I1559&amp;
" | "&amp; IF(lookups!$K$2-LEN(SOURCE!I1559) &gt;= 0, REPT(" ",lookups!$K$2-LEN(SOURCE!I1559)), "")&amp;
      SOURCE!J1559&amp;      IF(lookups!$L$2-LEN(SOURCE!J1559) &gt;= 0, REPT(" ",lookups!$L$2-LEN(SOURCE!J1559)), "")&amp;
" | "&amp; IF(lookups!$K$2-LEN(SOURCE!I1559) &gt;= 0, REPT(" ",lookups!$K$2-LEN(SOURCE!I1559)), "")&amp;
      SOURCE!K1559&amp;      IF(lookups!$L$2-LEN(SOURCE!K1559) &gt;= 0, REPT(" ",lookups!$M$2-LEN(SOURCE!K1559)), "")&amp;
" | "&amp; SOURCE!L1559&amp;      IF(lookups!$O$2-LEN(SOURCE!L1559) &gt;= 0, REPT(" ",lookups!$O$2-LEN(SOURCE!L1559)), "")&amp;
" | "&amp; SOURCE!M1559&amp;      IF(lookups!$P$2-LEN(SOURCE!M1559) &gt;= 0, REPT(" ",lookups!$P$2-LEN(SOURCE!M1559)), "")&amp;
      "},"&amp;IF(SOURCE!O1559&lt;&gt;"",""&amp;SOURCE!O1559,"")
 )
)
)</f>
        <v>/* 1521 */  { fnProgrammableMenu,           NOPARAM,                     "MENU",                                        "MENU",                                        (0 &lt;&lt; TAM_MAX_BITS) |     0, CAT_FNCT | SLS_ENABLED   | US_ENABLED   | EIM_DISABLED | PTP_NONE         },</v>
      </c>
    </row>
    <row r="1560" customFormat="false" ht="15.75" hidden="false" customHeight="false" outlineLevel="0" collapsed="false">
      <c r="A1560" s="263" t="str">
        <f aca="false">IF(AND(OR(SOURCE!A1560="",ISBLANK(SOURCE!A1560)),SOURCE!B1560&gt;0),IF(ISBLANK(SOURCE!C1560),"",SOURCE!C1560),
IF(SOURCE!B1560&lt;0,VLOOKUP(SOURCE!B1560,lookups!A$1:B$25,2,0),
  IF(ISBLANK(SOURCE!B1560),
    "",
    "/* "&amp;TEXT(SOURCE!B1560,"???0")&amp;" *"&amp;
      SOURCE!C1560&amp;", "&amp; IF(lookups!$E$2-LEN(SOURCE!C1560) &gt;= 0, REPT(" ",lookups!$E$2-LEN(SOURCE!C1560)), "")&amp;
      SOURCE!D1560&amp;", "&amp; IF(lookups!$F$2-LEN(SOURCE!D1560) &gt;= 0, REPT(" ",lookups!$F$2-LEN(SOURCE!D1560)), "")&amp;
      SOURCE!E1560&amp;", "&amp; IF(lookups!$G$2-LEN(SOURCE!E1560) &gt;=0, REPT(" ",lookups!$G$2-LEN(SOURCE!E1560)), "")&amp;
      SOURCE!F1560&amp;", "&amp; IF(lookups!$H$2-LEN(SOURCE!F1560) &gt;= 0, REPT(" ",lookups!$H$2-LEN(SOURCE!F1560)+2), "")&amp;"("&amp;
      SUBSTITUTE(TEXT(SOURCE!G1560,"??0"),"  ","")&amp;" &lt;&lt; TAM_MAX_BITS) |"&amp; IF(lookups!$I$2-3 &gt;= 0, REPT(" ",MAX(1,lookups!$I$2-5+4+1-1-LEN(  IF(ISTEXT(SOURCE!H1560),SOURCE!H1560,  SUBSTITUTE(SUBSTITUTE(TEXT(SOURCE!H1560,"????0"),"  ","")," ",""))   ))), "")&amp;
       IF(ISTEXT(SOURCE!H1560),SOURCE!H1560, SUBSTITUTE(SUBSTITUTE(TEXT(SOURCE!H1560,"????0"),"  ","")," ",""))   &amp;","&amp; IF(lookups!$J$2-3 &gt;= 0, REPT(" ",lookups!$J$2-3-5), "")&amp;
      SOURCE!I1560&amp;
" | "&amp; IF(lookups!$K$2-LEN(SOURCE!I1560) &gt;= 0, REPT(" ",lookups!$K$2-LEN(SOURCE!I1560)), "")&amp;
      SOURCE!J1560&amp;      IF(lookups!$L$2-LEN(SOURCE!J1560) &gt;= 0, REPT(" ",lookups!$L$2-LEN(SOURCE!J1560)), "")&amp;
" | "&amp; IF(lookups!$K$2-LEN(SOURCE!I1560) &gt;= 0, REPT(" ",lookups!$K$2-LEN(SOURCE!I1560)), "")&amp;
      SOURCE!K1560&amp;      IF(lookups!$L$2-LEN(SOURCE!K1560) &gt;= 0, REPT(" ",lookups!$M$2-LEN(SOURCE!K1560)), "")&amp;
" | "&amp; SOURCE!L1560&amp;      IF(lookups!$O$2-LEN(SOURCE!L1560) &gt;= 0, REPT(" ",lookups!$O$2-LEN(SOURCE!L1560)), "")&amp;
" | "&amp; SOURCE!M1560&amp;      IF(lookups!$P$2-LEN(SOURCE!M1560) &gt;= 0, REPT(" ",lookups!$P$2-LEN(SOURCE!M1560)), "")&amp;
      "},"&amp;IF(SOURCE!O1560&lt;&gt;"",""&amp;SOURCE!O1560,"")
 )
)
)</f>
        <v>/* 1522 */  { fnMonth,                      NOPARAM,                     "MONTH",                                       "MONTH",                                       (0 &lt;&lt; TAM_MAX_BITS) |     0, CAT_FNCT | SLS_ENABLED   | US_ENABLED   | EIM_DISABLED | PTP_NONE         },</v>
      </c>
    </row>
    <row r="1561" customFormat="false" ht="15.75" hidden="false" customHeight="false" outlineLevel="0" collapsed="false">
      <c r="A1561" s="263" t="str">
        <f aca="false">IF(AND(OR(SOURCE!A1561="",ISBLANK(SOURCE!A1561)),SOURCE!B1561&gt;0),IF(ISBLANK(SOURCE!C1561),"",SOURCE!C1561),
IF(SOURCE!B1561&lt;0,VLOOKUP(SOURCE!B1561,lookups!A$1:B$25,2,0),
  IF(ISBLANK(SOURCE!B1561),
    "",
    "/* "&amp;TEXT(SOURCE!B1561,"???0")&amp;" *"&amp;
      SOURCE!C1561&amp;", "&amp; IF(lookups!$E$2-LEN(SOURCE!C1561) &gt;= 0, REPT(" ",lookups!$E$2-LEN(SOURCE!C1561)), "")&amp;
      SOURCE!D1561&amp;", "&amp; IF(lookups!$F$2-LEN(SOURCE!D1561) &gt;= 0, REPT(" ",lookups!$F$2-LEN(SOURCE!D1561)), "")&amp;
      SOURCE!E1561&amp;", "&amp; IF(lookups!$G$2-LEN(SOURCE!E1561) &gt;=0, REPT(" ",lookups!$G$2-LEN(SOURCE!E1561)), "")&amp;
      SOURCE!F1561&amp;", "&amp; IF(lookups!$H$2-LEN(SOURCE!F1561) &gt;= 0, REPT(" ",lookups!$H$2-LEN(SOURCE!F1561)+2), "")&amp;"("&amp;
      SUBSTITUTE(TEXT(SOURCE!G1561,"??0"),"  ","")&amp;" &lt;&lt; TAM_MAX_BITS) |"&amp; IF(lookups!$I$2-3 &gt;= 0, REPT(" ",MAX(1,lookups!$I$2-5+4+1-1-LEN(  IF(ISTEXT(SOURCE!H1561),SOURCE!H1561,  SUBSTITUTE(SUBSTITUTE(TEXT(SOURCE!H1561,"????0"),"  ","")," ",""))   ))), "")&amp;
       IF(ISTEXT(SOURCE!H1561),SOURCE!H1561, SUBSTITUTE(SUBSTITUTE(TEXT(SOURCE!H1561,"????0"),"  ","")," ",""))   &amp;","&amp; IF(lookups!$J$2-3 &gt;= 0, REPT(" ",lookups!$J$2-3-5), "")&amp;
      SOURCE!I1561&amp;
" | "&amp; IF(lookups!$K$2-LEN(SOURCE!I1561) &gt;= 0, REPT(" ",lookups!$K$2-LEN(SOURCE!I1561)), "")&amp;
      SOURCE!J1561&amp;      IF(lookups!$L$2-LEN(SOURCE!J1561) &gt;= 0, REPT(" ",lookups!$L$2-LEN(SOURCE!J1561)), "")&amp;
" | "&amp; IF(lookups!$K$2-LEN(SOURCE!I1561) &gt;= 0, REPT(" ",lookups!$K$2-LEN(SOURCE!I1561)), "")&amp;
      SOURCE!K1561&amp;      IF(lookups!$L$2-LEN(SOURCE!K1561) &gt;= 0, REPT(" ",lookups!$M$2-LEN(SOURCE!K1561)), "")&amp;
" | "&amp; SOURCE!L1561&amp;      IF(lookups!$O$2-LEN(SOURCE!L1561) &gt;= 0, REPT(" ",lookups!$O$2-LEN(SOURCE!L1561)), "")&amp;
" | "&amp; SOURCE!M1561&amp;      IF(lookups!$P$2-LEN(SOURCE!M1561) &gt;= 0, REPT(" ",lookups!$P$2-LEN(SOURCE!M1561)), "")&amp;
      "},"&amp;IF(SOURCE!O1561&lt;&gt;"",""&amp;SOURCE!O1561,"")
 )
)
)</f>
        <v>/* 1523 */  { fnErrorMessage,               TM_REGISTER,                 "MSG",                                         "MSG",                                         (0 &lt;&lt; TAM_MAX_BITS) |    99, CAT_FNCT | SLS_ENABLED   | US_ENABLED   | EIM_DISABLED | PTP_REGISTER     },</v>
      </c>
    </row>
    <row r="1562" customFormat="false" ht="15.75" hidden="false" customHeight="false" outlineLevel="0" collapsed="false">
      <c r="A1562" s="263" t="str">
        <f aca="false">IF(AND(OR(SOURCE!A1562="",ISBLANK(SOURCE!A1562)),SOURCE!B1562&gt;0),IF(ISBLANK(SOURCE!C1562),"",SOURCE!C1562),
IF(SOURCE!B1562&lt;0,VLOOKUP(SOURCE!B1562,lookups!A$1:B$25,2,0),
  IF(ISBLANK(SOURCE!B1562),
    "",
    "/* "&amp;TEXT(SOURCE!B1562,"???0")&amp;" *"&amp;
      SOURCE!C1562&amp;", "&amp; IF(lookups!$E$2-LEN(SOURCE!C1562) &gt;= 0, REPT(" ",lookups!$E$2-LEN(SOURCE!C1562)), "")&amp;
      SOURCE!D1562&amp;", "&amp; IF(lookups!$F$2-LEN(SOURCE!D1562) &gt;= 0, REPT(" ",lookups!$F$2-LEN(SOURCE!D1562)), "")&amp;
      SOURCE!E1562&amp;", "&amp; IF(lookups!$G$2-LEN(SOURCE!E1562) &gt;=0, REPT(" ",lookups!$G$2-LEN(SOURCE!E1562)), "")&amp;
      SOURCE!F1562&amp;", "&amp; IF(lookups!$H$2-LEN(SOURCE!F1562) &gt;= 0, REPT(" ",lookups!$H$2-LEN(SOURCE!F1562)+2), "")&amp;"("&amp;
      SUBSTITUTE(TEXT(SOURCE!G1562,"??0"),"  ","")&amp;" &lt;&lt; TAM_MAX_BITS) |"&amp; IF(lookups!$I$2-3 &gt;= 0, REPT(" ",MAX(1,lookups!$I$2-5+4+1-1-LEN(  IF(ISTEXT(SOURCE!H1562),SOURCE!H1562,  SUBSTITUTE(SUBSTITUTE(TEXT(SOURCE!H1562,"????0"),"  ","")," ",""))   ))), "")&amp;
       IF(ISTEXT(SOURCE!H1562),SOURCE!H1562, SUBSTITUTE(SUBSTITUTE(TEXT(SOURCE!H1562,"????0"),"  ","")," ",""))   &amp;","&amp; IF(lookups!$J$2-3 &gt;= 0, REPT(" ",lookups!$J$2-3-5), "")&amp;
      SOURCE!I1562&amp;
" | "&amp; IF(lookups!$K$2-LEN(SOURCE!I1562) &gt;= 0, REPT(" ",lookups!$K$2-LEN(SOURCE!I1562)), "")&amp;
      SOURCE!J1562&amp;      IF(lookups!$L$2-LEN(SOURCE!J1562) &gt;= 0, REPT(" ",lookups!$L$2-LEN(SOURCE!J1562)), "")&amp;
" | "&amp; IF(lookups!$K$2-LEN(SOURCE!I1562) &gt;= 0, REPT(" ",lookups!$K$2-LEN(SOURCE!I1562)), "")&amp;
      SOURCE!K1562&amp;      IF(lookups!$L$2-LEN(SOURCE!K1562) &gt;= 0, REPT(" ",lookups!$M$2-LEN(SOURCE!K1562)), "")&amp;
" | "&amp; SOURCE!L1562&amp;      IF(lookups!$O$2-LEN(SOURCE!L1562) &gt;= 0, REPT(" ",lookups!$O$2-LEN(SOURCE!L1562)), "")&amp;
" | "&amp; SOURCE!M1562&amp;      IF(lookups!$P$2-LEN(SOURCE!M1562) &gt;= 0, REPT(" ",lookups!$P$2-LEN(SOURCE!M1562)), "")&amp;
      "},"&amp;IF(SOURCE!O1562&lt;&gt;"",""&amp;SOURCE!O1562,"")
 )
)
)</f>
        <v>/* 1524 */  { fnAngularMode,                amMultPi,                    "MUL" STD_pi,                                  "MUL" STD_pi,                                  (0 &lt;&lt; TAM_MAX_BITS) |     0, CAT_FNCT | SLS_ENABLED   | US_ENABLED   | EIM_DISABLED | PTP_NONE         },</v>
      </c>
    </row>
    <row r="1563" customFormat="false" ht="15.75" hidden="false" customHeight="false" outlineLevel="0" collapsed="false">
      <c r="A1563" s="263" t="str">
        <f aca="false">IF(AND(OR(SOURCE!A1563="",ISBLANK(SOURCE!A1563)),SOURCE!B1563&gt;0),IF(ISBLANK(SOURCE!C1563),"",SOURCE!C1563),
IF(SOURCE!B1563&lt;0,VLOOKUP(SOURCE!B1563,lookups!A$1:B$25,2,0),
  IF(ISBLANK(SOURCE!B1563),
    "",
    "/* "&amp;TEXT(SOURCE!B1563,"???0")&amp;" *"&amp;
      SOURCE!C1563&amp;", "&amp; IF(lookups!$E$2-LEN(SOURCE!C1563) &gt;= 0, REPT(" ",lookups!$E$2-LEN(SOURCE!C1563)), "")&amp;
      SOURCE!D1563&amp;", "&amp; IF(lookups!$F$2-LEN(SOURCE!D1563) &gt;= 0, REPT(" ",lookups!$F$2-LEN(SOURCE!D1563)), "")&amp;
      SOURCE!E1563&amp;", "&amp; IF(lookups!$G$2-LEN(SOURCE!E1563) &gt;=0, REPT(" ",lookups!$G$2-LEN(SOURCE!E1563)), "")&amp;
      SOURCE!F1563&amp;", "&amp; IF(lookups!$H$2-LEN(SOURCE!F1563) &gt;= 0, REPT(" ",lookups!$H$2-LEN(SOURCE!F1563)+2), "")&amp;"("&amp;
      SUBSTITUTE(TEXT(SOURCE!G1563,"??0"),"  ","")&amp;" &lt;&lt; TAM_MAX_BITS) |"&amp; IF(lookups!$I$2-3 &gt;= 0, REPT(" ",MAX(1,lookups!$I$2-5+4+1-1-LEN(  IF(ISTEXT(SOURCE!H1563),SOURCE!H1563,  SUBSTITUTE(SUBSTITUTE(TEXT(SOURCE!H1563,"????0"),"  ","")," ",""))   ))), "")&amp;
       IF(ISTEXT(SOURCE!H1563),SOURCE!H1563, SUBSTITUTE(SUBSTITUTE(TEXT(SOURCE!H1563,"????0"),"  ","")," ",""))   &amp;","&amp; IF(lookups!$J$2-3 &gt;= 0, REPT(" ",lookups!$J$2-3-5), "")&amp;
      SOURCE!I1563&amp;
" | "&amp; IF(lookups!$K$2-LEN(SOURCE!I1563) &gt;= 0, REPT(" ",lookups!$K$2-LEN(SOURCE!I1563)), "")&amp;
      SOURCE!J1563&amp;      IF(lookups!$L$2-LEN(SOURCE!J1563) &gt;= 0, REPT(" ",lookups!$L$2-LEN(SOURCE!J1563)), "")&amp;
" | "&amp; IF(lookups!$K$2-LEN(SOURCE!I1563) &gt;= 0, REPT(" ",lookups!$K$2-LEN(SOURCE!I1563)), "")&amp;
      SOURCE!K1563&amp;      IF(lookups!$L$2-LEN(SOURCE!K1563) &gt;= 0, REPT(" ",lookups!$M$2-LEN(SOURCE!K1563)), "")&amp;
" | "&amp; SOURCE!L1563&amp;      IF(lookups!$O$2-LEN(SOURCE!L1563) &gt;= 0, REPT(" ",lookups!$O$2-LEN(SOURCE!L1563)), "")&amp;
" | "&amp; SOURCE!M1563&amp;      IF(lookups!$P$2-LEN(SOURCE!M1563) &gt;= 0, REPT(" ",lookups!$P$2-LEN(SOURCE!M1563)), "")&amp;
      "},"&amp;IF(SOURCE!O1563&lt;&gt;"",""&amp;SOURCE!O1563,"")
 )
)
)</f>
        <v>/* 1525 */  { fnNop,                        TM_REGISTER,                 "MVAR",                                        "MVAR",                                        (0 &lt;&lt; TAM_MAX_BITS) |    99, CAT_FNCT | SLS_UNCHANGED | US_UNCHANGED | EIM_DISABLED | PTP_REGISTER     },</v>
      </c>
    </row>
    <row r="1564" customFormat="false" ht="15.75" hidden="false" customHeight="false" outlineLevel="0" collapsed="false">
      <c r="A1564" s="263" t="str">
        <f aca="false">IF(AND(OR(SOURCE!A1564="",ISBLANK(SOURCE!A1564)),SOURCE!B1564&gt;0),IF(ISBLANK(SOURCE!C1564),"",SOURCE!C1564),
IF(SOURCE!B1564&lt;0,VLOOKUP(SOURCE!B1564,lookups!A$1:B$25,2,0),
  IF(ISBLANK(SOURCE!B1564),
    "",
    "/* "&amp;TEXT(SOURCE!B1564,"???0")&amp;" *"&amp;
      SOURCE!C1564&amp;", "&amp; IF(lookups!$E$2-LEN(SOURCE!C1564) &gt;= 0, REPT(" ",lookups!$E$2-LEN(SOURCE!C1564)), "")&amp;
      SOURCE!D1564&amp;", "&amp; IF(lookups!$F$2-LEN(SOURCE!D1564) &gt;= 0, REPT(" ",lookups!$F$2-LEN(SOURCE!D1564)), "")&amp;
      SOURCE!E1564&amp;", "&amp; IF(lookups!$G$2-LEN(SOURCE!E1564) &gt;=0, REPT(" ",lookups!$G$2-LEN(SOURCE!E1564)), "")&amp;
      SOURCE!F1564&amp;", "&amp; IF(lookups!$H$2-LEN(SOURCE!F1564) &gt;= 0, REPT(" ",lookups!$H$2-LEN(SOURCE!F1564)+2), "")&amp;"("&amp;
      SUBSTITUTE(TEXT(SOURCE!G1564,"??0"),"  ","")&amp;" &lt;&lt; TAM_MAX_BITS) |"&amp; IF(lookups!$I$2-3 &gt;= 0, REPT(" ",MAX(1,lookups!$I$2-5+4+1-1-LEN(  IF(ISTEXT(SOURCE!H1564),SOURCE!H1564,  SUBSTITUTE(SUBSTITUTE(TEXT(SOURCE!H1564,"????0"),"  ","")," ",""))   ))), "")&amp;
       IF(ISTEXT(SOURCE!H1564),SOURCE!H1564, SUBSTITUTE(SUBSTITUTE(TEXT(SOURCE!H1564,"????0"),"  ","")," ",""))   &amp;","&amp; IF(lookups!$J$2-3 &gt;= 0, REPT(" ",lookups!$J$2-3-5), "")&amp;
      SOURCE!I1564&amp;
" | "&amp; IF(lookups!$K$2-LEN(SOURCE!I1564) &gt;= 0, REPT(" ",lookups!$K$2-LEN(SOURCE!I1564)), "")&amp;
      SOURCE!J1564&amp;      IF(lookups!$L$2-LEN(SOURCE!J1564) &gt;= 0, REPT(" ",lookups!$L$2-LEN(SOURCE!J1564)), "")&amp;
" | "&amp; IF(lookups!$K$2-LEN(SOURCE!I1564) &gt;= 0, REPT(" ",lookups!$K$2-LEN(SOURCE!I1564)), "")&amp;
      SOURCE!K1564&amp;      IF(lookups!$L$2-LEN(SOURCE!K1564) &gt;= 0, REPT(" ",lookups!$M$2-LEN(SOURCE!K1564)), "")&amp;
" | "&amp; SOURCE!L1564&amp;      IF(lookups!$O$2-LEN(SOURCE!L1564) &gt;= 0, REPT(" ",lookups!$O$2-LEN(SOURCE!L1564)), "")&amp;
" | "&amp; SOURCE!M1564&amp;      IF(lookups!$P$2-LEN(SOURCE!M1564) &gt;= 0, REPT(" ",lookups!$P$2-LEN(SOURCE!M1564)), "")&amp;
      "},"&amp;IF(SOURCE!O1564&lt;&gt;"",""&amp;SOURCE!O1564,"")
 )
)
)</f>
        <v>/* 1526 */  { fnDelRow,                     NOPARAM,                     "M.DELR",                                      "DELR",                                        (0 &lt;&lt; TAM_MAX_BITS) |     0, CAT_FNCT | SLS_ENABLED   | US_ENABLED   | EIM_DISABLED | PTP_DISABLED     },</v>
      </c>
    </row>
    <row r="1565" customFormat="false" ht="15.75" hidden="false" customHeight="false" outlineLevel="0" collapsed="false">
      <c r="A1565" s="263" t="str">
        <f aca="false">IF(AND(OR(SOURCE!A1565="",ISBLANK(SOURCE!A1565)),SOURCE!B1565&gt;0),IF(ISBLANK(SOURCE!C1565),"",SOURCE!C1565),
IF(SOURCE!B1565&lt;0,VLOOKUP(SOURCE!B1565,lookups!A$1:B$25,2,0),
  IF(ISBLANK(SOURCE!B1565),
    "",
    "/* "&amp;TEXT(SOURCE!B1565,"???0")&amp;" *"&amp;
      SOURCE!C1565&amp;", "&amp; IF(lookups!$E$2-LEN(SOURCE!C1565) &gt;= 0, REPT(" ",lookups!$E$2-LEN(SOURCE!C1565)), "")&amp;
      SOURCE!D1565&amp;", "&amp; IF(lookups!$F$2-LEN(SOURCE!D1565) &gt;= 0, REPT(" ",lookups!$F$2-LEN(SOURCE!D1565)), "")&amp;
      SOURCE!E1565&amp;", "&amp; IF(lookups!$G$2-LEN(SOURCE!E1565) &gt;=0, REPT(" ",lookups!$G$2-LEN(SOURCE!E1565)), "")&amp;
      SOURCE!F1565&amp;", "&amp; IF(lookups!$H$2-LEN(SOURCE!F1565) &gt;= 0, REPT(" ",lookups!$H$2-LEN(SOURCE!F1565)+2), "")&amp;"("&amp;
      SUBSTITUTE(TEXT(SOURCE!G1565,"??0"),"  ","")&amp;" &lt;&lt; TAM_MAX_BITS) |"&amp; IF(lookups!$I$2-3 &gt;= 0, REPT(" ",MAX(1,lookups!$I$2-5+4+1-1-LEN(  IF(ISTEXT(SOURCE!H1565),SOURCE!H1565,  SUBSTITUTE(SUBSTITUTE(TEXT(SOURCE!H1565,"????0"),"  ","")," ",""))   ))), "")&amp;
       IF(ISTEXT(SOURCE!H1565),SOURCE!H1565, SUBSTITUTE(SUBSTITUTE(TEXT(SOURCE!H1565,"????0"),"  ","")," ",""))   &amp;","&amp; IF(lookups!$J$2-3 &gt;= 0, REPT(" ",lookups!$J$2-3-5), "")&amp;
      SOURCE!I1565&amp;
" | "&amp; IF(lookups!$K$2-LEN(SOURCE!I1565) &gt;= 0, REPT(" ",lookups!$K$2-LEN(SOURCE!I1565)), "")&amp;
      SOURCE!J1565&amp;      IF(lookups!$L$2-LEN(SOURCE!J1565) &gt;= 0, REPT(" ",lookups!$L$2-LEN(SOURCE!J1565)), "")&amp;
" | "&amp; IF(lookups!$K$2-LEN(SOURCE!I1565) &gt;= 0, REPT(" ",lookups!$K$2-LEN(SOURCE!I1565)), "")&amp;
      SOURCE!K1565&amp;      IF(lookups!$L$2-LEN(SOURCE!K1565) &gt;= 0, REPT(" ",lookups!$M$2-LEN(SOURCE!K1565)), "")&amp;
" | "&amp; SOURCE!L1565&amp;      IF(lookups!$O$2-LEN(SOURCE!L1565) &gt;= 0, REPT(" ",lookups!$O$2-LEN(SOURCE!L1565)), "")&amp;
" | "&amp; SOURCE!M1565&amp;      IF(lookups!$P$2-LEN(SOURCE!M1565) &gt;= 0, REPT(" ",lookups!$P$2-LEN(SOURCE!M1565)), "")&amp;
      "},"&amp;IF(SOURCE!O1565&lt;&gt;"",""&amp;SOURCE!O1565,"")
 )
)
)</f>
        <v>/* 1527 */  { fnSetMatrixDimensions,        TM_M_DIM,                    "M.DIM",                                       "DIM",                                         (0 &lt;&lt; TAM_MAX_BITS) |    99, CAT_FNCT | SLS_UNCHANGED | US_ENABLED   | EIM_DISABLED | PTP_REGISTER     },</v>
      </c>
    </row>
    <row r="1566" customFormat="false" ht="15.75" hidden="false" customHeight="false" outlineLevel="0" collapsed="false">
      <c r="A1566" s="263" t="str">
        <f aca="false">IF(AND(OR(SOURCE!A1566="",ISBLANK(SOURCE!A1566)),SOURCE!B1566&gt;0),IF(ISBLANK(SOURCE!C1566),"",SOURCE!C1566),
IF(SOURCE!B1566&lt;0,VLOOKUP(SOURCE!B1566,lookups!A$1:B$25,2,0),
  IF(ISBLANK(SOURCE!B1566),
    "",
    "/* "&amp;TEXT(SOURCE!B1566,"???0")&amp;" *"&amp;
      SOURCE!C1566&amp;", "&amp; IF(lookups!$E$2-LEN(SOURCE!C1566) &gt;= 0, REPT(" ",lookups!$E$2-LEN(SOURCE!C1566)), "")&amp;
      SOURCE!D1566&amp;", "&amp; IF(lookups!$F$2-LEN(SOURCE!D1566) &gt;= 0, REPT(" ",lookups!$F$2-LEN(SOURCE!D1566)), "")&amp;
      SOURCE!E1566&amp;", "&amp; IF(lookups!$G$2-LEN(SOURCE!E1566) &gt;=0, REPT(" ",lookups!$G$2-LEN(SOURCE!E1566)), "")&amp;
      SOURCE!F1566&amp;", "&amp; IF(lookups!$H$2-LEN(SOURCE!F1566) &gt;= 0, REPT(" ",lookups!$H$2-LEN(SOURCE!F1566)+2), "")&amp;"("&amp;
      SUBSTITUTE(TEXT(SOURCE!G1566,"??0"),"  ","")&amp;" &lt;&lt; TAM_MAX_BITS) |"&amp; IF(lookups!$I$2-3 &gt;= 0, REPT(" ",MAX(1,lookups!$I$2-5+4+1-1-LEN(  IF(ISTEXT(SOURCE!H1566),SOURCE!H1566,  SUBSTITUTE(SUBSTITUTE(TEXT(SOURCE!H1566,"????0"),"  ","")," ",""))   ))), "")&amp;
       IF(ISTEXT(SOURCE!H1566),SOURCE!H1566, SUBSTITUTE(SUBSTITUTE(TEXT(SOURCE!H1566,"????0"),"  ","")," ",""))   &amp;","&amp; IF(lookups!$J$2-3 &gt;= 0, REPT(" ",lookups!$J$2-3-5), "")&amp;
      SOURCE!I1566&amp;
" | "&amp; IF(lookups!$K$2-LEN(SOURCE!I1566) &gt;= 0, REPT(" ",lookups!$K$2-LEN(SOURCE!I1566)), "")&amp;
      SOURCE!J1566&amp;      IF(lookups!$L$2-LEN(SOURCE!J1566) &gt;= 0, REPT(" ",lookups!$L$2-LEN(SOURCE!J1566)), "")&amp;
" | "&amp; IF(lookups!$K$2-LEN(SOURCE!I1566) &gt;= 0, REPT(" ",lookups!$K$2-LEN(SOURCE!I1566)), "")&amp;
      SOURCE!K1566&amp;      IF(lookups!$L$2-LEN(SOURCE!K1566) &gt;= 0, REPT(" ",lookups!$M$2-LEN(SOURCE!K1566)), "")&amp;
" | "&amp; SOURCE!L1566&amp;      IF(lookups!$O$2-LEN(SOURCE!L1566) &gt;= 0, REPT(" ",lookups!$O$2-LEN(SOURCE!L1566)), "")&amp;
" | "&amp; SOURCE!M1566&amp;      IF(lookups!$P$2-LEN(SOURCE!M1566) &gt;= 0, REPT(" ",lookups!$P$2-LEN(SOURCE!M1566)), "")&amp;
      "},"&amp;IF(SOURCE!O1566&lt;&gt;"",""&amp;SOURCE!O1566,"")
 )
)
)</f>
        <v>/* 1528 */  { fnGetMatrixDimensions,        NOPARAM,                     "M.DIM?",                                      "DIM?",                                        (0 &lt;&lt; TAM_MAX_BITS) |     0, CAT_FNCT | SLS_ENABLED   | US_ENABLED   | EIM_DISABLED | PTP_NONE         },</v>
      </c>
    </row>
    <row r="1567" customFormat="false" ht="15.75" hidden="false" customHeight="false" outlineLevel="0" collapsed="false">
      <c r="A1567" s="263" t="str">
        <f aca="false">IF(AND(OR(SOURCE!A1567="",ISBLANK(SOURCE!A1567)),SOURCE!B1567&gt;0),IF(ISBLANK(SOURCE!C1567),"",SOURCE!C1567),
IF(SOURCE!B1567&lt;0,VLOOKUP(SOURCE!B1567,lookups!A$1:B$25,2,0),
  IF(ISBLANK(SOURCE!B1567),
    "",
    "/* "&amp;TEXT(SOURCE!B1567,"???0")&amp;" *"&amp;
      SOURCE!C1567&amp;", "&amp; IF(lookups!$E$2-LEN(SOURCE!C1567) &gt;= 0, REPT(" ",lookups!$E$2-LEN(SOURCE!C1567)), "")&amp;
      SOURCE!D1567&amp;", "&amp; IF(lookups!$F$2-LEN(SOURCE!D1567) &gt;= 0, REPT(" ",lookups!$F$2-LEN(SOURCE!D1567)), "")&amp;
      SOURCE!E1567&amp;", "&amp; IF(lookups!$G$2-LEN(SOURCE!E1567) &gt;=0, REPT(" ",lookups!$G$2-LEN(SOURCE!E1567)), "")&amp;
      SOURCE!F1567&amp;", "&amp; IF(lookups!$H$2-LEN(SOURCE!F1567) &gt;= 0, REPT(" ",lookups!$H$2-LEN(SOURCE!F1567)+2), "")&amp;"("&amp;
      SUBSTITUTE(TEXT(SOURCE!G1567,"??0"),"  ","")&amp;" &lt;&lt; TAM_MAX_BITS) |"&amp; IF(lookups!$I$2-3 &gt;= 0, REPT(" ",MAX(1,lookups!$I$2-5+4+1-1-LEN(  IF(ISTEXT(SOURCE!H1567),SOURCE!H1567,  SUBSTITUTE(SUBSTITUTE(TEXT(SOURCE!H1567,"????0"),"  ","")," ",""))   ))), "")&amp;
       IF(ISTEXT(SOURCE!H1567),SOURCE!H1567, SUBSTITUTE(SUBSTITUTE(TEXT(SOURCE!H1567,"????0"),"  ","")," ",""))   &amp;","&amp; IF(lookups!$J$2-3 &gt;= 0, REPT(" ",lookups!$J$2-3-5), "")&amp;
      SOURCE!I1567&amp;
" | "&amp; IF(lookups!$K$2-LEN(SOURCE!I1567) &gt;= 0, REPT(" ",lookups!$K$2-LEN(SOURCE!I1567)), "")&amp;
      SOURCE!J1567&amp;      IF(lookups!$L$2-LEN(SOURCE!J1567) &gt;= 0, REPT(" ",lookups!$L$2-LEN(SOURCE!J1567)), "")&amp;
" | "&amp; IF(lookups!$K$2-LEN(SOURCE!I1567) &gt;= 0, REPT(" ",lookups!$K$2-LEN(SOURCE!I1567)), "")&amp;
      SOURCE!K1567&amp;      IF(lookups!$L$2-LEN(SOURCE!K1567) &gt;= 0, REPT(" ",lookups!$M$2-LEN(SOURCE!K1567)), "")&amp;
" | "&amp; SOURCE!L1567&amp;      IF(lookups!$O$2-LEN(SOURCE!L1567) &gt;= 0, REPT(" ",lookups!$O$2-LEN(SOURCE!L1567)), "")&amp;
" | "&amp; SOURCE!M1567&amp;      IF(lookups!$P$2-LEN(SOURCE!M1567) &gt;= 0, REPT(" ",lookups!$P$2-LEN(SOURCE!M1567)), "")&amp;
      "},"&amp;IF(SOURCE!O1567&lt;&gt;"",""&amp;SOURCE!O1567,"")
 )
)
)</f>
        <v>/* 1529 */  { fnSetDateFormat,              ITM_MDY,                     "MDY",                                         "MDY",                                         (0 &lt;&lt; TAM_MAX_BITS) |     0, CAT_FNCT | SLS_ENABLED   | US_ENABLED   | EIM_DISABLED | PTP_NONE         },</v>
      </c>
    </row>
    <row r="1568" customFormat="false" ht="15.75" hidden="false" customHeight="false" outlineLevel="0" collapsed="false">
      <c r="A1568" s="263" t="str">
        <f aca="false">IF(AND(OR(SOURCE!A1568="",ISBLANK(SOURCE!A1568)),SOURCE!B1568&gt;0),IF(ISBLANK(SOURCE!C1568),"",SOURCE!C1568),
IF(SOURCE!B1568&lt;0,VLOOKUP(SOURCE!B1568,lookups!A$1:B$25,2,0),
  IF(ISBLANK(SOURCE!B1568),
    "",
    "/* "&amp;TEXT(SOURCE!B1568,"???0")&amp;" *"&amp;
      SOURCE!C1568&amp;", "&amp; IF(lookups!$E$2-LEN(SOURCE!C1568) &gt;= 0, REPT(" ",lookups!$E$2-LEN(SOURCE!C1568)), "")&amp;
      SOURCE!D1568&amp;", "&amp; IF(lookups!$F$2-LEN(SOURCE!D1568) &gt;= 0, REPT(" ",lookups!$F$2-LEN(SOURCE!D1568)), "")&amp;
      SOURCE!E1568&amp;", "&amp; IF(lookups!$G$2-LEN(SOURCE!E1568) &gt;=0, REPT(" ",lookups!$G$2-LEN(SOURCE!E1568)), "")&amp;
      SOURCE!F1568&amp;", "&amp; IF(lookups!$H$2-LEN(SOURCE!F1568) &gt;= 0, REPT(" ",lookups!$H$2-LEN(SOURCE!F1568)+2), "")&amp;"("&amp;
      SUBSTITUTE(TEXT(SOURCE!G1568,"??0"),"  ","")&amp;" &lt;&lt; TAM_MAX_BITS) |"&amp; IF(lookups!$I$2-3 &gt;= 0, REPT(" ",MAX(1,lookups!$I$2-5+4+1-1-LEN(  IF(ISTEXT(SOURCE!H1568),SOURCE!H1568,  SUBSTITUTE(SUBSTITUTE(TEXT(SOURCE!H1568,"????0"),"  ","")," ",""))   ))), "")&amp;
       IF(ISTEXT(SOURCE!H1568),SOURCE!H1568, SUBSTITUTE(SUBSTITUTE(TEXT(SOURCE!H1568,"????0"),"  ","")," ",""))   &amp;","&amp; IF(lookups!$J$2-3 &gt;= 0, REPT(" ",lookups!$J$2-3-5), "")&amp;
      SOURCE!I1568&amp;
" | "&amp; IF(lookups!$K$2-LEN(SOURCE!I1568) &gt;= 0, REPT(" ",lookups!$K$2-LEN(SOURCE!I1568)), "")&amp;
      SOURCE!J1568&amp;      IF(lookups!$L$2-LEN(SOURCE!J1568) &gt;= 0, REPT(" ",lookups!$L$2-LEN(SOURCE!J1568)), "")&amp;
" | "&amp; IF(lookups!$K$2-LEN(SOURCE!I1568) &gt;= 0, REPT(" ",lookups!$K$2-LEN(SOURCE!I1568)), "")&amp;
      SOURCE!K1568&amp;      IF(lookups!$L$2-LEN(SOURCE!K1568) &gt;= 0, REPT(" ",lookups!$M$2-LEN(SOURCE!K1568)), "")&amp;
" | "&amp; SOURCE!L1568&amp;      IF(lookups!$O$2-LEN(SOURCE!L1568) &gt;= 0, REPT(" ",lookups!$O$2-LEN(SOURCE!L1568)), "")&amp;
" | "&amp; SOURCE!M1568&amp;      IF(lookups!$P$2-LEN(SOURCE!M1568) &gt;= 0, REPT(" ",lookups!$P$2-LEN(SOURCE!M1568)), "")&amp;
      "},"&amp;IF(SOURCE!O1568&lt;&gt;"",""&amp;SOURCE!O1568,"")
 )
)
)</f>
        <v>/* 1530 */  { fnEditMatrix,                 NOPARAM,                     "M.EDI",                                       "EDIT",                                        (0 &lt;&lt; TAM_MAX_BITS) |     0, CAT_FNCT | SLS_UNCHANGED | US_ENABLED   | EIM_DISABLED | PTP_DISABLED     },</v>
      </c>
    </row>
    <row r="1569" customFormat="false" ht="15.75" hidden="false" customHeight="false" outlineLevel="0" collapsed="false">
      <c r="A1569" s="263" t="str">
        <f aca="false">IF(AND(OR(SOURCE!A1569="",ISBLANK(SOURCE!A1569)),SOURCE!B1569&gt;0),IF(ISBLANK(SOURCE!C1569),"",SOURCE!C1569),
IF(SOURCE!B1569&lt;0,VLOOKUP(SOURCE!B1569,lookups!A$1:B$25,2,0),
  IF(ISBLANK(SOURCE!B1569),
    "",
    "/* "&amp;TEXT(SOURCE!B1569,"???0")&amp;" *"&amp;
      SOURCE!C1569&amp;", "&amp; IF(lookups!$E$2-LEN(SOURCE!C1569) &gt;= 0, REPT(" ",lookups!$E$2-LEN(SOURCE!C1569)), "")&amp;
      SOURCE!D1569&amp;", "&amp; IF(lookups!$F$2-LEN(SOURCE!D1569) &gt;= 0, REPT(" ",lookups!$F$2-LEN(SOURCE!D1569)), "")&amp;
      SOURCE!E1569&amp;", "&amp; IF(lookups!$G$2-LEN(SOURCE!E1569) &gt;=0, REPT(" ",lookups!$G$2-LEN(SOURCE!E1569)), "")&amp;
      SOURCE!F1569&amp;", "&amp; IF(lookups!$H$2-LEN(SOURCE!F1569) &gt;= 0, REPT(" ",lookups!$H$2-LEN(SOURCE!F1569)+2), "")&amp;"("&amp;
      SUBSTITUTE(TEXT(SOURCE!G1569,"??0"),"  ","")&amp;" &lt;&lt; TAM_MAX_BITS) |"&amp; IF(lookups!$I$2-3 &gt;= 0, REPT(" ",MAX(1,lookups!$I$2-5+4+1-1-LEN(  IF(ISTEXT(SOURCE!H1569),SOURCE!H1569,  SUBSTITUTE(SUBSTITUTE(TEXT(SOURCE!H1569,"????0"),"  ","")," ",""))   ))), "")&amp;
       IF(ISTEXT(SOURCE!H1569),SOURCE!H1569, SUBSTITUTE(SUBSTITUTE(TEXT(SOURCE!H1569,"????0"),"  ","")," ",""))   &amp;","&amp; IF(lookups!$J$2-3 &gt;= 0, REPT(" ",lookups!$J$2-3-5), "")&amp;
      SOURCE!I1569&amp;
" | "&amp; IF(lookups!$K$2-LEN(SOURCE!I1569) &gt;= 0, REPT(" ",lookups!$K$2-LEN(SOURCE!I1569)), "")&amp;
      SOURCE!J1569&amp;      IF(lookups!$L$2-LEN(SOURCE!J1569) &gt;= 0, REPT(" ",lookups!$L$2-LEN(SOURCE!J1569)), "")&amp;
" | "&amp; IF(lookups!$K$2-LEN(SOURCE!I1569) &gt;= 0, REPT(" ",lookups!$K$2-LEN(SOURCE!I1569)), "")&amp;
      SOURCE!K1569&amp;      IF(lookups!$L$2-LEN(SOURCE!K1569) &gt;= 0, REPT(" ",lookups!$M$2-LEN(SOURCE!K1569)), "")&amp;
" | "&amp; SOURCE!L1569&amp;      IF(lookups!$O$2-LEN(SOURCE!L1569) &gt;= 0, REPT(" ",lookups!$O$2-LEN(SOURCE!L1569)), "")&amp;
" | "&amp; SOURCE!M1569&amp;      IF(lookups!$P$2-LEN(SOURCE!M1569) &gt;= 0, REPT(" ",lookups!$P$2-LEN(SOURCE!M1569)), "")&amp;
      "},"&amp;IF(SOURCE!O1569&lt;&gt;"",""&amp;SOURCE!O1569,"")
 )
)
)</f>
        <v>/* 1531 */  { fnEditMatrix,                 TM_REGISTER,                 "M.EDIN",                                      "EDITN",                                       (0 &lt;&lt; TAM_MAX_BITS) |    99, CAT_FNCT | SLS_UNCHANGED | US_ENABLED   | EIM_DISABLED | PTP_DISABLED     },</v>
      </c>
    </row>
    <row r="1570" customFormat="false" ht="15.75" hidden="false" customHeight="false" outlineLevel="0" collapsed="false">
      <c r="A1570" s="263" t="str">
        <f aca="false">IF(AND(OR(SOURCE!A1570="",ISBLANK(SOURCE!A1570)),SOURCE!B1570&gt;0),IF(ISBLANK(SOURCE!C1570),"",SOURCE!C1570),
IF(SOURCE!B1570&lt;0,VLOOKUP(SOURCE!B1570,lookups!A$1:B$25,2,0),
  IF(ISBLANK(SOURCE!B1570),
    "",
    "/* "&amp;TEXT(SOURCE!B1570,"???0")&amp;" *"&amp;
      SOURCE!C1570&amp;", "&amp; IF(lookups!$E$2-LEN(SOURCE!C1570) &gt;= 0, REPT(" ",lookups!$E$2-LEN(SOURCE!C1570)), "")&amp;
      SOURCE!D1570&amp;", "&amp; IF(lookups!$F$2-LEN(SOURCE!D1570) &gt;= 0, REPT(" ",lookups!$F$2-LEN(SOURCE!D1570)), "")&amp;
      SOURCE!E1570&amp;", "&amp; IF(lookups!$G$2-LEN(SOURCE!E1570) &gt;=0, REPT(" ",lookups!$G$2-LEN(SOURCE!E1570)), "")&amp;
      SOURCE!F1570&amp;", "&amp; IF(lookups!$H$2-LEN(SOURCE!F1570) &gt;= 0, REPT(" ",lookups!$H$2-LEN(SOURCE!F1570)+2), "")&amp;"("&amp;
      SUBSTITUTE(TEXT(SOURCE!G1570,"??0"),"  ","")&amp;" &lt;&lt; TAM_MAX_BITS) |"&amp; IF(lookups!$I$2-3 &gt;= 0, REPT(" ",MAX(1,lookups!$I$2-5+4+1-1-LEN(  IF(ISTEXT(SOURCE!H1570),SOURCE!H1570,  SUBSTITUTE(SUBSTITUTE(TEXT(SOURCE!H1570,"????0"),"  ","")," ",""))   ))), "")&amp;
       IF(ISTEXT(SOURCE!H1570),SOURCE!H1570, SUBSTITUTE(SUBSTITUTE(TEXT(SOURCE!H1570,"????0"),"  ","")," ",""))   &amp;","&amp; IF(lookups!$J$2-3 &gt;= 0, REPT(" ",lookups!$J$2-3-5), "")&amp;
      SOURCE!I1570&amp;
" | "&amp; IF(lookups!$K$2-LEN(SOURCE!I1570) &gt;= 0, REPT(" ",lookups!$K$2-LEN(SOURCE!I1570)), "")&amp;
      SOURCE!J1570&amp;      IF(lookups!$L$2-LEN(SOURCE!J1570) &gt;= 0, REPT(" ",lookups!$L$2-LEN(SOURCE!J1570)), "")&amp;
" | "&amp; IF(lookups!$K$2-LEN(SOURCE!I1570) &gt;= 0, REPT(" ",lookups!$K$2-LEN(SOURCE!I1570)), "")&amp;
      SOURCE!K1570&amp;      IF(lookups!$L$2-LEN(SOURCE!K1570) &gt;= 0, REPT(" ",lookups!$M$2-LEN(SOURCE!K1570)), "")&amp;
" | "&amp; SOURCE!L1570&amp;      IF(lookups!$O$2-LEN(SOURCE!L1570) &gt;= 0, REPT(" ",lookups!$O$2-LEN(SOURCE!L1570)), "")&amp;
" | "&amp; SOURCE!M1570&amp;      IF(lookups!$P$2-LEN(SOURCE!M1570) &gt;= 0, REPT(" ",lookups!$P$2-LEN(SOURCE!M1570)), "")&amp;
      "},"&amp;IF(SOURCE!O1570&lt;&gt;"",""&amp;SOURCE!O1570,"")
 )
)
)</f>
        <v>/* 1532 */  { fnGetMatrix,                  NOPARAM,                     "M.GET",                                       "GETM",                                        (0 &lt;&lt; TAM_MAX_BITS) |     0, CAT_FNCT | SLS_ENABLED   | US_ENABLED   | EIM_DISABLED | PTP_NONE         },</v>
      </c>
    </row>
    <row r="1571" customFormat="false" ht="15.75" hidden="false" customHeight="false" outlineLevel="0" collapsed="false">
      <c r="A1571" s="263" t="str">
        <f aca="false">IF(AND(OR(SOURCE!A1571="",ISBLANK(SOURCE!A1571)),SOURCE!B1571&gt;0),IF(ISBLANK(SOURCE!C1571),"",SOURCE!C1571),
IF(SOURCE!B1571&lt;0,VLOOKUP(SOURCE!B1571,lookups!A$1:B$25,2,0),
  IF(ISBLANK(SOURCE!B1571),
    "",
    "/* "&amp;TEXT(SOURCE!B1571,"???0")&amp;" *"&amp;
      SOURCE!C1571&amp;", "&amp; IF(lookups!$E$2-LEN(SOURCE!C1571) &gt;= 0, REPT(" ",lookups!$E$2-LEN(SOURCE!C1571)), "")&amp;
      SOURCE!D1571&amp;", "&amp; IF(lookups!$F$2-LEN(SOURCE!D1571) &gt;= 0, REPT(" ",lookups!$F$2-LEN(SOURCE!D1571)), "")&amp;
      SOURCE!E1571&amp;", "&amp; IF(lookups!$G$2-LEN(SOURCE!E1571) &gt;=0, REPT(" ",lookups!$G$2-LEN(SOURCE!E1571)), "")&amp;
      SOURCE!F1571&amp;", "&amp; IF(lookups!$H$2-LEN(SOURCE!F1571) &gt;= 0, REPT(" ",lookups!$H$2-LEN(SOURCE!F1571)+2), "")&amp;"("&amp;
      SUBSTITUTE(TEXT(SOURCE!G1571,"??0"),"  ","")&amp;" &lt;&lt; TAM_MAX_BITS) |"&amp; IF(lookups!$I$2-3 &gt;= 0, REPT(" ",MAX(1,lookups!$I$2-5+4+1-1-LEN(  IF(ISTEXT(SOURCE!H1571),SOURCE!H1571,  SUBSTITUTE(SUBSTITUTE(TEXT(SOURCE!H1571,"????0"),"  ","")," ",""))   ))), "")&amp;
       IF(ISTEXT(SOURCE!H1571),SOURCE!H1571, SUBSTITUTE(SUBSTITUTE(TEXT(SOURCE!H1571,"????0"),"  ","")," ",""))   &amp;","&amp; IF(lookups!$J$2-3 &gt;= 0, REPT(" ",lookups!$J$2-3-5), "")&amp;
      SOURCE!I1571&amp;
" | "&amp; IF(lookups!$K$2-LEN(SOURCE!I1571) &gt;= 0, REPT(" ",lookups!$K$2-LEN(SOURCE!I1571)), "")&amp;
      SOURCE!J1571&amp;      IF(lookups!$L$2-LEN(SOURCE!J1571) &gt;= 0, REPT(" ",lookups!$L$2-LEN(SOURCE!J1571)), "")&amp;
" | "&amp; IF(lookups!$K$2-LEN(SOURCE!I1571) &gt;= 0, REPT(" ",lookups!$K$2-LEN(SOURCE!I1571)), "")&amp;
      SOURCE!K1571&amp;      IF(lookups!$L$2-LEN(SOURCE!K1571) &gt;= 0, REPT(" ",lookups!$M$2-LEN(SOURCE!K1571)), "")&amp;
" | "&amp; SOURCE!L1571&amp;      IF(lookups!$O$2-LEN(SOURCE!L1571) &gt;= 0, REPT(" ",lookups!$O$2-LEN(SOURCE!L1571)), "")&amp;
" | "&amp; SOURCE!M1571&amp;      IF(lookups!$P$2-LEN(SOURCE!M1571) &gt;= 0, REPT(" ",lookups!$P$2-LEN(SOURCE!M1571)), "")&amp;
      "},"&amp;IF(SOURCE!O1571&lt;&gt;"",""&amp;SOURCE!O1571,"")
 )
)
)</f>
        <v>/* 1533 */  { fnGoToElement,                NOPARAM,                     "M.GOTO",                                      "GOTO",                                        (0 &lt;&lt; TAM_MAX_BITS) |     0, CAT_FNCT | SLS_ENABLED   | US_ENABLED   | EIM_DISABLED | PTP_DISABLED     },</v>
      </c>
    </row>
    <row r="1572" customFormat="false" ht="15.75" hidden="false" customHeight="false" outlineLevel="0" collapsed="false">
      <c r="A1572" s="263" t="str">
        <f aca="false">IF(AND(OR(SOURCE!A1572="",ISBLANK(SOURCE!A1572)),SOURCE!B1572&gt;0),IF(ISBLANK(SOURCE!C1572),"",SOURCE!C1572),
IF(SOURCE!B1572&lt;0,VLOOKUP(SOURCE!B1572,lookups!A$1:B$25,2,0),
  IF(ISBLANK(SOURCE!B1572),
    "",
    "/* "&amp;TEXT(SOURCE!B1572,"???0")&amp;" *"&amp;
      SOURCE!C1572&amp;", "&amp; IF(lookups!$E$2-LEN(SOURCE!C1572) &gt;= 0, REPT(" ",lookups!$E$2-LEN(SOURCE!C1572)), "")&amp;
      SOURCE!D1572&amp;", "&amp; IF(lookups!$F$2-LEN(SOURCE!D1572) &gt;= 0, REPT(" ",lookups!$F$2-LEN(SOURCE!D1572)), "")&amp;
      SOURCE!E1572&amp;", "&amp; IF(lookups!$G$2-LEN(SOURCE!E1572) &gt;=0, REPT(" ",lookups!$G$2-LEN(SOURCE!E1572)), "")&amp;
      SOURCE!F1572&amp;", "&amp; IF(lookups!$H$2-LEN(SOURCE!F1572) &gt;= 0, REPT(" ",lookups!$H$2-LEN(SOURCE!F1572)+2), "")&amp;"("&amp;
      SUBSTITUTE(TEXT(SOURCE!G1572,"??0"),"  ","")&amp;" &lt;&lt; TAM_MAX_BITS) |"&amp; IF(lookups!$I$2-3 &gt;= 0, REPT(" ",MAX(1,lookups!$I$2-5+4+1-1-LEN(  IF(ISTEXT(SOURCE!H1572),SOURCE!H1572,  SUBSTITUTE(SUBSTITUTE(TEXT(SOURCE!H1572,"????0"),"  ","")," ",""))   ))), "")&amp;
       IF(ISTEXT(SOURCE!H1572),SOURCE!H1572, SUBSTITUTE(SUBSTITUTE(TEXT(SOURCE!H1572,"????0"),"  ","")," ",""))   &amp;","&amp; IF(lookups!$J$2-3 &gt;= 0, REPT(" ",lookups!$J$2-3-5), "")&amp;
      SOURCE!I1572&amp;
" | "&amp; IF(lookups!$K$2-LEN(SOURCE!I1572) &gt;= 0, REPT(" ",lookups!$K$2-LEN(SOURCE!I1572)), "")&amp;
      SOURCE!J1572&amp;      IF(lookups!$L$2-LEN(SOURCE!J1572) &gt;= 0, REPT(" ",lookups!$L$2-LEN(SOURCE!J1572)), "")&amp;
" | "&amp; IF(lookups!$K$2-LEN(SOURCE!I1572) &gt;= 0, REPT(" ",lookups!$K$2-LEN(SOURCE!I1572)), "")&amp;
      SOURCE!K1572&amp;      IF(lookups!$L$2-LEN(SOURCE!K1572) &gt;= 0, REPT(" ",lookups!$M$2-LEN(SOURCE!K1572)), "")&amp;
" | "&amp; SOURCE!L1572&amp;      IF(lookups!$O$2-LEN(SOURCE!L1572) &gt;= 0, REPT(" ",lookups!$O$2-LEN(SOURCE!L1572)), "")&amp;
" | "&amp; SOURCE!M1572&amp;      IF(lookups!$P$2-LEN(SOURCE!M1572) &gt;= 0, REPT(" ",lookups!$P$2-LEN(SOURCE!M1572)), "")&amp;
      "},"&amp;IF(SOURCE!O1572&lt;&gt;"",""&amp;SOURCE!O1572,"")
 )
)
)</f>
        <v>/* 1534 */  { fnSetGrowMode,                ON,                          "M.GROW",                                      "GROW",                                        (0 &lt;&lt; TAM_MAX_BITS) |     0, CAT_FNCT | SLS_UNCHANGED | US_UNCHANGED | EIM_DISABLED | PTP_DISABLED     },</v>
      </c>
    </row>
    <row r="1573" customFormat="false" ht="15.75" hidden="false" customHeight="false" outlineLevel="0" collapsed="false">
      <c r="A1573" s="263" t="str">
        <f aca="false">IF(AND(OR(SOURCE!A1573="",ISBLANK(SOURCE!A1573)),SOURCE!B1573&gt;0),IF(ISBLANK(SOURCE!C1573),"",SOURCE!C1573),
IF(SOURCE!B1573&lt;0,VLOOKUP(SOURCE!B1573,lookups!A$1:B$25,2,0),
  IF(ISBLANK(SOURCE!B1573),
    "",
    "/* "&amp;TEXT(SOURCE!B1573,"???0")&amp;" *"&amp;
      SOURCE!C1573&amp;", "&amp; IF(lookups!$E$2-LEN(SOURCE!C1573) &gt;= 0, REPT(" ",lookups!$E$2-LEN(SOURCE!C1573)), "")&amp;
      SOURCE!D1573&amp;", "&amp; IF(lookups!$F$2-LEN(SOURCE!D1573) &gt;= 0, REPT(" ",lookups!$F$2-LEN(SOURCE!D1573)), "")&amp;
      SOURCE!E1573&amp;", "&amp; IF(lookups!$G$2-LEN(SOURCE!E1573) &gt;=0, REPT(" ",lookups!$G$2-LEN(SOURCE!E1573)), "")&amp;
      SOURCE!F1573&amp;", "&amp; IF(lookups!$H$2-LEN(SOURCE!F1573) &gt;= 0, REPT(" ",lookups!$H$2-LEN(SOURCE!F1573)+2), "")&amp;"("&amp;
      SUBSTITUTE(TEXT(SOURCE!G1573,"??0"),"  ","")&amp;" &lt;&lt; TAM_MAX_BITS) |"&amp; IF(lookups!$I$2-3 &gt;= 0, REPT(" ",MAX(1,lookups!$I$2-5+4+1-1-LEN(  IF(ISTEXT(SOURCE!H1573),SOURCE!H1573,  SUBSTITUTE(SUBSTITUTE(TEXT(SOURCE!H1573,"????0"),"  ","")," ",""))   ))), "")&amp;
       IF(ISTEXT(SOURCE!H1573),SOURCE!H1573, SUBSTITUTE(SUBSTITUTE(TEXT(SOURCE!H1573,"????0"),"  ","")," ",""))   &amp;","&amp; IF(lookups!$J$2-3 &gt;= 0, REPT(" ",lookups!$J$2-3-5), "")&amp;
      SOURCE!I1573&amp;
" | "&amp; IF(lookups!$K$2-LEN(SOURCE!I1573) &gt;= 0, REPT(" ",lookups!$K$2-LEN(SOURCE!I1573)), "")&amp;
      SOURCE!J1573&amp;      IF(lookups!$L$2-LEN(SOURCE!J1573) &gt;= 0, REPT(" ",lookups!$L$2-LEN(SOURCE!J1573)), "")&amp;
" | "&amp; IF(lookups!$K$2-LEN(SOURCE!I1573) &gt;= 0, REPT(" ",lookups!$K$2-LEN(SOURCE!I1573)), "")&amp;
      SOURCE!K1573&amp;      IF(lookups!$L$2-LEN(SOURCE!K1573) &gt;= 0, REPT(" ",lookups!$M$2-LEN(SOURCE!K1573)), "")&amp;
" | "&amp; SOURCE!L1573&amp;      IF(lookups!$O$2-LEN(SOURCE!L1573) &gt;= 0, REPT(" ",lookups!$O$2-LEN(SOURCE!L1573)), "")&amp;
" | "&amp; SOURCE!M1573&amp;      IF(lookups!$P$2-LEN(SOURCE!M1573) &gt;= 0, REPT(" ",lookups!$P$2-LEN(SOURCE!M1573)), "")&amp;
      "},"&amp;IF(SOURCE!O1573&lt;&gt;"",""&amp;SOURCE!O1573,"")
 )
)
)</f>
        <v>/* 1535 */  { fnInsRow,                     NOPARAM,                     "M.INSR",                                      "INSR",                                        (0 &lt;&lt; TAM_MAX_BITS) |     0, CAT_FNCT | SLS_ENABLED   | US_ENABLED   | EIM_DISABLED | PTP_DISABLED     },</v>
      </c>
    </row>
    <row r="1574" customFormat="false" ht="15.75" hidden="false" customHeight="false" outlineLevel="0" collapsed="false">
      <c r="A1574" s="263" t="str">
        <f aca="false">IF(AND(OR(SOURCE!A1574="",ISBLANK(SOURCE!A1574)),SOURCE!B1574&gt;0),IF(ISBLANK(SOURCE!C1574),"",SOURCE!C1574),
IF(SOURCE!B1574&lt;0,VLOOKUP(SOURCE!B1574,lookups!A$1:B$25,2,0),
  IF(ISBLANK(SOURCE!B1574),
    "",
    "/* "&amp;TEXT(SOURCE!B1574,"???0")&amp;" *"&amp;
      SOURCE!C1574&amp;", "&amp; IF(lookups!$E$2-LEN(SOURCE!C1574) &gt;= 0, REPT(" ",lookups!$E$2-LEN(SOURCE!C1574)), "")&amp;
      SOURCE!D1574&amp;", "&amp; IF(lookups!$F$2-LEN(SOURCE!D1574) &gt;= 0, REPT(" ",lookups!$F$2-LEN(SOURCE!D1574)), "")&amp;
      SOURCE!E1574&amp;", "&amp; IF(lookups!$G$2-LEN(SOURCE!E1574) &gt;=0, REPT(" ",lookups!$G$2-LEN(SOURCE!E1574)), "")&amp;
      SOURCE!F1574&amp;", "&amp; IF(lookups!$H$2-LEN(SOURCE!F1574) &gt;= 0, REPT(" ",lookups!$H$2-LEN(SOURCE!F1574)+2), "")&amp;"("&amp;
      SUBSTITUTE(TEXT(SOURCE!G1574,"??0"),"  ","")&amp;" &lt;&lt; TAM_MAX_BITS) |"&amp; IF(lookups!$I$2-3 &gt;= 0, REPT(" ",MAX(1,lookups!$I$2-5+4+1-1-LEN(  IF(ISTEXT(SOURCE!H1574),SOURCE!H1574,  SUBSTITUTE(SUBSTITUTE(TEXT(SOURCE!H1574,"????0"),"  ","")," ",""))   ))), "")&amp;
       IF(ISTEXT(SOURCE!H1574),SOURCE!H1574, SUBSTITUTE(SUBSTITUTE(TEXT(SOURCE!H1574,"????0"),"  ","")," ",""))   &amp;","&amp; IF(lookups!$J$2-3 &gt;= 0, REPT(" ",lookups!$J$2-3-5), "")&amp;
      SOURCE!I1574&amp;
" | "&amp; IF(lookups!$K$2-LEN(SOURCE!I1574) &gt;= 0, REPT(" ",lookups!$K$2-LEN(SOURCE!I1574)), "")&amp;
      SOURCE!J1574&amp;      IF(lookups!$L$2-LEN(SOURCE!J1574) &gt;= 0, REPT(" ",lookups!$L$2-LEN(SOURCE!J1574)), "")&amp;
" | "&amp; IF(lookups!$K$2-LEN(SOURCE!I1574) &gt;= 0, REPT(" ",lookups!$K$2-LEN(SOURCE!I1574)), "")&amp;
      SOURCE!K1574&amp;      IF(lookups!$L$2-LEN(SOURCE!K1574) &gt;= 0, REPT(" ",lookups!$M$2-LEN(SOURCE!K1574)), "")&amp;
" | "&amp; SOURCE!L1574&amp;      IF(lookups!$O$2-LEN(SOURCE!L1574) &gt;= 0, REPT(" ",lookups!$O$2-LEN(SOURCE!L1574)), "")&amp;
" | "&amp; SOURCE!M1574&amp;      IF(lookups!$P$2-LEN(SOURCE!M1574) &gt;= 0, REPT(" ",lookups!$P$2-LEN(SOURCE!M1574)), "")&amp;
      "},"&amp;IF(SOURCE!O1574&lt;&gt;"",""&amp;SOURCE!O1574,"")
 )
)
)</f>
        <v>/* 1536 */  { fnLuDecomposition,            NOPARAM,                     "M.LU",                                        "M.LU",                                        (0 &lt;&lt; TAM_MAX_BITS) |     0, CAT_FNCT | SLS_ENABLED   | US_ENABLED   | EIM_DISABLED | PTP_NONE         },</v>
      </c>
    </row>
    <row r="1575" customFormat="false" ht="15.75" hidden="false" customHeight="false" outlineLevel="0" collapsed="false">
      <c r="A1575" s="263" t="str">
        <f aca="false">IF(AND(OR(SOURCE!A1575="",ISBLANK(SOURCE!A1575)),SOURCE!B1575&gt;0),IF(ISBLANK(SOURCE!C1575),"",SOURCE!C1575),
IF(SOURCE!B1575&lt;0,VLOOKUP(SOURCE!B1575,lookups!A$1:B$25,2,0),
  IF(ISBLANK(SOURCE!B1575),
    "",
    "/* "&amp;TEXT(SOURCE!B1575,"???0")&amp;" *"&amp;
      SOURCE!C1575&amp;", "&amp; IF(lookups!$E$2-LEN(SOURCE!C1575) &gt;= 0, REPT(" ",lookups!$E$2-LEN(SOURCE!C1575)), "")&amp;
      SOURCE!D1575&amp;", "&amp; IF(lookups!$F$2-LEN(SOURCE!D1575) &gt;= 0, REPT(" ",lookups!$F$2-LEN(SOURCE!D1575)), "")&amp;
      SOURCE!E1575&amp;", "&amp; IF(lookups!$G$2-LEN(SOURCE!E1575) &gt;=0, REPT(" ",lookups!$G$2-LEN(SOURCE!E1575)), "")&amp;
      SOURCE!F1575&amp;", "&amp; IF(lookups!$H$2-LEN(SOURCE!F1575) &gt;= 0, REPT(" ",lookups!$H$2-LEN(SOURCE!F1575)+2), "")&amp;"("&amp;
      SUBSTITUTE(TEXT(SOURCE!G1575,"??0"),"  ","")&amp;" &lt;&lt; TAM_MAX_BITS) |"&amp; IF(lookups!$I$2-3 &gt;= 0, REPT(" ",MAX(1,lookups!$I$2-5+4+1-1-LEN(  IF(ISTEXT(SOURCE!H1575),SOURCE!H1575,  SUBSTITUTE(SUBSTITUTE(TEXT(SOURCE!H1575,"????0"),"  ","")," ",""))   ))), "")&amp;
       IF(ISTEXT(SOURCE!H1575),SOURCE!H1575, SUBSTITUTE(SUBSTITUTE(TEXT(SOURCE!H1575,"????0"),"  ","")," ",""))   &amp;","&amp; IF(lookups!$J$2-3 &gt;= 0, REPT(" ",lookups!$J$2-3-5), "")&amp;
      SOURCE!I1575&amp;
" | "&amp; IF(lookups!$K$2-LEN(SOURCE!I1575) &gt;= 0, REPT(" ",lookups!$K$2-LEN(SOURCE!I1575)), "")&amp;
      SOURCE!J1575&amp;      IF(lookups!$L$2-LEN(SOURCE!J1575) &gt;= 0, REPT(" ",lookups!$L$2-LEN(SOURCE!J1575)), "")&amp;
" | "&amp; IF(lookups!$K$2-LEN(SOURCE!I1575) &gt;= 0, REPT(" ",lookups!$K$2-LEN(SOURCE!I1575)), "")&amp;
      SOURCE!K1575&amp;      IF(lookups!$L$2-LEN(SOURCE!K1575) &gt;= 0, REPT(" ",lookups!$M$2-LEN(SOURCE!K1575)), "")&amp;
" | "&amp; SOURCE!L1575&amp;      IF(lookups!$O$2-LEN(SOURCE!L1575) &gt;= 0, REPT(" ",lookups!$O$2-LEN(SOURCE!L1575)), "")&amp;
" | "&amp; SOURCE!M1575&amp;      IF(lookups!$P$2-LEN(SOURCE!M1575) &gt;= 0, REPT(" ",lookups!$P$2-LEN(SOURCE!M1575)), "")&amp;
      "},"&amp;IF(SOURCE!O1575&lt;&gt;"",""&amp;SOURCE!O1575,"")
 )
)
)</f>
        <v>/* 1537 */  { fnNewMatrix,                  NOPARAM,                     "M.NEW",                                       "NEW",                                         (0 &lt;&lt; TAM_MAX_BITS) |     0, CAT_FNCT | SLS_ENABLED   | US_ENABLED   | EIM_DISABLED | PTP_NONE         },</v>
      </c>
    </row>
    <row r="1576" customFormat="false" ht="15.75" hidden="false" customHeight="false" outlineLevel="0" collapsed="false">
      <c r="A1576" s="263" t="str">
        <f aca="false">IF(AND(OR(SOURCE!A1576="",ISBLANK(SOURCE!A1576)),SOURCE!B1576&gt;0),IF(ISBLANK(SOURCE!C1576),"",SOURCE!C1576),
IF(SOURCE!B1576&lt;0,VLOOKUP(SOURCE!B1576,lookups!A$1:B$25,2,0),
  IF(ISBLANK(SOURCE!B1576),
    "",
    "/* "&amp;TEXT(SOURCE!B1576,"???0")&amp;" *"&amp;
      SOURCE!C1576&amp;", "&amp; IF(lookups!$E$2-LEN(SOURCE!C1576) &gt;= 0, REPT(" ",lookups!$E$2-LEN(SOURCE!C1576)), "")&amp;
      SOURCE!D1576&amp;", "&amp; IF(lookups!$F$2-LEN(SOURCE!D1576) &gt;= 0, REPT(" ",lookups!$F$2-LEN(SOURCE!D1576)), "")&amp;
      SOURCE!E1576&amp;", "&amp; IF(lookups!$G$2-LEN(SOURCE!E1576) &gt;=0, REPT(" ",lookups!$G$2-LEN(SOURCE!E1576)), "")&amp;
      SOURCE!F1576&amp;", "&amp; IF(lookups!$H$2-LEN(SOURCE!F1576) &gt;= 0, REPT(" ",lookups!$H$2-LEN(SOURCE!F1576)+2), "")&amp;"("&amp;
      SUBSTITUTE(TEXT(SOURCE!G1576,"??0"),"  ","")&amp;" &lt;&lt; TAM_MAX_BITS) |"&amp; IF(lookups!$I$2-3 &gt;= 0, REPT(" ",MAX(1,lookups!$I$2-5+4+1-1-LEN(  IF(ISTEXT(SOURCE!H1576),SOURCE!H1576,  SUBSTITUTE(SUBSTITUTE(TEXT(SOURCE!H1576,"????0"),"  ","")," ",""))   ))), "")&amp;
       IF(ISTEXT(SOURCE!H1576),SOURCE!H1576, SUBSTITUTE(SUBSTITUTE(TEXT(SOURCE!H1576,"????0"),"  ","")," ",""))   &amp;","&amp; IF(lookups!$J$2-3 &gt;= 0, REPT(" ",lookups!$J$2-3-5), "")&amp;
      SOURCE!I1576&amp;
" | "&amp; IF(lookups!$K$2-LEN(SOURCE!I1576) &gt;= 0, REPT(" ",lookups!$K$2-LEN(SOURCE!I1576)), "")&amp;
      SOURCE!J1576&amp;      IF(lookups!$L$2-LEN(SOURCE!J1576) &gt;= 0, REPT(" ",lookups!$L$2-LEN(SOURCE!J1576)), "")&amp;
" | "&amp; IF(lookups!$K$2-LEN(SOURCE!I1576) &gt;= 0, REPT(" ",lookups!$K$2-LEN(SOURCE!I1576)), "")&amp;
      SOURCE!K1576&amp;      IF(lookups!$L$2-LEN(SOURCE!K1576) &gt;= 0, REPT(" ",lookups!$M$2-LEN(SOURCE!K1576)), "")&amp;
" | "&amp; SOURCE!L1576&amp;      IF(lookups!$O$2-LEN(SOURCE!L1576) &gt;= 0, REPT(" ",lookups!$O$2-LEN(SOURCE!L1576)), "")&amp;
" | "&amp; SOURCE!M1576&amp;      IF(lookups!$P$2-LEN(SOURCE!M1576) &gt;= 0, REPT(" ",lookups!$P$2-LEN(SOURCE!M1576)), "")&amp;
      "},"&amp;IF(SOURCE!O1576&lt;&gt;"",""&amp;SOURCE!O1576,"")
 )
)
)</f>
        <v>/* 1538 */  { fnOldMatrix,                  NOPARAM,                     "M.OLD",                                       "OLD",                                         (0 &lt;&lt; TAM_MAX_BITS) |     0, CAT_FNCT | SLS_ENABLED   | US_ENABLED   | EIM_DISABLED | PTP_DISABLED     },</v>
      </c>
    </row>
    <row r="1577" customFormat="false" ht="15.75" hidden="false" customHeight="false" outlineLevel="0" collapsed="false">
      <c r="A1577" s="263" t="str">
        <f aca="false">IF(AND(OR(SOURCE!A1577="",ISBLANK(SOURCE!A1577)),SOURCE!B1577&gt;0),IF(ISBLANK(SOURCE!C1577),"",SOURCE!C1577),
IF(SOURCE!B1577&lt;0,VLOOKUP(SOURCE!B1577,lookups!A$1:B$25,2,0),
  IF(ISBLANK(SOURCE!B1577),
    "",
    "/* "&amp;TEXT(SOURCE!B1577,"???0")&amp;" *"&amp;
      SOURCE!C1577&amp;", "&amp; IF(lookups!$E$2-LEN(SOURCE!C1577) &gt;= 0, REPT(" ",lookups!$E$2-LEN(SOURCE!C1577)), "")&amp;
      SOURCE!D1577&amp;", "&amp; IF(lookups!$F$2-LEN(SOURCE!D1577) &gt;= 0, REPT(" ",lookups!$F$2-LEN(SOURCE!D1577)), "")&amp;
      SOURCE!E1577&amp;", "&amp; IF(lookups!$G$2-LEN(SOURCE!E1577) &gt;=0, REPT(" ",lookups!$G$2-LEN(SOURCE!E1577)), "")&amp;
      SOURCE!F1577&amp;", "&amp; IF(lookups!$H$2-LEN(SOURCE!F1577) &gt;= 0, REPT(" ",lookups!$H$2-LEN(SOURCE!F1577)+2), "")&amp;"("&amp;
      SUBSTITUTE(TEXT(SOURCE!G1577,"??0"),"  ","")&amp;" &lt;&lt; TAM_MAX_BITS) |"&amp; IF(lookups!$I$2-3 &gt;= 0, REPT(" ",MAX(1,lookups!$I$2-5+4+1-1-LEN(  IF(ISTEXT(SOURCE!H1577),SOURCE!H1577,  SUBSTITUTE(SUBSTITUTE(TEXT(SOURCE!H1577,"????0"),"  ","")," ",""))   ))), "")&amp;
       IF(ISTEXT(SOURCE!H1577),SOURCE!H1577, SUBSTITUTE(SUBSTITUTE(TEXT(SOURCE!H1577,"????0"),"  ","")," ",""))   &amp;","&amp; IF(lookups!$J$2-3 &gt;= 0, REPT(" ",lookups!$J$2-3-5), "")&amp;
      SOURCE!I1577&amp;
" | "&amp; IF(lookups!$K$2-LEN(SOURCE!I1577) &gt;= 0, REPT(" ",lookups!$K$2-LEN(SOURCE!I1577)), "")&amp;
      SOURCE!J1577&amp;      IF(lookups!$L$2-LEN(SOURCE!J1577) &gt;= 0, REPT(" ",lookups!$L$2-LEN(SOURCE!J1577)), "")&amp;
" | "&amp; IF(lookups!$K$2-LEN(SOURCE!I1577) &gt;= 0, REPT(" ",lookups!$K$2-LEN(SOURCE!I1577)), "")&amp;
      SOURCE!K1577&amp;      IF(lookups!$L$2-LEN(SOURCE!K1577) &gt;= 0, REPT(" ",lookups!$M$2-LEN(SOURCE!K1577)), "")&amp;
" | "&amp; SOURCE!L1577&amp;      IF(lookups!$O$2-LEN(SOURCE!L1577) &gt;= 0, REPT(" ",lookups!$O$2-LEN(SOURCE!L1577)), "")&amp;
" | "&amp; SOURCE!M1577&amp;      IF(lookups!$P$2-LEN(SOURCE!M1577) &gt;= 0, REPT(" ",lookups!$P$2-LEN(SOURCE!M1577)), "")&amp;
      "},"&amp;IF(SOURCE!O1577&lt;&gt;"",""&amp;SOURCE!O1577,"")
 )
)
)</f>
        <v>/* 1539 */  { fnPutMatrix,                  NOPARAM,                     "M.PUT",                                       "PUTM",                                        (0 &lt;&lt; TAM_MAX_BITS) |     0, CAT_FNCT | SLS_ENABLED   | US_ENABLED   | EIM_DISABLED | PTP_NONE         },</v>
      </c>
    </row>
    <row r="1578" customFormat="false" ht="15.75" hidden="false" customHeight="false" outlineLevel="0" collapsed="false">
      <c r="A1578" s="263" t="str">
        <f aca="false">IF(AND(OR(SOURCE!A1578="",ISBLANK(SOURCE!A1578)),SOURCE!B1578&gt;0),IF(ISBLANK(SOURCE!C1578),"",SOURCE!C1578),
IF(SOURCE!B1578&lt;0,VLOOKUP(SOURCE!B1578,lookups!A$1:B$25,2,0),
  IF(ISBLANK(SOURCE!B1578),
    "",
    "/* "&amp;TEXT(SOURCE!B1578,"???0")&amp;" *"&amp;
      SOURCE!C1578&amp;", "&amp; IF(lookups!$E$2-LEN(SOURCE!C1578) &gt;= 0, REPT(" ",lookups!$E$2-LEN(SOURCE!C1578)), "")&amp;
      SOURCE!D1578&amp;", "&amp; IF(lookups!$F$2-LEN(SOURCE!D1578) &gt;= 0, REPT(" ",lookups!$F$2-LEN(SOURCE!D1578)), "")&amp;
      SOURCE!E1578&amp;", "&amp; IF(lookups!$G$2-LEN(SOURCE!E1578) &gt;=0, REPT(" ",lookups!$G$2-LEN(SOURCE!E1578)), "")&amp;
      SOURCE!F1578&amp;", "&amp; IF(lookups!$H$2-LEN(SOURCE!F1578) &gt;= 0, REPT(" ",lookups!$H$2-LEN(SOURCE!F1578)+2), "")&amp;"("&amp;
      SUBSTITUTE(TEXT(SOURCE!G1578,"??0"),"  ","")&amp;" &lt;&lt; TAM_MAX_BITS) |"&amp; IF(lookups!$I$2-3 &gt;= 0, REPT(" ",MAX(1,lookups!$I$2-5+4+1-1-LEN(  IF(ISTEXT(SOURCE!H1578),SOURCE!H1578,  SUBSTITUTE(SUBSTITUTE(TEXT(SOURCE!H1578,"????0"),"  ","")," ",""))   ))), "")&amp;
       IF(ISTEXT(SOURCE!H1578),SOURCE!H1578, SUBSTITUTE(SUBSTITUTE(TEXT(SOURCE!H1578,"????0"),"  ","")," ",""))   &amp;","&amp; IF(lookups!$J$2-3 &gt;= 0, REPT(" ",lookups!$J$2-3-5), "")&amp;
      SOURCE!I1578&amp;
" | "&amp; IF(lookups!$K$2-LEN(SOURCE!I1578) &gt;= 0, REPT(" ",lookups!$K$2-LEN(SOURCE!I1578)), "")&amp;
      SOURCE!J1578&amp;      IF(lookups!$L$2-LEN(SOURCE!J1578) &gt;= 0, REPT(" ",lookups!$L$2-LEN(SOURCE!J1578)), "")&amp;
" | "&amp; IF(lookups!$K$2-LEN(SOURCE!I1578) &gt;= 0, REPT(" ",lookups!$K$2-LEN(SOURCE!I1578)), "")&amp;
      SOURCE!K1578&amp;      IF(lookups!$L$2-LEN(SOURCE!K1578) &gt;= 0, REPT(" ",lookups!$M$2-LEN(SOURCE!K1578)), "")&amp;
" | "&amp; SOURCE!L1578&amp;      IF(lookups!$O$2-LEN(SOURCE!L1578) &gt;= 0, REPT(" ",lookups!$O$2-LEN(SOURCE!L1578)), "")&amp;
" | "&amp; SOURCE!M1578&amp;      IF(lookups!$P$2-LEN(SOURCE!M1578) &gt;= 0, REPT(" ",lookups!$P$2-LEN(SOURCE!M1578)), "")&amp;
      "},"&amp;IF(SOURCE!O1578&lt;&gt;"",""&amp;SOURCE!O1578,"")
 )
)
)</f>
        <v>/* 1540 */  { fnSwapRows,                   NOPARAM,                     "M.R" STD_RIGHT_OVER_LEFT_ARROW "R",           "R" STD_RIGHT_OVER_LEFT_ARROW "R",             (0 &lt;&lt; TAM_MAX_BITS) |     0, CAT_FNCT | SLS_ENABLED   | US_ENABLED   | EIM_DISABLED | PTP_NONE         },</v>
      </c>
    </row>
    <row r="1579" customFormat="false" ht="15.75" hidden="false" customHeight="false" outlineLevel="0" collapsed="false">
      <c r="A1579" s="263" t="str">
        <f aca="false">IF(AND(OR(SOURCE!A1579="",ISBLANK(SOURCE!A1579)),SOURCE!B1579&gt;0),IF(ISBLANK(SOURCE!C1579),"",SOURCE!C1579),
IF(SOURCE!B1579&lt;0,VLOOKUP(SOURCE!B1579,lookups!A$1:B$25,2,0),
  IF(ISBLANK(SOURCE!B1579),
    "",
    "/* "&amp;TEXT(SOURCE!B1579,"???0")&amp;" *"&amp;
      SOURCE!C1579&amp;", "&amp; IF(lookups!$E$2-LEN(SOURCE!C1579) &gt;= 0, REPT(" ",lookups!$E$2-LEN(SOURCE!C1579)), "")&amp;
      SOURCE!D1579&amp;", "&amp; IF(lookups!$F$2-LEN(SOURCE!D1579) &gt;= 0, REPT(" ",lookups!$F$2-LEN(SOURCE!D1579)), "")&amp;
      SOURCE!E1579&amp;", "&amp; IF(lookups!$G$2-LEN(SOURCE!E1579) &gt;=0, REPT(" ",lookups!$G$2-LEN(SOURCE!E1579)), "")&amp;
      SOURCE!F1579&amp;", "&amp; IF(lookups!$H$2-LEN(SOURCE!F1579) &gt;= 0, REPT(" ",lookups!$H$2-LEN(SOURCE!F1579)+2), "")&amp;"("&amp;
      SUBSTITUTE(TEXT(SOURCE!G1579,"??0"),"  ","")&amp;" &lt;&lt; TAM_MAX_BITS) |"&amp; IF(lookups!$I$2-3 &gt;= 0, REPT(" ",MAX(1,lookups!$I$2-5+4+1-1-LEN(  IF(ISTEXT(SOURCE!H1579),SOURCE!H1579,  SUBSTITUTE(SUBSTITUTE(TEXT(SOURCE!H1579,"????0"),"  ","")," ",""))   ))), "")&amp;
       IF(ISTEXT(SOURCE!H1579),SOURCE!H1579, SUBSTITUTE(SUBSTITUTE(TEXT(SOURCE!H1579,"????0"),"  ","")," ",""))   &amp;","&amp; IF(lookups!$J$2-3 &gt;= 0, REPT(" ",lookups!$J$2-3-5), "")&amp;
      SOURCE!I1579&amp;
" | "&amp; IF(lookups!$K$2-LEN(SOURCE!I1579) &gt;= 0, REPT(" ",lookups!$K$2-LEN(SOURCE!I1579)), "")&amp;
      SOURCE!J1579&amp;      IF(lookups!$L$2-LEN(SOURCE!J1579) &gt;= 0, REPT(" ",lookups!$L$2-LEN(SOURCE!J1579)), "")&amp;
" | "&amp; IF(lookups!$K$2-LEN(SOURCE!I1579) &gt;= 0, REPT(" ",lookups!$K$2-LEN(SOURCE!I1579)), "")&amp;
      SOURCE!K1579&amp;      IF(lookups!$L$2-LEN(SOURCE!K1579) &gt;= 0, REPT(" ",lookups!$M$2-LEN(SOURCE!K1579)), "")&amp;
" | "&amp; SOURCE!L1579&amp;      IF(lookups!$O$2-LEN(SOURCE!L1579) &gt;= 0, REPT(" ",lookups!$O$2-LEN(SOURCE!L1579)), "")&amp;
" | "&amp; SOURCE!M1579&amp;      IF(lookups!$P$2-LEN(SOURCE!M1579) &gt;= 0, REPT(" ",lookups!$P$2-LEN(SOURCE!M1579)), "")&amp;
      "},"&amp;IF(SOURCE!O1579&lt;&gt;"",""&amp;SOURCE!O1579,"")
 )
)
)</f>
        <v>/* 1541 */  { fnSincpi,                     NOPARAM,                     "sinc" STD_pi,                                 "sinc" STD_pi,                                 (0 &lt;&lt; TAM_MAX_BITS) |     0, CAT_FNCT | SLS_ENABLED   | US_ENABLED   | EIM_ENABLED  | PTP_NONE         },</v>
      </c>
    </row>
    <row r="1580" customFormat="false" ht="15.75" hidden="false" customHeight="false" outlineLevel="0" collapsed="false">
      <c r="A1580" s="263" t="str">
        <f aca="false">IF(AND(OR(SOURCE!A1580="",ISBLANK(SOURCE!A1580)),SOURCE!B1580&gt;0),IF(ISBLANK(SOURCE!C1580),"",SOURCE!C1580),
IF(SOURCE!B1580&lt;0,VLOOKUP(SOURCE!B1580,lookups!A$1:B$25,2,0),
  IF(ISBLANK(SOURCE!B1580),
    "",
    "/* "&amp;TEXT(SOURCE!B1580,"???0")&amp;" *"&amp;
      SOURCE!C1580&amp;", "&amp; IF(lookups!$E$2-LEN(SOURCE!C1580) &gt;= 0, REPT(" ",lookups!$E$2-LEN(SOURCE!C1580)), "")&amp;
      SOURCE!D1580&amp;", "&amp; IF(lookups!$F$2-LEN(SOURCE!D1580) &gt;= 0, REPT(" ",lookups!$F$2-LEN(SOURCE!D1580)), "")&amp;
      SOURCE!E1580&amp;", "&amp; IF(lookups!$G$2-LEN(SOURCE!E1580) &gt;=0, REPT(" ",lookups!$G$2-LEN(SOURCE!E1580)), "")&amp;
      SOURCE!F1580&amp;", "&amp; IF(lookups!$H$2-LEN(SOURCE!F1580) &gt;= 0, REPT(" ",lookups!$H$2-LEN(SOURCE!F1580)+2), "")&amp;"("&amp;
      SUBSTITUTE(TEXT(SOURCE!G1580,"??0"),"  ","")&amp;" &lt;&lt; TAM_MAX_BITS) |"&amp; IF(lookups!$I$2-3 &gt;= 0, REPT(" ",MAX(1,lookups!$I$2-5+4+1-1-LEN(  IF(ISTEXT(SOURCE!H1580),SOURCE!H1580,  SUBSTITUTE(SUBSTITUTE(TEXT(SOURCE!H1580,"????0"),"  ","")," ",""))   ))), "")&amp;
       IF(ISTEXT(SOURCE!H1580),SOURCE!H1580, SUBSTITUTE(SUBSTITUTE(TEXT(SOURCE!H1580,"????0"),"  ","")," ",""))   &amp;","&amp; IF(lookups!$J$2-3 &gt;= 0, REPT(" ",lookups!$J$2-3-5), "")&amp;
      SOURCE!I1580&amp;
" | "&amp; IF(lookups!$K$2-LEN(SOURCE!I1580) &gt;= 0, REPT(" ",lookups!$K$2-LEN(SOURCE!I1580)), "")&amp;
      SOURCE!J1580&amp;      IF(lookups!$L$2-LEN(SOURCE!J1580) &gt;= 0, REPT(" ",lookups!$L$2-LEN(SOURCE!J1580)), "")&amp;
" | "&amp; IF(lookups!$K$2-LEN(SOURCE!I1580) &gt;= 0, REPT(" ",lookups!$K$2-LEN(SOURCE!I1580)), "")&amp;
      SOURCE!K1580&amp;      IF(lookups!$L$2-LEN(SOURCE!K1580) &gt;= 0, REPT(" ",lookups!$M$2-LEN(SOURCE!K1580)), "")&amp;
" | "&amp; SOURCE!L1580&amp;      IF(lookups!$O$2-LEN(SOURCE!L1580) &gt;= 0, REPT(" ",lookups!$O$2-LEN(SOURCE!L1580)), "")&amp;
" | "&amp; SOURCE!M1580&amp;      IF(lookups!$P$2-LEN(SOURCE!M1580) &gt;= 0, REPT(" ",lookups!$P$2-LEN(SOURCE!M1580)), "")&amp;
      "},"&amp;IF(SOURCE!O1580&lt;&gt;"",""&amp;SOURCE!O1580,"")
 )
)
)</f>
        <v>/* 1542 */  { fnSetGrowMode,                OFF,                         "M.WRAP",                                      "WRAP",                                        (0 &lt;&lt; TAM_MAX_BITS) |     0, CAT_FNCT | SLS_UNCHANGED | US_UNCHANGED | EIM_DISABLED | PTP_DISABLED     },</v>
      </c>
    </row>
    <row r="1581" customFormat="false" ht="15.75" hidden="false" customHeight="false" outlineLevel="0" collapsed="false">
      <c r="A1581" s="263" t="str">
        <f aca="false">IF(AND(OR(SOURCE!A1581="",ISBLANK(SOURCE!A1581)),SOURCE!B1581&gt;0),IF(ISBLANK(SOURCE!C1581),"",SOURCE!C1581),
IF(SOURCE!B1581&lt;0,VLOOKUP(SOURCE!B1581,lookups!A$1:B$25,2,0),
  IF(ISBLANK(SOURCE!B1581),
    "",
    "/* "&amp;TEXT(SOURCE!B1581,"???0")&amp;" *"&amp;
      SOURCE!C1581&amp;", "&amp; IF(lookups!$E$2-LEN(SOURCE!C1581) &gt;= 0, REPT(" ",lookups!$E$2-LEN(SOURCE!C1581)), "")&amp;
      SOURCE!D1581&amp;", "&amp; IF(lookups!$F$2-LEN(SOURCE!D1581) &gt;= 0, REPT(" ",lookups!$F$2-LEN(SOURCE!D1581)), "")&amp;
      SOURCE!E1581&amp;", "&amp; IF(lookups!$G$2-LEN(SOURCE!E1581) &gt;=0, REPT(" ",lookups!$G$2-LEN(SOURCE!E1581)), "")&amp;
      SOURCE!F1581&amp;", "&amp; IF(lookups!$H$2-LEN(SOURCE!F1581) &gt;= 0, REPT(" ",lookups!$H$2-LEN(SOURCE!F1581)+2), "")&amp;"("&amp;
      SUBSTITUTE(TEXT(SOURCE!G1581,"??0"),"  ","")&amp;" &lt;&lt; TAM_MAX_BITS) |"&amp; IF(lookups!$I$2-3 &gt;= 0, REPT(" ",MAX(1,lookups!$I$2-5+4+1-1-LEN(  IF(ISTEXT(SOURCE!H1581),SOURCE!H1581,  SUBSTITUTE(SUBSTITUTE(TEXT(SOURCE!H1581,"????0"),"  ","")," ",""))   ))), "")&amp;
       IF(ISTEXT(SOURCE!H1581),SOURCE!H1581, SUBSTITUTE(SUBSTITUTE(TEXT(SOURCE!H1581,"????0"),"  ","")," ",""))   &amp;","&amp; IF(lookups!$J$2-3 &gt;= 0, REPT(" ",lookups!$J$2-3-5), "")&amp;
      SOURCE!I1581&amp;
" | "&amp; IF(lookups!$K$2-LEN(SOURCE!I1581) &gt;= 0, REPT(" ",lookups!$K$2-LEN(SOURCE!I1581)), "")&amp;
      SOURCE!J1581&amp;      IF(lookups!$L$2-LEN(SOURCE!J1581) &gt;= 0, REPT(" ",lookups!$L$2-LEN(SOURCE!J1581)), "")&amp;
" | "&amp; IF(lookups!$K$2-LEN(SOURCE!I1581) &gt;= 0, REPT(" ",lookups!$K$2-LEN(SOURCE!I1581)), "")&amp;
      SOURCE!K1581&amp;      IF(lookups!$L$2-LEN(SOURCE!K1581) &gt;= 0, REPT(" ",lookups!$M$2-LEN(SOURCE!K1581)), "")&amp;
" | "&amp; SOURCE!L1581&amp;      IF(lookups!$O$2-LEN(SOURCE!L1581) &gt;= 0, REPT(" ",lookups!$O$2-LEN(SOURCE!L1581)), "")&amp;
" | "&amp; SOURCE!M1581&amp;      IF(lookups!$P$2-LEN(SOURCE!M1581) &gt;= 0, REPT(" ",lookups!$P$2-LEN(SOURCE!M1581)), "")&amp;
      "},"&amp;IF(SOURCE!O1581&lt;&gt;"",""&amp;SOURCE!O1581,"")
 )
)
)</f>
        <v>/* 1543 */  { fnNop,                        NOPARAM,                     "NOP",                                         "NOP",                                         (0 &lt;&lt; TAM_MAX_BITS) |     0, CAT_FNCT | SLS_ENABLED   | US_ENABLED   | EIM_DISABLED | PTP_NONE         },</v>
      </c>
    </row>
    <row r="1582" customFormat="false" ht="15.75" hidden="false" customHeight="false" outlineLevel="0" collapsed="false">
      <c r="A1582" s="263" t="str">
        <f aca="false">IF(AND(OR(SOURCE!A1582="",ISBLANK(SOURCE!A1582)),SOURCE!B1582&gt;0),IF(ISBLANK(SOURCE!C1582),"",SOURCE!C1582),
IF(SOURCE!B1582&lt;0,VLOOKUP(SOURCE!B1582,lookups!A$1:B$25,2,0),
  IF(ISBLANK(SOURCE!B1582),
    "",
    "/* "&amp;TEXT(SOURCE!B1582,"???0")&amp;" *"&amp;
      SOURCE!C1582&amp;", "&amp; IF(lookups!$E$2-LEN(SOURCE!C1582) &gt;= 0, REPT(" ",lookups!$E$2-LEN(SOURCE!C1582)), "")&amp;
      SOURCE!D1582&amp;", "&amp; IF(lookups!$F$2-LEN(SOURCE!D1582) &gt;= 0, REPT(" ",lookups!$F$2-LEN(SOURCE!D1582)), "")&amp;
      SOURCE!E1582&amp;", "&amp; IF(lookups!$G$2-LEN(SOURCE!E1582) &gt;=0, REPT(" ",lookups!$G$2-LEN(SOURCE!E1582)), "")&amp;
      SOURCE!F1582&amp;", "&amp; IF(lookups!$H$2-LEN(SOURCE!F1582) &gt;= 0, REPT(" ",lookups!$H$2-LEN(SOURCE!F1582)+2), "")&amp;"("&amp;
      SUBSTITUTE(TEXT(SOURCE!G1582,"??0"),"  ","")&amp;" &lt;&lt; TAM_MAX_BITS) |"&amp; IF(lookups!$I$2-3 &gt;= 0, REPT(" ",MAX(1,lookups!$I$2-5+4+1-1-LEN(  IF(ISTEXT(SOURCE!H1582),SOURCE!H1582,  SUBSTITUTE(SUBSTITUTE(TEXT(SOURCE!H1582,"????0"),"  ","")," ",""))   ))), "")&amp;
       IF(ISTEXT(SOURCE!H1582),SOURCE!H1582, SUBSTITUTE(SUBSTITUTE(TEXT(SOURCE!H1582,"????0"),"  ","")," ",""))   &amp;","&amp; IF(lookups!$J$2-3 &gt;= 0, REPT(" ",lookups!$J$2-3-5), "")&amp;
      SOURCE!I1582&amp;
" | "&amp; IF(lookups!$K$2-LEN(SOURCE!I1582) &gt;= 0, REPT(" ",lookups!$K$2-LEN(SOURCE!I1582)), "")&amp;
      SOURCE!J1582&amp;      IF(lookups!$L$2-LEN(SOURCE!J1582) &gt;= 0, REPT(" ",lookups!$L$2-LEN(SOURCE!J1582)), "")&amp;
" | "&amp; IF(lookups!$K$2-LEN(SOURCE!I1582) &gt;= 0, REPT(" ",lookups!$K$2-LEN(SOURCE!I1582)), "")&amp;
      SOURCE!K1582&amp;      IF(lookups!$L$2-LEN(SOURCE!K1582) &gt;= 0, REPT(" ",lookups!$M$2-LEN(SOURCE!K1582)), "")&amp;
" | "&amp; SOURCE!L1582&amp;      IF(lookups!$O$2-LEN(SOURCE!L1582) &gt;= 0, REPT(" ",lookups!$O$2-LEN(SOURCE!L1582)), "")&amp;
" | "&amp; SOURCE!M1582&amp;      IF(lookups!$P$2-LEN(SOURCE!M1582) &gt;= 0, REPT(" ",lookups!$P$2-LEN(SOURCE!M1582)), "")&amp;
      "},"&amp;IF(SOURCE!O1582&lt;&gt;"",""&amp;SOURCE!O1582,"")
 )
)
)</f>
        <v>/* 1544 */  { fnOff,                        NOPARAM,                     "OFF",                                         "OFF",                                         (0 &lt;&lt; TAM_MAX_BITS) |     0, CAT_FNCT | SLS_ENABLED   | US_UNCHANGED | EIM_DISABLED | PTP_NONE         },</v>
      </c>
    </row>
    <row r="1583" customFormat="false" ht="15.75" hidden="false" customHeight="false" outlineLevel="0" collapsed="false">
      <c r="A1583" s="263" t="str">
        <f aca="false">IF(AND(OR(SOURCE!A1583="",ISBLANK(SOURCE!A1583)),SOURCE!B1583&gt;0),IF(ISBLANK(SOURCE!C1583),"",SOURCE!C1583),
IF(SOURCE!B1583&lt;0,VLOOKUP(SOURCE!B1583,lookups!A$1:B$25,2,0),
  IF(ISBLANK(SOURCE!B1583),
    "",
    "/* "&amp;TEXT(SOURCE!B1583,"???0")&amp;" *"&amp;
      SOURCE!C1583&amp;", "&amp; IF(lookups!$E$2-LEN(SOURCE!C1583) &gt;= 0, REPT(" ",lookups!$E$2-LEN(SOURCE!C1583)), "")&amp;
      SOURCE!D1583&amp;", "&amp; IF(lookups!$F$2-LEN(SOURCE!D1583) &gt;= 0, REPT(" ",lookups!$F$2-LEN(SOURCE!D1583)), "")&amp;
      SOURCE!E1583&amp;", "&amp; IF(lookups!$G$2-LEN(SOURCE!E1583) &gt;=0, REPT(" ",lookups!$G$2-LEN(SOURCE!E1583)), "")&amp;
      SOURCE!F1583&amp;", "&amp; IF(lookups!$H$2-LEN(SOURCE!F1583) &gt;= 0, REPT(" ",lookups!$H$2-LEN(SOURCE!F1583)+2), "")&amp;"("&amp;
      SUBSTITUTE(TEXT(SOURCE!G1583,"??0"),"  ","")&amp;" &lt;&lt; TAM_MAX_BITS) |"&amp; IF(lookups!$I$2-3 &gt;= 0, REPT(" ",MAX(1,lookups!$I$2-5+4+1-1-LEN(  IF(ISTEXT(SOURCE!H1583),SOURCE!H1583,  SUBSTITUTE(SUBSTITUTE(TEXT(SOURCE!H1583,"????0"),"  ","")," ",""))   ))), "")&amp;
       IF(ISTEXT(SOURCE!H1583),SOURCE!H1583, SUBSTITUTE(SUBSTITUTE(TEXT(SOURCE!H1583,"????0"),"  ","")," ",""))   &amp;","&amp; IF(lookups!$J$2-3 &gt;= 0, REPT(" ",lookups!$J$2-3-5), "")&amp;
      SOURCE!I1583&amp;
" | "&amp; IF(lookups!$K$2-LEN(SOURCE!I1583) &gt;= 0, REPT(" ",lookups!$K$2-LEN(SOURCE!I1583)), "")&amp;
      SOURCE!J1583&amp;      IF(lookups!$L$2-LEN(SOURCE!J1583) &gt;= 0, REPT(" ",lookups!$L$2-LEN(SOURCE!J1583)), "")&amp;
" | "&amp; IF(lookups!$K$2-LEN(SOURCE!I1583) &gt;= 0, REPT(" ",lookups!$K$2-LEN(SOURCE!I1583)), "")&amp;
      SOURCE!K1583&amp;      IF(lookups!$L$2-LEN(SOURCE!K1583) &gt;= 0, REPT(" ",lookups!$M$2-LEN(SOURCE!K1583)), "")&amp;
" | "&amp; SOURCE!L1583&amp;      IF(lookups!$O$2-LEN(SOURCE!L1583) &gt;= 0, REPT(" ",lookups!$O$2-LEN(SOURCE!L1583)), "")&amp;
" | "&amp; SOURCE!M1583&amp;      IF(lookups!$P$2-LEN(SOURCE!M1583) &gt;= 0, REPT(" ",lookups!$P$2-LEN(SOURCE!M1583)), "")&amp;
      "},"&amp;IF(SOURCE!O1583&lt;&gt;"",""&amp;SOURCE!O1583,"")
 )
)
)</f>
        <v>/* 1545 */  { fnDropY,                      NOPARAM,                     "DROPy",                                       "DROPy",                                       (0 &lt;&lt; TAM_MAX_BITS) |     0, CAT_FNCT | SLS_ENABLED   | US_ENABLED   | EIM_DISABLED | PTP_NONE         },</v>
      </c>
    </row>
    <row r="1584" customFormat="false" ht="15.75" hidden="false" customHeight="false" outlineLevel="0" collapsed="false">
      <c r="A1584" s="263" t="str">
        <f aca="false">IF(AND(OR(SOURCE!A1584="",ISBLANK(SOURCE!A1584)),SOURCE!B1584&gt;0),IF(ISBLANK(SOURCE!C1584),"",SOURCE!C1584),
IF(SOURCE!B1584&lt;0,VLOOKUP(SOURCE!B1584,lookups!A$1:B$25,2,0),
  IF(ISBLANK(SOURCE!B1584),
    "",
    "/* "&amp;TEXT(SOURCE!B1584,"???0")&amp;" *"&amp;
      SOURCE!C1584&amp;", "&amp; IF(lookups!$E$2-LEN(SOURCE!C1584) &gt;= 0, REPT(" ",lookups!$E$2-LEN(SOURCE!C1584)), "")&amp;
      SOURCE!D1584&amp;", "&amp; IF(lookups!$F$2-LEN(SOURCE!D1584) &gt;= 0, REPT(" ",lookups!$F$2-LEN(SOURCE!D1584)), "")&amp;
      SOURCE!E1584&amp;", "&amp; IF(lookups!$G$2-LEN(SOURCE!E1584) &gt;=0, REPT(" ",lookups!$G$2-LEN(SOURCE!E1584)), "")&amp;
      SOURCE!F1584&amp;", "&amp; IF(lookups!$H$2-LEN(SOURCE!F1584) &gt;= 0, REPT(" ",lookups!$H$2-LEN(SOURCE!F1584)+2), "")&amp;"("&amp;
      SUBSTITUTE(TEXT(SOURCE!G1584,"??0"),"  ","")&amp;" &lt;&lt; TAM_MAX_BITS) |"&amp; IF(lookups!$I$2-3 &gt;= 0, REPT(" ",MAX(1,lookups!$I$2-5+4+1-1-LEN(  IF(ISTEXT(SOURCE!H1584),SOURCE!H1584,  SUBSTITUTE(SUBSTITUTE(TEXT(SOURCE!H1584,"????0"),"  ","")," ",""))   ))), "")&amp;
       IF(ISTEXT(SOURCE!H1584),SOURCE!H1584, SUBSTITUTE(SUBSTITUTE(TEXT(SOURCE!H1584,"????0"),"  ","")," ",""))   &amp;","&amp; IF(lookups!$J$2-3 &gt;= 0, REPT(" ",lookups!$J$2-3-5), "")&amp;
      SOURCE!I1584&amp;
" | "&amp; IF(lookups!$K$2-LEN(SOURCE!I1584) &gt;= 0, REPT(" ",lookups!$K$2-LEN(SOURCE!I1584)), "")&amp;
      SOURCE!J1584&amp;      IF(lookups!$L$2-LEN(SOURCE!J1584) &gt;= 0, REPT(" ",lookups!$L$2-LEN(SOURCE!J1584)), "")&amp;
" | "&amp; IF(lookups!$K$2-LEN(SOURCE!I1584) &gt;= 0, REPT(" ",lookups!$K$2-LEN(SOURCE!I1584)), "")&amp;
      SOURCE!K1584&amp;      IF(lookups!$L$2-LEN(SOURCE!K1584) &gt;= 0, REPT(" ",lookups!$M$2-LEN(SOURCE!K1584)), "")&amp;
" | "&amp; SOURCE!L1584&amp;      IF(lookups!$O$2-LEN(SOURCE!L1584) &gt;= 0, REPT(" ",lookups!$O$2-LEN(SOURCE!L1584)), "")&amp;
" | "&amp; SOURCE!M1584&amp;      IF(lookups!$P$2-LEN(SOURCE!M1584) &gt;= 0, REPT(" ",lookups!$P$2-LEN(SOURCE!M1584)), "")&amp;
      "},"&amp;IF(SOURCE!O1584&lt;&gt;"",""&amp;SOURCE!O1584,"")
 )
)
)</f>
        <v>/* 1546 */  { fnStoreMin,                   NOPARAM,                     "STO" STD_DOWN_ARROW,                          "Min",                                         (0 &lt;&lt; TAM_MAX_BITS) |    99, CAT_FNCT | SLS_ENABLED   | US_ENABLED   | EIM_DISABLED | PTP_REGISTER     },</v>
      </c>
    </row>
    <row r="1585" customFormat="false" ht="15.75" hidden="false" customHeight="false" outlineLevel="0" collapsed="false">
      <c r="A1585" s="263" t="str">
        <f aca="false">IF(AND(OR(SOURCE!A1585="",ISBLANK(SOURCE!A1585)),SOURCE!B1585&gt;0),IF(ISBLANK(SOURCE!C1585),"",SOURCE!C1585),
IF(SOURCE!B1585&lt;0,VLOOKUP(SOURCE!B1585,lookups!A$1:B$25,2,0),
  IF(ISBLANK(SOURCE!B1585),
    "",
    "/* "&amp;TEXT(SOURCE!B1585,"???0")&amp;" *"&amp;
      SOURCE!C1585&amp;", "&amp; IF(lookups!$E$2-LEN(SOURCE!C1585) &gt;= 0, REPT(" ",lookups!$E$2-LEN(SOURCE!C1585)), "")&amp;
      SOURCE!D1585&amp;", "&amp; IF(lookups!$F$2-LEN(SOURCE!D1585) &gt;= 0, REPT(" ",lookups!$F$2-LEN(SOURCE!D1585)), "")&amp;
      SOURCE!E1585&amp;", "&amp; IF(lookups!$G$2-LEN(SOURCE!E1585) &gt;=0, REPT(" ",lookups!$G$2-LEN(SOURCE!E1585)), "")&amp;
      SOURCE!F1585&amp;", "&amp; IF(lookups!$H$2-LEN(SOURCE!F1585) &gt;= 0, REPT(" ",lookups!$H$2-LEN(SOURCE!F1585)+2), "")&amp;"("&amp;
      SUBSTITUTE(TEXT(SOURCE!G1585,"??0"),"  ","")&amp;" &lt;&lt; TAM_MAX_BITS) |"&amp; IF(lookups!$I$2-3 &gt;= 0, REPT(" ",MAX(1,lookups!$I$2-5+4+1-1-LEN(  IF(ISTEXT(SOURCE!H1585),SOURCE!H1585,  SUBSTITUTE(SUBSTITUTE(TEXT(SOURCE!H1585,"????0"),"  ","")," ",""))   ))), "")&amp;
       IF(ISTEXT(SOURCE!H1585),SOURCE!H1585, SUBSTITUTE(SUBSTITUTE(TEXT(SOURCE!H1585,"????0"),"  ","")," ",""))   &amp;","&amp; IF(lookups!$J$2-3 &gt;= 0, REPT(" ",lookups!$J$2-3-5), "")&amp;
      SOURCE!I1585&amp;
" | "&amp; IF(lookups!$K$2-LEN(SOURCE!I1585) &gt;= 0, REPT(" ",lookups!$K$2-LEN(SOURCE!I1585)), "")&amp;
      SOURCE!J1585&amp;      IF(lookups!$L$2-LEN(SOURCE!J1585) &gt;= 0, REPT(" ",lookups!$L$2-LEN(SOURCE!J1585)), "")&amp;
" | "&amp; IF(lookups!$K$2-LEN(SOURCE!I1585) &gt;= 0, REPT(" ",lookups!$K$2-LEN(SOURCE!I1585)), "")&amp;
      SOURCE!K1585&amp;      IF(lookups!$L$2-LEN(SOURCE!K1585) &gt;= 0, REPT(" ",lookups!$M$2-LEN(SOURCE!K1585)), "")&amp;
" | "&amp; SOURCE!L1585&amp;      IF(lookups!$O$2-LEN(SOURCE!L1585) &gt;= 0, REPT(" ",lookups!$O$2-LEN(SOURCE!L1585)), "")&amp;
" | "&amp; SOURCE!M1585&amp;      IF(lookups!$P$2-LEN(SOURCE!M1585) &gt;= 0, REPT(" ",lookups!$P$2-LEN(SOURCE!M1585)), "")&amp;
      "},"&amp;IF(SOURCE!O1585&lt;&gt;"",""&amp;SOURCE!O1585,"")
 )
)
)</f>
        <v>/* 1547 */  { fnPgmInt,                     TM_LABEL,                    "PGMINT",                                      "PGMINT",                                      (0 &lt;&lt; TAM_MAX_BITS) |    99, CAT_FNCT | SLS_ENABLED   | US_ENABLED   | EIM_DISABLED | PTP_LABEL        },</v>
      </c>
    </row>
    <row r="1586" customFormat="false" ht="15.75" hidden="false" customHeight="false" outlineLevel="0" collapsed="false">
      <c r="A1586" s="263" t="str">
        <f aca="false">IF(AND(OR(SOURCE!A1586="",ISBLANK(SOURCE!A1586)),SOURCE!B1586&gt;0),IF(ISBLANK(SOURCE!C1586),"",SOURCE!C1586),
IF(SOURCE!B1586&lt;0,VLOOKUP(SOURCE!B1586,lookups!A$1:B$25,2,0),
  IF(ISBLANK(SOURCE!B1586),
    "",
    "/* "&amp;TEXT(SOURCE!B1586,"???0")&amp;" *"&amp;
      SOURCE!C1586&amp;", "&amp; IF(lookups!$E$2-LEN(SOURCE!C1586) &gt;= 0, REPT(" ",lookups!$E$2-LEN(SOURCE!C1586)), "")&amp;
      SOURCE!D1586&amp;", "&amp; IF(lookups!$F$2-LEN(SOURCE!D1586) &gt;= 0, REPT(" ",lookups!$F$2-LEN(SOURCE!D1586)), "")&amp;
      SOURCE!E1586&amp;", "&amp; IF(lookups!$G$2-LEN(SOURCE!E1586) &gt;=0, REPT(" ",lookups!$G$2-LEN(SOURCE!E1586)), "")&amp;
      SOURCE!F1586&amp;", "&amp; IF(lookups!$H$2-LEN(SOURCE!F1586) &gt;= 0, REPT(" ",lookups!$H$2-LEN(SOURCE!F1586)+2), "")&amp;"("&amp;
      SUBSTITUTE(TEXT(SOURCE!G1586,"??0"),"  ","")&amp;" &lt;&lt; TAM_MAX_BITS) |"&amp; IF(lookups!$I$2-3 &gt;= 0, REPT(" ",MAX(1,lookups!$I$2-5+4+1-1-LEN(  IF(ISTEXT(SOURCE!H1586),SOURCE!H1586,  SUBSTITUTE(SUBSTITUTE(TEXT(SOURCE!H1586,"????0"),"  ","")," ",""))   ))), "")&amp;
       IF(ISTEXT(SOURCE!H1586),SOURCE!H1586, SUBSTITUTE(SUBSTITUTE(TEXT(SOURCE!H1586,"????0"),"  ","")," ",""))   &amp;","&amp; IF(lookups!$J$2-3 &gt;= 0, REPT(" ",lookups!$J$2-3-5), "")&amp;
      SOURCE!I1586&amp;
" | "&amp; IF(lookups!$K$2-LEN(SOURCE!I1586) &gt;= 0, REPT(" ",lookups!$K$2-LEN(SOURCE!I1586)), "")&amp;
      SOURCE!J1586&amp;      IF(lookups!$L$2-LEN(SOURCE!J1586) &gt;= 0, REPT(" ",lookups!$L$2-LEN(SOURCE!J1586)), "")&amp;
" | "&amp; IF(lookups!$K$2-LEN(SOURCE!I1586) &gt;= 0, REPT(" ",lookups!$K$2-LEN(SOURCE!I1586)), "")&amp;
      SOURCE!K1586&amp;      IF(lookups!$L$2-LEN(SOURCE!K1586) &gt;= 0, REPT(" ",lookups!$M$2-LEN(SOURCE!K1586)), "")&amp;
" | "&amp; SOURCE!L1586&amp;      IF(lookups!$O$2-LEN(SOURCE!L1586) &gt;= 0, REPT(" ",lookups!$O$2-LEN(SOURCE!L1586)), "")&amp;
" | "&amp; SOURCE!M1586&amp;      IF(lookups!$P$2-LEN(SOURCE!M1586) &gt;= 0, REPT(" ",lookups!$P$2-LEN(SOURCE!M1586)), "")&amp;
      "},"&amp;IF(SOURCE!O1586&lt;&gt;"",""&amp;SOURCE!O1586,"")
 )
)
)</f>
        <v>/* 1548 */  { fnPgmSlv,                     TM_SOLVE,                    "PGMSLV",                                      "PGMSLV",                                      (0 &lt;&lt; TAM_MAX_BITS) |    99, CAT_FNCT | SLS_ENABLED   | US_ENABLED   | EIM_DISABLED | PTP_LABEL        },</v>
      </c>
    </row>
    <row r="1587" customFormat="false" ht="15.75" hidden="false" customHeight="false" outlineLevel="0" collapsed="false">
      <c r="A1587" s="263" t="str">
        <f aca="false">IF(AND(OR(SOURCE!A1587="",ISBLANK(SOURCE!A1587)),SOURCE!B1587&gt;0),IF(ISBLANK(SOURCE!C1587),"",SOURCE!C1587),
IF(SOURCE!B1587&lt;0,VLOOKUP(SOURCE!B1587,lookups!A$1:B$25,2,0),
  IF(ISBLANK(SOURCE!B1587),
    "",
    "/* "&amp;TEXT(SOURCE!B1587,"???0")&amp;" *"&amp;
      SOURCE!C1587&amp;", "&amp; IF(lookups!$E$2-LEN(SOURCE!C1587) &gt;= 0, REPT(" ",lookups!$E$2-LEN(SOURCE!C1587)), "")&amp;
      SOURCE!D1587&amp;", "&amp; IF(lookups!$F$2-LEN(SOURCE!D1587) &gt;= 0, REPT(" ",lookups!$F$2-LEN(SOURCE!D1587)), "")&amp;
      SOURCE!E1587&amp;", "&amp; IF(lookups!$G$2-LEN(SOURCE!E1587) &gt;=0, REPT(" ",lookups!$G$2-LEN(SOURCE!E1587)), "")&amp;
      SOURCE!F1587&amp;", "&amp; IF(lookups!$H$2-LEN(SOURCE!F1587) &gt;= 0, REPT(" ",lookups!$H$2-LEN(SOURCE!F1587)+2), "")&amp;"("&amp;
      SUBSTITUTE(TEXT(SOURCE!G1587,"??0"),"  ","")&amp;" &lt;&lt; TAM_MAX_BITS) |"&amp; IF(lookups!$I$2-3 &gt;= 0, REPT(" ",MAX(1,lookups!$I$2-5+4+1-1-LEN(  IF(ISTEXT(SOURCE!H1587),SOURCE!H1587,  SUBSTITUTE(SUBSTITUTE(TEXT(SOURCE!H1587,"????0"),"  ","")," ",""))   ))), "")&amp;
       IF(ISTEXT(SOURCE!H1587),SOURCE!H1587, SUBSTITUTE(SUBSTITUTE(TEXT(SOURCE!H1587,"????0"),"  ","")," ",""))   &amp;","&amp; IF(lookups!$J$2-3 &gt;= 0, REPT(" ",lookups!$J$2-3-5), "")&amp;
      SOURCE!I1587&amp;
" | "&amp; IF(lookups!$K$2-LEN(SOURCE!I1587) &gt;= 0, REPT(" ",lookups!$K$2-LEN(SOURCE!I1587)), "")&amp;
      SOURCE!J1587&amp;      IF(lookups!$L$2-LEN(SOURCE!J1587) &gt;= 0, REPT(" ",lookups!$L$2-LEN(SOURCE!J1587)), "")&amp;
" | "&amp; IF(lookups!$K$2-LEN(SOURCE!I1587) &gt;= 0, REPT(" ",lookups!$K$2-LEN(SOURCE!I1587)), "")&amp;
      SOURCE!K1587&amp;      IF(lookups!$L$2-LEN(SOURCE!K1587) &gt;= 0, REPT(" ",lookups!$M$2-LEN(SOURCE!K1587)), "")&amp;
" | "&amp; SOURCE!L1587&amp;      IF(lookups!$O$2-LEN(SOURCE!L1587) &gt;= 0, REPT(" ",lookups!$O$2-LEN(SOURCE!L1587)), "")&amp;
" | "&amp; SOURCE!M1587&amp;      IF(lookups!$P$2-LEN(SOURCE!M1587) &gt;= 0, REPT(" ",lookups!$P$2-LEN(SOURCE!M1587)), "")&amp;
      "},"&amp;IF(SOURCE!O1587&lt;&gt;"",""&amp;SOURCE!O1587,"")
 )
)
)</f>
        <v>/* 1549 */  { fnPixel,                      NOPARAM,                     "PIXEL",                                       "PIXEL",                                       (0 &lt;&lt; TAM_MAX_BITS) |     0, CAT_FNCT | SLS_ENABLED   | US_ENABLED   | EIM_DISABLED | PTP_NONE         },</v>
      </c>
    </row>
    <row r="1588" customFormat="false" ht="15.75" hidden="false" customHeight="false" outlineLevel="0" collapsed="false">
      <c r="A1588" s="263" t="str">
        <f aca="false">IF(AND(OR(SOURCE!A1588="",ISBLANK(SOURCE!A1588)),SOURCE!B1588&gt;0),IF(ISBLANK(SOURCE!C1588),"",SOURCE!C1588),
IF(SOURCE!B1588&lt;0,VLOOKUP(SOURCE!B1588,lookups!A$1:B$25,2,0),
  IF(ISBLANK(SOURCE!B1588),
    "",
    "/* "&amp;TEXT(SOURCE!B1588,"???0")&amp;" *"&amp;
      SOURCE!C1588&amp;", "&amp; IF(lookups!$E$2-LEN(SOURCE!C1588) &gt;= 0, REPT(" ",lookups!$E$2-LEN(SOURCE!C1588)), "")&amp;
      SOURCE!D1588&amp;", "&amp; IF(lookups!$F$2-LEN(SOURCE!D1588) &gt;= 0, REPT(" ",lookups!$F$2-LEN(SOURCE!D1588)), "")&amp;
      SOURCE!E1588&amp;", "&amp; IF(lookups!$G$2-LEN(SOURCE!E1588) &gt;=0, REPT(" ",lookups!$G$2-LEN(SOURCE!E1588)), "")&amp;
      SOURCE!F1588&amp;", "&amp; IF(lookups!$H$2-LEN(SOURCE!F1588) &gt;= 0, REPT(" ",lookups!$H$2-LEN(SOURCE!F1588)+2), "")&amp;"("&amp;
      SUBSTITUTE(TEXT(SOURCE!G1588,"??0"),"  ","")&amp;" &lt;&lt; TAM_MAX_BITS) |"&amp; IF(lookups!$I$2-3 &gt;= 0, REPT(" ",MAX(1,lookups!$I$2-5+4+1-1-LEN(  IF(ISTEXT(SOURCE!H1588),SOURCE!H1588,  SUBSTITUTE(SUBSTITUTE(TEXT(SOURCE!H1588,"????0"),"  ","")," ",""))   ))), "")&amp;
       IF(ISTEXT(SOURCE!H1588),SOURCE!H1588, SUBSTITUTE(SUBSTITUTE(TEXT(SOURCE!H1588,"????0"),"  ","")," ",""))   &amp;","&amp; IF(lookups!$J$2-3 &gt;= 0, REPT(" ",lookups!$J$2-3-5), "")&amp;
      SOURCE!I1588&amp;
" | "&amp; IF(lookups!$K$2-LEN(SOURCE!I1588) &gt;= 0, REPT(" ",lookups!$K$2-LEN(SOURCE!I1588)), "")&amp;
      SOURCE!J1588&amp;      IF(lookups!$L$2-LEN(SOURCE!J1588) &gt;= 0, REPT(" ",lookups!$L$2-LEN(SOURCE!J1588)), "")&amp;
" | "&amp; IF(lookups!$K$2-LEN(SOURCE!I1588) &gt;= 0, REPT(" ",lookups!$K$2-LEN(SOURCE!I1588)), "")&amp;
      SOURCE!K1588&amp;      IF(lookups!$L$2-LEN(SOURCE!K1588) &gt;= 0, REPT(" ",lookups!$M$2-LEN(SOURCE!K1588)), "")&amp;
" | "&amp; SOURCE!L1588&amp;      IF(lookups!$O$2-LEN(SOURCE!L1588) &gt;= 0, REPT(" ",lookups!$O$2-LEN(SOURCE!L1588)), "")&amp;
" | "&amp; SOURCE!M1588&amp;      IF(lookups!$P$2-LEN(SOURCE!M1588) &gt;= 0, REPT(" ",lookups!$P$2-LEN(SOURCE!M1588)), "")&amp;
      "},"&amp;IF(SOURCE!O1588&lt;&gt;"",""&amp;SOURCE!O1588,"")
 )
)
)</f>
        <v>/* 1550 */  { fnPlotStat,                   PLOT_START,                  "SCATR",                                       "SCATR",                                       (0 &lt;&lt; TAM_MAX_BITS) |     0, CAT_FNCT | SLS_ENABLED   | US_ENABLED   | EIM_DISABLED | PTP_NONE         },</v>
      </c>
    </row>
    <row r="1589" customFormat="false" ht="15.75" hidden="false" customHeight="false" outlineLevel="0" collapsed="false">
      <c r="A1589" s="263" t="str">
        <f aca="false">IF(AND(OR(SOURCE!A1589="",ISBLANK(SOURCE!A1589)),SOURCE!B1589&gt;0),IF(ISBLANK(SOURCE!C1589),"",SOURCE!C1589),
IF(SOURCE!B1589&lt;0,VLOOKUP(SOURCE!B1589,lookups!A$1:B$25,2,0),
  IF(ISBLANK(SOURCE!B1589),
    "",
    "/* "&amp;TEXT(SOURCE!B1589,"???0")&amp;" *"&amp;
      SOURCE!C1589&amp;", "&amp; IF(lookups!$E$2-LEN(SOURCE!C1589) &gt;= 0, REPT(" ",lookups!$E$2-LEN(SOURCE!C1589)), "")&amp;
      SOURCE!D1589&amp;", "&amp; IF(lookups!$F$2-LEN(SOURCE!D1589) &gt;= 0, REPT(" ",lookups!$F$2-LEN(SOURCE!D1589)), "")&amp;
      SOURCE!E1589&amp;", "&amp; IF(lookups!$G$2-LEN(SOURCE!E1589) &gt;=0, REPT(" ",lookups!$G$2-LEN(SOURCE!E1589)), "")&amp;
      SOURCE!F1589&amp;", "&amp; IF(lookups!$H$2-LEN(SOURCE!F1589) &gt;= 0, REPT(" ",lookups!$H$2-LEN(SOURCE!F1589)+2), "")&amp;"("&amp;
      SUBSTITUTE(TEXT(SOURCE!G1589,"??0"),"  ","")&amp;" &lt;&lt; TAM_MAX_BITS) |"&amp; IF(lookups!$I$2-3 &gt;= 0, REPT(" ",MAX(1,lookups!$I$2-5+4+1-1-LEN(  IF(ISTEXT(SOURCE!H1589),SOURCE!H1589,  SUBSTITUTE(SUBSTITUTE(TEXT(SOURCE!H1589,"????0"),"  ","")," ",""))   ))), "")&amp;
       IF(ISTEXT(SOURCE!H1589),SOURCE!H1589, SUBSTITUTE(SUBSTITUTE(TEXT(SOURCE!H1589,"????0"),"  ","")," ",""))   &amp;","&amp; IF(lookups!$J$2-3 &gt;= 0, REPT(" ",lookups!$J$2-3-5), "")&amp;
      SOURCE!I1589&amp;
" | "&amp; IF(lookups!$K$2-LEN(SOURCE!I1589) &gt;= 0, REPT(" ",lookups!$K$2-LEN(SOURCE!I1589)), "")&amp;
      SOURCE!J1589&amp;      IF(lookups!$L$2-LEN(SOURCE!J1589) &gt;= 0, REPT(" ",lookups!$L$2-LEN(SOURCE!J1589)), "")&amp;
" | "&amp; IF(lookups!$K$2-LEN(SOURCE!I1589) &gt;= 0, REPT(" ",lookups!$K$2-LEN(SOURCE!I1589)), "")&amp;
      SOURCE!K1589&amp;      IF(lookups!$L$2-LEN(SOURCE!K1589) &gt;= 0, REPT(" ",lookups!$M$2-LEN(SOURCE!K1589)), "")&amp;
" | "&amp; SOURCE!L1589&amp;      IF(lookups!$O$2-LEN(SOURCE!L1589) &gt;= 0, REPT(" ",lookups!$O$2-LEN(SOURCE!L1589)), "")&amp;
" | "&amp; SOURCE!M1589&amp;      IF(lookups!$P$2-LEN(SOURCE!M1589) &gt;= 0, REPT(" ",lookups!$P$2-LEN(SOURCE!M1589)), "")&amp;
      "},"&amp;IF(SOURCE!O1589&lt;&gt;"",""&amp;SOURCE!O1589,"")
 )
)
)</f>
        <v>/* 1551 */  { fnLegendre,                   NOPARAM,                     "P" STD_SUB_n,                                 "P" STD_SUB_n,                                 (0 &lt;&lt; TAM_MAX_BITS) |     0, CAT_FNCT | SLS_ENABLED   | US_ENABLED   | EIM_ENABLED  | PTP_NONE         },</v>
      </c>
    </row>
    <row r="1590" customFormat="false" ht="15.75" hidden="false" customHeight="false" outlineLevel="0" collapsed="false">
      <c r="A1590" s="263" t="str">
        <f aca="false">IF(AND(OR(SOURCE!A1590="",ISBLANK(SOURCE!A1590)),SOURCE!B1590&gt;0),IF(ISBLANK(SOURCE!C1590),"",SOURCE!C1590),
IF(SOURCE!B1590&lt;0,VLOOKUP(SOURCE!B1590,lookups!A$1:B$25,2,0),
  IF(ISBLANK(SOURCE!B1590),
    "",
    "/* "&amp;TEXT(SOURCE!B1590,"???0")&amp;" *"&amp;
      SOURCE!C1590&amp;", "&amp; IF(lookups!$E$2-LEN(SOURCE!C1590) &gt;= 0, REPT(" ",lookups!$E$2-LEN(SOURCE!C1590)), "")&amp;
      SOURCE!D1590&amp;", "&amp; IF(lookups!$F$2-LEN(SOURCE!D1590) &gt;= 0, REPT(" ",lookups!$F$2-LEN(SOURCE!D1590)), "")&amp;
      SOURCE!E1590&amp;", "&amp; IF(lookups!$G$2-LEN(SOURCE!E1590) &gt;=0, REPT(" ",lookups!$G$2-LEN(SOURCE!E1590)), "")&amp;
      SOURCE!F1590&amp;", "&amp; IF(lookups!$H$2-LEN(SOURCE!F1590) &gt;= 0, REPT(" ",lookups!$H$2-LEN(SOURCE!F1590)+2), "")&amp;"("&amp;
      SUBSTITUTE(TEXT(SOURCE!G1590,"??0"),"  ","")&amp;" &lt;&lt; TAM_MAX_BITS) |"&amp; IF(lookups!$I$2-3 &gt;= 0, REPT(" ",MAX(1,lookups!$I$2-5+4+1-1-LEN(  IF(ISTEXT(SOURCE!H1590),SOURCE!H1590,  SUBSTITUTE(SUBSTITUTE(TEXT(SOURCE!H1590,"????0"),"  ","")," ",""))   ))), "")&amp;
       IF(ISTEXT(SOURCE!H1590),SOURCE!H1590, SUBSTITUTE(SUBSTITUTE(TEXT(SOURCE!H1590,"????0"),"  ","")," ",""))   &amp;","&amp; IF(lookups!$J$2-3 &gt;= 0, REPT(" ",lookups!$J$2-3-5), "")&amp;
      SOURCE!I1590&amp;
" | "&amp; IF(lookups!$K$2-LEN(SOURCE!I1590) &gt;= 0, REPT(" ",lookups!$K$2-LEN(SOURCE!I1590)), "")&amp;
      SOURCE!J1590&amp;      IF(lookups!$L$2-LEN(SOURCE!J1590) &gt;= 0, REPT(" ",lookups!$L$2-LEN(SOURCE!J1590)), "")&amp;
" | "&amp; IF(lookups!$K$2-LEN(SOURCE!I1590) &gt;= 0, REPT(" ",lookups!$K$2-LEN(SOURCE!I1590)), "")&amp;
      SOURCE!K1590&amp;      IF(lookups!$L$2-LEN(SOURCE!K1590) &gt;= 0, REPT(" ",lookups!$M$2-LEN(SOURCE!K1590)), "")&amp;
" | "&amp; SOURCE!L1590&amp;      IF(lookups!$O$2-LEN(SOURCE!L1590) &gt;= 0, REPT(" ",lookups!$O$2-LEN(SOURCE!L1590)), "")&amp;
" | "&amp; SOURCE!M1590&amp;      IF(lookups!$P$2-LEN(SOURCE!M1590) &gt;= 0, REPT(" ",lookups!$P$2-LEN(SOURCE!M1590)), "")&amp;
      "},"&amp;IF(SOURCE!O1590&lt;&gt;"",""&amp;SOURCE!O1590,"")
 )
)
)</f>
        <v>/* 1552 */  { fnPoint,                      NOPARAM,                     "POINT",                                       "POINT",                                       (0 &lt;&lt; TAM_MAX_BITS) |     0, CAT_FNCT | SLS_ENABLED   | US_ENABLED   | EIM_DISABLED | PTP_NONE         },</v>
      </c>
    </row>
    <row r="1591" customFormat="false" ht="15.75" hidden="false" customHeight="false" outlineLevel="0" collapsed="false">
      <c r="A1591" s="263" t="str">
        <f aca="false">IF(AND(OR(SOURCE!A1591="",ISBLANK(SOURCE!A1591)),SOURCE!B1591&gt;0),IF(ISBLANK(SOURCE!C1591),"",SOURCE!C1591),
IF(SOURCE!B1591&lt;0,VLOOKUP(SOURCE!B1591,lookups!A$1:B$25,2,0),
  IF(ISBLANK(SOURCE!B1591),
    "",
    "/* "&amp;TEXT(SOURCE!B1591,"???0")&amp;" *"&amp;
      SOURCE!C1591&amp;", "&amp; IF(lookups!$E$2-LEN(SOURCE!C1591) &gt;= 0, REPT(" ",lookups!$E$2-LEN(SOURCE!C1591)), "")&amp;
      SOURCE!D1591&amp;", "&amp; IF(lookups!$F$2-LEN(SOURCE!D1591) &gt;= 0, REPT(" ",lookups!$F$2-LEN(SOURCE!D1591)), "")&amp;
      SOURCE!E1591&amp;", "&amp; IF(lookups!$G$2-LEN(SOURCE!E1591) &gt;=0, REPT(" ",lookups!$G$2-LEN(SOURCE!E1591)), "")&amp;
      SOURCE!F1591&amp;", "&amp; IF(lookups!$H$2-LEN(SOURCE!F1591) &gt;= 0, REPT(" ",lookups!$H$2-LEN(SOURCE!F1591)+2), "")&amp;"("&amp;
      SUBSTITUTE(TEXT(SOURCE!G1591,"??0"),"  ","")&amp;" &lt;&lt; TAM_MAX_BITS) |"&amp; IF(lookups!$I$2-3 &gt;= 0, REPT(" ",MAX(1,lookups!$I$2-5+4+1-1-LEN(  IF(ISTEXT(SOURCE!H1591),SOURCE!H1591,  SUBSTITUTE(SUBSTITUTE(TEXT(SOURCE!H1591,"????0"),"  ","")," ",""))   ))), "")&amp;
       IF(ISTEXT(SOURCE!H1591),SOURCE!H1591, SUBSTITUTE(SUBSTITUTE(TEXT(SOURCE!H1591,"????0"),"  ","")," ",""))   &amp;","&amp; IF(lookups!$J$2-3 &gt;= 0, REPT(" ",lookups!$J$2-3-5), "")&amp;
      SOURCE!I1591&amp;
" | "&amp; IF(lookups!$K$2-LEN(SOURCE!I1591) &gt;= 0, REPT(" ",lookups!$K$2-LEN(SOURCE!I1591)), "")&amp;
      SOURCE!J1591&amp;      IF(lookups!$L$2-LEN(SOURCE!J1591) &gt;= 0, REPT(" ",lookups!$L$2-LEN(SOURCE!J1591)), "")&amp;
" | "&amp; IF(lookups!$K$2-LEN(SOURCE!I1591) &gt;= 0, REPT(" ",lookups!$K$2-LEN(SOURCE!I1591)), "")&amp;
      SOURCE!K1591&amp;      IF(lookups!$L$2-LEN(SOURCE!K1591) &gt;= 0, REPT(" ",lookups!$M$2-LEN(SOURCE!K1591)), "")&amp;
" | "&amp; SOURCE!L1591&amp;      IF(lookups!$O$2-LEN(SOURCE!L1591) &gt;= 0, REPT(" ",lookups!$O$2-LEN(SOURCE!L1591)), "")&amp;
" | "&amp; SOURCE!M1591&amp;      IF(lookups!$P$2-LEN(SOURCE!M1591) &gt;= 0, REPT(" ",lookups!$P$2-LEN(SOURCE!M1591)), "")&amp;
      "},"&amp;IF(SOURCE!O1591&lt;&gt;"",""&amp;SOURCE!O1591,"")
 )
)
)</f>
        <v>/* 1553 */  { fnLoad,                       LM_NAMED_VARIABLES,          "LOADV",                                       "LOADV",                                       (0 &lt;&lt; TAM_MAX_BITS) |     0, CAT_FNCT | SLS_ENABLED   | US_ENABLED   | EIM_DISABLED | PTP_DISABLED     },</v>
      </c>
    </row>
    <row r="1592" customFormat="false" ht="15.75" hidden="false" customHeight="false" outlineLevel="0" collapsed="false">
      <c r="A1592" s="263" t="str">
        <f aca="false">IF(AND(OR(SOURCE!A1592="",ISBLANK(SOURCE!A1592)),SOURCE!B1592&gt;0),IF(ISBLANK(SOURCE!C1592),"",SOURCE!C1592),
IF(SOURCE!B1592&lt;0,VLOOKUP(SOURCE!B1592,lookups!A$1:B$25,2,0),
  IF(ISBLANK(SOURCE!B1592),
    "",
    "/* "&amp;TEXT(SOURCE!B1592,"???0")&amp;" *"&amp;
      SOURCE!C1592&amp;", "&amp; IF(lookups!$E$2-LEN(SOURCE!C1592) &gt;= 0, REPT(" ",lookups!$E$2-LEN(SOURCE!C1592)), "")&amp;
      SOURCE!D1592&amp;", "&amp; IF(lookups!$F$2-LEN(SOURCE!D1592) &gt;= 0, REPT(" ",lookups!$F$2-LEN(SOURCE!D1592)), "")&amp;
      SOURCE!E1592&amp;", "&amp; IF(lookups!$G$2-LEN(SOURCE!E1592) &gt;=0, REPT(" ",lookups!$G$2-LEN(SOURCE!E1592)), "")&amp;
      SOURCE!F1592&amp;", "&amp; IF(lookups!$H$2-LEN(SOURCE!F1592) &gt;= 0, REPT(" ",lookups!$H$2-LEN(SOURCE!F1592)+2), "")&amp;"("&amp;
      SUBSTITUTE(TEXT(SOURCE!G1592,"??0"),"  ","")&amp;" &lt;&lt; TAM_MAX_BITS) |"&amp; IF(lookups!$I$2-3 &gt;= 0, REPT(" ",MAX(1,lookups!$I$2-5+4+1-1-LEN(  IF(ISTEXT(SOURCE!H1592),SOURCE!H1592,  SUBSTITUTE(SUBSTITUTE(TEXT(SOURCE!H1592,"????0"),"  ","")," ",""))   ))), "")&amp;
       IF(ISTEXT(SOURCE!H1592),SOURCE!H1592, SUBSTITUTE(SUBSTITUTE(TEXT(SOURCE!H1592,"????0"),"  ","")," ",""))   &amp;","&amp; IF(lookups!$J$2-3 &gt;= 0, REPT(" ",lookups!$J$2-3-5), "")&amp;
      SOURCE!I1592&amp;
" | "&amp; IF(lookups!$K$2-LEN(SOURCE!I1592) &gt;= 0, REPT(" ",lookups!$K$2-LEN(SOURCE!I1592)), "")&amp;
      SOURCE!J1592&amp;      IF(lookups!$L$2-LEN(SOURCE!J1592) &gt;= 0, REPT(" ",lookups!$L$2-LEN(SOURCE!J1592)), "")&amp;
" | "&amp; IF(lookups!$K$2-LEN(SOURCE!I1592) &gt;= 0, REPT(" ",lookups!$K$2-LEN(SOURCE!I1592)), "")&amp;
      SOURCE!K1592&amp;      IF(lookups!$L$2-LEN(SOURCE!K1592) &gt;= 0, REPT(" ",lookups!$M$2-LEN(SOURCE!K1592)), "")&amp;
" | "&amp; SOURCE!L1592&amp;      IF(lookups!$O$2-LEN(SOURCE!L1592) &gt;= 0, REPT(" ",lookups!$O$2-LEN(SOURCE!L1592)), "")&amp;
" | "&amp; SOURCE!M1592&amp;      IF(lookups!$P$2-LEN(SOURCE!M1592) &gt;= 0, REPT(" ",lookups!$P$2-LEN(SOURCE!M1592)), "")&amp;
      "},"&amp;IF(SOURCE!O1592&lt;&gt;"",""&amp;SOURCE!O1592,"")
 )
)
)</f>
        <v>/* 1554 */  { allocateLocalRegisters,       0,                           "PopLR",                                       "PopLR",                                       (0 &lt;&lt; TAM_MAX_BITS) |     0, CAT_FNCT | SLS_ENABLED   | US_ENABLED   | EIM_DISABLED | PTP_NONE         },</v>
      </c>
    </row>
    <row r="1593" customFormat="false" ht="15.75" hidden="false" customHeight="false" outlineLevel="0" collapsed="false">
      <c r="A1593" s="263" t="str">
        <f aca="false">IF(AND(OR(SOURCE!A1593="",ISBLANK(SOURCE!A1593)),SOURCE!B1593&gt;0),IF(ISBLANK(SOURCE!C1593),"",SOURCE!C1593),
IF(SOURCE!B1593&lt;0,VLOOKUP(SOURCE!B1593,lookups!A$1:B$25,2,0),
  IF(ISBLANK(SOURCE!B1593),
    "",
    "/* "&amp;TEXT(SOURCE!B1593,"???0")&amp;" *"&amp;
      SOURCE!C1593&amp;", "&amp; IF(lookups!$E$2-LEN(SOURCE!C1593) &gt;= 0, REPT(" ",lookups!$E$2-LEN(SOURCE!C1593)), "")&amp;
      SOURCE!D1593&amp;", "&amp; IF(lookups!$F$2-LEN(SOURCE!D1593) &gt;= 0, REPT(" ",lookups!$F$2-LEN(SOURCE!D1593)), "")&amp;
      SOURCE!E1593&amp;", "&amp; IF(lookups!$G$2-LEN(SOURCE!E1593) &gt;=0, REPT(" ",lookups!$G$2-LEN(SOURCE!E1593)), "")&amp;
      SOURCE!F1593&amp;", "&amp; IF(lookups!$H$2-LEN(SOURCE!F1593) &gt;= 0, REPT(" ",lookups!$H$2-LEN(SOURCE!F1593)+2), "")&amp;"("&amp;
      SUBSTITUTE(TEXT(SOURCE!G1593,"??0"),"  ","")&amp;" &lt;&lt; TAM_MAX_BITS) |"&amp; IF(lookups!$I$2-3 &gt;= 0, REPT(" ",MAX(1,lookups!$I$2-5+4+1-1-LEN(  IF(ISTEXT(SOURCE!H1593),SOURCE!H1593,  SUBSTITUTE(SUBSTITUTE(TEXT(SOURCE!H1593,"????0"),"  ","")," ",""))   ))), "")&amp;
       IF(ISTEXT(SOURCE!H1593),SOURCE!H1593, SUBSTITUTE(SUBSTITUTE(TEXT(SOURCE!H1593,"????0"),"  ","")," ",""))   &amp;","&amp; IF(lookups!$J$2-3 &gt;= 0, REPT(" ",lookups!$J$2-3-5), "")&amp;
      SOURCE!I1593&amp;
" | "&amp; IF(lookups!$K$2-LEN(SOURCE!I1593) &gt;= 0, REPT(" ",lookups!$K$2-LEN(SOURCE!I1593)), "")&amp;
      SOURCE!J1593&amp;      IF(lookups!$L$2-LEN(SOURCE!J1593) &gt;= 0, REPT(" ",lookups!$L$2-LEN(SOURCE!J1593)), "")&amp;
" | "&amp; IF(lookups!$K$2-LEN(SOURCE!I1593) &gt;= 0, REPT(" ",lookups!$K$2-LEN(SOURCE!I1593)), "")&amp;
      SOURCE!K1593&amp;      IF(lookups!$L$2-LEN(SOURCE!K1593) &gt;= 0, REPT(" ",lookups!$M$2-LEN(SOURCE!K1593)), "")&amp;
" | "&amp; SOURCE!L1593&amp;      IF(lookups!$O$2-LEN(SOURCE!L1593) &gt;= 0, REPT(" ",lookups!$O$2-LEN(SOURCE!L1593)), "")&amp;
" | "&amp; SOURCE!M1593&amp;      IF(lookups!$P$2-LEN(SOURCE!M1593) &gt;= 0, REPT(" ",lookups!$P$2-LEN(SOURCE!M1593)), "")&amp;
      "},"&amp;IF(SOURCE!O1593&lt;&gt;"",""&amp;SOURCE!O1593,"")
 )
)
)</f>
        <v>/* 1555 */  { itemToBeCoded,                NOPARAM,                     "1555",                                        "1555",                                        (0 &lt;&lt; TAM_MAX_BITS) |     0, CAT_FREE | SLS_ENABLED   | US_UNCHANGED | EIM_DISABLED | PTP_DISABLED     },</v>
      </c>
    </row>
    <row r="1594" customFormat="false" ht="15.75" hidden="false" customHeight="false" outlineLevel="0" collapsed="false">
      <c r="A1594" s="263" t="str">
        <f aca="false">IF(AND(OR(SOURCE!A1594="",ISBLANK(SOURCE!A1594)),SOURCE!B1594&gt;0),IF(ISBLANK(SOURCE!C1594),"",SOURCE!C1594),
IF(SOURCE!B1594&lt;0,VLOOKUP(SOURCE!B1594,lookups!A$1:B$25,2,0),
  IF(ISBLANK(SOURCE!B1594),
    "",
    "/* "&amp;TEXT(SOURCE!B1594,"???0")&amp;" *"&amp;
      SOURCE!C1594&amp;", "&amp; IF(lookups!$E$2-LEN(SOURCE!C1594) &gt;= 0, REPT(" ",lookups!$E$2-LEN(SOURCE!C1594)), "")&amp;
      SOURCE!D1594&amp;", "&amp; IF(lookups!$F$2-LEN(SOURCE!D1594) &gt;= 0, REPT(" ",lookups!$F$2-LEN(SOURCE!D1594)), "")&amp;
      SOURCE!E1594&amp;", "&amp; IF(lookups!$G$2-LEN(SOURCE!E1594) &gt;=0, REPT(" ",lookups!$G$2-LEN(SOURCE!E1594)), "")&amp;
      SOURCE!F1594&amp;", "&amp; IF(lookups!$H$2-LEN(SOURCE!F1594) &gt;= 0, REPT(" ",lookups!$H$2-LEN(SOURCE!F1594)+2), "")&amp;"("&amp;
      SUBSTITUTE(TEXT(SOURCE!G1594,"??0"),"  ","")&amp;" &lt;&lt; TAM_MAX_BITS) |"&amp; IF(lookups!$I$2-3 &gt;= 0, REPT(" ",MAX(1,lookups!$I$2-5+4+1-1-LEN(  IF(ISTEXT(SOURCE!H1594),SOURCE!H1594,  SUBSTITUTE(SUBSTITUTE(TEXT(SOURCE!H1594,"????0"),"  ","")," ",""))   ))), "")&amp;
       IF(ISTEXT(SOURCE!H1594),SOURCE!H1594, SUBSTITUTE(SUBSTITUTE(TEXT(SOURCE!H1594,"????0"),"  ","")," ",""))   &amp;","&amp; IF(lookups!$J$2-3 &gt;= 0, REPT(" ",lookups!$J$2-3-5), "")&amp;
      SOURCE!I1594&amp;
" | "&amp; IF(lookups!$K$2-LEN(SOURCE!I1594) &gt;= 0, REPT(" ",lookups!$K$2-LEN(SOURCE!I1594)), "")&amp;
      SOURCE!J1594&amp;      IF(lookups!$L$2-LEN(SOURCE!J1594) &gt;= 0, REPT(" ",lookups!$L$2-LEN(SOURCE!J1594)), "")&amp;
" | "&amp; IF(lookups!$K$2-LEN(SOURCE!I1594) &gt;= 0, REPT(" ",lookups!$K$2-LEN(SOURCE!I1594)), "")&amp;
      SOURCE!K1594&amp;      IF(lookups!$L$2-LEN(SOURCE!K1594) &gt;= 0, REPT(" ",lookups!$M$2-LEN(SOURCE!K1594)), "")&amp;
" | "&amp; SOURCE!L1594&amp;      IF(lookups!$O$2-LEN(SOURCE!L1594) &gt;= 0, REPT(" ",lookups!$O$2-LEN(SOURCE!L1594)), "")&amp;
" | "&amp; SOURCE!M1594&amp;      IF(lookups!$P$2-LEN(SOURCE!M1594) &gt;= 0, REPT(" ",lookups!$P$2-LEN(SOURCE!M1594)), "")&amp;
      "},"&amp;IF(SOURCE!O1594&lt;&gt;"",""&amp;SOURCE!O1594,"")
 )
)
)</f>
        <v>/* 1556 */  { itemToBeCoded,                NOPARAM,                     "1556",                                        "1556",                                        (0 &lt;&lt; TAM_MAX_BITS) |     0, CAT_FREE | SLS_ENABLED   | US_UNCHANGED | EIM_DISABLED | PTP_DISABLED     },</v>
      </c>
    </row>
    <row r="1595" customFormat="false" ht="15.75" hidden="false" customHeight="false" outlineLevel="0" collapsed="false">
      <c r="A1595" s="263" t="str">
        <f aca="false">IF(AND(OR(SOURCE!A1595="",ISBLANK(SOURCE!A1595)),SOURCE!B1595&gt;0),IF(ISBLANK(SOURCE!C1595),"",SOURCE!C1595),
IF(SOURCE!B1595&lt;0,VLOOKUP(SOURCE!B1595,lookups!A$1:B$25,2,0),
  IF(ISBLANK(SOURCE!B1595),
    "",
    "/* "&amp;TEXT(SOURCE!B1595,"???0")&amp;" *"&amp;
      SOURCE!C1595&amp;", "&amp; IF(lookups!$E$2-LEN(SOURCE!C1595) &gt;= 0, REPT(" ",lookups!$E$2-LEN(SOURCE!C1595)), "")&amp;
      SOURCE!D1595&amp;", "&amp; IF(lookups!$F$2-LEN(SOURCE!D1595) &gt;= 0, REPT(" ",lookups!$F$2-LEN(SOURCE!D1595)), "")&amp;
      SOURCE!E1595&amp;", "&amp; IF(lookups!$G$2-LEN(SOURCE!E1595) &gt;=0, REPT(" ",lookups!$G$2-LEN(SOURCE!E1595)), "")&amp;
      SOURCE!F1595&amp;", "&amp; IF(lookups!$H$2-LEN(SOURCE!F1595) &gt;= 0, REPT(" ",lookups!$H$2-LEN(SOURCE!F1595)+2), "")&amp;"("&amp;
      SUBSTITUTE(TEXT(SOURCE!G1595,"??0"),"  ","")&amp;" &lt;&lt; TAM_MAX_BITS) |"&amp; IF(lookups!$I$2-3 &gt;= 0, REPT(" ",MAX(1,lookups!$I$2-5+4+1-1-LEN(  IF(ISTEXT(SOURCE!H1595),SOURCE!H1595,  SUBSTITUTE(SUBSTITUTE(TEXT(SOURCE!H1595,"????0"),"  ","")," ",""))   ))), "")&amp;
       IF(ISTEXT(SOURCE!H1595),SOURCE!H1595, SUBSTITUTE(SUBSTITUTE(TEXT(SOURCE!H1595,"????0"),"  ","")," ",""))   &amp;","&amp; IF(lookups!$J$2-3 &gt;= 0, REPT(" ",lookups!$J$2-3-5), "")&amp;
      SOURCE!I1595&amp;
" | "&amp; IF(lookups!$K$2-LEN(SOURCE!I1595) &gt;= 0, REPT(" ",lookups!$K$2-LEN(SOURCE!I1595)), "")&amp;
      SOURCE!J1595&amp;      IF(lookups!$L$2-LEN(SOURCE!J1595) &gt;= 0, REPT(" ",lookups!$L$2-LEN(SOURCE!J1595)), "")&amp;
" | "&amp; IF(lookups!$K$2-LEN(SOURCE!I1595) &gt;= 0, REPT(" ",lookups!$K$2-LEN(SOURCE!I1595)), "")&amp;
      SOURCE!K1595&amp;      IF(lookups!$L$2-LEN(SOURCE!K1595) &gt;= 0, REPT(" ",lookups!$M$2-LEN(SOURCE!K1595)), "")&amp;
" | "&amp; SOURCE!L1595&amp;      IF(lookups!$O$2-LEN(SOURCE!L1595) &gt;= 0, REPT(" ",lookups!$O$2-LEN(SOURCE!L1595)), "")&amp;
" | "&amp; SOURCE!M1595&amp;      IF(lookups!$P$2-LEN(SOURCE!M1595) &gt;= 0, REPT(" ",lookups!$P$2-LEN(SOURCE!M1595)), "")&amp;
      "},"&amp;IF(SOURCE!O1595&lt;&gt;"",""&amp;SOURCE!O1595,"")
 )
)
)</f>
        <v>/* 1557 */  { fnPutKey,                     TM_REGISTER,                 "PUTK",                                        "PUTK",                                        (0 &lt;&lt; TAM_MAX_BITS) |    99, CAT_FNCT | SLS_ENABLED   | US_ENABL_XEQ | EIM_DISABLED | PTP_REGISTER     },</v>
      </c>
    </row>
    <row r="1596" customFormat="false" ht="15.75" hidden="false" customHeight="false" outlineLevel="0" collapsed="false">
      <c r="A1596" s="263" t="str">
        <f aca="false">IF(AND(OR(SOURCE!A1596="",ISBLANK(SOURCE!A1596)),SOURCE!B1596&gt;0),IF(ISBLANK(SOURCE!C1596),"",SOURCE!C1596),
IF(SOURCE!B1596&lt;0,VLOOKUP(SOURCE!B1596,lookups!A$1:B$25,2,0),
  IF(ISBLANK(SOURCE!B1596),
    "",
    "/* "&amp;TEXT(SOURCE!B1596,"???0")&amp;" *"&amp;
      SOURCE!C1596&amp;", "&amp; IF(lookups!$E$2-LEN(SOURCE!C1596) &gt;= 0, REPT(" ",lookups!$E$2-LEN(SOURCE!C1596)), "")&amp;
      SOURCE!D1596&amp;", "&amp; IF(lookups!$F$2-LEN(SOURCE!D1596) &gt;= 0, REPT(" ",lookups!$F$2-LEN(SOURCE!D1596)), "")&amp;
      SOURCE!E1596&amp;", "&amp; IF(lookups!$G$2-LEN(SOURCE!E1596) &gt;=0, REPT(" ",lookups!$G$2-LEN(SOURCE!E1596)), "")&amp;
      SOURCE!F1596&amp;", "&amp; IF(lookups!$H$2-LEN(SOURCE!F1596) &gt;= 0, REPT(" ",lookups!$H$2-LEN(SOURCE!F1596)+2), "")&amp;"("&amp;
      SUBSTITUTE(TEXT(SOURCE!G1596,"??0"),"  ","")&amp;" &lt;&lt; TAM_MAX_BITS) |"&amp; IF(lookups!$I$2-3 &gt;= 0, REPT(" ",MAX(1,lookups!$I$2-5+4+1-1-LEN(  IF(ISTEXT(SOURCE!H1596),SOURCE!H1596,  SUBSTITUTE(SUBSTITUTE(TEXT(SOURCE!H1596,"????0"),"  ","")," ",""))   ))), "")&amp;
       IF(ISTEXT(SOURCE!H1596),SOURCE!H1596, SUBSTITUTE(SUBSTITUTE(TEXT(SOURCE!H1596,"????0"),"  ","")," ",""))   &amp;","&amp; IF(lookups!$J$2-3 &gt;= 0, REPT(" ",lookups!$J$2-3-5), "")&amp;
      SOURCE!I1596&amp;
" | "&amp; IF(lookups!$K$2-LEN(SOURCE!I1596) &gt;= 0, REPT(" ",lookups!$K$2-LEN(SOURCE!I1596)), "")&amp;
      SOURCE!J1596&amp;      IF(lookups!$L$2-LEN(SOURCE!J1596) &gt;= 0, REPT(" ",lookups!$L$2-LEN(SOURCE!J1596)), "")&amp;
" | "&amp; IF(lookups!$K$2-LEN(SOURCE!I1596) &gt;= 0, REPT(" ",lookups!$K$2-LEN(SOURCE!I1596)), "")&amp;
      SOURCE!K1596&amp;      IF(lookups!$L$2-LEN(SOURCE!K1596) &gt;= 0, REPT(" ",lookups!$M$2-LEN(SOURCE!K1596)), "")&amp;
" | "&amp; SOURCE!L1596&amp;      IF(lookups!$O$2-LEN(SOURCE!L1596) &gt;= 0, REPT(" ",lookups!$O$2-LEN(SOURCE!L1596)), "")&amp;
" | "&amp; SOURCE!M1596&amp;      IF(lookups!$P$2-LEN(SOURCE!M1596) &gt;= 0, REPT(" ",lookups!$P$2-LEN(SOURCE!M1596)), "")&amp;
      "},"&amp;IF(SOURCE!O1596&lt;&gt;"",""&amp;SOURCE!O1596,"")
 )
)
)</f>
        <v>/* 1558 */  { fnAngularMode,                amRadian,                    "RAD",                                         "RAD",                                         (0 &lt;&lt; TAM_MAX_BITS) |     0, CAT_FNCT | SLS_ENABLED   | US_ENABLED   | EIM_DISABLED | PTP_NONE         },</v>
      </c>
    </row>
    <row r="1597" customFormat="false" ht="15.75" hidden="false" customHeight="false" outlineLevel="0" collapsed="false">
      <c r="A1597" s="263" t="str">
        <f aca="false">IF(AND(OR(SOURCE!A1597="",ISBLANK(SOURCE!A1597)),SOURCE!B1597&gt;0),IF(ISBLANK(SOURCE!C1597),"",SOURCE!C1597),
IF(SOURCE!B1597&lt;0,VLOOKUP(SOURCE!B1597,lookups!A$1:B$25,2,0),
  IF(ISBLANK(SOURCE!B1597),
    "",
    "/* "&amp;TEXT(SOURCE!B1597,"???0")&amp;" *"&amp;
      SOURCE!C1597&amp;", "&amp; IF(lookups!$E$2-LEN(SOURCE!C1597) &gt;= 0, REPT(" ",lookups!$E$2-LEN(SOURCE!C1597)), "")&amp;
      SOURCE!D1597&amp;", "&amp; IF(lookups!$F$2-LEN(SOURCE!D1597) &gt;= 0, REPT(" ",lookups!$F$2-LEN(SOURCE!D1597)), "")&amp;
      SOURCE!E1597&amp;", "&amp; IF(lookups!$G$2-LEN(SOURCE!E1597) &gt;=0, REPT(" ",lookups!$G$2-LEN(SOURCE!E1597)), "")&amp;
      SOURCE!F1597&amp;", "&amp; IF(lookups!$H$2-LEN(SOURCE!F1597) &gt;= 0, REPT(" ",lookups!$H$2-LEN(SOURCE!F1597)+2), "")&amp;"("&amp;
      SUBSTITUTE(TEXT(SOURCE!G1597,"??0"),"  ","")&amp;" &lt;&lt; TAM_MAX_BITS) |"&amp; IF(lookups!$I$2-3 &gt;= 0, REPT(" ",MAX(1,lookups!$I$2-5+4+1-1-LEN(  IF(ISTEXT(SOURCE!H1597),SOURCE!H1597,  SUBSTITUTE(SUBSTITUTE(TEXT(SOURCE!H1597,"????0"),"  ","")," ",""))   ))), "")&amp;
       IF(ISTEXT(SOURCE!H1597),SOURCE!H1597, SUBSTITUTE(SUBSTITUTE(TEXT(SOURCE!H1597,"????0"),"  ","")," ",""))   &amp;","&amp; IF(lookups!$J$2-3 &gt;= 0, REPT(" ",lookups!$J$2-3-5), "")&amp;
      SOURCE!I1597&amp;
" | "&amp; IF(lookups!$K$2-LEN(SOURCE!I1597) &gt;= 0, REPT(" ",lookups!$K$2-LEN(SOURCE!I1597)), "")&amp;
      SOURCE!J1597&amp;      IF(lookups!$L$2-LEN(SOURCE!J1597) &gt;= 0, REPT(" ",lookups!$L$2-LEN(SOURCE!J1597)), "")&amp;
" | "&amp; IF(lookups!$K$2-LEN(SOURCE!I1597) &gt;= 0, REPT(" ",lookups!$K$2-LEN(SOURCE!I1597)), "")&amp;
      SOURCE!K1597&amp;      IF(lookups!$L$2-LEN(SOURCE!K1597) &gt;= 0, REPT(" ",lookups!$M$2-LEN(SOURCE!K1597)), "")&amp;
" | "&amp; SOURCE!L1597&amp;      IF(lookups!$O$2-LEN(SOURCE!L1597) &gt;= 0, REPT(" ",lookups!$O$2-LEN(SOURCE!L1597)), "")&amp;
" | "&amp; SOURCE!M1597&amp;      IF(lookups!$P$2-LEN(SOURCE!M1597) &gt;= 0, REPT(" ",lookups!$P$2-LEN(SOURCE!M1597)), "")&amp;
      "},"&amp;IF(SOURCE!O1597&lt;&gt;"",""&amp;SOURCE!O1597,"")
 )
)
)</f>
        <v>/* 1559 */  { fnGetDmx,                     NOPARAM,                     "DMX?",                                        "DMX?",                                        (0 &lt;&lt; TAM_MAX_BITS) |     0, CAT_FNCT | SLS_ENABLED   | US_ENABLED   | EIM_DISABLED | PTP_NONE         },</v>
      </c>
    </row>
    <row r="1598" customFormat="false" ht="15.75" hidden="false" customHeight="false" outlineLevel="0" collapsed="false">
      <c r="A1598" s="263" t="str">
        <f aca="false">IF(AND(OR(SOURCE!A1598="",ISBLANK(SOURCE!A1598)),SOURCE!B1598&gt;0),IF(ISBLANK(SOURCE!C1598),"",SOURCE!C1598),
IF(SOURCE!B1598&lt;0,VLOOKUP(SOURCE!B1598,lookups!A$1:B$25,2,0),
  IF(ISBLANK(SOURCE!B1598),
    "",
    "/* "&amp;TEXT(SOURCE!B1598,"???0")&amp;" *"&amp;
      SOURCE!C1598&amp;", "&amp; IF(lookups!$E$2-LEN(SOURCE!C1598) &gt;= 0, REPT(" ",lookups!$E$2-LEN(SOURCE!C1598)), "")&amp;
      SOURCE!D1598&amp;", "&amp; IF(lookups!$F$2-LEN(SOURCE!D1598) &gt;= 0, REPT(" ",lookups!$F$2-LEN(SOURCE!D1598)), "")&amp;
      SOURCE!E1598&amp;", "&amp; IF(lookups!$G$2-LEN(SOURCE!E1598) &gt;=0, REPT(" ",lookups!$G$2-LEN(SOURCE!E1598)), "")&amp;
      SOURCE!F1598&amp;", "&amp; IF(lookups!$H$2-LEN(SOURCE!F1598) &gt;= 0, REPT(" ",lookups!$H$2-LEN(SOURCE!F1598)+2), "")&amp;"("&amp;
      SUBSTITUTE(TEXT(SOURCE!G1598,"??0"),"  ","")&amp;" &lt;&lt; TAM_MAX_BITS) |"&amp; IF(lookups!$I$2-3 &gt;= 0, REPT(" ",MAX(1,lookups!$I$2-5+4+1-1-LEN(  IF(ISTEXT(SOURCE!H1598),SOURCE!H1598,  SUBSTITUTE(SUBSTITUTE(TEXT(SOURCE!H1598,"????0"),"  ","")," ",""))   ))), "")&amp;
       IF(ISTEXT(SOURCE!H1598),SOURCE!H1598, SUBSTITUTE(SUBSTITUTE(TEXT(SOURCE!H1598,"????0"),"  ","")," ",""))   &amp;","&amp; IF(lookups!$J$2-3 &gt;= 0, REPT(" ",lookups!$J$2-3-5), "")&amp;
      SOURCE!I1598&amp;
" | "&amp; IF(lookups!$K$2-LEN(SOURCE!I1598) &gt;= 0, REPT(" ",lookups!$K$2-LEN(SOURCE!I1598)), "")&amp;
      SOURCE!J1598&amp;      IF(lookups!$L$2-LEN(SOURCE!J1598) &gt;= 0, REPT(" ",lookups!$L$2-LEN(SOURCE!J1598)), "")&amp;
" | "&amp; IF(lookups!$K$2-LEN(SOURCE!I1598) &gt;= 0, REPT(" ",lookups!$K$2-LEN(SOURCE!I1598)), "")&amp;
      SOURCE!K1598&amp;      IF(lookups!$L$2-LEN(SOURCE!K1598) &gt;= 0, REPT(" ",lookups!$M$2-LEN(SOURCE!K1598)), "")&amp;
" | "&amp; SOURCE!L1598&amp;      IF(lookups!$O$2-LEN(SOURCE!L1598) &gt;= 0, REPT(" ",lookups!$O$2-LEN(SOURCE!L1598)), "")&amp;
" | "&amp; SOURCE!M1598&amp;      IF(lookups!$P$2-LEN(SOURCE!M1598) &gt;= 0, REPT(" ",lookups!$P$2-LEN(SOURCE!M1598)), "")&amp;
      "},"&amp;IF(SOURCE!O1598&lt;&gt;"",""&amp;SOURCE!O1598,"")
 )
)
)</f>
        <v>/* 1560 */  { fnRandom,                     NOPARAM,                     "RAN#",                                        "RAN#",                                        (0 &lt;&lt; TAM_MAX_BITS) |     0, CAT_FNCT | SLS_ENABLED   | US_ENABLED   | EIM_DISABLED | PTP_NONE         },</v>
      </c>
    </row>
    <row r="1599" customFormat="false" ht="15.75" hidden="false" customHeight="false" outlineLevel="0" collapsed="false">
      <c r="A1599" s="263" t="str">
        <f aca="false">IF(AND(OR(SOURCE!A1599="",ISBLANK(SOURCE!A1599)),SOURCE!B1599&gt;0),IF(ISBLANK(SOURCE!C1599),"",SOURCE!C1599),
IF(SOURCE!B1599&lt;0,VLOOKUP(SOURCE!B1599,lookups!A$1:B$25,2,0),
  IF(ISBLANK(SOURCE!B1599),
    "",
    "/* "&amp;TEXT(SOURCE!B1599,"???0")&amp;" *"&amp;
      SOURCE!C1599&amp;", "&amp; IF(lookups!$E$2-LEN(SOURCE!C1599) &gt;= 0, REPT(" ",lookups!$E$2-LEN(SOURCE!C1599)), "")&amp;
      SOURCE!D1599&amp;", "&amp; IF(lookups!$F$2-LEN(SOURCE!D1599) &gt;= 0, REPT(" ",lookups!$F$2-LEN(SOURCE!D1599)), "")&amp;
      SOURCE!E1599&amp;", "&amp; IF(lookups!$G$2-LEN(SOURCE!E1599) &gt;=0, REPT(" ",lookups!$G$2-LEN(SOURCE!E1599)), "")&amp;
      SOURCE!F1599&amp;", "&amp; IF(lookups!$H$2-LEN(SOURCE!F1599) &gt;= 0, REPT(" ",lookups!$H$2-LEN(SOURCE!F1599)+2), "")&amp;"("&amp;
      SUBSTITUTE(TEXT(SOURCE!G1599,"??0"),"  ","")&amp;" &lt;&lt; TAM_MAX_BITS) |"&amp; IF(lookups!$I$2-3 &gt;= 0, REPT(" ",MAX(1,lookups!$I$2-5+4+1-1-LEN(  IF(ISTEXT(SOURCE!H1599),SOURCE!H1599,  SUBSTITUTE(SUBSTITUTE(TEXT(SOURCE!H1599,"????0"),"  ","")," ",""))   ))), "")&amp;
       IF(ISTEXT(SOURCE!H1599),SOURCE!H1599, SUBSTITUTE(SUBSTITUTE(TEXT(SOURCE!H1599,"????0"),"  ","")," ",""))   &amp;","&amp; IF(lookups!$J$2-3 &gt;= 0, REPT(" ",lookups!$J$2-3-5), "")&amp;
      SOURCE!I1599&amp;
" | "&amp; IF(lookups!$K$2-LEN(SOURCE!I1599) &gt;= 0, REPT(" ",lookups!$K$2-LEN(SOURCE!I1599)), "")&amp;
      SOURCE!J1599&amp;      IF(lookups!$L$2-LEN(SOURCE!J1599) &gt;= 0, REPT(" ",lookups!$L$2-LEN(SOURCE!J1599)), "")&amp;
" | "&amp; IF(lookups!$K$2-LEN(SOURCE!I1599) &gt;= 0, REPT(" ",lookups!$K$2-LEN(SOURCE!I1599)), "")&amp;
      SOURCE!K1599&amp;      IF(lookups!$L$2-LEN(SOURCE!K1599) &gt;= 0, REPT(" ",lookups!$M$2-LEN(SOURCE!K1599)), "")&amp;
" | "&amp; SOURCE!L1599&amp;      IF(lookups!$O$2-LEN(SOURCE!L1599) &gt;= 0, REPT(" ",lookups!$O$2-LEN(SOURCE!L1599)), "")&amp;
" | "&amp; SOURCE!M1599&amp;      IF(lookups!$P$2-LEN(SOURCE!M1599) &gt;= 0, REPT(" ",lookups!$P$2-LEN(SOURCE!M1599)), "")&amp;
      "},"&amp;IF(SOURCE!O1599&lt;&gt;"",""&amp;SOURCE!O1599,"")
 )
)
)</f>
        <v>/* 1561 */  { registerBrowser,              NOPARAM/*#JM#*/,             "REGS",                                        "REGS",                                        (0 &lt;&lt; TAM_MAX_BITS) |     0, CAT_FNCT | SLS_ENABLED   | US_UNCHANGED | EIM_DISABLED | PTP_NONE         },//JM Changed RBR to REGS</v>
      </c>
    </row>
    <row r="1600" customFormat="false" ht="15.75" hidden="false" customHeight="false" outlineLevel="0" collapsed="false">
      <c r="A1600" s="263" t="str">
        <f aca="false">IF(AND(OR(SOURCE!A1600="",ISBLANK(SOURCE!A1600)),SOURCE!B1600&gt;0),IF(ISBLANK(SOURCE!C1600),"",SOURCE!C1600),
IF(SOURCE!B1600&lt;0,VLOOKUP(SOURCE!B1600,lookups!A$1:B$25,2,0),
  IF(ISBLANK(SOURCE!B1600),
    "",
    "/* "&amp;TEXT(SOURCE!B1600,"???0")&amp;" *"&amp;
      SOURCE!C1600&amp;", "&amp; IF(lookups!$E$2-LEN(SOURCE!C1600) &gt;= 0, REPT(" ",lookups!$E$2-LEN(SOURCE!C1600)), "")&amp;
      SOURCE!D1600&amp;", "&amp; IF(lookups!$F$2-LEN(SOURCE!D1600) &gt;= 0, REPT(" ",lookups!$F$2-LEN(SOURCE!D1600)), "")&amp;
      SOURCE!E1600&amp;", "&amp; IF(lookups!$G$2-LEN(SOURCE!E1600) &gt;=0, REPT(" ",lookups!$G$2-LEN(SOURCE!E1600)), "")&amp;
      SOURCE!F1600&amp;", "&amp; IF(lookups!$H$2-LEN(SOURCE!F1600) &gt;= 0, REPT(" ",lookups!$H$2-LEN(SOURCE!F1600)+2), "")&amp;"("&amp;
      SUBSTITUTE(TEXT(SOURCE!G1600,"??0"),"  ","")&amp;" &lt;&lt; TAM_MAX_BITS) |"&amp; IF(lookups!$I$2-3 &gt;= 0, REPT(" ",MAX(1,lookups!$I$2-5+4+1-1-LEN(  IF(ISTEXT(SOURCE!H1600),SOURCE!H1600,  SUBSTITUTE(SUBSTITUTE(TEXT(SOURCE!H1600,"????0"),"  ","")," ",""))   ))), "")&amp;
       IF(ISTEXT(SOURCE!H1600),SOURCE!H1600, SUBSTITUTE(SUBSTITUTE(TEXT(SOURCE!H1600,"????0"),"  ","")," ",""))   &amp;","&amp; IF(lookups!$J$2-3 &gt;= 0, REPT(" ",lookups!$J$2-3-5), "")&amp;
      SOURCE!I1600&amp;
" | "&amp; IF(lookups!$K$2-LEN(SOURCE!I1600) &gt;= 0, REPT(" ",lookups!$K$2-LEN(SOURCE!I1600)), "")&amp;
      SOURCE!J1600&amp;      IF(lookups!$L$2-LEN(SOURCE!J1600) &gt;= 0, REPT(" ",lookups!$L$2-LEN(SOURCE!J1600)), "")&amp;
" | "&amp; IF(lookups!$K$2-LEN(SOURCE!I1600) &gt;= 0, REPT(" ",lookups!$K$2-LEN(SOURCE!I1600)), "")&amp;
      SOURCE!K1600&amp;      IF(lookups!$L$2-LEN(SOURCE!K1600) &gt;= 0, REPT(" ",lookups!$M$2-LEN(SOURCE!K1600)), "")&amp;
" | "&amp; SOURCE!L1600&amp;      IF(lookups!$O$2-LEN(SOURCE!L1600) &gt;= 0, REPT(" ",lookups!$O$2-LEN(SOURCE!L1600)), "")&amp;
" | "&amp; SOURCE!M1600&amp;      IF(lookups!$P$2-LEN(SOURCE!M1600) &gt;= 0, REPT(" ",lookups!$P$2-LEN(SOURCE!M1600)), "")&amp;
      "},"&amp;IF(SOURCE!O1600&lt;&gt;"",""&amp;SOURCE!O1600,"")
 )
)
)</f>
        <v>/* 1562 */  { fnRecallConfig,               TM_REGISTER,                 "RCLCFG",                                      "Config",                                      (0 &lt;&lt; TAM_MAX_BITS) |    99, CAT_FNCT | SLS_ENABLED   | US_ENABLED   | EIM_DISABLED | PTP_REGISTER     },</v>
      </c>
    </row>
    <row r="1601" customFormat="false" ht="15.75" hidden="false" customHeight="false" outlineLevel="0" collapsed="false">
      <c r="A1601" s="263" t="str">
        <f aca="false">IF(AND(OR(SOURCE!A1601="",ISBLANK(SOURCE!A1601)),SOURCE!B1601&gt;0),IF(ISBLANK(SOURCE!C1601),"",SOURCE!C1601),
IF(SOURCE!B1601&lt;0,VLOOKUP(SOURCE!B1601,lookups!A$1:B$25,2,0),
  IF(ISBLANK(SOURCE!B1601),
    "",
    "/* "&amp;TEXT(SOURCE!B1601,"???0")&amp;" *"&amp;
      SOURCE!C1601&amp;", "&amp; IF(lookups!$E$2-LEN(SOURCE!C1601) &gt;= 0, REPT(" ",lookups!$E$2-LEN(SOURCE!C1601)), "")&amp;
      SOURCE!D1601&amp;", "&amp; IF(lookups!$F$2-LEN(SOURCE!D1601) &gt;= 0, REPT(" ",lookups!$F$2-LEN(SOURCE!D1601)), "")&amp;
      SOURCE!E1601&amp;", "&amp; IF(lookups!$G$2-LEN(SOURCE!E1601) &gt;=0, REPT(" ",lookups!$G$2-LEN(SOURCE!E1601)), "")&amp;
      SOURCE!F1601&amp;", "&amp; IF(lookups!$H$2-LEN(SOURCE!F1601) &gt;= 0, REPT(" ",lookups!$H$2-LEN(SOURCE!F1601)+2), "")&amp;"("&amp;
      SUBSTITUTE(TEXT(SOURCE!G1601,"??0"),"  ","")&amp;" &lt;&lt; TAM_MAX_BITS) |"&amp; IF(lookups!$I$2-3 &gt;= 0, REPT(" ",MAX(1,lookups!$I$2-5+4+1-1-LEN(  IF(ISTEXT(SOURCE!H1601),SOURCE!H1601,  SUBSTITUTE(SUBSTITUTE(TEXT(SOURCE!H1601,"????0"),"  ","")," ",""))   ))), "")&amp;
       IF(ISTEXT(SOURCE!H1601),SOURCE!H1601, SUBSTITUTE(SUBSTITUTE(TEXT(SOURCE!H1601,"????0"),"  ","")," ",""))   &amp;","&amp; IF(lookups!$J$2-3 &gt;= 0, REPT(" ",lookups!$J$2-3-5), "")&amp;
      SOURCE!I1601&amp;
" | "&amp; IF(lookups!$K$2-LEN(SOURCE!I1601) &gt;= 0, REPT(" ",lookups!$K$2-LEN(SOURCE!I1601)), "")&amp;
      SOURCE!J1601&amp;      IF(lookups!$L$2-LEN(SOURCE!J1601) &gt;= 0, REPT(" ",lookups!$L$2-LEN(SOURCE!J1601)), "")&amp;
" | "&amp; IF(lookups!$K$2-LEN(SOURCE!I1601) &gt;= 0, REPT(" ",lookups!$K$2-LEN(SOURCE!I1601)), "")&amp;
      SOURCE!K1601&amp;      IF(lookups!$L$2-LEN(SOURCE!K1601) &gt;= 0, REPT(" ",lookups!$M$2-LEN(SOURCE!K1601)), "")&amp;
" | "&amp; SOURCE!L1601&amp;      IF(lookups!$O$2-LEN(SOURCE!L1601) &gt;= 0, REPT(" ",lookups!$O$2-LEN(SOURCE!L1601)), "")&amp;
" | "&amp; SOURCE!M1601&amp;      IF(lookups!$P$2-LEN(SOURCE!M1601) &gt;= 0, REPT(" ",lookups!$P$2-LEN(SOURCE!M1601)), "")&amp;
      "},"&amp;IF(SOURCE!O1601&lt;&gt;"",""&amp;SOURCE!O1601,"")
 )
)
)</f>
        <v>/* 1563 */  { fnRecallElement,              NOPARAM,                     "RCLEL",                                       "RCLEL",                                       (0 &lt;&lt; TAM_MAX_BITS) |     0, CAT_FNCT | SLS_ENABLED   | US_ENABLED   | EIM_DISABLED | PTP_NONE         },</v>
      </c>
    </row>
    <row r="1602" customFormat="false" ht="15.75" hidden="false" customHeight="false" outlineLevel="0" collapsed="false">
      <c r="A1602" s="263" t="str">
        <f aca="false">IF(AND(OR(SOURCE!A1602="",ISBLANK(SOURCE!A1602)),SOURCE!B1602&gt;0),IF(ISBLANK(SOURCE!C1602),"",SOURCE!C1602),
IF(SOURCE!B1602&lt;0,VLOOKUP(SOURCE!B1602,lookups!A$1:B$25,2,0),
  IF(ISBLANK(SOURCE!B1602),
    "",
    "/* "&amp;TEXT(SOURCE!B1602,"???0")&amp;" *"&amp;
      SOURCE!C1602&amp;", "&amp; IF(lookups!$E$2-LEN(SOURCE!C1602) &gt;= 0, REPT(" ",lookups!$E$2-LEN(SOURCE!C1602)), "")&amp;
      SOURCE!D1602&amp;", "&amp; IF(lookups!$F$2-LEN(SOURCE!D1602) &gt;= 0, REPT(" ",lookups!$F$2-LEN(SOURCE!D1602)), "")&amp;
      SOURCE!E1602&amp;", "&amp; IF(lookups!$G$2-LEN(SOURCE!E1602) &gt;=0, REPT(" ",lookups!$G$2-LEN(SOURCE!E1602)), "")&amp;
      SOURCE!F1602&amp;", "&amp; IF(lookups!$H$2-LEN(SOURCE!F1602) &gt;= 0, REPT(" ",lookups!$H$2-LEN(SOURCE!F1602)+2), "")&amp;"("&amp;
      SUBSTITUTE(TEXT(SOURCE!G1602,"??0"),"  ","")&amp;" &lt;&lt; TAM_MAX_BITS) |"&amp; IF(lookups!$I$2-3 &gt;= 0, REPT(" ",MAX(1,lookups!$I$2-5+4+1-1-LEN(  IF(ISTEXT(SOURCE!H1602),SOURCE!H1602,  SUBSTITUTE(SUBSTITUTE(TEXT(SOURCE!H1602,"????0"),"  ","")," ",""))   ))), "")&amp;
       IF(ISTEXT(SOURCE!H1602),SOURCE!H1602, SUBSTITUTE(SUBSTITUTE(TEXT(SOURCE!H1602,"????0"),"  ","")," ",""))   &amp;","&amp; IF(lookups!$J$2-3 &gt;= 0, REPT(" ",lookups!$J$2-3-5), "")&amp;
      SOURCE!I1602&amp;
" | "&amp; IF(lookups!$K$2-LEN(SOURCE!I1602) &gt;= 0, REPT(" ",lookups!$K$2-LEN(SOURCE!I1602)), "")&amp;
      SOURCE!J1602&amp;      IF(lookups!$L$2-LEN(SOURCE!J1602) &gt;= 0, REPT(" ",lookups!$L$2-LEN(SOURCE!J1602)), "")&amp;
" | "&amp; IF(lookups!$K$2-LEN(SOURCE!I1602) &gt;= 0, REPT(" ",lookups!$K$2-LEN(SOURCE!I1602)), "")&amp;
      SOURCE!K1602&amp;      IF(lookups!$L$2-LEN(SOURCE!K1602) &gt;= 0, REPT(" ",lookups!$M$2-LEN(SOURCE!K1602)), "")&amp;
" | "&amp; SOURCE!L1602&amp;      IF(lookups!$O$2-LEN(SOURCE!L1602) &gt;= 0, REPT(" ",lookups!$O$2-LEN(SOURCE!L1602)), "")&amp;
" | "&amp; SOURCE!M1602&amp;      IF(lookups!$P$2-LEN(SOURCE!M1602) &gt;= 0, REPT(" ",lookups!$P$2-LEN(SOURCE!M1602)), "")&amp;
      "},"&amp;IF(SOURCE!O1602&lt;&gt;"",""&amp;SOURCE!O1602,"")
 )
)
)</f>
        <v>/* 1564 */  { fnRecallIJ,                   NOPARAM,                     "RCLIJ",                                       "RCLIJ",                                       (0 &lt;&lt; TAM_MAX_BITS) |     0, CAT_FNCT | SLS_ENABLED   | US_ENABLED   | EIM_DISABLED | PTP_NONE         },</v>
      </c>
    </row>
    <row r="1603" customFormat="false" ht="15.75" hidden="false" customHeight="false" outlineLevel="0" collapsed="false">
      <c r="A1603" s="263" t="str">
        <f aca="false">IF(AND(OR(SOURCE!A1603="",ISBLANK(SOURCE!A1603)),SOURCE!B1603&gt;0),IF(ISBLANK(SOURCE!C1603),"",SOURCE!C1603),
IF(SOURCE!B1603&lt;0,VLOOKUP(SOURCE!B1603,lookups!A$1:B$25,2,0),
  IF(ISBLANK(SOURCE!B1603),
    "",
    "/* "&amp;TEXT(SOURCE!B1603,"???0")&amp;" *"&amp;
      SOURCE!C1603&amp;", "&amp; IF(lookups!$E$2-LEN(SOURCE!C1603) &gt;= 0, REPT(" ",lookups!$E$2-LEN(SOURCE!C1603)), "")&amp;
      SOURCE!D1603&amp;", "&amp; IF(lookups!$F$2-LEN(SOURCE!D1603) &gt;= 0, REPT(" ",lookups!$F$2-LEN(SOURCE!D1603)), "")&amp;
      SOURCE!E1603&amp;", "&amp; IF(lookups!$G$2-LEN(SOURCE!E1603) &gt;=0, REPT(" ",lookups!$G$2-LEN(SOURCE!E1603)), "")&amp;
      SOURCE!F1603&amp;", "&amp; IF(lookups!$H$2-LEN(SOURCE!F1603) &gt;= 0, REPT(" ",lookups!$H$2-LEN(SOURCE!F1603)+2), "")&amp;"("&amp;
      SUBSTITUTE(TEXT(SOURCE!G1603,"??0"),"  ","")&amp;" &lt;&lt; TAM_MAX_BITS) |"&amp; IF(lookups!$I$2-3 &gt;= 0, REPT(" ",MAX(1,lookups!$I$2-5+4+1-1-LEN(  IF(ISTEXT(SOURCE!H1603),SOURCE!H1603,  SUBSTITUTE(SUBSTITUTE(TEXT(SOURCE!H1603,"????0"),"  ","")," ",""))   ))), "")&amp;
       IF(ISTEXT(SOURCE!H1603),SOURCE!H1603, SUBSTITUTE(SUBSTITUTE(TEXT(SOURCE!H1603,"????0"),"  ","")," ",""))   &amp;","&amp; IF(lookups!$J$2-3 &gt;= 0, REPT(" ",lookups!$J$2-3-5), "")&amp;
      SOURCE!I1603&amp;
" | "&amp; IF(lookups!$K$2-LEN(SOURCE!I1603) &gt;= 0, REPT(" ",lookups!$K$2-LEN(SOURCE!I1603)), "")&amp;
      SOURCE!J1603&amp;      IF(lookups!$L$2-LEN(SOURCE!J1603) &gt;= 0, REPT(" ",lookups!$L$2-LEN(SOURCE!J1603)), "")&amp;
" | "&amp; IF(lookups!$K$2-LEN(SOURCE!I1603) &gt;= 0, REPT(" ",lookups!$K$2-LEN(SOURCE!I1603)), "")&amp;
      SOURCE!K1603&amp;      IF(lookups!$L$2-LEN(SOURCE!K1603) &gt;= 0, REPT(" ",lookups!$M$2-LEN(SOURCE!K1603)), "")&amp;
" | "&amp; SOURCE!L1603&amp;      IF(lookups!$O$2-LEN(SOURCE!L1603) &gt;= 0, REPT(" ",lookups!$O$2-LEN(SOURCE!L1603)), "")&amp;
" | "&amp; SOURCE!M1603&amp;      IF(lookups!$P$2-LEN(SOURCE!M1603) &gt;= 0, REPT(" ",lookups!$P$2-LEN(SOURCE!M1603)), "")&amp;
      "},"&amp;IF(SOURCE!O1603&lt;&gt;"",""&amp;SOURCE!O1603,"")
 )
)
)</f>
        <v>/* 1565 */  { fnRecallStack,                TM_REGISTER,                 "RCLS",                                        "RCLS",                                        (0 &lt;&lt; TAM_MAX_BITS) |    99, CAT_FNCT | SLS_ENABLED   | US_ENABLED   | EIM_DISABLED | PTP_REGISTER     },</v>
      </c>
    </row>
    <row r="1604" customFormat="false" ht="15.75" hidden="false" customHeight="false" outlineLevel="0" collapsed="false">
      <c r="A1604" s="263" t="str">
        <f aca="false">IF(AND(OR(SOURCE!A1604="",ISBLANK(SOURCE!A1604)),SOURCE!B1604&gt;0),IF(ISBLANK(SOURCE!C1604),"",SOURCE!C1604),
IF(SOURCE!B1604&lt;0,VLOOKUP(SOURCE!B1604,lookups!A$1:B$25,2,0),
  IF(ISBLANK(SOURCE!B1604),
    "",
    "/* "&amp;TEXT(SOURCE!B1604,"???0")&amp;" *"&amp;
      SOURCE!C1604&amp;", "&amp; IF(lookups!$E$2-LEN(SOURCE!C1604) &gt;= 0, REPT(" ",lookups!$E$2-LEN(SOURCE!C1604)), "")&amp;
      SOURCE!D1604&amp;", "&amp; IF(lookups!$F$2-LEN(SOURCE!D1604) &gt;= 0, REPT(" ",lookups!$F$2-LEN(SOURCE!D1604)), "")&amp;
      SOURCE!E1604&amp;", "&amp; IF(lookups!$G$2-LEN(SOURCE!E1604) &gt;=0, REPT(" ",lookups!$G$2-LEN(SOURCE!E1604)), "")&amp;
      SOURCE!F1604&amp;", "&amp; IF(lookups!$H$2-LEN(SOURCE!F1604) &gt;= 0, REPT(" ",lookups!$H$2-LEN(SOURCE!F1604)+2), "")&amp;"("&amp;
      SUBSTITUTE(TEXT(SOURCE!G1604,"??0"),"  ","")&amp;" &lt;&lt; TAM_MAX_BITS) |"&amp; IF(lookups!$I$2-3 &gt;= 0, REPT(" ",MAX(1,lookups!$I$2-5+4+1-1-LEN(  IF(ISTEXT(SOURCE!H1604),SOURCE!H1604,  SUBSTITUTE(SUBSTITUTE(TEXT(SOURCE!H1604,"????0"),"  ","")," ",""))   ))), "")&amp;
       IF(ISTEXT(SOURCE!H1604),SOURCE!H1604, SUBSTITUTE(SUBSTITUTE(TEXT(SOURCE!H1604,"????0"),"  ","")," ",""))   &amp;","&amp; IF(lookups!$J$2-3 &gt;= 0, REPT(" ",lookups!$J$2-3-5), "")&amp;
      SOURCE!I1604&amp;
" | "&amp; IF(lookups!$K$2-LEN(SOURCE!I1604) &gt;= 0, REPT(" ",lookups!$K$2-LEN(SOURCE!I1604)), "")&amp;
      SOURCE!J1604&amp;      IF(lookups!$L$2-LEN(SOURCE!J1604) &gt;= 0, REPT(" ",lookups!$L$2-LEN(SOURCE!J1604)), "")&amp;
" | "&amp; IF(lookups!$K$2-LEN(SOURCE!I1604) &gt;= 0, REPT(" ",lookups!$K$2-LEN(SOURCE!I1604)), "")&amp;
      SOURCE!K1604&amp;      IF(lookups!$L$2-LEN(SOURCE!K1604) &gt;= 0, REPT(" ",lookups!$M$2-LEN(SOURCE!K1604)), "")&amp;
" | "&amp; SOURCE!L1604&amp;      IF(lookups!$O$2-LEN(SOURCE!L1604) &gt;= 0, REPT(" ",lookups!$O$2-LEN(SOURCE!L1604)), "")&amp;
" | "&amp; SOURCE!M1604&amp;      IF(lookups!$P$2-LEN(SOURCE!M1604) &gt;= 0, REPT(" ",lookups!$P$2-LEN(SOURCE!M1604)), "")&amp;
      "},"&amp;IF(SOURCE!O1604&lt;&gt;"",""&amp;SOURCE!O1604,"")
 )
)
)</f>
        <v>/* 1566 */  { fnRdp,                        TM_VALUE,                    "RDP",                                         "RDP",                                         (0 &lt;&lt; TAM_MAX_BITS) |    99, CAT_FNCT | SLS_ENABLED   | US_ENABLED   | EIM_DISABLED | PTP_NUMBER_8     },</v>
      </c>
    </row>
    <row r="1605" customFormat="false" ht="15.75" hidden="false" customHeight="false" outlineLevel="0" collapsed="false">
      <c r="A1605" s="263" t="str">
        <f aca="false">IF(AND(OR(SOURCE!A1605="",ISBLANK(SOURCE!A1605)),SOURCE!B1605&gt;0),IF(ISBLANK(SOURCE!C1605),"",SOURCE!C1605),
IF(SOURCE!B1605&lt;0,VLOOKUP(SOURCE!B1605,lookups!A$1:B$25,2,0),
  IF(ISBLANK(SOURCE!B1605),
    "",
    "/* "&amp;TEXT(SOURCE!B1605,"???0")&amp;" *"&amp;
      SOURCE!C1605&amp;", "&amp; IF(lookups!$E$2-LEN(SOURCE!C1605) &gt;= 0, REPT(" ",lookups!$E$2-LEN(SOURCE!C1605)), "")&amp;
      SOURCE!D1605&amp;", "&amp; IF(lookups!$F$2-LEN(SOURCE!D1605) &gt;= 0, REPT(" ",lookups!$F$2-LEN(SOURCE!D1605)), "")&amp;
      SOURCE!E1605&amp;", "&amp; IF(lookups!$G$2-LEN(SOURCE!E1605) &gt;=0, REPT(" ",lookups!$G$2-LEN(SOURCE!E1605)), "")&amp;
      SOURCE!F1605&amp;", "&amp; IF(lookups!$H$2-LEN(SOURCE!F1605) &gt;= 0, REPT(" ",lookups!$H$2-LEN(SOURCE!F1605)+2), "")&amp;"("&amp;
      SUBSTITUTE(TEXT(SOURCE!G1605,"??0"),"  ","")&amp;" &lt;&lt; TAM_MAX_BITS) |"&amp; IF(lookups!$I$2-3 &gt;= 0, REPT(" ",MAX(1,lookups!$I$2-5+4+1-1-LEN(  IF(ISTEXT(SOURCE!H1605),SOURCE!H1605,  SUBSTITUTE(SUBSTITUTE(TEXT(SOURCE!H1605,"????0"),"  ","")," ",""))   ))), "")&amp;
       IF(ISTEXT(SOURCE!H1605),SOURCE!H1605, SUBSTITUTE(SUBSTITUTE(TEXT(SOURCE!H1605,"????0"),"  ","")," ",""))   &amp;","&amp; IF(lookups!$J$2-3 &gt;= 0, REPT(" ",lookups!$J$2-3-5), "")&amp;
      SOURCE!I1605&amp;
" | "&amp; IF(lookups!$K$2-LEN(SOURCE!I1605) &gt;= 0, REPT(" ",lookups!$K$2-LEN(SOURCE!I1605)), "")&amp;
      SOURCE!J1605&amp;      IF(lookups!$L$2-LEN(SOURCE!J1605) &gt;= 0, REPT(" ",lookups!$L$2-LEN(SOURCE!J1605)), "")&amp;
" | "&amp; IF(lookups!$K$2-LEN(SOURCE!I1605) &gt;= 0, REPT(" ",lookups!$K$2-LEN(SOURCE!I1605)), "")&amp;
      SOURCE!K1605&amp;      IF(lookups!$L$2-LEN(SOURCE!K1605) &gt;= 0, REPT(" ",lookups!$M$2-LEN(SOURCE!K1605)), "")&amp;
" | "&amp; SOURCE!L1605&amp;      IF(lookups!$O$2-LEN(SOURCE!L1605) &gt;= 0, REPT(" ",lookups!$O$2-LEN(SOURCE!L1605)), "")&amp;
" | "&amp; SOURCE!M1605&amp;      IF(lookups!$P$2-LEN(SOURCE!M1605) &gt;= 0, REPT(" ",lookups!$P$2-LEN(SOURCE!M1605)), "")&amp;
      "},"&amp;IF(SOURCE!O1605&lt;&gt;"",""&amp;SOURCE!O1605,"")
 )
)
)</f>
        <v>/* 1567 */  { fnRealPart,                   NOPARAM,                     "Re",                                          "Re",                                          (0 &lt;&lt; TAM_MAX_BITS) |     0, CAT_FNCT | SLS_ENABLED   | US_ENABLED   | EIM_ENABLED  | PTP_NONE         },</v>
      </c>
    </row>
    <row r="1606" customFormat="false" ht="15.75" hidden="false" customHeight="false" outlineLevel="0" collapsed="false">
      <c r="A1606" s="263" t="str">
        <f aca="false">IF(AND(OR(SOURCE!A1606="",ISBLANK(SOURCE!A1606)),SOURCE!B1606&gt;0),IF(ISBLANK(SOURCE!C1606),"",SOURCE!C1606),
IF(SOURCE!B1606&lt;0,VLOOKUP(SOURCE!B1606,lookups!A$1:B$25,2,0),
  IF(ISBLANK(SOURCE!B1606),
    "",
    "/* "&amp;TEXT(SOURCE!B1606,"???0")&amp;" *"&amp;
      SOURCE!C1606&amp;", "&amp; IF(lookups!$E$2-LEN(SOURCE!C1606) &gt;= 0, REPT(" ",lookups!$E$2-LEN(SOURCE!C1606)), "")&amp;
      SOURCE!D1606&amp;", "&amp; IF(lookups!$F$2-LEN(SOURCE!D1606) &gt;= 0, REPT(" ",lookups!$F$2-LEN(SOURCE!D1606)), "")&amp;
      SOURCE!E1606&amp;", "&amp; IF(lookups!$G$2-LEN(SOURCE!E1606) &gt;=0, REPT(" ",lookups!$G$2-LEN(SOURCE!E1606)), "")&amp;
      SOURCE!F1606&amp;", "&amp; IF(lookups!$H$2-LEN(SOURCE!F1606) &gt;= 0, REPT(" ",lookups!$H$2-LEN(SOURCE!F1606)+2), "")&amp;"("&amp;
      SUBSTITUTE(TEXT(SOURCE!G1606,"??0"),"  ","")&amp;" &lt;&lt; TAM_MAX_BITS) |"&amp; IF(lookups!$I$2-3 &gt;= 0, REPT(" ",MAX(1,lookups!$I$2-5+4+1-1-LEN(  IF(ISTEXT(SOURCE!H1606),SOURCE!H1606,  SUBSTITUTE(SUBSTITUTE(TEXT(SOURCE!H1606,"????0"),"  ","")," ",""))   ))), "")&amp;
       IF(ISTEXT(SOURCE!H1606),SOURCE!H1606, SUBSTITUTE(SUBSTITUTE(TEXT(SOURCE!H1606,"????0"),"  ","")," ",""))   &amp;","&amp; IF(lookups!$J$2-3 &gt;= 0, REPT(" ",lookups!$J$2-3-5), "")&amp;
      SOURCE!I1606&amp;
" | "&amp; IF(lookups!$K$2-LEN(SOURCE!I1606) &gt;= 0, REPT(" ",lookups!$K$2-LEN(SOURCE!I1606)), "")&amp;
      SOURCE!J1606&amp;      IF(lookups!$L$2-LEN(SOURCE!J1606) &gt;= 0, REPT(" ",lookups!$L$2-LEN(SOURCE!J1606)), "")&amp;
" | "&amp; IF(lookups!$K$2-LEN(SOURCE!I1606) &gt;= 0, REPT(" ",lookups!$K$2-LEN(SOURCE!I1606)), "")&amp;
      SOURCE!K1606&amp;      IF(lookups!$L$2-LEN(SOURCE!K1606) &gt;= 0, REPT(" ",lookups!$M$2-LEN(SOURCE!K1606)), "")&amp;
" | "&amp; SOURCE!L1606&amp;      IF(lookups!$O$2-LEN(SOURCE!L1606) &gt;= 0, REPT(" ",lookups!$O$2-LEN(SOURCE!L1606)), "")&amp;
" | "&amp; SOURCE!M1606&amp;      IF(lookups!$P$2-LEN(SOURCE!M1606) &gt;= 0, REPT(" ",lookups!$P$2-LEN(SOURCE!M1606)), "")&amp;
      "},"&amp;IF(SOURCE!O1606&lt;&gt;"",""&amp;SOURCE!O1606,"")
 )
)
)</f>
        <v>/* 1568 */  { fnLoadProgram,                NOPARAM,                     "READP",                                       "READP",                                       (0 &lt;&lt; TAM_MAX_BITS) |     0, CAT_FNCT | SLS_ENABLED   | US_CANCEL    | EIM_DISABLED | PTP_DISABLED     },</v>
      </c>
    </row>
    <row r="1607" customFormat="false" ht="15.75" hidden="false" customHeight="false" outlineLevel="0" collapsed="false">
      <c r="A1607" s="263" t="str">
        <f aca="false">IF(AND(OR(SOURCE!A1607="",ISBLANK(SOURCE!A1607)),SOURCE!B1607&gt;0),IF(ISBLANK(SOURCE!C1607),"",SOURCE!C1607),
IF(SOURCE!B1607&lt;0,VLOOKUP(SOURCE!B1607,lookups!A$1:B$25,2,0),
  IF(ISBLANK(SOURCE!B1607),
    "",
    "/* "&amp;TEXT(SOURCE!B1607,"???0")&amp;" *"&amp;
      SOURCE!C1607&amp;", "&amp; IF(lookups!$E$2-LEN(SOURCE!C1607) &gt;= 0, REPT(" ",lookups!$E$2-LEN(SOURCE!C1607)), "")&amp;
      SOURCE!D1607&amp;", "&amp; IF(lookups!$F$2-LEN(SOURCE!D1607) &gt;= 0, REPT(" ",lookups!$F$2-LEN(SOURCE!D1607)), "")&amp;
      SOURCE!E1607&amp;", "&amp; IF(lookups!$G$2-LEN(SOURCE!E1607) &gt;=0, REPT(" ",lookups!$G$2-LEN(SOURCE!E1607)), "")&amp;
      SOURCE!F1607&amp;", "&amp; IF(lookups!$H$2-LEN(SOURCE!F1607) &gt;= 0, REPT(" ",lookups!$H$2-LEN(SOURCE!F1607)+2), "")&amp;"("&amp;
      SUBSTITUTE(TEXT(SOURCE!G1607,"??0"),"  ","")&amp;" &lt;&lt; TAM_MAX_BITS) |"&amp; IF(lookups!$I$2-3 &gt;= 0, REPT(" ",MAX(1,lookups!$I$2-5+4+1-1-LEN(  IF(ISTEXT(SOURCE!H1607),SOURCE!H1607,  SUBSTITUTE(SUBSTITUTE(TEXT(SOURCE!H1607,"????0"),"  ","")," ",""))   ))), "")&amp;
       IF(ISTEXT(SOURCE!H1607),SOURCE!H1607, SUBSTITUTE(SUBSTITUTE(TEXT(SOURCE!H1607,"????0"),"  ","")," ",""))   &amp;","&amp; IF(lookups!$J$2-3 &gt;= 0, REPT(" ",lookups!$J$2-3-5), "")&amp;
      SOURCE!I1607&amp;
" | "&amp; IF(lookups!$K$2-LEN(SOURCE!I1607) &gt;= 0, REPT(" ",lookups!$K$2-LEN(SOURCE!I1607)), "")&amp;
      SOURCE!J1607&amp;      IF(lookups!$L$2-LEN(SOURCE!J1607) &gt;= 0, REPT(" ",lookups!$L$2-LEN(SOURCE!J1607)), "")&amp;
" | "&amp; IF(lookups!$K$2-LEN(SOURCE!I1607) &gt;= 0, REPT(" ",lookups!$K$2-LEN(SOURCE!I1607)), "")&amp;
      SOURCE!K1607&amp;      IF(lookups!$L$2-LEN(SOURCE!K1607) &gt;= 0, REPT(" ",lookups!$M$2-LEN(SOURCE!K1607)), "")&amp;
" | "&amp; SOURCE!L1607&amp;      IF(lookups!$O$2-LEN(SOURCE!L1607) &gt;= 0, REPT(" ",lookups!$O$2-LEN(SOURCE!L1607)), "")&amp;
" | "&amp; SOURCE!M1607&amp;      IF(lookups!$P$2-LEN(SOURCE!M1607) &gt;= 0, REPT(" ",lookups!$P$2-LEN(SOURCE!M1607)), "")&amp;
      "},"&amp;IF(SOURCE!O1607&lt;&gt;"",""&amp;SOURCE!O1607,"")
 )
)
)</f>
        <v>/* 1569 */  { fnReset,                      NOT_CONFIRMED,               "RESET",                                       "RESET",                                       (0 &lt;&lt; TAM_MAX_BITS) |     0, CAT_FNCT | SLS_ENABLED   | US_ENABL_XEQ | EIM_DISABLED | PTP_DISABLED     },</v>
      </c>
    </row>
    <row r="1608" customFormat="false" ht="15.75" hidden="false" customHeight="false" outlineLevel="0" collapsed="false">
      <c r="A1608" s="263" t="str">
        <f aca="false">IF(AND(OR(SOURCE!A1608="",ISBLANK(SOURCE!A1608)),SOURCE!B1608&gt;0),IF(ISBLANK(SOURCE!C1608),"",SOURCE!C1608),
IF(SOURCE!B1608&lt;0,VLOOKUP(SOURCE!B1608,lookups!A$1:B$25,2,0),
  IF(ISBLANK(SOURCE!B1608),
    "",
    "/* "&amp;TEXT(SOURCE!B1608,"???0")&amp;" *"&amp;
      SOURCE!C1608&amp;", "&amp; IF(lookups!$E$2-LEN(SOURCE!C1608) &gt;= 0, REPT(" ",lookups!$E$2-LEN(SOURCE!C1608)), "")&amp;
      SOURCE!D1608&amp;", "&amp; IF(lookups!$F$2-LEN(SOURCE!D1608) &gt;= 0, REPT(" ",lookups!$F$2-LEN(SOURCE!D1608)), "")&amp;
      SOURCE!E1608&amp;", "&amp; IF(lookups!$G$2-LEN(SOURCE!E1608) &gt;=0, REPT(" ",lookups!$G$2-LEN(SOURCE!E1608)), "")&amp;
      SOURCE!F1608&amp;", "&amp; IF(lookups!$H$2-LEN(SOURCE!F1608) &gt;= 0, REPT(" ",lookups!$H$2-LEN(SOURCE!F1608)+2), "")&amp;"("&amp;
      SUBSTITUTE(TEXT(SOURCE!G1608,"??0"),"  ","")&amp;" &lt;&lt; TAM_MAX_BITS) |"&amp; IF(lookups!$I$2-3 &gt;= 0, REPT(" ",MAX(1,lookups!$I$2-5+4+1-1-LEN(  IF(ISTEXT(SOURCE!H1608),SOURCE!H1608,  SUBSTITUTE(SUBSTITUTE(TEXT(SOURCE!H1608,"????0"),"  ","")," ",""))   ))), "")&amp;
       IF(ISTEXT(SOURCE!H1608),SOURCE!H1608, SUBSTITUTE(SUBSTITUTE(TEXT(SOURCE!H1608,"????0"),"  ","")," ",""))   &amp;","&amp; IF(lookups!$J$2-3 &gt;= 0, REPT(" ",lookups!$J$2-3-5), "")&amp;
      SOURCE!I1608&amp;
" | "&amp; IF(lookups!$K$2-LEN(SOURCE!I1608) &gt;= 0, REPT(" ",lookups!$K$2-LEN(SOURCE!I1608)), "")&amp;
      SOURCE!J1608&amp;      IF(lookups!$L$2-LEN(SOURCE!J1608) &gt;= 0, REPT(" ",lookups!$L$2-LEN(SOURCE!J1608)), "")&amp;
" | "&amp; IF(lookups!$K$2-LEN(SOURCE!I1608) &gt;= 0, REPT(" ",lookups!$K$2-LEN(SOURCE!I1608)), "")&amp;
      SOURCE!K1608&amp;      IF(lookups!$L$2-LEN(SOURCE!K1608) &gt;= 0, REPT(" ",lookups!$M$2-LEN(SOURCE!K1608)), "")&amp;
" | "&amp; SOURCE!L1608&amp;      IF(lookups!$O$2-LEN(SOURCE!L1608) &gt;= 0, REPT(" ",lookups!$O$2-LEN(SOURCE!L1608)), "")&amp;
" | "&amp; SOURCE!M1608&amp;      IF(lookups!$P$2-LEN(SOURCE!M1608) &gt;= 0, REPT(" ",lookups!$P$2-LEN(SOURCE!M1608)), "")&amp;
      "},"&amp;IF(SOURCE!O1608&lt;&gt;"",""&amp;SOURCE!O1608,"")
 )
)
)</f>
        <v>/* 1570 */  { fnReToCx,                     NOPARAM,                     "RE" STD_RIGHT_ARROW "CX",                     "RE" STD_RIGHT_ARROW "CX",                     (0 &lt;&lt; TAM_MAX_BITS) |     0, CAT_FNCT | SLS_ENABLED   | US_ENABLED   | EIM_DISABLED | PTP_NONE         },</v>
      </c>
    </row>
    <row r="1609" customFormat="false" ht="15.75" hidden="false" customHeight="false" outlineLevel="0" collapsed="false">
      <c r="A1609" s="263" t="str">
        <f aca="false">IF(AND(OR(SOURCE!A1609="",ISBLANK(SOURCE!A1609)),SOURCE!B1609&gt;0),IF(ISBLANK(SOURCE!C1609),"",SOURCE!C1609),
IF(SOURCE!B1609&lt;0,VLOOKUP(SOURCE!B1609,lookups!A$1:B$25,2,0),
  IF(ISBLANK(SOURCE!B1609),
    "",
    "/* "&amp;TEXT(SOURCE!B1609,"???0")&amp;" *"&amp;
      SOURCE!C1609&amp;", "&amp; IF(lookups!$E$2-LEN(SOURCE!C1609) &gt;= 0, REPT(" ",lookups!$E$2-LEN(SOURCE!C1609)), "")&amp;
      SOURCE!D1609&amp;", "&amp; IF(lookups!$F$2-LEN(SOURCE!D1609) &gt;= 0, REPT(" ",lookups!$F$2-LEN(SOURCE!D1609)), "")&amp;
      SOURCE!E1609&amp;", "&amp; IF(lookups!$G$2-LEN(SOURCE!E1609) &gt;=0, REPT(" ",lookups!$G$2-LEN(SOURCE!E1609)), "")&amp;
      SOURCE!F1609&amp;", "&amp; IF(lookups!$H$2-LEN(SOURCE!F1609) &gt;= 0, REPT(" ",lookups!$H$2-LEN(SOURCE!F1609)+2), "")&amp;"("&amp;
      SUBSTITUTE(TEXT(SOURCE!G1609,"??0"),"  ","")&amp;" &lt;&lt; TAM_MAX_BITS) |"&amp; IF(lookups!$I$2-3 &gt;= 0, REPT(" ",MAX(1,lookups!$I$2-5+4+1-1-LEN(  IF(ISTEXT(SOURCE!H1609),SOURCE!H1609,  SUBSTITUTE(SUBSTITUTE(TEXT(SOURCE!H1609,"????0"),"  ","")," ",""))   ))), "")&amp;
       IF(ISTEXT(SOURCE!H1609),SOURCE!H1609, SUBSTITUTE(SUBSTITUTE(TEXT(SOURCE!H1609,"????0"),"  ","")," ",""))   &amp;","&amp; IF(lookups!$J$2-3 &gt;= 0, REPT(" ",lookups!$J$2-3-5), "")&amp;
      SOURCE!I1609&amp;
" | "&amp; IF(lookups!$K$2-LEN(SOURCE!I1609) &gt;= 0, REPT(" ",lookups!$K$2-LEN(SOURCE!I1609)), "")&amp;
      SOURCE!J1609&amp;      IF(lookups!$L$2-LEN(SOURCE!J1609) &gt;= 0, REPT(" ",lookups!$L$2-LEN(SOURCE!J1609)), "")&amp;
" | "&amp; IF(lookups!$K$2-LEN(SOURCE!I1609) &gt;= 0, REPT(" ",lookups!$K$2-LEN(SOURCE!I1609)), "")&amp;
      SOURCE!K1609&amp;      IF(lookups!$L$2-LEN(SOURCE!K1609) &gt;= 0, REPT(" ",lookups!$M$2-LEN(SOURCE!K1609)), "")&amp;
" | "&amp; SOURCE!L1609&amp;      IF(lookups!$O$2-LEN(SOURCE!L1609) &gt;= 0, REPT(" ",lookups!$O$2-LEN(SOURCE!L1609)), "")&amp;
" | "&amp; SOURCE!M1609&amp;      IF(lookups!$P$2-LEN(SOURCE!M1609) &gt;= 0, REPT(" ",lookups!$P$2-LEN(SOURCE!M1609)), "")&amp;
      "},"&amp;IF(SOURCE!O1609&lt;&gt;"",""&amp;SOURCE!O1609,"")
 )
)
)</f>
        <v>/* 1571 */  { fnSwapRealImaginary,          NOPARAM,                     "Re" STD_RIGHT_OVER_LEFT_ARROW "Im",           "Re" STD_RIGHT_OVER_LEFT_ARROW "Im",           (0 &lt;&lt; TAM_MAX_BITS) |     0, CAT_FNCT | SLS_ENABLED   | US_ENABLED   | EIM_DISABLED | PTP_NONE         },</v>
      </c>
    </row>
    <row r="1610" customFormat="false" ht="15.75" hidden="false" customHeight="false" outlineLevel="0" collapsed="false">
      <c r="A1610" s="263" t="str">
        <f aca="false">IF(AND(OR(SOURCE!A1610="",ISBLANK(SOURCE!A1610)),SOURCE!B1610&gt;0),IF(ISBLANK(SOURCE!C1610),"",SOURCE!C1610),
IF(SOURCE!B1610&lt;0,VLOOKUP(SOURCE!B1610,lookups!A$1:B$25,2,0),
  IF(ISBLANK(SOURCE!B1610),
    "",
    "/* "&amp;TEXT(SOURCE!B1610,"???0")&amp;" *"&amp;
      SOURCE!C1610&amp;", "&amp; IF(lookups!$E$2-LEN(SOURCE!C1610) &gt;= 0, REPT(" ",lookups!$E$2-LEN(SOURCE!C1610)), "")&amp;
      SOURCE!D1610&amp;", "&amp; IF(lookups!$F$2-LEN(SOURCE!D1610) &gt;= 0, REPT(" ",lookups!$F$2-LEN(SOURCE!D1610)), "")&amp;
      SOURCE!E1610&amp;", "&amp; IF(lookups!$G$2-LEN(SOURCE!E1610) &gt;=0, REPT(" ",lookups!$G$2-LEN(SOURCE!E1610)), "")&amp;
      SOURCE!F1610&amp;", "&amp; IF(lookups!$H$2-LEN(SOURCE!F1610) &gt;= 0, REPT(" ",lookups!$H$2-LEN(SOURCE!F1610)+2), "")&amp;"("&amp;
      SUBSTITUTE(TEXT(SOURCE!G1610,"??0"),"  ","")&amp;" &lt;&lt; TAM_MAX_BITS) |"&amp; IF(lookups!$I$2-3 &gt;= 0, REPT(" ",MAX(1,lookups!$I$2-5+4+1-1-LEN(  IF(ISTEXT(SOURCE!H1610),SOURCE!H1610,  SUBSTITUTE(SUBSTITUTE(TEXT(SOURCE!H1610,"????0"),"  ","")," ",""))   ))), "")&amp;
       IF(ISTEXT(SOURCE!H1610),SOURCE!H1610, SUBSTITUTE(SUBSTITUTE(TEXT(SOURCE!H1610,"????0"),"  ","")," ",""))   &amp;","&amp; IF(lookups!$J$2-3 &gt;= 0, REPT(" ",lookups!$J$2-3-5), "")&amp;
      SOURCE!I1610&amp;
" | "&amp; IF(lookups!$K$2-LEN(SOURCE!I1610) &gt;= 0, REPT(" ",lookups!$K$2-LEN(SOURCE!I1610)), "")&amp;
      SOURCE!J1610&amp;      IF(lookups!$L$2-LEN(SOURCE!J1610) &gt;= 0, REPT(" ",lookups!$L$2-LEN(SOURCE!J1610)), "")&amp;
" | "&amp; IF(lookups!$K$2-LEN(SOURCE!I1610) &gt;= 0, REPT(" ",lookups!$K$2-LEN(SOURCE!I1610)), "")&amp;
      SOURCE!K1610&amp;      IF(lookups!$L$2-LEN(SOURCE!K1610) &gt;= 0, REPT(" ",lookups!$M$2-LEN(SOURCE!K1610)), "")&amp;
" | "&amp; SOURCE!L1610&amp;      IF(lookups!$O$2-LEN(SOURCE!L1610) &gt;= 0, REPT(" ",lookups!$O$2-LEN(SOURCE!L1610)), "")&amp;
" | "&amp; SOURCE!M1610&amp;      IF(lookups!$P$2-LEN(SOURCE!M1610) &gt;= 0, REPT(" ",lookups!$P$2-LEN(SOURCE!M1610)), "")&amp;
      "},"&amp;IF(SOURCE!O1610&lt;&gt;"",""&amp;SOURCE!O1610,"")
 )
)
)</f>
        <v>/* 1572 */  { fnClP,                        TM_DELITM,                   "DELITM",                                      "DELITM",                                      (0 &lt;&lt; TAM_MAX_BITS) |     0, CAT_NONE | SLS_UNCHANGED | US_CANCEL    | EIM_DISABLED | PTP_DISABLED     },</v>
      </c>
    </row>
    <row r="1611" customFormat="false" ht="15.75" hidden="false" customHeight="false" outlineLevel="0" collapsed="false">
      <c r="A1611" s="263" t="str">
        <f aca="false">IF(AND(OR(SOURCE!A1611="",ISBLANK(SOURCE!A1611)),SOURCE!B1611&gt;0),IF(ISBLANK(SOURCE!C1611),"",SOURCE!C1611),
IF(SOURCE!B1611&lt;0,VLOOKUP(SOURCE!B1611,lookups!A$1:B$25,2,0),
  IF(ISBLANK(SOURCE!B1611),
    "",
    "/* "&amp;TEXT(SOURCE!B1611,"???0")&amp;" *"&amp;
      SOURCE!C1611&amp;", "&amp; IF(lookups!$E$2-LEN(SOURCE!C1611) &gt;= 0, REPT(" ",lookups!$E$2-LEN(SOURCE!C1611)), "")&amp;
      SOURCE!D1611&amp;", "&amp; IF(lookups!$F$2-LEN(SOURCE!D1611) &gt;= 0, REPT(" ",lookups!$F$2-LEN(SOURCE!D1611)), "")&amp;
      SOURCE!E1611&amp;", "&amp; IF(lookups!$G$2-LEN(SOURCE!E1611) &gt;=0, REPT(" ",lookups!$G$2-LEN(SOURCE!E1611)), "")&amp;
      SOURCE!F1611&amp;", "&amp; IF(lookups!$H$2-LEN(SOURCE!F1611) &gt;= 0, REPT(" ",lookups!$H$2-LEN(SOURCE!F1611)+2), "")&amp;"("&amp;
      SUBSTITUTE(TEXT(SOURCE!G1611,"??0"),"  ","")&amp;" &lt;&lt; TAM_MAX_BITS) |"&amp; IF(lookups!$I$2-3 &gt;= 0, REPT(" ",MAX(1,lookups!$I$2-5+4+1-1-LEN(  IF(ISTEXT(SOURCE!H1611),SOURCE!H1611,  SUBSTITUTE(SUBSTITUTE(TEXT(SOURCE!H1611,"????0"),"  ","")," ",""))   ))), "")&amp;
       IF(ISTEXT(SOURCE!H1611),SOURCE!H1611, SUBSTITUTE(SUBSTITUTE(TEXT(SOURCE!H1611,"????0"),"  ","")," ",""))   &amp;","&amp; IF(lookups!$J$2-3 &gt;= 0, REPT(" ",lookups!$J$2-3-5), "")&amp;
      SOURCE!I1611&amp;
" | "&amp; IF(lookups!$K$2-LEN(SOURCE!I1611) &gt;= 0, REPT(" ",lookups!$K$2-LEN(SOURCE!I1611)), "")&amp;
      SOURCE!J1611&amp;      IF(lookups!$L$2-LEN(SOURCE!J1611) &gt;= 0, REPT(" ",lookups!$L$2-LEN(SOURCE!J1611)), "")&amp;
" | "&amp; IF(lookups!$K$2-LEN(SOURCE!I1611) &gt;= 0, REPT(" ",lookups!$K$2-LEN(SOURCE!I1611)), "")&amp;
      SOURCE!K1611&amp;      IF(lookups!$L$2-LEN(SOURCE!K1611) &gt;= 0, REPT(" ",lookups!$M$2-LEN(SOURCE!K1611)), "")&amp;
" | "&amp; SOURCE!L1611&amp;      IF(lookups!$O$2-LEN(SOURCE!L1611) &gt;= 0, REPT(" ",lookups!$O$2-LEN(SOURCE!L1611)), "")&amp;
" | "&amp; SOURCE!M1611&amp;      IF(lookups!$P$2-LEN(SOURCE!M1611) &gt;= 0, REPT(" ",lookups!$P$2-LEN(SOURCE!M1611)), "")&amp;
      "},"&amp;IF(SOURCE!O1611&lt;&gt;"",""&amp;SOURCE!O1611,"")
 )
)
)</f>
        <v>/* 1573 */  { fnDeleteMenu,                 TM_DELITM,                   "DELITM",                                      "DELITM",                                      (0 &lt;&lt; TAM_MAX_BITS) |     0, CAT_NONE | SLS_UNCHANGED | US_CANCEL    | EIM_DISABLED | PTP_DISABLED     },</v>
      </c>
    </row>
    <row r="1612" customFormat="false" ht="15.75" hidden="false" customHeight="false" outlineLevel="0" collapsed="false">
      <c r="A1612" s="263" t="str">
        <f aca="false">IF(AND(OR(SOURCE!A1612="",ISBLANK(SOURCE!A1612)),SOURCE!B1612&gt;0),IF(ISBLANK(SOURCE!C1612),"",SOURCE!C1612),
IF(SOURCE!B1612&lt;0,VLOOKUP(SOURCE!B1612,lookups!A$1:B$25,2,0),
  IF(ISBLANK(SOURCE!B1612),
    "",
    "/* "&amp;TEXT(SOURCE!B1612,"???0")&amp;" *"&amp;
      SOURCE!C1612&amp;", "&amp; IF(lookups!$E$2-LEN(SOURCE!C1612) &gt;= 0, REPT(" ",lookups!$E$2-LEN(SOURCE!C1612)), "")&amp;
      SOURCE!D1612&amp;", "&amp; IF(lookups!$F$2-LEN(SOURCE!D1612) &gt;= 0, REPT(" ",lookups!$F$2-LEN(SOURCE!D1612)), "")&amp;
      SOURCE!E1612&amp;", "&amp; IF(lookups!$G$2-LEN(SOURCE!E1612) &gt;=0, REPT(" ",lookups!$G$2-LEN(SOURCE!E1612)), "")&amp;
      SOURCE!F1612&amp;", "&amp; IF(lookups!$H$2-LEN(SOURCE!F1612) &gt;= 0, REPT(" ",lookups!$H$2-LEN(SOURCE!F1612)+2), "")&amp;"("&amp;
      SUBSTITUTE(TEXT(SOURCE!G1612,"??0"),"  ","")&amp;" &lt;&lt; TAM_MAX_BITS) |"&amp; IF(lookups!$I$2-3 &gt;= 0, REPT(" ",MAX(1,lookups!$I$2-5+4+1-1-LEN(  IF(ISTEXT(SOURCE!H1612),SOURCE!H1612,  SUBSTITUTE(SUBSTITUTE(TEXT(SOURCE!H1612,"????0"),"  ","")," ",""))   ))), "")&amp;
       IF(ISTEXT(SOURCE!H1612),SOURCE!H1612, SUBSTITUTE(SUBSTITUTE(TEXT(SOURCE!H1612,"????0"),"  ","")," ",""))   &amp;","&amp; IF(lookups!$J$2-3 &gt;= 0, REPT(" ",lookups!$J$2-3-5), "")&amp;
      SOURCE!I1612&amp;
" | "&amp; IF(lookups!$K$2-LEN(SOURCE!I1612) &gt;= 0, REPT(" ",lookups!$K$2-LEN(SOURCE!I1612)), "")&amp;
      SOURCE!J1612&amp;      IF(lookups!$L$2-LEN(SOURCE!J1612) &gt;= 0, REPT(" ",lookups!$L$2-LEN(SOURCE!J1612)), "")&amp;
" | "&amp; IF(lookups!$K$2-LEN(SOURCE!I1612) &gt;= 0, REPT(" ",lookups!$K$2-LEN(SOURCE!I1612)), "")&amp;
      SOURCE!K1612&amp;      IF(lookups!$L$2-LEN(SOURCE!K1612) &gt;= 0, REPT(" ",lookups!$M$2-LEN(SOURCE!K1612)), "")&amp;
" | "&amp; SOURCE!L1612&amp;      IF(lookups!$O$2-LEN(SOURCE!L1612) &gt;= 0, REPT(" ",lookups!$O$2-LEN(SOURCE!L1612)), "")&amp;
" | "&amp; SOURCE!M1612&amp;      IF(lookups!$P$2-LEN(SOURCE!M1612) &gt;= 0, REPT(" ",lookups!$P$2-LEN(SOURCE!M1612)), "")&amp;
      "},"&amp;IF(SOURCE!O1612&lt;&gt;"",""&amp;SOURCE!O1612,"")
 )
)
)</f>
        <v>/* 1574 */  { fnDisplayFormatDsp,           TM_VALUE,                    "DSP",                                         "DSP",                                         (0 &lt;&lt; TAM_MAX_BITS) | DSP_MAX, CAT_FNCT | SLS_ENABLED   | US_ENABLED   | EIM_DISABLED | PTP_NUMBER_8     },</v>
      </c>
    </row>
    <row r="1613" customFormat="false" ht="15.75" hidden="false" customHeight="false" outlineLevel="0" collapsed="false">
      <c r="A1613" s="263" t="str">
        <f aca="false">IF(AND(OR(SOURCE!A1613="",ISBLANK(SOURCE!A1613)),SOURCE!B1613&gt;0),IF(ISBLANK(SOURCE!C1613),"",SOURCE!C1613),
IF(SOURCE!B1613&lt;0,VLOOKUP(SOURCE!B1613,lookups!A$1:B$25,2,0),
  IF(ISBLANK(SOURCE!B1613),
    "",
    "/* "&amp;TEXT(SOURCE!B1613,"???0")&amp;" *"&amp;
      SOURCE!C1613&amp;", "&amp; IF(lookups!$E$2-LEN(SOURCE!C1613) &gt;= 0, REPT(" ",lookups!$E$2-LEN(SOURCE!C1613)), "")&amp;
      SOURCE!D1613&amp;", "&amp; IF(lookups!$F$2-LEN(SOURCE!D1613) &gt;= 0, REPT(" ",lookups!$F$2-LEN(SOURCE!D1613)), "")&amp;
      SOURCE!E1613&amp;", "&amp; IF(lookups!$G$2-LEN(SOURCE!E1613) &gt;=0, REPT(" ",lookups!$G$2-LEN(SOURCE!E1613)), "")&amp;
      SOURCE!F1613&amp;", "&amp; IF(lookups!$H$2-LEN(SOURCE!F1613) &gt;= 0, REPT(" ",lookups!$H$2-LEN(SOURCE!F1613)+2), "")&amp;"("&amp;
      SUBSTITUTE(TEXT(SOURCE!G1613,"??0"),"  ","")&amp;" &lt;&lt; TAM_MAX_BITS) |"&amp; IF(lookups!$I$2-3 &gt;= 0, REPT(" ",MAX(1,lookups!$I$2-5+4+1-1-LEN(  IF(ISTEXT(SOURCE!H1613),SOURCE!H1613,  SUBSTITUTE(SUBSTITUTE(TEXT(SOURCE!H1613,"????0"),"  ","")," ",""))   ))), "")&amp;
       IF(ISTEXT(SOURCE!H1613),SOURCE!H1613, SUBSTITUTE(SUBSTITUTE(TEXT(SOURCE!H1613,"????0"),"  ","")," ",""))   &amp;","&amp; IF(lookups!$J$2-3 &gt;= 0, REPT(" ",lookups!$J$2-3-5), "")&amp;
      SOURCE!I1613&amp;
" | "&amp; IF(lookups!$K$2-LEN(SOURCE!I1613) &gt;= 0, REPT(" ",lookups!$K$2-LEN(SOURCE!I1613)), "")&amp;
      SOURCE!J1613&amp;      IF(lookups!$L$2-LEN(SOURCE!J1613) &gt;= 0, REPT(" ",lookups!$L$2-LEN(SOURCE!J1613)), "")&amp;
" | "&amp; IF(lookups!$K$2-LEN(SOURCE!I1613) &gt;= 0, REPT(" ",lookups!$K$2-LEN(SOURCE!I1613)), "")&amp;
      SOURCE!K1613&amp;      IF(lookups!$L$2-LEN(SOURCE!K1613) &gt;= 0, REPT(" ",lookups!$M$2-LEN(SOURCE!K1613)), "")&amp;
" | "&amp; SOURCE!L1613&amp;      IF(lookups!$O$2-LEN(SOURCE!L1613) &gt;= 0, REPT(" ",lookups!$O$2-LEN(SOURCE!L1613)), "")&amp;
" | "&amp; SOURCE!M1613&amp;      IF(lookups!$P$2-LEN(SOURCE!M1613) &gt;= 0, REPT(" ",lookups!$P$2-LEN(SOURCE!M1613)), "")&amp;
      "},"&amp;IF(SOURCE!O1613&lt;&gt;"",""&amp;SOURCE!O1613,"")
 )
)
)</f>
        <v>/* 1575 */  { fnRowNorm,                    NOPARAM,                     "RNORM",                                       "RNORM",                                       (0 &lt;&lt; TAM_MAX_BITS) |     0, CAT_FNCT | SLS_ENABLED   | US_ENABLED   | EIM_DISABLED | PTP_NONE         },</v>
      </c>
    </row>
    <row r="1614" customFormat="false" ht="15.75" hidden="false" customHeight="false" outlineLevel="0" collapsed="false">
      <c r="A1614" s="263" t="str">
        <f aca="false">IF(AND(OR(SOURCE!A1614="",ISBLANK(SOURCE!A1614)),SOURCE!B1614&gt;0),IF(ISBLANK(SOURCE!C1614),"",SOURCE!C1614),
IF(SOURCE!B1614&lt;0,VLOOKUP(SOURCE!B1614,lookups!A$1:B$25,2,0),
  IF(ISBLANK(SOURCE!B1614),
    "",
    "/* "&amp;TEXT(SOURCE!B1614,"???0")&amp;" *"&amp;
      SOURCE!C1614&amp;", "&amp; IF(lookups!$E$2-LEN(SOURCE!C1614) &gt;= 0, REPT(" ",lookups!$E$2-LEN(SOURCE!C1614)), "")&amp;
      SOURCE!D1614&amp;", "&amp; IF(lookups!$F$2-LEN(SOURCE!D1614) &gt;= 0, REPT(" ",lookups!$F$2-LEN(SOURCE!D1614)), "")&amp;
      SOURCE!E1614&amp;", "&amp; IF(lookups!$G$2-LEN(SOURCE!E1614) &gt;=0, REPT(" ",lookups!$G$2-LEN(SOURCE!E1614)), "")&amp;
      SOURCE!F1614&amp;", "&amp; IF(lookups!$H$2-LEN(SOURCE!F1614) &gt;= 0, REPT(" ",lookups!$H$2-LEN(SOURCE!F1614)+2), "")&amp;"("&amp;
      SUBSTITUTE(TEXT(SOURCE!G1614,"??0"),"  ","")&amp;" &lt;&lt; TAM_MAX_BITS) |"&amp; IF(lookups!$I$2-3 &gt;= 0, REPT(" ",MAX(1,lookups!$I$2-5+4+1-1-LEN(  IF(ISTEXT(SOURCE!H1614),SOURCE!H1614,  SUBSTITUTE(SUBSTITUTE(TEXT(SOURCE!H1614,"????0"),"  ","")," ",""))   ))), "")&amp;
       IF(ISTEXT(SOURCE!H1614),SOURCE!H1614, SUBSTITUTE(SUBSTITUTE(TEXT(SOURCE!H1614,"????0"),"  ","")," ",""))   &amp;","&amp; IF(lookups!$J$2-3 &gt;= 0, REPT(" ",lookups!$J$2-3-5), "")&amp;
      SOURCE!I1614&amp;
" | "&amp; IF(lookups!$K$2-LEN(SOURCE!I1614) &gt;= 0, REPT(" ",lookups!$K$2-LEN(SOURCE!I1614)), "")&amp;
      SOURCE!J1614&amp;      IF(lookups!$L$2-LEN(SOURCE!J1614) &gt;= 0, REPT(" ",lookups!$L$2-LEN(SOURCE!J1614)), "")&amp;
" | "&amp; IF(lookups!$K$2-LEN(SOURCE!I1614) &gt;= 0, REPT(" ",lookups!$K$2-LEN(SOURCE!I1614)), "")&amp;
      SOURCE!K1614&amp;      IF(lookups!$L$2-LEN(SOURCE!K1614) &gt;= 0, REPT(" ",lookups!$M$2-LEN(SOURCE!K1614)), "")&amp;
" | "&amp; SOURCE!L1614&amp;      IF(lookups!$O$2-LEN(SOURCE!L1614) &gt;= 0, REPT(" ",lookups!$O$2-LEN(SOURCE!L1614)), "")&amp;
" | "&amp; SOURCE!M1614&amp;      IF(lookups!$P$2-LEN(SOURCE!M1614) &gt;= 0, REPT(" ",lookups!$P$2-LEN(SOURCE!M1614)), "")&amp;
      "},"&amp;IF(SOURCE!O1614&lt;&gt;"",""&amp;SOURCE!O1614,"")
 )
)
)</f>
        <v>/* 1576 */  { fnExpM1,                      NOPARAM,                     STD_EulerE STD_SUP_x "-1",                     STD_EulerE STD_SUP_x "-1",                     (0 &lt;&lt; TAM_MAX_BITS) |     0, CAT_FNCT | SLS_ENABLED   | US_ENABLED   | EIM_DISABLED | PTP_NONE         },</v>
      </c>
    </row>
    <row r="1615" customFormat="false" ht="15.75" hidden="false" customHeight="false" outlineLevel="0" collapsed="false">
      <c r="A1615" s="263" t="str">
        <f aca="false">IF(AND(OR(SOURCE!A1615="",ISBLANK(SOURCE!A1615)),SOURCE!B1615&gt;0),IF(ISBLANK(SOURCE!C1615),"",SOURCE!C1615),
IF(SOURCE!B1615&lt;0,VLOOKUP(SOURCE!B1615,lookups!A$1:B$25,2,0),
  IF(ISBLANK(SOURCE!B1615),
    "",
    "/* "&amp;TEXT(SOURCE!B1615,"???0")&amp;" *"&amp;
      SOURCE!C1615&amp;", "&amp; IF(lookups!$E$2-LEN(SOURCE!C1615) &gt;= 0, REPT(" ",lookups!$E$2-LEN(SOURCE!C1615)), "")&amp;
      SOURCE!D1615&amp;", "&amp; IF(lookups!$F$2-LEN(SOURCE!D1615) &gt;= 0, REPT(" ",lookups!$F$2-LEN(SOURCE!D1615)), "")&amp;
      SOURCE!E1615&amp;", "&amp; IF(lookups!$G$2-LEN(SOURCE!E1615) &gt;=0, REPT(" ",lookups!$G$2-LEN(SOURCE!E1615)), "")&amp;
      SOURCE!F1615&amp;", "&amp; IF(lookups!$H$2-LEN(SOURCE!F1615) &gt;= 0, REPT(" ",lookups!$H$2-LEN(SOURCE!F1615)+2), "")&amp;"("&amp;
      SUBSTITUTE(TEXT(SOURCE!G1615,"??0"),"  ","")&amp;" &lt;&lt; TAM_MAX_BITS) |"&amp; IF(lookups!$I$2-3 &gt;= 0, REPT(" ",MAX(1,lookups!$I$2-5+4+1-1-LEN(  IF(ISTEXT(SOURCE!H1615),SOURCE!H1615,  SUBSTITUTE(SUBSTITUTE(TEXT(SOURCE!H1615,"????0"),"  ","")," ",""))   ))), "")&amp;
       IF(ISTEXT(SOURCE!H1615),SOURCE!H1615, SUBSTITUTE(SUBSTITUTE(TEXT(SOURCE!H1615,"????0"),"  ","")," ",""))   &amp;","&amp; IF(lookups!$J$2-3 &gt;= 0, REPT(" ",lookups!$J$2-3-5), "")&amp;
      SOURCE!I1615&amp;
" | "&amp; IF(lookups!$K$2-LEN(SOURCE!I1615) &gt;= 0, REPT(" ",lookups!$K$2-LEN(SOURCE!I1615)), "")&amp;
      SOURCE!J1615&amp;      IF(lookups!$L$2-LEN(SOURCE!J1615) &gt;= 0, REPT(" ",lookups!$L$2-LEN(SOURCE!J1615)), "")&amp;
" | "&amp; IF(lookups!$K$2-LEN(SOURCE!I1615) &gt;= 0, REPT(" ",lookups!$K$2-LEN(SOURCE!I1615)), "")&amp;
      SOURCE!K1615&amp;      IF(lookups!$L$2-LEN(SOURCE!K1615) &gt;= 0, REPT(" ",lookups!$M$2-LEN(SOURCE!K1615)), "")&amp;
" | "&amp; SOURCE!L1615&amp;      IF(lookups!$O$2-LEN(SOURCE!L1615) &gt;= 0, REPT(" ",lookups!$O$2-LEN(SOURCE!L1615)), "")&amp;
" | "&amp; SOURCE!M1615&amp;      IF(lookups!$P$2-LEN(SOURCE!M1615) &gt;= 0, REPT(" ",lookups!$P$2-LEN(SOURCE!M1615)), "")&amp;
      "},"&amp;IF(SOURCE!O1615&lt;&gt;"",""&amp;SOURCE!O1615,"")
 )
)
)</f>
        <v>/* 1577 */  { fnExportProgram,              TM_LABEL,                    "XPORTP",                                      "XPORTP",                                      (0 &lt;&lt; TAM_MAX_BITS) |     0, CAT_FNCT | SLS_ENABLED   | US_CANCEL    | EIM_DISABLED | PTP_DISABLED     },</v>
      </c>
    </row>
    <row r="1616" customFormat="false" ht="15.75" hidden="false" customHeight="false" outlineLevel="0" collapsed="false">
      <c r="A1616" s="263" t="str">
        <f aca="false">IF(AND(OR(SOURCE!A1616="",ISBLANK(SOURCE!A1616)),SOURCE!B1616&gt;0),IF(ISBLANK(SOURCE!C1616),"",SOURCE!C1616),
IF(SOURCE!B1616&lt;0,VLOOKUP(SOURCE!B1616,lookups!A$1:B$25,2,0),
  IF(ISBLANK(SOURCE!B1616),
    "",
    "/* "&amp;TEXT(SOURCE!B1616,"???0")&amp;" *"&amp;
      SOURCE!C1616&amp;", "&amp; IF(lookups!$E$2-LEN(SOURCE!C1616) &gt;= 0, REPT(" ",lookups!$E$2-LEN(SOURCE!C1616)), "")&amp;
      SOURCE!D1616&amp;", "&amp; IF(lookups!$F$2-LEN(SOURCE!D1616) &gt;= 0, REPT(" ",lookups!$F$2-LEN(SOURCE!D1616)), "")&amp;
      SOURCE!E1616&amp;", "&amp; IF(lookups!$G$2-LEN(SOURCE!E1616) &gt;=0, REPT(" ",lookups!$G$2-LEN(SOURCE!E1616)), "")&amp;
      SOURCE!F1616&amp;", "&amp; IF(lookups!$H$2-LEN(SOURCE!F1616) &gt;= 0, REPT(" ",lookups!$H$2-LEN(SOURCE!F1616)+2), "")&amp;"("&amp;
      SUBSTITUTE(TEXT(SOURCE!G1616,"??0"),"  ","")&amp;" &lt;&lt; TAM_MAX_BITS) |"&amp; IF(lookups!$I$2-3 &gt;= 0, REPT(" ",MAX(1,lookups!$I$2-5+4+1-1-LEN(  IF(ISTEXT(SOURCE!H1616),SOURCE!H1616,  SUBSTITUTE(SUBSTITUTE(TEXT(SOURCE!H1616,"????0"),"  ","")," ",""))   ))), "")&amp;
       IF(ISTEXT(SOURCE!H1616),SOURCE!H1616, SUBSTITUTE(SUBSTITUTE(TEXT(SOURCE!H1616,"????0"),"  ","")," ",""))   &amp;","&amp; IF(lookups!$J$2-3 &gt;= 0, REPT(" ",lookups!$J$2-3-5), "")&amp;
      SOURCE!I1616&amp;
" | "&amp; IF(lookups!$K$2-LEN(SOURCE!I1616) &gt;= 0, REPT(" ",lookups!$K$2-LEN(SOURCE!I1616)), "")&amp;
      SOURCE!J1616&amp;      IF(lookups!$L$2-LEN(SOURCE!J1616) &gt;= 0, REPT(" ",lookups!$L$2-LEN(SOURCE!J1616)), "")&amp;
" | "&amp; IF(lookups!$K$2-LEN(SOURCE!I1616) &gt;= 0, REPT(" ",lookups!$K$2-LEN(SOURCE!I1616)), "")&amp;
      SOURCE!K1616&amp;      IF(lookups!$L$2-LEN(SOURCE!K1616) &gt;= 0, REPT(" ",lookups!$M$2-LEN(SOURCE!K1616)), "")&amp;
" | "&amp; SOURCE!L1616&amp;      IF(lookups!$O$2-LEN(SOURCE!L1616) &gt;= 0, REPT(" ",lookups!$O$2-LEN(SOURCE!L1616)), "")&amp;
" | "&amp; SOURCE!M1616&amp;      IF(lookups!$P$2-LEN(SOURCE!M1616) &gt;= 0, REPT(" ",lookups!$P$2-LEN(SOURCE!M1616)), "")&amp;
      "},"&amp;IF(SOURCE!O1616&lt;&gt;"",""&amp;SOURCE!O1616,"")
 )
)
)</f>
        <v>/* 1578 */  { fnRsd,                        TM_VALUE,                    "RSD",                                         "RSD",                                         (1 &lt;&lt; TAM_MAX_BITS) |    34, CAT_FNCT | SLS_ENABLED   | US_ENABLED   | EIM_DISABLED | PTP_NUMBER_8     },</v>
      </c>
    </row>
    <row r="1617" customFormat="false" ht="15.75" hidden="false" customHeight="false" outlineLevel="0" collapsed="false">
      <c r="A1617" s="263" t="str">
        <f aca="false">IF(AND(OR(SOURCE!A1617="",ISBLANK(SOURCE!A1617)),SOURCE!B1617&gt;0),IF(ISBLANK(SOURCE!C1617),"",SOURCE!C1617),
IF(SOURCE!B1617&lt;0,VLOOKUP(SOURCE!B1617,lookups!A$1:B$25,2,0),
  IF(ISBLANK(SOURCE!B1617),
    "",
    "/* "&amp;TEXT(SOURCE!B1617,"???0")&amp;" *"&amp;
      SOURCE!C1617&amp;", "&amp; IF(lookups!$E$2-LEN(SOURCE!C1617) &gt;= 0, REPT(" ",lookups!$E$2-LEN(SOURCE!C1617)), "")&amp;
      SOURCE!D1617&amp;", "&amp; IF(lookups!$F$2-LEN(SOURCE!D1617) &gt;= 0, REPT(" ",lookups!$F$2-LEN(SOURCE!D1617)), "")&amp;
      SOURCE!E1617&amp;", "&amp; IF(lookups!$G$2-LEN(SOURCE!E1617) &gt;=0, REPT(" ",lookups!$G$2-LEN(SOURCE!E1617)), "")&amp;
      SOURCE!F1617&amp;", "&amp; IF(lookups!$H$2-LEN(SOURCE!F1617) &gt;= 0, REPT(" ",lookups!$H$2-LEN(SOURCE!F1617)+2), "")&amp;"("&amp;
      SUBSTITUTE(TEXT(SOURCE!G1617,"??0"),"  ","")&amp;" &lt;&lt; TAM_MAX_BITS) |"&amp; IF(lookups!$I$2-3 &gt;= 0, REPT(" ",MAX(1,lookups!$I$2-5+4+1-1-LEN(  IF(ISTEXT(SOURCE!H1617),SOURCE!H1617,  SUBSTITUTE(SUBSTITUTE(TEXT(SOURCE!H1617,"????0"),"  ","")," ",""))   ))), "")&amp;
       IF(ISTEXT(SOURCE!H1617),SOURCE!H1617, SUBSTITUTE(SUBSTITUTE(TEXT(SOURCE!H1617,"????0"),"  ","")," ",""))   &amp;","&amp; IF(lookups!$J$2-3 &gt;= 0, REPT(" ",lookups!$J$2-3-5), "")&amp;
      SOURCE!I1617&amp;
" | "&amp; IF(lookups!$K$2-LEN(SOURCE!I1617) &gt;= 0, REPT(" ",lookups!$K$2-LEN(SOURCE!I1617)), "")&amp;
      SOURCE!J1617&amp;      IF(lookups!$L$2-LEN(SOURCE!J1617) &gt;= 0, REPT(" ",lookups!$L$2-LEN(SOURCE!J1617)), "")&amp;
" | "&amp; IF(lookups!$K$2-LEN(SOURCE!I1617) &gt;= 0, REPT(" ",lookups!$K$2-LEN(SOURCE!I1617)), "")&amp;
      SOURCE!K1617&amp;      IF(lookups!$L$2-LEN(SOURCE!K1617) &gt;= 0, REPT(" ",lookups!$M$2-LEN(SOURCE!K1617)), "")&amp;
" | "&amp; SOURCE!L1617&amp;      IF(lookups!$O$2-LEN(SOURCE!L1617) &gt;= 0, REPT(" ",lookups!$O$2-LEN(SOURCE!L1617)), "")&amp;
" | "&amp; SOURCE!M1617&amp;      IF(lookups!$P$2-LEN(SOURCE!M1617) &gt;= 0, REPT(" ",lookups!$P$2-LEN(SOURCE!M1617)), "")&amp;
      "},"&amp;IF(SOURCE!O1617&lt;&gt;"",""&amp;SOURCE!O1617,"")
 )
)
)</f>
        <v>/* 1579 */  { fnRowSum,                     NOPARAM,                     "RSUM",                                        "RSUM",                                        (0 &lt;&lt; TAM_MAX_BITS) |     0, CAT_FNCT | SLS_ENABLED   | US_ENABLED   | EIM_DISABLED | PTP_NONE         },</v>
      </c>
    </row>
    <row r="1618" customFormat="false" ht="15.75" hidden="false" customHeight="false" outlineLevel="0" collapsed="false">
      <c r="A1618" s="263" t="str">
        <f aca="false">IF(AND(OR(SOURCE!A1618="",ISBLANK(SOURCE!A1618)),SOURCE!B1618&gt;0),IF(ISBLANK(SOURCE!C1618),"",SOURCE!C1618),
IF(SOURCE!B1618&lt;0,VLOOKUP(SOURCE!B1618,lookups!A$1:B$25,2,0),
  IF(ISBLANK(SOURCE!B1618),
    "",
    "/* "&amp;TEXT(SOURCE!B1618,"???0")&amp;" *"&amp;
      SOURCE!C1618&amp;", "&amp; IF(lookups!$E$2-LEN(SOURCE!C1618) &gt;= 0, REPT(" ",lookups!$E$2-LEN(SOURCE!C1618)), "")&amp;
      SOURCE!D1618&amp;", "&amp; IF(lookups!$F$2-LEN(SOURCE!D1618) &gt;= 0, REPT(" ",lookups!$F$2-LEN(SOURCE!D1618)), "")&amp;
      SOURCE!E1618&amp;", "&amp; IF(lookups!$G$2-LEN(SOURCE!E1618) &gt;=0, REPT(" ",lookups!$G$2-LEN(SOURCE!E1618)), "")&amp;
      SOURCE!F1618&amp;", "&amp; IF(lookups!$H$2-LEN(SOURCE!F1618) &gt;= 0, REPT(" ",lookups!$H$2-LEN(SOURCE!F1618)+2), "")&amp;"("&amp;
      SUBSTITUTE(TEXT(SOURCE!G1618,"??0"),"  ","")&amp;" &lt;&lt; TAM_MAX_BITS) |"&amp; IF(lookups!$I$2-3 &gt;= 0, REPT(" ",MAX(1,lookups!$I$2-5+4+1-1-LEN(  IF(ISTEXT(SOURCE!H1618),SOURCE!H1618,  SUBSTITUTE(SUBSTITUTE(TEXT(SOURCE!H1618,"????0"),"  ","")," ",""))   ))), "")&amp;
       IF(ISTEXT(SOURCE!H1618),SOURCE!H1618, SUBSTITUTE(SUBSTITUTE(TEXT(SOURCE!H1618,"????0"),"  ","")," ",""))   &amp;","&amp; IF(lookups!$J$2-3 &gt;= 0, REPT(" ",lookups!$J$2-3-5), "")&amp;
      SOURCE!I1618&amp;
" | "&amp; IF(lookups!$K$2-LEN(SOURCE!I1618) &gt;= 0, REPT(" ",lookups!$K$2-LEN(SOURCE!I1618)), "")&amp;
      SOURCE!J1618&amp;      IF(lookups!$L$2-LEN(SOURCE!J1618) &gt;= 0, REPT(" ",lookups!$L$2-LEN(SOURCE!J1618)), "")&amp;
" | "&amp; IF(lookups!$K$2-LEN(SOURCE!I1618) &gt;= 0, REPT(" ",lookups!$K$2-LEN(SOURCE!I1618)), "")&amp;
      SOURCE!K1618&amp;      IF(lookups!$L$2-LEN(SOURCE!K1618) &gt;= 0, REPT(" ",lookups!$M$2-LEN(SOURCE!K1618)), "")&amp;
" | "&amp; SOURCE!L1618&amp;      IF(lookups!$O$2-LEN(SOURCE!L1618) &gt;= 0, REPT(" ",lookups!$O$2-LEN(SOURCE!L1618)), "")&amp;
" | "&amp; SOURCE!M1618&amp;      IF(lookups!$P$2-LEN(SOURCE!M1618) &gt;= 0, REPT(" ",lookups!$P$2-LEN(SOURCE!M1618)), "")&amp;
      "},"&amp;IF(SOURCE!O1618&lt;&gt;"",""&amp;SOURCE!O1618,"")
 )
)
)</f>
        <v>/* 1580 */  { fnReturn,                     1,                           "RTN+1",                                       "RTN+1",                                       (0 &lt;&lt; TAM_MAX_BITS) |     0, CAT_FNCT | SLS_UNCHANGED | US_UNCHANGED | EIM_DISABLED | PTP_NONE         },</v>
      </c>
    </row>
    <row r="1619" customFormat="false" ht="15.75" hidden="false" customHeight="false" outlineLevel="0" collapsed="false">
      <c r="A1619" s="263" t="str">
        <f aca="false">IF(AND(OR(SOURCE!A1619="",ISBLANK(SOURCE!A1619)),SOURCE!B1619&gt;0),IF(ISBLANK(SOURCE!C1619),"",SOURCE!C1619),
IF(SOURCE!B1619&lt;0,VLOOKUP(SOURCE!B1619,lookups!A$1:B$25,2,0),
  IF(ISBLANK(SOURCE!B1619),
    "",
    "/* "&amp;TEXT(SOURCE!B1619,"???0")&amp;" *"&amp;
      SOURCE!C1619&amp;", "&amp; IF(lookups!$E$2-LEN(SOURCE!C1619) &gt;= 0, REPT(" ",lookups!$E$2-LEN(SOURCE!C1619)), "")&amp;
      SOURCE!D1619&amp;", "&amp; IF(lookups!$F$2-LEN(SOURCE!D1619) &gt;= 0, REPT(" ",lookups!$F$2-LEN(SOURCE!D1619)), "")&amp;
      SOURCE!E1619&amp;", "&amp; IF(lookups!$G$2-LEN(SOURCE!E1619) &gt;=0, REPT(" ",lookups!$G$2-LEN(SOURCE!E1619)), "")&amp;
      SOURCE!F1619&amp;", "&amp; IF(lookups!$H$2-LEN(SOURCE!F1619) &gt;= 0, REPT(" ",lookups!$H$2-LEN(SOURCE!F1619)+2), "")&amp;"("&amp;
      SUBSTITUTE(TEXT(SOURCE!G1619,"??0"),"  ","")&amp;" &lt;&lt; TAM_MAX_BITS) |"&amp; IF(lookups!$I$2-3 &gt;= 0, REPT(" ",MAX(1,lookups!$I$2-5+4+1-1-LEN(  IF(ISTEXT(SOURCE!H1619),SOURCE!H1619,  SUBSTITUTE(SUBSTITUTE(TEXT(SOURCE!H1619,"????0"),"  ","")," ",""))   ))), "")&amp;
       IF(ISTEXT(SOURCE!H1619),SOURCE!H1619, SUBSTITUTE(SUBSTITUTE(TEXT(SOURCE!H1619,"????0"),"  ","")," ",""))   &amp;","&amp; IF(lookups!$J$2-3 &gt;= 0, REPT(" ",lookups!$J$2-3-5), "")&amp;
      SOURCE!I1619&amp;
" | "&amp; IF(lookups!$K$2-LEN(SOURCE!I1619) &gt;= 0, REPT(" ",lookups!$K$2-LEN(SOURCE!I1619)), "")&amp;
      SOURCE!J1619&amp;      IF(lookups!$L$2-LEN(SOURCE!J1619) &gt;= 0, REPT(" ",lookups!$L$2-LEN(SOURCE!J1619)), "")&amp;
" | "&amp; IF(lookups!$K$2-LEN(SOURCE!I1619) &gt;= 0, REPT(" ",lookups!$K$2-LEN(SOURCE!I1619)), "")&amp;
      SOURCE!K1619&amp;      IF(lookups!$L$2-LEN(SOURCE!K1619) &gt;= 0, REPT(" ",lookups!$M$2-LEN(SOURCE!K1619)), "")&amp;
" | "&amp; SOURCE!L1619&amp;      IF(lookups!$O$2-LEN(SOURCE!L1619) &gt;= 0, REPT(" ",lookups!$O$2-LEN(SOURCE!L1619)), "")&amp;
" | "&amp; SOURCE!M1619&amp;      IF(lookups!$P$2-LEN(SOURCE!M1619) &gt;= 0, REPT(" ",lookups!$P$2-LEN(SOURCE!M1619)), "")&amp;
      "},"&amp;IF(SOURCE!O1619&lt;&gt;"",""&amp;SOURCE!O1619,"")
 )
)
)</f>
        <v>/* 1581 */  { fnRegClr,                     NOPARAM,                     "R-CLR",                                       "R-CLR",                                       (0 &lt;&lt; TAM_MAX_BITS) |     0, CAT_FNCT | SLS_ENABLED   | US_ENABLED   | EIM_DISABLED | PTP_NONE         },</v>
      </c>
    </row>
    <row r="1620" customFormat="false" ht="15.75" hidden="false" customHeight="false" outlineLevel="0" collapsed="false">
      <c r="A1620" s="263" t="str">
        <f aca="false">IF(AND(OR(SOURCE!A1620="",ISBLANK(SOURCE!A1620)),SOURCE!B1620&gt;0),IF(ISBLANK(SOURCE!C1620),"",SOURCE!C1620),
IF(SOURCE!B1620&lt;0,VLOOKUP(SOURCE!B1620,lookups!A$1:B$25,2,0),
  IF(ISBLANK(SOURCE!B1620),
    "",
    "/* "&amp;TEXT(SOURCE!B1620,"???0")&amp;" *"&amp;
      SOURCE!C1620&amp;", "&amp; IF(lookups!$E$2-LEN(SOURCE!C1620) &gt;= 0, REPT(" ",lookups!$E$2-LEN(SOURCE!C1620)), "")&amp;
      SOURCE!D1620&amp;", "&amp; IF(lookups!$F$2-LEN(SOURCE!D1620) &gt;= 0, REPT(" ",lookups!$F$2-LEN(SOURCE!D1620)), "")&amp;
      SOURCE!E1620&amp;", "&amp; IF(lookups!$G$2-LEN(SOURCE!E1620) &gt;=0, REPT(" ",lookups!$G$2-LEN(SOURCE!E1620)), "")&amp;
      SOURCE!F1620&amp;", "&amp; IF(lookups!$H$2-LEN(SOURCE!F1620) &gt;= 0, REPT(" ",lookups!$H$2-LEN(SOURCE!F1620)+2), "")&amp;"("&amp;
      SUBSTITUTE(TEXT(SOURCE!G1620,"??0"),"  ","")&amp;" &lt;&lt; TAM_MAX_BITS) |"&amp; IF(lookups!$I$2-3 &gt;= 0, REPT(" ",MAX(1,lookups!$I$2-5+4+1-1-LEN(  IF(ISTEXT(SOURCE!H1620),SOURCE!H1620,  SUBSTITUTE(SUBSTITUTE(TEXT(SOURCE!H1620,"????0"),"  ","")," ",""))   ))), "")&amp;
       IF(ISTEXT(SOURCE!H1620),SOURCE!H1620, SUBSTITUTE(SUBSTITUTE(TEXT(SOURCE!H1620,"????0"),"  ","")," ",""))   &amp;","&amp; IF(lookups!$J$2-3 &gt;= 0, REPT(" ",lookups!$J$2-3-5), "")&amp;
      SOURCE!I1620&amp;
" | "&amp; IF(lookups!$K$2-LEN(SOURCE!I1620) &gt;= 0, REPT(" ",lookups!$K$2-LEN(SOURCE!I1620)), "")&amp;
      SOURCE!J1620&amp;      IF(lookups!$L$2-LEN(SOURCE!J1620) &gt;= 0, REPT(" ",lookups!$L$2-LEN(SOURCE!J1620)), "")&amp;
" | "&amp; IF(lookups!$K$2-LEN(SOURCE!I1620) &gt;= 0, REPT(" ",lookups!$K$2-LEN(SOURCE!I1620)), "")&amp;
      SOURCE!K1620&amp;      IF(lookups!$L$2-LEN(SOURCE!K1620) &gt;= 0, REPT(" ",lookups!$M$2-LEN(SOURCE!K1620)), "")&amp;
" | "&amp; SOURCE!L1620&amp;      IF(lookups!$O$2-LEN(SOURCE!L1620) &gt;= 0, REPT(" ",lookups!$O$2-LEN(SOURCE!L1620)), "")&amp;
" | "&amp; SOURCE!M1620&amp;      IF(lookups!$P$2-LEN(SOURCE!M1620) &gt;= 0, REPT(" ",lookups!$P$2-LEN(SOURCE!M1620)), "")&amp;
      "},"&amp;IF(SOURCE!O1620&lt;&gt;"",""&amp;SOURCE!O1620,"")
 )
)
)</f>
        <v>/* 1582 */  { fnRegCopy,                    NOPARAM,                     "R-COPY",                                      "R-COPY",                                      (0 &lt;&lt; TAM_MAX_BITS) |     0, CAT_FNCT | SLS_ENABLED   | US_ENABLED   | EIM_DISABLED | PTP_NONE         },</v>
      </c>
    </row>
    <row r="1621" customFormat="false" ht="15.75" hidden="false" customHeight="false" outlineLevel="0" collapsed="false">
      <c r="A1621" s="263" t="str">
        <f aca="false">IF(AND(OR(SOURCE!A1621="",ISBLANK(SOURCE!A1621)),SOURCE!B1621&gt;0),IF(ISBLANK(SOURCE!C1621),"",SOURCE!C1621),
IF(SOURCE!B1621&lt;0,VLOOKUP(SOURCE!B1621,lookups!A$1:B$25,2,0),
  IF(ISBLANK(SOURCE!B1621),
    "",
    "/* "&amp;TEXT(SOURCE!B1621,"???0")&amp;" *"&amp;
      SOURCE!C1621&amp;", "&amp; IF(lookups!$E$2-LEN(SOURCE!C1621) &gt;= 0, REPT(" ",lookups!$E$2-LEN(SOURCE!C1621)), "")&amp;
      SOURCE!D1621&amp;", "&amp; IF(lookups!$F$2-LEN(SOURCE!D1621) &gt;= 0, REPT(" ",lookups!$F$2-LEN(SOURCE!D1621)), "")&amp;
      SOURCE!E1621&amp;", "&amp; IF(lookups!$G$2-LEN(SOURCE!E1621) &gt;=0, REPT(" ",lookups!$G$2-LEN(SOURCE!E1621)), "")&amp;
      SOURCE!F1621&amp;", "&amp; IF(lookups!$H$2-LEN(SOURCE!F1621) &gt;= 0, REPT(" ",lookups!$H$2-LEN(SOURCE!F1621)+2), "")&amp;"("&amp;
      SUBSTITUTE(TEXT(SOURCE!G1621,"??0"),"  ","")&amp;" &lt;&lt; TAM_MAX_BITS) |"&amp; IF(lookups!$I$2-3 &gt;= 0, REPT(" ",MAX(1,lookups!$I$2-5+4+1-1-LEN(  IF(ISTEXT(SOURCE!H1621),SOURCE!H1621,  SUBSTITUTE(SUBSTITUTE(TEXT(SOURCE!H1621,"????0"),"  ","")," ",""))   ))), "")&amp;
       IF(ISTEXT(SOURCE!H1621),SOURCE!H1621, SUBSTITUTE(SUBSTITUTE(TEXT(SOURCE!H1621,"????0"),"  ","")," ",""))   &amp;","&amp; IF(lookups!$J$2-3 &gt;= 0, REPT(" ",lookups!$J$2-3-5), "")&amp;
      SOURCE!I1621&amp;
" | "&amp; IF(lookups!$K$2-LEN(SOURCE!I1621) &gt;= 0, REPT(" ",lookups!$K$2-LEN(SOURCE!I1621)), "")&amp;
      SOURCE!J1621&amp;      IF(lookups!$L$2-LEN(SOURCE!J1621) &gt;= 0, REPT(" ",lookups!$L$2-LEN(SOURCE!J1621)), "")&amp;
" | "&amp; IF(lookups!$K$2-LEN(SOURCE!I1621) &gt;= 0, REPT(" ",lookups!$K$2-LEN(SOURCE!I1621)), "")&amp;
      SOURCE!K1621&amp;      IF(lookups!$L$2-LEN(SOURCE!K1621) &gt;= 0, REPT(" ",lookups!$M$2-LEN(SOURCE!K1621)), "")&amp;
" | "&amp; SOURCE!L1621&amp;      IF(lookups!$O$2-LEN(SOURCE!L1621) &gt;= 0, REPT(" ",lookups!$O$2-LEN(SOURCE!L1621)), "")&amp;
" | "&amp; SOURCE!M1621&amp;      IF(lookups!$P$2-LEN(SOURCE!M1621) &gt;= 0, REPT(" ",lookups!$P$2-LEN(SOURCE!M1621)), "")&amp;
      "},"&amp;IF(SOURCE!O1621&lt;&gt;"",""&amp;SOURCE!O1621,"")
 )
)
)</f>
        <v>/* 1583 */  { fnRegSort,                    NOPARAM,                     "R-SORT",                                      "R-SORT",                                      (0 &lt;&lt; TAM_MAX_BITS) |     0, CAT_FNCT | SLS_ENABLED   | US_ENABLED   | EIM_DISABLED | PTP_NONE         },</v>
      </c>
    </row>
    <row r="1622" customFormat="false" ht="15.75" hidden="false" customHeight="false" outlineLevel="0" collapsed="false">
      <c r="A1622" s="263" t="str">
        <f aca="false">IF(AND(OR(SOURCE!A1622="",ISBLANK(SOURCE!A1622)),SOURCE!B1622&gt;0),IF(ISBLANK(SOURCE!C1622),"",SOURCE!C1622),
IF(SOURCE!B1622&lt;0,VLOOKUP(SOURCE!B1622,lookups!A$1:B$25,2,0),
  IF(ISBLANK(SOURCE!B1622),
    "",
    "/* "&amp;TEXT(SOURCE!B1622,"???0")&amp;" *"&amp;
      SOURCE!C1622&amp;", "&amp; IF(lookups!$E$2-LEN(SOURCE!C1622) &gt;= 0, REPT(" ",lookups!$E$2-LEN(SOURCE!C1622)), "")&amp;
      SOURCE!D1622&amp;", "&amp; IF(lookups!$F$2-LEN(SOURCE!D1622) &gt;= 0, REPT(" ",lookups!$F$2-LEN(SOURCE!D1622)), "")&amp;
      SOURCE!E1622&amp;", "&amp; IF(lookups!$G$2-LEN(SOURCE!E1622) &gt;=0, REPT(" ",lookups!$G$2-LEN(SOURCE!E1622)), "")&amp;
      SOURCE!F1622&amp;", "&amp; IF(lookups!$H$2-LEN(SOURCE!F1622) &gt;= 0, REPT(" ",lookups!$H$2-LEN(SOURCE!F1622)+2), "")&amp;"("&amp;
      SUBSTITUTE(TEXT(SOURCE!G1622,"??0"),"  ","")&amp;" &lt;&lt; TAM_MAX_BITS) |"&amp; IF(lookups!$I$2-3 &gt;= 0, REPT(" ",MAX(1,lookups!$I$2-5+4+1-1-LEN(  IF(ISTEXT(SOURCE!H1622),SOURCE!H1622,  SUBSTITUTE(SUBSTITUTE(TEXT(SOURCE!H1622,"????0"),"  ","")," ",""))   ))), "")&amp;
       IF(ISTEXT(SOURCE!H1622),SOURCE!H1622, SUBSTITUTE(SUBSTITUTE(TEXT(SOURCE!H1622,"????0"),"  ","")," ",""))   &amp;","&amp; IF(lookups!$J$2-3 &gt;= 0, REPT(" ",lookups!$J$2-3-5), "")&amp;
      SOURCE!I1622&amp;
" | "&amp; IF(lookups!$K$2-LEN(SOURCE!I1622) &gt;= 0, REPT(" ",lookups!$K$2-LEN(SOURCE!I1622)), "")&amp;
      SOURCE!J1622&amp;      IF(lookups!$L$2-LEN(SOURCE!J1622) &gt;= 0, REPT(" ",lookups!$L$2-LEN(SOURCE!J1622)), "")&amp;
" | "&amp; IF(lookups!$K$2-LEN(SOURCE!I1622) &gt;= 0, REPT(" ",lookups!$K$2-LEN(SOURCE!I1622)), "")&amp;
      SOURCE!K1622&amp;      IF(lookups!$L$2-LEN(SOURCE!K1622) &gt;= 0, REPT(" ",lookups!$M$2-LEN(SOURCE!K1622)), "")&amp;
" | "&amp; SOURCE!L1622&amp;      IF(lookups!$O$2-LEN(SOURCE!L1622) &gt;= 0, REPT(" ",lookups!$O$2-LEN(SOURCE!L1622)), "")&amp;
" | "&amp; SOURCE!M1622&amp;      IF(lookups!$P$2-LEN(SOURCE!M1622) &gt;= 0, REPT(" ",lookups!$P$2-LEN(SOURCE!M1622)), "")&amp;
      "},"&amp;IF(SOURCE!O1622&lt;&gt;"",""&amp;SOURCE!O1622,"")
 )
)
)</f>
        <v>/* 1584 */  { fnRegSwap,                    NOPARAM,                     "R-SWAP",                                      "R-SWAP",                                      (0 &lt;&lt; TAM_MAX_BITS) |     0, CAT_FNCT | SLS_ENABLED   | US_ENABLED   | EIM_DISABLED | PTP_NONE         },</v>
      </c>
    </row>
    <row r="1623" customFormat="false" ht="15.75" hidden="false" customHeight="false" outlineLevel="0" collapsed="false">
      <c r="A1623" s="263" t="str">
        <f aca="false">IF(AND(OR(SOURCE!A1623="",ISBLANK(SOURCE!A1623)),SOURCE!B1623&gt;0),IF(ISBLANK(SOURCE!C1623),"",SOURCE!C1623),
IF(SOURCE!B1623&lt;0,VLOOKUP(SOURCE!B1623,lookups!A$1:B$25,2,0),
  IF(ISBLANK(SOURCE!B1623),
    "",
    "/* "&amp;TEXT(SOURCE!B1623,"???0")&amp;" *"&amp;
      SOURCE!C1623&amp;", "&amp; IF(lookups!$E$2-LEN(SOURCE!C1623) &gt;= 0, REPT(" ",lookups!$E$2-LEN(SOURCE!C1623)), "")&amp;
      SOURCE!D1623&amp;", "&amp; IF(lookups!$F$2-LEN(SOURCE!D1623) &gt;= 0, REPT(" ",lookups!$F$2-LEN(SOURCE!D1623)), "")&amp;
      SOURCE!E1623&amp;", "&amp; IF(lookups!$G$2-LEN(SOURCE!E1623) &gt;=0, REPT(" ",lookups!$G$2-LEN(SOURCE!E1623)), "")&amp;
      SOURCE!F1623&amp;", "&amp; IF(lookups!$H$2-LEN(SOURCE!F1623) &gt;= 0, REPT(" ",lookups!$H$2-LEN(SOURCE!F1623)+2), "")&amp;"("&amp;
      SUBSTITUTE(TEXT(SOURCE!G1623,"??0"),"  ","")&amp;" &lt;&lt; TAM_MAX_BITS) |"&amp; IF(lookups!$I$2-3 &gt;= 0, REPT(" ",MAX(1,lookups!$I$2-5+4+1-1-LEN(  IF(ISTEXT(SOURCE!H1623),SOURCE!H1623,  SUBSTITUTE(SUBSTITUTE(TEXT(SOURCE!H1623,"????0"),"  ","")," ",""))   ))), "")&amp;
       IF(ISTEXT(SOURCE!H1623),SOURCE!H1623, SUBSTITUTE(SUBSTITUTE(TEXT(SOURCE!H1623,"????0"),"  ","")," ",""))   &amp;","&amp; IF(lookups!$J$2-3 &gt;= 0, REPT(" ",lookups!$J$2-3-5), "")&amp;
      SOURCE!I1623&amp;
" | "&amp; IF(lookups!$K$2-LEN(SOURCE!I1623) &gt;= 0, REPT(" ",lookups!$K$2-LEN(SOURCE!I1623)), "")&amp;
      SOURCE!J1623&amp;      IF(lookups!$L$2-LEN(SOURCE!J1623) &gt;= 0, REPT(" ",lookups!$L$2-LEN(SOURCE!J1623)), "")&amp;
" | "&amp; IF(lookups!$K$2-LEN(SOURCE!I1623) &gt;= 0, REPT(" ",lookups!$K$2-LEN(SOURCE!I1623)), "")&amp;
      SOURCE!K1623&amp;      IF(lookups!$L$2-LEN(SOURCE!K1623) &gt;= 0, REPT(" ",lookups!$M$2-LEN(SOURCE!K1623)), "")&amp;
" | "&amp; SOURCE!L1623&amp;      IF(lookups!$O$2-LEN(SOURCE!L1623) &gt;= 0, REPT(" ",lookups!$O$2-LEN(SOURCE!L1623)), "")&amp;
" | "&amp; SOURCE!M1623&amp;      IF(lookups!$P$2-LEN(SOURCE!M1623) &gt;= 0, REPT(" ",lookups!$P$2-LEN(SOURCE!M1623)), "")&amp;
      "},"&amp;IF(SOURCE!O1623&lt;&gt;"",""&amp;SOURCE!O1623,"")
 )
)
)</f>
        <v>/* 1585 */  { fnJacobiAmplitude,            NOPARAM,                     STD_psi "(u,m)",                               STD_psi "(u,m)",                               (0 &lt;&lt; TAM_MAX_BITS) |     0, CAT_FNCT | SLS_ENABLED   | US_ENABLED   | EIM_DISABLED | PTP_NONE         },</v>
      </c>
    </row>
    <row r="1624" customFormat="false" ht="15.75" hidden="false" customHeight="false" outlineLevel="0" collapsed="false">
      <c r="A1624" s="263" t="str">
        <f aca="false">IF(AND(OR(SOURCE!A1624="",ISBLANK(SOURCE!A1624)),SOURCE!B1624&gt;0),IF(ISBLANK(SOURCE!C1624),"",SOURCE!C1624),
IF(SOURCE!B1624&lt;0,VLOOKUP(SOURCE!B1624,lookups!A$1:B$25,2,0),
  IF(ISBLANK(SOURCE!B1624),
    "",
    "/* "&amp;TEXT(SOURCE!B1624,"???0")&amp;" *"&amp;
      SOURCE!C1624&amp;", "&amp; IF(lookups!$E$2-LEN(SOURCE!C1624) &gt;= 0, REPT(" ",lookups!$E$2-LEN(SOURCE!C1624)), "")&amp;
      SOURCE!D1624&amp;", "&amp; IF(lookups!$F$2-LEN(SOURCE!D1624) &gt;= 0, REPT(" ",lookups!$F$2-LEN(SOURCE!D1624)), "")&amp;
      SOURCE!E1624&amp;", "&amp; IF(lookups!$G$2-LEN(SOURCE!E1624) &gt;=0, REPT(" ",lookups!$G$2-LEN(SOURCE!E1624)), "")&amp;
      SOURCE!F1624&amp;", "&amp; IF(lookups!$H$2-LEN(SOURCE!F1624) &gt;= 0, REPT(" ",lookups!$H$2-LEN(SOURCE!F1624)+2), "")&amp;"("&amp;
      SUBSTITUTE(TEXT(SOURCE!G1624,"??0"),"  ","")&amp;" &lt;&lt; TAM_MAX_BITS) |"&amp; IF(lookups!$I$2-3 &gt;= 0, REPT(" ",MAX(1,lookups!$I$2-5+4+1-1-LEN(  IF(ISTEXT(SOURCE!H1624),SOURCE!H1624,  SUBSTITUTE(SUBSTITUTE(TEXT(SOURCE!H1624,"????0"),"  ","")," ",""))   ))), "")&amp;
       IF(ISTEXT(SOURCE!H1624),SOURCE!H1624, SUBSTITUTE(SUBSTITUTE(TEXT(SOURCE!H1624,"????0"),"  ","")," ",""))   &amp;","&amp; IF(lookups!$J$2-3 &gt;= 0, REPT(" ",lookups!$J$2-3-5), "")&amp;
      SOURCE!I1624&amp;
" | "&amp; IF(lookups!$K$2-LEN(SOURCE!I1624) &gt;= 0, REPT(" ",lookups!$K$2-LEN(SOURCE!I1624)), "")&amp;
      SOURCE!J1624&amp;      IF(lookups!$L$2-LEN(SOURCE!J1624) &gt;= 0, REPT(" ",lookups!$L$2-LEN(SOURCE!J1624)), "")&amp;
" | "&amp; IF(lookups!$K$2-LEN(SOURCE!I1624) &gt;= 0, REPT(" ",lookups!$K$2-LEN(SOURCE!I1624)), "")&amp;
      SOURCE!K1624&amp;      IF(lookups!$L$2-LEN(SOURCE!K1624) &gt;= 0, REPT(" ",lookups!$M$2-LEN(SOURCE!K1624)), "")&amp;
" | "&amp; SOURCE!L1624&amp;      IF(lookups!$O$2-LEN(SOURCE!L1624) &gt;= 0, REPT(" ",lookups!$O$2-LEN(SOURCE!L1624)), "")&amp;
" | "&amp; SOURCE!M1624&amp;      IF(lookups!$P$2-LEN(SOURCE!M1624) &gt;= 0, REPT(" ",lookups!$P$2-LEN(SOURCE!M1624)), "")&amp;
      "},"&amp;IF(SOURCE!O1624&lt;&gt;"",""&amp;SOURCE!O1624,"")
 )
)
)</f>
        <v>/* 1586 */  { fnSampleStdDev,               NOPARAM,                     "s",                                           "s",                                           (0 &lt;&lt; TAM_MAX_BITS) |     0, CAT_FNCT | SLS_ENABLED   | US_ENABLED   | EIM_DISABLED | PTP_NONE         },</v>
      </c>
    </row>
    <row r="1625" customFormat="false" ht="15.75" hidden="false" customHeight="false" outlineLevel="0" collapsed="false">
      <c r="A1625" s="263" t="str">
        <f aca="false">IF(AND(OR(SOURCE!A1625="",ISBLANK(SOURCE!A1625)),SOURCE!B1625&gt;0),IF(ISBLANK(SOURCE!C1625),"",SOURCE!C1625),
IF(SOURCE!B1625&lt;0,VLOOKUP(SOURCE!B1625,lookups!A$1:B$25,2,0),
  IF(ISBLANK(SOURCE!B1625),
    "",
    "/* "&amp;TEXT(SOURCE!B1625,"???0")&amp;" *"&amp;
      SOURCE!C1625&amp;", "&amp; IF(lookups!$E$2-LEN(SOURCE!C1625) &gt;= 0, REPT(" ",lookups!$E$2-LEN(SOURCE!C1625)), "")&amp;
      SOURCE!D1625&amp;", "&amp; IF(lookups!$F$2-LEN(SOURCE!D1625) &gt;= 0, REPT(" ",lookups!$F$2-LEN(SOURCE!D1625)), "")&amp;
      SOURCE!E1625&amp;", "&amp; IF(lookups!$G$2-LEN(SOURCE!E1625) &gt;=0, REPT(" ",lookups!$G$2-LEN(SOURCE!E1625)), "")&amp;
      SOURCE!F1625&amp;", "&amp; IF(lookups!$H$2-LEN(SOURCE!F1625) &gt;= 0, REPT(" ",lookups!$H$2-LEN(SOURCE!F1625)+2), "")&amp;"("&amp;
      SUBSTITUTE(TEXT(SOURCE!G1625,"??0"),"  ","")&amp;" &lt;&lt; TAM_MAX_BITS) |"&amp; IF(lookups!$I$2-3 &gt;= 0, REPT(" ",MAX(1,lookups!$I$2-5+4+1-1-LEN(  IF(ISTEXT(SOURCE!H1625),SOURCE!H1625,  SUBSTITUTE(SUBSTITUTE(TEXT(SOURCE!H1625,"????0"),"  ","")," ",""))   ))), "")&amp;
       IF(ISTEXT(SOURCE!H1625),SOURCE!H1625, SUBSTITUTE(SUBSTITUTE(TEXT(SOURCE!H1625,"????0"),"  ","")," ",""))   &amp;","&amp; IF(lookups!$J$2-3 &gt;= 0, REPT(" ",lookups!$J$2-3-5), "")&amp;
      SOURCE!I1625&amp;
" | "&amp; IF(lookups!$K$2-LEN(SOURCE!I1625) &gt;= 0, REPT(" ",lookups!$K$2-LEN(SOURCE!I1625)), "")&amp;
      SOURCE!J1625&amp;      IF(lookups!$L$2-LEN(SOURCE!J1625) &gt;= 0, REPT(" ",lookups!$L$2-LEN(SOURCE!J1625)), "")&amp;
" | "&amp; IF(lookups!$K$2-LEN(SOURCE!I1625) &gt;= 0, REPT(" ",lookups!$K$2-LEN(SOURCE!I1625)), "")&amp;
      SOURCE!K1625&amp;      IF(lookups!$L$2-LEN(SOURCE!K1625) &gt;= 0, REPT(" ",lookups!$M$2-LEN(SOURCE!K1625)), "")&amp;
" | "&amp; SOURCE!L1625&amp;      IF(lookups!$O$2-LEN(SOURCE!L1625) &gt;= 0, REPT(" ",lookups!$O$2-LEN(SOURCE!L1625)), "")&amp;
" | "&amp; SOURCE!M1625&amp;      IF(lookups!$P$2-LEN(SOURCE!M1625) &gt;= 0, REPT(" ",lookups!$P$2-LEN(SOURCE!M1625)), "")&amp;
      "},"&amp;IF(SOURCE!O1625&lt;&gt;"",""&amp;SOURCE!O1625,"")
 )
)
)</f>
        <v>/* 1587 */  { fnSave,                       SM_MANUAL_SAVE,              "SAVE",                                        "SAVE",                                        (0 &lt;&lt; TAM_MAX_BITS) |     0, CAT_FNCT | SLS_ENABLED   | US_ENABLED   | EIM_DISABLED | PTP_DISABLED     },</v>
      </c>
    </row>
    <row r="1626" customFormat="false" ht="15.75" hidden="false" customHeight="false" outlineLevel="0" collapsed="false">
      <c r="A1626" s="263" t="str">
        <f aca="false">IF(AND(OR(SOURCE!A1626="",ISBLANK(SOURCE!A1626)),SOURCE!B1626&gt;0),IF(ISBLANK(SOURCE!C1626),"",SOURCE!C1626),
IF(SOURCE!B1626&lt;0,VLOOKUP(SOURCE!B1626,lookups!A$1:B$25,2,0),
  IF(ISBLANK(SOURCE!B1626),
    "",
    "/* "&amp;TEXT(SOURCE!B1626,"???0")&amp;" *"&amp;
      SOURCE!C1626&amp;", "&amp; IF(lookups!$E$2-LEN(SOURCE!C1626) &gt;= 0, REPT(" ",lookups!$E$2-LEN(SOURCE!C1626)), "")&amp;
      SOURCE!D1626&amp;", "&amp; IF(lookups!$F$2-LEN(SOURCE!D1626) &gt;= 0, REPT(" ",lookups!$F$2-LEN(SOURCE!D1626)), "")&amp;
      SOURCE!E1626&amp;", "&amp; IF(lookups!$G$2-LEN(SOURCE!E1626) &gt;=0, REPT(" ",lookups!$G$2-LEN(SOURCE!E1626)), "")&amp;
      SOURCE!F1626&amp;", "&amp; IF(lookups!$H$2-LEN(SOURCE!F1626) &gt;= 0, REPT(" ",lookups!$H$2-LEN(SOURCE!F1626)+2), "")&amp;"("&amp;
      SUBSTITUTE(TEXT(SOURCE!G1626,"??0"),"  ","")&amp;" &lt;&lt; TAM_MAX_BITS) |"&amp; IF(lookups!$I$2-3 &gt;= 0, REPT(" ",MAX(1,lookups!$I$2-5+4+1-1-LEN(  IF(ISTEXT(SOURCE!H1626),SOURCE!H1626,  SUBSTITUTE(SUBSTITUTE(TEXT(SOURCE!H1626,"????0"),"  ","")," ",""))   ))), "")&amp;
       IF(ISTEXT(SOURCE!H1626),SOURCE!H1626, SUBSTITUTE(SUBSTITUTE(TEXT(SOURCE!H1626,"????0"),"  ","")," ",""))   &amp;","&amp; IF(lookups!$J$2-3 &gt;= 0, REPT(" ",lookups!$J$2-3-5), "")&amp;
      SOURCE!I1626&amp;
" | "&amp; IF(lookups!$K$2-LEN(SOURCE!I1626) &gt;= 0, REPT(" ",lookups!$K$2-LEN(SOURCE!I1626)), "")&amp;
      SOURCE!J1626&amp;      IF(lookups!$L$2-LEN(SOURCE!J1626) &gt;= 0, REPT(" ",lookups!$L$2-LEN(SOURCE!J1626)), "")&amp;
" | "&amp; IF(lookups!$K$2-LEN(SOURCE!I1626) &gt;= 0, REPT(" ",lookups!$K$2-LEN(SOURCE!I1626)), "")&amp;
      SOURCE!K1626&amp;      IF(lookups!$L$2-LEN(SOURCE!K1626) &gt;= 0, REPT(" ",lookups!$M$2-LEN(SOURCE!K1626)), "")&amp;
" | "&amp; SOURCE!L1626&amp;      IF(lookups!$O$2-LEN(SOURCE!L1626) &gt;= 0, REPT(" ",lookups!$O$2-LEN(SOURCE!L1626)), "")&amp;
" | "&amp; SOURCE!M1626&amp;      IF(lookups!$P$2-LEN(SOURCE!M1626) &gt;= 0, REPT(" ",lookups!$P$2-LEN(SOURCE!M1626)), "")&amp;
      "},"&amp;IF(SOURCE!O1626&lt;&gt;"",""&amp;SOURCE!O1626,"")
 )
)
)</f>
        <v>/* 1588 */  { fnDisplayFormatSci,           TM_VALUE,                    "SCI",                                         "SCI",                                         (0 &lt;&lt; TAM_MAX_BITS) | DSP_MAX, CAT_FNCT | SLS_ENABLED   | US_ENABLED   | EIM_DISABLED | PTP_NUMBER_8     },</v>
      </c>
    </row>
    <row r="1627" customFormat="false" ht="15.75" hidden="false" customHeight="false" outlineLevel="0" collapsed="false">
      <c r="A1627" s="263" t="str">
        <f aca="false">IF(AND(OR(SOURCE!A1627="",ISBLANK(SOURCE!A1627)),SOURCE!B1627&gt;0),IF(ISBLANK(SOURCE!C1627),"",SOURCE!C1627),
IF(SOURCE!B1627&lt;0,VLOOKUP(SOURCE!B1627,lookups!A$1:B$25,2,0),
  IF(ISBLANK(SOURCE!B1627),
    "",
    "/* "&amp;TEXT(SOURCE!B1627,"???0")&amp;" *"&amp;
      SOURCE!C1627&amp;", "&amp; IF(lookups!$E$2-LEN(SOURCE!C1627) &gt;= 0, REPT(" ",lookups!$E$2-LEN(SOURCE!C1627)), "")&amp;
      SOURCE!D1627&amp;", "&amp; IF(lookups!$F$2-LEN(SOURCE!D1627) &gt;= 0, REPT(" ",lookups!$F$2-LEN(SOURCE!D1627)), "")&amp;
      SOURCE!E1627&amp;", "&amp; IF(lookups!$G$2-LEN(SOURCE!E1627) &gt;=0, REPT(" ",lookups!$G$2-LEN(SOURCE!E1627)), "")&amp;
      SOURCE!F1627&amp;", "&amp; IF(lookups!$H$2-LEN(SOURCE!F1627) &gt;= 0, REPT(" ",lookups!$H$2-LEN(SOURCE!F1627)+2), "")&amp;"("&amp;
      SUBSTITUTE(TEXT(SOURCE!G1627,"??0"),"  ","")&amp;" &lt;&lt; TAM_MAX_BITS) |"&amp; IF(lookups!$I$2-3 &gt;= 0, REPT(" ",MAX(1,lookups!$I$2-5+4+1-1-LEN(  IF(ISTEXT(SOURCE!H1627),SOURCE!H1627,  SUBSTITUTE(SUBSTITUTE(TEXT(SOURCE!H1627,"????0"),"  ","")," ",""))   ))), "")&amp;
       IF(ISTEXT(SOURCE!H1627),SOURCE!H1627, SUBSTITUTE(SUBSTITUTE(TEXT(SOURCE!H1627,"????0"),"  ","")," ",""))   &amp;","&amp; IF(lookups!$J$2-3 &gt;= 0, REPT(" ",lookups!$J$2-3-5), "")&amp;
      SOURCE!I1627&amp;
" | "&amp; IF(lookups!$K$2-LEN(SOURCE!I1627) &gt;= 0, REPT(" ",lookups!$K$2-LEN(SOURCE!I1627)), "")&amp;
      SOURCE!J1627&amp;      IF(lookups!$L$2-LEN(SOURCE!J1627) &gt;= 0, REPT(" ",lookups!$L$2-LEN(SOURCE!J1627)), "")&amp;
" | "&amp; IF(lookups!$K$2-LEN(SOURCE!I1627) &gt;= 0, REPT(" ",lookups!$K$2-LEN(SOURCE!I1627)), "")&amp;
      SOURCE!K1627&amp;      IF(lookups!$L$2-LEN(SOURCE!K1627) &gt;= 0, REPT(" ",lookups!$M$2-LEN(SOURCE!K1627)), "")&amp;
" | "&amp; SOURCE!L1627&amp;      IF(lookups!$O$2-LEN(SOURCE!L1627) &gt;= 0, REPT(" ",lookups!$O$2-LEN(SOURCE!L1627)), "")&amp;
" | "&amp; SOURCE!M1627&amp;      IF(lookups!$P$2-LEN(SOURCE!M1627) &gt;= 0, REPT(" ",lookups!$P$2-LEN(SOURCE!M1627)), "")&amp;
      "},"&amp;IF(SOURCE!O1627&lt;&gt;"",""&amp;SOURCE!O1627,"")
 )
)
)</f>
        <v>/* 1589 */  { fnGetSignificantDigits,       NOPARAM,                     "SDIGS?",                                      "SDIGS?",                                      (0 &lt;&lt; TAM_MAX_BITS) |     0, CAT_FNCT | SLS_ENABLED   | US_ENABLED   | EIM_DISABLED | PTP_NONE         },</v>
      </c>
    </row>
    <row r="1628" customFormat="false" ht="15.75" hidden="false" customHeight="false" outlineLevel="0" collapsed="false">
      <c r="A1628" s="263" t="str">
        <f aca="false">IF(AND(OR(SOURCE!A1628="",ISBLANK(SOURCE!A1628)),SOURCE!B1628&gt;0),IF(ISBLANK(SOURCE!C1628),"",SOURCE!C1628),
IF(SOURCE!B1628&lt;0,VLOOKUP(SOURCE!B1628,lookups!A$1:B$25,2,0),
  IF(ISBLANK(SOURCE!B1628),
    "",
    "/* "&amp;TEXT(SOURCE!B1628,"???0")&amp;" *"&amp;
      SOURCE!C1628&amp;", "&amp; IF(lookups!$E$2-LEN(SOURCE!C1628) &gt;= 0, REPT(" ",lookups!$E$2-LEN(SOURCE!C1628)), "")&amp;
      SOURCE!D1628&amp;", "&amp; IF(lookups!$F$2-LEN(SOURCE!D1628) &gt;= 0, REPT(" ",lookups!$F$2-LEN(SOURCE!D1628)), "")&amp;
      SOURCE!E1628&amp;", "&amp; IF(lookups!$G$2-LEN(SOURCE!E1628) &gt;=0, REPT(" ",lookups!$G$2-LEN(SOURCE!E1628)), "")&amp;
      SOURCE!F1628&amp;", "&amp; IF(lookups!$H$2-LEN(SOURCE!F1628) &gt;= 0, REPT(" ",lookups!$H$2-LEN(SOURCE!F1628)+2), "")&amp;"("&amp;
      SUBSTITUTE(TEXT(SOURCE!G1628,"??0"),"  ","")&amp;" &lt;&lt; TAM_MAX_BITS) |"&amp; IF(lookups!$I$2-3 &gt;= 0, REPT(" ",MAX(1,lookups!$I$2-5+4+1-1-LEN(  IF(ISTEXT(SOURCE!H1628),SOURCE!H1628,  SUBSTITUTE(SUBSTITUTE(TEXT(SOURCE!H1628,"????0"),"  ","")," ",""))   ))), "")&amp;
       IF(ISTEXT(SOURCE!H1628),SOURCE!H1628, SUBSTITUTE(SUBSTITUTE(TEXT(SOURCE!H1628,"????0"),"  ","")," ",""))   &amp;","&amp; IF(lookups!$J$2-3 &gt;= 0, REPT(" ",lookups!$J$2-3-5), "")&amp;
      SOURCE!I1628&amp;
" | "&amp; IF(lookups!$K$2-LEN(SOURCE!I1628) &gt;= 0, REPT(" ",lookups!$K$2-LEN(SOURCE!I1628)), "")&amp;
      SOURCE!J1628&amp;      IF(lookups!$L$2-LEN(SOURCE!J1628) &gt;= 0, REPT(" ",lookups!$L$2-LEN(SOURCE!J1628)), "")&amp;
" | "&amp; IF(lookups!$K$2-LEN(SOURCE!I1628) &gt;= 0, REPT(" ",lookups!$K$2-LEN(SOURCE!I1628)), "")&amp;
      SOURCE!K1628&amp;      IF(lookups!$L$2-LEN(SOURCE!K1628) &gt;= 0, REPT(" ",lookups!$M$2-LEN(SOURCE!K1628)), "")&amp;
" | "&amp; SOURCE!L1628&amp;      IF(lookups!$O$2-LEN(SOURCE!L1628) &gt;= 0, REPT(" ",lookups!$O$2-LEN(SOURCE!L1628)), "")&amp;
" | "&amp; SOURCE!M1628&amp;      IF(lookups!$P$2-LEN(SOURCE!M1628) &gt;= 0, REPT(" ",lookups!$P$2-LEN(SOURCE!M1628)), "")&amp;
      "},"&amp;IF(SOURCE!O1628&lt;&gt;"",""&amp;SOURCE!O1628,"")
 )
)
)</f>
        <v>/* 1590 */  { fnSeed,                       NOPARAM,                     "SEED",                                        "SEED",                                        (0 &lt;&lt; TAM_MAX_BITS) |     0, CAT_FNCT | SLS_ENABLED   | US_ENABLED   | EIM_DISABLED | PTP_NONE         },</v>
      </c>
    </row>
    <row r="1629" customFormat="false" ht="15.75" hidden="false" customHeight="false" outlineLevel="0" collapsed="false">
      <c r="A1629" s="263" t="str">
        <f aca="false">IF(AND(OR(SOURCE!A1629="",ISBLANK(SOURCE!A1629)),SOURCE!B1629&gt;0),IF(ISBLANK(SOURCE!C1629),"",SOURCE!C1629),
IF(SOURCE!B1629&lt;0,VLOOKUP(SOURCE!B1629,lookups!A$1:B$25,2,0),
  IF(ISBLANK(SOURCE!B1629),
    "",
    "/* "&amp;TEXT(SOURCE!B1629,"???0")&amp;" *"&amp;
      SOURCE!C1629&amp;", "&amp; IF(lookups!$E$2-LEN(SOURCE!C1629) &gt;= 0, REPT(" ",lookups!$E$2-LEN(SOURCE!C1629)), "")&amp;
      SOURCE!D1629&amp;", "&amp; IF(lookups!$F$2-LEN(SOURCE!D1629) &gt;= 0, REPT(" ",lookups!$F$2-LEN(SOURCE!D1629)), "")&amp;
      SOURCE!E1629&amp;", "&amp; IF(lookups!$G$2-LEN(SOURCE!E1629) &gt;=0, REPT(" ",lookups!$G$2-LEN(SOURCE!E1629)), "")&amp;
      SOURCE!F1629&amp;", "&amp; IF(lookups!$H$2-LEN(SOURCE!F1629) &gt;= 0, REPT(" ",lookups!$H$2-LEN(SOURCE!F1629)+2), "")&amp;"("&amp;
      SUBSTITUTE(TEXT(SOURCE!G1629,"??0"),"  ","")&amp;" &lt;&lt; TAM_MAX_BITS) |"&amp; IF(lookups!$I$2-3 &gt;= 0, REPT(" ",MAX(1,lookups!$I$2-5+4+1-1-LEN(  IF(ISTEXT(SOURCE!H1629),SOURCE!H1629,  SUBSTITUTE(SUBSTITUTE(TEXT(SOURCE!H1629,"????0"),"  ","")," ",""))   ))), "")&amp;
       IF(ISTEXT(SOURCE!H1629),SOURCE!H1629, SUBSTITUTE(SUBSTITUTE(TEXT(SOURCE!H1629,"????0"),"  ","")," ",""))   &amp;","&amp; IF(lookups!$J$2-3 &gt;= 0, REPT(" ",lookups!$J$2-3-5), "")&amp;
      SOURCE!I1629&amp;
" | "&amp; IF(lookups!$K$2-LEN(SOURCE!I1629) &gt;= 0, REPT(" ",lookups!$K$2-LEN(SOURCE!I1629)), "")&amp;
      SOURCE!J1629&amp;      IF(lookups!$L$2-LEN(SOURCE!J1629) &gt;= 0, REPT(" ",lookups!$L$2-LEN(SOURCE!J1629)), "")&amp;
" | "&amp; IF(lookups!$K$2-LEN(SOURCE!I1629) &gt;= 0, REPT(" ",lookups!$K$2-LEN(SOURCE!I1629)), "")&amp;
      SOURCE!K1629&amp;      IF(lookups!$L$2-LEN(SOURCE!K1629) &gt;= 0, REPT(" ",lookups!$M$2-LEN(SOURCE!K1629)), "")&amp;
" | "&amp; SOURCE!L1629&amp;      IF(lookups!$O$2-LEN(SOURCE!L1629) &gt;= 0, REPT(" ",lookups!$O$2-LEN(SOURCE!L1629)), "")&amp;
" | "&amp; SOURCE!M1629&amp;      IF(lookups!$P$2-LEN(SOURCE!M1629) &gt;= 0, REPT(" ",lookups!$P$2-LEN(SOURCE!M1629)), "")&amp;
      "},"&amp;IF(SOURCE!O1629&lt;&gt;"",""&amp;SOURCE!O1629,"")
 )
)
)</f>
        <v>/* 1591 */  { fnSaveProgram,                TM_LABEL,                    "WRITEP",                                      "WRITEP",                                      (0 &lt;&lt; TAM_MAX_BITS) |     0, CAT_FNCT | SLS_ENABLED   | US_CANCEL    | EIM_DISABLED | PTP_DISABLED     },</v>
      </c>
    </row>
    <row r="1630" customFormat="false" ht="15.75" hidden="false" customHeight="false" outlineLevel="0" collapsed="false">
      <c r="A1630" s="263" t="str">
        <f aca="false">IF(AND(OR(SOURCE!A1630="",ISBLANK(SOURCE!A1630)),SOURCE!B1630&gt;0),IF(ISBLANK(SOURCE!C1630),"",SOURCE!C1630),
IF(SOURCE!B1630&lt;0,VLOOKUP(SOURCE!B1630,lookups!A$1:B$25,2,0),
  IF(ISBLANK(SOURCE!B1630),
    "",
    "/* "&amp;TEXT(SOURCE!B1630,"???0")&amp;" *"&amp;
      SOURCE!C1630&amp;", "&amp; IF(lookups!$E$2-LEN(SOURCE!C1630) &gt;= 0, REPT(" ",lookups!$E$2-LEN(SOURCE!C1630)), "")&amp;
      SOURCE!D1630&amp;", "&amp; IF(lookups!$F$2-LEN(SOURCE!D1630) &gt;= 0, REPT(" ",lookups!$F$2-LEN(SOURCE!D1630)), "")&amp;
      SOURCE!E1630&amp;", "&amp; IF(lookups!$G$2-LEN(SOURCE!E1630) &gt;=0, REPT(" ",lookups!$G$2-LEN(SOURCE!E1630)), "")&amp;
      SOURCE!F1630&amp;", "&amp; IF(lookups!$H$2-LEN(SOURCE!F1630) &gt;= 0, REPT(" ",lookups!$H$2-LEN(SOURCE!F1630)+2), "")&amp;"("&amp;
      SUBSTITUTE(TEXT(SOURCE!G1630,"??0"),"  ","")&amp;" &lt;&lt; TAM_MAX_BITS) |"&amp; IF(lookups!$I$2-3 &gt;= 0, REPT(" ",MAX(1,lookups!$I$2-5+4+1-1-LEN(  IF(ISTEXT(SOURCE!H1630),SOURCE!H1630,  SUBSTITUTE(SUBSTITUTE(TEXT(SOURCE!H1630,"????0"),"  ","")," ",""))   ))), "")&amp;
       IF(ISTEXT(SOURCE!H1630),SOURCE!H1630, SUBSTITUTE(SUBSTITUTE(TEXT(SOURCE!H1630,"????0"),"  ","")," ",""))   &amp;","&amp; IF(lookups!$J$2-3 &gt;= 0, REPT(" ",lookups!$J$2-3-5), "")&amp;
      SOURCE!I1630&amp;
" | "&amp; IF(lookups!$K$2-LEN(SOURCE!I1630) &gt;= 0, REPT(" ",lookups!$K$2-LEN(SOURCE!I1630)), "")&amp;
      SOURCE!J1630&amp;      IF(lookups!$L$2-LEN(SOURCE!J1630) &gt;= 0, REPT(" ",lookups!$L$2-LEN(SOURCE!J1630)), "")&amp;
" | "&amp; IF(lookups!$K$2-LEN(SOURCE!I1630) &gt;= 0, REPT(" ",lookups!$K$2-LEN(SOURCE!I1630)), "")&amp;
      SOURCE!K1630&amp;      IF(lookups!$L$2-LEN(SOURCE!K1630) &gt;= 0, REPT(" ",lookups!$M$2-LEN(SOURCE!K1630)), "")&amp;
" | "&amp; SOURCE!L1630&amp;      IF(lookups!$O$2-LEN(SOURCE!L1630) &gt;= 0, REPT(" ",lookups!$O$2-LEN(SOURCE!L1630)), "")&amp;
" | "&amp; SOURCE!M1630&amp;      IF(lookups!$P$2-LEN(SOURCE!M1630) &gt;= 0, REPT(" ",lookups!$P$2-LEN(SOURCE!M1630)), "")&amp;
      "},"&amp;IF(SOURCE!O1630&lt;&gt;"",""&amp;SOURCE!O1630,"")
 )
)
)</f>
        <v>/* 1592 */  { configCommon,                 CFG_CHINA,                   "SETCHN",                                      "CHINA",                                       (0 &lt;&lt; TAM_MAX_BITS) |     0, CAT_FNCT | SLS_ENABLED   | US_ENABLED   | EIM_DISABLED | PTP_NONE         },</v>
      </c>
    </row>
    <row r="1631" customFormat="false" ht="15.75" hidden="false" customHeight="false" outlineLevel="0" collapsed="false">
      <c r="A1631" s="263" t="str">
        <f aca="false">IF(AND(OR(SOURCE!A1631="",ISBLANK(SOURCE!A1631)),SOURCE!B1631&gt;0),IF(ISBLANK(SOURCE!C1631),"",SOURCE!C1631),
IF(SOURCE!B1631&lt;0,VLOOKUP(SOURCE!B1631,lookups!A$1:B$25,2,0),
  IF(ISBLANK(SOURCE!B1631),
    "",
    "/* "&amp;TEXT(SOURCE!B1631,"???0")&amp;" *"&amp;
      SOURCE!C1631&amp;", "&amp; IF(lookups!$E$2-LEN(SOURCE!C1631) &gt;= 0, REPT(" ",lookups!$E$2-LEN(SOURCE!C1631)), "")&amp;
      SOURCE!D1631&amp;", "&amp; IF(lookups!$F$2-LEN(SOURCE!D1631) &gt;= 0, REPT(" ",lookups!$F$2-LEN(SOURCE!D1631)), "")&amp;
      SOURCE!E1631&amp;", "&amp; IF(lookups!$G$2-LEN(SOURCE!E1631) &gt;=0, REPT(" ",lookups!$G$2-LEN(SOURCE!E1631)), "")&amp;
      SOURCE!F1631&amp;", "&amp; IF(lookups!$H$2-LEN(SOURCE!F1631) &gt;= 0, REPT(" ",lookups!$H$2-LEN(SOURCE!F1631)+2), "")&amp;"("&amp;
      SUBSTITUTE(TEXT(SOURCE!G1631,"??0"),"  ","")&amp;" &lt;&lt; TAM_MAX_BITS) |"&amp; IF(lookups!$I$2-3 &gt;= 0, REPT(" ",MAX(1,lookups!$I$2-5+4+1-1-LEN(  IF(ISTEXT(SOURCE!H1631),SOURCE!H1631,  SUBSTITUTE(SUBSTITUTE(TEXT(SOURCE!H1631,"????0"),"  ","")," ",""))   ))), "")&amp;
       IF(ISTEXT(SOURCE!H1631),SOURCE!H1631, SUBSTITUTE(SUBSTITUTE(TEXT(SOURCE!H1631,"????0"),"  ","")," ",""))   &amp;","&amp; IF(lookups!$J$2-3 &gt;= 0, REPT(" ",lookups!$J$2-3-5), "")&amp;
      SOURCE!I1631&amp;
" | "&amp; IF(lookups!$K$2-LEN(SOURCE!I1631) &gt;= 0, REPT(" ",lookups!$K$2-LEN(SOURCE!I1631)), "")&amp;
      SOURCE!J1631&amp;      IF(lookups!$L$2-LEN(SOURCE!J1631) &gt;= 0, REPT(" ",lookups!$L$2-LEN(SOURCE!J1631)), "")&amp;
" | "&amp; IF(lookups!$K$2-LEN(SOURCE!I1631) &gt;= 0, REPT(" ",lookups!$K$2-LEN(SOURCE!I1631)), "")&amp;
      SOURCE!K1631&amp;      IF(lookups!$L$2-LEN(SOURCE!K1631) &gt;= 0, REPT(" ",lookups!$M$2-LEN(SOURCE!K1631)), "")&amp;
" | "&amp; SOURCE!L1631&amp;      IF(lookups!$O$2-LEN(SOURCE!L1631) &gt;= 0, REPT(" ",lookups!$O$2-LEN(SOURCE!L1631)), "")&amp;
" | "&amp; SOURCE!M1631&amp;      IF(lookups!$P$2-LEN(SOURCE!M1631) &gt;= 0, REPT(" ",lookups!$P$2-LEN(SOURCE!M1631)), "")&amp;
      "},"&amp;IF(SOURCE!O1631&lt;&gt;"",""&amp;SOURCE!O1631,"")
 )
)
)</f>
        <v>/* 1593 */  { fnSetDate,                    NOPARAM,                     "SETDAT",                                      "SETDAT",                                      (0 &lt;&lt; TAM_MAX_BITS) |     0, CAT_FNCT | SLS_ENABLED   | US_ENABLED   | EIM_DISABLED | PTP_NONE         },</v>
      </c>
    </row>
    <row r="1632" customFormat="false" ht="15.75" hidden="false" customHeight="false" outlineLevel="0" collapsed="false">
      <c r="A1632" s="263" t="str">
        <f aca="false">IF(AND(OR(SOURCE!A1632="",ISBLANK(SOURCE!A1632)),SOURCE!B1632&gt;0),IF(ISBLANK(SOURCE!C1632),"",SOURCE!C1632),
IF(SOURCE!B1632&lt;0,VLOOKUP(SOURCE!B1632,lookups!A$1:B$25,2,0),
  IF(ISBLANK(SOURCE!B1632),
    "",
    "/* "&amp;TEXT(SOURCE!B1632,"???0")&amp;" *"&amp;
      SOURCE!C1632&amp;", "&amp; IF(lookups!$E$2-LEN(SOURCE!C1632) &gt;= 0, REPT(" ",lookups!$E$2-LEN(SOURCE!C1632)), "")&amp;
      SOURCE!D1632&amp;", "&amp; IF(lookups!$F$2-LEN(SOURCE!D1632) &gt;= 0, REPT(" ",lookups!$F$2-LEN(SOURCE!D1632)), "")&amp;
      SOURCE!E1632&amp;", "&amp; IF(lookups!$G$2-LEN(SOURCE!E1632) &gt;=0, REPT(" ",lookups!$G$2-LEN(SOURCE!E1632)), "")&amp;
      SOURCE!F1632&amp;", "&amp; IF(lookups!$H$2-LEN(SOURCE!F1632) &gt;= 0, REPT(" ",lookups!$H$2-LEN(SOURCE!F1632)+2), "")&amp;"("&amp;
      SUBSTITUTE(TEXT(SOURCE!G1632,"??0"),"  ","")&amp;" &lt;&lt; TAM_MAX_BITS) |"&amp; IF(lookups!$I$2-3 &gt;= 0, REPT(" ",MAX(1,lookups!$I$2-5+4+1-1-LEN(  IF(ISTEXT(SOURCE!H1632),SOURCE!H1632,  SUBSTITUTE(SUBSTITUTE(TEXT(SOURCE!H1632,"????0"),"  ","")," ",""))   ))), "")&amp;
       IF(ISTEXT(SOURCE!H1632),SOURCE!H1632, SUBSTITUTE(SUBSTITUTE(TEXT(SOURCE!H1632,"????0"),"  ","")," ",""))   &amp;","&amp; IF(lookups!$J$2-3 &gt;= 0, REPT(" ",lookups!$J$2-3-5), "")&amp;
      SOURCE!I1632&amp;
" | "&amp; IF(lookups!$K$2-LEN(SOURCE!I1632) &gt;= 0, REPT(" ",lookups!$K$2-LEN(SOURCE!I1632)), "")&amp;
      SOURCE!J1632&amp;      IF(lookups!$L$2-LEN(SOURCE!J1632) &gt;= 0, REPT(" ",lookups!$L$2-LEN(SOURCE!J1632)), "")&amp;
" | "&amp; IF(lookups!$K$2-LEN(SOURCE!I1632) &gt;= 0, REPT(" ",lookups!$K$2-LEN(SOURCE!I1632)), "")&amp;
      SOURCE!K1632&amp;      IF(lookups!$L$2-LEN(SOURCE!K1632) &gt;= 0, REPT(" ",lookups!$M$2-LEN(SOURCE!K1632)), "")&amp;
" | "&amp; SOURCE!L1632&amp;      IF(lookups!$O$2-LEN(SOURCE!L1632) &gt;= 0, REPT(" ",lookups!$O$2-LEN(SOURCE!L1632)), "")&amp;
" | "&amp; SOURCE!M1632&amp;      IF(lookups!$P$2-LEN(SOURCE!M1632) &gt;= 0, REPT(" ",lookups!$P$2-LEN(SOURCE!M1632)), "")&amp;
      "},"&amp;IF(SOURCE!O1632&lt;&gt;"",""&amp;SOURCE!O1632,"")
 )
)
)</f>
        <v>/* 1594 */  { configCommon,                 CFG_EUROPE,                  "SETEUR",                                      "EUROPE",                                      (0 &lt;&lt; TAM_MAX_BITS) |     0, CAT_FNCT | SLS_ENABLED   | US_ENABLED   | EIM_DISABLED | PTP_NONE         },</v>
      </c>
    </row>
    <row r="1633" customFormat="false" ht="15.75" hidden="false" customHeight="false" outlineLevel="0" collapsed="false">
      <c r="A1633" s="263" t="str">
        <f aca="false">IF(AND(OR(SOURCE!A1633="",ISBLANK(SOURCE!A1633)),SOURCE!B1633&gt;0),IF(ISBLANK(SOURCE!C1633),"",SOURCE!C1633),
IF(SOURCE!B1633&lt;0,VLOOKUP(SOURCE!B1633,lookups!A$1:B$25,2,0),
  IF(ISBLANK(SOURCE!B1633),
    "",
    "/* "&amp;TEXT(SOURCE!B1633,"???0")&amp;" *"&amp;
      SOURCE!C1633&amp;", "&amp; IF(lookups!$E$2-LEN(SOURCE!C1633) &gt;= 0, REPT(" ",lookups!$E$2-LEN(SOURCE!C1633)), "")&amp;
      SOURCE!D1633&amp;", "&amp; IF(lookups!$F$2-LEN(SOURCE!D1633) &gt;= 0, REPT(" ",lookups!$F$2-LEN(SOURCE!D1633)), "")&amp;
      SOURCE!E1633&amp;", "&amp; IF(lookups!$G$2-LEN(SOURCE!E1633) &gt;=0, REPT(" ",lookups!$G$2-LEN(SOURCE!E1633)), "")&amp;
      SOURCE!F1633&amp;", "&amp; IF(lookups!$H$2-LEN(SOURCE!F1633) &gt;= 0, REPT(" ",lookups!$H$2-LEN(SOURCE!F1633)+2), "")&amp;"("&amp;
      SUBSTITUTE(TEXT(SOURCE!G1633,"??0"),"  ","")&amp;" &lt;&lt; TAM_MAX_BITS) |"&amp; IF(lookups!$I$2-3 &gt;= 0, REPT(" ",MAX(1,lookups!$I$2-5+4+1-1-LEN(  IF(ISTEXT(SOURCE!H1633),SOURCE!H1633,  SUBSTITUTE(SUBSTITUTE(TEXT(SOURCE!H1633,"????0"),"  ","")," ",""))   ))), "")&amp;
       IF(ISTEXT(SOURCE!H1633),SOURCE!H1633, SUBSTITUTE(SUBSTITUTE(TEXT(SOURCE!H1633,"????0"),"  ","")," ",""))   &amp;","&amp; IF(lookups!$J$2-3 &gt;= 0, REPT(" ",lookups!$J$2-3-5), "")&amp;
      SOURCE!I1633&amp;
" | "&amp; IF(lookups!$K$2-LEN(SOURCE!I1633) &gt;= 0, REPT(" ",lookups!$K$2-LEN(SOURCE!I1633)), "")&amp;
      SOURCE!J1633&amp;      IF(lookups!$L$2-LEN(SOURCE!J1633) &gt;= 0, REPT(" ",lookups!$L$2-LEN(SOURCE!J1633)), "")&amp;
" | "&amp; IF(lookups!$K$2-LEN(SOURCE!I1633) &gt;= 0, REPT(" ",lookups!$K$2-LEN(SOURCE!I1633)), "")&amp;
      SOURCE!K1633&amp;      IF(lookups!$L$2-LEN(SOURCE!K1633) &gt;= 0, REPT(" ",lookups!$M$2-LEN(SOURCE!K1633)), "")&amp;
" | "&amp; SOURCE!L1633&amp;      IF(lookups!$O$2-LEN(SOURCE!L1633) &gt;= 0, REPT(" ",lookups!$O$2-LEN(SOURCE!L1633)), "")&amp;
" | "&amp; SOURCE!M1633&amp;      IF(lookups!$P$2-LEN(SOURCE!M1633) &gt;= 0, REPT(" ",lookups!$P$2-LEN(SOURCE!M1633)), "")&amp;
      "},"&amp;IF(SOURCE!O1633&lt;&gt;"",""&amp;SOURCE!O1633,"")
 )
)
)</f>
        <v>/* 1595 */  { configCommon,                 CFG_INDIA,                   "SETIND",                                      "INDIA",                                       (0 &lt;&lt; TAM_MAX_BITS) |     0, CAT_FNCT | SLS_ENABLED   | US_ENABLED   | EIM_DISABLED | PTP_NONE         },</v>
      </c>
    </row>
    <row r="1634" customFormat="false" ht="15.75" hidden="false" customHeight="false" outlineLevel="0" collapsed="false">
      <c r="A1634" s="263" t="str">
        <f aca="false">IF(AND(OR(SOURCE!A1634="",ISBLANK(SOURCE!A1634)),SOURCE!B1634&gt;0),IF(ISBLANK(SOURCE!C1634),"",SOURCE!C1634),
IF(SOURCE!B1634&lt;0,VLOOKUP(SOURCE!B1634,lookups!A$1:B$25,2,0),
  IF(ISBLANK(SOURCE!B1634),
    "",
    "/* "&amp;TEXT(SOURCE!B1634,"???0")&amp;" *"&amp;
      SOURCE!C1634&amp;", "&amp; IF(lookups!$E$2-LEN(SOURCE!C1634) &gt;= 0, REPT(" ",lookups!$E$2-LEN(SOURCE!C1634)), "")&amp;
      SOURCE!D1634&amp;", "&amp; IF(lookups!$F$2-LEN(SOURCE!D1634) &gt;= 0, REPT(" ",lookups!$F$2-LEN(SOURCE!D1634)), "")&amp;
      SOURCE!E1634&amp;", "&amp; IF(lookups!$G$2-LEN(SOURCE!E1634) &gt;=0, REPT(" ",lookups!$G$2-LEN(SOURCE!E1634)), "")&amp;
      SOURCE!F1634&amp;", "&amp; IF(lookups!$H$2-LEN(SOURCE!F1634) &gt;= 0, REPT(" ",lookups!$H$2-LEN(SOURCE!F1634)+2), "")&amp;"("&amp;
      SUBSTITUTE(TEXT(SOURCE!G1634,"??0"),"  ","")&amp;" &lt;&lt; TAM_MAX_BITS) |"&amp; IF(lookups!$I$2-3 &gt;= 0, REPT(" ",MAX(1,lookups!$I$2-5+4+1-1-LEN(  IF(ISTEXT(SOURCE!H1634),SOURCE!H1634,  SUBSTITUTE(SUBSTITUTE(TEXT(SOURCE!H1634,"????0"),"  ","")," ",""))   ))), "")&amp;
       IF(ISTEXT(SOURCE!H1634),SOURCE!H1634, SUBSTITUTE(SUBSTITUTE(TEXT(SOURCE!H1634,"????0"),"  ","")," ",""))   &amp;","&amp; IF(lookups!$J$2-3 &gt;= 0, REPT(" ",lookups!$J$2-3-5), "")&amp;
      SOURCE!I1634&amp;
" | "&amp; IF(lookups!$K$2-LEN(SOURCE!I1634) &gt;= 0, REPT(" ",lookups!$K$2-LEN(SOURCE!I1634)), "")&amp;
      SOURCE!J1634&amp;      IF(lookups!$L$2-LEN(SOURCE!J1634) &gt;= 0, REPT(" ",lookups!$L$2-LEN(SOURCE!J1634)), "")&amp;
" | "&amp; IF(lookups!$K$2-LEN(SOURCE!I1634) &gt;= 0, REPT(" ",lookups!$K$2-LEN(SOURCE!I1634)), "")&amp;
      SOURCE!K1634&amp;      IF(lookups!$L$2-LEN(SOURCE!K1634) &gt;= 0, REPT(" ",lookups!$M$2-LEN(SOURCE!K1634)), "")&amp;
" | "&amp; SOURCE!L1634&amp;      IF(lookups!$O$2-LEN(SOURCE!L1634) &gt;= 0, REPT(" ",lookups!$O$2-LEN(SOURCE!L1634)), "")&amp;
" | "&amp; SOURCE!M1634&amp;      IF(lookups!$P$2-LEN(SOURCE!M1634) &gt;= 0, REPT(" ",lookups!$P$2-LEN(SOURCE!M1634)), "")&amp;
      "},"&amp;IF(SOURCE!O1634&lt;&gt;"",""&amp;SOURCE!O1634,"")
 )
)
)</f>
        <v>/* 1596 */  { configCommon,                 CFG_JAPAN,                   "SETJPN",                                      "JAPAN",                                       (0 &lt;&lt; TAM_MAX_BITS) |     0, CAT_FNCT | SLS_ENABLED   | US_ENABLED   | EIM_DISABLED | PTP_NONE         },</v>
      </c>
    </row>
    <row r="1635" customFormat="false" ht="15.75" hidden="false" customHeight="false" outlineLevel="0" collapsed="false">
      <c r="A1635" s="263" t="str">
        <f aca="false">IF(AND(OR(SOURCE!A1635="",ISBLANK(SOURCE!A1635)),SOURCE!B1635&gt;0),IF(ISBLANK(SOURCE!C1635),"",SOURCE!C1635),
IF(SOURCE!B1635&lt;0,VLOOKUP(SOURCE!B1635,lookups!A$1:B$25,2,0),
  IF(ISBLANK(SOURCE!B1635),
    "",
    "/* "&amp;TEXT(SOURCE!B1635,"???0")&amp;" *"&amp;
      SOURCE!C1635&amp;", "&amp; IF(lookups!$E$2-LEN(SOURCE!C1635) &gt;= 0, REPT(" ",lookups!$E$2-LEN(SOURCE!C1635)), "")&amp;
      SOURCE!D1635&amp;", "&amp; IF(lookups!$F$2-LEN(SOURCE!D1635) &gt;= 0, REPT(" ",lookups!$F$2-LEN(SOURCE!D1635)), "")&amp;
      SOURCE!E1635&amp;", "&amp; IF(lookups!$G$2-LEN(SOURCE!E1635) &gt;=0, REPT(" ",lookups!$G$2-LEN(SOURCE!E1635)), "")&amp;
      SOURCE!F1635&amp;", "&amp; IF(lookups!$H$2-LEN(SOURCE!F1635) &gt;= 0, REPT(" ",lookups!$H$2-LEN(SOURCE!F1635)+2), "")&amp;"("&amp;
      SUBSTITUTE(TEXT(SOURCE!G1635,"??0"),"  ","")&amp;" &lt;&lt; TAM_MAX_BITS) |"&amp; IF(lookups!$I$2-3 &gt;= 0, REPT(" ",MAX(1,lookups!$I$2-5+4+1-1-LEN(  IF(ISTEXT(SOURCE!H1635),SOURCE!H1635,  SUBSTITUTE(SUBSTITUTE(TEXT(SOURCE!H1635,"????0"),"  ","")," ",""))   ))), "")&amp;
       IF(ISTEXT(SOURCE!H1635),SOURCE!H1635, SUBSTITUTE(SUBSTITUTE(TEXT(SOURCE!H1635,"????0"),"  ","")," ",""))   &amp;","&amp; IF(lookups!$J$2-3 &gt;= 0, REPT(" ",lookups!$J$2-3-5), "")&amp;
      SOURCE!I1635&amp;
" | "&amp; IF(lookups!$K$2-LEN(SOURCE!I1635) &gt;= 0, REPT(" ",lookups!$K$2-LEN(SOURCE!I1635)), "")&amp;
      SOURCE!J1635&amp;      IF(lookups!$L$2-LEN(SOURCE!J1635) &gt;= 0, REPT(" ",lookups!$L$2-LEN(SOURCE!J1635)), "")&amp;
" | "&amp; IF(lookups!$K$2-LEN(SOURCE!I1635) &gt;= 0, REPT(" ",lookups!$K$2-LEN(SOURCE!I1635)), "")&amp;
      SOURCE!K1635&amp;      IF(lookups!$L$2-LEN(SOURCE!K1635) &gt;= 0, REPT(" ",lookups!$M$2-LEN(SOURCE!K1635)), "")&amp;
" | "&amp; SOURCE!L1635&amp;      IF(lookups!$O$2-LEN(SOURCE!L1635) &gt;= 0, REPT(" ",lookups!$O$2-LEN(SOURCE!L1635)), "")&amp;
" | "&amp; SOURCE!M1635&amp;      IF(lookups!$P$2-LEN(SOURCE!M1635) &gt;= 0, REPT(" ",lookups!$P$2-LEN(SOURCE!M1635)), "")&amp;
      "},"&amp;IF(SOURCE!O1635&lt;&gt;"",""&amp;SOURCE!O1635,"")
 )
)
)</f>
        <v>/* 1597 */  { configCommon,                 CFG_DFLT,                    "SETDFLT",                                     "DFLT",                                        (0 &lt;&lt; TAM_MAX_BITS) |     0, CAT_FNCT | SLS_ENABLED   | US_ENABLED   | EIM_DISABLED | PTP_NONE         },</v>
      </c>
    </row>
    <row r="1636" customFormat="false" ht="15.75" hidden="false" customHeight="false" outlineLevel="0" collapsed="false">
      <c r="A1636" s="263" t="str">
        <f aca="false">IF(AND(OR(SOURCE!A1636="",ISBLANK(SOURCE!A1636)),SOURCE!B1636&gt;0),IF(ISBLANK(SOURCE!C1636),"",SOURCE!C1636),
IF(SOURCE!B1636&lt;0,VLOOKUP(SOURCE!B1636,lookups!A$1:B$25,2,0),
  IF(ISBLANK(SOURCE!B1636),
    "",
    "/* "&amp;TEXT(SOURCE!B1636,"???0")&amp;" *"&amp;
      SOURCE!C1636&amp;", "&amp; IF(lookups!$E$2-LEN(SOURCE!C1636) &gt;= 0, REPT(" ",lookups!$E$2-LEN(SOURCE!C1636)), "")&amp;
      SOURCE!D1636&amp;", "&amp; IF(lookups!$F$2-LEN(SOURCE!D1636) &gt;= 0, REPT(" ",lookups!$F$2-LEN(SOURCE!D1636)), "")&amp;
      SOURCE!E1636&amp;", "&amp; IF(lookups!$G$2-LEN(SOURCE!E1636) &gt;=0, REPT(" ",lookups!$G$2-LEN(SOURCE!E1636)), "")&amp;
      SOURCE!F1636&amp;", "&amp; IF(lookups!$H$2-LEN(SOURCE!F1636) &gt;= 0, REPT(" ",lookups!$H$2-LEN(SOURCE!F1636)+2), "")&amp;"("&amp;
      SUBSTITUTE(TEXT(SOURCE!G1636,"??0"),"  ","")&amp;" &lt;&lt; TAM_MAX_BITS) |"&amp; IF(lookups!$I$2-3 &gt;= 0, REPT(" ",MAX(1,lookups!$I$2-5+4+1-1-LEN(  IF(ISTEXT(SOURCE!H1636),SOURCE!H1636,  SUBSTITUTE(SUBSTITUTE(TEXT(SOURCE!H1636,"????0"),"  ","")," ",""))   ))), "")&amp;
       IF(ISTEXT(SOURCE!H1636),SOURCE!H1636, SUBSTITUTE(SUBSTITUTE(TEXT(SOURCE!H1636,"????0"),"  ","")," ",""))   &amp;","&amp; IF(lookups!$J$2-3 &gt;= 0, REPT(" ",lookups!$J$2-3-5), "")&amp;
      SOURCE!I1636&amp;
" | "&amp; IF(lookups!$K$2-LEN(SOURCE!I1636) &gt;= 0, REPT(" ",lookups!$K$2-LEN(SOURCE!I1636)), "")&amp;
      SOURCE!J1636&amp;      IF(lookups!$L$2-LEN(SOURCE!J1636) &gt;= 0, REPT(" ",lookups!$L$2-LEN(SOURCE!J1636)), "")&amp;
" | "&amp; IF(lookups!$K$2-LEN(SOURCE!I1636) &gt;= 0, REPT(" ",lookups!$K$2-LEN(SOURCE!I1636)), "")&amp;
      SOURCE!K1636&amp;      IF(lookups!$L$2-LEN(SOURCE!K1636) &gt;= 0, REPT(" ",lookups!$M$2-LEN(SOURCE!K1636)), "")&amp;
" | "&amp; SOURCE!L1636&amp;      IF(lookups!$O$2-LEN(SOURCE!L1636) &gt;= 0, REPT(" ",lookups!$O$2-LEN(SOURCE!L1636)), "")&amp;
" | "&amp; SOURCE!M1636&amp;      IF(lookups!$P$2-LEN(SOURCE!M1636) &gt;= 0, REPT(" ",lookups!$P$2-LEN(SOURCE!M1636)), "")&amp;
      "},"&amp;IF(SOURCE!O1636&lt;&gt;"",""&amp;SOURCE!O1636,"")
 )
)
)</f>
        <v>/* 1598 */  { fnSetTime,                    NOPARAM,                     "SETTIM",                                      "SETTIM",                                      (0 &lt;&lt; TAM_MAX_BITS) |     0, CAT_FNCT | SLS_ENABLED   | US_ENABLED   | EIM_DISABLED | PTP_NONE         },</v>
      </c>
    </row>
    <row r="1637" customFormat="false" ht="15.75" hidden="false" customHeight="false" outlineLevel="0" collapsed="false">
      <c r="A1637" s="263" t="str">
        <f aca="false">IF(AND(OR(SOURCE!A1637="",ISBLANK(SOURCE!A1637)),SOURCE!B1637&gt;0),IF(ISBLANK(SOURCE!C1637),"",SOURCE!C1637),
IF(SOURCE!B1637&lt;0,VLOOKUP(SOURCE!B1637,lookups!A$1:B$25,2,0),
  IF(ISBLANK(SOURCE!B1637),
    "",
    "/* "&amp;TEXT(SOURCE!B1637,"???0")&amp;" *"&amp;
      SOURCE!C1637&amp;", "&amp; IF(lookups!$E$2-LEN(SOURCE!C1637) &gt;= 0, REPT(" ",lookups!$E$2-LEN(SOURCE!C1637)), "")&amp;
      SOURCE!D1637&amp;", "&amp; IF(lookups!$F$2-LEN(SOURCE!D1637) &gt;= 0, REPT(" ",lookups!$F$2-LEN(SOURCE!D1637)), "")&amp;
      SOURCE!E1637&amp;", "&amp; IF(lookups!$G$2-LEN(SOURCE!E1637) &gt;=0, REPT(" ",lookups!$G$2-LEN(SOURCE!E1637)), "")&amp;
      SOURCE!F1637&amp;", "&amp; IF(lookups!$H$2-LEN(SOURCE!F1637) &gt;= 0, REPT(" ",lookups!$H$2-LEN(SOURCE!F1637)+2), "")&amp;"("&amp;
      SUBSTITUTE(TEXT(SOURCE!G1637,"??0"),"  ","")&amp;" &lt;&lt; TAM_MAX_BITS) |"&amp; IF(lookups!$I$2-3 &gt;= 0, REPT(" ",MAX(1,lookups!$I$2-5+4+1-1-LEN(  IF(ISTEXT(SOURCE!H1637),SOURCE!H1637,  SUBSTITUTE(SUBSTITUTE(TEXT(SOURCE!H1637,"????0"),"  ","")," ",""))   ))), "")&amp;
       IF(ISTEXT(SOURCE!H1637),SOURCE!H1637, SUBSTITUTE(SUBSTITUTE(TEXT(SOURCE!H1637,"????0"),"  ","")," ",""))   &amp;","&amp; IF(lookups!$J$2-3 &gt;= 0, REPT(" ",lookups!$J$2-3-5), "")&amp;
      SOURCE!I1637&amp;
" | "&amp; IF(lookups!$K$2-LEN(SOURCE!I1637) &gt;= 0, REPT(" ",lookups!$K$2-LEN(SOURCE!I1637)), "")&amp;
      SOURCE!J1637&amp;      IF(lookups!$L$2-LEN(SOURCE!J1637) &gt;= 0, REPT(" ",lookups!$L$2-LEN(SOURCE!J1637)), "")&amp;
" | "&amp; IF(lookups!$K$2-LEN(SOURCE!I1637) &gt;= 0, REPT(" ",lookups!$K$2-LEN(SOURCE!I1637)), "")&amp;
      SOURCE!K1637&amp;      IF(lookups!$L$2-LEN(SOURCE!K1637) &gt;= 0, REPT(" ",lookups!$M$2-LEN(SOURCE!K1637)), "")&amp;
" | "&amp; SOURCE!L1637&amp;      IF(lookups!$O$2-LEN(SOURCE!L1637) &gt;= 0, REPT(" ",lookups!$O$2-LEN(SOURCE!L1637)), "")&amp;
" | "&amp; SOURCE!M1637&amp;      IF(lookups!$P$2-LEN(SOURCE!M1637) &gt;= 0, REPT(" ",lookups!$P$2-LEN(SOURCE!M1637)), "")&amp;
      "},"&amp;IF(SOURCE!O1637&lt;&gt;"",""&amp;SOURCE!O1637,"")
 )
)
)</f>
        <v>/* 1599 */  { configCommon,                 CFG_UK,                      "SETUK",                                       "UK",                                          (0 &lt;&lt; TAM_MAX_BITS) |     0, CAT_FNCT | SLS_ENABLED   | US_ENABLED   | EIM_DISABLED | PTP_NONE         },</v>
      </c>
    </row>
    <row r="1638" customFormat="false" ht="15.75" hidden="false" customHeight="false" outlineLevel="0" collapsed="false">
      <c r="A1638" s="263" t="str">
        <f aca="false">IF(AND(OR(SOURCE!A1638="",ISBLANK(SOURCE!A1638)),SOURCE!B1638&gt;0),IF(ISBLANK(SOURCE!C1638),"",SOURCE!C1638),
IF(SOURCE!B1638&lt;0,VLOOKUP(SOURCE!B1638,lookups!A$1:B$25,2,0),
  IF(ISBLANK(SOURCE!B1638),
    "",
    "/* "&amp;TEXT(SOURCE!B1638,"???0")&amp;" *"&amp;
      SOURCE!C1638&amp;", "&amp; IF(lookups!$E$2-LEN(SOURCE!C1638) &gt;= 0, REPT(" ",lookups!$E$2-LEN(SOURCE!C1638)), "")&amp;
      SOURCE!D1638&amp;", "&amp; IF(lookups!$F$2-LEN(SOURCE!D1638) &gt;= 0, REPT(" ",lookups!$F$2-LEN(SOURCE!D1638)), "")&amp;
      SOURCE!E1638&amp;", "&amp; IF(lookups!$G$2-LEN(SOURCE!E1638) &gt;=0, REPT(" ",lookups!$G$2-LEN(SOURCE!E1638)), "")&amp;
      SOURCE!F1638&amp;", "&amp; IF(lookups!$H$2-LEN(SOURCE!F1638) &gt;= 0, REPT(" ",lookups!$H$2-LEN(SOURCE!F1638)+2), "")&amp;"("&amp;
      SUBSTITUTE(TEXT(SOURCE!G1638,"??0"),"  ","")&amp;" &lt;&lt; TAM_MAX_BITS) |"&amp; IF(lookups!$I$2-3 &gt;= 0, REPT(" ",MAX(1,lookups!$I$2-5+4+1-1-LEN(  IF(ISTEXT(SOURCE!H1638),SOURCE!H1638,  SUBSTITUTE(SUBSTITUTE(TEXT(SOURCE!H1638,"????0"),"  ","")," ",""))   ))), "")&amp;
       IF(ISTEXT(SOURCE!H1638),SOURCE!H1638, SUBSTITUTE(SUBSTITUTE(TEXT(SOURCE!H1638,"????0"),"  ","")," ",""))   &amp;","&amp; IF(lookups!$J$2-3 &gt;= 0, REPT(" ",lookups!$J$2-3-5), "")&amp;
      SOURCE!I1638&amp;
" | "&amp; IF(lookups!$K$2-LEN(SOURCE!I1638) &gt;= 0, REPT(" ",lookups!$K$2-LEN(SOURCE!I1638)), "")&amp;
      SOURCE!J1638&amp;      IF(lookups!$L$2-LEN(SOURCE!J1638) &gt;= 0, REPT(" ",lookups!$L$2-LEN(SOURCE!J1638)), "")&amp;
" | "&amp; IF(lookups!$K$2-LEN(SOURCE!I1638) &gt;= 0, REPT(" ",lookups!$K$2-LEN(SOURCE!I1638)), "")&amp;
      SOURCE!K1638&amp;      IF(lookups!$L$2-LEN(SOURCE!K1638) &gt;= 0, REPT(" ",lookups!$M$2-LEN(SOURCE!K1638)), "")&amp;
" | "&amp; SOURCE!L1638&amp;      IF(lookups!$O$2-LEN(SOURCE!L1638) &gt;= 0, REPT(" ",lookups!$O$2-LEN(SOURCE!L1638)), "")&amp;
" | "&amp; SOURCE!M1638&amp;      IF(lookups!$P$2-LEN(SOURCE!M1638) &gt;= 0, REPT(" ",lookups!$P$2-LEN(SOURCE!M1638)), "")&amp;
      "},"&amp;IF(SOURCE!O1638&lt;&gt;"",""&amp;SOURCE!O1638,"")
 )
)
)</f>
        <v>/* 1600 */  { configCommon,                 CFG_USA,                     "SETUSA",                                      "USA",                                         (0 &lt;&lt; TAM_MAX_BITS) |     0, CAT_FNCT | SLS_ENABLED   | US_ENABLED   | EIM_DISABLED | PTP_NONE         },</v>
      </c>
    </row>
    <row r="1639" customFormat="false" ht="15.75" hidden="false" customHeight="false" outlineLevel="0" collapsed="false">
      <c r="A1639" s="263" t="str">
        <f aca="false">IF(AND(OR(SOURCE!A1639="",ISBLANK(SOURCE!A1639)),SOURCE!B1639&gt;0),IF(ISBLANK(SOURCE!C1639),"",SOURCE!C1639),
IF(SOURCE!B1639&lt;0,VLOOKUP(SOURCE!B1639,lookups!A$1:B$25,2,0),
  IF(ISBLANK(SOURCE!B1639),
    "",
    "/* "&amp;TEXT(SOURCE!B1639,"???0")&amp;" *"&amp;
      SOURCE!C1639&amp;", "&amp; IF(lookups!$E$2-LEN(SOURCE!C1639) &gt;= 0, REPT(" ",lookups!$E$2-LEN(SOURCE!C1639)), "")&amp;
      SOURCE!D1639&amp;", "&amp; IF(lookups!$F$2-LEN(SOURCE!D1639) &gt;= 0, REPT(" ",lookups!$F$2-LEN(SOURCE!D1639)), "")&amp;
      SOURCE!E1639&amp;", "&amp; IF(lookups!$G$2-LEN(SOURCE!E1639) &gt;=0, REPT(" ",lookups!$G$2-LEN(SOURCE!E1639)), "")&amp;
      SOURCE!F1639&amp;", "&amp; IF(lookups!$H$2-LEN(SOURCE!F1639) &gt;= 0, REPT(" ",lookups!$H$2-LEN(SOURCE!F1639)+2), "")&amp;"("&amp;
      SUBSTITUTE(TEXT(SOURCE!G1639,"??0"),"  ","")&amp;" &lt;&lt; TAM_MAX_BITS) |"&amp; IF(lookups!$I$2-3 &gt;= 0, REPT(" ",MAX(1,lookups!$I$2-5+4+1-1-LEN(  IF(ISTEXT(SOURCE!H1639),SOURCE!H1639,  SUBSTITUTE(SUBSTITUTE(TEXT(SOURCE!H1639,"????0"),"  ","")," ",""))   ))), "")&amp;
       IF(ISTEXT(SOURCE!H1639),SOURCE!H1639, SUBSTITUTE(SUBSTITUTE(TEXT(SOURCE!H1639,"????0"),"  ","")," ",""))   &amp;","&amp; IF(lookups!$J$2-3 &gt;= 0, REPT(" ",lookups!$J$2-3-5), "")&amp;
      SOURCE!I1639&amp;
" | "&amp; IF(lookups!$K$2-LEN(SOURCE!I1639) &gt;= 0, REPT(" ",lookups!$K$2-LEN(SOURCE!I1639)), "")&amp;
      SOURCE!J1639&amp;      IF(lookups!$L$2-LEN(SOURCE!J1639) &gt;= 0, REPT(" ",lookups!$L$2-LEN(SOURCE!J1639)), "")&amp;
" | "&amp; IF(lookups!$K$2-LEN(SOURCE!I1639) &gt;= 0, REPT(" ",lookups!$K$2-LEN(SOURCE!I1639)), "")&amp;
      SOURCE!K1639&amp;      IF(lookups!$L$2-LEN(SOURCE!K1639) &gt;= 0, REPT(" ",lookups!$M$2-LEN(SOURCE!K1639)), "")&amp;
" | "&amp; SOURCE!L1639&amp;      IF(lookups!$O$2-LEN(SOURCE!L1639) &gt;= 0, REPT(" ",lookups!$O$2-LEN(SOURCE!L1639)), "")&amp;
" | "&amp; SOURCE!M1639&amp;      IF(lookups!$P$2-LEN(SOURCE!M1639) &gt;= 0, REPT(" ",lookups!$P$2-LEN(SOURCE!M1639)), "")&amp;
      "},"&amp;IF(SOURCE!O1639&lt;&gt;"",""&amp;SOURCE!O1639,"")
 )
)
)</f>
        <v>/* 1601 */  { fnSign,                       NOPARAM,                     "sign",                                        "sign",                                        (0 &lt;&lt; TAM_MAX_BITS) |     0, CAT_FNCT | SLS_ENABLED   | US_ENABLED   | EIM_DISABLED | PTP_NONE         },</v>
      </c>
    </row>
    <row r="1640" customFormat="false" ht="15.75" hidden="false" customHeight="false" outlineLevel="0" collapsed="false">
      <c r="A1640" s="263" t="str">
        <f aca="false">IF(AND(OR(SOURCE!A1640="",ISBLANK(SOURCE!A1640)),SOURCE!B1640&gt;0),IF(ISBLANK(SOURCE!C1640),"",SOURCE!C1640),
IF(SOURCE!B1640&lt;0,VLOOKUP(SOURCE!B1640,lookups!A$1:B$25,2,0),
  IF(ISBLANK(SOURCE!B1640),
    "",
    "/* "&amp;TEXT(SOURCE!B1640,"???0")&amp;" *"&amp;
      SOURCE!C1640&amp;", "&amp; IF(lookups!$E$2-LEN(SOURCE!C1640) &gt;= 0, REPT(" ",lookups!$E$2-LEN(SOURCE!C1640)), "")&amp;
      SOURCE!D1640&amp;", "&amp; IF(lookups!$F$2-LEN(SOURCE!D1640) &gt;= 0, REPT(" ",lookups!$F$2-LEN(SOURCE!D1640)), "")&amp;
      SOURCE!E1640&amp;", "&amp; IF(lookups!$G$2-LEN(SOURCE!E1640) &gt;=0, REPT(" ",lookups!$G$2-LEN(SOURCE!E1640)), "")&amp;
      SOURCE!F1640&amp;", "&amp; IF(lookups!$H$2-LEN(SOURCE!F1640) &gt;= 0, REPT(" ",lookups!$H$2-LEN(SOURCE!F1640)+2), "")&amp;"("&amp;
      SUBSTITUTE(TEXT(SOURCE!G1640,"??0"),"  ","")&amp;" &lt;&lt; TAM_MAX_BITS) |"&amp; IF(lookups!$I$2-3 &gt;= 0, REPT(" ",MAX(1,lookups!$I$2-5+4+1-1-LEN(  IF(ISTEXT(SOURCE!H1640),SOURCE!H1640,  SUBSTITUTE(SUBSTITUTE(TEXT(SOURCE!H1640,"????0"),"  ","")," ",""))   ))), "")&amp;
       IF(ISTEXT(SOURCE!H1640),SOURCE!H1640, SUBSTITUTE(SUBSTITUTE(TEXT(SOURCE!H1640,"????0"),"  ","")," ",""))   &amp;","&amp; IF(lookups!$J$2-3 &gt;= 0, REPT(" ",lookups!$J$2-3-5), "")&amp;
      SOURCE!I1640&amp;
" | "&amp; IF(lookups!$K$2-LEN(SOURCE!I1640) &gt;= 0, REPT(" ",lookups!$K$2-LEN(SOURCE!I1640)), "")&amp;
      SOURCE!J1640&amp;      IF(lookups!$L$2-LEN(SOURCE!J1640) &gt;= 0, REPT(" ",lookups!$L$2-LEN(SOURCE!J1640)), "")&amp;
" | "&amp; IF(lookups!$K$2-LEN(SOURCE!I1640) &gt;= 0, REPT(" ",lookups!$K$2-LEN(SOURCE!I1640)), "")&amp;
      SOURCE!K1640&amp;      IF(lookups!$L$2-LEN(SOURCE!K1640) &gt;= 0, REPT(" ",lookups!$M$2-LEN(SOURCE!K1640)), "")&amp;
" | "&amp; SOURCE!L1640&amp;      IF(lookups!$O$2-LEN(SOURCE!L1640) &gt;= 0, REPT(" ",lookups!$O$2-LEN(SOURCE!L1640)), "")&amp;
" | "&amp; SOURCE!M1640&amp;      IF(lookups!$P$2-LEN(SOURCE!M1640) &gt;= 0, REPT(" ",lookups!$P$2-LEN(SOURCE!M1640)), "")&amp;
      "},"&amp;IF(SOURCE!O1640&lt;&gt;"",""&amp;SOURCE!O1640,"")
 )
)
)</f>
        <v>/* 1602 */  { fnIntegerMode,                SIM_SIGNMT,                  "SIGNMT",                                      "SIGNMT",                                      (0 &lt;&lt; TAM_MAX_BITS) |     0, CAT_FNCT | SLS_ENABLED   | US_ENABLED   | EIM_DISABLED | PTP_NONE         },</v>
      </c>
    </row>
    <row r="1641" customFormat="false" ht="15.75" hidden="false" customHeight="false" outlineLevel="0" collapsed="false">
      <c r="A1641" s="263" t="str">
        <f aca="false">IF(AND(OR(SOURCE!A1641="",ISBLANK(SOURCE!A1641)),SOURCE!B1641&gt;0),IF(ISBLANK(SOURCE!C1641),"",SOURCE!C1641),
IF(SOURCE!B1641&lt;0,VLOOKUP(SOURCE!B1641,lookups!A$1:B$25,2,0),
  IF(ISBLANK(SOURCE!B1641),
    "",
    "/* "&amp;TEXT(SOURCE!B1641,"???0")&amp;" *"&amp;
      SOURCE!C1641&amp;", "&amp; IF(lookups!$E$2-LEN(SOURCE!C1641) &gt;= 0, REPT(" ",lookups!$E$2-LEN(SOURCE!C1641)), "")&amp;
      SOURCE!D1641&amp;", "&amp; IF(lookups!$F$2-LEN(SOURCE!D1641) &gt;= 0, REPT(" ",lookups!$F$2-LEN(SOURCE!D1641)), "")&amp;
      SOURCE!E1641&amp;", "&amp; IF(lookups!$G$2-LEN(SOURCE!E1641) &gt;=0, REPT(" ",lookups!$G$2-LEN(SOURCE!E1641)), "")&amp;
      SOURCE!F1641&amp;", "&amp; IF(lookups!$H$2-LEN(SOURCE!F1641) &gt;= 0, REPT(" ",lookups!$H$2-LEN(SOURCE!F1641)+2), "")&amp;"("&amp;
      SUBSTITUTE(TEXT(SOURCE!G1641,"??0"),"  ","")&amp;" &lt;&lt; TAM_MAX_BITS) |"&amp; IF(lookups!$I$2-3 &gt;= 0, REPT(" ",MAX(1,lookups!$I$2-5+4+1-1-LEN(  IF(ISTEXT(SOURCE!H1641),SOURCE!H1641,  SUBSTITUTE(SUBSTITUTE(TEXT(SOURCE!H1641,"????0"),"  ","")," ",""))   ))), "")&amp;
       IF(ISTEXT(SOURCE!H1641),SOURCE!H1641, SUBSTITUTE(SUBSTITUTE(TEXT(SOURCE!H1641,"????0"),"  ","")," ",""))   &amp;","&amp; IF(lookups!$J$2-3 &gt;= 0, REPT(" ",lookups!$J$2-3-5), "")&amp;
      SOURCE!I1641&amp;
" | "&amp; IF(lookups!$K$2-LEN(SOURCE!I1641) &gt;= 0, REPT(" ",lookups!$K$2-LEN(SOURCE!I1641)), "")&amp;
      SOURCE!J1641&amp;      IF(lookups!$L$2-LEN(SOURCE!J1641) &gt;= 0, REPT(" ",lookups!$L$2-LEN(SOURCE!J1641)), "")&amp;
" | "&amp; IF(lookups!$K$2-LEN(SOURCE!I1641) &gt;= 0, REPT(" ",lookups!$K$2-LEN(SOURCE!I1641)), "")&amp;
      SOURCE!K1641&amp;      IF(lookups!$L$2-LEN(SOURCE!K1641) &gt;= 0, REPT(" ",lookups!$M$2-LEN(SOURCE!K1641)), "")&amp;
" | "&amp; SOURCE!L1641&amp;      IF(lookups!$O$2-LEN(SOURCE!L1641) &gt;= 0, REPT(" ",lookups!$O$2-LEN(SOURCE!L1641)), "")&amp;
" | "&amp; SOURCE!M1641&amp;      IF(lookups!$P$2-LEN(SOURCE!M1641) &gt;= 0, REPT(" ",lookups!$P$2-LEN(SOURCE!M1641)), "")&amp;
      "},"&amp;IF(SOURCE!O1641&lt;&gt;"",""&amp;SOURCE!O1641,"")
 )
)
)</f>
        <v>/* 1603 */  { fnSimultaneousLinearEquation, TM_VALUE,                    "SIM_EQ",                                      "SIM EQ",                                      (1 &lt;&lt; TAM_MAX_BITS) |    99, CAT_FNCT | SLS_ENABLED   | US_ENABLED   | EIM_DISABLED | PTP_NUMBER_8     },</v>
      </c>
    </row>
    <row r="1642" customFormat="false" ht="15.75" hidden="false" customHeight="false" outlineLevel="0" collapsed="false">
      <c r="A1642" s="263" t="str">
        <f aca="false">IF(AND(OR(SOURCE!A1642="",ISBLANK(SOURCE!A1642)),SOURCE!B1642&gt;0),IF(ISBLANK(SOURCE!C1642),"",SOURCE!C1642),
IF(SOURCE!B1642&lt;0,VLOOKUP(SOURCE!B1642,lookups!A$1:B$25,2,0),
  IF(ISBLANK(SOURCE!B1642),
    "",
    "/* "&amp;TEXT(SOURCE!B1642,"???0")&amp;" *"&amp;
      SOURCE!C1642&amp;", "&amp; IF(lookups!$E$2-LEN(SOURCE!C1642) &gt;= 0, REPT(" ",lookups!$E$2-LEN(SOURCE!C1642)), "")&amp;
      SOURCE!D1642&amp;", "&amp; IF(lookups!$F$2-LEN(SOURCE!D1642) &gt;= 0, REPT(" ",lookups!$F$2-LEN(SOURCE!D1642)), "")&amp;
      SOURCE!E1642&amp;", "&amp; IF(lookups!$G$2-LEN(SOURCE!E1642) &gt;=0, REPT(" ",lookups!$G$2-LEN(SOURCE!E1642)), "")&amp;
      SOURCE!F1642&amp;", "&amp; IF(lookups!$H$2-LEN(SOURCE!F1642) &gt;= 0, REPT(" ",lookups!$H$2-LEN(SOURCE!F1642)+2), "")&amp;"("&amp;
      SUBSTITUTE(TEXT(SOURCE!G1642,"??0"),"  ","")&amp;" &lt;&lt; TAM_MAX_BITS) |"&amp; IF(lookups!$I$2-3 &gt;= 0, REPT(" ",MAX(1,lookups!$I$2-5+4+1-1-LEN(  IF(ISTEXT(SOURCE!H1642),SOURCE!H1642,  SUBSTITUTE(SUBSTITUTE(TEXT(SOURCE!H1642,"????0"),"  ","")," ",""))   ))), "")&amp;
       IF(ISTEXT(SOURCE!H1642),SOURCE!H1642, SUBSTITUTE(SUBSTITUTE(TEXT(SOURCE!H1642,"????0"),"  ","")," ",""))   &amp;","&amp; IF(lookups!$J$2-3 &gt;= 0, REPT(" ",lookups!$J$2-3-5), "")&amp;
      SOURCE!I1642&amp;
" | "&amp; IF(lookups!$K$2-LEN(SOURCE!I1642) &gt;= 0, REPT(" ",lookups!$K$2-LEN(SOURCE!I1642)), "")&amp;
      SOURCE!J1642&amp;      IF(lookups!$L$2-LEN(SOURCE!J1642) &gt;= 0, REPT(" ",lookups!$L$2-LEN(SOURCE!J1642)), "")&amp;
" | "&amp; IF(lookups!$K$2-LEN(SOURCE!I1642) &gt;= 0, REPT(" ",lookups!$K$2-LEN(SOURCE!I1642)), "")&amp;
      SOURCE!K1642&amp;      IF(lookups!$L$2-LEN(SOURCE!K1642) &gt;= 0, REPT(" ",lookups!$M$2-LEN(SOURCE!K1642)), "")&amp;
" | "&amp; SOURCE!L1642&amp;      IF(lookups!$O$2-LEN(SOURCE!L1642) &gt;= 0, REPT(" ",lookups!$O$2-LEN(SOURCE!L1642)), "")&amp;
" | "&amp; SOURCE!M1642&amp;      IF(lookups!$P$2-LEN(SOURCE!M1642) &gt;= 0, REPT(" ",lookups!$P$2-LEN(SOURCE!M1642)), "")&amp;
      "},"&amp;IF(SOURCE!O1642&lt;&gt;"",""&amp;SOURCE!O1642,"")
 )
)
)</f>
        <v>/* 1604 */  { fnSkip,                       TM_VALUE,                    "SKIP",                                        "SKIP",                                        (0 &lt;&lt; TAM_MAX_BITS) |   255, CAT_FNCT | SLS_ENABLED   | US_ENABLED   | EIM_DISABLED | PTP_SKIP_BACK    },</v>
      </c>
    </row>
    <row r="1643" customFormat="false" ht="15.75" hidden="false" customHeight="false" outlineLevel="0" collapsed="false">
      <c r="A1643" s="263" t="str">
        <f aca="false">IF(AND(OR(SOURCE!A1643="",ISBLANK(SOURCE!A1643)),SOURCE!B1643&gt;0),IF(ISBLANK(SOURCE!C1643),"",SOURCE!C1643),
IF(SOURCE!B1643&lt;0,VLOOKUP(SOURCE!B1643,lookups!A$1:B$25,2,0),
  IF(ISBLANK(SOURCE!B1643),
    "",
    "/* "&amp;TEXT(SOURCE!B1643,"???0")&amp;" *"&amp;
      SOURCE!C1643&amp;", "&amp; IF(lookups!$E$2-LEN(SOURCE!C1643) &gt;= 0, REPT(" ",lookups!$E$2-LEN(SOURCE!C1643)), "")&amp;
      SOURCE!D1643&amp;", "&amp; IF(lookups!$F$2-LEN(SOURCE!D1643) &gt;= 0, REPT(" ",lookups!$F$2-LEN(SOURCE!D1643)), "")&amp;
      SOURCE!E1643&amp;", "&amp; IF(lookups!$G$2-LEN(SOURCE!E1643) &gt;=0, REPT(" ",lookups!$G$2-LEN(SOURCE!E1643)), "")&amp;
      SOURCE!F1643&amp;", "&amp; IF(lookups!$H$2-LEN(SOURCE!F1643) &gt;= 0, REPT(" ",lookups!$H$2-LEN(SOURCE!F1643)+2), "")&amp;"("&amp;
      SUBSTITUTE(TEXT(SOURCE!G1643,"??0"),"  ","")&amp;" &lt;&lt; TAM_MAX_BITS) |"&amp; IF(lookups!$I$2-3 &gt;= 0, REPT(" ",MAX(1,lookups!$I$2-5+4+1-1-LEN(  IF(ISTEXT(SOURCE!H1643),SOURCE!H1643,  SUBSTITUTE(SUBSTITUTE(TEXT(SOURCE!H1643,"????0"),"  ","")," ",""))   ))), "")&amp;
       IF(ISTEXT(SOURCE!H1643),SOURCE!H1643, SUBSTITUTE(SUBSTITUTE(TEXT(SOURCE!H1643,"????0"),"  ","")," ",""))   &amp;","&amp; IF(lookups!$J$2-3 &gt;= 0, REPT(" ",lookups!$J$2-3-5), "")&amp;
      SOURCE!I1643&amp;
" | "&amp; IF(lookups!$K$2-LEN(SOURCE!I1643) &gt;= 0, REPT(" ",lookups!$K$2-LEN(SOURCE!I1643)), "")&amp;
      SOURCE!J1643&amp;      IF(lookups!$L$2-LEN(SOURCE!J1643) &gt;= 0, REPT(" ",lookups!$L$2-LEN(SOURCE!J1643)), "")&amp;
" | "&amp; IF(lookups!$K$2-LEN(SOURCE!I1643) &gt;= 0, REPT(" ",lookups!$K$2-LEN(SOURCE!I1643)), "")&amp;
      SOURCE!K1643&amp;      IF(lookups!$L$2-LEN(SOURCE!K1643) &gt;= 0, REPT(" ",lookups!$M$2-LEN(SOURCE!K1643)), "")&amp;
" | "&amp; SOURCE!L1643&amp;      IF(lookups!$O$2-LEN(SOURCE!L1643) &gt;= 0, REPT(" ",lookups!$O$2-LEN(SOURCE!L1643)), "")&amp;
" | "&amp; SOURCE!M1643&amp;      IF(lookups!$P$2-LEN(SOURCE!M1643) &gt;= 0, REPT(" ",lookups!$P$2-LEN(SOURCE!M1643)), "")&amp;
      "},"&amp;IF(SOURCE!O1643&lt;&gt;"",""&amp;SOURCE!O1643,"")
 )
)
)</f>
        <v>/* 1605 */  { fnSlvq,                       NOPARAM,                     "SLVQ",                                        "SLVQ",                                        (0 &lt;&lt; TAM_MAX_BITS) |     0, CAT_FNCT | SLS_ENABLED   | US_ENABLED   | EIM_DISABLED | PTP_NONE         },</v>
      </c>
    </row>
    <row r="1644" customFormat="false" ht="15.75" hidden="false" customHeight="false" outlineLevel="0" collapsed="false">
      <c r="A1644" s="263" t="str">
        <f aca="false">IF(AND(OR(SOURCE!A1644="",ISBLANK(SOURCE!A1644)),SOURCE!B1644&gt;0),IF(ISBLANK(SOURCE!C1644),"",SOURCE!C1644),
IF(SOURCE!B1644&lt;0,VLOOKUP(SOURCE!B1644,lookups!A$1:B$25,2,0),
  IF(ISBLANK(SOURCE!B1644),
    "",
    "/* "&amp;TEXT(SOURCE!B1644,"???0")&amp;" *"&amp;
      SOURCE!C1644&amp;", "&amp; IF(lookups!$E$2-LEN(SOURCE!C1644) &gt;= 0, REPT(" ",lookups!$E$2-LEN(SOURCE!C1644)), "")&amp;
      SOURCE!D1644&amp;", "&amp; IF(lookups!$F$2-LEN(SOURCE!D1644) &gt;= 0, REPT(" ",lookups!$F$2-LEN(SOURCE!D1644)), "")&amp;
      SOURCE!E1644&amp;", "&amp; IF(lookups!$G$2-LEN(SOURCE!E1644) &gt;=0, REPT(" ",lookups!$G$2-LEN(SOURCE!E1644)), "")&amp;
      SOURCE!F1644&amp;", "&amp; IF(lookups!$H$2-LEN(SOURCE!F1644) &gt;= 0, REPT(" ",lookups!$H$2-LEN(SOURCE!F1644)+2), "")&amp;"("&amp;
      SUBSTITUTE(TEXT(SOURCE!G1644,"??0"),"  ","")&amp;" &lt;&lt; TAM_MAX_BITS) |"&amp; IF(lookups!$I$2-3 &gt;= 0, REPT(" ",MAX(1,lookups!$I$2-5+4+1-1-LEN(  IF(ISTEXT(SOURCE!H1644),SOURCE!H1644,  SUBSTITUTE(SUBSTITUTE(TEXT(SOURCE!H1644,"????0"),"  ","")," ",""))   ))), "")&amp;
       IF(ISTEXT(SOURCE!H1644),SOURCE!H1644, SUBSTITUTE(SUBSTITUTE(TEXT(SOURCE!H1644,"????0"),"  ","")," ",""))   &amp;","&amp; IF(lookups!$J$2-3 &gt;= 0, REPT(" ",lookups!$J$2-3-5), "")&amp;
      SOURCE!I1644&amp;
" | "&amp; IF(lookups!$K$2-LEN(SOURCE!I1644) &gt;= 0, REPT(" ",lookups!$K$2-LEN(SOURCE!I1644)), "")&amp;
      SOURCE!J1644&amp;      IF(lookups!$L$2-LEN(SOURCE!J1644) &gt;= 0, REPT(" ",lookups!$L$2-LEN(SOURCE!J1644)), "")&amp;
" | "&amp; IF(lookups!$K$2-LEN(SOURCE!I1644) &gt;= 0, REPT(" ",lookups!$K$2-LEN(SOURCE!I1644)), "")&amp;
      SOURCE!K1644&amp;      IF(lookups!$L$2-LEN(SOURCE!K1644) &gt;= 0, REPT(" ",lookups!$M$2-LEN(SOURCE!K1644)), "")&amp;
" | "&amp; SOURCE!L1644&amp;      IF(lookups!$O$2-LEN(SOURCE!L1644) &gt;= 0, REPT(" ",lookups!$O$2-LEN(SOURCE!L1644)), "")&amp;
" | "&amp; SOURCE!M1644&amp;      IF(lookups!$P$2-LEN(SOURCE!M1644) &gt;= 0, REPT(" ",lookups!$P$2-LEN(SOURCE!M1644)), "")&amp;
      "},"&amp;IF(SOURCE!O1644&lt;&gt;"",""&amp;SOURCE!O1644,"")
 )
)
)</f>
        <v>/* 1606 */  { fnStandardError,              NOPARAM,                     "s" STD_SUB_m,                                 "s" STD_SUB_m,                                 (0 &lt;&lt; TAM_MAX_BITS) |     0, CAT_FNCT | SLS_ENABLED   | US_ENABLED   | EIM_DISABLED | PTP_NONE         },</v>
      </c>
    </row>
    <row r="1645" customFormat="false" ht="15.75" hidden="false" customHeight="false" outlineLevel="0" collapsed="false">
      <c r="A1645" s="263" t="str">
        <f aca="false">IF(AND(OR(SOURCE!A1645="",ISBLANK(SOURCE!A1645)),SOURCE!B1645&gt;0),IF(ISBLANK(SOURCE!C1645),"",SOURCE!C1645),
IF(SOURCE!B1645&lt;0,VLOOKUP(SOURCE!B1645,lookups!A$1:B$25,2,0),
  IF(ISBLANK(SOURCE!B1645),
    "",
    "/* "&amp;TEXT(SOURCE!B1645,"???0")&amp;" *"&amp;
      SOURCE!C1645&amp;", "&amp; IF(lookups!$E$2-LEN(SOURCE!C1645) &gt;= 0, REPT(" ",lookups!$E$2-LEN(SOURCE!C1645)), "")&amp;
      SOURCE!D1645&amp;", "&amp; IF(lookups!$F$2-LEN(SOURCE!D1645) &gt;= 0, REPT(" ",lookups!$F$2-LEN(SOURCE!D1645)), "")&amp;
      SOURCE!E1645&amp;", "&amp; IF(lookups!$G$2-LEN(SOURCE!E1645) &gt;=0, REPT(" ",lookups!$G$2-LEN(SOURCE!E1645)), "")&amp;
      SOURCE!F1645&amp;", "&amp; IF(lookups!$H$2-LEN(SOURCE!F1645) &gt;= 0, REPT(" ",lookups!$H$2-LEN(SOURCE!F1645)+2), "")&amp;"("&amp;
      SUBSTITUTE(TEXT(SOURCE!G1645,"??0"),"  ","")&amp;" &lt;&lt; TAM_MAX_BITS) |"&amp; IF(lookups!$I$2-3 &gt;= 0, REPT(" ",MAX(1,lookups!$I$2-5+4+1-1-LEN(  IF(ISTEXT(SOURCE!H1645),SOURCE!H1645,  SUBSTITUTE(SUBSTITUTE(TEXT(SOURCE!H1645,"????0"),"  ","")," ",""))   ))), "")&amp;
       IF(ISTEXT(SOURCE!H1645),SOURCE!H1645, SUBSTITUTE(SUBSTITUTE(TEXT(SOURCE!H1645,"????0"),"  ","")," ",""))   &amp;","&amp; IF(lookups!$J$2-3 &gt;= 0, REPT(" ",lookups!$J$2-3-5), "")&amp;
      SOURCE!I1645&amp;
" | "&amp; IF(lookups!$K$2-LEN(SOURCE!I1645) &gt;= 0, REPT(" ",lookups!$K$2-LEN(SOURCE!I1645)), "")&amp;
      SOURCE!J1645&amp;      IF(lookups!$L$2-LEN(SOURCE!J1645) &gt;= 0, REPT(" ",lookups!$L$2-LEN(SOURCE!J1645)), "")&amp;
" | "&amp; IF(lookups!$K$2-LEN(SOURCE!I1645) &gt;= 0, REPT(" ",lookups!$K$2-LEN(SOURCE!I1645)), "")&amp;
      SOURCE!K1645&amp;      IF(lookups!$L$2-LEN(SOURCE!K1645) &gt;= 0, REPT(" ",lookups!$M$2-LEN(SOURCE!K1645)), "")&amp;
" | "&amp; SOURCE!L1645&amp;      IF(lookups!$O$2-LEN(SOURCE!L1645) &gt;= 0, REPT(" ",lookups!$O$2-LEN(SOURCE!L1645)), "")&amp;
" | "&amp; SOURCE!M1645&amp;      IF(lookups!$P$2-LEN(SOURCE!M1645) &gt;= 0, REPT(" ",lookups!$P$2-LEN(SOURCE!M1645)), "")&amp;
      "},"&amp;IF(SOURCE!O1645&lt;&gt;"",""&amp;SOURCE!O1645,"")
 )
)
)</f>
        <v>/* 1607 */  { fnGetIntegerSignMode,         NOPARAM,                     "ISM?",                                        "ISM?",                                        (0 &lt;&lt; TAM_MAX_BITS) |     0, CAT_FNCT | SLS_ENABLED   | US_ENABLED   | EIM_DISABLED | PTP_NONE         },</v>
      </c>
    </row>
    <row r="1646" customFormat="false" ht="15.75" hidden="false" customHeight="false" outlineLevel="0" collapsed="false">
      <c r="A1646" s="263" t="str">
        <f aca="false">IF(AND(OR(SOURCE!A1646="",ISBLANK(SOURCE!A1646)),SOURCE!B1646&gt;0),IF(ISBLANK(SOURCE!C1646),"",SOURCE!C1646),
IF(SOURCE!B1646&lt;0,VLOOKUP(SOURCE!B1646,lookups!A$1:B$25,2,0),
  IF(ISBLANK(SOURCE!B1646),
    "",
    "/* "&amp;TEXT(SOURCE!B1646,"???0")&amp;" *"&amp;
      SOURCE!C1646&amp;", "&amp; IF(lookups!$E$2-LEN(SOURCE!C1646) &gt;= 0, REPT(" ",lookups!$E$2-LEN(SOURCE!C1646)), "")&amp;
      SOURCE!D1646&amp;", "&amp; IF(lookups!$F$2-LEN(SOURCE!D1646) &gt;= 0, REPT(" ",lookups!$F$2-LEN(SOURCE!D1646)), "")&amp;
      SOURCE!E1646&amp;", "&amp; IF(lookups!$G$2-LEN(SOURCE!E1646) &gt;=0, REPT(" ",lookups!$G$2-LEN(SOURCE!E1646)), "")&amp;
      SOURCE!F1646&amp;", "&amp; IF(lookups!$H$2-LEN(SOURCE!F1646) &gt;= 0, REPT(" ",lookups!$H$2-LEN(SOURCE!F1646)+2), "")&amp;"("&amp;
      SUBSTITUTE(TEXT(SOURCE!G1646,"??0"),"  ","")&amp;" &lt;&lt; TAM_MAX_BITS) |"&amp; IF(lookups!$I$2-3 &gt;= 0, REPT(" ",MAX(1,lookups!$I$2-5+4+1-1-LEN(  IF(ISTEXT(SOURCE!H1646),SOURCE!H1646,  SUBSTITUTE(SUBSTITUTE(TEXT(SOURCE!H1646,"????0"),"  ","")," ",""))   ))), "")&amp;
       IF(ISTEXT(SOURCE!H1646),SOURCE!H1646, SUBSTITUTE(SUBSTITUTE(TEXT(SOURCE!H1646,"????0"),"  ","")," ",""))   &amp;","&amp; IF(lookups!$J$2-3 &gt;= 0, REPT(" ",lookups!$J$2-3-5), "")&amp;
      SOURCE!I1646&amp;
" | "&amp; IF(lookups!$K$2-LEN(SOURCE!I1646) &gt;= 0, REPT(" ",lookups!$K$2-LEN(SOURCE!I1646)), "")&amp;
      SOURCE!J1646&amp;      IF(lookups!$L$2-LEN(SOURCE!J1646) &gt;= 0, REPT(" ",lookups!$L$2-LEN(SOURCE!J1646)), "")&amp;
" | "&amp; IF(lookups!$K$2-LEN(SOURCE!I1646) &gt;= 0, REPT(" ",lookups!$K$2-LEN(SOURCE!I1646)), "")&amp;
      SOURCE!K1646&amp;      IF(lookups!$L$2-LEN(SOURCE!K1646) &gt;= 0, REPT(" ",lookups!$M$2-LEN(SOURCE!K1646)), "")&amp;
" | "&amp; SOURCE!L1646&amp;      IF(lookups!$O$2-LEN(SOURCE!L1646) &gt;= 0, REPT(" ",lookups!$O$2-LEN(SOURCE!L1646)), "")&amp;
" | "&amp; SOURCE!M1646&amp;      IF(lookups!$P$2-LEN(SOURCE!M1646) &gt;= 0, REPT(" ",lookups!$P$2-LEN(SOURCE!M1646)), "")&amp;
      "},"&amp;IF(SOURCE!O1646&lt;&gt;"",""&amp;SOURCE!O1646,"")
 )
)
)</f>
        <v>/* 1608 */  { fnWeightedStandardError,      NOPARAM,                     "s" STD_SUB_m STD_SUB_w,                       "s" STD_SUB_m STD_SUB_w,                       (0 &lt;&lt; TAM_MAX_BITS) |     0, CAT_FNCT | SLS_ENABLED   | US_ENABLED   | EIM_DISABLED | PTP_NONE         },</v>
      </c>
    </row>
    <row r="1647" customFormat="false" ht="15.75" hidden="false" customHeight="false" outlineLevel="0" collapsed="false">
      <c r="A1647" s="263" t="str">
        <f aca="false">IF(AND(OR(SOURCE!A1647="",ISBLANK(SOURCE!A1647)),SOURCE!B1647&gt;0),IF(ISBLANK(SOURCE!C1647),"",SOURCE!C1647),
IF(SOURCE!B1647&lt;0,VLOOKUP(SOURCE!B1647,lookups!A$1:B$25,2,0),
  IF(ISBLANK(SOURCE!B1647),
    "",
    "/* "&amp;TEXT(SOURCE!B1647,"???0")&amp;" *"&amp;
      SOURCE!C1647&amp;", "&amp; IF(lookups!$E$2-LEN(SOURCE!C1647) &gt;= 0, REPT(" ",lookups!$E$2-LEN(SOURCE!C1647)), "")&amp;
      SOURCE!D1647&amp;", "&amp; IF(lookups!$F$2-LEN(SOURCE!D1647) &gt;= 0, REPT(" ",lookups!$F$2-LEN(SOURCE!D1647)), "")&amp;
      SOURCE!E1647&amp;", "&amp; IF(lookups!$G$2-LEN(SOURCE!E1647) &gt;=0, REPT(" ",lookups!$G$2-LEN(SOURCE!E1647)), "")&amp;
      SOURCE!F1647&amp;", "&amp; IF(lookups!$H$2-LEN(SOURCE!F1647) &gt;= 0, REPT(" ",lookups!$H$2-LEN(SOURCE!F1647)+2), "")&amp;"("&amp;
      SUBSTITUTE(TEXT(SOURCE!G1647,"??0"),"  ","")&amp;" &lt;&lt; TAM_MAX_BITS) |"&amp; IF(lookups!$I$2-3 &gt;= 0, REPT(" ",MAX(1,lookups!$I$2-5+4+1-1-LEN(  IF(ISTEXT(SOURCE!H1647),SOURCE!H1647,  SUBSTITUTE(SUBSTITUTE(TEXT(SOURCE!H1647,"????0"),"  ","")," ",""))   ))), "")&amp;
       IF(ISTEXT(SOURCE!H1647),SOURCE!H1647, SUBSTITUTE(SUBSTITUTE(TEXT(SOURCE!H1647,"????0"),"  ","")," ",""))   &amp;","&amp; IF(lookups!$J$2-3 &gt;= 0, REPT(" ",lookups!$J$2-3-5), "")&amp;
      SOURCE!I1647&amp;
" | "&amp; IF(lookups!$K$2-LEN(SOURCE!I1647) &gt;= 0, REPT(" ",lookups!$K$2-LEN(SOURCE!I1647)), "")&amp;
      SOURCE!J1647&amp;      IF(lookups!$L$2-LEN(SOURCE!J1647) &gt;= 0, REPT(" ",lookups!$L$2-LEN(SOURCE!J1647)), "")&amp;
" | "&amp; IF(lookups!$K$2-LEN(SOURCE!I1647) &gt;= 0, REPT(" ",lookups!$K$2-LEN(SOURCE!I1647)), "")&amp;
      SOURCE!K1647&amp;      IF(lookups!$L$2-LEN(SOURCE!K1647) &gt;= 0, REPT(" ",lookups!$M$2-LEN(SOURCE!K1647)), "")&amp;
" | "&amp; SOURCE!L1647&amp;      IF(lookups!$O$2-LEN(SOURCE!L1647) &gt;= 0, REPT(" ",lookups!$O$2-LEN(SOURCE!L1647)), "")&amp;
" | "&amp; SOURCE!M1647&amp;      IF(lookups!$P$2-LEN(SOURCE!M1647) &gt;= 0, REPT(" ",lookups!$P$2-LEN(SOURCE!M1647)), "")&amp;
      "},"&amp;IF(SOURCE!O1647&lt;&gt;"",""&amp;SOURCE!O1647,"")
 )
)
)</f>
        <v>/* 1609 */  { fnSolve,                      TM_SOLVE,                    "SOLVE",                                       "SOLVE",                                       (0 &lt;&lt; TAM_MAX_BITS) |    99, CAT_FNCT | SLS_ENABLED   | US_UNCHANGED | EIM_DISABLED | PTP_REGISTER     },</v>
      </c>
    </row>
    <row r="1648" customFormat="false" ht="15.75" hidden="false" customHeight="false" outlineLevel="0" collapsed="false">
      <c r="A1648" s="263" t="str">
        <f aca="false">IF(AND(OR(SOURCE!A1648="",ISBLANK(SOURCE!A1648)),SOURCE!B1648&gt;0),IF(ISBLANK(SOURCE!C1648),"",SOURCE!C1648),
IF(SOURCE!B1648&lt;0,VLOOKUP(SOURCE!B1648,lookups!A$1:B$25,2,0),
  IF(ISBLANK(SOURCE!B1648),
    "",
    "/* "&amp;TEXT(SOURCE!B1648,"???0")&amp;" *"&amp;
      SOURCE!C1648&amp;", "&amp; IF(lookups!$E$2-LEN(SOURCE!C1648) &gt;= 0, REPT(" ",lookups!$E$2-LEN(SOURCE!C1648)), "")&amp;
      SOURCE!D1648&amp;", "&amp; IF(lookups!$F$2-LEN(SOURCE!D1648) &gt;= 0, REPT(" ",lookups!$F$2-LEN(SOURCE!D1648)), "")&amp;
      SOURCE!E1648&amp;", "&amp; IF(lookups!$G$2-LEN(SOURCE!E1648) &gt;=0, REPT(" ",lookups!$G$2-LEN(SOURCE!E1648)), "")&amp;
      SOURCE!F1648&amp;", "&amp; IF(lookups!$H$2-LEN(SOURCE!F1648) &gt;= 0, REPT(" ",lookups!$H$2-LEN(SOURCE!F1648)+2), "")&amp;"("&amp;
      SUBSTITUTE(TEXT(SOURCE!G1648,"??0"),"  ","")&amp;" &lt;&lt; TAM_MAX_BITS) |"&amp; IF(lookups!$I$2-3 &gt;= 0, REPT(" ",MAX(1,lookups!$I$2-5+4+1-1-LEN(  IF(ISTEXT(SOURCE!H1648),SOURCE!H1648,  SUBSTITUTE(SUBSTITUTE(TEXT(SOURCE!H1648,"????0"),"  ","")," ",""))   ))), "")&amp;
       IF(ISTEXT(SOURCE!H1648),SOURCE!H1648, SUBSTITUTE(SUBSTITUTE(TEXT(SOURCE!H1648,"????0"),"  ","")," ",""))   &amp;","&amp; IF(lookups!$J$2-3 &gt;= 0, REPT(" ",lookups!$J$2-3-5), "")&amp;
      SOURCE!I1648&amp;
" | "&amp; IF(lookups!$K$2-LEN(SOURCE!I1648) &gt;= 0, REPT(" ",lookups!$K$2-LEN(SOURCE!I1648)), "")&amp;
      SOURCE!J1648&amp;      IF(lookups!$L$2-LEN(SOURCE!J1648) &gt;= 0, REPT(" ",lookups!$L$2-LEN(SOURCE!J1648)), "")&amp;
" | "&amp; IF(lookups!$K$2-LEN(SOURCE!I1648) &gt;= 0, REPT(" ",lookups!$K$2-LEN(SOURCE!I1648)), "")&amp;
      SOURCE!K1648&amp;      IF(lookups!$L$2-LEN(SOURCE!K1648) &gt;= 0, REPT(" ",lookups!$M$2-LEN(SOURCE!K1648)), "")&amp;
" | "&amp; SOURCE!L1648&amp;      IF(lookups!$O$2-LEN(SOURCE!L1648) &gt;= 0, REPT(" ",lookups!$O$2-LEN(SOURCE!L1648)), "")&amp;
" | "&amp; SOURCE!M1648&amp;      IF(lookups!$P$2-LEN(SOURCE!M1648) &gt;= 0, REPT(" ",lookups!$P$2-LEN(SOURCE!M1648)), "")&amp;
      "},"&amp;IF(SOURCE!O1648&lt;&gt;"",""&amp;SOURCE!O1648,"")
 )
)
)</f>
        <v>/* 1610 */  { fnGetStackSize,               NOPARAM,                     "SSIZE?",                                      "SSIZE?",                                      (0 &lt;&lt; TAM_MAX_BITS) |     0, CAT_FNCT | SLS_ENABLED   | US_ENABLED   | EIM_DISABLED | PTP_NONE         },</v>
      </c>
    </row>
    <row r="1649" customFormat="false" ht="15.75" hidden="false" customHeight="false" outlineLevel="0" collapsed="false">
      <c r="A1649" s="263" t="str">
        <f aca="false">IF(AND(OR(SOURCE!A1649="",ISBLANK(SOURCE!A1649)),SOURCE!B1649&gt;0),IF(ISBLANK(SOURCE!C1649),"",SOURCE!C1649),
IF(SOURCE!B1649&lt;0,VLOOKUP(SOURCE!B1649,lookups!A$1:B$25,2,0),
  IF(ISBLANK(SOURCE!B1649),
    "",
    "/* "&amp;TEXT(SOURCE!B1649,"???0")&amp;" *"&amp;
      SOURCE!C1649&amp;", "&amp; IF(lookups!$E$2-LEN(SOURCE!C1649) &gt;= 0, REPT(" ",lookups!$E$2-LEN(SOURCE!C1649)), "")&amp;
      SOURCE!D1649&amp;", "&amp; IF(lookups!$F$2-LEN(SOURCE!D1649) &gt;= 0, REPT(" ",lookups!$F$2-LEN(SOURCE!D1649)), "")&amp;
      SOURCE!E1649&amp;", "&amp; IF(lookups!$G$2-LEN(SOURCE!E1649) &gt;=0, REPT(" ",lookups!$G$2-LEN(SOURCE!E1649)), "")&amp;
      SOURCE!F1649&amp;", "&amp; IF(lookups!$H$2-LEN(SOURCE!F1649) &gt;= 0, REPT(" ",lookups!$H$2-LEN(SOURCE!F1649)+2), "")&amp;"("&amp;
      SUBSTITUTE(TEXT(SOURCE!G1649,"??0"),"  ","")&amp;" &lt;&lt; TAM_MAX_BITS) |"&amp; IF(lookups!$I$2-3 &gt;= 0, REPT(" ",MAX(1,lookups!$I$2-5+4+1-1-LEN(  IF(ISTEXT(SOURCE!H1649),SOURCE!H1649,  SUBSTITUTE(SUBSTITUTE(TEXT(SOURCE!H1649,"????0"),"  ","")," ",""))   ))), "")&amp;
       IF(ISTEXT(SOURCE!H1649),SOURCE!H1649, SUBSTITUTE(SUBSTITUTE(TEXT(SOURCE!H1649,"????0"),"  ","")," ",""))   &amp;","&amp; IF(lookups!$J$2-3 &gt;= 0, REPT(" ",lookups!$J$2-3-5), "")&amp;
      SOURCE!I1649&amp;
" | "&amp; IF(lookups!$K$2-LEN(SOURCE!I1649) &gt;= 0, REPT(" ",lookups!$K$2-LEN(SOURCE!I1649)), "")&amp;
      SOURCE!J1649&amp;      IF(lookups!$L$2-LEN(SOURCE!J1649) &gt;= 0, REPT(" ",lookups!$L$2-LEN(SOURCE!J1649)), "")&amp;
" | "&amp; IF(lookups!$K$2-LEN(SOURCE!I1649) &gt;= 0, REPT(" ",lookups!$K$2-LEN(SOURCE!I1649)), "")&amp;
      SOURCE!K1649&amp;      IF(lookups!$L$2-LEN(SOURCE!K1649) &gt;= 0, REPT(" ",lookups!$M$2-LEN(SOURCE!K1649)), "")&amp;
" | "&amp; SOURCE!L1649&amp;      IF(lookups!$O$2-LEN(SOURCE!L1649) &gt;= 0, REPT(" ",lookups!$O$2-LEN(SOURCE!L1649)), "")&amp;
" | "&amp; SOURCE!M1649&amp;      IF(lookups!$P$2-LEN(SOURCE!M1649) &gt;= 0, REPT(" ",lookups!$P$2-LEN(SOURCE!M1649)), "")&amp;
      "},"&amp;IF(SOURCE!O1649&lt;&gt;"",""&amp;SOURCE!O1649,"")
 )
)
)</f>
        <v>/* 1611 */  { flagBrowser,                  5 /*#JM#*/,                  "STATUS",                                      "STATUS",                                      (0 &lt;&lt; TAM_MAX_BITS) |     0, CAT_FNCT | SLS_ENABLED   | US_UNCHANGED | EIM_DISABLED | PTP_DISABLED     },</v>
      </c>
    </row>
    <row r="1650" customFormat="false" ht="15.75" hidden="false" customHeight="false" outlineLevel="0" collapsed="false">
      <c r="A1650" s="263" t="str">
        <f aca="false">IF(AND(OR(SOURCE!A1650="",ISBLANK(SOURCE!A1650)),SOURCE!B1650&gt;0),IF(ISBLANK(SOURCE!C1650),"",SOURCE!C1650),
IF(SOURCE!B1650&lt;0,VLOOKUP(SOURCE!B1650,lookups!A$1:B$25,2,0),
  IF(ISBLANK(SOURCE!B1650),
    "",
    "/* "&amp;TEXT(SOURCE!B1650,"???0")&amp;" *"&amp;
      SOURCE!C1650&amp;", "&amp; IF(lookups!$E$2-LEN(SOURCE!C1650) &gt;= 0, REPT(" ",lookups!$E$2-LEN(SOURCE!C1650)), "")&amp;
      SOURCE!D1650&amp;", "&amp; IF(lookups!$F$2-LEN(SOURCE!D1650) &gt;= 0, REPT(" ",lookups!$F$2-LEN(SOURCE!D1650)), "")&amp;
      SOURCE!E1650&amp;", "&amp; IF(lookups!$G$2-LEN(SOURCE!E1650) &gt;=0, REPT(" ",lookups!$G$2-LEN(SOURCE!E1650)), "")&amp;
      SOURCE!F1650&amp;", "&amp; IF(lookups!$H$2-LEN(SOURCE!F1650) &gt;= 0, REPT(" ",lookups!$H$2-LEN(SOURCE!F1650)+2), "")&amp;"("&amp;
      SUBSTITUTE(TEXT(SOURCE!G1650,"??0"),"  ","")&amp;" &lt;&lt; TAM_MAX_BITS) |"&amp; IF(lookups!$I$2-3 &gt;= 0, REPT(" ",MAX(1,lookups!$I$2-5+4+1-1-LEN(  IF(ISTEXT(SOURCE!H1650),SOURCE!H1650,  SUBSTITUTE(SUBSTITUTE(TEXT(SOURCE!H1650,"????0"),"  ","")," ",""))   ))), "")&amp;
       IF(ISTEXT(SOURCE!H1650),SOURCE!H1650, SUBSTITUTE(SUBSTITUTE(TEXT(SOURCE!H1650,"????0"),"  ","")," ",""))   &amp;","&amp; IF(lookups!$J$2-3 &gt;= 0, REPT(" ",lookups!$J$2-3-5), "")&amp;
      SOURCE!I1650&amp;
" | "&amp; IF(lookups!$K$2-LEN(SOURCE!I1650) &gt;= 0, REPT(" ",lookups!$K$2-LEN(SOURCE!I1650)), "")&amp;
      SOURCE!J1650&amp;      IF(lookups!$L$2-LEN(SOURCE!J1650) &gt;= 0, REPT(" ",lookups!$L$2-LEN(SOURCE!J1650)), "")&amp;
" | "&amp; IF(lookups!$K$2-LEN(SOURCE!I1650) &gt;= 0, REPT(" ",lookups!$K$2-LEN(SOURCE!I1650)), "")&amp;
      SOURCE!K1650&amp;      IF(lookups!$L$2-LEN(SOURCE!K1650) &gt;= 0, REPT(" ",lookups!$M$2-LEN(SOURCE!K1650)), "")&amp;
" | "&amp; SOURCE!L1650&amp;      IF(lookups!$O$2-LEN(SOURCE!L1650) &gt;= 0, REPT(" ",lookups!$O$2-LEN(SOURCE!L1650)), "")&amp;
" | "&amp; SOURCE!M1650&amp;      IF(lookups!$P$2-LEN(SOURCE!M1650) &gt;= 0, REPT(" ",lookups!$P$2-LEN(SOURCE!M1650)), "")&amp;
      "},"&amp;IF(SOURCE!O1650&lt;&gt;"",""&amp;SOURCE!O1650,"")
 )
)
)</f>
        <v>/* 1612 */  { fnStoreConfig,                TM_REGISTER,                 "STOCFG",                                      "Config",                                      (0 &lt;&lt; TAM_MAX_BITS) |    99, CAT_FNCT | SLS_ENABLED   | US_ENABLED   | EIM_DISABLED | PTP_REGISTER     },</v>
      </c>
    </row>
    <row r="1651" customFormat="false" ht="15.75" hidden="false" customHeight="false" outlineLevel="0" collapsed="false">
      <c r="A1651" s="263" t="str">
        <f aca="false">IF(AND(OR(SOURCE!A1651="",ISBLANK(SOURCE!A1651)),SOURCE!B1651&gt;0),IF(ISBLANK(SOURCE!C1651),"",SOURCE!C1651),
IF(SOURCE!B1651&lt;0,VLOOKUP(SOURCE!B1651,lookups!A$1:B$25,2,0),
  IF(ISBLANK(SOURCE!B1651),
    "",
    "/* "&amp;TEXT(SOURCE!B1651,"???0")&amp;" *"&amp;
      SOURCE!C1651&amp;", "&amp; IF(lookups!$E$2-LEN(SOURCE!C1651) &gt;= 0, REPT(" ",lookups!$E$2-LEN(SOURCE!C1651)), "")&amp;
      SOURCE!D1651&amp;", "&amp; IF(lookups!$F$2-LEN(SOURCE!D1651) &gt;= 0, REPT(" ",lookups!$F$2-LEN(SOURCE!D1651)), "")&amp;
      SOURCE!E1651&amp;", "&amp; IF(lookups!$G$2-LEN(SOURCE!E1651) &gt;=0, REPT(" ",lookups!$G$2-LEN(SOURCE!E1651)), "")&amp;
      SOURCE!F1651&amp;", "&amp; IF(lookups!$H$2-LEN(SOURCE!F1651) &gt;= 0, REPT(" ",lookups!$H$2-LEN(SOURCE!F1651)+2), "")&amp;"("&amp;
      SUBSTITUTE(TEXT(SOURCE!G1651,"??0"),"  ","")&amp;" &lt;&lt; TAM_MAX_BITS) |"&amp; IF(lookups!$I$2-3 &gt;= 0, REPT(" ",MAX(1,lookups!$I$2-5+4+1-1-LEN(  IF(ISTEXT(SOURCE!H1651),SOURCE!H1651,  SUBSTITUTE(SUBSTITUTE(TEXT(SOURCE!H1651,"????0"),"  ","")," ",""))   ))), "")&amp;
       IF(ISTEXT(SOURCE!H1651),SOURCE!H1651, SUBSTITUTE(SUBSTITUTE(TEXT(SOURCE!H1651,"????0"),"  ","")," ",""))   &amp;","&amp; IF(lookups!$J$2-3 &gt;= 0, REPT(" ",lookups!$J$2-3-5), "")&amp;
      SOURCE!I1651&amp;
" | "&amp; IF(lookups!$K$2-LEN(SOURCE!I1651) &gt;= 0, REPT(" ",lookups!$K$2-LEN(SOURCE!I1651)), "")&amp;
      SOURCE!J1651&amp;      IF(lookups!$L$2-LEN(SOURCE!J1651) &gt;= 0, REPT(" ",lookups!$L$2-LEN(SOURCE!J1651)), "")&amp;
" | "&amp; IF(lookups!$K$2-LEN(SOURCE!I1651) &gt;= 0, REPT(" ",lookups!$K$2-LEN(SOURCE!I1651)), "")&amp;
      SOURCE!K1651&amp;      IF(lookups!$L$2-LEN(SOURCE!K1651) &gt;= 0, REPT(" ",lookups!$M$2-LEN(SOURCE!K1651)), "")&amp;
" | "&amp; SOURCE!L1651&amp;      IF(lookups!$O$2-LEN(SOURCE!L1651) &gt;= 0, REPT(" ",lookups!$O$2-LEN(SOURCE!L1651)), "")&amp;
" | "&amp; SOURCE!M1651&amp;      IF(lookups!$P$2-LEN(SOURCE!M1651) &gt;= 0, REPT(" ",lookups!$P$2-LEN(SOURCE!M1651)), "")&amp;
      "},"&amp;IF(SOURCE!O1651&lt;&gt;"",""&amp;SOURCE!O1651,"")
 )
)
)</f>
        <v>/* 1613 */  { fnStoreElement,               NOPARAM,                     "STOEL",                                       "STOEL",                                       (0 &lt;&lt; TAM_MAX_BITS) |     0, CAT_FNCT | SLS_ENABLED   | US_ENABLED   | EIM_DISABLED | PTP_NONE         },</v>
      </c>
    </row>
    <row r="1652" customFormat="false" ht="15.75" hidden="false" customHeight="false" outlineLevel="0" collapsed="false">
      <c r="A1652" s="263" t="str">
        <f aca="false">IF(AND(OR(SOURCE!A1652="",ISBLANK(SOURCE!A1652)),SOURCE!B1652&gt;0),IF(ISBLANK(SOURCE!C1652),"",SOURCE!C1652),
IF(SOURCE!B1652&lt;0,VLOOKUP(SOURCE!B1652,lookups!A$1:B$25,2,0),
  IF(ISBLANK(SOURCE!B1652),
    "",
    "/* "&amp;TEXT(SOURCE!B1652,"???0")&amp;" *"&amp;
      SOURCE!C1652&amp;", "&amp; IF(lookups!$E$2-LEN(SOURCE!C1652) &gt;= 0, REPT(" ",lookups!$E$2-LEN(SOURCE!C1652)), "")&amp;
      SOURCE!D1652&amp;", "&amp; IF(lookups!$F$2-LEN(SOURCE!D1652) &gt;= 0, REPT(" ",lookups!$F$2-LEN(SOURCE!D1652)), "")&amp;
      SOURCE!E1652&amp;", "&amp; IF(lookups!$G$2-LEN(SOURCE!E1652) &gt;=0, REPT(" ",lookups!$G$2-LEN(SOURCE!E1652)), "")&amp;
      SOURCE!F1652&amp;", "&amp; IF(lookups!$H$2-LEN(SOURCE!F1652) &gt;= 0, REPT(" ",lookups!$H$2-LEN(SOURCE!F1652)+2), "")&amp;"("&amp;
      SUBSTITUTE(TEXT(SOURCE!G1652,"??0"),"  ","")&amp;" &lt;&lt; TAM_MAX_BITS) |"&amp; IF(lookups!$I$2-3 &gt;= 0, REPT(" ",MAX(1,lookups!$I$2-5+4+1-1-LEN(  IF(ISTEXT(SOURCE!H1652),SOURCE!H1652,  SUBSTITUTE(SUBSTITUTE(TEXT(SOURCE!H1652,"????0"),"  ","")," ",""))   ))), "")&amp;
       IF(ISTEXT(SOURCE!H1652),SOURCE!H1652, SUBSTITUTE(SUBSTITUTE(TEXT(SOURCE!H1652,"????0"),"  ","")," ",""))   &amp;","&amp; IF(lookups!$J$2-3 &gt;= 0, REPT(" ",lookups!$J$2-3-5), "")&amp;
      SOURCE!I1652&amp;
" | "&amp; IF(lookups!$K$2-LEN(SOURCE!I1652) &gt;= 0, REPT(" ",lookups!$K$2-LEN(SOURCE!I1652)), "")&amp;
      SOURCE!J1652&amp;      IF(lookups!$L$2-LEN(SOURCE!J1652) &gt;= 0, REPT(" ",lookups!$L$2-LEN(SOURCE!J1652)), "")&amp;
" | "&amp; IF(lookups!$K$2-LEN(SOURCE!I1652) &gt;= 0, REPT(" ",lookups!$K$2-LEN(SOURCE!I1652)), "")&amp;
      SOURCE!K1652&amp;      IF(lookups!$L$2-LEN(SOURCE!K1652) &gt;= 0, REPT(" ",lookups!$M$2-LEN(SOURCE!K1652)), "")&amp;
" | "&amp; SOURCE!L1652&amp;      IF(lookups!$O$2-LEN(SOURCE!L1652) &gt;= 0, REPT(" ",lookups!$O$2-LEN(SOURCE!L1652)), "")&amp;
" | "&amp; SOURCE!M1652&amp;      IF(lookups!$P$2-LEN(SOURCE!M1652) &gt;= 0, REPT(" ",lookups!$P$2-LEN(SOURCE!M1652)), "")&amp;
      "},"&amp;IF(SOURCE!O1652&lt;&gt;"",""&amp;SOURCE!O1652,"")
 )
)
)</f>
        <v>/* 1614 */  { fnStoreIJ,                    NOPARAM,                     "STOIJ",                                       "STOIJ",                                       (0 &lt;&lt; TAM_MAX_BITS) |     0, CAT_FNCT | SLS_ENABLED   | US_ENABLED   | EIM_DISABLED | PTP_NONE         },</v>
      </c>
    </row>
    <row r="1653" customFormat="false" ht="15.75" hidden="false" customHeight="false" outlineLevel="0" collapsed="false">
      <c r="A1653" s="263" t="str">
        <f aca="false">IF(AND(OR(SOURCE!A1653="",ISBLANK(SOURCE!A1653)),SOURCE!B1653&gt;0),IF(ISBLANK(SOURCE!C1653),"",SOURCE!C1653),
IF(SOURCE!B1653&lt;0,VLOOKUP(SOURCE!B1653,lookups!A$1:B$25,2,0),
  IF(ISBLANK(SOURCE!B1653),
    "",
    "/* "&amp;TEXT(SOURCE!B1653,"???0")&amp;" *"&amp;
      SOURCE!C1653&amp;", "&amp; IF(lookups!$E$2-LEN(SOURCE!C1653) &gt;= 0, REPT(" ",lookups!$E$2-LEN(SOURCE!C1653)), "")&amp;
      SOURCE!D1653&amp;", "&amp; IF(lookups!$F$2-LEN(SOURCE!D1653) &gt;= 0, REPT(" ",lookups!$F$2-LEN(SOURCE!D1653)), "")&amp;
      SOURCE!E1653&amp;", "&amp; IF(lookups!$G$2-LEN(SOURCE!E1653) &gt;=0, REPT(" ",lookups!$G$2-LEN(SOURCE!E1653)), "")&amp;
      SOURCE!F1653&amp;", "&amp; IF(lookups!$H$2-LEN(SOURCE!F1653) &gt;= 0, REPT(" ",lookups!$H$2-LEN(SOURCE!F1653)+2), "")&amp;"("&amp;
      SUBSTITUTE(TEXT(SOURCE!G1653,"??0"),"  ","")&amp;" &lt;&lt; TAM_MAX_BITS) |"&amp; IF(lookups!$I$2-3 &gt;= 0, REPT(" ",MAX(1,lookups!$I$2-5+4+1-1-LEN(  IF(ISTEXT(SOURCE!H1653),SOURCE!H1653,  SUBSTITUTE(SUBSTITUTE(TEXT(SOURCE!H1653,"????0"),"  ","")," ",""))   ))), "")&amp;
       IF(ISTEXT(SOURCE!H1653),SOURCE!H1653, SUBSTITUTE(SUBSTITUTE(TEXT(SOURCE!H1653,"????0"),"  ","")," ",""))   &amp;","&amp; IF(lookups!$J$2-3 &gt;= 0, REPT(" ",lookups!$J$2-3-5), "")&amp;
      SOURCE!I1653&amp;
" | "&amp; IF(lookups!$K$2-LEN(SOURCE!I1653) &gt;= 0, REPT(" ",lookups!$K$2-LEN(SOURCE!I1653)), "")&amp;
      SOURCE!J1653&amp;      IF(lookups!$L$2-LEN(SOURCE!J1653) &gt;= 0, REPT(" ",lookups!$L$2-LEN(SOURCE!J1653)), "")&amp;
" | "&amp; IF(lookups!$K$2-LEN(SOURCE!I1653) &gt;= 0, REPT(" ",lookups!$K$2-LEN(SOURCE!I1653)), "")&amp;
      SOURCE!K1653&amp;      IF(lookups!$L$2-LEN(SOURCE!K1653) &gt;= 0, REPT(" ",lookups!$M$2-LEN(SOURCE!K1653)), "")&amp;
" | "&amp; SOURCE!L1653&amp;      IF(lookups!$O$2-LEN(SOURCE!L1653) &gt;= 0, REPT(" ",lookups!$O$2-LEN(SOURCE!L1653)), "")&amp;
" | "&amp; SOURCE!M1653&amp;      IF(lookups!$P$2-LEN(SOURCE!M1653) &gt;= 0, REPT(" ",lookups!$P$2-LEN(SOURCE!M1653)), "")&amp;
      "},"&amp;IF(SOURCE!O1653&lt;&gt;"",""&amp;SOURCE!O1653,"")
 )
)
)</f>
        <v>/* 1615 */  { fnLnP1,                       NOPARAM,                     "LN(1+x)",                                     "LN(1+x)",                                     (0 &lt;&lt; TAM_MAX_BITS) |     0, CAT_FNCT | SLS_ENABLED   | US_ENABLED   | EIM_DISABLED | PTP_NONE         },</v>
      </c>
    </row>
    <row r="1654" customFormat="false" ht="15.75" hidden="false" customHeight="false" outlineLevel="0" collapsed="false">
      <c r="A1654" s="263" t="str">
        <f aca="false">IF(AND(OR(SOURCE!A1654="",ISBLANK(SOURCE!A1654)),SOURCE!B1654&gt;0),IF(ISBLANK(SOURCE!C1654),"",SOURCE!C1654),
IF(SOURCE!B1654&lt;0,VLOOKUP(SOURCE!B1654,lookups!A$1:B$25,2,0),
  IF(ISBLANK(SOURCE!B1654),
    "",
    "/* "&amp;TEXT(SOURCE!B1654,"???0")&amp;" *"&amp;
      SOURCE!C1654&amp;", "&amp; IF(lookups!$E$2-LEN(SOURCE!C1654) &gt;= 0, REPT(" ",lookups!$E$2-LEN(SOURCE!C1654)), "")&amp;
      SOURCE!D1654&amp;", "&amp; IF(lookups!$F$2-LEN(SOURCE!D1654) &gt;= 0, REPT(" ",lookups!$F$2-LEN(SOURCE!D1654)), "")&amp;
      SOURCE!E1654&amp;", "&amp; IF(lookups!$G$2-LEN(SOURCE!E1654) &gt;=0, REPT(" ",lookups!$G$2-LEN(SOURCE!E1654)), "")&amp;
      SOURCE!F1654&amp;", "&amp; IF(lookups!$H$2-LEN(SOURCE!F1654) &gt;= 0, REPT(" ",lookups!$H$2-LEN(SOURCE!F1654)+2), "")&amp;"("&amp;
      SUBSTITUTE(TEXT(SOURCE!G1654,"??0"),"  ","")&amp;" &lt;&lt; TAM_MAX_BITS) |"&amp; IF(lookups!$I$2-3 &gt;= 0, REPT(" ",MAX(1,lookups!$I$2-5+4+1-1-LEN(  IF(ISTEXT(SOURCE!H1654),SOURCE!H1654,  SUBSTITUTE(SUBSTITUTE(TEXT(SOURCE!H1654,"????0"),"  ","")," ",""))   ))), "")&amp;
       IF(ISTEXT(SOURCE!H1654),SOURCE!H1654, SUBSTITUTE(SUBSTITUTE(TEXT(SOURCE!H1654,"????0"),"  ","")," ",""))   &amp;","&amp; IF(lookups!$J$2-3 &gt;= 0, REPT(" ",lookups!$J$2-3-5), "")&amp;
      SOURCE!I1654&amp;
" | "&amp; IF(lookups!$K$2-LEN(SOURCE!I1654) &gt;= 0, REPT(" ",lookups!$K$2-LEN(SOURCE!I1654)), "")&amp;
      SOURCE!J1654&amp;      IF(lookups!$L$2-LEN(SOURCE!J1654) &gt;= 0, REPT(" ",lookups!$L$2-LEN(SOURCE!J1654)), "")&amp;
" | "&amp; IF(lookups!$K$2-LEN(SOURCE!I1654) &gt;= 0, REPT(" ",lookups!$K$2-LEN(SOURCE!I1654)), "")&amp;
      SOURCE!K1654&amp;      IF(lookups!$L$2-LEN(SOURCE!K1654) &gt;= 0, REPT(" ",lookups!$M$2-LEN(SOURCE!K1654)), "")&amp;
" | "&amp; SOURCE!L1654&amp;      IF(lookups!$O$2-LEN(SOURCE!L1654) &gt;= 0, REPT(" ",lookups!$O$2-LEN(SOURCE!L1654)), "")&amp;
" | "&amp; SOURCE!M1654&amp;      IF(lookups!$P$2-LEN(SOURCE!M1654) &gt;= 0, REPT(" ",lookups!$P$2-LEN(SOURCE!M1654)), "")&amp;
      "},"&amp;IF(SOURCE!O1654&lt;&gt;"",""&amp;SOURCE!O1654,"")
 )
)
)</f>
        <v>/* 1616 */  { fnStoreStack,                 TM_REGISTER,                 "STOS",                                        "STOS",                                        (0 &lt;&lt; TAM_MAX_BITS) |    99, CAT_FNCT | SLS_ENABLED   | US_ENABLED   | EIM_DISABLED | PTP_REGISTER     },</v>
      </c>
    </row>
    <row r="1655" customFormat="false" ht="15.75" hidden="false" customHeight="false" outlineLevel="0" collapsed="false">
      <c r="A1655" s="263" t="str">
        <f aca="false">IF(AND(OR(SOURCE!A1655="",ISBLANK(SOURCE!A1655)),SOURCE!B1655&gt;0),IF(ISBLANK(SOURCE!C1655),"",SOURCE!C1655),
IF(SOURCE!B1655&lt;0,VLOOKUP(SOURCE!B1655,lookups!A$1:B$25,2,0),
  IF(ISBLANK(SOURCE!B1655),
    "",
    "/* "&amp;TEXT(SOURCE!B1655,"???0")&amp;" *"&amp;
      SOURCE!C1655&amp;", "&amp; IF(lookups!$E$2-LEN(SOURCE!C1655) &gt;= 0, REPT(" ",lookups!$E$2-LEN(SOURCE!C1655)), "")&amp;
      SOURCE!D1655&amp;", "&amp; IF(lookups!$F$2-LEN(SOURCE!D1655) &gt;= 0, REPT(" ",lookups!$F$2-LEN(SOURCE!D1655)), "")&amp;
      SOURCE!E1655&amp;", "&amp; IF(lookups!$G$2-LEN(SOURCE!E1655) &gt;=0, REPT(" ",lookups!$G$2-LEN(SOURCE!E1655)), "")&amp;
      SOURCE!F1655&amp;", "&amp; IF(lookups!$H$2-LEN(SOURCE!F1655) &gt;= 0, REPT(" ",lookups!$H$2-LEN(SOURCE!F1655)+2), "")&amp;"("&amp;
      SUBSTITUTE(TEXT(SOURCE!G1655,"??0"),"  ","")&amp;" &lt;&lt; TAM_MAX_BITS) |"&amp; IF(lookups!$I$2-3 &gt;= 0, REPT(" ",MAX(1,lookups!$I$2-5+4+1-1-LEN(  IF(ISTEXT(SOURCE!H1655),SOURCE!H1655,  SUBSTITUTE(SUBSTITUTE(TEXT(SOURCE!H1655,"????0"),"  ","")," ",""))   ))), "")&amp;
       IF(ISTEXT(SOURCE!H1655),SOURCE!H1655, SUBSTITUTE(SUBSTITUTE(TEXT(SOURCE!H1655,"????0"),"  ","")," ",""))   &amp;","&amp; IF(lookups!$J$2-3 &gt;= 0, REPT(" ",lookups!$J$2-3-5), "")&amp;
      SOURCE!I1655&amp;
" | "&amp; IF(lookups!$K$2-LEN(SOURCE!I1655) &gt;= 0, REPT(" ",lookups!$K$2-LEN(SOURCE!I1655)), "")&amp;
      SOURCE!J1655&amp;      IF(lookups!$L$2-LEN(SOURCE!J1655) &gt;= 0, REPT(" ",lookups!$L$2-LEN(SOURCE!J1655)), "")&amp;
" | "&amp; IF(lookups!$K$2-LEN(SOURCE!I1655) &gt;= 0, REPT(" ",lookups!$K$2-LEN(SOURCE!I1655)), "")&amp;
      SOURCE!K1655&amp;      IF(lookups!$L$2-LEN(SOURCE!K1655) &gt;= 0, REPT(" ",lookups!$M$2-LEN(SOURCE!K1655)), "")&amp;
" | "&amp; SOURCE!L1655&amp;      IF(lookups!$O$2-LEN(SOURCE!L1655) &gt;= 0, REPT(" ",lookups!$O$2-LEN(SOURCE!L1655)), "")&amp;
" | "&amp; SOURCE!M1655&amp;      IF(lookups!$P$2-LEN(SOURCE!M1655) &gt;= 0, REPT(" ",lookups!$P$2-LEN(SOURCE!M1655)), "")&amp;
      "},"&amp;IF(SOURCE!O1655&lt;&gt;"",""&amp;SOURCE!O1655,"")
 )
)
)</f>
        <v>/* 1617 */  { fnSumXY,                      NOPARAM,                     "x" STD_SUB_S STD_SUB_U STD_SUB_M,             "x" STD_SUB_S STD_SUB_U STD_SUB_M,             (0 &lt;&lt; TAM_MAX_BITS) |     0, CAT_FNCT | SLS_ENABLED   | US_ENABLED   | EIM_DISABLED | PTP_NONE         },</v>
      </c>
    </row>
    <row r="1656" customFormat="false" ht="15.75" hidden="false" customHeight="false" outlineLevel="0" collapsed="false">
      <c r="A1656" s="263" t="str">
        <f aca="false">IF(AND(OR(SOURCE!A1656="",ISBLANK(SOURCE!A1656)),SOURCE!B1656&gt;0),IF(ISBLANK(SOURCE!C1656),"",SOURCE!C1656),
IF(SOURCE!B1656&lt;0,VLOOKUP(SOURCE!B1656,lookups!A$1:B$25,2,0),
  IF(ISBLANK(SOURCE!B1656),
    "",
    "/* "&amp;TEXT(SOURCE!B1656,"???0")&amp;" *"&amp;
      SOURCE!C1656&amp;", "&amp; IF(lookups!$E$2-LEN(SOURCE!C1656) &gt;= 0, REPT(" ",lookups!$E$2-LEN(SOURCE!C1656)), "")&amp;
      SOURCE!D1656&amp;", "&amp; IF(lookups!$F$2-LEN(SOURCE!D1656) &gt;= 0, REPT(" ",lookups!$F$2-LEN(SOURCE!D1656)), "")&amp;
      SOURCE!E1656&amp;", "&amp; IF(lookups!$G$2-LEN(SOURCE!E1656) &gt;=0, REPT(" ",lookups!$G$2-LEN(SOURCE!E1656)), "")&amp;
      SOURCE!F1656&amp;", "&amp; IF(lookups!$H$2-LEN(SOURCE!F1656) &gt;= 0, REPT(" ",lookups!$H$2-LEN(SOURCE!F1656)+2), "")&amp;"("&amp;
      SUBSTITUTE(TEXT(SOURCE!G1656,"??0"),"  ","")&amp;" &lt;&lt; TAM_MAX_BITS) |"&amp; IF(lookups!$I$2-3 &gt;= 0, REPT(" ",MAX(1,lookups!$I$2-5+4+1-1-LEN(  IF(ISTEXT(SOURCE!H1656),SOURCE!H1656,  SUBSTITUTE(SUBSTITUTE(TEXT(SOURCE!H1656,"????0"),"  ","")," ",""))   ))), "")&amp;
       IF(ISTEXT(SOURCE!H1656),SOURCE!H1656, SUBSTITUTE(SUBSTITUTE(TEXT(SOURCE!H1656,"????0"),"  ","")," ",""))   &amp;","&amp; IF(lookups!$J$2-3 &gt;= 0, REPT(" ",lookups!$J$2-3-5), "")&amp;
      SOURCE!I1656&amp;
" | "&amp; IF(lookups!$K$2-LEN(SOURCE!I1656) &gt;= 0, REPT(" ",lookups!$K$2-LEN(SOURCE!I1656)), "")&amp;
      SOURCE!J1656&amp;      IF(lookups!$L$2-LEN(SOURCE!J1656) &gt;= 0, REPT(" ",lookups!$L$2-LEN(SOURCE!J1656)), "")&amp;
" | "&amp; IF(lookups!$K$2-LEN(SOURCE!I1656) &gt;= 0, REPT(" ",lookups!$K$2-LEN(SOURCE!I1656)), "")&amp;
      SOURCE!K1656&amp;      IF(lookups!$L$2-LEN(SOURCE!K1656) &gt;= 0, REPT(" ",lookups!$M$2-LEN(SOURCE!K1656)), "")&amp;
" | "&amp; SOURCE!L1656&amp;      IF(lookups!$O$2-LEN(SOURCE!L1656) &gt;= 0, REPT(" ",lookups!$O$2-LEN(SOURCE!L1656)), "")&amp;
" | "&amp; SOURCE!M1656&amp;      IF(lookups!$P$2-LEN(SOURCE!M1656) &gt;= 0, REPT(" ",lookups!$P$2-LEN(SOURCE!M1656)), "")&amp;
      "},"&amp;IF(SOURCE!O1656&lt;&gt;"",""&amp;SOURCE!O1656,"")
 )
)
)</f>
        <v>/* 1618 */  { fnWeightedSampleStdDev,       NOPARAM,                     "s" STD_SUB_w,                                 "s" STD_SUB_w,                                 (0 &lt;&lt; TAM_MAX_BITS) |     0, CAT_FNCT | SLS_ENABLED   | US_ENABLED   | EIM_DISABLED | PTP_NONE         },</v>
      </c>
    </row>
    <row r="1657" customFormat="false" ht="15.75" hidden="false" customHeight="false" outlineLevel="0" collapsed="false">
      <c r="A1657" s="263" t="str">
        <f aca="false">IF(AND(OR(SOURCE!A1657="",ISBLANK(SOURCE!A1657)),SOURCE!B1657&gt;0),IF(ISBLANK(SOURCE!C1657),"",SOURCE!C1657),
IF(SOURCE!B1657&lt;0,VLOOKUP(SOURCE!B1657,lookups!A$1:B$25,2,0),
  IF(ISBLANK(SOURCE!B1657),
    "",
    "/* "&amp;TEXT(SOURCE!B1657,"???0")&amp;" *"&amp;
      SOURCE!C1657&amp;", "&amp; IF(lookups!$E$2-LEN(SOURCE!C1657) &gt;= 0, REPT(" ",lookups!$E$2-LEN(SOURCE!C1657)), "")&amp;
      SOURCE!D1657&amp;", "&amp; IF(lookups!$F$2-LEN(SOURCE!D1657) &gt;= 0, REPT(" ",lookups!$F$2-LEN(SOURCE!D1657)), "")&amp;
      SOURCE!E1657&amp;", "&amp; IF(lookups!$G$2-LEN(SOURCE!E1657) &gt;=0, REPT(" ",lookups!$G$2-LEN(SOURCE!E1657)), "")&amp;
      SOURCE!F1657&amp;", "&amp; IF(lookups!$H$2-LEN(SOURCE!F1657) &gt;= 0, REPT(" ",lookups!$H$2-LEN(SOURCE!F1657)+2), "")&amp;"("&amp;
      SUBSTITUTE(TEXT(SOURCE!G1657,"??0"),"  ","")&amp;" &lt;&lt; TAM_MAX_BITS) |"&amp; IF(lookups!$I$2-3 &gt;= 0, REPT(" ",MAX(1,lookups!$I$2-5+4+1-1-LEN(  IF(ISTEXT(SOURCE!H1657),SOURCE!H1657,  SUBSTITUTE(SUBSTITUTE(TEXT(SOURCE!H1657,"????0"),"  ","")," ",""))   ))), "")&amp;
       IF(ISTEXT(SOURCE!H1657),SOURCE!H1657, SUBSTITUTE(SUBSTITUTE(TEXT(SOURCE!H1657,"????0"),"  ","")," ",""))   &amp;","&amp; IF(lookups!$J$2-3 &gt;= 0, REPT(" ",lookups!$J$2-3-5), "")&amp;
      SOURCE!I1657&amp;
" | "&amp; IF(lookups!$K$2-LEN(SOURCE!I1657) &gt;= 0, REPT(" ",lookups!$K$2-LEN(SOURCE!I1657)), "")&amp;
      SOURCE!J1657&amp;      IF(lookups!$L$2-LEN(SOURCE!J1657) &gt;= 0, REPT(" ",lookups!$L$2-LEN(SOURCE!J1657)), "")&amp;
" | "&amp; IF(lookups!$K$2-LEN(SOURCE!I1657) &gt;= 0, REPT(" ",lookups!$K$2-LEN(SOURCE!I1657)), "")&amp;
      SOURCE!K1657&amp;      IF(lookups!$L$2-LEN(SOURCE!K1657) &gt;= 0, REPT(" ",lookups!$M$2-LEN(SOURCE!K1657)), "")&amp;
" | "&amp; SOURCE!L1657&amp;      IF(lookups!$O$2-LEN(SOURCE!L1657) &gt;= 0, REPT(" ",lookups!$O$2-LEN(SOURCE!L1657)), "")&amp;
" | "&amp; SOURCE!M1657&amp;      IF(lookups!$P$2-LEN(SOURCE!M1657) &gt;= 0, REPT(" ",lookups!$P$2-LEN(SOURCE!M1657)), "")&amp;
      "},"&amp;IF(SOURCE!O1657&lt;&gt;"",""&amp;SOURCE!O1657,"")
 )
)
)</f>
        <v>/* 1619 */  { fnSampleCovariance,           NOPARAM,                     "s" STD_SUB_x STD_SUB_y,                       "s" STD_SUB_x STD_SUB_y,                       (0 &lt;&lt; TAM_MAX_BITS) |     0, CAT_FNCT | SLS_ENABLED   | US_ENABLED   | EIM_DISABLED | PTP_NONE         },</v>
      </c>
    </row>
    <row r="1658" customFormat="false" ht="15.75" hidden="false" customHeight="false" outlineLevel="0" collapsed="false">
      <c r="A1658" s="263" t="str">
        <f aca="false">IF(AND(OR(SOURCE!A1658="",ISBLANK(SOURCE!A1658)),SOURCE!B1658&gt;0),IF(ISBLANK(SOURCE!C1658),"",SOURCE!C1658),
IF(SOURCE!B1658&lt;0,VLOOKUP(SOURCE!B1658,lookups!A$1:B$25,2,0),
  IF(ISBLANK(SOURCE!B1658),
    "",
    "/* "&amp;TEXT(SOURCE!B1658,"???0")&amp;" *"&amp;
      SOURCE!C1658&amp;", "&amp; IF(lookups!$E$2-LEN(SOURCE!C1658) &gt;= 0, REPT(" ",lookups!$E$2-LEN(SOURCE!C1658)), "")&amp;
      SOURCE!D1658&amp;", "&amp; IF(lookups!$F$2-LEN(SOURCE!D1658) &gt;= 0, REPT(" ",lookups!$F$2-LEN(SOURCE!D1658)), "")&amp;
      SOURCE!E1658&amp;", "&amp; IF(lookups!$G$2-LEN(SOURCE!E1658) &gt;=0, REPT(" ",lookups!$G$2-LEN(SOURCE!E1658)), "")&amp;
      SOURCE!F1658&amp;", "&amp; IF(lookups!$H$2-LEN(SOURCE!F1658) &gt;= 0, REPT(" ",lookups!$H$2-LEN(SOURCE!F1658)+2), "")&amp;"("&amp;
      SUBSTITUTE(TEXT(SOURCE!G1658,"??0"),"  ","")&amp;" &lt;&lt; TAM_MAX_BITS) |"&amp; IF(lookups!$I$2-3 &gt;= 0, REPT(" ",MAX(1,lookups!$I$2-5+4+1-1-LEN(  IF(ISTEXT(SOURCE!H1658),SOURCE!H1658,  SUBSTITUTE(SUBSTITUTE(TEXT(SOURCE!H1658,"????0"),"  ","")," ",""))   ))), "")&amp;
       IF(ISTEXT(SOURCE!H1658),SOURCE!H1658, SUBSTITUTE(SUBSTITUTE(TEXT(SOURCE!H1658,"????0"),"  ","")," ",""))   &amp;","&amp; IF(lookups!$J$2-3 &gt;= 0, REPT(" ",lookups!$J$2-3-5), "")&amp;
      SOURCE!I1658&amp;
" | "&amp; IF(lookups!$K$2-LEN(SOURCE!I1658) &gt;= 0, REPT(" ",lookups!$K$2-LEN(SOURCE!I1658)), "")&amp;
      SOURCE!J1658&amp;      IF(lookups!$L$2-LEN(SOURCE!J1658) &gt;= 0, REPT(" ",lookups!$L$2-LEN(SOURCE!J1658)), "")&amp;
" | "&amp; IF(lookups!$K$2-LEN(SOURCE!I1658) &gt;= 0, REPT(" ",lookups!$K$2-LEN(SOURCE!I1658)), "")&amp;
      SOURCE!K1658&amp;      IF(lookups!$L$2-LEN(SOURCE!K1658) &gt;= 0, REPT(" ",lookups!$M$2-LEN(SOURCE!K1658)), "")&amp;
" | "&amp; SOURCE!L1658&amp;      IF(lookups!$O$2-LEN(SOURCE!L1658) &gt;= 0, REPT(" ",lookups!$O$2-LEN(SOURCE!L1658)), "")&amp;
" | "&amp; SOURCE!M1658&amp;      IF(lookups!$P$2-LEN(SOURCE!M1658) &gt;= 0, REPT(" ",lookups!$P$2-LEN(SOURCE!M1658)), "")&amp;
      "},"&amp;IF(SOURCE!O1658&lt;&gt;"",""&amp;SOURCE!O1658,"")
 )
)
)</f>
        <v>/* 1620 */  { fnDisplayFormatTime,          TM_VALUE,                    "TDISP",                                       "TDISP",                                       (0 &lt;&lt; TAM_MAX_BITS) |     6, CAT_FNCT | SLS_ENABLED   | US_ENABLED   | EIM_DISABLED | PTP_NUMBER_8     },</v>
      </c>
    </row>
    <row r="1659" customFormat="false" ht="15.75" hidden="false" customHeight="false" outlineLevel="0" collapsed="false">
      <c r="A1659" s="263" t="str">
        <f aca="false">IF(AND(OR(SOURCE!A1659="",ISBLANK(SOURCE!A1659)),SOURCE!B1659&gt;0),IF(ISBLANK(SOURCE!C1659),"",SOURCE!C1659),
IF(SOURCE!B1659&lt;0,VLOOKUP(SOURCE!B1659,lookups!A$1:B$25,2,0),
  IF(ISBLANK(SOURCE!B1659),
    "",
    "/* "&amp;TEXT(SOURCE!B1659,"???0")&amp;" *"&amp;
      SOURCE!C1659&amp;", "&amp; IF(lookups!$E$2-LEN(SOURCE!C1659) &gt;= 0, REPT(" ",lookups!$E$2-LEN(SOURCE!C1659)), "")&amp;
      SOURCE!D1659&amp;", "&amp; IF(lookups!$F$2-LEN(SOURCE!D1659) &gt;= 0, REPT(" ",lookups!$F$2-LEN(SOURCE!D1659)), "")&amp;
      SOURCE!E1659&amp;", "&amp; IF(lookups!$G$2-LEN(SOURCE!E1659) &gt;=0, REPT(" ",lookups!$G$2-LEN(SOURCE!E1659)), "")&amp;
      SOURCE!F1659&amp;", "&amp; IF(lookups!$H$2-LEN(SOURCE!F1659) &gt;= 0, REPT(" ",lookups!$H$2-LEN(SOURCE!F1659)+2), "")&amp;"("&amp;
      SUBSTITUTE(TEXT(SOURCE!G1659,"??0"),"  ","")&amp;" &lt;&lt; TAM_MAX_BITS) |"&amp; IF(lookups!$I$2-3 &gt;= 0, REPT(" ",MAX(1,lookups!$I$2-5+4+1-1-LEN(  IF(ISTEXT(SOURCE!H1659),SOURCE!H1659,  SUBSTITUTE(SUBSTITUTE(TEXT(SOURCE!H1659,"????0"),"  ","")," ",""))   ))), "")&amp;
       IF(ISTEXT(SOURCE!H1659),SOURCE!H1659, SUBSTITUTE(SUBSTITUTE(TEXT(SOURCE!H1659,"????0"),"  ","")," ",""))   &amp;","&amp; IF(lookups!$J$2-3 &gt;= 0, REPT(" ",lookups!$J$2-3-5), "")&amp;
      SOURCE!I1659&amp;
" | "&amp; IF(lookups!$K$2-LEN(SOURCE!I1659) &gt;= 0, REPT(" ",lookups!$K$2-LEN(SOURCE!I1659)), "")&amp;
      SOURCE!J1659&amp;      IF(lookups!$L$2-LEN(SOURCE!J1659) &gt;= 0, REPT(" ",lookups!$L$2-LEN(SOURCE!J1659)), "")&amp;
" | "&amp; IF(lookups!$K$2-LEN(SOURCE!I1659) &gt;= 0, REPT(" ",lookups!$K$2-LEN(SOURCE!I1659)), "")&amp;
      SOURCE!K1659&amp;      IF(lookups!$L$2-LEN(SOURCE!K1659) &gt;= 0, REPT(" ",lookups!$M$2-LEN(SOURCE!K1659)), "")&amp;
" | "&amp; SOURCE!L1659&amp;      IF(lookups!$O$2-LEN(SOURCE!L1659) &gt;= 0, REPT(" ",lookups!$O$2-LEN(SOURCE!L1659)), "")&amp;
" | "&amp; SOURCE!M1659&amp;      IF(lookups!$P$2-LEN(SOURCE!M1659) &gt;= 0, REPT(" ",lookups!$P$2-LEN(SOURCE!M1659)), "")&amp;
      "},"&amp;IF(SOURCE!O1659&lt;&gt;"",""&amp;SOURCE!O1659,"")
 )
)
)</f>
        <v>/* 1621 */  { fnTicks,                      NOPARAM,                     "TICKS",                                       "TICKS",                                       (0 &lt;&lt; TAM_MAX_BITS) |     0, CAT_FNCT | SLS_ENABLED   | US_ENABLED   | EIM_DISABLED | PTP_NONE         },</v>
      </c>
    </row>
    <row r="1660" customFormat="false" ht="15.75" hidden="false" customHeight="false" outlineLevel="0" collapsed="false">
      <c r="A1660" s="263" t="str">
        <f aca="false">IF(AND(OR(SOURCE!A1660="",ISBLANK(SOURCE!A1660)),SOURCE!B1660&gt;0),IF(ISBLANK(SOURCE!C1660),"",SOURCE!C1660),
IF(SOURCE!B1660&lt;0,VLOOKUP(SOURCE!B1660,lookups!A$1:B$25,2,0),
  IF(ISBLANK(SOURCE!B1660),
    "",
    "/* "&amp;TEXT(SOURCE!B1660,"???0")&amp;" *"&amp;
      SOURCE!C1660&amp;", "&amp; IF(lookups!$E$2-LEN(SOURCE!C1660) &gt;= 0, REPT(" ",lookups!$E$2-LEN(SOURCE!C1660)), "")&amp;
      SOURCE!D1660&amp;", "&amp; IF(lookups!$F$2-LEN(SOURCE!D1660) &gt;= 0, REPT(" ",lookups!$F$2-LEN(SOURCE!D1660)), "")&amp;
      SOURCE!E1660&amp;", "&amp; IF(lookups!$G$2-LEN(SOURCE!E1660) &gt;=0, REPT(" ",lookups!$G$2-LEN(SOURCE!E1660)), "")&amp;
      SOURCE!F1660&amp;", "&amp; IF(lookups!$H$2-LEN(SOURCE!F1660) &gt;= 0, REPT(" ",lookups!$H$2-LEN(SOURCE!F1660)+2), "")&amp;"("&amp;
      SUBSTITUTE(TEXT(SOURCE!G1660,"??0"),"  ","")&amp;" &lt;&lt; TAM_MAX_BITS) |"&amp; IF(lookups!$I$2-3 &gt;= 0, REPT(" ",MAX(1,lookups!$I$2-5+4+1-1-LEN(  IF(ISTEXT(SOURCE!H1660),SOURCE!H1660,  SUBSTITUTE(SUBSTITUTE(TEXT(SOURCE!H1660,"????0"),"  ","")," ",""))   ))), "")&amp;
       IF(ISTEXT(SOURCE!H1660),SOURCE!H1660, SUBSTITUTE(SUBSTITUTE(TEXT(SOURCE!H1660,"????0"),"  ","")," ",""))   &amp;","&amp; IF(lookups!$J$2-3 &gt;= 0, REPT(" ",lookups!$J$2-3-5), "")&amp;
      SOURCE!I1660&amp;
" | "&amp; IF(lookups!$K$2-LEN(SOURCE!I1660) &gt;= 0, REPT(" ",lookups!$K$2-LEN(SOURCE!I1660)), "")&amp;
      SOURCE!J1660&amp;      IF(lookups!$L$2-LEN(SOURCE!J1660) &gt;= 0, REPT(" ",lookups!$L$2-LEN(SOURCE!J1660)), "")&amp;
" | "&amp; IF(lookups!$K$2-LEN(SOURCE!I1660) &gt;= 0, REPT(" ",lookups!$K$2-LEN(SOURCE!I1660)), "")&amp;
      SOURCE!K1660&amp;      IF(lookups!$L$2-LEN(SOURCE!K1660) &gt;= 0, REPT(" ",lookups!$M$2-LEN(SOURCE!K1660)), "")&amp;
" | "&amp; SOURCE!L1660&amp;      IF(lookups!$O$2-LEN(SOURCE!L1660) &gt;= 0, REPT(" ",lookups!$O$2-LEN(SOURCE!L1660)), "")&amp;
" | "&amp; SOURCE!M1660&amp;      IF(lookups!$P$2-LEN(SOURCE!M1660) &gt;= 0, REPT(" ",lookups!$P$2-LEN(SOURCE!M1660)), "")&amp;
      "},"&amp;IF(SOURCE!O1660&lt;&gt;"",""&amp;SOURCE!O1660,"")
 )
)
)</f>
        <v>/* 1622 */  { fnTime,                       NOPARAM,                     "TIME",                                        "TIME",                                        (0 &lt;&lt; TAM_MAX_BITS) |     0, CAT_FNCT | SLS_ENABLED   | US_ENABLED   | EIM_DISABLED | PTP_NONE         },</v>
      </c>
    </row>
    <row r="1661" customFormat="false" ht="15.75" hidden="false" customHeight="false" outlineLevel="0" collapsed="false">
      <c r="A1661" s="263" t="str">
        <f aca="false">IF(AND(OR(SOURCE!A1661="",ISBLANK(SOURCE!A1661)),SOURCE!B1661&gt;0),IF(ISBLANK(SOURCE!C1661),"",SOURCE!C1661),
IF(SOURCE!B1661&lt;0,VLOOKUP(SOURCE!B1661,lookups!A$1:B$25,2,0),
  IF(ISBLANK(SOURCE!B1661),
    "",
    "/* "&amp;TEXT(SOURCE!B1661,"???0")&amp;" *"&amp;
      SOURCE!C1661&amp;", "&amp; IF(lookups!$E$2-LEN(SOURCE!C1661) &gt;= 0, REPT(" ",lookups!$E$2-LEN(SOURCE!C1661)), "")&amp;
      SOURCE!D1661&amp;", "&amp; IF(lookups!$F$2-LEN(SOURCE!D1661) &gt;= 0, REPT(" ",lookups!$F$2-LEN(SOURCE!D1661)), "")&amp;
      SOURCE!E1661&amp;", "&amp; IF(lookups!$G$2-LEN(SOURCE!E1661) &gt;=0, REPT(" ",lookups!$G$2-LEN(SOURCE!E1661)), "")&amp;
      SOURCE!F1661&amp;", "&amp; IF(lookups!$H$2-LEN(SOURCE!F1661) &gt;= 0, REPT(" ",lookups!$H$2-LEN(SOURCE!F1661)+2), "")&amp;"("&amp;
      SUBSTITUTE(TEXT(SOURCE!G1661,"??0"),"  ","")&amp;" &lt;&lt; TAM_MAX_BITS) |"&amp; IF(lookups!$I$2-3 &gt;= 0, REPT(" ",MAX(1,lookups!$I$2-5+4+1-1-LEN(  IF(ISTEXT(SOURCE!H1661),SOURCE!H1661,  SUBSTITUTE(SUBSTITUTE(TEXT(SOURCE!H1661,"????0"),"  ","")," ",""))   ))), "")&amp;
       IF(ISTEXT(SOURCE!H1661),SOURCE!H1661, SUBSTITUTE(SUBSTITUTE(TEXT(SOURCE!H1661,"????0"),"  ","")," ",""))   &amp;","&amp; IF(lookups!$J$2-3 &gt;= 0, REPT(" ",lookups!$J$2-3-5), "")&amp;
      SOURCE!I1661&amp;
" | "&amp; IF(lookups!$K$2-LEN(SOURCE!I1661) &gt;= 0, REPT(" ",lookups!$K$2-LEN(SOURCE!I1661)), "")&amp;
      SOURCE!J1661&amp;      IF(lookups!$L$2-LEN(SOURCE!J1661) &gt;= 0, REPT(" ",lookups!$L$2-LEN(SOURCE!J1661)), "")&amp;
" | "&amp; IF(lookups!$K$2-LEN(SOURCE!I1661) &gt;= 0, REPT(" ",lookups!$K$2-LEN(SOURCE!I1661)), "")&amp;
      SOURCE!K1661&amp;      IF(lookups!$L$2-LEN(SOURCE!K1661) &gt;= 0, REPT(" ",lookups!$M$2-LEN(SOURCE!K1661)), "")&amp;
" | "&amp; SOURCE!L1661&amp;      IF(lookups!$O$2-LEN(SOURCE!L1661) &gt;= 0, REPT(" ",lookups!$O$2-LEN(SOURCE!L1661)), "")&amp;
" | "&amp; SOURCE!M1661&amp;      IF(lookups!$P$2-LEN(SOURCE!M1661) &gt;= 0, REPT(" ",lookups!$P$2-LEN(SOURCE!M1661)), "")&amp;
      "},"&amp;IF(SOURCE!O1661&lt;&gt;"",""&amp;SOURCE!O1661,"")
 )
)
)</f>
        <v>/* 1623 */  { fnItemTimerApp,               NOPARAM/*#JM#*/,             "STOPW",                                       "STOPW",                                       (0 &lt;&lt; TAM_MAX_BITS) |     0, CAT_FNCT | SLS_ENABLED   | US_ENABLED   | EIM_DISABLED | PTP_DISABLED     },</v>
      </c>
    </row>
    <row r="1662" customFormat="false" ht="15.75" hidden="false" customHeight="false" outlineLevel="0" collapsed="false">
      <c r="A1662" s="263" t="str">
        <f aca="false">IF(AND(OR(SOURCE!A1662="",ISBLANK(SOURCE!A1662)),SOURCE!B1662&gt;0),IF(ISBLANK(SOURCE!C1662),"",SOURCE!C1662),
IF(SOURCE!B1662&lt;0,VLOOKUP(SOURCE!B1662,lookups!A$1:B$25,2,0),
  IF(ISBLANK(SOURCE!B1662),
    "",
    "/* "&amp;TEXT(SOURCE!B1662,"???0")&amp;" *"&amp;
      SOURCE!C1662&amp;", "&amp; IF(lookups!$E$2-LEN(SOURCE!C1662) &gt;= 0, REPT(" ",lookups!$E$2-LEN(SOURCE!C1662)), "")&amp;
      SOURCE!D1662&amp;", "&amp; IF(lookups!$F$2-LEN(SOURCE!D1662) &gt;= 0, REPT(" ",lookups!$F$2-LEN(SOURCE!D1662)), "")&amp;
      SOURCE!E1662&amp;", "&amp; IF(lookups!$G$2-LEN(SOURCE!E1662) &gt;=0, REPT(" ",lookups!$G$2-LEN(SOURCE!E1662)), "")&amp;
      SOURCE!F1662&amp;", "&amp; IF(lookups!$H$2-LEN(SOURCE!F1662) &gt;= 0, REPT(" ",lookups!$H$2-LEN(SOURCE!F1662)+2), "")&amp;"("&amp;
      SUBSTITUTE(TEXT(SOURCE!G1662,"??0"),"  ","")&amp;" &lt;&lt; TAM_MAX_BITS) |"&amp; IF(lookups!$I$2-3 &gt;= 0, REPT(" ",MAX(1,lookups!$I$2-5+4+1-1-LEN(  IF(ISTEXT(SOURCE!H1662),SOURCE!H1662,  SUBSTITUTE(SUBSTITUTE(TEXT(SOURCE!H1662,"????0"),"  ","")," ",""))   ))), "")&amp;
       IF(ISTEXT(SOURCE!H1662),SOURCE!H1662, SUBSTITUTE(SUBSTITUTE(TEXT(SOURCE!H1662,"????0"),"  ","")," ",""))   &amp;","&amp; IF(lookups!$J$2-3 &gt;= 0, REPT(" ",lookups!$J$2-3-5), "")&amp;
      SOURCE!I1662&amp;
" | "&amp; IF(lookups!$K$2-LEN(SOURCE!I1662) &gt;= 0, REPT(" ",lookups!$K$2-LEN(SOURCE!I1662)), "")&amp;
      SOURCE!J1662&amp;      IF(lookups!$L$2-LEN(SOURCE!J1662) &gt;= 0, REPT(" ",lookups!$L$2-LEN(SOURCE!J1662)), "")&amp;
" | "&amp; IF(lookups!$K$2-LEN(SOURCE!I1662) &gt;= 0, REPT(" ",lookups!$K$2-LEN(SOURCE!I1662)), "")&amp;
      SOURCE!K1662&amp;      IF(lookups!$L$2-LEN(SOURCE!K1662) &gt;= 0, REPT(" ",lookups!$M$2-LEN(SOURCE!K1662)), "")&amp;
" | "&amp; SOURCE!L1662&amp;      IF(lookups!$O$2-LEN(SOURCE!L1662) &gt;= 0, REPT(" ",lookups!$O$2-LEN(SOURCE!L1662)), "")&amp;
" | "&amp; SOURCE!M1662&amp;      IF(lookups!$P$2-LEN(SOURCE!M1662) &gt;= 0, REPT(" ",lookups!$P$2-LEN(SOURCE!M1662)), "")&amp;
      "},"&amp;IF(SOURCE!O1662&lt;&gt;"",""&amp;SOURCE!O1662,"")
 )
)
)</f>
        <v>/* 1624 */  { fnChebyshevT,                 NOPARAM,                     "T" STD_SUB_n,                                 "T" STD_SUB_n,                                 (0 &lt;&lt; TAM_MAX_BITS) |     0, CAT_FNCT | SLS_ENABLED   | US_ENABLED   | EIM_ENABLED  | PTP_NONE         },</v>
      </c>
    </row>
    <row r="1663" customFormat="false" ht="15.75" hidden="false" customHeight="false" outlineLevel="0" collapsed="false">
      <c r="A1663" s="263" t="str">
        <f aca="false">IF(AND(OR(SOURCE!A1663="",ISBLANK(SOURCE!A1663)),SOURCE!B1663&gt;0),IF(ISBLANK(SOURCE!C1663),"",SOURCE!C1663),
IF(SOURCE!B1663&lt;0,VLOOKUP(SOURCE!B1663,lookups!A$1:B$25,2,0),
  IF(ISBLANK(SOURCE!B1663),
    "",
    "/* "&amp;TEXT(SOURCE!B1663,"???0")&amp;" *"&amp;
      SOURCE!C1663&amp;", "&amp; IF(lookups!$E$2-LEN(SOURCE!C1663) &gt;= 0, REPT(" ",lookups!$E$2-LEN(SOURCE!C1663)), "")&amp;
      SOURCE!D1663&amp;", "&amp; IF(lookups!$F$2-LEN(SOURCE!D1663) &gt;= 0, REPT(" ",lookups!$F$2-LEN(SOURCE!D1663)), "")&amp;
      SOURCE!E1663&amp;", "&amp; IF(lookups!$G$2-LEN(SOURCE!E1663) &gt;=0, REPT(" ",lookups!$G$2-LEN(SOURCE!E1663)), "")&amp;
      SOURCE!F1663&amp;", "&amp; IF(lookups!$H$2-LEN(SOURCE!F1663) &gt;= 0, REPT(" ",lookups!$H$2-LEN(SOURCE!F1663)+2), "")&amp;"("&amp;
      SUBSTITUTE(TEXT(SOURCE!G1663,"??0"),"  ","")&amp;" &lt;&lt; TAM_MAX_BITS) |"&amp; IF(lookups!$I$2-3 &gt;= 0, REPT(" ",MAX(1,lookups!$I$2-5+4+1-1-LEN(  IF(ISTEXT(SOURCE!H1663),SOURCE!H1663,  SUBSTITUTE(SUBSTITUTE(TEXT(SOURCE!H1663,"????0"),"  ","")," ",""))   ))), "")&amp;
       IF(ISTEXT(SOURCE!H1663),SOURCE!H1663, SUBSTITUTE(SUBSTITUTE(TEXT(SOURCE!H1663,"????0"),"  ","")," ",""))   &amp;","&amp; IF(lookups!$J$2-3 &gt;= 0, REPT(" ",lookups!$J$2-3-5), "")&amp;
      SOURCE!I1663&amp;
" | "&amp; IF(lookups!$K$2-LEN(SOURCE!I1663) &gt;= 0, REPT(" ",lookups!$K$2-LEN(SOURCE!I1663)), "")&amp;
      SOURCE!J1663&amp;      IF(lookups!$L$2-LEN(SOURCE!J1663) &gt;= 0, REPT(" ",lookups!$L$2-LEN(SOURCE!J1663)), "")&amp;
" | "&amp; IF(lookups!$K$2-LEN(SOURCE!I1663) &gt;= 0, REPT(" ",lookups!$K$2-LEN(SOURCE!I1663)), "")&amp;
      SOURCE!K1663&amp;      IF(lookups!$L$2-LEN(SOURCE!K1663) &gt;= 0, REPT(" ",lookups!$M$2-LEN(SOURCE!K1663)), "")&amp;
" | "&amp; SOURCE!L1663&amp;      IF(lookups!$O$2-LEN(SOURCE!L1663) &gt;= 0, REPT(" ",lookups!$O$2-LEN(SOURCE!L1663)), "")&amp;
" | "&amp; SOURCE!M1663&amp;      IF(lookups!$P$2-LEN(SOURCE!M1663) &gt;= 0, REPT(" ",lookups!$P$2-LEN(SOURCE!M1663)), "")&amp;
      "},"&amp;IF(SOURCE!O1663&lt;&gt;"",""&amp;SOURCE!O1663,"")
 )
)
)</f>
        <v>/* 1625 */  { fnTone,                       TM_VALUE,                    "TONE",                                        "TONE",                                        (0 &lt;&lt; TAM_MAX_BITS) |     9, CAT_FNCT | SLS_UNCHANGED | US_UNCHANGED | EIM_DISABLED | PTP_NUMBER_8     },</v>
      </c>
    </row>
    <row r="1664" customFormat="false" ht="15.75" hidden="false" customHeight="false" outlineLevel="0" collapsed="false">
      <c r="A1664" s="263" t="str">
        <f aca="false">IF(AND(OR(SOURCE!A1664="",ISBLANK(SOURCE!A1664)),SOURCE!B1664&gt;0),IF(ISBLANK(SOURCE!C1664),"",SOURCE!C1664),
IF(SOURCE!B1664&lt;0,VLOOKUP(SOURCE!B1664,lookups!A$1:B$25,2,0),
  IF(ISBLANK(SOURCE!B1664),
    "",
    "/* "&amp;TEXT(SOURCE!B1664,"???0")&amp;" *"&amp;
      SOURCE!C1664&amp;", "&amp; IF(lookups!$E$2-LEN(SOURCE!C1664) &gt;= 0, REPT(" ",lookups!$E$2-LEN(SOURCE!C1664)), "")&amp;
      SOURCE!D1664&amp;", "&amp; IF(lookups!$F$2-LEN(SOURCE!D1664) &gt;= 0, REPT(" ",lookups!$F$2-LEN(SOURCE!D1664)), "")&amp;
      SOURCE!E1664&amp;", "&amp; IF(lookups!$G$2-LEN(SOURCE!E1664) &gt;=0, REPT(" ",lookups!$G$2-LEN(SOURCE!E1664)), "")&amp;
      SOURCE!F1664&amp;", "&amp; IF(lookups!$H$2-LEN(SOURCE!F1664) &gt;= 0, REPT(" ",lookups!$H$2-LEN(SOURCE!F1664)+2), "")&amp;"("&amp;
      SUBSTITUTE(TEXT(SOURCE!G1664,"??0"),"  ","")&amp;" &lt;&lt; TAM_MAX_BITS) |"&amp; IF(lookups!$I$2-3 &gt;= 0, REPT(" ",MAX(1,lookups!$I$2-5+4+1-1-LEN(  IF(ISTEXT(SOURCE!H1664),SOURCE!H1664,  SUBSTITUTE(SUBSTITUTE(TEXT(SOURCE!H1664,"????0"),"  ","")," ",""))   ))), "")&amp;
       IF(ISTEXT(SOURCE!H1664),SOURCE!H1664, SUBSTITUTE(SUBSTITUTE(TEXT(SOURCE!H1664,"????0"),"  ","")," ",""))   &amp;","&amp; IF(lookups!$J$2-3 &gt;= 0, REPT(" ",lookups!$J$2-3-5), "")&amp;
      SOURCE!I1664&amp;
" | "&amp; IF(lookups!$K$2-LEN(SOURCE!I1664) &gt;= 0, REPT(" ",lookups!$K$2-LEN(SOURCE!I1664)), "")&amp;
      SOURCE!J1664&amp;      IF(lookups!$L$2-LEN(SOURCE!J1664) &gt;= 0, REPT(" ",lookups!$L$2-LEN(SOURCE!J1664)), "")&amp;
" | "&amp; IF(lookups!$K$2-LEN(SOURCE!I1664) &gt;= 0, REPT(" ",lookups!$K$2-LEN(SOURCE!I1664)), "")&amp;
      SOURCE!K1664&amp;      IF(lookups!$L$2-LEN(SOURCE!K1664) &gt;= 0, REPT(" ",lookups!$M$2-LEN(SOURCE!K1664)), "")&amp;
" | "&amp; SOURCE!L1664&amp;      IF(lookups!$O$2-LEN(SOURCE!L1664) &gt;= 0, REPT(" ",lookups!$O$2-LEN(SOURCE!L1664)), "")&amp;
" | "&amp; SOURCE!M1664&amp;      IF(lookups!$P$2-LEN(SOURCE!M1664) &gt;= 0, REPT(" ",lookups!$P$2-LEN(SOURCE!M1664)), "")&amp;
      "},"&amp;IF(SOURCE!O1664&lt;&gt;"",""&amp;SOURCE!O1664,"")
 )
)
)</f>
        <v>/* 1626 */  { fnSwapT,                      TM_REGISTER,                 "t" STD_RIGHT_OVER_LEFT_ARROW,                 "t" STD_RIGHT_OVER_LEFT_ARROW,                 (0 &lt;&lt; TAM_MAX_BITS) |    99, CAT_FNCT | SLS_ENABLED   | US_ENABLED   | EIM_DISABLED | PTP_REGISTER     },</v>
      </c>
    </row>
    <row r="1665" customFormat="false" ht="15.75" hidden="false" customHeight="false" outlineLevel="0" collapsed="false">
      <c r="A1665" s="263" t="str">
        <f aca="false">IF(AND(OR(SOURCE!A1665="",ISBLANK(SOURCE!A1665)),SOURCE!B1665&gt;0),IF(ISBLANK(SOURCE!C1665),"",SOURCE!C1665),
IF(SOURCE!B1665&lt;0,VLOOKUP(SOURCE!B1665,lookups!A$1:B$25,2,0),
  IF(ISBLANK(SOURCE!B1665),
    "",
    "/* "&amp;TEXT(SOURCE!B1665,"???0")&amp;" *"&amp;
      SOURCE!C1665&amp;", "&amp; IF(lookups!$E$2-LEN(SOURCE!C1665) &gt;= 0, REPT(" ",lookups!$E$2-LEN(SOURCE!C1665)), "")&amp;
      SOURCE!D1665&amp;", "&amp; IF(lookups!$F$2-LEN(SOURCE!D1665) &gt;= 0, REPT(" ",lookups!$F$2-LEN(SOURCE!D1665)), "")&amp;
      SOURCE!E1665&amp;", "&amp; IF(lookups!$G$2-LEN(SOURCE!E1665) &gt;=0, REPT(" ",lookups!$G$2-LEN(SOURCE!E1665)), "")&amp;
      SOURCE!F1665&amp;", "&amp; IF(lookups!$H$2-LEN(SOURCE!F1665) &gt;= 0, REPT(" ",lookups!$H$2-LEN(SOURCE!F1665)+2), "")&amp;"("&amp;
      SUBSTITUTE(TEXT(SOURCE!G1665,"??0"),"  ","")&amp;" &lt;&lt; TAM_MAX_BITS) |"&amp; IF(lookups!$I$2-3 &gt;= 0, REPT(" ",MAX(1,lookups!$I$2-5+4+1-1-LEN(  IF(ISTEXT(SOURCE!H1665),SOURCE!H1665,  SUBSTITUTE(SUBSTITUTE(TEXT(SOURCE!H1665,"????0"),"  ","")," ",""))   ))), "")&amp;
       IF(ISTEXT(SOURCE!H1665),SOURCE!H1665, SUBSTITUTE(SUBSTITUTE(TEXT(SOURCE!H1665,"????0"),"  ","")," ",""))   &amp;","&amp; IF(lookups!$J$2-3 &gt;= 0, REPT(" ",lookups!$J$2-3-5), "")&amp;
      SOURCE!I1665&amp;
" | "&amp; IF(lookups!$K$2-LEN(SOURCE!I1665) &gt;= 0, REPT(" ",lookups!$K$2-LEN(SOURCE!I1665)), "")&amp;
      SOURCE!J1665&amp;      IF(lookups!$L$2-LEN(SOURCE!J1665) &gt;= 0, REPT(" ",lookups!$L$2-LEN(SOURCE!J1665)), "")&amp;
" | "&amp; IF(lookups!$K$2-LEN(SOURCE!I1665) &gt;= 0, REPT(" ",lookups!$K$2-LEN(SOURCE!I1665)), "")&amp;
      SOURCE!K1665&amp;      IF(lookups!$L$2-LEN(SOURCE!K1665) &gt;= 0, REPT(" ",lookups!$M$2-LEN(SOURCE!K1665)), "")&amp;
" | "&amp; SOURCE!L1665&amp;      IF(lookups!$O$2-LEN(SOURCE!L1665) &gt;= 0, REPT(" ",lookups!$O$2-LEN(SOURCE!L1665)), "")&amp;
" | "&amp; SOURCE!M1665&amp;      IF(lookups!$P$2-LEN(SOURCE!M1665) &gt;= 0, REPT(" ",lookups!$P$2-LEN(SOURCE!M1665)), "")&amp;
      "},"&amp;IF(SOURCE!O1665&lt;&gt;"",""&amp;SOURCE!O1665,"")
 )
)
)</f>
        <v>/* 1627 */  { fnUlp,                        NOPARAM,                     "ULP?",                                        "ULP?",                                        (0 &lt;&lt; TAM_MAX_BITS) |     0, CAT_FNCT | SLS_ENABLED   | US_ENABLED   | EIM_DISABLED | PTP_NONE         },</v>
      </c>
    </row>
    <row r="1666" customFormat="false" ht="15.75" hidden="false" customHeight="false" outlineLevel="0" collapsed="false">
      <c r="A1666" s="263" t="str">
        <f aca="false">IF(AND(OR(SOURCE!A1666="",ISBLANK(SOURCE!A1666)),SOURCE!B1666&gt;0),IF(ISBLANK(SOURCE!C1666),"",SOURCE!C1666),
IF(SOURCE!B1666&lt;0,VLOOKUP(SOURCE!B1666,lookups!A$1:B$25,2,0),
  IF(ISBLANK(SOURCE!B1666),
    "",
    "/* "&amp;TEXT(SOURCE!B1666,"???0")&amp;" *"&amp;
      SOURCE!C1666&amp;", "&amp; IF(lookups!$E$2-LEN(SOURCE!C1666) &gt;= 0, REPT(" ",lookups!$E$2-LEN(SOURCE!C1666)), "")&amp;
      SOURCE!D1666&amp;", "&amp; IF(lookups!$F$2-LEN(SOURCE!D1666) &gt;= 0, REPT(" ",lookups!$F$2-LEN(SOURCE!D1666)), "")&amp;
      SOURCE!E1666&amp;", "&amp; IF(lookups!$G$2-LEN(SOURCE!E1666) &gt;=0, REPT(" ",lookups!$G$2-LEN(SOURCE!E1666)), "")&amp;
      SOURCE!F1666&amp;", "&amp; IF(lookups!$H$2-LEN(SOURCE!F1666) &gt;= 0, REPT(" ",lookups!$H$2-LEN(SOURCE!F1666)+2), "")&amp;"("&amp;
      SUBSTITUTE(TEXT(SOURCE!G1666,"??0"),"  ","")&amp;" &lt;&lt; TAM_MAX_BITS) |"&amp; IF(lookups!$I$2-3 &gt;= 0, REPT(" ",MAX(1,lookups!$I$2-5+4+1-1-LEN(  IF(ISTEXT(SOURCE!H1666),SOURCE!H1666,  SUBSTITUTE(SUBSTITUTE(TEXT(SOURCE!H1666,"????0"),"  ","")," ",""))   ))), "")&amp;
       IF(ISTEXT(SOURCE!H1666),SOURCE!H1666, SUBSTITUTE(SUBSTITUTE(TEXT(SOURCE!H1666,"????0"),"  ","")," ",""))   &amp;","&amp; IF(lookups!$J$2-3 &gt;= 0, REPT(" ",lookups!$J$2-3-5), "")&amp;
      SOURCE!I1666&amp;
" | "&amp; IF(lookups!$K$2-LEN(SOURCE!I1666) &gt;= 0, REPT(" ",lookups!$K$2-LEN(SOURCE!I1666)), "")&amp;
      SOURCE!J1666&amp;      IF(lookups!$L$2-LEN(SOURCE!J1666) &gt;= 0, REPT(" ",lookups!$L$2-LEN(SOURCE!J1666)), "")&amp;
" | "&amp; IF(lookups!$K$2-LEN(SOURCE!I1666) &gt;= 0, REPT(" ",lookups!$K$2-LEN(SOURCE!I1666)), "")&amp;
      SOURCE!K1666&amp;      IF(lookups!$L$2-LEN(SOURCE!K1666) &gt;= 0, REPT(" ",lookups!$M$2-LEN(SOURCE!K1666)), "")&amp;
" | "&amp; SOURCE!L1666&amp;      IF(lookups!$O$2-LEN(SOURCE!L1666) &gt;= 0, REPT(" ",lookups!$O$2-LEN(SOURCE!L1666)), "")&amp;
" | "&amp; SOURCE!M1666&amp;      IF(lookups!$P$2-LEN(SOURCE!M1666) &gt;= 0, REPT(" ",lookups!$P$2-LEN(SOURCE!M1666)), "")&amp;
      "},"&amp;IF(SOURCE!O1666&lt;&gt;"",""&amp;SOURCE!O1666,"")
 )
)
)</f>
        <v>/* 1628 */  { fnChebyshevU,                 NOPARAM,                     "U" STD_SUB_n,                                 "U" STD_SUB_n,                                 (0 &lt;&lt; TAM_MAX_BITS) |     0, CAT_FNCT | SLS_ENABLED   | US_ENABLED   | EIM_ENABLED  | PTP_NONE         },</v>
      </c>
    </row>
    <row r="1667" customFormat="false" ht="15.75" hidden="false" customHeight="false" outlineLevel="0" collapsed="false">
      <c r="A1667" s="263" t="str">
        <f aca="false">IF(AND(OR(SOURCE!A1667="",ISBLANK(SOURCE!A1667)),SOURCE!B1667&gt;0),IF(ISBLANK(SOURCE!C1667),"",SOURCE!C1667),
IF(SOURCE!B1667&lt;0,VLOOKUP(SOURCE!B1667,lookups!A$1:B$25,2,0),
  IF(ISBLANK(SOURCE!B1667),
    "",
    "/* "&amp;TEXT(SOURCE!B1667,"???0")&amp;" *"&amp;
      SOURCE!C1667&amp;", "&amp; IF(lookups!$E$2-LEN(SOURCE!C1667) &gt;= 0, REPT(" ",lookups!$E$2-LEN(SOURCE!C1667)), "")&amp;
      SOURCE!D1667&amp;", "&amp; IF(lookups!$F$2-LEN(SOURCE!D1667) &gt;= 0, REPT(" ",lookups!$F$2-LEN(SOURCE!D1667)), "")&amp;
      SOURCE!E1667&amp;", "&amp; IF(lookups!$G$2-LEN(SOURCE!E1667) &gt;=0, REPT(" ",lookups!$G$2-LEN(SOURCE!E1667)), "")&amp;
      SOURCE!F1667&amp;", "&amp; IF(lookups!$H$2-LEN(SOURCE!F1667) &gt;= 0, REPT(" ",lookups!$H$2-LEN(SOURCE!F1667)+2), "")&amp;"("&amp;
      SUBSTITUTE(TEXT(SOURCE!G1667,"??0"),"  ","")&amp;" &lt;&lt; TAM_MAX_BITS) |"&amp; IF(lookups!$I$2-3 &gt;= 0, REPT(" ",MAX(1,lookups!$I$2-5+4+1-1-LEN(  IF(ISTEXT(SOURCE!H1667),SOURCE!H1667,  SUBSTITUTE(SUBSTITUTE(TEXT(SOURCE!H1667,"????0"),"  ","")," ",""))   ))), "")&amp;
       IF(ISTEXT(SOURCE!H1667),SOURCE!H1667, SUBSTITUTE(SUBSTITUTE(TEXT(SOURCE!H1667,"????0"),"  ","")," ",""))   &amp;","&amp; IF(lookups!$J$2-3 &gt;= 0, REPT(" ",lookups!$J$2-3-5), "")&amp;
      SOURCE!I1667&amp;
" | "&amp; IF(lookups!$K$2-LEN(SOURCE!I1667) &gt;= 0, REPT(" ",lookups!$K$2-LEN(SOURCE!I1667)), "")&amp;
      SOURCE!J1667&amp;      IF(lookups!$L$2-LEN(SOURCE!J1667) &gt;= 0, REPT(" ",lookups!$L$2-LEN(SOURCE!J1667)), "")&amp;
" | "&amp; IF(lookups!$K$2-LEN(SOURCE!I1667) &gt;= 0, REPT(" ",lookups!$K$2-LEN(SOURCE!I1667)), "")&amp;
      SOURCE!K1667&amp;      IF(lookups!$L$2-LEN(SOURCE!K1667) &gt;= 0, REPT(" ",lookups!$M$2-LEN(SOURCE!K1667)), "")&amp;
" | "&amp; SOURCE!L1667&amp;      IF(lookups!$O$2-LEN(SOURCE!L1667) &gt;= 0, REPT(" ",lookups!$O$2-LEN(SOURCE!L1667)), "")&amp;
" | "&amp; SOURCE!M1667&amp;      IF(lookups!$P$2-LEN(SOURCE!M1667) &gt;= 0, REPT(" ",lookups!$P$2-LEN(SOURCE!M1667)), "")&amp;
      "},"&amp;IF(SOURCE!O1667&lt;&gt;"",""&amp;SOURCE!O1667,"")
 )
)
)</f>
        <v>/* 1629 */  { fnUnitVector,                 NOPARAM,                     "UNITV",                                       "UNITV",                                       (0 &lt;&lt; TAM_MAX_BITS) |     0, CAT_FNCT | SLS_ENABLED   | US_ENABLED   | EIM_DISABLED | PTP_NONE         },</v>
      </c>
    </row>
    <row r="1668" customFormat="false" ht="15.75" hidden="false" customHeight="false" outlineLevel="0" collapsed="false">
      <c r="A1668" s="263" t="str">
        <f aca="false">IF(AND(OR(SOURCE!A1668="",ISBLANK(SOURCE!A1668)),SOURCE!B1668&gt;0),IF(ISBLANK(SOURCE!C1668),"",SOURCE!C1668),
IF(SOURCE!B1668&lt;0,VLOOKUP(SOURCE!B1668,lookups!A$1:B$25,2,0),
  IF(ISBLANK(SOURCE!B1668),
    "",
    "/* "&amp;TEXT(SOURCE!B1668,"???0")&amp;" *"&amp;
      SOURCE!C1668&amp;", "&amp; IF(lookups!$E$2-LEN(SOURCE!C1668) &gt;= 0, REPT(" ",lookups!$E$2-LEN(SOURCE!C1668)), "")&amp;
      SOURCE!D1668&amp;", "&amp; IF(lookups!$F$2-LEN(SOURCE!D1668) &gt;= 0, REPT(" ",lookups!$F$2-LEN(SOURCE!D1668)), "")&amp;
      SOURCE!E1668&amp;", "&amp; IF(lookups!$G$2-LEN(SOURCE!E1668) &gt;=0, REPT(" ",lookups!$G$2-LEN(SOURCE!E1668)), "")&amp;
      SOURCE!F1668&amp;", "&amp; IF(lookups!$H$2-LEN(SOURCE!F1668) &gt;= 0, REPT(" ",lookups!$H$2-LEN(SOURCE!F1668)+2), "")&amp;"("&amp;
      SUBSTITUTE(TEXT(SOURCE!G1668,"??0"),"  ","")&amp;" &lt;&lt; TAM_MAX_BITS) |"&amp; IF(lookups!$I$2-3 &gt;= 0, REPT(" ",MAX(1,lookups!$I$2-5+4+1-1-LEN(  IF(ISTEXT(SOURCE!H1668),SOURCE!H1668,  SUBSTITUTE(SUBSTITUTE(TEXT(SOURCE!H1668,"????0"),"  ","")," ",""))   ))), "")&amp;
       IF(ISTEXT(SOURCE!H1668),SOURCE!H1668, SUBSTITUTE(SUBSTITUTE(TEXT(SOURCE!H1668,"????0"),"  ","")," ",""))   &amp;","&amp; IF(lookups!$J$2-3 &gt;= 0, REPT(" ",lookups!$J$2-3-5), "")&amp;
      SOURCE!I1668&amp;
" | "&amp; IF(lookups!$K$2-LEN(SOURCE!I1668) &gt;= 0, REPT(" ",lookups!$K$2-LEN(SOURCE!I1668)), "")&amp;
      SOURCE!J1668&amp;      IF(lookups!$L$2-LEN(SOURCE!J1668) &gt;= 0, REPT(" ",lookups!$L$2-LEN(SOURCE!J1668)), "")&amp;
" | "&amp; IF(lookups!$K$2-LEN(SOURCE!I1668) &gt;= 0, REPT(" ",lookups!$K$2-LEN(SOURCE!I1668)), "")&amp;
      SOURCE!K1668&amp;      IF(lookups!$L$2-LEN(SOURCE!K1668) &gt;= 0, REPT(" ",lookups!$M$2-LEN(SOURCE!K1668)), "")&amp;
" | "&amp; SOURCE!L1668&amp;      IF(lookups!$O$2-LEN(SOURCE!L1668) &gt;= 0, REPT(" ",lookups!$O$2-LEN(SOURCE!L1668)), "")&amp;
" | "&amp; SOURCE!M1668&amp;      IF(lookups!$P$2-LEN(SOURCE!M1668) &gt;= 0, REPT(" ",lookups!$P$2-LEN(SOURCE!M1668)), "")&amp;
      "},"&amp;IF(SOURCE!O1668&lt;&gt;"",""&amp;SOURCE!O1668,"")
 )
)
)</f>
        <v>/* 1630 */  { fnIntegerMode,                SIM_UNSIGN,                  "UNSIGN",                                      "UNSIGN",                                      (0 &lt;&lt; TAM_MAX_BITS) |     0, CAT_FNCT | SLS_ENABLED   | US_ENABLED   | EIM_DISABLED | PTP_NONE         },</v>
      </c>
    </row>
    <row r="1669" customFormat="false" ht="15.75" hidden="false" customHeight="false" outlineLevel="0" collapsed="false">
      <c r="A1669" s="263" t="str">
        <f aca="false">IF(AND(OR(SOURCE!A1669="",ISBLANK(SOURCE!A1669)),SOURCE!B1669&gt;0),IF(ISBLANK(SOURCE!C1669),"",SOURCE!C1669),
IF(SOURCE!B1669&lt;0,VLOOKUP(SOURCE!B1669,lookups!A$1:B$25,2,0),
  IF(ISBLANK(SOURCE!B1669),
    "",
    "/* "&amp;TEXT(SOURCE!B1669,"???0")&amp;" *"&amp;
      SOURCE!C1669&amp;", "&amp; IF(lookups!$E$2-LEN(SOURCE!C1669) &gt;= 0, REPT(" ",lookups!$E$2-LEN(SOURCE!C1669)), "")&amp;
      SOURCE!D1669&amp;", "&amp; IF(lookups!$F$2-LEN(SOURCE!D1669) &gt;= 0, REPT(" ",lookups!$F$2-LEN(SOURCE!D1669)), "")&amp;
      SOURCE!E1669&amp;", "&amp; IF(lookups!$G$2-LEN(SOURCE!E1669) &gt;=0, REPT(" ",lookups!$G$2-LEN(SOURCE!E1669)), "")&amp;
      SOURCE!F1669&amp;", "&amp; IF(lookups!$H$2-LEN(SOURCE!F1669) &gt;= 0, REPT(" ",lookups!$H$2-LEN(SOURCE!F1669)+2), "")&amp;"("&amp;
      SUBSTITUTE(TEXT(SOURCE!G1669,"??0"),"  ","")&amp;" &lt;&lt; TAM_MAX_BITS) |"&amp; IF(lookups!$I$2-3 &gt;= 0, REPT(" ",MAX(1,lookups!$I$2-5+4+1-1-LEN(  IF(ISTEXT(SOURCE!H1669),SOURCE!H1669,  SUBSTITUTE(SUBSTITUTE(TEXT(SOURCE!H1669,"????0"),"  ","")," ",""))   ))), "")&amp;
       IF(ISTEXT(SOURCE!H1669),SOURCE!H1669, SUBSTITUTE(SUBSTITUTE(TEXT(SOURCE!H1669,"????0"),"  ","")," ",""))   &amp;","&amp; IF(lookups!$J$2-3 &gt;= 0, REPT(" ",lookups!$J$2-3-5), "")&amp;
      SOURCE!I1669&amp;
" | "&amp; IF(lookups!$K$2-LEN(SOURCE!I1669) &gt;= 0, REPT(" ",lookups!$K$2-LEN(SOURCE!I1669)), "")&amp;
      SOURCE!J1669&amp;      IF(lookups!$L$2-LEN(SOURCE!J1669) &gt;= 0, REPT(" ",lookups!$L$2-LEN(SOURCE!J1669)), "")&amp;
" | "&amp; IF(lookups!$K$2-LEN(SOURCE!I1669) &gt;= 0, REPT(" ",lookups!$K$2-LEN(SOURCE!I1669)), "")&amp;
      SOURCE!K1669&amp;      IF(lookups!$L$2-LEN(SOURCE!K1669) &gt;= 0, REPT(" ",lookups!$M$2-LEN(SOURCE!K1669)), "")&amp;
" | "&amp; SOURCE!L1669&amp;      IF(lookups!$O$2-LEN(SOURCE!L1669) &gt;= 0, REPT(" ",lookups!$O$2-LEN(SOURCE!L1669)), "")&amp;
" | "&amp; SOURCE!M1669&amp;      IF(lookups!$P$2-LEN(SOURCE!M1669) &gt;= 0, REPT(" ",lookups!$P$2-LEN(SOURCE!M1669)), "")&amp;
      "},"&amp;IF(SOURCE!O1669&lt;&gt;"",""&amp;SOURCE!O1669,"")
 )
)
)</f>
        <v>/* 1631 */  { fnVarMnu,                     TM_LABEL,                    "VARMNU",                                      "VarMNU",                                      (0 &lt;&lt; TAM_MAX_BITS) |    99, CAT_FNCT | SLS_UNCHANGED | US_UNCHANGED | EIM_DISABLED | PTP_LABEL        },</v>
      </c>
    </row>
    <row r="1670" customFormat="false" ht="15.75" hidden="false" customHeight="false" outlineLevel="0" collapsed="false">
      <c r="A1670" s="263" t="str">
        <f aca="false">IF(AND(OR(SOURCE!A1670="",ISBLANK(SOURCE!A1670)),SOURCE!B1670&gt;0),IF(ISBLANK(SOURCE!C1670),"",SOURCE!C1670),
IF(SOURCE!B1670&lt;0,VLOOKUP(SOURCE!B1670,lookups!A$1:B$25,2,0),
  IF(ISBLANK(SOURCE!B1670),
    "",
    "/* "&amp;TEXT(SOURCE!B1670,"???0")&amp;" *"&amp;
      SOURCE!C1670&amp;", "&amp; IF(lookups!$E$2-LEN(SOURCE!C1670) &gt;= 0, REPT(" ",lookups!$E$2-LEN(SOURCE!C1670)), "")&amp;
      SOURCE!D1670&amp;", "&amp; IF(lookups!$F$2-LEN(SOURCE!D1670) &gt;= 0, REPT(" ",lookups!$F$2-LEN(SOURCE!D1670)), "")&amp;
      SOURCE!E1670&amp;", "&amp; IF(lookups!$G$2-LEN(SOURCE!E1670) &gt;=0, REPT(" ",lookups!$G$2-LEN(SOURCE!E1670)), "")&amp;
      SOURCE!F1670&amp;", "&amp; IF(lookups!$H$2-LEN(SOURCE!F1670) &gt;= 0, REPT(" ",lookups!$H$2-LEN(SOURCE!F1670)+2), "")&amp;"("&amp;
      SUBSTITUTE(TEXT(SOURCE!G1670,"??0"),"  ","")&amp;" &lt;&lt; TAM_MAX_BITS) |"&amp; IF(lookups!$I$2-3 &gt;= 0, REPT(" ",MAX(1,lookups!$I$2-5+4+1-1-LEN(  IF(ISTEXT(SOURCE!H1670),SOURCE!H1670,  SUBSTITUTE(SUBSTITUTE(TEXT(SOURCE!H1670,"????0"),"  ","")," ",""))   ))), "")&amp;
       IF(ISTEXT(SOURCE!H1670),SOURCE!H1670, SUBSTITUTE(SUBSTITUTE(TEXT(SOURCE!H1670,"????0"),"  ","")," ",""))   &amp;","&amp; IF(lookups!$J$2-3 &gt;= 0, REPT(" ",lookups!$J$2-3-5), "")&amp;
      SOURCE!I1670&amp;
" | "&amp; IF(lookups!$K$2-LEN(SOURCE!I1670) &gt;= 0, REPT(" ",lookups!$K$2-LEN(SOURCE!I1670)), "")&amp;
      SOURCE!J1670&amp;      IF(lookups!$L$2-LEN(SOURCE!J1670) &gt;= 0, REPT(" ",lookups!$L$2-LEN(SOURCE!J1670)), "")&amp;
" | "&amp; IF(lookups!$K$2-LEN(SOURCE!I1670) &gt;= 0, REPT(" ",lookups!$K$2-LEN(SOURCE!I1670)), "")&amp;
      SOURCE!K1670&amp;      IF(lookups!$L$2-LEN(SOURCE!K1670) &gt;= 0, REPT(" ",lookups!$M$2-LEN(SOURCE!K1670)), "")&amp;
" | "&amp; SOURCE!L1670&amp;      IF(lookups!$O$2-LEN(SOURCE!L1670) &gt;= 0, REPT(" ",lookups!$O$2-LEN(SOURCE!L1670)), "")&amp;
" | "&amp; SOURCE!M1670&amp;      IF(lookups!$P$2-LEN(SOURCE!M1670) &gt;= 0, REPT(" ",lookups!$P$2-LEN(SOURCE!M1670)), "")&amp;
      "},"&amp;IF(SOURCE!O1670&lt;&gt;"",""&amp;SOURCE!O1670,"")
 )
)
)</f>
        <v>/* 1632 */  { fnVersion,                    NOPARAM,                     "VERS?",                                       "VERS?",                                       (0 &lt;&lt; TAM_MAX_BITS) |     0, CAT_FNCT | SLS_ENABLED   | US_ENABLED   | EIM_DISABLED | PTP_DISABLED     },</v>
      </c>
    </row>
    <row r="1671" customFormat="false" ht="15.75" hidden="false" customHeight="false" outlineLevel="0" collapsed="false">
      <c r="A1671" s="263" t="str">
        <f aca="false">IF(AND(OR(SOURCE!A1671="",ISBLANK(SOURCE!A1671)),SOURCE!B1671&gt;0),IF(ISBLANK(SOURCE!C1671),"",SOURCE!C1671),
IF(SOURCE!B1671&lt;0,VLOOKUP(SOURCE!B1671,lookups!A$1:B$25,2,0),
  IF(ISBLANK(SOURCE!B1671),
    "",
    "/* "&amp;TEXT(SOURCE!B1671,"???0")&amp;" *"&amp;
      SOURCE!C1671&amp;", "&amp; IF(lookups!$E$2-LEN(SOURCE!C1671) &gt;= 0, REPT(" ",lookups!$E$2-LEN(SOURCE!C1671)), "")&amp;
      SOURCE!D1671&amp;", "&amp; IF(lookups!$F$2-LEN(SOURCE!D1671) &gt;= 0, REPT(" ",lookups!$F$2-LEN(SOURCE!D1671)), "")&amp;
      SOURCE!E1671&amp;", "&amp; IF(lookups!$G$2-LEN(SOURCE!E1671) &gt;=0, REPT(" ",lookups!$G$2-LEN(SOURCE!E1671)), "")&amp;
      SOURCE!F1671&amp;", "&amp; IF(lookups!$H$2-LEN(SOURCE!F1671) &gt;= 0, REPT(" ",lookups!$H$2-LEN(SOURCE!F1671)+2), "")&amp;"("&amp;
      SUBSTITUTE(TEXT(SOURCE!G1671,"??0"),"  ","")&amp;" &lt;&lt; TAM_MAX_BITS) |"&amp; IF(lookups!$I$2-3 &gt;= 0, REPT(" ",MAX(1,lookups!$I$2-5+4+1-1-LEN(  IF(ISTEXT(SOURCE!H1671),SOURCE!H1671,  SUBSTITUTE(SUBSTITUTE(TEXT(SOURCE!H1671,"????0"),"  ","")," ",""))   ))), "")&amp;
       IF(ISTEXT(SOURCE!H1671),SOURCE!H1671, SUBSTITUTE(SUBSTITUTE(TEXT(SOURCE!H1671,"????0"),"  ","")," ",""))   &amp;","&amp; IF(lookups!$J$2-3 &gt;= 0, REPT(" ",lookups!$J$2-3-5), "")&amp;
      SOURCE!I1671&amp;
" | "&amp; IF(lookups!$K$2-LEN(SOURCE!I1671) &gt;= 0, REPT(" ",lookups!$K$2-LEN(SOURCE!I1671)), "")&amp;
      SOURCE!J1671&amp;      IF(lookups!$L$2-LEN(SOURCE!J1671) &gt;= 0, REPT(" ",lookups!$L$2-LEN(SOURCE!J1671)), "")&amp;
" | "&amp; IF(lookups!$K$2-LEN(SOURCE!I1671) &gt;= 0, REPT(" ",lookups!$K$2-LEN(SOURCE!I1671)), "")&amp;
      SOURCE!K1671&amp;      IF(lookups!$L$2-LEN(SOURCE!K1671) &gt;= 0, REPT(" ",lookups!$M$2-LEN(SOURCE!K1671)), "")&amp;
" | "&amp; SOURCE!L1671&amp;      IF(lookups!$O$2-LEN(SOURCE!L1671) &gt;= 0, REPT(" ",lookups!$O$2-LEN(SOURCE!L1671)), "")&amp;
" | "&amp; SOURCE!M1671&amp;      IF(lookups!$P$2-LEN(SOURCE!M1671) &gt;= 0, REPT(" ",lookups!$P$2-LEN(SOURCE!M1671)), "")&amp;
      "},"&amp;IF(SOURCE!O1671&lt;&gt;"",""&amp;SOURCE!O1671,"")
 )
)
)</f>
        <v>/* 1633 */  { fnIDivR,                      NOPARAM,                     "IDIVR",                                       "IDIVR",                                       (0 &lt;&lt; TAM_MAX_BITS) |     0, CAT_FNCT | SLS_ENABLED   | US_ENABLED   | EIM_DISABLED | PTP_NONE         },</v>
      </c>
    </row>
    <row r="1672" customFormat="false" ht="15.75" hidden="false" customHeight="false" outlineLevel="0" collapsed="false">
      <c r="A1672" s="263" t="str">
        <f aca="false">IF(AND(OR(SOURCE!A1672="",ISBLANK(SOURCE!A1672)),SOURCE!B1672&gt;0),IF(ISBLANK(SOURCE!C1672),"",SOURCE!C1672),
IF(SOURCE!B1672&lt;0,VLOOKUP(SOURCE!B1672,lookups!A$1:B$25,2,0),
  IF(ISBLANK(SOURCE!B1672),
    "",
    "/* "&amp;TEXT(SOURCE!B1672,"???0")&amp;" *"&amp;
      SOURCE!C1672&amp;", "&amp; IF(lookups!$E$2-LEN(SOURCE!C1672) &gt;= 0, REPT(" ",lookups!$E$2-LEN(SOURCE!C1672)), "")&amp;
      SOURCE!D1672&amp;", "&amp; IF(lookups!$F$2-LEN(SOURCE!D1672) &gt;= 0, REPT(" ",lookups!$F$2-LEN(SOURCE!D1672)), "")&amp;
      SOURCE!E1672&amp;", "&amp; IF(lookups!$G$2-LEN(SOURCE!E1672) &gt;=0, REPT(" ",lookups!$G$2-LEN(SOURCE!E1672)), "")&amp;
      SOURCE!F1672&amp;", "&amp; IF(lookups!$H$2-LEN(SOURCE!F1672) &gt;= 0, REPT(" ",lookups!$H$2-LEN(SOURCE!F1672)+2), "")&amp;"("&amp;
      SUBSTITUTE(TEXT(SOURCE!G1672,"??0"),"  ","")&amp;" &lt;&lt; TAM_MAX_BITS) |"&amp; IF(lookups!$I$2-3 &gt;= 0, REPT(" ",MAX(1,lookups!$I$2-5+4+1-1-LEN(  IF(ISTEXT(SOURCE!H1672),SOURCE!H1672,  SUBSTITUTE(SUBSTITUTE(TEXT(SOURCE!H1672,"????0"),"  ","")," ",""))   ))), "")&amp;
       IF(ISTEXT(SOURCE!H1672),SOURCE!H1672, SUBSTITUTE(SUBSTITUTE(TEXT(SOURCE!H1672,"????0"),"  ","")," ",""))   &amp;","&amp; IF(lookups!$J$2-3 &gt;= 0, REPT(" ",lookups!$J$2-3-5), "")&amp;
      SOURCE!I1672&amp;
" | "&amp; IF(lookups!$K$2-LEN(SOURCE!I1672) &gt;= 0, REPT(" ",lookups!$K$2-LEN(SOURCE!I1672)), "")&amp;
      SOURCE!J1672&amp;      IF(lookups!$L$2-LEN(SOURCE!J1672) &gt;= 0, REPT(" ",lookups!$L$2-LEN(SOURCE!J1672)), "")&amp;
" | "&amp; IF(lookups!$K$2-LEN(SOURCE!I1672) &gt;= 0, REPT(" ",lookups!$K$2-LEN(SOURCE!I1672)), "")&amp;
      SOURCE!K1672&amp;      IF(lookups!$L$2-LEN(SOURCE!K1672) &gt;= 0, REPT(" ",lookups!$M$2-LEN(SOURCE!K1672)), "")&amp;
" | "&amp; SOURCE!L1672&amp;      IF(lookups!$O$2-LEN(SOURCE!L1672) &gt;= 0, REPT(" ",lookups!$O$2-LEN(SOURCE!L1672)), "")&amp;
" | "&amp; SOURCE!M1672&amp;      IF(lookups!$P$2-LEN(SOURCE!M1672) &gt;= 0, REPT(" ",lookups!$P$2-LEN(SOURCE!M1672)), "")&amp;
      "},"&amp;IF(SOURCE!O1672&lt;&gt;"",""&amp;SOURCE!O1672,"")
 )
)
)</f>
        <v>/* 1634 */  { fnWday,                       NOPARAM,                     "WDAY",                                        "WDAY",                                        (0 &lt;&lt; TAM_MAX_BITS) |     0, CAT_FNCT | SLS_ENABLED   | US_ENABLED   | EIM_DISABLED | PTP_NONE         },</v>
      </c>
    </row>
    <row r="1673" customFormat="false" ht="15.75" hidden="false" customHeight="false" outlineLevel="0" collapsed="false">
      <c r="A1673" s="263" t="str">
        <f aca="false">IF(AND(OR(SOURCE!A1673="",ISBLANK(SOURCE!A1673)),SOURCE!B1673&gt;0),IF(ISBLANK(SOURCE!C1673),"",SOURCE!C1673),
IF(SOURCE!B1673&lt;0,VLOOKUP(SOURCE!B1673,lookups!A$1:B$25,2,0),
  IF(ISBLANK(SOURCE!B1673),
    "",
    "/* "&amp;TEXT(SOURCE!B1673,"???0")&amp;" *"&amp;
      SOURCE!C1673&amp;", "&amp; IF(lookups!$E$2-LEN(SOURCE!C1673) &gt;= 0, REPT(" ",lookups!$E$2-LEN(SOURCE!C1673)), "")&amp;
      SOURCE!D1673&amp;", "&amp; IF(lookups!$F$2-LEN(SOURCE!D1673) &gt;= 0, REPT(" ",lookups!$F$2-LEN(SOURCE!D1673)), "")&amp;
      SOURCE!E1673&amp;", "&amp; IF(lookups!$G$2-LEN(SOURCE!E1673) &gt;=0, REPT(" ",lookups!$G$2-LEN(SOURCE!E1673)), "")&amp;
      SOURCE!F1673&amp;", "&amp; IF(lookups!$H$2-LEN(SOURCE!F1673) &gt;= 0, REPT(" ",lookups!$H$2-LEN(SOURCE!F1673)+2), "")&amp;"("&amp;
      SUBSTITUTE(TEXT(SOURCE!G1673,"??0"),"  ","")&amp;" &lt;&lt; TAM_MAX_BITS) |"&amp; IF(lookups!$I$2-3 &gt;= 0, REPT(" ",MAX(1,lookups!$I$2-5+4+1-1-LEN(  IF(ISTEXT(SOURCE!H1673),SOURCE!H1673,  SUBSTITUTE(SUBSTITUTE(TEXT(SOURCE!H1673,"????0"),"  ","")," ",""))   ))), "")&amp;
       IF(ISTEXT(SOURCE!H1673),SOURCE!H1673, SUBSTITUTE(SUBSTITUTE(TEXT(SOURCE!H1673,"????0"),"  ","")," ",""))   &amp;","&amp; IF(lookups!$J$2-3 &gt;= 0, REPT(" ",lookups!$J$2-3-5), "")&amp;
      SOURCE!I1673&amp;
" | "&amp; IF(lookups!$K$2-LEN(SOURCE!I1673) &gt;= 0, REPT(" ",lookups!$K$2-LEN(SOURCE!I1673)), "")&amp;
      SOURCE!J1673&amp;      IF(lookups!$L$2-LEN(SOURCE!J1673) &gt;= 0, REPT(" ",lookups!$L$2-LEN(SOURCE!J1673)), "")&amp;
" | "&amp; IF(lookups!$K$2-LEN(SOURCE!I1673) &gt;= 0, REPT(" ",lookups!$K$2-LEN(SOURCE!I1673)), "")&amp;
      SOURCE!K1673&amp;      IF(lookups!$L$2-LEN(SOURCE!K1673) &gt;= 0, REPT(" ",lookups!$M$2-LEN(SOURCE!K1673)), "")&amp;
" | "&amp; SOURCE!L1673&amp;      IF(lookups!$O$2-LEN(SOURCE!L1673) &gt;= 0, REPT(" ",lookups!$O$2-LEN(SOURCE!L1673)), "")&amp;
" | "&amp; SOURCE!M1673&amp;      IF(lookups!$P$2-LEN(SOURCE!M1673) &gt;= 0, REPT(" ",lookups!$P$2-LEN(SOURCE!M1673)), "")&amp;
      "},"&amp;IF(SOURCE!O1673&lt;&gt;"",""&amp;SOURCE!O1673,"")
 )
)
)</f>
        <v>/* 1635 */  { fnWho,                        NOPARAM,                     "WHO?",                                        "WHO?",                                        (0 &lt;&lt; TAM_MAX_BITS) |     0, CAT_FNCT | SLS_ENABLED   | US_ENABLED   | EIM_DISABLED | PTP_DISABLED     },</v>
      </c>
    </row>
    <row r="1674" customFormat="false" ht="15.75" hidden="false" customHeight="false" outlineLevel="0" collapsed="false">
      <c r="A1674" s="263" t="str">
        <f aca="false">IF(AND(OR(SOURCE!A1674="",ISBLANK(SOURCE!A1674)),SOURCE!B1674&gt;0),IF(ISBLANK(SOURCE!C1674),"",SOURCE!C1674),
IF(SOURCE!B1674&lt;0,VLOOKUP(SOURCE!B1674,lookups!A$1:B$25,2,0),
  IF(ISBLANK(SOURCE!B1674),
    "",
    "/* "&amp;TEXT(SOURCE!B1674,"???0")&amp;" *"&amp;
      SOURCE!C1674&amp;", "&amp; IF(lookups!$E$2-LEN(SOURCE!C1674) &gt;= 0, REPT(" ",lookups!$E$2-LEN(SOURCE!C1674)), "")&amp;
      SOURCE!D1674&amp;", "&amp; IF(lookups!$F$2-LEN(SOURCE!D1674) &gt;= 0, REPT(" ",lookups!$F$2-LEN(SOURCE!D1674)), "")&amp;
      SOURCE!E1674&amp;", "&amp; IF(lookups!$G$2-LEN(SOURCE!E1674) &gt;=0, REPT(" ",lookups!$G$2-LEN(SOURCE!E1674)), "")&amp;
      SOURCE!F1674&amp;", "&amp; IF(lookups!$H$2-LEN(SOURCE!F1674) &gt;= 0, REPT(" ",lookups!$H$2-LEN(SOURCE!F1674)+2), "")&amp;"("&amp;
      SUBSTITUTE(TEXT(SOURCE!G1674,"??0"),"  ","")&amp;" &lt;&lt; TAM_MAX_BITS) |"&amp; IF(lookups!$I$2-3 &gt;= 0, REPT(" ",MAX(1,lookups!$I$2-5+4+1-1-LEN(  IF(ISTEXT(SOURCE!H1674),SOURCE!H1674,  SUBSTITUTE(SUBSTITUTE(TEXT(SOURCE!H1674,"????0"),"  ","")," ",""))   ))), "")&amp;
       IF(ISTEXT(SOURCE!H1674),SOURCE!H1674, SUBSTITUTE(SUBSTITUTE(TEXT(SOURCE!H1674,"????0"),"  ","")," ",""))   &amp;","&amp; IF(lookups!$J$2-3 &gt;= 0, REPT(" ",lookups!$J$2-3-5), "")&amp;
      SOURCE!I1674&amp;
" | "&amp; IF(lookups!$K$2-LEN(SOURCE!I1674) &gt;= 0, REPT(" ",lookups!$K$2-LEN(SOURCE!I1674)), "")&amp;
      SOURCE!J1674&amp;      IF(lookups!$L$2-LEN(SOURCE!J1674) &gt;= 0, REPT(" ",lookups!$L$2-LEN(SOURCE!J1674)), "")&amp;
" | "&amp; IF(lookups!$K$2-LEN(SOURCE!I1674) &gt;= 0, REPT(" ",lookups!$K$2-LEN(SOURCE!I1674)), "")&amp;
      SOURCE!K1674&amp;      IF(lookups!$L$2-LEN(SOURCE!K1674) &gt;= 0, REPT(" ",lookups!$M$2-LEN(SOURCE!K1674)), "")&amp;
" | "&amp; SOURCE!L1674&amp;      IF(lookups!$O$2-LEN(SOURCE!L1674) &gt;= 0, REPT(" ",lookups!$O$2-LEN(SOURCE!L1674)), "")&amp;
" | "&amp; SOURCE!M1674&amp;      IF(lookups!$P$2-LEN(SOURCE!M1674) &gt;= 0, REPT(" ",lookups!$P$2-LEN(SOURCE!M1674)), "")&amp;
      "},"&amp;IF(SOURCE!O1674&lt;&gt;"",""&amp;SOURCE!O1674,"")
 )
)
)</f>
        <v>/* 1636 */  { fnWnegative,                  NOPARAM,                     "W" STD_SUB_m,                                 "W" STD_SUB_m,                                 (0 &lt;&lt; TAM_MAX_BITS) |     0, CAT_FNCT | SLS_ENABLED   | US_ENABLED   | EIM_ENABLED  | PTP_NONE         },</v>
      </c>
    </row>
    <row r="1675" customFormat="false" ht="15.75" hidden="false" customHeight="false" outlineLevel="0" collapsed="false">
      <c r="A1675" s="263" t="str">
        <f aca="false">IF(AND(OR(SOURCE!A1675="",ISBLANK(SOURCE!A1675)),SOURCE!B1675&gt;0),IF(ISBLANK(SOURCE!C1675),"",SOURCE!C1675),
IF(SOURCE!B1675&lt;0,VLOOKUP(SOURCE!B1675,lookups!A$1:B$25,2,0),
  IF(ISBLANK(SOURCE!B1675),
    "",
    "/* "&amp;TEXT(SOURCE!B1675,"???0")&amp;" *"&amp;
      SOURCE!C1675&amp;", "&amp; IF(lookups!$E$2-LEN(SOURCE!C1675) &gt;= 0, REPT(" ",lookups!$E$2-LEN(SOURCE!C1675)), "")&amp;
      SOURCE!D1675&amp;", "&amp; IF(lookups!$F$2-LEN(SOURCE!D1675) &gt;= 0, REPT(" ",lookups!$F$2-LEN(SOURCE!D1675)), "")&amp;
      SOURCE!E1675&amp;", "&amp; IF(lookups!$G$2-LEN(SOURCE!E1675) &gt;=0, REPT(" ",lookups!$G$2-LEN(SOURCE!E1675)), "")&amp;
      SOURCE!F1675&amp;", "&amp; IF(lookups!$H$2-LEN(SOURCE!F1675) &gt;= 0, REPT(" ",lookups!$H$2-LEN(SOURCE!F1675)+2), "")&amp;"("&amp;
      SUBSTITUTE(TEXT(SOURCE!G1675,"??0"),"  ","")&amp;" &lt;&lt; TAM_MAX_BITS) |"&amp; IF(lookups!$I$2-3 &gt;= 0, REPT(" ",MAX(1,lookups!$I$2-5+4+1-1-LEN(  IF(ISTEXT(SOURCE!H1675),SOURCE!H1675,  SUBSTITUTE(SUBSTITUTE(TEXT(SOURCE!H1675,"????0"),"  ","")," ",""))   ))), "")&amp;
       IF(ISTEXT(SOURCE!H1675),SOURCE!H1675, SUBSTITUTE(SUBSTITUTE(TEXT(SOURCE!H1675,"????0"),"  ","")," ",""))   &amp;","&amp; IF(lookups!$J$2-3 &gt;= 0, REPT(" ",lookups!$J$2-3-5), "")&amp;
      SOURCE!I1675&amp;
" | "&amp; IF(lookups!$K$2-LEN(SOURCE!I1675) &gt;= 0, REPT(" ",lookups!$K$2-LEN(SOURCE!I1675)), "")&amp;
      SOURCE!J1675&amp;      IF(lookups!$L$2-LEN(SOURCE!J1675) &gt;= 0, REPT(" ",lookups!$L$2-LEN(SOURCE!J1675)), "")&amp;
" | "&amp; IF(lookups!$K$2-LEN(SOURCE!I1675) &gt;= 0, REPT(" ",lookups!$K$2-LEN(SOURCE!I1675)), "")&amp;
      SOURCE!K1675&amp;      IF(lookups!$L$2-LEN(SOURCE!K1675) &gt;= 0, REPT(" ",lookups!$M$2-LEN(SOURCE!K1675)), "")&amp;
" | "&amp; SOURCE!L1675&amp;      IF(lookups!$O$2-LEN(SOURCE!L1675) &gt;= 0, REPT(" ",lookups!$O$2-LEN(SOURCE!L1675)), "")&amp;
" | "&amp; SOURCE!M1675&amp;      IF(lookups!$P$2-LEN(SOURCE!M1675) &gt;= 0, REPT(" ",lookups!$P$2-LEN(SOURCE!M1675)), "")&amp;
      "},"&amp;IF(SOURCE!O1675&lt;&gt;"",""&amp;SOURCE!O1675,"")
 )
)
)</f>
        <v>/* 1637 */  { fnWpositive,                  NOPARAM,                     "W" STD_SUB_p,                                 "W" STD_SUB_p,                                 (0 &lt;&lt; TAM_MAX_BITS) |     0, CAT_FNCT | SLS_ENABLED   | US_ENABLED   | EIM_ENABLED  | PTP_NONE         },</v>
      </c>
    </row>
    <row r="1676" customFormat="false" ht="15.75" hidden="false" customHeight="false" outlineLevel="0" collapsed="false">
      <c r="A1676" s="263" t="str">
        <f aca="false">IF(AND(OR(SOURCE!A1676="",ISBLANK(SOURCE!A1676)),SOURCE!B1676&gt;0),IF(ISBLANK(SOURCE!C1676),"",SOURCE!C1676),
IF(SOURCE!B1676&lt;0,VLOOKUP(SOURCE!B1676,lookups!A$1:B$25,2,0),
  IF(ISBLANK(SOURCE!B1676),
    "",
    "/* "&amp;TEXT(SOURCE!B1676,"???0")&amp;" *"&amp;
      SOURCE!C1676&amp;", "&amp; IF(lookups!$E$2-LEN(SOURCE!C1676) &gt;= 0, REPT(" ",lookups!$E$2-LEN(SOURCE!C1676)), "")&amp;
      SOURCE!D1676&amp;", "&amp; IF(lookups!$F$2-LEN(SOURCE!D1676) &gt;= 0, REPT(" ",lookups!$F$2-LEN(SOURCE!D1676)), "")&amp;
      SOURCE!E1676&amp;", "&amp; IF(lookups!$G$2-LEN(SOURCE!E1676) &gt;=0, REPT(" ",lookups!$G$2-LEN(SOURCE!E1676)), "")&amp;
      SOURCE!F1676&amp;", "&amp; IF(lookups!$H$2-LEN(SOURCE!F1676) &gt;= 0, REPT(" ",lookups!$H$2-LEN(SOURCE!F1676)+2), "")&amp;"("&amp;
      SUBSTITUTE(TEXT(SOURCE!G1676,"??0"),"  ","")&amp;" &lt;&lt; TAM_MAX_BITS) |"&amp; IF(lookups!$I$2-3 &gt;= 0, REPT(" ",MAX(1,lookups!$I$2-5+4+1-1-LEN(  IF(ISTEXT(SOURCE!H1676),SOURCE!H1676,  SUBSTITUTE(SUBSTITUTE(TEXT(SOURCE!H1676,"????0"),"  ","")," ",""))   ))), "")&amp;
       IF(ISTEXT(SOURCE!H1676),SOURCE!H1676, SUBSTITUTE(SUBSTITUTE(TEXT(SOURCE!H1676,"????0"),"  ","")," ",""))   &amp;","&amp; IF(lookups!$J$2-3 &gt;= 0, REPT(" ",lookups!$J$2-3-5), "")&amp;
      SOURCE!I1676&amp;
" | "&amp; IF(lookups!$K$2-LEN(SOURCE!I1676) &gt;= 0, REPT(" ",lookups!$K$2-LEN(SOURCE!I1676)), "")&amp;
      SOURCE!J1676&amp;      IF(lookups!$L$2-LEN(SOURCE!J1676) &gt;= 0, REPT(" ",lookups!$L$2-LEN(SOURCE!J1676)), "")&amp;
" | "&amp; IF(lookups!$K$2-LEN(SOURCE!I1676) &gt;= 0, REPT(" ",lookups!$K$2-LEN(SOURCE!I1676)), "")&amp;
      SOURCE!K1676&amp;      IF(lookups!$L$2-LEN(SOURCE!K1676) &gt;= 0, REPT(" ",lookups!$M$2-LEN(SOURCE!K1676)), "")&amp;
" | "&amp; SOURCE!L1676&amp;      IF(lookups!$O$2-LEN(SOURCE!L1676) &gt;= 0, REPT(" ",lookups!$O$2-LEN(SOURCE!L1676)), "")&amp;
" | "&amp; SOURCE!M1676&amp;      IF(lookups!$P$2-LEN(SOURCE!M1676) &gt;= 0, REPT(" ",lookups!$P$2-LEN(SOURCE!M1676)), "")&amp;
      "},"&amp;IF(SOURCE!O1676&lt;&gt;"",""&amp;SOURCE!O1676,"")
 )
)
)</f>
        <v>/* 1638 */  { fnWinverse,                   NOPARAM,                     "W" STD_SUP_MINUS_1,                           "W" STD_SUP_MINUS_1,                           (0 &lt;&lt; TAM_MAX_BITS) |     0, CAT_FNCT | SLS_ENABLED   | US_ENABLED   | EIM_ENABLED  | PTP_NONE         },</v>
      </c>
    </row>
    <row r="1677" customFormat="false" ht="15.75" hidden="false" customHeight="false" outlineLevel="0" collapsed="false">
      <c r="A1677" s="263" t="str">
        <f aca="false">IF(AND(OR(SOURCE!A1677="",ISBLANK(SOURCE!A1677)),SOURCE!B1677&gt;0),IF(ISBLANK(SOURCE!C1677),"",SOURCE!C1677),
IF(SOURCE!B1677&lt;0,VLOOKUP(SOURCE!B1677,lookups!A$1:B$25,2,0),
  IF(ISBLANK(SOURCE!B1677),
    "",
    "/* "&amp;TEXT(SOURCE!B1677,"???0")&amp;" *"&amp;
      SOURCE!C1677&amp;", "&amp; IF(lookups!$E$2-LEN(SOURCE!C1677) &gt;= 0, REPT(" ",lookups!$E$2-LEN(SOURCE!C1677)), "")&amp;
      SOURCE!D1677&amp;", "&amp; IF(lookups!$F$2-LEN(SOURCE!D1677) &gt;= 0, REPT(" ",lookups!$F$2-LEN(SOURCE!D1677)), "")&amp;
      SOURCE!E1677&amp;", "&amp; IF(lookups!$G$2-LEN(SOURCE!E1677) &gt;=0, REPT(" ",lookups!$G$2-LEN(SOURCE!E1677)), "")&amp;
      SOURCE!F1677&amp;", "&amp; IF(lookups!$H$2-LEN(SOURCE!F1677) &gt;= 0, REPT(" ",lookups!$H$2-LEN(SOURCE!F1677)+2), "")&amp;"("&amp;
      SUBSTITUTE(TEXT(SOURCE!G1677,"??0"),"  ","")&amp;" &lt;&lt; TAM_MAX_BITS) |"&amp; IF(lookups!$I$2-3 &gt;= 0, REPT(" ",MAX(1,lookups!$I$2-5+4+1-1-LEN(  IF(ISTEXT(SOURCE!H1677),SOURCE!H1677,  SUBSTITUTE(SUBSTITUTE(TEXT(SOURCE!H1677,"????0"),"  ","")," ",""))   ))), "")&amp;
       IF(ISTEXT(SOURCE!H1677),SOURCE!H1677, SUBSTITUTE(SUBSTITUTE(TEXT(SOURCE!H1677,"????0"),"  ","")," ",""))   &amp;","&amp; IF(lookups!$J$2-3 &gt;= 0, REPT(" ",lookups!$J$2-3-5), "")&amp;
      SOURCE!I1677&amp;
" | "&amp; IF(lookups!$K$2-LEN(SOURCE!I1677) &gt;= 0, REPT(" ",lookups!$K$2-LEN(SOURCE!I1677)), "")&amp;
      SOURCE!J1677&amp;      IF(lookups!$L$2-LEN(SOURCE!J1677) &gt;= 0, REPT(" ",lookups!$L$2-LEN(SOURCE!J1677)), "")&amp;
" | "&amp; IF(lookups!$K$2-LEN(SOURCE!I1677) &gt;= 0, REPT(" ",lookups!$K$2-LEN(SOURCE!I1677)), "")&amp;
      SOURCE!K1677&amp;      IF(lookups!$L$2-LEN(SOURCE!K1677) &gt;= 0, REPT(" ",lookups!$M$2-LEN(SOURCE!K1677)), "")&amp;
" | "&amp; SOURCE!L1677&amp;      IF(lookups!$O$2-LEN(SOURCE!L1677) &gt;= 0, REPT(" ",lookups!$O$2-LEN(SOURCE!L1677)), "")&amp;
" | "&amp; SOURCE!M1677&amp;      IF(lookups!$P$2-LEN(SOURCE!M1677) &gt;= 0, REPT(" ",lookups!$P$2-LEN(SOURCE!M1677)), "")&amp;
      "},"&amp;IF(SOURCE!O1677&lt;&gt;"",""&amp;SOURCE!O1677,"")
 )
)
)</f>
        <v>/* 1639 */  { fnSetWordSize,                TM_VALUE,                    "WSIZE",                                       "WSIZE",                                       (0 &lt;&lt; TAM_MAX_BITS) |    64, CAT_FNCT | SLS_ENABLED   | US_ENABLED   | EIM_DISABLED | PTP_NUMBER_8     },</v>
      </c>
    </row>
    <row r="1678" customFormat="false" ht="15.75" hidden="false" customHeight="false" outlineLevel="0" collapsed="false">
      <c r="A1678" s="263" t="str">
        <f aca="false">IF(AND(OR(SOURCE!A1678="",ISBLANK(SOURCE!A1678)),SOURCE!B1678&gt;0),IF(ISBLANK(SOURCE!C1678),"",SOURCE!C1678),
IF(SOURCE!B1678&lt;0,VLOOKUP(SOURCE!B1678,lookups!A$1:B$25,2,0),
  IF(ISBLANK(SOURCE!B1678),
    "",
    "/* "&amp;TEXT(SOURCE!B1678,"???0")&amp;" *"&amp;
      SOURCE!C1678&amp;", "&amp; IF(lookups!$E$2-LEN(SOURCE!C1678) &gt;= 0, REPT(" ",lookups!$E$2-LEN(SOURCE!C1678)), "")&amp;
      SOURCE!D1678&amp;", "&amp; IF(lookups!$F$2-LEN(SOURCE!D1678) &gt;= 0, REPT(" ",lookups!$F$2-LEN(SOURCE!D1678)), "")&amp;
      SOURCE!E1678&amp;", "&amp; IF(lookups!$G$2-LEN(SOURCE!E1678) &gt;=0, REPT(" ",lookups!$G$2-LEN(SOURCE!E1678)), "")&amp;
      SOURCE!F1678&amp;", "&amp; IF(lookups!$H$2-LEN(SOURCE!F1678) &gt;= 0, REPT(" ",lookups!$H$2-LEN(SOURCE!F1678)+2), "")&amp;"("&amp;
      SUBSTITUTE(TEXT(SOURCE!G1678,"??0"),"  ","")&amp;" &lt;&lt; TAM_MAX_BITS) |"&amp; IF(lookups!$I$2-3 &gt;= 0, REPT(" ",MAX(1,lookups!$I$2-5+4+1-1-LEN(  IF(ISTEXT(SOURCE!H1678),SOURCE!H1678,  SUBSTITUTE(SUBSTITUTE(TEXT(SOURCE!H1678,"????0"),"  ","")," ",""))   ))), "")&amp;
       IF(ISTEXT(SOURCE!H1678),SOURCE!H1678, SUBSTITUTE(SUBSTITUTE(TEXT(SOURCE!H1678,"????0"),"  ","")," ",""))   &amp;","&amp; IF(lookups!$J$2-3 &gt;= 0, REPT(" ",lookups!$J$2-3-5), "")&amp;
      SOURCE!I1678&amp;
" | "&amp; IF(lookups!$K$2-LEN(SOURCE!I1678) &gt;= 0, REPT(" ",lookups!$K$2-LEN(SOURCE!I1678)), "")&amp;
      SOURCE!J1678&amp;      IF(lookups!$L$2-LEN(SOURCE!J1678) &gt;= 0, REPT(" ",lookups!$L$2-LEN(SOURCE!J1678)), "")&amp;
" | "&amp; IF(lookups!$K$2-LEN(SOURCE!I1678) &gt;= 0, REPT(" ",lookups!$K$2-LEN(SOURCE!I1678)), "")&amp;
      SOURCE!K1678&amp;      IF(lookups!$L$2-LEN(SOURCE!K1678) &gt;= 0, REPT(" ",lookups!$M$2-LEN(SOURCE!K1678)), "")&amp;
" | "&amp; SOURCE!L1678&amp;      IF(lookups!$O$2-LEN(SOURCE!L1678) &gt;= 0, REPT(" ",lookups!$O$2-LEN(SOURCE!L1678)), "")&amp;
" | "&amp; SOURCE!M1678&amp;      IF(lookups!$P$2-LEN(SOURCE!M1678) &gt;= 0, REPT(" ",lookups!$P$2-LEN(SOURCE!M1678)), "")&amp;
      "},"&amp;IF(SOURCE!O1678&lt;&gt;"",""&amp;SOURCE!O1678,"")
 )
)
)</f>
        <v>/* 1640 */  { fnGetWordSize,                NOPARAM,                     "WSIZE?",                                      "WSIZE?",                                      (0 &lt;&lt; TAM_MAX_BITS) |     0, CAT_FNCT | SLS_ENABLED   | US_ENABLED   | EIM_DISABLED | PTP_NONE         },</v>
      </c>
    </row>
    <row r="1679" customFormat="false" ht="15.75" hidden="false" customHeight="false" outlineLevel="0" collapsed="false">
      <c r="A1679" s="263" t="str">
        <f aca="false">IF(AND(OR(SOURCE!A1679="",ISBLANK(SOURCE!A1679)),SOURCE!B1679&gt;0),IF(ISBLANK(SOURCE!C1679),"",SOURCE!C1679),
IF(SOURCE!B1679&lt;0,VLOOKUP(SOURCE!B1679,lookups!A$1:B$25,2,0),
  IF(ISBLANK(SOURCE!B1679),
    "",
    "/* "&amp;TEXT(SOURCE!B1679,"???0")&amp;" *"&amp;
      SOURCE!C1679&amp;", "&amp; IF(lookups!$E$2-LEN(SOURCE!C1679) &gt;= 0, REPT(" ",lookups!$E$2-LEN(SOURCE!C1679)), "")&amp;
      SOURCE!D1679&amp;", "&amp; IF(lookups!$F$2-LEN(SOURCE!D1679) &gt;= 0, REPT(" ",lookups!$F$2-LEN(SOURCE!D1679)), "")&amp;
      SOURCE!E1679&amp;", "&amp; IF(lookups!$G$2-LEN(SOURCE!E1679) &gt;=0, REPT(" ",lookups!$G$2-LEN(SOURCE!E1679)), "")&amp;
      SOURCE!F1679&amp;", "&amp; IF(lookups!$H$2-LEN(SOURCE!F1679) &gt;= 0, REPT(" ",lookups!$H$2-LEN(SOURCE!F1679)+2), "")&amp;"("&amp;
      SUBSTITUTE(TEXT(SOURCE!G1679,"??0"),"  ","")&amp;" &lt;&lt; TAM_MAX_BITS) |"&amp; IF(lookups!$I$2-3 &gt;= 0, REPT(" ",MAX(1,lookups!$I$2-5+4+1-1-LEN(  IF(ISTEXT(SOURCE!H1679),SOURCE!H1679,  SUBSTITUTE(SUBSTITUTE(TEXT(SOURCE!H1679,"????0"),"  ","")," ",""))   ))), "")&amp;
       IF(ISTEXT(SOURCE!H1679),SOURCE!H1679, SUBSTITUTE(SUBSTITUTE(TEXT(SOURCE!H1679,"????0"),"  ","")," ",""))   &amp;","&amp; IF(lookups!$J$2-3 &gt;= 0, REPT(" ",lookups!$J$2-3-5), "")&amp;
      SOURCE!I1679&amp;
" | "&amp; IF(lookups!$K$2-LEN(SOURCE!I1679) &gt;= 0, REPT(" ",lookups!$K$2-LEN(SOURCE!I1679)), "")&amp;
      SOURCE!J1679&amp;      IF(lookups!$L$2-LEN(SOURCE!J1679) &gt;= 0, REPT(" ",lookups!$L$2-LEN(SOURCE!J1679)), "")&amp;
" | "&amp; IF(lookups!$K$2-LEN(SOURCE!I1679) &gt;= 0, REPT(" ",lookups!$K$2-LEN(SOURCE!I1679)), "")&amp;
      SOURCE!K1679&amp;      IF(lookups!$L$2-LEN(SOURCE!K1679) &gt;= 0, REPT(" ",lookups!$M$2-LEN(SOURCE!K1679)), "")&amp;
" | "&amp; SOURCE!L1679&amp;      IF(lookups!$O$2-LEN(SOURCE!L1679) &gt;= 0, REPT(" ",lookups!$O$2-LEN(SOURCE!L1679)), "")&amp;
" | "&amp; SOURCE!M1679&amp;      IF(lookups!$P$2-LEN(SOURCE!M1679) &gt;= 0, REPT(" ",lookups!$P$2-LEN(SOURCE!M1679)), "")&amp;
      "},"&amp;IF(SOURCE!O1679&lt;&gt;"",""&amp;SOURCE!O1679,"")
 )
)
)</f>
        <v>/* 1641 */  { fnMeanXY,                     NOPARAM,                     STD_x_BAR,                                     STD_x_BAR,                                     (0 &lt;&lt; TAM_MAX_BITS) |     0, CAT_FNCT | SLS_ENABLED   | US_ENABLED   | EIM_DISABLED | PTP_NONE         },</v>
      </c>
    </row>
    <row r="1680" customFormat="false" ht="15.75" hidden="false" customHeight="false" outlineLevel="0" collapsed="false">
      <c r="A1680" s="263" t="str">
        <f aca="false">IF(AND(OR(SOURCE!A1680="",ISBLANK(SOURCE!A1680)),SOURCE!B1680&gt;0),IF(ISBLANK(SOURCE!C1680),"",SOURCE!C1680),
IF(SOURCE!B1680&lt;0,VLOOKUP(SOURCE!B1680,lookups!A$1:B$25,2,0),
  IF(ISBLANK(SOURCE!B1680),
    "",
    "/* "&amp;TEXT(SOURCE!B1680,"???0")&amp;" *"&amp;
      SOURCE!C1680&amp;", "&amp; IF(lookups!$E$2-LEN(SOURCE!C1680) &gt;= 0, REPT(" ",lookups!$E$2-LEN(SOURCE!C1680)), "")&amp;
      SOURCE!D1680&amp;", "&amp; IF(lookups!$F$2-LEN(SOURCE!D1680) &gt;= 0, REPT(" ",lookups!$F$2-LEN(SOURCE!D1680)), "")&amp;
      SOURCE!E1680&amp;", "&amp; IF(lookups!$G$2-LEN(SOURCE!E1680) &gt;=0, REPT(" ",lookups!$G$2-LEN(SOURCE!E1680)), "")&amp;
      SOURCE!F1680&amp;", "&amp; IF(lookups!$H$2-LEN(SOURCE!F1680) &gt;= 0, REPT(" ",lookups!$H$2-LEN(SOURCE!F1680)+2), "")&amp;"("&amp;
      SUBSTITUTE(TEXT(SOURCE!G1680,"??0"),"  ","")&amp;" &lt;&lt; TAM_MAX_BITS) |"&amp; IF(lookups!$I$2-3 &gt;= 0, REPT(" ",MAX(1,lookups!$I$2-5+4+1-1-LEN(  IF(ISTEXT(SOURCE!H1680),SOURCE!H1680,  SUBSTITUTE(SUBSTITUTE(TEXT(SOURCE!H1680,"????0"),"  ","")," ",""))   ))), "")&amp;
       IF(ISTEXT(SOURCE!H1680),SOURCE!H1680, SUBSTITUTE(SUBSTITUTE(TEXT(SOURCE!H1680,"????0"),"  ","")," ",""))   &amp;","&amp; IF(lookups!$J$2-3 &gt;= 0, REPT(" ",lookups!$J$2-3-5), "")&amp;
      SOURCE!I1680&amp;
" | "&amp; IF(lookups!$K$2-LEN(SOURCE!I1680) &gt;= 0, REPT(" ",lookups!$K$2-LEN(SOURCE!I1680)), "")&amp;
      SOURCE!J1680&amp;      IF(lookups!$L$2-LEN(SOURCE!J1680) &gt;= 0, REPT(" ",lookups!$L$2-LEN(SOURCE!J1680)), "")&amp;
" | "&amp; IF(lookups!$K$2-LEN(SOURCE!I1680) &gt;= 0, REPT(" ",lookups!$K$2-LEN(SOURCE!I1680)), "")&amp;
      SOURCE!K1680&amp;      IF(lookups!$L$2-LEN(SOURCE!K1680) &gt;= 0, REPT(" ",lookups!$M$2-LEN(SOURCE!K1680)), "")&amp;
" | "&amp; SOURCE!L1680&amp;      IF(lookups!$O$2-LEN(SOURCE!L1680) &gt;= 0, REPT(" ",lookups!$O$2-LEN(SOURCE!L1680)), "")&amp;
" | "&amp; SOURCE!M1680&amp;      IF(lookups!$P$2-LEN(SOURCE!M1680) &gt;= 0, REPT(" ",lookups!$P$2-LEN(SOURCE!M1680)), "")&amp;
      "},"&amp;IF(SOURCE!O1680&lt;&gt;"",""&amp;SOURCE!O1680,"")
 )
)
)</f>
        <v>/* 1642 */  { fnGeometricMeanXY,            NOPARAM,                     STD_x_BAR STD_SUB_G,                           STD_x_BAR STD_SUB_G,                           (0 &lt;&lt; TAM_MAX_BITS) |     0, CAT_FNCT | SLS_ENABLED   | US_ENABLED   | EIM_DISABLED | PTP_NONE         },</v>
      </c>
    </row>
    <row r="1681" customFormat="false" ht="15.75" hidden="false" customHeight="false" outlineLevel="0" collapsed="false">
      <c r="A1681" s="263" t="str">
        <f aca="false">IF(AND(OR(SOURCE!A1681="",ISBLANK(SOURCE!A1681)),SOURCE!B1681&gt;0),IF(ISBLANK(SOURCE!C1681),"",SOURCE!C1681),
IF(SOURCE!B1681&lt;0,VLOOKUP(SOURCE!B1681,lookups!A$1:B$25,2,0),
  IF(ISBLANK(SOURCE!B1681),
    "",
    "/* "&amp;TEXT(SOURCE!B1681,"???0")&amp;" *"&amp;
      SOURCE!C1681&amp;", "&amp; IF(lookups!$E$2-LEN(SOURCE!C1681) &gt;= 0, REPT(" ",lookups!$E$2-LEN(SOURCE!C1681)), "")&amp;
      SOURCE!D1681&amp;", "&amp; IF(lookups!$F$2-LEN(SOURCE!D1681) &gt;= 0, REPT(" ",lookups!$F$2-LEN(SOURCE!D1681)), "")&amp;
      SOURCE!E1681&amp;", "&amp; IF(lookups!$G$2-LEN(SOURCE!E1681) &gt;=0, REPT(" ",lookups!$G$2-LEN(SOURCE!E1681)), "")&amp;
      SOURCE!F1681&amp;", "&amp; IF(lookups!$H$2-LEN(SOURCE!F1681) &gt;= 0, REPT(" ",lookups!$H$2-LEN(SOURCE!F1681)+2), "")&amp;"("&amp;
      SUBSTITUTE(TEXT(SOURCE!G1681,"??0"),"  ","")&amp;" &lt;&lt; TAM_MAX_BITS) |"&amp; IF(lookups!$I$2-3 &gt;= 0, REPT(" ",MAX(1,lookups!$I$2-5+4+1-1-LEN(  IF(ISTEXT(SOURCE!H1681),SOURCE!H1681,  SUBSTITUTE(SUBSTITUTE(TEXT(SOURCE!H1681,"????0"),"  ","")," ",""))   ))), "")&amp;
       IF(ISTEXT(SOURCE!H1681),SOURCE!H1681, SUBSTITUTE(SUBSTITUTE(TEXT(SOURCE!H1681,"????0"),"  ","")," ",""))   &amp;","&amp; IF(lookups!$J$2-3 &gt;= 0, REPT(" ",lookups!$J$2-3-5), "")&amp;
      SOURCE!I1681&amp;
" | "&amp; IF(lookups!$K$2-LEN(SOURCE!I1681) &gt;= 0, REPT(" ",lookups!$K$2-LEN(SOURCE!I1681)), "")&amp;
      SOURCE!J1681&amp;      IF(lookups!$L$2-LEN(SOURCE!J1681) &gt;= 0, REPT(" ",lookups!$L$2-LEN(SOURCE!J1681)), "")&amp;
" | "&amp; IF(lookups!$K$2-LEN(SOURCE!I1681) &gt;= 0, REPT(" ",lookups!$K$2-LEN(SOURCE!I1681)), "")&amp;
      SOURCE!K1681&amp;      IF(lookups!$L$2-LEN(SOURCE!K1681) &gt;= 0, REPT(" ",lookups!$M$2-LEN(SOURCE!K1681)), "")&amp;
" | "&amp; SOURCE!L1681&amp;      IF(lookups!$O$2-LEN(SOURCE!L1681) &gt;= 0, REPT(" ",lookups!$O$2-LEN(SOURCE!L1681)), "")&amp;
" | "&amp; SOURCE!M1681&amp;      IF(lookups!$P$2-LEN(SOURCE!M1681) &gt;= 0, REPT(" ",lookups!$P$2-LEN(SOURCE!M1681)), "")&amp;
      "},"&amp;IF(SOURCE!O1681&lt;&gt;"",""&amp;SOURCE!O1681,"")
 )
)
)</f>
        <v>/* 1643 */  { fnWeightedMeanX,              NOPARAM,                     STD_x_BAR STD_SUB_w,                           STD_x_BAR STD_SUB_w,                           (0 &lt;&lt; TAM_MAX_BITS) |     0, CAT_FNCT | SLS_ENABLED   | US_ENABLED   | EIM_DISABLED | PTP_NONE         },</v>
      </c>
    </row>
    <row r="1682" customFormat="false" ht="15.75" hidden="false" customHeight="false" outlineLevel="0" collapsed="false">
      <c r="A1682" s="263" t="str">
        <f aca="false">IF(AND(OR(SOURCE!A1682="",ISBLANK(SOURCE!A1682)),SOURCE!B1682&gt;0),IF(ISBLANK(SOURCE!C1682),"",SOURCE!C1682),
IF(SOURCE!B1682&lt;0,VLOOKUP(SOURCE!B1682,lookups!A$1:B$25,2,0),
  IF(ISBLANK(SOURCE!B1682),
    "",
    "/* "&amp;TEXT(SOURCE!B1682,"???0")&amp;" *"&amp;
      SOURCE!C1682&amp;", "&amp; IF(lookups!$E$2-LEN(SOURCE!C1682) &gt;= 0, REPT(" ",lookups!$E$2-LEN(SOURCE!C1682)), "")&amp;
      SOURCE!D1682&amp;", "&amp; IF(lookups!$F$2-LEN(SOURCE!D1682) &gt;= 0, REPT(" ",lookups!$F$2-LEN(SOURCE!D1682)), "")&amp;
      SOURCE!E1682&amp;", "&amp; IF(lookups!$G$2-LEN(SOURCE!E1682) &gt;=0, REPT(" ",lookups!$G$2-LEN(SOURCE!E1682)), "")&amp;
      SOURCE!F1682&amp;", "&amp; IF(lookups!$H$2-LEN(SOURCE!F1682) &gt;= 0, REPT(" ",lookups!$H$2-LEN(SOURCE!F1682)+2), "")&amp;"("&amp;
      SUBSTITUTE(TEXT(SOURCE!G1682,"??0"),"  ","")&amp;" &lt;&lt; TAM_MAX_BITS) |"&amp; IF(lookups!$I$2-3 &gt;= 0, REPT(" ",MAX(1,lookups!$I$2-5+4+1-1-LEN(  IF(ISTEXT(SOURCE!H1682),SOURCE!H1682,  SUBSTITUTE(SUBSTITUTE(TEXT(SOURCE!H1682,"????0"),"  ","")," ",""))   ))), "")&amp;
       IF(ISTEXT(SOURCE!H1682),SOURCE!H1682, SUBSTITUTE(SUBSTITUTE(TEXT(SOURCE!H1682,"????0"),"  ","")," ",""))   &amp;","&amp; IF(lookups!$J$2-3 &gt;= 0, REPT(" ",lookups!$J$2-3-5), "")&amp;
      SOURCE!I1682&amp;
" | "&amp; IF(lookups!$K$2-LEN(SOURCE!I1682) &gt;= 0, REPT(" ",lookups!$K$2-LEN(SOURCE!I1682)), "")&amp;
      SOURCE!J1682&amp;      IF(lookups!$L$2-LEN(SOURCE!J1682) &gt;= 0, REPT(" ",lookups!$L$2-LEN(SOURCE!J1682)), "")&amp;
" | "&amp; IF(lookups!$K$2-LEN(SOURCE!I1682) &gt;= 0, REPT(" ",lookups!$K$2-LEN(SOURCE!I1682)), "")&amp;
      SOURCE!K1682&amp;      IF(lookups!$L$2-LEN(SOURCE!K1682) &gt;= 0, REPT(" ",lookups!$M$2-LEN(SOURCE!K1682)), "")&amp;
" | "&amp; SOURCE!L1682&amp;      IF(lookups!$O$2-LEN(SOURCE!L1682) &gt;= 0, REPT(" ",lookups!$O$2-LEN(SOURCE!L1682)), "")&amp;
" | "&amp; SOURCE!M1682&amp;      IF(lookups!$P$2-LEN(SOURCE!M1682) &gt;= 0, REPT(" ",lookups!$P$2-LEN(SOURCE!M1682)), "")&amp;
      "},"&amp;IF(SOURCE!O1682&lt;&gt;"",""&amp;SOURCE!O1682,"")
 )
)
)</f>
        <v>/* 1644 */  { fnXIsFny,                     NOPARAM,                     STD_x_CIRC,                                    STD_x_CIRC,                                    (0 &lt;&lt; TAM_MAX_BITS) |     0, CAT_FNCT | SLS_ENABLED   | US_ENABLED   | EIM_DISABLED | PTP_NONE         },</v>
      </c>
    </row>
    <row r="1683" customFormat="false" ht="15.75" hidden="false" customHeight="false" outlineLevel="0" collapsed="false">
      <c r="A1683" s="263" t="str">
        <f aca="false">IF(AND(OR(SOURCE!A1683="",ISBLANK(SOURCE!A1683)),SOURCE!B1683&gt;0),IF(ISBLANK(SOURCE!C1683),"",SOURCE!C1683),
IF(SOURCE!B1683&lt;0,VLOOKUP(SOURCE!B1683,lookups!A$1:B$25,2,0),
  IF(ISBLANK(SOURCE!B1683),
    "",
    "/* "&amp;TEXT(SOURCE!B1683,"???0")&amp;" *"&amp;
      SOURCE!C1683&amp;", "&amp; IF(lookups!$E$2-LEN(SOURCE!C1683) &gt;= 0, REPT(" ",lookups!$E$2-LEN(SOURCE!C1683)), "")&amp;
      SOURCE!D1683&amp;", "&amp; IF(lookups!$F$2-LEN(SOURCE!D1683) &gt;= 0, REPT(" ",lookups!$F$2-LEN(SOURCE!D1683)), "")&amp;
      SOURCE!E1683&amp;", "&amp; IF(lookups!$G$2-LEN(SOURCE!E1683) &gt;=0, REPT(" ",lookups!$G$2-LEN(SOURCE!E1683)), "")&amp;
      SOURCE!F1683&amp;", "&amp; IF(lookups!$H$2-LEN(SOURCE!F1683) &gt;= 0, REPT(" ",lookups!$H$2-LEN(SOURCE!F1683)+2), "")&amp;"("&amp;
      SUBSTITUTE(TEXT(SOURCE!G1683,"??0"),"  ","")&amp;" &lt;&lt; TAM_MAX_BITS) |"&amp; IF(lookups!$I$2-3 &gt;= 0, REPT(" ",MAX(1,lookups!$I$2-5+4+1-1-LEN(  IF(ISTEXT(SOURCE!H1683),SOURCE!H1683,  SUBSTITUTE(SUBSTITUTE(TEXT(SOURCE!H1683,"????0"),"  ","")," ",""))   ))), "")&amp;
       IF(ISTEXT(SOURCE!H1683),SOURCE!H1683, SUBSTITUTE(SUBSTITUTE(TEXT(SOURCE!H1683,"????0"),"  ","")," ",""))   &amp;","&amp; IF(lookups!$J$2-3 &gt;= 0, REPT(" ",lookups!$J$2-3-5), "")&amp;
      SOURCE!I1683&amp;
" | "&amp; IF(lookups!$K$2-LEN(SOURCE!I1683) &gt;= 0, REPT(" ",lookups!$K$2-LEN(SOURCE!I1683)), "")&amp;
      SOURCE!J1683&amp;      IF(lookups!$L$2-LEN(SOURCE!J1683) &gt;= 0, REPT(" ",lookups!$L$2-LEN(SOURCE!J1683)), "")&amp;
" | "&amp; IF(lookups!$K$2-LEN(SOURCE!I1683) &gt;= 0, REPT(" ",lookups!$K$2-LEN(SOURCE!I1683)), "")&amp;
      SOURCE!K1683&amp;      IF(lookups!$L$2-LEN(SOURCE!K1683) &gt;= 0, REPT(" ",lookups!$M$2-LEN(SOURCE!K1683)), "")&amp;
" | "&amp; SOURCE!L1683&amp;      IF(lookups!$O$2-LEN(SOURCE!L1683) &gt;= 0, REPT(" ",lookups!$O$2-LEN(SOURCE!L1683)), "")&amp;
" | "&amp; SOURCE!M1683&amp;      IF(lookups!$P$2-LEN(SOURCE!M1683) &gt;= 0, REPT(" ",lookups!$P$2-LEN(SOURCE!M1683)), "")&amp;
      "},"&amp;IF(SOURCE!O1683&lt;&gt;"",""&amp;SOURCE!O1683,"")
 )
)
)</f>
        <v>/* 1645 */  { fnXToDate,                    NOPARAM,                     "x" STD_RIGHT_ARROW "DATE",                    "x" STD_RIGHT_ARROW "DATE",                    (0 &lt;&lt; TAM_MAX_BITS) |     0, CAT_FNCT | SLS_ENABLED   | US_ENABLED   | EIM_DISABLED | PTP_NONE         },</v>
      </c>
    </row>
    <row r="1684" customFormat="false" ht="15.75" hidden="false" customHeight="false" outlineLevel="0" collapsed="false">
      <c r="A1684" s="263" t="str">
        <f aca="false">IF(AND(OR(SOURCE!A1684="",ISBLANK(SOURCE!A1684)),SOURCE!B1684&gt;0),IF(ISBLANK(SOURCE!C1684),"",SOURCE!C1684),
IF(SOURCE!B1684&lt;0,VLOOKUP(SOURCE!B1684,lookups!A$1:B$25,2,0),
  IF(ISBLANK(SOURCE!B1684),
    "",
    "/* "&amp;TEXT(SOURCE!B1684,"???0")&amp;" *"&amp;
      SOURCE!C1684&amp;", "&amp; IF(lookups!$E$2-LEN(SOURCE!C1684) &gt;= 0, REPT(" ",lookups!$E$2-LEN(SOURCE!C1684)), "")&amp;
      SOURCE!D1684&amp;", "&amp; IF(lookups!$F$2-LEN(SOURCE!D1684) &gt;= 0, REPT(" ",lookups!$F$2-LEN(SOURCE!D1684)), "")&amp;
      SOURCE!E1684&amp;", "&amp; IF(lookups!$G$2-LEN(SOURCE!E1684) &gt;=0, REPT(" ",lookups!$G$2-LEN(SOURCE!E1684)), "")&amp;
      SOURCE!F1684&amp;", "&amp; IF(lookups!$H$2-LEN(SOURCE!F1684) &gt;= 0, REPT(" ",lookups!$H$2-LEN(SOURCE!F1684)+2), "")&amp;"("&amp;
      SUBSTITUTE(TEXT(SOURCE!G1684,"??0"),"  ","")&amp;" &lt;&lt; TAM_MAX_BITS) |"&amp; IF(lookups!$I$2-3 &gt;= 0, REPT(" ",MAX(1,lookups!$I$2-5+4+1-1-LEN(  IF(ISTEXT(SOURCE!H1684),SOURCE!H1684,  SUBSTITUTE(SUBSTITUTE(TEXT(SOURCE!H1684,"????0"),"  ","")," ",""))   ))), "")&amp;
       IF(ISTEXT(SOURCE!H1684),SOURCE!H1684, SUBSTITUTE(SUBSTITUTE(TEXT(SOURCE!H1684,"????0"),"  ","")," ",""))   &amp;","&amp; IF(lookups!$J$2-3 &gt;= 0, REPT(" ",lookups!$J$2-3-5), "")&amp;
      SOURCE!I1684&amp;
" | "&amp; IF(lookups!$K$2-LEN(SOURCE!I1684) &gt;= 0, REPT(" ",lookups!$K$2-LEN(SOURCE!I1684)), "")&amp;
      SOURCE!J1684&amp;      IF(lookups!$L$2-LEN(SOURCE!J1684) &gt;= 0, REPT(" ",lookups!$L$2-LEN(SOURCE!J1684)), "")&amp;
" | "&amp; IF(lookups!$K$2-LEN(SOURCE!I1684) &gt;= 0, REPT(" ",lookups!$K$2-LEN(SOURCE!I1684)), "")&amp;
      SOURCE!K1684&amp;      IF(lookups!$L$2-LEN(SOURCE!K1684) &gt;= 0, REPT(" ",lookups!$M$2-LEN(SOURCE!K1684)), "")&amp;
" | "&amp; SOURCE!L1684&amp;      IF(lookups!$O$2-LEN(SOURCE!L1684) &gt;= 0, REPT(" ",lookups!$O$2-LEN(SOURCE!L1684)), "")&amp;
" | "&amp; SOURCE!M1684&amp;      IF(lookups!$P$2-LEN(SOURCE!M1684) &gt;= 0, REPT(" ",lookups!$P$2-LEN(SOURCE!M1684)), "")&amp;
      "},"&amp;IF(SOURCE!O1684&lt;&gt;"",""&amp;SOURCE!O1684,"")
 )
)
)</f>
        <v>/* 1646 */  { fnXToAlpha,                   NOPARAM,                     "x" STD_RIGHT_ARROW STD_alpha,                 "x" STD_RIGHT_ARROW STD_alpha,                 (0 &lt;&lt; TAM_MAX_BITS) |     0, CAT_FNCT | SLS_ENABLED   | US_ENABLED   | EIM_DISABLED | PTP_NONE         },</v>
      </c>
    </row>
    <row r="1685" customFormat="false" ht="15.75" hidden="false" customHeight="false" outlineLevel="0" collapsed="false">
      <c r="A1685" s="263" t="str">
        <f aca="false">IF(AND(OR(SOURCE!A1685="",ISBLANK(SOURCE!A1685)),SOURCE!B1685&gt;0),IF(ISBLANK(SOURCE!C1685),"",SOURCE!C1685),
IF(SOURCE!B1685&lt;0,VLOOKUP(SOURCE!B1685,lookups!A$1:B$25,2,0),
  IF(ISBLANK(SOURCE!B1685),
    "",
    "/* "&amp;TEXT(SOURCE!B1685,"???0")&amp;" *"&amp;
      SOURCE!C1685&amp;", "&amp; IF(lookups!$E$2-LEN(SOURCE!C1685) &gt;= 0, REPT(" ",lookups!$E$2-LEN(SOURCE!C1685)), "")&amp;
      SOURCE!D1685&amp;", "&amp; IF(lookups!$F$2-LEN(SOURCE!D1685) &gt;= 0, REPT(" ",lookups!$F$2-LEN(SOURCE!D1685)), "")&amp;
      SOURCE!E1685&amp;", "&amp; IF(lookups!$G$2-LEN(SOURCE!E1685) &gt;=0, REPT(" ",lookups!$G$2-LEN(SOURCE!E1685)), "")&amp;
      SOURCE!F1685&amp;", "&amp; IF(lookups!$H$2-LEN(SOURCE!F1685) &gt;= 0, REPT(" ",lookups!$H$2-LEN(SOURCE!F1685)+2), "")&amp;"("&amp;
      SUBSTITUTE(TEXT(SOURCE!G1685,"??0"),"  ","")&amp;" &lt;&lt; TAM_MAX_BITS) |"&amp; IF(lookups!$I$2-3 &gt;= 0, REPT(" ",MAX(1,lookups!$I$2-5+4+1-1-LEN(  IF(ISTEXT(SOURCE!H1685),SOURCE!H1685,  SUBSTITUTE(SUBSTITUTE(TEXT(SOURCE!H1685,"????0"),"  ","")," ",""))   ))), "")&amp;
       IF(ISTEXT(SOURCE!H1685),SOURCE!H1685, SUBSTITUTE(SUBSTITUTE(TEXT(SOURCE!H1685,"????0"),"  ","")," ",""))   &amp;","&amp; IF(lookups!$J$2-3 &gt;= 0, REPT(" ",lookups!$J$2-3-5), "")&amp;
      SOURCE!I1685&amp;
" | "&amp; IF(lookups!$K$2-LEN(SOURCE!I1685) &gt;= 0, REPT(" ",lookups!$K$2-LEN(SOURCE!I1685)), "")&amp;
      SOURCE!J1685&amp;      IF(lookups!$L$2-LEN(SOURCE!J1685) &gt;= 0, REPT(" ",lookups!$L$2-LEN(SOURCE!J1685)), "")&amp;
" | "&amp; IF(lookups!$K$2-LEN(SOURCE!I1685) &gt;= 0, REPT(" ",lookups!$K$2-LEN(SOURCE!I1685)), "")&amp;
      SOURCE!K1685&amp;      IF(lookups!$L$2-LEN(SOURCE!K1685) &gt;= 0, REPT(" ",lookups!$M$2-LEN(SOURCE!K1685)), "")&amp;
" | "&amp; SOURCE!L1685&amp;      IF(lookups!$O$2-LEN(SOURCE!L1685) &gt;= 0, REPT(" ",lookups!$O$2-LEN(SOURCE!L1685)), "")&amp;
" | "&amp; SOURCE!M1685&amp;      IF(lookups!$P$2-LEN(SOURCE!M1685) &gt;= 0, REPT(" ",lookups!$P$2-LEN(SOURCE!M1685)), "")&amp;
      "},"&amp;IF(SOURCE!O1685&lt;&gt;"",""&amp;SOURCE!O1685,"")
 )
)
)</f>
        <v>/* 1647 */  { fnQrDecomposition,            NOPARAM,                     "M.QR",                                        "M.QR",                                        (0 &lt;&lt; TAM_MAX_BITS) |     0, CAT_FNCT | SLS_ENABLED   | US_ENABLED   | EIM_DISABLED | PTP_NONE         },</v>
      </c>
    </row>
    <row r="1686" customFormat="false" ht="15.75" hidden="false" customHeight="false" outlineLevel="0" collapsed="false">
      <c r="A1686" s="263" t="str">
        <f aca="false">IF(AND(OR(SOURCE!A1686="",ISBLANK(SOURCE!A1686)),SOURCE!B1686&gt;0),IF(ISBLANK(SOURCE!C1686),"",SOURCE!C1686),
IF(SOURCE!B1686&lt;0,VLOOKUP(SOURCE!B1686,lookups!A$1:B$25,2,0),
  IF(ISBLANK(SOURCE!B1686),
    "",
    "/* "&amp;TEXT(SOURCE!B1686,"???0")&amp;" *"&amp;
      SOURCE!C1686&amp;", "&amp; IF(lookups!$E$2-LEN(SOURCE!C1686) &gt;= 0, REPT(" ",lookups!$E$2-LEN(SOURCE!C1686)), "")&amp;
      SOURCE!D1686&amp;", "&amp; IF(lookups!$F$2-LEN(SOURCE!D1686) &gt;= 0, REPT(" ",lookups!$F$2-LEN(SOURCE!D1686)), "")&amp;
      SOURCE!E1686&amp;", "&amp; IF(lookups!$G$2-LEN(SOURCE!E1686) &gt;=0, REPT(" ",lookups!$G$2-LEN(SOURCE!E1686)), "")&amp;
      SOURCE!F1686&amp;", "&amp; IF(lookups!$H$2-LEN(SOURCE!F1686) &gt;= 0, REPT(" ",lookups!$H$2-LEN(SOURCE!F1686)+2), "")&amp;"("&amp;
      SUBSTITUTE(TEXT(SOURCE!G1686,"??0"),"  ","")&amp;" &lt;&lt; TAM_MAX_BITS) |"&amp; IF(lookups!$I$2-3 &gt;= 0, REPT(" ",MAX(1,lookups!$I$2-5+4+1-1-LEN(  IF(ISTEXT(SOURCE!H1686),SOURCE!H1686,  SUBSTITUTE(SUBSTITUTE(TEXT(SOURCE!H1686,"????0"),"  ","")," ",""))   ))), "")&amp;
       IF(ISTEXT(SOURCE!H1686),SOURCE!H1686, SUBSTITUTE(SUBSTITUTE(TEXT(SOURCE!H1686,"????0"),"  ","")," ",""))   &amp;","&amp; IF(lookups!$J$2-3 &gt;= 0, REPT(" ",lookups!$J$2-3-5), "")&amp;
      SOURCE!I1686&amp;
" | "&amp; IF(lookups!$K$2-LEN(SOURCE!I1686) &gt;= 0, REPT(" ",lookups!$K$2-LEN(SOURCE!I1686)), "")&amp;
      SOURCE!J1686&amp;      IF(lookups!$L$2-LEN(SOURCE!J1686) &gt;= 0, REPT(" ",lookups!$L$2-LEN(SOURCE!J1686)), "")&amp;
" | "&amp; IF(lookups!$K$2-LEN(SOURCE!I1686) &gt;= 0, REPT(" ",lookups!$K$2-LEN(SOURCE!I1686)), "")&amp;
      SOURCE!K1686&amp;      IF(lookups!$L$2-LEN(SOURCE!K1686) &gt;= 0, REPT(" ",lookups!$M$2-LEN(SOURCE!K1686)), "")&amp;
" | "&amp; SOURCE!L1686&amp;      IF(lookups!$O$2-LEN(SOURCE!L1686) &gt;= 0, REPT(" ",lookups!$O$2-LEN(SOURCE!L1686)), "")&amp;
" | "&amp; SOURCE!M1686&amp;      IF(lookups!$P$2-LEN(SOURCE!M1686) &gt;= 0, REPT(" ",lookups!$P$2-LEN(SOURCE!M1686)), "")&amp;
      "},"&amp;IF(SOURCE!O1686&lt;&gt;"",""&amp;SOURCE!O1686,"")
 )
)
)</f>
        <v>/* 1648 */  { fnYear,                       NOPARAM,                     "YEAR",                                        "YEAR",                                        (0 &lt;&lt; TAM_MAX_BITS) |     0, CAT_FNCT | SLS_ENABLED   | US_ENABLED   | EIM_DISABLED | PTP_NONE         },</v>
      </c>
    </row>
    <row r="1687" customFormat="false" ht="15.75" hidden="false" customHeight="false" outlineLevel="0" collapsed="false">
      <c r="A1687" s="263" t="str">
        <f aca="false">IF(AND(OR(SOURCE!A1687="",ISBLANK(SOURCE!A1687)),SOURCE!B1687&gt;0),IF(ISBLANK(SOURCE!C1687),"",SOURCE!C1687),
IF(SOURCE!B1687&lt;0,VLOOKUP(SOURCE!B1687,lookups!A$1:B$25,2,0),
  IF(ISBLANK(SOURCE!B1687),
    "",
    "/* "&amp;TEXT(SOURCE!B1687,"???0")&amp;" *"&amp;
      SOURCE!C1687&amp;", "&amp; IF(lookups!$E$2-LEN(SOURCE!C1687) &gt;= 0, REPT(" ",lookups!$E$2-LEN(SOURCE!C1687)), "")&amp;
      SOURCE!D1687&amp;", "&amp; IF(lookups!$F$2-LEN(SOURCE!D1687) &gt;= 0, REPT(" ",lookups!$F$2-LEN(SOURCE!D1687)), "")&amp;
      SOURCE!E1687&amp;", "&amp; IF(lookups!$G$2-LEN(SOURCE!E1687) &gt;=0, REPT(" ",lookups!$G$2-LEN(SOURCE!E1687)), "")&amp;
      SOURCE!F1687&amp;", "&amp; IF(lookups!$H$2-LEN(SOURCE!F1687) &gt;= 0, REPT(" ",lookups!$H$2-LEN(SOURCE!F1687)+2), "")&amp;"("&amp;
      SUBSTITUTE(TEXT(SOURCE!G1687,"??0"),"  ","")&amp;" &lt;&lt; TAM_MAX_BITS) |"&amp; IF(lookups!$I$2-3 &gt;= 0, REPT(" ",MAX(1,lookups!$I$2-5+4+1-1-LEN(  IF(ISTEXT(SOURCE!H1687),SOURCE!H1687,  SUBSTITUTE(SUBSTITUTE(TEXT(SOURCE!H1687,"????0"),"  ","")," ",""))   ))), "")&amp;
       IF(ISTEXT(SOURCE!H1687),SOURCE!H1687, SUBSTITUTE(SUBSTITUTE(TEXT(SOURCE!H1687,"????0"),"  ","")," ",""))   &amp;","&amp; IF(lookups!$J$2-3 &gt;= 0, REPT(" ",lookups!$J$2-3-5), "")&amp;
      SOURCE!I1687&amp;
" | "&amp; IF(lookups!$K$2-LEN(SOURCE!I1687) &gt;= 0, REPT(" ",lookups!$K$2-LEN(SOURCE!I1687)), "")&amp;
      SOURCE!J1687&amp;      IF(lookups!$L$2-LEN(SOURCE!J1687) &gt;= 0, REPT(" ",lookups!$L$2-LEN(SOURCE!J1687)), "")&amp;
" | "&amp; IF(lookups!$K$2-LEN(SOURCE!I1687) &gt;= 0, REPT(" ",lookups!$K$2-LEN(SOURCE!I1687)), "")&amp;
      SOURCE!K1687&amp;      IF(lookups!$L$2-LEN(SOURCE!K1687) &gt;= 0, REPT(" ",lookups!$M$2-LEN(SOURCE!K1687)), "")&amp;
" | "&amp; SOURCE!L1687&amp;      IF(lookups!$O$2-LEN(SOURCE!L1687) &gt;= 0, REPT(" ",lookups!$O$2-LEN(SOURCE!L1687)), "")&amp;
" | "&amp; SOURCE!M1687&amp;      IF(lookups!$P$2-LEN(SOURCE!M1687) &gt;= 0, REPT(" ",lookups!$P$2-LEN(SOURCE!M1687)), "")&amp;
      "},"&amp;IF(SOURCE!O1687&lt;&gt;"",""&amp;SOURCE!O1687,"")
 )
)
)</f>
        <v>/* 1649 */  { fnYIsFnx,                     NOPARAM,                     STD_y_CIRC,                                    STD_y_CIRC,                                    (0 &lt;&lt; TAM_MAX_BITS) |     0, CAT_FNCT | SLS_ENABLED   | US_ENABLED   | EIM_DISABLED | PTP_NONE         },</v>
      </c>
    </row>
    <row r="1688" customFormat="false" ht="15.75" hidden="false" customHeight="false" outlineLevel="0" collapsed="false">
      <c r="A1688" s="263" t="str">
        <f aca="false">IF(AND(OR(SOURCE!A1688="",ISBLANK(SOURCE!A1688)),SOURCE!B1688&gt;0),IF(ISBLANK(SOURCE!C1688),"",SOURCE!C1688),
IF(SOURCE!B1688&lt;0,VLOOKUP(SOURCE!B1688,lookups!A$1:B$25,2,0),
  IF(ISBLANK(SOURCE!B1688),
    "",
    "/* "&amp;TEXT(SOURCE!B1688,"???0")&amp;" *"&amp;
      SOURCE!C1688&amp;", "&amp; IF(lookups!$E$2-LEN(SOURCE!C1688) &gt;= 0, REPT(" ",lookups!$E$2-LEN(SOURCE!C1688)), "")&amp;
      SOURCE!D1688&amp;", "&amp; IF(lookups!$F$2-LEN(SOURCE!D1688) &gt;= 0, REPT(" ",lookups!$F$2-LEN(SOURCE!D1688)), "")&amp;
      SOURCE!E1688&amp;", "&amp; IF(lookups!$G$2-LEN(SOURCE!E1688) &gt;=0, REPT(" ",lookups!$G$2-LEN(SOURCE!E1688)), "")&amp;
      SOURCE!F1688&amp;", "&amp; IF(lookups!$H$2-LEN(SOURCE!F1688) &gt;= 0, REPT(" ",lookups!$H$2-LEN(SOURCE!F1688)+2), "")&amp;"("&amp;
      SUBSTITUTE(TEXT(SOURCE!G1688,"??0"),"  ","")&amp;" &lt;&lt; TAM_MAX_BITS) |"&amp; IF(lookups!$I$2-3 &gt;= 0, REPT(" ",MAX(1,lookups!$I$2-5+4+1-1-LEN(  IF(ISTEXT(SOURCE!H1688),SOURCE!H1688,  SUBSTITUTE(SUBSTITUTE(TEXT(SOURCE!H1688,"????0"),"  ","")," ",""))   ))), "")&amp;
       IF(ISTEXT(SOURCE!H1688),SOURCE!H1688, SUBSTITUTE(SUBSTITUTE(TEXT(SOURCE!H1688,"????0"),"  ","")," ",""))   &amp;","&amp; IF(lookups!$J$2-3 &gt;= 0, REPT(" ",lookups!$J$2-3-5), "")&amp;
      SOURCE!I1688&amp;
" | "&amp; IF(lookups!$K$2-LEN(SOURCE!I1688) &gt;= 0, REPT(" ",lookups!$K$2-LEN(SOURCE!I1688)), "")&amp;
      SOURCE!J1688&amp;      IF(lookups!$L$2-LEN(SOURCE!J1688) &gt;= 0, REPT(" ",lookups!$L$2-LEN(SOURCE!J1688)), "")&amp;
" | "&amp; IF(lookups!$K$2-LEN(SOURCE!I1688) &gt;= 0, REPT(" ",lookups!$K$2-LEN(SOURCE!I1688)), "")&amp;
      SOURCE!K1688&amp;      IF(lookups!$L$2-LEN(SOURCE!K1688) &gt;= 0, REPT(" ",lookups!$M$2-LEN(SOURCE!K1688)), "")&amp;
" | "&amp; SOURCE!L1688&amp;      IF(lookups!$O$2-LEN(SOURCE!L1688) &gt;= 0, REPT(" ",lookups!$O$2-LEN(SOURCE!L1688)), "")&amp;
" | "&amp; SOURCE!M1688&amp;      IF(lookups!$P$2-LEN(SOURCE!M1688) &gt;= 0, REPT(" ",lookups!$P$2-LEN(SOURCE!M1688)), "")&amp;
      "},"&amp;IF(SOURCE!O1688&lt;&gt;"",""&amp;SOURCE!O1688,"")
 )
)
)</f>
        <v>/* 1650 */  { fnSetDateFormat,              ITM_YMD,                     "YMD",                                         "YMD",                                         (0 &lt;&lt; TAM_MAX_BITS) |     0, CAT_FNCT | SLS_ENABLED   | US_ENABLED   | EIM_DISABLED | PTP_NONE         },</v>
      </c>
    </row>
    <row r="1689" customFormat="false" ht="15.75" hidden="false" customHeight="false" outlineLevel="0" collapsed="false">
      <c r="A1689" s="263" t="str">
        <f aca="false">IF(AND(OR(SOURCE!A1689="",ISBLANK(SOURCE!A1689)),SOURCE!B1689&gt;0),IF(ISBLANK(SOURCE!C1689),"",SOURCE!C1689),
IF(SOURCE!B1689&lt;0,VLOOKUP(SOURCE!B1689,lookups!A$1:B$25,2,0),
  IF(ISBLANK(SOURCE!B1689),
    "",
    "/* "&amp;TEXT(SOURCE!B1689,"???0")&amp;" *"&amp;
      SOURCE!C1689&amp;", "&amp; IF(lookups!$E$2-LEN(SOURCE!C1689) &gt;= 0, REPT(" ",lookups!$E$2-LEN(SOURCE!C1689)), "")&amp;
      SOURCE!D1689&amp;", "&amp; IF(lookups!$F$2-LEN(SOURCE!D1689) &gt;= 0, REPT(" ",lookups!$F$2-LEN(SOURCE!D1689)), "")&amp;
      SOURCE!E1689&amp;", "&amp; IF(lookups!$G$2-LEN(SOURCE!E1689) &gt;=0, REPT(" ",lookups!$G$2-LEN(SOURCE!E1689)), "")&amp;
      SOURCE!F1689&amp;", "&amp; IF(lookups!$H$2-LEN(SOURCE!F1689) &gt;= 0, REPT(" ",lookups!$H$2-LEN(SOURCE!F1689)+2), "")&amp;"("&amp;
      SUBSTITUTE(TEXT(SOURCE!G1689,"??0"),"  ","")&amp;" &lt;&lt; TAM_MAX_BITS) |"&amp; IF(lookups!$I$2-3 &gt;= 0, REPT(" ",MAX(1,lookups!$I$2-5+4+1-1-LEN(  IF(ISTEXT(SOURCE!H1689),SOURCE!H1689,  SUBSTITUTE(SUBSTITUTE(TEXT(SOURCE!H1689,"????0"),"  ","")," ",""))   ))), "")&amp;
       IF(ISTEXT(SOURCE!H1689),SOURCE!H1689, SUBSTITUTE(SUBSTITUTE(TEXT(SOURCE!H1689,"????0"),"  ","")," ",""))   &amp;","&amp; IF(lookups!$J$2-3 &gt;= 0, REPT(" ",lookups!$J$2-3-5), "")&amp;
      SOURCE!I1689&amp;
" | "&amp; IF(lookups!$K$2-LEN(SOURCE!I1689) &gt;= 0, REPT(" ",lookups!$K$2-LEN(SOURCE!I1689)), "")&amp;
      SOURCE!J1689&amp;      IF(lookups!$L$2-LEN(SOURCE!J1689) &gt;= 0, REPT(" ",lookups!$L$2-LEN(SOURCE!J1689)), "")&amp;
" | "&amp; IF(lookups!$K$2-LEN(SOURCE!I1689) &gt;= 0, REPT(" ",lookups!$K$2-LEN(SOURCE!I1689)), "")&amp;
      SOURCE!K1689&amp;      IF(lookups!$L$2-LEN(SOURCE!K1689) &gt;= 0, REPT(" ",lookups!$M$2-LEN(SOURCE!K1689)), "")&amp;
" | "&amp; SOURCE!L1689&amp;      IF(lookups!$O$2-LEN(SOURCE!L1689) &gt;= 0, REPT(" ",lookups!$O$2-LEN(SOURCE!L1689)), "")&amp;
" | "&amp; SOURCE!M1689&amp;      IF(lookups!$P$2-LEN(SOURCE!M1689) &gt;= 0, REPT(" ",lookups!$P$2-LEN(SOURCE!M1689)), "")&amp;
      "},"&amp;IF(SOURCE!O1689&lt;&gt;"",""&amp;SOURCE!O1689,"")
 )
)
)</f>
        <v>/* 1651 */  { fnSwapY,                      TM_REGISTER,                 "y" STD_RIGHT_OVER_LEFT_ARROW,                 "y" STD_RIGHT_OVER_LEFT_ARROW,                 (0 &lt;&lt; TAM_MAX_BITS) |    99, CAT_FNCT | SLS_ENABLED   | US_ENABLED   | EIM_DISABLED | PTP_REGISTER     },</v>
      </c>
    </row>
    <row r="1690" customFormat="false" ht="15.75" hidden="false" customHeight="false" outlineLevel="0" collapsed="false">
      <c r="A1690" s="263" t="str">
        <f aca="false">IF(AND(OR(SOURCE!A1690="",ISBLANK(SOURCE!A1690)),SOURCE!B1690&gt;0),IF(ISBLANK(SOURCE!C1690),"",SOURCE!C1690),
IF(SOURCE!B1690&lt;0,VLOOKUP(SOURCE!B1690,lookups!A$1:B$25,2,0),
  IF(ISBLANK(SOURCE!B1690),
    "",
    "/* "&amp;TEXT(SOURCE!B1690,"???0")&amp;" *"&amp;
      SOURCE!C1690&amp;", "&amp; IF(lookups!$E$2-LEN(SOURCE!C1690) &gt;= 0, REPT(" ",lookups!$E$2-LEN(SOURCE!C1690)), "")&amp;
      SOURCE!D1690&amp;", "&amp; IF(lookups!$F$2-LEN(SOURCE!D1690) &gt;= 0, REPT(" ",lookups!$F$2-LEN(SOURCE!D1690)), "")&amp;
      SOURCE!E1690&amp;", "&amp; IF(lookups!$G$2-LEN(SOURCE!E1690) &gt;=0, REPT(" ",lookups!$G$2-LEN(SOURCE!E1690)), "")&amp;
      SOURCE!F1690&amp;", "&amp; IF(lookups!$H$2-LEN(SOURCE!F1690) &gt;= 0, REPT(" ",lookups!$H$2-LEN(SOURCE!F1690)+2), "")&amp;"("&amp;
      SUBSTITUTE(TEXT(SOURCE!G1690,"??0"),"  ","")&amp;" &lt;&lt; TAM_MAX_BITS) |"&amp; IF(lookups!$I$2-3 &gt;= 0, REPT(" ",MAX(1,lookups!$I$2-5+4+1-1-LEN(  IF(ISTEXT(SOURCE!H1690),SOURCE!H1690,  SUBSTITUTE(SUBSTITUTE(TEXT(SOURCE!H1690,"????0"),"  ","")," ",""))   ))), "")&amp;
       IF(ISTEXT(SOURCE!H1690),SOURCE!H1690, SUBSTITUTE(SUBSTITUTE(TEXT(SOURCE!H1690,"????0"),"  ","")," ",""))   &amp;","&amp; IF(lookups!$J$2-3 &gt;= 0, REPT(" ",lookups!$J$2-3-5), "")&amp;
      SOURCE!I1690&amp;
" | "&amp; IF(lookups!$K$2-LEN(SOURCE!I1690) &gt;= 0, REPT(" ",lookups!$K$2-LEN(SOURCE!I1690)), "")&amp;
      SOURCE!J1690&amp;      IF(lookups!$L$2-LEN(SOURCE!J1690) &gt;= 0, REPT(" ",lookups!$L$2-LEN(SOURCE!J1690)), "")&amp;
" | "&amp; IF(lookups!$K$2-LEN(SOURCE!I1690) &gt;= 0, REPT(" ",lookups!$K$2-LEN(SOURCE!I1690)), "")&amp;
      SOURCE!K1690&amp;      IF(lookups!$L$2-LEN(SOURCE!K1690) &gt;= 0, REPT(" ",lookups!$M$2-LEN(SOURCE!K1690)), "")&amp;
" | "&amp; SOURCE!L1690&amp;      IF(lookups!$O$2-LEN(SOURCE!L1690) &gt;= 0, REPT(" ",lookups!$O$2-LEN(SOURCE!L1690)), "")&amp;
" | "&amp; SOURCE!M1690&amp;      IF(lookups!$P$2-LEN(SOURCE!M1690) &gt;= 0, REPT(" ",lookups!$P$2-LEN(SOURCE!M1690)), "")&amp;
      "},"&amp;IF(SOURCE!O1690&lt;&gt;"",""&amp;SOURCE!O1690,"")
 )
)
)</f>
        <v>/* 1652 */  { fnSwapZ,                      TM_REGISTER,                 "z" STD_RIGHT_OVER_LEFT_ARROW,                 "z" STD_RIGHT_OVER_LEFT_ARROW,                 (0 &lt;&lt; TAM_MAX_BITS) |    99, CAT_FNCT | SLS_ENABLED   | US_ENABLED   | EIM_DISABLED | PTP_REGISTER     },</v>
      </c>
    </row>
    <row r="1691" customFormat="false" ht="15.75" hidden="false" customHeight="false" outlineLevel="0" collapsed="false">
      <c r="A1691" s="263" t="str">
        <f aca="false">IF(AND(OR(SOURCE!A1691="",ISBLANK(SOURCE!A1691)),SOURCE!B1691&gt;0),IF(ISBLANK(SOURCE!C1691),"",SOURCE!C1691),
IF(SOURCE!B1691&lt;0,VLOOKUP(SOURCE!B1691,lookups!A$1:B$25,2,0),
  IF(ISBLANK(SOURCE!B1691),
    "",
    "/* "&amp;TEXT(SOURCE!B1691,"???0")&amp;" *"&amp;
      SOURCE!C1691&amp;", "&amp; IF(lookups!$E$2-LEN(SOURCE!C1691) &gt;= 0, REPT(" ",lookups!$E$2-LEN(SOURCE!C1691)), "")&amp;
      SOURCE!D1691&amp;", "&amp; IF(lookups!$F$2-LEN(SOURCE!D1691) &gt;= 0, REPT(" ",lookups!$F$2-LEN(SOURCE!D1691)), "")&amp;
      SOURCE!E1691&amp;", "&amp; IF(lookups!$G$2-LEN(SOURCE!E1691) &gt;=0, REPT(" ",lookups!$G$2-LEN(SOURCE!E1691)), "")&amp;
      SOURCE!F1691&amp;", "&amp; IF(lookups!$H$2-LEN(SOURCE!F1691) &gt;= 0, REPT(" ",lookups!$H$2-LEN(SOURCE!F1691)+2), "")&amp;"("&amp;
      SUBSTITUTE(TEXT(SOURCE!G1691,"??0"),"  ","")&amp;" &lt;&lt; TAM_MAX_BITS) |"&amp; IF(lookups!$I$2-3 &gt;= 0, REPT(" ",MAX(1,lookups!$I$2-5+4+1-1-LEN(  IF(ISTEXT(SOURCE!H1691),SOURCE!H1691,  SUBSTITUTE(SUBSTITUTE(TEXT(SOURCE!H1691,"????0"),"  ","")," ",""))   ))), "")&amp;
       IF(ISTEXT(SOURCE!H1691),SOURCE!H1691, SUBSTITUTE(SUBSTITUTE(TEXT(SOURCE!H1691,"????0"),"  ","")," ",""))   &amp;","&amp; IF(lookups!$J$2-3 &gt;= 0, REPT(" ",lookups!$J$2-3-5), "")&amp;
      SOURCE!I1691&amp;
" | "&amp; IF(lookups!$K$2-LEN(SOURCE!I1691) &gt;= 0, REPT(" ",lookups!$K$2-LEN(SOURCE!I1691)), "")&amp;
      SOURCE!J1691&amp;      IF(lookups!$L$2-LEN(SOURCE!J1691) &gt;= 0, REPT(" ",lookups!$L$2-LEN(SOURCE!J1691)), "")&amp;
" | "&amp; IF(lookups!$K$2-LEN(SOURCE!I1691) &gt;= 0, REPT(" ",lookups!$K$2-LEN(SOURCE!I1691)), "")&amp;
      SOURCE!K1691&amp;      IF(lookups!$L$2-LEN(SOURCE!K1691) &gt;= 0, REPT(" ",lookups!$M$2-LEN(SOURCE!K1691)), "")&amp;
" | "&amp; SOURCE!L1691&amp;      IF(lookups!$O$2-LEN(SOURCE!L1691) &gt;= 0, REPT(" ",lookups!$O$2-LEN(SOURCE!L1691)), "")&amp;
" | "&amp; SOURCE!M1691&amp;      IF(lookups!$P$2-LEN(SOURCE!M1691) &gt;= 0, REPT(" ",lookups!$P$2-LEN(SOURCE!M1691)), "")&amp;
      "},"&amp;IF(SOURCE!O1691&lt;&gt;"",""&amp;SOURCE!O1691,"")
 )
)
)</f>
        <v>/* 1653 */  { fnAlphaLeng,                  TM_REGISTER,                 STD_alpha "LENG?",                             STD_alpha "LENG?",                             (0 &lt;&lt; TAM_MAX_BITS) |    99, CAT_FNCT | SLS_ENABLED   | US_ENABLED   | EIM_DISABLED | PTP_REGISTER     },</v>
      </c>
    </row>
    <row r="1692" customFormat="false" ht="15.75" hidden="false" customHeight="false" outlineLevel="0" collapsed="false">
      <c r="A1692" s="263" t="str">
        <f aca="false">IF(AND(OR(SOURCE!A1692="",ISBLANK(SOURCE!A1692)),SOURCE!B1692&gt;0),IF(ISBLANK(SOURCE!C1692),"",SOURCE!C1692),
IF(SOURCE!B1692&lt;0,VLOOKUP(SOURCE!B1692,lookups!A$1:B$25,2,0),
  IF(ISBLANK(SOURCE!B1692),
    "",
    "/* "&amp;TEXT(SOURCE!B1692,"???0")&amp;" *"&amp;
      SOURCE!C1692&amp;", "&amp; IF(lookups!$E$2-LEN(SOURCE!C1692) &gt;= 0, REPT(" ",lookups!$E$2-LEN(SOURCE!C1692)), "")&amp;
      SOURCE!D1692&amp;", "&amp; IF(lookups!$F$2-LEN(SOURCE!D1692) &gt;= 0, REPT(" ",lookups!$F$2-LEN(SOURCE!D1692)), "")&amp;
      SOURCE!E1692&amp;", "&amp; IF(lookups!$G$2-LEN(SOURCE!E1692) &gt;=0, REPT(" ",lookups!$G$2-LEN(SOURCE!E1692)), "")&amp;
      SOURCE!F1692&amp;", "&amp; IF(lookups!$H$2-LEN(SOURCE!F1692) &gt;= 0, REPT(" ",lookups!$H$2-LEN(SOURCE!F1692)+2), "")&amp;"("&amp;
      SUBSTITUTE(TEXT(SOURCE!G1692,"??0"),"  ","")&amp;" &lt;&lt; TAM_MAX_BITS) |"&amp; IF(lookups!$I$2-3 &gt;= 0, REPT(" ",MAX(1,lookups!$I$2-5+4+1-1-LEN(  IF(ISTEXT(SOURCE!H1692),SOURCE!H1692,  SUBSTITUTE(SUBSTITUTE(TEXT(SOURCE!H1692,"????0"),"  ","")," ",""))   ))), "")&amp;
       IF(ISTEXT(SOURCE!H1692),SOURCE!H1692, SUBSTITUTE(SUBSTITUTE(TEXT(SOURCE!H1692,"????0"),"  ","")," ",""))   &amp;","&amp; IF(lookups!$J$2-3 &gt;= 0, REPT(" ",lookups!$J$2-3-5), "")&amp;
      SOURCE!I1692&amp;
" | "&amp; IF(lookups!$K$2-LEN(SOURCE!I1692) &gt;= 0, REPT(" ",lookups!$K$2-LEN(SOURCE!I1692)), "")&amp;
      SOURCE!J1692&amp;      IF(lookups!$L$2-LEN(SOURCE!J1692) &gt;= 0, REPT(" ",lookups!$L$2-LEN(SOURCE!J1692)), "")&amp;
" | "&amp; IF(lookups!$K$2-LEN(SOURCE!I1692) &gt;= 0, REPT(" ",lookups!$K$2-LEN(SOURCE!I1692)), "")&amp;
      SOURCE!K1692&amp;      IF(lookups!$L$2-LEN(SOURCE!K1692) &gt;= 0, REPT(" ",lookups!$M$2-LEN(SOURCE!K1692)), "")&amp;
" | "&amp; SOURCE!L1692&amp;      IF(lookups!$O$2-LEN(SOURCE!L1692) &gt;= 0, REPT(" ",lookups!$O$2-LEN(SOURCE!L1692)), "")&amp;
" | "&amp; SOURCE!M1692&amp;      IF(lookups!$P$2-LEN(SOURCE!M1692) &gt;= 0, REPT(" ",lookups!$P$2-LEN(SOURCE!M1692)), "")&amp;
      "},"&amp;IF(SOURCE!O1692&lt;&gt;"",""&amp;SOURCE!O1692,"")
 )
)
)</f>
        <v>/* 1654 */  { fnXmax,                       NOPARAM,                     "x" STD_SUB_M STD_SUB_A STD_SUB_X,             "x" STD_SUB_M STD_SUB_A STD_SUB_X,             (0 &lt;&lt; TAM_MAX_BITS) |     0, CAT_FNCT | SLS_ENABLED   | US_ENABLED   | EIM_DISABLED | PTP_NONE         },</v>
      </c>
    </row>
    <row r="1693" customFormat="false" ht="15.75" hidden="false" customHeight="false" outlineLevel="0" collapsed="false">
      <c r="A1693" s="263" t="str">
        <f aca="false">IF(AND(OR(SOURCE!A1693="",ISBLANK(SOURCE!A1693)),SOURCE!B1693&gt;0),IF(ISBLANK(SOURCE!C1693),"",SOURCE!C1693),
IF(SOURCE!B1693&lt;0,VLOOKUP(SOURCE!B1693,lookups!A$1:B$25,2,0),
  IF(ISBLANK(SOURCE!B1693),
    "",
    "/* "&amp;TEXT(SOURCE!B1693,"???0")&amp;" *"&amp;
      SOURCE!C1693&amp;", "&amp; IF(lookups!$E$2-LEN(SOURCE!C1693) &gt;= 0, REPT(" ",lookups!$E$2-LEN(SOURCE!C1693)), "")&amp;
      SOURCE!D1693&amp;", "&amp; IF(lookups!$F$2-LEN(SOURCE!D1693) &gt;= 0, REPT(" ",lookups!$F$2-LEN(SOURCE!D1693)), "")&amp;
      SOURCE!E1693&amp;", "&amp; IF(lookups!$G$2-LEN(SOURCE!E1693) &gt;=0, REPT(" ",lookups!$G$2-LEN(SOURCE!E1693)), "")&amp;
      SOURCE!F1693&amp;", "&amp; IF(lookups!$H$2-LEN(SOURCE!F1693) &gt;= 0, REPT(" ",lookups!$H$2-LEN(SOURCE!F1693)+2), "")&amp;"("&amp;
      SUBSTITUTE(TEXT(SOURCE!G1693,"??0"),"  ","")&amp;" &lt;&lt; TAM_MAX_BITS) |"&amp; IF(lookups!$I$2-3 &gt;= 0, REPT(" ",MAX(1,lookups!$I$2-5+4+1-1-LEN(  IF(ISTEXT(SOURCE!H1693),SOURCE!H1693,  SUBSTITUTE(SUBSTITUTE(TEXT(SOURCE!H1693,"????0"),"  ","")," ",""))   ))), "")&amp;
       IF(ISTEXT(SOURCE!H1693),SOURCE!H1693, SUBSTITUTE(SUBSTITUTE(TEXT(SOURCE!H1693,"????0"),"  ","")," ",""))   &amp;","&amp; IF(lookups!$J$2-3 &gt;= 0, REPT(" ",lookups!$J$2-3-5), "")&amp;
      SOURCE!I1693&amp;
" | "&amp; IF(lookups!$K$2-LEN(SOURCE!I1693) &gt;= 0, REPT(" ",lookups!$K$2-LEN(SOURCE!I1693)), "")&amp;
      SOURCE!J1693&amp;      IF(lookups!$L$2-LEN(SOURCE!J1693) &gt;= 0, REPT(" ",lookups!$L$2-LEN(SOURCE!J1693)), "")&amp;
" | "&amp; IF(lookups!$K$2-LEN(SOURCE!I1693) &gt;= 0, REPT(" ",lookups!$K$2-LEN(SOURCE!I1693)), "")&amp;
      SOURCE!K1693&amp;      IF(lookups!$L$2-LEN(SOURCE!K1693) &gt;= 0, REPT(" ",lookups!$M$2-LEN(SOURCE!K1693)), "")&amp;
" | "&amp; SOURCE!L1693&amp;      IF(lookups!$O$2-LEN(SOURCE!L1693) &gt;= 0, REPT(" ",lookups!$O$2-LEN(SOURCE!L1693)), "")&amp;
" | "&amp; SOURCE!M1693&amp;      IF(lookups!$P$2-LEN(SOURCE!M1693) &gt;= 0, REPT(" ",lookups!$P$2-LEN(SOURCE!M1693)), "")&amp;
      "},"&amp;IF(SOURCE!O1693&lt;&gt;"",""&amp;SOURCE!O1693,"")
 )
)
)</f>
        <v>/* 1655 */  { fnXmin,                       NOPARAM,                     "x" STD_SUB_M STD_SUB_I STD_SUB_N,             "x" STD_SUB_M STD_SUB_I STD_SUB_N,             (0 &lt;&lt; TAM_MAX_BITS) |     0, CAT_FNCT | SLS_ENABLED   | US_ENABLED   | EIM_DISABLED | PTP_NONE         },</v>
      </c>
    </row>
    <row r="1694" customFormat="false" ht="15.75" hidden="false" customHeight="false" outlineLevel="0" collapsed="false">
      <c r="A1694" s="263" t="str">
        <f aca="false">IF(AND(OR(SOURCE!A1694="",ISBLANK(SOURCE!A1694)),SOURCE!B1694&gt;0),IF(ISBLANK(SOURCE!C1694),"",SOURCE!C1694),
IF(SOURCE!B1694&lt;0,VLOOKUP(SOURCE!B1694,lookups!A$1:B$25,2,0),
  IF(ISBLANK(SOURCE!B1694),
    "",
    "/* "&amp;TEXT(SOURCE!B1694,"???0")&amp;" *"&amp;
      SOURCE!C1694&amp;", "&amp; IF(lookups!$E$2-LEN(SOURCE!C1694) &gt;= 0, REPT(" ",lookups!$E$2-LEN(SOURCE!C1694)), "")&amp;
      SOURCE!D1694&amp;", "&amp; IF(lookups!$F$2-LEN(SOURCE!D1694) &gt;= 0, REPT(" ",lookups!$F$2-LEN(SOURCE!D1694)), "")&amp;
      SOURCE!E1694&amp;", "&amp; IF(lookups!$G$2-LEN(SOURCE!E1694) &gt;=0, REPT(" ",lookups!$G$2-LEN(SOURCE!E1694)), "")&amp;
      SOURCE!F1694&amp;", "&amp; IF(lookups!$H$2-LEN(SOURCE!F1694) &gt;= 0, REPT(" ",lookups!$H$2-LEN(SOURCE!F1694)+2), "")&amp;"("&amp;
      SUBSTITUTE(TEXT(SOURCE!G1694,"??0"),"  ","")&amp;" &lt;&lt; TAM_MAX_BITS) |"&amp; IF(lookups!$I$2-3 &gt;= 0, REPT(" ",MAX(1,lookups!$I$2-5+4+1-1-LEN(  IF(ISTEXT(SOURCE!H1694),SOURCE!H1694,  SUBSTITUTE(SUBSTITUTE(TEXT(SOURCE!H1694,"????0"),"  ","")," ",""))   ))), "")&amp;
       IF(ISTEXT(SOURCE!H1694),SOURCE!H1694, SUBSTITUTE(SUBSTITUTE(TEXT(SOURCE!H1694,"????0"),"  ","")," ",""))   &amp;","&amp; IF(lookups!$J$2-3 &gt;= 0, REPT(" ",lookups!$J$2-3-5), "")&amp;
      SOURCE!I1694&amp;
" | "&amp; IF(lookups!$K$2-LEN(SOURCE!I1694) &gt;= 0, REPT(" ",lookups!$K$2-LEN(SOURCE!I1694)), "")&amp;
      SOURCE!J1694&amp;      IF(lookups!$L$2-LEN(SOURCE!J1694) &gt;= 0, REPT(" ",lookups!$L$2-LEN(SOURCE!J1694)), "")&amp;
" | "&amp; IF(lookups!$K$2-LEN(SOURCE!I1694) &gt;= 0, REPT(" ",lookups!$K$2-LEN(SOURCE!I1694)), "")&amp;
      SOURCE!K1694&amp;      IF(lookups!$L$2-LEN(SOURCE!K1694) &gt;= 0, REPT(" ",lookups!$M$2-LEN(SOURCE!K1694)), "")&amp;
" | "&amp; SOURCE!L1694&amp;      IF(lookups!$O$2-LEN(SOURCE!L1694) &gt;= 0, REPT(" ",lookups!$O$2-LEN(SOURCE!L1694)), "")&amp;
" | "&amp; SOURCE!M1694&amp;      IF(lookups!$P$2-LEN(SOURCE!M1694) &gt;= 0, REPT(" ",lookups!$P$2-LEN(SOURCE!M1694)), "")&amp;
      "},"&amp;IF(SOURCE!O1694&lt;&gt;"",""&amp;SOURCE!O1694,"")
 )
)
)</f>
        <v>/* 1656 */  { fnAlphaPos,                   TM_REGISTER,                 STD_alpha "POS?",                              STD_alpha "POS?",                              (0 &lt;&lt; TAM_MAX_BITS) |    99, CAT_FNCT | SLS_ENABLED   | US_ENABLED   | EIM_DISABLED | PTP_REGISTER     },</v>
      </c>
    </row>
    <row r="1695" customFormat="false" ht="15.75" hidden="false" customHeight="false" outlineLevel="0" collapsed="false">
      <c r="A1695" s="263" t="str">
        <f aca="false">IF(AND(OR(SOURCE!A1695="",ISBLANK(SOURCE!A1695)),SOURCE!B1695&gt;0),IF(ISBLANK(SOURCE!C1695),"",SOURCE!C1695),
IF(SOURCE!B1695&lt;0,VLOOKUP(SOURCE!B1695,lookups!A$1:B$25,2,0),
  IF(ISBLANK(SOURCE!B1695),
    "",
    "/* "&amp;TEXT(SOURCE!B1695,"???0")&amp;" *"&amp;
      SOURCE!C1695&amp;", "&amp; IF(lookups!$E$2-LEN(SOURCE!C1695) &gt;= 0, REPT(" ",lookups!$E$2-LEN(SOURCE!C1695)), "")&amp;
      SOURCE!D1695&amp;", "&amp; IF(lookups!$F$2-LEN(SOURCE!D1695) &gt;= 0, REPT(" ",lookups!$F$2-LEN(SOURCE!D1695)), "")&amp;
      SOURCE!E1695&amp;", "&amp; IF(lookups!$G$2-LEN(SOURCE!E1695) &gt;=0, REPT(" ",lookups!$G$2-LEN(SOURCE!E1695)), "")&amp;
      SOURCE!F1695&amp;", "&amp; IF(lookups!$H$2-LEN(SOURCE!F1695) &gt;= 0, REPT(" ",lookups!$H$2-LEN(SOURCE!F1695)+2), "")&amp;"("&amp;
      SUBSTITUTE(TEXT(SOURCE!G1695,"??0"),"  ","")&amp;" &lt;&lt; TAM_MAX_BITS) |"&amp; IF(lookups!$I$2-3 &gt;= 0, REPT(" ",MAX(1,lookups!$I$2-5+4+1-1-LEN(  IF(ISTEXT(SOURCE!H1695),SOURCE!H1695,  SUBSTITUTE(SUBSTITUTE(TEXT(SOURCE!H1695,"????0"),"  ","")," ",""))   ))), "")&amp;
       IF(ISTEXT(SOURCE!H1695),SOURCE!H1695, SUBSTITUTE(SUBSTITUTE(TEXT(SOURCE!H1695,"????0"),"  ","")," ",""))   &amp;","&amp; IF(lookups!$J$2-3 &gt;= 0, REPT(" ",lookups!$J$2-3-5), "")&amp;
      SOURCE!I1695&amp;
" | "&amp; IF(lookups!$K$2-LEN(SOURCE!I1695) &gt;= 0, REPT(" ",lookups!$K$2-LEN(SOURCE!I1695)), "")&amp;
      SOURCE!J1695&amp;      IF(lookups!$L$2-LEN(SOURCE!J1695) &gt;= 0, REPT(" ",lookups!$L$2-LEN(SOURCE!J1695)), "")&amp;
" | "&amp; IF(lookups!$K$2-LEN(SOURCE!I1695) &gt;= 0, REPT(" ",lookups!$K$2-LEN(SOURCE!I1695)), "")&amp;
      SOURCE!K1695&amp;      IF(lookups!$L$2-LEN(SOURCE!K1695) &gt;= 0, REPT(" ",lookups!$M$2-LEN(SOURCE!K1695)), "")&amp;
" | "&amp; SOURCE!L1695&amp;      IF(lookups!$O$2-LEN(SOURCE!L1695) &gt;= 0, REPT(" ",lookups!$O$2-LEN(SOURCE!L1695)), "")&amp;
" | "&amp; SOURCE!M1695&amp;      IF(lookups!$P$2-LEN(SOURCE!M1695) &gt;= 0, REPT(" ",lookups!$P$2-LEN(SOURCE!M1695)), "")&amp;
      "},"&amp;IF(SOURCE!O1695&lt;&gt;"",""&amp;SOURCE!O1695,"")
 )
)
)</f>
        <v>/* 1657 */  { fnAlphaRL,                    TM_REGISTER,                 STD_alpha "RL",                                STD_alpha "RL",                                (0 &lt;&lt; TAM_MAX_BITS) |    99, CAT_FNCT | SLS_ENABLED   | US_ENABLED   | EIM_DISABLED | PTP_REGISTER     },</v>
      </c>
    </row>
    <row r="1696" customFormat="false" ht="15.75" hidden="false" customHeight="false" outlineLevel="0" collapsed="false">
      <c r="A1696" s="263" t="str">
        <f aca="false">IF(AND(OR(SOURCE!A1696="",ISBLANK(SOURCE!A1696)),SOURCE!B1696&gt;0),IF(ISBLANK(SOURCE!C1696),"",SOURCE!C1696),
IF(SOURCE!B1696&lt;0,VLOOKUP(SOURCE!B1696,lookups!A$1:B$25,2,0),
  IF(ISBLANK(SOURCE!B1696),
    "",
    "/* "&amp;TEXT(SOURCE!B1696,"???0")&amp;" *"&amp;
      SOURCE!C1696&amp;", "&amp; IF(lookups!$E$2-LEN(SOURCE!C1696) &gt;= 0, REPT(" ",lookups!$E$2-LEN(SOURCE!C1696)), "")&amp;
      SOURCE!D1696&amp;", "&amp; IF(lookups!$F$2-LEN(SOURCE!D1696) &gt;= 0, REPT(" ",lookups!$F$2-LEN(SOURCE!D1696)), "")&amp;
      SOURCE!E1696&amp;", "&amp; IF(lookups!$G$2-LEN(SOURCE!E1696) &gt;=0, REPT(" ",lookups!$G$2-LEN(SOURCE!E1696)), "")&amp;
      SOURCE!F1696&amp;", "&amp; IF(lookups!$H$2-LEN(SOURCE!F1696) &gt;= 0, REPT(" ",lookups!$H$2-LEN(SOURCE!F1696)+2), "")&amp;"("&amp;
      SUBSTITUTE(TEXT(SOURCE!G1696,"??0"),"  ","")&amp;" &lt;&lt; TAM_MAX_BITS) |"&amp; IF(lookups!$I$2-3 &gt;= 0, REPT(" ",MAX(1,lookups!$I$2-5+4+1-1-LEN(  IF(ISTEXT(SOURCE!H1696),SOURCE!H1696,  SUBSTITUTE(SUBSTITUTE(TEXT(SOURCE!H1696,"????0"),"  ","")," ",""))   ))), "")&amp;
       IF(ISTEXT(SOURCE!H1696),SOURCE!H1696, SUBSTITUTE(SUBSTITUTE(TEXT(SOURCE!H1696,"????0"),"  ","")," ",""))   &amp;","&amp; IF(lookups!$J$2-3 &gt;= 0, REPT(" ",lookups!$J$2-3-5), "")&amp;
      SOURCE!I1696&amp;
" | "&amp; IF(lookups!$K$2-LEN(SOURCE!I1696) &gt;= 0, REPT(" ",lookups!$K$2-LEN(SOURCE!I1696)), "")&amp;
      SOURCE!J1696&amp;      IF(lookups!$L$2-LEN(SOURCE!J1696) &gt;= 0, REPT(" ",lookups!$L$2-LEN(SOURCE!J1696)), "")&amp;
" | "&amp; IF(lookups!$K$2-LEN(SOURCE!I1696) &gt;= 0, REPT(" ",lookups!$K$2-LEN(SOURCE!I1696)), "")&amp;
      SOURCE!K1696&amp;      IF(lookups!$L$2-LEN(SOURCE!K1696) &gt;= 0, REPT(" ",lookups!$M$2-LEN(SOURCE!K1696)), "")&amp;
" | "&amp; SOURCE!L1696&amp;      IF(lookups!$O$2-LEN(SOURCE!L1696) &gt;= 0, REPT(" ",lookups!$O$2-LEN(SOURCE!L1696)), "")&amp;
" | "&amp; SOURCE!M1696&amp;      IF(lookups!$P$2-LEN(SOURCE!M1696) &gt;= 0, REPT(" ",lookups!$P$2-LEN(SOURCE!M1696)), "")&amp;
      "},"&amp;IF(SOURCE!O1696&lt;&gt;"",""&amp;SOURCE!O1696,"")
 )
)
)</f>
        <v>/* 1658 */  { fnAlphaRR,                    TM_REGISTER,                 STD_alpha "RR",                                STD_alpha "RR",                                (0 &lt;&lt; TAM_MAX_BITS) |    99, CAT_FNCT | SLS_ENABLED   | US_ENABLED   | EIM_DISABLED | PTP_REGISTER     },</v>
      </c>
    </row>
    <row r="1697" customFormat="false" ht="15.75" hidden="false" customHeight="false" outlineLevel="0" collapsed="false">
      <c r="A1697" s="263" t="str">
        <f aca="false">IF(AND(OR(SOURCE!A1697="",ISBLANK(SOURCE!A1697)),SOURCE!B1697&gt;0),IF(ISBLANK(SOURCE!C1697),"",SOURCE!C1697),
IF(SOURCE!B1697&lt;0,VLOOKUP(SOURCE!B1697,lookups!A$1:B$25,2,0),
  IF(ISBLANK(SOURCE!B1697),
    "",
    "/* "&amp;TEXT(SOURCE!B1697,"???0")&amp;" *"&amp;
      SOURCE!C1697&amp;", "&amp; IF(lookups!$E$2-LEN(SOURCE!C1697) &gt;= 0, REPT(" ",lookups!$E$2-LEN(SOURCE!C1697)), "")&amp;
      SOURCE!D1697&amp;", "&amp; IF(lookups!$F$2-LEN(SOURCE!D1697) &gt;= 0, REPT(" ",lookups!$F$2-LEN(SOURCE!D1697)), "")&amp;
      SOURCE!E1697&amp;", "&amp; IF(lookups!$G$2-LEN(SOURCE!E1697) &gt;=0, REPT(" ",lookups!$G$2-LEN(SOURCE!E1697)), "")&amp;
      SOURCE!F1697&amp;", "&amp; IF(lookups!$H$2-LEN(SOURCE!F1697) &gt;= 0, REPT(" ",lookups!$H$2-LEN(SOURCE!F1697)+2), "")&amp;"("&amp;
      SUBSTITUTE(TEXT(SOURCE!G1697,"??0"),"  ","")&amp;" &lt;&lt; TAM_MAX_BITS) |"&amp; IF(lookups!$I$2-3 &gt;= 0, REPT(" ",MAX(1,lookups!$I$2-5+4+1-1-LEN(  IF(ISTEXT(SOURCE!H1697),SOURCE!H1697,  SUBSTITUTE(SUBSTITUTE(TEXT(SOURCE!H1697,"????0"),"  ","")," ",""))   ))), "")&amp;
       IF(ISTEXT(SOURCE!H1697),SOURCE!H1697, SUBSTITUTE(SUBSTITUTE(TEXT(SOURCE!H1697,"????0"),"  ","")," ",""))   &amp;","&amp; IF(lookups!$J$2-3 &gt;= 0, REPT(" ",lookups!$J$2-3-5), "")&amp;
      SOURCE!I1697&amp;
" | "&amp; IF(lookups!$K$2-LEN(SOURCE!I1697) &gt;= 0, REPT(" ",lookups!$K$2-LEN(SOURCE!I1697)), "")&amp;
      SOURCE!J1697&amp;      IF(lookups!$L$2-LEN(SOURCE!J1697) &gt;= 0, REPT(" ",lookups!$L$2-LEN(SOURCE!J1697)), "")&amp;
" | "&amp; IF(lookups!$K$2-LEN(SOURCE!I1697) &gt;= 0, REPT(" ",lookups!$K$2-LEN(SOURCE!I1697)), "")&amp;
      SOURCE!K1697&amp;      IF(lookups!$L$2-LEN(SOURCE!K1697) &gt;= 0, REPT(" ",lookups!$M$2-LEN(SOURCE!K1697)), "")&amp;
" | "&amp; SOURCE!L1697&amp;      IF(lookups!$O$2-LEN(SOURCE!L1697) &gt;= 0, REPT(" ",lookups!$O$2-LEN(SOURCE!L1697)), "")&amp;
" | "&amp; SOURCE!M1697&amp;      IF(lookups!$P$2-LEN(SOURCE!M1697) &gt;= 0, REPT(" ",lookups!$P$2-LEN(SOURCE!M1697)), "")&amp;
      "},"&amp;IF(SOURCE!O1697&lt;&gt;"",""&amp;SOURCE!O1697,"")
 )
)
)</f>
        <v>/* 1659 */  { fnAlphaSL,                    TM_REGISTER,                 STD_alpha "SL",                                STD_alpha "SL",                                (0 &lt;&lt; TAM_MAX_BITS) |    99, CAT_FNCT | SLS_ENABLED   | US_ENABLED   | EIM_DISABLED | PTP_REGISTER     },</v>
      </c>
    </row>
    <row r="1698" customFormat="false" ht="15.75" hidden="false" customHeight="false" outlineLevel="0" collapsed="false">
      <c r="A1698" s="263" t="str">
        <f aca="false">IF(AND(OR(SOURCE!A1698="",ISBLANK(SOURCE!A1698)),SOURCE!B1698&gt;0),IF(ISBLANK(SOURCE!C1698),"",SOURCE!C1698),
IF(SOURCE!B1698&lt;0,VLOOKUP(SOURCE!B1698,lookups!A$1:B$25,2,0),
  IF(ISBLANK(SOURCE!B1698),
    "",
    "/* "&amp;TEXT(SOURCE!B1698,"???0")&amp;" *"&amp;
      SOURCE!C1698&amp;", "&amp; IF(lookups!$E$2-LEN(SOURCE!C1698) &gt;= 0, REPT(" ",lookups!$E$2-LEN(SOURCE!C1698)), "")&amp;
      SOURCE!D1698&amp;", "&amp; IF(lookups!$F$2-LEN(SOURCE!D1698) &gt;= 0, REPT(" ",lookups!$F$2-LEN(SOURCE!D1698)), "")&amp;
      SOURCE!E1698&amp;", "&amp; IF(lookups!$G$2-LEN(SOURCE!E1698) &gt;=0, REPT(" ",lookups!$G$2-LEN(SOURCE!E1698)), "")&amp;
      SOURCE!F1698&amp;", "&amp; IF(lookups!$H$2-LEN(SOURCE!F1698) &gt;= 0, REPT(" ",lookups!$H$2-LEN(SOURCE!F1698)+2), "")&amp;"("&amp;
      SUBSTITUTE(TEXT(SOURCE!G1698,"??0"),"  ","")&amp;" &lt;&lt; TAM_MAX_BITS) |"&amp; IF(lookups!$I$2-3 &gt;= 0, REPT(" ",MAX(1,lookups!$I$2-5+4+1-1-LEN(  IF(ISTEXT(SOURCE!H1698),SOURCE!H1698,  SUBSTITUTE(SUBSTITUTE(TEXT(SOURCE!H1698,"????0"),"  ","")," ",""))   ))), "")&amp;
       IF(ISTEXT(SOURCE!H1698),SOURCE!H1698, SUBSTITUTE(SUBSTITUTE(TEXT(SOURCE!H1698,"????0"),"  ","")," ",""))   &amp;","&amp; IF(lookups!$J$2-3 &gt;= 0, REPT(" ",lookups!$J$2-3-5), "")&amp;
      SOURCE!I1698&amp;
" | "&amp; IF(lookups!$K$2-LEN(SOURCE!I1698) &gt;= 0, REPT(" ",lookups!$K$2-LEN(SOURCE!I1698)), "")&amp;
      SOURCE!J1698&amp;      IF(lookups!$L$2-LEN(SOURCE!J1698) &gt;= 0, REPT(" ",lookups!$L$2-LEN(SOURCE!J1698)), "")&amp;
" | "&amp; IF(lookups!$K$2-LEN(SOURCE!I1698) &gt;= 0, REPT(" ",lookups!$K$2-LEN(SOURCE!I1698)), "")&amp;
      SOURCE!K1698&amp;      IF(lookups!$L$2-LEN(SOURCE!K1698) &gt;= 0, REPT(" ",lookups!$M$2-LEN(SOURCE!K1698)), "")&amp;
" | "&amp; SOURCE!L1698&amp;      IF(lookups!$O$2-LEN(SOURCE!L1698) &gt;= 0, REPT(" ",lookups!$O$2-LEN(SOURCE!L1698)), "")&amp;
" | "&amp; SOURCE!M1698&amp;      IF(lookups!$P$2-LEN(SOURCE!M1698) &gt;= 0, REPT(" ",lookups!$P$2-LEN(SOURCE!M1698)), "")&amp;
      "},"&amp;IF(SOURCE!O1698&lt;&gt;"",""&amp;SOURCE!O1698,"")
 )
)
)</f>
        <v>/* 1660 */  { fnAlphaSR,                    TM_REGISTER,                 STD_alpha "SR",                                STD_alpha "SR",                                (0 &lt;&lt; TAM_MAX_BITS) |    99, CAT_FNCT | SLS_ENABLED   | US_ENABLED   | EIM_DISABLED | PTP_REGISTER     },</v>
      </c>
    </row>
    <row r="1699" customFormat="false" ht="15.75" hidden="false" customHeight="false" outlineLevel="0" collapsed="false">
      <c r="A1699" s="263" t="str">
        <f aca="false">IF(AND(OR(SOURCE!A1699="",ISBLANK(SOURCE!A1699)),SOURCE!B1699&gt;0),IF(ISBLANK(SOURCE!C1699),"",SOURCE!C1699),
IF(SOURCE!B1699&lt;0,VLOOKUP(SOURCE!B1699,lookups!A$1:B$25,2,0),
  IF(ISBLANK(SOURCE!B1699),
    "",
    "/* "&amp;TEXT(SOURCE!B1699,"???0")&amp;" *"&amp;
      SOURCE!C1699&amp;", "&amp; IF(lookups!$E$2-LEN(SOURCE!C1699) &gt;= 0, REPT(" ",lookups!$E$2-LEN(SOURCE!C1699)), "")&amp;
      SOURCE!D1699&amp;", "&amp; IF(lookups!$F$2-LEN(SOURCE!D1699) &gt;= 0, REPT(" ",lookups!$F$2-LEN(SOURCE!D1699)), "")&amp;
      SOURCE!E1699&amp;", "&amp; IF(lookups!$G$2-LEN(SOURCE!E1699) &gt;=0, REPT(" ",lookups!$G$2-LEN(SOURCE!E1699)), "")&amp;
      SOURCE!F1699&amp;", "&amp; IF(lookups!$H$2-LEN(SOURCE!F1699) &gt;= 0, REPT(" ",lookups!$H$2-LEN(SOURCE!F1699)+2), "")&amp;"("&amp;
      SUBSTITUTE(TEXT(SOURCE!G1699,"??0"),"  ","")&amp;" &lt;&lt; TAM_MAX_BITS) |"&amp; IF(lookups!$I$2-3 &gt;= 0, REPT(" ",MAX(1,lookups!$I$2-5+4+1-1-LEN(  IF(ISTEXT(SOURCE!H1699),SOURCE!H1699,  SUBSTITUTE(SUBSTITUTE(TEXT(SOURCE!H1699,"????0"),"  ","")," ",""))   ))), "")&amp;
       IF(ISTEXT(SOURCE!H1699),SOURCE!H1699, SUBSTITUTE(SUBSTITUTE(TEXT(SOURCE!H1699,"????0"),"  ","")," ",""))   &amp;","&amp; IF(lookups!$J$2-3 &gt;= 0, REPT(" ",lookups!$J$2-3-5), "")&amp;
      SOURCE!I1699&amp;
" | "&amp; IF(lookups!$K$2-LEN(SOURCE!I1699) &gt;= 0, REPT(" ",lookups!$K$2-LEN(SOURCE!I1699)), "")&amp;
      SOURCE!J1699&amp;      IF(lookups!$L$2-LEN(SOURCE!J1699) &gt;= 0, REPT(" ",lookups!$L$2-LEN(SOURCE!J1699)), "")&amp;
" | "&amp; IF(lookups!$K$2-LEN(SOURCE!I1699) &gt;= 0, REPT(" ",lookups!$K$2-LEN(SOURCE!I1699)), "")&amp;
      SOURCE!K1699&amp;      IF(lookups!$L$2-LEN(SOURCE!K1699) &gt;= 0, REPT(" ",lookups!$M$2-LEN(SOURCE!K1699)), "")&amp;
" | "&amp; SOURCE!L1699&amp;      IF(lookups!$O$2-LEN(SOURCE!L1699) &gt;= 0, REPT(" ",lookups!$O$2-LEN(SOURCE!L1699)), "")&amp;
" | "&amp; SOURCE!M1699&amp;      IF(lookups!$P$2-LEN(SOURCE!M1699) &gt;= 0, REPT(" ",lookups!$P$2-LEN(SOURCE!M1699)), "")&amp;
      "},"&amp;IF(SOURCE!O1699&lt;&gt;"",""&amp;SOURCE!O1699,"")
 )
)
)</f>
        <v>/* 1661 */  { fnAlphaToX,                   TM_REGISTER,                 STD_alpha STD_RIGHT_ARROW "x",                 STD_alpha STD_RIGHT_ARROW "x",                 (0 &lt;&lt; TAM_MAX_BITS) |    99, CAT_FNCT | SLS_ENABLED   | US_ENABLED   | EIM_DISABLED | PTP_REGISTER     },</v>
      </c>
    </row>
    <row r="1700" customFormat="false" ht="15.75" hidden="false" customHeight="false" outlineLevel="0" collapsed="false">
      <c r="A1700" s="263" t="str">
        <f aca="false">IF(AND(OR(SOURCE!A1700="",ISBLANK(SOURCE!A1700)),SOURCE!B1700&gt;0),IF(ISBLANK(SOURCE!C1700),"",SOURCE!C1700),
IF(SOURCE!B1700&lt;0,VLOOKUP(SOURCE!B1700,lookups!A$1:B$25,2,0),
  IF(ISBLANK(SOURCE!B1700),
    "",
    "/* "&amp;TEXT(SOURCE!B1700,"???0")&amp;" *"&amp;
      SOURCE!C1700&amp;", "&amp; IF(lookups!$E$2-LEN(SOURCE!C1700) &gt;= 0, REPT(" ",lookups!$E$2-LEN(SOURCE!C1700)), "")&amp;
      SOURCE!D1700&amp;", "&amp; IF(lookups!$F$2-LEN(SOURCE!D1700) &gt;= 0, REPT(" ",lookups!$F$2-LEN(SOURCE!D1700)), "")&amp;
      SOURCE!E1700&amp;", "&amp; IF(lookups!$G$2-LEN(SOURCE!E1700) &gt;=0, REPT(" ",lookups!$G$2-LEN(SOURCE!E1700)), "")&amp;
      SOURCE!F1700&amp;", "&amp; IF(lookups!$H$2-LEN(SOURCE!F1700) &gt;= 0, REPT(" ",lookups!$H$2-LEN(SOURCE!F1700)+2), "")&amp;"("&amp;
      SUBSTITUTE(TEXT(SOURCE!G1700,"??0"),"  ","")&amp;" &lt;&lt; TAM_MAX_BITS) |"&amp; IF(lookups!$I$2-3 &gt;= 0, REPT(" ",MAX(1,lookups!$I$2-5+4+1-1-LEN(  IF(ISTEXT(SOURCE!H1700),SOURCE!H1700,  SUBSTITUTE(SUBSTITUTE(TEXT(SOURCE!H1700,"????0"),"  ","")," ",""))   ))), "")&amp;
       IF(ISTEXT(SOURCE!H1700),SOURCE!H1700, SUBSTITUTE(SUBSTITUTE(TEXT(SOURCE!H1700,"????0"),"  ","")," ",""))   &amp;","&amp; IF(lookups!$J$2-3 &gt;= 0, REPT(" ",lookups!$J$2-3-5), "")&amp;
      SOURCE!I1700&amp;
" | "&amp; IF(lookups!$K$2-LEN(SOURCE!I1700) &gt;= 0, REPT(" ",lookups!$K$2-LEN(SOURCE!I1700)), "")&amp;
      SOURCE!J1700&amp;      IF(lookups!$L$2-LEN(SOURCE!J1700) &gt;= 0, REPT(" ",lookups!$L$2-LEN(SOURCE!J1700)), "")&amp;
" | "&amp; IF(lookups!$K$2-LEN(SOURCE!I1700) &gt;= 0, REPT(" ",lookups!$K$2-LEN(SOURCE!I1700)), "")&amp;
      SOURCE!K1700&amp;      IF(lookups!$L$2-LEN(SOURCE!K1700) &gt;= 0, REPT(" ",lookups!$M$2-LEN(SOURCE!K1700)), "")&amp;
" | "&amp; SOURCE!L1700&amp;      IF(lookups!$O$2-LEN(SOURCE!L1700) &gt;= 0, REPT(" ",lookups!$O$2-LEN(SOURCE!L1700)), "")&amp;
" | "&amp; SOURCE!M1700&amp;      IF(lookups!$P$2-LEN(SOURCE!M1700) &gt;= 0, REPT(" ",lookups!$P$2-LEN(SOURCE!M1700)), "")&amp;
      "},"&amp;IF(SOURCE!O1700&lt;&gt;"",""&amp;SOURCE!O1700,"")
 )
)
)</f>
        <v>/* 1662 */  { fnBeta,                       NOPARAM,                     STD_beta "(x,y)",                              STD_beta "(x,y)",                              (0 &lt;&lt; TAM_MAX_BITS) |     0, CAT_FNCT | SLS_ENABLED   | US_ENABLED   | EIM_DISABLED | PTP_NONE         },</v>
      </c>
    </row>
    <row r="1701" customFormat="false" ht="15.75" hidden="false" customHeight="false" outlineLevel="0" collapsed="false">
      <c r="A1701" s="263" t="str">
        <f aca="false">IF(AND(OR(SOURCE!A1701="",ISBLANK(SOURCE!A1701)),SOURCE!B1701&gt;0),IF(ISBLANK(SOURCE!C1701),"",SOURCE!C1701),
IF(SOURCE!B1701&lt;0,VLOOKUP(SOURCE!B1701,lookups!A$1:B$25,2,0),
  IF(ISBLANK(SOURCE!B1701),
    "",
    "/* "&amp;TEXT(SOURCE!B1701,"???0")&amp;" *"&amp;
      SOURCE!C1701&amp;", "&amp; IF(lookups!$E$2-LEN(SOURCE!C1701) &gt;= 0, REPT(" ",lookups!$E$2-LEN(SOURCE!C1701)), "")&amp;
      SOURCE!D1701&amp;", "&amp; IF(lookups!$F$2-LEN(SOURCE!D1701) &gt;= 0, REPT(" ",lookups!$F$2-LEN(SOURCE!D1701)), "")&amp;
      SOURCE!E1701&amp;", "&amp; IF(lookups!$G$2-LEN(SOURCE!E1701) &gt;=0, REPT(" ",lookups!$G$2-LEN(SOURCE!E1701)), "")&amp;
      SOURCE!F1701&amp;", "&amp; IF(lookups!$H$2-LEN(SOURCE!F1701) &gt;= 0, REPT(" ",lookups!$H$2-LEN(SOURCE!F1701)+2), "")&amp;"("&amp;
      SUBSTITUTE(TEXT(SOURCE!G1701,"??0"),"  ","")&amp;" &lt;&lt; TAM_MAX_BITS) |"&amp; IF(lookups!$I$2-3 &gt;= 0, REPT(" ",MAX(1,lookups!$I$2-5+4+1-1-LEN(  IF(ISTEXT(SOURCE!H1701),SOURCE!H1701,  SUBSTITUTE(SUBSTITUTE(TEXT(SOURCE!H1701,"????0"),"  ","")," ",""))   ))), "")&amp;
       IF(ISTEXT(SOURCE!H1701),SOURCE!H1701, SUBSTITUTE(SUBSTITUTE(TEXT(SOURCE!H1701,"????0"),"  ","")," ",""))   &amp;","&amp; IF(lookups!$J$2-3 &gt;= 0, REPT(" ",lookups!$J$2-3-5), "")&amp;
      SOURCE!I1701&amp;
" | "&amp; IF(lookups!$K$2-LEN(SOURCE!I1701) &gt;= 0, REPT(" ",lookups!$K$2-LEN(SOURCE!I1701)), "")&amp;
      SOURCE!J1701&amp;      IF(lookups!$L$2-LEN(SOURCE!J1701) &gt;= 0, REPT(" ",lookups!$L$2-LEN(SOURCE!J1701)), "")&amp;
" | "&amp; IF(lookups!$K$2-LEN(SOURCE!I1701) &gt;= 0, REPT(" ",lookups!$K$2-LEN(SOURCE!I1701)), "")&amp;
      SOURCE!K1701&amp;      IF(lookups!$L$2-LEN(SOURCE!K1701) &gt;= 0, REPT(" ",lookups!$M$2-LEN(SOURCE!K1701)), "")&amp;
" | "&amp; SOURCE!L1701&amp;      IF(lookups!$O$2-LEN(SOURCE!L1701) &gt;= 0, REPT(" ",lookups!$O$2-LEN(SOURCE!L1701)), "")&amp;
" | "&amp; SOURCE!M1701&amp;      IF(lookups!$P$2-LEN(SOURCE!M1701) &gt;= 0, REPT(" ",lookups!$P$2-LEN(SOURCE!M1701)), "")&amp;
      "},"&amp;IF(SOURCE!O1701&lt;&gt;"",""&amp;SOURCE!O1701,"")
 )
)
)</f>
        <v>/* 1663 */  { fnGammaXyLower,               NOPARAM,                     STD_gamma STD_SUB_x STD_SUB_y,                 STD_gamma STD_SUB_x STD_SUB_y,                 (0 &lt;&lt; TAM_MAX_BITS) |     0, CAT_FNCT | SLS_ENABLED   | US_ENABLED   | EIM_DISABLED | PTP_NONE         },</v>
      </c>
    </row>
    <row r="1702" customFormat="false" ht="15.75" hidden="false" customHeight="false" outlineLevel="0" collapsed="false">
      <c r="A1702" s="263" t="str">
        <f aca="false">IF(AND(OR(SOURCE!A1702="",ISBLANK(SOURCE!A1702)),SOURCE!B1702&gt;0),IF(ISBLANK(SOURCE!C1702),"",SOURCE!C1702),
IF(SOURCE!B1702&lt;0,VLOOKUP(SOURCE!B1702,lookups!A$1:B$25,2,0),
  IF(ISBLANK(SOURCE!B1702),
    "",
    "/* "&amp;TEXT(SOURCE!B1702,"???0")&amp;" *"&amp;
      SOURCE!C1702&amp;", "&amp; IF(lookups!$E$2-LEN(SOURCE!C1702) &gt;= 0, REPT(" ",lookups!$E$2-LEN(SOURCE!C1702)), "")&amp;
      SOURCE!D1702&amp;", "&amp; IF(lookups!$F$2-LEN(SOURCE!D1702) &gt;= 0, REPT(" ",lookups!$F$2-LEN(SOURCE!D1702)), "")&amp;
      SOURCE!E1702&amp;", "&amp; IF(lookups!$G$2-LEN(SOURCE!E1702) &gt;=0, REPT(" ",lookups!$G$2-LEN(SOURCE!E1702)), "")&amp;
      SOURCE!F1702&amp;", "&amp; IF(lookups!$H$2-LEN(SOURCE!F1702) &gt;= 0, REPT(" ",lookups!$H$2-LEN(SOURCE!F1702)+2), "")&amp;"("&amp;
      SUBSTITUTE(TEXT(SOURCE!G1702,"??0"),"  ","")&amp;" &lt;&lt; TAM_MAX_BITS) |"&amp; IF(lookups!$I$2-3 &gt;= 0, REPT(" ",MAX(1,lookups!$I$2-5+4+1-1-LEN(  IF(ISTEXT(SOURCE!H1702),SOURCE!H1702,  SUBSTITUTE(SUBSTITUTE(TEXT(SOURCE!H1702,"????0"),"  ","")," ",""))   ))), "")&amp;
       IF(ISTEXT(SOURCE!H1702),SOURCE!H1702, SUBSTITUTE(SUBSTITUTE(TEXT(SOURCE!H1702,"????0"),"  ","")," ",""))   &amp;","&amp; IF(lookups!$J$2-3 &gt;= 0, REPT(" ",lookups!$J$2-3-5), "")&amp;
      SOURCE!I1702&amp;
" | "&amp; IF(lookups!$K$2-LEN(SOURCE!I1702) &gt;= 0, REPT(" ",lookups!$K$2-LEN(SOURCE!I1702)), "")&amp;
      SOURCE!J1702&amp;      IF(lookups!$L$2-LEN(SOURCE!J1702) &gt;= 0, REPT(" ",lookups!$L$2-LEN(SOURCE!J1702)), "")&amp;
" | "&amp; IF(lookups!$K$2-LEN(SOURCE!I1702) &gt;= 0, REPT(" ",lookups!$K$2-LEN(SOURCE!I1702)), "")&amp;
      SOURCE!K1702&amp;      IF(lookups!$L$2-LEN(SOURCE!K1702) &gt;= 0, REPT(" ",lookups!$M$2-LEN(SOURCE!K1702)), "")&amp;
" | "&amp; SOURCE!L1702&amp;      IF(lookups!$O$2-LEN(SOURCE!L1702) &gt;= 0, REPT(" ",lookups!$O$2-LEN(SOURCE!L1702)), "")&amp;
" | "&amp; SOURCE!M1702&amp;      IF(lookups!$P$2-LEN(SOURCE!M1702) &gt;= 0, REPT(" ",lookups!$P$2-LEN(SOURCE!M1702)), "")&amp;
      "},"&amp;IF(SOURCE!O1702&lt;&gt;"",""&amp;SOURCE!O1702,"")
 )
)
)</f>
        <v>/* 1664 */  { fnGammaXyUpper,               NOPARAM,                     STD_GAMMA STD_SUB_x STD_SUB_y,                 STD_GAMMA STD_SUB_x STD_SUB_y,                 (0 &lt;&lt; TAM_MAX_BITS) |     0, CAT_FNCT | SLS_ENABLED   | US_ENABLED   | EIM_DISABLED | PTP_NONE         },</v>
      </c>
    </row>
    <row r="1703" customFormat="false" ht="15.75" hidden="false" customHeight="false" outlineLevel="0" collapsed="false">
      <c r="A1703" s="263" t="str">
        <f aca="false">IF(AND(OR(SOURCE!A1703="",ISBLANK(SOURCE!A1703)),SOURCE!B1703&gt;0),IF(ISBLANK(SOURCE!C1703),"",SOURCE!C1703),
IF(SOURCE!B1703&lt;0,VLOOKUP(SOURCE!B1703,lookups!A$1:B$25,2,0),
  IF(ISBLANK(SOURCE!B1703),
    "",
    "/* "&amp;TEXT(SOURCE!B1703,"???0")&amp;" *"&amp;
      SOURCE!C1703&amp;", "&amp; IF(lookups!$E$2-LEN(SOURCE!C1703) &gt;= 0, REPT(" ",lookups!$E$2-LEN(SOURCE!C1703)), "")&amp;
      SOURCE!D1703&amp;", "&amp; IF(lookups!$F$2-LEN(SOURCE!D1703) &gt;= 0, REPT(" ",lookups!$F$2-LEN(SOURCE!D1703)), "")&amp;
      SOURCE!E1703&amp;", "&amp; IF(lookups!$G$2-LEN(SOURCE!E1703) &gt;=0, REPT(" ",lookups!$G$2-LEN(SOURCE!E1703)), "")&amp;
      SOURCE!F1703&amp;", "&amp; IF(lookups!$H$2-LEN(SOURCE!F1703) &gt;= 0, REPT(" ",lookups!$H$2-LEN(SOURCE!F1703)+2), "")&amp;"("&amp;
      SUBSTITUTE(TEXT(SOURCE!G1703,"??0"),"  ","")&amp;" &lt;&lt; TAM_MAX_BITS) |"&amp; IF(lookups!$I$2-3 &gt;= 0, REPT(" ",MAX(1,lookups!$I$2-5+4+1-1-LEN(  IF(ISTEXT(SOURCE!H1703),SOURCE!H1703,  SUBSTITUTE(SUBSTITUTE(TEXT(SOURCE!H1703,"????0"),"  ","")," ",""))   ))), "")&amp;
       IF(ISTEXT(SOURCE!H1703),SOURCE!H1703, SUBSTITUTE(SUBSTITUTE(TEXT(SOURCE!H1703,"????0"),"  ","")," ",""))   &amp;","&amp; IF(lookups!$J$2-3 &gt;= 0, REPT(" ",lookups!$J$2-3-5), "")&amp;
      SOURCE!I1703&amp;
" | "&amp; IF(lookups!$K$2-LEN(SOURCE!I1703) &gt;= 0, REPT(" ",lookups!$K$2-LEN(SOURCE!I1703)), "")&amp;
      SOURCE!J1703&amp;      IF(lookups!$L$2-LEN(SOURCE!J1703) &gt;= 0, REPT(" ",lookups!$L$2-LEN(SOURCE!J1703)), "")&amp;
" | "&amp; IF(lookups!$K$2-LEN(SOURCE!I1703) &gt;= 0, REPT(" ",lookups!$K$2-LEN(SOURCE!I1703)), "")&amp;
      SOURCE!K1703&amp;      IF(lookups!$L$2-LEN(SOURCE!K1703) &gt;= 0, REPT(" ",lookups!$M$2-LEN(SOURCE!K1703)), "")&amp;
" | "&amp; SOURCE!L1703&amp;      IF(lookups!$O$2-LEN(SOURCE!L1703) &gt;= 0, REPT(" ",lookups!$O$2-LEN(SOURCE!L1703)), "")&amp;
" | "&amp; SOURCE!M1703&amp;      IF(lookups!$P$2-LEN(SOURCE!M1703) &gt;= 0, REPT(" ",lookups!$P$2-LEN(SOURCE!M1703)), "")&amp;
      "},"&amp;IF(SOURCE!O1703&lt;&gt;"",""&amp;SOURCE!O1703,"")
 )
)
)</f>
        <v>/* 1665 */  { fnGamma,                      NOPARAM,                     STD_GAMMA "(x)",                               STD_GAMMA "(x)",                               (0 &lt;&lt; TAM_MAX_BITS) |     0, CAT_FNCT | SLS_ENABLED   | US_ENABLED   | EIM_ENABLED  | PTP_NONE         },</v>
      </c>
    </row>
    <row r="1704" customFormat="false" ht="15.75" hidden="false" customHeight="false" outlineLevel="0" collapsed="false">
      <c r="A1704" s="263" t="str">
        <f aca="false">IF(AND(OR(SOURCE!A1704="",ISBLANK(SOURCE!A1704)),SOURCE!B1704&gt;0),IF(ISBLANK(SOURCE!C1704),"",SOURCE!C1704),
IF(SOURCE!B1704&lt;0,VLOOKUP(SOURCE!B1704,lookups!A$1:B$25,2,0),
  IF(ISBLANK(SOURCE!B1704),
    "",
    "/* "&amp;TEXT(SOURCE!B1704,"???0")&amp;" *"&amp;
      SOURCE!C1704&amp;", "&amp; IF(lookups!$E$2-LEN(SOURCE!C1704) &gt;= 0, REPT(" ",lookups!$E$2-LEN(SOURCE!C1704)), "")&amp;
      SOURCE!D1704&amp;", "&amp; IF(lookups!$F$2-LEN(SOURCE!D1704) &gt;= 0, REPT(" ",lookups!$F$2-LEN(SOURCE!D1704)), "")&amp;
      SOURCE!E1704&amp;", "&amp; IF(lookups!$G$2-LEN(SOURCE!E1704) &gt;=0, REPT(" ",lookups!$G$2-LEN(SOURCE!E1704)), "")&amp;
      SOURCE!F1704&amp;", "&amp; IF(lookups!$H$2-LEN(SOURCE!F1704) &gt;= 0, REPT(" ",lookups!$H$2-LEN(SOURCE!F1704)+2), "")&amp;"("&amp;
      SUBSTITUTE(TEXT(SOURCE!G1704,"??0"),"  ","")&amp;" &lt;&lt; TAM_MAX_BITS) |"&amp; IF(lookups!$I$2-3 &gt;= 0, REPT(" ",MAX(1,lookups!$I$2-5+4+1-1-LEN(  IF(ISTEXT(SOURCE!H1704),SOURCE!H1704,  SUBSTITUTE(SUBSTITUTE(TEXT(SOURCE!H1704,"????0"),"  ","")," ",""))   ))), "")&amp;
       IF(ISTEXT(SOURCE!H1704),SOURCE!H1704, SUBSTITUTE(SUBSTITUTE(TEXT(SOURCE!H1704,"????0"),"  ","")," ",""))   &amp;","&amp; IF(lookups!$J$2-3 &gt;= 0, REPT(" ",lookups!$J$2-3-5), "")&amp;
      SOURCE!I1704&amp;
" | "&amp; IF(lookups!$K$2-LEN(SOURCE!I1704) &gt;= 0, REPT(" ",lookups!$K$2-LEN(SOURCE!I1704)), "")&amp;
      SOURCE!J1704&amp;      IF(lookups!$L$2-LEN(SOURCE!J1704) &gt;= 0, REPT(" ",lookups!$L$2-LEN(SOURCE!J1704)), "")&amp;
" | "&amp; IF(lookups!$K$2-LEN(SOURCE!I1704) &gt;= 0, REPT(" ",lookups!$K$2-LEN(SOURCE!I1704)), "")&amp;
      SOURCE!K1704&amp;      IF(lookups!$L$2-LEN(SOURCE!K1704) &gt;= 0, REPT(" ",lookups!$M$2-LEN(SOURCE!K1704)), "")&amp;
" | "&amp; SOURCE!L1704&amp;      IF(lookups!$O$2-LEN(SOURCE!L1704) &gt;= 0, REPT(" ",lookups!$O$2-LEN(SOURCE!L1704)), "")&amp;
" | "&amp; SOURCE!M1704&amp;      IF(lookups!$P$2-LEN(SOURCE!M1704) &gt;= 0, REPT(" ",lookups!$P$2-LEN(SOURCE!M1704)), "")&amp;
      "},"&amp;IF(SOURCE!O1704&lt;&gt;"",""&amp;SOURCE!O1704,"")
 )
)
)</f>
        <v>/* 1666 */  { fnBesselY,                    NOPARAM,                     "Y" STD_SUB_y "(x)",                           "Y" STD_SUB_y "(x)",                           (0 &lt;&lt; TAM_MAX_BITS) |     0, CAT_FNCT | SLS_ENABLED   | US_ENABLED   | EIM_DISABLED | PTP_NONE         },</v>
      </c>
    </row>
    <row r="1705" customFormat="false" ht="15.75" hidden="false" customHeight="false" outlineLevel="0" collapsed="false">
      <c r="A1705" s="263" t="str">
        <f aca="false">IF(AND(OR(SOURCE!A1705="",ISBLANK(SOURCE!A1705)),SOURCE!B1705&gt;0),IF(ISBLANK(SOURCE!C1705),"",SOURCE!C1705),
IF(SOURCE!B1705&lt;0,VLOOKUP(SOURCE!B1705,lookups!A$1:B$25,2,0),
  IF(ISBLANK(SOURCE!B1705),
    "",
    "/* "&amp;TEXT(SOURCE!B1705,"???0")&amp;" *"&amp;
      SOURCE!C1705&amp;", "&amp; IF(lookups!$E$2-LEN(SOURCE!C1705) &gt;= 0, REPT(" ",lookups!$E$2-LEN(SOURCE!C1705)), "")&amp;
      SOURCE!D1705&amp;", "&amp; IF(lookups!$F$2-LEN(SOURCE!D1705) &gt;= 0, REPT(" ",lookups!$F$2-LEN(SOURCE!D1705)), "")&amp;
      SOURCE!E1705&amp;", "&amp; IF(lookups!$G$2-LEN(SOURCE!E1705) &gt;=0, REPT(" ",lookups!$G$2-LEN(SOURCE!E1705)), "")&amp;
      SOURCE!F1705&amp;", "&amp; IF(lookups!$H$2-LEN(SOURCE!F1705) &gt;= 0, REPT(" ",lookups!$H$2-LEN(SOURCE!F1705)+2), "")&amp;"("&amp;
      SUBSTITUTE(TEXT(SOURCE!G1705,"??0"),"  ","")&amp;" &lt;&lt; TAM_MAX_BITS) |"&amp; IF(lookups!$I$2-3 &gt;= 0, REPT(" ",MAX(1,lookups!$I$2-5+4+1-1-LEN(  IF(ISTEXT(SOURCE!H1705),SOURCE!H1705,  SUBSTITUTE(SUBSTITUTE(TEXT(SOURCE!H1705,"????0"),"  ","")," ",""))   ))), "")&amp;
       IF(ISTEXT(SOURCE!H1705),SOURCE!H1705, SUBSTITUTE(SUBSTITUTE(TEXT(SOURCE!H1705,"????0"),"  ","")," ",""))   &amp;","&amp; IF(lookups!$J$2-3 &gt;= 0, REPT(" ",lookups!$J$2-3-5), "")&amp;
      SOURCE!I1705&amp;
" | "&amp; IF(lookups!$K$2-LEN(SOURCE!I1705) &gt;= 0, REPT(" ",lookups!$K$2-LEN(SOURCE!I1705)), "")&amp;
      SOURCE!J1705&amp;      IF(lookups!$L$2-LEN(SOURCE!J1705) &gt;= 0, REPT(" ",lookups!$L$2-LEN(SOURCE!J1705)), "")&amp;
" | "&amp; IF(lookups!$K$2-LEN(SOURCE!I1705) &gt;= 0, REPT(" ",lookups!$K$2-LEN(SOURCE!I1705)), "")&amp;
      SOURCE!K1705&amp;      IF(lookups!$L$2-LEN(SOURCE!K1705) &gt;= 0, REPT(" ",lookups!$M$2-LEN(SOURCE!K1705)), "")&amp;
" | "&amp; SOURCE!L1705&amp;      IF(lookups!$O$2-LEN(SOURCE!L1705) &gt;= 0, REPT(" ",lookups!$O$2-LEN(SOURCE!L1705)), "")&amp;
" | "&amp; SOURCE!M1705&amp;      IF(lookups!$P$2-LEN(SOURCE!M1705) &gt;= 0, REPT(" ",lookups!$P$2-LEN(SOURCE!M1705)), "")&amp;
      "},"&amp;IF(SOURCE!O1705&lt;&gt;"",""&amp;SOURCE!O1705,"")
 )
)
)</f>
        <v>/* 1667 */  { fnDeltaPercent,               NOPARAM,                     STD_DELTA "%",                                 STD_DELTA "%",                                 (0 &lt;&lt; TAM_MAX_BITS) |     0, CAT_FNCT | SLS_ENABLED   | US_ENABLED   | EIM_DISABLED | PTP_NONE         },</v>
      </c>
    </row>
    <row r="1706" customFormat="false" ht="15.75" hidden="false" customHeight="false" outlineLevel="0" collapsed="false">
      <c r="A1706" s="263" t="str">
        <f aca="false">IF(AND(OR(SOURCE!A1706="",ISBLANK(SOURCE!A1706)),SOURCE!B1706&gt;0),IF(ISBLANK(SOURCE!C1706),"",SOURCE!C1706),
IF(SOURCE!B1706&lt;0,VLOOKUP(SOURCE!B1706,lookups!A$1:B$25,2,0),
  IF(ISBLANK(SOURCE!B1706),
    "",
    "/* "&amp;TEXT(SOURCE!B1706,"???0")&amp;" *"&amp;
      SOURCE!C1706&amp;", "&amp; IF(lookups!$E$2-LEN(SOURCE!C1706) &gt;= 0, REPT(" ",lookups!$E$2-LEN(SOURCE!C1706)), "")&amp;
      SOURCE!D1706&amp;", "&amp; IF(lookups!$F$2-LEN(SOURCE!D1706) &gt;= 0, REPT(" ",lookups!$F$2-LEN(SOURCE!D1706)), "")&amp;
      SOURCE!E1706&amp;", "&amp; IF(lookups!$G$2-LEN(SOURCE!E1706) &gt;=0, REPT(" ",lookups!$G$2-LEN(SOURCE!E1706)), "")&amp;
      SOURCE!F1706&amp;", "&amp; IF(lookups!$H$2-LEN(SOURCE!F1706) &gt;= 0, REPT(" ",lookups!$H$2-LEN(SOURCE!F1706)+2), "")&amp;"("&amp;
      SUBSTITUTE(TEXT(SOURCE!G1706,"??0"),"  ","")&amp;" &lt;&lt; TAM_MAX_BITS) |"&amp; IF(lookups!$I$2-3 &gt;= 0, REPT(" ",MAX(1,lookups!$I$2-5+4+1-1-LEN(  IF(ISTEXT(SOURCE!H1706),SOURCE!H1706,  SUBSTITUTE(SUBSTITUTE(TEXT(SOURCE!H1706,"????0"),"  ","")," ",""))   ))), "")&amp;
       IF(ISTEXT(SOURCE!H1706),SOURCE!H1706, SUBSTITUTE(SUBSTITUTE(TEXT(SOURCE!H1706,"????0"),"  ","")," ",""))   &amp;","&amp; IF(lookups!$J$2-3 &gt;= 0, REPT(" ",lookups!$J$2-3-5), "")&amp;
      SOURCE!I1706&amp;
" | "&amp; IF(lookups!$K$2-LEN(SOURCE!I1706) &gt;= 0, REPT(" ",lookups!$K$2-LEN(SOURCE!I1706)), "")&amp;
      SOURCE!J1706&amp;      IF(lookups!$L$2-LEN(SOURCE!J1706) &gt;= 0, REPT(" ",lookups!$L$2-LEN(SOURCE!J1706)), "")&amp;
" | "&amp; IF(lookups!$K$2-LEN(SOURCE!I1706) &gt;= 0, REPT(" ",lookups!$K$2-LEN(SOURCE!I1706)), "")&amp;
      SOURCE!K1706&amp;      IF(lookups!$L$2-LEN(SOURCE!K1706) &gt;= 0, REPT(" ",lookups!$M$2-LEN(SOURCE!K1706)), "")&amp;
" | "&amp; SOURCE!L1706&amp;      IF(lookups!$O$2-LEN(SOURCE!L1706) &gt;= 0, REPT(" ",lookups!$O$2-LEN(SOURCE!L1706)), "")&amp;
" | "&amp; SOURCE!M1706&amp;      IF(lookups!$P$2-LEN(SOURCE!M1706) &gt;= 0, REPT(" ",lookups!$P$2-LEN(SOURCE!M1706)), "")&amp;
      "},"&amp;IF(SOURCE!O1706&lt;&gt;"",""&amp;SOURCE!O1706,"")
 )
)
)</f>
        <v>/* 1668 */  { fnGeometricSampleStdDev,      NOPARAM,                     STD_epsilon,                                   STD_epsilon,                                   (0 &lt;&lt; TAM_MAX_BITS) |     0, CAT_FNCT | SLS_ENABLED   | US_ENABLED   | EIM_DISABLED | PTP_NONE         },</v>
      </c>
    </row>
    <row r="1707" customFormat="false" ht="15.75" hidden="false" customHeight="false" outlineLevel="0" collapsed="false">
      <c r="A1707" s="263" t="str">
        <f aca="false">IF(AND(OR(SOURCE!A1707="",ISBLANK(SOURCE!A1707)),SOURCE!B1707&gt;0),IF(ISBLANK(SOURCE!C1707),"",SOURCE!C1707),
IF(SOURCE!B1707&lt;0,VLOOKUP(SOURCE!B1707,lookups!A$1:B$25,2,0),
  IF(ISBLANK(SOURCE!B1707),
    "",
    "/* "&amp;TEXT(SOURCE!B1707,"???0")&amp;" *"&amp;
      SOURCE!C1707&amp;", "&amp; IF(lookups!$E$2-LEN(SOURCE!C1707) &gt;= 0, REPT(" ",lookups!$E$2-LEN(SOURCE!C1707)), "")&amp;
      SOURCE!D1707&amp;", "&amp; IF(lookups!$F$2-LEN(SOURCE!D1707) &gt;= 0, REPT(" ",lookups!$F$2-LEN(SOURCE!D1707)), "")&amp;
      SOURCE!E1707&amp;", "&amp; IF(lookups!$G$2-LEN(SOURCE!E1707) &gt;=0, REPT(" ",lookups!$G$2-LEN(SOURCE!E1707)), "")&amp;
      SOURCE!F1707&amp;", "&amp; IF(lookups!$H$2-LEN(SOURCE!F1707) &gt;= 0, REPT(" ",lookups!$H$2-LEN(SOURCE!F1707)+2), "")&amp;"("&amp;
      SUBSTITUTE(TEXT(SOURCE!G1707,"??0"),"  ","")&amp;" &lt;&lt; TAM_MAX_BITS) |"&amp; IF(lookups!$I$2-3 &gt;= 0, REPT(" ",MAX(1,lookups!$I$2-5+4+1-1-LEN(  IF(ISTEXT(SOURCE!H1707),SOURCE!H1707,  SUBSTITUTE(SUBSTITUTE(TEXT(SOURCE!H1707,"????0"),"  ","")," ",""))   ))), "")&amp;
       IF(ISTEXT(SOURCE!H1707),SOURCE!H1707, SUBSTITUTE(SUBSTITUTE(TEXT(SOURCE!H1707,"????0"),"  ","")," ",""))   &amp;","&amp; IF(lookups!$J$2-3 &gt;= 0, REPT(" ",lookups!$J$2-3-5), "")&amp;
      SOURCE!I1707&amp;
" | "&amp; IF(lookups!$K$2-LEN(SOURCE!I1707) &gt;= 0, REPT(" ",lookups!$K$2-LEN(SOURCE!I1707)), "")&amp;
      SOURCE!J1707&amp;      IF(lookups!$L$2-LEN(SOURCE!J1707) &gt;= 0, REPT(" ",lookups!$L$2-LEN(SOURCE!J1707)), "")&amp;
" | "&amp; IF(lookups!$K$2-LEN(SOURCE!I1707) &gt;= 0, REPT(" ",lookups!$K$2-LEN(SOURCE!I1707)), "")&amp;
      SOURCE!K1707&amp;      IF(lookups!$L$2-LEN(SOURCE!K1707) &gt;= 0, REPT(" ",lookups!$M$2-LEN(SOURCE!K1707)), "")&amp;
" | "&amp; SOURCE!L1707&amp;      IF(lookups!$O$2-LEN(SOURCE!L1707) &gt;= 0, REPT(" ",lookups!$O$2-LEN(SOURCE!L1707)), "")&amp;
" | "&amp; SOURCE!M1707&amp;      IF(lookups!$P$2-LEN(SOURCE!M1707) &gt;= 0, REPT(" ",lookups!$P$2-LEN(SOURCE!M1707)), "")&amp;
      "},"&amp;IF(SOURCE!O1707&lt;&gt;"",""&amp;SOURCE!O1707,"")
 )
)
)</f>
        <v>/* 1669 */  { fnGeometricStandardError,     NOPARAM,                     STD_epsilon STD_SUB_m,                         STD_epsilon STD_SUB_m,                         (0 &lt;&lt; TAM_MAX_BITS) |     0, CAT_FNCT | SLS_ENABLED   | US_ENABLED   | EIM_DISABLED | PTP_NONE         },</v>
      </c>
    </row>
    <row r="1708" customFormat="false" ht="15.75" hidden="false" customHeight="false" outlineLevel="0" collapsed="false">
      <c r="A1708" s="263" t="str">
        <f aca="false">IF(AND(OR(SOURCE!A1708="",ISBLANK(SOURCE!A1708)),SOURCE!B1708&gt;0),IF(ISBLANK(SOURCE!C1708),"",SOURCE!C1708),
IF(SOURCE!B1708&lt;0,VLOOKUP(SOURCE!B1708,lookups!A$1:B$25,2,0),
  IF(ISBLANK(SOURCE!B1708),
    "",
    "/* "&amp;TEXT(SOURCE!B1708,"???0")&amp;" *"&amp;
      SOURCE!C1708&amp;", "&amp; IF(lookups!$E$2-LEN(SOURCE!C1708) &gt;= 0, REPT(" ",lookups!$E$2-LEN(SOURCE!C1708)), "")&amp;
      SOURCE!D1708&amp;", "&amp; IF(lookups!$F$2-LEN(SOURCE!D1708) &gt;= 0, REPT(" ",lookups!$F$2-LEN(SOURCE!D1708)), "")&amp;
      SOURCE!E1708&amp;", "&amp; IF(lookups!$G$2-LEN(SOURCE!E1708) &gt;=0, REPT(" ",lookups!$G$2-LEN(SOURCE!E1708)), "")&amp;
      SOURCE!F1708&amp;", "&amp; IF(lookups!$H$2-LEN(SOURCE!F1708) &gt;= 0, REPT(" ",lookups!$H$2-LEN(SOURCE!F1708)+2), "")&amp;"("&amp;
      SUBSTITUTE(TEXT(SOURCE!G1708,"??0"),"  ","")&amp;" &lt;&lt; TAM_MAX_BITS) |"&amp; IF(lookups!$I$2-3 &gt;= 0, REPT(" ",MAX(1,lookups!$I$2-5+4+1-1-LEN(  IF(ISTEXT(SOURCE!H1708),SOURCE!H1708,  SUBSTITUTE(SUBSTITUTE(TEXT(SOURCE!H1708,"????0"),"  ","")," ",""))   ))), "")&amp;
       IF(ISTEXT(SOURCE!H1708),SOURCE!H1708, SUBSTITUTE(SUBSTITUTE(TEXT(SOURCE!H1708,"????0"),"  ","")," ",""))   &amp;","&amp; IF(lookups!$J$2-3 &gt;= 0, REPT(" ",lookups!$J$2-3-5), "")&amp;
      SOURCE!I1708&amp;
" | "&amp; IF(lookups!$K$2-LEN(SOURCE!I1708) &gt;= 0, REPT(" ",lookups!$K$2-LEN(SOURCE!I1708)), "")&amp;
      SOURCE!J1708&amp;      IF(lookups!$L$2-LEN(SOURCE!J1708) &gt;= 0, REPT(" ",lookups!$L$2-LEN(SOURCE!J1708)), "")&amp;
" | "&amp; IF(lookups!$K$2-LEN(SOURCE!I1708) &gt;= 0, REPT(" ",lookups!$K$2-LEN(SOURCE!I1708)), "")&amp;
      SOURCE!K1708&amp;      IF(lookups!$L$2-LEN(SOURCE!K1708) &gt;= 0, REPT(" ",lookups!$M$2-LEN(SOURCE!K1708)), "")&amp;
" | "&amp; SOURCE!L1708&amp;      IF(lookups!$O$2-LEN(SOURCE!L1708) &gt;= 0, REPT(" ",lookups!$O$2-LEN(SOURCE!L1708)), "")&amp;
" | "&amp; SOURCE!M1708&amp;      IF(lookups!$P$2-LEN(SOURCE!M1708) &gt;= 0, REPT(" ",lookups!$P$2-LEN(SOURCE!M1708)), "")&amp;
      "},"&amp;IF(SOURCE!O1708&lt;&gt;"",""&amp;SOURCE!O1708,"")
 )
)
)</f>
        <v>/* 1670 */  { fnGeometricPopulationStdDev,  NOPARAM,                     STD_epsilon STD_SUB_p,                         STD_epsilon STD_SUB_p,                         (0 &lt;&lt; TAM_MAX_BITS) |     0, CAT_FNCT | SLS_ENABLED   | US_ENABLED   | EIM_DISABLED | PTP_NONE         },</v>
      </c>
    </row>
    <row r="1709" customFormat="false" ht="15.75" hidden="false" customHeight="false" outlineLevel="0" collapsed="false">
      <c r="A1709" s="263" t="str">
        <f aca="false">IF(AND(OR(SOURCE!A1709="",ISBLANK(SOURCE!A1709)),SOURCE!B1709&gt;0),IF(ISBLANK(SOURCE!C1709),"",SOURCE!C1709),
IF(SOURCE!B1709&lt;0,VLOOKUP(SOURCE!B1709,lookups!A$1:B$25,2,0),
  IF(ISBLANK(SOURCE!B1709),
    "",
    "/* "&amp;TEXT(SOURCE!B1709,"???0")&amp;" *"&amp;
      SOURCE!C1709&amp;", "&amp; IF(lookups!$E$2-LEN(SOURCE!C1709) &gt;= 0, REPT(" ",lookups!$E$2-LEN(SOURCE!C1709)), "")&amp;
      SOURCE!D1709&amp;", "&amp; IF(lookups!$F$2-LEN(SOURCE!D1709) &gt;= 0, REPT(" ",lookups!$F$2-LEN(SOURCE!D1709)), "")&amp;
      SOURCE!E1709&amp;", "&amp; IF(lookups!$G$2-LEN(SOURCE!E1709) &gt;=0, REPT(" ",lookups!$G$2-LEN(SOURCE!E1709)), "")&amp;
      SOURCE!F1709&amp;", "&amp; IF(lookups!$H$2-LEN(SOURCE!F1709) &gt;= 0, REPT(" ",lookups!$H$2-LEN(SOURCE!F1709)+2), "")&amp;"("&amp;
      SUBSTITUTE(TEXT(SOURCE!G1709,"??0"),"  ","")&amp;" &lt;&lt; TAM_MAX_BITS) |"&amp; IF(lookups!$I$2-3 &gt;= 0, REPT(" ",MAX(1,lookups!$I$2-5+4+1-1-LEN(  IF(ISTEXT(SOURCE!H1709),SOURCE!H1709,  SUBSTITUTE(SUBSTITUTE(TEXT(SOURCE!H1709,"????0"),"  ","")," ",""))   ))), "")&amp;
       IF(ISTEXT(SOURCE!H1709),SOURCE!H1709, SUBSTITUTE(SUBSTITUTE(TEXT(SOURCE!H1709,"????0"),"  ","")," ",""))   &amp;","&amp; IF(lookups!$J$2-3 &gt;= 0, REPT(" ",lookups!$J$2-3-5), "")&amp;
      SOURCE!I1709&amp;
" | "&amp; IF(lookups!$K$2-LEN(SOURCE!I1709) &gt;= 0, REPT(" ",lookups!$K$2-LEN(SOURCE!I1709)), "")&amp;
      SOURCE!J1709&amp;      IF(lookups!$L$2-LEN(SOURCE!J1709) &gt;= 0, REPT(" ",lookups!$L$2-LEN(SOURCE!J1709)), "")&amp;
" | "&amp; IF(lookups!$K$2-LEN(SOURCE!I1709) &gt;= 0, REPT(" ",lookups!$K$2-LEN(SOURCE!I1709)), "")&amp;
      SOURCE!K1709&amp;      IF(lookups!$L$2-LEN(SOURCE!K1709) &gt;= 0, REPT(" ",lookups!$M$2-LEN(SOURCE!K1709)), "")&amp;
" | "&amp; SOURCE!L1709&amp;      IF(lookups!$O$2-LEN(SOURCE!L1709) &gt;= 0, REPT(" ",lookups!$O$2-LEN(SOURCE!L1709)), "")&amp;
" | "&amp; SOURCE!M1709&amp;      IF(lookups!$P$2-LEN(SOURCE!M1709) &gt;= 0, REPT(" ",lookups!$P$2-LEN(SOURCE!M1709)), "")&amp;
      "},"&amp;IF(SOURCE!O1709&lt;&gt;"",""&amp;SOURCE!O1709,"")
 )
)
)</f>
        <v>/* 1671 */  { fnZeta,                       NOPARAM,                     STD_zeta "(x)",                                STD_zeta "(x)",                                (0 &lt;&lt; TAM_MAX_BITS) |     0, CAT_FNCT | SLS_ENABLED   | US_ENABLED   | EIM_ENABLED  | PTP_NONE         },</v>
      </c>
    </row>
    <row r="1710" customFormat="false" ht="15.75" hidden="false" customHeight="false" outlineLevel="0" collapsed="false">
      <c r="A1710" s="263" t="str">
        <f aca="false">IF(AND(OR(SOURCE!A1710="",ISBLANK(SOURCE!A1710)),SOURCE!B1710&gt;0),IF(ISBLANK(SOURCE!C1710),"",SOURCE!C1710),
IF(SOURCE!B1710&lt;0,VLOOKUP(SOURCE!B1710,lookups!A$1:B$25,2,0),
  IF(ISBLANK(SOURCE!B1710),
    "",
    "/* "&amp;TEXT(SOURCE!B1710,"???0")&amp;" *"&amp;
      SOURCE!C1710&amp;", "&amp; IF(lookups!$E$2-LEN(SOURCE!C1710) &gt;= 0, REPT(" ",lookups!$E$2-LEN(SOURCE!C1710)), "")&amp;
      SOURCE!D1710&amp;", "&amp; IF(lookups!$F$2-LEN(SOURCE!D1710) &gt;= 0, REPT(" ",lookups!$F$2-LEN(SOURCE!D1710)), "")&amp;
      SOURCE!E1710&amp;", "&amp; IF(lookups!$G$2-LEN(SOURCE!E1710) &gt;=0, REPT(" ",lookups!$G$2-LEN(SOURCE!E1710)), "")&amp;
      SOURCE!F1710&amp;", "&amp; IF(lookups!$H$2-LEN(SOURCE!F1710) &gt;= 0, REPT(" ",lookups!$H$2-LEN(SOURCE!F1710)+2), "")&amp;"("&amp;
      SUBSTITUTE(TEXT(SOURCE!G1710,"??0"),"  ","")&amp;" &lt;&lt; TAM_MAX_BITS) |"&amp; IF(lookups!$I$2-3 &gt;= 0, REPT(" ",MAX(1,lookups!$I$2-5+4+1-1-LEN(  IF(ISTEXT(SOURCE!H1710),SOURCE!H1710,  SUBSTITUTE(SUBSTITUTE(TEXT(SOURCE!H1710,"????0"),"  ","")," ",""))   ))), "")&amp;
       IF(ISTEXT(SOURCE!H1710),SOURCE!H1710, SUBSTITUTE(SUBSTITUTE(TEXT(SOURCE!H1710,"????0"),"  ","")," ",""))   &amp;","&amp; IF(lookups!$J$2-3 &gt;= 0, REPT(" ",lookups!$J$2-3-5), "")&amp;
      SOURCE!I1710&amp;
" | "&amp; IF(lookups!$K$2-LEN(SOURCE!I1710) &gt;= 0, REPT(" ",lookups!$K$2-LEN(SOURCE!I1710)), "")&amp;
      SOURCE!J1710&amp;      IF(lookups!$L$2-LEN(SOURCE!J1710) &gt;= 0, REPT(" ",lookups!$L$2-LEN(SOURCE!J1710)), "")&amp;
" | "&amp; IF(lookups!$K$2-LEN(SOURCE!I1710) &gt;= 0, REPT(" ",lookups!$K$2-LEN(SOURCE!I1710)), "")&amp;
      SOURCE!K1710&amp;      IF(lookups!$L$2-LEN(SOURCE!K1710) &gt;= 0, REPT(" ",lookups!$M$2-LEN(SOURCE!K1710)), "")&amp;
" | "&amp; SOURCE!L1710&amp;      IF(lookups!$O$2-LEN(SOURCE!L1710) &gt;= 0, REPT(" ",lookups!$O$2-LEN(SOURCE!L1710)), "")&amp;
" | "&amp; SOURCE!M1710&amp;      IF(lookups!$P$2-LEN(SOURCE!M1710) &gt;= 0, REPT(" ",lookups!$P$2-LEN(SOURCE!M1710)), "")&amp;
      "},"&amp;IF(SOURCE!O1710&lt;&gt;"",""&amp;SOURCE!O1710,"")
 )
)
)</f>
        <v>/* 1672 */  { fnProgrammableProduct,        TM_LABEL,                    STD_PRODUCT STD_SUB_n,                         STD_PRODUCT STD_SUB_n,                         (0 &lt;&lt; TAM_MAX_BITS) |    99, CAT_FNCT | SLS_ENABLED   | US_ENABLED   | EIM_DISABLED | PTP_LABEL        },</v>
      </c>
    </row>
    <row r="1711" customFormat="false" ht="15.75" hidden="false" customHeight="false" outlineLevel="0" collapsed="false">
      <c r="A1711" s="263" t="str">
        <f aca="false">IF(AND(OR(SOURCE!A1711="",ISBLANK(SOURCE!A1711)),SOURCE!B1711&gt;0),IF(ISBLANK(SOURCE!C1711),"",SOURCE!C1711),
IF(SOURCE!B1711&lt;0,VLOOKUP(SOURCE!B1711,lookups!A$1:B$25,2,0),
  IF(ISBLANK(SOURCE!B1711),
    "",
    "/* "&amp;TEXT(SOURCE!B1711,"???0")&amp;" *"&amp;
      SOURCE!C1711&amp;", "&amp; IF(lookups!$E$2-LEN(SOURCE!C1711) &gt;= 0, REPT(" ",lookups!$E$2-LEN(SOURCE!C1711)), "")&amp;
      SOURCE!D1711&amp;", "&amp; IF(lookups!$F$2-LEN(SOURCE!D1711) &gt;= 0, REPT(" ",lookups!$F$2-LEN(SOURCE!D1711)), "")&amp;
      SOURCE!E1711&amp;", "&amp; IF(lookups!$G$2-LEN(SOURCE!E1711) &gt;=0, REPT(" ",lookups!$G$2-LEN(SOURCE!E1711)), "")&amp;
      SOURCE!F1711&amp;", "&amp; IF(lookups!$H$2-LEN(SOURCE!F1711) &gt;= 0, REPT(" ",lookups!$H$2-LEN(SOURCE!F1711)+2), "")&amp;"("&amp;
      SUBSTITUTE(TEXT(SOURCE!G1711,"??0"),"  ","")&amp;" &lt;&lt; TAM_MAX_BITS) |"&amp; IF(lookups!$I$2-3 &gt;= 0, REPT(" ",MAX(1,lookups!$I$2-5+4+1-1-LEN(  IF(ISTEXT(SOURCE!H1711),SOURCE!H1711,  SUBSTITUTE(SUBSTITUTE(TEXT(SOURCE!H1711,"????0"),"  ","")," ",""))   ))), "")&amp;
       IF(ISTEXT(SOURCE!H1711),SOURCE!H1711, SUBSTITUTE(SUBSTITUTE(TEXT(SOURCE!H1711,"????0"),"  ","")," ",""))   &amp;","&amp; IF(lookups!$J$2-3 &gt;= 0, REPT(" ",lookups!$J$2-3-5), "")&amp;
      SOURCE!I1711&amp;
" | "&amp; IF(lookups!$K$2-LEN(SOURCE!I1711) &gt;= 0, REPT(" ",lookups!$K$2-LEN(SOURCE!I1711)), "")&amp;
      SOURCE!J1711&amp;      IF(lookups!$L$2-LEN(SOURCE!J1711) &gt;= 0, REPT(" ",lookups!$L$2-LEN(SOURCE!J1711)), "")&amp;
" | "&amp; IF(lookups!$K$2-LEN(SOURCE!I1711) &gt;= 0, REPT(" ",lookups!$K$2-LEN(SOURCE!I1711)), "")&amp;
      SOURCE!K1711&amp;      IF(lookups!$L$2-LEN(SOURCE!K1711) &gt;= 0, REPT(" ",lookups!$M$2-LEN(SOURCE!K1711)), "")&amp;
" | "&amp; SOURCE!L1711&amp;      IF(lookups!$O$2-LEN(SOURCE!L1711) &gt;= 0, REPT(" ",lookups!$O$2-LEN(SOURCE!L1711)), "")&amp;
" | "&amp; SOURCE!M1711&amp;      IF(lookups!$P$2-LEN(SOURCE!M1711) &gt;= 0, REPT(" ",lookups!$P$2-LEN(SOURCE!M1711)), "")&amp;
      "},"&amp;IF(SOURCE!O1711&lt;&gt;"",""&amp;SOURCE!O1711,"")
 )
)
)</f>
        <v>/* 1673 */  { fnProgrammableSum,            TM_LABEL,                    STD_SUM STD_SUB_n,                             STD_SUM STD_SUB_n,                             (0 &lt;&lt; TAM_MAX_BITS) |    99, CAT_FNCT | SLS_ENABLED   | US_ENABLED   | EIM_DISABLED | PTP_LABEL        },</v>
      </c>
    </row>
    <row r="1712" customFormat="false" ht="15.75" hidden="false" customHeight="false" outlineLevel="0" collapsed="false">
      <c r="A1712" s="263" t="str">
        <f aca="false">IF(AND(OR(SOURCE!A1712="",ISBLANK(SOURCE!A1712)),SOURCE!B1712&gt;0),IF(ISBLANK(SOURCE!C1712),"",SOURCE!C1712),
IF(SOURCE!B1712&lt;0,VLOOKUP(SOURCE!B1712,lookups!A$1:B$25,2,0),
  IF(ISBLANK(SOURCE!B1712),
    "",
    "/* "&amp;TEXT(SOURCE!B1712,"???0")&amp;" *"&amp;
      SOURCE!C1712&amp;", "&amp; IF(lookups!$E$2-LEN(SOURCE!C1712) &gt;= 0, REPT(" ",lookups!$E$2-LEN(SOURCE!C1712)), "")&amp;
      SOURCE!D1712&amp;", "&amp; IF(lookups!$F$2-LEN(SOURCE!D1712) &gt;= 0, REPT(" ",lookups!$F$2-LEN(SOURCE!D1712)), "")&amp;
      SOURCE!E1712&amp;", "&amp; IF(lookups!$G$2-LEN(SOURCE!E1712) &gt;=0, REPT(" ",lookups!$G$2-LEN(SOURCE!E1712)), "")&amp;
      SOURCE!F1712&amp;", "&amp; IF(lookups!$H$2-LEN(SOURCE!F1712) &gt;= 0, REPT(" ",lookups!$H$2-LEN(SOURCE!F1712)+2), "")&amp;"("&amp;
      SUBSTITUTE(TEXT(SOURCE!G1712,"??0"),"  ","")&amp;" &lt;&lt; TAM_MAX_BITS) |"&amp; IF(lookups!$I$2-3 &gt;= 0, REPT(" ",MAX(1,lookups!$I$2-5+4+1-1-LEN(  IF(ISTEXT(SOURCE!H1712),SOURCE!H1712,  SUBSTITUTE(SUBSTITUTE(TEXT(SOURCE!H1712,"????0"),"  ","")," ",""))   ))), "")&amp;
       IF(ISTEXT(SOURCE!H1712),SOURCE!H1712, SUBSTITUTE(SUBSTITUTE(TEXT(SOURCE!H1712,"????0"),"  ","")," ",""))   &amp;","&amp; IF(lookups!$J$2-3 &gt;= 0, REPT(" ",lookups!$J$2-3-5), "")&amp;
      SOURCE!I1712&amp;
" | "&amp; IF(lookups!$K$2-LEN(SOURCE!I1712) &gt;= 0, REPT(" ",lookups!$K$2-LEN(SOURCE!I1712)), "")&amp;
      SOURCE!J1712&amp;      IF(lookups!$L$2-LEN(SOURCE!J1712) &gt;= 0, REPT(" ",lookups!$L$2-LEN(SOURCE!J1712)), "")&amp;
" | "&amp; IF(lookups!$K$2-LEN(SOURCE!I1712) &gt;= 0, REPT(" ",lookups!$K$2-LEN(SOURCE!I1712)), "")&amp;
      SOURCE!K1712&amp;      IF(lookups!$L$2-LEN(SOURCE!K1712) &gt;= 0, REPT(" ",lookups!$M$2-LEN(SOURCE!K1712)), "")&amp;
" | "&amp; SOURCE!L1712&amp;      IF(lookups!$O$2-LEN(SOURCE!L1712) &gt;= 0, REPT(" ",lookups!$O$2-LEN(SOURCE!L1712)), "")&amp;
" | "&amp; SOURCE!M1712&amp;      IF(lookups!$P$2-LEN(SOURCE!M1712) &gt;= 0, REPT(" ",lookups!$P$2-LEN(SOURCE!M1712)), "")&amp;
      "},"&amp;IF(SOURCE!O1712&lt;&gt;"",""&amp;SOURCE!O1712,"")
 )
)
)</f>
        <v>/* 1674 */  { fnPopulationStdDev,           NOPARAM,                     STD_sigma,                                     STD_sigma,                                     (0 &lt;&lt; TAM_MAX_BITS) |     0, CAT_FNCT | SLS_ENABLED   | US_ENABLED   | EIM_DISABLED | PTP_NONE         },</v>
      </c>
    </row>
    <row r="1713" customFormat="false" ht="15.75" hidden="false" customHeight="false" outlineLevel="0" collapsed="false">
      <c r="A1713" s="263" t="str">
        <f aca="false">IF(AND(OR(SOURCE!A1713="",ISBLANK(SOURCE!A1713)),SOURCE!B1713&gt;0),IF(ISBLANK(SOURCE!C1713),"",SOURCE!C1713),
IF(SOURCE!B1713&lt;0,VLOOKUP(SOURCE!B1713,lookups!A$1:B$25,2,0),
  IF(ISBLANK(SOURCE!B1713),
    "",
    "/* "&amp;TEXT(SOURCE!B1713,"???0")&amp;" *"&amp;
      SOURCE!C1713&amp;", "&amp; IF(lookups!$E$2-LEN(SOURCE!C1713) &gt;= 0, REPT(" ",lookups!$E$2-LEN(SOURCE!C1713)), "")&amp;
      SOURCE!D1713&amp;", "&amp; IF(lookups!$F$2-LEN(SOURCE!D1713) &gt;= 0, REPT(" ",lookups!$F$2-LEN(SOURCE!D1713)), "")&amp;
      SOURCE!E1713&amp;", "&amp; IF(lookups!$G$2-LEN(SOURCE!E1713) &gt;=0, REPT(" ",lookups!$G$2-LEN(SOURCE!E1713)), "")&amp;
      SOURCE!F1713&amp;", "&amp; IF(lookups!$H$2-LEN(SOURCE!F1713) &gt;= 0, REPT(" ",lookups!$H$2-LEN(SOURCE!F1713)+2), "")&amp;"("&amp;
      SUBSTITUTE(TEXT(SOURCE!G1713,"??0"),"  ","")&amp;" &lt;&lt; TAM_MAX_BITS) |"&amp; IF(lookups!$I$2-3 &gt;= 0, REPT(" ",MAX(1,lookups!$I$2-5+4+1-1-LEN(  IF(ISTEXT(SOURCE!H1713),SOURCE!H1713,  SUBSTITUTE(SUBSTITUTE(TEXT(SOURCE!H1713,"????0"),"  ","")," ",""))   ))), "")&amp;
       IF(ISTEXT(SOURCE!H1713),SOURCE!H1713, SUBSTITUTE(SUBSTITUTE(TEXT(SOURCE!H1713,"????0"),"  ","")," ",""))   &amp;","&amp; IF(lookups!$J$2-3 &gt;= 0, REPT(" ",lookups!$J$2-3-5), "")&amp;
      SOURCE!I1713&amp;
" | "&amp; IF(lookups!$K$2-LEN(SOURCE!I1713) &gt;= 0, REPT(" ",lookups!$K$2-LEN(SOURCE!I1713)), "")&amp;
      SOURCE!J1713&amp;      IF(lookups!$L$2-LEN(SOURCE!J1713) &gt;= 0, REPT(" ",lookups!$L$2-LEN(SOURCE!J1713)), "")&amp;
" | "&amp; IF(lookups!$K$2-LEN(SOURCE!I1713) &gt;= 0, REPT(" ",lookups!$K$2-LEN(SOURCE!I1713)), "")&amp;
      SOURCE!K1713&amp;      IF(lookups!$L$2-LEN(SOURCE!K1713) &gt;= 0, REPT(" ",lookups!$M$2-LEN(SOURCE!K1713)), "")&amp;
" | "&amp; SOURCE!L1713&amp;      IF(lookups!$O$2-LEN(SOURCE!L1713) &gt;= 0, REPT(" ",lookups!$O$2-LEN(SOURCE!L1713)), "")&amp;
" | "&amp; SOURCE!M1713&amp;      IF(lookups!$P$2-LEN(SOURCE!M1713) &gt;= 0, REPT(" ",lookups!$P$2-LEN(SOURCE!M1713)), "")&amp;
      "},"&amp;IF(SOURCE!O1713&lt;&gt;"",""&amp;SOURCE!O1713,"")
 )
)
)</f>
        <v>/* 1675 */  { fnWeightedPopulationStdDev,   NOPARAM,                     STD_sigma STD_SUB_w,                           STD_sigma STD_SUB_w,                           (0 &lt;&lt; TAM_MAX_BITS) |     0, CAT_FNCT | SLS_ENABLED   | US_ENABLED   | EIM_DISABLED | PTP_NONE         },</v>
      </c>
    </row>
    <row r="1714" customFormat="false" ht="15.75" hidden="false" customHeight="false" outlineLevel="0" collapsed="false">
      <c r="A1714" s="263" t="str">
        <f aca="false">IF(AND(OR(SOURCE!A1714="",ISBLANK(SOURCE!A1714)),SOURCE!B1714&gt;0),IF(ISBLANK(SOURCE!C1714),"",SOURCE!C1714),
IF(SOURCE!B1714&lt;0,VLOOKUP(SOURCE!B1714,lookups!A$1:B$25,2,0),
  IF(ISBLANK(SOURCE!B1714),
    "",
    "/* "&amp;TEXT(SOURCE!B1714,"???0")&amp;" *"&amp;
      SOURCE!C1714&amp;", "&amp; IF(lookups!$E$2-LEN(SOURCE!C1714) &gt;= 0, REPT(" ",lookups!$E$2-LEN(SOURCE!C1714)), "")&amp;
      SOURCE!D1714&amp;", "&amp; IF(lookups!$F$2-LEN(SOURCE!D1714) &gt;= 0, REPT(" ",lookups!$F$2-LEN(SOURCE!D1714)), "")&amp;
      SOURCE!E1714&amp;", "&amp; IF(lookups!$G$2-LEN(SOURCE!E1714) &gt;=0, REPT(" ",lookups!$G$2-LEN(SOURCE!E1714)), "")&amp;
      SOURCE!F1714&amp;", "&amp; IF(lookups!$H$2-LEN(SOURCE!F1714) &gt;= 0, REPT(" ",lookups!$H$2-LEN(SOURCE!F1714)+2), "")&amp;"("&amp;
      SUBSTITUTE(TEXT(SOURCE!G1714,"??0"),"  ","")&amp;" &lt;&lt; TAM_MAX_BITS) |"&amp; IF(lookups!$I$2-3 &gt;= 0, REPT(" ",MAX(1,lookups!$I$2-5+4+1-1-LEN(  IF(ISTEXT(SOURCE!H1714),SOURCE!H1714,  SUBSTITUTE(SUBSTITUTE(TEXT(SOURCE!H1714,"????0"),"  ","")," ",""))   ))), "")&amp;
       IF(ISTEXT(SOURCE!H1714),SOURCE!H1714, SUBSTITUTE(SUBSTITUTE(TEXT(SOURCE!H1714,"????0"),"  ","")," ",""))   &amp;","&amp; IF(lookups!$J$2-3 &gt;= 0, REPT(" ",lookups!$J$2-3-5), "")&amp;
      SOURCE!I1714&amp;
" | "&amp; IF(lookups!$K$2-LEN(SOURCE!I1714) &gt;= 0, REPT(" ",lookups!$K$2-LEN(SOURCE!I1714)), "")&amp;
      SOURCE!J1714&amp;      IF(lookups!$L$2-LEN(SOURCE!J1714) &gt;= 0, REPT(" ",lookups!$L$2-LEN(SOURCE!J1714)), "")&amp;
" | "&amp; IF(lookups!$K$2-LEN(SOURCE!I1714) &gt;= 0, REPT(" ",lookups!$K$2-LEN(SOURCE!I1714)), "")&amp;
      SOURCE!K1714&amp;      IF(lookups!$L$2-LEN(SOURCE!K1714) &gt;= 0, REPT(" ",lookups!$M$2-LEN(SOURCE!K1714)), "")&amp;
" | "&amp; SOURCE!L1714&amp;      IF(lookups!$O$2-LEN(SOURCE!L1714) &gt;= 0, REPT(" ",lookups!$O$2-LEN(SOURCE!L1714)), "")&amp;
" | "&amp; SOURCE!M1714&amp;      IF(lookups!$P$2-LEN(SOURCE!M1714) &gt;= 0, REPT(" ",lookups!$P$2-LEN(SOURCE!M1714)), "")&amp;
      "},"&amp;IF(SOURCE!O1714&lt;&gt;"",""&amp;SOURCE!O1714,"")
 )
)
)</f>
        <v>/* 1676 */  { fnRandomI,                    NOPARAM,                     "RANI#",                                       "RANI#",                                       (0 &lt;&lt; TAM_MAX_BITS) |     0, CAT_FNCT | SLS_ENABLED   | US_ENABLED   | EIM_DISABLED | PTP_NONE         },</v>
      </c>
    </row>
    <row r="1715" customFormat="false" ht="15.75" hidden="false" customHeight="false" outlineLevel="0" collapsed="false">
      <c r="A1715" s="263" t="str">
        <f aca="false">IF(AND(OR(SOURCE!A1715="",ISBLANK(SOURCE!A1715)),SOURCE!B1715&gt;0),IF(ISBLANK(SOURCE!C1715),"",SOURCE!C1715),
IF(SOURCE!B1715&lt;0,VLOOKUP(SOURCE!B1715,lookups!A$1:B$25,2,0),
  IF(ISBLANK(SOURCE!B1715),
    "",
    "/* "&amp;TEXT(SOURCE!B1715,"???0")&amp;" *"&amp;
      SOURCE!C1715&amp;", "&amp; IF(lookups!$E$2-LEN(SOURCE!C1715) &gt;= 0, REPT(" ",lookups!$E$2-LEN(SOURCE!C1715)), "")&amp;
      SOURCE!D1715&amp;", "&amp; IF(lookups!$F$2-LEN(SOURCE!D1715) &gt;= 0, REPT(" ",lookups!$F$2-LEN(SOURCE!D1715)), "")&amp;
      SOURCE!E1715&amp;", "&amp; IF(lookups!$G$2-LEN(SOURCE!E1715) &gt;=0, REPT(" ",lookups!$G$2-LEN(SOURCE!E1715)), "")&amp;
      SOURCE!F1715&amp;", "&amp; IF(lookups!$H$2-LEN(SOURCE!F1715) &gt;= 0, REPT(" ",lookups!$H$2-LEN(SOURCE!F1715)+2), "")&amp;"("&amp;
      SUBSTITUTE(TEXT(SOURCE!G1715,"??0"),"  ","")&amp;" &lt;&lt; TAM_MAX_BITS) |"&amp; IF(lookups!$I$2-3 &gt;= 0, REPT(" ",MAX(1,lookups!$I$2-5+4+1-1-LEN(  IF(ISTEXT(SOURCE!H1715),SOURCE!H1715,  SUBSTITUTE(SUBSTITUTE(TEXT(SOURCE!H1715,"????0"),"  ","")," ",""))   ))), "")&amp;
       IF(ISTEXT(SOURCE!H1715),SOURCE!H1715, SUBSTITUTE(SUBSTITUTE(TEXT(SOURCE!H1715,"????0"),"  ","")," ",""))   &amp;","&amp; IF(lookups!$J$2-3 &gt;= 0, REPT(" ",lookups!$J$2-3-5), "")&amp;
      SOURCE!I1715&amp;
" | "&amp; IF(lookups!$K$2-LEN(SOURCE!I1715) &gt;= 0, REPT(" ",lookups!$K$2-LEN(SOURCE!I1715)), "")&amp;
      SOURCE!J1715&amp;      IF(lookups!$L$2-LEN(SOURCE!J1715) &gt;= 0, REPT(" ",lookups!$L$2-LEN(SOURCE!J1715)), "")&amp;
" | "&amp; IF(lookups!$K$2-LEN(SOURCE!I1715) &gt;= 0, REPT(" ",lookups!$K$2-LEN(SOURCE!I1715)), "")&amp;
      SOURCE!K1715&amp;      IF(lookups!$L$2-LEN(SOURCE!K1715) &gt;= 0, REPT(" ",lookups!$M$2-LEN(SOURCE!K1715)), "")&amp;
" | "&amp; SOURCE!L1715&amp;      IF(lookups!$O$2-LEN(SOURCE!L1715) &gt;= 0, REPT(" ",lookups!$O$2-LEN(SOURCE!L1715)), "")&amp;
" | "&amp; SOURCE!M1715&amp;      IF(lookups!$P$2-LEN(SOURCE!M1715) &gt;= 0, REPT(" ",lookups!$P$2-LEN(SOURCE!M1715)), "")&amp;
      "},"&amp;IF(SOURCE!O1715&lt;&gt;"",""&amp;SOURCE!O1715,"")
 )
)
)</f>
        <v>/* 1677 */  { fnP_All_Regs,                 5              /*#JM#*/,     STD_PRINTER "x",                               STD_PRINTER "x",                               (0 &lt;&lt; TAM_MAX_BITS) |     0, CAT_FNCT | SLS_ENABLED   | US_ENABLED   | EIM_DISABLED | PTP_NONE         },</v>
      </c>
    </row>
    <row r="1716" customFormat="false" ht="15.75" hidden="false" customHeight="false" outlineLevel="0" collapsed="false">
      <c r="A1716" s="263" t="str">
        <f aca="false">IF(AND(OR(SOURCE!A1716="",ISBLANK(SOURCE!A1716)),SOURCE!B1716&gt;0),IF(ISBLANK(SOURCE!C1716),"",SOURCE!C1716),
IF(SOURCE!B1716&lt;0,VLOOKUP(SOURCE!B1716,lookups!A$1:B$25,2,0),
  IF(ISBLANK(SOURCE!B1716),
    "",
    "/* "&amp;TEXT(SOURCE!B1716,"???0")&amp;" *"&amp;
      SOURCE!C1716&amp;", "&amp; IF(lookups!$E$2-LEN(SOURCE!C1716) &gt;= 0, REPT(" ",lookups!$E$2-LEN(SOURCE!C1716)), "")&amp;
      SOURCE!D1716&amp;", "&amp; IF(lookups!$F$2-LEN(SOURCE!D1716) &gt;= 0, REPT(" ",lookups!$F$2-LEN(SOURCE!D1716)), "")&amp;
      SOURCE!E1716&amp;", "&amp; IF(lookups!$G$2-LEN(SOURCE!E1716) &gt;=0, REPT(" ",lookups!$G$2-LEN(SOURCE!E1716)), "")&amp;
      SOURCE!F1716&amp;", "&amp; IF(lookups!$H$2-LEN(SOURCE!F1716) &gt;= 0, REPT(" ",lookups!$H$2-LEN(SOURCE!F1716)+2), "")&amp;"("&amp;
      SUBSTITUTE(TEXT(SOURCE!G1716,"??0"),"  ","")&amp;" &lt;&lt; TAM_MAX_BITS) |"&amp; IF(lookups!$I$2-3 &gt;= 0, REPT(" ",MAX(1,lookups!$I$2-5+4+1-1-LEN(  IF(ISTEXT(SOURCE!H1716),SOURCE!H1716,  SUBSTITUTE(SUBSTITUTE(TEXT(SOURCE!H1716,"????0"),"  ","")," ",""))   ))), "")&amp;
       IF(ISTEXT(SOURCE!H1716),SOURCE!H1716, SUBSTITUTE(SUBSTITUTE(TEXT(SOURCE!H1716,"????0"),"  ","")," ",""))   &amp;","&amp; IF(lookups!$J$2-3 &gt;= 0, REPT(" ",lookups!$J$2-3-5), "")&amp;
      SOURCE!I1716&amp;
" | "&amp; IF(lookups!$K$2-LEN(SOURCE!I1716) &gt;= 0, REPT(" ",lookups!$K$2-LEN(SOURCE!I1716)), "")&amp;
      SOURCE!J1716&amp;      IF(lookups!$L$2-LEN(SOURCE!J1716) &gt;= 0, REPT(" ",lookups!$L$2-LEN(SOURCE!J1716)), "")&amp;
" | "&amp; IF(lookups!$K$2-LEN(SOURCE!I1716) &gt;= 0, REPT(" ",lookups!$K$2-LEN(SOURCE!I1716)), "")&amp;
      SOURCE!K1716&amp;      IF(lookups!$L$2-LEN(SOURCE!K1716) &gt;= 0, REPT(" ",lookups!$M$2-LEN(SOURCE!K1716)), "")&amp;
" | "&amp; SOURCE!L1716&amp;      IF(lookups!$O$2-LEN(SOURCE!L1716) &gt;= 0, REPT(" ",lookups!$O$2-LEN(SOURCE!L1716)), "")&amp;
" | "&amp; SOURCE!M1716&amp;      IF(lookups!$P$2-LEN(SOURCE!M1716) &gt;= 0, REPT(" ",lookups!$P$2-LEN(SOURCE!M1716)), "")&amp;
      "},"&amp;IF(SOURCE!O1716&lt;&gt;"",""&amp;SOURCE!O1716,"")
 )
)
)</f>
        <v>/* 1678 */  { itemToBeCoded,                NOPARAM,                     "1678",                                        "1678",                                        (0 &lt;&lt; TAM_MAX_BITS) |     0, CAT_FREE | SLS_ENABLED   | US_UNCHANGED | EIM_DISABLED | PTP_DISABLED     },</v>
      </c>
    </row>
    <row r="1717" customFormat="false" ht="15.75" hidden="false" customHeight="false" outlineLevel="0" collapsed="false">
      <c r="A1717" s="263" t="str">
        <f aca="false">IF(AND(OR(SOURCE!A1717="",ISBLANK(SOURCE!A1717)),SOURCE!B1717&gt;0),IF(ISBLANK(SOURCE!C1717),"",SOURCE!C1717),
IF(SOURCE!B1717&lt;0,VLOOKUP(SOURCE!B1717,lookups!A$1:B$25,2,0),
  IF(ISBLANK(SOURCE!B1717),
    "",
    "/* "&amp;TEXT(SOURCE!B1717,"???0")&amp;" *"&amp;
      SOURCE!C1717&amp;", "&amp; IF(lookups!$E$2-LEN(SOURCE!C1717) &gt;= 0, REPT(" ",lookups!$E$2-LEN(SOURCE!C1717)), "")&amp;
      SOURCE!D1717&amp;", "&amp; IF(lookups!$F$2-LEN(SOURCE!D1717) &gt;= 0, REPT(" ",lookups!$F$2-LEN(SOURCE!D1717)), "")&amp;
      SOURCE!E1717&amp;", "&amp; IF(lookups!$G$2-LEN(SOURCE!E1717) &gt;=0, REPT(" ",lookups!$G$2-LEN(SOURCE!E1717)), "")&amp;
      SOURCE!F1717&amp;", "&amp; IF(lookups!$H$2-LEN(SOURCE!F1717) &gt;= 0, REPT(" ",lookups!$H$2-LEN(SOURCE!F1717)+2), "")&amp;"("&amp;
      SUBSTITUTE(TEXT(SOURCE!G1717,"??0"),"  ","")&amp;" &lt;&lt; TAM_MAX_BITS) |"&amp; IF(lookups!$I$2-3 &gt;= 0, REPT(" ",MAX(1,lookups!$I$2-5+4+1-1-LEN(  IF(ISTEXT(SOURCE!H1717),SOURCE!H1717,  SUBSTITUTE(SUBSTITUTE(TEXT(SOURCE!H1717,"????0"),"  ","")," ",""))   ))), "")&amp;
       IF(ISTEXT(SOURCE!H1717),SOURCE!H1717, SUBSTITUTE(SUBSTITUTE(TEXT(SOURCE!H1717,"????0"),"  ","")," ",""))   &amp;","&amp; IF(lookups!$J$2-3 &gt;= 0, REPT(" ",lookups!$J$2-3-5), "")&amp;
      SOURCE!I1717&amp;
" | "&amp; IF(lookups!$K$2-LEN(SOURCE!I1717) &gt;= 0, REPT(" ",lookups!$K$2-LEN(SOURCE!I1717)), "")&amp;
      SOURCE!J1717&amp;      IF(lookups!$L$2-LEN(SOURCE!J1717) &gt;= 0, REPT(" ",lookups!$L$2-LEN(SOURCE!J1717)), "")&amp;
" | "&amp; IF(lookups!$K$2-LEN(SOURCE!I1717) &gt;= 0, REPT(" ",lookups!$K$2-LEN(SOURCE!I1717)), "")&amp;
      SOURCE!K1717&amp;      IF(lookups!$L$2-LEN(SOURCE!K1717) &gt;= 0, REPT(" ",lookups!$M$2-LEN(SOURCE!K1717)), "")&amp;
" | "&amp; SOURCE!L1717&amp;      IF(lookups!$O$2-LEN(SOURCE!L1717) &gt;= 0, REPT(" ",lookups!$O$2-LEN(SOURCE!L1717)), "")&amp;
" | "&amp; SOURCE!M1717&amp;      IF(lookups!$P$2-LEN(SOURCE!M1717) &gt;= 0, REPT(" ",lookups!$P$2-LEN(SOURCE!M1717)), "")&amp;
      "},"&amp;IF(SOURCE!O1717&lt;&gt;"",""&amp;SOURCE!O1717,"")
 )
)
)</f>
        <v>/* 1679 */  { fnGetRange,                   NOPARAM,                     "RANGE?",                                      "RANGE?",                                      (0 &lt;&lt; TAM_MAX_BITS) |     0, CAT_FNCT | SLS_ENABLED   | US_ENABLED   | EIM_DISABLED | PTP_NONE         },</v>
      </c>
    </row>
    <row r="1718" customFormat="false" ht="15.75" hidden="false" customHeight="false" outlineLevel="0" collapsed="false">
      <c r="A1718" s="263" t="str">
        <f aca="false">IF(AND(OR(SOURCE!A1718="",ISBLANK(SOURCE!A1718)),SOURCE!B1718&gt;0),IF(ISBLANK(SOURCE!C1718),"",SOURCE!C1718),
IF(SOURCE!B1718&lt;0,VLOOKUP(SOURCE!B1718,lookups!A$1:B$25,2,0),
  IF(ISBLANK(SOURCE!B1718),
    "",
    "/* "&amp;TEXT(SOURCE!B1718,"???0")&amp;" *"&amp;
      SOURCE!C1718&amp;", "&amp; IF(lookups!$E$2-LEN(SOURCE!C1718) &gt;= 0, REPT(" ",lookups!$E$2-LEN(SOURCE!C1718)), "")&amp;
      SOURCE!D1718&amp;", "&amp; IF(lookups!$F$2-LEN(SOURCE!D1718) &gt;= 0, REPT(" ",lookups!$F$2-LEN(SOURCE!D1718)), "")&amp;
      SOURCE!E1718&amp;", "&amp; IF(lookups!$G$2-LEN(SOURCE!E1718) &gt;=0, REPT(" ",lookups!$G$2-LEN(SOURCE!E1718)), "")&amp;
      SOURCE!F1718&amp;", "&amp; IF(lookups!$H$2-LEN(SOURCE!F1718) &gt;= 0, REPT(" ",lookups!$H$2-LEN(SOURCE!F1718)+2), "")&amp;"("&amp;
      SUBSTITUTE(TEXT(SOURCE!G1718,"??0"),"  ","")&amp;" &lt;&lt; TAM_MAX_BITS) |"&amp; IF(lookups!$I$2-3 &gt;= 0, REPT(" ",MAX(1,lookups!$I$2-5+4+1-1-LEN(  IF(ISTEXT(SOURCE!H1718),SOURCE!H1718,  SUBSTITUTE(SUBSTITUTE(TEXT(SOURCE!H1718,"????0"),"  ","")," ",""))   ))), "")&amp;
       IF(ISTEXT(SOURCE!H1718),SOURCE!H1718, SUBSTITUTE(SUBSTITUTE(TEXT(SOURCE!H1718,"????0"),"  ","")," ",""))   &amp;","&amp; IF(lookups!$J$2-3 &gt;= 0, REPT(" ",lookups!$J$2-3-5), "")&amp;
      SOURCE!I1718&amp;
" | "&amp; IF(lookups!$K$2-LEN(SOURCE!I1718) &gt;= 0, REPT(" ",lookups!$K$2-LEN(SOURCE!I1718)), "")&amp;
      SOURCE!J1718&amp;      IF(lookups!$L$2-LEN(SOURCE!J1718) &gt;= 0, REPT(" ",lookups!$L$2-LEN(SOURCE!J1718)), "")&amp;
" | "&amp; IF(lookups!$K$2-LEN(SOURCE!I1718) &gt;= 0, REPT(" ",lookups!$K$2-LEN(SOURCE!I1718)), "")&amp;
      SOURCE!K1718&amp;      IF(lookups!$L$2-LEN(SOURCE!K1718) &gt;= 0, REPT(" ",lookups!$M$2-LEN(SOURCE!K1718)), "")&amp;
" | "&amp; SOURCE!L1718&amp;      IF(lookups!$O$2-LEN(SOURCE!L1718) &gt;= 0, REPT(" ",lookups!$O$2-LEN(SOURCE!L1718)), "")&amp;
" | "&amp; SOURCE!M1718&amp;      IF(lookups!$P$2-LEN(SOURCE!M1718) &gt;= 0, REPT(" ",lookups!$P$2-LEN(SOURCE!M1718)), "")&amp;
      "},"&amp;IF(SOURCE!O1718&lt;&gt;"",""&amp;SOURCE!O1718,"")
 )
)
)</f>
        <v>/* 1680 */  { fnM1Pow,                      NOPARAM,                     "(-1)" STD_SUP_x,                              "(-1)" STD_SUP_x,                              (0 &lt;&lt; TAM_MAX_BITS) |     0, CAT_FNCT | SLS_ENABLED   | US_ENABLED   | EIM_DISABLED | PTP_NONE         },</v>
      </c>
    </row>
    <row r="1719" customFormat="false" ht="15.75" hidden="false" customHeight="false" outlineLevel="0" collapsed="false">
      <c r="A1719" s="263" t="str">
        <f aca="false">IF(AND(OR(SOURCE!A1719="",ISBLANK(SOURCE!A1719)),SOURCE!B1719&gt;0),IF(ISBLANK(SOURCE!C1719),"",SOURCE!C1719),
IF(SOURCE!B1719&lt;0,VLOOKUP(SOURCE!B1719,lookups!A$1:B$25,2,0),
  IF(ISBLANK(SOURCE!B1719),
    "",
    "/* "&amp;TEXT(SOURCE!B1719,"???0")&amp;" *"&amp;
      SOURCE!C1719&amp;", "&amp; IF(lookups!$E$2-LEN(SOURCE!C1719) &gt;= 0, REPT(" ",lookups!$E$2-LEN(SOURCE!C1719)), "")&amp;
      SOURCE!D1719&amp;", "&amp; IF(lookups!$F$2-LEN(SOURCE!D1719) &gt;= 0, REPT(" ",lookups!$F$2-LEN(SOURCE!D1719)), "")&amp;
      SOURCE!E1719&amp;", "&amp; IF(lookups!$G$2-LEN(SOURCE!E1719) &gt;=0, REPT(" ",lookups!$G$2-LEN(SOURCE!E1719)), "")&amp;
      SOURCE!F1719&amp;", "&amp; IF(lookups!$H$2-LEN(SOURCE!F1719) &gt;= 0, REPT(" ",lookups!$H$2-LEN(SOURCE!F1719)+2), "")&amp;"("&amp;
      SUBSTITUTE(TEXT(SOURCE!G1719,"??0"),"  ","")&amp;" &lt;&lt; TAM_MAX_BITS) |"&amp; IF(lookups!$I$2-3 &gt;= 0, REPT(" ",MAX(1,lookups!$I$2-5+4+1-1-LEN(  IF(ISTEXT(SOURCE!H1719),SOURCE!H1719,  SUBSTITUTE(SUBSTITUTE(TEXT(SOURCE!H1719,"????0"),"  ","")," ",""))   ))), "")&amp;
       IF(ISTEXT(SOURCE!H1719),SOURCE!H1719, SUBSTITUTE(SUBSTITUTE(TEXT(SOURCE!H1719,"????0"),"  ","")," ",""))   &amp;","&amp; IF(lookups!$J$2-3 &gt;= 0, REPT(" ",lookups!$J$2-3-5), "")&amp;
      SOURCE!I1719&amp;
" | "&amp; IF(lookups!$K$2-LEN(SOURCE!I1719) &gt;= 0, REPT(" ",lookups!$K$2-LEN(SOURCE!I1719)), "")&amp;
      SOURCE!J1719&amp;      IF(lookups!$L$2-LEN(SOURCE!J1719) &gt;= 0, REPT(" ",lookups!$L$2-LEN(SOURCE!J1719)), "")&amp;
" | "&amp; IF(lookups!$K$2-LEN(SOURCE!I1719) &gt;= 0, REPT(" ",lookups!$K$2-LEN(SOURCE!I1719)), "")&amp;
      SOURCE!K1719&amp;      IF(lookups!$L$2-LEN(SOURCE!K1719) &gt;= 0, REPT(" ",lookups!$M$2-LEN(SOURCE!K1719)), "")&amp;
" | "&amp; SOURCE!L1719&amp;      IF(lookups!$O$2-LEN(SOURCE!L1719) &gt;= 0, REPT(" ",lookups!$O$2-LEN(SOURCE!L1719)), "")&amp;
" | "&amp; SOURCE!M1719&amp;      IF(lookups!$P$2-LEN(SOURCE!M1719) &gt;= 0, REPT(" ",lookups!$P$2-LEN(SOURCE!M1719)), "")&amp;
      "},"&amp;IF(SOURCE!O1719&lt;&gt;"",""&amp;SOURCE!O1719,"")
 )
)
)</f>
        <v>/* 1681 */  { fnMulMod,                     NOPARAM,                     STD_CROSS "MOD",                               STD_CROSS "MOD",                               (0 &lt;&lt; TAM_MAX_BITS) |     0, CAT_FNCT | SLS_ENABLED   | US_ENABLED   | EIM_DISABLED | PTP_NONE         },</v>
      </c>
    </row>
    <row r="1720" customFormat="false" ht="15.75" hidden="false" customHeight="false" outlineLevel="0" collapsed="false">
      <c r="A1720" s="263" t="str">
        <f aca="false">IF(AND(OR(SOURCE!A1720="",ISBLANK(SOURCE!A1720)),SOURCE!B1720&gt;0),IF(ISBLANK(SOURCE!C1720),"",SOURCE!C1720),
IF(SOURCE!B1720&lt;0,VLOOKUP(SOURCE!B1720,lookups!A$1:B$25,2,0),
  IF(ISBLANK(SOURCE!B1720),
    "",
    "/* "&amp;TEXT(SOURCE!B1720,"???0")&amp;" *"&amp;
      SOURCE!C1720&amp;", "&amp; IF(lookups!$E$2-LEN(SOURCE!C1720) &gt;= 0, REPT(" ",lookups!$E$2-LEN(SOURCE!C1720)), "")&amp;
      SOURCE!D1720&amp;", "&amp; IF(lookups!$F$2-LEN(SOURCE!D1720) &gt;= 0, REPT(" ",lookups!$F$2-LEN(SOURCE!D1720)), "")&amp;
      SOURCE!E1720&amp;", "&amp; IF(lookups!$G$2-LEN(SOURCE!E1720) &gt;=0, REPT(" ",lookups!$G$2-LEN(SOURCE!E1720)), "")&amp;
      SOURCE!F1720&amp;", "&amp; IF(lookups!$H$2-LEN(SOURCE!F1720) &gt;= 0, REPT(" ",lookups!$H$2-LEN(SOURCE!F1720)+2), "")&amp;"("&amp;
      SUBSTITUTE(TEXT(SOURCE!G1720,"??0"),"  ","")&amp;" &lt;&lt; TAM_MAX_BITS) |"&amp; IF(lookups!$I$2-3 &gt;= 0, REPT(" ",MAX(1,lookups!$I$2-5+4+1-1-LEN(  IF(ISTEXT(SOURCE!H1720),SOURCE!H1720,  SUBSTITUTE(SUBSTITUTE(TEXT(SOURCE!H1720,"????0"),"  ","")," ",""))   ))), "")&amp;
       IF(ISTEXT(SOURCE!H1720),SOURCE!H1720, SUBSTITUTE(SUBSTITUTE(TEXT(SOURCE!H1720,"????0"),"  ","")," ",""))   &amp;","&amp; IF(lookups!$J$2-3 &gt;= 0, REPT(" ",lookups!$J$2-3-5), "")&amp;
      SOURCE!I1720&amp;
" | "&amp; IF(lookups!$K$2-LEN(SOURCE!I1720) &gt;= 0, REPT(" ",lookups!$K$2-LEN(SOURCE!I1720)), "")&amp;
      SOURCE!J1720&amp;      IF(lookups!$L$2-LEN(SOURCE!J1720) &gt;= 0, REPT(" ",lookups!$L$2-LEN(SOURCE!J1720)), "")&amp;
" | "&amp; IF(lookups!$K$2-LEN(SOURCE!I1720) &gt;= 0, REPT(" ",lookups!$K$2-LEN(SOURCE!I1720)), "")&amp;
      SOURCE!K1720&amp;      IF(lookups!$L$2-LEN(SOURCE!K1720) &gt;= 0, REPT(" ",lookups!$M$2-LEN(SOURCE!K1720)), "")&amp;
" | "&amp; SOURCE!L1720&amp;      IF(lookups!$O$2-LEN(SOURCE!L1720) &gt;= 0, REPT(" ",lookups!$O$2-LEN(SOURCE!L1720)), "")&amp;
" | "&amp; SOURCE!M1720&amp;      IF(lookups!$P$2-LEN(SOURCE!M1720) &gt;= 0, REPT(" ",lookups!$P$2-LEN(SOURCE!M1720)), "")&amp;
      "},"&amp;IF(SOURCE!O1720&lt;&gt;"",""&amp;SOURCE!O1720,"")
 )
)
)</f>
        <v>/* 1682 */  { fnToDate,                     NOPARAM,                     STD_RIGHT_ARROW "DATE",                        STD_RIGHT_ARROW "DATE",                        (0 &lt;&lt; TAM_MAX_BITS) |     0, CAT_FNCT | SLS_ENABLED   | US_ENABLED   | EIM_DISABLED | PTP_NONE         },</v>
      </c>
    </row>
    <row r="1721" customFormat="false" ht="15.75" hidden="false" customHeight="false" outlineLevel="0" collapsed="false">
      <c r="A1721" s="263" t="str">
        <f aca="false">IF(AND(OR(SOURCE!A1721="",ISBLANK(SOURCE!A1721)),SOURCE!B1721&gt;0),IF(ISBLANK(SOURCE!C1721),"",SOURCE!C1721),
IF(SOURCE!B1721&lt;0,VLOOKUP(SOURCE!B1721,lookups!A$1:B$25,2,0),
  IF(ISBLANK(SOURCE!B1721),
    "",
    "/* "&amp;TEXT(SOURCE!B1721,"???0")&amp;" *"&amp;
      SOURCE!C1721&amp;", "&amp; IF(lookups!$E$2-LEN(SOURCE!C1721) &gt;= 0, REPT(" ",lookups!$E$2-LEN(SOURCE!C1721)), "")&amp;
      SOURCE!D1721&amp;", "&amp; IF(lookups!$F$2-LEN(SOURCE!D1721) &gt;= 0, REPT(" ",lookups!$F$2-LEN(SOURCE!D1721)), "")&amp;
      SOURCE!E1721&amp;", "&amp; IF(lookups!$G$2-LEN(SOURCE!E1721) &gt;=0, REPT(" ",lookups!$G$2-LEN(SOURCE!E1721)), "")&amp;
      SOURCE!F1721&amp;", "&amp; IF(lookups!$H$2-LEN(SOURCE!F1721) &gt;= 0, REPT(" ",lookups!$H$2-LEN(SOURCE!F1721)+2), "")&amp;"("&amp;
      SUBSTITUTE(TEXT(SOURCE!G1721,"??0"),"  ","")&amp;" &lt;&lt; TAM_MAX_BITS) |"&amp; IF(lookups!$I$2-3 &gt;= 0, REPT(" ",MAX(1,lookups!$I$2-5+4+1-1-LEN(  IF(ISTEXT(SOURCE!H1721),SOURCE!H1721,  SUBSTITUTE(SUBSTITUTE(TEXT(SOURCE!H1721,"????0"),"  ","")," ",""))   ))), "")&amp;
       IF(ISTEXT(SOURCE!H1721),SOURCE!H1721, SUBSTITUTE(SUBSTITUTE(TEXT(SOURCE!H1721,"????0"),"  ","")," ",""))   &amp;","&amp; IF(lookups!$J$2-3 &gt;= 0, REPT(" ",lookups!$J$2-3-5), "")&amp;
      SOURCE!I1721&amp;
" | "&amp; IF(lookups!$K$2-LEN(SOURCE!I1721) &gt;= 0, REPT(" ",lookups!$K$2-LEN(SOURCE!I1721)), "")&amp;
      SOURCE!J1721&amp;      IF(lookups!$L$2-LEN(SOURCE!J1721) &gt;= 0, REPT(" ",lookups!$L$2-LEN(SOURCE!J1721)), "")&amp;
" | "&amp; IF(lookups!$K$2-LEN(SOURCE!I1721) &gt;= 0, REPT(" ",lookups!$K$2-LEN(SOURCE!I1721)), "")&amp;
      SOURCE!K1721&amp;      IF(lookups!$L$2-LEN(SOURCE!K1721) &gt;= 0, REPT(" ",lookups!$M$2-LEN(SOURCE!K1721)), "")&amp;
" | "&amp; SOURCE!L1721&amp;      IF(lookups!$O$2-LEN(SOURCE!L1721) &gt;= 0, REPT(" ",lookups!$O$2-LEN(SOURCE!L1721)), "")&amp;
" | "&amp; SOURCE!M1721&amp;      IF(lookups!$P$2-LEN(SOURCE!M1721) &gt;= 0, REPT(" ",lookups!$P$2-LEN(SOURCE!M1721)), "")&amp;
      "},"&amp;IF(SOURCE!O1721&lt;&gt;"",""&amp;SOURCE!O1721,"")
 )
)
)</f>
        <v>/* 1683 */  { fnJacobiSn,                   NOPARAM,                     "sn(u,m)",                                     "sn(u,m)",                                     (0 &lt;&lt; TAM_MAX_BITS) |     0, CAT_FNCT | SLS_ENABLED   | US_ENABLED   | EIM_DISABLED | PTP_NONE         },</v>
      </c>
    </row>
    <row r="1722" customFormat="false" ht="15.75" hidden="false" customHeight="false" outlineLevel="0" collapsed="false">
      <c r="A1722" s="263" t="str">
        <f aca="false">IF(AND(OR(SOURCE!A1722="",ISBLANK(SOURCE!A1722)),SOURCE!B1722&gt;0),IF(ISBLANK(SOURCE!C1722),"",SOURCE!C1722),
IF(SOURCE!B1722&lt;0,VLOOKUP(SOURCE!B1722,lookups!A$1:B$25,2,0),
  IF(ISBLANK(SOURCE!B1722),
    "",
    "/* "&amp;TEXT(SOURCE!B1722,"???0")&amp;" *"&amp;
      SOURCE!C1722&amp;", "&amp; IF(lookups!$E$2-LEN(SOURCE!C1722) &gt;= 0, REPT(" ",lookups!$E$2-LEN(SOURCE!C1722)), "")&amp;
      SOURCE!D1722&amp;", "&amp; IF(lookups!$F$2-LEN(SOURCE!D1722) &gt;= 0, REPT(" ",lookups!$F$2-LEN(SOURCE!D1722)), "")&amp;
      SOURCE!E1722&amp;", "&amp; IF(lookups!$G$2-LEN(SOURCE!E1722) &gt;=0, REPT(" ",lookups!$G$2-LEN(SOURCE!E1722)), "")&amp;
      SOURCE!F1722&amp;", "&amp; IF(lookups!$H$2-LEN(SOURCE!F1722) &gt;= 0, REPT(" ",lookups!$H$2-LEN(SOURCE!F1722)+2), "")&amp;"("&amp;
      SUBSTITUTE(TEXT(SOURCE!G1722,"??0"),"  ","")&amp;" &lt;&lt; TAM_MAX_BITS) |"&amp; IF(lookups!$I$2-3 &gt;= 0, REPT(" ",MAX(1,lookups!$I$2-5+4+1-1-LEN(  IF(ISTEXT(SOURCE!H1722),SOURCE!H1722,  SUBSTITUTE(SUBSTITUTE(TEXT(SOURCE!H1722,"????0"),"  ","")," ",""))   ))), "")&amp;
       IF(ISTEXT(SOURCE!H1722),SOURCE!H1722, SUBSTITUTE(SUBSTITUTE(TEXT(SOURCE!H1722,"????0"),"  ","")," ",""))   &amp;","&amp; IF(lookups!$J$2-3 &gt;= 0, REPT(" ",lookups!$J$2-3-5), "")&amp;
      SOURCE!I1722&amp;
" | "&amp; IF(lookups!$K$2-LEN(SOURCE!I1722) &gt;= 0, REPT(" ",lookups!$K$2-LEN(SOURCE!I1722)), "")&amp;
      SOURCE!J1722&amp;      IF(lookups!$L$2-LEN(SOURCE!J1722) &gt;= 0, REPT(" ",lookups!$L$2-LEN(SOURCE!J1722)), "")&amp;
" | "&amp; IF(lookups!$K$2-LEN(SOURCE!I1722) &gt;= 0, REPT(" ",lookups!$K$2-LEN(SOURCE!I1722)), "")&amp;
      SOURCE!K1722&amp;      IF(lookups!$L$2-LEN(SOURCE!K1722) &gt;= 0, REPT(" ",lookups!$M$2-LEN(SOURCE!K1722)), "")&amp;
" | "&amp; SOURCE!L1722&amp;      IF(lookups!$O$2-LEN(SOURCE!L1722) &gt;= 0, REPT(" ",lookups!$O$2-LEN(SOURCE!L1722)), "")&amp;
" | "&amp; SOURCE!M1722&amp;      IF(lookups!$P$2-LEN(SOURCE!M1722) &gt;= 0, REPT(" ",lookups!$P$2-LEN(SOURCE!M1722)), "")&amp;
      "},"&amp;IF(SOURCE!O1722&lt;&gt;"",""&amp;SOURCE!O1722,"")
 )
)
)</f>
        <v>/* 1684 */  { fnJacobiCn,                   NOPARAM,                     "cn(u,m)",                                     "cn(u,m)",                                     (0 &lt;&lt; TAM_MAX_BITS) |     0, CAT_FNCT | SLS_ENABLED   | US_ENABLED   | EIM_DISABLED | PTP_NONE         },</v>
      </c>
    </row>
    <row r="1723" customFormat="false" ht="15.75" hidden="false" customHeight="false" outlineLevel="0" collapsed="false">
      <c r="A1723" s="263" t="str">
        <f aca="false">IF(AND(OR(SOURCE!A1723="",ISBLANK(SOURCE!A1723)),SOURCE!B1723&gt;0),IF(ISBLANK(SOURCE!C1723),"",SOURCE!C1723),
IF(SOURCE!B1723&lt;0,VLOOKUP(SOURCE!B1723,lookups!A$1:B$25,2,0),
  IF(ISBLANK(SOURCE!B1723),
    "",
    "/* "&amp;TEXT(SOURCE!B1723,"???0")&amp;" *"&amp;
      SOURCE!C1723&amp;", "&amp; IF(lookups!$E$2-LEN(SOURCE!C1723) &gt;= 0, REPT(" ",lookups!$E$2-LEN(SOURCE!C1723)), "")&amp;
      SOURCE!D1723&amp;", "&amp; IF(lookups!$F$2-LEN(SOURCE!D1723) &gt;= 0, REPT(" ",lookups!$F$2-LEN(SOURCE!D1723)), "")&amp;
      SOURCE!E1723&amp;", "&amp; IF(lookups!$G$2-LEN(SOURCE!E1723) &gt;=0, REPT(" ",lookups!$G$2-LEN(SOURCE!E1723)), "")&amp;
      SOURCE!F1723&amp;", "&amp; IF(lookups!$H$2-LEN(SOURCE!F1723) &gt;= 0, REPT(" ",lookups!$H$2-LEN(SOURCE!F1723)+2), "")&amp;"("&amp;
      SUBSTITUTE(TEXT(SOURCE!G1723,"??0"),"  ","")&amp;" &lt;&lt; TAM_MAX_BITS) |"&amp; IF(lookups!$I$2-3 &gt;= 0, REPT(" ",MAX(1,lookups!$I$2-5+4+1-1-LEN(  IF(ISTEXT(SOURCE!H1723),SOURCE!H1723,  SUBSTITUTE(SUBSTITUTE(TEXT(SOURCE!H1723,"????0"),"  ","")," ",""))   ))), "")&amp;
       IF(ISTEXT(SOURCE!H1723),SOURCE!H1723, SUBSTITUTE(SUBSTITUTE(TEXT(SOURCE!H1723,"????0"),"  ","")," ",""))   &amp;","&amp; IF(lookups!$J$2-3 &gt;= 0, REPT(" ",lookups!$J$2-3-5), "")&amp;
      SOURCE!I1723&amp;
" | "&amp; IF(lookups!$K$2-LEN(SOURCE!I1723) &gt;= 0, REPT(" ",lookups!$K$2-LEN(SOURCE!I1723)), "")&amp;
      SOURCE!J1723&amp;      IF(lookups!$L$2-LEN(SOURCE!J1723) &gt;= 0, REPT(" ",lookups!$L$2-LEN(SOURCE!J1723)), "")&amp;
" | "&amp; IF(lookups!$K$2-LEN(SOURCE!I1723) &gt;= 0, REPT(" ",lookups!$K$2-LEN(SOURCE!I1723)), "")&amp;
      SOURCE!K1723&amp;      IF(lookups!$L$2-LEN(SOURCE!K1723) &gt;= 0, REPT(" ",lookups!$M$2-LEN(SOURCE!K1723)), "")&amp;
" | "&amp; SOURCE!L1723&amp;      IF(lookups!$O$2-LEN(SOURCE!L1723) &gt;= 0, REPT(" ",lookups!$O$2-LEN(SOURCE!L1723)), "")&amp;
" | "&amp; SOURCE!M1723&amp;      IF(lookups!$P$2-LEN(SOURCE!M1723) &gt;= 0, REPT(" ",lookups!$P$2-LEN(SOURCE!M1723)), "")&amp;
      "},"&amp;IF(SOURCE!O1723&lt;&gt;"",""&amp;SOURCE!O1723,"")
 )
)
)</f>
        <v>/* 1685 */  { fnJacobiDn,                   NOPARAM,                     "dn(u,m)",                                     "dn(u,m)",                                     (0 &lt;&lt; TAM_MAX_BITS) |     0, CAT_FNCT | SLS_ENABLED   | US_ENABLED   | EIM_DISABLED | PTP_NONE         },</v>
      </c>
    </row>
    <row r="1724" customFormat="false" ht="15.75" hidden="false" customHeight="false" outlineLevel="0" collapsed="false">
      <c r="A1724" s="263" t="str">
        <f aca="false">IF(AND(OR(SOURCE!A1724="",ISBLANK(SOURCE!A1724)),SOURCE!B1724&gt;0),IF(ISBLANK(SOURCE!C1724),"",SOURCE!C1724),
IF(SOURCE!B1724&lt;0,VLOOKUP(SOURCE!B1724,lookups!A$1:B$25,2,0),
  IF(ISBLANK(SOURCE!B1724),
    "",
    "/* "&amp;TEXT(SOURCE!B1724,"???0")&amp;" *"&amp;
      SOURCE!C1724&amp;", "&amp; IF(lookups!$E$2-LEN(SOURCE!C1724) &gt;= 0, REPT(" ",lookups!$E$2-LEN(SOURCE!C1724)), "")&amp;
      SOURCE!D1724&amp;", "&amp; IF(lookups!$F$2-LEN(SOURCE!D1724) &gt;= 0, REPT(" ",lookups!$F$2-LEN(SOURCE!D1724)), "")&amp;
      SOURCE!E1724&amp;", "&amp; IF(lookups!$G$2-LEN(SOURCE!E1724) &gt;=0, REPT(" ",lookups!$G$2-LEN(SOURCE!E1724)), "")&amp;
      SOURCE!F1724&amp;", "&amp; IF(lookups!$H$2-LEN(SOURCE!F1724) &gt;= 0, REPT(" ",lookups!$H$2-LEN(SOURCE!F1724)+2), "")&amp;"("&amp;
      SUBSTITUTE(TEXT(SOURCE!G1724,"??0"),"  ","")&amp;" &lt;&lt; TAM_MAX_BITS) |"&amp; IF(lookups!$I$2-3 &gt;= 0, REPT(" ",MAX(1,lookups!$I$2-5+4+1-1-LEN(  IF(ISTEXT(SOURCE!H1724),SOURCE!H1724,  SUBSTITUTE(SUBSTITUTE(TEXT(SOURCE!H1724,"????0"),"  ","")," ",""))   ))), "")&amp;
       IF(ISTEXT(SOURCE!H1724),SOURCE!H1724, SUBSTITUTE(SUBSTITUTE(TEXT(SOURCE!H1724,"????0"),"  ","")," ",""))   &amp;","&amp; IF(lookups!$J$2-3 &gt;= 0, REPT(" ",lookups!$J$2-3-5), "")&amp;
      SOURCE!I1724&amp;
" | "&amp; IF(lookups!$K$2-LEN(SOURCE!I1724) &gt;= 0, REPT(" ",lookups!$K$2-LEN(SOURCE!I1724)), "")&amp;
      SOURCE!J1724&amp;      IF(lookups!$L$2-LEN(SOURCE!J1724) &gt;= 0, REPT(" ",lookups!$L$2-LEN(SOURCE!J1724)), "")&amp;
" | "&amp; IF(lookups!$K$2-LEN(SOURCE!I1724) &gt;= 0, REPT(" ",lookups!$K$2-LEN(SOURCE!I1724)), "")&amp;
      SOURCE!K1724&amp;      IF(lookups!$L$2-LEN(SOURCE!K1724) &gt;= 0, REPT(" ",lookups!$M$2-LEN(SOURCE!K1724)), "")&amp;
" | "&amp; SOURCE!L1724&amp;      IF(lookups!$O$2-LEN(SOURCE!L1724) &gt;= 0, REPT(" ",lookups!$O$2-LEN(SOURCE!L1724)), "")&amp;
" | "&amp; SOURCE!M1724&amp;      IF(lookups!$P$2-LEN(SOURCE!M1724) &gt;= 0, REPT(" ",lookups!$P$2-LEN(SOURCE!M1724)), "")&amp;
      "},"&amp;IF(SOURCE!O1724&lt;&gt;"",""&amp;SOURCE!O1724,"")
 )
)
)</f>
        <v>/* 1686 */  { fnToHr,                       NOPARAM,                     STD_RIGHT_ARROW "HR",                          ".d",                                          (0 &lt;&lt; TAM_MAX_BITS) |     0, CAT_FNCT | SLS_ENABLED   | US_ENABLED   | EIM_DISABLED | PTP_NONE         },</v>
      </c>
    </row>
    <row r="1725" customFormat="false" ht="15.75" hidden="false" customHeight="false" outlineLevel="0" collapsed="false">
      <c r="A1725" s="263" t="str">
        <f aca="false">IF(AND(OR(SOURCE!A1725="",ISBLANK(SOURCE!A1725)),SOURCE!B1725&gt;0),IF(ISBLANK(SOURCE!C1725),"",SOURCE!C1725),
IF(SOURCE!B1725&lt;0,VLOOKUP(SOURCE!B1725,lookups!A$1:B$25,2,0),
  IF(ISBLANK(SOURCE!B1725),
    "",
    "/* "&amp;TEXT(SOURCE!B1725,"???0")&amp;" *"&amp;
      SOURCE!C1725&amp;", "&amp; IF(lookups!$E$2-LEN(SOURCE!C1725) &gt;= 0, REPT(" ",lookups!$E$2-LEN(SOURCE!C1725)), "")&amp;
      SOURCE!D1725&amp;", "&amp; IF(lookups!$F$2-LEN(SOURCE!D1725) &gt;= 0, REPT(" ",lookups!$F$2-LEN(SOURCE!D1725)), "")&amp;
      SOURCE!E1725&amp;", "&amp; IF(lookups!$G$2-LEN(SOURCE!E1725) &gt;=0, REPT(" ",lookups!$G$2-LEN(SOURCE!E1725)), "")&amp;
      SOURCE!F1725&amp;", "&amp; IF(lookups!$H$2-LEN(SOURCE!F1725) &gt;= 0, REPT(" ",lookups!$H$2-LEN(SOURCE!F1725)+2), "")&amp;"("&amp;
      SUBSTITUTE(TEXT(SOURCE!G1725,"??0"),"  ","")&amp;" &lt;&lt; TAM_MAX_BITS) |"&amp; IF(lookups!$I$2-3 &gt;= 0, REPT(" ",MAX(1,lookups!$I$2-5+4+1-1-LEN(  IF(ISTEXT(SOURCE!H1725),SOURCE!H1725,  SUBSTITUTE(SUBSTITUTE(TEXT(SOURCE!H1725,"????0"),"  ","")," ",""))   ))), "")&amp;
       IF(ISTEXT(SOURCE!H1725),SOURCE!H1725, SUBSTITUTE(SUBSTITUTE(TEXT(SOURCE!H1725,"????0"),"  ","")," ",""))   &amp;","&amp; IF(lookups!$J$2-3 &gt;= 0, REPT(" ",lookups!$J$2-3-5), "")&amp;
      SOURCE!I1725&amp;
" | "&amp; IF(lookups!$K$2-LEN(SOURCE!I1725) &gt;= 0, REPT(" ",lookups!$K$2-LEN(SOURCE!I1725)), "")&amp;
      SOURCE!J1725&amp;      IF(lookups!$L$2-LEN(SOURCE!J1725) &gt;= 0, REPT(" ",lookups!$L$2-LEN(SOURCE!J1725)), "")&amp;
" | "&amp; IF(lookups!$K$2-LEN(SOURCE!I1725) &gt;= 0, REPT(" ",lookups!$K$2-LEN(SOURCE!I1725)), "")&amp;
      SOURCE!K1725&amp;      IF(lookups!$L$2-LEN(SOURCE!K1725) &gt;= 0, REPT(" ",lookups!$M$2-LEN(SOURCE!K1725)), "")&amp;
" | "&amp; SOURCE!L1725&amp;      IF(lookups!$O$2-LEN(SOURCE!L1725) &gt;= 0, REPT(" ",lookups!$O$2-LEN(SOURCE!L1725)), "")&amp;
" | "&amp; SOURCE!M1725&amp;      IF(lookups!$P$2-LEN(SOURCE!M1725) &gt;= 0, REPT(" ",lookups!$P$2-LEN(SOURCE!M1725)), "")&amp;
      "},"&amp;IF(SOURCE!O1725&lt;&gt;"",""&amp;SOURCE!O1725,"")
 )
)
)</f>
        <v>/* 1687 */  { fnToHms,                      NOPARAM/*#JM#*/,             STD_RIGHT_ARROW "h.ms",                        STD_RIGHT_ARROW "h.ms",                        (0 &lt;&lt; TAM_MAX_BITS) |     0, CAT_FNCT | SLS_ENABLED   | US_ENABLED   | EIM_DISABLED | PTP_NONE         },//JM mod</v>
      </c>
    </row>
    <row r="1726" customFormat="false" ht="15.75" hidden="false" customHeight="false" outlineLevel="0" collapsed="false">
      <c r="A1726" s="263" t="str">
        <f aca="false">IF(AND(OR(SOURCE!A1726="",ISBLANK(SOURCE!A1726)),SOURCE!B1726&gt;0),IF(ISBLANK(SOURCE!C1726),"",SOURCE!C1726),
IF(SOURCE!B1726&lt;0,VLOOKUP(SOURCE!B1726,lookups!A$1:B$25,2,0),
  IF(ISBLANK(SOURCE!B1726),
    "",
    "/* "&amp;TEXT(SOURCE!B1726,"???0")&amp;" *"&amp;
      SOURCE!C1726&amp;", "&amp; IF(lookups!$E$2-LEN(SOURCE!C1726) &gt;= 0, REPT(" ",lookups!$E$2-LEN(SOURCE!C1726)), "")&amp;
      SOURCE!D1726&amp;", "&amp; IF(lookups!$F$2-LEN(SOURCE!D1726) &gt;= 0, REPT(" ",lookups!$F$2-LEN(SOURCE!D1726)), "")&amp;
      SOURCE!E1726&amp;", "&amp; IF(lookups!$G$2-LEN(SOURCE!E1726) &gt;=0, REPT(" ",lookups!$G$2-LEN(SOURCE!E1726)), "")&amp;
      SOURCE!F1726&amp;", "&amp; IF(lookups!$H$2-LEN(SOURCE!F1726) &gt;= 0, REPT(" ",lookups!$H$2-LEN(SOURCE!F1726)+2), "")&amp;"("&amp;
      SUBSTITUTE(TEXT(SOURCE!G1726,"??0"),"  ","")&amp;" &lt;&lt; TAM_MAX_BITS) |"&amp; IF(lookups!$I$2-3 &gt;= 0, REPT(" ",MAX(1,lookups!$I$2-5+4+1-1-LEN(  IF(ISTEXT(SOURCE!H1726),SOURCE!H1726,  SUBSTITUTE(SUBSTITUTE(TEXT(SOURCE!H1726,"????0"),"  ","")," ",""))   ))), "")&amp;
       IF(ISTEXT(SOURCE!H1726),SOURCE!H1726, SUBSTITUTE(SUBSTITUTE(TEXT(SOURCE!H1726,"????0"),"  ","")," ",""))   &amp;","&amp; IF(lookups!$J$2-3 &gt;= 0, REPT(" ",lookups!$J$2-3-5), "")&amp;
      SOURCE!I1726&amp;
" | "&amp; IF(lookups!$K$2-LEN(SOURCE!I1726) &gt;= 0, REPT(" ",lookups!$K$2-LEN(SOURCE!I1726)), "")&amp;
      SOURCE!J1726&amp;      IF(lookups!$L$2-LEN(SOURCE!J1726) &gt;= 0, REPT(" ",lookups!$L$2-LEN(SOURCE!J1726)), "")&amp;
" | "&amp; IF(lookups!$K$2-LEN(SOURCE!I1726) &gt;= 0, REPT(" ",lookups!$K$2-LEN(SOURCE!I1726)), "")&amp;
      SOURCE!K1726&amp;      IF(lookups!$L$2-LEN(SOURCE!K1726) &gt;= 0, REPT(" ",lookups!$M$2-LEN(SOURCE!K1726)), "")&amp;
" | "&amp; SOURCE!L1726&amp;      IF(lookups!$O$2-LEN(SOURCE!L1726) &gt;= 0, REPT(" ",lookups!$O$2-LEN(SOURCE!L1726)), "")&amp;
" | "&amp; SOURCE!M1726&amp;      IF(lookups!$P$2-LEN(SOURCE!M1726) &gt;= 0, REPT(" ",lookups!$P$2-LEN(SOURCE!M1726)), "")&amp;
      "},"&amp;IF(SOURCE!O1726&lt;&gt;"",""&amp;SOURCE!O1726,"")
 )
)
)</f>
        <v>/* 1688 */  { fnChangeBase,                 TM_VALUE_CHB,                STD_RIGHT_ARROW "INT",                         "#",                                           (2 &lt;&lt; TAM_MAX_BITS) |    16, CAT_NONE | SLS_ENABLED   | US_ENABLED   | EIM_DISABLED | PTP_NUMBER_8     },</v>
      </c>
    </row>
    <row r="1727" customFormat="false" ht="15.75" hidden="false" customHeight="false" outlineLevel="0" collapsed="false">
      <c r="A1727" s="263" t="str">
        <f aca="false">IF(AND(OR(SOURCE!A1727="",ISBLANK(SOURCE!A1727)),SOURCE!B1727&gt;0),IF(ISBLANK(SOURCE!C1727),"",SOURCE!C1727),
IF(SOURCE!B1727&lt;0,VLOOKUP(SOURCE!B1727,lookups!A$1:B$25,2,0),
  IF(ISBLANK(SOURCE!B1727),
    "",
    "/* "&amp;TEXT(SOURCE!B1727,"???0")&amp;" *"&amp;
      SOURCE!C1727&amp;", "&amp; IF(lookups!$E$2-LEN(SOURCE!C1727) &gt;= 0, REPT(" ",lookups!$E$2-LEN(SOURCE!C1727)), "")&amp;
      SOURCE!D1727&amp;", "&amp; IF(lookups!$F$2-LEN(SOURCE!D1727) &gt;= 0, REPT(" ",lookups!$F$2-LEN(SOURCE!D1727)), "")&amp;
      SOURCE!E1727&amp;", "&amp; IF(lookups!$G$2-LEN(SOURCE!E1727) &gt;=0, REPT(" ",lookups!$G$2-LEN(SOURCE!E1727)), "")&amp;
      SOURCE!F1727&amp;", "&amp; IF(lookups!$H$2-LEN(SOURCE!F1727) &gt;= 0, REPT(" ",lookups!$H$2-LEN(SOURCE!F1727)+2), "")&amp;"("&amp;
      SUBSTITUTE(TEXT(SOURCE!G1727,"??0"),"  ","")&amp;" &lt;&lt; TAM_MAX_BITS) |"&amp; IF(lookups!$I$2-3 &gt;= 0, REPT(" ",MAX(1,lookups!$I$2-5+4+1-1-LEN(  IF(ISTEXT(SOURCE!H1727),SOURCE!H1727,  SUBSTITUTE(SUBSTITUTE(TEXT(SOURCE!H1727,"????0"),"  ","")," ",""))   ))), "")&amp;
       IF(ISTEXT(SOURCE!H1727),SOURCE!H1727, SUBSTITUTE(SUBSTITUTE(TEXT(SOURCE!H1727,"????0"),"  ","")," ",""))   &amp;","&amp; IF(lookups!$J$2-3 &gt;= 0, REPT(" ",lookups!$J$2-3-5), "")&amp;
      SOURCE!I1727&amp;
" | "&amp; IF(lookups!$K$2-LEN(SOURCE!I1727) &gt;= 0, REPT(" ",lookups!$K$2-LEN(SOURCE!I1727)), "")&amp;
      SOURCE!J1727&amp;      IF(lookups!$L$2-LEN(SOURCE!J1727) &gt;= 0, REPT(" ",lookups!$L$2-LEN(SOURCE!J1727)), "")&amp;
" | "&amp; IF(lookups!$K$2-LEN(SOURCE!I1727) &gt;= 0, REPT(" ",lookups!$K$2-LEN(SOURCE!I1727)), "")&amp;
      SOURCE!K1727&amp;      IF(lookups!$L$2-LEN(SOURCE!K1727) &gt;= 0, REPT(" ",lookups!$M$2-LEN(SOURCE!K1727)), "")&amp;
" | "&amp; SOURCE!L1727&amp;      IF(lookups!$O$2-LEN(SOURCE!L1727) &gt;= 0, REPT(" ",lookups!$O$2-LEN(SOURCE!L1727)), "")&amp;
" | "&amp; SOURCE!M1727&amp;      IF(lookups!$P$2-LEN(SOURCE!M1727) &gt;= 0, REPT(" ",lookups!$P$2-LEN(SOURCE!M1727)), "")&amp;
      "},"&amp;IF(SOURCE!O1727&lt;&gt;"",""&amp;SOURCE!O1727,"")
 )
)
)</f>
        <v>/* 1689 */  { itemToBeCoded,                NOPARAM,                     "1689",                                        "1689",                                        (0 &lt;&lt; TAM_MAX_BITS) |     0, CAT_FREE | SLS_UNCHANGED | US_UNCHANGED | EIM_DISABLED | PTP_DISABLED     },</v>
      </c>
    </row>
    <row r="1728" customFormat="false" ht="15.75" hidden="false" customHeight="false" outlineLevel="0" collapsed="false">
      <c r="A1728" s="263" t="str">
        <f aca="false">IF(AND(OR(SOURCE!A1728="",ISBLANK(SOURCE!A1728)),SOURCE!B1728&gt;0),IF(ISBLANK(SOURCE!C1728),"",SOURCE!C1728),
IF(SOURCE!B1728&lt;0,VLOOKUP(SOURCE!B1728,lookups!A$1:B$25,2,0),
  IF(ISBLANK(SOURCE!B1728),
    "",
    "/* "&amp;TEXT(SOURCE!B1728,"???0")&amp;" *"&amp;
      SOURCE!C1728&amp;", "&amp; IF(lookups!$E$2-LEN(SOURCE!C1728) &gt;= 0, REPT(" ",lookups!$E$2-LEN(SOURCE!C1728)), "")&amp;
      SOURCE!D1728&amp;", "&amp; IF(lookups!$F$2-LEN(SOURCE!D1728) &gt;= 0, REPT(" ",lookups!$F$2-LEN(SOURCE!D1728)), "")&amp;
      SOURCE!E1728&amp;", "&amp; IF(lookups!$G$2-LEN(SOURCE!E1728) &gt;=0, REPT(" ",lookups!$G$2-LEN(SOURCE!E1728)), "")&amp;
      SOURCE!F1728&amp;", "&amp; IF(lookups!$H$2-LEN(SOURCE!F1728) &gt;= 0, REPT(" ",lookups!$H$2-LEN(SOURCE!F1728)+2), "")&amp;"("&amp;
      SUBSTITUTE(TEXT(SOURCE!G1728,"??0"),"  ","")&amp;" &lt;&lt; TAM_MAX_BITS) |"&amp; IF(lookups!$I$2-3 &gt;= 0, REPT(" ",MAX(1,lookups!$I$2-5+4+1-1-LEN(  IF(ISTEXT(SOURCE!H1728),SOURCE!H1728,  SUBSTITUTE(SUBSTITUTE(TEXT(SOURCE!H1728,"????0"),"  ","")," ",""))   ))), "")&amp;
       IF(ISTEXT(SOURCE!H1728),SOURCE!H1728, SUBSTITUTE(SUBSTITUTE(TEXT(SOURCE!H1728,"????0"),"  ","")," ",""))   &amp;","&amp; IF(lookups!$J$2-3 &gt;= 0, REPT(" ",lookups!$J$2-3-5), "")&amp;
      SOURCE!I1728&amp;
" | "&amp; IF(lookups!$K$2-LEN(SOURCE!I1728) &gt;= 0, REPT(" ",lookups!$K$2-LEN(SOURCE!I1728)), "")&amp;
      SOURCE!J1728&amp;      IF(lookups!$L$2-LEN(SOURCE!J1728) &gt;= 0, REPT(" ",lookups!$L$2-LEN(SOURCE!J1728)), "")&amp;
" | "&amp; IF(lookups!$K$2-LEN(SOURCE!I1728) &gt;= 0, REPT(" ",lookups!$K$2-LEN(SOURCE!I1728)), "")&amp;
      SOURCE!K1728&amp;      IF(lookups!$L$2-LEN(SOURCE!K1728) &gt;= 0, REPT(" ",lookups!$M$2-LEN(SOURCE!K1728)), "")&amp;
" | "&amp; SOURCE!L1728&amp;      IF(lookups!$O$2-LEN(SOURCE!L1728) &gt;= 0, REPT(" ",lookups!$O$2-LEN(SOURCE!L1728)), "")&amp;
" | "&amp; SOURCE!M1728&amp;      IF(lookups!$P$2-LEN(SOURCE!M1728) &gt;= 0, REPT(" ",lookups!$P$2-LEN(SOURCE!M1728)), "")&amp;
      "},"&amp;IF(SOURCE!O1728&lt;&gt;"",""&amp;SOURCE!O1728,"")
 )
)
)</f>
        <v>/* 1690 */  { itemToBeCoded,                NOPARAM,                     "1690",                                        "1690",                                        (0 &lt;&lt; TAM_MAX_BITS) |     0, CAT_FREE | SLS_ENABLED   | US_UNCHANGED | EIM_DISABLED | PTP_DISABLED     },</v>
      </c>
    </row>
    <row r="1729" customFormat="false" ht="15.75" hidden="false" customHeight="false" outlineLevel="0" collapsed="false">
      <c r="A1729" s="263" t="str">
        <f aca="false">IF(AND(OR(SOURCE!A1729="",ISBLANK(SOURCE!A1729)),SOURCE!B1729&gt;0),IF(ISBLANK(SOURCE!C1729),"",SOURCE!C1729),
IF(SOURCE!B1729&lt;0,VLOOKUP(SOURCE!B1729,lookups!A$1:B$25,2,0),
  IF(ISBLANK(SOURCE!B1729),
    "",
    "/* "&amp;TEXT(SOURCE!B1729,"???0")&amp;" *"&amp;
      SOURCE!C1729&amp;", "&amp; IF(lookups!$E$2-LEN(SOURCE!C1729) &gt;= 0, REPT(" ",lookups!$E$2-LEN(SOURCE!C1729)), "")&amp;
      SOURCE!D1729&amp;", "&amp; IF(lookups!$F$2-LEN(SOURCE!D1729) &gt;= 0, REPT(" ",lookups!$F$2-LEN(SOURCE!D1729)), "")&amp;
      SOURCE!E1729&amp;", "&amp; IF(lookups!$G$2-LEN(SOURCE!E1729) &gt;=0, REPT(" ",lookups!$G$2-LEN(SOURCE!E1729)), "")&amp;
      SOURCE!F1729&amp;", "&amp; IF(lookups!$H$2-LEN(SOURCE!F1729) &gt;= 0, REPT(" ",lookups!$H$2-LEN(SOURCE!F1729)+2), "")&amp;"("&amp;
      SUBSTITUTE(TEXT(SOURCE!G1729,"??0"),"  ","")&amp;" &lt;&lt; TAM_MAX_BITS) |"&amp; IF(lookups!$I$2-3 &gt;= 0, REPT(" ",MAX(1,lookups!$I$2-5+4+1-1-LEN(  IF(ISTEXT(SOURCE!H1729),SOURCE!H1729,  SUBSTITUTE(SUBSTITUTE(TEXT(SOURCE!H1729,"????0"),"  ","")," ",""))   ))), "")&amp;
       IF(ISTEXT(SOURCE!H1729),SOURCE!H1729, SUBSTITUTE(SUBSTITUTE(TEXT(SOURCE!H1729,"????0"),"  ","")," ",""))   &amp;","&amp; IF(lookups!$J$2-3 &gt;= 0, REPT(" ",lookups!$J$2-3-5), "")&amp;
      SOURCE!I1729&amp;
" | "&amp; IF(lookups!$K$2-LEN(SOURCE!I1729) &gt;= 0, REPT(" ",lookups!$K$2-LEN(SOURCE!I1729)), "")&amp;
      SOURCE!J1729&amp;      IF(lookups!$L$2-LEN(SOURCE!J1729) &gt;= 0, REPT(" ",lookups!$L$2-LEN(SOURCE!J1729)), "")&amp;
" | "&amp; IF(lookups!$K$2-LEN(SOURCE!I1729) &gt;= 0, REPT(" ",lookups!$K$2-LEN(SOURCE!I1729)), "")&amp;
      SOURCE!K1729&amp;      IF(lookups!$L$2-LEN(SOURCE!K1729) &gt;= 0, REPT(" ",lookups!$M$2-LEN(SOURCE!K1729)), "")&amp;
" | "&amp; SOURCE!L1729&amp;      IF(lookups!$O$2-LEN(SOURCE!L1729) &gt;= 0, REPT(" ",lookups!$O$2-LEN(SOURCE!L1729)), "")&amp;
" | "&amp; SOURCE!M1729&amp;      IF(lookups!$P$2-LEN(SOURCE!M1729) &gt;= 0, REPT(" ",lookups!$P$2-LEN(SOURCE!M1729)), "")&amp;
      "},"&amp;IF(SOURCE!O1729&lt;&gt;"",""&amp;SOURCE!O1729,"")
 )
)
)</f>
        <v>/* 1691 */  { itemToBeCoded,                NOPARAM,                     "1691",                                        "1691",                                        (0 &lt;&lt; TAM_MAX_BITS) |     0, CAT_FREE | SLS_ENABLED   | US_UNCHANGED | EIM_DISABLED | PTP_DISABLED     },</v>
      </c>
    </row>
    <row r="1730" customFormat="false" ht="15.75" hidden="false" customHeight="false" outlineLevel="0" collapsed="false">
      <c r="A1730" s="263" t="str">
        <f aca="false">IF(AND(OR(SOURCE!A1730="",ISBLANK(SOURCE!A1730)),SOURCE!B1730&gt;0),IF(ISBLANK(SOURCE!C1730),"",SOURCE!C1730),
IF(SOURCE!B1730&lt;0,VLOOKUP(SOURCE!B1730,lookups!A$1:B$25,2,0),
  IF(ISBLANK(SOURCE!B1730),
    "",
    "/* "&amp;TEXT(SOURCE!B1730,"???0")&amp;" *"&amp;
      SOURCE!C1730&amp;", "&amp; IF(lookups!$E$2-LEN(SOURCE!C1730) &gt;= 0, REPT(" ",lookups!$E$2-LEN(SOURCE!C1730)), "")&amp;
      SOURCE!D1730&amp;", "&amp; IF(lookups!$F$2-LEN(SOURCE!D1730) &gt;= 0, REPT(" ",lookups!$F$2-LEN(SOURCE!D1730)), "")&amp;
      SOURCE!E1730&amp;", "&amp; IF(lookups!$G$2-LEN(SOURCE!E1730) &gt;=0, REPT(" ",lookups!$G$2-LEN(SOURCE!E1730)), "")&amp;
      SOURCE!F1730&amp;", "&amp; IF(lookups!$H$2-LEN(SOURCE!F1730) &gt;= 0, REPT(" ",lookups!$H$2-LEN(SOURCE!F1730)+2), "")&amp;"("&amp;
      SUBSTITUTE(TEXT(SOURCE!G1730,"??0"),"  ","")&amp;" &lt;&lt; TAM_MAX_BITS) |"&amp; IF(lookups!$I$2-3 &gt;= 0, REPT(" ",MAX(1,lookups!$I$2-5+4+1-1-LEN(  IF(ISTEXT(SOURCE!H1730),SOURCE!H1730,  SUBSTITUTE(SUBSTITUTE(TEXT(SOURCE!H1730,"????0"),"  ","")," ",""))   ))), "")&amp;
       IF(ISTEXT(SOURCE!H1730),SOURCE!H1730, SUBSTITUTE(SUBSTITUTE(TEXT(SOURCE!H1730,"????0"),"  ","")," ",""))   &amp;","&amp; IF(lookups!$J$2-3 &gt;= 0, REPT(" ",lookups!$J$2-3-5), "")&amp;
      SOURCE!I1730&amp;
" | "&amp; IF(lookups!$K$2-LEN(SOURCE!I1730) &gt;= 0, REPT(" ",lookups!$K$2-LEN(SOURCE!I1730)), "")&amp;
      SOURCE!J1730&amp;      IF(lookups!$L$2-LEN(SOURCE!J1730) &gt;= 0, REPT(" ",lookups!$L$2-LEN(SOURCE!J1730)), "")&amp;
" | "&amp; IF(lookups!$K$2-LEN(SOURCE!I1730) &gt;= 0, REPT(" ",lookups!$K$2-LEN(SOURCE!I1730)), "")&amp;
      SOURCE!K1730&amp;      IF(lookups!$L$2-LEN(SOURCE!K1730) &gt;= 0, REPT(" ",lookups!$M$2-LEN(SOURCE!K1730)), "")&amp;
" | "&amp; SOURCE!L1730&amp;      IF(lookups!$O$2-LEN(SOURCE!L1730) &gt;= 0, REPT(" ",lookups!$O$2-LEN(SOURCE!L1730)), "")&amp;
" | "&amp; SOURCE!M1730&amp;      IF(lookups!$P$2-LEN(SOURCE!M1730) &gt;= 0, REPT(" ",lookups!$P$2-LEN(SOURCE!M1730)), "")&amp;
      "},"&amp;IF(SOURCE!O1730&lt;&gt;"",""&amp;SOURCE!O1730,"")
 )
)
)</f>
        <v>/* 1692 */  { fnToReal,                     NOPARAM,                     STD_RIGHT_ARROW "REAL",                        ".d",                                          (0 &lt;&lt; TAM_MAX_BITS) |     0, CAT_FNCT | SLS_ENABLED   | US_ENABLED   | EIM_DISABLED | PTP_NONE         },</v>
      </c>
    </row>
    <row r="1731" customFormat="false" ht="15.75" hidden="false" customHeight="false" outlineLevel="0" collapsed="false">
      <c r="A1731" s="263" t="str">
        <f aca="false">IF(AND(OR(SOURCE!A1731="",ISBLANK(SOURCE!A1731)),SOURCE!B1731&gt;0),IF(ISBLANK(SOURCE!C1731),"",SOURCE!C1731),
IF(SOURCE!B1731&lt;0,VLOOKUP(SOURCE!B1731,lookups!A$1:B$25,2,0),
  IF(ISBLANK(SOURCE!B1731),
    "",
    "/* "&amp;TEXT(SOURCE!B1731,"???0")&amp;" *"&amp;
      SOURCE!C1731&amp;", "&amp; IF(lookups!$E$2-LEN(SOURCE!C1731) &gt;= 0, REPT(" ",lookups!$E$2-LEN(SOURCE!C1731)), "")&amp;
      SOURCE!D1731&amp;", "&amp; IF(lookups!$F$2-LEN(SOURCE!D1731) &gt;= 0, REPT(" ",lookups!$F$2-LEN(SOURCE!D1731)), "")&amp;
      SOURCE!E1731&amp;", "&amp; IF(lookups!$G$2-LEN(SOURCE!E1731) &gt;=0, REPT(" ",lookups!$G$2-LEN(SOURCE!E1731)), "")&amp;
      SOURCE!F1731&amp;", "&amp; IF(lookups!$H$2-LEN(SOURCE!F1731) &gt;= 0, REPT(" ",lookups!$H$2-LEN(SOURCE!F1731)+2), "")&amp;"("&amp;
      SUBSTITUTE(TEXT(SOURCE!G1731,"??0"),"  ","")&amp;" &lt;&lt; TAM_MAX_BITS) |"&amp; IF(lookups!$I$2-3 &gt;= 0, REPT(" ",MAX(1,lookups!$I$2-5+4+1-1-LEN(  IF(ISTEXT(SOURCE!H1731),SOURCE!H1731,  SUBSTITUTE(SUBSTITUTE(TEXT(SOURCE!H1731,"????0"),"  ","")," ",""))   ))), "")&amp;
       IF(ISTEXT(SOURCE!H1731),SOURCE!H1731, SUBSTITUTE(SUBSTITUTE(TEXT(SOURCE!H1731,"????0"),"  ","")," ",""))   &amp;","&amp; IF(lookups!$J$2-3 &gt;= 0, REPT(" ",lookups!$J$2-3-5), "")&amp;
      SOURCE!I1731&amp;
" | "&amp; IF(lookups!$K$2-LEN(SOURCE!I1731) &gt;= 0, REPT(" ",lookups!$K$2-LEN(SOURCE!I1731)), "")&amp;
      SOURCE!J1731&amp;      IF(lookups!$L$2-LEN(SOURCE!J1731) &gt;= 0, REPT(" ",lookups!$L$2-LEN(SOURCE!J1731)), "")&amp;
" | "&amp; IF(lookups!$K$2-LEN(SOURCE!I1731) &gt;= 0, REPT(" ",lookups!$K$2-LEN(SOURCE!I1731)), "")&amp;
      SOURCE!K1731&amp;      IF(lookups!$L$2-LEN(SOURCE!K1731) &gt;= 0, REPT(" ",lookups!$M$2-LEN(SOURCE!K1731)), "")&amp;
" | "&amp; SOURCE!L1731&amp;      IF(lookups!$O$2-LEN(SOURCE!L1731) &gt;= 0, REPT(" ",lookups!$O$2-LEN(SOURCE!L1731)), "")&amp;
" | "&amp; SOURCE!M1731&amp;      IF(lookups!$P$2-LEN(SOURCE!M1731) &gt;= 0, REPT(" ",lookups!$P$2-LEN(SOURCE!M1731)), "")&amp;
      "},"&amp;IF(SOURCE!O1731&lt;&gt;"",""&amp;SOURCE!O1731,"")
 )
)
)</f>
        <v>/* 1693 */  { fnPcSigmaDeltaPcXmean,        NOPARAM,                     "%" STD_SIGMA "," STD_DELTA "%" STD_x_BAR,     "%" STD_SIGMA "," STD_DELTA "%" STD_x_BAR,     (0 &lt;&lt; TAM_MAX_BITS) |     0, CAT_FNCT | SLS_ENABLED   | US_ENABLED   | EIM_DISABLED | PTP_NONE         },</v>
      </c>
    </row>
    <row r="1732" customFormat="false" ht="15.75" hidden="false" customHeight="false" outlineLevel="0" collapsed="false">
      <c r="A1732" s="263" t="str">
        <f aca="false">IF(AND(OR(SOURCE!A1732="",ISBLANK(SOURCE!A1732)),SOURCE!B1732&gt;0),IF(ISBLANK(SOURCE!C1732),"",SOURCE!C1732),
IF(SOURCE!B1732&lt;0,VLOOKUP(SOURCE!B1732,lookups!A$1:B$25,2,0),
  IF(ISBLANK(SOURCE!B1732),
    "",
    "/* "&amp;TEXT(SOURCE!B1732,"???0")&amp;" *"&amp;
      SOURCE!C1732&amp;", "&amp; IF(lookups!$E$2-LEN(SOURCE!C1732) &gt;= 0, REPT(" ",lookups!$E$2-LEN(SOURCE!C1732)), "")&amp;
      SOURCE!D1732&amp;", "&amp; IF(lookups!$F$2-LEN(SOURCE!D1732) &gt;= 0, REPT(" ",lookups!$F$2-LEN(SOURCE!D1732)), "")&amp;
      SOURCE!E1732&amp;", "&amp; IF(lookups!$G$2-LEN(SOURCE!E1732) &gt;=0, REPT(" ",lookups!$G$2-LEN(SOURCE!E1732)), "")&amp;
      SOURCE!F1732&amp;", "&amp; IF(lookups!$H$2-LEN(SOURCE!F1732) &gt;= 0, REPT(" ",lookups!$H$2-LEN(SOURCE!F1732)+2), "")&amp;"("&amp;
      SUBSTITUTE(TEXT(SOURCE!G1732,"??0"),"  ","")&amp;" &lt;&lt; TAM_MAX_BITS) |"&amp; IF(lookups!$I$2-3 &gt;= 0, REPT(" ",MAX(1,lookups!$I$2-5+4+1-1-LEN(  IF(ISTEXT(SOURCE!H1732),SOURCE!H1732,  SUBSTITUTE(SUBSTITUTE(TEXT(SOURCE!H1732,"????0"),"  ","")," ",""))   ))), "")&amp;
       IF(ISTEXT(SOURCE!H1732),SOURCE!H1732, SUBSTITUTE(SUBSTITUTE(TEXT(SOURCE!H1732,"????0"),"  ","")," ",""))   &amp;","&amp; IF(lookups!$J$2-3 &gt;= 0, REPT(" ",lookups!$J$2-3-5), "")&amp;
      SOURCE!I1732&amp;
" | "&amp; IF(lookups!$K$2-LEN(SOURCE!I1732) &gt;= 0, REPT(" ",lookups!$K$2-LEN(SOURCE!I1732)), "")&amp;
      SOURCE!J1732&amp;      IF(lookups!$L$2-LEN(SOURCE!J1732) &gt;= 0, REPT(" ",lookups!$L$2-LEN(SOURCE!J1732)), "")&amp;
" | "&amp; IF(lookups!$K$2-LEN(SOURCE!I1732) &gt;= 0, REPT(" ",lookups!$K$2-LEN(SOURCE!I1732)), "")&amp;
      SOURCE!K1732&amp;      IF(lookups!$L$2-LEN(SOURCE!K1732) &gt;= 0, REPT(" ",lookups!$M$2-LEN(SOURCE!K1732)), "")&amp;
" | "&amp; SOURCE!L1732&amp;      IF(lookups!$O$2-LEN(SOURCE!L1732) &gt;= 0, REPT(" ",lookups!$O$2-LEN(SOURCE!L1732)), "")&amp;
" | "&amp; SOURCE!M1732&amp;      IF(lookups!$P$2-LEN(SOURCE!M1732) &gt;= 0, REPT(" ",lookups!$P$2-LEN(SOURCE!M1732)), "")&amp;
      "},"&amp;IF(SOURCE!O1732&lt;&gt;"",""&amp;SOURCE!O1732,"")
 )
)
)</f>
        <v>/* 1694 */  { fnDeltaPercentXmean,          NOPARAM,                     STD_DELTA "%" STD_x_BAR,                       STD_DELTA "%" STD_x_BAR,                       (0 &lt;&lt; TAM_MAX_BITS) |     0, CAT_FNCT | SLS_ENABLED   | US_ENABLED   | EIM_DISABLED | PTP_NONE         },</v>
      </c>
    </row>
    <row r="1733" customFormat="false" ht="15.75" hidden="false" customHeight="false" outlineLevel="0" collapsed="false">
      <c r="A1733" s="263" t="str">
        <f aca="false">IF(AND(OR(SOURCE!A1733="",ISBLANK(SOURCE!A1733)),SOURCE!B1733&gt;0),IF(ISBLANK(SOURCE!C1733),"",SOURCE!C1733),
IF(SOURCE!B1733&lt;0,VLOOKUP(SOURCE!B1733,lookups!A$1:B$25,2,0),
  IF(ISBLANK(SOURCE!B1733),
    "",
    "/* "&amp;TEXT(SOURCE!B1733,"???0")&amp;" *"&amp;
      SOURCE!C1733&amp;", "&amp; IF(lookups!$E$2-LEN(SOURCE!C1733) &gt;= 0, REPT(" ",lookups!$E$2-LEN(SOURCE!C1733)), "")&amp;
      SOURCE!D1733&amp;", "&amp; IF(lookups!$F$2-LEN(SOURCE!D1733) &gt;= 0, REPT(" ",lookups!$F$2-LEN(SOURCE!D1733)), "")&amp;
      SOURCE!E1733&amp;", "&amp; IF(lookups!$G$2-LEN(SOURCE!E1733) &gt;=0, REPT(" ",lookups!$G$2-LEN(SOURCE!E1733)), "")&amp;
      SOURCE!F1733&amp;", "&amp; IF(lookups!$H$2-LEN(SOURCE!F1733) &gt;= 0, REPT(" ",lookups!$H$2-LEN(SOURCE!F1733)+2), "")&amp;"("&amp;
      SUBSTITUTE(TEXT(SOURCE!G1733,"??0"),"  ","")&amp;" &lt;&lt; TAM_MAX_BITS) |"&amp; IF(lookups!$I$2-3 &gt;= 0, REPT(" ",MAX(1,lookups!$I$2-5+4+1-1-LEN(  IF(ISTEXT(SOURCE!H1733),SOURCE!H1733,  SUBSTITUTE(SUBSTITUTE(TEXT(SOURCE!H1733,"????0"),"  ","")," ",""))   ))), "")&amp;
       IF(ISTEXT(SOURCE!H1733),SOURCE!H1733, SUBSTITUTE(SUBSTITUTE(TEXT(SOURCE!H1733,"????0"),"  ","")," ",""))   &amp;","&amp; IF(lookups!$J$2-3 &gt;= 0, REPT(" ",lookups!$J$2-3-5), "")&amp;
      SOURCE!I1733&amp;
" | "&amp; IF(lookups!$K$2-LEN(SOURCE!I1733) &gt;= 0, REPT(" ",lookups!$K$2-LEN(SOURCE!I1733)), "")&amp;
      SOURCE!J1733&amp;      IF(lookups!$L$2-LEN(SOURCE!J1733) &gt;= 0, REPT(" ",lookups!$L$2-LEN(SOURCE!J1733)), "")&amp;
" | "&amp; IF(lookups!$K$2-LEN(SOURCE!I1733) &gt;= 0, REPT(" ",lookups!$K$2-LEN(SOURCE!I1733)), "")&amp;
      SOURCE!K1733&amp;      IF(lookups!$L$2-LEN(SOURCE!K1733) &gt;= 0, REPT(" ",lookups!$M$2-LEN(SOURCE!K1733)), "")&amp;
" | "&amp; SOURCE!L1733&amp;      IF(lookups!$O$2-LEN(SOURCE!L1733) &gt;= 0, REPT(" ",lookups!$O$2-LEN(SOURCE!L1733)), "")&amp;
" | "&amp; SOURCE!M1733&amp;      IF(lookups!$P$2-LEN(SOURCE!M1733) &gt;= 0, REPT(" ",lookups!$P$2-LEN(SOURCE!M1733)), "")&amp;
      "},"&amp;IF(SOURCE!O1733&lt;&gt;"",""&amp;SOURCE!O1733,"")
 )
)
)</f>
        <v>/* 1695 */  { fnShuffle,                    TM_SHUFFLE,                  STD_RIGHT_OVER_LEFT_ARROW,                     STD_RIGHT_OVER_LEFT_ARROW,                     (0 &lt;&lt; TAM_MAX_BITS) |     0, CAT_FNCT | SLS_ENABLED   | US_ENABLED   | EIM_DISABLED | PTP_SHUFFLE      },</v>
      </c>
    </row>
    <row r="1734" customFormat="false" ht="15.75" hidden="false" customHeight="false" outlineLevel="0" collapsed="false">
      <c r="A1734" s="263" t="str">
        <f aca="false">IF(AND(OR(SOURCE!A1734="",ISBLANK(SOURCE!A1734)),SOURCE!B1734&gt;0),IF(ISBLANK(SOURCE!C1734),"",SOURCE!C1734),
IF(SOURCE!B1734&lt;0,VLOOKUP(SOURCE!B1734,lookups!A$1:B$25,2,0),
  IF(ISBLANK(SOURCE!B1734),
    "",
    "/* "&amp;TEXT(SOURCE!B1734,"???0")&amp;" *"&amp;
      SOURCE!C1734&amp;", "&amp; IF(lookups!$E$2-LEN(SOURCE!C1734) &gt;= 0, REPT(" ",lookups!$E$2-LEN(SOURCE!C1734)), "")&amp;
      SOURCE!D1734&amp;", "&amp; IF(lookups!$F$2-LEN(SOURCE!D1734) &gt;= 0, REPT(" ",lookups!$F$2-LEN(SOURCE!D1734)), "")&amp;
      SOURCE!E1734&amp;", "&amp; IF(lookups!$G$2-LEN(SOURCE!E1734) &gt;=0, REPT(" ",lookups!$G$2-LEN(SOURCE!E1734)), "")&amp;
      SOURCE!F1734&amp;", "&amp; IF(lookups!$H$2-LEN(SOURCE!F1734) &gt;= 0, REPT(" ",lookups!$H$2-LEN(SOURCE!F1734)+2), "")&amp;"("&amp;
      SUBSTITUTE(TEXT(SOURCE!G1734,"??0"),"  ","")&amp;" &lt;&lt; TAM_MAX_BITS) |"&amp; IF(lookups!$I$2-3 &gt;= 0, REPT(" ",MAX(1,lookups!$I$2-5+4+1-1-LEN(  IF(ISTEXT(SOURCE!H1734),SOURCE!H1734,  SUBSTITUTE(SUBSTITUTE(TEXT(SOURCE!H1734,"????0"),"  ","")," ",""))   ))), "")&amp;
       IF(ISTEXT(SOURCE!H1734),SOURCE!H1734, SUBSTITUTE(SUBSTITUTE(TEXT(SOURCE!H1734,"????0"),"  ","")," ",""))   &amp;","&amp; IF(lookups!$J$2-3 &gt;= 0, REPT(" ",lookups!$J$2-3-5), "")&amp;
      SOURCE!I1734&amp;
" | "&amp; IF(lookups!$K$2-LEN(SOURCE!I1734) &gt;= 0, REPT(" ",lookups!$K$2-LEN(SOURCE!I1734)), "")&amp;
      SOURCE!J1734&amp;      IF(lookups!$L$2-LEN(SOURCE!J1734) &gt;= 0, REPT(" ",lookups!$L$2-LEN(SOURCE!J1734)), "")&amp;
" | "&amp; IF(lookups!$K$2-LEN(SOURCE!I1734) &gt;= 0, REPT(" ",lookups!$K$2-LEN(SOURCE!I1734)), "")&amp;
      SOURCE!K1734&amp;      IF(lookups!$L$2-LEN(SOURCE!K1734) &gt;= 0, REPT(" ",lookups!$M$2-LEN(SOURCE!K1734)), "")&amp;
" | "&amp; SOURCE!L1734&amp;      IF(lookups!$O$2-LEN(SOURCE!L1734) &gt;= 0, REPT(" ",lookups!$O$2-LEN(SOURCE!L1734)), "")&amp;
" | "&amp; SOURCE!M1734&amp;      IF(lookups!$P$2-LEN(SOURCE!M1734) &gt;= 0, REPT(" ",lookups!$P$2-LEN(SOURCE!M1734)), "")&amp;
      "},"&amp;IF(SOURCE!O1734&lt;&gt;"",""&amp;SOURCE!O1734,"")
 )
)
)</f>
        <v>/* 1696 */  { fnPercent,                    NOPARAM,                     "%",                                           "%",                                           (0 &lt;&lt; TAM_MAX_BITS) |     0, CAT_FNCT | SLS_ENABLED   | US_ENABLED   | EIM_DISABLED | PTP_NONE         },</v>
      </c>
    </row>
    <row r="1735" customFormat="false" ht="15.75" hidden="false" customHeight="false" outlineLevel="0" collapsed="false">
      <c r="A1735" s="263" t="str">
        <f aca="false">IF(AND(OR(SOURCE!A1735="",ISBLANK(SOURCE!A1735)),SOURCE!B1735&gt;0),IF(ISBLANK(SOURCE!C1735),"",SOURCE!C1735),
IF(SOURCE!B1735&lt;0,VLOOKUP(SOURCE!B1735,lookups!A$1:B$25,2,0),
  IF(ISBLANK(SOURCE!B1735),
    "",
    "/* "&amp;TEXT(SOURCE!B1735,"???0")&amp;" *"&amp;
      SOURCE!C1735&amp;", "&amp; IF(lookups!$E$2-LEN(SOURCE!C1735) &gt;= 0, REPT(" ",lookups!$E$2-LEN(SOURCE!C1735)), "")&amp;
      SOURCE!D1735&amp;", "&amp; IF(lookups!$F$2-LEN(SOURCE!D1735) &gt;= 0, REPT(" ",lookups!$F$2-LEN(SOURCE!D1735)), "")&amp;
      SOURCE!E1735&amp;", "&amp; IF(lookups!$G$2-LEN(SOURCE!E1735) &gt;=0, REPT(" ",lookups!$G$2-LEN(SOURCE!E1735)), "")&amp;
      SOURCE!F1735&amp;", "&amp; IF(lookups!$H$2-LEN(SOURCE!F1735) &gt;= 0, REPT(" ",lookups!$H$2-LEN(SOURCE!F1735)+2), "")&amp;"("&amp;
      SUBSTITUTE(TEXT(SOURCE!G1735,"??0"),"  ","")&amp;" &lt;&lt; TAM_MAX_BITS) |"&amp; IF(lookups!$I$2-3 &gt;= 0, REPT(" ",MAX(1,lookups!$I$2-5+4+1-1-LEN(  IF(ISTEXT(SOURCE!H1735),SOURCE!H1735,  SUBSTITUTE(SUBSTITUTE(TEXT(SOURCE!H1735,"????0"),"  ","")," ",""))   ))), "")&amp;
       IF(ISTEXT(SOURCE!H1735),SOURCE!H1735, SUBSTITUTE(SUBSTITUTE(TEXT(SOURCE!H1735,"????0"),"  ","")," ",""))   &amp;","&amp; IF(lookups!$J$2-3 &gt;= 0, REPT(" ",lookups!$J$2-3-5), "")&amp;
      SOURCE!I1735&amp;
" | "&amp; IF(lookups!$K$2-LEN(SOURCE!I1735) &gt;= 0, REPT(" ",lookups!$K$2-LEN(SOURCE!I1735)), "")&amp;
      SOURCE!J1735&amp;      IF(lookups!$L$2-LEN(SOURCE!J1735) &gt;= 0, REPT(" ",lookups!$L$2-LEN(SOURCE!J1735)), "")&amp;
" | "&amp; IF(lookups!$K$2-LEN(SOURCE!I1735) &gt;= 0, REPT(" ",lookups!$K$2-LEN(SOURCE!I1735)), "")&amp;
      SOURCE!K1735&amp;      IF(lookups!$L$2-LEN(SOURCE!K1735) &gt;= 0, REPT(" ",lookups!$M$2-LEN(SOURCE!K1735)), "")&amp;
" | "&amp; SOURCE!L1735&amp;      IF(lookups!$O$2-LEN(SOURCE!L1735) &gt;= 0, REPT(" ",lookups!$O$2-LEN(SOURCE!L1735)), "")&amp;
" | "&amp; SOURCE!M1735&amp;      IF(lookups!$P$2-LEN(SOURCE!M1735) &gt;= 0, REPT(" ",lookups!$P$2-LEN(SOURCE!M1735)), "")&amp;
      "},"&amp;IF(SOURCE!O1735&lt;&gt;"",""&amp;SOURCE!O1735,"")
 )
)
)</f>
        <v>/* 1697 */  { fnPercentMRR,                 NOPARAM,                     "%MRR",                                        "%MRR",                                        (0 &lt;&lt; TAM_MAX_BITS) |     0, CAT_FNCT | SLS_ENABLED   | US_ENABLED   | EIM_DISABLED | PTP_NONE         },</v>
      </c>
    </row>
    <row r="1736" customFormat="false" ht="15.75" hidden="false" customHeight="false" outlineLevel="0" collapsed="false">
      <c r="A1736" s="263" t="str">
        <f aca="false">IF(AND(OR(SOURCE!A1736="",ISBLANK(SOURCE!A1736)),SOURCE!B1736&gt;0),IF(ISBLANK(SOURCE!C1736),"",SOURCE!C1736),
IF(SOURCE!B1736&lt;0,VLOOKUP(SOURCE!B1736,lookups!A$1:B$25,2,0),
  IF(ISBLANK(SOURCE!B1736),
    "",
    "/* "&amp;TEXT(SOURCE!B1736,"???0")&amp;" *"&amp;
      SOURCE!C1736&amp;", "&amp; IF(lookups!$E$2-LEN(SOURCE!C1736) &gt;= 0, REPT(" ",lookups!$E$2-LEN(SOURCE!C1736)), "")&amp;
      SOURCE!D1736&amp;", "&amp; IF(lookups!$F$2-LEN(SOURCE!D1736) &gt;= 0, REPT(" ",lookups!$F$2-LEN(SOURCE!D1736)), "")&amp;
      SOURCE!E1736&amp;", "&amp; IF(lookups!$G$2-LEN(SOURCE!E1736) &gt;=0, REPT(" ",lookups!$G$2-LEN(SOURCE!E1736)), "")&amp;
      SOURCE!F1736&amp;", "&amp; IF(lookups!$H$2-LEN(SOURCE!F1736) &gt;= 0, REPT(" ",lookups!$H$2-LEN(SOURCE!F1736)+2), "")&amp;"("&amp;
      SUBSTITUTE(TEXT(SOURCE!G1736,"??0"),"  ","")&amp;" &lt;&lt; TAM_MAX_BITS) |"&amp; IF(lookups!$I$2-3 &gt;= 0, REPT(" ",MAX(1,lookups!$I$2-5+4+1-1-LEN(  IF(ISTEXT(SOURCE!H1736),SOURCE!H1736,  SUBSTITUTE(SUBSTITUTE(TEXT(SOURCE!H1736,"????0"),"  ","")," ",""))   ))), "")&amp;
       IF(ISTEXT(SOURCE!H1736),SOURCE!H1736, SUBSTITUTE(SUBSTITUTE(TEXT(SOURCE!H1736,"????0"),"  ","")," ",""))   &amp;","&amp; IF(lookups!$J$2-3 &gt;= 0, REPT(" ",lookups!$J$2-3-5), "")&amp;
      SOURCE!I1736&amp;
" | "&amp; IF(lookups!$K$2-LEN(SOURCE!I1736) &gt;= 0, REPT(" ",lookups!$K$2-LEN(SOURCE!I1736)), "")&amp;
      SOURCE!J1736&amp;      IF(lookups!$L$2-LEN(SOURCE!J1736) &gt;= 0, REPT(" ",lookups!$L$2-LEN(SOURCE!J1736)), "")&amp;
" | "&amp; IF(lookups!$K$2-LEN(SOURCE!I1736) &gt;= 0, REPT(" ",lookups!$K$2-LEN(SOURCE!I1736)), "")&amp;
      SOURCE!K1736&amp;      IF(lookups!$L$2-LEN(SOURCE!K1736) &gt;= 0, REPT(" ",lookups!$M$2-LEN(SOURCE!K1736)), "")&amp;
" | "&amp; SOURCE!L1736&amp;      IF(lookups!$O$2-LEN(SOURCE!L1736) &gt;= 0, REPT(" ",lookups!$O$2-LEN(SOURCE!L1736)), "")&amp;
" | "&amp; SOURCE!M1736&amp;      IF(lookups!$P$2-LEN(SOURCE!M1736) &gt;= 0, REPT(" ",lookups!$P$2-LEN(SOURCE!M1736)), "")&amp;
      "},"&amp;IF(SOURCE!O1736&lt;&gt;"",""&amp;SOURCE!O1736,"")
 )
)
)</f>
        <v>/* 1698 */  { fnPercentT,                   NOPARAM,                     "%T",                                          "%T",                                          (0 &lt;&lt; TAM_MAX_BITS) |     0, CAT_FNCT | SLS_ENABLED   | US_ENABLED   | EIM_DISABLED | PTP_NONE         },</v>
      </c>
    </row>
    <row r="1737" customFormat="false" ht="15.75" hidden="false" customHeight="false" outlineLevel="0" collapsed="false">
      <c r="A1737" s="263" t="str">
        <f aca="false">IF(AND(OR(SOURCE!A1737="",ISBLANK(SOURCE!A1737)),SOURCE!B1737&gt;0),IF(ISBLANK(SOURCE!C1737),"",SOURCE!C1737),
IF(SOURCE!B1737&lt;0,VLOOKUP(SOURCE!B1737,lookups!A$1:B$25,2,0),
  IF(ISBLANK(SOURCE!B1737),
    "",
    "/* "&amp;TEXT(SOURCE!B1737,"???0")&amp;" *"&amp;
      SOURCE!C1737&amp;", "&amp; IF(lookups!$E$2-LEN(SOURCE!C1737) &gt;= 0, REPT(" ",lookups!$E$2-LEN(SOURCE!C1737)), "")&amp;
      SOURCE!D1737&amp;", "&amp; IF(lookups!$F$2-LEN(SOURCE!D1737) &gt;= 0, REPT(" ",lookups!$F$2-LEN(SOURCE!D1737)), "")&amp;
      SOURCE!E1737&amp;", "&amp; IF(lookups!$G$2-LEN(SOURCE!E1737) &gt;=0, REPT(" ",lookups!$G$2-LEN(SOURCE!E1737)), "")&amp;
      SOURCE!F1737&amp;", "&amp; IF(lookups!$H$2-LEN(SOURCE!F1737) &gt;= 0, REPT(" ",lookups!$H$2-LEN(SOURCE!F1737)+2), "")&amp;"("&amp;
      SUBSTITUTE(TEXT(SOURCE!G1737,"??0"),"  ","")&amp;" &lt;&lt; TAM_MAX_BITS) |"&amp; IF(lookups!$I$2-3 &gt;= 0, REPT(" ",MAX(1,lookups!$I$2-5+4+1-1-LEN(  IF(ISTEXT(SOURCE!H1737),SOURCE!H1737,  SUBSTITUTE(SUBSTITUTE(TEXT(SOURCE!H1737,"????0"),"  ","")," ",""))   ))), "")&amp;
       IF(ISTEXT(SOURCE!H1737),SOURCE!H1737, SUBSTITUTE(SUBSTITUTE(TEXT(SOURCE!H1737,"????0"),"  ","")," ",""))   &amp;","&amp; IF(lookups!$J$2-3 &gt;= 0, REPT(" ",lookups!$J$2-3-5), "")&amp;
      SOURCE!I1737&amp;
" | "&amp; IF(lookups!$K$2-LEN(SOURCE!I1737) &gt;= 0, REPT(" ",lookups!$K$2-LEN(SOURCE!I1737)), "")&amp;
      SOURCE!J1737&amp;      IF(lookups!$L$2-LEN(SOURCE!J1737) &gt;= 0, REPT(" ",lookups!$L$2-LEN(SOURCE!J1737)), "")&amp;
" | "&amp; IF(lookups!$K$2-LEN(SOURCE!I1737) &gt;= 0, REPT(" ",lookups!$K$2-LEN(SOURCE!I1737)), "")&amp;
      SOURCE!K1737&amp;      IF(lookups!$L$2-LEN(SOURCE!K1737) &gt;= 0, REPT(" ",lookups!$M$2-LEN(SOURCE!K1737)), "")&amp;
" | "&amp; SOURCE!L1737&amp;      IF(lookups!$O$2-LEN(SOURCE!L1737) &gt;= 0, REPT(" ",lookups!$O$2-LEN(SOURCE!L1737)), "")&amp;
" | "&amp; SOURCE!M1737&amp;      IF(lookups!$P$2-LEN(SOURCE!M1737) &gt;= 0, REPT(" ",lookups!$P$2-LEN(SOURCE!M1737)), "")&amp;
      "},"&amp;IF(SOURCE!O1737&lt;&gt;"",""&amp;SOURCE!O1737,"")
 )
)
)</f>
        <v>/* 1699 */  { fnPercentSigma,               NOPARAM,                     "%" STD_SIGMA,                                 "%" STD_SIGMA,                                 (0 &lt;&lt; TAM_MAX_BITS) |     0, CAT_FNCT | SLS_ENABLED   | US_ENABLED   | EIM_DISABLED | PTP_NONE         },</v>
      </c>
    </row>
    <row r="1738" customFormat="false" ht="15.75" hidden="false" customHeight="false" outlineLevel="0" collapsed="false">
      <c r="A1738" s="263" t="str">
        <f aca="false">IF(AND(OR(SOURCE!A1738="",ISBLANK(SOURCE!A1738)),SOURCE!B1738&gt;0),IF(ISBLANK(SOURCE!C1738),"",SOURCE!C1738),
IF(SOURCE!B1738&lt;0,VLOOKUP(SOURCE!B1738,lookups!A$1:B$25,2,0),
  IF(ISBLANK(SOURCE!B1738),
    "",
    "/* "&amp;TEXT(SOURCE!B1738,"???0")&amp;" *"&amp;
      SOURCE!C1738&amp;", "&amp; IF(lookups!$E$2-LEN(SOURCE!C1738) &gt;= 0, REPT(" ",lookups!$E$2-LEN(SOURCE!C1738)), "")&amp;
      SOURCE!D1738&amp;", "&amp; IF(lookups!$F$2-LEN(SOURCE!D1738) &gt;= 0, REPT(" ",lookups!$F$2-LEN(SOURCE!D1738)), "")&amp;
      SOURCE!E1738&amp;", "&amp; IF(lookups!$G$2-LEN(SOURCE!E1738) &gt;=0, REPT(" ",lookups!$G$2-LEN(SOURCE!E1738)), "")&amp;
      SOURCE!F1738&amp;", "&amp; IF(lookups!$H$2-LEN(SOURCE!F1738) &gt;= 0, REPT(" ",lookups!$H$2-LEN(SOURCE!F1738)+2), "")&amp;"("&amp;
      SUBSTITUTE(TEXT(SOURCE!G1738,"??0"),"  ","")&amp;" &lt;&lt; TAM_MAX_BITS) |"&amp; IF(lookups!$I$2-3 &gt;= 0, REPT(" ",MAX(1,lookups!$I$2-5+4+1-1-LEN(  IF(ISTEXT(SOURCE!H1738),SOURCE!H1738,  SUBSTITUTE(SUBSTITUTE(TEXT(SOURCE!H1738,"????0"),"  ","")," ",""))   ))), "")&amp;
       IF(ISTEXT(SOURCE!H1738),SOURCE!H1738, SUBSTITUTE(SUBSTITUTE(TEXT(SOURCE!H1738,"????0"),"  ","")," ",""))   &amp;","&amp; IF(lookups!$J$2-3 &gt;= 0, REPT(" ",lookups!$J$2-3-5), "")&amp;
      SOURCE!I1738&amp;
" | "&amp; IF(lookups!$K$2-LEN(SOURCE!I1738) &gt;= 0, REPT(" ",lookups!$K$2-LEN(SOURCE!I1738)), "")&amp;
      SOURCE!J1738&amp;      IF(lookups!$L$2-LEN(SOURCE!J1738) &gt;= 0, REPT(" ",lookups!$L$2-LEN(SOURCE!J1738)), "")&amp;
" | "&amp; IF(lookups!$K$2-LEN(SOURCE!I1738) &gt;= 0, REPT(" ",lookups!$K$2-LEN(SOURCE!I1738)), "")&amp;
      SOURCE!K1738&amp;      IF(lookups!$L$2-LEN(SOURCE!K1738) &gt;= 0, REPT(" ",lookups!$M$2-LEN(SOURCE!K1738)), "")&amp;
" | "&amp; SOURCE!L1738&amp;      IF(lookups!$O$2-LEN(SOURCE!L1738) &gt;= 0, REPT(" ",lookups!$O$2-LEN(SOURCE!L1738)), "")&amp;
" | "&amp; SOURCE!M1738&amp;      IF(lookups!$P$2-LEN(SOURCE!M1738) &gt;= 0, REPT(" ",lookups!$P$2-LEN(SOURCE!M1738)), "")&amp;
      "},"&amp;IF(SOURCE!O1738&lt;&gt;"",""&amp;SOURCE!O1738,"")
 )
)
)</f>
        <v>/* 1700 */  { fnPercentPlusMG,              NOPARAM,                     "%+MG",                                        "%+MG",                                        (0 &lt;&lt; TAM_MAX_BITS) |     0, CAT_FNCT | SLS_ENABLED   | US_ENABLED   | EIM_DISABLED | PTP_NONE         },</v>
      </c>
    </row>
    <row r="1739" customFormat="false" ht="15.75" hidden="false" customHeight="false" outlineLevel="0" collapsed="false">
      <c r="A1739" s="263" t="str">
        <f aca="false">IF(AND(OR(SOURCE!A1739="",ISBLANK(SOURCE!A1739)),SOURCE!B1739&gt;0),IF(ISBLANK(SOURCE!C1739),"",SOURCE!C1739),
IF(SOURCE!B1739&lt;0,VLOOKUP(SOURCE!B1739,lookups!A$1:B$25,2,0),
  IF(ISBLANK(SOURCE!B1739),
    "",
    "/* "&amp;TEXT(SOURCE!B1739,"???0")&amp;" *"&amp;
      SOURCE!C1739&amp;", "&amp; IF(lookups!$E$2-LEN(SOURCE!C1739) &gt;= 0, REPT(" ",lookups!$E$2-LEN(SOURCE!C1739)), "")&amp;
      SOURCE!D1739&amp;", "&amp; IF(lookups!$F$2-LEN(SOURCE!D1739) &gt;= 0, REPT(" ",lookups!$F$2-LEN(SOURCE!D1739)), "")&amp;
      SOURCE!E1739&amp;", "&amp; IF(lookups!$G$2-LEN(SOURCE!E1739) &gt;=0, REPT(" ",lookups!$G$2-LEN(SOURCE!E1739)), "")&amp;
      SOURCE!F1739&amp;", "&amp; IF(lookups!$H$2-LEN(SOURCE!F1739) &gt;= 0, REPT(" ",lookups!$H$2-LEN(SOURCE!F1739)+2), "")&amp;"("&amp;
      SUBSTITUTE(TEXT(SOURCE!G1739,"??0"),"  ","")&amp;" &lt;&lt; TAM_MAX_BITS) |"&amp; IF(lookups!$I$2-3 &gt;= 0, REPT(" ",MAX(1,lookups!$I$2-5+4+1-1-LEN(  IF(ISTEXT(SOURCE!H1739),SOURCE!H1739,  SUBSTITUTE(SUBSTITUTE(TEXT(SOURCE!H1739,"????0"),"  ","")," ",""))   ))), "")&amp;
       IF(ISTEXT(SOURCE!H1739),SOURCE!H1739, SUBSTITUTE(SUBSTITUTE(TEXT(SOURCE!H1739,"????0"),"  ","")," ",""))   &amp;","&amp; IF(lookups!$J$2-3 &gt;= 0, REPT(" ",lookups!$J$2-3-5), "")&amp;
      SOURCE!I1739&amp;
" | "&amp; IF(lookups!$K$2-LEN(SOURCE!I1739) &gt;= 0, REPT(" ",lookups!$K$2-LEN(SOURCE!I1739)), "")&amp;
      SOURCE!J1739&amp;      IF(lookups!$L$2-LEN(SOURCE!J1739) &gt;= 0, REPT(" ",lookups!$L$2-LEN(SOURCE!J1739)), "")&amp;
" | "&amp; IF(lookups!$K$2-LEN(SOURCE!I1739) &gt;= 0, REPT(" ",lookups!$K$2-LEN(SOURCE!I1739)), "")&amp;
      SOURCE!K1739&amp;      IF(lookups!$L$2-LEN(SOURCE!K1739) &gt;= 0, REPT(" ",lookups!$M$2-LEN(SOURCE!K1739)), "")&amp;
" | "&amp; SOURCE!L1739&amp;      IF(lookups!$O$2-LEN(SOURCE!L1739) &gt;= 0, REPT(" ",lookups!$O$2-LEN(SOURCE!L1739)), "")&amp;
" | "&amp; SOURCE!M1739&amp;      IF(lookups!$P$2-LEN(SOURCE!M1739) &gt;= 0, REPT(" ",lookups!$P$2-LEN(SOURCE!M1739)), "")&amp;
      "},"&amp;IF(SOURCE!O1739&lt;&gt;"",""&amp;SOURCE!O1739,"")
 )
)
)</f>
        <v>/* 1701 */  { fnIntegrate,                  TM_REGISTER,                 STD_INTEGRAL,                                  STD_INTEGRAL,                                  (0 &lt;&lt; TAM_MAX_BITS) |    99, CAT_FNCT | SLS_ENABLED   | US_ENABLED   | EIM_DISABLED | PTP_REGISTER     },</v>
      </c>
    </row>
    <row r="1740" customFormat="false" ht="15.75" hidden="false" customHeight="false" outlineLevel="0" collapsed="false">
      <c r="A1740" s="263" t="str">
        <f aca="false">IF(AND(OR(SOURCE!A1740="",ISBLANK(SOURCE!A1740)),SOURCE!B1740&gt;0),IF(ISBLANK(SOURCE!C1740),"",SOURCE!C1740),
IF(SOURCE!B1740&lt;0,VLOOKUP(SOURCE!B1740,lookups!A$1:B$25,2,0),
  IF(ISBLANK(SOURCE!B1740),
    "",
    "/* "&amp;TEXT(SOURCE!B1740,"???0")&amp;" *"&amp;
      SOURCE!C1740&amp;", "&amp; IF(lookups!$E$2-LEN(SOURCE!C1740) &gt;= 0, REPT(" ",lookups!$E$2-LEN(SOURCE!C1740)), "")&amp;
      SOURCE!D1740&amp;", "&amp; IF(lookups!$F$2-LEN(SOURCE!D1740) &gt;= 0, REPT(" ",lookups!$F$2-LEN(SOURCE!D1740)), "")&amp;
      SOURCE!E1740&amp;", "&amp; IF(lookups!$G$2-LEN(SOURCE!E1740) &gt;=0, REPT(" ",lookups!$G$2-LEN(SOURCE!E1740)), "")&amp;
      SOURCE!F1740&amp;", "&amp; IF(lookups!$H$2-LEN(SOURCE!F1740) &gt;= 0, REPT(" ",lookups!$H$2-LEN(SOURCE!F1740)+2), "")&amp;"("&amp;
      SUBSTITUTE(TEXT(SOURCE!G1740,"??0"),"  ","")&amp;" &lt;&lt; TAM_MAX_BITS) |"&amp; IF(lookups!$I$2-3 &gt;= 0, REPT(" ",MAX(1,lookups!$I$2-5+4+1-1-LEN(  IF(ISTEXT(SOURCE!H1740),SOURCE!H1740,  SUBSTITUTE(SUBSTITUTE(TEXT(SOURCE!H1740,"????0"),"  ","")," ",""))   ))), "")&amp;
       IF(ISTEXT(SOURCE!H1740),SOURCE!H1740, SUBSTITUTE(SUBSTITUTE(TEXT(SOURCE!H1740,"????0"),"  ","")," ",""))   &amp;","&amp; IF(lookups!$J$2-3 &gt;= 0, REPT(" ",lookups!$J$2-3-5), "")&amp;
      SOURCE!I1740&amp;
" | "&amp; IF(lookups!$K$2-LEN(SOURCE!I1740) &gt;= 0, REPT(" ",lookups!$K$2-LEN(SOURCE!I1740)), "")&amp;
      SOURCE!J1740&amp;      IF(lookups!$L$2-LEN(SOURCE!J1740) &gt;= 0, REPT(" ",lookups!$L$2-LEN(SOURCE!J1740)), "")&amp;
" | "&amp; IF(lookups!$K$2-LEN(SOURCE!I1740) &gt;= 0, REPT(" ",lookups!$K$2-LEN(SOURCE!I1740)), "")&amp;
      SOURCE!K1740&amp;      IF(lookups!$L$2-LEN(SOURCE!K1740) &gt;= 0, REPT(" ",lookups!$M$2-LEN(SOURCE!K1740)), "")&amp;
" | "&amp; SOURCE!L1740&amp;      IF(lookups!$O$2-LEN(SOURCE!L1740) &gt;= 0, REPT(" ",lookups!$O$2-LEN(SOURCE!L1740)), "")&amp;
" | "&amp; SOURCE!M1740&amp;      IF(lookups!$P$2-LEN(SOURCE!M1740) &gt;= 0, REPT(" ",lookups!$P$2-LEN(SOURCE!M1740)), "")&amp;
      "},"&amp;IF(SOURCE!O1740&lt;&gt;"",""&amp;SOURCE!O1740,"")
 )
)
)</f>
        <v>/* 1702 */  { fnExpMod,                     NOPARAM,                     "^MOD",                                        "^MOD",                                        (0 &lt;&lt; TAM_MAX_BITS) |     0, CAT_FNCT | SLS_ENABLED   | US_ENABLED   | EIM_DISABLED | PTP_NONE         },</v>
      </c>
    </row>
    <row r="1741" customFormat="false" ht="15.75" hidden="false" customHeight="false" outlineLevel="0" collapsed="false">
      <c r="A1741" s="263" t="str">
        <f aca="false">IF(AND(OR(SOURCE!A1741="",ISBLANK(SOURCE!A1741)),SOURCE!B1741&gt;0),IF(ISBLANK(SOURCE!C1741),"",SOURCE!C1741),
IF(SOURCE!B1741&lt;0,VLOOKUP(SOURCE!B1741,lookups!A$1:B$25,2,0),
  IF(ISBLANK(SOURCE!B1741),
    "",
    "/* "&amp;TEXT(SOURCE!B1741,"???0")&amp;" *"&amp;
      SOURCE!C1741&amp;", "&amp; IF(lookups!$E$2-LEN(SOURCE!C1741) &gt;= 0, REPT(" ",lookups!$E$2-LEN(SOURCE!C1741)), "")&amp;
      SOURCE!D1741&amp;", "&amp; IF(lookups!$F$2-LEN(SOURCE!D1741) &gt;= 0, REPT(" ",lookups!$F$2-LEN(SOURCE!D1741)), "")&amp;
      SOURCE!E1741&amp;", "&amp; IF(lookups!$G$2-LEN(SOURCE!E1741) &gt;=0, REPT(" ",lookups!$G$2-LEN(SOURCE!E1741)), "")&amp;
      SOURCE!F1741&amp;", "&amp; IF(lookups!$H$2-LEN(SOURCE!F1741) &gt;= 0, REPT(" ",lookups!$H$2-LEN(SOURCE!F1741)+2), "")&amp;"("&amp;
      SUBSTITUTE(TEXT(SOURCE!G1741,"??0"),"  ","")&amp;" &lt;&lt; TAM_MAX_BITS) |"&amp; IF(lookups!$I$2-3 &gt;= 0, REPT(" ",MAX(1,lookups!$I$2-5+4+1-1-LEN(  IF(ISTEXT(SOURCE!H1741),SOURCE!H1741,  SUBSTITUTE(SUBSTITUTE(TEXT(SOURCE!H1741,"????0"),"  ","")," ",""))   ))), "")&amp;
       IF(ISTEXT(SOURCE!H1741),SOURCE!H1741, SUBSTITUTE(SUBSTITUTE(TEXT(SOURCE!H1741,"????0"),"  ","")," ",""))   &amp;","&amp; IF(lookups!$J$2-3 &gt;= 0, REPT(" ",lookups!$J$2-3-5), "")&amp;
      SOURCE!I1741&amp;
" | "&amp; IF(lookups!$K$2-LEN(SOURCE!I1741) &gt;= 0, REPT(" ",lookups!$K$2-LEN(SOURCE!I1741)), "")&amp;
      SOURCE!J1741&amp;      IF(lookups!$L$2-LEN(SOURCE!J1741) &gt;= 0, REPT(" ",lookups!$L$2-LEN(SOURCE!J1741)), "")&amp;
" | "&amp; IF(lookups!$K$2-LEN(SOURCE!I1741) &gt;= 0, REPT(" ",lookups!$K$2-LEN(SOURCE!I1741)), "")&amp;
      SOURCE!K1741&amp;      IF(lookups!$L$2-LEN(SOURCE!K1741) &gt;= 0, REPT(" ",lookups!$M$2-LEN(SOURCE!K1741)), "")&amp;
" | "&amp; SOURCE!L1741&amp;      IF(lookups!$O$2-LEN(SOURCE!L1741) &gt;= 0, REPT(" ",lookups!$O$2-LEN(SOURCE!L1741)), "")&amp;
" | "&amp; SOURCE!M1741&amp;      IF(lookups!$P$2-LEN(SOURCE!M1741) &gt;= 0, REPT(" ",lookups!$P$2-LEN(SOURCE!M1741)), "")&amp;
      "},"&amp;IF(SOURCE!O1741&lt;&gt;"",""&amp;SOURCE!O1741,"")
 )
)
)</f>
        <v>/* 1703 */  { fnDeterminant,                NOPARAM,                     "|M|",                                         "|M|",                                         (0 &lt;&lt; TAM_MAX_BITS) |     0, CAT_FNCT | SLS_ENABLED   | US_ENABLED   | EIM_DISABLED | PTP_NONE         },</v>
      </c>
    </row>
    <row r="1742" customFormat="false" ht="15.75" hidden="false" customHeight="false" outlineLevel="0" collapsed="false">
      <c r="A1742" s="263" t="str">
        <f aca="false">IF(AND(OR(SOURCE!A1742="",ISBLANK(SOURCE!A1742)),SOURCE!B1742&gt;0),IF(ISBLANK(SOURCE!C1742),"",SOURCE!C1742),
IF(SOURCE!B1742&lt;0,VLOOKUP(SOURCE!B1742,lookups!A$1:B$25,2,0),
  IF(ISBLANK(SOURCE!B1742),
    "",
    "/* "&amp;TEXT(SOURCE!B1742,"???0")&amp;" *"&amp;
      SOURCE!C1742&amp;", "&amp; IF(lookups!$E$2-LEN(SOURCE!C1742) &gt;= 0, REPT(" ",lookups!$E$2-LEN(SOURCE!C1742)), "")&amp;
      SOURCE!D1742&amp;", "&amp; IF(lookups!$F$2-LEN(SOURCE!D1742) &gt;= 0, REPT(" ",lookups!$F$2-LEN(SOURCE!D1742)), "")&amp;
      SOURCE!E1742&amp;", "&amp; IF(lookups!$G$2-LEN(SOURCE!E1742) &gt;=0, REPT(" ",lookups!$G$2-LEN(SOURCE!E1742)), "")&amp;
      SOURCE!F1742&amp;", "&amp; IF(lookups!$H$2-LEN(SOURCE!F1742) &gt;= 0, REPT(" ",lookups!$H$2-LEN(SOURCE!F1742)+2), "")&amp;"("&amp;
      SUBSTITUTE(TEXT(SOURCE!G1742,"??0"),"  ","")&amp;" &lt;&lt; TAM_MAX_BITS) |"&amp; IF(lookups!$I$2-3 &gt;= 0, REPT(" ",MAX(1,lookups!$I$2-5+4+1-1-LEN(  IF(ISTEXT(SOURCE!H1742),SOURCE!H1742,  SUBSTITUTE(SUBSTITUTE(TEXT(SOURCE!H1742,"????0"),"  ","")," ",""))   ))), "")&amp;
       IF(ISTEXT(SOURCE!H1742),SOURCE!H1742, SUBSTITUTE(SUBSTITUTE(TEXT(SOURCE!H1742,"????0"),"  ","")," ",""))   &amp;","&amp; IF(lookups!$J$2-3 &gt;= 0, REPT(" ",lookups!$J$2-3-5), "")&amp;
      SOURCE!I1742&amp;
" | "&amp; IF(lookups!$K$2-LEN(SOURCE!I1742) &gt;= 0, REPT(" ",lookups!$K$2-LEN(SOURCE!I1742)), "")&amp;
      SOURCE!J1742&amp;      IF(lookups!$L$2-LEN(SOURCE!J1742) &gt;= 0, REPT(" ",lookups!$L$2-LEN(SOURCE!J1742)), "")&amp;
" | "&amp; IF(lookups!$K$2-LEN(SOURCE!I1742) &gt;= 0, REPT(" ",lookups!$K$2-LEN(SOURCE!I1742)), "")&amp;
      SOURCE!K1742&amp;      IF(lookups!$L$2-LEN(SOURCE!K1742) &gt;= 0, REPT(" ",lookups!$M$2-LEN(SOURCE!K1742)), "")&amp;
" | "&amp; SOURCE!L1742&amp;      IF(lookups!$O$2-LEN(SOURCE!L1742) &gt;= 0, REPT(" ",lookups!$O$2-LEN(SOURCE!L1742)), "")&amp;
" | "&amp; SOURCE!M1742&amp;      IF(lookups!$P$2-LEN(SOURCE!M1742) &gt;= 0, REPT(" ",lookups!$P$2-LEN(SOURCE!M1742)), "")&amp;
      "},"&amp;IF(SOURCE!O1742&lt;&gt;"",""&amp;SOURCE!O1742,"")
 )
)
)</f>
        <v>/* 1704 */  { fnParallel,                   NOPARAM,                     STD_PARALLEL,                                  STD_PARALLEL,                                  (0 &lt;&lt; TAM_MAX_BITS) |     0, CAT_FNCT | SLS_ENABLED   | US_ENABLED   | EIM_DISABLED | PTP_NONE         },//JM</v>
      </c>
    </row>
    <row r="1743" customFormat="false" ht="15.75" hidden="false" customHeight="false" outlineLevel="0" collapsed="false">
      <c r="A1743" s="263" t="str">
        <f aca="false">IF(AND(OR(SOURCE!A1743="",ISBLANK(SOURCE!A1743)),SOURCE!B1743&gt;0),IF(ISBLANK(SOURCE!C1743),"",SOURCE!C1743),
IF(SOURCE!B1743&lt;0,VLOOKUP(SOURCE!B1743,lookups!A$1:B$25,2,0),
  IF(ISBLANK(SOURCE!B1743),
    "",
    "/* "&amp;TEXT(SOURCE!B1743,"???0")&amp;" *"&amp;
      SOURCE!C1743&amp;", "&amp; IF(lookups!$E$2-LEN(SOURCE!C1743) &gt;= 0, REPT(" ",lookups!$E$2-LEN(SOURCE!C1743)), "")&amp;
      SOURCE!D1743&amp;", "&amp; IF(lookups!$F$2-LEN(SOURCE!D1743) &gt;= 0, REPT(" ",lookups!$F$2-LEN(SOURCE!D1743)), "")&amp;
      SOURCE!E1743&amp;", "&amp; IF(lookups!$G$2-LEN(SOURCE!E1743) &gt;=0, REPT(" ",lookups!$G$2-LEN(SOURCE!E1743)), "")&amp;
      SOURCE!F1743&amp;", "&amp; IF(lookups!$H$2-LEN(SOURCE!F1743) &gt;= 0, REPT(" ",lookups!$H$2-LEN(SOURCE!F1743)+2), "")&amp;"("&amp;
      SUBSTITUTE(TEXT(SOURCE!G1743,"??0"),"  ","")&amp;" &lt;&lt; TAM_MAX_BITS) |"&amp; IF(lookups!$I$2-3 &gt;= 0, REPT(" ",MAX(1,lookups!$I$2-5+4+1-1-LEN(  IF(ISTEXT(SOURCE!H1743),SOURCE!H1743,  SUBSTITUTE(SUBSTITUTE(TEXT(SOURCE!H1743,"????0"),"  ","")," ",""))   ))), "")&amp;
       IF(ISTEXT(SOURCE!H1743),SOURCE!H1743, SUBSTITUTE(SUBSTITUTE(TEXT(SOURCE!H1743,"????0"),"  ","")," ",""))   &amp;","&amp; IF(lookups!$J$2-3 &gt;= 0, REPT(" ",lookups!$J$2-3-5), "")&amp;
      SOURCE!I1743&amp;
" | "&amp; IF(lookups!$K$2-LEN(SOURCE!I1743) &gt;= 0, REPT(" ",lookups!$K$2-LEN(SOURCE!I1743)), "")&amp;
      SOURCE!J1743&amp;      IF(lookups!$L$2-LEN(SOURCE!J1743) &gt;= 0, REPT(" ",lookups!$L$2-LEN(SOURCE!J1743)), "")&amp;
" | "&amp; IF(lookups!$K$2-LEN(SOURCE!I1743) &gt;= 0, REPT(" ",lookups!$K$2-LEN(SOURCE!I1743)), "")&amp;
      SOURCE!K1743&amp;      IF(lookups!$L$2-LEN(SOURCE!K1743) &gt;= 0, REPT(" ",lookups!$M$2-LEN(SOURCE!K1743)), "")&amp;
" | "&amp; SOURCE!L1743&amp;      IF(lookups!$O$2-LEN(SOURCE!L1743) &gt;= 0, REPT(" ",lookups!$O$2-LEN(SOURCE!L1743)), "")&amp;
" | "&amp; SOURCE!M1743&amp;      IF(lookups!$P$2-LEN(SOURCE!M1743) &gt;= 0, REPT(" ",lookups!$P$2-LEN(SOURCE!M1743)), "")&amp;
      "},"&amp;IF(SOURCE!O1743&lt;&gt;"",""&amp;SOURCE!O1743,"")
 )
)
)</f>
        <v>/* 1705 */  { fnTranspose,                  NOPARAM,                     "[M]" STD_TRANSPOSED,                          "[M]" STD_TRANSPOSED,                          (0 &lt;&lt; TAM_MAX_BITS) |     0, CAT_FNCT | SLS_ENABLED   | US_ENABLED   | EIM_DISABLED | PTP_NONE         },</v>
      </c>
    </row>
    <row r="1744" customFormat="false" ht="15.75" hidden="false" customHeight="false" outlineLevel="0" collapsed="false">
      <c r="A1744" s="263" t="str">
        <f aca="false">IF(AND(OR(SOURCE!A1744="",ISBLANK(SOURCE!A1744)),SOURCE!B1744&gt;0),IF(ISBLANK(SOURCE!C1744),"",SOURCE!C1744),
IF(SOURCE!B1744&lt;0,VLOOKUP(SOURCE!B1744,lookups!A$1:B$25,2,0),
  IF(ISBLANK(SOURCE!B1744),
    "",
    "/* "&amp;TEXT(SOURCE!B1744,"???0")&amp;" *"&amp;
      SOURCE!C1744&amp;", "&amp; IF(lookups!$E$2-LEN(SOURCE!C1744) &gt;= 0, REPT(" ",lookups!$E$2-LEN(SOURCE!C1744)), "")&amp;
      SOURCE!D1744&amp;", "&amp; IF(lookups!$F$2-LEN(SOURCE!D1744) &gt;= 0, REPT(" ",lookups!$F$2-LEN(SOURCE!D1744)), "")&amp;
      SOURCE!E1744&amp;", "&amp; IF(lookups!$G$2-LEN(SOURCE!E1744) &gt;=0, REPT(" ",lookups!$G$2-LEN(SOURCE!E1744)), "")&amp;
      SOURCE!F1744&amp;", "&amp; IF(lookups!$H$2-LEN(SOURCE!F1744) &gt;= 0, REPT(" ",lookups!$H$2-LEN(SOURCE!F1744)+2), "")&amp;"("&amp;
      SUBSTITUTE(TEXT(SOURCE!G1744,"??0"),"  ","")&amp;" &lt;&lt; TAM_MAX_BITS) |"&amp; IF(lookups!$I$2-3 &gt;= 0, REPT(" ",MAX(1,lookups!$I$2-5+4+1-1-LEN(  IF(ISTEXT(SOURCE!H1744),SOURCE!H1744,  SUBSTITUTE(SUBSTITUTE(TEXT(SOURCE!H1744,"????0"),"  ","")," ",""))   ))), "")&amp;
       IF(ISTEXT(SOURCE!H1744),SOURCE!H1744, SUBSTITUTE(SUBSTITUTE(TEXT(SOURCE!H1744,"????0"),"  ","")," ",""))   &amp;","&amp; IF(lookups!$J$2-3 &gt;= 0, REPT(" ",lookups!$J$2-3-5), "")&amp;
      SOURCE!I1744&amp;
" | "&amp; IF(lookups!$K$2-LEN(SOURCE!I1744) &gt;= 0, REPT(" ",lookups!$K$2-LEN(SOURCE!I1744)), "")&amp;
      SOURCE!J1744&amp;      IF(lookups!$L$2-LEN(SOURCE!J1744) &gt;= 0, REPT(" ",lookups!$L$2-LEN(SOURCE!J1744)), "")&amp;
" | "&amp; IF(lookups!$K$2-LEN(SOURCE!I1744) &gt;= 0, REPT(" ",lookups!$K$2-LEN(SOURCE!I1744)), "")&amp;
      SOURCE!K1744&amp;      IF(lookups!$L$2-LEN(SOURCE!K1744) &gt;= 0, REPT(" ",lookups!$M$2-LEN(SOURCE!K1744)), "")&amp;
" | "&amp; SOURCE!L1744&amp;      IF(lookups!$O$2-LEN(SOURCE!L1744) &gt;= 0, REPT(" ",lookups!$O$2-LEN(SOURCE!L1744)), "")&amp;
" | "&amp; SOURCE!M1744&amp;      IF(lookups!$P$2-LEN(SOURCE!M1744) &gt;= 0, REPT(" ",lookups!$P$2-LEN(SOURCE!M1744)), "")&amp;
      "},"&amp;IF(SOURCE!O1744&lt;&gt;"",""&amp;SOURCE!O1744,"")
 )
)
)</f>
        <v>/* 1706 */  { fnInvertMatrix,               NOPARAM,                     "[M]" STD_SUP_MINUS_1,                         "[M]" STD_SUP_MINUS_1,                         (0 &lt;&lt; TAM_MAX_BITS) |     0, CAT_FNCT | SLS_ENABLED   | US_ENABLED   | EIM_DISABLED | PTP_NONE         },</v>
      </c>
    </row>
    <row r="1745" customFormat="false" ht="15.75" hidden="false" customHeight="false" outlineLevel="0" collapsed="false">
      <c r="A1745" s="263" t="str">
        <f aca="false">IF(AND(OR(SOURCE!A1745="",ISBLANK(SOURCE!A1745)),SOURCE!B1745&gt;0),IF(ISBLANK(SOURCE!C1745),"",SOURCE!C1745),
IF(SOURCE!B1745&lt;0,VLOOKUP(SOURCE!B1745,lookups!A$1:B$25,2,0),
  IF(ISBLANK(SOURCE!B1745),
    "",
    "/* "&amp;TEXT(SOURCE!B1745,"???0")&amp;" *"&amp;
      SOURCE!C1745&amp;", "&amp; IF(lookups!$E$2-LEN(SOURCE!C1745) &gt;= 0, REPT(" ",lookups!$E$2-LEN(SOURCE!C1745)), "")&amp;
      SOURCE!D1745&amp;", "&amp; IF(lookups!$F$2-LEN(SOURCE!D1745) &gt;= 0, REPT(" ",lookups!$F$2-LEN(SOURCE!D1745)), "")&amp;
      SOURCE!E1745&amp;", "&amp; IF(lookups!$G$2-LEN(SOURCE!E1745) &gt;=0, REPT(" ",lookups!$G$2-LEN(SOURCE!E1745)), "")&amp;
      SOURCE!F1745&amp;", "&amp; IF(lookups!$H$2-LEN(SOURCE!F1745) &gt;= 0, REPT(" ",lookups!$H$2-LEN(SOURCE!F1745)+2), "")&amp;"("&amp;
      SUBSTITUTE(TEXT(SOURCE!G1745,"??0"),"  ","")&amp;" &lt;&lt; TAM_MAX_BITS) |"&amp; IF(lookups!$I$2-3 &gt;= 0, REPT(" ",MAX(1,lookups!$I$2-5+4+1-1-LEN(  IF(ISTEXT(SOURCE!H1745),SOURCE!H1745,  SUBSTITUTE(SUBSTITUTE(TEXT(SOURCE!H1745,"????0"),"  ","")," ",""))   ))), "")&amp;
       IF(ISTEXT(SOURCE!H1745),SOURCE!H1745, SUBSTITUTE(SUBSTITUTE(TEXT(SOURCE!H1745,"????0"),"  ","")," ",""))   &amp;","&amp; IF(lookups!$J$2-3 &gt;= 0, REPT(" ",lookups!$J$2-3-5), "")&amp;
      SOURCE!I1745&amp;
" | "&amp; IF(lookups!$K$2-LEN(SOURCE!I1745) &gt;= 0, REPT(" ",lookups!$K$2-LEN(SOURCE!I1745)), "")&amp;
      SOURCE!J1745&amp;      IF(lookups!$L$2-LEN(SOURCE!J1745) &gt;= 0, REPT(" ",lookups!$L$2-LEN(SOURCE!J1745)), "")&amp;
" | "&amp; IF(lookups!$K$2-LEN(SOURCE!I1745) &gt;= 0, REPT(" ",lookups!$K$2-LEN(SOURCE!I1745)), "")&amp;
      SOURCE!K1745&amp;      IF(lookups!$L$2-LEN(SOURCE!K1745) &gt;= 0, REPT(" ",lookups!$M$2-LEN(SOURCE!K1745)), "")&amp;
" | "&amp; SOURCE!L1745&amp;      IF(lookups!$O$2-LEN(SOURCE!L1745) &gt;= 0, REPT(" ",lookups!$O$2-LEN(SOURCE!L1745)), "")&amp;
" | "&amp; SOURCE!M1745&amp;      IF(lookups!$P$2-LEN(SOURCE!M1745) &gt;= 0, REPT(" ",lookups!$P$2-LEN(SOURCE!M1745)), "")&amp;
      "},"&amp;IF(SOURCE!O1745&lt;&gt;"",""&amp;SOURCE!O1745,"")
 )
)
)</f>
        <v>/* 1707 */  { fnArg_all,                    NOPARAM/*#JM#*/,             STD_MEASURED_ANGLE,                            STD_MEASURED_ANGLE,                            (0 &lt;&lt; TAM_MAX_BITS) |     0, CAT_FNCT | SLS_ENABLED   | US_ENABLED   | EIM_ENABLED  | PTP_NONE         },</v>
      </c>
    </row>
    <row r="1746" customFormat="false" ht="15.75" hidden="false" customHeight="false" outlineLevel="0" collapsed="false">
      <c r="A1746" s="263" t="str">
        <f aca="false">IF(AND(OR(SOURCE!A1746="",ISBLANK(SOURCE!A1746)),SOURCE!B1746&gt;0),IF(ISBLANK(SOURCE!C1746),"",SOURCE!C1746),
IF(SOURCE!B1746&lt;0,VLOOKUP(SOURCE!B1746,lookups!A$1:B$25,2,0),
  IF(ISBLANK(SOURCE!B1746),
    "",
    "/* "&amp;TEXT(SOURCE!B1746,"???0")&amp;" *"&amp;
      SOURCE!C1746&amp;", "&amp; IF(lookups!$E$2-LEN(SOURCE!C1746) &gt;= 0, REPT(" ",lookups!$E$2-LEN(SOURCE!C1746)), "")&amp;
      SOURCE!D1746&amp;", "&amp; IF(lookups!$F$2-LEN(SOURCE!D1746) &gt;= 0, REPT(" ",lookups!$F$2-LEN(SOURCE!D1746)), "")&amp;
      SOURCE!E1746&amp;", "&amp; IF(lookups!$G$2-LEN(SOURCE!E1746) &gt;=0, REPT(" ",lookups!$G$2-LEN(SOURCE!E1746)), "")&amp;
      SOURCE!F1746&amp;", "&amp; IF(lookups!$H$2-LEN(SOURCE!F1746) &gt;= 0, REPT(" ",lookups!$H$2-LEN(SOURCE!F1746)+2), "")&amp;"("&amp;
      SUBSTITUTE(TEXT(SOURCE!G1746,"??0"),"  ","")&amp;" &lt;&lt; TAM_MAX_BITS) |"&amp; IF(lookups!$I$2-3 &gt;= 0, REPT(" ",MAX(1,lookups!$I$2-5+4+1-1-LEN(  IF(ISTEXT(SOURCE!H1746),SOURCE!H1746,  SUBSTITUTE(SUBSTITUTE(TEXT(SOURCE!H1746,"????0"),"  ","")," ",""))   ))), "")&amp;
       IF(ISTEXT(SOURCE!H1746),SOURCE!H1746, SUBSTITUTE(SUBSTITUTE(TEXT(SOURCE!H1746,"????0"),"  ","")," ",""))   &amp;","&amp; IF(lookups!$J$2-3 &gt;= 0, REPT(" ",lookups!$J$2-3-5), "")&amp;
      SOURCE!I1746&amp;
" | "&amp; IF(lookups!$K$2-LEN(SOURCE!I1746) &gt;= 0, REPT(" ",lookups!$K$2-LEN(SOURCE!I1746)), "")&amp;
      SOURCE!J1746&amp;      IF(lookups!$L$2-LEN(SOURCE!J1746) &gt;= 0, REPT(" ",lookups!$L$2-LEN(SOURCE!J1746)), "")&amp;
" | "&amp; IF(lookups!$K$2-LEN(SOURCE!I1746) &gt;= 0, REPT(" ",lookups!$K$2-LEN(SOURCE!I1746)), "")&amp;
      SOURCE!K1746&amp;      IF(lookups!$L$2-LEN(SOURCE!K1746) &gt;= 0, REPT(" ",lookups!$M$2-LEN(SOURCE!K1746)), "")&amp;
" | "&amp; SOURCE!L1746&amp;      IF(lookups!$O$2-LEN(SOURCE!L1746) &gt;= 0, REPT(" ",lookups!$O$2-LEN(SOURCE!L1746)), "")&amp;
" | "&amp; SOURCE!M1746&amp;      IF(lookups!$P$2-LEN(SOURCE!M1746) &gt;= 0, REPT(" ",lookups!$P$2-LEN(SOURCE!M1746)), "")&amp;
      "},"&amp;IF(SOURCE!O1746&lt;&gt;"",""&amp;SOURCE!O1746,"")
 )
)
)</f>
        <v>/* 1708 */  { itemToBeCoded,                NOPARAM,                     "1708",                                        "1708",                                        (0 &lt;&lt; TAM_MAX_BITS) |     0, CAT_FREE | SLS_ENABLED   | US_UNCHANGED | EIM_DISABLED | PTP_DISABLED     },</v>
      </c>
    </row>
    <row r="1747" customFormat="false" ht="15.75" hidden="false" customHeight="false" outlineLevel="0" collapsed="false">
      <c r="A1747" s="263" t="str">
        <f aca="false">IF(AND(OR(SOURCE!A1747="",ISBLANK(SOURCE!A1747)),SOURCE!B1747&gt;0),IF(ISBLANK(SOURCE!C1747),"",SOURCE!C1747),
IF(SOURCE!B1747&lt;0,VLOOKUP(SOURCE!B1747,lookups!A$1:B$25,2,0),
  IF(ISBLANK(SOURCE!B1747),
    "",
    "/* "&amp;TEXT(SOURCE!B1747,"???0")&amp;" *"&amp;
      SOURCE!C1747&amp;", "&amp; IF(lookups!$E$2-LEN(SOURCE!C1747) &gt;= 0, REPT(" ",lookups!$E$2-LEN(SOURCE!C1747)), "")&amp;
      SOURCE!D1747&amp;", "&amp; IF(lookups!$F$2-LEN(SOURCE!D1747) &gt;= 0, REPT(" ",lookups!$F$2-LEN(SOURCE!D1747)), "")&amp;
      SOURCE!E1747&amp;", "&amp; IF(lookups!$G$2-LEN(SOURCE!E1747) &gt;=0, REPT(" ",lookups!$G$2-LEN(SOURCE!E1747)), "")&amp;
      SOURCE!F1747&amp;", "&amp; IF(lookups!$H$2-LEN(SOURCE!F1747) &gt;= 0, REPT(" ",lookups!$H$2-LEN(SOURCE!F1747)+2), "")&amp;"("&amp;
      SUBSTITUTE(TEXT(SOURCE!G1747,"??0"),"  ","")&amp;" &lt;&lt; TAM_MAX_BITS) |"&amp; IF(lookups!$I$2-3 &gt;= 0, REPT(" ",MAX(1,lookups!$I$2-5+4+1-1-LEN(  IF(ISTEXT(SOURCE!H1747),SOURCE!H1747,  SUBSTITUTE(SUBSTITUTE(TEXT(SOURCE!H1747,"????0"),"  ","")," ",""))   ))), "")&amp;
       IF(ISTEXT(SOURCE!H1747),SOURCE!H1747, SUBSTITUTE(SUBSTITUTE(TEXT(SOURCE!H1747,"????0"),"  ","")," ",""))   &amp;","&amp; IF(lookups!$J$2-3 &gt;= 0, REPT(" ",lookups!$J$2-3-5), "")&amp;
      SOURCE!I1747&amp;
" | "&amp; IF(lookups!$K$2-LEN(SOURCE!I1747) &gt;= 0, REPT(" ",lookups!$K$2-LEN(SOURCE!I1747)), "")&amp;
      SOURCE!J1747&amp;      IF(lookups!$L$2-LEN(SOURCE!J1747) &gt;= 0, REPT(" ",lookups!$L$2-LEN(SOURCE!J1747)), "")&amp;
" | "&amp; IF(lookups!$K$2-LEN(SOURCE!I1747) &gt;= 0, REPT(" ",lookups!$K$2-LEN(SOURCE!I1747)), "")&amp;
      SOURCE!K1747&amp;      IF(lookups!$L$2-LEN(SOURCE!K1747) &gt;= 0, REPT(" ",lookups!$M$2-LEN(SOURCE!K1747)), "")&amp;
" | "&amp; SOURCE!L1747&amp;      IF(lookups!$O$2-LEN(SOURCE!L1747) &gt;= 0, REPT(" ",lookups!$O$2-LEN(SOURCE!L1747)), "")&amp;
" | "&amp; SOURCE!M1747&amp;      IF(lookups!$P$2-LEN(SOURCE!M1747) &gt;= 0, REPT(" ",lookups!$P$2-LEN(SOURCE!M1747)), "")&amp;
      "},"&amp;IF(SOURCE!O1747&lt;&gt;"",""&amp;SOURCE!O1747,"")
 )
)
)</f>
        <v>/* 1709 */  { itemToBeCoded,                NOPARAM,                     STD_PRINTER "ADV",                             STD_PRINTER "ADV",                             (0 &lt;&lt; TAM_MAX_BITS) |     0, CAT_FNCT | SLS_ENABLED   | US_ENABLED   | EIM_DISABLED | PTP_NONE         },</v>
      </c>
    </row>
    <row r="1748" customFormat="false" ht="15.75" hidden="false" customHeight="false" outlineLevel="0" collapsed="false">
      <c r="A1748" s="263" t="str">
        <f aca="false">IF(AND(OR(SOURCE!A1748="",ISBLANK(SOURCE!A1748)),SOURCE!B1748&gt;0),IF(ISBLANK(SOURCE!C1748),"",SOURCE!C1748),
IF(SOURCE!B1748&lt;0,VLOOKUP(SOURCE!B1748,lookups!A$1:B$25,2,0),
  IF(ISBLANK(SOURCE!B1748),
    "",
    "/* "&amp;TEXT(SOURCE!B1748,"???0")&amp;" *"&amp;
      SOURCE!C1748&amp;", "&amp; IF(lookups!$E$2-LEN(SOURCE!C1748) &gt;= 0, REPT(" ",lookups!$E$2-LEN(SOURCE!C1748)), "")&amp;
      SOURCE!D1748&amp;", "&amp; IF(lookups!$F$2-LEN(SOURCE!D1748) &gt;= 0, REPT(" ",lookups!$F$2-LEN(SOURCE!D1748)), "")&amp;
      SOURCE!E1748&amp;", "&amp; IF(lookups!$G$2-LEN(SOURCE!E1748) &gt;=0, REPT(" ",lookups!$G$2-LEN(SOURCE!E1748)), "")&amp;
      SOURCE!F1748&amp;", "&amp; IF(lookups!$H$2-LEN(SOURCE!F1748) &gt;= 0, REPT(" ",lookups!$H$2-LEN(SOURCE!F1748)+2), "")&amp;"("&amp;
      SUBSTITUTE(TEXT(SOURCE!G1748,"??0"),"  ","")&amp;" &lt;&lt; TAM_MAX_BITS) |"&amp; IF(lookups!$I$2-3 &gt;= 0, REPT(" ",MAX(1,lookups!$I$2-5+4+1-1-LEN(  IF(ISTEXT(SOURCE!H1748),SOURCE!H1748,  SUBSTITUTE(SUBSTITUTE(TEXT(SOURCE!H1748,"????0"),"  ","")," ",""))   ))), "")&amp;
       IF(ISTEXT(SOURCE!H1748),SOURCE!H1748, SUBSTITUTE(SUBSTITUTE(TEXT(SOURCE!H1748,"????0"),"  ","")," ",""))   &amp;","&amp; IF(lookups!$J$2-3 &gt;= 0, REPT(" ",lookups!$J$2-3-5), "")&amp;
      SOURCE!I1748&amp;
" | "&amp; IF(lookups!$K$2-LEN(SOURCE!I1748) &gt;= 0, REPT(" ",lookups!$K$2-LEN(SOURCE!I1748)), "")&amp;
      SOURCE!J1748&amp;      IF(lookups!$L$2-LEN(SOURCE!J1748) &gt;= 0, REPT(" ",lookups!$L$2-LEN(SOURCE!J1748)), "")&amp;
" | "&amp; IF(lookups!$K$2-LEN(SOURCE!I1748) &gt;= 0, REPT(" ",lookups!$K$2-LEN(SOURCE!I1748)), "")&amp;
      SOURCE!K1748&amp;      IF(lookups!$L$2-LEN(SOURCE!K1748) &gt;= 0, REPT(" ",lookups!$M$2-LEN(SOURCE!K1748)), "")&amp;
" | "&amp; SOURCE!L1748&amp;      IF(lookups!$O$2-LEN(SOURCE!L1748) &gt;= 0, REPT(" ",lookups!$O$2-LEN(SOURCE!L1748)), "")&amp;
" | "&amp; SOURCE!M1748&amp;      IF(lookups!$P$2-LEN(SOURCE!M1748) &gt;= 0, REPT(" ",lookups!$P$2-LEN(SOURCE!M1748)), "")&amp;
      "},"&amp;IF(SOURCE!O1748&lt;&gt;"",""&amp;SOURCE!O1748,"")
 )
)
)</f>
        <v>/* 1710 */  { itemToBeCoded,                NOPARAM,                     STD_PRINTER "CHAR",                            STD_PRINTER "CHAR",                            (0 &lt;&lt; TAM_MAX_BITS) |   127, CAT_FNCT | SLS_ENABLED   | US_ENABLED   | EIM_DISABLED | PTP_NUMBER_8     },</v>
      </c>
    </row>
    <row r="1749" customFormat="false" ht="15.75" hidden="false" customHeight="false" outlineLevel="0" collapsed="false">
      <c r="A1749" s="263" t="str">
        <f aca="false">IF(AND(OR(SOURCE!A1749="",ISBLANK(SOURCE!A1749)),SOURCE!B1749&gt;0),IF(ISBLANK(SOURCE!C1749),"",SOURCE!C1749),
IF(SOURCE!B1749&lt;0,VLOOKUP(SOURCE!B1749,lookups!A$1:B$25,2,0),
  IF(ISBLANK(SOURCE!B1749),
    "",
    "/* "&amp;TEXT(SOURCE!B1749,"???0")&amp;" *"&amp;
      SOURCE!C1749&amp;", "&amp; IF(lookups!$E$2-LEN(SOURCE!C1749) &gt;= 0, REPT(" ",lookups!$E$2-LEN(SOURCE!C1749)), "")&amp;
      SOURCE!D1749&amp;", "&amp; IF(lookups!$F$2-LEN(SOURCE!D1749) &gt;= 0, REPT(" ",lookups!$F$2-LEN(SOURCE!D1749)), "")&amp;
      SOURCE!E1749&amp;", "&amp; IF(lookups!$G$2-LEN(SOURCE!E1749) &gt;=0, REPT(" ",lookups!$G$2-LEN(SOURCE!E1749)), "")&amp;
      SOURCE!F1749&amp;", "&amp; IF(lookups!$H$2-LEN(SOURCE!F1749) &gt;= 0, REPT(" ",lookups!$H$2-LEN(SOURCE!F1749)+2), "")&amp;"("&amp;
      SUBSTITUTE(TEXT(SOURCE!G1749,"??0"),"  ","")&amp;" &lt;&lt; TAM_MAX_BITS) |"&amp; IF(lookups!$I$2-3 &gt;= 0, REPT(" ",MAX(1,lookups!$I$2-5+4+1-1-LEN(  IF(ISTEXT(SOURCE!H1749),SOURCE!H1749,  SUBSTITUTE(SUBSTITUTE(TEXT(SOURCE!H1749,"????0"),"  ","")," ",""))   ))), "")&amp;
       IF(ISTEXT(SOURCE!H1749),SOURCE!H1749, SUBSTITUTE(SUBSTITUTE(TEXT(SOURCE!H1749,"????0"),"  ","")," ",""))   &amp;","&amp; IF(lookups!$J$2-3 &gt;= 0, REPT(" ",lookups!$J$2-3-5), "")&amp;
      SOURCE!I1749&amp;
" | "&amp; IF(lookups!$K$2-LEN(SOURCE!I1749) &gt;= 0, REPT(" ",lookups!$K$2-LEN(SOURCE!I1749)), "")&amp;
      SOURCE!J1749&amp;      IF(lookups!$L$2-LEN(SOURCE!J1749) &gt;= 0, REPT(" ",lookups!$L$2-LEN(SOURCE!J1749)), "")&amp;
" | "&amp; IF(lookups!$K$2-LEN(SOURCE!I1749) &gt;= 0, REPT(" ",lookups!$K$2-LEN(SOURCE!I1749)), "")&amp;
      SOURCE!K1749&amp;      IF(lookups!$L$2-LEN(SOURCE!K1749) &gt;= 0, REPT(" ",lookups!$M$2-LEN(SOURCE!K1749)), "")&amp;
" | "&amp; SOURCE!L1749&amp;      IF(lookups!$O$2-LEN(SOURCE!L1749) &gt;= 0, REPT(" ",lookups!$O$2-LEN(SOURCE!L1749)), "")&amp;
" | "&amp; SOURCE!M1749&amp;      IF(lookups!$P$2-LEN(SOURCE!M1749) &gt;= 0, REPT(" ",lookups!$P$2-LEN(SOURCE!M1749)), "")&amp;
      "},"&amp;IF(SOURCE!O1749&lt;&gt;"",""&amp;SOURCE!O1749,"")
 )
)
)</f>
        <v>/* 1711 */  { itemToBeCoded,                NOPARAM,                     STD_PRINTER "DLAY",                            STD_PRINTER "DLAY",                            (0 &lt;&lt; TAM_MAX_BITS) |   127, CAT_FNCT | SLS_ENABLED   | US_ENABLED   | EIM_DISABLED | PTP_NUMBER_8     },</v>
      </c>
    </row>
    <row r="1750" customFormat="false" ht="15.75" hidden="false" customHeight="false" outlineLevel="0" collapsed="false">
      <c r="A1750" s="263" t="str">
        <f aca="false">IF(AND(OR(SOURCE!A1750="",ISBLANK(SOURCE!A1750)),SOURCE!B1750&gt;0),IF(ISBLANK(SOURCE!C1750),"",SOURCE!C1750),
IF(SOURCE!B1750&lt;0,VLOOKUP(SOURCE!B1750,lookups!A$1:B$25,2,0),
  IF(ISBLANK(SOURCE!B1750),
    "",
    "/* "&amp;TEXT(SOURCE!B1750,"???0")&amp;" *"&amp;
      SOURCE!C1750&amp;", "&amp; IF(lookups!$E$2-LEN(SOURCE!C1750) &gt;= 0, REPT(" ",lookups!$E$2-LEN(SOURCE!C1750)), "")&amp;
      SOURCE!D1750&amp;", "&amp; IF(lookups!$F$2-LEN(SOURCE!D1750) &gt;= 0, REPT(" ",lookups!$F$2-LEN(SOURCE!D1750)), "")&amp;
      SOURCE!E1750&amp;", "&amp; IF(lookups!$G$2-LEN(SOURCE!E1750) &gt;=0, REPT(" ",lookups!$G$2-LEN(SOURCE!E1750)), "")&amp;
      SOURCE!F1750&amp;", "&amp; IF(lookups!$H$2-LEN(SOURCE!F1750) &gt;= 0, REPT(" ",lookups!$H$2-LEN(SOURCE!F1750)+2), "")&amp;"("&amp;
      SUBSTITUTE(TEXT(SOURCE!G1750,"??0"),"  ","")&amp;" &lt;&lt; TAM_MAX_BITS) |"&amp; IF(lookups!$I$2-3 &gt;= 0, REPT(" ",MAX(1,lookups!$I$2-5+4+1-1-LEN(  IF(ISTEXT(SOURCE!H1750),SOURCE!H1750,  SUBSTITUTE(SUBSTITUTE(TEXT(SOURCE!H1750,"????0"),"  ","")," ",""))   ))), "")&amp;
       IF(ISTEXT(SOURCE!H1750),SOURCE!H1750, SUBSTITUTE(SUBSTITUTE(TEXT(SOURCE!H1750,"????0"),"  ","")," ",""))   &amp;","&amp; IF(lookups!$J$2-3 &gt;= 0, REPT(" ",lookups!$J$2-3-5), "")&amp;
      SOURCE!I1750&amp;
" | "&amp; IF(lookups!$K$2-LEN(SOURCE!I1750) &gt;= 0, REPT(" ",lookups!$K$2-LEN(SOURCE!I1750)), "")&amp;
      SOURCE!J1750&amp;      IF(lookups!$L$2-LEN(SOURCE!J1750) &gt;= 0, REPT(" ",lookups!$L$2-LEN(SOURCE!J1750)), "")&amp;
" | "&amp; IF(lookups!$K$2-LEN(SOURCE!I1750) &gt;= 0, REPT(" ",lookups!$K$2-LEN(SOURCE!I1750)), "")&amp;
      SOURCE!K1750&amp;      IF(lookups!$L$2-LEN(SOURCE!K1750) &gt;= 0, REPT(" ",lookups!$M$2-LEN(SOURCE!K1750)), "")&amp;
" | "&amp; SOURCE!L1750&amp;      IF(lookups!$O$2-LEN(SOURCE!L1750) &gt;= 0, REPT(" ",lookups!$O$2-LEN(SOURCE!L1750)), "")&amp;
" | "&amp; SOURCE!M1750&amp;      IF(lookups!$P$2-LEN(SOURCE!M1750) &gt;= 0, REPT(" ",lookups!$P$2-LEN(SOURCE!M1750)), "")&amp;
      "},"&amp;IF(SOURCE!O1750&lt;&gt;"",""&amp;SOURCE!O1750,"")
 )
)
)</f>
        <v>/* 1712 */  { itemToBeCoded,                NOPARAM,                     STD_PRINTER "LCD",                             STD_PRINTER "LCD",                             (0 &lt;&lt; TAM_MAX_BITS) |     0, CAT_FNCT | SLS_ENABLED   | US_ENABLED   | EIM_DISABLED | PTP_NONE         },</v>
      </c>
    </row>
    <row r="1751" customFormat="false" ht="15.75" hidden="false" customHeight="false" outlineLevel="0" collapsed="false">
      <c r="A1751" s="263" t="str">
        <f aca="false">IF(AND(OR(SOURCE!A1751="",ISBLANK(SOURCE!A1751)),SOURCE!B1751&gt;0),IF(ISBLANK(SOURCE!C1751),"",SOURCE!C1751),
IF(SOURCE!B1751&lt;0,VLOOKUP(SOURCE!B1751,lookups!A$1:B$25,2,0),
  IF(ISBLANK(SOURCE!B1751),
    "",
    "/* "&amp;TEXT(SOURCE!B1751,"???0")&amp;" *"&amp;
      SOURCE!C1751&amp;", "&amp; IF(lookups!$E$2-LEN(SOURCE!C1751) &gt;= 0, REPT(" ",lookups!$E$2-LEN(SOURCE!C1751)), "")&amp;
      SOURCE!D1751&amp;", "&amp; IF(lookups!$F$2-LEN(SOURCE!D1751) &gt;= 0, REPT(" ",lookups!$F$2-LEN(SOURCE!D1751)), "")&amp;
      SOURCE!E1751&amp;", "&amp; IF(lookups!$G$2-LEN(SOURCE!E1751) &gt;=0, REPT(" ",lookups!$G$2-LEN(SOURCE!E1751)), "")&amp;
      SOURCE!F1751&amp;", "&amp; IF(lookups!$H$2-LEN(SOURCE!F1751) &gt;= 0, REPT(" ",lookups!$H$2-LEN(SOURCE!F1751)+2), "")&amp;"("&amp;
      SUBSTITUTE(TEXT(SOURCE!G1751,"??0"),"  ","")&amp;" &lt;&lt; TAM_MAX_BITS) |"&amp; IF(lookups!$I$2-3 &gt;= 0, REPT(" ",MAX(1,lookups!$I$2-5+4+1-1-LEN(  IF(ISTEXT(SOURCE!H1751),SOURCE!H1751,  SUBSTITUTE(SUBSTITUTE(TEXT(SOURCE!H1751,"????0"),"  ","")," ",""))   ))), "")&amp;
       IF(ISTEXT(SOURCE!H1751),SOURCE!H1751, SUBSTITUTE(SUBSTITUTE(TEXT(SOURCE!H1751,"????0"),"  ","")," ",""))   &amp;","&amp; IF(lookups!$J$2-3 &gt;= 0, REPT(" ",lookups!$J$2-3-5), "")&amp;
      SOURCE!I1751&amp;
" | "&amp; IF(lookups!$K$2-LEN(SOURCE!I1751) &gt;= 0, REPT(" ",lookups!$K$2-LEN(SOURCE!I1751)), "")&amp;
      SOURCE!J1751&amp;      IF(lookups!$L$2-LEN(SOURCE!J1751) &gt;= 0, REPT(" ",lookups!$L$2-LEN(SOURCE!J1751)), "")&amp;
" | "&amp; IF(lookups!$K$2-LEN(SOURCE!I1751) &gt;= 0, REPT(" ",lookups!$K$2-LEN(SOURCE!I1751)), "")&amp;
      SOURCE!K1751&amp;      IF(lookups!$L$2-LEN(SOURCE!K1751) &gt;= 0, REPT(" ",lookups!$M$2-LEN(SOURCE!K1751)), "")&amp;
" | "&amp; SOURCE!L1751&amp;      IF(lookups!$O$2-LEN(SOURCE!L1751) &gt;= 0, REPT(" ",lookups!$O$2-LEN(SOURCE!L1751)), "")&amp;
" | "&amp; SOURCE!M1751&amp;      IF(lookups!$P$2-LEN(SOURCE!M1751) &gt;= 0, REPT(" ",lookups!$P$2-LEN(SOURCE!M1751)), "")&amp;
      "},"&amp;IF(SOURCE!O1751&lt;&gt;"",""&amp;SOURCE!O1751,"")
 )
)
)</f>
        <v>/* 1713 */  { itemToBeCoded,                NOPARAM,                     STD_PRINTER "MODE",                            STD_PRINTER "MODE",                            (0 &lt;&lt; TAM_MAX_BITS) |     3, CAT_FNCT | SLS_ENABLED   | US_ENABLED   | EIM_DISABLED | PTP_NUMBER_8     },</v>
      </c>
    </row>
    <row r="1752" customFormat="false" ht="15.75" hidden="false" customHeight="false" outlineLevel="0" collapsed="false">
      <c r="A1752" s="263" t="str">
        <f aca="false">IF(AND(OR(SOURCE!A1752="",ISBLANK(SOURCE!A1752)),SOURCE!B1752&gt;0),IF(ISBLANK(SOURCE!C1752),"",SOURCE!C1752),
IF(SOURCE!B1752&lt;0,VLOOKUP(SOURCE!B1752,lookups!A$1:B$25,2,0),
  IF(ISBLANK(SOURCE!B1752),
    "",
    "/* "&amp;TEXT(SOURCE!B1752,"???0")&amp;" *"&amp;
      SOURCE!C1752&amp;", "&amp; IF(lookups!$E$2-LEN(SOURCE!C1752) &gt;= 0, REPT(" ",lookups!$E$2-LEN(SOURCE!C1752)), "")&amp;
      SOURCE!D1752&amp;", "&amp; IF(lookups!$F$2-LEN(SOURCE!D1752) &gt;= 0, REPT(" ",lookups!$F$2-LEN(SOURCE!D1752)), "")&amp;
      SOURCE!E1752&amp;", "&amp; IF(lookups!$G$2-LEN(SOURCE!E1752) &gt;=0, REPT(" ",lookups!$G$2-LEN(SOURCE!E1752)), "")&amp;
      SOURCE!F1752&amp;", "&amp; IF(lookups!$H$2-LEN(SOURCE!F1752) &gt;= 0, REPT(" ",lookups!$H$2-LEN(SOURCE!F1752)+2), "")&amp;"("&amp;
      SUBSTITUTE(TEXT(SOURCE!G1752,"??0"),"  ","")&amp;" &lt;&lt; TAM_MAX_BITS) |"&amp; IF(lookups!$I$2-3 &gt;= 0, REPT(" ",MAX(1,lookups!$I$2-5+4+1-1-LEN(  IF(ISTEXT(SOURCE!H1752),SOURCE!H1752,  SUBSTITUTE(SUBSTITUTE(TEXT(SOURCE!H1752,"????0"),"  ","")," ",""))   ))), "")&amp;
       IF(ISTEXT(SOURCE!H1752),SOURCE!H1752, SUBSTITUTE(SUBSTITUTE(TEXT(SOURCE!H1752,"????0"),"  ","")," ",""))   &amp;","&amp; IF(lookups!$J$2-3 &gt;= 0, REPT(" ",lookups!$J$2-3-5), "")&amp;
      SOURCE!I1752&amp;
" | "&amp; IF(lookups!$K$2-LEN(SOURCE!I1752) &gt;= 0, REPT(" ",lookups!$K$2-LEN(SOURCE!I1752)), "")&amp;
      SOURCE!J1752&amp;      IF(lookups!$L$2-LEN(SOURCE!J1752) &gt;= 0, REPT(" ",lookups!$L$2-LEN(SOURCE!J1752)), "")&amp;
" | "&amp; IF(lookups!$K$2-LEN(SOURCE!I1752) &gt;= 0, REPT(" ",lookups!$K$2-LEN(SOURCE!I1752)), "")&amp;
      SOURCE!K1752&amp;      IF(lookups!$L$2-LEN(SOURCE!K1752) &gt;= 0, REPT(" ",lookups!$M$2-LEN(SOURCE!K1752)), "")&amp;
" | "&amp; SOURCE!L1752&amp;      IF(lookups!$O$2-LEN(SOURCE!L1752) &gt;= 0, REPT(" ",lookups!$O$2-LEN(SOURCE!L1752)), "")&amp;
" | "&amp; SOURCE!M1752&amp;      IF(lookups!$P$2-LEN(SOURCE!M1752) &gt;= 0, REPT(" ",lookups!$P$2-LEN(SOURCE!M1752)), "")&amp;
      "},"&amp;IF(SOURCE!O1752&lt;&gt;"",""&amp;SOURCE!O1752,"")
 )
)
)</f>
        <v>/* 1714 */  { fnExportProgram,              TM_LABEL,                    STD_PRINTER "PROG",                            STD_PRINTER "PROG",                            (0 &lt;&lt; TAM_MAX_BITS) |     0, CAT_FNCT | SLS_ENABLED   | US_CANCEL    | EIM_DISABLED | PTP_DISABLED     },</v>
      </c>
    </row>
    <row r="1753" customFormat="false" ht="15.75" hidden="false" customHeight="false" outlineLevel="0" collapsed="false">
      <c r="A1753" s="263" t="str">
        <f aca="false">IF(AND(OR(SOURCE!A1753="",ISBLANK(SOURCE!A1753)),SOURCE!B1753&gt;0),IF(ISBLANK(SOURCE!C1753),"",SOURCE!C1753),
IF(SOURCE!B1753&lt;0,VLOOKUP(SOURCE!B1753,lookups!A$1:B$25,2,0),
  IF(ISBLANK(SOURCE!B1753),
    "",
    "/* "&amp;TEXT(SOURCE!B1753,"???0")&amp;" *"&amp;
      SOURCE!C1753&amp;", "&amp; IF(lookups!$E$2-LEN(SOURCE!C1753) &gt;= 0, REPT(" ",lookups!$E$2-LEN(SOURCE!C1753)), "")&amp;
      SOURCE!D1753&amp;", "&amp; IF(lookups!$F$2-LEN(SOURCE!D1753) &gt;= 0, REPT(" ",lookups!$F$2-LEN(SOURCE!D1753)), "")&amp;
      SOURCE!E1753&amp;", "&amp; IF(lookups!$G$2-LEN(SOURCE!E1753) &gt;=0, REPT(" ",lookups!$G$2-LEN(SOURCE!E1753)), "")&amp;
      SOURCE!F1753&amp;", "&amp; IF(lookups!$H$2-LEN(SOURCE!F1753) &gt;= 0, REPT(" ",lookups!$H$2-LEN(SOURCE!F1753)+2), "")&amp;"("&amp;
      SUBSTITUTE(TEXT(SOURCE!G1753,"??0"),"  ","")&amp;" &lt;&lt; TAM_MAX_BITS) |"&amp; IF(lookups!$I$2-3 &gt;= 0, REPT(" ",MAX(1,lookups!$I$2-5+4+1-1-LEN(  IF(ISTEXT(SOURCE!H1753),SOURCE!H1753,  SUBSTITUTE(SUBSTITUTE(TEXT(SOURCE!H1753,"????0"),"  ","")," ",""))   ))), "")&amp;
       IF(ISTEXT(SOURCE!H1753),SOURCE!H1753, SUBSTITUTE(SUBSTITUTE(TEXT(SOURCE!H1753,"????0"),"  ","")," ",""))   &amp;","&amp; IF(lookups!$J$2-3 &gt;= 0, REPT(" ",lookups!$J$2-3-5), "")&amp;
      SOURCE!I1753&amp;
" | "&amp; IF(lookups!$K$2-LEN(SOURCE!I1753) &gt;= 0, REPT(" ",lookups!$K$2-LEN(SOURCE!I1753)), "")&amp;
      SOURCE!J1753&amp;      IF(lookups!$L$2-LEN(SOURCE!J1753) &gt;= 0, REPT(" ",lookups!$L$2-LEN(SOURCE!J1753)), "")&amp;
" | "&amp; IF(lookups!$K$2-LEN(SOURCE!I1753) &gt;= 0, REPT(" ",lookups!$K$2-LEN(SOURCE!I1753)), "")&amp;
      SOURCE!K1753&amp;      IF(lookups!$L$2-LEN(SOURCE!K1753) &gt;= 0, REPT(" ",lookups!$M$2-LEN(SOURCE!K1753)), "")&amp;
" | "&amp; SOURCE!L1753&amp;      IF(lookups!$O$2-LEN(SOURCE!L1753) &gt;= 0, REPT(" ",lookups!$O$2-LEN(SOURCE!L1753)), "")&amp;
" | "&amp; SOURCE!M1753&amp;      IF(lookups!$P$2-LEN(SOURCE!M1753) &gt;= 0, REPT(" ",lookups!$P$2-LEN(SOURCE!M1753)), "")&amp;
      "},"&amp;IF(SOURCE!O1753&lt;&gt;"",""&amp;SOURCE!O1753,"")
 )
)
)</f>
        <v>/* 1715 */  { fnP_Regs,                     TM_REGISTER,                 STD_PRINTER "r",                               STD_PRINTER "r",                               (0 &lt;&lt; TAM_MAX_BITS) |    99, CAT_FNCT | SLS_ENABLED   | US_ENABLED   | EIM_DISABLED | PTP_REGISTER     },</v>
      </c>
    </row>
    <row r="1754" customFormat="false" ht="15.75" hidden="false" customHeight="false" outlineLevel="0" collapsed="false">
      <c r="A1754" s="263" t="str">
        <f aca="false">IF(AND(OR(SOURCE!A1754="",ISBLANK(SOURCE!A1754)),SOURCE!B1754&gt;0),IF(ISBLANK(SOURCE!C1754),"",SOURCE!C1754),
IF(SOURCE!B1754&lt;0,VLOOKUP(SOURCE!B1754,lookups!A$1:B$25,2,0),
  IF(ISBLANK(SOURCE!B1754),
    "",
    "/* "&amp;TEXT(SOURCE!B1754,"???0")&amp;" *"&amp;
      SOURCE!C1754&amp;", "&amp; IF(lookups!$E$2-LEN(SOURCE!C1754) &gt;= 0, REPT(" ",lookups!$E$2-LEN(SOURCE!C1754)), "")&amp;
      SOURCE!D1754&amp;", "&amp; IF(lookups!$F$2-LEN(SOURCE!D1754) &gt;= 0, REPT(" ",lookups!$F$2-LEN(SOURCE!D1754)), "")&amp;
      SOURCE!E1754&amp;", "&amp; IF(lookups!$G$2-LEN(SOURCE!E1754) &gt;=0, REPT(" ",lookups!$G$2-LEN(SOURCE!E1754)), "")&amp;
      SOURCE!F1754&amp;", "&amp; IF(lookups!$H$2-LEN(SOURCE!F1754) &gt;= 0, REPT(" ",lookups!$H$2-LEN(SOURCE!F1754)+2), "")&amp;"("&amp;
      SUBSTITUTE(TEXT(SOURCE!G1754,"??0"),"  ","")&amp;" &lt;&lt; TAM_MAX_BITS) |"&amp; IF(lookups!$I$2-3 &gt;= 0, REPT(" ",MAX(1,lookups!$I$2-5+4+1-1-LEN(  IF(ISTEXT(SOURCE!H1754),SOURCE!H1754,  SUBSTITUTE(SUBSTITUTE(TEXT(SOURCE!H1754,"????0"),"  ","")," ",""))   ))), "")&amp;
       IF(ISTEXT(SOURCE!H1754),SOURCE!H1754, SUBSTITUTE(SUBSTITUTE(TEXT(SOURCE!H1754,"????0"),"  ","")," ",""))   &amp;","&amp; IF(lookups!$J$2-3 &gt;= 0, REPT(" ",lookups!$J$2-3-5), "")&amp;
      SOURCE!I1754&amp;
" | "&amp; IF(lookups!$K$2-LEN(SOURCE!I1754) &gt;= 0, REPT(" ",lookups!$K$2-LEN(SOURCE!I1754)), "")&amp;
      SOURCE!J1754&amp;      IF(lookups!$L$2-LEN(SOURCE!J1754) &gt;= 0, REPT(" ",lookups!$L$2-LEN(SOURCE!J1754)), "")&amp;
" | "&amp; IF(lookups!$K$2-LEN(SOURCE!I1754) &gt;= 0, REPT(" ",lookups!$K$2-LEN(SOURCE!I1754)), "")&amp;
      SOURCE!K1754&amp;      IF(lookups!$L$2-LEN(SOURCE!K1754) &gt;= 0, REPT(" ",lookups!$M$2-LEN(SOURCE!K1754)), "")&amp;
" | "&amp; SOURCE!L1754&amp;      IF(lookups!$O$2-LEN(SOURCE!L1754) &gt;= 0, REPT(" ",lookups!$O$2-LEN(SOURCE!L1754)), "")&amp;
" | "&amp; SOURCE!M1754&amp;      IF(lookups!$P$2-LEN(SOURCE!M1754) &gt;= 0, REPT(" ",lookups!$P$2-LEN(SOURCE!M1754)), "")&amp;
      "},"&amp;IF(SOURCE!O1754&lt;&gt;"",""&amp;SOURCE!O1754,"")
 )
)
)</f>
        <v>/* 1716 */  { itemToBeCoded,                NOPARAM,                     STD_PRINTER "REGS",                            STD_PRINTER "REGS",                            (0 &lt;&lt; TAM_MAX_BITS) |     0, CAT_FNCT | SLS_ENABLED   | US_ENABLED   | EIM_DISABLED | PTP_NONE         },</v>
      </c>
    </row>
    <row r="1755" customFormat="false" ht="15.75" hidden="false" customHeight="false" outlineLevel="0" collapsed="false">
      <c r="A1755" s="263" t="str">
        <f aca="false">IF(AND(OR(SOURCE!A1755="",ISBLANK(SOURCE!A1755)),SOURCE!B1755&gt;0),IF(ISBLANK(SOURCE!C1755),"",SOURCE!C1755),
IF(SOURCE!B1755&lt;0,VLOOKUP(SOURCE!B1755,lookups!A$1:B$25,2,0),
  IF(ISBLANK(SOURCE!B1755),
    "",
    "/* "&amp;TEXT(SOURCE!B1755,"???0")&amp;" *"&amp;
      SOURCE!C1755&amp;", "&amp; IF(lookups!$E$2-LEN(SOURCE!C1755) &gt;= 0, REPT(" ",lookups!$E$2-LEN(SOURCE!C1755)), "")&amp;
      SOURCE!D1755&amp;", "&amp; IF(lookups!$F$2-LEN(SOURCE!D1755) &gt;= 0, REPT(" ",lookups!$F$2-LEN(SOURCE!D1755)), "")&amp;
      SOURCE!E1755&amp;", "&amp; IF(lookups!$G$2-LEN(SOURCE!E1755) &gt;=0, REPT(" ",lookups!$G$2-LEN(SOURCE!E1755)), "")&amp;
      SOURCE!F1755&amp;", "&amp; IF(lookups!$H$2-LEN(SOURCE!F1755) &gt;= 0, REPT(" ",lookups!$H$2-LEN(SOURCE!F1755)+2), "")&amp;"("&amp;
      SUBSTITUTE(TEXT(SOURCE!G1755,"??0"),"  ","")&amp;" &lt;&lt; TAM_MAX_BITS) |"&amp; IF(lookups!$I$2-3 &gt;= 0, REPT(" ",MAX(1,lookups!$I$2-5+4+1-1-LEN(  IF(ISTEXT(SOURCE!H1755),SOURCE!H1755,  SUBSTITUTE(SUBSTITUTE(TEXT(SOURCE!H1755,"????0"),"  ","")," ",""))   ))), "")&amp;
       IF(ISTEXT(SOURCE!H1755),SOURCE!H1755, SUBSTITUTE(SUBSTITUTE(TEXT(SOURCE!H1755,"????0"),"  ","")," ",""))   &amp;","&amp; IF(lookups!$J$2-3 &gt;= 0, REPT(" ",lookups!$J$2-3-5), "")&amp;
      SOURCE!I1755&amp;
" | "&amp; IF(lookups!$K$2-LEN(SOURCE!I1755) &gt;= 0, REPT(" ",lookups!$K$2-LEN(SOURCE!I1755)), "")&amp;
      SOURCE!J1755&amp;      IF(lookups!$L$2-LEN(SOURCE!J1755) &gt;= 0, REPT(" ",lookups!$L$2-LEN(SOURCE!J1755)), "")&amp;
" | "&amp; IF(lookups!$K$2-LEN(SOURCE!I1755) &gt;= 0, REPT(" ",lookups!$K$2-LEN(SOURCE!I1755)), "")&amp;
      SOURCE!K1755&amp;      IF(lookups!$L$2-LEN(SOURCE!K1755) &gt;= 0, REPT(" ",lookups!$M$2-LEN(SOURCE!K1755)), "")&amp;
" | "&amp; SOURCE!L1755&amp;      IF(lookups!$O$2-LEN(SOURCE!L1755) &gt;= 0, REPT(" ",lookups!$O$2-LEN(SOURCE!L1755)), "")&amp;
" | "&amp; SOURCE!M1755&amp;      IF(lookups!$P$2-LEN(SOURCE!M1755) &gt;= 0, REPT(" ",lookups!$P$2-LEN(SOURCE!M1755)), "")&amp;
      "},"&amp;IF(SOURCE!O1755&lt;&gt;"",""&amp;SOURCE!O1755,"")
 )
)
)</f>
        <v>/* 1717 */  { fnP_All_Regs,                 1              /*#JM#*/,     STD_PRINTER "STK",                             STD_PRINTER "STK",                             (0 &lt;&lt; TAM_MAX_BITS) |     0, CAT_FNCT | SLS_ENABLED   | US_ENABLED   | EIM_DISABLED | PTP_NONE         },</v>
      </c>
    </row>
    <row r="1756" customFormat="false" ht="15.75" hidden="false" customHeight="false" outlineLevel="0" collapsed="false">
      <c r="A1756" s="263" t="str">
        <f aca="false">IF(AND(OR(SOURCE!A1756="",ISBLANK(SOURCE!A1756)),SOURCE!B1756&gt;0),IF(ISBLANK(SOURCE!C1756),"",SOURCE!C1756),
IF(SOURCE!B1756&lt;0,VLOOKUP(SOURCE!B1756,lookups!A$1:B$25,2,0),
  IF(ISBLANK(SOURCE!B1756),
    "",
    "/* "&amp;TEXT(SOURCE!B1756,"???0")&amp;" *"&amp;
      SOURCE!C1756&amp;", "&amp; IF(lookups!$E$2-LEN(SOURCE!C1756) &gt;= 0, REPT(" ",lookups!$E$2-LEN(SOURCE!C1756)), "")&amp;
      SOURCE!D1756&amp;", "&amp; IF(lookups!$F$2-LEN(SOURCE!D1756) &gt;= 0, REPT(" ",lookups!$F$2-LEN(SOURCE!D1756)), "")&amp;
      SOURCE!E1756&amp;", "&amp; IF(lookups!$G$2-LEN(SOURCE!E1756) &gt;=0, REPT(" ",lookups!$G$2-LEN(SOURCE!E1756)), "")&amp;
      SOURCE!F1756&amp;", "&amp; IF(lookups!$H$2-LEN(SOURCE!F1756) &gt;= 0, REPT(" ",lookups!$H$2-LEN(SOURCE!F1756)+2), "")&amp;"("&amp;
      SUBSTITUTE(TEXT(SOURCE!G1756,"??0"),"  ","")&amp;" &lt;&lt; TAM_MAX_BITS) |"&amp; IF(lookups!$I$2-3 &gt;= 0, REPT(" ",MAX(1,lookups!$I$2-5+4+1-1-LEN(  IF(ISTEXT(SOURCE!H1756),SOURCE!H1756,  SUBSTITUTE(SUBSTITUTE(TEXT(SOURCE!H1756,"????0"),"  ","")," ",""))   ))), "")&amp;
       IF(ISTEXT(SOURCE!H1756),SOURCE!H1756, SUBSTITUTE(SUBSTITUTE(TEXT(SOURCE!H1756,"????0"),"  ","")," ",""))   &amp;","&amp; IF(lookups!$J$2-3 &gt;= 0, REPT(" ",lookups!$J$2-3-5), "")&amp;
      SOURCE!I1756&amp;
" | "&amp; IF(lookups!$K$2-LEN(SOURCE!I1756) &gt;= 0, REPT(" ",lookups!$K$2-LEN(SOURCE!I1756)), "")&amp;
      SOURCE!J1756&amp;      IF(lookups!$L$2-LEN(SOURCE!J1756) &gt;= 0, REPT(" ",lookups!$L$2-LEN(SOURCE!J1756)), "")&amp;
" | "&amp; IF(lookups!$K$2-LEN(SOURCE!I1756) &gt;= 0, REPT(" ",lookups!$K$2-LEN(SOURCE!I1756)), "")&amp;
      SOURCE!K1756&amp;      IF(lookups!$L$2-LEN(SOURCE!K1756) &gt;= 0, REPT(" ",lookups!$M$2-LEN(SOURCE!K1756)), "")&amp;
" | "&amp; SOURCE!L1756&amp;      IF(lookups!$O$2-LEN(SOURCE!L1756) &gt;= 0, REPT(" ",lookups!$O$2-LEN(SOURCE!L1756)), "")&amp;
" | "&amp; SOURCE!M1756&amp;      IF(lookups!$P$2-LEN(SOURCE!M1756) &gt;= 0, REPT(" ",lookups!$P$2-LEN(SOURCE!M1756)), "")&amp;
      "},"&amp;IF(SOURCE!O1756&lt;&gt;"",""&amp;SOURCE!O1756,"")
 )
)
)</f>
        <v>/* 1718 */  { itemToBeCoded,                NOPARAM,                     STD_PRINTER "TAB",                             STD_PRINTER "TAB",                             (0 &lt;&lt; TAM_MAX_BITS) |   127, CAT_FNCT | SLS_ENABLED   | US_ENABLED   | EIM_DISABLED | PTP_NUMBER_8     },</v>
      </c>
    </row>
    <row r="1757" customFormat="false" ht="15.75" hidden="false" customHeight="false" outlineLevel="0" collapsed="false">
      <c r="A1757" s="263" t="str">
        <f aca="false">IF(AND(OR(SOURCE!A1757="",ISBLANK(SOURCE!A1757)),SOURCE!B1757&gt;0),IF(ISBLANK(SOURCE!C1757),"",SOURCE!C1757),
IF(SOURCE!B1757&lt;0,VLOOKUP(SOURCE!B1757,lookups!A$1:B$25,2,0),
  IF(ISBLANK(SOURCE!B1757),
    "",
    "/* "&amp;TEXT(SOURCE!B1757,"???0")&amp;" *"&amp;
      SOURCE!C1757&amp;", "&amp; IF(lookups!$E$2-LEN(SOURCE!C1757) &gt;= 0, REPT(" ",lookups!$E$2-LEN(SOURCE!C1757)), "")&amp;
      SOURCE!D1757&amp;", "&amp; IF(lookups!$F$2-LEN(SOURCE!D1757) &gt;= 0, REPT(" ",lookups!$F$2-LEN(SOURCE!D1757)), "")&amp;
      SOURCE!E1757&amp;", "&amp; IF(lookups!$G$2-LEN(SOURCE!E1757) &gt;=0, REPT(" ",lookups!$G$2-LEN(SOURCE!E1757)), "")&amp;
      SOURCE!F1757&amp;", "&amp; IF(lookups!$H$2-LEN(SOURCE!F1757) &gt;= 0, REPT(" ",lookups!$H$2-LEN(SOURCE!F1757)+2), "")&amp;"("&amp;
      SUBSTITUTE(TEXT(SOURCE!G1757,"??0"),"  ","")&amp;" &lt;&lt; TAM_MAX_BITS) |"&amp; IF(lookups!$I$2-3 &gt;= 0, REPT(" ",MAX(1,lookups!$I$2-5+4+1-1-LEN(  IF(ISTEXT(SOURCE!H1757),SOURCE!H1757,  SUBSTITUTE(SUBSTITUTE(TEXT(SOURCE!H1757,"????0"),"  ","")," ",""))   ))), "")&amp;
       IF(ISTEXT(SOURCE!H1757),SOURCE!H1757, SUBSTITUTE(SUBSTITUTE(TEXT(SOURCE!H1757,"????0"),"  ","")," ",""))   &amp;","&amp; IF(lookups!$J$2-3 &gt;= 0, REPT(" ",lookups!$J$2-3-5), "")&amp;
      SOURCE!I1757&amp;
" | "&amp; IF(lookups!$K$2-LEN(SOURCE!I1757) &gt;= 0, REPT(" ",lookups!$K$2-LEN(SOURCE!I1757)), "")&amp;
      SOURCE!J1757&amp;      IF(lookups!$L$2-LEN(SOURCE!J1757) &gt;= 0, REPT(" ",lookups!$L$2-LEN(SOURCE!J1757)), "")&amp;
" | "&amp; IF(lookups!$K$2-LEN(SOURCE!I1757) &gt;= 0, REPT(" ",lookups!$K$2-LEN(SOURCE!I1757)), "")&amp;
      SOURCE!K1757&amp;      IF(lookups!$L$2-LEN(SOURCE!K1757) &gt;= 0, REPT(" ",lookups!$M$2-LEN(SOURCE!K1757)), "")&amp;
" | "&amp; SOURCE!L1757&amp;      IF(lookups!$O$2-LEN(SOURCE!L1757) &gt;= 0, REPT(" ",lookups!$O$2-LEN(SOURCE!L1757)), "")&amp;
" | "&amp; SOURCE!M1757&amp;      IF(lookups!$P$2-LEN(SOURCE!M1757) &gt;= 0, REPT(" ",lookups!$P$2-LEN(SOURCE!M1757)), "")&amp;
      "},"&amp;IF(SOURCE!O1757&lt;&gt;"",""&amp;SOURCE!O1757,"")
 )
)
)</f>
        <v>/* 1719 */  { itemToBeCoded,                NOPARAM,                     STD_PRINTER "USER",                            STD_PRINTER "USER",                            (0 &lt;&lt; TAM_MAX_BITS) |     0, CAT_FNCT | SLS_ENABLED   | US_ENABLED   | EIM_DISABLED | PTP_NONE         },</v>
      </c>
    </row>
    <row r="1758" customFormat="false" ht="15.75" hidden="false" customHeight="false" outlineLevel="0" collapsed="false">
      <c r="A1758" s="263" t="str">
        <f aca="false">IF(AND(OR(SOURCE!A1758="",ISBLANK(SOURCE!A1758)),SOURCE!B1758&gt;0),IF(ISBLANK(SOURCE!C1758),"",SOURCE!C1758),
IF(SOURCE!B1758&lt;0,VLOOKUP(SOURCE!B1758,lookups!A$1:B$25,2,0),
  IF(ISBLANK(SOURCE!B1758),
    "",
    "/* "&amp;TEXT(SOURCE!B1758,"???0")&amp;" *"&amp;
      SOURCE!C1758&amp;", "&amp; IF(lookups!$E$2-LEN(SOURCE!C1758) &gt;= 0, REPT(" ",lookups!$E$2-LEN(SOURCE!C1758)), "")&amp;
      SOURCE!D1758&amp;", "&amp; IF(lookups!$F$2-LEN(SOURCE!D1758) &gt;= 0, REPT(" ",lookups!$F$2-LEN(SOURCE!D1758)), "")&amp;
      SOURCE!E1758&amp;", "&amp; IF(lookups!$G$2-LEN(SOURCE!E1758) &gt;=0, REPT(" ",lookups!$G$2-LEN(SOURCE!E1758)), "")&amp;
      SOURCE!F1758&amp;", "&amp; IF(lookups!$H$2-LEN(SOURCE!F1758) &gt;= 0, REPT(" ",lookups!$H$2-LEN(SOURCE!F1758)+2), "")&amp;"("&amp;
      SUBSTITUTE(TEXT(SOURCE!G1758,"??0"),"  ","")&amp;" &lt;&lt; TAM_MAX_BITS) |"&amp; IF(lookups!$I$2-3 &gt;= 0, REPT(" ",MAX(1,lookups!$I$2-5+4+1-1-LEN(  IF(ISTEXT(SOURCE!H1758),SOURCE!H1758,  SUBSTITUTE(SUBSTITUTE(TEXT(SOURCE!H1758,"????0"),"  ","")," ",""))   ))), "")&amp;
       IF(ISTEXT(SOURCE!H1758),SOURCE!H1758, SUBSTITUTE(SUBSTITUTE(TEXT(SOURCE!H1758,"????0"),"  ","")," ",""))   &amp;","&amp; IF(lookups!$J$2-3 &gt;= 0, REPT(" ",lookups!$J$2-3-5), "")&amp;
      SOURCE!I1758&amp;
" | "&amp; IF(lookups!$K$2-LEN(SOURCE!I1758) &gt;= 0, REPT(" ",lookups!$K$2-LEN(SOURCE!I1758)), "")&amp;
      SOURCE!J1758&amp;      IF(lookups!$L$2-LEN(SOURCE!J1758) &gt;= 0, REPT(" ",lookups!$L$2-LEN(SOURCE!J1758)), "")&amp;
" | "&amp; IF(lookups!$K$2-LEN(SOURCE!I1758) &gt;= 0, REPT(" ",lookups!$K$2-LEN(SOURCE!I1758)), "")&amp;
      SOURCE!K1758&amp;      IF(lookups!$L$2-LEN(SOURCE!K1758) &gt;= 0, REPT(" ",lookups!$M$2-LEN(SOURCE!K1758)), "")&amp;
" | "&amp; SOURCE!L1758&amp;      IF(lookups!$O$2-LEN(SOURCE!L1758) &gt;= 0, REPT(" ",lookups!$O$2-LEN(SOURCE!L1758)), "")&amp;
" | "&amp; SOURCE!M1758&amp;      IF(lookups!$P$2-LEN(SOURCE!M1758) &gt;= 0, REPT(" ",lookups!$P$2-LEN(SOURCE!M1758)), "")&amp;
      "},"&amp;IF(SOURCE!O1758&lt;&gt;"",""&amp;SOURCE!O1758,"")
 )
)
)</f>
        <v>/* 1720 */  { itemToBeCoded,                NOPARAM,                     STD_PRINTER "WIDTH",                           STD_PRINTER "WIDTH",                           (0 &lt;&lt; TAM_MAX_BITS) |     0, CAT_FNCT | SLS_ENABLED   | US_ENABLED   | EIM_DISABLED | PTP_NONE         },</v>
      </c>
    </row>
    <row r="1759" customFormat="false" ht="15.75" hidden="false" customHeight="false" outlineLevel="0" collapsed="false">
      <c r="A1759" s="263" t="str">
        <f aca="false">IF(AND(OR(SOURCE!A1759="",ISBLANK(SOURCE!A1759)),SOURCE!B1759&gt;0),IF(ISBLANK(SOURCE!C1759),"",SOURCE!C1759),
IF(SOURCE!B1759&lt;0,VLOOKUP(SOURCE!B1759,lookups!A$1:B$25,2,0),
  IF(ISBLANK(SOURCE!B1759),
    "",
    "/* "&amp;TEXT(SOURCE!B1759,"???0")&amp;" *"&amp;
      SOURCE!C1759&amp;", "&amp; IF(lookups!$E$2-LEN(SOURCE!C1759) &gt;= 0, REPT(" ",lookups!$E$2-LEN(SOURCE!C1759)), "")&amp;
      SOURCE!D1759&amp;", "&amp; IF(lookups!$F$2-LEN(SOURCE!D1759) &gt;= 0, REPT(" ",lookups!$F$2-LEN(SOURCE!D1759)), "")&amp;
      SOURCE!E1759&amp;", "&amp; IF(lookups!$G$2-LEN(SOURCE!E1759) &gt;=0, REPT(" ",lookups!$G$2-LEN(SOURCE!E1759)), "")&amp;
      SOURCE!F1759&amp;", "&amp; IF(lookups!$H$2-LEN(SOURCE!F1759) &gt;= 0, REPT(" ",lookups!$H$2-LEN(SOURCE!F1759)+2), "")&amp;"("&amp;
      SUBSTITUTE(TEXT(SOURCE!G1759,"??0"),"  ","")&amp;" &lt;&lt; TAM_MAX_BITS) |"&amp; IF(lookups!$I$2-3 &gt;= 0, REPT(" ",MAX(1,lookups!$I$2-5+4+1-1-LEN(  IF(ISTEXT(SOURCE!H1759),SOURCE!H1759,  SUBSTITUTE(SUBSTITUTE(TEXT(SOURCE!H1759,"????0"),"  ","")," ",""))   ))), "")&amp;
       IF(ISTEXT(SOURCE!H1759),SOURCE!H1759, SUBSTITUTE(SUBSTITUTE(TEXT(SOURCE!H1759,"????0"),"  ","")," ",""))   &amp;","&amp; IF(lookups!$J$2-3 &gt;= 0, REPT(" ",lookups!$J$2-3-5), "")&amp;
      SOURCE!I1759&amp;
" | "&amp; IF(lookups!$K$2-LEN(SOURCE!I1759) &gt;= 0, REPT(" ",lookups!$K$2-LEN(SOURCE!I1759)), "")&amp;
      SOURCE!J1759&amp;      IF(lookups!$L$2-LEN(SOURCE!J1759) &gt;= 0, REPT(" ",lookups!$L$2-LEN(SOURCE!J1759)), "")&amp;
" | "&amp; IF(lookups!$K$2-LEN(SOURCE!I1759) &gt;= 0, REPT(" ",lookups!$K$2-LEN(SOURCE!I1759)), "")&amp;
      SOURCE!K1759&amp;      IF(lookups!$L$2-LEN(SOURCE!K1759) &gt;= 0, REPT(" ",lookups!$M$2-LEN(SOURCE!K1759)), "")&amp;
" | "&amp; SOURCE!L1759&amp;      IF(lookups!$O$2-LEN(SOURCE!L1759) &gt;= 0, REPT(" ",lookups!$O$2-LEN(SOURCE!L1759)), "")&amp;
" | "&amp; SOURCE!M1759&amp;      IF(lookups!$P$2-LEN(SOURCE!M1759) &gt;= 0, REPT(" ",lookups!$P$2-LEN(SOURCE!M1759)), "")&amp;
      "},"&amp;IF(SOURCE!O1759&lt;&gt;"",""&amp;SOURCE!O1759,"")
 )
)
)</f>
        <v>/* 1721 */  { itemToBeCoded,                NOPARAM,                     STD_PRINTER STD_SIGMA,                         STD_PRINTER STD_SIGMA,                         (0 &lt;&lt; TAM_MAX_BITS) |     0, CAT_FNCT | SLS_ENABLED   | US_ENABLED   | EIM_DISABLED | PTP_NONE         },</v>
      </c>
    </row>
    <row r="1760" customFormat="false" ht="15.75" hidden="false" customHeight="false" outlineLevel="0" collapsed="false">
      <c r="A1760" s="263" t="str">
        <f aca="false">IF(AND(OR(SOURCE!A1760="",ISBLANK(SOURCE!A1760)),SOURCE!B1760&gt;0),IF(ISBLANK(SOURCE!C1760),"",SOURCE!C1760),
IF(SOURCE!B1760&lt;0,VLOOKUP(SOURCE!B1760,lookups!A$1:B$25,2,0),
  IF(ISBLANK(SOURCE!B1760),
    "",
    "/* "&amp;TEXT(SOURCE!B1760,"???0")&amp;" *"&amp;
      SOURCE!C1760&amp;", "&amp; IF(lookups!$E$2-LEN(SOURCE!C1760) &gt;= 0, REPT(" ",lookups!$E$2-LEN(SOURCE!C1760)), "")&amp;
      SOURCE!D1760&amp;", "&amp; IF(lookups!$F$2-LEN(SOURCE!D1760) &gt;= 0, REPT(" ",lookups!$F$2-LEN(SOURCE!D1760)), "")&amp;
      SOURCE!E1760&amp;", "&amp; IF(lookups!$G$2-LEN(SOURCE!E1760) &gt;=0, REPT(" ",lookups!$G$2-LEN(SOURCE!E1760)), "")&amp;
      SOURCE!F1760&amp;", "&amp; IF(lookups!$H$2-LEN(SOURCE!F1760) &gt;= 0, REPT(" ",lookups!$H$2-LEN(SOURCE!F1760)+2), "")&amp;"("&amp;
      SUBSTITUTE(TEXT(SOURCE!G1760,"??0"),"  ","")&amp;" &lt;&lt; TAM_MAX_BITS) |"&amp; IF(lookups!$I$2-3 &gt;= 0, REPT(" ",MAX(1,lookups!$I$2-5+4+1-1-LEN(  IF(ISTEXT(SOURCE!H1760),SOURCE!H1760,  SUBSTITUTE(SUBSTITUTE(TEXT(SOURCE!H1760,"????0"),"  ","")," ",""))   ))), "")&amp;
       IF(ISTEXT(SOURCE!H1760),SOURCE!H1760, SUBSTITUTE(SUBSTITUTE(TEXT(SOURCE!H1760,"????0"),"  ","")," ",""))   &amp;","&amp; IF(lookups!$J$2-3 &gt;= 0, REPT(" ",lookups!$J$2-3-5), "")&amp;
      SOURCE!I1760&amp;
" | "&amp; IF(lookups!$K$2-LEN(SOURCE!I1760) &gt;= 0, REPT(" ",lookups!$K$2-LEN(SOURCE!I1760)), "")&amp;
      SOURCE!J1760&amp;      IF(lookups!$L$2-LEN(SOURCE!J1760) &gt;= 0, REPT(" ",lookups!$L$2-LEN(SOURCE!J1760)), "")&amp;
" | "&amp; IF(lookups!$K$2-LEN(SOURCE!I1760) &gt;= 0, REPT(" ",lookups!$K$2-LEN(SOURCE!I1760)), "")&amp;
      SOURCE!K1760&amp;      IF(lookups!$L$2-LEN(SOURCE!K1760) &gt;= 0, REPT(" ",lookups!$M$2-LEN(SOURCE!K1760)), "")&amp;
" | "&amp; SOURCE!L1760&amp;      IF(lookups!$O$2-LEN(SOURCE!L1760) &gt;= 0, REPT(" ",lookups!$O$2-LEN(SOURCE!L1760)), "")&amp;
" | "&amp; SOURCE!M1760&amp;      IF(lookups!$P$2-LEN(SOURCE!M1760) &gt;= 0, REPT(" ",lookups!$P$2-LEN(SOURCE!M1760)), "")&amp;
      "},"&amp;IF(SOURCE!O1760&lt;&gt;"",""&amp;SOURCE!O1760,"")
 )
)
)</f>
        <v>/* 1722 */  { itemToBeCoded,                NOPARAM,                     STD_PRINTER "#",                               STD_PRINTER "#",                               (0 &lt;&lt; TAM_MAX_BITS) |     0, CAT_FNCT | SLS_ENABLED   | US_ENABLED   | EIM_DISABLED | PTP_NONE         },</v>
      </c>
    </row>
    <row r="1761" customFormat="false" ht="15.75" hidden="false" customHeight="false" outlineLevel="0" collapsed="false">
      <c r="A1761" s="263" t="str">
        <f aca="false">IF(AND(OR(SOURCE!A1761="",ISBLANK(SOURCE!A1761)),SOURCE!B1761&gt;0),IF(ISBLANK(SOURCE!C1761),"",SOURCE!C1761),
IF(SOURCE!B1761&lt;0,VLOOKUP(SOURCE!B1761,lookups!A$1:B$25,2,0),
  IF(ISBLANK(SOURCE!B1761),
    "",
    "/* "&amp;TEXT(SOURCE!B1761,"???0")&amp;" *"&amp;
      SOURCE!C1761&amp;", "&amp; IF(lookups!$E$2-LEN(SOURCE!C1761) &gt;= 0, REPT(" ",lookups!$E$2-LEN(SOURCE!C1761)), "")&amp;
      SOURCE!D1761&amp;", "&amp; IF(lookups!$F$2-LEN(SOURCE!D1761) &gt;= 0, REPT(" ",lookups!$F$2-LEN(SOURCE!D1761)), "")&amp;
      SOURCE!E1761&amp;", "&amp; IF(lookups!$G$2-LEN(SOURCE!E1761) &gt;=0, REPT(" ",lookups!$G$2-LEN(SOURCE!E1761)), "")&amp;
      SOURCE!F1761&amp;", "&amp; IF(lookups!$H$2-LEN(SOURCE!F1761) &gt;= 0, REPT(" ",lookups!$H$2-LEN(SOURCE!F1761)+2), "")&amp;"("&amp;
      SUBSTITUTE(TEXT(SOURCE!G1761,"??0"),"  ","")&amp;" &lt;&lt; TAM_MAX_BITS) |"&amp; IF(lookups!$I$2-3 &gt;= 0, REPT(" ",MAX(1,lookups!$I$2-5+4+1-1-LEN(  IF(ISTEXT(SOURCE!H1761),SOURCE!H1761,  SUBSTITUTE(SUBSTITUTE(TEXT(SOURCE!H1761,"????0"),"  ","")," ",""))   ))), "")&amp;
       IF(ISTEXT(SOURCE!H1761),SOURCE!H1761, SUBSTITUTE(SUBSTITUTE(TEXT(SOURCE!H1761,"????0"),"  ","")," ",""))   &amp;","&amp; IF(lookups!$J$2-3 &gt;= 0, REPT(" ",lookups!$J$2-3-5), "")&amp;
      SOURCE!I1761&amp;
" | "&amp; IF(lookups!$K$2-LEN(SOURCE!I1761) &gt;= 0, REPT(" ",lookups!$K$2-LEN(SOURCE!I1761)), "")&amp;
      SOURCE!J1761&amp;      IF(lookups!$L$2-LEN(SOURCE!J1761) &gt;= 0, REPT(" ",lookups!$L$2-LEN(SOURCE!J1761)), "")&amp;
" | "&amp; IF(lookups!$K$2-LEN(SOURCE!I1761) &gt;= 0, REPT(" ",lookups!$K$2-LEN(SOURCE!I1761)), "")&amp;
      SOURCE!K1761&amp;      IF(lookups!$L$2-LEN(SOURCE!K1761) &gt;= 0, REPT(" ",lookups!$M$2-LEN(SOURCE!K1761)), "")&amp;
" | "&amp; SOURCE!L1761&amp;      IF(lookups!$O$2-LEN(SOURCE!L1761) &gt;= 0, REPT(" ",lookups!$O$2-LEN(SOURCE!L1761)), "")&amp;
" | "&amp; SOURCE!M1761&amp;      IF(lookups!$P$2-LEN(SOURCE!M1761) &gt;= 0, REPT(" ",lookups!$P$2-LEN(SOURCE!M1761)), "")&amp;
      "},"&amp;IF(SOURCE!O1761&lt;&gt;"",""&amp;SOURCE!O1761,"")
 )
)
)</f>
        <v/>
      </c>
    </row>
    <row r="1762" customFormat="false" ht="15.75" hidden="false" customHeight="false" outlineLevel="0" collapsed="false">
      <c r="A1762" s="263" t="str">
        <f aca="false">IF(AND(OR(SOURCE!A1762="",ISBLANK(SOURCE!A1762)),SOURCE!B1762&gt;0),IF(ISBLANK(SOURCE!C1762),"",SOURCE!C1762),
IF(SOURCE!B1762&lt;0,VLOOKUP(SOURCE!B1762,lookups!A$1:B$25,2,0),
  IF(ISBLANK(SOURCE!B1762),
    "",
    "/* "&amp;TEXT(SOURCE!B1762,"???0")&amp;" *"&amp;
      SOURCE!C1762&amp;", "&amp; IF(lookups!$E$2-LEN(SOURCE!C1762) &gt;= 0, REPT(" ",lookups!$E$2-LEN(SOURCE!C1762)), "")&amp;
      SOURCE!D1762&amp;", "&amp; IF(lookups!$F$2-LEN(SOURCE!D1762) &gt;= 0, REPT(" ",lookups!$F$2-LEN(SOURCE!D1762)), "")&amp;
      SOURCE!E1762&amp;", "&amp; IF(lookups!$G$2-LEN(SOURCE!E1762) &gt;=0, REPT(" ",lookups!$G$2-LEN(SOURCE!E1762)), "")&amp;
      SOURCE!F1762&amp;", "&amp; IF(lookups!$H$2-LEN(SOURCE!F1762) &gt;= 0, REPT(" ",lookups!$H$2-LEN(SOURCE!F1762)+2), "")&amp;"("&amp;
      SUBSTITUTE(TEXT(SOURCE!G1762,"??0"),"  ","")&amp;" &lt;&lt; TAM_MAX_BITS) |"&amp; IF(lookups!$I$2-3 &gt;= 0, REPT(" ",MAX(1,lookups!$I$2-5+4+1-1-LEN(  IF(ISTEXT(SOURCE!H1762),SOURCE!H1762,  SUBSTITUTE(SUBSTITUTE(TEXT(SOURCE!H1762,"????0"),"  ","")," ",""))   ))), "")&amp;
       IF(ISTEXT(SOURCE!H1762),SOURCE!H1762, SUBSTITUTE(SUBSTITUTE(TEXT(SOURCE!H1762,"????0"),"  ","")," ",""))   &amp;","&amp; IF(lookups!$J$2-3 &gt;= 0, REPT(" ",lookups!$J$2-3-5), "")&amp;
      SOURCE!I1762&amp;
" | "&amp; IF(lookups!$K$2-LEN(SOURCE!I1762) &gt;= 0, REPT(" ",lookups!$K$2-LEN(SOURCE!I1762)), "")&amp;
      SOURCE!J1762&amp;      IF(lookups!$L$2-LEN(SOURCE!J1762) &gt;= 0, REPT(" ",lookups!$L$2-LEN(SOURCE!J1762)), "")&amp;
" | "&amp; IF(lookups!$K$2-LEN(SOURCE!I1762) &gt;= 0, REPT(" ",lookups!$K$2-LEN(SOURCE!I1762)), "")&amp;
      SOURCE!K1762&amp;      IF(lookups!$L$2-LEN(SOURCE!K1762) &gt;= 0, REPT(" ",lookups!$M$2-LEN(SOURCE!K1762)), "")&amp;
" | "&amp; SOURCE!L1762&amp;      IF(lookups!$O$2-LEN(SOURCE!L1762) &gt;= 0, REPT(" ",lookups!$O$2-LEN(SOURCE!L1762)), "")&amp;
" | "&amp; SOURCE!M1762&amp;      IF(lookups!$P$2-LEN(SOURCE!M1762) &gt;= 0, REPT(" ",lookups!$P$2-LEN(SOURCE!M1762)), "")&amp;
      "},"&amp;IF(SOURCE!O1762&lt;&gt;"",""&amp;SOURCE!O1762,"")
 )
)
)</f>
        <v>/* 1723 */  { fontBrowser,                  NOPARAM,                     "FBR",                                         "FBR",                                         (0 &lt;&lt; TAM_MAX_BITS) |     0, CAT_FNCT | SLS_ENABLED   | US_UNCHANGED | EIM_DISABLED | PTP_DISABLED     }, // Font browser</v>
      </c>
    </row>
    <row r="1763" customFormat="false" ht="15.75" hidden="false" customHeight="false" outlineLevel="0" collapsed="false">
      <c r="A1763" s="263" t="str">
        <f aca="false">IF(AND(OR(SOURCE!A1763="",ISBLANK(SOURCE!A1763)),SOURCE!B1763&gt;0),IF(ISBLANK(SOURCE!C1763),"",SOURCE!C1763),
IF(SOURCE!B1763&lt;0,VLOOKUP(SOURCE!B1763,lookups!A$1:B$25,2,0),
  IF(ISBLANK(SOURCE!B1763),
    "",
    "/* "&amp;TEXT(SOURCE!B1763,"???0")&amp;" *"&amp;
      SOURCE!C1763&amp;", "&amp; IF(lookups!$E$2-LEN(SOURCE!C1763) &gt;= 0, REPT(" ",lookups!$E$2-LEN(SOURCE!C1763)), "")&amp;
      SOURCE!D1763&amp;", "&amp; IF(lookups!$F$2-LEN(SOURCE!D1763) &gt;= 0, REPT(" ",lookups!$F$2-LEN(SOURCE!D1763)), "")&amp;
      SOURCE!E1763&amp;", "&amp; IF(lookups!$G$2-LEN(SOURCE!E1763) &gt;=0, REPT(" ",lookups!$G$2-LEN(SOURCE!E1763)), "")&amp;
      SOURCE!F1763&amp;", "&amp; IF(lookups!$H$2-LEN(SOURCE!F1763) &gt;= 0, REPT(" ",lookups!$H$2-LEN(SOURCE!F1763)+2), "")&amp;"("&amp;
      SUBSTITUTE(TEXT(SOURCE!G1763,"??0"),"  ","")&amp;" &lt;&lt; TAM_MAX_BITS) |"&amp; IF(lookups!$I$2-3 &gt;= 0, REPT(" ",MAX(1,lookups!$I$2-5+4+1-1-LEN(  IF(ISTEXT(SOURCE!H1763),SOURCE!H1763,  SUBSTITUTE(SUBSTITUTE(TEXT(SOURCE!H1763,"????0"),"  ","")," ",""))   ))), "")&amp;
       IF(ISTEXT(SOURCE!H1763),SOURCE!H1763, SUBSTITUTE(SUBSTITUTE(TEXT(SOURCE!H1763,"????0"),"  ","")," ",""))   &amp;","&amp; IF(lookups!$J$2-3 &gt;= 0, REPT(" ",lookups!$J$2-3-5), "")&amp;
      SOURCE!I1763&amp;
" | "&amp; IF(lookups!$K$2-LEN(SOURCE!I1763) &gt;= 0, REPT(" ",lookups!$K$2-LEN(SOURCE!I1763)), "")&amp;
      SOURCE!J1763&amp;      IF(lookups!$L$2-LEN(SOURCE!J1763) &gt;= 0, REPT(" ",lookups!$L$2-LEN(SOURCE!J1763)), "")&amp;
" | "&amp; IF(lookups!$K$2-LEN(SOURCE!I1763) &gt;= 0, REPT(" ",lookups!$K$2-LEN(SOURCE!I1763)), "")&amp;
      SOURCE!K1763&amp;      IF(lookups!$L$2-LEN(SOURCE!K1763) &gt;= 0, REPT(" ",lookups!$M$2-LEN(SOURCE!K1763)), "")&amp;
" | "&amp; SOURCE!L1763&amp;      IF(lookups!$O$2-LEN(SOURCE!L1763) &gt;= 0, REPT(" ",lookups!$O$2-LEN(SOURCE!L1763)), "")&amp;
" | "&amp; SOURCE!M1763&amp;      IF(lookups!$P$2-LEN(SOURCE!M1763) &gt;= 0, REPT(" ",lookups!$P$2-LEN(SOURCE!M1763)), "")&amp;
      "},"&amp;IF(SOURCE!O1763&lt;&gt;"",""&amp;SOURCE!O1763,"")
 )
)
)</f>
        <v/>
      </c>
    </row>
    <row r="1764" customFormat="false" ht="15.75" hidden="false" customHeight="false" outlineLevel="0" collapsed="false">
      <c r="A1764" s="263" t="str">
        <f aca="false">IF(AND(OR(SOURCE!A1764="",ISBLANK(SOURCE!A1764)),SOURCE!B1764&gt;0),IF(ISBLANK(SOURCE!C1764),"",SOURCE!C1764),
IF(SOURCE!B1764&lt;0,VLOOKUP(SOURCE!B1764,lookups!A$1:B$25,2,0),
  IF(ISBLANK(SOURCE!B1764),
    "",
    "/* "&amp;TEXT(SOURCE!B1764,"???0")&amp;" *"&amp;
      SOURCE!C1764&amp;", "&amp; IF(lookups!$E$2-LEN(SOURCE!C1764) &gt;= 0, REPT(" ",lookups!$E$2-LEN(SOURCE!C1764)), "")&amp;
      SOURCE!D1764&amp;", "&amp; IF(lookups!$F$2-LEN(SOURCE!D1764) &gt;= 0, REPT(" ",lookups!$F$2-LEN(SOURCE!D1764)), "")&amp;
      SOURCE!E1764&amp;", "&amp; IF(lookups!$G$2-LEN(SOURCE!E1764) &gt;=0, REPT(" ",lookups!$G$2-LEN(SOURCE!E1764)), "")&amp;
      SOURCE!F1764&amp;", "&amp; IF(lookups!$H$2-LEN(SOURCE!F1764) &gt;= 0, REPT(" ",lookups!$H$2-LEN(SOURCE!F1764)+2), "")&amp;"("&amp;
      SUBSTITUTE(TEXT(SOURCE!G1764,"??0"),"  ","")&amp;" &lt;&lt; TAM_MAX_BITS) |"&amp; IF(lookups!$I$2-3 &gt;= 0, REPT(" ",MAX(1,lookups!$I$2-5+4+1-1-LEN(  IF(ISTEXT(SOURCE!H1764),SOURCE!H1764,  SUBSTITUTE(SUBSTITUTE(TEXT(SOURCE!H1764,"????0"),"  ","")," ",""))   ))), "")&amp;
       IF(ISTEXT(SOURCE!H1764),SOURCE!H1764, SUBSTITUTE(SUBSTITUTE(TEXT(SOURCE!H1764,"????0"),"  ","")," ",""))   &amp;","&amp; IF(lookups!$J$2-3 &gt;= 0, REPT(" ",lookups!$J$2-3-5), "")&amp;
      SOURCE!I1764&amp;
" | "&amp; IF(lookups!$K$2-LEN(SOURCE!I1764) &gt;= 0, REPT(" ",lookups!$K$2-LEN(SOURCE!I1764)), "")&amp;
      SOURCE!J1764&amp;      IF(lookups!$L$2-LEN(SOURCE!J1764) &gt;= 0, REPT(" ",lookups!$L$2-LEN(SOURCE!J1764)), "")&amp;
" | "&amp; IF(lookups!$K$2-LEN(SOURCE!I1764) &gt;= 0, REPT(" ",lookups!$K$2-LEN(SOURCE!I1764)), "")&amp;
      SOURCE!K1764&amp;      IF(lookups!$L$2-LEN(SOURCE!K1764) &gt;= 0, REPT(" ",lookups!$M$2-LEN(SOURCE!K1764)), "")&amp;
" | "&amp; SOURCE!L1764&amp;      IF(lookups!$O$2-LEN(SOURCE!L1764) &gt;= 0, REPT(" ",lookups!$O$2-LEN(SOURCE!L1764)), "")&amp;
" | "&amp; SOURCE!M1764&amp;      IF(lookups!$P$2-LEN(SOURCE!M1764) &gt;= 0, REPT(" ",lookups!$P$2-LEN(SOURCE!M1764)), "")&amp;
      "},"&amp;IF(SOURCE!O1764&lt;&gt;"",""&amp;SOURCE!O1764,"")
 )
)
)</f>
        <v>/* 1724 */  { fnUndo,                       NOPARAM,                     "UNDO",                                        STD_UNDO,                                      (0 &lt;&lt; TAM_MAX_BITS) |     0, CAT_FNCT | SLS_UNCHANGED | US_UNCHANGED | EIM_DISABLED | PTP_DISABLED     },</v>
      </c>
    </row>
    <row r="1765" customFormat="false" ht="15.75" hidden="false" customHeight="false" outlineLevel="0" collapsed="false">
      <c r="A1765" s="263" t="str">
        <f aca="false">IF(AND(OR(SOURCE!A1765="",ISBLANK(SOURCE!A1765)),SOURCE!B1765&gt;0),IF(ISBLANK(SOURCE!C1765),"",SOURCE!C1765),
IF(SOURCE!B1765&lt;0,VLOOKUP(SOURCE!B1765,lookups!A$1:B$25,2,0),
  IF(ISBLANK(SOURCE!B1765),
    "",
    "/* "&amp;TEXT(SOURCE!B1765,"???0")&amp;" *"&amp;
      SOURCE!C1765&amp;", "&amp; IF(lookups!$E$2-LEN(SOURCE!C1765) &gt;= 0, REPT(" ",lookups!$E$2-LEN(SOURCE!C1765)), "")&amp;
      SOURCE!D1765&amp;", "&amp; IF(lookups!$F$2-LEN(SOURCE!D1765) &gt;= 0, REPT(" ",lookups!$F$2-LEN(SOURCE!D1765)), "")&amp;
      SOURCE!E1765&amp;", "&amp; IF(lookups!$G$2-LEN(SOURCE!E1765) &gt;=0, REPT(" ",lookups!$G$2-LEN(SOURCE!E1765)), "")&amp;
      SOURCE!F1765&amp;", "&amp; IF(lookups!$H$2-LEN(SOURCE!F1765) &gt;= 0, REPT(" ",lookups!$H$2-LEN(SOURCE!F1765)+2), "")&amp;"("&amp;
      SUBSTITUTE(TEXT(SOURCE!G1765,"??0"),"  ","")&amp;" &lt;&lt; TAM_MAX_BITS) |"&amp; IF(lookups!$I$2-3 &gt;= 0, REPT(" ",MAX(1,lookups!$I$2-5+4+1-1-LEN(  IF(ISTEXT(SOURCE!H1765),SOURCE!H1765,  SUBSTITUTE(SUBSTITUTE(TEXT(SOURCE!H1765,"????0"),"  ","")," ",""))   ))), "")&amp;
       IF(ISTEXT(SOURCE!H1765),SOURCE!H1765, SUBSTITUTE(SUBSTITUTE(TEXT(SOURCE!H1765,"????0"),"  ","")," ",""))   &amp;","&amp; IF(lookups!$J$2-3 &gt;= 0, REPT(" ",lookups!$J$2-3-5), "")&amp;
      SOURCE!I1765&amp;
" | "&amp; IF(lookups!$K$2-LEN(SOURCE!I1765) &gt;= 0, REPT(" ",lookups!$K$2-LEN(SOURCE!I1765)), "")&amp;
      SOURCE!J1765&amp;      IF(lookups!$L$2-LEN(SOURCE!J1765) &gt;= 0, REPT(" ",lookups!$L$2-LEN(SOURCE!J1765)), "")&amp;
" | "&amp; IF(lookups!$K$2-LEN(SOURCE!I1765) &gt;= 0, REPT(" ",lookups!$K$2-LEN(SOURCE!I1765)), "")&amp;
      SOURCE!K1765&amp;      IF(lookups!$L$2-LEN(SOURCE!K1765) &gt;= 0, REPT(" ",lookups!$M$2-LEN(SOURCE!K1765)), "")&amp;
" | "&amp; SOURCE!L1765&amp;      IF(lookups!$O$2-LEN(SOURCE!L1765) &gt;= 0, REPT(" ",lookups!$O$2-LEN(SOURCE!L1765)), "")&amp;
" | "&amp; SOURCE!M1765&amp;      IF(lookups!$P$2-LEN(SOURCE!M1765) &gt;= 0, REPT(" ",lookups!$P$2-LEN(SOURCE!M1765)), "")&amp;
      "},"&amp;IF(SOURCE!O1765&lt;&gt;"",""&amp;SOURCE!O1765,"")
 )
)
)</f>
        <v>/* 1725 */  { fnPem,                        NOPARAM/*#JM#*/,             "PRGM",                                        "PRGM",                                        (0 &lt;&lt; TAM_MAX_BITS) |     0, CAT_NONE | SLS_ENABLED   | US_CANCEL    | EIM_DISABLED | PTP_DISABLED     },//JM Change P/R to PRGM</v>
      </c>
    </row>
    <row r="1766" customFormat="false" ht="15.75" hidden="false" customHeight="false" outlineLevel="0" collapsed="false">
      <c r="A1766" s="263" t="str">
        <f aca="false">IF(AND(OR(SOURCE!A1766="",ISBLANK(SOURCE!A1766)),SOURCE!B1766&gt;0),IF(ISBLANK(SOURCE!C1766),"",SOURCE!C1766),
IF(SOURCE!B1766&lt;0,VLOOKUP(SOURCE!B1766,lookups!A$1:B$25,2,0),
  IF(ISBLANK(SOURCE!B1766),
    "",
    "/* "&amp;TEXT(SOURCE!B1766,"???0")&amp;" *"&amp;
      SOURCE!C1766&amp;", "&amp; IF(lookups!$E$2-LEN(SOURCE!C1766) &gt;= 0, REPT(" ",lookups!$E$2-LEN(SOURCE!C1766)), "")&amp;
      SOURCE!D1766&amp;", "&amp; IF(lookups!$F$2-LEN(SOURCE!D1766) &gt;= 0, REPT(" ",lookups!$F$2-LEN(SOURCE!D1766)), "")&amp;
      SOURCE!E1766&amp;", "&amp; IF(lookups!$G$2-LEN(SOURCE!E1766) &gt;=0, REPT(" ",lookups!$G$2-LEN(SOURCE!E1766)), "")&amp;
      SOURCE!F1766&amp;", "&amp; IF(lookups!$H$2-LEN(SOURCE!F1766) &gt;= 0, REPT(" ",lookups!$H$2-LEN(SOURCE!F1766)+2), "")&amp;"("&amp;
      SUBSTITUTE(TEXT(SOURCE!G1766,"??0"),"  ","")&amp;" &lt;&lt; TAM_MAX_BITS) |"&amp; IF(lookups!$I$2-3 &gt;= 0, REPT(" ",MAX(1,lookups!$I$2-5+4+1-1-LEN(  IF(ISTEXT(SOURCE!H1766),SOURCE!H1766,  SUBSTITUTE(SUBSTITUTE(TEXT(SOURCE!H1766,"????0"),"  ","")," ",""))   ))), "")&amp;
       IF(ISTEXT(SOURCE!H1766),SOURCE!H1766, SUBSTITUTE(SUBSTITUTE(TEXT(SOURCE!H1766,"????0"),"  ","")," ",""))   &amp;","&amp; IF(lookups!$J$2-3 &gt;= 0, REPT(" ",lookups!$J$2-3-5), "")&amp;
      SOURCE!I1766&amp;
" | "&amp; IF(lookups!$K$2-LEN(SOURCE!I1766) &gt;= 0, REPT(" ",lookups!$K$2-LEN(SOURCE!I1766)), "")&amp;
      SOURCE!J1766&amp;      IF(lookups!$L$2-LEN(SOURCE!J1766) &gt;= 0, REPT(" ",lookups!$L$2-LEN(SOURCE!J1766)), "")&amp;
" | "&amp; IF(lookups!$K$2-LEN(SOURCE!I1766) &gt;= 0, REPT(" ",lookups!$K$2-LEN(SOURCE!I1766)), "")&amp;
      SOURCE!K1766&amp;      IF(lookups!$L$2-LEN(SOURCE!K1766) &gt;= 0, REPT(" ",lookups!$M$2-LEN(SOURCE!K1766)), "")&amp;
" | "&amp; SOURCE!L1766&amp;      IF(lookups!$O$2-LEN(SOURCE!L1766) &gt;= 0, REPT(" ",lookups!$O$2-LEN(SOURCE!L1766)), "")&amp;
" | "&amp; SOURCE!M1766&amp;      IF(lookups!$P$2-LEN(SOURCE!M1766) &gt;= 0, REPT(" ",lookups!$P$2-LEN(SOURCE!M1766)), "")&amp;
      "},"&amp;IF(SOURCE!O1766&lt;&gt;"",""&amp;SOURCE!O1766,"")
 )
)
)</f>
        <v>/* 1726 */  { fnRunProgram,                 NOPARAM,                     "R/S",                                         "R/S",                                         (0 &lt;&lt; TAM_MAX_BITS) |     0, CAT_NONE | SLS_ENABLED   | US_UNCHANGED | EIM_DISABLED | PTP_DISABLED     },</v>
      </c>
    </row>
    <row r="1767" customFormat="false" ht="15.75" hidden="false" customHeight="false" outlineLevel="0" collapsed="false">
      <c r="A1767" s="263" t="str">
        <f aca="false">IF(AND(OR(SOURCE!A1767="",ISBLANK(SOURCE!A1767)),SOURCE!B1767&gt;0),IF(ISBLANK(SOURCE!C1767),"",SOURCE!C1767),
IF(SOURCE!B1767&lt;0,VLOOKUP(SOURCE!B1767,lookups!A$1:B$25,2,0),
  IF(ISBLANK(SOURCE!B1767),
    "",
    "/* "&amp;TEXT(SOURCE!B1767,"???0")&amp;" *"&amp;
      SOURCE!C1767&amp;", "&amp; IF(lookups!$E$2-LEN(SOURCE!C1767) &gt;= 0, REPT(" ",lookups!$E$2-LEN(SOURCE!C1767)), "")&amp;
      SOURCE!D1767&amp;", "&amp; IF(lookups!$F$2-LEN(SOURCE!D1767) &gt;= 0, REPT(" ",lookups!$F$2-LEN(SOURCE!D1767)), "")&amp;
      SOURCE!E1767&amp;", "&amp; IF(lookups!$G$2-LEN(SOURCE!E1767) &gt;=0, REPT(" ",lookups!$G$2-LEN(SOURCE!E1767)), "")&amp;
      SOURCE!F1767&amp;", "&amp; IF(lookups!$H$2-LEN(SOURCE!F1767) &gt;= 0, REPT(" ",lookups!$H$2-LEN(SOURCE!F1767)+2), "")&amp;"("&amp;
      SUBSTITUTE(TEXT(SOURCE!G1767,"??0"),"  ","")&amp;" &lt;&lt; TAM_MAX_BITS) |"&amp; IF(lookups!$I$2-3 &gt;= 0, REPT(" ",MAX(1,lookups!$I$2-5+4+1-1-LEN(  IF(ISTEXT(SOURCE!H1767),SOURCE!H1767,  SUBSTITUTE(SUBSTITUTE(TEXT(SOURCE!H1767,"????0"),"  ","")," ",""))   ))), "")&amp;
       IF(ISTEXT(SOURCE!H1767),SOURCE!H1767, SUBSTITUTE(SUBSTITUTE(TEXT(SOURCE!H1767,"????0"),"  ","")," ",""))   &amp;","&amp; IF(lookups!$J$2-3 &gt;= 0, REPT(" ",lookups!$J$2-3-5), "")&amp;
      SOURCE!I1767&amp;
" | "&amp; IF(lookups!$K$2-LEN(SOURCE!I1767) &gt;= 0, REPT(" ",lookups!$K$2-LEN(SOURCE!I1767)), "")&amp;
      SOURCE!J1767&amp;      IF(lookups!$L$2-LEN(SOURCE!J1767) &gt;= 0, REPT(" ",lookups!$L$2-LEN(SOURCE!J1767)), "")&amp;
" | "&amp; IF(lookups!$K$2-LEN(SOURCE!I1767) &gt;= 0, REPT(" ",lookups!$K$2-LEN(SOURCE!I1767)), "")&amp;
      SOURCE!K1767&amp;      IF(lookups!$L$2-LEN(SOURCE!K1767) &gt;= 0, REPT(" ",lookups!$M$2-LEN(SOURCE!K1767)), "")&amp;
" | "&amp; SOURCE!L1767&amp;      IF(lookups!$O$2-LEN(SOURCE!L1767) &gt;= 0, REPT(" ",lookups!$O$2-LEN(SOURCE!L1767)), "")&amp;
" | "&amp; SOURCE!M1767&amp;      IF(lookups!$P$2-LEN(SOURCE!M1767) &gt;= 0, REPT(" ",lookups!$P$2-LEN(SOURCE!M1767)), "")&amp;
      "},"&amp;IF(SOURCE!O1767&lt;&gt;"",""&amp;SOURCE!O1767,"")
 )
)
)</f>
        <v>/* 1727 */  { fnEllipticK,                  NOPARAM,                     "K(m)",                                        "K(m)",                                        (0 &lt;&lt; TAM_MAX_BITS) |     0, CAT_FNCT | SLS_ENABLED   | US_ENABLED   | EIM_DISABLED | PTP_NONE         },</v>
      </c>
    </row>
    <row r="1768" customFormat="false" ht="15.75" hidden="false" customHeight="false" outlineLevel="0" collapsed="false">
      <c r="A1768" s="263" t="str">
        <f aca="false">IF(AND(OR(SOURCE!A1768="",ISBLANK(SOURCE!A1768)),SOURCE!B1768&gt;0),IF(ISBLANK(SOURCE!C1768),"",SOURCE!C1768),
IF(SOURCE!B1768&lt;0,VLOOKUP(SOURCE!B1768,lookups!A$1:B$25,2,0),
  IF(ISBLANK(SOURCE!B1768),
    "",
    "/* "&amp;TEXT(SOURCE!B1768,"???0")&amp;" *"&amp;
      SOURCE!C1768&amp;", "&amp; IF(lookups!$E$2-LEN(SOURCE!C1768) &gt;= 0, REPT(" ",lookups!$E$2-LEN(SOURCE!C1768)), "")&amp;
      SOURCE!D1768&amp;", "&amp; IF(lookups!$F$2-LEN(SOURCE!D1768) &gt;= 0, REPT(" ",lookups!$F$2-LEN(SOURCE!D1768)), "")&amp;
      SOURCE!E1768&amp;", "&amp; IF(lookups!$G$2-LEN(SOURCE!E1768) &gt;=0, REPT(" ",lookups!$G$2-LEN(SOURCE!E1768)), "")&amp;
      SOURCE!F1768&amp;", "&amp; IF(lookups!$H$2-LEN(SOURCE!F1768) &gt;= 0, REPT(" ",lookups!$H$2-LEN(SOURCE!F1768)+2), "")&amp;"("&amp;
      SUBSTITUTE(TEXT(SOURCE!G1768,"??0"),"  ","")&amp;" &lt;&lt; TAM_MAX_BITS) |"&amp; IF(lookups!$I$2-3 &gt;= 0, REPT(" ",MAX(1,lookups!$I$2-5+4+1-1-LEN(  IF(ISTEXT(SOURCE!H1768),SOURCE!H1768,  SUBSTITUTE(SUBSTITUTE(TEXT(SOURCE!H1768,"????0"),"  ","")," ",""))   ))), "")&amp;
       IF(ISTEXT(SOURCE!H1768),SOURCE!H1768, SUBSTITUTE(SUBSTITUTE(TEXT(SOURCE!H1768,"????0"),"  ","")," ",""))   &amp;","&amp; IF(lookups!$J$2-3 &gt;= 0, REPT(" ",lookups!$J$2-3-5), "")&amp;
      SOURCE!I1768&amp;
" | "&amp; IF(lookups!$K$2-LEN(SOURCE!I1768) &gt;= 0, REPT(" ",lookups!$K$2-LEN(SOURCE!I1768)), "")&amp;
      SOURCE!J1768&amp;      IF(lookups!$L$2-LEN(SOURCE!J1768) &gt;= 0, REPT(" ",lookups!$L$2-LEN(SOURCE!J1768)), "")&amp;
" | "&amp; IF(lookups!$K$2-LEN(SOURCE!I1768) &gt;= 0, REPT(" ",lookups!$K$2-LEN(SOURCE!I1768)), "")&amp;
      SOURCE!K1768&amp;      IF(lookups!$L$2-LEN(SOURCE!K1768) &gt;= 0, REPT(" ",lookups!$M$2-LEN(SOURCE!K1768)), "")&amp;
" | "&amp; SOURCE!L1768&amp;      IF(lookups!$O$2-LEN(SOURCE!L1768) &gt;= 0, REPT(" ",lookups!$O$2-LEN(SOURCE!L1768)), "")&amp;
" | "&amp; SOURCE!M1768&amp;      IF(lookups!$P$2-LEN(SOURCE!M1768) &gt;= 0, REPT(" ",lookups!$P$2-LEN(SOURCE!M1768)), "")&amp;
      "},"&amp;IF(SOURCE!O1768&lt;&gt;"",""&amp;SOURCE!O1768,"")
 )
)
)</f>
        <v>/* 1728 */  { fnEllipticE,                  NOPARAM,                     "E(m)",                                        "E(m)",                                        (0 &lt;&lt; TAM_MAX_BITS) |     0, CAT_FNCT | SLS_ENABLED   | US_ENABLED   | EIM_DISABLED | PTP_NONE         },</v>
      </c>
    </row>
    <row r="1769" customFormat="false" ht="15.75" hidden="false" customHeight="false" outlineLevel="0" collapsed="false">
      <c r="A1769" s="263" t="str">
        <f aca="false">IF(AND(OR(SOURCE!A1769="",ISBLANK(SOURCE!A1769)),SOURCE!B1769&gt;0),IF(ISBLANK(SOURCE!C1769),"",SOURCE!C1769),
IF(SOURCE!B1769&lt;0,VLOOKUP(SOURCE!B1769,lookups!A$1:B$25,2,0),
  IF(ISBLANK(SOURCE!B1769),
    "",
    "/* "&amp;TEXT(SOURCE!B1769,"???0")&amp;" *"&amp;
      SOURCE!C1769&amp;", "&amp; IF(lookups!$E$2-LEN(SOURCE!C1769) &gt;= 0, REPT(" ",lookups!$E$2-LEN(SOURCE!C1769)), "")&amp;
      SOURCE!D1769&amp;", "&amp; IF(lookups!$F$2-LEN(SOURCE!D1769) &gt;= 0, REPT(" ",lookups!$F$2-LEN(SOURCE!D1769)), "")&amp;
      SOURCE!E1769&amp;", "&amp; IF(lookups!$G$2-LEN(SOURCE!E1769) &gt;=0, REPT(" ",lookups!$G$2-LEN(SOURCE!E1769)), "")&amp;
      SOURCE!F1769&amp;", "&amp; IF(lookups!$H$2-LEN(SOURCE!F1769) &gt;= 0, REPT(" ",lookups!$H$2-LEN(SOURCE!F1769)+2), "")&amp;"("&amp;
      SUBSTITUTE(TEXT(SOURCE!G1769,"??0"),"  ","")&amp;" &lt;&lt; TAM_MAX_BITS) |"&amp; IF(lookups!$I$2-3 &gt;= 0, REPT(" ",MAX(1,lookups!$I$2-5+4+1-1-LEN(  IF(ISTEXT(SOURCE!H1769),SOURCE!H1769,  SUBSTITUTE(SUBSTITUTE(TEXT(SOURCE!H1769,"????0"),"  ","")," ",""))   ))), "")&amp;
       IF(ISTEXT(SOURCE!H1769),SOURCE!H1769, SUBSTITUTE(SUBSTITUTE(TEXT(SOURCE!H1769,"????0"),"  ","")," ",""))   &amp;","&amp; IF(lookups!$J$2-3 &gt;= 0, REPT(" ",lookups!$J$2-3-5), "")&amp;
      SOURCE!I1769&amp;
" | "&amp; IF(lookups!$K$2-LEN(SOURCE!I1769) &gt;= 0, REPT(" ",lookups!$K$2-LEN(SOURCE!I1769)), "")&amp;
      SOURCE!J1769&amp;      IF(lookups!$L$2-LEN(SOURCE!J1769) &gt;= 0, REPT(" ",lookups!$L$2-LEN(SOURCE!J1769)), "")&amp;
" | "&amp; IF(lookups!$K$2-LEN(SOURCE!I1769) &gt;= 0, REPT(" ",lookups!$K$2-LEN(SOURCE!I1769)), "")&amp;
      SOURCE!K1769&amp;      IF(lookups!$L$2-LEN(SOURCE!K1769) &gt;= 0, REPT(" ",lookups!$M$2-LEN(SOURCE!K1769)), "")&amp;
" | "&amp; SOURCE!L1769&amp;      IF(lookups!$O$2-LEN(SOURCE!L1769) &gt;= 0, REPT(" ",lookups!$O$2-LEN(SOURCE!L1769)), "")&amp;
" | "&amp; SOURCE!M1769&amp;      IF(lookups!$P$2-LEN(SOURCE!M1769) &gt;= 0, REPT(" ",lookups!$P$2-LEN(SOURCE!M1769)), "")&amp;
      "},"&amp;IF(SOURCE!O1769&lt;&gt;"",""&amp;SOURCE!O1769,"")
 )
)
)</f>
        <v>/* 1729 */  { fnEllipticPi,                 NOPARAM,                     STD_PI "(n,m)",                                STD_PI "(n,m)",                                (0 &lt;&lt; TAM_MAX_BITS) |     0, CAT_FNCT | SLS_ENABLED   | US_ENABLED   | EIM_DISABLED | PTP_NONE         },</v>
      </c>
    </row>
    <row r="1770" customFormat="false" ht="15.75" hidden="false" customHeight="false" outlineLevel="0" collapsed="false">
      <c r="A1770" s="263" t="str">
        <f aca="false">IF(AND(OR(SOURCE!A1770="",ISBLANK(SOURCE!A1770)),SOURCE!B1770&gt;0),IF(ISBLANK(SOURCE!C1770),"",SOURCE!C1770),
IF(SOURCE!B1770&lt;0,VLOOKUP(SOURCE!B1770,lookups!A$1:B$25,2,0),
  IF(ISBLANK(SOURCE!B1770),
    "",
    "/* "&amp;TEXT(SOURCE!B1770,"???0")&amp;" *"&amp;
      SOURCE!C1770&amp;", "&amp; IF(lookups!$E$2-LEN(SOURCE!C1770) &gt;= 0, REPT(" ",lookups!$E$2-LEN(SOURCE!C1770)), "")&amp;
      SOURCE!D1770&amp;", "&amp; IF(lookups!$F$2-LEN(SOURCE!D1770) &gt;= 0, REPT(" ",lookups!$F$2-LEN(SOURCE!D1770)), "")&amp;
      SOURCE!E1770&amp;", "&amp; IF(lookups!$G$2-LEN(SOURCE!E1770) &gt;=0, REPT(" ",lookups!$G$2-LEN(SOURCE!E1770)), "")&amp;
      SOURCE!F1770&amp;", "&amp; IF(lookups!$H$2-LEN(SOURCE!F1770) &gt;= 0, REPT(" ",lookups!$H$2-LEN(SOURCE!F1770)+2), "")&amp;"("&amp;
      SUBSTITUTE(TEXT(SOURCE!G1770,"??0"),"  ","")&amp;" &lt;&lt; TAM_MAX_BITS) |"&amp; IF(lookups!$I$2-3 &gt;= 0, REPT(" ",MAX(1,lookups!$I$2-5+4+1-1-LEN(  IF(ISTEXT(SOURCE!H1770),SOURCE!H1770,  SUBSTITUTE(SUBSTITUTE(TEXT(SOURCE!H1770,"????0"),"  ","")," ",""))   ))), "")&amp;
       IF(ISTEXT(SOURCE!H1770),SOURCE!H1770, SUBSTITUTE(SUBSTITUTE(TEXT(SOURCE!H1770,"????0"),"  ","")," ",""))   &amp;","&amp; IF(lookups!$J$2-3 &gt;= 0, REPT(" ",lookups!$J$2-3-5), "")&amp;
      SOURCE!I1770&amp;
" | "&amp; IF(lookups!$K$2-LEN(SOURCE!I1770) &gt;= 0, REPT(" ",lookups!$K$2-LEN(SOURCE!I1770)), "")&amp;
      SOURCE!J1770&amp;      IF(lookups!$L$2-LEN(SOURCE!J1770) &gt;= 0, REPT(" ",lookups!$L$2-LEN(SOURCE!J1770)), "")&amp;
" | "&amp; IF(lookups!$K$2-LEN(SOURCE!I1770) &gt;= 0, REPT(" ",lookups!$K$2-LEN(SOURCE!I1770)), "")&amp;
      SOURCE!K1770&amp;      IF(lookups!$L$2-LEN(SOURCE!K1770) &gt;= 0, REPT(" ",lookups!$M$2-LEN(SOURCE!K1770)), "")&amp;
" | "&amp; SOURCE!L1770&amp;      IF(lookups!$O$2-LEN(SOURCE!L1770) &gt;= 0, REPT(" ",lookups!$O$2-LEN(SOURCE!L1770)), "")&amp;
" | "&amp; SOURCE!M1770&amp;      IF(lookups!$P$2-LEN(SOURCE!M1770) &gt;= 0, REPT(" ",lookups!$P$2-LEN(SOURCE!M1770)), "")&amp;
      "},"&amp;IF(SOURCE!O1770&lt;&gt;"",""&amp;SOURCE!O1770,"")
 )
)
)</f>
        <v>/* 1730 */  { fnFlipFlag,                   FLAG_USER,                   "USER",                                        "USER",                                        (0 &lt;&lt; TAM_MAX_BITS) |     0, CAT_NONE | SLS_ENABLED   | US_UNCHANGED | EIM_DISABLED | PTP_DISABLED     },</v>
      </c>
    </row>
    <row r="1771" customFormat="false" ht="15.75" hidden="false" customHeight="false" outlineLevel="0" collapsed="false">
      <c r="A1771" s="263" t="str">
        <f aca="false">IF(AND(OR(SOURCE!A1771="",ISBLANK(SOURCE!A1771)),SOURCE!B1771&gt;0),IF(ISBLANK(SOURCE!C1771),"",SOURCE!C1771),
IF(SOURCE!B1771&lt;0,VLOOKUP(SOURCE!B1771,lookups!A$1:B$25,2,0),
  IF(ISBLANK(SOURCE!B1771),
    "",
    "/* "&amp;TEXT(SOURCE!B1771,"???0")&amp;" *"&amp;
      SOURCE!C1771&amp;", "&amp; IF(lookups!$E$2-LEN(SOURCE!C1771) &gt;= 0, REPT(" ",lookups!$E$2-LEN(SOURCE!C1771)), "")&amp;
      SOURCE!D1771&amp;", "&amp; IF(lookups!$F$2-LEN(SOURCE!D1771) &gt;= 0, REPT(" ",lookups!$F$2-LEN(SOURCE!D1771)), "")&amp;
      SOURCE!E1771&amp;", "&amp; IF(lookups!$G$2-LEN(SOURCE!E1771) &gt;=0, REPT(" ",lookups!$G$2-LEN(SOURCE!E1771)), "")&amp;
      SOURCE!F1771&amp;", "&amp; IF(lookups!$H$2-LEN(SOURCE!F1771) &gt;= 0, REPT(" ",lookups!$H$2-LEN(SOURCE!F1771)+2), "")&amp;"("&amp;
      SUBSTITUTE(TEXT(SOURCE!G1771,"??0"),"  ","")&amp;" &lt;&lt; TAM_MAX_BITS) |"&amp; IF(lookups!$I$2-3 &gt;= 0, REPT(" ",MAX(1,lookups!$I$2-5+4+1-1-LEN(  IF(ISTEXT(SOURCE!H1771),SOURCE!H1771,  SUBSTITUTE(SUBSTITUTE(TEXT(SOURCE!H1771,"????0"),"  ","")," ",""))   ))), "")&amp;
       IF(ISTEXT(SOURCE!H1771),SOURCE!H1771, SUBSTITUTE(SUBSTITUTE(TEXT(SOURCE!H1771,"????0"),"  ","")," ",""))   &amp;","&amp; IF(lookups!$J$2-3 &gt;= 0, REPT(" ",lookups!$J$2-3-5), "")&amp;
      SOURCE!I1771&amp;
" | "&amp; IF(lookups!$K$2-LEN(SOURCE!I1771) &gt;= 0, REPT(" ",lookups!$K$2-LEN(SOURCE!I1771)), "")&amp;
      SOURCE!J1771&amp;      IF(lookups!$L$2-LEN(SOURCE!J1771) &gt;= 0, REPT(" ",lookups!$L$2-LEN(SOURCE!J1771)), "")&amp;
" | "&amp; IF(lookups!$K$2-LEN(SOURCE!I1771) &gt;= 0, REPT(" ",lookups!$K$2-LEN(SOURCE!I1771)), "")&amp;
      SOURCE!K1771&amp;      IF(lookups!$L$2-LEN(SOURCE!K1771) &gt;= 0, REPT(" ",lookups!$M$2-LEN(SOURCE!K1771)), "")&amp;
" | "&amp; SOURCE!L1771&amp;      IF(lookups!$O$2-LEN(SOURCE!L1771) &gt;= 0, REPT(" ",lookups!$O$2-LEN(SOURCE!L1771)), "")&amp;
" | "&amp; SOURCE!M1771&amp;      IF(lookups!$P$2-LEN(SOURCE!M1771) &gt;= 0, REPT(" ",lookups!$P$2-LEN(SOURCE!M1771)), "")&amp;
      "},"&amp;IF(SOURCE!O1771&lt;&gt;"",""&amp;SOURCE!O1771,"")
 )
)
)</f>
        <v>/* 1731 */  { fnKeyCC,                      NOPARAM,                     "CC",                                          "CC",                                          (0 &lt;&lt; TAM_MAX_BITS) |     0, CAT_NONE | SLS_ENABLED   | US_UNCHANGED | EIM_DISABLED | PTP_DISABLED     },</v>
      </c>
    </row>
    <row r="1772" customFormat="false" ht="15.75" hidden="false" customHeight="false" outlineLevel="0" collapsed="false">
      <c r="A1772" s="263" t="str">
        <f aca="false">IF(AND(OR(SOURCE!A1772="",ISBLANK(SOURCE!A1772)),SOURCE!B1772&gt;0),IF(ISBLANK(SOURCE!C1772),"",SOURCE!C1772),
IF(SOURCE!B1772&lt;0,VLOOKUP(SOURCE!B1772,lookups!A$1:B$25,2,0),
  IF(ISBLANK(SOURCE!B1772),
    "",
    "/* "&amp;TEXT(SOURCE!B1772,"???0")&amp;" *"&amp;
      SOURCE!C1772&amp;", "&amp; IF(lookups!$E$2-LEN(SOURCE!C1772) &gt;= 0, REPT(" ",lookups!$E$2-LEN(SOURCE!C1772)), "")&amp;
      SOURCE!D1772&amp;", "&amp; IF(lookups!$F$2-LEN(SOURCE!D1772) &gt;= 0, REPT(" ",lookups!$F$2-LEN(SOURCE!D1772)), "")&amp;
      SOURCE!E1772&amp;", "&amp; IF(lookups!$G$2-LEN(SOURCE!E1772) &gt;=0, REPT(" ",lookups!$G$2-LEN(SOURCE!E1772)), "")&amp;
      SOURCE!F1772&amp;", "&amp; IF(lookups!$H$2-LEN(SOURCE!F1772) &gt;= 0, REPT(" ",lookups!$H$2-LEN(SOURCE!F1772)+2), "")&amp;"("&amp;
      SUBSTITUTE(TEXT(SOURCE!G1772,"??0"),"  ","")&amp;" &lt;&lt; TAM_MAX_BITS) |"&amp; IF(lookups!$I$2-3 &gt;= 0, REPT(" ",MAX(1,lookups!$I$2-5+4+1-1-LEN(  IF(ISTEXT(SOURCE!H1772),SOURCE!H1772,  SUBSTITUTE(SUBSTITUTE(TEXT(SOURCE!H1772,"????0"),"  ","")," ",""))   ))), "")&amp;
       IF(ISTEXT(SOURCE!H1772),SOURCE!H1772, SUBSTITUTE(SUBSTITUTE(TEXT(SOURCE!H1772,"????0"),"  ","")," ",""))   &amp;","&amp; IF(lookups!$J$2-3 &gt;= 0, REPT(" ",lookups!$J$2-3-5), "")&amp;
      SOURCE!I1772&amp;
" | "&amp; IF(lookups!$K$2-LEN(SOURCE!I1772) &gt;= 0, REPT(" ",lookups!$K$2-LEN(SOURCE!I1772)), "")&amp;
      SOURCE!J1772&amp;      IF(lookups!$L$2-LEN(SOURCE!J1772) &gt;= 0, REPT(" ",lookups!$L$2-LEN(SOURCE!J1772)), "")&amp;
" | "&amp; IF(lookups!$K$2-LEN(SOURCE!I1772) &gt;= 0, REPT(" ",lookups!$K$2-LEN(SOURCE!I1772)), "")&amp;
      SOURCE!K1772&amp;      IF(lookups!$L$2-LEN(SOURCE!K1772) &gt;= 0, REPT(" ",lookups!$M$2-LEN(SOURCE!K1772)), "")&amp;
" | "&amp; SOURCE!L1772&amp;      IF(lookups!$O$2-LEN(SOURCE!L1772) &gt;= 0, REPT(" ",lookups!$O$2-LEN(SOURCE!L1772)), "")&amp;
" | "&amp; SOURCE!M1772&amp;      IF(lookups!$P$2-LEN(SOURCE!M1772) &gt;= 0, REPT(" ",lookups!$P$2-LEN(SOURCE!M1772)), "")&amp;
      "},"&amp;IF(SOURCE!O1772&lt;&gt;"",""&amp;SOURCE!O1772,"")
 )
)
)</f>
        <v>/* 1732 */  { fnSHIFTf /*JM*/,              NOPARAM,                     "",                                            "f",                                           (0 &lt;&lt; TAM_MAX_BITS) |     0, CAT_NONE | SLS_ENABLED   | US_UNCHANGED | EIM_DISABLED | PTP_DISABLED     },</v>
      </c>
    </row>
    <row r="1773" customFormat="false" ht="15.75" hidden="false" customHeight="false" outlineLevel="0" collapsed="false">
      <c r="A1773" s="263" t="str">
        <f aca="false">IF(AND(OR(SOURCE!A1773="",ISBLANK(SOURCE!A1773)),SOURCE!B1773&gt;0),IF(ISBLANK(SOURCE!C1773),"",SOURCE!C1773),
IF(SOURCE!B1773&lt;0,VLOOKUP(SOURCE!B1773,lookups!A$1:B$25,2,0),
  IF(ISBLANK(SOURCE!B1773),
    "",
    "/* "&amp;TEXT(SOURCE!B1773,"???0")&amp;" *"&amp;
      SOURCE!C1773&amp;", "&amp; IF(lookups!$E$2-LEN(SOURCE!C1773) &gt;= 0, REPT(" ",lookups!$E$2-LEN(SOURCE!C1773)), "")&amp;
      SOURCE!D1773&amp;", "&amp; IF(lookups!$F$2-LEN(SOURCE!D1773) &gt;= 0, REPT(" ",lookups!$F$2-LEN(SOURCE!D1773)), "")&amp;
      SOURCE!E1773&amp;", "&amp; IF(lookups!$G$2-LEN(SOURCE!E1773) &gt;=0, REPT(" ",lookups!$G$2-LEN(SOURCE!E1773)), "")&amp;
      SOURCE!F1773&amp;", "&amp; IF(lookups!$H$2-LEN(SOURCE!F1773) &gt;= 0, REPT(" ",lookups!$H$2-LEN(SOURCE!F1773)+2), "")&amp;"("&amp;
      SUBSTITUTE(TEXT(SOURCE!G1773,"??0"),"  ","")&amp;" &lt;&lt; TAM_MAX_BITS) |"&amp; IF(lookups!$I$2-3 &gt;= 0, REPT(" ",MAX(1,lookups!$I$2-5+4+1-1-LEN(  IF(ISTEXT(SOURCE!H1773),SOURCE!H1773,  SUBSTITUTE(SUBSTITUTE(TEXT(SOURCE!H1773,"????0"),"  ","")," ",""))   ))), "")&amp;
       IF(ISTEXT(SOURCE!H1773),SOURCE!H1773, SUBSTITUTE(SUBSTITUTE(TEXT(SOURCE!H1773,"????0"),"  ","")," ",""))   &amp;","&amp; IF(lookups!$J$2-3 &gt;= 0, REPT(" ",lookups!$J$2-3-5), "")&amp;
      SOURCE!I1773&amp;
" | "&amp; IF(lookups!$K$2-LEN(SOURCE!I1773) &gt;= 0, REPT(" ",lookups!$K$2-LEN(SOURCE!I1773)), "")&amp;
      SOURCE!J1773&amp;      IF(lookups!$L$2-LEN(SOURCE!J1773) &gt;= 0, REPT(" ",lookups!$L$2-LEN(SOURCE!J1773)), "")&amp;
" | "&amp; IF(lookups!$K$2-LEN(SOURCE!I1773) &gt;= 0, REPT(" ",lookups!$K$2-LEN(SOURCE!I1773)), "")&amp;
      SOURCE!K1773&amp;      IF(lookups!$L$2-LEN(SOURCE!K1773) &gt;= 0, REPT(" ",lookups!$M$2-LEN(SOURCE!K1773)), "")&amp;
" | "&amp; SOURCE!L1773&amp;      IF(lookups!$O$2-LEN(SOURCE!L1773) &gt;= 0, REPT(" ",lookups!$O$2-LEN(SOURCE!L1773)), "")&amp;
" | "&amp; SOURCE!M1773&amp;      IF(lookups!$P$2-LEN(SOURCE!M1773) &gt;= 0, REPT(" ",lookups!$P$2-LEN(SOURCE!M1773)), "")&amp;
      "},"&amp;IF(SOURCE!O1773&lt;&gt;"",""&amp;SOURCE!O1773,"")
 )
)
)</f>
        <v>/* 1733 */  { fnSHIFTg /*JM*/,              NOPARAM,                     "",                                            "g",                                           (0 &lt;&lt; TAM_MAX_BITS) |     0, CAT_NONE | SLS_ENABLED   | US_UNCHANGED | EIM_DISABLED | PTP_DISABLED     },</v>
      </c>
    </row>
    <row r="1774" customFormat="false" ht="15.75" hidden="false" customHeight="false" outlineLevel="0" collapsed="false">
      <c r="A1774" s="263" t="str">
        <f aca="false">IF(AND(OR(SOURCE!A1774="",ISBLANK(SOURCE!A1774)),SOURCE!B1774&gt;0),IF(ISBLANK(SOURCE!C1774),"",SOURCE!C1774),
IF(SOURCE!B1774&lt;0,VLOOKUP(SOURCE!B1774,lookups!A$1:B$25,2,0),
  IF(ISBLANK(SOURCE!B1774),
    "",
    "/* "&amp;TEXT(SOURCE!B1774,"???0")&amp;" *"&amp;
      SOURCE!C1774&amp;", "&amp; IF(lookups!$E$2-LEN(SOURCE!C1774) &gt;= 0, REPT(" ",lookups!$E$2-LEN(SOURCE!C1774)), "")&amp;
      SOURCE!D1774&amp;", "&amp; IF(lookups!$F$2-LEN(SOURCE!D1774) &gt;= 0, REPT(" ",lookups!$F$2-LEN(SOURCE!D1774)), "")&amp;
      SOURCE!E1774&amp;", "&amp; IF(lookups!$G$2-LEN(SOURCE!E1774) &gt;=0, REPT(" ",lookups!$G$2-LEN(SOURCE!E1774)), "")&amp;
      SOURCE!F1774&amp;", "&amp; IF(lookups!$H$2-LEN(SOURCE!F1774) &gt;= 0, REPT(" ",lookups!$H$2-LEN(SOURCE!F1774)+2), "")&amp;"("&amp;
      SUBSTITUTE(TEXT(SOURCE!G1774,"??0"),"  ","")&amp;" &lt;&lt; TAM_MAX_BITS) |"&amp; IF(lookups!$I$2-3 &gt;= 0, REPT(" ",MAX(1,lookups!$I$2-5+4+1-1-LEN(  IF(ISTEXT(SOURCE!H1774),SOURCE!H1774,  SUBSTITUTE(SUBSTITUTE(TEXT(SOURCE!H1774,"????0"),"  ","")," ",""))   ))), "")&amp;
       IF(ISTEXT(SOURCE!H1774),SOURCE!H1774, SUBSTITUTE(SUBSTITUTE(TEXT(SOURCE!H1774,"????0"),"  ","")," ",""))   &amp;","&amp; IF(lookups!$J$2-3 &gt;= 0, REPT(" ",lookups!$J$2-3-5), "")&amp;
      SOURCE!I1774&amp;
" | "&amp; IF(lookups!$K$2-LEN(SOURCE!I1774) &gt;= 0, REPT(" ",lookups!$K$2-LEN(SOURCE!I1774)), "")&amp;
      SOURCE!J1774&amp;      IF(lookups!$L$2-LEN(SOURCE!J1774) &gt;= 0, REPT(" ",lookups!$L$2-LEN(SOURCE!J1774)), "")&amp;
" | "&amp; IF(lookups!$K$2-LEN(SOURCE!I1774) &gt;= 0, REPT(" ",lookups!$K$2-LEN(SOURCE!I1774)), "")&amp;
      SOURCE!K1774&amp;      IF(lookups!$L$2-LEN(SOURCE!K1774) &gt;= 0, REPT(" ",lookups!$M$2-LEN(SOURCE!K1774)), "")&amp;
" | "&amp; SOURCE!L1774&amp;      IF(lookups!$O$2-LEN(SOURCE!L1774) &gt;= 0, REPT(" ",lookups!$O$2-LEN(SOURCE!L1774)), "")&amp;
" | "&amp; SOURCE!M1774&amp;      IF(lookups!$P$2-LEN(SOURCE!M1774) &gt;= 0, REPT(" ",lookups!$P$2-LEN(SOURCE!M1774)), "")&amp;
      "},"&amp;IF(SOURCE!O1774&lt;&gt;"",""&amp;SOURCE!O1774,"")
 )
)
)</f>
        <v>/* 1734 */  { fnKeyUp,                      NOPARAM,                     "UP",                                          STD_UP_ARROW,                                  (0 &lt;&lt; TAM_MAX_BITS) |     0, CAT_NONE | SLS_ENABLED   | US_UNCHANGED | EIM_DISABLED | PTP_DISABLED     },</v>
      </c>
    </row>
    <row r="1775" customFormat="false" ht="15.75" hidden="false" customHeight="false" outlineLevel="0" collapsed="false">
      <c r="A1775" s="263" t="str">
        <f aca="false">IF(AND(OR(SOURCE!A1775="",ISBLANK(SOURCE!A1775)),SOURCE!B1775&gt;0),IF(ISBLANK(SOURCE!C1775),"",SOURCE!C1775),
IF(SOURCE!B1775&lt;0,VLOOKUP(SOURCE!B1775,lookups!A$1:B$25,2,0),
  IF(ISBLANK(SOURCE!B1775),
    "",
    "/* "&amp;TEXT(SOURCE!B1775,"???0")&amp;" *"&amp;
      SOURCE!C1775&amp;", "&amp; IF(lookups!$E$2-LEN(SOURCE!C1775) &gt;= 0, REPT(" ",lookups!$E$2-LEN(SOURCE!C1775)), "")&amp;
      SOURCE!D1775&amp;", "&amp; IF(lookups!$F$2-LEN(SOURCE!D1775) &gt;= 0, REPT(" ",lookups!$F$2-LEN(SOURCE!D1775)), "")&amp;
      SOURCE!E1775&amp;", "&amp; IF(lookups!$G$2-LEN(SOURCE!E1775) &gt;=0, REPT(" ",lookups!$G$2-LEN(SOURCE!E1775)), "")&amp;
      SOURCE!F1775&amp;", "&amp; IF(lookups!$H$2-LEN(SOURCE!F1775) &gt;= 0, REPT(" ",lookups!$H$2-LEN(SOURCE!F1775)+2), "")&amp;"("&amp;
      SUBSTITUTE(TEXT(SOURCE!G1775,"??0"),"  ","")&amp;" &lt;&lt; TAM_MAX_BITS) |"&amp; IF(lookups!$I$2-3 &gt;= 0, REPT(" ",MAX(1,lookups!$I$2-5+4+1-1-LEN(  IF(ISTEXT(SOURCE!H1775),SOURCE!H1775,  SUBSTITUTE(SUBSTITUTE(TEXT(SOURCE!H1775,"????0"),"  ","")," ",""))   ))), "")&amp;
       IF(ISTEXT(SOURCE!H1775),SOURCE!H1775, SUBSTITUTE(SUBSTITUTE(TEXT(SOURCE!H1775,"????0"),"  ","")," ",""))   &amp;","&amp; IF(lookups!$J$2-3 &gt;= 0, REPT(" ",lookups!$J$2-3-5), "")&amp;
      SOURCE!I1775&amp;
" | "&amp; IF(lookups!$K$2-LEN(SOURCE!I1775) &gt;= 0, REPT(" ",lookups!$K$2-LEN(SOURCE!I1775)), "")&amp;
      SOURCE!J1775&amp;      IF(lookups!$L$2-LEN(SOURCE!J1775) &gt;= 0, REPT(" ",lookups!$L$2-LEN(SOURCE!J1775)), "")&amp;
" | "&amp; IF(lookups!$K$2-LEN(SOURCE!I1775) &gt;= 0, REPT(" ",lookups!$K$2-LEN(SOURCE!I1775)), "")&amp;
      SOURCE!K1775&amp;      IF(lookups!$L$2-LEN(SOURCE!K1775) &gt;= 0, REPT(" ",lookups!$M$2-LEN(SOURCE!K1775)), "")&amp;
" | "&amp; SOURCE!L1775&amp;      IF(lookups!$O$2-LEN(SOURCE!L1775) &gt;= 0, REPT(" ",lookups!$O$2-LEN(SOURCE!L1775)), "")&amp;
" | "&amp; SOURCE!M1775&amp;      IF(lookups!$P$2-LEN(SOURCE!M1775) &gt;= 0, REPT(" ",lookups!$P$2-LEN(SOURCE!M1775)), "")&amp;
      "},"&amp;IF(SOURCE!O1775&lt;&gt;"",""&amp;SOURCE!O1775,"")
 )
)
)</f>
        <v>/* 1735 */  { fnBst,                        NOPARAM,                     "BST",                                         STD_HAMBURGER STD_BST,                         (0 &lt;&lt; TAM_MAX_BITS) |     0, CAT_NONE | SLS_ENABLED   | US_UNCHANGED | EIM_DISABLED | PTP_DISABLED     },</v>
      </c>
    </row>
    <row r="1776" customFormat="false" ht="15.75" hidden="false" customHeight="false" outlineLevel="0" collapsed="false">
      <c r="A1776" s="263" t="str">
        <f aca="false">IF(AND(OR(SOURCE!A1776="",ISBLANK(SOURCE!A1776)),SOURCE!B1776&gt;0),IF(ISBLANK(SOURCE!C1776),"",SOURCE!C1776),
IF(SOURCE!B1776&lt;0,VLOOKUP(SOURCE!B1776,lookups!A$1:B$25,2,0),
  IF(ISBLANK(SOURCE!B1776),
    "",
    "/* "&amp;TEXT(SOURCE!B1776,"???0")&amp;" *"&amp;
      SOURCE!C1776&amp;", "&amp; IF(lookups!$E$2-LEN(SOURCE!C1776) &gt;= 0, REPT(" ",lookups!$E$2-LEN(SOURCE!C1776)), "")&amp;
      SOURCE!D1776&amp;", "&amp; IF(lookups!$F$2-LEN(SOURCE!D1776) &gt;= 0, REPT(" ",lookups!$F$2-LEN(SOURCE!D1776)), "")&amp;
      SOURCE!E1776&amp;", "&amp; IF(lookups!$G$2-LEN(SOURCE!E1776) &gt;=0, REPT(" ",lookups!$G$2-LEN(SOURCE!E1776)), "")&amp;
      SOURCE!F1776&amp;", "&amp; IF(lookups!$H$2-LEN(SOURCE!F1776) &gt;= 0, REPT(" ",lookups!$H$2-LEN(SOURCE!F1776)+2), "")&amp;"("&amp;
      SUBSTITUTE(TEXT(SOURCE!G1776,"??0"),"  ","")&amp;" &lt;&lt; TAM_MAX_BITS) |"&amp; IF(lookups!$I$2-3 &gt;= 0, REPT(" ",MAX(1,lookups!$I$2-5+4+1-1-LEN(  IF(ISTEXT(SOURCE!H1776),SOURCE!H1776,  SUBSTITUTE(SUBSTITUTE(TEXT(SOURCE!H1776,"????0"),"  ","")," ",""))   ))), "")&amp;
       IF(ISTEXT(SOURCE!H1776),SOURCE!H1776, SUBSTITUTE(SUBSTITUTE(TEXT(SOURCE!H1776,"????0"),"  ","")," ",""))   &amp;","&amp; IF(lookups!$J$2-3 &gt;= 0, REPT(" ",lookups!$J$2-3-5), "")&amp;
      SOURCE!I1776&amp;
" | "&amp; IF(lookups!$K$2-LEN(SOURCE!I1776) &gt;= 0, REPT(" ",lookups!$K$2-LEN(SOURCE!I1776)), "")&amp;
      SOURCE!J1776&amp;      IF(lookups!$L$2-LEN(SOURCE!J1776) &gt;= 0, REPT(" ",lookups!$L$2-LEN(SOURCE!J1776)), "")&amp;
" | "&amp; IF(lookups!$K$2-LEN(SOURCE!I1776) &gt;= 0, REPT(" ",lookups!$K$2-LEN(SOURCE!I1776)), "")&amp;
      SOURCE!K1776&amp;      IF(lookups!$L$2-LEN(SOURCE!K1776) &gt;= 0, REPT(" ",lookups!$M$2-LEN(SOURCE!K1776)), "")&amp;
" | "&amp; SOURCE!L1776&amp;      IF(lookups!$O$2-LEN(SOURCE!L1776) &gt;= 0, REPT(" ",lookups!$O$2-LEN(SOURCE!L1776)), "")&amp;
" | "&amp; SOURCE!M1776&amp;      IF(lookups!$P$2-LEN(SOURCE!M1776) &gt;= 0, REPT(" ",lookups!$P$2-LEN(SOURCE!M1776)), "")&amp;
      "},"&amp;IF(SOURCE!O1776&lt;&gt;"",""&amp;SOURCE!O1776,"")
 )
)
)</f>
        <v>/* 1736 */  { fnKeyDown,                    NOPARAM,                     "DOWN",                                        STD_DOWN_ARROW,                                (0 &lt;&lt; TAM_MAX_BITS) |     0, CAT_NONE | SLS_ENABLED   | US_UNCHANGED | EIM_DISABLED | PTP_DISABLED     },</v>
      </c>
    </row>
    <row r="1777" customFormat="false" ht="15.75" hidden="false" customHeight="false" outlineLevel="0" collapsed="false">
      <c r="A1777" s="263" t="str">
        <f aca="false">IF(AND(OR(SOURCE!A1777="",ISBLANK(SOURCE!A1777)),SOURCE!B1777&gt;0),IF(ISBLANK(SOURCE!C1777),"",SOURCE!C1777),
IF(SOURCE!B1777&lt;0,VLOOKUP(SOURCE!B1777,lookups!A$1:B$25,2,0),
  IF(ISBLANK(SOURCE!B1777),
    "",
    "/* "&amp;TEXT(SOURCE!B1777,"???0")&amp;" *"&amp;
      SOURCE!C1777&amp;", "&amp; IF(lookups!$E$2-LEN(SOURCE!C1777) &gt;= 0, REPT(" ",lookups!$E$2-LEN(SOURCE!C1777)), "")&amp;
      SOURCE!D1777&amp;", "&amp; IF(lookups!$F$2-LEN(SOURCE!D1777) &gt;= 0, REPT(" ",lookups!$F$2-LEN(SOURCE!D1777)), "")&amp;
      SOURCE!E1777&amp;", "&amp; IF(lookups!$G$2-LEN(SOURCE!E1777) &gt;=0, REPT(" ",lookups!$G$2-LEN(SOURCE!E1777)), "")&amp;
      SOURCE!F1777&amp;", "&amp; IF(lookups!$H$2-LEN(SOURCE!F1777) &gt;= 0, REPT(" ",lookups!$H$2-LEN(SOURCE!F1777)+2), "")&amp;"("&amp;
      SUBSTITUTE(TEXT(SOURCE!G1777,"??0"),"  ","")&amp;" &lt;&lt; TAM_MAX_BITS) |"&amp; IF(lookups!$I$2-3 &gt;= 0, REPT(" ",MAX(1,lookups!$I$2-5+4+1-1-LEN(  IF(ISTEXT(SOURCE!H1777),SOURCE!H1777,  SUBSTITUTE(SUBSTITUTE(TEXT(SOURCE!H1777,"????0"),"  ","")," ",""))   ))), "")&amp;
       IF(ISTEXT(SOURCE!H1777),SOURCE!H1777, SUBSTITUTE(SUBSTITUTE(TEXT(SOURCE!H1777,"????0"),"  ","")," ",""))   &amp;","&amp; IF(lookups!$J$2-3 &gt;= 0, REPT(" ",lookups!$J$2-3-5), "")&amp;
      SOURCE!I1777&amp;
" | "&amp; IF(lookups!$K$2-LEN(SOURCE!I1777) &gt;= 0, REPT(" ",lookups!$K$2-LEN(SOURCE!I1777)), "")&amp;
      SOURCE!J1777&amp;      IF(lookups!$L$2-LEN(SOURCE!J1777) &gt;= 0, REPT(" ",lookups!$L$2-LEN(SOURCE!J1777)), "")&amp;
" | "&amp; IF(lookups!$K$2-LEN(SOURCE!I1777) &gt;= 0, REPT(" ",lookups!$K$2-LEN(SOURCE!I1777)), "")&amp;
      SOURCE!K1777&amp;      IF(lookups!$L$2-LEN(SOURCE!K1777) &gt;= 0, REPT(" ",lookups!$M$2-LEN(SOURCE!K1777)), "")&amp;
" | "&amp; SOURCE!L1777&amp;      IF(lookups!$O$2-LEN(SOURCE!L1777) &gt;= 0, REPT(" ",lookups!$O$2-LEN(SOURCE!L1777)), "")&amp;
" | "&amp; SOURCE!M1777&amp;      IF(lookups!$P$2-LEN(SOURCE!M1777) &gt;= 0, REPT(" ",lookups!$P$2-LEN(SOURCE!M1777)), "")&amp;
      "},"&amp;IF(SOURCE!O1777&lt;&gt;"",""&amp;SOURCE!O1777,"")
 )
)
)</f>
        <v>/* 1737 */  { fnSst,                        NOPARAM,                     "SST",                                         STD_HAMBURGER STD_SST,                         (0 &lt;&lt; TAM_MAX_BITS) |     0, CAT_NONE | SLS_ENABLED   | US_UNCHANGED | EIM_DISABLED | PTP_DISABLED     },</v>
      </c>
    </row>
    <row r="1778" customFormat="false" ht="15.75" hidden="false" customHeight="false" outlineLevel="0" collapsed="false">
      <c r="A1778" s="263" t="str">
        <f aca="false">IF(AND(OR(SOURCE!A1778="",ISBLANK(SOURCE!A1778)),SOURCE!B1778&gt;0),IF(ISBLANK(SOURCE!C1778),"",SOURCE!C1778),
IF(SOURCE!B1778&lt;0,VLOOKUP(SOURCE!B1778,lookups!A$1:B$25,2,0),
  IF(ISBLANK(SOURCE!B1778),
    "",
    "/* "&amp;TEXT(SOURCE!B1778,"???0")&amp;" *"&amp;
      SOURCE!C1778&amp;", "&amp; IF(lookups!$E$2-LEN(SOURCE!C1778) &gt;= 0, REPT(" ",lookups!$E$2-LEN(SOURCE!C1778)), "")&amp;
      SOURCE!D1778&amp;", "&amp; IF(lookups!$F$2-LEN(SOURCE!D1778) &gt;= 0, REPT(" ",lookups!$F$2-LEN(SOURCE!D1778)), "")&amp;
      SOURCE!E1778&amp;", "&amp; IF(lookups!$G$2-LEN(SOURCE!E1778) &gt;=0, REPT(" ",lookups!$G$2-LEN(SOURCE!E1778)), "")&amp;
      SOURCE!F1778&amp;", "&amp; IF(lookups!$H$2-LEN(SOURCE!F1778) &gt;= 0, REPT(" ",lookups!$H$2-LEN(SOURCE!F1778)+2), "")&amp;"("&amp;
      SUBSTITUTE(TEXT(SOURCE!G1778,"??0"),"  ","")&amp;" &lt;&lt; TAM_MAX_BITS) |"&amp; IF(lookups!$I$2-3 &gt;= 0, REPT(" ",MAX(1,lookups!$I$2-5+4+1-1-LEN(  IF(ISTEXT(SOURCE!H1778),SOURCE!H1778,  SUBSTITUTE(SUBSTITUTE(TEXT(SOURCE!H1778,"????0"),"  ","")," ",""))   ))), "")&amp;
       IF(ISTEXT(SOURCE!H1778),SOURCE!H1778, SUBSTITUTE(SUBSTITUTE(TEXT(SOURCE!H1778,"????0"),"  ","")," ",""))   &amp;","&amp; IF(lookups!$J$2-3 &gt;= 0, REPT(" ",lookups!$J$2-3-5), "")&amp;
      SOURCE!I1778&amp;
" | "&amp; IF(lookups!$K$2-LEN(SOURCE!I1778) &gt;= 0, REPT(" ",lookups!$K$2-LEN(SOURCE!I1778)), "")&amp;
      SOURCE!J1778&amp;      IF(lookups!$L$2-LEN(SOURCE!J1778) &gt;= 0, REPT(" ",lookups!$L$2-LEN(SOURCE!J1778)), "")&amp;
" | "&amp; IF(lookups!$K$2-LEN(SOURCE!I1778) &gt;= 0, REPT(" ",lookups!$K$2-LEN(SOURCE!I1778)), "")&amp;
      SOURCE!K1778&amp;      IF(lookups!$L$2-LEN(SOURCE!K1778) &gt;= 0, REPT(" ",lookups!$M$2-LEN(SOURCE!K1778)), "")&amp;
" | "&amp; SOURCE!L1778&amp;      IF(lookups!$O$2-LEN(SOURCE!L1778) &gt;= 0, REPT(" ",lookups!$O$2-LEN(SOURCE!L1778)), "")&amp;
" | "&amp; SOURCE!M1778&amp;      IF(lookups!$P$2-LEN(SOURCE!M1778) &gt;= 0, REPT(" ",lookups!$P$2-LEN(SOURCE!M1778)), "")&amp;
      "},"&amp;IF(SOURCE!O1778&lt;&gt;"",""&amp;SOURCE!O1778,"")
 )
)
)</f>
        <v>/* 1738 */  { fnKeyExit,                    NOPARAM,                     "EXIT",                                        "EXIT",                                        (0 &lt;&lt; TAM_MAX_BITS) |     0, CAT_NONE | SLS_ENABLED   | US_UNCHANGED | EIM_DISABLED | PTP_DISABLED     },</v>
      </c>
    </row>
    <row r="1779" customFormat="false" ht="15.75" hidden="false" customHeight="false" outlineLevel="0" collapsed="false">
      <c r="A1779" s="263" t="str">
        <f aca="false">IF(AND(OR(SOURCE!A1779="",ISBLANK(SOURCE!A1779)),SOURCE!B1779&gt;0),IF(ISBLANK(SOURCE!C1779),"",SOURCE!C1779),
IF(SOURCE!B1779&lt;0,VLOOKUP(SOURCE!B1779,lookups!A$1:B$25,2,0),
  IF(ISBLANK(SOURCE!B1779),
    "",
    "/* "&amp;TEXT(SOURCE!B1779,"???0")&amp;" *"&amp;
      SOURCE!C1779&amp;", "&amp; IF(lookups!$E$2-LEN(SOURCE!C1779) &gt;= 0, REPT(" ",lookups!$E$2-LEN(SOURCE!C1779)), "")&amp;
      SOURCE!D1779&amp;", "&amp; IF(lookups!$F$2-LEN(SOURCE!D1779) &gt;= 0, REPT(" ",lookups!$F$2-LEN(SOURCE!D1779)), "")&amp;
      SOURCE!E1779&amp;", "&amp; IF(lookups!$G$2-LEN(SOURCE!E1779) &gt;=0, REPT(" ",lookups!$G$2-LEN(SOURCE!E1779)), "")&amp;
      SOURCE!F1779&amp;", "&amp; IF(lookups!$H$2-LEN(SOURCE!F1779) &gt;= 0, REPT(" ",lookups!$H$2-LEN(SOURCE!F1779)+2), "")&amp;"("&amp;
      SUBSTITUTE(TEXT(SOURCE!G1779,"??0"),"  ","")&amp;" &lt;&lt; TAM_MAX_BITS) |"&amp; IF(lookups!$I$2-3 &gt;= 0, REPT(" ",MAX(1,lookups!$I$2-5+4+1-1-LEN(  IF(ISTEXT(SOURCE!H1779),SOURCE!H1779,  SUBSTITUTE(SUBSTITUTE(TEXT(SOURCE!H1779,"????0"),"  ","")," ",""))   ))), "")&amp;
       IF(ISTEXT(SOURCE!H1779),SOURCE!H1779, SUBSTITUTE(SUBSTITUTE(TEXT(SOURCE!H1779,"????0"),"  ","")," ",""))   &amp;","&amp; IF(lookups!$J$2-3 &gt;= 0, REPT(" ",lookups!$J$2-3-5), "")&amp;
      SOURCE!I1779&amp;
" | "&amp; IF(lookups!$K$2-LEN(SOURCE!I1779) &gt;= 0, REPT(" ",lookups!$K$2-LEN(SOURCE!I1779)), "")&amp;
      SOURCE!J1779&amp;      IF(lookups!$L$2-LEN(SOURCE!J1779) &gt;= 0, REPT(" ",lookups!$L$2-LEN(SOURCE!J1779)), "")&amp;
" | "&amp; IF(lookups!$K$2-LEN(SOURCE!I1779) &gt;= 0, REPT(" ",lookups!$K$2-LEN(SOURCE!I1779)), "")&amp;
      SOURCE!K1779&amp;      IF(lookups!$L$2-LEN(SOURCE!K1779) &gt;= 0, REPT(" ",lookups!$M$2-LEN(SOURCE!K1779)), "")&amp;
" | "&amp; SOURCE!L1779&amp;      IF(lookups!$O$2-LEN(SOURCE!L1779) &gt;= 0, REPT(" ",lookups!$O$2-LEN(SOURCE!L1779)), "")&amp;
" | "&amp; SOURCE!M1779&amp;      IF(lookups!$P$2-LEN(SOURCE!M1779) &gt;= 0, REPT(" ",lookups!$P$2-LEN(SOURCE!M1779)), "")&amp;
      "},"&amp;IF(SOURCE!O1779&lt;&gt;"",""&amp;SOURCE!O1779,"")
 )
)
)</f>
        <v>/* 1739 */  { fnKeyBackspace,               NOPARAM/*#JM#*/,             "BKSPC",                                       STD_LEFT_ARROW,                                (0 &lt;&lt; TAM_MAX_BITS) |     0, CAT_NONE | SLS_UNCHANGED | US_UNCHANGED | EIM_DISABLED | PTP_DISABLED     },</v>
      </c>
    </row>
    <row r="1780" customFormat="false" ht="15.75" hidden="false" customHeight="false" outlineLevel="0" collapsed="false">
      <c r="A1780" s="263" t="str">
        <f aca="false">IF(AND(OR(SOURCE!A1780="",ISBLANK(SOURCE!A1780)),SOURCE!B1780&gt;0),IF(ISBLANK(SOURCE!C1780),"",SOURCE!C1780),
IF(SOURCE!B1780&lt;0,VLOOKUP(SOURCE!B1780,lookups!A$1:B$25,2,0),
  IF(ISBLANK(SOURCE!B1780),
    "",
    "/* "&amp;TEXT(SOURCE!B1780,"???0")&amp;" *"&amp;
      SOURCE!C1780&amp;", "&amp; IF(lookups!$E$2-LEN(SOURCE!C1780) &gt;= 0, REPT(" ",lookups!$E$2-LEN(SOURCE!C1780)), "")&amp;
      SOURCE!D1780&amp;", "&amp; IF(lookups!$F$2-LEN(SOURCE!D1780) &gt;= 0, REPT(" ",lookups!$F$2-LEN(SOURCE!D1780)), "")&amp;
      SOURCE!E1780&amp;", "&amp; IF(lookups!$G$2-LEN(SOURCE!E1780) &gt;=0, REPT(" ",lookups!$G$2-LEN(SOURCE!E1780)), "")&amp;
      SOURCE!F1780&amp;", "&amp; IF(lookups!$H$2-LEN(SOURCE!F1780) &gt;= 0, REPT(" ",lookups!$H$2-LEN(SOURCE!F1780)+2), "")&amp;"("&amp;
      SUBSTITUTE(TEXT(SOURCE!G1780,"??0"),"  ","")&amp;" &lt;&lt; TAM_MAX_BITS) |"&amp; IF(lookups!$I$2-3 &gt;= 0, REPT(" ",MAX(1,lookups!$I$2-5+4+1-1-LEN(  IF(ISTEXT(SOURCE!H1780),SOURCE!H1780,  SUBSTITUTE(SUBSTITUTE(TEXT(SOURCE!H1780,"????0"),"  ","")," ",""))   ))), "")&amp;
       IF(ISTEXT(SOURCE!H1780),SOURCE!H1780, SUBSTITUTE(SUBSTITUTE(TEXT(SOURCE!H1780,"????0"),"  ","")," ",""))   &amp;","&amp; IF(lookups!$J$2-3 &gt;= 0, REPT(" ",lookups!$J$2-3-5), "")&amp;
      SOURCE!I1780&amp;
" | "&amp; IF(lookups!$K$2-LEN(SOURCE!I1780) &gt;= 0, REPT(" ",lookups!$K$2-LEN(SOURCE!I1780)), "")&amp;
      SOURCE!J1780&amp;      IF(lookups!$L$2-LEN(SOURCE!J1780) &gt;= 0, REPT(" ",lookups!$L$2-LEN(SOURCE!J1780)), "")&amp;
" | "&amp; IF(lookups!$K$2-LEN(SOURCE!I1780) &gt;= 0, REPT(" ",lookups!$K$2-LEN(SOURCE!I1780)), "")&amp;
      SOURCE!K1780&amp;      IF(lookups!$L$2-LEN(SOURCE!K1780) &gt;= 0, REPT(" ",lookups!$M$2-LEN(SOURCE!K1780)), "")&amp;
" | "&amp; SOURCE!L1780&amp;      IF(lookups!$O$2-LEN(SOURCE!L1780) &gt;= 0, REPT(" ",lookups!$O$2-LEN(SOURCE!L1780)), "")&amp;
" | "&amp; SOURCE!M1780&amp;      IF(lookups!$P$2-LEN(SOURCE!M1780) &gt;= 0, REPT(" ",lookups!$P$2-LEN(SOURCE!M1780)), "")&amp;
      "},"&amp;IF(SOURCE!O1780&lt;&gt;"",""&amp;SOURCE!O1780,"")
 )
)
)</f>
        <v>/* 1740 */  { itemToBeCoded,                NOPARAM,                     "1740",                                        "1740",                                        (0 &lt;&lt; TAM_MAX_BITS) |     0, CAT_FREE | SLS_ENABLED   | US_ENABLED   | EIM_DISABLED | PTP_DISABLED     },</v>
      </c>
    </row>
    <row r="1781" customFormat="false" ht="15.75" hidden="false" customHeight="false" outlineLevel="0" collapsed="false">
      <c r="A1781" s="263" t="str">
        <f aca="false">IF(AND(OR(SOURCE!A1781="",ISBLANK(SOURCE!A1781)),SOURCE!B1781&gt;0),IF(ISBLANK(SOURCE!C1781),"",SOURCE!C1781),
IF(SOURCE!B1781&lt;0,VLOOKUP(SOURCE!B1781,lookups!A$1:B$25,2,0),
  IF(ISBLANK(SOURCE!B1781),
    "",
    "/* "&amp;TEXT(SOURCE!B1781,"???0")&amp;" *"&amp;
      SOURCE!C1781&amp;", "&amp; IF(lookups!$E$2-LEN(SOURCE!C1781) &gt;= 0, REPT(" ",lookups!$E$2-LEN(SOURCE!C1781)), "")&amp;
      SOURCE!D1781&amp;", "&amp; IF(lookups!$F$2-LEN(SOURCE!D1781) &gt;= 0, REPT(" ",lookups!$F$2-LEN(SOURCE!D1781)), "")&amp;
      SOURCE!E1781&amp;", "&amp; IF(lookups!$G$2-LEN(SOURCE!E1781) &gt;=0, REPT(" ",lookups!$G$2-LEN(SOURCE!E1781)), "")&amp;
      SOURCE!F1781&amp;", "&amp; IF(lookups!$H$2-LEN(SOURCE!F1781) &gt;= 0, REPT(" ",lookups!$H$2-LEN(SOURCE!F1781)+2), "")&amp;"("&amp;
      SUBSTITUTE(TEXT(SOURCE!G1781,"??0"),"  ","")&amp;" &lt;&lt; TAM_MAX_BITS) |"&amp; IF(lookups!$I$2-3 &gt;= 0, REPT(" ",MAX(1,lookups!$I$2-5+4+1-1-LEN(  IF(ISTEXT(SOURCE!H1781),SOURCE!H1781,  SUBSTITUTE(SUBSTITUTE(TEXT(SOURCE!H1781,"????0"),"  ","")," ",""))   ))), "")&amp;
       IF(ISTEXT(SOURCE!H1781),SOURCE!H1781, SUBSTITUTE(SUBSTITUTE(TEXT(SOURCE!H1781,"????0"),"  ","")," ",""))   &amp;","&amp; IF(lookups!$J$2-3 &gt;= 0, REPT(" ",lookups!$J$2-3-5), "")&amp;
      SOURCE!I1781&amp;
" | "&amp; IF(lookups!$K$2-LEN(SOURCE!I1781) &gt;= 0, REPT(" ",lookups!$K$2-LEN(SOURCE!I1781)), "")&amp;
      SOURCE!J1781&amp;      IF(lookups!$L$2-LEN(SOURCE!J1781) &gt;= 0, REPT(" ",lookups!$L$2-LEN(SOURCE!J1781)), "")&amp;
" | "&amp; IF(lookups!$K$2-LEN(SOURCE!I1781) &gt;= 0, REPT(" ",lookups!$K$2-LEN(SOURCE!I1781)), "")&amp;
      SOURCE!K1781&amp;      IF(lookups!$L$2-LEN(SOURCE!K1781) &gt;= 0, REPT(" ",lookups!$M$2-LEN(SOURCE!K1781)), "")&amp;
" | "&amp; SOURCE!L1781&amp;      IF(lookups!$O$2-LEN(SOURCE!L1781) &gt;= 0, REPT(" ",lookups!$O$2-LEN(SOURCE!L1781)), "")&amp;
" | "&amp; SOURCE!M1781&amp;      IF(lookups!$P$2-LEN(SOURCE!M1781) &gt;= 0, REPT(" ",lookups!$P$2-LEN(SOURCE!M1781)), "")&amp;
      "},"&amp;IF(SOURCE!O1781&lt;&gt;"",""&amp;SOURCE!O1781,"")
 )
)
)</f>
        <v>/* 1741 */  { fnAim,                        NOPARAM,                     STD_alpha,                                     STD_alpha,                                     (0 &lt;&lt; TAM_MAX_BITS) |     0, CAT_NONE | SLS_ENABLED   | US_ENABLED   | EIM_DISABLED | PTP_NONE         },</v>
      </c>
    </row>
    <row r="1782" customFormat="false" ht="15.75" hidden="false" customHeight="false" outlineLevel="0" collapsed="false">
      <c r="A1782" s="263" t="str">
        <f aca="false">IF(AND(OR(SOURCE!A1782="",ISBLANK(SOURCE!A1782)),SOURCE!B1782&gt;0),IF(ISBLANK(SOURCE!C1782),"",SOURCE!C1782),
IF(SOURCE!B1782&lt;0,VLOOKUP(SOURCE!B1782,lookups!A$1:B$25,2,0),
  IF(ISBLANK(SOURCE!B1782),
    "",
    "/* "&amp;TEXT(SOURCE!B1782,"???0")&amp;" *"&amp;
      SOURCE!C1782&amp;", "&amp; IF(lookups!$E$2-LEN(SOURCE!C1782) &gt;= 0, REPT(" ",lookups!$E$2-LEN(SOURCE!C1782)), "")&amp;
      SOURCE!D1782&amp;", "&amp; IF(lookups!$F$2-LEN(SOURCE!D1782) &gt;= 0, REPT(" ",lookups!$F$2-LEN(SOURCE!D1782)), "")&amp;
      SOURCE!E1782&amp;", "&amp; IF(lookups!$G$2-LEN(SOURCE!E1782) &gt;=0, REPT(" ",lookups!$G$2-LEN(SOURCE!E1782)), "")&amp;
      SOURCE!F1782&amp;", "&amp; IF(lookups!$H$2-LEN(SOURCE!F1782) &gt;= 0, REPT(" ",lookups!$H$2-LEN(SOURCE!F1782)+2), "")&amp;"("&amp;
      SUBSTITUTE(TEXT(SOURCE!G1782,"??0"),"  ","")&amp;" &lt;&lt; TAM_MAX_BITS) |"&amp; IF(lookups!$I$2-3 &gt;= 0, REPT(" ",MAX(1,lookups!$I$2-5+4+1-1-LEN(  IF(ISTEXT(SOURCE!H1782),SOURCE!H1782,  SUBSTITUTE(SUBSTITUTE(TEXT(SOURCE!H1782,"????0"),"  ","")," ",""))   ))), "")&amp;
       IF(ISTEXT(SOURCE!H1782),SOURCE!H1782, SUBSTITUTE(SUBSTITUTE(TEXT(SOURCE!H1782,"????0"),"  ","")," ",""))   &amp;","&amp; IF(lookups!$J$2-3 &gt;= 0, REPT(" ",lookups!$J$2-3-5), "")&amp;
      SOURCE!I1782&amp;
" | "&amp; IF(lookups!$K$2-LEN(SOURCE!I1782) &gt;= 0, REPT(" ",lookups!$K$2-LEN(SOURCE!I1782)), "")&amp;
      SOURCE!J1782&amp;      IF(lookups!$L$2-LEN(SOURCE!J1782) &gt;= 0, REPT(" ",lookups!$L$2-LEN(SOURCE!J1782)), "")&amp;
" | "&amp; IF(lookups!$K$2-LEN(SOURCE!I1782) &gt;= 0, REPT(" ",lookups!$K$2-LEN(SOURCE!I1782)), "")&amp;
      SOURCE!K1782&amp;      IF(lookups!$L$2-LEN(SOURCE!K1782) &gt;= 0, REPT(" ",lookups!$M$2-LEN(SOURCE!K1782)), "")&amp;
" | "&amp; SOURCE!L1782&amp;      IF(lookups!$O$2-LEN(SOURCE!L1782) &gt;= 0, REPT(" ",lookups!$O$2-LEN(SOURCE!L1782)), "")&amp;
" | "&amp; SOURCE!M1782&amp;      IF(lookups!$P$2-LEN(SOURCE!M1782) &gt;= 0, REPT(" ",lookups!$P$2-LEN(SOURCE!M1782)), "")&amp;
      "},"&amp;IF(SOURCE!O1782&lt;&gt;"",""&amp;SOURCE!O1782,"")
 )
)
)</f>
        <v>/* 1742 */  { fnKeyDotD,                    NOPARAM,                     ".d",                                          ".d",                                          (0 &lt;&lt; TAM_MAX_BITS) |     0, CAT_NONE | SLS_ENABLED   | US_UNCHANGED | EIM_DISABLED | PTP_NONE         },</v>
      </c>
    </row>
    <row r="1783" customFormat="false" ht="15.75" hidden="false" customHeight="false" outlineLevel="0" collapsed="false">
      <c r="A1783" s="263" t="str">
        <f aca="false">IF(AND(OR(SOURCE!A1783="",ISBLANK(SOURCE!A1783)),SOURCE!B1783&gt;0),IF(ISBLANK(SOURCE!C1783),"",SOURCE!C1783),
IF(SOURCE!B1783&lt;0,VLOOKUP(SOURCE!B1783,lookups!A$1:B$25,2,0),
  IF(ISBLANK(SOURCE!B1783),
    "",
    "/* "&amp;TEXT(SOURCE!B1783,"???0")&amp;" *"&amp;
      SOURCE!C1783&amp;", "&amp; IF(lookups!$E$2-LEN(SOURCE!C1783) &gt;= 0, REPT(" ",lookups!$E$2-LEN(SOURCE!C1783)), "")&amp;
      SOURCE!D1783&amp;", "&amp; IF(lookups!$F$2-LEN(SOURCE!D1783) &gt;= 0, REPT(" ",lookups!$F$2-LEN(SOURCE!D1783)), "")&amp;
      SOURCE!E1783&amp;", "&amp; IF(lookups!$G$2-LEN(SOURCE!E1783) &gt;=0, REPT(" ",lookups!$G$2-LEN(SOURCE!E1783)), "")&amp;
      SOURCE!F1783&amp;", "&amp; IF(lookups!$H$2-LEN(SOURCE!F1783) &gt;= 0, REPT(" ",lookups!$H$2-LEN(SOURCE!F1783)+2), "")&amp;"("&amp;
      SUBSTITUTE(TEXT(SOURCE!G1783,"??0"),"  ","")&amp;" &lt;&lt; TAM_MAX_BITS) |"&amp; IF(lookups!$I$2-3 &gt;= 0, REPT(" ",MAX(1,lookups!$I$2-5+4+1-1-LEN(  IF(ISTEXT(SOURCE!H1783),SOURCE!H1783,  SUBSTITUTE(SUBSTITUTE(TEXT(SOURCE!H1783,"????0"),"  ","")," ",""))   ))), "")&amp;
       IF(ISTEXT(SOURCE!H1783),SOURCE!H1783, SUBSTITUTE(SUBSTITUTE(TEXT(SOURCE!H1783,"????0"),"  ","")," ",""))   &amp;","&amp; IF(lookups!$J$2-3 &gt;= 0, REPT(" ",lookups!$J$2-3-5), "")&amp;
      SOURCE!I1783&amp;
" | "&amp; IF(lookups!$K$2-LEN(SOURCE!I1783) &gt;= 0, REPT(" ",lookups!$K$2-LEN(SOURCE!I1783)), "")&amp;
      SOURCE!J1783&amp;      IF(lookups!$L$2-LEN(SOURCE!J1783) &gt;= 0, REPT(" ",lookups!$L$2-LEN(SOURCE!J1783)), "")&amp;
" | "&amp; IF(lookups!$K$2-LEN(SOURCE!I1783) &gt;= 0, REPT(" ",lookups!$K$2-LEN(SOURCE!I1783)), "")&amp;
      SOURCE!K1783&amp;      IF(lookups!$L$2-LEN(SOURCE!K1783) &gt;= 0, REPT(" ",lookups!$M$2-LEN(SOURCE!K1783)), "")&amp;
" | "&amp; SOURCE!L1783&amp;      IF(lookups!$O$2-LEN(SOURCE!L1783) &gt;= 0, REPT(" ",lookups!$O$2-LEN(SOURCE!L1783)), "")&amp;
" | "&amp; SOURCE!M1783&amp;      IF(lookups!$P$2-LEN(SOURCE!M1783) &gt;= 0, REPT(" ",lookups!$P$2-LEN(SOURCE!M1783)), "")&amp;
      "},"&amp;IF(SOURCE!O1783&lt;&gt;"",""&amp;SOURCE!O1783,"")
 )
)
)</f>
        <v>/* 1743 */  { fnShow_SCROLL,                NOPARAM/*#JM#*/,             "SHOW",                                        "SHOW",                                        (0 &lt;&lt; TAM_MAX_BITS) |     0, CAT_FNCT | SLS_ENABLED   | US_ENABLED   | EIM_DISABLED | PTP_NONE         },</v>
      </c>
    </row>
    <row r="1784" customFormat="false" ht="15.75" hidden="false" customHeight="false" outlineLevel="0" collapsed="false">
      <c r="A1784" s="263" t="str">
        <f aca="false">IF(AND(OR(SOURCE!A1784="",ISBLANK(SOURCE!A1784)),SOURCE!B1784&gt;0),IF(ISBLANK(SOURCE!C1784),"",SOURCE!C1784),
IF(SOURCE!B1784&lt;0,VLOOKUP(SOURCE!B1784,lookups!A$1:B$25,2,0),
  IF(ISBLANK(SOURCE!B1784),
    "",
    "/* "&amp;TEXT(SOURCE!B1784,"???0")&amp;" *"&amp;
      SOURCE!C1784&amp;", "&amp; IF(lookups!$E$2-LEN(SOURCE!C1784) &gt;= 0, REPT(" ",lookups!$E$2-LEN(SOURCE!C1784)), "")&amp;
      SOURCE!D1784&amp;", "&amp; IF(lookups!$F$2-LEN(SOURCE!D1784) &gt;= 0, REPT(" ",lookups!$F$2-LEN(SOURCE!D1784)), "")&amp;
      SOURCE!E1784&amp;", "&amp; IF(lookups!$G$2-LEN(SOURCE!E1784) &gt;=0, REPT(" ",lookups!$G$2-LEN(SOURCE!E1784)), "")&amp;
      SOURCE!F1784&amp;", "&amp; IF(lookups!$H$2-LEN(SOURCE!F1784) &gt;= 0, REPT(" ",lookups!$H$2-LEN(SOURCE!F1784)+2), "")&amp;"("&amp;
      SUBSTITUTE(TEXT(SOURCE!G1784,"??0"),"  ","")&amp;" &lt;&lt; TAM_MAX_BITS) |"&amp; IF(lookups!$I$2-3 &gt;= 0, REPT(" ",MAX(1,lookups!$I$2-5+4+1-1-LEN(  IF(ISTEXT(SOURCE!H1784),SOURCE!H1784,  SUBSTITUTE(SUBSTITUTE(TEXT(SOURCE!H1784,"????0"),"  ","")," ",""))   ))), "")&amp;
       IF(ISTEXT(SOURCE!H1784),SOURCE!H1784, SUBSTITUTE(SUBSTITUTE(TEXT(SOURCE!H1784,"????0"),"  ","")," ",""))   &amp;","&amp; IF(lookups!$J$2-3 &gt;= 0, REPT(" ",lookups!$J$2-3-5), "")&amp;
      SOURCE!I1784&amp;
" | "&amp; IF(lookups!$K$2-LEN(SOURCE!I1784) &gt;= 0, REPT(" ",lookups!$K$2-LEN(SOURCE!I1784)), "")&amp;
      SOURCE!J1784&amp;      IF(lookups!$L$2-LEN(SOURCE!J1784) &gt;= 0, REPT(" ",lookups!$L$2-LEN(SOURCE!J1784)), "")&amp;
" | "&amp; IF(lookups!$K$2-LEN(SOURCE!I1784) &gt;= 0, REPT(" ",lookups!$K$2-LEN(SOURCE!I1784)), "")&amp;
      SOURCE!K1784&amp;      IF(lookups!$L$2-LEN(SOURCE!K1784) &gt;= 0, REPT(" ",lookups!$M$2-LEN(SOURCE!K1784)), "")&amp;
" | "&amp; SOURCE!L1784&amp;      IF(lookups!$O$2-LEN(SOURCE!L1784) &gt;= 0, REPT(" ",lookups!$O$2-LEN(SOURCE!L1784)), "")&amp;
" | "&amp; SOURCE!M1784&amp;      IF(lookups!$P$2-LEN(SOURCE!M1784) &gt;= 0, REPT(" ",lookups!$P$2-LEN(SOURCE!M1784)), "")&amp;
      "},"&amp;IF(SOURCE!O1784&lt;&gt;"",""&amp;SOURCE!O1784,"")
 )
)
)</f>
        <v>/* 1744 */  { backToSystem,                 NOT_CONFIRMED  /*#JM#*/,     "SYSTEM",                                      "SYSTEM",                                      (0 &lt;&lt; TAM_MAX_BITS) |     0, CAT_FNCT | SLS_ENABLED   | US_UNCHANGED | EIM_DISABLED | PTP_DISABLED     },</v>
      </c>
    </row>
    <row r="1785" customFormat="false" ht="15.75" hidden="false" customHeight="false" outlineLevel="0" collapsed="false">
      <c r="A1785" s="263" t="str">
        <f aca="false">IF(AND(OR(SOURCE!A1785="",ISBLANK(SOURCE!A1785)),SOURCE!B1785&gt;0),IF(ISBLANK(SOURCE!C1785),"",SOURCE!C1785),
IF(SOURCE!B1785&lt;0,VLOOKUP(SOURCE!B1785,lookups!A$1:B$25,2,0),
  IF(ISBLANK(SOURCE!B1785),
    "",
    "/* "&amp;TEXT(SOURCE!B1785,"???0")&amp;" *"&amp;
      SOURCE!C1785&amp;", "&amp; IF(lookups!$E$2-LEN(SOURCE!C1785) &gt;= 0, REPT(" ",lookups!$E$2-LEN(SOURCE!C1785)), "")&amp;
      SOURCE!D1785&amp;", "&amp; IF(lookups!$F$2-LEN(SOURCE!D1785) &gt;= 0, REPT(" ",lookups!$F$2-LEN(SOURCE!D1785)), "")&amp;
      SOURCE!E1785&amp;", "&amp; IF(lookups!$G$2-LEN(SOURCE!E1785) &gt;=0, REPT(" ",lookups!$G$2-LEN(SOURCE!E1785)), "")&amp;
      SOURCE!F1785&amp;", "&amp; IF(lookups!$H$2-LEN(SOURCE!F1785) &gt;= 0, REPT(" ",lookups!$H$2-LEN(SOURCE!F1785)+2), "")&amp;"("&amp;
      SUBSTITUTE(TEXT(SOURCE!G1785,"??0"),"  ","")&amp;" &lt;&lt; TAM_MAX_BITS) |"&amp; IF(lookups!$I$2-3 &gt;= 0, REPT(" ",MAX(1,lookups!$I$2-5+4+1-1-LEN(  IF(ISTEXT(SOURCE!H1785),SOURCE!H1785,  SUBSTITUTE(SUBSTITUTE(TEXT(SOURCE!H1785,"????0"),"  ","")," ",""))   ))), "")&amp;
       IF(ISTEXT(SOURCE!H1785),SOURCE!H1785, SUBSTITUTE(SUBSTITUTE(TEXT(SOURCE!H1785,"????0"),"  ","")," ",""))   &amp;","&amp; IF(lookups!$J$2-3 &gt;= 0, REPT(" ",lookups!$J$2-3-5), "")&amp;
      SOURCE!I1785&amp;
" | "&amp; IF(lookups!$K$2-LEN(SOURCE!I1785) &gt;= 0, REPT(" ",lookups!$K$2-LEN(SOURCE!I1785)), "")&amp;
      SOURCE!J1785&amp;      IF(lookups!$L$2-LEN(SOURCE!J1785) &gt;= 0, REPT(" ",lookups!$L$2-LEN(SOURCE!J1785)), "")&amp;
" | "&amp; IF(lookups!$K$2-LEN(SOURCE!I1785) &gt;= 0, REPT(" ",lookups!$K$2-LEN(SOURCE!I1785)), "")&amp;
      SOURCE!K1785&amp;      IF(lookups!$L$2-LEN(SOURCE!K1785) &gt;= 0, REPT(" ",lookups!$M$2-LEN(SOURCE!K1785)), "")&amp;
" | "&amp; SOURCE!L1785&amp;      IF(lookups!$O$2-LEN(SOURCE!L1785) &gt;= 0, REPT(" ",lookups!$O$2-LEN(SOURCE!L1785)), "")&amp;
" | "&amp; SOURCE!M1785&amp;      IF(lookups!$P$2-LEN(SOURCE!M1785) &gt;= 0, REPT(" ",lookups!$P$2-LEN(SOURCE!M1785)), "")&amp;
      "},"&amp;IF(SOURCE!O1785&lt;&gt;"",""&amp;SOURCE!O1785,"")
 )
)
)</f>
        <v>/* 1745 */  { itemToBeCoded,                NOPARAM,                     "1745",                                        "1745",                                        (0 &lt;&lt; TAM_MAX_BITS) |     0, CAT_FREE | SLS_ENABLED   | US_UNCHANGED | EIM_DISABLED | PTP_DISABLED     },</v>
      </c>
    </row>
    <row r="1786" customFormat="false" ht="15.75" hidden="false" customHeight="false" outlineLevel="0" collapsed="false">
      <c r="A1786" s="263" t="str">
        <f aca="false">IF(AND(OR(SOURCE!A1786="",ISBLANK(SOURCE!A1786)),SOURCE!B1786&gt;0),IF(ISBLANK(SOURCE!C1786),"",SOURCE!C1786),
IF(SOURCE!B1786&lt;0,VLOOKUP(SOURCE!B1786,lookups!A$1:B$25,2,0),
  IF(ISBLANK(SOURCE!B1786),
    "",
    "/* "&amp;TEXT(SOURCE!B1786,"???0")&amp;" *"&amp;
      SOURCE!C1786&amp;", "&amp; IF(lookups!$E$2-LEN(SOURCE!C1786) &gt;= 0, REPT(" ",lookups!$E$2-LEN(SOURCE!C1786)), "")&amp;
      SOURCE!D1786&amp;", "&amp; IF(lookups!$F$2-LEN(SOURCE!D1786) &gt;= 0, REPT(" ",lookups!$F$2-LEN(SOURCE!D1786)), "")&amp;
      SOURCE!E1786&amp;", "&amp; IF(lookups!$G$2-LEN(SOURCE!E1786) &gt;=0, REPT(" ",lookups!$G$2-LEN(SOURCE!E1786)), "")&amp;
      SOURCE!F1786&amp;", "&amp; IF(lookups!$H$2-LEN(SOURCE!F1786) &gt;= 0, REPT(" ",lookups!$H$2-LEN(SOURCE!F1786)+2), "")&amp;"("&amp;
      SUBSTITUTE(TEXT(SOURCE!G1786,"??0"),"  ","")&amp;" &lt;&lt; TAM_MAX_BITS) |"&amp; IF(lookups!$I$2-3 &gt;= 0, REPT(" ",MAX(1,lookups!$I$2-5+4+1-1-LEN(  IF(ISTEXT(SOURCE!H1786),SOURCE!H1786,  SUBSTITUTE(SUBSTITUTE(TEXT(SOURCE!H1786,"????0"),"  ","")," ",""))   ))), "")&amp;
       IF(ISTEXT(SOURCE!H1786),SOURCE!H1786, SUBSTITUTE(SUBSTITUTE(TEXT(SOURCE!H1786,"????0"),"  ","")," ",""))   &amp;","&amp; IF(lookups!$J$2-3 &gt;= 0, REPT(" ",lookups!$J$2-3-5), "")&amp;
      SOURCE!I1786&amp;
" | "&amp; IF(lookups!$K$2-LEN(SOURCE!I1786) &gt;= 0, REPT(" ",lookups!$K$2-LEN(SOURCE!I1786)), "")&amp;
      SOURCE!J1786&amp;      IF(lookups!$L$2-LEN(SOURCE!J1786) &gt;= 0, REPT(" ",lookups!$L$2-LEN(SOURCE!J1786)), "")&amp;
" | "&amp; IF(lookups!$K$2-LEN(SOURCE!I1786) &gt;= 0, REPT(" ",lookups!$K$2-LEN(SOURCE!I1786)), "")&amp;
      SOURCE!K1786&amp;      IF(lookups!$L$2-LEN(SOURCE!K1786) &gt;= 0, REPT(" ",lookups!$M$2-LEN(SOURCE!K1786)), "")&amp;
" | "&amp; SOURCE!L1786&amp;      IF(lookups!$O$2-LEN(SOURCE!L1786) &gt;= 0, REPT(" ",lookups!$O$2-LEN(SOURCE!L1786)), "")&amp;
" | "&amp; SOURCE!M1786&amp;      IF(lookups!$P$2-LEN(SOURCE!M1786) &gt;= 0, REPT(" ",lookups!$P$2-LEN(SOURCE!M1786)), "")&amp;
      "},"&amp;IF(SOURCE!O1786&lt;&gt;"",""&amp;SOURCE!O1786,"")
 )
)
)</f>
        <v>/* 1746 */  { fnVectorAngle,                NOPARAM,                     "V" STD_MEASURED_ANGLE,                        "V" STD_MEASURED_ANGLE,                        (0 &lt;&lt; TAM_MAX_BITS) |     0, CAT_FNCT | SLS_ENABLED   | US_ENABLED   | EIM_DISABLED | PTP_NONE         },</v>
      </c>
    </row>
    <row r="1787" customFormat="false" ht="15.75" hidden="false" customHeight="false" outlineLevel="0" collapsed="false">
      <c r="A1787" s="263" t="str">
        <f aca="false">IF(AND(OR(SOURCE!A1787="",ISBLANK(SOURCE!A1787)),SOURCE!B1787&gt;0),IF(ISBLANK(SOURCE!C1787),"",SOURCE!C1787),
IF(SOURCE!B1787&lt;0,VLOOKUP(SOURCE!B1787,lookups!A$1:B$25,2,0),
  IF(ISBLANK(SOURCE!B1787),
    "",
    "/* "&amp;TEXT(SOURCE!B1787,"???0")&amp;" *"&amp;
      SOURCE!C1787&amp;", "&amp; IF(lookups!$E$2-LEN(SOURCE!C1787) &gt;= 0, REPT(" ",lookups!$E$2-LEN(SOURCE!C1787)), "")&amp;
      SOURCE!D1787&amp;", "&amp; IF(lookups!$F$2-LEN(SOURCE!D1787) &gt;= 0, REPT(" ",lookups!$F$2-LEN(SOURCE!D1787)), "")&amp;
      SOURCE!E1787&amp;", "&amp; IF(lookups!$G$2-LEN(SOURCE!E1787) &gt;=0, REPT(" ",lookups!$G$2-LEN(SOURCE!E1787)), "")&amp;
      SOURCE!F1787&amp;", "&amp; IF(lookups!$H$2-LEN(SOURCE!F1787) &gt;= 0, REPT(" ",lookups!$H$2-LEN(SOURCE!F1787)+2), "")&amp;"("&amp;
      SUBSTITUTE(TEXT(SOURCE!G1787,"??0"),"  ","")&amp;" &lt;&lt; TAM_MAX_BITS) |"&amp; IF(lookups!$I$2-3 &gt;= 0, REPT(" ",MAX(1,lookups!$I$2-5+4+1-1-LEN(  IF(ISTEXT(SOURCE!H1787),SOURCE!H1787,  SUBSTITUTE(SUBSTITUTE(TEXT(SOURCE!H1787,"????0"),"  ","")," ",""))   ))), "")&amp;
       IF(ISTEXT(SOURCE!H1787),SOURCE!H1787, SUBSTITUTE(SUBSTITUTE(TEXT(SOURCE!H1787,"????0"),"  ","")," ",""))   &amp;","&amp; IF(lookups!$J$2-3 &gt;= 0, REPT(" ",lookups!$J$2-3-5), "")&amp;
      SOURCE!I1787&amp;
" | "&amp; IF(lookups!$K$2-LEN(SOURCE!I1787) &gt;= 0, REPT(" ",lookups!$K$2-LEN(SOURCE!I1787)), "")&amp;
      SOURCE!J1787&amp;      IF(lookups!$L$2-LEN(SOURCE!J1787) &gt;= 0, REPT(" ",lookups!$L$2-LEN(SOURCE!J1787)), "")&amp;
" | "&amp; IF(lookups!$K$2-LEN(SOURCE!I1787) &gt;= 0, REPT(" ",lookups!$K$2-LEN(SOURCE!I1787)), "")&amp;
      SOURCE!K1787&amp;      IF(lookups!$L$2-LEN(SOURCE!K1787) &gt;= 0, REPT(" ",lookups!$M$2-LEN(SOURCE!K1787)), "")&amp;
" | "&amp; SOURCE!L1787&amp;      IF(lookups!$O$2-LEN(SOURCE!L1787) &gt;= 0, REPT(" ",lookups!$O$2-LEN(SOURCE!L1787)), "")&amp;
" | "&amp; SOURCE!M1787&amp;      IF(lookups!$P$2-LEN(SOURCE!M1787) &gt;= 0, REPT(" ",lookups!$P$2-LEN(SOURCE!M1787)), "")&amp;
      "},"&amp;IF(SOURCE!O1787&lt;&gt;"",""&amp;SOURCE!O1787,"")
 )
)
)</f>
        <v>/* 1747 */  { fnHarmonicMeanXY,             NOPARAM,                     STD_x_BAR STD_SUB_H,                           STD_x_BAR STD_SUB_H,                           (0 &lt;&lt; TAM_MAX_BITS) |     0, CAT_FNCT | SLS_ENABLED   | US_ENABLED   | EIM_DISABLED | PTP_NONE         },</v>
      </c>
    </row>
    <row r="1788" customFormat="false" ht="15.75" hidden="false" customHeight="false" outlineLevel="0" collapsed="false">
      <c r="A1788" s="263" t="str">
        <f aca="false">IF(AND(OR(SOURCE!A1788="",ISBLANK(SOURCE!A1788)),SOURCE!B1788&gt;0),IF(ISBLANK(SOURCE!C1788),"",SOURCE!C1788),
IF(SOURCE!B1788&lt;0,VLOOKUP(SOURCE!B1788,lookups!A$1:B$25,2,0),
  IF(ISBLANK(SOURCE!B1788),
    "",
    "/* "&amp;TEXT(SOURCE!B1788,"???0")&amp;" *"&amp;
      SOURCE!C1788&amp;", "&amp; IF(lookups!$E$2-LEN(SOURCE!C1788) &gt;= 0, REPT(" ",lookups!$E$2-LEN(SOURCE!C1788)), "")&amp;
      SOURCE!D1788&amp;", "&amp; IF(lookups!$F$2-LEN(SOURCE!D1788) &gt;= 0, REPT(" ",lookups!$F$2-LEN(SOURCE!D1788)), "")&amp;
      SOURCE!E1788&amp;", "&amp; IF(lookups!$G$2-LEN(SOURCE!E1788) &gt;=0, REPT(" ",lookups!$G$2-LEN(SOURCE!E1788)), "")&amp;
      SOURCE!F1788&amp;", "&amp; IF(lookups!$H$2-LEN(SOURCE!F1788) &gt;= 0, REPT(" ",lookups!$H$2-LEN(SOURCE!F1788)+2), "")&amp;"("&amp;
      SUBSTITUTE(TEXT(SOURCE!G1788,"??0"),"  ","")&amp;" &lt;&lt; TAM_MAX_BITS) |"&amp; IF(lookups!$I$2-3 &gt;= 0, REPT(" ",MAX(1,lookups!$I$2-5+4+1-1-LEN(  IF(ISTEXT(SOURCE!H1788),SOURCE!H1788,  SUBSTITUTE(SUBSTITUTE(TEXT(SOURCE!H1788,"????0"),"  ","")," ",""))   ))), "")&amp;
       IF(ISTEXT(SOURCE!H1788),SOURCE!H1788, SUBSTITUTE(SUBSTITUTE(TEXT(SOURCE!H1788,"????0"),"  ","")," ",""))   &amp;","&amp; IF(lookups!$J$2-3 &gt;= 0, REPT(" ",lookups!$J$2-3-5), "")&amp;
      SOURCE!I1788&amp;
" | "&amp; IF(lookups!$K$2-LEN(SOURCE!I1788) &gt;= 0, REPT(" ",lookups!$K$2-LEN(SOURCE!I1788)), "")&amp;
      SOURCE!J1788&amp;      IF(lookups!$L$2-LEN(SOURCE!J1788) &gt;= 0, REPT(" ",lookups!$L$2-LEN(SOURCE!J1788)), "")&amp;
" | "&amp; IF(lookups!$K$2-LEN(SOURCE!I1788) &gt;= 0, REPT(" ",lookups!$K$2-LEN(SOURCE!I1788)), "")&amp;
      SOURCE!K1788&amp;      IF(lookups!$L$2-LEN(SOURCE!K1788) &gt;= 0, REPT(" ",lookups!$M$2-LEN(SOURCE!K1788)), "")&amp;
" | "&amp; SOURCE!L1788&amp;      IF(lookups!$O$2-LEN(SOURCE!L1788) &gt;= 0, REPT(" ",lookups!$O$2-LEN(SOURCE!L1788)), "")&amp;
" | "&amp; SOURCE!M1788&amp;      IF(lookups!$P$2-LEN(SOURCE!M1788) &gt;= 0, REPT(" ",lookups!$P$2-LEN(SOURCE!M1788)), "")&amp;
      "},"&amp;IF(SOURCE!O1788&lt;&gt;"",""&amp;SOURCE!O1788,"")
 )
)
)</f>
        <v>/* 1748 */  { fnRMSMeanXY,                  NOPARAM,                     STD_x_BAR STD_SUB_R STD_SUB_M STD_SUB_S,       STD_x_BAR STD_SUB_R STD_SUB_M STD_SUB_S,       (0 &lt;&lt; TAM_MAX_BITS) |     0, CAT_FNCT | SLS_ENABLED   | US_ENABLED   | EIM_DISABLED | PTP_NONE         },</v>
      </c>
    </row>
    <row r="1789" customFormat="false" ht="15.75" hidden="false" customHeight="false" outlineLevel="0" collapsed="false">
      <c r="A1789" s="263" t="str">
        <f aca="false">IF(AND(OR(SOURCE!A1789="",ISBLANK(SOURCE!A1789)),SOURCE!B1789&gt;0),IF(ISBLANK(SOURCE!C1789),"",SOURCE!C1789),
IF(SOURCE!B1789&lt;0,VLOOKUP(SOURCE!B1789,lookups!A$1:B$25,2,0),
  IF(ISBLANK(SOURCE!B1789),
    "",
    "/* "&amp;TEXT(SOURCE!B1789,"???0")&amp;" *"&amp;
      SOURCE!C1789&amp;", "&amp; IF(lookups!$E$2-LEN(SOURCE!C1789) &gt;= 0, REPT(" ",lookups!$E$2-LEN(SOURCE!C1789)), "")&amp;
      SOURCE!D1789&amp;", "&amp; IF(lookups!$F$2-LEN(SOURCE!D1789) &gt;= 0, REPT(" ",lookups!$F$2-LEN(SOURCE!D1789)), "")&amp;
      SOURCE!E1789&amp;", "&amp; IF(lookups!$G$2-LEN(SOURCE!E1789) &gt;=0, REPT(" ",lookups!$G$2-LEN(SOURCE!E1789)), "")&amp;
      SOURCE!F1789&amp;", "&amp; IF(lookups!$H$2-LEN(SOURCE!F1789) &gt;= 0, REPT(" ",lookups!$H$2-LEN(SOURCE!F1789)+2), "")&amp;"("&amp;
      SUBSTITUTE(TEXT(SOURCE!G1789,"??0"),"  ","")&amp;" &lt;&lt; TAM_MAX_BITS) |"&amp; IF(lookups!$I$2-3 &gt;= 0, REPT(" ",MAX(1,lookups!$I$2-5+4+1-1-LEN(  IF(ISTEXT(SOURCE!H1789),SOURCE!H1789,  SUBSTITUTE(SUBSTITUTE(TEXT(SOURCE!H1789,"????0"),"  ","")," ",""))   ))), "")&amp;
       IF(ISTEXT(SOURCE!H1789),SOURCE!H1789, SUBSTITUTE(SUBSTITUTE(TEXT(SOURCE!H1789,"????0"),"  ","")," ",""))   &amp;","&amp; IF(lookups!$J$2-3 &gt;= 0, REPT(" ",lookups!$J$2-3-5), "")&amp;
      SOURCE!I1789&amp;
" | "&amp; IF(lookups!$K$2-LEN(SOURCE!I1789) &gt;= 0, REPT(" ",lookups!$K$2-LEN(SOURCE!I1789)), "")&amp;
      SOURCE!J1789&amp;      IF(lookups!$L$2-LEN(SOURCE!J1789) &gt;= 0, REPT(" ",lookups!$L$2-LEN(SOURCE!J1789)), "")&amp;
" | "&amp; IF(lookups!$K$2-LEN(SOURCE!I1789) &gt;= 0, REPT(" ",lookups!$K$2-LEN(SOURCE!I1789)), "")&amp;
      SOURCE!K1789&amp;      IF(lookups!$L$2-LEN(SOURCE!K1789) &gt;= 0, REPT(" ",lookups!$M$2-LEN(SOURCE!K1789)), "")&amp;
" | "&amp; SOURCE!L1789&amp;      IF(lookups!$O$2-LEN(SOURCE!L1789) &gt;= 0, REPT(" ",lookups!$O$2-LEN(SOURCE!L1789)), "")&amp;
" | "&amp; SOURCE!M1789&amp;      IF(lookups!$P$2-LEN(SOURCE!M1789) &gt;= 0, REPT(" ",lookups!$P$2-LEN(SOURCE!M1789)), "")&amp;
      "},"&amp;IF(SOURCE!O1789&lt;&gt;"",""&amp;SOURCE!O1789,"")
 )
)
)</f>
        <v>/* 1749 */  { fnArccos,                     NOPARAM,                     "ACOS",                                        "ACOS",                                        (0 &lt;&lt; TAM_MAX_BITS) |     0, CAT_FNCT | SLS_ENABLED   | US_ENABLED   | EIM_ENABLED  | PTP_NONE         },</v>
      </c>
    </row>
    <row r="1790" customFormat="false" ht="15.75" hidden="false" customHeight="false" outlineLevel="0" collapsed="false">
      <c r="A1790" s="263" t="str">
        <f aca="false">IF(AND(OR(SOURCE!A1790="",ISBLANK(SOURCE!A1790)),SOURCE!B1790&gt;0),IF(ISBLANK(SOURCE!C1790),"",SOURCE!C1790),
IF(SOURCE!B1790&lt;0,VLOOKUP(SOURCE!B1790,lookups!A$1:B$25,2,0),
  IF(ISBLANK(SOURCE!B1790),
    "",
    "/* "&amp;TEXT(SOURCE!B1790,"???0")&amp;" *"&amp;
      SOURCE!C1790&amp;", "&amp; IF(lookups!$E$2-LEN(SOURCE!C1790) &gt;= 0, REPT(" ",lookups!$E$2-LEN(SOURCE!C1790)), "")&amp;
      SOURCE!D1790&amp;", "&amp; IF(lookups!$F$2-LEN(SOURCE!D1790) &gt;= 0, REPT(" ",lookups!$F$2-LEN(SOURCE!D1790)), "")&amp;
      SOURCE!E1790&amp;", "&amp; IF(lookups!$G$2-LEN(SOURCE!E1790) &gt;=0, REPT(" ",lookups!$G$2-LEN(SOURCE!E1790)), "")&amp;
      SOURCE!F1790&amp;", "&amp; IF(lookups!$H$2-LEN(SOURCE!F1790) &gt;= 0, REPT(" ",lookups!$H$2-LEN(SOURCE!F1790)+2), "")&amp;"("&amp;
      SUBSTITUTE(TEXT(SOURCE!G1790,"??0"),"  ","")&amp;" &lt;&lt; TAM_MAX_BITS) |"&amp; IF(lookups!$I$2-3 &gt;= 0, REPT(" ",MAX(1,lookups!$I$2-5+4+1-1-LEN(  IF(ISTEXT(SOURCE!H1790),SOURCE!H1790,  SUBSTITUTE(SUBSTITUTE(TEXT(SOURCE!H1790,"????0"),"  ","")," ",""))   ))), "")&amp;
       IF(ISTEXT(SOURCE!H1790),SOURCE!H1790, SUBSTITUTE(SUBSTITUTE(TEXT(SOURCE!H1790,"????0"),"  ","")," ",""))   &amp;","&amp; IF(lookups!$J$2-3 &gt;= 0, REPT(" ",lookups!$J$2-3-5), "")&amp;
      SOURCE!I1790&amp;
" | "&amp; IF(lookups!$K$2-LEN(SOURCE!I1790) &gt;= 0, REPT(" ",lookups!$K$2-LEN(SOURCE!I1790)), "")&amp;
      SOURCE!J1790&amp;      IF(lookups!$L$2-LEN(SOURCE!J1790) &gt;= 0, REPT(" ",lookups!$L$2-LEN(SOURCE!J1790)), "")&amp;
" | "&amp; IF(lookups!$K$2-LEN(SOURCE!I1790) &gt;= 0, REPT(" ",lookups!$K$2-LEN(SOURCE!I1790)), "")&amp;
      SOURCE!K1790&amp;      IF(lookups!$L$2-LEN(SOURCE!K1790) &gt;= 0, REPT(" ",lookups!$M$2-LEN(SOURCE!K1790)), "")&amp;
" | "&amp; SOURCE!L1790&amp;      IF(lookups!$O$2-LEN(SOURCE!L1790) &gt;= 0, REPT(" ",lookups!$O$2-LEN(SOURCE!L1790)), "")&amp;
" | "&amp; SOURCE!M1790&amp;      IF(lookups!$P$2-LEN(SOURCE!M1790) &gt;= 0, REPT(" ",lookups!$P$2-LEN(SOURCE!M1790)), "")&amp;
      "},"&amp;IF(SOURCE!O1790&lt;&gt;"",""&amp;SOURCE!O1790,"")
 )
)
)</f>
        <v>/* 1750 */  { fnArcsin,                     NOPARAM,                     "ASIN",                                        "ASIN",                                        (0 &lt;&lt; TAM_MAX_BITS) |     0, CAT_FNCT | SLS_ENABLED   | US_ENABLED   | EIM_ENABLED  | PTP_NONE         },</v>
      </c>
    </row>
    <row r="1791" customFormat="false" ht="15.75" hidden="false" customHeight="false" outlineLevel="0" collapsed="false">
      <c r="A1791" s="263" t="str">
        <f aca="false">IF(AND(OR(SOURCE!A1791="",ISBLANK(SOURCE!A1791)),SOURCE!B1791&gt;0),IF(ISBLANK(SOURCE!C1791),"",SOURCE!C1791),
IF(SOURCE!B1791&lt;0,VLOOKUP(SOURCE!B1791,lookups!A$1:B$25,2,0),
  IF(ISBLANK(SOURCE!B1791),
    "",
    "/* "&amp;TEXT(SOURCE!B1791,"???0")&amp;" *"&amp;
      SOURCE!C1791&amp;", "&amp; IF(lookups!$E$2-LEN(SOURCE!C1791) &gt;= 0, REPT(" ",lookups!$E$2-LEN(SOURCE!C1791)), "")&amp;
      SOURCE!D1791&amp;", "&amp; IF(lookups!$F$2-LEN(SOURCE!D1791) &gt;= 0, REPT(" ",lookups!$F$2-LEN(SOURCE!D1791)), "")&amp;
      SOURCE!E1791&amp;", "&amp; IF(lookups!$G$2-LEN(SOURCE!E1791) &gt;=0, REPT(" ",lookups!$G$2-LEN(SOURCE!E1791)), "")&amp;
      SOURCE!F1791&amp;", "&amp; IF(lookups!$H$2-LEN(SOURCE!F1791) &gt;= 0, REPT(" ",lookups!$H$2-LEN(SOURCE!F1791)+2), "")&amp;"("&amp;
      SUBSTITUTE(TEXT(SOURCE!G1791,"??0"),"  ","")&amp;" &lt;&lt; TAM_MAX_BITS) |"&amp; IF(lookups!$I$2-3 &gt;= 0, REPT(" ",MAX(1,lookups!$I$2-5+4+1-1-LEN(  IF(ISTEXT(SOURCE!H1791),SOURCE!H1791,  SUBSTITUTE(SUBSTITUTE(TEXT(SOURCE!H1791,"????0"),"  ","")," ",""))   ))), "")&amp;
       IF(ISTEXT(SOURCE!H1791),SOURCE!H1791, SUBSTITUTE(SUBSTITUTE(TEXT(SOURCE!H1791,"????0"),"  ","")," ",""))   &amp;","&amp; IF(lookups!$J$2-3 &gt;= 0, REPT(" ",lookups!$J$2-3-5), "")&amp;
      SOURCE!I1791&amp;
" | "&amp; IF(lookups!$K$2-LEN(SOURCE!I1791) &gt;= 0, REPT(" ",lookups!$K$2-LEN(SOURCE!I1791)), "")&amp;
      SOURCE!J1791&amp;      IF(lookups!$L$2-LEN(SOURCE!J1791) &gt;= 0, REPT(" ",lookups!$L$2-LEN(SOURCE!J1791)), "")&amp;
" | "&amp; IF(lookups!$K$2-LEN(SOURCE!I1791) &gt;= 0, REPT(" ",lookups!$K$2-LEN(SOURCE!I1791)), "")&amp;
      SOURCE!K1791&amp;      IF(lookups!$L$2-LEN(SOURCE!K1791) &gt;= 0, REPT(" ",lookups!$M$2-LEN(SOURCE!K1791)), "")&amp;
" | "&amp; SOURCE!L1791&amp;      IF(lookups!$O$2-LEN(SOURCE!L1791) &gt;= 0, REPT(" ",lookups!$O$2-LEN(SOURCE!L1791)), "")&amp;
" | "&amp; SOURCE!M1791&amp;      IF(lookups!$P$2-LEN(SOURCE!M1791) &gt;= 0, REPT(" ",lookups!$P$2-LEN(SOURCE!M1791)), "")&amp;
      "},"&amp;IF(SOURCE!O1791&lt;&gt;"",""&amp;SOURCE!O1791,"")
 )
)
)</f>
        <v>/* 1751 */  { fnArctan,                     NOPARAM,                     "ATAN",                                        "ATAN",                                        (0 &lt;&lt; TAM_MAX_BITS) |     0, CAT_FNCT | SLS_ENABLED   | US_ENABLED   | EIM_ENABLED  | PTP_NONE         },</v>
      </c>
    </row>
    <row r="1792" customFormat="false" ht="15.75" hidden="false" customHeight="false" outlineLevel="0" collapsed="false">
      <c r="A1792" s="263" t="str">
        <f aca="false">IF(AND(OR(SOURCE!A1792="",ISBLANK(SOURCE!A1792)),SOURCE!B1792&gt;0),IF(ISBLANK(SOURCE!C1792),"",SOURCE!C1792),
IF(SOURCE!B1792&lt;0,VLOOKUP(SOURCE!B1792,lookups!A$1:B$25,2,0),
  IF(ISBLANK(SOURCE!B1792),
    "",
    "/* "&amp;TEXT(SOURCE!B1792,"???0")&amp;" *"&amp;
      SOURCE!C1792&amp;", "&amp; IF(lookups!$E$2-LEN(SOURCE!C1792) &gt;= 0, REPT(" ",lookups!$E$2-LEN(SOURCE!C1792)), "")&amp;
      SOURCE!D1792&amp;", "&amp; IF(lookups!$F$2-LEN(SOURCE!D1792) &gt;= 0, REPT(" ",lookups!$F$2-LEN(SOURCE!D1792)), "")&amp;
      SOURCE!E1792&amp;", "&amp; IF(lookups!$G$2-LEN(SOURCE!E1792) &gt;=0, REPT(" ",lookups!$G$2-LEN(SOURCE!E1792)), "")&amp;
      SOURCE!F1792&amp;", "&amp; IF(lookups!$H$2-LEN(SOURCE!F1792) &gt;= 0, REPT(" ",lookups!$H$2-LEN(SOURCE!F1792)+2), "")&amp;"("&amp;
      SUBSTITUTE(TEXT(SOURCE!G1792,"??0"),"  ","")&amp;" &lt;&lt; TAM_MAX_BITS) |"&amp; IF(lookups!$I$2-3 &gt;= 0, REPT(" ",MAX(1,lookups!$I$2-5+4+1-1-LEN(  IF(ISTEXT(SOURCE!H1792),SOURCE!H1792,  SUBSTITUTE(SUBSTITUTE(TEXT(SOURCE!H1792,"????0"),"  ","")," ",""))   ))), "")&amp;
       IF(ISTEXT(SOURCE!H1792),SOURCE!H1792, SUBSTITUTE(SUBSTITUTE(TEXT(SOURCE!H1792,"????0"),"  ","")," ",""))   &amp;","&amp; IF(lookups!$J$2-3 &gt;= 0, REPT(" ",lookups!$J$2-3-5), "")&amp;
      SOURCE!I1792&amp;
" | "&amp; IF(lookups!$K$2-LEN(SOURCE!I1792) &gt;= 0, REPT(" ",lookups!$K$2-LEN(SOURCE!I1792)), "")&amp;
      SOURCE!J1792&amp;      IF(lookups!$L$2-LEN(SOURCE!J1792) &gt;= 0, REPT(" ",lookups!$L$2-LEN(SOURCE!J1792)), "")&amp;
" | "&amp; IF(lookups!$K$2-LEN(SOURCE!I1792) &gt;= 0, REPT(" ",lookups!$K$2-LEN(SOURCE!I1792)), "")&amp;
      SOURCE!K1792&amp;      IF(lookups!$L$2-LEN(SOURCE!K1792) &gt;= 0, REPT(" ",lookups!$M$2-LEN(SOURCE!K1792)), "")&amp;
" | "&amp; SOURCE!L1792&amp;      IF(lookups!$O$2-LEN(SOURCE!L1792) &gt;= 0, REPT(" ",lookups!$O$2-LEN(SOURCE!L1792)), "")&amp;
" | "&amp; SOURCE!M1792&amp;      IF(lookups!$P$2-LEN(SOURCE!M1792) &gt;= 0, REPT(" ",lookups!$P$2-LEN(SOURCE!M1792)), "")&amp;
      "},"&amp;IF(SOURCE!O1792&lt;&gt;"",""&amp;SOURCE!O1792,"")
 )
)
)</f>
        <v>/* 1752 */  { fnDeterminant,                NOPARAM,                     "DET",                                         "DET",                                         (0 &lt;&lt; TAM_MAX_BITS) |     0, CAT_FNCT | SLS_ENABLED   | US_ENABLED   | EIM_DISABLED | PTP_NONE         },</v>
      </c>
    </row>
    <row r="1793" customFormat="false" ht="15.75" hidden="false" customHeight="false" outlineLevel="0" collapsed="false">
      <c r="A1793" s="263" t="str">
        <f aca="false">IF(AND(OR(SOURCE!A1793="",ISBLANK(SOURCE!A1793)),SOURCE!B1793&gt;0),IF(ISBLANK(SOURCE!C1793),"",SOURCE!C1793),
IF(SOURCE!B1793&lt;0,VLOOKUP(SOURCE!B1793,lookups!A$1:B$25,2,0),
  IF(ISBLANK(SOURCE!B1793),
    "",
    "/* "&amp;TEXT(SOURCE!B1793,"???0")&amp;" *"&amp;
      SOURCE!C1793&amp;", "&amp; IF(lookups!$E$2-LEN(SOURCE!C1793) &gt;= 0, REPT(" ",lookups!$E$2-LEN(SOURCE!C1793)), "")&amp;
      SOURCE!D1793&amp;", "&amp; IF(lookups!$F$2-LEN(SOURCE!D1793) &gt;= 0, REPT(" ",lookups!$F$2-LEN(SOURCE!D1793)), "")&amp;
      SOURCE!E1793&amp;", "&amp; IF(lookups!$G$2-LEN(SOURCE!E1793) &gt;=0, REPT(" ",lookups!$G$2-LEN(SOURCE!E1793)), "")&amp;
      SOURCE!F1793&amp;", "&amp; IF(lookups!$H$2-LEN(SOURCE!F1793) &gt;= 0, REPT(" ",lookups!$H$2-LEN(SOURCE!F1793)+2), "")&amp;"("&amp;
      SUBSTITUTE(TEXT(SOURCE!G1793,"??0"),"  ","")&amp;" &lt;&lt; TAM_MAX_BITS) |"&amp; IF(lookups!$I$2-3 &gt;= 0, REPT(" ",MAX(1,lookups!$I$2-5+4+1-1-LEN(  IF(ISTEXT(SOURCE!H1793),SOURCE!H1793,  SUBSTITUTE(SUBSTITUTE(TEXT(SOURCE!H1793,"????0"),"  ","")," ",""))   ))), "")&amp;
       IF(ISTEXT(SOURCE!H1793),SOURCE!H1793, SUBSTITUTE(SUBSTITUTE(TEXT(SOURCE!H1793,"????0"),"  ","")," ",""))   &amp;","&amp; IF(lookups!$J$2-3 &gt;= 0, REPT(" ",lookups!$J$2-3-5), "")&amp;
      SOURCE!I1793&amp;
" | "&amp; IF(lookups!$K$2-LEN(SOURCE!I1793) &gt;= 0, REPT(" ",lookups!$K$2-LEN(SOURCE!I1793)), "")&amp;
      SOURCE!J1793&amp;      IF(lookups!$L$2-LEN(SOURCE!J1793) &gt;= 0, REPT(" ",lookups!$L$2-LEN(SOURCE!J1793)), "")&amp;
" | "&amp; IF(lookups!$K$2-LEN(SOURCE!I1793) &gt;= 0, REPT(" ",lookups!$K$2-LEN(SOURCE!I1793)), "")&amp;
      SOURCE!K1793&amp;      IF(lookups!$L$2-LEN(SOURCE!K1793) &gt;= 0, REPT(" ",lookups!$M$2-LEN(SOURCE!K1793)), "")&amp;
" | "&amp; SOURCE!L1793&amp;      IF(lookups!$O$2-LEN(SOURCE!L1793) &gt;= 0, REPT(" ",lookups!$O$2-LEN(SOURCE!L1793)), "")&amp;
" | "&amp; SOURCE!M1793&amp;      IF(lookups!$P$2-LEN(SOURCE!M1793) &gt;= 0, REPT(" ",lookups!$P$2-LEN(SOURCE!M1793)), "")&amp;
      "},"&amp;IF(SOURCE!O1793&lt;&gt;"",""&amp;SOURCE!O1793,"")
 )
)
)</f>
        <v>/* 1753 */  { fnInvertMatrix,               NOPARAM,                     "INVRT",                                       "INVRT",                                       (0 &lt;&lt; TAM_MAX_BITS) |     0, CAT_FNCT | SLS_ENABLED   | US_ENABLED   | EIM_DISABLED | PTP_NONE         },</v>
      </c>
    </row>
    <row r="1794" customFormat="false" ht="15.75" hidden="false" customHeight="false" outlineLevel="0" collapsed="false">
      <c r="A1794" s="263" t="str">
        <f aca="false">IF(AND(OR(SOURCE!A1794="",ISBLANK(SOURCE!A1794)),SOURCE!B1794&gt;0),IF(ISBLANK(SOURCE!C1794),"",SOURCE!C1794),
IF(SOURCE!B1794&lt;0,VLOOKUP(SOURCE!B1794,lookups!A$1:B$25,2,0),
  IF(ISBLANK(SOURCE!B1794),
    "",
    "/* "&amp;TEXT(SOURCE!B1794,"???0")&amp;" *"&amp;
      SOURCE!C1794&amp;", "&amp; IF(lookups!$E$2-LEN(SOURCE!C1794) &gt;= 0, REPT(" ",lookups!$E$2-LEN(SOURCE!C1794)), "")&amp;
      SOURCE!D1794&amp;", "&amp; IF(lookups!$F$2-LEN(SOURCE!D1794) &gt;= 0, REPT(" ",lookups!$F$2-LEN(SOURCE!D1794)), "")&amp;
      SOURCE!E1794&amp;", "&amp; IF(lookups!$G$2-LEN(SOURCE!E1794) &gt;=0, REPT(" ",lookups!$G$2-LEN(SOURCE!E1794)), "")&amp;
      SOURCE!F1794&amp;", "&amp; IF(lookups!$H$2-LEN(SOURCE!F1794) &gt;= 0, REPT(" ",lookups!$H$2-LEN(SOURCE!F1794)+2), "")&amp;"("&amp;
      SUBSTITUTE(TEXT(SOURCE!G1794,"??0"),"  ","")&amp;" &lt;&lt; TAM_MAX_BITS) |"&amp; IF(lookups!$I$2-3 &gt;= 0, REPT(" ",MAX(1,lookups!$I$2-5+4+1-1-LEN(  IF(ISTEXT(SOURCE!H1794),SOURCE!H1794,  SUBSTITUTE(SUBSTITUTE(TEXT(SOURCE!H1794,"????0"),"  ","")," ",""))   ))), "")&amp;
       IF(ISTEXT(SOURCE!H1794),SOURCE!H1794, SUBSTITUTE(SUBSTITUTE(TEXT(SOURCE!H1794,"????0"),"  ","")," ",""))   &amp;","&amp; IF(lookups!$J$2-3 &gt;= 0, REPT(" ",lookups!$J$2-3-5), "")&amp;
      SOURCE!I1794&amp;
" | "&amp; IF(lookups!$K$2-LEN(SOURCE!I1794) &gt;= 0, REPT(" ",lookups!$K$2-LEN(SOURCE!I1794)), "")&amp;
      SOURCE!J1794&amp;      IF(lookups!$L$2-LEN(SOURCE!J1794) &gt;= 0, REPT(" ",lookups!$L$2-LEN(SOURCE!J1794)), "")&amp;
" | "&amp; IF(lookups!$K$2-LEN(SOURCE!I1794) &gt;= 0, REPT(" ",lookups!$K$2-LEN(SOURCE!I1794)), "")&amp;
      SOURCE!K1794&amp;      IF(lookups!$L$2-LEN(SOURCE!K1794) &gt;= 0, REPT(" ",lookups!$M$2-LEN(SOURCE!K1794)), "")&amp;
" | "&amp; SOURCE!L1794&amp;      IF(lookups!$O$2-LEN(SOURCE!L1794) &gt;= 0, REPT(" ",lookups!$O$2-LEN(SOURCE!L1794)), "")&amp;
" | "&amp; SOURCE!M1794&amp;      IF(lookups!$P$2-LEN(SOURCE!M1794) &gt;= 0, REPT(" ",lookups!$P$2-LEN(SOURCE!M1794)), "")&amp;
      "},"&amp;IF(SOURCE!O1794&lt;&gt;"",""&amp;SOURCE!O1794,"")
 )
)
)</f>
        <v>/* 1754 */  { fnTranspose,                  NOPARAM,                     "TRANS",                                       "TRANS",                                       (0 &lt;&lt; TAM_MAX_BITS) |     0, CAT_FNCT | SLS_ENABLED   | US_ENABLED   | EIM_DISABLED | PTP_NONE         },</v>
      </c>
    </row>
    <row r="1795" customFormat="false" ht="15.75" hidden="false" customHeight="false" outlineLevel="0" collapsed="false">
      <c r="A1795" s="263" t="str">
        <f aca="false">IF(AND(OR(SOURCE!A1795="",ISBLANK(SOURCE!A1795)),SOURCE!B1795&gt;0),IF(ISBLANK(SOURCE!C1795),"",SOURCE!C1795),
IF(SOURCE!B1795&lt;0,VLOOKUP(SOURCE!B1795,lookups!A$1:B$25,2,0),
  IF(ISBLANK(SOURCE!B1795),
    "",
    "/* "&amp;TEXT(SOURCE!B1795,"???0")&amp;" *"&amp;
      SOURCE!C1795&amp;", "&amp; IF(lookups!$E$2-LEN(SOURCE!C1795) &gt;= 0, REPT(" ",lookups!$E$2-LEN(SOURCE!C1795)), "")&amp;
      SOURCE!D1795&amp;", "&amp; IF(lookups!$F$2-LEN(SOURCE!D1795) &gt;= 0, REPT(" ",lookups!$F$2-LEN(SOURCE!D1795)), "")&amp;
      SOURCE!E1795&amp;", "&amp; IF(lookups!$G$2-LEN(SOURCE!E1795) &gt;=0, REPT(" ",lookups!$G$2-LEN(SOURCE!E1795)), "")&amp;
      SOURCE!F1795&amp;", "&amp; IF(lookups!$H$2-LEN(SOURCE!F1795) &gt;= 0, REPT(" ",lookups!$H$2-LEN(SOURCE!F1795)+2), "")&amp;"("&amp;
      SUBSTITUTE(TEXT(SOURCE!G1795,"??0"),"  ","")&amp;" &lt;&lt; TAM_MAX_BITS) |"&amp; IF(lookups!$I$2-3 &gt;= 0, REPT(" ",MAX(1,lookups!$I$2-5+4+1-1-LEN(  IF(ISTEXT(SOURCE!H1795),SOURCE!H1795,  SUBSTITUTE(SUBSTITUTE(TEXT(SOURCE!H1795,"????0"),"  ","")," ",""))   ))), "")&amp;
       IF(ISTEXT(SOURCE!H1795),SOURCE!H1795, SUBSTITUTE(SUBSTITUTE(TEXT(SOURCE!H1795,"????0"),"  ","")," ",""))   &amp;","&amp; IF(lookups!$J$2-3 &gt;= 0, REPT(" ",lookups!$J$2-3-5), "")&amp;
      SOURCE!I1795&amp;
" | "&amp; IF(lookups!$K$2-LEN(SOURCE!I1795) &gt;= 0, REPT(" ",lookups!$K$2-LEN(SOURCE!I1795)), "")&amp;
      SOURCE!J1795&amp;      IF(lookups!$L$2-LEN(SOURCE!J1795) &gt;= 0, REPT(" ",lookups!$L$2-LEN(SOURCE!J1795)), "")&amp;
" | "&amp; IF(lookups!$K$2-LEN(SOURCE!I1795) &gt;= 0, REPT(" ",lookups!$K$2-LEN(SOURCE!I1795)), "")&amp;
      SOURCE!K1795&amp;      IF(lookups!$L$2-LEN(SOURCE!K1795) &gt;= 0, REPT(" ",lookups!$M$2-LEN(SOURCE!K1795)), "")&amp;
" | "&amp; SOURCE!L1795&amp;      IF(lookups!$O$2-LEN(SOURCE!L1795) &gt;= 0, REPT(" ",lookups!$O$2-LEN(SOURCE!L1795)), "")&amp;
" | "&amp; SOURCE!M1795&amp;      IF(lookups!$P$2-LEN(SOURCE!M1795) &gt;= 0, REPT(" ",lookups!$P$2-LEN(SOURCE!M1795)), "")&amp;
      "},"&amp;IF(SOURCE!O1795&lt;&gt;"",""&amp;SOURCE!O1795,"")
 )
)
)</f>
        <v>/* 1755 */  { fnProgrammableiProduct,       TM_LABEL,                    "i" STD_PRODUCT STD_SUB_n,                     "i" STD_PRODUCT STD_SUB_n,                     (0 &lt;&lt; TAM_MAX_BITS) |    99, CAT_FNCT | SLS_ENABLED   | US_ENABLED   | EIM_DISABLED | PTP_LABEL        },</v>
      </c>
    </row>
    <row r="1796" customFormat="false" ht="15.75" hidden="false" customHeight="false" outlineLevel="0" collapsed="false">
      <c r="A1796" s="263" t="str">
        <f aca="false">IF(AND(OR(SOURCE!A1796="",ISBLANK(SOURCE!A1796)),SOURCE!B1796&gt;0),IF(ISBLANK(SOURCE!C1796),"",SOURCE!C1796),
IF(SOURCE!B1796&lt;0,VLOOKUP(SOURCE!B1796,lookups!A$1:B$25,2,0),
  IF(ISBLANK(SOURCE!B1796),
    "",
    "/* "&amp;TEXT(SOURCE!B1796,"???0")&amp;" *"&amp;
      SOURCE!C1796&amp;", "&amp; IF(lookups!$E$2-LEN(SOURCE!C1796) &gt;= 0, REPT(" ",lookups!$E$2-LEN(SOURCE!C1796)), "")&amp;
      SOURCE!D1796&amp;", "&amp; IF(lookups!$F$2-LEN(SOURCE!D1796) &gt;= 0, REPT(" ",lookups!$F$2-LEN(SOURCE!D1796)), "")&amp;
      SOURCE!E1796&amp;", "&amp; IF(lookups!$G$2-LEN(SOURCE!E1796) &gt;=0, REPT(" ",lookups!$G$2-LEN(SOURCE!E1796)), "")&amp;
      SOURCE!F1796&amp;", "&amp; IF(lookups!$H$2-LEN(SOURCE!F1796) &gt;= 0, REPT(" ",lookups!$H$2-LEN(SOURCE!F1796)+2), "")&amp;"("&amp;
      SUBSTITUTE(TEXT(SOURCE!G1796,"??0"),"  ","")&amp;" &lt;&lt; TAM_MAX_BITS) |"&amp; IF(lookups!$I$2-3 &gt;= 0, REPT(" ",MAX(1,lookups!$I$2-5+4+1-1-LEN(  IF(ISTEXT(SOURCE!H1796),SOURCE!H1796,  SUBSTITUTE(SUBSTITUTE(TEXT(SOURCE!H1796,"????0"),"  ","")," ",""))   ))), "")&amp;
       IF(ISTEXT(SOURCE!H1796),SOURCE!H1796, SUBSTITUTE(SUBSTITUTE(TEXT(SOURCE!H1796,"????0"),"  ","")," ",""))   &amp;","&amp; IF(lookups!$J$2-3 &gt;= 0, REPT(" ",lookups!$J$2-3-5), "")&amp;
      SOURCE!I1796&amp;
" | "&amp; IF(lookups!$K$2-LEN(SOURCE!I1796) &gt;= 0, REPT(" ",lookups!$K$2-LEN(SOURCE!I1796)), "")&amp;
      SOURCE!J1796&amp;      IF(lookups!$L$2-LEN(SOURCE!J1796) &gt;= 0, REPT(" ",lookups!$L$2-LEN(SOURCE!J1796)), "")&amp;
" | "&amp; IF(lookups!$K$2-LEN(SOURCE!I1796) &gt;= 0, REPT(" ",lookups!$K$2-LEN(SOURCE!I1796)), "")&amp;
      SOURCE!K1796&amp;      IF(lookups!$L$2-LEN(SOURCE!K1796) &gt;= 0, REPT(" ",lookups!$M$2-LEN(SOURCE!K1796)), "")&amp;
" | "&amp; SOURCE!L1796&amp;      IF(lookups!$O$2-LEN(SOURCE!L1796) &gt;= 0, REPT(" ",lookups!$O$2-LEN(SOURCE!L1796)), "")&amp;
" | "&amp; SOURCE!M1796&amp;      IF(lookups!$P$2-LEN(SOURCE!M1796) &gt;= 0, REPT(" ",lookups!$P$2-LEN(SOURCE!M1796)), "")&amp;
      "},"&amp;IF(SOURCE!O1796&lt;&gt;"",""&amp;SOURCE!O1796,"")
 )
)
)</f>
        <v>/* 1756 */  { fnProgrammableiSum,           TM_LABEL,                    "i" STD_SUM STD_SUB_n,                         "i" STD_SUM STD_SUB_n,                         (0 &lt;&lt; TAM_MAX_BITS) |    99, CAT_FNCT | SLS_ENABLED   | US_ENABLED   | EIM_DISABLED | PTP_LABEL        },</v>
      </c>
    </row>
    <row r="1797" customFormat="false" ht="15.75" hidden="false" customHeight="false" outlineLevel="0" collapsed="false">
      <c r="A1797" s="263" t="str">
        <f aca="false">IF(AND(OR(SOURCE!A1797="",ISBLANK(SOURCE!A1797)),SOURCE!B1797&gt;0),IF(ISBLANK(SOURCE!C1797),"",SOURCE!C1797),
IF(SOURCE!B1797&lt;0,VLOOKUP(SOURCE!B1797,lookups!A$1:B$25,2,0),
  IF(ISBLANK(SOURCE!B1797),
    "",
    "/* "&amp;TEXT(SOURCE!B1797,"???0")&amp;" *"&amp;
      SOURCE!C1797&amp;", "&amp; IF(lookups!$E$2-LEN(SOURCE!C1797) &gt;= 0, REPT(" ",lookups!$E$2-LEN(SOURCE!C1797)), "")&amp;
      SOURCE!D1797&amp;", "&amp; IF(lookups!$F$2-LEN(SOURCE!D1797) &gt;= 0, REPT(" ",lookups!$F$2-LEN(SOURCE!D1797)), "")&amp;
      SOURCE!E1797&amp;", "&amp; IF(lookups!$G$2-LEN(SOURCE!E1797) &gt;=0, REPT(" ",lookups!$G$2-LEN(SOURCE!E1797)), "")&amp;
      SOURCE!F1797&amp;", "&amp; IF(lookups!$H$2-LEN(SOURCE!F1797) &gt;= 0, REPT(" ",lookups!$H$2-LEN(SOURCE!F1797)+2), "")&amp;"("&amp;
      SUBSTITUTE(TEXT(SOURCE!G1797,"??0"),"  ","")&amp;" &lt;&lt; TAM_MAX_BITS) |"&amp; IF(lookups!$I$2-3 &gt;= 0, REPT(" ",MAX(1,lookups!$I$2-5+4+1-1-LEN(  IF(ISTEXT(SOURCE!H1797),SOURCE!H1797,  SUBSTITUTE(SUBSTITUTE(TEXT(SOURCE!H1797,"????0"),"  ","")," ",""))   ))), "")&amp;
       IF(ISTEXT(SOURCE!H1797),SOURCE!H1797, SUBSTITUTE(SUBSTITUTE(TEXT(SOURCE!H1797,"????0"),"  ","")," ",""))   &amp;","&amp; IF(lookups!$J$2-3 &gt;= 0, REPT(" ",lookups!$J$2-3-5), "")&amp;
      SOURCE!I1797&amp;
" | "&amp; IF(lookups!$K$2-LEN(SOURCE!I1797) &gt;= 0, REPT(" ",lookups!$K$2-LEN(SOURCE!I1797)), "")&amp;
      SOURCE!J1797&amp;      IF(lookups!$L$2-LEN(SOURCE!J1797) &gt;= 0, REPT(" ",lookups!$L$2-LEN(SOURCE!J1797)), "")&amp;
" | "&amp; IF(lookups!$K$2-LEN(SOURCE!I1797) &gt;= 0, REPT(" ",lookups!$K$2-LEN(SOURCE!I1797)), "")&amp;
      SOURCE!K1797&amp;      IF(lookups!$L$2-LEN(SOURCE!K1797) &gt;= 0, REPT(" ",lookups!$M$2-LEN(SOURCE!K1797)), "")&amp;
" | "&amp; SOURCE!L1797&amp;      IF(lookups!$O$2-LEN(SOURCE!L1797) &gt;= 0, REPT(" ",lookups!$O$2-LEN(SOURCE!L1797)), "")&amp;
" | "&amp; SOURCE!M1797&amp;      IF(lookups!$P$2-LEN(SOURCE!M1797) &gt;= 0, REPT(" ",lookups!$P$2-LEN(SOURCE!M1797)), "")&amp;
      "},"&amp;IF(SOURCE!O1797&lt;&gt;"",""&amp;SOURCE!O1797,"")
 )
)
)</f>
        <v>/* 1757 */  { fnPlotStat,                   PLOT_ORTHOF,                 "CENTRL",                                      "CENTRL",                                      (0 &lt;&lt; TAM_MAX_BITS) |     0, CAT_FNCT | SLS_ENABLED   | US_ENABLED   | EIM_DISABLED | PTP_NONE         },</v>
      </c>
    </row>
    <row r="1798" customFormat="false" ht="15.75" hidden="false" customHeight="false" outlineLevel="0" collapsed="false">
      <c r="A1798" s="263" t="str">
        <f aca="false">IF(AND(OR(SOURCE!A1798="",ISBLANK(SOURCE!A1798)),SOURCE!B1798&gt;0),IF(ISBLANK(SOURCE!C1798),"",SOURCE!C1798),
IF(SOURCE!B1798&lt;0,VLOOKUP(SOURCE!B1798,lookups!A$1:B$25,2,0),
  IF(ISBLANK(SOURCE!B1798),
    "",
    "/* "&amp;TEXT(SOURCE!B1798,"???0")&amp;" *"&amp;
      SOURCE!C1798&amp;", "&amp; IF(lookups!$E$2-LEN(SOURCE!C1798) &gt;= 0, REPT(" ",lookups!$E$2-LEN(SOURCE!C1798)), "")&amp;
      SOURCE!D1798&amp;", "&amp; IF(lookups!$F$2-LEN(SOURCE!D1798) &gt;= 0, REPT(" ",lookups!$F$2-LEN(SOURCE!D1798)), "")&amp;
      SOURCE!E1798&amp;", "&amp; IF(lookups!$G$2-LEN(SOURCE!E1798) &gt;=0, REPT(" ",lookups!$G$2-LEN(SOURCE!E1798)), "")&amp;
      SOURCE!F1798&amp;", "&amp; IF(lookups!$H$2-LEN(SOURCE!F1798) &gt;= 0, REPT(" ",lookups!$H$2-LEN(SOURCE!F1798)+2), "")&amp;"("&amp;
      SUBSTITUTE(TEXT(SOURCE!G1798,"??0"),"  ","")&amp;" &lt;&lt; TAM_MAX_BITS) |"&amp; IF(lookups!$I$2-3 &gt;= 0, REPT(" ",MAX(1,lookups!$I$2-5+4+1-1-LEN(  IF(ISTEXT(SOURCE!H1798),SOURCE!H1798,  SUBSTITUTE(SUBSTITUTE(TEXT(SOURCE!H1798,"????0"),"  ","")," ",""))   ))), "")&amp;
       IF(ISTEXT(SOURCE!H1798),SOURCE!H1798, SUBSTITUTE(SUBSTITUTE(TEXT(SOURCE!H1798,"????0"),"  ","")," ",""))   &amp;","&amp; IF(lookups!$J$2-3 &gt;= 0, REPT(" ",lookups!$J$2-3-5), "")&amp;
      SOURCE!I1798&amp;
" | "&amp; IF(lookups!$K$2-LEN(SOURCE!I1798) &gt;= 0, REPT(" ",lookups!$K$2-LEN(SOURCE!I1798)), "")&amp;
      SOURCE!J1798&amp;      IF(lookups!$L$2-LEN(SOURCE!J1798) &gt;= 0, REPT(" ",lookups!$L$2-LEN(SOURCE!J1798)), "")&amp;
" | "&amp; IF(lookups!$K$2-LEN(SOURCE!I1798) &gt;= 0, REPT(" ",lookups!$K$2-LEN(SOURCE!I1798)), "")&amp;
      SOURCE!K1798&amp;      IF(lookups!$L$2-LEN(SOURCE!K1798) &gt;= 0, REPT(" ",lookups!$M$2-LEN(SOURCE!K1798)), "")&amp;
" | "&amp; SOURCE!L1798&amp;      IF(lookups!$O$2-LEN(SOURCE!L1798) &gt;= 0, REPT(" ",lookups!$O$2-LEN(SOURCE!L1798)), "")&amp;
" | "&amp; SOURCE!M1798&amp;      IF(lookups!$P$2-LEN(SOURCE!M1798) &gt;= 0, REPT(" ",lookups!$P$2-LEN(SOURCE!M1798)), "")&amp;
      "},"&amp;IF(SOURCE!O1798&lt;&gt;"",""&amp;SOURCE!O1798,"")
 )
)
)</f>
        <v>/* 1758 */  { fnOldItemError,               NOPARAM,                     "&gt;HIDE&lt;",                                      "&gt;HIDE&lt;",                                      (0 &lt;&lt; TAM_MAX_BITS) |     0, CAT_NONE | SLS_ENABLED   | US_UNCHANGED | EIM_DISABLED | PTP_NONE         },//Old item</v>
      </c>
    </row>
    <row r="1799" customFormat="false" ht="15.75" hidden="false" customHeight="false" outlineLevel="0" collapsed="false">
      <c r="A1799" s="263" t="str">
        <f aca="false">IF(AND(OR(SOURCE!A1799="",ISBLANK(SOURCE!A1799)),SOURCE!B1799&gt;0),IF(ISBLANK(SOURCE!C1799),"",SOURCE!C1799),
IF(SOURCE!B1799&lt;0,VLOOKUP(SOURCE!B1799,lookups!A$1:B$25,2,0),
  IF(ISBLANK(SOURCE!B1799),
    "",
    "/* "&amp;TEXT(SOURCE!B1799,"???0")&amp;" *"&amp;
      SOURCE!C1799&amp;", "&amp; IF(lookups!$E$2-LEN(SOURCE!C1799) &gt;= 0, REPT(" ",lookups!$E$2-LEN(SOURCE!C1799)), "")&amp;
      SOURCE!D1799&amp;", "&amp; IF(lookups!$F$2-LEN(SOURCE!D1799) &gt;= 0, REPT(" ",lookups!$F$2-LEN(SOURCE!D1799)), "")&amp;
      SOURCE!E1799&amp;", "&amp; IF(lookups!$G$2-LEN(SOURCE!E1799) &gt;=0, REPT(" ",lookups!$G$2-LEN(SOURCE!E1799)), "")&amp;
      SOURCE!F1799&amp;", "&amp; IF(lookups!$H$2-LEN(SOURCE!F1799) &gt;= 0, REPT(" ",lookups!$H$2-LEN(SOURCE!F1799)+2), "")&amp;"("&amp;
      SUBSTITUTE(TEXT(SOURCE!G1799,"??0"),"  ","")&amp;" &lt;&lt; TAM_MAX_BITS) |"&amp; IF(lookups!$I$2-3 &gt;= 0, REPT(" ",MAX(1,lookups!$I$2-5+4+1-1-LEN(  IF(ISTEXT(SOURCE!H1799),SOURCE!H1799,  SUBSTITUTE(SUBSTITUTE(TEXT(SOURCE!H1799,"????0"),"  ","")," ",""))   ))), "")&amp;
       IF(ISTEXT(SOURCE!H1799),SOURCE!H1799, SUBSTITUTE(SUBSTITUTE(TEXT(SOURCE!H1799,"????0"),"  ","")," ",""))   &amp;","&amp; IF(lookups!$J$2-3 &gt;= 0, REPT(" ",lookups!$J$2-3-5), "")&amp;
      SOURCE!I1799&amp;
" | "&amp; IF(lookups!$K$2-LEN(SOURCE!I1799) &gt;= 0, REPT(" ",lookups!$K$2-LEN(SOURCE!I1799)), "")&amp;
      SOURCE!J1799&amp;      IF(lookups!$L$2-LEN(SOURCE!J1799) &gt;= 0, REPT(" ",lookups!$L$2-LEN(SOURCE!J1799)), "")&amp;
" | "&amp; IF(lookups!$K$2-LEN(SOURCE!I1799) &gt;= 0, REPT(" ",lookups!$K$2-LEN(SOURCE!I1799)), "")&amp;
      SOURCE!K1799&amp;      IF(lookups!$L$2-LEN(SOURCE!K1799) &gt;= 0, REPT(" ",lookups!$M$2-LEN(SOURCE!K1799)), "")&amp;
" | "&amp; SOURCE!L1799&amp;      IF(lookups!$O$2-LEN(SOURCE!L1799) &gt;= 0, REPT(" ",lookups!$O$2-LEN(SOURCE!L1799)), "")&amp;
" | "&amp; SOURCE!M1799&amp;      IF(lookups!$P$2-LEN(SOURCE!M1799) &gt;= 0, REPT(" ",lookups!$P$2-LEN(SOURCE!M1799)), "")&amp;
      "},"&amp;IF(SOURCE!O1799&lt;&gt;"",""&amp;SOURCE!O1799,"")
 )
)
)</f>
        <v>/* 1759 */  { fnPlotCloseSmi,               NOPARAM,                     "s" STD_SUB_m STD_SUB_i,                       "s" STD_SUB_m STD_SUB_i,                       (0 &lt;&lt; TAM_MAX_BITS) |     0, CAT_FNCT | SLS_UNCHANGED | US_ENABLED   | EIM_DISABLED | PTP_NONE         },</v>
      </c>
    </row>
    <row r="1800" customFormat="false" ht="15.75" hidden="false" customHeight="false" outlineLevel="0" collapsed="false">
      <c r="A1800" s="263" t="str">
        <f aca="false">IF(AND(OR(SOURCE!A1800="",ISBLANK(SOURCE!A1800)),SOURCE!B1800&gt;0),IF(ISBLANK(SOURCE!C1800),"",SOURCE!C1800),
IF(SOURCE!B1800&lt;0,VLOOKUP(SOURCE!B1800,lookups!A$1:B$25,2,0),
  IF(ISBLANK(SOURCE!B1800),
    "",
    "/* "&amp;TEXT(SOURCE!B1800,"???0")&amp;" *"&amp;
      SOURCE!C1800&amp;", "&amp; IF(lookups!$E$2-LEN(SOURCE!C1800) &gt;= 0, REPT(" ",lookups!$E$2-LEN(SOURCE!C1800)), "")&amp;
      SOURCE!D1800&amp;", "&amp; IF(lookups!$F$2-LEN(SOURCE!D1800) &gt;= 0, REPT(" ",lookups!$F$2-LEN(SOURCE!D1800)), "")&amp;
      SOURCE!E1800&amp;", "&amp; IF(lookups!$G$2-LEN(SOURCE!E1800) &gt;=0, REPT(" ",lookups!$G$2-LEN(SOURCE!E1800)), "")&amp;
      SOURCE!F1800&amp;", "&amp; IF(lookups!$H$2-LEN(SOURCE!F1800) &gt;= 0, REPT(" ",lookups!$H$2-LEN(SOURCE!F1800)+2), "")&amp;"("&amp;
      SUBSTITUTE(TEXT(SOURCE!G1800,"??0"),"  ","")&amp;" &lt;&lt; TAM_MAX_BITS) |"&amp; IF(lookups!$I$2-3 &gt;= 0, REPT(" ",MAX(1,lookups!$I$2-5+4+1-1-LEN(  IF(ISTEXT(SOURCE!H1800),SOURCE!H1800,  SUBSTITUTE(SUBSTITUTE(TEXT(SOURCE!H1800,"????0"),"  ","")," ",""))   ))), "")&amp;
       IF(ISTEXT(SOURCE!H1800),SOURCE!H1800, SUBSTITUTE(SUBSTITUTE(TEXT(SOURCE!H1800,"????0"),"  ","")," ",""))   &amp;","&amp; IF(lookups!$J$2-3 &gt;= 0, REPT(" ",lookups!$J$2-3-5), "")&amp;
      SOURCE!I1800&amp;
" | "&amp; IF(lookups!$K$2-LEN(SOURCE!I1800) &gt;= 0, REPT(" ",lookups!$K$2-LEN(SOURCE!I1800)), "")&amp;
      SOURCE!J1800&amp;      IF(lookups!$L$2-LEN(SOURCE!J1800) &gt;= 0, REPT(" ",lookups!$L$2-LEN(SOURCE!J1800)), "")&amp;
" | "&amp; IF(lookups!$K$2-LEN(SOURCE!I1800) &gt;= 0, REPT(" ",lookups!$K$2-LEN(SOURCE!I1800)), "")&amp;
      SOURCE!K1800&amp;      IF(lookups!$L$2-LEN(SOURCE!K1800) &gt;= 0, REPT(" ",lookups!$M$2-LEN(SOURCE!K1800)), "")&amp;
" | "&amp; SOURCE!L1800&amp;      IF(lookups!$O$2-LEN(SOURCE!L1800) &gt;= 0, REPT(" ",lookups!$O$2-LEN(SOURCE!L1800)), "")&amp;
" | "&amp; SOURCE!M1800&amp;      IF(lookups!$P$2-LEN(SOURCE!M1800) &gt;= 0, REPT(" ",lookups!$P$2-LEN(SOURCE!M1800)), "")&amp;
      "},"&amp;IF(SOURCE!O1800&lt;&gt;"",""&amp;SOURCE!O1800,"")
 )
)
)</f>
        <v>/* 1760 */  { fnPlotStat,                   PLOT_LR,                     "ASSESS",                                      "ASSESS",                                      (0 &lt;&lt; TAM_MAX_BITS) |     0, CAT_NONE | SLS_ENABLED   | US_ENABLED   | EIM_DISABLED | PTP_NONE         },</v>
      </c>
    </row>
    <row r="1801" customFormat="false" ht="15.75" hidden="false" customHeight="false" outlineLevel="0" collapsed="false">
      <c r="A1801" s="263" t="str">
        <f aca="false">IF(AND(OR(SOURCE!A1801="",ISBLANK(SOURCE!A1801)),SOURCE!B1801&gt;0),IF(ISBLANK(SOURCE!C1801),"",SOURCE!C1801),
IF(SOURCE!B1801&lt;0,VLOOKUP(SOURCE!B1801,lookups!A$1:B$25,2,0),
  IF(ISBLANK(SOURCE!B1801),
    "",
    "/* "&amp;TEXT(SOURCE!B1801,"???0")&amp;" *"&amp;
      SOURCE!C1801&amp;", "&amp; IF(lookups!$E$2-LEN(SOURCE!C1801) &gt;= 0, REPT(" ",lookups!$E$2-LEN(SOURCE!C1801)), "")&amp;
      SOURCE!D1801&amp;", "&amp; IF(lookups!$F$2-LEN(SOURCE!D1801) &gt;= 0, REPT(" ",lookups!$F$2-LEN(SOURCE!D1801)), "")&amp;
      SOURCE!E1801&amp;", "&amp; IF(lookups!$G$2-LEN(SOURCE!E1801) &gt;=0, REPT(" ",lookups!$G$2-LEN(SOURCE!E1801)), "")&amp;
      SOURCE!F1801&amp;", "&amp; IF(lookups!$H$2-LEN(SOURCE!F1801) &gt;= 0, REPT(" ",lookups!$H$2-LEN(SOURCE!F1801)+2), "")&amp;"("&amp;
      SUBSTITUTE(TEXT(SOURCE!G1801,"??0"),"  ","")&amp;" &lt;&lt; TAM_MAX_BITS) |"&amp; IF(lookups!$I$2-3 &gt;= 0, REPT(" ",MAX(1,lookups!$I$2-5+4+1-1-LEN(  IF(ISTEXT(SOURCE!H1801),SOURCE!H1801,  SUBSTITUTE(SUBSTITUTE(TEXT(SOURCE!H1801,"????0"),"  ","")," ",""))   ))), "")&amp;
       IF(ISTEXT(SOURCE!H1801),SOURCE!H1801, SUBSTITUTE(SUBSTITUTE(TEXT(SOURCE!H1801,"????0"),"  ","")," ",""))   &amp;","&amp; IF(lookups!$J$2-3 &gt;= 0, REPT(" ",lookups!$J$2-3-5), "")&amp;
      SOURCE!I1801&amp;
" | "&amp; IF(lookups!$K$2-LEN(SOURCE!I1801) &gt;= 0, REPT(" ",lookups!$K$2-LEN(SOURCE!I1801)), "")&amp;
      SOURCE!J1801&amp;      IF(lookups!$L$2-LEN(SOURCE!J1801) &gt;= 0, REPT(" ",lookups!$L$2-LEN(SOURCE!J1801)), "")&amp;
" | "&amp; IF(lookups!$K$2-LEN(SOURCE!I1801) &gt;= 0, REPT(" ",lookups!$K$2-LEN(SOURCE!I1801)), "")&amp;
      SOURCE!K1801&amp;      IF(lookups!$L$2-LEN(SOURCE!K1801) &gt;= 0, REPT(" ",lookups!$M$2-LEN(SOURCE!K1801)), "")&amp;
" | "&amp; SOURCE!L1801&amp;      IF(lookups!$O$2-LEN(SOURCE!L1801) &gt;= 0, REPT(" ",lookups!$O$2-LEN(SOURCE!L1801)), "")&amp;
" | "&amp; SOURCE!M1801&amp;      IF(lookups!$P$2-LEN(SOURCE!M1801) &gt;= 0, REPT(" ",lookups!$P$2-LEN(SOURCE!M1801)), "")&amp;
      "},"&amp;IF(SOURCE!O1801&lt;&gt;"",""&amp;SOURCE!O1801,"")
 )
)
)</f>
        <v>/* 1761 */  { fnPlotStat,                   PLOT_NXT,                    "NXTFIT",                                      "NXTFIT",                                      (0 &lt;&lt; TAM_MAX_BITS) |     0, CAT_NONE | SLS_ENABLED   | US_ENABLED   | EIM_DISABLED | PTP_NONE         },</v>
      </c>
    </row>
    <row r="1802" customFormat="false" ht="15.75" hidden="false" customHeight="false" outlineLevel="0" collapsed="false">
      <c r="A1802" s="263" t="str">
        <f aca="false">IF(AND(OR(SOURCE!A1802="",ISBLANK(SOURCE!A1802)),SOURCE!B1802&gt;0),IF(ISBLANK(SOURCE!C1802),"",SOURCE!C1802),
IF(SOURCE!B1802&lt;0,VLOOKUP(SOURCE!B1802,lookups!A$1:B$25,2,0),
  IF(ISBLANK(SOURCE!B1802),
    "",
    "/* "&amp;TEXT(SOURCE!B1802,"???0")&amp;" *"&amp;
      SOURCE!C1802&amp;", "&amp; IF(lookups!$E$2-LEN(SOURCE!C1802) &gt;= 0, REPT(" ",lookups!$E$2-LEN(SOURCE!C1802)), "")&amp;
      SOURCE!D1802&amp;", "&amp; IF(lookups!$F$2-LEN(SOURCE!D1802) &gt;= 0, REPT(" ",lookups!$F$2-LEN(SOURCE!D1802)), "")&amp;
      SOURCE!E1802&amp;", "&amp; IF(lookups!$G$2-LEN(SOURCE!E1802) &gt;=0, REPT(" ",lookups!$G$2-LEN(SOURCE!E1802)), "")&amp;
      SOURCE!F1802&amp;", "&amp; IF(lookups!$H$2-LEN(SOURCE!F1802) &gt;= 0, REPT(" ",lookups!$H$2-LEN(SOURCE!F1802)+2), "")&amp;"("&amp;
      SUBSTITUTE(TEXT(SOURCE!G1802,"??0"),"  ","")&amp;" &lt;&lt; TAM_MAX_BITS) |"&amp; IF(lookups!$I$2-3 &gt;= 0, REPT(" ",MAX(1,lookups!$I$2-5+4+1-1-LEN(  IF(ISTEXT(SOURCE!H1802),SOURCE!H1802,  SUBSTITUTE(SUBSTITUTE(TEXT(SOURCE!H1802,"????0"),"  ","")," ",""))   ))), "")&amp;
       IF(ISTEXT(SOURCE!H1802),SOURCE!H1802, SUBSTITUTE(SUBSTITUTE(TEXT(SOURCE!H1802,"????0"),"  ","")," ",""))   &amp;","&amp; IF(lookups!$J$2-3 &gt;= 0, REPT(" ",lookups!$J$2-3-5), "")&amp;
      SOURCE!I1802&amp;
" | "&amp; IF(lookups!$K$2-LEN(SOURCE!I1802) &gt;= 0, REPT(" ",lookups!$K$2-LEN(SOURCE!I1802)), "")&amp;
      SOURCE!J1802&amp;      IF(lookups!$L$2-LEN(SOURCE!J1802) &gt;= 0, REPT(" ",lookups!$L$2-LEN(SOURCE!J1802)), "")&amp;
" | "&amp; IF(lookups!$K$2-LEN(SOURCE!I1802) &gt;= 0, REPT(" ",lookups!$K$2-LEN(SOURCE!I1802)), "")&amp;
      SOURCE!K1802&amp;      IF(lookups!$L$2-LEN(SOURCE!K1802) &gt;= 0, REPT(" ",lookups!$M$2-LEN(SOURCE!K1802)), "")&amp;
" | "&amp; SOURCE!L1802&amp;      IF(lookups!$O$2-LEN(SOURCE!L1802) &gt;= 0, REPT(" ",lookups!$O$2-LEN(SOURCE!L1802)), "")&amp;
" | "&amp; SOURCE!M1802&amp;      IF(lookups!$P$2-LEN(SOURCE!M1802) &gt;= 0, REPT(" ",lookups!$P$2-LEN(SOURCE!M1802)), "")&amp;
      "},"&amp;IF(SOURCE!O1802&lt;&gt;"",""&amp;SOURCE!O1802,"")
 )
)
)</f>
        <v>/* 1762 */  { fnPlotStat,                   PLOT_REV,                    "",                                            "",                                            (0 &lt;&lt; TAM_MAX_BITS) |     0, CAT_NONE | SLS_ENABLED   | US_ENABLED   | EIM_DISABLED | PTP_NONE         },</v>
      </c>
    </row>
    <row r="1803" customFormat="false" ht="15.75" hidden="false" customHeight="false" outlineLevel="0" collapsed="false">
      <c r="A1803" s="263" t="str">
        <f aca="false">IF(AND(OR(SOURCE!A1803="",ISBLANK(SOURCE!A1803)),SOURCE!B1803&gt;0),IF(ISBLANK(SOURCE!C1803),"",SOURCE!C1803),
IF(SOURCE!B1803&lt;0,VLOOKUP(SOURCE!B1803,lookups!A$1:B$25,2,0),
  IF(ISBLANK(SOURCE!B1803),
    "",
    "/* "&amp;TEXT(SOURCE!B1803,"???0")&amp;" *"&amp;
      SOURCE!C1803&amp;", "&amp; IF(lookups!$E$2-LEN(SOURCE!C1803) &gt;= 0, REPT(" ",lookups!$E$2-LEN(SOURCE!C1803)), "")&amp;
      SOURCE!D1803&amp;", "&amp; IF(lookups!$F$2-LEN(SOURCE!D1803) &gt;= 0, REPT(" ",lookups!$F$2-LEN(SOURCE!D1803)), "")&amp;
      SOURCE!E1803&amp;", "&amp; IF(lookups!$G$2-LEN(SOURCE!E1803) &gt;=0, REPT(" ",lookups!$G$2-LEN(SOURCE!E1803)), "")&amp;
      SOURCE!F1803&amp;", "&amp; IF(lookups!$H$2-LEN(SOURCE!F1803) &gt;= 0, REPT(" ",lookups!$H$2-LEN(SOURCE!F1803)+2), "")&amp;"("&amp;
      SUBSTITUTE(TEXT(SOURCE!G1803,"??0"),"  ","")&amp;" &lt;&lt; TAM_MAX_BITS) |"&amp; IF(lookups!$I$2-3 &gt;= 0, REPT(" ",MAX(1,lookups!$I$2-5+4+1-1-LEN(  IF(ISTEXT(SOURCE!H1803),SOURCE!H1803,  SUBSTITUTE(SUBSTITUTE(TEXT(SOURCE!H1803,"????0"),"  ","")," ",""))   ))), "")&amp;
       IF(ISTEXT(SOURCE!H1803),SOURCE!H1803, SUBSTITUTE(SUBSTITUTE(TEXT(SOURCE!H1803,"????0"),"  ","")," ",""))   &amp;","&amp; IF(lookups!$J$2-3 &gt;= 0, REPT(" ",lookups!$J$2-3-5), "")&amp;
      SOURCE!I1803&amp;
" | "&amp; IF(lookups!$K$2-LEN(SOURCE!I1803) &gt;= 0, REPT(" ",lookups!$K$2-LEN(SOURCE!I1803)), "")&amp;
      SOURCE!J1803&amp;      IF(lookups!$L$2-LEN(SOURCE!J1803) &gt;= 0, REPT(" ",lookups!$L$2-LEN(SOURCE!J1803)), "")&amp;
" | "&amp; IF(lookups!$K$2-LEN(SOURCE!I1803) &gt;= 0, REPT(" ",lookups!$K$2-LEN(SOURCE!I1803)), "")&amp;
      SOURCE!K1803&amp;      IF(lookups!$L$2-LEN(SOURCE!K1803) &gt;= 0, REPT(" ",lookups!$M$2-LEN(SOURCE!K1803)), "")&amp;
" | "&amp; SOURCE!L1803&amp;      IF(lookups!$O$2-LEN(SOURCE!L1803) &gt;= 0, REPT(" ",lookups!$O$2-LEN(SOURCE!L1803)), "")&amp;
" | "&amp; SOURCE!M1803&amp;      IF(lookups!$P$2-LEN(SOURCE!M1803) &gt;= 0, REPT(" ",lookups!$P$2-LEN(SOURCE!M1803)), "")&amp;
      "},"&amp;IF(SOURCE!O1803&lt;&gt;"",""&amp;SOURCE!O1803,"")
 )
)
)</f>
        <v>/* 1763 */  { fnPlotZoom,                   NOPARAM,                     "ZOOM",                                        "ZOOM",                                        (0 &lt;&lt; TAM_MAX_BITS) |     0, CAT_NONE | SLS_ENABLED   | US_ENABLED   | EIM_DISABLED | PTP_NONE         },</v>
      </c>
    </row>
    <row r="1804" customFormat="false" ht="15.75" hidden="false" customHeight="false" outlineLevel="0" collapsed="false">
      <c r="A1804" s="263" t="str">
        <f aca="false">IF(AND(OR(SOURCE!A1804="",ISBLANK(SOURCE!A1804)),SOURCE!B1804&gt;0),IF(ISBLANK(SOURCE!C1804),"",SOURCE!C1804),
IF(SOURCE!B1804&lt;0,VLOOKUP(SOURCE!B1804,lookups!A$1:B$25,2,0),
  IF(ISBLANK(SOURCE!B1804),
    "",
    "/* "&amp;TEXT(SOURCE!B1804,"???0")&amp;" *"&amp;
      SOURCE!C1804&amp;", "&amp; IF(lookups!$E$2-LEN(SOURCE!C1804) &gt;= 0, REPT(" ",lookups!$E$2-LEN(SOURCE!C1804)), "")&amp;
      SOURCE!D1804&amp;", "&amp; IF(lookups!$F$2-LEN(SOURCE!D1804) &gt;= 0, REPT(" ",lookups!$F$2-LEN(SOURCE!D1804)), "")&amp;
      SOURCE!E1804&amp;", "&amp; IF(lookups!$G$2-LEN(SOURCE!E1804) &gt;=0, REPT(" ",lookups!$G$2-LEN(SOURCE!E1804)), "")&amp;
      SOURCE!F1804&amp;", "&amp; IF(lookups!$H$2-LEN(SOURCE!F1804) &gt;= 0, REPT(" ",lookups!$H$2-LEN(SOURCE!F1804)+2), "")&amp;"("&amp;
      SUBSTITUTE(TEXT(SOURCE!G1804,"??0"),"  ","")&amp;" &lt;&lt; TAM_MAX_BITS) |"&amp; IF(lookups!$I$2-3 &gt;= 0, REPT(" ",MAX(1,lookups!$I$2-5+4+1-1-LEN(  IF(ISTEXT(SOURCE!H1804),SOURCE!H1804,  SUBSTITUTE(SUBSTITUTE(TEXT(SOURCE!H1804,"????0"),"  ","")," ",""))   ))), "")&amp;
       IF(ISTEXT(SOURCE!H1804),SOURCE!H1804, SUBSTITUTE(SUBSTITUTE(TEXT(SOURCE!H1804,"????0"),"  ","")," ",""))   &amp;","&amp; IF(lookups!$J$2-3 &gt;= 0, REPT(" ",lookups!$J$2-3-5), "")&amp;
      SOURCE!I1804&amp;
" | "&amp; IF(lookups!$K$2-LEN(SOURCE!I1804) &gt;= 0, REPT(" ",lookups!$K$2-LEN(SOURCE!I1804)), "")&amp;
      SOURCE!J1804&amp;      IF(lookups!$L$2-LEN(SOURCE!J1804) &gt;= 0, REPT(" ",lookups!$L$2-LEN(SOURCE!J1804)), "")&amp;
" | "&amp; IF(lookups!$K$2-LEN(SOURCE!I1804) &gt;= 0, REPT(" ",lookups!$K$2-LEN(SOURCE!I1804)), "")&amp;
      SOURCE!K1804&amp;      IF(lookups!$L$2-LEN(SOURCE!K1804) &gt;= 0, REPT(" ",lookups!$M$2-LEN(SOURCE!K1804)), "")&amp;
" | "&amp; SOURCE!L1804&amp;      IF(lookups!$O$2-LEN(SOURCE!L1804) &gt;= 0, REPT(" ",lookups!$O$2-LEN(SOURCE!L1804)), "")&amp;
" | "&amp; SOURCE!M1804&amp;      IF(lookups!$P$2-LEN(SOURCE!M1804) &gt;= 0, REPT(" ",lookups!$P$2-LEN(SOURCE!M1804)), "")&amp;
      "},"&amp;IF(SOURCE!O1804&lt;&gt;"",""&amp;SOURCE!O1804,"")
 )
)
)</f>
        <v>/* 1764 */  { fnEllipticFphi,               NOPARAM,                     "F(" STD_phi ",m)",                            "F(" STD_phi ",m)",                            (0 &lt;&lt; TAM_MAX_BITS) |     0, CAT_FNCT | SLS_ENABLED   | US_ENABLED   | EIM_DISABLED | PTP_NONE         },</v>
      </c>
    </row>
    <row r="1805" customFormat="false" ht="15.75" hidden="false" customHeight="false" outlineLevel="0" collapsed="false">
      <c r="A1805" s="263" t="str">
        <f aca="false">IF(AND(OR(SOURCE!A1805="",ISBLANK(SOURCE!A1805)),SOURCE!B1805&gt;0),IF(ISBLANK(SOURCE!C1805),"",SOURCE!C1805),
IF(SOURCE!B1805&lt;0,VLOOKUP(SOURCE!B1805,lookups!A$1:B$25,2,0),
  IF(ISBLANK(SOURCE!B1805),
    "",
    "/* "&amp;TEXT(SOURCE!B1805,"???0")&amp;" *"&amp;
      SOURCE!C1805&amp;", "&amp; IF(lookups!$E$2-LEN(SOURCE!C1805) &gt;= 0, REPT(" ",lookups!$E$2-LEN(SOURCE!C1805)), "")&amp;
      SOURCE!D1805&amp;", "&amp; IF(lookups!$F$2-LEN(SOURCE!D1805) &gt;= 0, REPT(" ",lookups!$F$2-LEN(SOURCE!D1805)), "")&amp;
      SOURCE!E1805&amp;", "&amp; IF(lookups!$G$2-LEN(SOURCE!E1805) &gt;=0, REPT(" ",lookups!$G$2-LEN(SOURCE!E1805)), "")&amp;
      SOURCE!F1805&amp;", "&amp; IF(lookups!$H$2-LEN(SOURCE!F1805) &gt;= 0, REPT(" ",lookups!$H$2-LEN(SOURCE!F1805)+2), "")&amp;"("&amp;
      SUBSTITUTE(TEXT(SOURCE!G1805,"??0"),"  ","")&amp;" &lt;&lt; TAM_MAX_BITS) |"&amp; IF(lookups!$I$2-3 &gt;= 0, REPT(" ",MAX(1,lookups!$I$2-5+4+1-1-LEN(  IF(ISTEXT(SOURCE!H1805),SOURCE!H1805,  SUBSTITUTE(SUBSTITUTE(TEXT(SOURCE!H1805,"????0"),"  ","")," ",""))   ))), "")&amp;
       IF(ISTEXT(SOURCE!H1805),SOURCE!H1805, SUBSTITUTE(SUBSTITUTE(TEXT(SOURCE!H1805,"????0"),"  ","")," ",""))   &amp;","&amp; IF(lookups!$J$2-3 &gt;= 0, REPT(" ",lookups!$J$2-3-5), "")&amp;
      SOURCE!I1805&amp;
" | "&amp; IF(lookups!$K$2-LEN(SOURCE!I1805) &gt;= 0, REPT(" ",lookups!$K$2-LEN(SOURCE!I1805)), "")&amp;
      SOURCE!J1805&amp;      IF(lookups!$L$2-LEN(SOURCE!J1805) &gt;= 0, REPT(" ",lookups!$L$2-LEN(SOURCE!J1805)), "")&amp;
" | "&amp; IF(lookups!$K$2-LEN(SOURCE!I1805) &gt;= 0, REPT(" ",lookups!$K$2-LEN(SOURCE!I1805)), "")&amp;
      SOURCE!K1805&amp;      IF(lookups!$L$2-LEN(SOURCE!K1805) &gt;= 0, REPT(" ",lookups!$M$2-LEN(SOURCE!K1805)), "")&amp;
" | "&amp; SOURCE!L1805&amp;      IF(lookups!$O$2-LEN(SOURCE!L1805) &gt;= 0, REPT(" ",lookups!$O$2-LEN(SOURCE!L1805)), "")&amp;
" | "&amp; SOURCE!M1805&amp;      IF(lookups!$P$2-LEN(SOURCE!M1805) &gt;= 0, REPT(" ",lookups!$P$2-LEN(SOURCE!M1805)), "")&amp;
      "},"&amp;IF(SOURCE!O1805&lt;&gt;"",""&amp;SOURCE!O1805,"")
 )
)
)</f>
        <v>/* 1765 */  { fnEllipticEphi,               NOPARAM,                     "E(" STD_phi ",m)",                            "E(" STD_phi ",m)",                            (0 &lt;&lt; TAM_MAX_BITS) |     0, CAT_FNCT | SLS_ENABLED   | US_ENABLED   | EIM_DISABLED | PTP_NONE         },</v>
      </c>
    </row>
    <row r="1806" customFormat="false" ht="15.75" hidden="false" customHeight="false" outlineLevel="0" collapsed="false">
      <c r="A1806" s="263" t="str">
        <f aca="false">IF(AND(OR(SOURCE!A1806="",ISBLANK(SOURCE!A1806)),SOURCE!B1806&gt;0),IF(ISBLANK(SOURCE!C1806),"",SOURCE!C1806),
IF(SOURCE!B1806&lt;0,VLOOKUP(SOURCE!B1806,lookups!A$1:B$25,2,0),
  IF(ISBLANK(SOURCE!B1806),
    "",
    "/* "&amp;TEXT(SOURCE!B1806,"???0")&amp;" *"&amp;
      SOURCE!C1806&amp;", "&amp; IF(lookups!$E$2-LEN(SOURCE!C1806) &gt;= 0, REPT(" ",lookups!$E$2-LEN(SOURCE!C1806)), "")&amp;
      SOURCE!D1806&amp;", "&amp; IF(lookups!$F$2-LEN(SOURCE!D1806) &gt;= 0, REPT(" ",lookups!$F$2-LEN(SOURCE!D1806)), "")&amp;
      SOURCE!E1806&amp;", "&amp; IF(lookups!$G$2-LEN(SOURCE!E1806) &gt;=0, REPT(" ",lookups!$G$2-LEN(SOURCE!E1806)), "")&amp;
      SOURCE!F1806&amp;", "&amp; IF(lookups!$H$2-LEN(SOURCE!F1806) &gt;= 0, REPT(" ",lookups!$H$2-LEN(SOURCE!F1806)+2), "")&amp;"("&amp;
      SUBSTITUTE(TEXT(SOURCE!G1806,"??0"),"  ","")&amp;" &lt;&lt; TAM_MAX_BITS) |"&amp; IF(lookups!$I$2-3 &gt;= 0, REPT(" ",MAX(1,lookups!$I$2-5+4+1-1-LEN(  IF(ISTEXT(SOURCE!H1806),SOURCE!H1806,  SUBSTITUTE(SUBSTITUTE(TEXT(SOURCE!H1806,"????0"),"  ","")," ",""))   ))), "")&amp;
       IF(ISTEXT(SOURCE!H1806),SOURCE!H1806, SUBSTITUTE(SUBSTITUTE(TEXT(SOURCE!H1806,"????0"),"  ","")," ",""))   &amp;","&amp; IF(lookups!$J$2-3 &gt;= 0, REPT(" ",lookups!$J$2-3-5), "")&amp;
      SOURCE!I1806&amp;
" | "&amp; IF(lookups!$K$2-LEN(SOURCE!I1806) &gt;= 0, REPT(" ",lookups!$K$2-LEN(SOURCE!I1806)), "")&amp;
      SOURCE!J1806&amp;      IF(lookups!$L$2-LEN(SOURCE!J1806) &gt;= 0, REPT(" ",lookups!$L$2-LEN(SOURCE!J1806)), "")&amp;
" | "&amp; IF(lookups!$K$2-LEN(SOURCE!I1806) &gt;= 0, REPT(" ",lookups!$K$2-LEN(SOURCE!I1806)), "")&amp;
      SOURCE!K1806&amp;      IF(lookups!$L$2-LEN(SOURCE!K1806) &gt;= 0, REPT(" ",lookups!$M$2-LEN(SOURCE!K1806)), "")&amp;
" | "&amp; SOURCE!L1806&amp;      IF(lookups!$O$2-LEN(SOURCE!L1806) &gt;= 0, REPT(" ",lookups!$O$2-LEN(SOURCE!L1806)), "")&amp;
" | "&amp; SOURCE!M1806&amp;      IF(lookups!$P$2-LEN(SOURCE!M1806) &gt;= 0, REPT(" ",lookups!$P$2-LEN(SOURCE!M1806)), "")&amp;
      "},"&amp;IF(SOURCE!O1806&lt;&gt;"",""&amp;SOURCE!O1806,"")
 )
)
)</f>
        <v>/* 1766 */  { fnJacobiZeta,                 NOPARAM,                     STD_ZETA "(" STD_phi ",m)",                    STD_ZETA "(" STD_phi ",m)",                    (0 &lt;&lt; TAM_MAX_BITS) |     0, CAT_FNCT | SLS_ENABLED   | US_ENABLED   | EIM_DISABLED | PTP_NONE         },</v>
      </c>
    </row>
    <row r="1807" customFormat="false" ht="15.75" hidden="false" customHeight="false" outlineLevel="0" collapsed="false">
      <c r="A1807" s="263" t="str">
        <f aca="false">IF(AND(OR(SOURCE!A1807="",ISBLANK(SOURCE!A1807)),SOURCE!B1807&gt;0),IF(ISBLANK(SOURCE!C1807),"",SOURCE!C1807),
IF(SOURCE!B1807&lt;0,VLOOKUP(SOURCE!B1807,lookups!A$1:B$25,2,0),
  IF(ISBLANK(SOURCE!B1807),
    "",
    "/* "&amp;TEXT(SOURCE!B1807,"???0")&amp;" *"&amp;
      SOURCE!C1807&amp;", "&amp; IF(lookups!$E$2-LEN(SOURCE!C1807) &gt;= 0, REPT(" ",lookups!$E$2-LEN(SOURCE!C1807)), "")&amp;
      SOURCE!D1807&amp;", "&amp; IF(lookups!$F$2-LEN(SOURCE!D1807) &gt;= 0, REPT(" ",lookups!$F$2-LEN(SOURCE!D1807)), "")&amp;
      SOURCE!E1807&amp;", "&amp; IF(lookups!$G$2-LEN(SOURCE!E1807) &gt;=0, REPT(" ",lookups!$G$2-LEN(SOURCE!E1807)), "")&amp;
      SOURCE!F1807&amp;", "&amp; IF(lookups!$H$2-LEN(SOURCE!F1807) &gt;= 0, REPT(" ",lookups!$H$2-LEN(SOURCE!F1807)+2), "")&amp;"("&amp;
      SUBSTITUTE(TEXT(SOURCE!G1807,"??0"),"  ","")&amp;" &lt;&lt; TAM_MAX_BITS) |"&amp; IF(lookups!$I$2-3 &gt;= 0, REPT(" ",MAX(1,lookups!$I$2-5+4+1-1-LEN(  IF(ISTEXT(SOURCE!H1807),SOURCE!H1807,  SUBSTITUTE(SUBSTITUTE(TEXT(SOURCE!H1807,"????0"),"  ","")," ",""))   ))), "")&amp;
       IF(ISTEXT(SOURCE!H1807),SOURCE!H1807, SUBSTITUTE(SUBSTITUTE(TEXT(SOURCE!H1807,"????0"),"  ","")," ",""))   &amp;","&amp; IF(lookups!$J$2-3 &gt;= 0, REPT(" ",lookups!$J$2-3-5), "")&amp;
      SOURCE!I1807&amp;
" | "&amp; IF(lookups!$K$2-LEN(SOURCE!I1807) &gt;= 0, REPT(" ",lookups!$K$2-LEN(SOURCE!I1807)), "")&amp;
      SOURCE!J1807&amp;      IF(lookups!$L$2-LEN(SOURCE!J1807) &gt;= 0, REPT(" ",lookups!$L$2-LEN(SOURCE!J1807)), "")&amp;
" | "&amp; IF(lookups!$K$2-LEN(SOURCE!I1807) &gt;= 0, REPT(" ",lookups!$K$2-LEN(SOURCE!I1807)), "")&amp;
      SOURCE!K1807&amp;      IF(lookups!$L$2-LEN(SOURCE!K1807) &gt;= 0, REPT(" ",lookups!$M$2-LEN(SOURCE!K1807)), "")&amp;
" | "&amp; SOURCE!L1807&amp;      IF(lookups!$O$2-LEN(SOURCE!L1807) &gt;= 0, REPT(" ",lookups!$O$2-LEN(SOURCE!L1807)), "")&amp;
" | "&amp; SOURCE!M1807&amp;      IF(lookups!$P$2-LEN(SOURCE!M1807) &gt;= 0, REPT(" ",lookups!$P$2-LEN(SOURCE!M1807)), "")&amp;
      "},"&amp;IF(SOURCE!O1807&lt;&gt;"",""&amp;SOURCE!O1807,"")
 )
)
)</f>
        <v>/* 1767 */  { fnGetHide,                    NOPARAM,                     "HIDE?",                                       "HIDE?",                                       (0 &lt;&lt; TAM_MAX_BITS) |     0, CAT_FNCT | SLS_ENABLED   | US_ENABLED   | EIM_DISABLED | PTP_NONE         },</v>
      </c>
    </row>
    <row r="1808" customFormat="false" ht="15.75" hidden="false" customHeight="false" outlineLevel="0" collapsed="false">
      <c r="A1808" s="263" t="str">
        <f aca="false">IF(AND(OR(SOURCE!A1808="",ISBLANK(SOURCE!A1808)),SOURCE!B1808&gt;0),IF(ISBLANK(SOURCE!C1808),"",SOURCE!C1808),
IF(SOURCE!B1808&lt;0,VLOOKUP(SOURCE!B1808,lookups!A$1:B$25,2,0),
  IF(ISBLANK(SOURCE!B1808),
    "",
    "/* "&amp;TEXT(SOURCE!B1808,"???0")&amp;" *"&amp;
      SOURCE!C1808&amp;", "&amp; IF(lookups!$E$2-LEN(SOURCE!C1808) &gt;= 0, REPT(" ",lookups!$E$2-LEN(SOURCE!C1808)), "")&amp;
      SOURCE!D1808&amp;", "&amp; IF(lookups!$F$2-LEN(SOURCE!D1808) &gt;= 0, REPT(" ",lookups!$F$2-LEN(SOURCE!D1808)), "")&amp;
      SOURCE!E1808&amp;", "&amp; IF(lookups!$G$2-LEN(SOURCE!E1808) &gt;=0, REPT(" ",lookups!$G$2-LEN(SOURCE!E1808)), "")&amp;
      SOURCE!F1808&amp;", "&amp; IF(lookups!$H$2-LEN(SOURCE!F1808) &gt;= 0, REPT(" ",lookups!$H$2-LEN(SOURCE!F1808)+2), "")&amp;"("&amp;
      SUBSTITUTE(TEXT(SOURCE!G1808,"??0"),"  ","")&amp;" &lt;&lt; TAM_MAX_BITS) |"&amp; IF(lookups!$I$2-3 &gt;= 0, REPT(" ",MAX(1,lookups!$I$2-5+4+1-1-LEN(  IF(ISTEXT(SOURCE!H1808),SOURCE!H1808,  SUBSTITUTE(SUBSTITUTE(TEXT(SOURCE!H1808,"????0"),"  ","")," ",""))   ))), "")&amp;
       IF(ISTEXT(SOURCE!H1808),SOURCE!H1808, SUBSTITUTE(SUBSTITUTE(TEXT(SOURCE!H1808,"????0"),"  ","")," ",""))   &amp;","&amp; IF(lookups!$J$2-3 &gt;= 0, REPT(" ",lookups!$J$2-3-5), "")&amp;
      SOURCE!I1808&amp;
" | "&amp; IF(lookups!$K$2-LEN(SOURCE!I1808) &gt;= 0, REPT(" ",lookups!$K$2-LEN(SOURCE!I1808)), "")&amp;
      SOURCE!J1808&amp;      IF(lookups!$L$2-LEN(SOURCE!J1808) &gt;= 0, REPT(" ",lookups!$L$2-LEN(SOURCE!J1808)), "")&amp;
" | "&amp; IF(lookups!$K$2-LEN(SOURCE!I1808) &gt;= 0, REPT(" ",lookups!$K$2-LEN(SOURCE!I1808)), "")&amp;
      SOURCE!K1808&amp;      IF(lookups!$L$2-LEN(SOURCE!K1808) &gt;= 0, REPT(" ",lookups!$M$2-LEN(SOURCE!K1808)), "")&amp;
" | "&amp; SOURCE!L1808&amp;      IF(lookups!$O$2-LEN(SOURCE!L1808) &gt;= 0, REPT(" ",lookups!$O$2-LEN(SOURCE!L1808)), "")&amp;
" | "&amp; SOURCE!M1808&amp;      IF(lookups!$P$2-LEN(SOURCE!M1808) &gt;= 0, REPT(" ",lookups!$P$2-LEN(SOURCE!M1808)), "")&amp;
      "},"&amp;IF(SOURCE!O1808&lt;&gt;"",""&amp;SOURCE!O1808,"")
 )
)
)</f>
        <v>/* 1768 */  { fnEqCalc,                     NOPARAM,                     "Calc",                                        "Calc",                                        (0 &lt;&lt; TAM_MAX_BITS) |     0, CAT_NONE | SLS_ENABLED   | US_ENABLED   | EIM_DISABLED | PTP_DISABLED     },</v>
      </c>
    </row>
    <row r="1809" customFormat="false" ht="15.75" hidden="false" customHeight="false" outlineLevel="0" collapsed="false">
      <c r="A1809" s="263" t="str">
        <f aca="false">IF(AND(OR(SOURCE!A1809="",ISBLANK(SOURCE!A1809)),SOURCE!B1809&gt;0),IF(ISBLANK(SOURCE!C1809),"",SOURCE!C1809),
IF(SOURCE!B1809&lt;0,VLOOKUP(SOURCE!B1809,lookups!A$1:B$25,2,0),
  IF(ISBLANK(SOURCE!B1809),
    "",
    "/* "&amp;TEXT(SOURCE!B1809,"???0")&amp;" *"&amp;
      SOURCE!C1809&amp;", "&amp; IF(lookups!$E$2-LEN(SOURCE!C1809) &gt;= 0, REPT(" ",lookups!$E$2-LEN(SOURCE!C1809)), "")&amp;
      SOURCE!D1809&amp;", "&amp; IF(lookups!$F$2-LEN(SOURCE!D1809) &gt;= 0, REPT(" ",lookups!$F$2-LEN(SOURCE!D1809)), "")&amp;
      SOURCE!E1809&amp;", "&amp; IF(lookups!$G$2-LEN(SOURCE!E1809) &gt;=0, REPT(" ",lookups!$G$2-LEN(SOURCE!E1809)), "")&amp;
      SOURCE!F1809&amp;", "&amp; IF(lookups!$H$2-LEN(SOURCE!F1809) &gt;= 0, REPT(" ",lookups!$H$2-LEN(SOURCE!F1809)+2), "")&amp;"("&amp;
      SUBSTITUTE(TEXT(SOURCE!G1809,"??0"),"  ","")&amp;" &lt;&lt; TAM_MAX_BITS) |"&amp; IF(lookups!$I$2-3 &gt;= 0, REPT(" ",MAX(1,lookups!$I$2-5+4+1-1-LEN(  IF(ISTEXT(SOURCE!H1809),SOURCE!H1809,  SUBSTITUTE(SUBSTITUTE(TEXT(SOURCE!H1809,"????0"),"  ","")," ",""))   ))), "")&amp;
       IF(ISTEXT(SOURCE!H1809),SOURCE!H1809, SUBSTITUTE(SUBSTITUTE(TEXT(SOURCE!H1809,"????0"),"  ","")," ",""))   &amp;","&amp; IF(lookups!$J$2-3 &gt;= 0, REPT(" ",lookups!$J$2-3-5), "")&amp;
      SOURCE!I1809&amp;
" | "&amp; IF(lookups!$K$2-LEN(SOURCE!I1809) &gt;= 0, REPT(" ",lookups!$K$2-LEN(SOURCE!I1809)), "")&amp;
      SOURCE!J1809&amp;      IF(lookups!$L$2-LEN(SOURCE!J1809) &gt;= 0, REPT(" ",lookups!$L$2-LEN(SOURCE!J1809)), "")&amp;
" | "&amp; IF(lookups!$K$2-LEN(SOURCE!I1809) &gt;= 0, REPT(" ",lookups!$K$2-LEN(SOURCE!I1809)), "")&amp;
      SOURCE!K1809&amp;      IF(lookups!$L$2-LEN(SOURCE!K1809) &gt;= 0, REPT(" ",lookups!$M$2-LEN(SOURCE!K1809)), "")&amp;
" | "&amp; SOURCE!L1809&amp;      IF(lookups!$O$2-LEN(SOURCE!L1809) &gt;= 0, REPT(" ",lookups!$O$2-LEN(SOURCE!L1809)), "")&amp;
" | "&amp; SOURCE!M1809&amp;      IF(lookups!$P$2-LEN(SOURCE!M1809) &gt;= 0, REPT(" ",lookups!$P$2-LEN(SOURCE!M1809)), "")&amp;
      "},"&amp;IF(SOURCE!O1809&lt;&gt;"",""&amp;SOURCE!O1809,"")
 )
)
)</f>
        <v>/* 1769 */  { fnSquareRoot,                 NOPARAM,                     "SQRT",                                        "SQRT",                                        (0 &lt;&lt; TAM_MAX_BITS) |     0, CAT_FNCT | SLS_ENABLED   | US_ENABLED   | EIM_ENABLED  | PTP_NONE         },</v>
      </c>
    </row>
    <row r="1810" customFormat="false" ht="15.75" hidden="false" customHeight="false" outlineLevel="0" collapsed="false">
      <c r="A1810" s="263" t="str">
        <f aca="false">IF(AND(OR(SOURCE!A1810="",ISBLANK(SOURCE!A1810)),SOURCE!B1810&gt;0),IF(ISBLANK(SOURCE!C1810),"",SOURCE!C1810),
IF(SOURCE!B1810&lt;0,VLOOKUP(SOURCE!B1810,lookups!A$1:B$25,2,0),
  IF(ISBLANK(SOURCE!B1810),
    "",
    "/* "&amp;TEXT(SOURCE!B1810,"???0")&amp;" *"&amp;
      SOURCE!C1810&amp;", "&amp; IF(lookups!$E$2-LEN(SOURCE!C1810) &gt;= 0, REPT(" ",lookups!$E$2-LEN(SOURCE!C1810)), "")&amp;
      SOURCE!D1810&amp;", "&amp; IF(lookups!$F$2-LEN(SOURCE!D1810) &gt;= 0, REPT(" ",lookups!$F$2-LEN(SOURCE!D1810)), "")&amp;
      SOURCE!E1810&amp;", "&amp; IF(lookups!$G$2-LEN(SOURCE!E1810) &gt;=0, REPT(" ",lookups!$G$2-LEN(SOURCE!E1810)), "")&amp;
      SOURCE!F1810&amp;", "&amp; IF(lookups!$H$2-LEN(SOURCE!F1810) &gt;= 0, REPT(" ",lookups!$H$2-LEN(SOURCE!F1810)+2), "")&amp;"("&amp;
      SUBSTITUTE(TEXT(SOURCE!G1810,"??0"),"  ","")&amp;" &lt;&lt; TAM_MAX_BITS) |"&amp; IF(lookups!$I$2-3 &gt;= 0, REPT(" ",MAX(1,lookups!$I$2-5+4+1-1-LEN(  IF(ISTEXT(SOURCE!H1810),SOURCE!H1810,  SUBSTITUTE(SUBSTITUTE(TEXT(SOURCE!H1810,"????0"),"  ","")," ",""))   ))), "")&amp;
       IF(ISTEXT(SOURCE!H1810),SOURCE!H1810, SUBSTITUTE(SUBSTITUTE(TEXT(SOURCE!H1810,"????0"),"  ","")," ",""))   &amp;","&amp; IF(lookups!$J$2-3 &gt;= 0, REPT(" ",lookups!$J$2-3-5), "")&amp;
      SOURCE!I1810&amp;
" | "&amp; IF(lookups!$K$2-LEN(SOURCE!I1810) &gt;= 0, REPT(" ",lookups!$K$2-LEN(SOURCE!I1810)), "")&amp;
      SOURCE!J1810&amp;      IF(lookups!$L$2-LEN(SOURCE!J1810) &gt;= 0, REPT(" ",lookups!$L$2-LEN(SOURCE!J1810)), "")&amp;
" | "&amp; IF(lookups!$K$2-LEN(SOURCE!I1810) &gt;= 0, REPT(" ",lookups!$K$2-LEN(SOURCE!I1810)), "")&amp;
      SOURCE!K1810&amp;      IF(lookups!$L$2-LEN(SOURCE!K1810) &gt;= 0, REPT(" ",lookups!$M$2-LEN(SOURCE!K1810)), "")&amp;
" | "&amp; SOURCE!L1810&amp;      IF(lookups!$O$2-LEN(SOURCE!L1810) &gt;= 0, REPT(" ",lookups!$O$2-LEN(SOURCE!L1810)), "")&amp;
" | "&amp; SOURCE!M1810&amp;      IF(lookups!$P$2-LEN(SOURCE!M1810) &gt;= 0, REPT(" ",lookups!$P$2-LEN(SOURCE!M1810)), "")&amp;
      "},"&amp;IF(SOURCE!O1810&lt;&gt;"",""&amp;SOURCE!O1810,"")
 )
)
)</f>
        <v>/* 1770 */  { fnRecall,                     RESERVED_VARIABLE_FV,        STD_SUB_R STD_SPACE_3_PER_EM "FV",             STD_SUB_R STD_SPACE_3_PER_EM "FV",             (0 &lt;&lt; TAM_MAX_BITS) |     0, CAT_NONE | SLS_ENABLED   | US_ENABLED   | EIM_DISABLED | PTP_DISABLED     },</v>
      </c>
    </row>
    <row r="1811" customFormat="false" ht="15.75" hidden="false" customHeight="false" outlineLevel="0" collapsed="false">
      <c r="A1811" s="263" t="str">
        <f aca="false">IF(AND(OR(SOURCE!A1811="",ISBLANK(SOURCE!A1811)),SOURCE!B1811&gt;0),IF(ISBLANK(SOURCE!C1811),"",SOURCE!C1811),
IF(SOURCE!B1811&lt;0,VLOOKUP(SOURCE!B1811,lookups!A$1:B$25,2,0),
  IF(ISBLANK(SOURCE!B1811),
    "",
    "/* "&amp;TEXT(SOURCE!B1811,"???0")&amp;" *"&amp;
      SOURCE!C1811&amp;", "&amp; IF(lookups!$E$2-LEN(SOURCE!C1811) &gt;= 0, REPT(" ",lookups!$E$2-LEN(SOURCE!C1811)), "")&amp;
      SOURCE!D1811&amp;", "&amp; IF(lookups!$F$2-LEN(SOURCE!D1811) &gt;= 0, REPT(" ",lookups!$F$2-LEN(SOURCE!D1811)), "")&amp;
      SOURCE!E1811&amp;", "&amp; IF(lookups!$G$2-LEN(SOURCE!E1811) &gt;=0, REPT(" ",lookups!$G$2-LEN(SOURCE!E1811)), "")&amp;
      SOURCE!F1811&amp;", "&amp; IF(lookups!$H$2-LEN(SOURCE!F1811) &gt;= 0, REPT(" ",lookups!$H$2-LEN(SOURCE!F1811)+2), "")&amp;"("&amp;
      SUBSTITUTE(TEXT(SOURCE!G1811,"??0"),"  ","")&amp;" &lt;&lt; TAM_MAX_BITS) |"&amp; IF(lookups!$I$2-3 &gt;= 0, REPT(" ",MAX(1,lookups!$I$2-5+4+1-1-LEN(  IF(ISTEXT(SOURCE!H1811),SOURCE!H1811,  SUBSTITUTE(SUBSTITUTE(TEXT(SOURCE!H1811,"????0"),"  ","")," ",""))   ))), "")&amp;
       IF(ISTEXT(SOURCE!H1811),SOURCE!H1811, SUBSTITUTE(SUBSTITUTE(TEXT(SOURCE!H1811,"????0"),"  ","")," ",""))   &amp;","&amp; IF(lookups!$J$2-3 &gt;= 0, REPT(" ",lookups!$J$2-3-5), "")&amp;
      SOURCE!I1811&amp;
" | "&amp; IF(lookups!$K$2-LEN(SOURCE!I1811) &gt;= 0, REPT(" ",lookups!$K$2-LEN(SOURCE!I1811)), "")&amp;
      SOURCE!J1811&amp;      IF(lookups!$L$2-LEN(SOURCE!J1811) &gt;= 0, REPT(" ",lookups!$L$2-LEN(SOURCE!J1811)), "")&amp;
" | "&amp; IF(lookups!$K$2-LEN(SOURCE!I1811) &gt;= 0, REPT(" ",lookups!$K$2-LEN(SOURCE!I1811)), "")&amp;
      SOURCE!K1811&amp;      IF(lookups!$L$2-LEN(SOURCE!K1811) &gt;= 0, REPT(" ",lookups!$M$2-LEN(SOURCE!K1811)), "")&amp;
" | "&amp; SOURCE!L1811&amp;      IF(lookups!$O$2-LEN(SOURCE!L1811) &gt;= 0, REPT(" ",lookups!$O$2-LEN(SOURCE!L1811)), "")&amp;
" | "&amp; SOURCE!M1811&amp;      IF(lookups!$P$2-LEN(SOURCE!M1811) &gt;= 0, REPT(" ",lookups!$P$2-LEN(SOURCE!M1811)), "")&amp;
      "},"&amp;IF(SOURCE!O1811&lt;&gt;"",""&amp;SOURCE!O1811,"")
 )
)
)</f>
        <v>/* 1771 */  { fnRecall,                     RESERVED_VARIABLE_IPONA,     STD_SUB_R STD_SPACE_3_PER_EM "i%/a",           STD_SUB_R STD_SPACE_3_PER_EM "i%/a",           (0 &lt;&lt; TAM_MAX_BITS) |     0, CAT_NONE | SLS_ENABLED   | US_ENABLED   | EIM_DISABLED | PTP_DISABLED     },</v>
      </c>
    </row>
    <row r="1812" customFormat="false" ht="15.75" hidden="false" customHeight="false" outlineLevel="0" collapsed="false">
      <c r="A1812" s="263" t="str">
        <f aca="false">IF(AND(OR(SOURCE!A1812="",ISBLANK(SOURCE!A1812)),SOURCE!B1812&gt;0),IF(ISBLANK(SOURCE!C1812),"",SOURCE!C1812),
IF(SOURCE!B1812&lt;0,VLOOKUP(SOURCE!B1812,lookups!A$1:B$25,2,0),
  IF(ISBLANK(SOURCE!B1812),
    "",
    "/* "&amp;TEXT(SOURCE!B1812,"???0")&amp;" *"&amp;
      SOURCE!C1812&amp;", "&amp; IF(lookups!$E$2-LEN(SOURCE!C1812) &gt;= 0, REPT(" ",lookups!$E$2-LEN(SOURCE!C1812)), "")&amp;
      SOURCE!D1812&amp;", "&amp; IF(lookups!$F$2-LEN(SOURCE!D1812) &gt;= 0, REPT(" ",lookups!$F$2-LEN(SOURCE!D1812)), "")&amp;
      SOURCE!E1812&amp;", "&amp; IF(lookups!$G$2-LEN(SOURCE!E1812) &gt;=0, REPT(" ",lookups!$G$2-LEN(SOURCE!E1812)), "")&amp;
      SOURCE!F1812&amp;", "&amp; IF(lookups!$H$2-LEN(SOURCE!F1812) &gt;= 0, REPT(" ",lookups!$H$2-LEN(SOURCE!F1812)+2), "")&amp;"("&amp;
      SUBSTITUTE(TEXT(SOURCE!G1812,"??0"),"  ","")&amp;" &lt;&lt; TAM_MAX_BITS) |"&amp; IF(lookups!$I$2-3 &gt;= 0, REPT(" ",MAX(1,lookups!$I$2-5+4+1-1-LEN(  IF(ISTEXT(SOURCE!H1812),SOURCE!H1812,  SUBSTITUTE(SUBSTITUTE(TEXT(SOURCE!H1812,"????0"),"  ","")," ",""))   ))), "")&amp;
       IF(ISTEXT(SOURCE!H1812),SOURCE!H1812, SUBSTITUTE(SUBSTITUTE(TEXT(SOURCE!H1812,"????0"),"  ","")," ",""))   &amp;","&amp; IF(lookups!$J$2-3 &gt;= 0, REPT(" ",lookups!$J$2-3-5), "")&amp;
      SOURCE!I1812&amp;
" | "&amp; IF(lookups!$K$2-LEN(SOURCE!I1812) &gt;= 0, REPT(" ",lookups!$K$2-LEN(SOURCE!I1812)), "")&amp;
      SOURCE!J1812&amp;      IF(lookups!$L$2-LEN(SOURCE!J1812) &gt;= 0, REPT(" ",lookups!$L$2-LEN(SOURCE!J1812)), "")&amp;
" | "&amp; IF(lookups!$K$2-LEN(SOURCE!I1812) &gt;= 0, REPT(" ",lookups!$K$2-LEN(SOURCE!I1812)), "")&amp;
      SOURCE!K1812&amp;      IF(lookups!$L$2-LEN(SOURCE!K1812) &gt;= 0, REPT(" ",lookups!$M$2-LEN(SOURCE!K1812)), "")&amp;
" | "&amp; SOURCE!L1812&amp;      IF(lookups!$O$2-LEN(SOURCE!L1812) &gt;= 0, REPT(" ",lookups!$O$2-LEN(SOURCE!L1812)), "")&amp;
" | "&amp; SOURCE!M1812&amp;      IF(lookups!$P$2-LEN(SOURCE!M1812) &gt;= 0, REPT(" ",lookups!$P$2-LEN(SOURCE!M1812)), "")&amp;
      "},"&amp;IF(SOURCE!O1812&lt;&gt;"",""&amp;SOURCE!O1812,"")
 )
)
)</f>
        <v>/* 1772 */  { fnRecall,                     RESERVED_VARIABLE_NPER,      STD_SUB_R STD_SPACE_3_PER_EM NPER_,            STD_SUB_R STD_SPACE_3_PER_EM NPER_,            (0 &lt;&lt; TAM_MAX_BITS) |     0, CAT_NONE | SLS_ENABLED   | US_ENABLED   | EIM_DISABLED | PTP_DISABLED     },</v>
      </c>
    </row>
    <row r="1813" customFormat="false" ht="15.75" hidden="false" customHeight="false" outlineLevel="0" collapsed="false">
      <c r="A1813" s="263" t="str">
        <f aca="false">IF(AND(OR(SOURCE!A1813="",ISBLANK(SOURCE!A1813)),SOURCE!B1813&gt;0),IF(ISBLANK(SOURCE!C1813),"",SOURCE!C1813),
IF(SOURCE!B1813&lt;0,VLOOKUP(SOURCE!B1813,lookups!A$1:B$25,2,0),
  IF(ISBLANK(SOURCE!B1813),
    "",
    "/* "&amp;TEXT(SOURCE!B1813,"???0")&amp;" *"&amp;
      SOURCE!C1813&amp;", "&amp; IF(lookups!$E$2-LEN(SOURCE!C1813) &gt;= 0, REPT(" ",lookups!$E$2-LEN(SOURCE!C1813)), "")&amp;
      SOURCE!D1813&amp;", "&amp; IF(lookups!$F$2-LEN(SOURCE!D1813) &gt;= 0, REPT(" ",lookups!$F$2-LEN(SOURCE!D1813)), "")&amp;
      SOURCE!E1813&amp;", "&amp; IF(lookups!$G$2-LEN(SOURCE!E1813) &gt;=0, REPT(" ",lookups!$G$2-LEN(SOURCE!E1813)), "")&amp;
      SOURCE!F1813&amp;", "&amp; IF(lookups!$H$2-LEN(SOURCE!F1813) &gt;= 0, REPT(" ",lookups!$H$2-LEN(SOURCE!F1813)+2), "")&amp;"("&amp;
      SUBSTITUTE(TEXT(SOURCE!G1813,"??0"),"  ","")&amp;" &lt;&lt; TAM_MAX_BITS) |"&amp; IF(lookups!$I$2-3 &gt;= 0, REPT(" ",MAX(1,lookups!$I$2-5+4+1-1-LEN(  IF(ISTEXT(SOURCE!H1813),SOURCE!H1813,  SUBSTITUTE(SUBSTITUTE(TEXT(SOURCE!H1813,"????0"),"  ","")," ",""))   ))), "")&amp;
       IF(ISTEXT(SOURCE!H1813),SOURCE!H1813, SUBSTITUTE(SUBSTITUTE(TEXT(SOURCE!H1813,"????0"),"  ","")," ",""))   &amp;","&amp; IF(lookups!$J$2-3 &gt;= 0, REPT(" ",lookups!$J$2-3-5), "")&amp;
      SOURCE!I1813&amp;
" | "&amp; IF(lookups!$K$2-LEN(SOURCE!I1813) &gt;= 0, REPT(" ",lookups!$K$2-LEN(SOURCE!I1813)), "")&amp;
      SOURCE!J1813&amp;      IF(lookups!$L$2-LEN(SOURCE!J1813) &gt;= 0, REPT(" ",lookups!$L$2-LEN(SOURCE!J1813)), "")&amp;
" | "&amp; IF(lookups!$K$2-LEN(SOURCE!I1813) &gt;= 0, REPT(" ",lookups!$K$2-LEN(SOURCE!I1813)), "")&amp;
      SOURCE!K1813&amp;      IF(lookups!$L$2-LEN(SOURCE!K1813) &gt;= 0, REPT(" ",lookups!$M$2-LEN(SOURCE!K1813)), "")&amp;
" | "&amp; SOURCE!L1813&amp;      IF(lookups!$O$2-LEN(SOURCE!L1813) &gt;= 0, REPT(" ",lookups!$O$2-LEN(SOURCE!L1813)), "")&amp;
" | "&amp; SOURCE!M1813&amp;      IF(lookups!$P$2-LEN(SOURCE!M1813) &gt;= 0, REPT(" ",lookups!$P$2-LEN(SOURCE!M1813)), "")&amp;
      "},"&amp;IF(SOURCE!O1813&lt;&gt;"",""&amp;SOURCE!O1813,"")
 )
)
)</f>
        <v>/* 1773 */  { fnRecall,                     RESERVED_VARIABLE_PERONA,    STD_SUB_R STD_SPACE_3_PER_EM "PER/a",          STD_SUB_R STD_SPACE_3_PER_EM "PER/a",          (0 &lt;&lt; TAM_MAX_BITS) |     0, CAT_NONE | SLS_ENABLED   | US_ENABLED   | EIM_DISABLED | PTP_DISABLED     },</v>
      </c>
    </row>
    <row r="1814" customFormat="false" ht="15" hidden="false" customHeight="false" outlineLevel="0" collapsed="false">
      <c r="A1814" s="263" t="str">
        <f aca="false">IF(AND(OR(SOURCE!A1814="",ISBLANK(SOURCE!A1814)),SOURCE!B1814&gt;0),IF(ISBLANK(SOURCE!C1814),"",SOURCE!C1814),
IF(SOURCE!B1814&lt;0,VLOOKUP(SOURCE!B1814,lookups!A$1:B$25,2,0),
  IF(ISBLANK(SOURCE!B1814),
    "",
    "/* "&amp;TEXT(SOURCE!B1814,"???0")&amp;" *"&amp;
      SOURCE!C1814&amp;", "&amp; IF(lookups!$E$2-LEN(SOURCE!C1814) &gt;= 0, REPT(" ",lookups!$E$2-LEN(SOURCE!C1814)), "")&amp;
      SOURCE!D1814&amp;", "&amp; IF(lookups!$F$2-LEN(SOURCE!D1814) &gt;= 0, REPT(" ",lookups!$F$2-LEN(SOURCE!D1814)), "")&amp;
      SOURCE!E1814&amp;", "&amp; IF(lookups!$G$2-LEN(SOURCE!E1814) &gt;=0, REPT(" ",lookups!$G$2-LEN(SOURCE!E1814)), "")&amp;
      SOURCE!F1814&amp;", "&amp; IF(lookups!$H$2-LEN(SOURCE!F1814) &gt;= 0, REPT(" ",lookups!$H$2-LEN(SOURCE!F1814)+2), "")&amp;"("&amp;
      SUBSTITUTE(TEXT(SOURCE!G1814,"??0"),"  ","")&amp;" &lt;&lt; TAM_MAX_BITS) |"&amp; IF(lookups!$I$2-3 &gt;= 0, REPT(" ",MAX(1,lookups!$I$2-5+4+1-1-LEN(  IF(ISTEXT(SOURCE!H1814),SOURCE!H1814,  SUBSTITUTE(SUBSTITUTE(TEXT(SOURCE!H1814,"????0"),"  ","")," ",""))   ))), "")&amp;
       IF(ISTEXT(SOURCE!H1814),SOURCE!H1814, SUBSTITUTE(SUBSTITUTE(TEXT(SOURCE!H1814,"????0"),"  ","")," ",""))   &amp;","&amp; IF(lookups!$J$2-3 &gt;= 0, REPT(" ",lookups!$J$2-3-5), "")&amp;
      SOURCE!I1814&amp;
" | "&amp; IF(lookups!$K$2-LEN(SOURCE!I1814) &gt;= 0, REPT(" ",lookups!$K$2-LEN(SOURCE!I1814)), "")&amp;
      SOURCE!J1814&amp;      IF(lookups!$L$2-LEN(SOURCE!J1814) &gt;= 0, REPT(" ",lookups!$L$2-LEN(SOURCE!J1814)), "")&amp;
" | "&amp; IF(lookups!$K$2-LEN(SOURCE!I1814) &gt;= 0, REPT(" ",lookups!$K$2-LEN(SOURCE!I1814)), "")&amp;
      SOURCE!K1814&amp;      IF(lookups!$L$2-LEN(SOURCE!K1814) &gt;= 0, REPT(" ",lookups!$M$2-LEN(SOURCE!K1814)), "")&amp;
" | "&amp; SOURCE!L1814&amp;      IF(lookups!$O$2-LEN(SOURCE!L1814) &gt;= 0, REPT(" ",lookups!$O$2-LEN(SOURCE!L1814)), "")&amp;
" | "&amp; SOURCE!M1814&amp;      IF(lookups!$P$2-LEN(SOURCE!M1814) &gt;= 0, REPT(" ",lookups!$P$2-LEN(SOURCE!M1814)), "")&amp;
      "},"&amp;IF(SOURCE!O1814&lt;&gt;"",""&amp;SOURCE!O1814,"")
 )
)
)</f>
        <v>/* 1774 */  { fnRecall,                     RESERVED_VARIABLE_CPERONA,   STD_SUB_R STD_SPACE_3_PER_EM "CPER/a",         STD_SUB_R STD_SPACE_3_PER_EM "CPER/a",         (0 &lt;&lt; TAM_MAX_BITS) |     0, CAT_NONE | SLS_ENABLED   | US_ENABLED   | EIM_DISABLED | PTP_DISABLED     },</v>
      </c>
    </row>
    <row r="1815" customFormat="false" ht="15.75" hidden="false" customHeight="false" outlineLevel="0" collapsed="false">
      <c r="A1815" s="263" t="str">
        <f aca="false">IF(AND(OR(SOURCE!A1815="",ISBLANK(SOURCE!A1815)),SOURCE!B1815&gt;0),IF(ISBLANK(SOURCE!C1815),"",SOURCE!C1815),
IF(SOURCE!B1815&lt;0,VLOOKUP(SOURCE!B1815,lookups!A$1:B$25,2,0),
  IF(ISBLANK(SOURCE!B1815),
    "",
    "/* "&amp;TEXT(SOURCE!B1815,"???0")&amp;" *"&amp;
      SOURCE!C1815&amp;", "&amp; IF(lookups!$E$2-LEN(SOURCE!C1815) &gt;= 0, REPT(" ",lookups!$E$2-LEN(SOURCE!C1815)), "")&amp;
      SOURCE!D1815&amp;", "&amp; IF(lookups!$F$2-LEN(SOURCE!D1815) &gt;= 0, REPT(" ",lookups!$F$2-LEN(SOURCE!D1815)), "")&amp;
      SOURCE!E1815&amp;", "&amp; IF(lookups!$G$2-LEN(SOURCE!E1815) &gt;=0, REPT(" ",lookups!$G$2-LEN(SOURCE!E1815)), "")&amp;
      SOURCE!F1815&amp;", "&amp; IF(lookups!$H$2-LEN(SOURCE!F1815) &gt;= 0, REPT(" ",lookups!$H$2-LEN(SOURCE!F1815)+2), "")&amp;"("&amp;
      SUBSTITUTE(TEXT(SOURCE!G1815,"??0"),"  ","")&amp;" &lt;&lt; TAM_MAX_BITS) |"&amp; IF(lookups!$I$2-3 &gt;= 0, REPT(" ",MAX(1,lookups!$I$2-5+4+1-1-LEN(  IF(ISTEXT(SOURCE!H1815),SOURCE!H1815,  SUBSTITUTE(SUBSTITUTE(TEXT(SOURCE!H1815,"????0"),"  ","")," ",""))   ))), "")&amp;
       IF(ISTEXT(SOURCE!H1815),SOURCE!H1815, SUBSTITUTE(SUBSTITUTE(TEXT(SOURCE!H1815,"????0"),"  ","")," ",""))   &amp;","&amp; IF(lookups!$J$2-3 &gt;= 0, REPT(" ",lookups!$J$2-3-5), "")&amp;
      SOURCE!I1815&amp;
" | "&amp; IF(lookups!$K$2-LEN(SOURCE!I1815) &gt;= 0, REPT(" ",lookups!$K$2-LEN(SOURCE!I1815)), "")&amp;
      SOURCE!J1815&amp;      IF(lookups!$L$2-LEN(SOURCE!J1815) &gt;= 0, REPT(" ",lookups!$L$2-LEN(SOURCE!J1815)), "")&amp;
" | "&amp; IF(lookups!$K$2-LEN(SOURCE!I1815) &gt;= 0, REPT(" ",lookups!$K$2-LEN(SOURCE!I1815)), "")&amp;
      SOURCE!K1815&amp;      IF(lookups!$L$2-LEN(SOURCE!K1815) &gt;= 0, REPT(" ",lookups!$M$2-LEN(SOURCE!K1815)), "")&amp;
" | "&amp; SOURCE!L1815&amp;      IF(lookups!$O$2-LEN(SOURCE!L1815) &gt;= 0, REPT(" ",lookups!$O$2-LEN(SOURCE!L1815)), "")&amp;
" | "&amp; SOURCE!M1815&amp;      IF(lookups!$P$2-LEN(SOURCE!M1815) &gt;= 0, REPT(" ",lookups!$P$2-LEN(SOURCE!M1815)), "")&amp;
      "},"&amp;IF(SOURCE!O1815&lt;&gt;"",""&amp;SOURCE!O1815,"")
 )
)
)</f>
        <v>/* 1775 */  { fnRecall,                     RESERVED_VARIABLE_PMT,       STD_SUB_R STD_SPACE_3_PER_EM "PMT",            STD_SUB_R STD_SPACE_3_PER_EM "PMT",            (0 &lt;&lt; TAM_MAX_BITS) |     0, CAT_NONE | SLS_ENABLED   | US_ENABLED   | EIM_DISABLED | PTP_DISABLED     },</v>
      </c>
    </row>
    <row r="1816" customFormat="false" ht="15.75" hidden="false" customHeight="false" outlineLevel="0" collapsed="false">
      <c r="A1816" s="263" t="str">
        <f aca="false">IF(AND(OR(SOURCE!A1816="",ISBLANK(SOURCE!A1816)),SOURCE!B1816&gt;0),IF(ISBLANK(SOURCE!C1816),"",SOURCE!C1816),
IF(SOURCE!B1816&lt;0,VLOOKUP(SOURCE!B1816,lookups!A$1:B$25,2,0),
  IF(ISBLANK(SOURCE!B1816),
    "",
    "/* "&amp;TEXT(SOURCE!B1816,"???0")&amp;" *"&amp;
      SOURCE!C1816&amp;", "&amp; IF(lookups!$E$2-LEN(SOURCE!C1816) &gt;= 0, REPT(" ",lookups!$E$2-LEN(SOURCE!C1816)), "")&amp;
      SOURCE!D1816&amp;", "&amp; IF(lookups!$F$2-LEN(SOURCE!D1816) &gt;= 0, REPT(" ",lookups!$F$2-LEN(SOURCE!D1816)), "")&amp;
      SOURCE!E1816&amp;", "&amp; IF(lookups!$G$2-LEN(SOURCE!E1816) &gt;=0, REPT(" ",lookups!$G$2-LEN(SOURCE!E1816)), "")&amp;
      SOURCE!F1816&amp;", "&amp; IF(lookups!$H$2-LEN(SOURCE!F1816) &gt;= 0, REPT(" ",lookups!$H$2-LEN(SOURCE!F1816)+2), "")&amp;"("&amp;
      SUBSTITUTE(TEXT(SOURCE!G1816,"??0"),"  ","")&amp;" &lt;&lt; TAM_MAX_BITS) |"&amp; IF(lookups!$I$2-3 &gt;= 0, REPT(" ",MAX(1,lookups!$I$2-5+4+1-1-LEN(  IF(ISTEXT(SOURCE!H1816),SOURCE!H1816,  SUBSTITUTE(SUBSTITUTE(TEXT(SOURCE!H1816,"????0"),"  ","")," ",""))   ))), "")&amp;
       IF(ISTEXT(SOURCE!H1816),SOURCE!H1816, SUBSTITUTE(SUBSTITUTE(TEXT(SOURCE!H1816,"????0"),"  ","")," ",""))   &amp;","&amp; IF(lookups!$J$2-3 &gt;= 0, REPT(" ",lookups!$J$2-3-5), "")&amp;
      SOURCE!I1816&amp;
" | "&amp; IF(lookups!$K$2-LEN(SOURCE!I1816) &gt;= 0, REPT(" ",lookups!$K$2-LEN(SOURCE!I1816)), "")&amp;
      SOURCE!J1816&amp;      IF(lookups!$L$2-LEN(SOURCE!J1816) &gt;= 0, REPT(" ",lookups!$L$2-LEN(SOURCE!J1816)), "")&amp;
" | "&amp; IF(lookups!$K$2-LEN(SOURCE!I1816) &gt;= 0, REPT(" ",lookups!$K$2-LEN(SOURCE!I1816)), "")&amp;
      SOURCE!K1816&amp;      IF(lookups!$L$2-LEN(SOURCE!K1816) &gt;= 0, REPT(" ",lookups!$M$2-LEN(SOURCE!K1816)), "")&amp;
" | "&amp; SOURCE!L1816&amp;      IF(lookups!$O$2-LEN(SOURCE!L1816) &gt;= 0, REPT(" ",lookups!$O$2-LEN(SOURCE!L1816)), "")&amp;
" | "&amp; SOURCE!M1816&amp;      IF(lookups!$P$2-LEN(SOURCE!M1816) &gt;= 0, REPT(" ",lookups!$P$2-LEN(SOURCE!M1816)), "")&amp;
      "},"&amp;IF(SOURCE!O1816&lt;&gt;"",""&amp;SOURCE!O1816,"")
 )
)
)</f>
        <v>/* 1776 */  { fnRecall,                     RESERVED_VARIABLE_PV,        STD_SUB_R STD_SPACE_3_PER_EM "PV",             STD_SUB_R STD_SPACE_3_PER_EM "PV",             (0 &lt;&lt; TAM_MAX_BITS) |     0, CAT_NONE | SLS_ENABLED   | US_ENABLED   | EIM_DISABLED | PTP_DISABLED     },</v>
      </c>
    </row>
    <row r="1817" customFormat="false" ht="15.75" hidden="false" customHeight="false" outlineLevel="0" collapsed="false">
      <c r="A1817" s="263" t="str">
        <f aca="false">IF(AND(OR(SOURCE!A1817="",ISBLANK(SOURCE!A1817)),SOURCE!B1817&gt;0),IF(ISBLANK(SOURCE!C1817),"",SOURCE!C1817),
IF(SOURCE!B1817&lt;0,VLOOKUP(SOURCE!B1817,lookups!A$1:B$25,2,0),
  IF(ISBLANK(SOURCE!B1817),
    "",
    "/* "&amp;TEXT(SOURCE!B1817,"???0")&amp;" *"&amp;
      SOURCE!C1817&amp;", "&amp; IF(lookups!$E$2-LEN(SOURCE!C1817) &gt;= 0, REPT(" ",lookups!$E$2-LEN(SOURCE!C1817)), "")&amp;
      SOURCE!D1817&amp;", "&amp; IF(lookups!$F$2-LEN(SOURCE!D1817) &gt;= 0, REPT(" ",lookups!$F$2-LEN(SOURCE!D1817)), "")&amp;
      SOURCE!E1817&amp;", "&amp; IF(lookups!$G$2-LEN(SOURCE!E1817) &gt;=0, REPT(" ",lookups!$G$2-LEN(SOURCE!E1817)), "")&amp;
      SOURCE!F1817&amp;", "&amp; IF(lookups!$H$2-LEN(SOURCE!F1817) &gt;= 0, REPT(" ",lookups!$H$2-LEN(SOURCE!F1817)+2), "")&amp;"("&amp;
      SUBSTITUTE(TEXT(SOURCE!G1817,"??0"),"  ","")&amp;" &lt;&lt; TAM_MAX_BITS) |"&amp; IF(lookups!$I$2-3 &gt;= 0, REPT(" ",MAX(1,lookups!$I$2-5+4+1-1-LEN(  IF(ISTEXT(SOURCE!H1817),SOURCE!H1817,  SUBSTITUTE(SUBSTITUTE(TEXT(SOURCE!H1817,"????0"),"  ","")," ",""))   ))), "")&amp;
       IF(ISTEXT(SOURCE!H1817),SOURCE!H1817, SUBSTITUTE(SUBSTITUTE(TEXT(SOURCE!H1817,"????0"),"  ","")," ",""))   &amp;","&amp; IF(lookups!$J$2-3 &gt;= 0, REPT(" ",lookups!$J$2-3-5), "")&amp;
      SOURCE!I1817&amp;
" | "&amp; IF(lookups!$K$2-LEN(SOURCE!I1817) &gt;= 0, REPT(" ",lookups!$K$2-LEN(SOURCE!I1817)), "")&amp;
      SOURCE!J1817&amp;      IF(lookups!$L$2-LEN(SOURCE!J1817) &gt;= 0, REPT(" ",lookups!$L$2-LEN(SOURCE!J1817)), "")&amp;
" | "&amp; IF(lookups!$K$2-LEN(SOURCE!I1817) &gt;= 0, REPT(" ",lookups!$K$2-LEN(SOURCE!I1817)), "")&amp;
      SOURCE!K1817&amp;      IF(lookups!$L$2-LEN(SOURCE!K1817) &gt;= 0, REPT(" ",lookups!$M$2-LEN(SOURCE!K1817)), "")&amp;
" | "&amp; SOURCE!L1817&amp;      IF(lookups!$O$2-LEN(SOURCE!L1817) &gt;= 0, REPT(" ",lookups!$O$2-LEN(SOURCE!L1817)), "")&amp;
" | "&amp; SOURCE!M1817&amp;      IF(lookups!$P$2-LEN(SOURCE!M1817) &gt;= 0, REPT(" ",lookups!$P$2-LEN(SOURCE!M1817)), "")&amp;
      "},"&amp;IF(SOURCE!O1817&lt;&gt;"",""&amp;SOURCE!O1817,"")
 )
)
)</f>
        <v>/* 1777 */  { fnAtan2,                      NOPARAM /*#JM#*/,            "ATAN2",                                       "ATAN2",                                       (0 &lt;&lt; TAM_MAX_BITS) |     0, CAT_FNCT | SLS_ENABLED   | US_ENABLED   | EIM_ENABLED  | PTP_NONE         },</v>
      </c>
    </row>
    <row r="1818" customFormat="false" ht="15.75" hidden="false" customHeight="false" outlineLevel="0" collapsed="false">
      <c r="A1818" s="263" t="str">
        <f aca="false">IF(AND(OR(SOURCE!A1818="",ISBLANK(SOURCE!A1818)),SOURCE!B1818&gt;0),IF(ISBLANK(SOURCE!C1818),"",SOURCE!C1818),
IF(SOURCE!B1818&lt;0,VLOOKUP(SOURCE!B1818,lookups!A$1:B$25,2,0),
  IF(ISBLANK(SOURCE!B1818),
    "",
    "/* "&amp;TEXT(SOURCE!B1818,"???0")&amp;" *"&amp;
      SOURCE!C1818&amp;", "&amp; IF(lookups!$E$2-LEN(SOURCE!C1818) &gt;= 0, REPT(" ",lookups!$E$2-LEN(SOURCE!C1818)), "")&amp;
      SOURCE!D1818&amp;", "&amp; IF(lookups!$F$2-LEN(SOURCE!D1818) &gt;= 0, REPT(" ",lookups!$F$2-LEN(SOURCE!D1818)), "")&amp;
      SOURCE!E1818&amp;", "&amp; IF(lookups!$G$2-LEN(SOURCE!E1818) &gt;=0, REPT(" ",lookups!$G$2-LEN(SOURCE!E1818)), "")&amp;
      SOURCE!F1818&amp;", "&amp; IF(lookups!$H$2-LEN(SOURCE!F1818) &gt;= 0, REPT(" ",lookups!$H$2-LEN(SOURCE!F1818)+2), "")&amp;"("&amp;
      SUBSTITUTE(TEXT(SOURCE!G1818,"??0"),"  ","")&amp;" &lt;&lt; TAM_MAX_BITS) |"&amp; IF(lookups!$I$2-3 &gt;= 0, REPT(" ",MAX(1,lookups!$I$2-5+4+1-1-LEN(  IF(ISTEXT(SOURCE!H1818),SOURCE!H1818,  SUBSTITUTE(SUBSTITUTE(TEXT(SOURCE!H1818,"????0"),"  ","")," ",""))   ))), "")&amp;
       IF(ISTEXT(SOURCE!H1818),SOURCE!H1818, SUBSTITUTE(SUBSTITUTE(TEXT(SOURCE!H1818,"????0"),"  ","")," ",""))   &amp;","&amp; IF(lookups!$J$2-3 &gt;= 0, REPT(" ",lookups!$J$2-3-5), "")&amp;
      SOURCE!I1818&amp;
" | "&amp; IF(lookups!$K$2-LEN(SOURCE!I1818) &gt;= 0, REPT(" ",lookups!$K$2-LEN(SOURCE!I1818)), "")&amp;
      SOURCE!J1818&amp;      IF(lookups!$L$2-LEN(SOURCE!J1818) &gt;= 0, REPT(" ",lookups!$L$2-LEN(SOURCE!J1818)), "")&amp;
" | "&amp; IF(lookups!$K$2-LEN(SOURCE!I1818) &gt;= 0, REPT(" ",lookups!$K$2-LEN(SOURCE!I1818)), "")&amp;
      SOURCE!K1818&amp;      IF(lookups!$L$2-LEN(SOURCE!K1818) &gt;= 0, REPT(" ",lookups!$M$2-LEN(SOURCE!K1818)), "")&amp;
" | "&amp; SOURCE!L1818&amp;      IF(lookups!$O$2-LEN(SOURCE!L1818) &gt;= 0, REPT(" ",lookups!$O$2-LEN(SOURCE!L1818)), "")&amp;
" | "&amp; SOURCE!M1818&amp;      IF(lookups!$P$2-LEN(SOURCE!M1818) &gt;= 0, REPT(" ",lookups!$P$2-LEN(SOURCE!M1818)), "")&amp;
      "},"&amp;IF(SOURCE!O1818&lt;&gt;"",""&amp;SOURCE!O1818,"")
 )
)
)</f>
        <v>/* 1778 */  { fnAddTimerApp,                NOPARAM,                     "ADD",                                         "ADD",                                         (0 &lt;&lt; TAM_MAX_BITS) |     0, CAT_NONE | SLS_UNCHANGED | US_UNCHANGED | EIM_DISABLED | PTP_DISABLED     },</v>
      </c>
    </row>
    <row r="1819" customFormat="false" ht="15.75" hidden="false" customHeight="false" outlineLevel="0" collapsed="false">
      <c r="A1819" s="263" t="str">
        <f aca="false">IF(AND(OR(SOURCE!A1819="",ISBLANK(SOURCE!A1819)),SOURCE!B1819&gt;0),IF(ISBLANK(SOURCE!C1819),"",SOURCE!C1819),
IF(SOURCE!B1819&lt;0,VLOOKUP(SOURCE!B1819,lookups!A$1:B$25,2,0),
  IF(ISBLANK(SOURCE!B1819),
    "",
    "/* "&amp;TEXT(SOURCE!B1819,"???0")&amp;" *"&amp;
      SOURCE!C1819&amp;", "&amp; IF(lookups!$E$2-LEN(SOURCE!C1819) &gt;= 0, REPT(" ",lookups!$E$2-LEN(SOURCE!C1819)), "")&amp;
      SOURCE!D1819&amp;", "&amp; IF(lookups!$F$2-LEN(SOURCE!D1819) &gt;= 0, REPT(" ",lookups!$F$2-LEN(SOURCE!D1819)), "")&amp;
      SOURCE!E1819&amp;", "&amp; IF(lookups!$G$2-LEN(SOURCE!E1819) &gt;=0, REPT(" ",lookups!$G$2-LEN(SOURCE!E1819)), "")&amp;
      SOURCE!F1819&amp;", "&amp; IF(lookups!$H$2-LEN(SOURCE!F1819) &gt;= 0, REPT(" ",lookups!$H$2-LEN(SOURCE!F1819)+2), "")&amp;"("&amp;
      SUBSTITUTE(TEXT(SOURCE!G1819,"??0"),"  ","")&amp;" &lt;&lt; TAM_MAX_BITS) |"&amp; IF(lookups!$I$2-3 &gt;= 0, REPT(" ",MAX(1,lookups!$I$2-5+4+1-1-LEN(  IF(ISTEXT(SOURCE!H1819),SOURCE!H1819,  SUBSTITUTE(SUBSTITUTE(TEXT(SOURCE!H1819,"????0"),"  ","")," ",""))   ))), "")&amp;
       IF(ISTEXT(SOURCE!H1819),SOURCE!H1819, SUBSTITUTE(SUBSTITUTE(TEXT(SOURCE!H1819,"????0"),"  ","")," ",""))   &amp;","&amp; IF(lookups!$J$2-3 &gt;= 0, REPT(" ",lookups!$J$2-3-5), "")&amp;
      SOURCE!I1819&amp;
" | "&amp; IF(lookups!$K$2-LEN(SOURCE!I1819) &gt;= 0, REPT(" ",lookups!$K$2-LEN(SOURCE!I1819)), "")&amp;
      SOURCE!J1819&amp;      IF(lookups!$L$2-LEN(SOURCE!J1819) &gt;= 0, REPT(" ",lookups!$L$2-LEN(SOURCE!J1819)), "")&amp;
" | "&amp; IF(lookups!$K$2-LEN(SOURCE!I1819) &gt;= 0, REPT(" ",lookups!$K$2-LEN(SOURCE!I1819)), "")&amp;
      SOURCE!K1819&amp;      IF(lookups!$L$2-LEN(SOURCE!K1819) &gt;= 0, REPT(" ",lookups!$M$2-LEN(SOURCE!K1819)), "")&amp;
" | "&amp; SOURCE!L1819&amp;      IF(lookups!$O$2-LEN(SOURCE!L1819) &gt;= 0, REPT(" ",lookups!$O$2-LEN(SOURCE!L1819)), "")&amp;
" | "&amp; SOURCE!M1819&amp;      IF(lookups!$P$2-LEN(SOURCE!M1819) &gt;= 0, REPT(" ",lookups!$P$2-LEN(SOURCE!M1819)), "")&amp;
      "},"&amp;IF(SOURCE!O1819&lt;&gt;"",""&amp;SOURCE!O1819,"")
 )
)
)</f>
        <v>/* 1779 */  { fnDecisecondTimerApp,         NOPARAM,                     "0.1s",                                        "0.1s",                                        (0 &lt;&lt; TAM_MAX_BITS) |     0, CAT_NONE | SLS_UNCHANGED | US_UNCHANGED | EIM_DISABLED | PTP_DISABLED     },</v>
      </c>
    </row>
    <row r="1820" customFormat="false" ht="15.75" hidden="false" customHeight="false" outlineLevel="0" collapsed="false">
      <c r="A1820" s="263" t="str">
        <f aca="false">IF(AND(OR(SOURCE!A1820="",ISBLANK(SOURCE!A1820)),SOURCE!B1820&gt;0),IF(ISBLANK(SOURCE!C1820),"",SOURCE!C1820),
IF(SOURCE!B1820&lt;0,VLOOKUP(SOURCE!B1820,lookups!A$1:B$25,2,0),
  IF(ISBLANK(SOURCE!B1820),
    "",
    "/* "&amp;TEXT(SOURCE!B1820,"???0")&amp;" *"&amp;
      SOURCE!C1820&amp;", "&amp; IF(lookups!$E$2-LEN(SOURCE!C1820) &gt;= 0, REPT(" ",lookups!$E$2-LEN(SOURCE!C1820)), "")&amp;
      SOURCE!D1820&amp;", "&amp; IF(lookups!$F$2-LEN(SOURCE!D1820) &gt;= 0, REPT(" ",lookups!$F$2-LEN(SOURCE!D1820)), "")&amp;
      SOURCE!E1820&amp;", "&amp; IF(lookups!$G$2-LEN(SOURCE!E1820) &gt;=0, REPT(" ",lookups!$G$2-LEN(SOURCE!E1820)), "")&amp;
      SOURCE!F1820&amp;", "&amp; IF(lookups!$H$2-LEN(SOURCE!F1820) &gt;= 0, REPT(" ",lookups!$H$2-LEN(SOURCE!F1820)+2), "")&amp;"("&amp;
      SUBSTITUTE(TEXT(SOURCE!G1820,"??0"),"  ","")&amp;" &lt;&lt; TAM_MAX_BITS) |"&amp; IF(lookups!$I$2-3 &gt;= 0, REPT(" ",MAX(1,lookups!$I$2-5+4+1-1-LEN(  IF(ISTEXT(SOURCE!H1820),SOURCE!H1820,  SUBSTITUTE(SUBSTITUTE(TEXT(SOURCE!H1820,"????0"),"  ","")," ",""))   ))), "")&amp;
       IF(ISTEXT(SOURCE!H1820),SOURCE!H1820, SUBSTITUTE(SUBSTITUTE(TEXT(SOURCE!H1820,"????0"),"  ","")," ",""))   &amp;","&amp; IF(lookups!$J$2-3 &gt;= 0, REPT(" ",lookups!$J$2-3-5), "")&amp;
      SOURCE!I1820&amp;
" | "&amp; IF(lookups!$K$2-LEN(SOURCE!I1820) &gt;= 0, REPT(" ",lookups!$K$2-LEN(SOURCE!I1820)), "")&amp;
      SOURCE!J1820&amp;      IF(lookups!$L$2-LEN(SOURCE!J1820) &gt;= 0, REPT(" ",lookups!$L$2-LEN(SOURCE!J1820)), "")&amp;
" | "&amp; IF(lookups!$K$2-LEN(SOURCE!I1820) &gt;= 0, REPT(" ",lookups!$K$2-LEN(SOURCE!I1820)), "")&amp;
      SOURCE!K1820&amp;      IF(lookups!$L$2-LEN(SOURCE!K1820) &gt;= 0, REPT(" ",lookups!$M$2-LEN(SOURCE!K1820)), "")&amp;
" | "&amp; SOURCE!L1820&amp;      IF(lookups!$O$2-LEN(SOURCE!L1820) &gt;= 0, REPT(" ",lookups!$O$2-LEN(SOURCE!L1820)), "")&amp;
" | "&amp; SOURCE!M1820&amp;      IF(lookups!$P$2-LEN(SOURCE!M1820) &gt;= 0, REPT(" ",lookups!$P$2-LEN(SOURCE!M1820)), "")&amp;
      "},"&amp;IF(SOURCE!O1820&lt;&gt;"",""&amp;SOURCE!O1820,"")
 )
)
)</f>
        <v>/* 1780 */  { fnResetTimerApp,              NOPARAM,                     "RESET",                                       "RESET",                                       (0 &lt;&lt; TAM_MAX_BITS) |     0, CAT_NONE | SLS_UNCHANGED | US_UNCHANGED | EIM_DISABLED | PTP_DISABLED     },</v>
      </c>
    </row>
    <row r="1821" customFormat="false" ht="15.75" hidden="false" customHeight="false" outlineLevel="0" collapsed="false">
      <c r="A1821" s="263" t="str">
        <f aca="false">IF(AND(OR(SOURCE!A1821="",ISBLANK(SOURCE!A1821)),SOURCE!B1821&gt;0),IF(ISBLANK(SOURCE!C1821),"",SOURCE!C1821),
IF(SOURCE!B1821&lt;0,VLOOKUP(SOURCE!B1821,lookups!A$1:B$25,2,0),
  IF(ISBLANK(SOURCE!B1821),
    "",
    "/* "&amp;TEXT(SOURCE!B1821,"???0")&amp;" *"&amp;
      SOURCE!C1821&amp;", "&amp; IF(lookups!$E$2-LEN(SOURCE!C1821) &gt;= 0, REPT(" ",lookups!$E$2-LEN(SOURCE!C1821)), "")&amp;
      SOURCE!D1821&amp;", "&amp; IF(lookups!$F$2-LEN(SOURCE!D1821) &gt;= 0, REPT(" ",lookups!$F$2-LEN(SOURCE!D1821)), "")&amp;
      SOURCE!E1821&amp;", "&amp; IF(lookups!$G$2-LEN(SOURCE!E1821) &gt;=0, REPT(" ",lookups!$G$2-LEN(SOURCE!E1821)), "")&amp;
      SOURCE!F1821&amp;", "&amp; IF(lookups!$H$2-LEN(SOURCE!F1821) &gt;= 0, REPT(" ",lookups!$H$2-LEN(SOURCE!F1821)+2), "")&amp;"("&amp;
      SUBSTITUTE(TEXT(SOURCE!G1821,"??0"),"  ","")&amp;" &lt;&lt; TAM_MAX_BITS) |"&amp; IF(lookups!$I$2-3 &gt;= 0, REPT(" ",MAX(1,lookups!$I$2-5+4+1-1-LEN(  IF(ISTEXT(SOURCE!H1821),SOURCE!H1821,  SUBSTITUTE(SUBSTITUTE(TEXT(SOURCE!H1821,"????0"),"  ","")," ",""))   ))), "")&amp;
       IF(ISTEXT(SOURCE!H1821),SOURCE!H1821, SUBSTITUTE(SUBSTITUTE(TEXT(SOURCE!H1821,"????0"),"  ","")," ",""))   &amp;","&amp; IF(lookups!$J$2-3 &gt;= 0, REPT(" ",lookups!$J$2-3-5), "")&amp;
      SOURCE!I1821&amp;
" | "&amp; IF(lookups!$K$2-LEN(SOURCE!I1821) &gt;= 0, REPT(" ",lookups!$K$2-LEN(SOURCE!I1821)), "")&amp;
      SOURCE!J1821&amp;      IF(lookups!$L$2-LEN(SOURCE!J1821) &gt;= 0, REPT(" ",lookups!$L$2-LEN(SOURCE!J1821)), "")&amp;
" | "&amp; IF(lookups!$K$2-LEN(SOURCE!I1821) &gt;= 0, REPT(" ",lookups!$K$2-LEN(SOURCE!I1821)), "")&amp;
      SOURCE!K1821&amp;      IF(lookups!$L$2-LEN(SOURCE!K1821) &gt;= 0, REPT(" ",lookups!$M$2-LEN(SOURCE!K1821)), "")&amp;
" | "&amp; SOURCE!L1821&amp;      IF(lookups!$O$2-LEN(SOURCE!L1821) &gt;= 0, REPT(" ",lookups!$O$2-LEN(SOURCE!L1821)), "")&amp;
" | "&amp; SOURCE!M1821&amp;      IF(lookups!$P$2-LEN(SOURCE!M1821) &gt;= 0, REPT(" ",lookups!$P$2-LEN(SOURCE!M1821)), "")&amp;
      "},"&amp;IF(SOURCE!O1821&lt;&gt;"",""&amp;SOURCE!O1821,"")
 )
)
)</f>
        <v>/* 1781 */  { fnRecallTimerApp,             TM_REGISTER,                 "RCL",                                         "",                                            (0 &lt;&lt; TAM_MAX_BITS) |    99, CAT_NONE | SLS_UNCHANGED | US_UNCHANGED | EIM_DISABLED | PTP_DISABLED     },</v>
      </c>
    </row>
    <row r="1822" customFormat="false" ht="15.75" hidden="false" customHeight="false" outlineLevel="0" collapsed="false">
      <c r="A1822" s="263" t="str">
        <f aca="false">IF(AND(OR(SOURCE!A1822="",ISBLANK(SOURCE!A1822)),SOURCE!B1822&gt;0),IF(ISBLANK(SOURCE!C1822),"",SOURCE!C1822),
IF(SOURCE!B1822&lt;0,VLOOKUP(SOURCE!B1822,lookups!A$1:B$25,2,0),
  IF(ISBLANK(SOURCE!B1822),
    "",
    "/* "&amp;TEXT(SOURCE!B1822,"???0")&amp;" *"&amp;
      SOURCE!C1822&amp;", "&amp; IF(lookups!$E$2-LEN(SOURCE!C1822) &gt;= 0, REPT(" ",lookups!$E$2-LEN(SOURCE!C1822)), "")&amp;
      SOURCE!D1822&amp;", "&amp; IF(lookups!$F$2-LEN(SOURCE!D1822) &gt;= 0, REPT(" ",lookups!$F$2-LEN(SOURCE!D1822)), "")&amp;
      SOURCE!E1822&amp;", "&amp; IF(lookups!$G$2-LEN(SOURCE!E1822) &gt;=0, REPT(" ",lookups!$G$2-LEN(SOURCE!E1822)), "")&amp;
      SOURCE!F1822&amp;", "&amp; IF(lookups!$H$2-LEN(SOURCE!F1822) &gt;= 0, REPT(" ",lookups!$H$2-LEN(SOURCE!F1822)+2), "")&amp;"("&amp;
      SUBSTITUTE(TEXT(SOURCE!G1822,"??0"),"  ","")&amp;" &lt;&lt; TAM_MAX_BITS) |"&amp; IF(lookups!$I$2-3 &gt;= 0, REPT(" ",MAX(1,lookups!$I$2-5+4+1-1-LEN(  IF(ISTEXT(SOURCE!H1822),SOURCE!H1822,  SUBSTITUTE(SUBSTITUTE(TEXT(SOURCE!H1822,"????0"),"  ","")," ",""))   ))), "")&amp;
       IF(ISTEXT(SOURCE!H1822),SOURCE!H1822, SUBSTITUTE(SUBSTITUTE(TEXT(SOURCE!H1822,"????0"),"  ","")," ",""))   &amp;","&amp; IF(lookups!$J$2-3 &gt;= 0, REPT(" ",lookups!$J$2-3-5), "")&amp;
      SOURCE!I1822&amp;
" | "&amp; IF(lookups!$K$2-LEN(SOURCE!I1822) &gt;= 0, REPT(" ",lookups!$K$2-LEN(SOURCE!I1822)), "")&amp;
      SOURCE!J1822&amp;      IF(lookups!$L$2-LEN(SOURCE!J1822) &gt;= 0, REPT(" ",lookups!$L$2-LEN(SOURCE!J1822)), "")&amp;
" | "&amp; IF(lookups!$K$2-LEN(SOURCE!I1822) &gt;= 0, REPT(" ",lookups!$K$2-LEN(SOURCE!I1822)), "")&amp;
      SOURCE!K1822&amp;      IF(lookups!$L$2-LEN(SOURCE!K1822) &gt;= 0, REPT(" ",lookups!$M$2-LEN(SOURCE!K1822)), "")&amp;
" | "&amp; SOURCE!L1822&amp;      IF(lookups!$O$2-LEN(SOURCE!L1822) &gt;= 0, REPT(" ",lookups!$O$2-LEN(SOURCE!L1822)), "")&amp;
" | "&amp; SOURCE!M1822&amp;      IF(lookups!$P$2-LEN(SOURCE!M1822) &gt;= 0, REPT(" ",lookups!$P$2-LEN(SOURCE!M1822)), "")&amp;
      "},"&amp;IF(SOURCE!O1822&lt;&gt;"",""&amp;SOURCE!O1822,"")
 )
)
)</f>
        <v>/* 1782 */  { fnDeleteBackup,               NOT_CONFIRMED,               "CLBKUP",                                      "CLBKUP",                                      (0 &lt;&lt; TAM_MAX_BITS) |     0, CAT_FNCT | SLS_UNCHANGED | US_UNCHANGED | EIM_DISABLED | PTP_DISABLED     },</v>
      </c>
    </row>
    <row r="1823" customFormat="false" ht="15.75" hidden="false" customHeight="false" outlineLevel="0" collapsed="false">
      <c r="A1823" s="263" t="str">
        <f aca="false">IF(AND(OR(SOURCE!A1823="",ISBLANK(SOURCE!A1823)),SOURCE!B1823&gt;0),IF(ISBLANK(SOURCE!C1823),"",SOURCE!C1823),
IF(SOURCE!B1823&lt;0,VLOOKUP(SOURCE!B1823,lookups!A$1:B$25,2,0),
  IF(ISBLANK(SOURCE!B1823),
    "",
    "/* "&amp;TEXT(SOURCE!B1823,"???0")&amp;" *"&amp;
      SOURCE!C1823&amp;", "&amp; IF(lookups!$E$2-LEN(SOURCE!C1823) &gt;= 0, REPT(" ",lookups!$E$2-LEN(SOURCE!C1823)), "")&amp;
      SOURCE!D1823&amp;", "&amp; IF(lookups!$F$2-LEN(SOURCE!D1823) &gt;= 0, REPT(" ",lookups!$F$2-LEN(SOURCE!D1823)), "")&amp;
      SOURCE!E1823&amp;", "&amp; IF(lookups!$G$2-LEN(SOURCE!E1823) &gt;=0, REPT(" ",lookups!$G$2-LEN(SOURCE!E1823)), "")&amp;
      SOURCE!F1823&amp;", "&amp; IF(lookups!$H$2-LEN(SOURCE!F1823) &gt;= 0, REPT(" ",lookups!$H$2-LEN(SOURCE!F1823)+2), "")&amp;"("&amp;
      SUBSTITUTE(TEXT(SOURCE!G1823,"??0"),"  ","")&amp;" &lt;&lt; TAM_MAX_BITS) |"&amp; IF(lookups!$I$2-3 &gt;= 0, REPT(" ",MAX(1,lookups!$I$2-5+4+1-1-LEN(  IF(ISTEXT(SOURCE!H1823),SOURCE!H1823,  SUBSTITUTE(SUBSTITUTE(TEXT(SOURCE!H1823,"????0"),"  ","")," ",""))   ))), "")&amp;
       IF(ISTEXT(SOURCE!H1823),SOURCE!H1823, SUBSTITUTE(SUBSTITUTE(TEXT(SOURCE!H1823,"????0"),"  ","")," ",""))   &amp;","&amp; IF(lookups!$J$2-3 &gt;= 0, REPT(" ",lookups!$J$2-3-5), "")&amp;
      SOURCE!I1823&amp;
" | "&amp; IF(lookups!$K$2-LEN(SOURCE!I1823) &gt;= 0, REPT(" ",lookups!$K$2-LEN(SOURCE!I1823)), "")&amp;
      SOURCE!J1823&amp;      IF(lookups!$L$2-LEN(SOURCE!J1823) &gt;= 0, REPT(" ",lookups!$L$2-LEN(SOURCE!J1823)), "")&amp;
" | "&amp; IF(lookups!$K$2-LEN(SOURCE!I1823) &gt;= 0, REPT(" ",lookups!$K$2-LEN(SOURCE!I1823)), "")&amp;
      SOURCE!K1823&amp;      IF(lookups!$L$2-LEN(SOURCE!K1823) &gt;= 0, REPT(" ",lookups!$M$2-LEN(SOURCE!K1823)), "")&amp;
" | "&amp; SOURCE!L1823&amp;      IF(lookups!$O$2-LEN(SOURCE!L1823) &gt;= 0, REPT(" ",lookups!$O$2-LEN(SOURCE!L1823)), "")&amp;
" | "&amp; SOURCE!M1823&amp;      IF(lookups!$P$2-LEN(SOURCE!M1823) &gt;= 0, REPT(" ",lookups!$P$2-LEN(SOURCE!M1823)), "")&amp;
      "},"&amp;IF(SOURCE!O1823&lt;&gt;"",""&amp;SOURCE!O1823,"")
 )
)
)</f>
        <v>/* 1783 */  { fnEqSolvGraph,                EQ_SOLVE,                    "cpxSlv",                                      "cpxSlv",                                      (0 &lt;&lt; TAM_MAX_BITS) |     0, CAT_NONE | SLS_UNCHANGED | US_ENABLED   | EIM_DISABLED | PTP_DISABLED     },</v>
      </c>
    </row>
    <row r="1824" customFormat="false" ht="15.75" hidden="false" customHeight="false" outlineLevel="0" collapsed="false">
      <c r="A1824" s="263" t="str">
        <f aca="false">IF(AND(OR(SOURCE!A1824="",ISBLANK(SOURCE!A1824)),SOURCE!B1824&gt;0),IF(ISBLANK(SOURCE!C1824),"",SOURCE!C1824),
IF(SOURCE!B1824&lt;0,VLOOKUP(SOURCE!B1824,lookups!A$1:B$25,2,0),
  IF(ISBLANK(SOURCE!B1824),
    "",
    "/* "&amp;TEXT(SOURCE!B1824,"???0")&amp;" *"&amp;
      SOURCE!C1824&amp;", "&amp; IF(lookups!$E$2-LEN(SOURCE!C1824) &gt;= 0, REPT(" ",lookups!$E$2-LEN(SOURCE!C1824)), "")&amp;
      SOURCE!D1824&amp;", "&amp; IF(lookups!$F$2-LEN(SOURCE!D1824) &gt;= 0, REPT(" ",lookups!$F$2-LEN(SOURCE!D1824)), "")&amp;
      SOURCE!E1824&amp;", "&amp; IF(lookups!$G$2-LEN(SOURCE!E1824) &gt;=0, REPT(" ",lookups!$G$2-LEN(SOURCE!E1824)), "")&amp;
      SOURCE!F1824&amp;", "&amp; IF(lookups!$H$2-LEN(SOURCE!F1824) &gt;= 0, REPT(" ",lookups!$H$2-LEN(SOURCE!F1824)+2), "")&amp;"("&amp;
      SUBSTITUTE(TEXT(SOURCE!G1824,"??0"),"  ","")&amp;" &lt;&lt; TAM_MAX_BITS) |"&amp; IF(lookups!$I$2-3 &gt;= 0, REPT(" ",MAX(1,lookups!$I$2-5+4+1-1-LEN(  IF(ISTEXT(SOURCE!H1824),SOURCE!H1824,  SUBSTITUTE(SUBSTITUTE(TEXT(SOURCE!H1824,"????0"),"  ","")," ",""))   ))), "")&amp;
       IF(ISTEXT(SOURCE!H1824),SOURCE!H1824, SUBSTITUTE(SUBSTITUTE(TEXT(SOURCE!H1824,"????0"),"  ","")," ",""))   &amp;","&amp; IF(lookups!$J$2-3 &gt;= 0, REPT(" ",lookups!$J$2-3-5), "")&amp;
      SOURCE!I1824&amp;
" | "&amp; IF(lookups!$K$2-LEN(SOURCE!I1824) &gt;= 0, REPT(" ",lookups!$K$2-LEN(SOURCE!I1824)), "")&amp;
      SOURCE!J1824&amp;      IF(lookups!$L$2-LEN(SOURCE!J1824) &gt;= 0, REPT(" ",lookups!$L$2-LEN(SOURCE!J1824)), "")&amp;
" | "&amp; IF(lookups!$K$2-LEN(SOURCE!I1824) &gt;= 0, REPT(" ",lookups!$K$2-LEN(SOURCE!I1824)), "")&amp;
      SOURCE!K1824&amp;      IF(lookups!$L$2-LEN(SOURCE!K1824) &gt;= 0, REPT(" ",lookups!$M$2-LEN(SOURCE!K1824)), "")&amp;
" | "&amp; SOURCE!L1824&amp;      IF(lookups!$O$2-LEN(SOURCE!L1824) &gt;= 0, REPT(" ",lookups!$O$2-LEN(SOURCE!L1824)), "")&amp;
" | "&amp; SOURCE!M1824&amp;      IF(lookups!$P$2-LEN(SOURCE!M1824) &gt;= 0, REPT(" ",lookups!$P$2-LEN(SOURCE!M1824)), "")&amp;
      "},"&amp;IF(SOURCE!O1824&lt;&gt;"",""&amp;SOURCE!O1824,"")
 )
)
)</f>
        <v>/* 1784 */  { fnEqSolvGraph,                EQ_PLOT,                     "Draw",                                        "Draw",                                        (0 &lt;&lt; TAM_MAX_BITS) |     0, CAT_NONE | SLS_UNCHANGED | US_ENABLED   | EIM_DISABLED | PTP_DISABLED     },</v>
      </c>
    </row>
    <row r="1825" customFormat="false" ht="15.75" hidden="false" customHeight="false" outlineLevel="0" collapsed="false">
      <c r="A1825" s="263" t="str">
        <f aca="false">IF(AND(OR(SOURCE!A1825="",ISBLANK(SOURCE!A1825)),SOURCE!B1825&gt;0),IF(ISBLANK(SOURCE!C1825),"",SOURCE!C1825),
IF(SOURCE!B1825&lt;0,VLOOKUP(SOURCE!B1825,lookups!A$1:B$25,2,0),
  IF(ISBLANK(SOURCE!B1825),
    "",
    "/* "&amp;TEXT(SOURCE!B1825,"???0")&amp;" *"&amp;
      SOURCE!C1825&amp;", "&amp; IF(lookups!$E$2-LEN(SOURCE!C1825) &gt;= 0, REPT(" ",lookups!$E$2-LEN(SOURCE!C1825)), "")&amp;
      SOURCE!D1825&amp;", "&amp; IF(lookups!$F$2-LEN(SOURCE!D1825) &gt;= 0, REPT(" ",lookups!$F$2-LEN(SOURCE!D1825)), "")&amp;
      SOURCE!E1825&amp;", "&amp; IF(lookups!$G$2-LEN(SOURCE!E1825) &gt;=0, REPT(" ",lookups!$G$2-LEN(SOURCE!E1825)), "")&amp;
      SOURCE!F1825&amp;", "&amp; IF(lookups!$H$2-LEN(SOURCE!F1825) &gt;= 0, REPT(" ",lookups!$H$2-LEN(SOURCE!F1825)+2), "")&amp;"("&amp;
      SUBSTITUTE(TEXT(SOURCE!G1825,"??0"),"  ","")&amp;" &lt;&lt; TAM_MAX_BITS) |"&amp; IF(lookups!$I$2-3 &gt;= 0, REPT(" ",MAX(1,lookups!$I$2-5+4+1-1-LEN(  IF(ISTEXT(SOURCE!H1825),SOURCE!H1825,  SUBSTITUTE(SUBSTITUTE(TEXT(SOURCE!H1825,"????0"),"  ","")," ",""))   ))), "")&amp;
       IF(ISTEXT(SOURCE!H1825),SOURCE!H1825, SUBSTITUTE(SUBSTITUTE(TEXT(SOURCE!H1825,"????0"),"  ","")," ",""))   &amp;","&amp; IF(lookups!$J$2-3 &gt;= 0, REPT(" ",lookups!$J$2-3-5), "")&amp;
      SOURCE!I1825&amp;
" | "&amp; IF(lookups!$K$2-LEN(SOURCE!I1825) &gt;= 0, REPT(" ",lookups!$K$2-LEN(SOURCE!I1825)), "")&amp;
      SOURCE!J1825&amp;      IF(lookups!$L$2-LEN(SOURCE!J1825) &gt;= 0, REPT(" ",lookups!$L$2-LEN(SOURCE!J1825)), "")&amp;
" | "&amp; IF(lookups!$K$2-LEN(SOURCE!I1825) &gt;= 0, REPT(" ",lookups!$K$2-LEN(SOURCE!I1825)), "")&amp;
      SOURCE!K1825&amp;      IF(lookups!$L$2-LEN(SOURCE!K1825) &gt;= 0, REPT(" ",lookups!$M$2-LEN(SOURCE!K1825)), "")&amp;
" | "&amp; SOURCE!L1825&amp;      IF(lookups!$O$2-LEN(SOURCE!L1825) &gt;= 0, REPT(" ",lookups!$O$2-LEN(SOURCE!L1825)), "")&amp;
" | "&amp; SOURCE!M1825&amp;      IF(lookups!$P$2-LEN(SOURCE!M1825) &gt;= 0, REPT(" ",lookups!$P$2-LEN(SOURCE!M1825)), "")&amp;
      "},"&amp;IF(SOURCE!O1825&lt;&gt;"",""&amp;SOURCE!O1825,"")
 )
)
)</f>
        <v>/* 1785 */  { itemToBeCoded,                NOPARAM,                     "GRAPH",                                       "GRAPH",                                       (0 &lt;&lt; TAM_MAX_BITS) |     0, CAT_NONE | SLS_UNCHANGED | US_UNCHANGED | EIM_DISABLED | PTP_DISABLED     },</v>
      </c>
    </row>
    <row r="1826" customFormat="false" ht="15.75" hidden="false" customHeight="false" outlineLevel="0" collapsed="false">
      <c r="A1826" s="263" t="str">
        <f aca="false">IF(AND(OR(SOURCE!A1826="",ISBLANK(SOURCE!A1826)),SOURCE!B1826&gt;0),IF(ISBLANK(SOURCE!C1826),"",SOURCE!C1826),
IF(SOURCE!B1826&lt;0,VLOOKUP(SOURCE!B1826,lookups!A$1:B$25,2,0),
  IF(ISBLANK(SOURCE!B1826),
    "",
    "/* "&amp;TEXT(SOURCE!B1826,"???0")&amp;" *"&amp;
      SOURCE!C1826&amp;", "&amp; IF(lookups!$E$2-LEN(SOURCE!C1826) &gt;= 0, REPT(" ",lookups!$E$2-LEN(SOURCE!C1826)), "")&amp;
      SOURCE!D1826&amp;", "&amp; IF(lookups!$F$2-LEN(SOURCE!D1826) &gt;= 0, REPT(" ",lookups!$F$2-LEN(SOURCE!D1826)), "")&amp;
      SOURCE!E1826&amp;", "&amp; IF(lookups!$G$2-LEN(SOURCE!E1826) &gt;=0, REPT(" ",lookups!$G$2-LEN(SOURCE!E1826)), "")&amp;
      SOURCE!F1826&amp;", "&amp; IF(lookups!$H$2-LEN(SOURCE!F1826) &gt;= 0, REPT(" ",lookups!$H$2-LEN(SOURCE!F1826)+2), "")&amp;"("&amp;
      SUBSTITUTE(TEXT(SOURCE!G1826,"??0"),"  ","")&amp;" &lt;&lt; TAM_MAX_BITS) |"&amp; IF(lookups!$I$2-3 &gt;= 0, REPT(" ",MAX(1,lookups!$I$2-5+4+1-1-LEN(  IF(ISTEXT(SOURCE!H1826),SOURCE!H1826,  SUBSTITUTE(SUBSTITUTE(TEXT(SOURCE!H1826,"????0"),"  ","")," ",""))   ))), "")&amp;
       IF(ISTEXT(SOURCE!H1826),SOURCE!H1826, SUBSTITUTE(SUBSTITUTE(TEXT(SOURCE!H1826,"????0"),"  ","")," ",""))   &amp;","&amp; IF(lookups!$J$2-3 &gt;= 0, REPT(" ",lookups!$J$2-3-5), "")&amp;
      SOURCE!I1826&amp;
" | "&amp; IF(lookups!$K$2-LEN(SOURCE!I1826) &gt;= 0, REPT(" ",lookups!$K$2-LEN(SOURCE!I1826)), "")&amp;
      SOURCE!J1826&amp;      IF(lookups!$L$2-LEN(SOURCE!J1826) &gt;= 0, REPT(" ",lookups!$L$2-LEN(SOURCE!J1826)), "")&amp;
" | "&amp; IF(lookups!$K$2-LEN(SOURCE!I1826) &gt;= 0, REPT(" ",lookups!$K$2-LEN(SOURCE!I1826)), "")&amp;
      SOURCE!K1826&amp;      IF(lookups!$L$2-LEN(SOURCE!K1826) &gt;= 0, REPT(" ",lookups!$M$2-LEN(SOURCE!K1826)), "")&amp;
" | "&amp; SOURCE!L1826&amp;      IF(lookups!$O$2-LEN(SOURCE!L1826) &gt;= 0, REPT(" ",lookups!$O$2-LEN(SOURCE!L1826)), "")&amp;
" | "&amp; SOURCE!M1826&amp;      IF(lookups!$P$2-LEN(SOURCE!M1826) &gt;= 0, REPT(" ",lookups!$P$2-LEN(SOURCE!M1826)), "")&amp;
      "},"&amp;IF(SOURCE!O1826&lt;&gt;"",""&amp;SOURCE!O1826,"")
 )
)
)</f>
        <v>/* 1786 */  { graph_eqn,                    1,                           "reDraw",                                      "reDraw",                                      (0 &lt;&lt; TAM_MAX_BITS) |     0, CAT_NONE | SLS_UNCHANGED | US_UNCHANGED | EIM_DISABLED | PTP_DISABLED     },</v>
      </c>
    </row>
    <row r="1827" customFormat="false" ht="15.75" hidden="false" customHeight="false" outlineLevel="0" collapsed="false">
      <c r="A1827" s="263" t="str">
        <f aca="false">IF(AND(OR(SOURCE!A1827="",ISBLANK(SOURCE!A1827)),SOURCE!B1827&gt;0),IF(ISBLANK(SOURCE!C1827),"",SOURCE!C1827),
IF(SOURCE!B1827&lt;0,VLOOKUP(SOURCE!B1827,lookups!A$1:B$25,2,0),
  IF(ISBLANK(SOURCE!B1827),
    "",
    "/* "&amp;TEXT(SOURCE!B1827,"???0")&amp;" *"&amp;
      SOURCE!C1827&amp;", "&amp; IF(lookups!$E$2-LEN(SOURCE!C1827) &gt;= 0, REPT(" ",lookups!$E$2-LEN(SOURCE!C1827)), "")&amp;
      SOURCE!D1827&amp;", "&amp; IF(lookups!$F$2-LEN(SOURCE!D1827) &gt;= 0, REPT(" ",lookups!$F$2-LEN(SOURCE!D1827)), "")&amp;
      SOURCE!E1827&amp;", "&amp; IF(lookups!$G$2-LEN(SOURCE!E1827) &gt;=0, REPT(" ",lookups!$G$2-LEN(SOURCE!E1827)), "")&amp;
      SOURCE!F1827&amp;", "&amp; IF(lookups!$H$2-LEN(SOURCE!F1827) &gt;= 0, REPT(" ",lookups!$H$2-LEN(SOURCE!F1827)+2), "")&amp;"("&amp;
      SUBSTITUTE(TEXT(SOURCE!G1827,"??0"),"  ","")&amp;" &lt;&lt; TAM_MAX_BITS) |"&amp; IF(lookups!$I$2-3 &gt;= 0, REPT(" ",MAX(1,lookups!$I$2-5+4+1-1-LEN(  IF(ISTEXT(SOURCE!H1827),SOURCE!H1827,  SUBSTITUTE(SUBSTITUTE(TEXT(SOURCE!H1827,"????0"),"  ","")," ",""))   ))), "")&amp;
       IF(ISTEXT(SOURCE!H1827),SOURCE!H1827, SUBSTITUTE(SUBSTITUTE(TEXT(SOURCE!H1827,"????0"),"  ","")," ",""))   &amp;","&amp; IF(lookups!$J$2-3 &gt;= 0, REPT(" ",lookups!$J$2-3-5), "")&amp;
      SOURCE!I1827&amp;
" | "&amp; IF(lookups!$K$2-LEN(SOURCE!I1827) &gt;= 0, REPT(" ",lookups!$K$2-LEN(SOURCE!I1827)), "")&amp;
      SOURCE!J1827&amp;      IF(lookups!$L$2-LEN(SOURCE!J1827) &gt;= 0, REPT(" ",lookups!$L$2-LEN(SOURCE!J1827)), "")&amp;
" | "&amp; IF(lookups!$K$2-LEN(SOURCE!I1827) &gt;= 0, REPT(" ",lookups!$K$2-LEN(SOURCE!I1827)), "")&amp;
      SOURCE!K1827&amp;      IF(lookups!$L$2-LEN(SOURCE!K1827) &gt;= 0, REPT(" ",lookups!$M$2-LEN(SOURCE!K1827)), "")&amp;
" | "&amp; SOURCE!L1827&amp;      IF(lookups!$O$2-LEN(SOURCE!L1827) &gt;= 0, REPT(" ",lookups!$O$2-LEN(SOURCE!L1827)), "")&amp;
" | "&amp; SOURCE!M1827&amp;      IF(lookups!$P$2-LEN(SOURCE!M1827) &gt;= 0, REPT(" ",lookups!$P$2-LEN(SOURCE!M1827)), "")&amp;
      "},"&amp;IF(SOURCE!O1827&lt;&gt;"",""&amp;SOURCE!O1827,"")
 )
)
)</f>
        <v>/* 1787 */  { fn1stDerivEq,                 NOPARAM,                     "f'here",                                      "f'here",                                      (0 &lt;&lt; TAM_MAX_BITS) |     0, CAT_NONE | SLS_UNCHANGED | US_UNCHANGED | EIM_DISABLED | PTP_DISABLED     },</v>
      </c>
    </row>
    <row r="1828" customFormat="false" ht="15.75" hidden="false" customHeight="false" outlineLevel="0" collapsed="false">
      <c r="A1828" s="263" t="str">
        <f aca="false">IF(AND(OR(SOURCE!A1828="",ISBLANK(SOURCE!A1828)),SOURCE!B1828&gt;0),IF(ISBLANK(SOURCE!C1828),"",SOURCE!C1828),
IF(SOURCE!B1828&lt;0,VLOOKUP(SOURCE!B1828,lookups!A$1:B$25,2,0),
  IF(ISBLANK(SOURCE!B1828),
    "",
    "/* "&amp;TEXT(SOURCE!B1828,"???0")&amp;" *"&amp;
      SOURCE!C1828&amp;", "&amp; IF(lookups!$E$2-LEN(SOURCE!C1828) &gt;= 0, REPT(" ",lookups!$E$2-LEN(SOURCE!C1828)), "")&amp;
      SOURCE!D1828&amp;", "&amp; IF(lookups!$F$2-LEN(SOURCE!D1828) &gt;= 0, REPT(" ",lookups!$F$2-LEN(SOURCE!D1828)), "")&amp;
      SOURCE!E1828&amp;", "&amp; IF(lookups!$G$2-LEN(SOURCE!E1828) &gt;=0, REPT(" ",lookups!$G$2-LEN(SOURCE!E1828)), "")&amp;
      SOURCE!F1828&amp;", "&amp; IF(lookups!$H$2-LEN(SOURCE!F1828) &gt;= 0, REPT(" ",lookups!$H$2-LEN(SOURCE!F1828)+2), "")&amp;"("&amp;
      SUBSTITUTE(TEXT(SOURCE!G1828,"??0"),"  ","")&amp;" &lt;&lt; TAM_MAX_BITS) |"&amp; IF(lookups!$I$2-3 &gt;= 0, REPT(" ",MAX(1,lookups!$I$2-5+4+1-1-LEN(  IF(ISTEXT(SOURCE!H1828),SOURCE!H1828,  SUBSTITUTE(SUBSTITUTE(TEXT(SOURCE!H1828,"????0"),"  ","")," ",""))   ))), "")&amp;
       IF(ISTEXT(SOURCE!H1828),SOURCE!H1828, SUBSTITUTE(SUBSTITUTE(TEXT(SOURCE!H1828,"????0"),"  ","")," ",""))   &amp;","&amp; IF(lookups!$J$2-3 &gt;= 0, REPT(" ",lookups!$J$2-3-5), "")&amp;
      SOURCE!I1828&amp;
" | "&amp; IF(lookups!$K$2-LEN(SOURCE!I1828) &gt;= 0, REPT(" ",lookups!$K$2-LEN(SOURCE!I1828)), "")&amp;
      SOURCE!J1828&amp;      IF(lookups!$L$2-LEN(SOURCE!J1828) &gt;= 0, REPT(" ",lookups!$L$2-LEN(SOURCE!J1828)), "")&amp;
" | "&amp; IF(lookups!$K$2-LEN(SOURCE!I1828) &gt;= 0, REPT(" ",lookups!$K$2-LEN(SOURCE!I1828)), "")&amp;
      SOURCE!K1828&amp;      IF(lookups!$L$2-LEN(SOURCE!K1828) &gt;= 0, REPT(" ",lookups!$M$2-LEN(SOURCE!K1828)), "")&amp;
" | "&amp; SOURCE!L1828&amp;      IF(lookups!$O$2-LEN(SOURCE!L1828) &gt;= 0, REPT(" ",lookups!$O$2-LEN(SOURCE!L1828)), "")&amp;
" | "&amp; SOURCE!M1828&amp;      IF(lookups!$P$2-LEN(SOURCE!M1828) &gt;= 0, REPT(" ",lookups!$P$2-LEN(SOURCE!M1828)), "")&amp;
      "},"&amp;IF(SOURCE!O1828&lt;&gt;"",""&amp;SOURCE!O1828,"")
 )
)
)</f>
        <v>/* 1788 */  { fn2ndDerivEq,                 NOPARAM,                     "f\"here",                                     "f\"here",                                     (0 &lt;&lt; TAM_MAX_BITS) |     0, CAT_NONE | SLS_UNCHANGED | US_UNCHANGED | EIM_DISABLED | PTP_DISABLED     },</v>
      </c>
    </row>
    <row r="1829" customFormat="false" ht="15.75" hidden="false" customHeight="false" outlineLevel="0" collapsed="false">
      <c r="A1829" s="263" t="str">
        <f aca="false">IF(AND(OR(SOURCE!A1829="",ISBLANK(SOURCE!A1829)),SOURCE!B1829&gt;0),IF(ISBLANK(SOURCE!C1829),"",SOURCE!C1829),
IF(SOURCE!B1829&lt;0,VLOOKUP(SOURCE!B1829,lookups!A$1:B$25,2,0),
  IF(ISBLANK(SOURCE!B1829),
    "",
    "/* "&amp;TEXT(SOURCE!B1829,"???0")&amp;" *"&amp;
      SOURCE!C1829&amp;", "&amp; IF(lookups!$E$2-LEN(SOURCE!C1829) &gt;= 0, REPT(" ",lookups!$E$2-LEN(SOURCE!C1829)), "")&amp;
      SOURCE!D1829&amp;", "&amp; IF(lookups!$F$2-LEN(SOURCE!D1829) &gt;= 0, REPT(" ",lookups!$F$2-LEN(SOURCE!D1829)), "")&amp;
      SOURCE!E1829&amp;", "&amp; IF(lookups!$G$2-LEN(SOURCE!E1829) &gt;=0, REPT(" ",lookups!$G$2-LEN(SOURCE!E1829)), "")&amp;
      SOURCE!F1829&amp;", "&amp; IF(lookups!$H$2-LEN(SOURCE!F1829) &gt;= 0, REPT(" ",lookups!$H$2-LEN(SOURCE!F1829)+2), "")&amp;"("&amp;
      SUBSTITUTE(TEXT(SOURCE!G1829,"??0"),"  ","")&amp;" &lt;&lt; TAM_MAX_BITS) |"&amp; IF(lookups!$I$2-3 &gt;= 0, REPT(" ",MAX(1,lookups!$I$2-5+4+1-1-LEN(  IF(ISTEXT(SOURCE!H1829),SOURCE!H1829,  SUBSTITUTE(SUBSTITUTE(TEXT(SOURCE!H1829,"????0"),"  ","")," ",""))   ))), "")&amp;
       IF(ISTEXT(SOURCE!H1829),SOURCE!H1829, SUBSTITUTE(SUBSTITUTE(TEXT(SOURCE!H1829,"????0"),"  ","")," ",""))   &amp;","&amp; IF(lookups!$J$2-3 &gt;= 0, REPT(" ",lookups!$J$2-3-5), "")&amp;
      SOURCE!I1829&amp;
" | "&amp; IF(lookups!$K$2-LEN(SOURCE!I1829) &gt;= 0, REPT(" ",lookups!$K$2-LEN(SOURCE!I1829)), "")&amp;
      SOURCE!J1829&amp;      IF(lookups!$L$2-LEN(SOURCE!J1829) &gt;= 0, REPT(" ",lookups!$L$2-LEN(SOURCE!J1829)), "")&amp;
" | "&amp; IF(lookups!$K$2-LEN(SOURCE!I1829) &gt;= 0, REPT(" ",lookups!$K$2-LEN(SOURCE!I1829)), "")&amp;
      SOURCE!K1829&amp;      IF(lookups!$L$2-LEN(SOURCE!K1829) &gt;= 0, REPT(" ",lookups!$M$2-LEN(SOURCE!K1829)), "")&amp;
" | "&amp; SOURCE!L1829&amp;      IF(lookups!$O$2-LEN(SOURCE!L1829) &gt;= 0, REPT(" ",lookups!$O$2-LEN(SOURCE!L1829)), "")&amp;
" | "&amp; SOURCE!M1829&amp;      IF(lookups!$P$2-LEN(SOURCE!M1829) &gt;= 0, REPT(" ",lookups!$P$2-LEN(SOURCE!M1829)), "")&amp;
      "},"&amp;IF(SOURCE!O1829&lt;&gt;"",""&amp;SOURCE!O1829,"")
 )
)
)</f>
        <v>/* 1789 */  { fnSetNBins,                   NOPARAM,                     "nBINS",                                       "nBINS",                                       (0 &lt;&lt; TAM_MAX_BITS) |     0, CAT_NONE | SLS_UNCHANGED | US_UNCHANGED | EIM_DISABLED | PTP_NONE         },</v>
      </c>
    </row>
    <row r="1830" customFormat="false" ht="15.75" hidden="false" customHeight="false" outlineLevel="0" collapsed="false">
      <c r="A1830" s="263" t="str">
        <f aca="false">IF(AND(OR(SOURCE!A1830="",ISBLANK(SOURCE!A1830)),SOURCE!B1830&gt;0),IF(ISBLANK(SOURCE!C1830),"",SOURCE!C1830),
IF(SOURCE!B1830&lt;0,VLOOKUP(SOURCE!B1830,lookups!A$1:B$25,2,0),
  IF(ISBLANK(SOURCE!B1830),
    "",
    "/* "&amp;TEXT(SOURCE!B1830,"???0")&amp;" *"&amp;
      SOURCE!C1830&amp;", "&amp; IF(lookups!$E$2-LEN(SOURCE!C1830) &gt;= 0, REPT(" ",lookups!$E$2-LEN(SOURCE!C1830)), "")&amp;
      SOURCE!D1830&amp;", "&amp; IF(lookups!$F$2-LEN(SOURCE!D1830) &gt;= 0, REPT(" ",lookups!$F$2-LEN(SOURCE!D1830)), "")&amp;
      SOURCE!E1830&amp;", "&amp; IF(lookups!$G$2-LEN(SOURCE!E1830) &gt;=0, REPT(" ",lookups!$G$2-LEN(SOURCE!E1830)), "")&amp;
      SOURCE!F1830&amp;", "&amp; IF(lookups!$H$2-LEN(SOURCE!F1830) &gt;= 0, REPT(" ",lookups!$H$2-LEN(SOURCE!F1830)+2), "")&amp;"("&amp;
      SUBSTITUTE(TEXT(SOURCE!G1830,"??0"),"  ","")&amp;" &lt;&lt; TAM_MAX_BITS) |"&amp; IF(lookups!$I$2-3 &gt;= 0, REPT(" ",MAX(1,lookups!$I$2-5+4+1-1-LEN(  IF(ISTEXT(SOURCE!H1830),SOURCE!H1830,  SUBSTITUTE(SUBSTITUTE(TEXT(SOURCE!H1830,"????0"),"  ","")," ",""))   ))), "")&amp;
       IF(ISTEXT(SOURCE!H1830),SOURCE!H1830, SUBSTITUTE(SUBSTITUTE(TEXT(SOURCE!H1830,"????0"),"  ","")," ",""))   &amp;","&amp; IF(lookups!$J$2-3 &gt;= 0, REPT(" ",lookups!$J$2-3-5), "")&amp;
      SOURCE!I1830&amp;
" | "&amp; IF(lookups!$K$2-LEN(SOURCE!I1830) &gt;= 0, REPT(" ",lookups!$K$2-LEN(SOURCE!I1830)), "")&amp;
      SOURCE!J1830&amp;      IF(lookups!$L$2-LEN(SOURCE!J1830) &gt;= 0, REPT(" ",lookups!$L$2-LEN(SOURCE!J1830)), "")&amp;
" | "&amp; IF(lookups!$K$2-LEN(SOURCE!I1830) &gt;= 0, REPT(" ",lookups!$K$2-LEN(SOURCE!I1830)), "")&amp;
      SOURCE!K1830&amp;      IF(lookups!$L$2-LEN(SOURCE!K1830) &gt;= 0, REPT(" ",lookups!$M$2-LEN(SOURCE!K1830)), "")&amp;
" | "&amp; SOURCE!L1830&amp;      IF(lookups!$O$2-LEN(SOURCE!L1830) &gt;= 0, REPT(" ",lookups!$O$2-LEN(SOURCE!L1830)), "")&amp;
" | "&amp; SOURCE!M1830&amp;      IF(lookups!$P$2-LEN(SOURCE!M1830) &gt;= 0, REPT(" ",lookups!$P$2-LEN(SOURCE!M1830)), "")&amp;
      "},"&amp;IF(SOURCE!O1830&lt;&gt;"",""&amp;SOURCE!O1830,"")
 )
)
)</f>
        <v>/* 1790 */  { fnSetLoBin,                   NOPARAM,                     STD_DOWN_ARROW "BIN",                          STD_DOWN_ARROW "BIN",                          (0 &lt;&lt; TAM_MAX_BITS) |     0, CAT_FNCT | SLS_UNCHANGED | US_UNCHANGED | EIM_DISABLED | PTP_NONE         },</v>
      </c>
    </row>
    <row r="1831" customFormat="false" ht="15.75" hidden="false" customHeight="false" outlineLevel="0" collapsed="false">
      <c r="A1831" s="263" t="str">
        <f aca="false">IF(AND(OR(SOURCE!A1831="",ISBLANK(SOURCE!A1831)),SOURCE!B1831&gt;0),IF(ISBLANK(SOURCE!C1831),"",SOURCE!C1831),
IF(SOURCE!B1831&lt;0,VLOOKUP(SOURCE!B1831,lookups!A$1:B$25,2,0),
  IF(ISBLANK(SOURCE!B1831),
    "",
    "/* "&amp;TEXT(SOURCE!B1831,"???0")&amp;" *"&amp;
      SOURCE!C1831&amp;", "&amp; IF(lookups!$E$2-LEN(SOURCE!C1831) &gt;= 0, REPT(" ",lookups!$E$2-LEN(SOURCE!C1831)), "")&amp;
      SOURCE!D1831&amp;", "&amp; IF(lookups!$F$2-LEN(SOURCE!D1831) &gt;= 0, REPT(" ",lookups!$F$2-LEN(SOURCE!D1831)), "")&amp;
      SOURCE!E1831&amp;", "&amp; IF(lookups!$G$2-LEN(SOURCE!E1831) &gt;=0, REPT(" ",lookups!$G$2-LEN(SOURCE!E1831)), "")&amp;
      SOURCE!F1831&amp;", "&amp; IF(lookups!$H$2-LEN(SOURCE!F1831) &gt;= 0, REPT(" ",lookups!$H$2-LEN(SOURCE!F1831)+2), "")&amp;"("&amp;
      SUBSTITUTE(TEXT(SOURCE!G1831,"??0"),"  ","")&amp;" &lt;&lt; TAM_MAX_BITS) |"&amp; IF(lookups!$I$2-3 &gt;= 0, REPT(" ",MAX(1,lookups!$I$2-5+4+1-1-LEN(  IF(ISTEXT(SOURCE!H1831),SOURCE!H1831,  SUBSTITUTE(SUBSTITUTE(TEXT(SOURCE!H1831,"????0"),"  ","")," ",""))   ))), "")&amp;
       IF(ISTEXT(SOURCE!H1831),SOURCE!H1831, SUBSTITUTE(SUBSTITUTE(TEXT(SOURCE!H1831,"????0"),"  ","")," ",""))   &amp;","&amp; IF(lookups!$J$2-3 &gt;= 0, REPT(" ",lookups!$J$2-3-5), "")&amp;
      SOURCE!I1831&amp;
" | "&amp; IF(lookups!$K$2-LEN(SOURCE!I1831) &gt;= 0, REPT(" ",lookups!$K$2-LEN(SOURCE!I1831)), "")&amp;
      SOURCE!J1831&amp;      IF(lookups!$L$2-LEN(SOURCE!J1831) &gt;= 0, REPT(" ",lookups!$L$2-LEN(SOURCE!J1831)), "")&amp;
" | "&amp; IF(lookups!$K$2-LEN(SOURCE!I1831) &gt;= 0, REPT(" ",lookups!$K$2-LEN(SOURCE!I1831)), "")&amp;
      SOURCE!K1831&amp;      IF(lookups!$L$2-LEN(SOURCE!K1831) &gt;= 0, REPT(" ",lookups!$M$2-LEN(SOURCE!K1831)), "")&amp;
" | "&amp; SOURCE!L1831&amp;      IF(lookups!$O$2-LEN(SOURCE!L1831) &gt;= 0, REPT(" ",lookups!$O$2-LEN(SOURCE!L1831)), "")&amp;
" | "&amp; SOURCE!M1831&amp;      IF(lookups!$P$2-LEN(SOURCE!M1831) &gt;= 0, REPT(" ",lookups!$P$2-LEN(SOURCE!M1831)), "")&amp;
      "},"&amp;IF(SOURCE!O1831&lt;&gt;"",""&amp;SOURCE!O1831,"")
 )
)
)</f>
        <v>/* 1791 */  { fnSetHiBin,                   NOPARAM,                     STD_UP_ARROW "BIN",                            STD_UP_ARROW "BIN",                            (0 &lt;&lt; TAM_MAX_BITS) |     0, CAT_FNCT | SLS_UNCHANGED | US_UNCHANGED | EIM_DISABLED | PTP_NONE         },</v>
      </c>
    </row>
    <row r="1832" customFormat="false" ht="15.75" hidden="false" customHeight="false" outlineLevel="0" collapsed="false">
      <c r="A1832" s="263" t="str">
        <f aca="false">IF(AND(OR(SOURCE!A1832="",ISBLANK(SOURCE!A1832)),SOURCE!B1832&gt;0),IF(ISBLANK(SOURCE!C1832),"",SOURCE!C1832),
IF(SOURCE!B1832&lt;0,VLOOKUP(SOURCE!B1832,lookups!A$1:B$25,2,0),
  IF(ISBLANK(SOURCE!B1832),
    "",
    "/* "&amp;TEXT(SOURCE!B1832,"???0")&amp;" *"&amp;
      SOURCE!C1832&amp;", "&amp; IF(lookups!$E$2-LEN(SOURCE!C1832) &gt;= 0, REPT(" ",lookups!$E$2-LEN(SOURCE!C1832)), "")&amp;
      SOURCE!D1832&amp;", "&amp; IF(lookups!$F$2-LEN(SOURCE!D1832) &gt;= 0, REPT(" ",lookups!$F$2-LEN(SOURCE!D1832)), "")&amp;
      SOURCE!E1832&amp;", "&amp; IF(lookups!$G$2-LEN(SOURCE!E1832) &gt;=0, REPT(" ",lookups!$G$2-LEN(SOURCE!E1832)), "")&amp;
      SOURCE!F1832&amp;", "&amp; IF(lookups!$H$2-LEN(SOURCE!F1832) &gt;= 0, REPT(" ",lookups!$H$2-LEN(SOURCE!F1832)+2), "")&amp;"("&amp;
      SUBSTITUTE(TEXT(SOURCE!G1832,"??0"),"  ","")&amp;" &lt;&lt; TAM_MAX_BITS) |"&amp; IF(lookups!$I$2-3 &gt;= 0, REPT(" ",MAX(1,lookups!$I$2-5+4+1-1-LEN(  IF(ISTEXT(SOURCE!H1832),SOURCE!H1832,  SUBSTITUTE(SUBSTITUTE(TEXT(SOURCE!H1832,"????0"),"  ","")," ",""))   ))), "")&amp;
       IF(ISTEXT(SOURCE!H1832),SOURCE!H1832, SUBSTITUTE(SUBSTITUTE(TEXT(SOURCE!H1832,"????0"),"  ","")," ",""))   &amp;","&amp; IF(lookups!$J$2-3 &gt;= 0, REPT(" ",lookups!$J$2-3-5), "")&amp;
      SOURCE!I1832&amp;
" | "&amp; IF(lookups!$K$2-LEN(SOURCE!I1832) &gt;= 0, REPT(" ",lookups!$K$2-LEN(SOURCE!I1832)), "")&amp;
      SOURCE!J1832&amp;      IF(lookups!$L$2-LEN(SOURCE!J1832) &gt;= 0, REPT(" ",lookups!$L$2-LEN(SOURCE!J1832)), "")&amp;
" | "&amp; IF(lookups!$K$2-LEN(SOURCE!I1832) &gt;= 0, REPT(" ",lookups!$K$2-LEN(SOURCE!I1832)), "")&amp;
      SOURCE!K1832&amp;      IF(lookups!$L$2-LEN(SOURCE!K1832) &gt;= 0, REPT(" ",lookups!$M$2-LEN(SOURCE!K1832)), "")&amp;
" | "&amp; SOURCE!L1832&amp;      IF(lookups!$O$2-LEN(SOURCE!L1832) &gt;= 0, REPT(" ",lookups!$O$2-LEN(SOURCE!L1832)), "")&amp;
" | "&amp; SOURCE!M1832&amp;      IF(lookups!$P$2-LEN(SOURCE!M1832) &gt;= 0, REPT(" ",lookups!$P$2-LEN(SOURCE!M1832)), "")&amp;
      "},"&amp;IF(SOURCE!O1832&lt;&gt;"",""&amp;SOURCE!O1832,"")
 )
)
)</f>
        <v>/* 1792 */  { fnConvertStatsToHisto,        ITM_X,                       "HISTOX",                                      "HISTOX",                                      (0 &lt;&lt; TAM_MAX_BITS) |     0, CAT_FNCT | SLS_UNCHANGED | US_UNCHANGED | EIM_DISABLED | PTP_NONE         },</v>
      </c>
    </row>
    <row r="1833" customFormat="false" ht="15.75" hidden="false" customHeight="false" outlineLevel="0" collapsed="false">
      <c r="A1833" s="263" t="str">
        <f aca="false">IF(AND(OR(SOURCE!A1833="",ISBLANK(SOURCE!A1833)),SOURCE!B1833&gt;0),IF(ISBLANK(SOURCE!C1833),"",SOURCE!C1833),
IF(SOURCE!B1833&lt;0,VLOOKUP(SOURCE!B1833,lookups!A$1:B$25,2,0),
  IF(ISBLANK(SOURCE!B1833),
    "",
    "/* "&amp;TEXT(SOURCE!B1833,"???0")&amp;" *"&amp;
      SOURCE!C1833&amp;", "&amp; IF(lookups!$E$2-LEN(SOURCE!C1833) &gt;= 0, REPT(" ",lookups!$E$2-LEN(SOURCE!C1833)), "")&amp;
      SOURCE!D1833&amp;", "&amp; IF(lookups!$F$2-LEN(SOURCE!D1833) &gt;= 0, REPT(" ",lookups!$F$2-LEN(SOURCE!D1833)), "")&amp;
      SOURCE!E1833&amp;", "&amp; IF(lookups!$G$2-LEN(SOURCE!E1833) &gt;=0, REPT(" ",lookups!$G$2-LEN(SOURCE!E1833)), "")&amp;
      SOURCE!F1833&amp;", "&amp; IF(lookups!$H$2-LEN(SOURCE!F1833) &gt;= 0, REPT(" ",lookups!$H$2-LEN(SOURCE!F1833)+2), "")&amp;"("&amp;
      SUBSTITUTE(TEXT(SOURCE!G1833,"??0"),"  ","")&amp;" &lt;&lt; TAM_MAX_BITS) |"&amp; IF(lookups!$I$2-3 &gt;= 0, REPT(" ",MAX(1,lookups!$I$2-5+4+1-1-LEN(  IF(ISTEXT(SOURCE!H1833),SOURCE!H1833,  SUBSTITUTE(SUBSTITUTE(TEXT(SOURCE!H1833,"????0"),"  ","")," ",""))   ))), "")&amp;
       IF(ISTEXT(SOURCE!H1833),SOURCE!H1833, SUBSTITUTE(SUBSTITUTE(TEXT(SOURCE!H1833,"????0"),"  ","")," ",""))   &amp;","&amp; IF(lookups!$J$2-3 &gt;= 0, REPT(" ",lookups!$J$2-3-5), "")&amp;
      SOURCE!I1833&amp;
" | "&amp; IF(lookups!$K$2-LEN(SOURCE!I1833) &gt;= 0, REPT(" ",lookups!$K$2-LEN(SOURCE!I1833)), "")&amp;
      SOURCE!J1833&amp;      IF(lookups!$L$2-LEN(SOURCE!J1833) &gt;= 0, REPT(" ",lookups!$L$2-LEN(SOURCE!J1833)), "")&amp;
" | "&amp; IF(lookups!$K$2-LEN(SOURCE!I1833) &gt;= 0, REPT(" ",lookups!$K$2-LEN(SOURCE!I1833)), "")&amp;
      SOURCE!K1833&amp;      IF(lookups!$L$2-LEN(SOURCE!K1833) &gt;= 0, REPT(" ",lookups!$M$2-LEN(SOURCE!K1833)), "")&amp;
" | "&amp; SOURCE!L1833&amp;      IF(lookups!$O$2-LEN(SOURCE!L1833) &gt;= 0, REPT(" ",lookups!$O$2-LEN(SOURCE!L1833)), "")&amp;
" | "&amp; SOURCE!M1833&amp;      IF(lookups!$P$2-LEN(SOURCE!M1833) &gt;= 0, REPT(" ",lookups!$P$2-LEN(SOURCE!M1833)), "")&amp;
      "},"&amp;IF(SOURCE!O1833&lt;&gt;"",""&amp;SOURCE!O1833,"")
 )
)
)</f>
        <v>/* 1793 */  { fnConvertStatsToHisto,        ITM_Y,                       "HISTOY",                                      "HISTOY",                                      (0 &lt;&lt; TAM_MAX_BITS) |     0, CAT_FNCT | SLS_UNCHANGED | US_UNCHANGED | EIM_DISABLED | PTP_NONE         },</v>
      </c>
    </row>
    <row r="1834" customFormat="false" ht="15.75" hidden="false" customHeight="false" outlineLevel="0" collapsed="false">
      <c r="A1834" s="263" t="str">
        <f aca="false">IF(AND(OR(SOURCE!A1834="",ISBLANK(SOURCE!A1834)),SOURCE!B1834&gt;0),IF(ISBLANK(SOURCE!C1834),"",SOURCE!C1834),
IF(SOURCE!B1834&lt;0,VLOOKUP(SOURCE!B1834,lookups!A$1:B$25,2,0),
  IF(ISBLANK(SOURCE!B1834),
    "",
    "/* "&amp;TEXT(SOURCE!B1834,"???0")&amp;" *"&amp;
      SOURCE!C1834&amp;", "&amp; IF(lookups!$E$2-LEN(SOURCE!C1834) &gt;= 0, REPT(" ",lookups!$E$2-LEN(SOURCE!C1834)), "")&amp;
      SOURCE!D1834&amp;", "&amp; IF(lookups!$F$2-LEN(SOURCE!D1834) &gt;= 0, REPT(" ",lookups!$F$2-LEN(SOURCE!D1834)), "")&amp;
      SOURCE!E1834&amp;", "&amp; IF(lookups!$G$2-LEN(SOURCE!E1834) &gt;=0, REPT(" ",lookups!$G$2-LEN(SOURCE!E1834)), "")&amp;
      SOURCE!F1834&amp;", "&amp; IF(lookups!$H$2-LEN(SOURCE!F1834) &gt;= 0, REPT(" ",lookups!$H$2-LEN(SOURCE!F1834)+2), "")&amp;"("&amp;
      SUBSTITUTE(TEXT(SOURCE!G1834,"??0"),"  ","")&amp;" &lt;&lt; TAM_MAX_BITS) |"&amp; IF(lookups!$I$2-3 &gt;= 0, REPT(" ",MAX(1,lookups!$I$2-5+4+1-1-LEN(  IF(ISTEXT(SOURCE!H1834),SOURCE!H1834,  SUBSTITUTE(SUBSTITUTE(TEXT(SOURCE!H1834,"????0"),"  ","")," ",""))   ))), "")&amp;
       IF(ISTEXT(SOURCE!H1834),SOURCE!H1834, SUBSTITUTE(SUBSTITUTE(TEXT(SOURCE!H1834,"????0"),"  ","")," ",""))   &amp;","&amp; IF(lookups!$J$2-3 &gt;= 0, REPT(" ",lookups!$J$2-3-5), "")&amp;
      SOURCE!I1834&amp;
" | "&amp; IF(lookups!$K$2-LEN(SOURCE!I1834) &gt;= 0, REPT(" ",lookups!$K$2-LEN(SOURCE!I1834)), "")&amp;
      SOURCE!J1834&amp;      IF(lookups!$L$2-LEN(SOURCE!J1834) &gt;= 0, REPT(" ",lookups!$L$2-LEN(SOURCE!J1834)), "")&amp;
" | "&amp; IF(lookups!$K$2-LEN(SOURCE!I1834) &gt;= 0, REPT(" ",lookups!$K$2-LEN(SOURCE!I1834)), "")&amp;
      SOURCE!K1834&amp;      IF(lookups!$L$2-LEN(SOURCE!K1834) &gt;= 0, REPT(" ",lookups!$M$2-LEN(SOURCE!K1834)), "")&amp;
" | "&amp; SOURCE!L1834&amp;      IF(lookups!$O$2-LEN(SOURCE!L1834) &gt;= 0, REPT(" ",lookups!$O$2-LEN(SOURCE!L1834)), "")&amp;
" | "&amp; SOURCE!M1834&amp;      IF(lookups!$P$2-LEN(SOURCE!M1834) &gt;= 0, REPT(" ",lookups!$P$2-LEN(SOURCE!M1834)), "")&amp;
      "},"&amp;IF(SOURCE!O1834&lt;&gt;"",""&amp;SOURCE!O1834,"")
 )
)
)</f>
        <v>/* 1794 */  { fnPlotStat,                   H_PLOT,                      "HPLOT",                                       "HPLOT",                                       (0 &lt;&lt; TAM_MAX_BITS) |     0, CAT_FNCT | SLS_UNCHANGED | US_UNCHANGED | EIM_DISABLED | PTP_NONE         },</v>
      </c>
    </row>
    <row r="1835" customFormat="false" ht="15.75" hidden="false" customHeight="false" outlineLevel="0" collapsed="false">
      <c r="A1835" s="263" t="str">
        <f aca="false">IF(AND(OR(SOURCE!A1835="",ISBLANK(SOURCE!A1835)),SOURCE!B1835&gt;0),IF(ISBLANK(SOURCE!C1835),"",SOURCE!C1835),
IF(SOURCE!B1835&lt;0,VLOOKUP(SOURCE!B1835,lookups!A$1:B$25,2,0),
  IF(ISBLANK(SOURCE!B1835),
    "",
    "/* "&amp;TEXT(SOURCE!B1835,"???0")&amp;" *"&amp;
      SOURCE!C1835&amp;", "&amp; IF(lookups!$E$2-LEN(SOURCE!C1835) &gt;= 0, REPT(" ",lookups!$E$2-LEN(SOURCE!C1835)), "")&amp;
      SOURCE!D1835&amp;", "&amp; IF(lookups!$F$2-LEN(SOURCE!D1835) &gt;= 0, REPT(" ",lookups!$F$2-LEN(SOURCE!D1835)), "")&amp;
      SOURCE!E1835&amp;", "&amp; IF(lookups!$G$2-LEN(SOURCE!E1835) &gt;=0, REPT(" ",lookups!$G$2-LEN(SOURCE!E1835)), "")&amp;
      SOURCE!F1835&amp;", "&amp; IF(lookups!$H$2-LEN(SOURCE!F1835) &gt;= 0, REPT(" ",lookups!$H$2-LEN(SOURCE!F1835)+2), "")&amp;"("&amp;
      SUBSTITUTE(TEXT(SOURCE!G1835,"??0"),"  ","")&amp;" &lt;&lt; TAM_MAX_BITS) |"&amp; IF(lookups!$I$2-3 &gt;= 0, REPT(" ",MAX(1,lookups!$I$2-5+4+1-1-LEN(  IF(ISTEXT(SOURCE!H1835),SOURCE!H1835,  SUBSTITUTE(SUBSTITUTE(TEXT(SOURCE!H1835,"????0"),"  ","")," ",""))   ))), "")&amp;
       IF(ISTEXT(SOURCE!H1835),SOURCE!H1835, SUBSTITUTE(SUBSTITUTE(TEXT(SOURCE!H1835,"????0"),"  ","")," ",""))   &amp;","&amp; IF(lookups!$J$2-3 &gt;= 0, REPT(" ",lookups!$J$2-3-5), "")&amp;
      SOURCE!I1835&amp;
" | "&amp; IF(lookups!$K$2-LEN(SOURCE!I1835) &gt;= 0, REPT(" ",lookups!$K$2-LEN(SOURCE!I1835)), "")&amp;
      SOURCE!J1835&amp;      IF(lookups!$L$2-LEN(SOURCE!J1835) &gt;= 0, REPT(" ",lookups!$L$2-LEN(SOURCE!J1835)), "")&amp;
" | "&amp; IF(lookups!$K$2-LEN(SOURCE!I1835) &gt;= 0, REPT(" ",lookups!$K$2-LEN(SOURCE!I1835)), "")&amp;
      SOURCE!K1835&amp;      IF(lookups!$L$2-LEN(SOURCE!K1835) &gt;= 0, REPT(" ",lookups!$M$2-LEN(SOURCE!K1835)), "")&amp;
" | "&amp; SOURCE!L1835&amp;      IF(lookups!$O$2-LEN(SOURCE!L1835) &gt;= 0, REPT(" ",lookups!$O$2-LEN(SOURCE!L1835)), "")&amp;
" | "&amp; SOURCE!M1835&amp;      IF(lookups!$P$2-LEN(SOURCE!M1835) &gt;= 0, REPT(" ",lookups!$P$2-LEN(SOURCE!M1835)), "")&amp;
      "},"&amp;IF(SOURCE!O1835&lt;&gt;"",""&amp;SOURCE!O1835,"")
 )
)
)</f>
        <v>/* 1795 */  { fnPlotStat,                   H_NORM,                      "HNORM",                                       "HNORM",                                       (0 &lt;&lt; TAM_MAX_BITS) |     0, CAT_FNCT | SLS_UNCHANGED | US_UNCHANGED | EIM_DISABLED | PTP_NONE         },</v>
      </c>
    </row>
    <row r="1836" customFormat="false" ht="15.75" hidden="false" customHeight="false" outlineLevel="0" collapsed="false">
      <c r="A1836" s="263" t="str">
        <f aca="false">IF(AND(OR(SOURCE!A1836="",ISBLANK(SOURCE!A1836)),SOURCE!B1836&gt;0),IF(ISBLANK(SOURCE!C1836),"",SOURCE!C1836),
IF(SOURCE!B1836&lt;0,VLOOKUP(SOURCE!B1836,lookups!A$1:B$25,2,0),
  IF(ISBLANK(SOURCE!B1836),
    "",
    "/* "&amp;TEXT(SOURCE!B1836,"???0")&amp;" *"&amp;
      SOURCE!C1836&amp;", "&amp; IF(lookups!$E$2-LEN(SOURCE!C1836) &gt;= 0, REPT(" ",lookups!$E$2-LEN(SOURCE!C1836)), "")&amp;
      SOURCE!D1836&amp;", "&amp; IF(lookups!$F$2-LEN(SOURCE!D1836) &gt;= 0, REPT(" ",lookups!$F$2-LEN(SOURCE!D1836)), "")&amp;
      SOURCE!E1836&amp;", "&amp; IF(lookups!$G$2-LEN(SOURCE!E1836) &gt;=0, REPT(" ",lookups!$G$2-LEN(SOURCE!E1836)), "")&amp;
      SOURCE!F1836&amp;", "&amp; IF(lookups!$H$2-LEN(SOURCE!F1836) &gt;= 0, REPT(" ",lookups!$H$2-LEN(SOURCE!F1836)+2), "")&amp;"("&amp;
      SUBSTITUTE(TEXT(SOURCE!G1836,"??0"),"  ","")&amp;" &lt;&lt; TAM_MAX_BITS) |"&amp; IF(lookups!$I$2-3 &gt;= 0, REPT(" ",MAX(1,lookups!$I$2-5+4+1-1-LEN(  IF(ISTEXT(SOURCE!H1836),SOURCE!H1836,  SUBSTITUTE(SUBSTITUTE(TEXT(SOURCE!H1836,"????0"),"  ","")," ",""))   ))), "")&amp;
       IF(ISTEXT(SOURCE!H1836),SOURCE!H1836, SUBSTITUTE(SUBSTITUTE(TEXT(SOURCE!H1836,"????0"),"  ","")," ",""))   &amp;","&amp; IF(lookups!$J$2-3 &gt;= 0, REPT(" ",lookups!$J$2-3-5), "")&amp;
      SOURCE!I1836&amp;
" | "&amp; IF(lookups!$K$2-LEN(SOURCE!I1836) &gt;= 0, REPT(" ",lookups!$K$2-LEN(SOURCE!I1836)), "")&amp;
      SOURCE!J1836&amp;      IF(lookups!$L$2-LEN(SOURCE!J1836) &gt;= 0, REPT(" ",lookups!$L$2-LEN(SOURCE!J1836)), "")&amp;
" | "&amp; IF(lookups!$K$2-LEN(SOURCE!I1836) &gt;= 0, REPT(" ",lookups!$K$2-LEN(SOURCE!I1836)), "")&amp;
      SOURCE!K1836&amp;      IF(lookups!$L$2-LEN(SOURCE!K1836) &gt;= 0, REPT(" ",lookups!$M$2-LEN(SOURCE!K1836)), "")&amp;
" | "&amp; SOURCE!L1836&amp;      IF(lookups!$O$2-LEN(SOURCE!L1836) &gt;= 0, REPT(" ",lookups!$O$2-LEN(SOURCE!L1836)), "")&amp;
" | "&amp; SOURCE!M1836&amp;      IF(lookups!$P$2-LEN(SOURCE!M1836) &gt;= 0, REPT(" ",lookups!$P$2-LEN(SOURCE!M1836)), "")&amp;
      "},"&amp;IF(SOURCE!O1836&lt;&gt;"",""&amp;SOURCE!O1836,"")
 )
)
)</f>
        <v>/* 1796 */  { fnSqrt1Px2,                   NOPARAM,                     STD_SQUARE_ROOT "(1+x" STD_SUP_2 ")",          STD_SQUARE_ROOT "(1+x" STD_SUP_2 ")",          (0 &lt;&lt; TAM_MAX_BITS) |     0, CAT_FNCT | SLS_ENABLED   | US_ENABLED   | EIM_DISABLED | PTP_NONE         },</v>
      </c>
    </row>
    <row r="1837" customFormat="false" ht="15.75" hidden="false" customHeight="false" outlineLevel="0" collapsed="false">
      <c r="A1837" s="263" t="str">
        <f aca="false">IF(AND(OR(SOURCE!A1837="",ISBLANK(SOURCE!A1837)),SOURCE!B1837&gt;0),IF(ISBLANK(SOURCE!C1837),"",SOURCE!C1837),
IF(SOURCE!B1837&lt;0,VLOOKUP(SOURCE!B1837,lookups!A$1:B$25,2,0),
  IF(ISBLANK(SOURCE!B1837),
    "",
    "/* "&amp;TEXT(SOURCE!B1837,"???0")&amp;" *"&amp;
      SOURCE!C1837&amp;", "&amp; IF(lookups!$E$2-LEN(SOURCE!C1837) &gt;= 0, REPT(" ",lookups!$E$2-LEN(SOURCE!C1837)), "")&amp;
      SOURCE!D1837&amp;", "&amp; IF(lookups!$F$2-LEN(SOURCE!D1837) &gt;= 0, REPT(" ",lookups!$F$2-LEN(SOURCE!D1837)), "")&amp;
      SOURCE!E1837&amp;", "&amp; IF(lookups!$G$2-LEN(SOURCE!E1837) &gt;=0, REPT(" ",lookups!$G$2-LEN(SOURCE!E1837)), "")&amp;
      SOURCE!F1837&amp;", "&amp; IF(lookups!$H$2-LEN(SOURCE!F1837) &gt;= 0, REPT(" ",lookups!$H$2-LEN(SOURCE!F1837)+2), "")&amp;"("&amp;
      SUBSTITUTE(TEXT(SOURCE!G1837,"??0"),"  ","")&amp;" &lt;&lt; TAM_MAX_BITS) |"&amp; IF(lookups!$I$2-3 &gt;= 0, REPT(" ",MAX(1,lookups!$I$2-5+4+1-1-LEN(  IF(ISTEXT(SOURCE!H1837),SOURCE!H1837,  SUBSTITUTE(SUBSTITUTE(TEXT(SOURCE!H1837,"????0"),"  ","")," ",""))   ))), "")&amp;
       IF(ISTEXT(SOURCE!H1837),SOURCE!H1837, SUBSTITUTE(SUBSTITUTE(TEXT(SOURCE!H1837,"????0"),"  ","")," ",""))   &amp;","&amp; IF(lookups!$J$2-3 &gt;= 0, REPT(" ",lookups!$J$2-3-5), "")&amp;
      SOURCE!I1837&amp;
" | "&amp; IF(lookups!$K$2-LEN(SOURCE!I1837) &gt;= 0, REPT(" ",lookups!$K$2-LEN(SOURCE!I1837)), "")&amp;
      SOURCE!J1837&amp;      IF(lookups!$L$2-LEN(SOURCE!J1837) &gt;= 0, REPT(" ",lookups!$L$2-LEN(SOURCE!J1837)), "")&amp;
" | "&amp; IF(lookups!$K$2-LEN(SOURCE!I1837) &gt;= 0, REPT(" ",lookups!$K$2-LEN(SOURCE!I1837)), "")&amp;
      SOURCE!K1837&amp;      IF(lookups!$L$2-LEN(SOURCE!K1837) &gt;= 0, REPT(" ",lookups!$M$2-LEN(SOURCE!K1837)), "")&amp;
" | "&amp; SOURCE!L1837&amp;      IF(lookups!$O$2-LEN(SOURCE!L1837) &gt;= 0, REPT(" ",lookups!$O$2-LEN(SOURCE!L1837)), "")&amp;
" | "&amp; SOURCE!M1837&amp;      IF(lookups!$P$2-LEN(SOURCE!M1837) &gt;= 0, REPT(" ",lookups!$P$2-LEN(SOURCE!M1837)), "")&amp;
      "},"&amp;IF(SOURCE!O1837&lt;&gt;"",""&amp;SOURCE!O1837,"")
 )
)
)</f>
        <v/>
      </c>
    </row>
    <row r="1838" customFormat="false" ht="15.75" hidden="false" customHeight="false" outlineLevel="0" collapsed="false">
      <c r="A1838" s="263" t="str">
        <f aca="false">IF(AND(OR(SOURCE!A1838="",ISBLANK(SOURCE!A1838)),SOURCE!B1838&gt;0),IF(ISBLANK(SOURCE!C1838),"",SOURCE!C1838),
IF(SOURCE!B1838&lt;0,VLOOKUP(SOURCE!B1838,lookups!A$1:B$25,2,0),
  IF(ISBLANK(SOURCE!B1838),
    "",
    "/* "&amp;TEXT(SOURCE!B1838,"???0")&amp;" *"&amp;
      SOURCE!C1838&amp;", "&amp; IF(lookups!$E$2-LEN(SOURCE!C1838) &gt;= 0, REPT(" ",lookups!$E$2-LEN(SOURCE!C1838)), "")&amp;
      SOURCE!D1838&amp;", "&amp; IF(lookups!$F$2-LEN(SOURCE!D1838) &gt;= 0, REPT(" ",lookups!$F$2-LEN(SOURCE!D1838)), "")&amp;
      SOURCE!E1838&amp;", "&amp; IF(lookups!$G$2-LEN(SOURCE!E1838) &gt;=0, REPT(" ",lookups!$G$2-LEN(SOURCE!E1838)), "")&amp;
      SOURCE!F1838&amp;", "&amp; IF(lookups!$H$2-LEN(SOURCE!F1838) &gt;= 0, REPT(" ",lookups!$H$2-LEN(SOURCE!F1838)+2), "")&amp;"("&amp;
      SUBSTITUTE(TEXT(SOURCE!G1838,"??0"),"  ","")&amp;" &lt;&lt; TAM_MAX_BITS) |"&amp; IF(lookups!$I$2-3 &gt;= 0, REPT(" ",MAX(1,lookups!$I$2-5+4+1-1-LEN(  IF(ISTEXT(SOURCE!H1838),SOURCE!H1838,  SUBSTITUTE(SUBSTITUTE(TEXT(SOURCE!H1838,"????0"),"  ","")," ",""))   ))), "")&amp;
       IF(ISTEXT(SOURCE!H1838),SOURCE!H1838, SUBSTITUTE(SUBSTITUTE(TEXT(SOURCE!H1838,"????0"),"  ","")," ",""))   &amp;","&amp; IF(lookups!$J$2-3 &gt;= 0, REPT(" ",lookups!$J$2-3-5), "")&amp;
      SOURCE!I1838&amp;
" | "&amp; IF(lookups!$K$2-LEN(SOURCE!I1838) &gt;= 0, REPT(" ",lookups!$K$2-LEN(SOURCE!I1838)), "")&amp;
      SOURCE!J1838&amp;      IF(lookups!$L$2-LEN(SOURCE!J1838) &gt;= 0, REPT(" ",lookups!$L$2-LEN(SOURCE!J1838)), "")&amp;
" | "&amp; IF(lookups!$K$2-LEN(SOURCE!I1838) &gt;= 0, REPT(" ",lookups!$K$2-LEN(SOURCE!I1838)), "")&amp;
      SOURCE!K1838&amp;      IF(lookups!$L$2-LEN(SOURCE!K1838) &gt;= 0, REPT(" ",lookups!$M$2-LEN(SOURCE!K1838)), "")&amp;
" | "&amp; SOURCE!L1838&amp;      IF(lookups!$O$2-LEN(SOURCE!L1838) &gt;= 0, REPT(" ",lookups!$O$2-LEN(SOURCE!L1838)), "")&amp;
" | "&amp; SOURCE!M1838&amp;      IF(lookups!$P$2-LEN(SOURCE!M1838) &gt;= 0, REPT(" ",lookups!$P$2-LEN(SOURCE!M1838)), "")&amp;
      "},"&amp;IF(SOURCE!O1838&lt;&gt;"",""&amp;SOURCE!O1838,"")
 )
)
)</f>
        <v/>
      </c>
    </row>
    <row r="1839" customFormat="false" ht="15.75" hidden="false" customHeight="false" outlineLevel="0" collapsed="false">
      <c r="A1839" s="263" t="str">
        <f aca="false">IF(AND(OR(SOURCE!A1839="",ISBLANK(SOURCE!A1839)),SOURCE!B1839&gt;0),IF(ISBLANK(SOURCE!C1839),"",SOURCE!C1839),
IF(SOURCE!B1839&lt;0,VLOOKUP(SOURCE!B1839,lookups!A$1:B$25,2,0),
  IF(ISBLANK(SOURCE!B1839),
    "",
    "/* "&amp;TEXT(SOURCE!B1839,"???0")&amp;" *"&amp;
      SOURCE!C1839&amp;", "&amp; IF(lookups!$E$2-LEN(SOURCE!C1839) &gt;= 0, REPT(" ",lookups!$E$2-LEN(SOURCE!C1839)), "")&amp;
      SOURCE!D1839&amp;", "&amp; IF(lookups!$F$2-LEN(SOURCE!D1839) &gt;= 0, REPT(" ",lookups!$F$2-LEN(SOURCE!D1839)), "")&amp;
      SOURCE!E1839&amp;", "&amp; IF(lookups!$G$2-LEN(SOURCE!E1839) &gt;=0, REPT(" ",lookups!$G$2-LEN(SOURCE!E1839)), "")&amp;
      SOURCE!F1839&amp;", "&amp; IF(lookups!$H$2-LEN(SOURCE!F1839) &gt;= 0, REPT(" ",lookups!$H$2-LEN(SOURCE!F1839)+2), "")&amp;"("&amp;
      SUBSTITUTE(TEXT(SOURCE!G1839,"??0"),"  ","")&amp;" &lt;&lt; TAM_MAX_BITS) |"&amp; IF(lookups!$I$2-3 &gt;= 0, REPT(" ",MAX(1,lookups!$I$2-5+4+1-1-LEN(  IF(ISTEXT(SOURCE!H1839),SOURCE!H1839,  SUBSTITUTE(SUBSTITUTE(TEXT(SOURCE!H1839,"????0"),"  ","")," ",""))   ))), "")&amp;
       IF(ISTEXT(SOURCE!H1839),SOURCE!H1839, SUBSTITUTE(SUBSTITUTE(TEXT(SOURCE!H1839,"????0"),"  ","")," ",""))   &amp;","&amp; IF(lookups!$J$2-3 &gt;= 0, REPT(" ",lookups!$J$2-3-5), "")&amp;
      SOURCE!I1839&amp;
" | "&amp; IF(lookups!$K$2-LEN(SOURCE!I1839) &gt;= 0, REPT(" ",lookups!$K$2-LEN(SOURCE!I1839)), "")&amp;
      SOURCE!J1839&amp;      IF(lookups!$L$2-LEN(SOURCE!J1839) &gt;= 0, REPT(" ",lookups!$L$2-LEN(SOURCE!J1839)), "")&amp;
" | "&amp; IF(lookups!$K$2-LEN(SOURCE!I1839) &gt;= 0, REPT(" ",lookups!$K$2-LEN(SOURCE!I1839)), "")&amp;
      SOURCE!K1839&amp;      IF(lookups!$L$2-LEN(SOURCE!K1839) &gt;= 0, REPT(" ",lookups!$M$2-LEN(SOURCE!K1839)), "")&amp;
" | "&amp; SOURCE!L1839&amp;      IF(lookups!$O$2-LEN(SOURCE!L1839) &gt;= 0, REPT(" ",lookups!$O$2-LEN(SOURCE!L1839)), "")&amp;
" | "&amp; SOURCE!M1839&amp;      IF(lookups!$P$2-LEN(SOURCE!M1839) &gt;= 0, REPT(" ",lookups!$P$2-LEN(SOURCE!M1839)), "")&amp;
      "},"&amp;IF(SOURCE!O1839&lt;&gt;"",""&amp;SOURCE!O1839,"")
 )
)
)</f>
        <v/>
      </c>
    </row>
    <row r="1840" customFormat="false" ht="15.75" hidden="false" customHeight="false" outlineLevel="0" collapsed="false">
      <c r="A1840" s="263" t="str">
        <f aca="false">IF(AND(OR(SOURCE!A1840="",ISBLANK(SOURCE!A1840)),SOURCE!B1840&gt;0),IF(ISBLANK(SOURCE!C1840),"",SOURCE!C1840),
IF(SOURCE!B1840&lt;0,VLOOKUP(SOURCE!B1840,lookups!A$1:B$25,2,0),
  IF(ISBLANK(SOURCE!B1840),
    "",
    "/* "&amp;TEXT(SOURCE!B1840,"???0")&amp;" *"&amp;
      SOURCE!C1840&amp;", "&amp; IF(lookups!$E$2-LEN(SOURCE!C1840) &gt;= 0, REPT(" ",lookups!$E$2-LEN(SOURCE!C1840)), "")&amp;
      SOURCE!D1840&amp;", "&amp; IF(lookups!$F$2-LEN(SOURCE!D1840) &gt;= 0, REPT(" ",lookups!$F$2-LEN(SOURCE!D1840)), "")&amp;
      SOURCE!E1840&amp;", "&amp; IF(lookups!$G$2-LEN(SOURCE!E1840) &gt;=0, REPT(" ",lookups!$G$2-LEN(SOURCE!E1840)), "")&amp;
      SOURCE!F1840&amp;", "&amp; IF(lookups!$H$2-LEN(SOURCE!F1840) &gt;= 0, REPT(" ",lookups!$H$2-LEN(SOURCE!F1840)+2), "")&amp;"("&amp;
      SUBSTITUTE(TEXT(SOURCE!G1840,"??0"),"  ","")&amp;" &lt;&lt; TAM_MAX_BITS) |"&amp; IF(lookups!$I$2-3 &gt;= 0, REPT(" ",MAX(1,lookups!$I$2-5+4+1-1-LEN(  IF(ISTEXT(SOURCE!H1840),SOURCE!H1840,  SUBSTITUTE(SUBSTITUTE(TEXT(SOURCE!H1840,"????0"),"  ","")," ",""))   ))), "")&amp;
       IF(ISTEXT(SOURCE!H1840),SOURCE!H1840, SUBSTITUTE(SUBSTITUTE(TEXT(SOURCE!H1840,"????0"),"  ","")," ",""))   &amp;","&amp; IF(lookups!$J$2-3 &gt;= 0, REPT(" ",lookups!$J$2-3-5), "")&amp;
      SOURCE!I1840&amp;
" | "&amp; IF(lookups!$K$2-LEN(SOURCE!I1840) &gt;= 0, REPT(" ",lookups!$K$2-LEN(SOURCE!I1840)), "")&amp;
      SOURCE!J1840&amp;      IF(lookups!$L$2-LEN(SOURCE!J1840) &gt;= 0, REPT(" ",lookups!$L$2-LEN(SOURCE!J1840)), "")&amp;
" | "&amp; IF(lookups!$K$2-LEN(SOURCE!I1840) &gt;= 0, REPT(" ",lookups!$K$2-LEN(SOURCE!I1840)), "")&amp;
      SOURCE!K1840&amp;      IF(lookups!$L$2-LEN(SOURCE!K1840) &gt;= 0, REPT(" ",lookups!$M$2-LEN(SOURCE!K1840)), "")&amp;
" | "&amp; SOURCE!L1840&amp;      IF(lookups!$O$2-LEN(SOURCE!L1840) &gt;= 0, REPT(" ",lookups!$O$2-LEN(SOURCE!L1840)), "")&amp;
" | "&amp; SOURCE!M1840&amp;      IF(lookups!$P$2-LEN(SOURCE!M1840) &gt;= 0, REPT(" ",lookups!$P$2-LEN(SOURCE!M1840)), "")&amp;
      "},"&amp;IF(SOURCE!O1840&lt;&gt;"",""&amp;SOURCE!O1840,"")
 )
)
)</f>
        <v>//Jaymos C43 extensions</v>
      </c>
    </row>
    <row r="1841" customFormat="false" ht="15.75" hidden="false" customHeight="false" outlineLevel="0" collapsed="false">
      <c r="A1841" s="263" t="str">
        <f aca="false">IF(AND(OR(SOURCE!A1841="",ISBLANK(SOURCE!A1841)),SOURCE!B1841&gt;0),IF(ISBLANK(SOURCE!C1841),"",SOURCE!C1841),
IF(SOURCE!B1841&lt;0,VLOOKUP(SOURCE!B1841,lookups!A$1:B$25,2,0),
  IF(ISBLANK(SOURCE!B1841),
    "",
    "/* "&amp;TEXT(SOURCE!B1841,"???0")&amp;" *"&amp;
      SOURCE!C1841&amp;", "&amp; IF(lookups!$E$2-LEN(SOURCE!C1841) &gt;= 0, REPT(" ",lookups!$E$2-LEN(SOURCE!C1841)), "")&amp;
      SOURCE!D1841&amp;", "&amp; IF(lookups!$F$2-LEN(SOURCE!D1841) &gt;= 0, REPT(" ",lookups!$F$2-LEN(SOURCE!D1841)), "")&amp;
      SOURCE!E1841&amp;", "&amp; IF(lookups!$G$2-LEN(SOURCE!E1841) &gt;=0, REPT(" ",lookups!$G$2-LEN(SOURCE!E1841)), "")&amp;
      SOURCE!F1841&amp;", "&amp; IF(lookups!$H$2-LEN(SOURCE!F1841) &gt;= 0, REPT(" ",lookups!$H$2-LEN(SOURCE!F1841)+2), "")&amp;"("&amp;
      SUBSTITUTE(TEXT(SOURCE!G1841,"??0"),"  ","")&amp;" &lt;&lt; TAM_MAX_BITS) |"&amp; IF(lookups!$I$2-3 &gt;= 0, REPT(" ",MAX(1,lookups!$I$2-5+4+1-1-LEN(  IF(ISTEXT(SOURCE!H1841),SOURCE!H1841,  SUBSTITUTE(SUBSTITUTE(TEXT(SOURCE!H1841,"????0"),"  ","")," ",""))   ))), "")&amp;
       IF(ISTEXT(SOURCE!H1841),SOURCE!H1841, SUBSTITUTE(SUBSTITUTE(TEXT(SOURCE!H1841,"????0"),"  ","")," ",""))   &amp;","&amp; IF(lookups!$J$2-3 &gt;= 0, REPT(" ",lookups!$J$2-3-5), "")&amp;
      SOURCE!I1841&amp;
" | "&amp; IF(lookups!$K$2-LEN(SOURCE!I1841) &gt;= 0, REPT(" ",lookups!$K$2-LEN(SOURCE!I1841)), "")&amp;
      SOURCE!J1841&amp;      IF(lookups!$L$2-LEN(SOURCE!J1841) &gt;= 0, REPT(" ",lookups!$L$2-LEN(SOURCE!J1841)), "")&amp;
" | "&amp; IF(lookups!$K$2-LEN(SOURCE!I1841) &gt;= 0, REPT(" ",lookups!$K$2-LEN(SOURCE!I1841)), "")&amp;
      SOURCE!K1841&amp;      IF(lookups!$L$2-LEN(SOURCE!K1841) &gt;= 0, REPT(" ",lookups!$M$2-LEN(SOURCE!K1841)), "")&amp;
" | "&amp; SOURCE!L1841&amp;      IF(lookups!$O$2-LEN(SOURCE!L1841) &gt;= 0, REPT(" ",lookups!$O$2-LEN(SOURCE!L1841)), "")&amp;
" | "&amp; SOURCE!M1841&amp;      IF(lookups!$P$2-LEN(SOURCE!M1841) &gt;= 0, REPT(" ",lookups!$P$2-LEN(SOURCE!M1841)), "")&amp;
      "},"&amp;IF(SOURCE!O1841&lt;&gt;"",""&amp;SOURCE!O1841,"")
 )
)
)</f>
        <v>/* 1797 */  { fn_cnst_op_j_pol,             NOPARAM,                     "op_" STD_op_i STD_SUB_SUN,                    STD_op_i STD_SUB_SUN,                          (0 &lt;&lt; TAM_MAX_BITS) |     0, CAT_FNCT | SLS_ENABLED   | US_ENABLED   | EIM_DISABLED | PTP_NONE         },//JM Operator j</v>
      </c>
    </row>
    <row r="1842" customFormat="false" ht="15.75" hidden="false" customHeight="false" outlineLevel="0" collapsed="false">
      <c r="A1842" s="263" t="str">
        <f aca="false">IF(AND(OR(SOURCE!A1842="",ISBLANK(SOURCE!A1842)),SOURCE!B1842&gt;0),IF(ISBLANK(SOURCE!C1842),"",SOURCE!C1842),
IF(SOURCE!B1842&lt;0,VLOOKUP(SOURCE!B1842,lookups!A$1:B$25,2,0),
  IF(ISBLANK(SOURCE!B1842),
    "",
    "/* "&amp;TEXT(SOURCE!B1842,"???0")&amp;" *"&amp;
      SOURCE!C1842&amp;", "&amp; IF(lookups!$E$2-LEN(SOURCE!C1842) &gt;= 0, REPT(" ",lookups!$E$2-LEN(SOURCE!C1842)), "")&amp;
      SOURCE!D1842&amp;", "&amp; IF(lookups!$F$2-LEN(SOURCE!D1842) &gt;= 0, REPT(" ",lookups!$F$2-LEN(SOURCE!D1842)), "")&amp;
      SOURCE!E1842&amp;", "&amp; IF(lookups!$G$2-LEN(SOURCE!E1842) &gt;=0, REPT(" ",lookups!$G$2-LEN(SOURCE!E1842)), "")&amp;
      SOURCE!F1842&amp;", "&amp; IF(lookups!$H$2-LEN(SOURCE!F1842) &gt;= 0, REPT(" ",lookups!$H$2-LEN(SOURCE!F1842)+2), "")&amp;"("&amp;
      SUBSTITUTE(TEXT(SOURCE!G1842,"??0"),"  ","")&amp;" &lt;&lt; TAM_MAX_BITS) |"&amp; IF(lookups!$I$2-3 &gt;= 0, REPT(" ",MAX(1,lookups!$I$2-5+4+1-1-LEN(  IF(ISTEXT(SOURCE!H1842),SOURCE!H1842,  SUBSTITUTE(SUBSTITUTE(TEXT(SOURCE!H1842,"????0"),"  ","")," ",""))   ))), "")&amp;
       IF(ISTEXT(SOURCE!H1842),SOURCE!H1842, SUBSTITUTE(SUBSTITUTE(TEXT(SOURCE!H1842,"????0"),"  ","")," ",""))   &amp;","&amp; IF(lookups!$J$2-3 &gt;= 0, REPT(" ",lookups!$J$2-3-5), "")&amp;
      SOURCE!I1842&amp;
" | "&amp; IF(lookups!$K$2-LEN(SOURCE!I1842) &gt;= 0, REPT(" ",lookups!$K$2-LEN(SOURCE!I1842)), "")&amp;
      SOURCE!J1842&amp;      IF(lookups!$L$2-LEN(SOURCE!J1842) &gt;= 0, REPT(" ",lookups!$L$2-LEN(SOURCE!J1842)), "")&amp;
" | "&amp; IF(lookups!$K$2-LEN(SOURCE!I1842) &gt;= 0, REPT(" ",lookups!$K$2-LEN(SOURCE!I1842)), "")&amp;
      SOURCE!K1842&amp;      IF(lookups!$L$2-LEN(SOURCE!K1842) &gt;= 0, REPT(" ",lookups!$M$2-LEN(SOURCE!K1842)), "")&amp;
" | "&amp; SOURCE!L1842&amp;      IF(lookups!$O$2-LEN(SOURCE!L1842) &gt;= 0, REPT(" ",lookups!$O$2-LEN(SOURCE!L1842)), "")&amp;
" | "&amp; SOURCE!M1842&amp;      IF(lookups!$P$2-LEN(SOURCE!M1842) &gt;= 0, REPT(" ",lookups!$P$2-LEN(SOURCE!M1842)), "")&amp;
      "},"&amp;IF(SOURCE!O1842&lt;&gt;"",""&amp;SOURCE!O1842,"")
 )
)
)</f>
        <v>/* 1798 */  { SetSetting,                   JC_BASE_MYM,                 "MyM",                                         "MyM",                                         (0 &lt;&lt; TAM_MAX_BITS) |     0, CAT_FNCT | SLS_UNCHANGED | US_UNCHANGED | EIM_DISABLED | PTP_DISABLED     },//JM NOBASE MENU SETTING</v>
      </c>
    </row>
    <row r="1843" customFormat="false" ht="15.75" hidden="false" customHeight="false" outlineLevel="0" collapsed="false">
      <c r="A1843" s="263" t="str">
        <f aca="false">IF(AND(OR(SOURCE!A1843="",ISBLANK(SOURCE!A1843)),SOURCE!B1843&gt;0),IF(ISBLANK(SOURCE!C1843),"",SOURCE!C1843),
IF(SOURCE!B1843&lt;0,VLOOKUP(SOURCE!B1843,lookups!A$1:B$25,2,0),
  IF(ISBLANK(SOURCE!B1843),
    "",
    "/* "&amp;TEXT(SOURCE!B1843,"???0")&amp;" *"&amp;
      SOURCE!C1843&amp;", "&amp; IF(lookups!$E$2-LEN(SOURCE!C1843) &gt;= 0, REPT(" ",lookups!$E$2-LEN(SOURCE!C1843)), "")&amp;
      SOURCE!D1843&amp;", "&amp; IF(lookups!$F$2-LEN(SOURCE!D1843) &gt;= 0, REPT(" ",lookups!$F$2-LEN(SOURCE!D1843)), "")&amp;
      SOURCE!E1843&amp;", "&amp; IF(lookups!$G$2-LEN(SOURCE!E1843) &gt;=0, REPT(" ",lookups!$G$2-LEN(SOURCE!E1843)), "")&amp;
      SOURCE!F1843&amp;", "&amp; IF(lookups!$H$2-LEN(SOURCE!F1843) &gt;= 0, REPT(" ",lookups!$H$2-LEN(SOURCE!F1843)+2), "")&amp;"("&amp;
      SUBSTITUTE(TEXT(SOURCE!G1843,"??0"),"  ","")&amp;" &lt;&lt; TAM_MAX_BITS) |"&amp; IF(lookups!$I$2-3 &gt;= 0, REPT(" ",MAX(1,lookups!$I$2-5+4+1-1-LEN(  IF(ISTEXT(SOURCE!H1843),SOURCE!H1843,  SUBSTITUTE(SUBSTITUTE(TEXT(SOURCE!H1843,"????0"),"  ","")," ",""))   ))), "")&amp;
       IF(ISTEXT(SOURCE!H1843),SOURCE!H1843, SUBSTITUTE(SUBSTITUTE(TEXT(SOURCE!H1843,"????0"),"  ","")," ",""))   &amp;","&amp; IF(lookups!$J$2-3 &gt;= 0, REPT(" ",lookups!$J$2-3-5), "")&amp;
      SOURCE!I1843&amp;
" | "&amp; IF(lookups!$K$2-LEN(SOURCE!I1843) &gt;= 0, REPT(" ",lookups!$K$2-LEN(SOURCE!I1843)), "")&amp;
      SOURCE!J1843&amp;      IF(lookups!$L$2-LEN(SOURCE!J1843) &gt;= 0, REPT(" ",lookups!$L$2-LEN(SOURCE!J1843)), "")&amp;
" | "&amp; IF(lookups!$K$2-LEN(SOURCE!I1843) &gt;= 0, REPT(" ",lookups!$K$2-LEN(SOURCE!I1843)), "")&amp;
      SOURCE!K1843&amp;      IF(lookups!$L$2-LEN(SOURCE!K1843) &gt;= 0, REPT(" ",lookups!$M$2-LEN(SOURCE!K1843)), "")&amp;
" | "&amp; SOURCE!L1843&amp;      IF(lookups!$O$2-LEN(SOURCE!L1843) &gt;= 0, REPT(" ",lookups!$O$2-LEN(SOURCE!L1843)), "")&amp;
" | "&amp; SOURCE!M1843&amp;      IF(lookups!$P$2-LEN(SOURCE!M1843) &gt;= 0, REPT(" ",lookups!$P$2-LEN(SOURCE!M1843)), "")&amp;
      "},"&amp;IF(SOURCE!O1843&lt;&gt;"",""&amp;SOURCE!O1843,"")
 )
)
)</f>
        <v>/* 1799 */  { SetSetting,                   JC_G_DOUBLETAP,              "g.2Tp",                                       "g.2Tp",                                       (0 &lt;&lt; TAM_MAX_BITS) |     0, CAT_FNCT | SLS_UNCHANGED | US_UNCHANGED | EIM_DISABLED | PTP_DISABLED     },//JM KEY TAP DOUBLE SETTING</v>
      </c>
    </row>
    <row r="1844" customFormat="false" ht="15.75" hidden="false" customHeight="false" outlineLevel="0" collapsed="false">
      <c r="A1844" s="263" t="str">
        <f aca="false">IF(AND(OR(SOURCE!A1844="",ISBLANK(SOURCE!A1844)),SOURCE!B1844&gt;0),IF(ISBLANK(SOURCE!C1844),"",SOURCE!C1844),
IF(SOURCE!B1844&lt;0,VLOOKUP(SOURCE!B1844,lookups!A$1:B$25,2,0),
  IF(ISBLANK(SOURCE!B1844),
    "",
    "/* "&amp;TEXT(SOURCE!B1844,"???0")&amp;" *"&amp;
      SOURCE!C1844&amp;", "&amp; IF(lookups!$E$2-LEN(SOURCE!C1844) &gt;= 0, REPT(" ",lookups!$E$2-LEN(SOURCE!C1844)), "")&amp;
      SOURCE!D1844&amp;", "&amp; IF(lookups!$F$2-LEN(SOURCE!D1844) &gt;= 0, REPT(" ",lookups!$F$2-LEN(SOURCE!D1844)), "")&amp;
      SOURCE!E1844&amp;", "&amp; IF(lookups!$G$2-LEN(SOURCE!E1844) &gt;=0, REPT(" ",lookups!$G$2-LEN(SOURCE!E1844)), "")&amp;
      SOURCE!F1844&amp;", "&amp; IF(lookups!$H$2-LEN(SOURCE!F1844) &gt;= 0, REPT(" ",lookups!$H$2-LEN(SOURCE!F1844)+2), "")&amp;"("&amp;
      SUBSTITUTE(TEXT(SOURCE!G1844,"??0"),"  ","")&amp;" &lt;&lt; TAM_MAX_BITS) |"&amp; IF(lookups!$I$2-3 &gt;= 0, REPT(" ",MAX(1,lookups!$I$2-5+4+1-1-LEN(  IF(ISTEXT(SOURCE!H1844),SOURCE!H1844,  SUBSTITUTE(SUBSTITUTE(TEXT(SOURCE!H1844,"????0"),"  ","")," ",""))   ))), "")&amp;
       IF(ISTEXT(SOURCE!H1844),SOURCE!H1844, SUBSTITUTE(SUBSTITUTE(TEXT(SOURCE!H1844,"????0"),"  ","")," ",""))   &amp;","&amp; IF(lookups!$J$2-3 &gt;= 0, REPT(" ",lookups!$J$2-3-5), "")&amp;
      SOURCE!I1844&amp;
" | "&amp; IF(lookups!$K$2-LEN(SOURCE!I1844) &gt;= 0, REPT(" ",lookups!$K$2-LEN(SOURCE!I1844)), "")&amp;
      SOURCE!J1844&amp;      IF(lookups!$L$2-LEN(SOURCE!J1844) &gt;= 0, REPT(" ",lookups!$L$2-LEN(SOURCE!J1844)), "")&amp;
" | "&amp; IF(lookups!$K$2-LEN(SOURCE!I1844) &gt;= 0, REPT(" ",lookups!$K$2-LEN(SOURCE!I1844)), "")&amp;
      SOURCE!K1844&amp;      IF(lookups!$L$2-LEN(SOURCE!K1844) &gt;= 0, REPT(" ",lookups!$M$2-LEN(SOURCE!K1844)), "")&amp;
" | "&amp; SOURCE!L1844&amp;      IF(lookups!$O$2-LEN(SOURCE!L1844) &gt;= 0, REPT(" ",lookups!$O$2-LEN(SOURCE!L1844)), "")&amp;
" | "&amp; SOURCE!M1844&amp;      IF(lookups!$P$2-LEN(SOURCE!M1844) &gt;= 0, REPT(" ",lookups!$P$2-LEN(SOURCE!M1844)), "")&amp;
      "},"&amp;IF(SOURCE!O1844&lt;&gt;"",""&amp;SOURCE!O1844,"")
 )
)
)</f>
        <v>/* 1800 */  { SetSetting,                   JC_CPXMULT,                  "CPXmul",                                      "CPXmul",                                      (0 &lt;&lt; TAM_MAX_BITS) |     0, CAT_FNCT | SLS_UNCHANGED | US_UNCHANGED | EIM_DISABLED | PTP_DISABLED     },</v>
      </c>
    </row>
    <row r="1845" customFormat="false" ht="15.75" hidden="false" customHeight="false" outlineLevel="0" collapsed="false">
      <c r="A1845" s="263" t="str">
        <f aca="false">IF(AND(OR(SOURCE!A1845="",ISBLANK(SOURCE!A1845)),SOURCE!B1845&gt;0),IF(ISBLANK(SOURCE!C1845),"",SOURCE!C1845),
IF(SOURCE!B1845&lt;0,VLOOKUP(SOURCE!B1845,lookups!A$1:B$25,2,0),
  IF(ISBLANK(SOURCE!B1845),
    "",
    "/* "&amp;TEXT(SOURCE!B1845,"???0")&amp;" *"&amp;
      SOURCE!C1845&amp;", "&amp; IF(lookups!$E$2-LEN(SOURCE!C1845) &gt;= 0, REPT(" ",lookups!$E$2-LEN(SOURCE!C1845)), "")&amp;
      SOURCE!D1845&amp;", "&amp; IF(lookups!$F$2-LEN(SOURCE!D1845) &gt;= 0, REPT(" ",lookups!$F$2-LEN(SOURCE!D1845)), "")&amp;
      SOURCE!E1845&amp;", "&amp; IF(lookups!$G$2-LEN(SOURCE!E1845) &gt;=0, REPT(" ",lookups!$G$2-LEN(SOURCE!E1845)), "")&amp;
      SOURCE!F1845&amp;", "&amp; IF(lookups!$H$2-LEN(SOURCE!F1845) &gt;= 0, REPT(" ",lookups!$H$2-LEN(SOURCE!F1845)+2), "")&amp;"("&amp;
      SUBSTITUTE(TEXT(SOURCE!G1845,"??0"),"  ","")&amp;" &lt;&lt; TAM_MAX_BITS) |"&amp; IF(lookups!$I$2-3 &gt;= 0, REPT(" ",MAX(1,lookups!$I$2-5+4+1-1-LEN(  IF(ISTEXT(SOURCE!H1845),SOURCE!H1845,  SUBSTITUTE(SUBSTITUTE(TEXT(SOURCE!H1845,"????0"),"  ","")," ",""))   ))), "")&amp;
       IF(ISTEXT(SOURCE!H1845),SOURCE!H1845, SUBSTITUTE(SUBSTITUTE(TEXT(SOURCE!H1845,"????0"),"  ","")," ",""))   &amp;","&amp; IF(lookups!$J$2-3 &gt;= 0, REPT(" ",lookups!$J$2-3-5), "")&amp;
      SOURCE!I1845&amp;
" | "&amp; IF(lookups!$K$2-LEN(SOURCE!I1845) &gt;= 0, REPT(" ",lookups!$K$2-LEN(SOURCE!I1845)), "")&amp;
      SOURCE!J1845&amp;      IF(lookups!$L$2-LEN(SOURCE!J1845) &gt;= 0, REPT(" ",lookups!$L$2-LEN(SOURCE!J1845)), "")&amp;
" | "&amp; IF(lookups!$K$2-LEN(SOURCE!I1845) &gt;= 0, REPT(" ",lookups!$K$2-LEN(SOURCE!I1845)), "")&amp;
      SOURCE!K1845&amp;      IF(lookups!$L$2-LEN(SOURCE!K1845) &gt;= 0, REPT(" ",lookups!$M$2-LEN(SOURCE!K1845)), "")&amp;
" | "&amp; SOURCE!L1845&amp;      IF(lookups!$O$2-LEN(SOURCE!L1845) &gt;= 0, REPT(" ",lookups!$O$2-LEN(SOURCE!L1845)), "")&amp;
" | "&amp; SOURCE!M1845&amp;      IF(lookups!$P$2-LEN(SOURCE!M1845) &gt;= 0, REPT(" ",lookups!$P$2-LEN(SOURCE!M1845)), "")&amp;
      "},"&amp;IF(SOURCE!O1845&lt;&gt;"",""&amp;SOURCE!O1845,"")
 )
)
)</f>
        <v>/* 1801 */  { fnP_All_Regs,                 0,                           STD_PRINTER "ALLr",                            STD_PRINTER "ALLr",                            (0 &lt;&lt; TAM_MAX_BITS) |     0, CAT_FNCT | SLS_UNCHANGED | US_UNCHANGED | EIM_DISABLED | PTP_NONE         },</v>
      </c>
    </row>
    <row r="1846" customFormat="false" ht="15.75" hidden="false" customHeight="false" outlineLevel="0" collapsed="false">
      <c r="A1846" s="263" t="str">
        <f aca="false">IF(AND(OR(SOURCE!A1846="",ISBLANK(SOURCE!A1846)),SOURCE!B1846&gt;0),IF(ISBLANK(SOURCE!C1846),"",SOURCE!C1846),
IF(SOURCE!B1846&lt;0,VLOOKUP(SOURCE!B1846,lookups!A$1:B$25,2,0),
  IF(ISBLANK(SOURCE!B1846),
    "",
    "/* "&amp;TEXT(SOURCE!B1846,"???0")&amp;" *"&amp;
      SOURCE!C1846&amp;", "&amp; IF(lookups!$E$2-LEN(SOURCE!C1846) &gt;= 0, REPT(" ",lookups!$E$2-LEN(SOURCE!C1846)), "")&amp;
      SOURCE!D1846&amp;", "&amp; IF(lookups!$F$2-LEN(SOURCE!D1846) &gt;= 0, REPT(" ",lookups!$F$2-LEN(SOURCE!D1846)), "")&amp;
      SOURCE!E1846&amp;", "&amp; IF(lookups!$G$2-LEN(SOURCE!E1846) &gt;=0, REPT(" ",lookups!$G$2-LEN(SOURCE!E1846)), "")&amp;
      SOURCE!F1846&amp;", "&amp; IF(lookups!$H$2-LEN(SOURCE!F1846) &gt;= 0, REPT(" ",lookups!$H$2-LEN(SOURCE!F1846)+2), "")&amp;"("&amp;
      SUBSTITUTE(TEXT(SOURCE!G1846,"??0"),"  ","")&amp;" &lt;&lt; TAM_MAX_BITS) |"&amp; IF(lookups!$I$2-3 &gt;= 0, REPT(" ",MAX(1,lookups!$I$2-5+4+1-1-LEN(  IF(ISTEXT(SOURCE!H1846),SOURCE!H1846,  SUBSTITUTE(SUBSTITUTE(TEXT(SOURCE!H1846,"????0"),"  ","")," ",""))   ))), "")&amp;
       IF(ISTEXT(SOURCE!H1846),SOURCE!H1846, SUBSTITUTE(SUBSTITUTE(TEXT(SOURCE!H1846,"????0"),"  ","")," ",""))   &amp;","&amp; IF(lookups!$J$2-3 &gt;= 0, REPT(" ",lookups!$J$2-3-5), "")&amp;
      SOURCE!I1846&amp;
" | "&amp; IF(lookups!$K$2-LEN(SOURCE!I1846) &gt;= 0, REPT(" ",lookups!$K$2-LEN(SOURCE!I1846)), "")&amp;
      SOURCE!J1846&amp;      IF(lookups!$L$2-LEN(SOURCE!J1846) &gt;= 0, REPT(" ",lookups!$L$2-LEN(SOURCE!J1846)), "")&amp;
" | "&amp; IF(lookups!$K$2-LEN(SOURCE!I1846) &gt;= 0, REPT(" ",lookups!$K$2-LEN(SOURCE!I1846)), "")&amp;
      SOURCE!K1846&amp;      IF(lookups!$L$2-LEN(SOURCE!K1846) &gt;= 0, REPT(" ",lookups!$M$2-LEN(SOURCE!K1846)), "")&amp;
" | "&amp; SOURCE!L1846&amp;      IF(lookups!$O$2-LEN(SOURCE!L1846) &gt;= 0, REPT(" ",lookups!$O$2-LEN(SOURCE!L1846)), "")&amp;
" | "&amp; SOURCE!M1846&amp;      IF(lookups!$P$2-LEN(SOURCE!M1846) &gt;= 0, REPT(" ",lookups!$P$2-LEN(SOURCE!M1846)), "")&amp;
      "},"&amp;IF(SOURCE!O1846&lt;&gt;"",""&amp;SOURCE!O1846,"")
 )
)
)</f>
        <v>/* 1802 */  { fnMultiplySI,                 85,                          STD_DOT "f",                                   STD_DOT "f",                                   (0 &lt;&lt; TAM_MAX_BITS) |     0, CAT_NONE | SLS_ENABLED   | US_ENABLED   | EIM_DISABLED | PTP_DISABLED     },//JM PRE UNIT</v>
      </c>
    </row>
    <row r="1847" customFormat="false" ht="15.75" hidden="false" customHeight="false" outlineLevel="0" collapsed="false">
      <c r="A1847" s="263" t="str">
        <f aca="false">IF(AND(OR(SOURCE!A1847="",ISBLANK(SOURCE!A1847)),SOURCE!B1847&gt;0),IF(ISBLANK(SOURCE!C1847),"",SOURCE!C1847),
IF(SOURCE!B1847&lt;0,VLOOKUP(SOURCE!B1847,lookups!A$1:B$25,2,0),
  IF(ISBLANK(SOURCE!B1847),
    "",
    "/* "&amp;TEXT(SOURCE!B1847,"???0")&amp;" *"&amp;
      SOURCE!C1847&amp;", "&amp; IF(lookups!$E$2-LEN(SOURCE!C1847) &gt;= 0, REPT(" ",lookups!$E$2-LEN(SOURCE!C1847)), "")&amp;
      SOURCE!D1847&amp;", "&amp; IF(lookups!$F$2-LEN(SOURCE!D1847) &gt;= 0, REPT(" ",lookups!$F$2-LEN(SOURCE!D1847)), "")&amp;
      SOURCE!E1847&amp;", "&amp; IF(lookups!$G$2-LEN(SOURCE!E1847) &gt;=0, REPT(" ",lookups!$G$2-LEN(SOURCE!E1847)), "")&amp;
      SOURCE!F1847&amp;", "&amp; IF(lookups!$H$2-LEN(SOURCE!F1847) &gt;= 0, REPT(" ",lookups!$H$2-LEN(SOURCE!F1847)+2), "")&amp;"("&amp;
      SUBSTITUTE(TEXT(SOURCE!G1847,"??0"),"  ","")&amp;" &lt;&lt; TAM_MAX_BITS) |"&amp; IF(lookups!$I$2-3 &gt;= 0, REPT(" ",MAX(1,lookups!$I$2-5+4+1-1-LEN(  IF(ISTEXT(SOURCE!H1847),SOURCE!H1847,  SUBSTITUTE(SUBSTITUTE(TEXT(SOURCE!H1847,"????0"),"  ","")," ",""))   ))), "")&amp;
       IF(ISTEXT(SOURCE!H1847),SOURCE!H1847, SUBSTITUTE(SUBSTITUTE(TEXT(SOURCE!H1847,"????0"),"  ","")," ",""))   &amp;","&amp; IF(lookups!$J$2-3 &gt;= 0, REPT(" ",lookups!$J$2-3-5), "")&amp;
      SOURCE!I1847&amp;
" | "&amp; IF(lookups!$K$2-LEN(SOURCE!I1847) &gt;= 0, REPT(" ",lookups!$K$2-LEN(SOURCE!I1847)), "")&amp;
      SOURCE!J1847&amp;      IF(lookups!$L$2-LEN(SOURCE!J1847) &gt;= 0, REPT(" ",lookups!$L$2-LEN(SOURCE!J1847)), "")&amp;
" | "&amp; IF(lookups!$K$2-LEN(SOURCE!I1847) &gt;= 0, REPT(" ",lookups!$K$2-LEN(SOURCE!I1847)), "")&amp;
      SOURCE!K1847&amp;      IF(lookups!$L$2-LEN(SOURCE!K1847) &gt;= 0, REPT(" ",lookups!$M$2-LEN(SOURCE!K1847)), "")&amp;
" | "&amp; SOURCE!L1847&amp;      IF(lookups!$O$2-LEN(SOURCE!L1847) &gt;= 0, REPT(" ",lookups!$O$2-LEN(SOURCE!L1847)), "")&amp;
" | "&amp; SOURCE!M1847&amp;      IF(lookups!$P$2-LEN(SOURCE!M1847) &gt;= 0, REPT(" ",lookups!$P$2-LEN(SOURCE!M1847)), "")&amp;
      "},"&amp;IF(SOURCE!O1847&lt;&gt;"",""&amp;SOURCE!O1847,"")
 )
)
)</f>
        <v>/* 1803 */  { fnMultiplySI,                 88,                          STD_DOT "p",                                   STD_DOT "p",                                   (0 &lt;&lt; TAM_MAX_BITS) |     0, CAT_NONE | SLS_ENABLED   | US_ENABLED   | EIM_DISABLED | PTP_DISABLED     },//JM PRE UNIT</v>
      </c>
    </row>
    <row r="1848" customFormat="false" ht="15.75" hidden="false" customHeight="false" outlineLevel="0" collapsed="false">
      <c r="A1848" s="263" t="str">
        <f aca="false">IF(AND(OR(SOURCE!A1848="",ISBLANK(SOURCE!A1848)),SOURCE!B1848&gt;0),IF(ISBLANK(SOURCE!C1848),"",SOURCE!C1848),
IF(SOURCE!B1848&lt;0,VLOOKUP(SOURCE!B1848,lookups!A$1:B$25,2,0),
  IF(ISBLANK(SOURCE!B1848),
    "",
    "/* "&amp;TEXT(SOURCE!B1848,"???0")&amp;" *"&amp;
      SOURCE!C1848&amp;", "&amp; IF(lookups!$E$2-LEN(SOURCE!C1848) &gt;= 0, REPT(" ",lookups!$E$2-LEN(SOURCE!C1848)), "")&amp;
      SOURCE!D1848&amp;", "&amp; IF(lookups!$F$2-LEN(SOURCE!D1848) &gt;= 0, REPT(" ",lookups!$F$2-LEN(SOURCE!D1848)), "")&amp;
      SOURCE!E1848&amp;", "&amp; IF(lookups!$G$2-LEN(SOURCE!E1848) &gt;=0, REPT(" ",lookups!$G$2-LEN(SOURCE!E1848)), "")&amp;
      SOURCE!F1848&amp;", "&amp; IF(lookups!$H$2-LEN(SOURCE!F1848) &gt;= 0, REPT(" ",lookups!$H$2-LEN(SOURCE!F1848)+2), "")&amp;"("&amp;
      SUBSTITUTE(TEXT(SOURCE!G1848,"??0"),"  ","")&amp;" &lt;&lt; TAM_MAX_BITS) |"&amp; IF(lookups!$I$2-3 &gt;= 0, REPT(" ",MAX(1,lookups!$I$2-5+4+1-1-LEN(  IF(ISTEXT(SOURCE!H1848),SOURCE!H1848,  SUBSTITUTE(SUBSTITUTE(TEXT(SOURCE!H1848,"????0"),"  ","")," ",""))   ))), "")&amp;
       IF(ISTEXT(SOURCE!H1848),SOURCE!H1848, SUBSTITUTE(SUBSTITUTE(TEXT(SOURCE!H1848,"????0"),"  ","")," ",""))   &amp;","&amp; IF(lookups!$J$2-3 &gt;= 0, REPT(" ",lookups!$J$2-3-5), "")&amp;
      SOURCE!I1848&amp;
" | "&amp; IF(lookups!$K$2-LEN(SOURCE!I1848) &gt;= 0, REPT(" ",lookups!$K$2-LEN(SOURCE!I1848)), "")&amp;
      SOURCE!J1848&amp;      IF(lookups!$L$2-LEN(SOURCE!J1848) &gt;= 0, REPT(" ",lookups!$L$2-LEN(SOURCE!J1848)), "")&amp;
" | "&amp; IF(lookups!$K$2-LEN(SOURCE!I1848) &gt;= 0, REPT(" ",lookups!$K$2-LEN(SOURCE!I1848)), "")&amp;
      SOURCE!K1848&amp;      IF(lookups!$L$2-LEN(SOURCE!K1848) &gt;= 0, REPT(" ",lookups!$M$2-LEN(SOURCE!K1848)), "")&amp;
" | "&amp; SOURCE!L1848&amp;      IF(lookups!$O$2-LEN(SOURCE!L1848) &gt;= 0, REPT(" ",lookups!$O$2-LEN(SOURCE!L1848)), "")&amp;
" | "&amp; SOURCE!M1848&amp;      IF(lookups!$P$2-LEN(SOURCE!M1848) &gt;= 0, REPT(" ",lookups!$P$2-LEN(SOURCE!M1848)), "")&amp;
      "},"&amp;IF(SOURCE!O1848&lt;&gt;"",""&amp;SOURCE!O1848,"")
 )
)
)</f>
        <v>/* 1804 */  { fnMultiplySI,                 91,                          STD_DOT "n",                                   STD_DOT "n",                                   (0 &lt;&lt; TAM_MAX_BITS) |     0, CAT_NONE | SLS_ENABLED   | US_ENABLED   | EIM_DISABLED | PTP_DISABLED     },//JM PRE UNIT</v>
      </c>
    </row>
    <row r="1849" customFormat="false" ht="15.75" hidden="false" customHeight="false" outlineLevel="0" collapsed="false">
      <c r="A1849" s="263" t="str">
        <f aca="false">IF(AND(OR(SOURCE!A1849="",ISBLANK(SOURCE!A1849)),SOURCE!B1849&gt;0),IF(ISBLANK(SOURCE!C1849),"",SOURCE!C1849),
IF(SOURCE!B1849&lt;0,VLOOKUP(SOURCE!B1849,lookups!A$1:B$25,2,0),
  IF(ISBLANK(SOURCE!B1849),
    "",
    "/* "&amp;TEXT(SOURCE!B1849,"???0")&amp;" *"&amp;
      SOURCE!C1849&amp;", "&amp; IF(lookups!$E$2-LEN(SOURCE!C1849) &gt;= 0, REPT(" ",lookups!$E$2-LEN(SOURCE!C1849)), "")&amp;
      SOURCE!D1849&amp;", "&amp; IF(lookups!$F$2-LEN(SOURCE!D1849) &gt;= 0, REPT(" ",lookups!$F$2-LEN(SOURCE!D1849)), "")&amp;
      SOURCE!E1849&amp;", "&amp; IF(lookups!$G$2-LEN(SOURCE!E1849) &gt;=0, REPT(" ",lookups!$G$2-LEN(SOURCE!E1849)), "")&amp;
      SOURCE!F1849&amp;", "&amp; IF(lookups!$H$2-LEN(SOURCE!F1849) &gt;= 0, REPT(" ",lookups!$H$2-LEN(SOURCE!F1849)+2), "")&amp;"("&amp;
      SUBSTITUTE(TEXT(SOURCE!G1849,"??0"),"  ","")&amp;" &lt;&lt; TAM_MAX_BITS) |"&amp; IF(lookups!$I$2-3 &gt;= 0, REPT(" ",MAX(1,lookups!$I$2-5+4+1-1-LEN(  IF(ISTEXT(SOURCE!H1849),SOURCE!H1849,  SUBSTITUTE(SUBSTITUTE(TEXT(SOURCE!H1849,"????0"),"  ","")," ",""))   ))), "")&amp;
       IF(ISTEXT(SOURCE!H1849),SOURCE!H1849, SUBSTITUTE(SUBSTITUTE(TEXT(SOURCE!H1849,"????0"),"  ","")," ",""))   &amp;","&amp; IF(lookups!$J$2-3 &gt;= 0, REPT(" ",lookups!$J$2-3-5), "")&amp;
      SOURCE!I1849&amp;
" | "&amp; IF(lookups!$K$2-LEN(SOURCE!I1849) &gt;= 0, REPT(" ",lookups!$K$2-LEN(SOURCE!I1849)), "")&amp;
      SOURCE!J1849&amp;      IF(lookups!$L$2-LEN(SOURCE!J1849) &gt;= 0, REPT(" ",lookups!$L$2-LEN(SOURCE!J1849)), "")&amp;
" | "&amp; IF(lookups!$K$2-LEN(SOURCE!I1849) &gt;= 0, REPT(" ",lookups!$K$2-LEN(SOURCE!I1849)), "")&amp;
      SOURCE!K1849&amp;      IF(lookups!$L$2-LEN(SOURCE!K1849) &gt;= 0, REPT(" ",lookups!$M$2-LEN(SOURCE!K1849)), "")&amp;
" | "&amp; SOURCE!L1849&amp;      IF(lookups!$O$2-LEN(SOURCE!L1849) &gt;= 0, REPT(" ",lookups!$O$2-LEN(SOURCE!L1849)), "")&amp;
" | "&amp; SOURCE!M1849&amp;      IF(lookups!$P$2-LEN(SOURCE!M1849) &gt;= 0, REPT(" ",lookups!$P$2-LEN(SOURCE!M1849)), "")&amp;
      "},"&amp;IF(SOURCE!O1849&lt;&gt;"",""&amp;SOURCE!O1849,"")
 )
)
)</f>
        <v>/* 1805 */  { fnMultiplySI,                 94,                          STD_DOT STD_mu,                                STD_DOT STD_mu,                                (0 &lt;&lt; TAM_MAX_BITS) |     0, CAT_NONE | SLS_ENABLED   | US_ENABLED   | EIM_DISABLED | PTP_DISABLED     },//JM PRE UNIT</v>
      </c>
    </row>
    <row r="1850" customFormat="false" ht="15.75" hidden="false" customHeight="false" outlineLevel="0" collapsed="false">
      <c r="A1850" s="263" t="str">
        <f aca="false">IF(AND(OR(SOURCE!A1850="",ISBLANK(SOURCE!A1850)),SOURCE!B1850&gt;0),IF(ISBLANK(SOURCE!C1850),"",SOURCE!C1850),
IF(SOURCE!B1850&lt;0,VLOOKUP(SOURCE!B1850,lookups!A$1:B$25,2,0),
  IF(ISBLANK(SOURCE!B1850),
    "",
    "/* "&amp;TEXT(SOURCE!B1850,"???0")&amp;" *"&amp;
      SOURCE!C1850&amp;", "&amp; IF(lookups!$E$2-LEN(SOURCE!C1850) &gt;= 0, REPT(" ",lookups!$E$2-LEN(SOURCE!C1850)), "")&amp;
      SOURCE!D1850&amp;", "&amp; IF(lookups!$F$2-LEN(SOURCE!D1850) &gt;= 0, REPT(" ",lookups!$F$2-LEN(SOURCE!D1850)), "")&amp;
      SOURCE!E1850&amp;", "&amp; IF(lookups!$G$2-LEN(SOURCE!E1850) &gt;=0, REPT(" ",lookups!$G$2-LEN(SOURCE!E1850)), "")&amp;
      SOURCE!F1850&amp;", "&amp; IF(lookups!$H$2-LEN(SOURCE!F1850) &gt;= 0, REPT(" ",lookups!$H$2-LEN(SOURCE!F1850)+2), "")&amp;"("&amp;
      SUBSTITUTE(TEXT(SOURCE!G1850,"??0"),"  ","")&amp;" &lt;&lt; TAM_MAX_BITS) |"&amp; IF(lookups!$I$2-3 &gt;= 0, REPT(" ",MAX(1,lookups!$I$2-5+4+1-1-LEN(  IF(ISTEXT(SOURCE!H1850),SOURCE!H1850,  SUBSTITUTE(SUBSTITUTE(TEXT(SOURCE!H1850,"????0"),"  ","")," ",""))   ))), "")&amp;
       IF(ISTEXT(SOURCE!H1850),SOURCE!H1850, SUBSTITUTE(SUBSTITUTE(TEXT(SOURCE!H1850,"????0"),"  ","")," ",""))   &amp;","&amp; IF(lookups!$J$2-3 &gt;= 0, REPT(" ",lookups!$J$2-3-5), "")&amp;
      SOURCE!I1850&amp;
" | "&amp; IF(lookups!$K$2-LEN(SOURCE!I1850) &gt;= 0, REPT(" ",lookups!$K$2-LEN(SOURCE!I1850)), "")&amp;
      SOURCE!J1850&amp;      IF(lookups!$L$2-LEN(SOURCE!J1850) &gt;= 0, REPT(" ",lookups!$L$2-LEN(SOURCE!J1850)), "")&amp;
" | "&amp; IF(lookups!$K$2-LEN(SOURCE!I1850) &gt;= 0, REPT(" ",lookups!$K$2-LEN(SOURCE!I1850)), "")&amp;
      SOURCE!K1850&amp;      IF(lookups!$L$2-LEN(SOURCE!K1850) &gt;= 0, REPT(" ",lookups!$M$2-LEN(SOURCE!K1850)), "")&amp;
" | "&amp; SOURCE!L1850&amp;      IF(lookups!$O$2-LEN(SOURCE!L1850) &gt;= 0, REPT(" ",lookups!$O$2-LEN(SOURCE!L1850)), "")&amp;
" | "&amp; SOURCE!M1850&amp;      IF(lookups!$P$2-LEN(SOURCE!M1850) &gt;= 0, REPT(" ",lookups!$P$2-LEN(SOURCE!M1850)), "")&amp;
      "},"&amp;IF(SOURCE!O1850&lt;&gt;"",""&amp;SOURCE!O1850,"")
 )
)
)</f>
        <v>/* 1806 */  { fnMultiplySI,                 97,                          STD_DOT "m",                                   STD_DOT "m",                                   (0 &lt;&lt; TAM_MAX_BITS) |     0, CAT_NONE | SLS_ENABLED   | US_ENABLED   | EIM_DISABLED | PTP_DISABLED     },//JM PRE UNIT</v>
      </c>
    </row>
    <row r="1851" customFormat="false" ht="15.75" hidden="false" customHeight="false" outlineLevel="0" collapsed="false">
      <c r="A1851" s="263" t="str">
        <f aca="false">IF(AND(OR(SOURCE!A1851="",ISBLANK(SOURCE!A1851)),SOURCE!B1851&gt;0),IF(ISBLANK(SOURCE!C1851),"",SOURCE!C1851),
IF(SOURCE!B1851&lt;0,VLOOKUP(SOURCE!B1851,lookups!A$1:B$25,2,0),
  IF(ISBLANK(SOURCE!B1851),
    "",
    "/* "&amp;TEXT(SOURCE!B1851,"???0")&amp;" *"&amp;
      SOURCE!C1851&amp;", "&amp; IF(lookups!$E$2-LEN(SOURCE!C1851) &gt;= 0, REPT(" ",lookups!$E$2-LEN(SOURCE!C1851)), "")&amp;
      SOURCE!D1851&amp;", "&amp; IF(lookups!$F$2-LEN(SOURCE!D1851) &gt;= 0, REPT(" ",lookups!$F$2-LEN(SOURCE!D1851)), "")&amp;
      SOURCE!E1851&amp;", "&amp; IF(lookups!$G$2-LEN(SOURCE!E1851) &gt;=0, REPT(" ",lookups!$G$2-LEN(SOURCE!E1851)), "")&amp;
      SOURCE!F1851&amp;", "&amp; IF(lookups!$H$2-LEN(SOURCE!F1851) &gt;= 0, REPT(" ",lookups!$H$2-LEN(SOURCE!F1851)+2), "")&amp;"("&amp;
      SUBSTITUTE(TEXT(SOURCE!G1851,"??0"),"  ","")&amp;" &lt;&lt; TAM_MAX_BITS) |"&amp; IF(lookups!$I$2-3 &gt;= 0, REPT(" ",MAX(1,lookups!$I$2-5+4+1-1-LEN(  IF(ISTEXT(SOURCE!H1851),SOURCE!H1851,  SUBSTITUTE(SUBSTITUTE(TEXT(SOURCE!H1851,"????0"),"  ","")," ",""))   ))), "")&amp;
       IF(ISTEXT(SOURCE!H1851),SOURCE!H1851, SUBSTITUTE(SUBSTITUTE(TEXT(SOURCE!H1851,"????0"),"  ","")," ",""))   &amp;","&amp; IF(lookups!$J$2-3 &gt;= 0, REPT(" ",lookups!$J$2-3-5), "")&amp;
      SOURCE!I1851&amp;
" | "&amp; IF(lookups!$K$2-LEN(SOURCE!I1851) &gt;= 0, REPT(" ",lookups!$K$2-LEN(SOURCE!I1851)), "")&amp;
      SOURCE!J1851&amp;      IF(lookups!$L$2-LEN(SOURCE!J1851) &gt;= 0, REPT(" ",lookups!$L$2-LEN(SOURCE!J1851)), "")&amp;
" | "&amp; IF(lookups!$K$2-LEN(SOURCE!I1851) &gt;= 0, REPT(" ",lookups!$K$2-LEN(SOURCE!I1851)), "")&amp;
      SOURCE!K1851&amp;      IF(lookups!$L$2-LEN(SOURCE!K1851) &gt;= 0, REPT(" ",lookups!$M$2-LEN(SOURCE!K1851)), "")&amp;
" | "&amp; SOURCE!L1851&amp;      IF(lookups!$O$2-LEN(SOURCE!L1851) &gt;= 0, REPT(" ",lookups!$O$2-LEN(SOURCE!L1851)), "")&amp;
" | "&amp; SOURCE!M1851&amp;      IF(lookups!$P$2-LEN(SOURCE!M1851) &gt;= 0, REPT(" ",lookups!$P$2-LEN(SOURCE!M1851)), "")&amp;
      "},"&amp;IF(SOURCE!O1851&lt;&gt;"",""&amp;SOURCE!O1851,"")
 )
)
)</f>
        <v>/* 1807 */  { fnMultiplySI,                 103,                         STD_DOT "k",                                   STD_DOT "k",                                   (0 &lt;&lt; TAM_MAX_BITS) |     0, CAT_NONE | SLS_ENABLED   | US_ENABLED   | EIM_DISABLED | PTP_DISABLED     },//JM PRE UNIT</v>
      </c>
    </row>
    <row r="1852" customFormat="false" ht="15.75" hidden="false" customHeight="false" outlineLevel="0" collapsed="false">
      <c r="A1852" s="263" t="str">
        <f aca="false">IF(AND(OR(SOURCE!A1852="",ISBLANK(SOURCE!A1852)),SOURCE!B1852&gt;0),IF(ISBLANK(SOURCE!C1852),"",SOURCE!C1852),
IF(SOURCE!B1852&lt;0,VLOOKUP(SOURCE!B1852,lookups!A$1:B$25,2,0),
  IF(ISBLANK(SOURCE!B1852),
    "",
    "/* "&amp;TEXT(SOURCE!B1852,"???0")&amp;" *"&amp;
      SOURCE!C1852&amp;", "&amp; IF(lookups!$E$2-LEN(SOURCE!C1852) &gt;= 0, REPT(" ",lookups!$E$2-LEN(SOURCE!C1852)), "")&amp;
      SOURCE!D1852&amp;", "&amp; IF(lookups!$F$2-LEN(SOURCE!D1852) &gt;= 0, REPT(" ",lookups!$F$2-LEN(SOURCE!D1852)), "")&amp;
      SOURCE!E1852&amp;", "&amp; IF(lookups!$G$2-LEN(SOURCE!E1852) &gt;=0, REPT(" ",lookups!$G$2-LEN(SOURCE!E1852)), "")&amp;
      SOURCE!F1852&amp;", "&amp; IF(lookups!$H$2-LEN(SOURCE!F1852) &gt;= 0, REPT(" ",lookups!$H$2-LEN(SOURCE!F1852)+2), "")&amp;"("&amp;
      SUBSTITUTE(TEXT(SOURCE!G1852,"??0"),"  ","")&amp;" &lt;&lt; TAM_MAX_BITS) |"&amp; IF(lookups!$I$2-3 &gt;= 0, REPT(" ",MAX(1,lookups!$I$2-5+4+1-1-LEN(  IF(ISTEXT(SOURCE!H1852),SOURCE!H1852,  SUBSTITUTE(SUBSTITUTE(TEXT(SOURCE!H1852,"????0"),"  ","")," ",""))   ))), "")&amp;
       IF(ISTEXT(SOURCE!H1852),SOURCE!H1852, SUBSTITUTE(SUBSTITUTE(TEXT(SOURCE!H1852,"????0"),"  ","")," ",""))   &amp;","&amp; IF(lookups!$J$2-3 &gt;= 0, REPT(" ",lookups!$J$2-3-5), "")&amp;
      SOURCE!I1852&amp;
" | "&amp; IF(lookups!$K$2-LEN(SOURCE!I1852) &gt;= 0, REPT(" ",lookups!$K$2-LEN(SOURCE!I1852)), "")&amp;
      SOURCE!J1852&amp;      IF(lookups!$L$2-LEN(SOURCE!J1852) &gt;= 0, REPT(" ",lookups!$L$2-LEN(SOURCE!J1852)), "")&amp;
" | "&amp; IF(lookups!$K$2-LEN(SOURCE!I1852) &gt;= 0, REPT(" ",lookups!$K$2-LEN(SOURCE!I1852)), "")&amp;
      SOURCE!K1852&amp;      IF(lookups!$L$2-LEN(SOURCE!K1852) &gt;= 0, REPT(" ",lookups!$M$2-LEN(SOURCE!K1852)), "")&amp;
" | "&amp; SOURCE!L1852&amp;      IF(lookups!$O$2-LEN(SOURCE!L1852) &gt;= 0, REPT(" ",lookups!$O$2-LEN(SOURCE!L1852)), "")&amp;
" | "&amp; SOURCE!M1852&amp;      IF(lookups!$P$2-LEN(SOURCE!M1852) &gt;= 0, REPT(" ",lookups!$P$2-LEN(SOURCE!M1852)), "")&amp;
      "},"&amp;IF(SOURCE!O1852&lt;&gt;"",""&amp;SOURCE!O1852,"")
 )
)
)</f>
        <v>/* 1808 */  { fnMultiplySI,                 106,                         STD_DOT "M",                                   STD_DOT "M",                                   (0 &lt;&lt; TAM_MAX_BITS) |     0, CAT_NONE | SLS_ENABLED   | US_ENABLED   | EIM_DISABLED | PTP_DISABLED     },//JM PRE UNIT</v>
      </c>
    </row>
    <row r="1853" customFormat="false" ht="15.75" hidden="false" customHeight="false" outlineLevel="0" collapsed="false">
      <c r="A1853" s="263" t="str">
        <f aca="false">IF(AND(OR(SOURCE!A1853="",ISBLANK(SOURCE!A1853)),SOURCE!B1853&gt;0),IF(ISBLANK(SOURCE!C1853),"",SOURCE!C1853),
IF(SOURCE!B1853&lt;0,VLOOKUP(SOURCE!B1853,lookups!A$1:B$25,2,0),
  IF(ISBLANK(SOURCE!B1853),
    "",
    "/* "&amp;TEXT(SOURCE!B1853,"???0")&amp;" *"&amp;
      SOURCE!C1853&amp;", "&amp; IF(lookups!$E$2-LEN(SOURCE!C1853) &gt;= 0, REPT(" ",lookups!$E$2-LEN(SOURCE!C1853)), "")&amp;
      SOURCE!D1853&amp;", "&amp; IF(lookups!$F$2-LEN(SOURCE!D1853) &gt;= 0, REPT(" ",lookups!$F$2-LEN(SOURCE!D1853)), "")&amp;
      SOURCE!E1853&amp;", "&amp; IF(lookups!$G$2-LEN(SOURCE!E1853) &gt;=0, REPT(" ",lookups!$G$2-LEN(SOURCE!E1853)), "")&amp;
      SOURCE!F1853&amp;", "&amp; IF(lookups!$H$2-LEN(SOURCE!F1853) &gt;= 0, REPT(" ",lookups!$H$2-LEN(SOURCE!F1853)+2), "")&amp;"("&amp;
      SUBSTITUTE(TEXT(SOURCE!G1853,"??0"),"  ","")&amp;" &lt;&lt; TAM_MAX_BITS) |"&amp; IF(lookups!$I$2-3 &gt;= 0, REPT(" ",MAX(1,lookups!$I$2-5+4+1-1-LEN(  IF(ISTEXT(SOURCE!H1853),SOURCE!H1853,  SUBSTITUTE(SUBSTITUTE(TEXT(SOURCE!H1853,"????0"),"  ","")," ",""))   ))), "")&amp;
       IF(ISTEXT(SOURCE!H1853),SOURCE!H1853, SUBSTITUTE(SUBSTITUTE(TEXT(SOURCE!H1853,"????0"),"  ","")," ",""))   &amp;","&amp; IF(lookups!$J$2-3 &gt;= 0, REPT(" ",lookups!$J$2-3-5), "")&amp;
      SOURCE!I1853&amp;
" | "&amp; IF(lookups!$K$2-LEN(SOURCE!I1853) &gt;= 0, REPT(" ",lookups!$K$2-LEN(SOURCE!I1853)), "")&amp;
      SOURCE!J1853&amp;      IF(lookups!$L$2-LEN(SOURCE!J1853) &gt;= 0, REPT(" ",lookups!$L$2-LEN(SOURCE!J1853)), "")&amp;
" | "&amp; IF(lookups!$K$2-LEN(SOURCE!I1853) &gt;= 0, REPT(" ",lookups!$K$2-LEN(SOURCE!I1853)), "")&amp;
      SOURCE!K1853&amp;      IF(lookups!$L$2-LEN(SOURCE!K1853) &gt;= 0, REPT(" ",lookups!$M$2-LEN(SOURCE!K1853)), "")&amp;
" | "&amp; SOURCE!L1853&amp;      IF(lookups!$O$2-LEN(SOURCE!L1853) &gt;= 0, REPT(" ",lookups!$O$2-LEN(SOURCE!L1853)), "")&amp;
" | "&amp; SOURCE!M1853&amp;      IF(lookups!$P$2-LEN(SOURCE!M1853) &gt;= 0, REPT(" ",lookups!$P$2-LEN(SOURCE!M1853)), "")&amp;
      "},"&amp;IF(SOURCE!O1853&lt;&gt;"",""&amp;SOURCE!O1853,"")
 )
)
)</f>
        <v>/* 1809 */  { fnMultiplySI,                 109,                         STD_DOT "G",                                   STD_DOT "G",                                   (0 &lt;&lt; TAM_MAX_BITS) |     0, CAT_NONE | SLS_ENABLED   | US_ENABLED   | EIM_DISABLED | PTP_DISABLED     },//JM PRE UNIT</v>
      </c>
    </row>
    <row r="1854" customFormat="false" ht="15.75" hidden="false" customHeight="false" outlineLevel="0" collapsed="false">
      <c r="A1854" s="263" t="str">
        <f aca="false">IF(AND(OR(SOURCE!A1854="",ISBLANK(SOURCE!A1854)),SOURCE!B1854&gt;0),IF(ISBLANK(SOURCE!C1854),"",SOURCE!C1854),
IF(SOURCE!B1854&lt;0,VLOOKUP(SOURCE!B1854,lookups!A$1:B$25,2,0),
  IF(ISBLANK(SOURCE!B1854),
    "",
    "/* "&amp;TEXT(SOURCE!B1854,"???0")&amp;" *"&amp;
      SOURCE!C1854&amp;", "&amp; IF(lookups!$E$2-LEN(SOURCE!C1854) &gt;= 0, REPT(" ",lookups!$E$2-LEN(SOURCE!C1854)), "")&amp;
      SOURCE!D1854&amp;", "&amp; IF(lookups!$F$2-LEN(SOURCE!D1854) &gt;= 0, REPT(" ",lookups!$F$2-LEN(SOURCE!D1854)), "")&amp;
      SOURCE!E1854&amp;", "&amp; IF(lookups!$G$2-LEN(SOURCE!E1854) &gt;=0, REPT(" ",lookups!$G$2-LEN(SOURCE!E1854)), "")&amp;
      SOURCE!F1854&amp;", "&amp; IF(lookups!$H$2-LEN(SOURCE!F1854) &gt;= 0, REPT(" ",lookups!$H$2-LEN(SOURCE!F1854)+2), "")&amp;"("&amp;
      SUBSTITUTE(TEXT(SOURCE!G1854,"??0"),"  ","")&amp;" &lt;&lt; TAM_MAX_BITS) |"&amp; IF(lookups!$I$2-3 &gt;= 0, REPT(" ",MAX(1,lookups!$I$2-5+4+1-1-LEN(  IF(ISTEXT(SOURCE!H1854),SOURCE!H1854,  SUBSTITUTE(SUBSTITUTE(TEXT(SOURCE!H1854,"????0"),"  ","")," ",""))   ))), "")&amp;
       IF(ISTEXT(SOURCE!H1854),SOURCE!H1854, SUBSTITUTE(SUBSTITUTE(TEXT(SOURCE!H1854,"????0"),"  ","")," ",""))   &amp;","&amp; IF(lookups!$J$2-3 &gt;= 0, REPT(" ",lookups!$J$2-3-5), "")&amp;
      SOURCE!I1854&amp;
" | "&amp; IF(lookups!$K$2-LEN(SOURCE!I1854) &gt;= 0, REPT(" ",lookups!$K$2-LEN(SOURCE!I1854)), "")&amp;
      SOURCE!J1854&amp;      IF(lookups!$L$2-LEN(SOURCE!J1854) &gt;= 0, REPT(" ",lookups!$L$2-LEN(SOURCE!J1854)), "")&amp;
" | "&amp; IF(lookups!$K$2-LEN(SOURCE!I1854) &gt;= 0, REPT(" ",lookups!$K$2-LEN(SOURCE!I1854)), "")&amp;
      SOURCE!K1854&amp;      IF(lookups!$L$2-LEN(SOURCE!K1854) &gt;= 0, REPT(" ",lookups!$M$2-LEN(SOURCE!K1854)), "")&amp;
" | "&amp; SOURCE!L1854&amp;      IF(lookups!$O$2-LEN(SOURCE!L1854) &gt;= 0, REPT(" ",lookups!$O$2-LEN(SOURCE!L1854)), "")&amp;
" | "&amp; SOURCE!M1854&amp;      IF(lookups!$P$2-LEN(SOURCE!M1854) &gt;= 0, REPT(" ",lookups!$P$2-LEN(SOURCE!M1854)), "")&amp;
      "},"&amp;IF(SOURCE!O1854&lt;&gt;"",""&amp;SOURCE!O1854,"")
 )
)
)</f>
        <v>/* 1810 */  { fnMultiplySI,                 112,                         STD_DOT "T",                                   STD_DOT "T",                                   (0 &lt;&lt; TAM_MAX_BITS) |     0, CAT_NONE | SLS_ENABLED   | US_ENABLED   | EIM_DISABLED | PTP_DISABLED     },//JM PRE UNIT</v>
      </c>
    </row>
    <row r="1855" customFormat="false" ht="15.75" hidden="false" customHeight="false" outlineLevel="0" collapsed="false">
      <c r="A1855" s="263" t="str">
        <f aca="false">IF(AND(OR(SOURCE!A1855="",ISBLANK(SOURCE!A1855)),SOURCE!B1855&gt;0),IF(ISBLANK(SOURCE!C1855),"",SOURCE!C1855),
IF(SOURCE!B1855&lt;0,VLOOKUP(SOURCE!B1855,lookups!A$1:B$25,2,0),
  IF(ISBLANK(SOURCE!B1855),
    "",
    "/* "&amp;TEXT(SOURCE!B1855,"???0")&amp;" *"&amp;
      SOURCE!C1855&amp;", "&amp; IF(lookups!$E$2-LEN(SOURCE!C1855) &gt;= 0, REPT(" ",lookups!$E$2-LEN(SOURCE!C1855)), "")&amp;
      SOURCE!D1855&amp;", "&amp; IF(lookups!$F$2-LEN(SOURCE!D1855) &gt;= 0, REPT(" ",lookups!$F$2-LEN(SOURCE!D1855)), "")&amp;
      SOURCE!E1855&amp;", "&amp; IF(lookups!$G$2-LEN(SOURCE!E1855) &gt;=0, REPT(" ",lookups!$G$2-LEN(SOURCE!E1855)), "")&amp;
      SOURCE!F1855&amp;", "&amp; IF(lookups!$H$2-LEN(SOURCE!F1855) &gt;= 0, REPT(" ",lookups!$H$2-LEN(SOURCE!F1855)+2), "")&amp;"("&amp;
      SUBSTITUTE(TEXT(SOURCE!G1855,"??0"),"  ","")&amp;" &lt;&lt; TAM_MAX_BITS) |"&amp; IF(lookups!$I$2-3 &gt;= 0, REPT(" ",MAX(1,lookups!$I$2-5+4+1-1-LEN(  IF(ISTEXT(SOURCE!H1855),SOURCE!H1855,  SUBSTITUTE(SUBSTITUTE(TEXT(SOURCE!H1855,"????0"),"  ","")," ",""))   ))), "")&amp;
       IF(ISTEXT(SOURCE!H1855),SOURCE!H1855, SUBSTITUTE(SUBSTITUTE(TEXT(SOURCE!H1855,"????0"),"  ","")," ",""))   &amp;","&amp; IF(lookups!$J$2-3 &gt;= 0, REPT(" ",lookups!$J$2-3-5), "")&amp;
      SOURCE!I1855&amp;
" | "&amp; IF(lookups!$K$2-LEN(SOURCE!I1855) &gt;= 0, REPT(" ",lookups!$K$2-LEN(SOURCE!I1855)), "")&amp;
      SOURCE!J1855&amp;      IF(lookups!$L$2-LEN(SOURCE!J1855) &gt;= 0, REPT(" ",lookups!$L$2-LEN(SOURCE!J1855)), "")&amp;
" | "&amp; IF(lookups!$K$2-LEN(SOURCE!I1855) &gt;= 0, REPT(" ",lookups!$K$2-LEN(SOURCE!I1855)), "")&amp;
      SOURCE!K1855&amp;      IF(lookups!$L$2-LEN(SOURCE!K1855) &gt;= 0, REPT(" ",lookups!$M$2-LEN(SOURCE!K1855)), "")&amp;
" | "&amp; SOURCE!L1855&amp;      IF(lookups!$O$2-LEN(SOURCE!L1855) &gt;= 0, REPT(" ",lookups!$O$2-LEN(SOURCE!L1855)), "")&amp;
" | "&amp; SOURCE!M1855&amp;      IF(lookups!$P$2-LEN(SOURCE!M1855) &gt;= 0, REPT(" ",lookups!$P$2-LEN(SOURCE!M1855)), "")&amp;
      "},"&amp;IF(SOURCE!O1855&lt;&gt;"",""&amp;SOURCE!O1855,"")
 )
)
)</f>
        <v>/* 1811 */  { addItemToBuffer,              ITM_QOPPA,                   "",                                            STD_QOPPA,                                     (0 &lt;&lt; TAM_MAX_BITS) |     0, CAT_NONE | SLS_UNCHANGED | US_UNCHANGED | EIM_DISABLED | PTP_DISABLED     },//JM GREEK</v>
      </c>
    </row>
    <row r="1856" customFormat="false" ht="15.75" hidden="false" customHeight="false" outlineLevel="0" collapsed="false">
      <c r="A1856" s="263" t="str">
        <f aca="false">IF(AND(OR(SOURCE!A1856="",ISBLANK(SOURCE!A1856)),SOURCE!B1856&gt;0),IF(ISBLANK(SOURCE!C1856),"",SOURCE!C1856),
IF(SOURCE!B1856&lt;0,VLOOKUP(SOURCE!B1856,lookups!A$1:B$25,2,0),
  IF(ISBLANK(SOURCE!B1856),
    "",
    "/* "&amp;TEXT(SOURCE!B1856,"???0")&amp;" *"&amp;
      SOURCE!C1856&amp;", "&amp; IF(lookups!$E$2-LEN(SOURCE!C1856) &gt;= 0, REPT(" ",lookups!$E$2-LEN(SOURCE!C1856)), "")&amp;
      SOURCE!D1856&amp;", "&amp; IF(lookups!$F$2-LEN(SOURCE!D1856) &gt;= 0, REPT(" ",lookups!$F$2-LEN(SOURCE!D1856)), "")&amp;
      SOURCE!E1856&amp;", "&amp; IF(lookups!$G$2-LEN(SOURCE!E1856) &gt;=0, REPT(" ",lookups!$G$2-LEN(SOURCE!E1856)), "")&amp;
      SOURCE!F1856&amp;", "&amp; IF(lookups!$H$2-LEN(SOURCE!F1856) &gt;= 0, REPT(" ",lookups!$H$2-LEN(SOURCE!F1856)+2), "")&amp;"("&amp;
      SUBSTITUTE(TEXT(SOURCE!G1856,"??0"),"  ","")&amp;" &lt;&lt; TAM_MAX_BITS) |"&amp; IF(lookups!$I$2-3 &gt;= 0, REPT(" ",MAX(1,lookups!$I$2-5+4+1-1-LEN(  IF(ISTEXT(SOURCE!H1856),SOURCE!H1856,  SUBSTITUTE(SUBSTITUTE(TEXT(SOURCE!H1856,"????0"),"  ","")," ",""))   ))), "")&amp;
       IF(ISTEXT(SOURCE!H1856),SOURCE!H1856, SUBSTITUTE(SUBSTITUTE(TEXT(SOURCE!H1856,"????0"),"  ","")," ",""))   &amp;","&amp; IF(lookups!$J$2-3 &gt;= 0, REPT(" ",lookups!$J$2-3-5), "")&amp;
      SOURCE!I1856&amp;
" | "&amp; IF(lookups!$K$2-LEN(SOURCE!I1856) &gt;= 0, REPT(" ",lookups!$K$2-LEN(SOURCE!I1856)), "")&amp;
      SOURCE!J1856&amp;      IF(lookups!$L$2-LEN(SOURCE!J1856) &gt;= 0, REPT(" ",lookups!$L$2-LEN(SOURCE!J1856)), "")&amp;
" | "&amp; IF(lookups!$K$2-LEN(SOURCE!I1856) &gt;= 0, REPT(" ",lookups!$K$2-LEN(SOURCE!I1856)), "")&amp;
      SOURCE!K1856&amp;      IF(lookups!$L$2-LEN(SOURCE!K1856) &gt;= 0, REPT(" ",lookups!$M$2-LEN(SOURCE!K1856)), "")&amp;
" | "&amp; SOURCE!L1856&amp;      IF(lookups!$O$2-LEN(SOURCE!L1856) &gt;= 0, REPT(" ",lookups!$O$2-LEN(SOURCE!L1856)), "")&amp;
" | "&amp; SOURCE!M1856&amp;      IF(lookups!$P$2-LEN(SOURCE!M1856) &gt;= 0, REPT(" ",lookups!$P$2-LEN(SOURCE!M1856)), "")&amp;
      "},"&amp;IF(SOURCE!O1856&lt;&gt;"",""&amp;SOURCE!O1856,"")
 )
)
)</f>
        <v>/* 1812 */  { addItemToBuffer,              ITM_DIGAMMA,                 "",                                            STD_DIGAMMA,                                   (0 &lt;&lt; TAM_MAX_BITS) |     0, CAT_NONE | SLS_UNCHANGED | US_UNCHANGED | EIM_DISABLED | PTP_DISABLED     },//JM GREEK</v>
      </c>
    </row>
    <row r="1857" customFormat="false" ht="15.75" hidden="false" customHeight="false" outlineLevel="0" collapsed="false">
      <c r="A1857" s="263" t="str">
        <f aca="false">IF(AND(OR(SOURCE!A1857="",ISBLANK(SOURCE!A1857)),SOURCE!B1857&gt;0),IF(ISBLANK(SOURCE!C1857),"",SOURCE!C1857),
IF(SOURCE!B1857&lt;0,VLOOKUP(SOURCE!B1857,lookups!A$1:B$25,2,0),
  IF(ISBLANK(SOURCE!B1857),
    "",
    "/* "&amp;TEXT(SOURCE!B1857,"???0")&amp;" *"&amp;
      SOURCE!C1857&amp;", "&amp; IF(lookups!$E$2-LEN(SOURCE!C1857) &gt;= 0, REPT(" ",lookups!$E$2-LEN(SOURCE!C1857)), "")&amp;
      SOURCE!D1857&amp;", "&amp; IF(lookups!$F$2-LEN(SOURCE!D1857) &gt;= 0, REPT(" ",lookups!$F$2-LEN(SOURCE!D1857)), "")&amp;
      SOURCE!E1857&amp;", "&amp; IF(lookups!$G$2-LEN(SOURCE!E1857) &gt;=0, REPT(" ",lookups!$G$2-LEN(SOURCE!E1857)), "")&amp;
      SOURCE!F1857&amp;", "&amp; IF(lookups!$H$2-LEN(SOURCE!F1857) &gt;= 0, REPT(" ",lookups!$H$2-LEN(SOURCE!F1857)+2), "")&amp;"("&amp;
      SUBSTITUTE(TEXT(SOURCE!G1857,"??0"),"  ","")&amp;" &lt;&lt; TAM_MAX_BITS) |"&amp; IF(lookups!$I$2-3 &gt;= 0, REPT(" ",MAX(1,lookups!$I$2-5+4+1-1-LEN(  IF(ISTEXT(SOURCE!H1857),SOURCE!H1857,  SUBSTITUTE(SUBSTITUTE(TEXT(SOURCE!H1857,"????0"),"  ","")," ",""))   ))), "")&amp;
       IF(ISTEXT(SOURCE!H1857),SOURCE!H1857, SUBSTITUTE(SUBSTITUTE(TEXT(SOURCE!H1857,"????0"),"  ","")," ",""))   &amp;","&amp; IF(lookups!$J$2-3 &gt;= 0, REPT(" ",lookups!$J$2-3-5), "")&amp;
      SOURCE!I1857&amp;
" | "&amp; IF(lookups!$K$2-LEN(SOURCE!I1857) &gt;= 0, REPT(" ",lookups!$K$2-LEN(SOURCE!I1857)), "")&amp;
      SOURCE!J1857&amp;      IF(lookups!$L$2-LEN(SOURCE!J1857) &gt;= 0, REPT(" ",lookups!$L$2-LEN(SOURCE!J1857)), "")&amp;
" | "&amp; IF(lookups!$K$2-LEN(SOURCE!I1857) &gt;= 0, REPT(" ",lookups!$K$2-LEN(SOURCE!I1857)), "")&amp;
      SOURCE!K1857&amp;      IF(lookups!$L$2-LEN(SOURCE!K1857) &gt;= 0, REPT(" ",lookups!$M$2-LEN(SOURCE!K1857)), "")&amp;
" | "&amp; SOURCE!L1857&amp;      IF(lookups!$O$2-LEN(SOURCE!L1857) &gt;= 0, REPT(" ",lookups!$O$2-LEN(SOURCE!L1857)), "")&amp;
" | "&amp; SOURCE!M1857&amp;      IF(lookups!$P$2-LEN(SOURCE!M1857) &gt;= 0, REPT(" ",lookups!$P$2-LEN(SOURCE!M1857)), "")&amp;
      "},"&amp;IF(SOURCE!O1857&lt;&gt;"",""&amp;SOURCE!O1857,"")
 )
)
)</f>
        <v>/* 1813 */  { addItemToBuffer,              ITM_SAMPI,                   "",                                            STD_SAMPI,                                     (0 &lt;&lt; TAM_MAX_BITS) |     0, CAT_NONE | SLS_UNCHANGED | US_UNCHANGED | EIM_DISABLED | PTP_DISABLED     },//JM GREEK</v>
      </c>
    </row>
    <row r="1858" customFormat="false" ht="15.75" hidden="false" customHeight="false" outlineLevel="0" collapsed="false">
      <c r="A1858" s="263" t="str">
        <f aca="false">IF(AND(OR(SOURCE!A1858="",ISBLANK(SOURCE!A1858)),SOURCE!B1858&gt;0),IF(ISBLANK(SOURCE!C1858),"",SOURCE!C1858),
IF(SOURCE!B1858&lt;0,VLOOKUP(SOURCE!B1858,lookups!A$1:B$25,2,0),
  IF(ISBLANK(SOURCE!B1858),
    "",
    "/* "&amp;TEXT(SOURCE!B1858,"???0")&amp;" *"&amp;
      SOURCE!C1858&amp;", "&amp; IF(lookups!$E$2-LEN(SOURCE!C1858) &gt;= 0, REPT(" ",lookups!$E$2-LEN(SOURCE!C1858)), "")&amp;
      SOURCE!D1858&amp;", "&amp; IF(lookups!$F$2-LEN(SOURCE!D1858) &gt;= 0, REPT(" ",lookups!$F$2-LEN(SOURCE!D1858)), "")&amp;
      SOURCE!E1858&amp;", "&amp; IF(lookups!$G$2-LEN(SOURCE!E1858) &gt;=0, REPT(" ",lookups!$G$2-LEN(SOURCE!E1858)), "")&amp;
      SOURCE!F1858&amp;", "&amp; IF(lookups!$H$2-LEN(SOURCE!F1858) &gt;= 0, REPT(" ",lookups!$H$2-LEN(SOURCE!F1858)+2), "")&amp;"("&amp;
      SUBSTITUTE(TEXT(SOURCE!G1858,"??0"),"  ","")&amp;" &lt;&lt; TAM_MAX_BITS) |"&amp; IF(lookups!$I$2-3 &gt;= 0, REPT(" ",MAX(1,lookups!$I$2-5+4+1-1-LEN(  IF(ISTEXT(SOURCE!H1858),SOURCE!H1858,  SUBSTITUTE(SUBSTITUTE(TEXT(SOURCE!H1858,"????0"),"  ","")," ",""))   ))), "")&amp;
       IF(ISTEXT(SOURCE!H1858),SOURCE!H1858, SUBSTITUTE(SUBSTITUTE(TEXT(SOURCE!H1858,"????0"),"  ","")," ",""))   &amp;","&amp; IF(lookups!$J$2-3 &gt;= 0, REPT(" ",lookups!$J$2-3-5), "")&amp;
      SOURCE!I1858&amp;
" | "&amp; IF(lookups!$K$2-LEN(SOURCE!I1858) &gt;= 0, REPT(" ",lookups!$K$2-LEN(SOURCE!I1858)), "")&amp;
      SOURCE!J1858&amp;      IF(lookups!$L$2-LEN(SOURCE!J1858) &gt;= 0, REPT(" ",lookups!$L$2-LEN(SOURCE!J1858)), "")&amp;
" | "&amp; IF(lookups!$K$2-LEN(SOURCE!I1858) &gt;= 0, REPT(" ",lookups!$K$2-LEN(SOURCE!I1858)), "")&amp;
      SOURCE!K1858&amp;      IF(lookups!$L$2-LEN(SOURCE!K1858) &gt;= 0, REPT(" ",lookups!$M$2-LEN(SOURCE!K1858)), "")&amp;
" | "&amp; SOURCE!L1858&amp;      IF(lookups!$O$2-LEN(SOURCE!L1858) &gt;= 0, REPT(" ",lookups!$O$2-LEN(SOURCE!L1858)), "")&amp;
" | "&amp; SOURCE!M1858&amp;      IF(lookups!$P$2-LEN(SOURCE!M1858) &gt;= 0, REPT(" ",lookups!$P$2-LEN(SOURCE!M1858)), "")&amp;
      "},"&amp;IF(SOURCE!O1858&lt;&gt;"",""&amp;SOURCE!O1858,"")
 )
)
)</f>
        <v>/* 1814 */  { fnJM,                         7,                           "Y" STD_SPACE_3_PER_EM STD_RIGHT_ARROW STD_SPACE_3_PER_EM STD_DELTA, "Y" STD_SPACE_3_PER_EM STD_RIGHT_ARROW STD_SPACE_3_PER_EM STD_DELTA, (0 &lt;&lt; TAM_MAX_BITS) |     0, CAT_FNCT | SLS_ENABLED   | US_UNCHANGED | EIM_DISABLED | PTP_NONE         },//JM EE</v>
      </c>
    </row>
    <row r="1859" customFormat="false" ht="15.75" hidden="false" customHeight="false" outlineLevel="0" collapsed="false">
      <c r="A1859" s="263" t="str">
        <f aca="false">IF(AND(OR(SOURCE!A1859="",ISBLANK(SOURCE!A1859)),SOURCE!B1859&gt;0),IF(ISBLANK(SOURCE!C1859),"",SOURCE!C1859),
IF(SOURCE!B1859&lt;0,VLOOKUP(SOURCE!B1859,lookups!A$1:B$25,2,0),
  IF(ISBLANK(SOURCE!B1859),
    "",
    "/* "&amp;TEXT(SOURCE!B1859,"???0")&amp;" *"&amp;
      SOURCE!C1859&amp;", "&amp; IF(lookups!$E$2-LEN(SOURCE!C1859) &gt;= 0, REPT(" ",lookups!$E$2-LEN(SOURCE!C1859)), "")&amp;
      SOURCE!D1859&amp;", "&amp; IF(lookups!$F$2-LEN(SOURCE!D1859) &gt;= 0, REPT(" ",lookups!$F$2-LEN(SOURCE!D1859)), "")&amp;
      SOURCE!E1859&amp;", "&amp; IF(lookups!$G$2-LEN(SOURCE!E1859) &gt;=0, REPT(" ",lookups!$G$2-LEN(SOURCE!E1859)), "")&amp;
      SOURCE!F1859&amp;", "&amp; IF(lookups!$H$2-LEN(SOURCE!F1859) &gt;= 0, REPT(" ",lookups!$H$2-LEN(SOURCE!F1859)+2), "")&amp;"("&amp;
      SUBSTITUTE(TEXT(SOURCE!G1859,"??0"),"  ","")&amp;" &lt;&lt; TAM_MAX_BITS) |"&amp; IF(lookups!$I$2-3 &gt;= 0, REPT(" ",MAX(1,lookups!$I$2-5+4+1-1-LEN(  IF(ISTEXT(SOURCE!H1859),SOURCE!H1859,  SUBSTITUTE(SUBSTITUTE(TEXT(SOURCE!H1859,"????0"),"  ","")," ",""))   ))), "")&amp;
       IF(ISTEXT(SOURCE!H1859),SOURCE!H1859, SUBSTITUTE(SUBSTITUTE(TEXT(SOURCE!H1859,"????0"),"  ","")," ",""))   &amp;","&amp; IF(lookups!$J$2-3 &gt;= 0, REPT(" ",lookups!$J$2-3-5), "")&amp;
      SOURCE!I1859&amp;
" | "&amp; IF(lookups!$K$2-LEN(SOURCE!I1859) &gt;= 0, REPT(" ",lookups!$K$2-LEN(SOURCE!I1859)), "")&amp;
      SOURCE!J1859&amp;      IF(lookups!$L$2-LEN(SOURCE!J1859) &gt;= 0, REPT(" ",lookups!$L$2-LEN(SOURCE!J1859)), "")&amp;
" | "&amp; IF(lookups!$K$2-LEN(SOURCE!I1859) &gt;= 0, REPT(" ",lookups!$K$2-LEN(SOURCE!I1859)), "")&amp;
      SOURCE!K1859&amp;      IF(lookups!$L$2-LEN(SOURCE!K1859) &gt;= 0, REPT(" ",lookups!$M$2-LEN(SOURCE!K1859)), "")&amp;
" | "&amp; SOURCE!L1859&amp;      IF(lookups!$O$2-LEN(SOURCE!L1859) &gt;= 0, REPT(" ",lookups!$O$2-LEN(SOURCE!L1859)), "")&amp;
" | "&amp; SOURCE!M1859&amp;      IF(lookups!$P$2-LEN(SOURCE!M1859) &gt;= 0, REPT(" ",lookups!$P$2-LEN(SOURCE!M1859)), "")&amp;
      "},"&amp;IF(SOURCE!O1859&lt;&gt;"",""&amp;SOURCE!O1859,"")
 )
)
)</f>
        <v>/* 1815 */  { fnJM,                         6,                           STD_DELTA STD_SPACE_3_PER_EM STD_RIGHT_ARROW STD_SPACE_3_PER_EM "Y", STD_DELTA STD_SPACE_3_PER_EM STD_RIGHT_ARROW STD_SPACE_3_PER_EM "Y", (0 &lt;&lt; TAM_MAX_BITS) |     0, CAT_FNCT | SLS_ENABLED   | US_ENABLED   | EIM_DISABLED | PTP_NONE         },//JM EE</v>
      </c>
    </row>
    <row r="1860" customFormat="false" ht="15.75" hidden="false" customHeight="false" outlineLevel="0" collapsed="false">
      <c r="A1860" s="263" t="str">
        <f aca="false">IF(AND(OR(SOURCE!A1860="",ISBLANK(SOURCE!A1860)),SOURCE!B1860&gt;0),IF(ISBLANK(SOURCE!C1860),"",SOURCE!C1860),
IF(SOURCE!B1860&lt;0,VLOOKUP(SOURCE!B1860,lookups!A$1:B$25,2,0),
  IF(ISBLANK(SOURCE!B1860),
    "",
    "/* "&amp;TEXT(SOURCE!B1860,"???0")&amp;" *"&amp;
      SOURCE!C1860&amp;", "&amp; IF(lookups!$E$2-LEN(SOURCE!C1860) &gt;= 0, REPT(" ",lookups!$E$2-LEN(SOURCE!C1860)), "")&amp;
      SOURCE!D1860&amp;", "&amp; IF(lookups!$F$2-LEN(SOURCE!D1860) &gt;= 0, REPT(" ",lookups!$F$2-LEN(SOURCE!D1860)), "")&amp;
      SOURCE!E1860&amp;", "&amp; IF(lookups!$G$2-LEN(SOURCE!E1860) &gt;=0, REPT(" ",lookups!$G$2-LEN(SOURCE!E1860)), "")&amp;
      SOURCE!F1860&amp;", "&amp; IF(lookups!$H$2-LEN(SOURCE!F1860) &gt;= 0, REPT(" ",lookups!$H$2-LEN(SOURCE!F1860)+2), "")&amp;"("&amp;
      SUBSTITUTE(TEXT(SOURCE!G1860,"??0"),"  ","")&amp;" &lt;&lt; TAM_MAX_BITS) |"&amp; IF(lookups!$I$2-3 &gt;= 0, REPT(" ",MAX(1,lookups!$I$2-5+4+1-1-LEN(  IF(ISTEXT(SOURCE!H1860),SOURCE!H1860,  SUBSTITUTE(SUBSTITUTE(TEXT(SOURCE!H1860,"????0"),"  ","")," ",""))   ))), "")&amp;
       IF(ISTEXT(SOURCE!H1860),SOURCE!H1860, SUBSTITUTE(SUBSTITUTE(TEXT(SOURCE!H1860,"????0"),"  ","")," ",""))   &amp;","&amp; IF(lookups!$J$2-3 &gt;= 0, REPT(" ",lookups!$J$2-3-5), "")&amp;
      SOURCE!I1860&amp;
" | "&amp; IF(lookups!$K$2-LEN(SOURCE!I1860) &gt;= 0, REPT(" ",lookups!$K$2-LEN(SOURCE!I1860)), "")&amp;
      SOURCE!J1860&amp;      IF(lookups!$L$2-LEN(SOURCE!J1860) &gt;= 0, REPT(" ",lookups!$L$2-LEN(SOURCE!J1860)), "")&amp;
" | "&amp; IF(lookups!$K$2-LEN(SOURCE!I1860) &gt;= 0, REPT(" ",lookups!$K$2-LEN(SOURCE!I1860)), "")&amp;
      SOURCE!K1860&amp;      IF(lookups!$L$2-LEN(SOURCE!K1860) &gt;= 0, REPT(" ",lookups!$M$2-LEN(SOURCE!K1860)), "")&amp;
" | "&amp; SOURCE!L1860&amp;      IF(lookups!$O$2-LEN(SOURCE!L1860) &gt;= 0, REPT(" ",lookups!$O$2-LEN(SOURCE!L1860)), "")&amp;
" | "&amp; SOURCE!M1860&amp;      IF(lookups!$P$2-LEN(SOURCE!M1860) &gt;= 0, REPT(" ",lookups!$P$2-LEN(SOURCE!M1860)), "")&amp;
      "},"&amp;IF(SOURCE!O1860&lt;&gt;"",""&amp;SOURCE!O1860,"")
 )
)
)</f>
        <v>/* 1816 */  { fnJM,                         9,                           "AtoSYM",                                      STD_RIGHT_ARROW STD_SPACE_3_PER_EM "012",      (0 &lt;&lt; TAM_MAX_BITS) |     0, CAT_FNCT | SLS_ENABLED   | US_ENABLED   | EIM_DISABLED | PTP_NONE         },//JM EE</v>
      </c>
    </row>
    <row r="1861" customFormat="false" ht="15.75" hidden="false" customHeight="false" outlineLevel="0" collapsed="false">
      <c r="A1861" s="263" t="str">
        <f aca="false">IF(AND(OR(SOURCE!A1861="",ISBLANK(SOURCE!A1861)),SOURCE!B1861&gt;0),IF(ISBLANK(SOURCE!C1861),"",SOURCE!C1861),
IF(SOURCE!B1861&lt;0,VLOOKUP(SOURCE!B1861,lookups!A$1:B$25,2,0),
  IF(ISBLANK(SOURCE!B1861),
    "",
    "/* "&amp;TEXT(SOURCE!B1861,"???0")&amp;" *"&amp;
      SOURCE!C1861&amp;", "&amp; IF(lookups!$E$2-LEN(SOURCE!C1861) &gt;= 0, REPT(" ",lookups!$E$2-LEN(SOURCE!C1861)), "")&amp;
      SOURCE!D1861&amp;", "&amp; IF(lookups!$F$2-LEN(SOURCE!D1861) &gt;= 0, REPT(" ",lookups!$F$2-LEN(SOURCE!D1861)), "")&amp;
      SOURCE!E1861&amp;", "&amp; IF(lookups!$G$2-LEN(SOURCE!E1861) &gt;=0, REPT(" ",lookups!$G$2-LEN(SOURCE!E1861)), "")&amp;
      SOURCE!F1861&amp;", "&amp; IF(lookups!$H$2-LEN(SOURCE!F1861) &gt;= 0, REPT(" ",lookups!$H$2-LEN(SOURCE!F1861)+2), "")&amp;"("&amp;
      SUBSTITUTE(TEXT(SOURCE!G1861,"??0"),"  ","")&amp;" &lt;&lt; TAM_MAX_BITS) |"&amp; IF(lookups!$I$2-3 &gt;= 0, REPT(" ",MAX(1,lookups!$I$2-5+4+1-1-LEN(  IF(ISTEXT(SOURCE!H1861),SOURCE!H1861,  SUBSTITUTE(SUBSTITUTE(TEXT(SOURCE!H1861,"????0"),"  ","")," ",""))   ))), "")&amp;
       IF(ISTEXT(SOURCE!H1861),SOURCE!H1861, SUBSTITUTE(SUBSTITUTE(TEXT(SOURCE!H1861,"????0"),"  ","")," ",""))   &amp;","&amp; IF(lookups!$J$2-3 &gt;= 0, REPT(" ",lookups!$J$2-3-5), "")&amp;
      SOURCE!I1861&amp;
" | "&amp; IF(lookups!$K$2-LEN(SOURCE!I1861) &gt;= 0, REPT(" ",lookups!$K$2-LEN(SOURCE!I1861)), "")&amp;
      SOURCE!J1861&amp;      IF(lookups!$L$2-LEN(SOURCE!J1861) &gt;= 0, REPT(" ",lookups!$L$2-LEN(SOURCE!J1861)), "")&amp;
" | "&amp; IF(lookups!$K$2-LEN(SOURCE!I1861) &gt;= 0, REPT(" ",lookups!$K$2-LEN(SOURCE!I1861)), "")&amp;
      SOURCE!K1861&amp;      IF(lookups!$L$2-LEN(SOURCE!K1861) &gt;= 0, REPT(" ",lookups!$M$2-LEN(SOURCE!K1861)), "")&amp;
" | "&amp; SOURCE!L1861&amp;      IF(lookups!$O$2-LEN(SOURCE!L1861) &gt;= 0, REPT(" ",lookups!$O$2-LEN(SOURCE!L1861)), "")&amp;
" | "&amp; SOURCE!M1861&amp;      IF(lookups!$P$2-LEN(SOURCE!M1861) &gt;= 0, REPT(" ",lookups!$P$2-LEN(SOURCE!M1861)), "")&amp;
      "},"&amp;IF(SOURCE!O1861&lt;&gt;"",""&amp;SOURCE!O1861,"")
 )
)
)</f>
        <v>/* 1817 */  { fnJM,                         8,                           "SYMtoA",                                      STD_RIGHT_ARROW STD_SPACE_3_PER_EM "abc",      (0 &lt;&lt; TAM_MAX_BITS) |     0, CAT_FNCT | SLS_ENABLED   | US_ENABLED   | EIM_DISABLED | PTP_NONE         },//JM EE</v>
      </c>
    </row>
    <row r="1862" customFormat="false" ht="15.75" hidden="false" customHeight="false" outlineLevel="0" collapsed="false">
      <c r="A1862" s="263" t="str">
        <f aca="false">IF(AND(OR(SOURCE!A1862="",ISBLANK(SOURCE!A1862)),SOURCE!B1862&gt;0),IF(ISBLANK(SOURCE!C1862),"",SOURCE!C1862),
IF(SOURCE!B1862&lt;0,VLOOKUP(SOURCE!B1862,lookups!A$1:B$25,2,0),
  IF(ISBLANK(SOURCE!B1862),
    "",
    "/* "&amp;TEXT(SOURCE!B1862,"???0")&amp;" *"&amp;
      SOURCE!C1862&amp;", "&amp; IF(lookups!$E$2-LEN(SOURCE!C1862) &gt;= 0, REPT(" ",lookups!$E$2-LEN(SOURCE!C1862)), "")&amp;
      SOURCE!D1862&amp;", "&amp; IF(lookups!$F$2-LEN(SOURCE!D1862) &gt;= 0, REPT(" ",lookups!$F$2-LEN(SOURCE!D1862)), "")&amp;
      SOURCE!E1862&amp;", "&amp; IF(lookups!$G$2-LEN(SOURCE!E1862) &gt;=0, REPT(" ",lookups!$G$2-LEN(SOURCE!E1862)), "")&amp;
      SOURCE!F1862&amp;", "&amp; IF(lookups!$H$2-LEN(SOURCE!F1862) &gt;= 0, REPT(" ",lookups!$H$2-LEN(SOURCE!F1862)+2), "")&amp;"("&amp;
      SUBSTITUTE(TEXT(SOURCE!G1862,"??0"),"  ","")&amp;" &lt;&lt; TAM_MAX_BITS) |"&amp; IF(lookups!$I$2-3 &gt;= 0, REPT(" ",MAX(1,lookups!$I$2-5+4+1-1-LEN(  IF(ISTEXT(SOURCE!H1862),SOURCE!H1862,  SUBSTITUTE(SUBSTITUTE(TEXT(SOURCE!H1862,"????0"),"  ","")," ",""))   ))), "")&amp;
       IF(ISTEXT(SOURCE!H1862),SOURCE!H1862, SUBSTITUTE(SUBSTITUTE(TEXT(SOURCE!H1862,"????0"),"  ","")," ",""))   &amp;","&amp; IF(lookups!$J$2-3 &gt;= 0, REPT(" ",lookups!$J$2-3-5), "")&amp;
      SOURCE!I1862&amp;
" | "&amp; IF(lookups!$K$2-LEN(SOURCE!I1862) &gt;= 0, REPT(" ",lookups!$K$2-LEN(SOURCE!I1862)), "")&amp;
      SOURCE!J1862&amp;      IF(lookups!$L$2-LEN(SOURCE!J1862) &gt;= 0, REPT(" ",lookups!$L$2-LEN(SOURCE!J1862)), "")&amp;
" | "&amp; IF(lookups!$K$2-LEN(SOURCE!I1862) &gt;= 0, REPT(" ",lookups!$K$2-LEN(SOURCE!I1862)), "")&amp;
      SOURCE!K1862&amp;      IF(lookups!$L$2-LEN(SOURCE!K1862) &gt;= 0, REPT(" ",lookups!$M$2-LEN(SOURCE!K1862)), "")&amp;
" | "&amp; SOURCE!L1862&amp;      IF(lookups!$O$2-LEN(SOURCE!L1862) &gt;= 0, REPT(" ",lookups!$O$2-LEN(SOURCE!L1862)), "")&amp;
" | "&amp; SOURCE!M1862&amp;      IF(lookups!$P$2-LEN(SOURCE!M1862) &gt;= 0, REPT(" ",lookups!$P$2-LEN(SOURCE!M1862)), "")&amp;
      "},"&amp;IF(SOURCE!O1862&lt;&gt;"",""&amp;SOURCE!O1862,"")
 )
)
)</f>
        <v>/* 1818 */  { fnEulersFormula,              NOPARAM,                     STD_EulerE STD_SUP_i STD_SUP_x,                STD_EulerE STD_SUP_i STD_SUP_x,                (0 &lt;&lt; TAM_MAX_BITS) |     0, CAT_FNCT | SLS_ENABLED   | US_ENABLED   | EIM_DISABLED | PTP_NONE         },</v>
      </c>
    </row>
    <row r="1863" customFormat="false" ht="15.75" hidden="false" customHeight="false" outlineLevel="0" collapsed="false">
      <c r="A1863" s="263" t="str">
        <f aca="false">IF(AND(OR(SOURCE!A1863="",ISBLANK(SOURCE!A1863)),SOURCE!B1863&gt;0),IF(ISBLANK(SOURCE!C1863),"",SOURCE!C1863),
IF(SOURCE!B1863&lt;0,VLOOKUP(SOURCE!B1863,lookups!A$1:B$25,2,0),
  IF(ISBLANK(SOURCE!B1863),
    "",
    "/* "&amp;TEXT(SOURCE!B1863,"???0")&amp;" *"&amp;
      SOURCE!C1863&amp;", "&amp; IF(lookups!$E$2-LEN(SOURCE!C1863) &gt;= 0, REPT(" ",lookups!$E$2-LEN(SOURCE!C1863)), "")&amp;
      SOURCE!D1863&amp;", "&amp; IF(lookups!$F$2-LEN(SOURCE!D1863) &gt;= 0, REPT(" ",lookups!$F$2-LEN(SOURCE!D1863)), "")&amp;
      SOURCE!E1863&amp;", "&amp; IF(lookups!$G$2-LEN(SOURCE!E1863) &gt;=0, REPT(" ",lookups!$G$2-LEN(SOURCE!E1863)), "")&amp;
      SOURCE!F1863&amp;", "&amp; IF(lookups!$H$2-LEN(SOURCE!F1863) &gt;= 0, REPT(" ",lookups!$H$2-LEN(SOURCE!F1863)+2), "")&amp;"("&amp;
      SUBSTITUTE(TEXT(SOURCE!G1863,"??0"),"  ","")&amp;" &lt;&lt; TAM_MAX_BITS) |"&amp; IF(lookups!$I$2-3 &gt;= 0, REPT(" ",MAX(1,lookups!$I$2-5+4+1-1-LEN(  IF(ISTEXT(SOURCE!H1863),SOURCE!H1863,  SUBSTITUTE(SUBSTITUTE(TEXT(SOURCE!H1863,"????0"),"  ","")," ",""))   ))), "")&amp;
       IF(ISTEXT(SOURCE!H1863),SOURCE!H1863, SUBSTITUTE(SUBSTITUTE(TEXT(SOURCE!H1863,"????0"),"  ","")," ",""))   &amp;","&amp; IF(lookups!$J$2-3 &gt;= 0, REPT(" ",lookups!$J$2-3-5), "")&amp;
      SOURCE!I1863&amp;
" | "&amp; IF(lookups!$K$2-LEN(SOURCE!I1863) &gt;= 0, REPT(" ",lookups!$K$2-LEN(SOURCE!I1863)), "")&amp;
      SOURCE!J1863&amp;      IF(lookups!$L$2-LEN(SOURCE!J1863) &gt;= 0, REPT(" ",lookups!$L$2-LEN(SOURCE!J1863)), "")&amp;
" | "&amp; IF(lookups!$K$2-LEN(SOURCE!I1863) &gt;= 0, REPT(" ",lookups!$K$2-LEN(SOURCE!I1863)), "")&amp;
      SOURCE!K1863&amp;      IF(lookups!$L$2-LEN(SOURCE!K1863) &gt;= 0, REPT(" ",lookups!$M$2-LEN(SOURCE!K1863)), "")&amp;
" | "&amp; SOURCE!L1863&amp;      IF(lookups!$O$2-LEN(SOURCE!L1863) &gt;= 0, REPT(" ",lookups!$O$2-LEN(SOURCE!L1863)), "")&amp;
" | "&amp; SOURCE!M1863&amp;      IF(lookups!$P$2-LEN(SOURCE!M1863) &gt;= 0, REPT(" ",lookups!$P$2-LEN(SOURCE!M1863)), "")&amp;
      "},"&amp;IF(SOURCE!O1863&lt;&gt;"",""&amp;SOURCE!O1863,"")
 )
)
)</f>
        <v>/* 1819 */  { fnJM,                         11,                          "STO" STD_SPACE_3_PER_EM "3Z",                 "STO" STD_SPACE_3_PER_EM "3Z",                 (0 &lt;&lt; TAM_MAX_BITS) |     0, CAT_FNCT | SLS_ENABLED   | US_ENABLED   | EIM_DISABLED | PTP_NONE         },//JM EE</v>
      </c>
    </row>
    <row r="1864" customFormat="false" ht="15.75" hidden="false" customHeight="false" outlineLevel="0" collapsed="false">
      <c r="A1864" s="263" t="str">
        <f aca="false">IF(AND(OR(SOURCE!A1864="",ISBLANK(SOURCE!A1864)),SOURCE!B1864&gt;0),IF(ISBLANK(SOURCE!C1864),"",SOURCE!C1864),
IF(SOURCE!B1864&lt;0,VLOOKUP(SOURCE!B1864,lookups!A$1:B$25,2,0),
  IF(ISBLANK(SOURCE!B1864),
    "",
    "/* "&amp;TEXT(SOURCE!B1864,"???0")&amp;" *"&amp;
      SOURCE!C1864&amp;", "&amp; IF(lookups!$E$2-LEN(SOURCE!C1864) &gt;= 0, REPT(" ",lookups!$E$2-LEN(SOURCE!C1864)), "")&amp;
      SOURCE!D1864&amp;", "&amp; IF(lookups!$F$2-LEN(SOURCE!D1864) &gt;= 0, REPT(" ",lookups!$F$2-LEN(SOURCE!D1864)), "")&amp;
      SOURCE!E1864&amp;", "&amp; IF(lookups!$G$2-LEN(SOURCE!E1864) &gt;=0, REPT(" ",lookups!$G$2-LEN(SOURCE!E1864)), "")&amp;
      SOURCE!F1864&amp;", "&amp; IF(lookups!$H$2-LEN(SOURCE!F1864) &gt;= 0, REPT(" ",lookups!$H$2-LEN(SOURCE!F1864)+2), "")&amp;"("&amp;
      SUBSTITUTE(TEXT(SOURCE!G1864,"??0"),"  ","")&amp;" &lt;&lt; TAM_MAX_BITS) |"&amp; IF(lookups!$I$2-3 &gt;= 0, REPT(" ",MAX(1,lookups!$I$2-5+4+1-1-LEN(  IF(ISTEXT(SOURCE!H1864),SOURCE!H1864,  SUBSTITUTE(SUBSTITUTE(TEXT(SOURCE!H1864,"????0"),"  ","")," ",""))   ))), "")&amp;
       IF(ISTEXT(SOURCE!H1864),SOURCE!H1864, SUBSTITUTE(SUBSTITUTE(TEXT(SOURCE!H1864,"????0"),"  ","")," ",""))   &amp;","&amp; IF(lookups!$J$2-3 &gt;= 0, REPT(" ",lookups!$J$2-3-5), "")&amp;
      SOURCE!I1864&amp;
" | "&amp; IF(lookups!$K$2-LEN(SOURCE!I1864) &gt;= 0, REPT(" ",lookups!$K$2-LEN(SOURCE!I1864)), "")&amp;
      SOURCE!J1864&amp;      IF(lookups!$L$2-LEN(SOURCE!J1864) &gt;= 0, REPT(" ",lookups!$L$2-LEN(SOURCE!J1864)), "")&amp;
" | "&amp; IF(lookups!$K$2-LEN(SOURCE!I1864) &gt;= 0, REPT(" ",lookups!$K$2-LEN(SOURCE!I1864)), "")&amp;
      SOURCE!K1864&amp;      IF(lookups!$L$2-LEN(SOURCE!K1864) &gt;= 0, REPT(" ",lookups!$M$2-LEN(SOURCE!K1864)), "")&amp;
" | "&amp; SOURCE!L1864&amp;      IF(lookups!$O$2-LEN(SOURCE!L1864) &gt;= 0, REPT(" ",lookups!$O$2-LEN(SOURCE!L1864)), "")&amp;
" | "&amp; SOURCE!M1864&amp;      IF(lookups!$P$2-LEN(SOURCE!M1864) &gt;= 0, REPT(" ",lookups!$P$2-LEN(SOURCE!M1864)), "")&amp;
      "},"&amp;IF(SOURCE!O1864&lt;&gt;"",""&amp;SOURCE!O1864,"")
 )
)
)</f>
        <v>/* 1820 */  { fnJM,                         12,                          "RCL" STD_SPACE_3_PER_EM "3Z",                 "RCL" STD_SPACE_3_PER_EM "3Z",                 (0 &lt;&lt; TAM_MAX_BITS) |     0, CAT_FNCT | SLS_ENABLED   | US_ENABLED   | EIM_DISABLED | PTP_NONE         },//JM EE</v>
      </c>
    </row>
    <row r="1865" customFormat="false" ht="15.75" hidden="false" customHeight="false" outlineLevel="0" collapsed="false">
      <c r="A1865" s="263" t="str">
        <f aca="false">IF(AND(OR(SOURCE!A1865="",ISBLANK(SOURCE!A1865)),SOURCE!B1865&gt;0),IF(ISBLANK(SOURCE!C1865),"",SOURCE!C1865),
IF(SOURCE!B1865&lt;0,VLOOKUP(SOURCE!B1865,lookups!A$1:B$25,2,0),
  IF(ISBLANK(SOURCE!B1865),
    "",
    "/* "&amp;TEXT(SOURCE!B1865,"???0")&amp;" *"&amp;
      SOURCE!C1865&amp;", "&amp; IF(lookups!$E$2-LEN(SOURCE!C1865) &gt;= 0, REPT(" ",lookups!$E$2-LEN(SOURCE!C1865)), "")&amp;
      SOURCE!D1865&amp;", "&amp; IF(lookups!$F$2-LEN(SOURCE!D1865) &gt;= 0, REPT(" ",lookups!$F$2-LEN(SOURCE!D1865)), "")&amp;
      SOURCE!E1865&amp;", "&amp; IF(lookups!$G$2-LEN(SOURCE!E1865) &gt;=0, REPT(" ",lookups!$G$2-LEN(SOURCE!E1865)), "")&amp;
      SOURCE!F1865&amp;", "&amp; IF(lookups!$H$2-LEN(SOURCE!F1865) &gt;= 0, REPT(" ",lookups!$H$2-LEN(SOURCE!F1865)+2), "")&amp;"("&amp;
      SUBSTITUTE(TEXT(SOURCE!G1865,"??0"),"  ","")&amp;" &lt;&lt; TAM_MAX_BITS) |"&amp; IF(lookups!$I$2-3 &gt;= 0, REPT(" ",MAX(1,lookups!$I$2-5+4+1-1-LEN(  IF(ISTEXT(SOURCE!H1865),SOURCE!H1865,  SUBSTITUTE(SUBSTITUTE(TEXT(SOURCE!H1865,"????0"),"  ","")," ",""))   ))), "")&amp;
       IF(ISTEXT(SOURCE!H1865),SOURCE!H1865, SUBSTITUTE(SUBSTITUTE(TEXT(SOURCE!H1865,"????0"),"  ","")," ",""))   &amp;","&amp; IF(lookups!$J$2-3 &gt;= 0, REPT(" ",lookups!$J$2-3-5), "")&amp;
      SOURCE!I1865&amp;
" | "&amp; IF(lookups!$K$2-LEN(SOURCE!I1865) &gt;= 0, REPT(" ",lookups!$K$2-LEN(SOURCE!I1865)), "")&amp;
      SOURCE!J1865&amp;      IF(lookups!$L$2-LEN(SOURCE!J1865) &gt;= 0, REPT(" ",lookups!$L$2-LEN(SOURCE!J1865)), "")&amp;
" | "&amp; IF(lookups!$K$2-LEN(SOURCE!I1865) &gt;= 0, REPT(" ",lookups!$K$2-LEN(SOURCE!I1865)), "")&amp;
      SOURCE!K1865&amp;      IF(lookups!$L$2-LEN(SOURCE!K1865) &gt;= 0, REPT(" ",lookups!$M$2-LEN(SOURCE!K1865)), "")&amp;
" | "&amp; SOURCE!L1865&amp;      IF(lookups!$O$2-LEN(SOURCE!L1865) &gt;= 0, REPT(" ",lookups!$O$2-LEN(SOURCE!L1865)), "")&amp;
" | "&amp; SOURCE!M1865&amp;      IF(lookups!$P$2-LEN(SOURCE!M1865) &gt;= 0, REPT(" ",lookups!$P$2-LEN(SOURCE!M1865)), "")&amp;
      "},"&amp;IF(SOURCE!O1865&lt;&gt;"",""&amp;SOURCE!O1865,"")
 )
)
)</f>
        <v>/* 1821 */  { fnJM,                         13,                          "STO" STD_SPACE_3_PER_EM "3V",                 "STO" STD_SPACE_3_PER_EM "3V",                 (0 &lt;&lt; TAM_MAX_BITS) |     0, CAT_FNCT | SLS_ENABLED   | US_ENABLED   | EIM_DISABLED | PTP_NONE         },//JM EE</v>
      </c>
    </row>
    <row r="1866" customFormat="false" ht="15.75" hidden="false" customHeight="false" outlineLevel="0" collapsed="false">
      <c r="A1866" s="263" t="str">
        <f aca="false">IF(AND(OR(SOURCE!A1866="",ISBLANK(SOURCE!A1866)),SOURCE!B1866&gt;0),IF(ISBLANK(SOURCE!C1866),"",SOURCE!C1866),
IF(SOURCE!B1866&lt;0,VLOOKUP(SOURCE!B1866,lookups!A$1:B$25,2,0),
  IF(ISBLANK(SOURCE!B1866),
    "",
    "/* "&amp;TEXT(SOURCE!B1866,"???0")&amp;" *"&amp;
      SOURCE!C1866&amp;", "&amp; IF(lookups!$E$2-LEN(SOURCE!C1866) &gt;= 0, REPT(" ",lookups!$E$2-LEN(SOURCE!C1866)), "")&amp;
      SOURCE!D1866&amp;", "&amp; IF(lookups!$F$2-LEN(SOURCE!D1866) &gt;= 0, REPT(" ",lookups!$F$2-LEN(SOURCE!D1866)), "")&amp;
      SOURCE!E1866&amp;", "&amp; IF(lookups!$G$2-LEN(SOURCE!E1866) &gt;=0, REPT(" ",lookups!$G$2-LEN(SOURCE!E1866)), "")&amp;
      SOURCE!F1866&amp;", "&amp; IF(lookups!$H$2-LEN(SOURCE!F1866) &gt;= 0, REPT(" ",lookups!$H$2-LEN(SOURCE!F1866)+2), "")&amp;"("&amp;
      SUBSTITUTE(TEXT(SOURCE!G1866,"??0"),"  ","")&amp;" &lt;&lt; TAM_MAX_BITS) |"&amp; IF(lookups!$I$2-3 &gt;= 0, REPT(" ",MAX(1,lookups!$I$2-5+4+1-1-LEN(  IF(ISTEXT(SOURCE!H1866),SOURCE!H1866,  SUBSTITUTE(SUBSTITUTE(TEXT(SOURCE!H1866,"????0"),"  ","")," ",""))   ))), "")&amp;
       IF(ISTEXT(SOURCE!H1866),SOURCE!H1866, SUBSTITUTE(SUBSTITUTE(TEXT(SOURCE!H1866,"????0"),"  ","")," ",""))   &amp;","&amp; IF(lookups!$J$2-3 &gt;= 0, REPT(" ",lookups!$J$2-3-5), "")&amp;
      SOURCE!I1866&amp;
" | "&amp; IF(lookups!$K$2-LEN(SOURCE!I1866) &gt;= 0, REPT(" ",lookups!$K$2-LEN(SOURCE!I1866)), "")&amp;
      SOURCE!J1866&amp;      IF(lookups!$L$2-LEN(SOURCE!J1866) &gt;= 0, REPT(" ",lookups!$L$2-LEN(SOURCE!J1866)), "")&amp;
" | "&amp; IF(lookups!$K$2-LEN(SOURCE!I1866) &gt;= 0, REPT(" ",lookups!$K$2-LEN(SOURCE!I1866)), "")&amp;
      SOURCE!K1866&amp;      IF(lookups!$L$2-LEN(SOURCE!K1866) &gt;= 0, REPT(" ",lookups!$M$2-LEN(SOURCE!K1866)), "")&amp;
" | "&amp; SOURCE!L1866&amp;      IF(lookups!$O$2-LEN(SOURCE!L1866) &gt;= 0, REPT(" ",lookups!$O$2-LEN(SOURCE!L1866)), "")&amp;
" | "&amp; SOURCE!M1866&amp;      IF(lookups!$P$2-LEN(SOURCE!M1866) &gt;= 0, REPT(" ",lookups!$P$2-LEN(SOURCE!M1866)), "")&amp;
      "},"&amp;IF(SOURCE!O1866&lt;&gt;"",""&amp;SOURCE!O1866,"")
 )
)
)</f>
        <v>/* 1822 */  { fnJM,                         14,                          "RCL" STD_SPACE_3_PER_EM "3V",                 "RCL" STD_SPACE_3_PER_EM "3V",                 (0 &lt;&lt; TAM_MAX_BITS) |     0, CAT_FNCT | SLS_ENABLED   | US_ENABLED   | EIM_DISABLED | PTP_NONE         },//JM EE</v>
      </c>
    </row>
    <row r="1867" customFormat="false" ht="15.75" hidden="false" customHeight="false" outlineLevel="0" collapsed="false">
      <c r="A1867" s="263" t="str">
        <f aca="false">IF(AND(OR(SOURCE!A1867="",ISBLANK(SOURCE!A1867)),SOURCE!B1867&gt;0),IF(ISBLANK(SOURCE!C1867),"",SOURCE!C1867),
IF(SOURCE!B1867&lt;0,VLOOKUP(SOURCE!B1867,lookups!A$1:B$25,2,0),
  IF(ISBLANK(SOURCE!B1867),
    "",
    "/* "&amp;TEXT(SOURCE!B1867,"???0")&amp;" *"&amp;
      SOURCE!C1867&amp;", "&amp; IF(lookups!$E$2-LEN(SOURCE!C1867) &gt;= 0, REPT(" ",lookups!$E$2-LEN(SOURCE!C1867)), "")&amp;
      SOURCE!D1867&amp;", "&amp; IF(lookups!$F$2-LEN(SOURCE!D1867) &gt;= 0, REPT(" ",lookups!$F$2-LEN(SOURCE!D1867)), "")&amp;
      SOURCE!E1867&amp;", "&amp; IF(lookups!$G$2-LEN(SOURCE!E1867) &gt;=0, REPT(" ",lookups!$G$2-LEN(SOURCE!E1867)), "")&amp;
      SOURCE!F1867&amp;", "&amp; IF(lookups!$H$2-LEN(SOURCE!F1867) &gt;= 0, REPT(" ",lookups!$H$2-LEN(SOURCE!F1867)+2), "")&amp;"("&amp;
      SUBSTITUTE(TEXT(SOURCE!G1867,"??0"),"  ","")&amp;" &lt;&lt; TAM_MAX_BITS) |"&amp; IF(lookups!$I$2-3 &gt;= 0, REPT(" ",MAX(1,lookups!$I$2-5+4+1-1-LEN(  IF(ISTEXT(SOURCE!H1867),SOURCE!H1867,  SUBSTITUTE(SUBSTITUTE(TEXT(SOURCE!H1867,"????0"),"  ","")," ",""))   ))), "")&amp;
       IF(ISTEXT(SOURCE!H1867),SOURCE!H1867, SUBSTITUTE(SUBSTITUTE(TEXT(SOURCE!H1867,"????0"),"  ","")," ",""))   &amp;","&amp; IF(lookups!$J$2-3 &gt;= 0, REPT(" ",lookups!$J$2-3-5), "")&amp;
      SOURCE!I1867&amp;
" | "&amp; IF(lookups!$K$2-LEN(SOURCE!I1867) &gt;= 0, REPT(" ",lookups!$K$2-LEN(SOURCE!I1867)), "")&amp;
      SOURCE!J1867&amp;      IF(lookups!$L$2-LEN(SOURCE!J1867) &gt;= 0, REPT(" ",lookups!$L$2-LEN(SOURCE!J1867)), "")&amp;
" | "&amp; IF(lookups!$K$2-LEN(SOURCE!I1867) &gt;= 0, REPT(" ",lookups!$K$2-LEN(SOURCE!I1867)), "")&amp;
      SOURCE!K1867&amp;      IF(lookups!$L$2-LEN(SOURCE!K1867) &gt;= 0, REPT(" ",lookups!$M$2-LEN(SOURCE!K1867)), "")&amp;
" | "&amp; SOURCE!L1867&amp;      IF(lookups!$O$2-LEN(SOURCE!L1867) &gt;= 0, REPT(" ",lookups!$O$2-LEN(SOURCE!L1867)), "")&amp;
" | "&amp; SOURCE!M1867&amp;      IF(lookups!$P$2-LEN(SOURCE!M1867) &gt;= 0, REPT(" ",lookups!$P$2-LEN(SOURCE!M1867)), "")&amp;
      "},"&amp;IF(SOURCE!O1867&lt;&gt;"",""&amp;SOURCE!O1867,"")
 )
)
)</f>
        <v>/* 1823 */  { fnJM,                         15,                          "STO" STD_SPACE_3_PER_EM "3I",                 "STO" STD_SPACE_3_PER_EM "3I",                 (0 &lt;&lt; TAM_MAX_BITS) |     0, CAT_FNCT | SLS_ENABLED   | US_ENABLED   | EIM_DISABLED | PTP_NONE         },//JM EE</v>
      </c>
    </row>
    <row r="1868" customFormat="false" ht="15.75" hidden="false" customHeight="false" outlineLevel="0" collapsed="false">
      <c r="A1868" s="263" t="str">
        <f aca="false">IF(AND(OR(SOURCE!A1868="",ISBLANK(SOURCE!A1868)),SOURCE!B1868&gt;0),IF(ISBLANK(SOURCE!C1868),"",SOURCE!C1868),
IF(SOURCE!B1868&lt;0,VLOOKUP(SOURCE!B1868,lookups!A$1:B$25,2,0),
  IF(ISBLANK(SOURCE!B1868),
    "",
    "/* "&amp;TEXT(SOURCE!B1868,"???0")&amp;" *"&amp;
      SOURCE!C1868&amp;", "&amp; IF(lookups!$E$2-LEN(SOURCE!C1868) &gt;= 0, REPT(" ",lookups!$E$2-LEN(SOURCE!C1868)), "")&amp;
      SOURCE!D1868&amp;", "&amp; IF(lookups!$F$2-LEN(SOURCE!D1868) &gt;= 0, REPT(" ",lookups!$F$2-LEN(SOURCE!D1868)), "")&amp;
      SOURCE!E1868&amp;", "&amp; IF(lookups!$G$2-LEN(SOURCE!E1868) &gt;=0, REPT(" ",lookups!$G$2-LEN(SOURCE!E1868)), "")&amp;
      SOURCE!F1868&amp;", "&amp; IF(lookups!$H$2-LEN(SOURCE!F1868) &gt;= 0, REPT(" ",lookups!$H$2-LEN(SOURCE!F1868)+2), "")&amp;"("&amp;
      SUBSTITUTE(TEXT(SOURCE!G1868,"??0"),"  ","")&amp;" &lt;&lt; TAM_MAX_BITS) |"&amp; IF(lookups!$I$2-3 &gt;= 0, REPT(" ",MAX(1,lookups!$I$2-5+4+1-1-LEN(  IF(ISTEXT(SOURCE!H1868),SOURCE!H1868,  SUBSTITUTE(SUBSTITUTE(TEXT(SOURCE!H1868,"????0"),"  ","")," ",""))   ))), "")&amp;
       IF(ISTEXT(SOURCE!H1868),SOURCE!H1868, SUBSTITUTE(SUBSTITUTE(TEXT(SOURCE!H1868,"????0"),"  ","")," ",""))   &amp;","&amp; IF(lookups!$J$2-3 &gt;= 0, REPT(" ",lookups!$J$2-3-5), "")&amp;
      SOURCE!I1868&amp;
" | "&amp; IF(lookups!$K$2-LEN(SOURCE!I1868) &gt;= 0, REPT(" ",lookups!$K$2-LEN(SOURCE!I1868)), "")&amp;
      SOURCE!J1868&amp;      IF(lookups!$L$2-LEN(SOURCE!J1868) &gt;= 0, REPT(" ",lookups!$L$2-LEN(SOURCE!J1868)), "")&amp;
" | "&amp; IF(lookups!$K$2-LEN(SOURCE!I1868) &gt;= 0, REPT(" ",lookups!$K$2-LEN(SOURCE!I1868)), "")&amp;
      SOURCE!K1868&amp;      IF(lookups!$L$2-LEN(SOURCE!K1868) &gt;= 0, REPT(" ",lookups!$M$2-LEN(SOURCE!K1868)), "")&amp;
" | "&amp; SOURCE!L1868&amp;      IF(lookups!$O$2-LEN(SOURCE!L1868) &gt;= 0, REPT(" ",lookups!$O$2-LEN(SOURCE!L1868)), "")&amp;
" | "&amp; SOURCE!M1868&amp;      IF(lookups!$P$2-LEN(SOURCE!M1868) &gt;= 0, REPT(" ",lookups!$P$2-LEN(SOURCE!M1868)), "")&amp;
      "},"&amp;IF(SOURCE!O1868&lt;&gt;"",""&amp;SOURCE!O1868,"")
 )
)
)</f>
        <v>/* 1824 */  { fnJM,                         16,                          "RCL" STD_SPACE_3_PER_EM "3I",                 "RCL" STD_SPACE_3_PER_EM "3I",                 (0 &lt;&lt; TAM_MAX_BITS) |     0, CAT_FNCT | SLS_ENABLED   | US_ENABLED   | EIM_DISABLED | PTP_NONE         },//JM EE</v>
      </c>
    </row>
    <row r="1869" customFormat="false" ht="15.75" hidden="false" customHeight="false" outlineLevel="0" collapsed="false">
      <c r="A1869" s="263" t="str">
        <f aca="false">IF(AND(OR(SOURCE!A1869="",ISBLANK(SOURCE!A1869)),SOURCE!B1869&gt;0),IF(ISBLANK(SOURCE!C1869),"",SOURCE!C1869),
IF(SOURCE!B1869&lt;0,VLOOKUP(SOURCE!B1869,lookups!A$1:B$25,2,0),
  IF(ISBLANK(SOURCE!B1869),
    "",
    "/* "&amp;TEXT(SOURCE!B1869,"???0")&amp;" *"&amp;
      SOURCE!C1869&amp;", "&amp; IF(lookups!$E$2-LEN(SOURCE!C1869) &gt;= 0, REPT(" ",lookups!$E$2-LEN(SOURCE!C1869)), "")&amp;
      SOURCE!D1869&amp;", "&amp; IF(lookups!$F$2-LEN(SOURCE!D1869) &gt;= 0, REPT(" ",lookups!$F$2-LEN(SOURCE!D1869)), "")&amp;
      SOURCE!E1869&amp;", "&amp; IF(lookups!$G$2-LEN(SOURCE!E1869) &gt;=0, REPT(" ",lookups!$G$2-LEN(SOURCE!E1869)), "")&amp;
      SOURCE!F1869&amp;", "&amp; IF(lookups!$H$2-LEN(SOURCE!F1869) &gt;= 0, REPT(" ",lookups!$H$2-LEN(SOURCE!F1869)+2), "")&amp;"("&amp;
      SUBSTITUTE(TEXT(SOURCE!G1869,"??0"),"  ","")&amp;" &lt;&lt; TAM_MAX_BITS) |"&amp; IF(lookups!$I$2-3 &gt;= 0, REPT(" ",MAX(1,lookups!$I$2-5+4+1-1-LEN(  IF(ISTEXT(SOURCE!H1869),SOURCE!H1869,  SUBSTITUTE(SUBSTITUTE(TEXT(SOURCE!H1869,"????0"),"  ","")," ",""))   ))), "")&amp;
       IF(ISTEXT(SOURCE!H1869),SOURCE!H1869, SUBSTITUTE(SUBSTITUTE(TEXT(SOURCE!H1869,"????0"),"  ","")," ",""))   &amp;","&amp; IF(lookups!$J$2-3 &gt;= 0, REPT(" ",lookups!$J$2-3-5), "")&amp;
      SOURCE!I1869&amp;
" | "&amp; IF(lookups!$K$2-LEN(SOURCE!I1869) &gt;= 0, REPT(" ",lookups!$K$2-LEN(SOURCE!I1869)), "")&amp;
      SOURCE!J1869&amp;      IF(lookups!$L$2-LEN(SOURCE!J1869) &gt;= 0, REPT(" ",lookups!$L$2-LEN(SOURCE!J1869)), "")&amp;
" | "&amp; IF(lookups!$K$2-LEN(SOURCE!I1869) &gt;= 0, REPT(" ",lookups!$K$2-LEN(SOURCE!I1869)), "")&amp;
      SOURCE!K1869&amp;      IF(lookups!$L$2-LEN(SOURCE!K1869) &gt;= 0, REPT(" ",lookups!$M$2-LEN(SOURCE!K1869)), "")&amp;
" | "&amp; SOURCE!L1869&amp;      IF(lookups!$O$2-LEN(SOURCE!L1869) &gt;= 0, REPT(" ",lookups!$O$2-LEN(SOURCE!L1869)), "")&amp;
" | "&amp; SOURCE!M1869&amp;      IF(lookups!$P$2-LEN(SOURCE!M1869) &gt;= 0, REPT(" ",lookups!$P$2-LEN(SOURCE!M1869)), "")&amp;
      "},"&amp;IF(SOURCE!O1869&lt;&gt;"",""&amp;SOURCE!O1869,"")
 )
)
)</f>
        <v>/* 1825 */  { fnJM,                         17,                          "3V" STD_DIVIDE "3I",                          "V" STD_DIVIDE "I",                            (0 &lt;&lt; TAM_MAX_BITS) |     0, CAT_FNCT | SLS_ENABLED   | US_ENABLED   | EIM_DISABLED | PTP_NONE         },//JM EE</v>
      </c>
    </row>
    <row r="1870" customFormat="false" ht="15.75" hidden="false" customHeight="false" outlineLevel="0" collapsed="false">
      <c r="A1870" s="263" t="str">
        <f aca="false">IF(AND(OR(SOURCE!A1870="",ISBLANK(SOURCE!A1870)),SOURCE!B1870&gt;0),IF(ISBLANK(SOURCE!C1870),"",SOURCE!C1870),
IF(SOURCE!B1870&lt;0,VLOOKUP(SOURCE!B1870,lookups!A$1:B$25,2,0),
  IF(ISBLANK(SOURCE!B1870),
    "",
    "/* "&amp;TEXT(SOURCE!B1870,"???0")&amp;" *"&amp;
      SOURCE!C1870&amp;", "&amp; IF(lookups!$E$2-LEN(SOURCE!C1870) &gt;= 0, REPT(" ",lookups!$E$2-LEN(SOURCE!C1870)), "")&amp;
      SOURCE!D1870&amp;", "&amp; IF(lookups!$F$2-LEN(SOURCE!D1870) &gt;= 0, REPT(" ",lookups!$F$2-LEN(SOURCE!D1870)), "")&amp;
      SOURCE!E1870&amp;", "&amp; IF(lookups!$G$2-LEN(SOURCE!E1870) &gt;=0, REPT(" ",lookups!$G$2-LEN(SOURCE!E1870)), "")&amp;
      SOURCE!F1870&amp;", "&amp; IF(lookups!$H$2-LEN(SOURCE!F1870) &gt;= 0, REPT(" ",lookups!$H$2-LEN(SOURCE!F1870)+2), "")&amp;"("&amp;
      SUBSTITUTE(TEXT(SOURCE!G1870,"??0"),"  ","")&amp;" &lt;&lt; TAM_MAX_BITS) |"&amp; IF(lookups!$I$2-3 &gt;= 0, REPT(" ",MAX(1,lookups!$I$2-5+4+1-1-LEN(  IF(ISTEXT(SOURCE!H1870),SOURCE!H1870,  SUBSTITUTE(SUBSTITUTE(TEXT(SOURCE!H1870,"????0"),"  ","")," ",""))   ))), "")&amp;
       IF(ISTEXT(SOURCE!H1870),SOURCE!H1870, SUBSTITUTE(SUBSTITUTE(TEXT(SOURCE!H1870,"????0"),"  ","")," ",""))   &amp;","&amp; IF(lookups!$J$2-3 &gt;= 0, REPT(" ",lookups!$J$2-3-5), "")&amp;
      SOURCE!I1870&amp;
" | "&amp; IF(lookups!$K$2-LEN(SOURCE!I1870) &gt;= 0, REPT(" ",lookups!$K$2-LEN(SOURCE!I1870)), "")&amp;
      SOURCE!J1870&amp;      IF(lookups!$L$2-LEN(SOURCE!J1870) &gt;= 0, REPT(" ",lookups!$L$2-LEN(SOURCE!J1870)), "")&amp;
" | "&amp; IF(lookups!$K$2-LEN(SOURCE!I1870) &gt;= 0, REPT(" ",lookups!$K$2-LEN(SOURCE!I1870)), "")&amp;
      SOURCE!K1870&amp;      IF(lookups!$L$2-LEN(SOURCE!K1870) &gt;= 0, REPT(" ",lookups!$M$2-LEN(SOURCE!K1870)), "")&amp;
" | "&amp; SOURCE!L1870&amp;      IF(lookups!$O$2-LEN(SOURCE!L1870) &gt;= 0, REPT(" ",lookups!$O$2-LEN(SOURCE!L1870)), "")&amp;
" | "&amp; SOURCE!M1870&amp;      IF(lookups!$P$2-LEN(SOURCE!M1870) &gt;= 0, REPT(" ",lookups!$P$2-LEN(SOURCE!M1870)), "")&amp;
      "},"&amp;IF(SOURCE!O1870&lt;&gt;"",""&amp;SOURCE!O1870,"")
 )
)
)</f>
        <v>/* 1826 */  { fnJM,                         18,                          "3I" STD_CROSS "3Z",                           "I" STD_CROSS "Z",                             (0 &lt;&lt; TAM_MAX_BITS) |     0, CAT_FNCT | SLS_ENABLED   | US_ENABLED   | EIM_DISABLED | PTP_NONE         },//JM EE</v>
      </c>
    </row>
    <row r="1871" customFormat="false" ht="15.75" hidden="false" customHeight="false" outlineLevel="0" collapsed="false">
      <c r="A1871" s="263" t="str">
        <f aca="false">IF(AND(OR(SOURCE!A1871="",ISBLANK(SOURCE!A1871)),SOURCE!B1871&gt;0),IF(ISBLANK(SOURCE!C1871),"",SOURCE!C1871),
IF(SOURCE!B1871&lt;0,VLOOKUP(SOURCE!B1871,lookups!A$1:B$25,2,0),
  IF(ISBLANK(SOURCE!B1871),
    "",
    "/* "&amp;TEXT(SOURCE!B1871,"???0")&amp;" *"&amp;
      SOURCE!C1871&amp;", "&amp; IF(lookups!$E$2-LEN(SOURCE!C1871) &gt;= 0, REPT(" ",lookups!$E$2-LEN(SOURCE!C1871)), "")&amp;
      SOURCE!D1871&amp;", "&amp; IF(lookups!$F$2-LEN(SOURCE!D1871) &gt;= 0, REPT(" ",lookups!$F$2-LEN(SOURCE!D1871)), "")&amp;
      SOURCE!E1871&amp;", "&amp; IF(lookups!$G$2-LEN(SOURCE!E1871) &gt;=0, REPT(" ",lookups!$G$2-LEN(SOURCE!E1871)), "")&amp;
      SOURCE!F1871&amp;", "&amp; IF(lookups!$H$2-LEN(SOURCE!F1871) &gt;= 0, REPT(" ",lookups!$H$2-LEN(SOURCE!F1871)+2), "")&amp;"("&amp;
      SUBSTITUTE(TEXT(SOURCE!G1871,"??0"),"  ","")&amp;" &lt;&lt; TAM_MAX_BITS) |"&amp; IF(lookups!$I$2-3 &gt;= 0, REPT(" ",MAX(1,lookups!$I$2-5+4+1-1-LEN(  IF(ISTEXT(SOURCE!H1871),SOURCE!H1871,  SUBSTITUTE(SUBSTITUTE(TEXT(SOURCE!H1871,"????0"),"  ","")," ",""))   ))), "")&amp;
       IF(ISTEXT(SOURCE!H1871),SOURCE!H1871, SUBSTITUTE(SUBSTITUTE(TEXT(SOURCE!H1871,"????0"),"  ","")," ",""))   &amp;","&amp; IF(lookups!$J$2-3 &gt;= 0, REPT(" ",lookups!$J$2-3-5), "")&amp;
      SOURCE!I1871&amp;
" | "&amp; IF(lookups!$K$2-LEN(SOURCE!I1871) &gt;= 0, REPT(" ",lookups!$K$2-LEN(SOURCE!I1871)), "")&amp;
      SOURCE!J1871&amp;      IF(lookups!$L$2-LEN(SOURCE!J1871) &gt;= 0, REPT(" ",lookups!$L$2-LEN(SOURCE!J1871)), "")&amp;
" | "&amp; IF(lookups!$K$2-LEN(SOURCE!I1871) &gt;= 0, REPT(" ",lookups!$K$2-LEN(SOURCE!I1871)), "")&amp;
      SOURCE!K1871&amp;      IF(lookups!$L$2-LEN(SOURCE!K1871) &gt;= 0, REPT(" ",lookups!$M$2-LEN(SOURCE!K1871)), "")&amp;
" | "&amp; SOURCE!L1871&amp;      IF(lookups!$O$2-LEN(SOURCE!L1871) &gt;= 0, REPT(" ",lookups!$O$2-LEN(SOURCE!L1871)), "")&amp;
" | "&amp; SOURCE!M1871&amp;      IF(lookups!$P$2-LEN(SOURCE!M1871) &gt;= 0, REPT(" ",lookups!$P$2-LEN(SOURCE!M1871)), "")&amp;
      "},"&amp;IF(SOURCE!O1871&lt;&gt;"",""&amp;SOURCE!O1871,"")
 )
)
)</f>
        <v>/* 1827 */  { fnJM,                         19,                          "3V" STD_DIVIDE "3Z",                          "V" STD_DIVIDE "Z",                            (0 &lt;&lt; TAM_MAX_BITS) |     0, CAT_FNCT | SLS_ENABLED   | US_ENABLED   | EIM_DISABLED | PTP_NONE         },//JM EE</v>
      </c>
    </row>
    <row r="1872" customFormat="false" ht="15.75" hidden="false" customHeight="false" outlineLevel="0" collapsed="false">
      <c r="A1872" s="263" t="str">
        <f aca="false">IF(AND(OR(SOURCE!A1872="",ISBLANK(SOURCE!A1872)),SOURCE!B1872&gt;0),IF(ISBLANK(SOURCE!C1872),"",SOURCE!C1872),
IF(SOURCE!B1872&lt;0,VLOOKUP(SOURCE!B1872,lookups!A$1:B$25,2,0),
  IF(ISBLANK(SOURCE!B1872),
    "",
    "/* "&amp;TEXT(SOURCE!B1872,"???0")&amp;" *"&amp;
      SOURCE!C1872&amp;", "&amp; IF(lookups!$E$2-LEN(SOURCE!C1872) &gt;= 0, REPT(" ",lookups!$E$2-LEN(SOURCE!C1872)), "")&amp;
      SOURCE!D1872&amp;", "&amp; IF(lookups!$F$2-LEN(SOURCE!D1872) &gt;= 0, REPT(" ",lookups!$F$2-LEN(SOURCE!D1872)), "")&amp;
      SOURCE!E1872&amp;", "&amp; IF(lookups!$G$2-LEN(SOURCE!E1872) &gt;=0, REPT(" ",lookups!$G$2-LEN(SOURCE!E1872)), "")&amp;
      SOURCE!F1872&amp;", "&amp; IF(lookups!$H$2-LEN(SOURCE!F1872) &gt;= 0, REPT(" ",lookups!$H$2-LEN(SOURCE!F1872)+2), "")&amp;"("&amp;
      SUBSTITUTE(TEXT(SOURCE!G1872,"??0"),"  ","")&amp;" &lt;&lt; TAM_MAX_BITS) |"&amp; IF(lookups!$I$2-3 &gt;= 0, REPT(" ",MAX(1,lookups!$I$2-5+4+1-1-LEN(  IF(ISTEXT(SOURCE!H1872),SOURCE!H1872,  SUBSTITUTE(SUBSTITUTE(TEXT(SOURCE!H1872,"????0"),"  ","")," ",""))   ))), "")&amp;
       IF(ISTEXT(SOURCE!H1872),SOURCE!H1872, SUBSTITUTE(SUBSTITUTE(TEXT(SOURCE!H1872,"????0"),"  ","")," ",""))   &amp;","&amp; IF(lookups!$J$2-3 &gt;= 0, REPT(" ",lookups!$J$2-3-5), "")&amp;
      SOURCE!I1872&amp;
" | "&amp; IF(lookups!$K$2-LEN(SOURCE!I1872) &gt;= 0, REPT(" ",lookups!$K$2-LEN(SOURCE!I1872)), "")&amp;
      SOURCE!J1872&amp;      IF(lookups!$L$2-LEN(SOURCE!J1872) &gt;= 0, REPT(" ",lookups!$L$2-LEN(SOURCE!J1872)), "")&amp;
" | "&amp; IF(lookups!$K$2-LEN(SOURCE!I1872) &gt;= 0, REPT(" ",lookups!$K$2-LEN(SOURCE!I1872)), "")&amp;
      SOURCE!K1872&amp;      IF(lookups!$L$2-LEN(SOURCE!K1872) &gt;= 0, REPT(" ",lookups!$M$2-LEN(SOURCE!K1872)), "")&amp;
" | "&amp; SOURCE!L1872&amp;      IF(lookups!$O$2-LEN(SOURCE!L1872) &gt;= 0, REPT(" ",lookups!$O$2-LEN(SOURCE!L1872)), "")&amp;
" | "&amp; SOURCE!M1872&amp;      IF(lookups!$P$2-LEN(SOURCE!M1872) &gt;= 0, REPT(" ",lookups!$P$2-LEN(SOURCE!M1872)), "")&amp;
      "},"&amp;IF(SOURCE!O1872&lt;&gt;"",""&amp;SOURCE!O1872,"")
 )
)
)</f>
        <v>/* 1828 */  { fnJM,                         20,                          "X" STD_SPACE_3_PER_EM STD_RIGHT_ARROW STD_SPACE_3_PER_EM "BAL", "X" STD_SPACE_3_PER_EM STD_RIGHT_ARROW STD_SPACE_3_PER_EM "BAL", (0 &lt;&lt; TAM_MAX_BITS) |     0, CAT_FNCT | SLS_ENABLED   | US_ENABLED   | EIM_DISABLED | PTP_NONE         },//JM EE</v>
      </c>
    </row>
    <row r="1873" customFormat="false" ht="15.75" hidden="false" customHeight="false" outlineLevel="0" collapsed="false">
      <c r="A1873" s="263" t="str">
        <f aca="false">IF(AND(OR(SOURCE!A1873="",ISBLANK(SOURCE!A1873)),SOURCE!B1873&gt;0),IF(ISBLANK(SOURCE!C1873),"",SOURCE!C1873),
IF(SOURCE!B1873&lt;0,VLOOKUP(SOURCE!B1873,lookups!A$1:B$25,2,0),
  IF(ISBLANK(SOURCE!B1873),
    "",
    "/* "&amp;TEXT(SOURCE!B1873,"???0")&amp;" *"&amp;
      SOURCE!C1873&amp;", "&amp; IF(lookups!$E$2-LEN(SOURCE!C1873) &gt;= 0, REPT(" ",lookups!$E$2-LEN(SOURCE!C1873)), "")&amp;
      SOURCE!D1873&amp;", "&amp; IF(lookups!$F$2-LEN(SOURCE!D1873) &gt;= 0, REPT(" ",lookups!$F$2-LEN(SOURCE!D1873)), "")&amp;
      SOURCE!E1873&amp;", "&amp; IF(lookups!$G$2-LEN(SOURCE!E1873) &gt;=0, REPT(" ",lookups!$G$2-LEN(SOURCE!E1873)), "")&amp;
      SOURCE!F1873&amp;", "&amp; IF(lookups!$H$2-LEN(SOURCE!F1873) &gt;= 0, REPT(" ",lookups!$H$2-LEN(SOURCE!F1873)+2), "")&amp;"("&amp;
      SUBSTITUTE(TEXT(SOURCE!G1873,"??0"),"  ","")&amp;" &lt;&lt; TAM_MAX_BITS) |"&amp; IF(lookups!$I$2-3 &gt;= 0, REPT(" ",MAX(1,lookups!$I$2-5+4+1-1-LEN(  IF(ISTEXT(SOURCE!H1873),SOURCE!H1873,  SUBSTITUTE(SUBSTITUTE(TEXT(SOURCE!H1873,"????0"),"  ","")," ",""))   ))), "")&amp;
       IF(ISTEXT(SOURCE!H1873),SOURCE!H1873, SUBSTITUTE(SUBSTITUTE(TEXT(SOURCE!H1873,"????0"),"  ","")," ",""))   &amp;","&amp; IF(lookups!$J$2-3 &gt;= 0, REPT(" ",lookups!$J$2-3-5), "")&amp;
      SOURCE!I1873&amp;
" | "&amp; IF(lookups!$K$2-LEN(SOURCE!I1873) &gt;= 0, REPT(" ",lookups!$K$2-LEN(SOURCE!I1873)), "")&amp;
      SOURCE!J1873&amp;      IF(lookups!$L$2-LEN(SOURCE!J1873) &gt;= 0, REPT(" ",lookups!$L$2-LEN(SOURCE!J1873)), "")&amp;
" | "&amp; IF(lookups!$K$2-LEN(SOURCE!I1873) &gt;= 0, REPT(" ",lookups!$K$2-LEN(SOURCE!I1873)), "")&amp;
      SOURCE!K1873&amp;      IF(lookups!$L$2-LEN(SOURCE!K1873) &gt;= 0, REPT(" ",lookups!$M$2-LEN(SOURCE!K1873)), "")&amp;
" | "&amp; SOURCE!L1873&amp;      IF(lookups!$O$2-LEN(SOURCE!L1873) &gt;= 0, REPT(" ",lookups!$O$2-LEN(SOURCE!L1873)), "")&amp;
" | "&amp; SOURCE!M1873&amp;      IF(lookups!$P$2-LEN(SOURCE!M1873) &gt;= 0, REPT(" ",lookups!$P$2-LEN(SOURCE!M1873)), "")&amp;
      "},"&amp;IF(SOURCE!O1873&lt;&gt;"",""&amp;SOURCE!O1873,"")
 )
)
)</f>
        <v>/* 1829 */  { fnJM,                         45,                          "op_A",                                        "[A]",                                         (0 &lt;&lt; TAM_MAX_BITS) |     0, CAT_FNCT | SLS_UNCHANGED | US_UNCHANGED | EIM_DISABLED | PTP_NONE         },</v>
      </c>
    </row>
    <row r="1874" customFormat="false" ht="15.75" hidden="false" customHeight="false" outlineLevel="0" collapsed="false">
      <c r="A1874" s="263" t="str">
        <f aca="false">IF(AND(OR(SOURCE!A1874="",ISBLANK(SOURCE!A1874)),SOURCE!B1874&gt;0),IF(ISBLANK(SOURCE!C1874),"",SOURCE!C1874),
IF(SOURCE!B1874&lt;0,VLOOKUP(SOURCE!B1874,lookups!A$1:B$25,2,0),
  IF(ISBLANK(SOURCE!B1874),
    "",
    "/* "&amp;TEXT(SOURCE!B1874,"???0")&amp;" *"&amp;
      SOURCE!C1874&amp;", "&amp; IF(lookups!$E$2-LEN(SOURCE!C1874) &gt;= 0, REPT(" ",lookups!$E$2-LEN(SOURCE!C1874)), "")&amp;
      SOURCE!D1874&amp;", "&amp; IF(lookups!$F$2-LEN(SOURCE!D1874) &gt;= 0, REPT(" ",lookups!$F$2-LEN(SOURCE!D1874)), "")&amp;
      SOURCE!E1874&amp;", "&amp; IF(lookups!$G$2-LEN(SOURCE!E1874) &gt;=0, REPT(" ",lookups!$G$2-LEN(SOURCE!E1874)), "")&amp;
      SOURCE!F1874&amp;", "&amp; IF(lookups!$H$2-LEN(SOURCE!F1874) &gt;= 0, REPT(" ",lookups!$H$2-LEN(SOURCE!F1874)+2), "")&amp;"("&amp;
      SUBSTITUTE(TEXT(SOURCE!G1874,"??0"),"  ","")&amp;" &lt;&lt; TAM_MAX_BITS) |"&amp; IF(lookups!$I$2-3 &gt;= 0, REPT(" ",MAX(1,lookups!$I$2-5+4+1-1-LEN(  IF(ISTEXT(SOURCE!H1874),SOURCE!H1874,  SUBSTITUTE(SUBSTITUTE(TEXT(SOURCE!H1874,"????0"),"  ","")," ",""))   ))), "")&amp;
       IF(ISTEXT(SOURCE!H1874),SOURCE!H1874, SUBSTITUTE(SUBSTITUTE(TEXT(SOURCE!H1874,"????0"),"  ","")," ",""))   &amp;","&amp; IF(lookups!$J$2-3 &gt;= 0, REPT(" ",lookups!$J$2-3-5), "")&amp;
      SOURCE!I1874&amp;
" | "&amp; IF(lookups!$K$2-LEN(SOURCE!I1874) &gt;= 0, REPT(" ",lookups!$K$2-LEN(SOURCE!I1874)), "")&amp;
      SOURCE!J1874&amp;      IF(lookups!$L$2-LEN(SOURCE!J1874) &gt;= 0, REPT(" ",lookups!$L$2-LEN(SOURCE!J1874)), "")&amp;
" | "&amp; IF(lookups!$K$2-LEN(SOURCE!I1874) &gt;= 0, REPT(" ",lookups!$K$2-LEN(SOURCE!I1874)), "")&amp;
      SOURCE!K1874&amp;      IF(lookups!$L$2-LEN(SOURCE!K1874) &gt;= 0, REPT(" ",lookups!$M$2-LEN(SOURCE!K1874)), "")&amp;
" | "&amp; SOURCE!L1874&amp;      IF(lookups!$O$2-LEN(SOURCE!L1874) &gt;= 0, REPT(" ",lookups!$O$2-LEN(SOURCE!L1874)), "")&amp;
" | "&amp; SOURCE!M1874&amp;      IF(lookups!$P$2-LEN(SOURCE!M1874) &gt;= 0, REPT(" ",lookups!$P$2-LEN(SOURCE!M1874)), "")&amp;
      "},"&amp;IF(SOURCE!O1874&lt;&gt;"",""&amp;SOURCE!O1874,"")
 )
)
)</f>
        <v>/* 1830 */  { fn_cnst_op_a,                 NOPARAM,                     "op_a",                                        "a",                                           (0 &lt;&lt; TAM_MAX_BITS) |     0, CAT_FNCT | SLS_ENABLED   | US_ENABLED   | EIM_DISABLED | PTP_NONE         },//JM Operator a</v>
      </c>
    </row>
    <row r="1875" customFormat="false" ht="15.75" hidden="false" customHeight="false" outlineLevel="0" collapsed="false">
      <c r="A1875" s="263" t="str">
        <f aca="false">IF(AND(OR(SOURCE!A1875="",ISBLANK(SOURCE!A1875)),SOURCE!B1875&gt;0),IF(ISBLANK(SOURCE!C1875),"",SOURCE!C1875),
IF(SOURCE!B1875&lt;0,VLOOKUP(SOURCE!B1875,lookups!A$1:B$25,2,0),
  IF(ISBLANK(SOURCE!B1875),
    "",
    "/* "&amp;TEXT(SOURCE!B1875,"???0")&amp;" *"&amp;
      SOURCE!C1875&amp;", "&amp; IF(lookups!$E$2-LEN(SOURCE!C1875) &gt;= 0, REPT(" ",lookups!$E$2-LEN(SOURCE!C1875)), "")&amp;
      SOURCE!D1875&amp;", "&amp; IF(lookups!$F$2-LEN(SOURCE!D1875) &gt;= 0, REPT(" ",lookups!$F$2-LEN(SOURCE!D1875)), "")&amp;
      SOURCE!E1875&amp;", "&amp; IF(lookups!$G$2-LEN(SOURCE!E1875) &gt;=0, REPT(" ",lookups!$G$2-LEN(SOURCE!E1875)), "")&amp;
      SOURCE!F1875&amp;", "&amp; IF(lookups!$H$2-LEN(SOURCE!F1875) &gt;= 0, REPT(" ",lookups!$H$2-LEN(SOURCE!F1875)+2), "")&amp;"("&amp;
      SUBSTITUTE(TEXT(SOURCE!G1875,"??0"),"  ","")&amp;" &lt;&lt; TAM_MAX_BITS) |"&amp; IF(lookups!$I$2-3 &gt;= 0, REPT(" ",MAX(1,lookups!$I$2-5+4+1-1-LEN(  IF(ISTEXT(SOURCE!H1875),SOURCE!H1875,  SUBSTITUTE(SUBSTITUTE(TEXT(SOURCE!H1875,"????0"),"  ","")," ",""))   ))), "")&amp;
       IF(ISTEXT(SOURCE!H1875),SOURCE!H1875, SUBSTITUTE(SUBSTITUTE(TEXT(SOURCE!H1875,"????0"),"  ","")," ",""))   &amp;","&amp; IF(lookups!$J$2-3 &gt;= 0, REPT(" ",lookups!$J$2-3-5), "")&amp;
      SOURCE!I1875&amp;
" | "&amp; IF(lookups!$K$2-LEN(SOURCE!I1875) &gt;= 0, REPT(" ",lookups!$K$2-LEN(SOURCE!I1875)), "")&amp;
      SOURCE!J1875&amp;      IF(lookups!$L$2-LEN(SOURCE!J1875) &gt;= 0, REPT(" ",lookups!$L$2-LEN(SOURCE!J1875)), "")&amp;
" | "&amp; IF(lookups!$K$2-LEN(SOURCE!I1875) &gt;= 0, REPT(" ",lookups!$K$2-LEN(SOURCE!I1875)), "")&amp;
      SOURCE!K1875&amp;      IF(lookups!$L$2-LEN(SOURCE!K1875) &gt;= 0, REPT(" ",lookups!$M$2-LEN(SOURCE!K1875)), "")&amp;
" | "&amp; SOURCE!L1875&amp;      IF(lookups!$O$2-LEN(SOURCE!L1875) &gt;= 0, REPT(" ",lookups!$O$2-LEN(SOURCE!L1875)), "")&amp;
" | "&amp; SOURCE!M1875&amp;      IF(lookups!$P$2-LEN(SOURCE!M1875) &gt;= 0, REPT(" ",lookups!$P$2-LEN(SOURCE!M1875)), "")&amp;
      "},"&amp;IF(SOURCE!O1875&lt;&gt;"",""&amp;SOURCE!O1875,"")
 )
)
)</f>
        <v>/* 1831 */  { fn_cnst_op_aa,                NOPARAM,                     "op_a" STD_SUP_2,                              "a" STD_SUP_2,                                 (0 &lt;&lt; TAM_MAX_BITS) |     0, CAT_FNCT | SLS_ENABLED   | US_ENABLED   | EIM_DISABLED | PTP_NONE         },//JM Operator a.a</v>
      </c>
    </row>
    <row r="1876" customFormat="false" ht="15.75" hidden="false" customHeight="false" outlineLevel="0" collapsed="false">
      <c r="A1876" s="263" t="str">
        <f aca="false">IF(AND(OR(SOURCE!A1876="",ISBLANK(SOURCE!A1876)),SOURCE!B1876&gt;0),IF(ISBLANK(SOURCE!C1876),"",SOURCE!C1876),
IF(SOURCE!B1876&lt;0,VLOOKUP(SOURCE!B1876,lookups!A$1:B$25,2,0),
  IF(ISBLANK(SOURCE!B1876),
    "",
    "/* "&amp;TEXT(SOURCE!B1876,"???0")&amp;" *"&amp;
      SOURCE!C1876&amp;", "&amp; IF(lookups!$E$2-LEN(SOURCE!C1876) &gt;= 0, REPT(" ",lookups!$E$2-LEN(SOURCE!C1876)), "")&amp;
      SOURCE!D1876&amp;", "&amp; IF(lookups!$F$2-LEN(SOURCE!D1876) &gt;= 0, REPT(" ",lookups!$F$2-LEN(SOURCE!D1876)), "")&amp;
      SOURCE!E1876&amp;", "&amp; IF(lookups!$G$2-LEN(SOURCE!E1876) &gt;=0, REPT(" ",lookups!$G$2-LEN(SOURCE!E1876)), "")&amp;
      SOURCE!F1876&amp;", "&amp; IF(lookups!$H$2-LEN(SOURCE!F1876) &gt;= 0, REPT(" ",lookups!$H$2-LEN(SOURCE!F1876)+2), "")&amp;"("&amp;
      SUBSTITUTE(TEXT(SOURCE!G1876,"??0"),"  ","")&amp;" &lt;&lt; TAM_MAX_BITS) |"&amp; IF(lookups!$I$2-3 &gt;= 0, REPT(" ",MAX(1,lookups!$I$2-5+4+1-1-LEN(  IF(ISTEXT(SOURCE!H1876),SOURCE!H1876,  SUBSTITUTE(SUBSTITUTE(TEXT(SOURCE!H1876,"????0"),"  ","")," ",""))   ))), "")&amp;
       IF(ISTEXT(SOURCE!H1876),SOURCE!H1876, SUBSTITUTE(SUBSTITUTE(TEXT(SOURCE!H1876,"????0"),"  ","")," ",""))   &amp;","&amp; IF(lookups!$J$2-3 &gt;= 0, REPT(" ",lookups!$J$2-3-5), "")&amp;
      SOURCE!I1876&amp;
" | "&amp; IF(lookups!$K$2-LEN(SOURCE!I1876) &gt;= 0, REPT(" ",lookups!$K$2-LEN(SOURCE!I1876)), "")&amp;
      SOURCE!J1876&amp;      IF(lookups!$L$2-LEN(SOURCE!J1876) &gt;= 0, REPT(" ",lookups!$L$2-LEN(SOURCE!J1876)), "")&amp;
" | "&amp; IF(lookups!$K$2-LEN(SOURCE!I1876) &gt;= 0, REPT(" ",lookups!$K$2-LEN(SOURCE!I1876)), "")&amp;
      SOURCE!K1876&amp;      IF(lookups!$L$2-LEN(SOURCE!K1876) &gt;= 0, REPT(" ",lookups!$M$2-LEN(SOURCE!K1876)), "")&amp;
" | "&amp; SOURCE!L1876&amp;      IF(lookups!$O$2-LEN(SOURCE!L1876) &gt;= 0, REPT(" ",lookups!$O$2-LEN(SOURCE!L1876)), "")&amp;
" | "&amp; SOURCE!M1876&amp;      IF(lookups!$P$2-LEN(SOURCE!M1876) &gt;= 0, REPT(" ",lookups!$P$2-LEN(SOURCE!M1876)), "")&amp;
      "},"&amp;IF(SOURCE!O1876&lt;&gt;"",""&amp;SOURCE!O1876,"")
 )
)
)</f>
        <v>/* 1832 */  { fn_cnst_op_j,                 NOPARAM,                     "op_" STD_op_i,                                STD_op_i,                                      (0 &lt;&lt; TAM_MAX_BITS) |     0, CAT_FNCT | SLS_ENABLED   | US_ENABLED   | EIM_DISABLED | PTP_NONE         },//JM Operator j</v>
      </c>
    </row>
    <row r="1877" customFormat="false" ht="15.75" hidden="false" customHeight="false" outlineLevel="0" collapsed="false">
      <c r="A1877" s="263" t="str">
        <f aca="false">IF(AND(OR(SOURCE!A1877="",ISBLANK(SOURCE!A1877)),SOURCE!B1877&gt;0),IF(ISBLANK(SOURCE!C1877),"",SOURCE!C1877),
IF(SOURCE!B1877&lt;0,VLOOKUP(SOURCE!B1877,lookups!A$1:B$25,2,0),
  IF(ISBLANK(SOURCE!B1877),
    "",
    "/* "&amp;TEXT(SOURCE!B1877,"???0")&amp;" *"&amp;
      SOURCE!C1877&amp;", "&amp; IF(lookups!$E$2-LEN(SOURCE!C1877) &gt;= 0, REPT(" ",lookups!$E$2-LEN(SOURCE!C1877)), "")&amp;
      SOURCE!D1877&amp;", "&amp; IF(lookups!$F$2-LEN(SOURCE!D1877) &gt;= 0, REPT(" ",lookups!$F$2-LEN(SOURCE!D1877)), "")&amp;
      SOURCE!E1877&amp;", "&amp; IF(lookups!$G$2-LEN(SOURCE!E1877) &gt;=0, REPT(" ",lookups!$G$2-LEN(SOURCE!E1877)), "")&amp;
      SOURCE!F1877&amp;", "&amp; IF(lookups!$H$2-LEN(SOURCE!F1877) &gt;= 0, REPT(" ",lookups!$H$2-LEN(SOURCE!F1877)+2), "")&amp;"("&amp;
      SUBSTITUTE(TEXT(SOURCE!G1877,"??0"),"  ","")&amp;" &lt;&lt; TAM_MAX_BITS) |"&amp; IF(lookups!$I$2-3 &gt;= 0, REPT(" ",MAX(1,lookups!$I$2-5+4+1-1-LEN(  IF(ISTEXT(SOURCE!H1877),SOURCE!H1877,  SUBSTITUTE(SUBSTITUTE(TEXT(SOURCE!H1877,"????0"),"  ","")," ",""))   ))), "")&amp;
       IF(ISTEXT(SOURCE!H1877),SOURCE!H1877, SUBSTITUTE(SUBSTITUTE(TEXT(SOURCE!H1877,"????0"),"  ","")," ",""))   &amp;","&amp; IF(lookups!$J$2-3 &gt;= 0, REPT(" ",lookups!$J$2-3-5), "")&amp;
      SOURCE!I1877&amp;
" | "&amp; IF(lookups!$K$2-LEN(SOURCE!I1877) &gt;= 0, REPT(" ",lookups!$K$2-LEN(SOURCE!I1877)), "")&amp;
      SOURCE!J1877&amp;      IF(lookups!$L$2-LEN(SOURCE!J1877) &gt;= 0, REPT(" ",lookups!$L$2-LEN(SOURCE!J1877)), "")&amp;
" | "&amp; IF(lookups!$K$2-LEN(SOURCE!I1877) &gt;= 0, REPT(" ",lookups!$K$2-LEN(SOURCE!I1877)), "")&amp;
      SOURCE!K1877&amp;      IF(lookups!$L$2-LEN(SOURCE!K1877) &gt;= 0, REPT(" ",lookups!$M$2-LEN(SOURCE!K1877)), "")&amp;
" | "&amp; SOURCE!L1877&amp;      IF(lookups!$O$2-LEN(SOURCE!L1877) &gt;= 0, REPT(" ",lookups!$O$2-LEN(SOURCE!L1877)), "")&amp;
" | "&amp; SOURCE!M1877&amp;      IF(lookups!$P$2-LEN(SOURCE!M1877) &gt;= 0, REPT(" ",lookups!$P$2-LEN(SOURCE!M1877)), "")&amp;
      "},"&amp;IF(SOURCE!O1877&lt;&gt;"",""&amp;SOURCE!O1877,"")
 )
)
)</f>
        <v>/* 1833 */  { fnChangeBaseJM,               2,                           "BIN",                                         "BIN",                                         (0 &lt;&lt; TAM_MAX_BITS) |     0, CAT_FNCT | SLS_ENABLED   | US_ENABLED   | EIM_DISABLED | PTP_NONE         },//JM HEX</v>
      </c>
    </row>
    <row r="1878" customFormat="false" ht="15.75" hidden="false" customHeight="false" outlineLevel="0" collapsed="false">
      <c r="A1878" s="263" t="str">
        <f aca="false">IF(AND(OR(SOURCE!A1878="",ISBLANK(SOURCE!A1878)),SOURCE!B1878&gt;0),IF(ISBLANK(SOURCE!C1878),"",SOURCE!C1878),
IF(SOURCE!B1878&lt;0,VLOOKUP(SOURCE!B1878,lookups!A$1:B$25,2,0),
  IF(ISBLANK(SOURCE!B1878),
    "",
    "/* "&amp;TEXT(SOURCE!B1878,"???0")&amp;" *"&amp;
      SOURCE!C1878&amp;", "&amp; IF(lookups!$E$2-LEN(SOURCE!C1878) &gt;= 0, REPT(" ",lookups!$E$2-LEN(SOURCE!C1878)), "")&amp;
      SOURCE!D1878&amp;", "&amp; IF(lookups!$F$2-LEN(SOURCE!D1878) &gt;= 0, REPT(" ",lookups!$F$2-LEN(SOURCE!D1878)), "")&amp;
      SOURCE!E1878&amp;", "&amp; IF(lookups!$G$2-LEN(SOURCE!E1878) &gt;=0, REPT(" ",lookups!$G$2-LEN(SOURCE!E1878)), "")&amp;
      SOURCE!F1878&amp;", "&amp; IF(lookups!$H$2-LEN(SOURCE!F1878) &gt;= 0, REPT(" ",lookups!$H$2-LEN(SOURCE!F1878)+2), "")&amp;"("&amp;
      SUBSTITUTE(TEXT(SOURCE!G1878,"??0"),"  ","")&amp;" &lt;&lt; TAM_MAX_BITS) |"&amp; IF(lookups!$I$2-3 &gt;= 0, REPT(" ",MAX(1,lookups!$I$2-5+4+1-1-LEN(  IF(ISTEXT(SOURCE!H1878),SOURCE!H1878,  SUBSTITUTE(SUBSTITUTE(TEXT(SOURCE!H1878,"????0"),"  ","")," ",""))   ))), "")&amp;
       IF(ISTEXT(SOURCE!H1878),SOURCE!H1878, SUBSTITUTE(SUBSTITUTE(TEXT(SOURCE!H1878,"????0"),"  ","")," ",""))   &amp;","&amp; IF(lookups!$J$2-3 &gt;= 0, REPT(" ",lookups!$J$2-3-5), "")&amp;
      SOURCE!I1878&amp;
" | "&amp; IF(lookups!$K$2-LEN(SOURCE!I1878) &gt;= 0, REPT(" ",lookups!$K$2-LEN(SOURCE!I1878)), "")&amp;
      SOURCE!J1878&amp;      IF(lookups!$L$2-LEN(SOURCE!J1878) &gt;= 0, REPT(" ",lookups!$L$2-LEN(SOURCE!J1878)), "")&amp;
" | "&amp; IF(lookups!$K$2-LEN(SOURCE!I1878) &gt;= 0, REPT(" ",lookups!$K$2-LEN(SOURCE!I1878)), "")&amp;
      SOURCE!K1878&amp;      IF(lookups!$L$2-LEN(SOURCE!K1878) &gt;= 0, REPT(" ",lookups!$M$2-LEN(SOURCE!K1878)), "")&amp;
" | "&amp; SOURCE!L1878&amp;      IF(lookups!$O$2-LEN(SOURCE!L1878) &gt;= 0, REPT(" ",lookups!$O$2-LEN(SOURCE!L1878)), "")&amp;
" | "&amp; SOURCE!M1878&amp;      IF(lookups!$P$2-LEN(SOURCE!M1878) &gt;= 0, REPT(" ",lookups!$P$2-LEN(SOURCE!M1878)), "")&amp;
      "},"&amp;IF(SOURCE!O1878&lt;&gt;"",""&amp;SOURCE!O1878,"")
 )
)
)</f>
        <v>/* 1834 */  { fnChangeBaseJM,               8,                           "OCT",                                         "OCT",                                         (0 &lt;&lt; TAM_MAX_BITS) |     0, CAT_FNCT | SLS_ENABLED   | US_ENABLED   | EIM_DISABLED | PTP_NONE         },//JM HEX</v>
      </c>
    </row>
    <row r="1879" customFormat="false" ht="15.75" hidden="false" customHeight="false" outlineLevel="0" collapsed="false">
      <c r="A1879" s="263" t="str">
        <f aca="false">IF(AND(OR(SOURCE!A1879="",ISBLANK(SOURCE!A1879)),SOURCE!B1879&gt;0),IF(ISBLANK(SOURCE!C1879),"",SOURCE!C1879),
IF(SOURCE!B1879&lt;0,VLOOKUP(SOURCE!B1879,lookups!A$1:B$25,2,0),
  IF(ISBLANK(SOURCE!B1879),
    "",
    "/* "&amp;TEXT(SOURCE!B1879,"???0")&amp;" *"&amp;
      SOURCE!C1879&amp;", "&amp; IF(lookups!$E$2-LEN(SOURCE!C1879) &gt;= 0, REPT(" ",lookups!$E$2-LEN(SOURCE!C1879)), "")&amp;
      SOURCE!D1879&amp;", "&amp; IF(lookups!$F$2-LEN(SOURCE!D1879) &gt;= 0, REPT(" ",lookups!$F$2-LEN(SOURCE!D1879)), "")&amp;
      SOURCE!E1879&amp;", "&amp; IF(lookups!$G$2-LEN(SOURCE!E1879) &gt;=0, REPT(" ",lookups!$G$2-LEN(SOURCE!E1879)), "")&amp;
      SOURCE!F1879&amp;", "&amp; IF(lookups!$H$2-LEN(SOURCE!F1879) &gt;= 0, REPT(" ",lookups!$H$2-LEN(SOURCE!F1879)+2), "")&amp;"("&amp;
      SUBSTITUTE(TEXT(SOURCE!G1879,"??0"),"  ","")&amp;" &lt;&lt; TAM_MAX_BITS) |"&amp; IF(lookups!$I$2-3 &gt;= 0, REPT(" ",MAX(1,lookups!$I$2-5+4+1-1-LEN(  IF(ISTEXT(SOURCE!H1879),SOURCE!H1879,  SUBSTITUTE(SUBSTITUTE(TEXT(SOURCE!H1879,"????0"),"  ","")," ",""))   ))), "")&amp;
       IF(ISTEXT(SOURCE!H1879),SOURCE!H1879, SUBSTITUTE(SUBSTITUTE(TEXT(SOURCE!H1879,"????0"),"  ","")," ",""))   &amp;","&amp; IF(lookups!$J$2-3 &gt;= 0, REPT(" ",lookups!$J$2-3-5), "")&amp;
      SOURCE!I1879&amp;
" | "&amp; IF(lookups!$K$2-LEN(SOURCE!I1879) &gt;= 0, REPT(" ",lookups!$K$2-LEN(SOURCE!I1879)), "")&amp;
      SOURCE!J1879&amp;      IF(lookups!$L$2-LEN(SOURCE!J1879) &gt;= 0, REPT(" ",lookups!$L$2-LEN(SOURCE!J1879)), "")&amp;
" | "&amp; IF(lookups!$K$2-LEN(SOURCE!I1879) &gt;= 0, REPT(" ",lookups!$K$2-LEN(SOURCE!I1879)), "")&amp;
      SOURCE!K1879&amp;      IF(lookups!$L$2-LEN(SOURCE!K1879) &gt;= 0, REPT(" ",lookups!$M$2-LEN(SOURCE!K1879)), "")&amp;
" | "&amp; SOURCE!L1879&amp;      IF(lookups!$O$2-LEN(SOURCE!L1879) &gt;= 0, REPT(" ",lookups!$O$2-LEN(SOURCE!L1879)), "")&amp;
" | "&amp; SOURCE!M1879&amp;      IF(lookups!$P$2-LEN(SOURCE!M1879) &gt;= 0, REPT(" ",lookups!$P$2-LEN(SOURCE!M1879)), "")&amp;
      "},"&amp;IF(SOURCE!O1879&lt;&gt;"",""&amp;SOURCE!O1879,"")
 )
)
)</f>
        <v>/* 1835 */  { fnChangeBaseJM,               10,                          "DEC",                                         "DEC",                                         (0 &lt;&lt; TAM_MAX_BITS) |     0, CAT_FNCT | SLS_ENABLED   | US_ENABLED   | EIM_DISABLED | PTP_NONE         },//JM HEX</v>
      </c>
    </row>
    <row r="1880" customFormat="false" ht="15.75" hidden="false" customHeight="false" outlineLevel="0" collapsed="false">
      <c r="A1880" s="263" t="str">
        <f aca="false">IF(AND(OR(SOURCE!A1880="",ISBLANK(SOURCE!A1880)),SOURCE!B1880&gt;0),IF(ISBLANK(SOURCE!C1880),"",SOURCE!C1880),
IF(SOURCE!B1880&lt;0,VLOOKUP(SOURCE!B1880,lookups!A$1:B$25,2,0),
  IF(ISBLANK(SOURCE!B1880),
    "",
    "/* "&amp;TEXT(SOURCE!B1880,"???0")&amp;" *"&amp;
      SOURCE!C1880&amp;", "&amp; IF(lookups!$E$2-LEN(SOURCE!C1880) &gt;= 0, REPT(" ",lookups!$E$2-LEN(SOURCE!C1880)), "")&amp;
      SOURCE!D1880&amp;", "&amp; IF(lookups!$F$2-LEN(SOURCE!D1880) &gt;= 0, REPT(" ",lookups!$F$2-LEN(SOURCE!D1880)), "")&amp;
      SOURCE!E1880&amp;", "&amp; IF(lookups!$G$2-LEN(SOURCE!E1880) &gt;=0, REPT(" ",lookups!$G$2-LEN(SOURCE!E1880)), "")&amp;
      SOURCE!F1880&amp;", "&amp; IF(lookups!$H$2-LEN(SOURCE!F1880) &gt;= 0, REPT(" ",lookups!$H$2-LEN(SOURCE!F1880)+2), "")&amp;"("&amp;
      SUBSTITUTE(TEXT(SOURCE!G1880,"??0"),"  ","")&amp;" &lt;&lt; TAM_MAX_BITS) |"&amp; IF(lookups!$I$2-3 &gt;= 0, REPT(" ",MAX(1,lookups!$I$2-5+4+1-1-LEN(  IF(ISTEXT(SOURCE!H1880),SOURCE!H1880,  SUBSTITUTE(SUBSTITUTE(TEXT(SOURCE!H1880,"????0"),"  ","")," ",""))   ))), "")&amp;
       IF(ISTEXT(SOURCE!H1880),SOURCE!H1880, SUBSTITUTE(SUBSTITUTE(TEXT(SOURCE!H1880,"????0"),"  ","")," ",""))   &amp;","&amp; IF(lookups!$J$2-3 &gt;= 0, REPT(" ",lookups!$J$2-3-5), "")&amp;
      SOURCE!I1880&amp;
" | "&amp; IF(lookups!$K$2-LEN(SOURCE!I1880) &gt;= 0, REPT(" ",lookups!$K$2-LEN(SOURCE!I1880)), "")&amp;
      SOURCE!J1880&amp;      IF(lookups!$L$2-LEN(SOURCE!J1880) &gt;= 0, REPT(" ",lookups!$L$2-LEN(SOURCE!J1880)), "")&amp;
" | "&amp; IF(lookups!$K$2-LEN(SOURCE!I1880) &gt;= 0, REPT(" ",lookups!$K$2-LEN(SOURCE!I1880)), "")&amp;
      SOURCE!K1880&amp;      IF(lookups!$L$2-LEN(SOURCE!K1880) &gt;= 0, REPT(" ",lookups!$M$2-LEN(SOURCE!K1880)), "")&amp;
" | "&amp; SOURCE!L1880&amp;      IF(lookups!$O$2-LEN(SOURCE!L1880) &gt;= 0, REPT(" ",lookups!$O$2-LEN(SOURCE!L1880)), "")&amp;
" | "&amp; SOURCE!M1880&amp;      IF(lookups!$P$2-LEN(SOURCE!M1880) &gt;= 0, REPT(" ",lookups!$P$2-LEN(SOURCE!M1880)), "")&amp;
      "},"&amp;IF(SOURCE!O1880&lt;&gt;"",""&amp;SOURCE!O1880,"")
 )
)
)</f>
        <v>/* 1836 */  { fnChangeBaseJM,               16,                          "HEX",                                         "HEX",                                         (0 &lt;&lt; TAM_MAX_BITS) |     0, CAT_FNCT | SLS_ENABLED   | US_ENABLED   | EIM_DISABLED | PTP_NONE         },//JM HEX</v>
      </c>
    </row>
    <row r="1881" customFormat="false" ht="15.75" hidden="false" customHeight="false" outlineLevel="0" collapsed="false">
      <c r="A1881" s="263" t="str">
        <f aca="false">IF(AND(OR(SOURCE!A1881="",ISBLANK(SOURCE!A1881)),SOURCE!B1881&gt;0),IF(ISBLANK(SOURCE!C1881),"",SOURCE!C1881),
IF(SOURCE!B1881&lt;0,VLOOKUP(SOURCE!B1881,lookups!A$1:B$25,2,0),
  IF(ISBLANK(SOURCE!B1881),
    "",
    "/* "&amp;TEXT(SOURCE!B1881,"???0")&amp;" *"&amp;
      SOURCE!C1881&amp;", "&amp; IF(lookups!$E$2-LEN(SOURCE!C1881) &gt;= 0, REPT(" ",lookups!$E$2-LEN(SOURCE!C1881)), "")&amp;
      SOURCE!D1881&amp;", "&amp; IF(lookups!$F$2-LEN(SOURCE!D1881) &gt;= 0, REPT(" ",lookups!$F$2-LEN(SOURCE!D1881)), "")&amp;
      SOURCE!E1881&amp;", "&amp; IF(lookups!$G$2-LEN(SOURCE!E1881) &gt;=0, REPT(" ",lookups!$G$2-LEN(SOURCE!E1881)), "")&amp;
      SOURCE!F1881&amp;", "&amp; IF(lookups!$H$2-LEN(SOURCE!F1881) &gt;= 0, REPT(" ",lookups!$H$2-LEN(SOURCE!F1881)+2), "")&amp;"("&amp;
      SUBSTITUTE(TEXT(SOURCE!G1881,"??0"),"  ","")&amp;" &lt;&lt; TAM_MAX_BITS) |"&amp; IF(lookups!$I$2-3 &gt;= 0, REPT(" ",MAX(1,lookups!$I$2-5+4+1-1-LEN(  IF(ISTEXT(SOURCE!H1881),SOURCE!H1881,  SUBSTITUTE(SUBSTITUTE(TEXT(SOURCE!H1881,"????0"),"  ","")," ",""))   ))), "")&amp;
       IF(ISTEXT(SOURCE!H1881),SOURCE!H1881, SUBSTITUTE(SUBSTITUTE(TEXT(SOURCE!H1881,"????0"),"  ","")," ",""))   &amp;","&amp; IF(lookups!$J$2-3 &gt;= 0, REPT(" ",lookups!$J$2-3-5), "")&amp;
      SOURCE!I1881&amp;
" | "&amp; IF(lookups!$K$2-LEN(SOURCE!I1881) &gt;= 0, REPT(" ",lookups!$K$2-LEN(SOURCE!I1881)), "")&amp;
      SOURCE!J1881&amp;      IF(lookups!$L$2-LEN(SOURCE!J1881) &gt;= 0, REPT(" ",lookups!$L$2-LEN(SOURCE!J1881)), "")&amp;
" | "&amp; IF(lookups!$K$2-LEN(SOURCE!I1881) &gt;= 0, REPT(" ",lookups!$K$2-LEN(SOURCE!I1881)), "")&amp;
      SOURCE!K1881&amp;      IF(lookups!$L$2-LEN(SOURCE!K1881) &gt;= 0, REPT(" ",lookups!$M$2-LEN(SOURCE!K1881)), "")&amp;
" | "&amp; SOURCE!L1881&amp;      IF(lookups!$O$2-LEN(SOURCE!L1881) &gt;= 0, REPT(" ",lookups!$O$2-LEN(SOURCE!L1881)), "")&amp;
" | "&amp; SOURCE!M1881&amp;      IF(lookups!$P$2-LEN(SOURCE!M1881) &gt;= 0, REPT(" ",lookups!$P$2-LEN(SOURCE!M1881)), "")&amp;
      "},"&amp;IF(SOURCE!O1881&lt;&gt;"",""&amp;SOURCE!O1881,"")
 )
)
)</f>
        <v>/* 1837 */  { fnSetWordSize,                8,                           "8-BIT",                                       "8-BIT",                                       (0 &lt;&lt; TAM_MAX_BITS) |     0, CAT_FNCT | SLS_UNCHANGED | US_UNCHANGED | EIM_DISABLED | PTP_NONE         },//JM HEX</v>
      </c>
    </row>
    <row r="1882" customFormat="false" ht="15.75" hidden="false" customHeight="false" outlineLevel="0" collapsed="false">
      <c r="A1882" s="263" t="str">
        <f aca="false">IF(AND(OR(SOURCE!A1882="",ISBLANK(SOURCE!A1882)),SOURCE!B1882&gt;0),IF(ISBLANK(SOURCE!C1882),"",SOURCE!C1882),
IF(SOURCE!B1882&lt;0,VLOOKUP(SOURCE!B1882,lookups!A$1:B$25,2,0),
  IF(ISBLANK(SOURCE!B1882),
    "",
    "/* "&amp;TEXT(SOURCE!B1882,"???0")&amp;" *"&amp;
      SOURCE!C1882&amp;", "&amp; IF(lookups!$E$2-LEN(SOURCE!C1882) &gt;= 0, REPT(" ",lookups!$E$2-LEN(SOURCE!C1882)), "")&amp;
      SOURCE!D1882&amp;", "&amp; IF(lookups!$F$2-LEN(SOURCE!D1882) &gt;= 0, REPT(" ",lookups!$F$2-LEN(SOURCE!D1882)), "")&amp;
      SOURCE!E1882&amp;", "&amp; IF(lookups!$G$2-LEN(SOURCE!E1882) &gt;=0, REPT(" ",lookups!$G$2-LEN(SOURCE!E1882)), "")&amp;
      SOURCE!F1882&amp;", "&amp; IF(lookups!$H$2-LEN(SOURCE!F1882) &gt;= 0, REPT(" ",lookups!$H$2-LEN(SOURCE!F1882)+2), "")&amp;"("&amp;
      SUBSTITUTE(TEXT(SOURCE!G1882,"??0"),"  ","")&amp;" &lt;&lt; TAM_MAX_BITS) |"&amp; IF(lookups!$I$2-3 &gt;= 0, REPT(" ",MAX(1,lookups!$I$2-5+4+1-1-LEN(  IF(ISTEXT(SOURCE!H1882),SOURCE!H1882,  SUBSTITUTE(SUBSTITUTE(TEXT(SOURCE!H1882,"????0"),"  ","")," ",""))   ))), "")&amp;
       IF(ISTEXT(SOURCE!H1882),SOURCE!H1882, SUBSTITUTE(SUBSTITUTE(TEXT(SOURCE!H1882,"????0"),"  ","")," ",""))   &amp;","&amp; IF(lookups!$J$2-3 &gt;= 0, REPT(" ",lookups!$J$2-3-5), "")&amp;
      SOURCE!I1882&amp;
" | "&amp; IF(lookups!$K$2-LEN(SOURCE!I1882) &gt;= 0, REPT(" ",lookups!$K$2-LEN(SOURCE!I1882)), "")&amp;
      SOURCE!J1882&amp;      IF(lookups!$L$2-LEN(SOURCE!J1882) &gt;= 0, REPT(" ",lookups!$L$2-LEN(SOURCE!J1882)), "")&amp;
" | "&amp; IF(lookups!$K$2-LEN(SOURCE!I1882) &gt;= 0, REPT(" ",lookups!$K$2-LEN(SOURCE!I1882)), "")&amp;
      SOURCE!K1882&amp;      IF(lookups!$L$2-LEN(SOURCE!K1882) &gt;= 0, REPT(" ",lookups!$M$2-LEN(SOURCE!K1882)), "")&amp;
" | "&amp; SOURCE!L1882&amp;      IF(lookups!$O$2-LEN(SOURCE!L1882) &gt;= 0, REPT(" ",lookups!$O$2-LEN(SOURCE!L1882)), "")&amp;
" | "&amp; SOURCE!M1882&amp;      IF(lookups!$P$2-LEN(SOURCE!M1882) &gt;= 0, REPT(" ",lookups!$P$2-LEN(SOURCE!M1882)), "")&amp;
      "},"&amp;IF(SOURCE!O1882&lt;&gt;"",""&amp;SOURCE!O1882,"")
 )
)
)</f>
        <v>/* 1838 */  { fnSetWordSize,                16,                          "16-BIT",                                      "16-BIT",                                      (0 &lt;&lt; TAM_MAX_BITS) |     0, CAT_FNCT | SLS_UNCHANGED | US_UNCHANGED | EIM_DISABLED | PTP_NONE         },//JM HEX</v>
      </c>
    </row>
    <row r="1883" customFormat="false" ht="15.75" hidden="false" customHeight="false" outlineLevel="0" collapsed="false">
      <c r="A1883" s="263" t="str">
        <f aca="false">IF(AND(OR(SOURCE!A1883="",ISBLANK(SOURCE!A1883)),SOURCE!B1883&gt;0),IF(ISBLANK(SOURCE!C1883),"",SOURCE!C1883),
IF(SOURCE!B1883&lt;0,VLOOKUP(SOURCE!B1883,lookups!A$1:B$25,2,0),
  IF(ISBLANK(SOURCE!B1883),
    "",
    "/* "&amp;TEXT(SOURCE!B1883,"???0")&amp;" *"&amp;
      SOURCE!C1883&amp;", "&amp; IF(lookups!$E$2-LEN(SOURCE!C1883) &gt;= 0, REPT(" ",lookups!$E$2-LEN(SOURCE!C1883)), "")&amp;
      SOURCE!D1883&amp;", "&amp; IF(lookups!$F$2-LEN(SOURCE!D1883) &gt;= 0, REPT(" ",lookups!$F$2-LEN(SOURCE!D1883)), "")&amp;
      SOURCE!E1883&amp;", "&amp; IF(lookups!$G$2-LEN(SOURCE!E1883) &gt;=0, REPT(" ",lookups!$G$2-LEN(SOURCE!E1883)), "")&amp;
      SOURCE!F1883&amp;", "&amp; IF(lookups!$H$2-LEN(SOURCE!F1883) &gt;= 0, REPT(" ",lookups!$H$2-LEN(SOURCE!F1883)+2), "")&amp;"("&amp;
      SUBSTITUTE(TEXT(SOURCE!G1883,"??0"),"  ","")&amp;" &lt;&lt; TAM_MAX_BITS) |"&amp; IF(lookups!$I$2-3 &gt;= 0, REPT(" ",MAX(1,lookups!$I$2-5+4+1-1-LEN(  IF(ISTEXT(SOURCE!H1883),SOURCE!H1883,  SUBSTITUTE(SUBSTITUTE(TEXT(SOURCE!H1883,"????0"),"  ","")," ",""))   ))), "")&amp;
       IF(ISTEXT(SOURCE!H1883),SOURCE!H1883, SUBSTITUTE(SUBSTITUTE(TEXT(SOURCE!H1883,"????0"),"  ","")," ",""))   &amp;","&amp; IF(lookups!$J$2-3 &gt;= 0, REPT(" ",lookups!$J$2-3-5), "")&amp;
      SOURCE!I1883&amp;
" | "&amp; IF(lookups!$K$2-LEN(SOURCE!I1883) &gt;= 0, REPT(" ",lookups!$K$2-LEN(SOURCE!I1883)), "")&amp;
      SOURCE!J1883&amp;      IF(lookups!$L$2-LEN(SOURCE!J1883) &gt;= 0, REPT(" ",lookups!$L$2-LEN(SOURCE!J1883)), "")&amp;
" | "&amp; IF(lookups!$K$2-LEN(SOURCE!I1883) &gt;= 0, REPT(" ",lookups!$K$2-LEN(SOURCE!I1883)), "")&amp;
      SOURCE!K1883&amp;      IF(lookups!$L$2-LEN(SOURCE!K1883) &gt;= 0, REPT(" ",lookups!$M$2-LEN(SOURCE!K1883)), "")&amp;
" | "&amp; SOURCE!L1883&amp;      IF(lookups!$O$2-LEN(SOURCE!L1883) &gt;= 0, REPT(" ",lookups!$O$2-LEN(SOURCE!L1883)), "")&amp;
" | "&amp; SOURCE!M1883&amp;      IF(lookups!$P$2-LEN(SOURCE!M1883) &gt;= 0, REPT(" ",lookups!$P$2-LEN(SOURCE!M1883)), "")&amp;
      "},"&amp;IF(SOURCE!O1883&lt;&gt;"",""&amp;SOURCE!O1883,"")
 )
)
)</f>
        <v>/* 1839 */  { fnSetWordSize,                32,                          "32-BIT",                                      "32-BIT",                                      (0 &lt;&lt; TAM_MAX_BITS) |     0, CAT_FNCT | SLS_UNCHANGED | US_UNCHANGED | EIM_DISABLED | PTP_NONE         },//JM HEX</v>
      </c>
    </row>
    <row r="1884" customFormat="false" ht="15.75" hidden="false" customHeight="false" outlineLevel="0" collapsed="false">
      <c r="A1884" s="263" t="str">
        <f aca="false">IF(AND(OR(SOURCE!A1884="",ISBLANK(SOURCE!A1884)),SOURCE!B1884&gt;0),IF(ISBLANK(SOURCE!C1884),"",SOURCE!C1884),
IF(SOURCE!B1884&lt;0,VLOOKUP(SOURCE!B1884,lookups!A$1:B$25,2,0),
  IF(ISBLANK(SOURCE!B1884),
    "",
    "/* "&amp;TEXT(SOURCE!B1884,"???0")&amp;" *"&amp;
      SOURCE!C1884&amp;", "&amp; IF(lookups!$E$2-LEN(SOURCE!C1884) &gt;= 0, REPT(" ",lookups!$E$2-LEN(SOURCE!C1884)), "")&amp;
      SOURCE!D1884&amp;", "&amp; IF(lookups!$F$2-LEN(SOURCE!D1884) &gt;= 0, REPT(" ",lookups!$F$2-LEN(SOURCE!D1884)), "")&amp;
      SOURCE!E1884&amp;", "&amp; IF(lookups!$G$2-LEN(SOURCE!E1884) &gt;=0, REPT(" ",lookups!$G$2-LEN(SOURCE!E1884)), "")&amp;
      SOURCE!F1884&amp;", "&amp; IF(lookups!$H$2-LEN(SOURCE!F1884) &gt;= 0, REPT(" ",lookups!$H$2-LEN(SOURCE!F1884)+2), "")&amp;"("&amp;
      SUBSTITUTE(TEXT(SOURCE!G1884,"??0"),"  ","")&amp;" &lt;&lt; TAM_MAX_BITS) |"&amp; IF(lookups!$I$2-3 &gt;= 0, REPT(" ",MAX(1,lookups!$I$2-5+4+1-1-LEN(  IF(ISTEXT(SOURCE!H1884),SOURCE!H1884,  SUBSTITUTE(SUBSTITUTE(TEXT(SOURCE!H1884,"????0"),"  ","")," ",""))   ))), "")&amp;
       IF(ISTEXT(SOURCE!H1884),SOURCE!H1884, SUBSTITUTE(SUBSTITUTE(TEXT(SOURCE!H1884,"????0"),"  ","")," ",""))   &amp;","&amp; IF(lookups!$J$2-3 &gt;= 0, REPT(" ",lookups!$J$2-3-5), "")&amp;
      SOURCE!I1884&amp;
" | "&amp; IF(lookups!$K$2-LEN(SOURCE!I1884) &gt;= 0, REPT(" ",lookups!$K$2-LEN(SOURCE!I1884)), "")&amp;
      SOURCE!J1884&amp;      IF(lookups!$L$2-LEN(SOURCE!J1884) &gt;= 0, REPT(" ",lookups!$L$2-LEN(SOURCE!J1884)), "")&amp;
" | "&amp; IF(lookups!$K$2-LEN(SOURCE!I1884) &gt;= 0, REPT(" ",lookups!$K$2-LEN(SOURCE!I1884)), "")&amp;
      SOURCE!K1884&amp;      IF(lookups!$L$2-LEN(SOURCE!K1884) &gt;= 0, REPT(" ",lookups!$M$2-LEN(SOURCE!K1884)), "")&amp;
" | "&amp; SOURCE!L1884&amp;      IF(lookups!$O$2-LEN(SOURCE!L1884) &gt;= 0, REPT(" ",lookups!$O$2-LEN(SOURCE!L1884)), "")&amp;
" | "&amp; SOURCE!M1884&amp;      IF(lookups!$P$2-LEN(SOURCE!M1884) &gt;= 0, REPT(" ",lookups!$P$2-LEN(SOURCE!M1884)), "")&amp;
      "},"&amp;IF(SOURCE!O1884&lt;&gt;"",""&amp;SOURCE!O1884,"")
 )
)
)</f>
        <v>/* 1840 */  { fnSetWordSize,                64,                          "64-BIT",                                      "64-BIT",                                      (0 &lt;&lt; TAM_MAX_BITS) |     0, CAT_FNCT | SLS_UNCHANGED | US_UNCHANGED | EIM_DISABLED | PTP_NONE         },//JM HEX</v>
      </c>
    </row>
    <row r="1885" customFormat="false" ht="15.75" hidden="false" customHeight="false" outlineLevel="0" collapsed="false">
      <c r="A1885" s="263" t="str">
        <f aca="false">IF(AND(OR(SOURCE!A1885="",ISBLANK(SOURCE!A1885)),SOURCE!B1885&gt;0),IF(ISBLANK(SOURCE!C1885),"",SOURCE!C1885),
IF(SOURCE!B1885&lt;0,VLOOKUP(SOURCE!B1885,lookups!A$1:B$25,2,0),
  IF(ISBLANK(SOURCE!B1885),
    "",
    "/* "&amp;TEXT(SOURCE!B1885,"???0")&amp;" *"&amp;
      SOURCE!C1885&amp;", "&amp; IF(lookups!$E$2-LEN(SOURCE!C1885) &gt;= 0, REPT(" ",lookups!$E$2-LEN(SOURCE!C1885)), "")&amp;
      SOURCE!D1885&amp;", "&amp; IF(lookups!$F$2-LEN(SOURCE!D1885) &gt;= 0, REPT(" ",lookups!$F$2-LEN(SOURCE!D1885)), "")&amp;
      SOURCE!E1885&amp;", "&amp; IF(lookups!$G$2-LEN(SOURCE!E1885) &gt;=0, REPT(" ",lookups!$G$2-LEN(SOURCE!E1885)), "")&amp;
      SOURCE!F1885&amp;", "&amp; IF(lookups!$H$2-LEN(SOURCE!F1885) &gt;= 0, REPT(" ",lookups!$H$2-LEN(SOURCE!F1885)+2), "")&amp;"("&amp;
      SUBSTITUTE(TEXT(SOURCE!G1885,"??0"),"  ","")&amp;" &lt;&lt; TAM_MAX_BITS) |"&amp; IF(lookups!$I$2-3 &gt;= 0, REPT(" ",MAX(1,lookups!$I$2-5+4+1-1-LEN(  IF(ISTEXT(SOURCE!H1885),SOURCE!H1885,  SUBSTITUTE(SUBSTITUTE(TEXT(SOURCE!H1885,"????0"),"  ","")," ",""))   ))), "")&amp;
       IF(ISTEXT(SOURCE!H1885),SOURCE!H1885, SUBSTITUTE(SUBSTITUTE(TEXT(SOURCE!H1885,"????0"),"  ","")," ",""))   &amp;","&amp; IF(lookups!$J$2-3 &gt;= 0, REPT(" ",lookups!$J$2-3-5), "")&amp;
      SOURCE!I1885&amp;
" | "&amp; IF(lookups!$K$2-LEN(SOURCE!I1885) &gt;= 0, REPT(" ",lookups!$K$2-LEN(SOURCE!I1885)), "")&amp;
      SOURCE!J1885&amp;      IF(lookups!$L$2-LEN(SOURCE!J1885) &gt;= 0, REPT(" ",lookups!$L$2-LEN(SOURCE!J1885)), "")&amp;
" | "&amp; IF(lookups!$K$2-LEN(SOURCE!I1885) &gt;= 0, REPT(" ",lookups!$K$2-LEN(SOURCE!I1885)), "")&amp;
      SOURCE!K1885&amp;      IF(lookups!$L$2-LEN(SOURCE!K1885) &gt;= 0, REPT(" ",lookups!$M$2-LEN(SOURCE!K1885)), "")&amp;
" | "&amp; SOURCE!L1885&amp;      IF(lookups!$O$2-LEN(SOURCE!L1885) &gt;= 0, REPT(" ",lookups!$O$2-LEN(SOURCE!L1885)), "")&amp;
" | "&amp; SOURCE!M1885&amp;      IF(lookups!$P$2-LEN(SOURCE!M1885) &gt;= 0, REPT(" ",lookups!$P$2-LEN(SOURCE!M1885)), "")&amp;
      "},"&amp;IF(SOURCE!O1885&lt;&gt;"",""&amp;SOURCE!O1885,"")
 )
)
)</f>
        <v>/* 1841 */  { fnHrDeg,                      NOPARAM,                     "HOUR",                                        "HOUR",                                        (0 &lt;&lt; TAM_MAX_BITS) |     0, CAT_FNCT | SLS_ENABLED   | US_ENABLED   | EIM_DISABLED | PTP_NONE         },</v>
      </c>
    </row>
    <row r="1886" customFormat="false" ht="15.75" hidden="false" customHeight="false" outlineLevel="0" collapsed="false">
      <c r="A1886" s="263" t="str">
        <f aca="false">IF(AND(OR(SOURCE!A1886="",ISBLANK(SOURCE!A1886)),SOURCE!B1886&gt;0),IF(ISBLANK(SOURCE!C1886),"",SOURCE!C1886),
IF(SOURCE!B1886&lt;0,VLOOKUP(SOURCE!B1886,lookups!A$1:B$25,2,0),
  IF(ISBLANK(SOURCE!B1886),
    "",
    "/* "&amp;TEXT(SOURCE!B1886,"???0")&amp;" *"&amp;
      SOURCE!C1886&amp;", "&amp; IF(lookups!$E$2-LEN(SOURCE!C1886) &gt;= 0, REPT(" ",lookups!$E$2-LEN(SOURCE!C1886)), "")&amp;
      SOURCE!D1886&amp;", "&amp; IF(lookups!$F$2-LEN(SOURCE!D1886) &gt;= 0, REPT(" ",lookups!$F$2-LEN(SOURCE!D1886)), "")&amp;
      SOURCE!E1886&amp;", "&amp; IF(lookups!$G$2-LEN(SOURCE!E1886) &gt;=0, REPT(" ",lookups!$G$2-LEN(SOURCE!E1886)), "")&amp;
      SOURCE!F1886&amp;", "&amp; IF(lookups!$H$2-LEN(SOURCE!F1886) &gt;= 0, REPT(" ",lookups!$H$2-LEN(SOURCE!F1886)+2), "")&amp;"("&amp;
      SUBSTITUTE(TEXT(SOURCE!G1886,"??0"),"  ","")&amp;" &lt;&lt; TAM_MAX_BITS) |"&amp; IF(lookups!$I$2-3 &gt;= 0, REPT(" ",MAX(1,lookups!$I$2-5+4+1-1-LEN(  IF(ISTEXT(SOURCE!H1886),SOURCE!H1886,  SUBSTITUTE(SUBSTITUTE(TEXT(SOURCE!H1886,"????0"),"  ","")," ",""))   ))), "")&amp;
       IF(ISTEXT(SOURCE!H1886),SOURCE!H1886, SUBSTITUTE(SUBSTITUTE(TEXT(SOURCE!H1886,"????0"),"  ","")," ",""))   &amp;","&amp; IF(lookups!$J$2-3 &gt;= 0, REPT(" ",lookups!$J$2-3-5), "")&amp;
      SOURCE!I1886&amp;
" | "&amp; IF(lookups!$K$2-LEN(SOURCE!I1886) &gt;= 0, REPT(" ",lookups!$K$2-LEN(SOURCE!I1886)), "")&amp;
      SOURCE!J1886&amp;      IF(lookups!$L$2-LEN(SOURCE!J1886) &gt;= 0, REPT(" ",lookups!$L$2-LEN(SOURCE!J1886)), "")&amp;
" | "&amp; IF(lookups!$K$2-LEN(SOURCE!I1886) &gt;= 0, REPT(" ",lookups!$K$2-LEN(SOURCE!I1886)), "")&amp;
      SOURCE!K1886&amp;      IF(lookups!$L$2-LEN(SOURCE!K1886) &gt;= 0, REPT(" ",lookups!$M$2-LEN(SOURCE!K1886)), "")&amp;
" | "&amp; SOURCE!L1886&amp;      IF(lookups!$O$2-LEN(SOURCE!L1886) &gt;= 0, REPT(" ",lookups!$O$2-LEN(SOURCE!L1886)), "")&amp;
" | "&amp; SOURCE!M1886&amp;      IF(lookups!$P$2-LEN(SOURCE!M1886) &gt;= 0, REPT(" ",lookups!$P$2-LEN(SOURCE!M1886)), "")&amp;
      "},"&amp;IF(SOURCE!O1886&lt;&gt;"",""&amp;SOURCE!O1886,"")
 )
)
)</f>
        <v>/* 1842 */  { fnMinute,                     NOPARAM,                     "MIN",                                         "MIN",                                         (0 &lt;&lt; TAM_MAX_BITS) |     0, CAT_FNCT | SLS_ENABLED   | US_ENABLED   | EIM_DISABLED | PTP_NONE         },</v>
      </c>
    </row>
    <row r="1887" customFormat="false" ht="15.75" hidden="false" customHeight="false" outlineLevel="0" collapsed="false">
      <c r="A1887" s="263" t="str">
        <f aca="false">IF(AND(OR(SOURCE!A1887="",ISBLANK(SOURCE!A1887)),SOURCE!B1887&gt;0),IF(ISBLANK(SOURCE!C1887),"",SOURCE!C1887),
IF(SOURCE!B1887&lt;0,VLOOKUP(SOURCE!B1887,lookups!A$1:B$25,2,0),
  IF(ISBLANK(SOURCE!B1887),
    "",
    "/* "&amp;TEXT(SOURCE!B1887,"???0")&amp;" *"&amp;
      SOURCE!C1887&amp;", "&amp; IF(lookups!$E$2-LEN(SOURCE!C1887) &gt;= 0, REPT(" ",lookups!$E$2-LEN(SOURCE!C1887)), "")&amp;
      SOURCE!D1887&amp;", "&amp; IF(lookups!$F$2-LEN(SOURCE!D1887) &gt;= 0, REPT(" ",lookups!$F$2-LEN(SOURCE!D1887)), "")&amp;
      SOURCE!E1887&amp;", "&amp; IF(lookups!$G$2-LEN(SOURCE!E1887) &gt;=0, REPT(" ",lookups!$G$2-LEN(SOURCE!E1887)), "")&amp;
      SOURCE!F1887&amp;", "&amp; IF(lookups!$H$2-LEN(SOURCE!F1887) &gt;= 0, REPT(" ",lookups!$H$2-LEN(SOURCE!F1887)+2), "")&amp;"("&amp;
      SUBSTITUTE(TEXT(SOURCE!G1887,"??0"),"  ","")&amp;" &lt;&lt; TAM_MAX_BITS) |"&amp; IF(lookups!$I$2-3 &gt;= 0, REPT(" ",MAX(1,lookups!$I$2-5+4+1-1-LEN(  IF(ISTEXT(SOURCE!H1887),SOURCE!H1887,  SUBSTITUTE(SUBSTITUTE(TEXT(SOURCE!H1887,"????0"),"  ","")," ",""))   ))), "")&amp;
       IF(ISTEXT(SOURCE!H1887),SOURCE!H1887, SUBSTITUTE(SUBSTITUTE(TEXT(SOURCE!H1887,"????0"),"  ","")," ",""))   &amp;","&amp; IF(lookups!$J$2-3 &gt;= 0, REPT(" ",lookups!$J$2-3-5), "")&amp;
      SOURCE!I1887&amp;
" | "&amp; IF(lookups!$K$2-LEN(SOURCE!I1887) &gt;= 0, REPT(" ",lookups!$K$2-LEN(SOURCE!I1887)), "")&amp;
      SOURCE!J1887&amp;      IF(lookups!$L$2-LEN(SOURCE!J1887) &gt;= 0, REPT(" ",lookups!$L$2-LEN(SOURCE!J1887)), "")&amp;
" | "&amp; IF(lookups!$K$2-LEN(SOURCE!I1887) &gt;= 0, REPT(" ",lookups!$K$2-LEN(SOURCE!I1887)), "")&amp;
      SOURCE!K1887&amp;      IF(lookups!$L$2-LEN(SOURCE!K1887) &gt;= 0, REPT(" ",lookups!$M$2-LEN(SOURCE!K1887)), "")&amp;
" | "&amp; SOURCE!L1887&amp;      IF(lookups!$O$2-LEN(SOURCE!L1887) &gt;= 0, REPT(" ",lookups!$O$2-LEN(SOURCE!L1887)), "")&amp;
" | "&amp; SOURCE!M1887&amp;      IF(lookups!$P$2-LEN(SOURCE!M1887) &gt;= 0, REPT(" ",lookups!$P$2-LEN(SOURCE!M1887)), "")&amp;
      "},"&amp;IF(SOURCE!O1887&lt;&gt;"",""&amp;SOURCE!O1887,"")
 )
)
)</f>
        <v>/* 1843 */  { fnSecond,                     NOPARAM,                     "SEC",                                         "SEC",                                         (0 &lt;&lt; TAM_MAX_BITS) |     0, CAT_FNCT | SLS_ENABLED   | US_ENABLED   | EIM_DISABLED | PTP_NONE         },</v>
      </c>
    </row>
    <row r="1888" customFormat="false" ht="15.75" hidden="false" customHeight="false" outlineLevel="0" collapsed="false">
      <c r="A1888" s="263" t="str">
        <f aca="false">IF(AND(OR(SOURCE!A1888="",ISBLANK(SOURCE!A1888)),SOURCE!B1888&gt;0),IF(ISBLANK(SOURCE!C1888),"",SOURCE!C1888),
IF(SOURCE!B1888&lt;0,VLOOKUP(SOURCE!B1888,lookups!A$1:B$25,2,0),
  IF(ISBLANK(SOURCE!B1888),
    "",
    "/* "&amp;TEXT(SOURCE!B1888,"???0")&amp;" *"&amp;
      SOURCE!C1888&amp;", "&amp; IF(lookups!$E$2-LEN(SOURCE!C1888) &gt;= 0, REPT(" ",lookups!$E$2-LEN(SOURCE!C1888)), "")&amp;
      SOURCE!D1888&amp;", "&amp; IF(lookups!$F$2-LEN(SOURCE!D1888) &gt;= 0, REPT(" ",lookups!$F$2-LEN(SOURCE!D1888)), "")&amp;
      SOURCE!E1888&amp;", "&amp; IF(lookups!$G$2-LEN(SOURCE!E1888) &gt;=0, REPT(" ",lookups!$G$2-LEN(SOURCE!E1888)), "")&amp;
      SOURCE!F1888&amp;", "&amp; IF(lookups!$H$2-LEN(SOURCE!F1888) &gt;= 0, REPT(" ",lookups!$H$2-LEN(SOURCE!F1888)+2), "")&amp;"("&amp;
      SUBSTITUTE(TEXT(SOURCE!G1888,"??0"),"  ","")&amp;" &lt;&lt; TAM_MAX_BITS) |"&amp; IF(lookups!$I$2-3 &gt;= 0, REPT(" ",MAX(1,lookups!$I$2-5+4+1-1-LEN(  IF(ISTEXT(SOURCE!H1888),SOURCE!H1888,  SUBSTITUTE(SUBSTITUTE(TEXT(SOURCE!H1888,"????0"),"  ","")," ",""))   ))), "")&amp;
       IF(ISTEXT(SOURCE!H1888),SOURCE!H1888, SUBSTITUTE(SUBSTITUTE(TEXT(SOURCE!H1888,"????0"),"  ","")," ",""))   &amp;","&amp; IF(lookups!$J$2-3 &gt;= 0, REPT(" ",lookups!$J$2-3-5), "")&amp;
      SOURCE!I1888&amp;
" | "&amp; IF(lookups!$K$2-LEN(SOURCE!I1888) &gt;= 0, REPT(" ",lookups!$K$2-LEN(SOURCE!I1888)), "")&amp;
      SOURCE!J1888&amp;      IF(lookups!$L$2-LEN(SOURCE!J1888) &gt;= 0, REPT(" ",lookups!$L$2-LEN(SOURCE!J1888)), "")&amp;
" | "&amp; IF(lookups!$K$2-LEN(SOURCE!I1888) &gt;= 0, REPT(" ",lookups!$K$2-LEN(SOURCE!I1888)), "")&amp;
      SOURCE!K1888&amp;      IF(lookups!$L$2-LEN(SOURCE!K1888) &gt;= 0, REPT(" ",lookups!$M$2-LEN(SOURCE!K1888)), "")&amp;
" | "&amp; SOURCE!L1888&amp;      IF(lookups!$O$2-LEN(SOURCE!L1888) &gt;= 0, REPT(" ",lookups!$O$2-LEN(SOURCE!L1888)), "")&amp;
" | "&amp; SOURCE!M1888&amp;      IF(lookups!$P$2-LEN(SOURCE!M1888) &gt;= 0, REPT(" ",lookups!$P$2-LEN(SOURCE!M1888)), "")&amp;
      "},"&amp;IF(SOURCE!O1888&lt;&gt;"",""&amp;SOURCE!O1888,"")
 )
)
)</f>
        <v>/* 1844 */  { fnToTime,                     NOPARAM,                     STD_RIGHT_ARROW "TIME",                        STD_RIGHT_ARROW "TIME",                        (0 &lt;&lt; TAM_MAX_BITS) |     0, CAT_FNCT | SLS_ENABLED   | US_ENABLED   | EIM_DISABLED | PTP_NONE         },</v>
      </c>
    </row>
    <row r="1889" customFormat="false" ht="15.75" hidden="false" customHeight="false" outlineLevel="0" collapsed="false">
      <c r="A1889" s="263" t="str">
        <f aca="false">IF(AND(OR(SOURCE!A1889="",ISBLANK(SOURCE!A1889)),SOURCE!B1889&gt;0),IF(ISBLANK(SOURCE!C1889),"",SOURCE!C1889),
IF(SOURCE!B1889&lt;0,VLOOKUP(SOURCE!B1889,lookups!A$1:B$25,2,0),
  IF(ISBLANK(SOURCE!B1889),
    "",
    "/* "&amp;TEXT(SOURCE!B1889,"???0")&amp;" *"&amp;
      SOURCE!C1889&amp;", "&amp; IF(lookups!$E$2-LEN(SOURCE!C1889) &gt;= 0, REPT(" ",lookups!$E$2-LEN(SOURCE!C1889)), "")&amp;
      SOURCE!D1889&amp;", "&amp; IF(lookups!$F$2-LEN(SOURCE!D1889) &gt;= 0, REPT(" ",lookups!$F$2-LEN(SOURCE!D1889)), "")&amp;
      SOURCE!E1889&amp;", "&amp; IF(lookups!$G$2-LEN(SOURCE!E1889) &gt;=0, REPT(" ",lookups!$G$2-LEN(SOURCE!E1889)), "")&amp;
      SOURCE!F1889&amp;", "&amp; IF(lookups!$H$2-LEN(SOURCE!F1889) &gt;= 0, REPT(" ",lookups!$H$2-LEN(SOURCE!F1889)+2), "")&amp;"("&amp;
      SUBSTITUTE(TEXT(SOURCE!G1889,"??0"),"  ","")&amp;" &lt;&lt; TAM_MAX_BITS) |"&amp; IF(lookups!$I$2-3 &gt;= 0, REPT(" ",MAX(1,lookups!$I$2-5+4+1-1-LEN(  IF(ISTEXT(SOURCE!H1889),SOURCE!H1889,  SUBSTITUTE(SUBSTITUTE(TEXT(SOURCE!H1889,"????0"),"  ","")," ",""))   ))), "")&amp;
       IF(ISTEXT(SOURCE!H1889),SOURCE!H1889, SUBSTITUTE(SUBSTITUTE(TEXT(SOURCE!H1889,"????0"),"  ","")," ",""))   &amp;","&amp; IF(lookups!$J$2-3 &gt;= 0, REPT(" ",lookups!$J$2-3-5), "")&amp;
      SOURCE!I1889&amp;
" | "&amp; IF(lookups!$K$2-LEN(SOURCE!I1889) &gt;= 0, REPT(" ",lookups!$K$2-LEN(SOURCE!I1889)), "")&amp;
      SOURCE!J1889&amp;      IF(lookups!$L$2-LEN(SOURCE!J1889) &gt;= 0, REPT(" ",lookups!$L$2-LEN(SOURCE!J1889)), "")&amp;
" | "&amp; IF(lookups!$K$2-LEN(SOURCE!I1889) &gt;= 0, REPT(" ",lookups!$K$2-LEN(SOURCE!I1889)), "")&amp;
      SOURCE!K1889&amp;      IF(lookups!$L$2-LEN(SOURCE!K1889) &gt;= 0, REPT(" ",lookups!$M$2-LEN(SOURCE!K1889)), "")&amp;
" | "&amp; SOURCE!L1889&amp;      IF(lookups!$O$2-LEN(SOURCE!L1889) &gt;= 0, REPT(" ",lookups!$O$2-LEN(SOURCE!L1889)), "")&amp;
" | "&amp; SOURCE!M1889&amp;      IF(lookups!$P$2-LEN(SOURCE!M1889) &gt;= 0, REPT(" ",lookups!$P$2-LEN(SOURCE!M1889)), "")&amp;
      "},"&amp;IF(SOURCE!O1889&lt;&gt;"",""&amp;SOURCE!O1889,"")
 )
)
)</f>
        <v>/* 1845 */  { fnTimeTo,                     NOPARAM,                     "TIME" STD_RIGHT_ARROW,                        "TIME" STD_RIGHT_ARROW,                        (0 &lt;&lt; TAM_MAX_BITS) |     0, CAT_FNCT | SLS_ENABLED   | US_ENABLED   | EIM_DISABLED | PTP_NONE         },</v>
      </c>
    </row>
    <row r="1890" customFormat="false" ht="15.75" hidden="false" customHeight="false" outlineLevel="0" collapsed="false">
      <c r="A1890" s="263" t="str">
        <f aca="false">IF(AND(OR(SOURCE!A1890="",ISBLANK(SOURCE!A1890)),SOURCE!B1890&gt;0),IF(ISBLANK(SOURCE!C1890),"",SOURCE!C1890),
IF(SOURCE!B1890&lt;0,VLOOKUP(SOURCE!B1890,lookups!A$1:B$25,2,0),
  IF(ISBLANK(SOURCE!B1890),
    "",
    "/* "&amp;TEXT(SOURCE!B1890,"???0")&amp;" *"&amp;
      SOURCE!C1890&amp;", "&amp; IF(lookups!$E$2-LEN(SOURCE!C1890) &gt;= 0, REPT(" ",lookups!$E$2-LEN(SOURCE!C1890)), "")&amp;
      SOURCE!D1890&amp;", "&amp; IF(lookups!$F$2-LEN(SOURCE!D1890) &gt;= 0, REPT(" ",lookups!$F$2-LEN(SOURCE!D1890)), "")&amp;
      SOURCE!E1890&amp;", "&amp; IF(lookups!$G$2-LEN(SOURCE!E1890) &gt;=0, REPT(" ",lookups!$G$2-LEN(SOURCE!E1890)), "")&amp;
      SOURCE!F1890&amp;", "&amp; IF(lookups!$H$2-LEN(SOURCE!F1890) &gt;= 0, REPT(" ",lookups!$H$2-LEN(SOURCE!F1890)+2), "")&amp;"("&amp;
      SUBSTITUTE(TEXT(SOURCE!G1890,"??0"),"  ","")&amp;" &lt;&lt; TAM_MAX_BITS) |"&amp; IF(lookups!$I$2-3 &gt;= 0, REPT(" ",MAX(1,lookups!$I$2-5+4+1-1-LEN(  IF(ISTEXT(SOURCE!H1890),SOURCE!H1890,  SUBSTITUTE(SUBSTITUTE(TEXT(SOURCE!H1890,"????0"),"  ","")," ",""))   ))), "")&amp;
       IF(ISTEXT(SOURCE!H1890),SOURCE!H1890, SUBSTITUTE(SUBSTITUTE(TEXT(SOURCE!H1890,"????0"),"  ","")," ",""))   &amp;","&amp; IF(lookups!$J$2-3 &gt;= 0, REPT(" ",lookups!$J$2-3-5), "")&amp;
      SOURCE!I1890&amp;
" | "&amp; IF(lookups!$K$2-LEN(SOURCE!I1890) &gt;= 0, REPT(" ",lookups!$K$2-LEN(SOURCE!I1890)), "")&amp;
      SOURCE!J1890&amp;      IF(lookups!$L$2-LEN(SOURCE!J1890) &gt;= 0, REPT(" ",lookups!$L$2-LEN(SOURCE!J1890)), "")&amp;
" | "&amp; IF(lookups!$K$2-LEN(SOURCE!I1890) &gt;= 0, REPT(" ",lookups!$K$2-LEN(SOURCE!I1890)), "")&amp;
      SOURCE!K1890&amp;      IF(lookups!$L$2-LEN(SOURCE!K1890) &gt;= 0, REPT(" ",lookups!$M$2-LEN(SOURCE!K1890)), "")&amp;
" | "&amp; SOURCE!L1890&amp;      IF(lookups!$O$2-LEN(SOURCE!L1890) &gt;= 0, REPT(" ",lookups!$O$2-LEN(SOURCE!L1890)), "")&amp;
" | "&amp; SOURCE!M1890&amp;      IF(lookups!$P$2-LEN(SOURCE!M1890) &gt;= 0, REPT(" ",lookups!$P$2-LEN(SOURCE!M1890)), "")&amp;
      "},"&amp;IF(SOURCE!O1890&lt;&gt;"",""&amp;SOURCE!O1890,"")
 )
)
)</f>
        <v>/* 1846 */  { SetSetting,                   JC_FRC,                      "FRCSRN",                                      "FRCSRN",                                      (0 &lt;&lt; TAM_MAX_BITS) |     0, CAT_FNCT | SLS_UNCHANGED | US_UNCHANGED | EIM_DISABLED | PTP_DISABLED     },//dr</v>
      </c>
    </row>
    <row r="1891" customFormat="false" ht="15.75" hidden="false" customHeight="false" outlineLevel="0" collapsed="false">
      <c r="A1891" s="263" t="str">
        <f aca="false">IF(AND(OR(SOURCE!A1891="",ISBLANK(SOURCE!A1891)),SOURCE!B1891&gt;0),IF(ISBLANK(SOURCE!C1891),"",SOURCE!C1891),
IF(SOURCE!B1891&lt;0,VLOOKUP(SOURCE!B1891,lookups!A$1:B$25,2,0),
  IF(ISBLANK(SOURCE!B1891),
    "",
    "/* "&amp;TEXT(SOURCE!B1891,"???0")&amp;" *"&amp;
      SOURCE!C1891&amp;", "&amp; IF(lookups!$E$2-LEN(SOURCE!C1891) &gt;= 0, REPT(" ",lookups!$E$2-LEN(SOURCE!C1891)), "")&amp;
      SOURCE!D1891&amp;", "&amp; IF(lookups!$F$2-LEN(SOURCE!D1891) &gt;= 0, REPT(" ",lookups!$F$2-LEN(SOURCE!D1891)), "")&amp;
      SOURCE!E1891&amp;", "&amp; IF(lookups!$G$2-LEN(SOURCE!E1891) &gt;=0, REPT(" ",lookups!$G$2-LEN(SOURCE!E1891)), "")&amp;
      SOURCE!F1891&amp;", "&amp; IF(lookups!$H$2-LEN(SOURCE!F1891) &gt;= 0, REPT(" ",lookups!$H$2-LEN(SOURCE!F1891)+2), "")&amp;"("&amp;
      SUBSTITUTE(TEXT(SOURCE!G1891,"??0"),"  ","")&amp;" &lt;&lt; TAM_MAX_BITS) |"&amp; IF(lookups!$I$2-3 &gt;= 0, REPT(" ",MAX(1,lookups!$I$2-5+4+1-1-LEN(  IF(ISTEXT(SOURCE!H1891),SOURCE!H1891,  SUBSTITUTE(SUBSTITUTE(TEXT(SOURCE!H1891,"????0"),"  ","")," ",""))   ))), "")&amp;
       IF(ISTEXT(SOURCE!H1891),SOURCE!H1891, SUBSTITUTE(SUBSTITUTE(TEXT(SOURCE!H1891,"????0"),"  ","")," ",""))   &amp;","&amp; IF(lookups!$J$2-3 &gt;= 0, REPT(" ",lookups!$J$2-3-5), "")&amp;
      SOURCE!I1891&amp;
" | "&amp; IF(lookups!$K$2-LEN(SOURCE!I1891) &gt;= 0, REPT(" ",lookups!$K$2-LEN(SOURCE!I1891)), "")&amp;
      SOURCE!J1891&amp;      IF(lookups!$L$2-LEN(SOURCE!J1891) &gt;= 0, REPT(" ",lookups!$L$2-LEN(SOURCE!J1891)), "")&amp;
" | "&amp; IF(lookups!$K$2-LEN(SOURCE!I1891) &gt;= 0, REPT(" ",lookups!$K$2-LEN(SOURCE!I1891)), "")&amp;
      SOURCE!K1891&amp;      IF(lookups!$L$2-LEN(SOURCE!K1891) &gt;= 0, REPT(" ",lookups!$M$2-LEN(SOURCE!K1891)), "")&amp;
" | "&amp; SOURCE!L1891&amp;      IF(lookups!$O$2-LEN(SOURCE!L1891) &gt;= 0, REPT(" ",lookups!$O$2-LEN(SOURCE!L1891)), "")&amp;
" | "&amp; SOURCE!M1891&amp;      IF(lookups!$P$2-LEN(SOURCE!M1891) &gt;= 0, REPT(" ",lookups!$P$2-LEN(SOURCE!M1891)), "")&amp;
      "},"&amp;IF(SOURCE!O1891&lt;&gt;"",""&amp;SOURCE!O1891,"")
 )
)
)</f>
        <v>/* 1847 */  { addItemToBuffer,              ITM_qoppa,                   "",                                            STD_qoppa,                                     (0 &lt;&lt; TAM_MAX_BITS) |     0, CAT_NONE | SLS_UNCHANGED | US_UNCHANGED | EIM_DISABLED | PTP_DISABLED     },//JM GREEK</v>
      </c>
    </row>
    <row r="1892" customFormat="false" ht="15.75" hidden="false" customHeight="false" outlineLevel="0" collapsed="false">
      <c r="A1892" s="263" t="str">
        <f aca="false">IF(AND(OR(SOURCE!A1892="",ISBLANK(SOURCE!A1892)),SOURCE!B1892&gt;0),IF(ISBLANK(SOURCE!C1892),"",SOURCE!C1892),
IF(SOURCE!B1892&lt;0,VLOOKUP(SOURCE!B1892,lookups!A$1:B$25,2,0),
  IF(ISBLANK(SOURCE!B1892),
    "",
    "/* "&amp;TEXT(SOURCE!B1892,"???0")&amp;" *"&amp;
      SOURCE!C1892&amp;", "&amp; IF(lookups!$E$2-LEN(SOURCE!C1892) &gt;= 0, REPT(" ",lookups!$E$2-LEN(SOURCE!C1892)), "")&amp;
      SOURCE!D1892&amp;", "&amp; IF(lookups!$F$2-LEN(SOURCE!D1892) &gt;= 0, REPT(" ",lookups!$F$2-LEN(SOURCE!D1892)), "")&amp;
      SOURCE!E1892&amp;", "&amp; IF(lookups!$G$2-LEN(SOURCE!E1892) &gt;=0, REPT(" ",lookups!$G$2-LEN(SOURCE!E1892)), "")&amp;
      SOURCE!F1892&amp;", "&amp; IF(lookups!$H$2-LEN(SOURCE!F1892) &gt;= 0, REPT(" ",lookups!$H$2-LEN(SOURCE!F1892)+2), "")&amp;"("&amp;
      SUBSTITUTE(TEXT(SOURCE!G1892,"??0"),"  ","")&amp;" &lt;&lt; TAM_MAX_BITS) |"&amp; IF(lookups!$I$2-3 &gt;= 0, REPT(" ",MAX(1,lookups!$I$2-5+4+1-1-LEN(  IF(ISTEXT(SOURCE!H1892),SOURCE!H1892,  SUBSTITUTE(SUBSTITUTE(TEXT(SOURCE!H1892,"????0"),"  ","")," ",""))   ))), "")&amp;
       IF(ISTEXT(SOURCE!H1892),SOURCE!H1892, SUBSTITUTE(SUBSTITUTE(TEXT(SOURCE!H1892,"????0"),"  ","")," ",""))   &amp;","&amp; IF(lookups!$J$2-3 &gt;= 0, REPT(" ",lookups!$J$2-3-5), "")&amp;
      SOURCE!I1892&amp;
" | "&amp; IF(lookups!$K$2-LEN(SOURCE!I1892) &gt;= 0, REPT(" ",lookups!$K$2-LEN(SOURCE!I1892)), "")&amp;
      SOURCE!J1892&amp;      IF(lookups!$L$2-LEN(SOURCE!J1892) &gt;= 0, REPT(" ",lookups!$L$2-LEN(SOURCE!J1892)), "")&amp;
" | "&amp; IF(lookups!$K$2-LEN(SOURCE!I1892) &gt;= 0, REPT(" ",lookups!$K$2-LEN(SOURCE!I1892)), "")&amp;
      SOURCE!K1892&amp;      IF(lookups!$L$2-LEN(SOURCE!K1892) &gt;= 0, REPT(" ",lookups!$M$2-LEN(SOURCE!K1892)), "")&amp;
" | "&amp; SOURCE!L1892&amp;      IF(lookups!$O$2-LEN(SOURCE!L1892) &gt;= 0, REPT(" ",lookups!$O$2-LEN(SOURCE!L1892)), "")&amp;
" | "&amp; SOURCE!M1892&amp;      IF(lookups!$P$2-LEN(SOURCE!M1892) &gt;= 0, REPT(" ",lookups!$P$2-LEN(SOURCE!M1892)), "")&amp;
      "},"&amp;IF(SOURCE!O1892&lt;&gt;"",""&amp;SOURCE!O1892,"")
 )
)
)</f>
        <v>/* 1848 */  { addItemToBuffer,              ITM_digamma,                 "",                                            STD_digamma,                                   (0 &lt;&lt; TAM_MAX_BITS) |     0, CAT_NONE | SLS_UNCHANGED | US_UNCHANGED | EIM_DISABLED | PTP_DISABLED     },//JM GREEK</v>
      </c>
    </row>
    <row r="1893" customFormat="false" ht="15.75" hidden="false" customHeight="false" outlineLevel="0" collapsed="false">
      <c r="A1893" s="263" t="str">
        <f aca="false">IF(AND(OR(SOURCE!A1893="",ISBLANK(SOURCE!A1893)),SOURCE!B1893&gt;0),IF(ISBLANK(SOURCE!C1893),"",SOURCE!C1893),
IF(SOURCE!B1893&lt;0,VLOOKUP(SOURCE!B1893,lookups!A$1:B$25,2,0),
  IF(ISBLANK(SOURCE!B1893),
    "",
    "/* "&amp;TEXT(SOURCE!B1893,"???0")&amp;" *"&amp;
      SOURCE!C1893&amp;", "&amp; IF(lookups!$E$2-LEN(SOURCE!C1893) &gt;= 0, REPT(" ",lookups!$E$2-LEN(SOURCE!C1893)), "")&amp;
      SOURCE!D1893&amp;", "&amp; IF(lookups!$F$2-LEN(SOURCE!D1893) &gt;= 0, REPT(" ",lookups!$F$2-LEN(SOURCE!D1893)), "")&amp;
      SOURCE!E1893&amp;", "&amp; IF(lookups!$G$2-LEN(SOURCE!E1893) &gt;=0, REPT(" ",lookups!$G$2-LEN(SOURCE!E1893)), "")&amp;
      SOURCE!F1893&amp;", "&amp; IF(lookups!$H$2-LEN(SOURCE!F1893) &gt;= 0, REPT(" ",lookups!$H$2-LEN(SOURCE!F1893)+2), "")&amp;"("&amp;
      SUBSTITUTE(TEXT(SOURCE!G1893,"??0"),"  ","")&amp;" &lt;&lt; TAM_MAX_BITS) |"&amp; IF(lookups!$I$2-3 &gt;= 0, REPT(" ",MAX(1,lookups!$I$2-5+4+1-1-LEN(  IF(ISTEXT(SOURCE!H1893),SOURCE!H1893,  SUBSTITUTE(SUBSTITUTE(TEXT(SOURCE!H1893,"????0"),"  ","")," ",""))   ))), "")&amp;
       IF(ISTEXT(SOURCE!H1893),SOURCE!H1893, SUBSTITUTE(SUBSTITUTE(TEXT(SOURCE!H1893,"????0"),"  ","")," ",""))   &amp;","&amp; IF(lookups!$J$2-3 &gt;= 0, REPT(" ",lookups!$J$2-3-5), "")&amp;
      SOURCE!I1893&amp;
" | "&amp; IF(lookups!$K$2-LEN(SOURCE!I1893) &gt;= 0, REPT(" ",lookups!$K$2-LEN(SOURCE!I1893)), "")&amp;
      SOURCE!J1893&amp;      IF(lookups!$L$2-LEN(SOURCE!J1893) &gt;= 0, REPT(" ",lookups!$L$2-LEN(SOURCE!J1893)), "")&amp;
" | "&amp; IF(lookups!$K$2-LEN(SOURCE!I1893) &gt;= 0, REPT(" ",lookups!$K$2-LEN(SOURCE!I1893)), "")&amp;
      SOURCE!K1893&amp;      IF(lookups!$L$2-LEN(SOURCE!K1893) &gt;= 0, REPT(" ",lookups!$M$2-LEN(SOURCE!K1893)), "")&amp;
" | "&amp; SOURCE!L1893&amp;      IF(lookups!$O$2-LEN(SOURCE!L1893) &gt;= 0, REPT(" ",lookups!$O$2-LEN(SOURCE!L1893)), "")&amp;
" | "&amp; SOURCE!M1893&amp;      IF(lookups!$P$2-LEN(SOURCE!M1893) &gt;= 0, REPT(" ",lookups!$P$2-LEN(SOURCE!M1893)), "")&amp;
      "},"&amp;IF(SOURCE!O1893&lt;&gt;"",""&amp;SOURCE!O1893,"")
 )
)
)</f>
        <v>/* 1849 */  { addItemToBuffer,              ITM_sampi,                   "",                                            STD_sampi,                                     (0 &lt;&lt; TAM_MAX_BITS) |     0, CAT_NONE | SLS_UNCHANGED | US_UNCHANGED | EIM_DISABLED | PTP_DISABLED     },//JM GREEK</v>
      </c>
    </row>
    <row r="1894" customFormat="false" ht="15.75" hidden="false" customHeight="false" outlineLevel="0" collapsed="false">
      <c r="A1894" s="263" t="str">
        <f aca="false">IF(AND(OR(SOURCE!A1894="",ISBLANK(SOURCE!A1894)),SOURCE!B1894&gt;0),IF(ISBLANK(SOURCE!C1894),"",SOURCE!C1894),
IF(SOURCE!B1894&lt;0,VLOOKUP(SOURCE!B1894,lookups!A$1:B$25,2,0),
  IF(ISBLANK(SOURCE!B1894),
    "",
    "/* "&amp;TEXT(SOURCE!B1894,"???0")&amp;" *"&amp;
      SOURCE!C1894&amp;", "&amp; IF(lookups!$E$2-LEN(SOURCE!C1894) &gt;= 0, REPT(" ",lookups!$E$2-LEN(SOURCE!C1894)), "")&amp;
      SOURCE!D1894&amp;", "&amp; IF(lookups!$F$2-LEN(SOURCE!D1894) &gt;= 0, REPT(" ",lookups!$F$2-LEN(SOURCE!D1894)), "")&amp;
      SOURCE!E1894&amp;", "&amp; IF(lookups!$G$2-LEN(SOURCE!E1894) &gt;=0, REPT(" ",lookups!$G$2-LEN(SOURCE!E1894)), "")&amp;
      SOURCE!F1894&amp;", "&amp; IF(lookups!$H$2-LEN(SOURCE!F1894) &gt;= 0, REPT(" ",lookups!$H$2-LEN(SOURCE!F1894)+2), "")&amp;"("&amp;
      SUBSTITUTE(TEXT(SOURCE!G1894,"??0"),"  ","")&amp;" &lt;&lt; TAM_MAX_BITS) |"&amp; IF(lookups!$I$2-3 &gt;= 0, REPT(" ",MAX(1,lookups!$I$2-5+4+1-1-LEN(  IF(ISTEXT(SOURCE!H1894),SOURCE!H1894,  SUBSTITUTE(SUBSTITUTE(TEXT(SOURCE!H1894,"????0"),"  ","")," ",""))   ))), "")&amp;
       IF(ISTEXT(SOURCE!H1894),SOURCE!H1894, SUBSTITUTE(SUBSTITUTE(TEXT(SOURCE!H1894,"????0"),"  ","")," ",""))   &amp;","&amp; IF(lookups!$J$2-3 &gt;= 0, REPT(" ",lookups!$J$2-3-5), "")&amp;
      SOURCE!I1894&amp;
" | "&amp; IF(lookups!$K$2-LEN(SOURCE!I1894) &gt;= 0, REPT(" ",lookups!$K$2-LEN(SOURCE!I1894)), "")&amp;
      SOURCE!J1894&amp;      IF(lookups!$L$2-LEN(SOURCE!J1894) &gt;= 0, REPT(" ",lookups!$L$2-LEN(SOURCE!J1894)), "")&amp;
" | "&amp; IF(lookups!$K$2-LEN(SOURCE!I1894) &gt;= 0, REPT(" ",lookups!$K$2-LEN(SOURCE!I1894)), "")&amp;
      SOURCE!K1894&amp;      IF(lookups!$L$2-LEN(SOURCE!K1894) &gt;= 0, REPT(" ",lookups!$M$2-LEN(SOURCE!K1894)), "")&amp;
" | "&amp; SOURCE!L1894&amp;      IF(lookups!$O$2-LEN(SOURCE!L1894) &gt;= 0, REPT(" ",lookups!$O$2-LEN(SOURCE!L1894)), "")&amp;
" | "&amp; SOURCE!M1894&amp;      IF(lookups!$P$2-LEN(SOURCE!M1894) &gt;= 0, REPT(" ",lookups!$P$2-LEN(SOURCE!M1894)), "")&amp;
      "},"&amp;IF(SOURCE!O1894&lt;&gt;"",""&amp;SOURCE!O1894,"")
 )
)
)</f>
        <v>/* 1850 */  { fnKeyCC,                      KEY_COMPLEX,                 "COMPLEX",                                     "COMPLEX",                                     (0 &lt;&lt; TAM_MAX_BITS) |     0, CAT_FNCT | SLS_ENABLED   | US_ENABLED   | EIM_DISABLED | PTP_NONE         },//JM Change CC to COMPLEX</v>
      </c>
    </row>
    <row r="1895" customFormat="false" ht="15.75" hidden="false" customHeight="false" outlineLevel="0" collapsed="false">
      <c r="A1895" s="263" t="str">
        <f aca="false">IF(AND(OR(SOURCE!A1895="",ISBLANK(SOURCE!A1895)),SOURCE!B1895&gt;0),IF(ISBLANK(SOURCE!C1895),"",SOURCE!C1895),
IF(SOURCE!B1895&lt;0,VLOOKUP(SOURCE!B1895,lookups!A$1:B$25,2,0),
  IF(ISBLANK(SOURCE!B1895),
    "",
    "/* "&amp;TEXT(SOURCE!B1895,"???0")&amp;" *"&amp;
      SOURCE!C1895&amp;", "&amp; IF(lookups!$E$2-LEN(SOURCE!C1895) &gt;= 0, REPT(" ",lookups!$E$2-LEN(SOURCE!C1895)), "")&amp;
      SOURCE!D1895&amp;", "&amp; IF(lookups!$F$2-LEN(SOURCE!D1895) &gt;= 0, REPT(" ",lookups!$F$2-LEN(SOURCE!D1895)), "")&amp;
      SOURCE!E1895&amp;", "&amp; IF(lookups!$G$2-LEN(SOURCE!E1895) &gt;=0, REPT(" ",lookups!$G$2-LEN(SOURCE!E1895)), "")&amp;
      SOURCE!F1895&amp;", "&amp; IF(lookups!$H$2-LEN(SOURCE!F1895) &gt;= 0, REPT(" ",lookups!$H$2-LEN(SOURCE!F1895)+2), "")&amp;"("&amp;
      SUBSTITUTE(TEXT(SOURCE!G1895,"??0"),"  ","")&amp;" &lt;&lt; TAM_MAX_BITS) |"&amp; IF(lookups!$I$2-3 &gt;= 0, REPT(" ",MAX(1,lookups!$I$2-5+4+1-1-LEN(  IF(ISTEXT(SOURCE!H1895),SOURCE!H1895,  SUBSTITUTE(SUBSTITUTE(TEXT(SOURCE!H1895,"????0"),"  ","")," ",""))   ))), "")&amp;
       IF(ISTEXT(SOURCE!H1895),SOURCE!H1895, SUBSTITUTE(SUBSTITUTE(TEXT(SOURCE!H1895,"????0"),"  ","")," ",""))   &amp;","&amp; IF(lookups!$J$2-3 &gt;= 0, REPT(" ",lookups!$J$2-3-5), "")&amp;
      SOURCE!I1895&amp;
" | "&amp; IF(lookups!$K$2-LEN(SOURCE!I1895) &gt;= 0, REPT(" ",lookups!$K$2-LEN(SOURCE!I1895)), "")&amp;
      SOURCE!J1895&amp;      IF(lookups!$L$2-LEN(SOURCE!J1895) &gt;= 0, REPT(" ",lookups!$L$2-LEN(SOURCE!J1895)), "")&amp;
" | "&amp; IF(lookups!$K$2-LEN(SOURCE!I1895) &gt;= 0, REPT(" ",lookups!$K$2-LEN(SOURCE!I1895)), "")&amp;
      SOURCE!K1895&amp;      IF(lookups!$L$2-LEN(SOURCE!K1895) &gt;= 0, REPT(" ",lookups!$M$2-LEN(SOURCE!K1895)), "")&amp;
" | "&amp; SOURCE!L1895&amp;      IF(lookups!$O$2-LEN(SOURCE!L1895) &gt;= 0, REPT(" ",lookups!$O$2-LEN(SOURCE!L1895)), "")&amp;
" | "&amp; SOURCE!M1895&amp;      IF(lookups!$P$2-LEN(SOURCE!M1895) &gt;= 0, REPT(" ",lookups!$P$2-LEN(SOURCE!M1895)), "")&amp;
      "},"&amp;IF(SOURCE!O1895&lt;&gt;"",""&amp;SOURCE!O1895,"")
 )
)
)</f>
        <v>/* 1851 */  { fnToPolar2,                   NOPARAM,                     STD_RIGHT_ARROW "POLAR",                       STD_RIGHT_ARROW "P",                           (0 &lt;&lt; TAM_MAX_BITS) |     0, CAT_FNCT | SLS_ENABLED   | US_ENABLED   | EIM_DISABLED | PTP_NONE         },//JM TEXT &amp; point to function to add POLAR/RECT</v>
      </c>
    </row>
    <row r="1896" customFormat="false" ht="15.75" hidden="false" customHeight="false" outlineLevel="0" collapsed="false">
      <c r="A1896" s="263" t="str">
        <f aca="false">IF(AND(OR(SOURCE!A1896="",ISBLANK(SOURCE!A1896)),SOURCE!B1896&gt;0),IF(ISBLANK(SOURCE!C1896),"",SOURCE!C1896),
IF(SOURCE!B1896&lt;0,VLOOKUP(SOURCE!B1896,lookups!A$1:B$25,2,0),
  IF(ISBLANK(SOURCE!B1896),
    "",
    "/* "&amp;TEXT(SOURCE!B1896,"???0")&amp;" *"&amp;
      SOURCE!C1896&amp;", "&amp; IF(lookups!$E$2-LEN(SOURCE!C1896) &gt;= 0, REPT(" ",lookups!$E$2-LEN(SOURCE!C1896)), "")&amp;
      SOURCE!D1896&amp;", "&amp; IF(lookups!$F$2-LEN(SOURCE!D1896) &gt;= 0, REPT(" ",lookups!$F$2-LEN(SOURCE!D1896)), "")&amp;
      SOURCE!E1896&amp;", "&amp; IF(lookups!$G$2-LEN(SOURCE!E1896) &gt;=0, REPT(" ",lookups!$G$2-LEN(SOURCE!E1896)), "")&amp;
      SOURCE!F1896&amp;", "&amp; IF(lookups!$H$2-LEN(SOURCE!F1896) &gt;= 0, REPT(" ",lookups!$H$2-LEN(SOURCE!F1896)+2), "")&amp;"("&amp;
      SUBSTITUTE(TEXT(SOURCE!G1896,"??0"),"  ","")&amp;" &lt;&lt; TAM_MAX_BITS) |"&amp; IF(lookups!$I$2-3 &gt;= 0, REPT(" ",MAX(1,lookups!$I$2-5+4+1-1-LEN(  IF(ISTEXT(SOURCE!H1896),SOURCE!H1896,  SUBSTITUTE(SUBSTITUTE(TEXT(SOURCE!H1896,"????0"),"  ","")," ",""))   ))), "")&amp;
       IF(ISTEXT(SOURCE!H1896),SOURCE!H1896, SUBSTITUTE(SUBSTITUTE(TEXT(SOURCE!H1896,"????0"),"  ","")," ",""))   &amp;","&amp; IF(lookups!$J$2-3 &gt;= 0, REPT(" ",lookups!$J$2-3-5), "")&amp;
      SOURCE!I1896&amp;
" | "&amp; IF(lookups!$K$2-LEN(SOURCE!I1896) &gt;= 0, REPT(" ",lookups!$K$2-LEN(SOURCE!I1896)), "")&amp;
      SOURCE!J1896&amp;      IF(lookups!$L$2-LEN(SOURCE!J1896) &gt;= 0, REPT(" ",lookups!$L$2-LEN(SOURCE!J1896)), "")&amp;
" | "&amp; IF(lookups!$K$2-LEN(SOURCE!I1896) &gt;= 0, REPT(" ",lookups!$K$2-LEN(SOURCE!I1896)), "")&amp;
      SOURCE!K1896&amp;      IF(lookups!$L$2-LEN(SOURCE!K1896) &gt;= 0, REPT(" ",lookups!$M$2-LEN(SOURCE!K1896)), "")&amp;
" | "&amp; SOURCE!L1896&amp;      IF(lookups!$O$2-LEN(SOURCE!L1896) &gt;= 0, REPT(" ",lookups!$O$2-LEN(SOURCE!L1896)), "")&amp;
" | "&amp; SOURCE!M1896&amp;      IF(lookups!$P$2-LEN(SOURCE!M1896) &gt;= 0, REPT(" ",lookups!$P$2-LEN(SOURCE!M1896)), "")&amp;
      "},"&amp;IF(SOURCE!O1896&lt;&gt;"",""&amp;SOURCE!O1896,"")
 )
)
)</f>
        <v>/* 1852 */  { fnToRect2,                    NOPARAM,                     STD_RIGHT_ARROW "RECT",                        STD_RIGHT_ARROW "R",                           (0 &lt;&lt; TAM_MAX_BITS) |     0, CAT_FNCT | SLS_ENABLED   | US_ENABLED   | EIM_DISABLED | PTP_NONE         },//SWAPPED ARROW DIRECTION &amp; JM TEXT &amp; point to function to add POLAR/RECT</v>
      </c>
    </row>
    <row r="1897" customFormat="false" ht="15.75" hidden="false" customHeight="false" outlineLevel="0" collapsed="false">
      <c r="A1897" s="263" t="str">
        <f aca="false">IF(AND(OR(SOURCE!A1897="",ISBLANK(SOURCE!A1897)),SOURCE!B1897&gt;0),IF(ISBLANK(SOURCE!C1897),"",SOURCE!C1897),
IF(SOURCE!B1897&lt;0,VLOOKUP(SOURCE!B1897,lookups!A$1:B$25,2,0),
  IF(ISBLANK(SOURCE!B1897),
    "",
    "/* "&amp;TEXT(SOURCE!B1897,"???0")&amp;" *"&amp;
      SOURCE!C1897&amp;", "&amp; IF(lookups!$E$2-LEN(SOURCE!C1897) &gt;= 0, REPT(" ",lookups!$E$2-LEN(SOURCE!C1897)), "")&amp;
      SOURCE!D1897&amp;", "&amp; IF(lookups!$F$2-LEN(SOURCE!D1897) &gt;= 0, REPT(" ",lookups!$F$2-LEN(SOURCE!D1897)), "")&amp;
      SOURCE!E1897&amp;", "&amp; IF(lookups!$G$2-LEN(SOURCE!E1897) &gt;=0, REPT(" ",lookups!$G$2-LEN(SOURCE!E1897)), "")&amp;
      SOURCE!F1897&amp;", "&amp; IF(lookups!$H$2-LEN(SOURCE!F1897) &gt;= 0, REPT(" ",lookups!$H$2-LEN(SOURCE!F1897)+2), "")&amp;"("&amp;
      SUBSTITUTE(TEXT(SOURCE!G1897,"??0"),"  ","")&amp;" &lt;&lt; TAM_MAX_BITS) |"&amp; IF(lookups!$I$2-3 &gt;= 0, REPT(" ",MAX(1,lookups!$I$2-5+4+1-1-LEN(  IF(ISTEXT(SOURCE!H1897),SOURCE!H1897,  SUBSTITUTE(SUBSTITUTE(TEXT(SOURCE!H1897,"????0"),"  ","")," ",""))   ))), "")&amp;
       IF(ISTEXT(SOURCE!H1897),SOURCE!H1897, SUBSTITUTE(SUBSTITUTE(TEXT(SOURCE!H1897,"????0"),"  ","")," ",""))   &amp;","&amp; IF(lookups!$J$2-3 &gt;= 0, REPT(" ",lookups!$J$2-3-5), "")&amp;
      SOURCE!I1897&amp;
" | "&amp; IF(lookups!$K$2-LEN(SOURCE!I1897) &gt;= 0, REPT(" ",lookups!$K$2-LEN(SOURCE!I1897)), "")&amp;
      SOURCE!J1897&amp;      IF(lookups!$L$2-LEN(SOURCE!J1897) &gt;= 0, REPT(" ",lookups!$L$2-LEN(SOURCE!J1897)), "")&amp;
" | "&amp; IF(lookups!$K$2-LEN(SOURCE!I1897) &gt;= 0, REPT(" ",lookups!$K$2-LEN(SOURCE!I1897)), "")&amp;
      SOURCE!K1897&amp;      IF(lookups!$L$2-LEN(SOURCE!K1897) &gt;= 0, REPT(" ",lookups!$M$2-LEN(SOURCE!K1897)), "")&amp;
" | "&amp; SOURCE!L1897&amp;      IF(lookups!$O$2-LEN(SOURCE!L1897) &gt;= 0, REPT(" ",lookups!$O$2-LEN(SOURCE!L1897)), "")&amp;
" | "&amp; SOURCE!M1897&amp;      IF(lookups!$P$2-LEN(SOURCE!M1897) &gt;= 0, REPT(" ",lookups!$P$2-LEN(SOURCE!M1897)), "")&amp;
      "},"&amp;IF(SOURCE!O1897&lt;&gt;"",""&amp;SOURCE!O1897,"")
 )
)
)</f>
        <v>/* 1853 */  { fneRPN,                       1,                           "eRPN",                                        "eRPN",                                        (0 &lt;&lt; TAM_MAX_BITS) |     0, CAT_FNCT | SLS_UNCHANGED | US_UNCHANGED | EIM_DISABLED | PTP_NONE         },</v>
      </c>
    </row>
    <row r="1898" customFormat="false" ht="15.75" hidden="false" customHeight="false" outlineLevel="0" collapsed="false">
      <c r="A1898" s="263" t="str">
        <f aca="false">IF(AND(OR(SOURCE!A1898="",ISBLANK(SOURCE!A1898)),SOURCE!B1898&gt;0),IF(ISBLANK(SOURCE!C1898),"",SOURCE!C1898),
IF(SOURCE!B1898&lt;0,VLOOKUP(SOURCE!B1898,lookups!A$1:B$25,2,0),
  IF(ISBLANK(SOURCE!B1898),
    "",
    "/* "&amp;TEXT(SOURCE!B1898,"???0")&amp;" *"&amp;
      SOURCE!C1898&amp;", "&amp; IF(lookups!$E$2-LEN(SOURCE!C1898) &gt;= 0, REPT(" ",lookups!$E$2-LEN(SOURCE!C1898)), "")&amp;
      SOURCE!D1898&amp;", "&amp; IF(lookups!$F$2-LEN(SOURCE!D1898) &gt;= 0, REPT(" ",lookups!$F$2-LEN(SOURCE!D1898)), "")&amp;
      SOURCE!E1898&amp;", "&amp; IF(lookups!$G$2-LEN(SOURCE!E1898) &gt;=0, REPT(" ",lookups!$G$2-LEN(SOURCE!E1898)), "")&amp;
      SOURCE!F1898&amp;", "&amp; IF(lookups!$H$2-LEN(SOURCE!F1898) &gt;= 0, REPT(" ",lookups!$H$2-LEN(SOURCE!F1898)+2), "")&amp;"("&amp;
      SUBSTITUTE(TEXT(SOURCE!G1898,"??0"),"  ","")&amp;" &lt;&lt; TAM_MAX_BITS) |"&amp; IF(lookups!$I$2-3 &gt;= 0, REPT(" ",MAX(1,lookups!$I$2-5+4+1-1-LEN(  IF(ISTEXT(SOURCE!H1898),SOURCE!H1898,  SUBSTITUTE(SUBSTITUTE(TEXT(SOURCE!H1898,"????0"),"  ","")," ",""))   ))), "")&amp;
       IF(ISTEXT(SOURCE!H1898),SOURCE!H1898, SUBSTITUTE(SUBSTITUTE(TEXT(SOURCE!H1898,"????0"),"  ","")," ",""))   &amp;","&amp; IF(lookups!$J$2-3 &gt;= 0, REPT(" ",lookups!$J$2-3-5), "")&amp;
      SOURCE!I1898&amp;
" | "&amp; IF(lookups!$K$2-LEN(SOURCE!I1898) &gt;= 0, REPT(" ",lookups!$K$2-LEN(SOURCE!I1898)), "")&amp;
      SOURCE!J1898&amp;      IF(lookups!$L$2-LEN(SOURCE!J1898) &gt;= 0, REPT(" ",lookups!$L$2-LEN(SOURCE!J1898)), "")&amp;
" | "&amp; IF(lookups!$K$2-LEN(SOURCE!I1898) &gt;= 0, REPT(" ",lookups!$K$2-LEN(SOURCE!I1898)), "")&amp;
      SOURCE!K1898&amp;      IF(lookups!$L$2-LEN(SOURCE!K1898) &gt;= 0, REPT(" ",lookups!$M$2-LEN(SOURCE!K1898)), "")&amp;
" | "&amp; SOURCE!L1898&amp;      IF(lookups!$O$2-LEN(SOURCE!L1898) &gt;= 0, REPT(" ",lookups!$O$2-LEN(SOURCE!L1898)), "")&amp;
" | "&amp; SOURCE!M1898&amp;      IF(lookups!$P$2-LEN(SOURCE!M1898) &gt;= 0, REPT(" ",lookups!$P$2-LEN(SOURCE!M1898)), "")&amp;
      "},"&amp;IF(SOURCE!O1898&lt;&gt;"",""&amp;SOURCE!O1898,"")
 )
)
)</f>
        <v>/* 1854 */  { fneRPN,                       0,                           "RPN",                                         "RPN",                                         (0 &lt;&lt; TAM_MAX_BITS) |     0, CAT_FNCT | SLS_UNCHANGED | US_UNCHANGED | EIM_DISABLED | PTP_NONE         },</v>
      </c>
    </row>
    <row r="1899" customFormat="false" ht="15.75" hidden="false" customHeight="false" outlineLevel="0" collapsed="false">
      <c r="A1899" s="263" t="str">
        <f aca="false">IF(AND(OR(SOURCE!A1899="",ISBLANK(SOURCE!A1899)),SOURCE!B1899&gt;0),IF(ISBLANK(SOURCE!C1899),"",SOURCE!C1899),
IF(SOURCE!B1899&lt;0,VLOOKUP(SOURCE!B1899,lookups!A$1:B$25,2,0),
  IF(ISBLANK(SOURCE!B1899),
    "",
    "/* "&amp;TEXT(SOURCE!B1899,"???0")&amp;" *"&amp;
      SOURCE!C1899&amp;", "&amp; IF(lookups!$E$2-LEN(SOURCE!C1899) &gt;= 0, REPT(" ",lookups!$E$2-LEN(SOURCE!C1899)), "")&amp;
      SOURCE!D1899&amp;", "&amp; IF(lookups!$F$2-LEN(SOURCE!D1899) &gt;= 0, REPT(" ",lookups!$F$2-LEN(SOURCE!D1899)), "")&amp;
      SOURCE!E1899&amp;", "&amp; IF(lookups!$G$2-LEN(SOURCE!E1899) &gt;=0, REPT(" ",lookups!$G$2-LEN(SOURCE!E1899)), "")&amp;
      SOURCE!F1899&amp;", "&amp; IF(lookups!$H$2-LEN(SOURCE!F1899) &gt;= 0, REPT(" ",lookups!$H$2-LEN(SOURCE!F1899)+2), "")&amp;"("&amp;
      SUBSTITUTE(TEXT(SOURCE!G1899,"??0"),"  ","")&amp;" &lt;&lt; TAM_MAX_BITS) |"&amp; IF(lookups!$I$2-3 &gt;= 0, REPT(" ",MAX(1,lookups!$I$2-5+4+1-1-LEN(  IF(ISTEXT(SOURCE!H1899),SOURCE!H1899,  SUBSTITUTE(SUBSTITUTE(TEXT(SOURCE!H1899,"????0"),"  ","")," ",""))   ))), "")&amp;
       IF(ISTEXT(SOURCE!H1899),SOURCE!H1899, SUBSTITUTE(SUBSTITUTE(TEXT(SOURCE!H1899,"????0"),"  ","")," ",""))   &amp;","&amp; IF(lookups!$J$2-3 &gt;= 0, REPT(" ",lookups!$J$2-3-5), "")&amp;
      SOURCE!I1899&amp;
" | "&amp; IF(lookups!$K$2-LEN(SOURCE!I1899) &gt;= 0, REPT(" ",lookups!$K$2-LEN(SOURCE!I1899)), "")&amp;
      SOURCE!J1899&amp;      IF(lookups!$L$2-LEN(SOURCE!J1899) &gt;= 0, REPT(" ",lookups!$L$2-LEN(SOURCE!J1899)), "")&amp;
" | "&amp; IF(lookups!$K$2-LEN(SOURCE!I1899) &gt;= 0, REPT(" ",lookups!$K$2-LEN(SOURCE!I1899)), "")&amp;
      SOURCE!K1899&amp;      IF(lookups!$L$2-LEN(SOURCE!K1899) &gt;= 0, REPT(" ",lookups!$M$2-LEN(SOURCE!K1899)), "")&amp;
" | "&amp; SOURCE!L1899&amp;      IF(lookups!$O$2-LEN(SOURCE!L1899) &gt;= 0, REPT(" ",lookups!$O$2-LEN(SOURCE!L1899)), "")&amp;
" | "&amp; SOURCE!M1899&amp;      IF(lookups!$P$2-LEN(SOURCE!M1899) &gt;= 0, REPT(" ",lookups!$P$2-LEN(SOURCE!M1899)), "")&amp;
      "},"&amp;IF(SOURCE!O1899&lt;&gt;"",""&amp;SOURCE!O1899,"")
 )
)
)</f>
        <v>/* 1855 */  { SetSetting,                   JC_ERPN,                     "eRPN",                                        "eRPN",                                        (0 &lt;&lt; TAM_MAX_BITS) |     0, CAT_FNCT | SLS_UNCHANGED | US_UNCHANGED | EIM_DISABLED | PTP_DISABLED     },//JM eRPN</v>
      </c>
    </row>
    <row r="1900" customFormat="false" ht="15.75" hidden="false" customHeight="false" outlineLevel="0" collapsed="false">
      <c r="A1900" s="263" t="str">
        <f aca="false">IF(AND(OR(SOURCE!A1900="",ISBLANK(SOURCE!A1900)),SOURCE!B1900&gt;0),IF(ISBLANK(SOURCE!C1900),"",SOURCE!C1900),
IF(SOURCE!B1900&lt;0,VLOOKUP(SOURCE!B1900,lookups!A$1:B$25,2,0),
  IF(ISBLANK(SOURCE!B1900),
    "",
    "/* "&amp;TEXT(SOURCE!B1900,"???0")&amp;" *"&amp;
      SOURCE!C1900&amp;", "&amp; IF(lookups!$E$2-LEN(SOURCE!C1900) &gt;= 0, REPT(" ",lookups!$E$2-LEN(SOURCE!C1900)), "")&amp;
      SOURCE!D1900&amp;", "&amp; IF(lookups!$F$2-LEN(SOURCE!D1900) &gt;= 0, REPT(" ",lookups!$F$2-LEN(SOURCE!D1900)), "")&amp;
      SOURCE!E1900&amp;", "&amp; IF(lookups!$G$2-LEN(SOURCE!E1900) &gt;=0, REPT(" ",lookups!$G$2-LEN(SOURCE!E1900)), "")&amp;
      SOURCE!F1900&amp;", "&amp; IF(lookups!$H$2-LEN(SOURCE!F1900) &gt;= 0, REPT(" ",lookups!$H$2-LEN(SOURCE!F1900)+2), "")&amp;"("&amp;
      SUBSTITUTE(TEXT(SOURCE!G1900,"??0"),"  ","")&amp;" &lt;&lt; TAM_MAX_BITS) |"&amp; IF(lookups!$I$2-3 &gt;= 0, REPT(" ",MAX(1,lookups!$I$2-5+4+1-1-LEN(  IF(ISTEXT(SOURCE!H1900),SOURCE!H1900,  SUBSTITUTE(SUBSTITUTE(TEXT(SOURCE!H1900,"????0"),"  ","")," ",""))   ))), "")&amp;
       IF(ISTEXT(SOURCE!H1900),SOURCE!H1900, SUBSTITUTE(SUBSTITUTE(TEXT(SOURCE!H1900,"????0"),"  ","")," ",""))   &amp;","&amp; IF(lookups!$J$2-3 &gt;= 0, REPT(" ",lookups!$J$2-3-5), "")&amp;
      SOURCE!I1900&amp;
" | "&amp; IF(lookups!$K$2-LEN(SOURCE!I1900) &gt;= 0, REPT(" ",lookups!$K$2-LEN(SOURCE!I1900)), "")&amp;
      SOURCE!J1900&amp;      IF(lookups!$L$2-LEN(SOURCE!J1900) &gt;= 0, REPT(" ",lookups!$L$2-LEN(SOURCE!J1900)), "")&amp;
" | "&amp; IF(lookups!$K$2-LEN(SOURCE!I1900) &gt;= 0, REPT(" ",lookups!$K$2-LEN(SOURCE!I1900)), "")&amp;
      SOURCE!K1900&amp;      IF(lookups!$L$2-LEN(SOURCE!K1900) &gt;= 0, REPT(" ",lookups!$M$2-LEN(SOURCE!K1900)), "")&amp;
" | "&amp; SOURCE!L1900&amp;      IF(lookups!$O$2-LEN(SOURCE!L1900) &gt;= 0, REPT(" ",lookups!$O$2-LEN(SOURCE!L1900)), "")&amp;
" | "&amp; SOURCE!M1900&amp;      IF(lookups!$P$2-LEN(SOURCE!M1900) &gt;= 0, REPT(" ",lookups!$P$2-LEN(SOURCE!M1900)), "")&amp;
      "},"&amp;IF(SOURCE!O1900&lt;&gt;"",""&amp;SOURCE!O1900,"")
 )
)
)</f>
        <v>/* 1856 */  { SetSetting,                   JC_HOME_TRIPLE,              "HOME.3",                                      "HOME.3",                                      (0 &lt;&lt; TAM_MAX_BITS) |     0, CAT_FNCT | SLS_UNCHANGED | US_UNCHANGED | EIM_DISABLED | PTP_DISABLED     },//JM HOME.3</v>
      </c>
    </row>
    <row r="1901" customFormat="false" ht="15.75" hidden="false" customHeight="false" outlineLevel="0" collapsed="false">
      <c r="A1901" s="263" t="str">
        <f aca="false">IF(AND(OR(SOURCE!A1901="",ISBLANK(SOURCE!A1901)),SOURCE!B1901&gt;0),IF(ISBLANK(SOURCE!C1901),"",SOURCE!C1901),
IF(SOURCE!B1901&lt;0,VLOOKUP(SOURCE!B1901,lookups!A$1:B$25,2,0),
  IF(ISBLANK(SOURCE!B1901),
    "",
    "/* "&amp;TEXT(SOURCE!B1901,"???0")&amp;" *"&amp;
      SOURCE!C1901&amp;", "&amp; IF(lookups!$E$2-LEN(SOURCE!C1901) &gt;= 0, REPT(" ",lookups!$E$2-LEN(SOURCE!C1901)), "")&amp;
      SOURCE!D1901&amp;", "&amp; IF(lookups!$F$2-LEN(SOURCE!D1901) &gt;= 0, REPT(" ",lookups!$F$2-LEN(SOURCE!D1901)), "")&amp;
      SOURCE!E1901&amp;", "&amp; IF(lookups!$G$2-LEN(SOURCE!E1901) &gt;=0, REPT(" ",lookups!$G$2-LEN(SOURCE!E1901)), "")&amp;
      SOURCE!F1901&amp;", "&amp; IF(lookups!$H$2-LEN(SOURCE!F1901) &gt;= 0, REPT(" ",lookups!$H$2-LEN(SOURCE!F1901)+2), "")&amp;"("&amp;
      SUBSTITUTE(TEXT(SOURCE!G1901,"??0"),"  ","")&amp;" &lt;&lt; TAM_MAX_BITS) |"&amp; IF(lookups!$I$2-3 &gt;= 0, REPT(" ",MAX(1,lookups!$I$2-5+4+1-1-LEN(  IF(ISTEXT(SOURCE!H1901),SOURCE!H1901,  SUBSTITUTE(SUBSTITUTE(TEXT(SOURCE!H1901,"????0"),"  ","")," ",""))   ))), "")&amp;
       IF(ISTEXT(SOURCE!H1901),SOURCE!H1901, SUBSTITUTE(SUBSTITUTE(TEXT(SOURCE!H1901,"????0"),"  ","")," ",""))   &amp;","&amp; IF(lookups!$J$2-3 &gt;= 0, REPT(" ",lookups!$J$2-3-5), "")&amp;
      SOURCE!I1901&amp;
" | "&amp; IF(lookups!$K$2-LEN(SOURCE!I1901) &gt;= 0, REPT(" ",lookups!$K$2-LEN(SOURCE!I1901)), "")&amp;
      SOURCE!J1901&amp;      IF(lookups!$L$2-LEN(SOURCE!J1901) &gt;= 0, REPT(" ",lookups!$L$2-LEN(SOURCE!J1901)), "")&amp;
" | "&amp; IF(lookups!$K$2-LEN(SOURCE!I1901) &gt;= 0, REPT(" ",lookups!$K$2-LEN(SOURCE!I1901)), "")&amp;
      SOURCE!K1901&amp;      IF(lookups!$L$2-LEN(SOURCE!K1901) &gt;= 0, REPT(" ",lookups!$M$2-LEN(SOURCE!K1901)), "")&amp;
" | "&amp; SOURCE!L1901&amp;      IF(lookups!$O$2-LEN(SOURCE!L1901) &gt;= 0, REPT(" ",lookups!$O$2-LEN(SOURCE!L1901)), "")&amp;
" | "&amp; SOURCE!M1901&amp;      IF(lookups!$P$2-LEN(SOURCE!M1901) &gt;= 0, REPT(" ",lookups!$P$2-LEN(SOURCE!M1901)), "")&amp;
      "},"&amp;IF(SOURCE!O1901&lt;&gt;"",""&amp;SOURCE!O1901,"")
 )
)
)</f>
        <v>/* 1857 */  { SetSetting,                   JC_SHFT_4s,                  "SH.4s",                                       "SH.4s",                                       (0 &lt;&lt; TAM_MAX_BITS) |     0, CAT_FNCT | SLS_UNCHANGED | US_UNCHANGED | EIM_DISABLED | PTP_DISABLED     },//JM SHIFT CANCEL</v>
      </c>
    </row>
    <row r="1902" customFormat="false" ht="15.75" hidden="false" customHeight="false" outlineLevel="0" collapsed="false">
      <c r="A1902" s="263" t="str">
        <f aca="false">IF(AND(OR(SOURCE!A1902="",ISBLANK(SOURCE!A1902)),SOURCE!B1902&gt;0),IF(ISBLANK(SOURCE!C1902),"",SOURCE!C1902),
IF(SOURCE!B1902&lt;0,VLOOKUP(SOURCE!B1902,lookups!A$1:B$25,2,0),
  IF(ISBLANK(SOURCE!B1902),
    "",
    "/* "&amp;TEXT(SOURCE!B1902,"???0")&amp;" *"&amp;
      SOURCE!C1902&amp;", "&amp; IF(lookups!$E$2-LEN(SOURCE!C1902) &gt;= 0, REPT(" ",lookups!$E$2-LEN(SOURCE!C1902)), "")&amp;
      SOURCE!D1902&amp;", "&amp; IF(lookups!$F$2-LEN(SOURCE!D1902) &gt;= 0, REPT(" ",lookups!$F$2-LEN(SOURCE!D1902)), "")&amp;
      SOURCE!E1902&amp;", "&amp; IF(lookups!$G$2-LEN(SOURCE!E1902) &gt;=0, REPT(" ",lookups!$G$2-LEN(SOURCE!E1902)), "")&amp;
      SOURCE!F1902&amp;", "&amp; IF(lookups!$H$2-LEN(SOURCE!F1902) &gt;= 0, REPT(" ",lookups!$H$2-LEN(SOURCE!F1902)+2), "")&amp;"("&amp;
      SUBSTITUTE(TEXT(SOURCE!G1902,"??0"),"  ","")&amp;" &lt;&lt; TAM_MAX_BITS) |"&amp; IF(lookups!$I$2-3 &gt;= 0, REPT(" ",MAX(1,lookups!$I$2-5+4+1-1-LEN(  IF(ISTEXT(SOURCE!H1902),SOURCE!H1902,  SUBSTITUTE(SUBSTITUTE(TEXT(SOURCE!H1902,"????0"),"  ","")," ",""))   ))), "")&amp;
       IF(ISTEXT(SOURCE!H1902),SOURCE!H1902, SUBSTITUTE(SUBSTITUTE(TEXT(SOURCE!H1902,"????0"),"  ","")," ",""))   &amp;","&amp; IF(lookups!$J$2-3 &gt;= 0, REPT(" ",lookups!$J$2-3-5), "")&amp;
      SOURCE!I1902&amp;
" | "&amp; IF(lookups!$K$2-LEN(SOURCE!I1902) &gt;= 0, REPT(" ",lookups!$K$2-LEN(SOURCE!I1902)), "")&amp;
      SOURCE!J1902&amp;      IF(lookups!$L$2-LEN(SOURCE!J1902) &gt;= 0, REPT(" ",lookups!$L$2-LEN(SOURCE!J1902)), "")&amp;
" | "&amp; IF(lookups!$K$2-LEN(SOURCE!I1902) &gt;= 0, REPT(" ",lookups!$K$2-LEN(SOURCE!I1902)), "")&amp;
      SOURCE!K1902&amp;      IF(lookups!$L$2-LEN(SOURCE!K1902) &gt;= 0, REPT(" ",lookups!$M$2-LEN(SOURCE!K1902)), "")&amp;
" | "&amp; SOURCE!L1902&amp;      IF(lookups!$O$2-LEN(SOURCE!L1902) &gt;= 0, REPT(" ",lookups!$O$2-LEN(SOURCE!L1902)), "")&amp;
" | "&amp; SOURCE!M1902&amp;      IF(lookups!$P$2-LEN(SOURCE!M1902) &gt;= 0, REPT(" ",lookups!$P$2-LEN(SOURCE!M1902)), "")&amp;
      "},"&amp;IF(SOURCE!O1902&lt;&gt;"",""&amp;SOURCE!O1902,"")
 )
)
)</f>
        <v>/* 1858 */  { SetSetting,                   JC_BCR,                      "CPXRES",                                      "CPXRES",                                      (0 &lt;&lt; TAM_MAX_BITS) |     0, CAT_FNCT | SLS_UNCHANGED | US_UNCHANGED | EIM_DISABLED | PTP_DISABLED     },//dr</v>
      </c>
    </row>
    <row r="1903" customFormat="false" ht="15.75" hidden="false" customHeight="false" outlineLevel="0" collapsed="false">
      <c r="A1903" s="263" t="str">
        <f aca="false">IF(AND(OR(SOURCE!A1903="",ISBLANK(SOURCE!A1903)),SOURCE!B1903&gt;0),IF(ISBLANK(SOURCE!C1903),"",SOURCE!C1903),
IF(SOURCE!B1903&lt;0,VLOOKUP(SOURCE!B1903,lookups!A$1:B$25,2,0),
  IF(ISBLANK(SOURCE!B1903),
    "",
    "/* "&amp;TEXT(SOURCE!B1903,"???0")&amp;" *"&amp;
      SOURCE!C1903&amp;", "&amp; IF(lookups!$E$2-LEN(SOURCE!C1903) &gt;= 0, REPT(" ",lookups!$E$2-LEN(SOURCE!C1903)), "")&amp;
      SOURCE!D1903&amp;", "&amp; IF(lookups!$F$2-LEN(SOURCE!D1903) &gt;= 0, REPT(" ",lookups!$F$2-LEN(SOURCE!D1903)), "")&amp;
      SOURCE!E1903&amp;", "&amp; IF(lookups!$G$2-LEN(SOURCE!E1903) &gt;=0, REPT(" ",lookups!$G$2-LEN(SOURCE!E1903)), "")&amp;
      SOURCE!F1903&amp;", "&amp; IF(lookups!$H$2-LEN(SOURCE!F1903) &gt;= 0, REPT(" ",lookups!$H$2-LEN(SOURCE!F1903)+2), "")&amp;"("&amp;
      SUBSTITUTE(TEXT(SOURCE!G1903,"??0"),"  ","")&amp;" &lt;&lt; TAM_MAX_BITS) |"&amp; IF(lookups!$I$2-3 &gt;= 0, REPT(" ",MAX(1,lookups!$I$2-5+4+1-1-LEN(  IF(ISTEXT(SOURCE!H1903),SOURCE!H1903,  SUBSTITUTE(SUBSTITUTE(TEXT(SOURCE!H1903,"????0"),"  ","")," ",""))   ))), "")&amp;
       IF(ISTEXT(SOURCE!H1903),SOURCE!H1903, SUBSTITUTE(SUBSTITUTE(TEXT(SOURCE!H1903,"????0"),"  ","")," ",""))   &amp;","&amp; IF(lookups!$J$2-3 &gt;= 0, REPT(" ",lookups!$J$2-3-5), "")&amp;
      SOURCE!I1903&amp;
" | "&amp; IF(lookups!$K$2-LEN(SOURCE!I1903) &gt;= 0, REPT(" ",lookups!$K$2-LEN(SOURCE!I1903)), "")&amp;
      SOURCE!J1903&amp;      IF(lookups!$L$2-LEN(SOURCE!J1903) &gt;= 0, REPT(" ",lookups!$L$2-LEN(SOURCE!J1903)), "")&amp;
" | "&amp; IF(lookups!$K$2-LEN(SOURCE!I1903) &gt;= 0, REPT(" ",lookups!$K$2-LEN(SOURCE!I1903)), "")&amp;
      SOURCE!K1903&amp;      IF(lookups!$L$2-LEN(SOURCE!K1903) &gt;= 0, REPT(" ",lookups!$M$2-LEN(SOURCE!K1903)), "")&amp;
" | "&amp; SOURCE!L1903&amp;      IF(lookups!$O$2-LEN(SOURCE!L1903) &gt;= 0, REPT(" ",lookups!$O$2-LEN(SOURCE!L1903)), "")&amp;
" | "&amp; SOURCE!M1903&amp;      IF(lookups!$P$2-LEN(SOURCE!M1903) &gt;= 0, REPT(" ",lookups!$P$2-LEN(SOURCE!M1903)), "")&amp;
      "},"&amp;IF(SOURCE!O1903&lt;&gt;"",""&amp;SOURCE!O1903,"")
 )
)
)</f>
        <v>/* 1859 */  { SetSetting,                   JC_BLZ,                      "LEAD.0",                                      "LEAD.0",                                      (0 &lt;&lt; TAM_MAX_BITS) |     0, CAT_FNCT | SLS_UNCHANGED | US_UNCHANGED | EIM_DISABLED | PTP_DISABLED     },//dr</v>
      </c>
    </row>
    <row r="1904" customFormat="false" ht="15.75" hidden="false" customHeight="false" outlineLevel="0" collapsed="false">
      <c r="A1904" s="263" t="str">
        <f aca="false">IF(AND(OR(SOURCE!A1904="",ISBLANK(SOURCE!A1904)),SOURCE!B1904&gt;0),IF(ISBLANK(SOURCE!C1904),"",SOURCE!C1904),
IF(SOURCE!B1904&lt;0,VLOOKUP(SOURCE!B1904,lookups!A$1:B$25,2,0),
  IF(ISBLANK(SOURCE!B1904),
    "",
    "/* "&amp;TEXT(SOURCE!B1904,"???0")&amp;" *"&amp;
      SOURCE!C1904&amp;", "&amp; IF(lookups!$E$2-LEN(SOURCE!C1904) &gt;= 0, REPT(" ",lookups!$E$2-LEN(SOURCE!C1904)), "")&amp;
      SOURCE!D1904&amp;", "&amp; IF(lookups!$F$2-LEN(SOURCE!D1904) &gt;= 0, REPT(" ",lookups!$F$2-LEN(SOURCE!D1904)), "")&amp;
      SOURCE!E1904&amp;", "&amp; IF(lookups!$G$2-LEN(SOURCE!E1904) &gt;=0, REPT(" ",lookups!$G$2-LEN(SOURCE!E1904)), "")&amp;
      SOURCE!F1904&amp;", "&amp; IF(lookups!$H$2-LEN(SOURCE!F1904) &gt;= 0, REPT(" ",lookups!$H$2-LEN(SOURCE!F1904)+2), "")&amp;"("&amp;
      SUBSTITUTE(TEXT(SOURCE!G1904,"??0"),"  ","")&amp;" &lt;&lt; TAM_MAX_BITS) |"&amp; IF(lookups!$I$2-3 &gt;= 0, REPT(" ",MAX(1,lookups!$I$2-5+4+1-1-LEN(  IF(ISTEXT(SOURCE!H1904),SOURCE!H1904,  SUBSTITUTE(SUBSTITUTE(TEXT(SOURCE!H1904,"????0"),"  ","")," ",""))   ))), "")&amp;
       IF(ISTEXT(SOURCE!H1904),SOURCE!H1904, SUBSTITUTE(SUBSTITUTE(TEXT(SOURCE!H1904,"????0"),"  ","")," ",""))   &amp;","&amp; IF(lookups!$J$2-3 &gt;= 0, REPT(" ",lookups!$J$2-3-5), "")&amp;
      SOURCE!I1904&amp;
" | "&amp; IF(lookups!$K$2-LEN(SOURCE!I1904) &gt;= 0, REPT(" ",lookups!$K$2-LEN(SOURCE!I1904)), "")&amp;
      SOURCE!J1904&amp;      IF(lookups!$L$2-LEN(SOURCE!J1904) &gt;= 0, REPT(" ",lookups!$L$2-LEN(SOURCE!J1904)), "")&amp;
" | "&amp; IF(lookups!$K$2-LEN(SOURCE!I1904) &gt;= 0, REPT(" ",lookups!$K$2-LEN(SOURCE!I1904)), "")&amp;
      SOURCE!K1904&amp;      IF(lookups!$L$2-LEN(SOURCE!K1904) &gt;= 0, REPT(" ",lookups!$M$2-LEN(SOURCE!K1904)), "")&amp;
" | "&amp; SOURCE!L1904&amp;      IF(lookups!$O$2-LEN(SOURCE!L1904) &gt;= 0, REPT(" ",lookups!$O$2-LEN(SOURCE!L1904)), "")&amp;
" | "&amp; SOURCE!M1904&amp;      IF(lookups!$P$2-LEN(SOURCE!M1904) &gt;= 0, REPT(" ",lookups!$P$2-LEN(SOURCE!M1904)), "")&amp;
      "},"&amp;IF(SOURCE!O1904&lt;&gt;"",""&amp;SOURCE!O1904,"")
 )
)
)</f>
        <v>/* 1860 */  { SetSetting,                   JC_UC,                       "CAPS",                                        "CAPS",                                        (0 &lt;&lt; TAM_MAX_BITS) |     0, CAT_NONE | SLS_UNCHANGED | US_UNCHANGED | EIM_DISABLED | PTP_DISABLED     },//JM CASE</v>
      </c>
    </row>
    <row r="1905" customFormat="false" ht="15.75" hidden="false" customHeight="false" outlineLevel="0" collapsed="false">
      <c r="A1905" s="263" t="str">
        <f aca="false">IF(AND(OR(SOURCE!A1905="",ISBLANK(SOURCE!A1905)),SOURCE!B1905&gt;0),IF(ISBLANK(SOURCE!C1905),"",SOURCE!C1905),
IF(SOURCE!B1905&lt;0,VLOOKUP(SOURCE!B1905,lookups!A$1:B$25,2,0),
  IF(ISBLANK(SOURCE!B1905),
    "",
    "/* "&amp;TEXT(SOURCE!B1905,"???0")&amp;" *"&amp;
      SOURCE!C1905&amp;", "&amp; IF(lookups!$E$2-LEN(SOURCE!C1905) &gt;= 0, REPT(" ",lookups!$E$2-LEN(SOURCE!C1905)), "")&amp;
      SOURCE!D1905&amp;", "&amp; IF(lookups!$F$2-LEN(SOURCE!D1905) &gt;= 0, REPT(" ",lookups!$F$2-LEN(SOURCE!D1905)), "")&amp;
      SOURCE!E1905&amp;", "&amp; IF(lookups!$G$2-LEN(SOURCE!E1905) &gt;=0, REPT(" ",lookups!$G$2-LEN(SOURCE!E1905)), "")&amp;
      SOURCE!F1905&amp;", "&amp; IF(lookups!$H$2-LEN(SOURCE!F1905) &gt;= 0, REPT(" ",lookups!$H$2-LEN(SOURCE!F1905)+2), "")&amp;"("&amp;
      SUBSTITUTE(TEXT(SOURCE!G1905,"??0"),"  ","")&amp;" &lt;&lt; TAM_MAX_BITS) |"&amp; IF(lookups!$I$2-3 &gt;= 0, REPT(" ",MAX(1,lookups!$I$2-5+4+1-1-LEN(  IF(ISTEXT(SOURCE!H1905),SOURCE!H1905,  SUBSTITUTE(SUBSTITUTE(TEXT(SOURCE!H1905,"????0"),"  ","")," ",""))   ))), "")&amp;
       IF(ISTEXT(SOURCE!H1905),SOURCE!H1905, SUBSTITUTE(SUBSTITUTE(TEXT(SOURCE!H1905,"????0"),"  ","")," ",""))   &amp;","&amp; IF(lookups!$J$2-3 &gt;= 0, REPT(" ",lookups!$J$2-3-5), "")&amp;
      SOURCE!I1905&amp;
" | "&amp; IF(lookups!$K$2-LEN(SOURCE!I1905) &gt;= 0, REPT(" ",lookups!$K$2-LEN(SOURCE!I1905)), "")&amp;
      SOURCE!J1905&amp;      IF(lookups!$L$2-LEN(SOURCE!J1905) &gt;= 0, REPT(" ",lookups!$L$2-LEN(SOURCE!J1905)), "")&amp;
" | "&amp; IF(lookups!$K$2-LEN(SOURCE!I1905) &gt;= 0, REPT(" ",lookups!$K$2-LEN(SOURCE!I1905)), "")&amp;
      SOURCE!K1905&amp;      IF(lookups!$L$2-LEN(SOURCE!K1905) &gt;= 0, REPT(" ",lookups!$M$2-LEN(SOURCE!K1905)), "")&amp;
" | "&amp; SOURCE!L1905&amp;      IF(lookups!$O$2-LEN(SOURCE!L1905) &gt;= 0, REPT(" ",lookups!$O$2-LEN(SOURCE!L1905)), "")&amp;
" | "&amp; SOURCE!M1905&amp;      IF(lookups!$P$2-LEN(SOURCE!M1905) &gt;= 0, REPT(" ",lookups!$P$2-LEN(SOURCE!M1905)), "")&amp;
      "},"&amp;IF(SOURCE!O1905&lt;&gt;"",""&amp;SOURCE!O1905,"")
 )
)
)</f>
        <v>/* 1861 */  { SetSetting,                   JC_BASE_HOME,                "HOME",                                        "HOME",                                        (0 &lt;&lt; TAM_MAX_BITS) |     0, CAT_FNCT | SLS_UNCHANGED | US_UNCHANGED | EIM_DISABLED | PTP_DISABLED     },//JM eRPN</v>
      </c>
    </row>
    <row r="1906" customFormat="false" ht="15.75" hidden="false" customHeight="false" outlineLevel="0" collapsed="false">
      <c r="A1906" s="263" t="str">
        <f aca="false">IF(AND(OR(SOURCE!A1906="",ISBLANK(SOURCE!A1906)),SOURCE!B1906&gt;0),IF(ISBLANK(SOURCE!C1906),"",SOURCE!C1906),
IF(SOURCE!B1906&lt;0,VLOOKUP(SOURCE!B1906,lookups!A$1:B$25,2,0),
  IF(ISBLANK(SOURCE!B1906),
    "",
    "/* "&amp;TEXT(SOURCE!B1906,"???0")&amp;" *"&amp;
      SOURCE!C1906&amp;", "&amp; IF(lookups!$E$2-LEN(SOURCE!C1906) &gt;= 0, REPT(" ",lookups!$E$2-LEN(SOURCE!C1906)), "")&amp;
      SOURCE!D1906&amp;", "&amp; IF(lookups!$F$2-LEN(SOURCE!D1906) &gt;= 0, REPT(" ",lookups!$F$2-LEN(SOURCE!D1906)), "")&amp;
      SOURCE!E1906&amp;", "&amp; IF(lookups!$G$2-LEN(SOURCE!E1906) &gt;=0, REPT(" ",lookups!$G$2-LEN(SOURCE!E1906)), "")&amp;
      SOURCE!F1906&amp;", "&amp; IF(lookups!$H$2-LEN(SOURCE!F1906) &gt;= 0, REPT(" ",lookups!$H$2-LEN(SOURCE!F1906)+2), "")&amp;"("&amp;
      SUBSTITUTE(TEXT(SOURCE!G1906,"??0"),"  ","")&amp;" &lt;&lt; TAM_MAX_BITS) |"&amp; IF(lookups!$I$2-3 &gt;= 0, REPT(" ",MAX(1,lookups!$I$2-5+4+1-1-LEN(  IF(ISTEXT(SOURCE!H1906),SOURCE!H1906,  SUBSTITUTE(SUBSTITUTE(TEXT(SOURCE!H1906,"????0"),"  ","")," ",""))   ))), "")&amp;
       IF(ISTEXT(SOURCE!H1906),SOURCE!H1906, SUBSTITUTE(SUBSTITUTE(TEXT(SOURCE!H1906,"????0"),"  ","")," ",""))   &amp;","&amp; IF(lookups!$J$2-3 &gt;= 0, REPT(" ",lookups!$J$2-3-5), "")&amp;
      SOURCE!I1906&amp;
" | "&amp; IF(lookups!$K$2-LEN(SOURCE!I1906) &gt;= 0, REPT(" ",lookups!$K$2-LEN(SOURCE!I1906)), "")&amp;
      SOURCE!J1906&amp;      IF(lookups!$L$2-LEN(SOURCE!J1906) &gt;= 0, REPT(" ",lookups!$L$2-LEN(SOURCE!J1906)), "")&amp;
" | "&amp; IF(lookups!$K$2-LEN(SOURCE!I1906) &gt;= 0, REPT(" ",lookups!$K$2-LEN(SOURCE!I1906)), "")&amp;
      SOURCE!K1906&amp;      IF(lookups!$L$2-LEN(SOURCE!K1906) &gt;= 0, REPT(" ",lookups!$M$2-LEN(SOURCE!K1906)), "")&amp;
" | "&amp; SOURCE!L1906&amp;      IF(lookups!$O$2-LEN(SOURCE!L1906) &gt;= 0, REPT(" ",lookups!$O$2-LEN(SOURCE!L1906)), "")&amp;
" | "&amp; SOURCE!M1906&amp;      IF(lookups!$P$2-LEN(SOURCE!M1906) &gt;= 0, REPT(" ",lookups!$P$2-LEN(SOURCE!M1906)), "")&amp;
      "},"&amp;IF(SOURCE!O1906&lt;&gt;"",""&amp;SOURCE!O1906,"")
 )
)
)</f>
        <v>/* 1862 */  { itemToBeCoded,                NOPARAM,                     "Misc:",                                       "Misc:",                                       (0 &lt;&lt; TAM_MAX_BITS) |     0, CAT_MENU | SLS_UNCHANGED | US_UNCHANGED | EIM_DISABLED | PTP_DISABLED     },</v>
      </c>
    </row>
    <row r="1907" customFormat="false" ht="15.75" hidden="false" customHeight="false" outlineLevel="0" collapsed="false">
      <c r="A1907" s="263" t="str">
        <f aca="false">IF(AND(OR(SOURCE!A1907="",ISBLANK(SOURCE!A1907)),SOURCE!B1907&gt;0),IF(ISBLANK(SOURCE!C1907),"",SOURCE!C1907),
IF(SOURCE!B1907&lt;0,VLOOKUP(SOURCE!B1907,lookups!A$1:B$25,2,0),
  IF(ISBLANK(SOURCE!B1907),
    "",
    "/* "&amp;TEXT(SOURCE!B1907,"???0")&amp;" *"&amp;
      SOURCE!C1907&amp;", "&amp; IF(lookups!$E$2-LEN(SOURCE!C1907) &gt;= 0, REPT(" ",lookups!$E$2-LEN(SOURCE!C1907)), "")&amp;
      SOURCE!D1907&amp;", "&amp; IF(lookups!$F$2-LEN(SOURCE!D1907) &gt;= 0, REPT(" ",lookups!$F$2-LEN(SOURCE!D1907)), "")&amp;
      SOURCE!E1907&amp;", "&amp; IF(lookups!$G$2-LEN(SOURCE!E1907) &gt;=0, REPT(" ",lookups!$G$2-LEN(SOURCE!E1907)), "")&amp;
      SOURCE!F1907&amp;", "&amp; IF(lookups!$H$2-LEN(SOURCE!F1907) &gt;= 0, REPT(" ",lookups!$H$2-LEN(SOURCE!F1907)+2), "")&amp;"("&amp;
      SUBSTITUTE(TEXT(SOURCE!G1907,"??0"),"  ","")&amp;" &lt;&lt; TAM_MAX_BITS) |"&amp; IF(lookups!$I$2-3 &gt;= 0, REPT(" ",MAX(1,lookups!$I$2-5+4+1-1-LEN(  IF(ISTEXT(SOURCE!H1907),SOURCE!H1907,  SUBSTITUTE(SUBSTITUTE(TEXT(SOURCE!H1907,"????0"),"  ","")," ",""))   ))), "")&amp;
       IF(ISTEXT(SOURCE!H1907),SOURCE!H1907, SUBSTITUTE(SUBSTITUTE(TEXT(SOURCE!H1907,"????0"),"  ","")," ",""))   &amp;","&amp; IF(lookups!$J$2-3 &gt;= 0, REPT(" ",lookups!$J$2-3-5), "")&amp;
      SOURCE!I1907&amp;
" | "&amp; IF(lookups!$K$2-LEN(SOURCE!I1907) &gt;= 0, REPT(" ",lookups!$K$2-LEN(SOURCE!I1907)), "")&amp;
      SOURCE!J1907&amp;      IF(lookups!$L$2-LEN(SOURCE!J1907) &gt;= 0, REPT(" ",lookups!$L$2-LEN(SOURCE!J1907)), "")&amp;
" | "&amp; IF(lookups!$K$2-LEN(SOURCE!I1907) &gt;= 0, REPT(" ",lookups!$K$2-LEN(SOURCE!I1907)), "")&amp;
      SOURCE!K1907&amp;      IF(lookups!$L$2-LEN(SOURCE!K1907) &gt;= 0, REPT(" ",lookups!$M$2-LEN(SOURCE!K1907)), "")&amp;
" | "&amp; SOURCE!L1907&amp;      IF(lookups!$O$2-LEN(SOURCE!L1907) &gt;= 0, REPT(" ",lookups!$O$2-LEN(SOURCE!L1907)), "")&amp;
" | "&amp; SOURCE!M1907&amp;      IF(lookups!$P$2-LEN(SOURCE!M1907) &gt;= 0, REPT(" ",lookups!$P$2-LEN(SOURCE!M1907)), "")&amp;
      "},"&amp;IF(SOURCE!O1907&lt;&gt;"",""&amp;SOURCE!O1907,"")
 )
)
)</f>
        <v>/* 1863 */  { SetSetting,                   JC_MYM_TRIPLE,               "MyM.3",                                       "MyM.3",                                       (0 &lt;&lt; TAM_MAX_BITS) |     0, CAT_FNCT | SLS_UNCHANGED | US_UNCHANGED | EIM_DISABLED | PTP_DISABLED     },//JM MYM.3</v>
      </c>
    </row>
    <row r="1908" customFormat="false" ht="15.75" hidden="false" customHeight="false" outlineLevel="0" collapsed="false">
      <c r="A1908" s="263" t="str">
        <f aca="false">IF(AND(OR(SOURCE!A1908="",ISBLANK(SOURCE!A1908)),SOURCE!B1908&gt;0),IF(ISBLANK(SOURCE!C1908),"",SOURCE!C1908),
IF(SOURCE!B1908&lt;0,VLOOKUP(SOURCE!B1908,lookups!A$1:B$25,2,0),
  IF(ISBLANK(SOURCE!B1908),
    "",
    "/* "&amp;TEXT(SOURCE!B1908,"???0")&amp;" *"&amp;
      SOURCE!C1908&amp;", "&amp; IF(lookups!$E$2-LEN(SOURCE!C1908) &gt;= 0, REPT(" ",lookups!$E$2-LEN(SOURCE!C1908)), "")&amp;
      SOURCE!D1908&amp;", "&amp; IF(lookups!$F$2-LEN(SOURCE!D1908) &gt;= 0, REPT(" ",lookups!$F$2-LEN(SOURCE!D1908)), "")&amp;
      SOURCE!E1908&amp;", "&amp; IF(lookups!$G$2-LEN(SOURCE!E1908) &gt;=0, REPT(" ",lookups!$G$2-LEN(SOURCE!E1908)), "")&amp;
      SOURCE!F1908&amp;", "&amp; IF(lookups!$H$2-LEN(SOURCE!F1908) &gt;= 0, REPT(" ",lookups!$H$2-LEN(SOURCE!F1908)+2), "")&amp;"("&amp;
      SUBSTITUTE(TEXT(SOURCE!G1908,"??0"),"  ","")&amp;" &lt;&lt; TAM_MAX_BITS) |"&amp; IF(lookups!$I$2-3 &gt;= 0, REPT(" ",MAX(1,lookups!$I$2-5+4+1-1-LEN(  IF(ISTEXT(SOURCE!H1908),SOURCE!H1908,  SUBSTITUTE(SUBSTITUTE(TEXT(SOURCE!H1908,"????0"),"  ","")," ",""))   ))), "")&amp;
       IF(ISTEXT(SOURCE!H1908),SOURCE!H1908, SUBSTITUTE(SUBSTITUTE(TEXT(SOURCE!H1908,"????0"),"  ","")," ",""))   &amp;","&amp; IF(lookups!$J$2-3 &gt;= 0, REPT(" ",lookups!$J$2-3-5), "")&amp;
      SOURCE!I1908&amp;
" | "&amp; IF(lookups!$K$2-LEN(SOURCE!I1908) &gt;= 0, REPT(" ",lookups!$K$2-LEN(SOURCE!I1908)), "")&amp;
      SOURCE!J1908&amp;      IF(lookups!$L$2-LEN(SOURCE!J1908) &gt;= 0, REPT(" ",lookups!$L$2-LEN(SOURCE!J1908)), "")&amp;
" | "&amp; IF(lookups!$K$2-LEN(SOURCE!I1908) &gt;= 0, REPT(" ",lookups!$K$2-LEN(SOURCE!I1908)), "")&amp;
      SOURCE!K1908&amp;      IF(lookups!$L$2-LEN(SOURCE!K1908) &gt;= 0, REPT(" ",lookups!$M$2-LEN(SOURCE!K1908)), "")&amp;
" | "&amp; SOURCE!L1908&amp;      IF(lookups!$O$2-LEN(SOURCE!L1908) &gt;= 0, REPT(" ",lookups!$O$2-LEN(SOURCE!L1908)), "")&amp;
" | "&amp; SOURCE!M1908&amp;      IF(lookups!$P$2-LEN(SOURCE!M1908) &gt;= 0, REPT(" ",lookups!$P$2-LEN(SOURCE!M1908)), "")&amp;
      "},"&amp;IF(SOURCE!O1908&lt;&gt;"",""&amp;SOURCE!O1908,"")
 )
)
)</f>
        <v>/* 1864 */  { fnDateTimeToJulian,           NOPARAM,                     "DT" STD_RIGHT_ARROW "J",                      "DT" STD_RIGHT_ARROW "J",                      (0 &lt;&lt; TAM_MAX_BITS) |     0, CAT_FNCT | SLS_ENABLED   | US_ENABLED   | EIM_DISABLED | PTP_NONE         },</v>
      </c>
    </row>
    <row r="1909" customFormat="false" ht="15.75" hidden="false" customHeight="false" outlineLevel="0" collapsed="false">
      <c r="A1909" s="263" t="str">
        <f aca="false">IF(AND(OR(SOURCE!A1909="",ISBLANK(SOURCE!A1909)),SOURCE!B1909&gt;0),IF(ISBLANK(SOURCE!C1909),"",SOURCE!C1909),
IF(SOURCE!B1909&lt;0,VLOOKUP(SOURCE!B1909,lookups!A$1:B$25,2,0),
  IF(ISBLANK(SOURCE!B1909),
    "",
    "/* "&amp;TEXT(SOURCE!B1909,"???0")&amp;" *"&amp;
      SOURCE!C1909&amp;", "&amp; IF(lookups!$E$2-LEN(SOURCE!C1909) &gt;= 0, REPT(" ",lookups!$E$2-LEN(SOURCE!C1909)), "")&amp;
      SOURCE!D1909&amp;", "&amp; IF(lookups!$F$2-LEN(SOURCE!D1909) &gt;= 0, REPT(" ",lookups!$F$2-LEN(SOURCE!D1909)), "")&amp;
      SOURCE!E1909&amp;", "&amp; IF(lookups!$G$2-LEN(SOURCE!E1909) &gt;=0, REPT(" ",lookups!$G$2-LEN(SOURCE!E1909)), "")&amp;
      SOURCE!F1909&amp;", "&amp; IF(lookups!$H$2-LEN(SOURCE!F1909) &gt;= 0, REPT(" ",lookups!$H$2-LEN(SOURCE!F1909)+2), "")&amp;"("&amp;
      SUBSTITUTE(TEXT(SOURCE!G1909,"??0"),"  ","")&amp;" &lt;&lt; TAM_MAX_BITS) |"&amp; IF(lookups!$I$2-3 &gt;= 0, REPT(" ",MAX(1,lookups!$I$2-5+4+1-1-LEN(  IF(ISTEXT(SOURCE!H1909),SOURCE!H1909,  SUBSTITUTE(SUBSTITUTE(TEXT(SOURCE!H1909,"????0"),"  ","")," ",""))   ))), "")&amp;
       IF(ISTEXT(SOURCE!H1909),SOURCE!H1909, SUBSTITUTE(SUBSTITUTE(TEXT(SOURCE!H1909,"????0"),"  ","")," ",""))   &amp;","&amp; IF(lookups!$J$2-3 &gt;= 0, REPT(" ",lookups!$J$2-3-5), "")&amp;
      SOURCE!I1909&amp;
" | "&amp; IF(lookups!$K$2-LEN(SOURCE!I1909) &gt;= 0, REPT(" ",lookups!$K$2-LEN(SOURCE!I1909)), "")&amp;
      SOURCE!J1909&amp;      IF(lookups!$L$2-LEN(SOURCE!J1909) &gt;= 0, REPT(" ",lookups!$L$2-LEN(SOURCE!J1909)), "")&amp;
" | "&amp; IF(lookups!$K$2-LEN(SOURCE!I1909) &gt;= 0, REPT(" ",lookups!$K$2-LEN(SOURCE!I1909)), "")&amp;
      SOURCE!K1909&amp;      IF(lookups!$L$2-LEN(SOURCE!K1909) &gt;= 0, REPT(" ",lookups!$M$2-LEN(SOURCE!K1909)), "")&amp;
" | "&amp; SOURCE!L1909&amp;      IF(lookups!$O$2-LEN(SOURCE!L1909) &gt;= 0, REPT(" ",lookups!$O$2-LEN(SOURCE!L1909)), "")&amp;
" | "&amp; SOURCE!M1909&amp;      IF(lookups!$P$2-LEN(SOURCE!M1909) &gt;= 0, REPT(" ",lookups!$P$2-LEN(SOURCE!M1909)), "")&amp;
      "},"&amp;IF(SOURCE!O1909&lt;&gt;"",""&amp;SOURCE!O1909,"")
 )
)
)</f>
        <v>/* 1865 */  { fnJulianToDateTime,           NOPARAM,                     "J" STD_RIGHT_ARROW "DT",                      "J" STD_RIGHT_ARROW "DT",                      (0 &lt;&lt; TAM_MAX_BITS) |     0, CAT_FNCT | SLS_ENABLED   | US_ENABLED   | EIM_DISABLED | PTP_NONE         },</v>
      </c>
    </row>
    <row r="1910" customFormat="false" ht="15.75" hidden="false" customHeight="false" outlineLevel="0" collapsed="false">
      <c r="A1910" s="263" t="str">
        <f aca="false">IF(AND(OR(SOURCE!A1910="",ISBLANK(SOURCE!A1910)),SOURCE!B1910&gt;0),IF(ISBLANK(SOURCE!C1910),"",SOURCE!C1910),
IF(SOURCE!B1910&lt;0,VLOOKUP(SOURCE!B1910,lookups!A$1:B$25,2,0),
  IF(ISBLANK(SOURCE!B1910),
    "",
    "/* "&amp;TEXT(SOURCE!B1910,"???0")&amp;" *"&amp;
      SOURCE!C1910&amp;", "&amp; IF(lookups!$E$2-LEN(SOURCE!C1910) &gt;= 0, REPT(" ",lookups!$E$2-LEN(SOURCE!C1910)), "")&amp;
      SOURCE!D1910&amp;", "&amp; IF(lookups!$F$2-LEN(SOURCE!D1910) &gt;= 0, REPT(" ",lookups!$F$2-LEN(SOURCE!D1910)), "")&amp;
      SOURCE!E1910&amp;", "&amp; IF(lookups!$G$2-LEN(SOURCE!E1910) &gt;=0, REPT(" ",lookups!$G$2-LEN(SOURCE!E1910)), "")&amp;
      SOURCE!F1910&amp;", "&amp; IF(lookups!$H$2-LEN(SOURCE!F1910) &gt;= 0, REPT(" ",lookups!$H$2-LEN(SOURCE!F1910)+2), "")&amp;"("&amp;
      SUBSTITUTE(TEXT(SOURCE!G1910,"??0"),"  ","")&amp;" &lt;&lt; TAM_MAX_BITS) |"&amp; IF(lookups!$I$2-3 &gt;= 0, REPT(" ",MAX(1,lookups!$I$2-5+4+1-1-LEN(  IF(ISTEXT(SOURCE!H1910),SOURCE!H1910,  SUBSTITUTE(SUBSTITUTE(TEXT(SOURCE!H1910,"????0"),"  ","")," ",""))   ))), "")&amp;
       IF(ISTEXT(SOURCE!H1910),SOURCE!H1910, SUBSTITUTE(SUBSTITUTE(TEXT(SOURCE!H1910,"????0"),"  ","")," ",""))   &amp;","&amp; IF(lookups!$J$2-3 &gt;= 0, REPT(" ",lookups!$J$2-3-5), "")&amp;
      SOURCE!I1910&amp;
" | "&amp; IF(lookups!$K$2-LEN(SOURCE!I1910) &gt;= 0, REPT(" ",lookups!$K$2-LEN(SOURCE!I1910)), "")&amp;
      SOURCE!J1910&amp;      IF(lookups!$L$2-LEN(SOURCE!J1910) &gt;= 0, REPT(" ",lookups!$L$2-LEN(SOURCE!J1910)), "")&amp;
" | "&amp; IF(lookups!$K$2-LEN(SOURCE!I1910) &gt;= 0, REPT(" ",lookups!$K$2-LEN(SOURCE!I1910)), "")&amp;
      SOURCE!K1910&amp;      IF(lookups!$L$2-LEN(SOURCE!K1910) &gt;= 0, REPT(" ",lookups!$M$2-LEN(SOURCE!K1910)), "")&amp;
" | "&amp; SOURCE!L1910&amp;      IF(lookups!$O$2-LEN(SOURCE!L1910) &gt;= 0, REPT(" ",lookups!$O$2-LEN(SOURCE!L1910)), "")&amp;
" | "&amp; SOURCE!M1910&amp;      IF(lookups!$P$2-LEN(SOURCE!M1910) &gt;= 0, REPT(" ",lookups!$P$2-LEN(SOURCE!M1910)), "")&amp;
      "},"&amp;IF(SOURCE!O1910&lt;&gt;"",""&amp;SOURCE!O1910,"")
 )
)
)</f>
        <v>/* 1866 */  { fnDisplayFormatCycle,         NOPARAM,                     "FSE",                                         "FSE",                                         (0 &lt;&lt; TAM_MAX_BITS) |     0, CAT_NONE | SLS_UNCHANGED | US_UNCHANGED | EIM_DISABLED | PTP_DISABLED     },//JM UNIT</v>
      </c>
    </row>
    <row r="1911" customFormat="false" ht="15.75" hidden="false" customHeight="false" outlineLevel="0" collapsed="false">
      <c r="A1911" s="263" t="str">
        <f aca="false">IF(AND(OR(SOURCE!A1911="",ISBLANK(SOURCE!A1911)),SOURCE!B1911&gt;0),IF(ISBLANK(SOURCE!C1911),"",SOURCE!C1911),
IF(SOURCE!B1911&lt;0,VLOOKUP(SOURCE!B1911,lookups!A$1:B$25,2,0),
  IF(ISBLANK(SOURCE!B1911),
    "",
    "/* "&amp;TEXT(SOURCE!B1911,"???0")&amp;" *"&amp;
      SOURCE!C1911&amp;", "&amp; IF(lookups!$E$2-LEN(SOURCE!C1911) &gt;= 0, REPT(" ",lookups!$E$2-LEN(SOURCE!C1911)), "")&amp;
      SOURCE!D1911&amp;", "&amp; IF(lookups!$F$2-LEN(SOURCE!D1911) &gt;= 0, REPT(" ",lookups!$F$2-LEN(SOURCE!D1911)), "")&amp;
      SOURCE!E1911&amp;", "&amp; IF(lookups!$G$2-LEN(SOURCE!E1911) &gt;=0, REPT(" ",lookups!$G$2-LEN(SOURCE!E1911)), "")&amp;
      SOURCE!F1911&amp;", "&amp; IF(lookups!$H$2-LEN(SOURCE!F1911) &gt;= 0, REPT(" ",lookups!$H$2-LEN(SOURCE!F1911)+2), "")&amp;"("&amp;
      SUBSTITUTE(TEXT(SOURCE!G1911,"??0"),"  ","")&amp;" &lt;&lt; TAM_MAX_BITS) |"&amp; IF(lookups!$I$2-3 &gt;= 0, REPT(" ",MAX(1,lookups!$I$2-5+4+1-1-LEN(  IF(ISTEXT(SOURCE!H1911),SOURCE!H1911,  SUBSTITUTE(SUBSTITUTE(TEXT(SOURCE!H1911,"????0"),"  ","")," ",""))   ))), "")&amp;
       IF(ISTEXT(SOURCE!H1911),SOURCE!H1911, SUBSTITUTE(SUBSTITUTE(TEXT(SOURCE!H1911,"????0"),"  ","")," ",""))   &amp;","&amp; IF(lookups!$J$2-3 &gt;= 0, REPT(" ",lookups!$J$2-3-5), "")&amp;
      SOURCE!I1911&amp;
" | "&amp; IF(lookups!$K$2-LEN(SOURCE!I1911) &gt;= 0, REPT(" ",lookups!$K$2-LEN(SOURCE!I1911)), "")&amp;
      SOURCE!J1911&amp;      IF(lookups!$L$2-LEN(SOURCE!J1911) &gt;= 0, REPT(" ",lookups!$L$2-LEN(SOURCE!J1911)), "")&amp;
" | "&amp; IF(lookups!$K$2-LEN(SOURCE!I1911) &gt;= 0, REPT(" ",lookups!$K$2-LEN(SOURCE!I1911)), "")&amp;
      SOURCE!K1911&amp;      IF(lookups!$L$2-LEN(SOURCE!K1911) &gt;= 0, REPT(" ",lookups!$M$2-LEN(SOURCE!K1911)), "")&amp;
" | "&amp; SOURCE!L1911&amp;      IF(lookups!$O$2-LEN(SOURCE!L1911) &gt;= 0, REPT(" ",lookups!$O$2-LEN(SOURCE!L1911)), "")&amp;
" | "&amp; SOURCE!M1911&amp;      IF(lookups!$P$2-LEN(SOURCE!M1911) &gt;= 0, REPT(" ",lookups!$P$2-LEN(SOURCE!M1911)), "")&amp;
      "},"&amp;IF(SOURCE!O1911&lt;&gt;"",""&amp;SOURCE!O1911,"")
 )
)
)</f>
        <v>/* 1867 */  { SetSetting,                   JC_LARGELI,                  "LRG_LI",                                      "LRG_LI",                                      (0 &lt;&lt; TAM_MAX_BITS) |     0, CAT_FNCT | SLS_UNCHANGED | US_UNCHANGED | EIM_DISABLED | PTP_DISABLED     },</v>
      </c>
    </row>
    <row r="1912" customFormat="false" ht="15.75" hidden="false" customHeight="false" outlineLevel="0" collapsed="false">
      <c r="A1912" s="263" t="str">
        <f aca="false">IF(AND(OR(SOURCE!A1912="",ISBLANK(SOURCE!A1912)),SOURCE!B1912&gt;0),IF(ISBLANK(SOURCE!C1912),"",SOURCE!C1912),
IF(SOURCE!B1912&lt;0,VLOOKUP(SOURCE!B1912,lookups!A$1:B$25,2,0),
  IF(ISBLANK(SOURCE!B1912),
    "",
    "/* "&amp;TEXT(SOURCE!B1912,"???0")&amp;" *"&amp;
      SOURCE!C1912&amp;", "&amp; IF(lookups!$E$2-LEN(SOURCE!C1912) &gt;= 0, REPT(" ",lookups!$E$2-LEN(SOURCE!C1912)), "")&amp;
      SOURCE!D1912&amp;", "&amp; IF(lookups!$F$2-LEN(SOURCE!D1912) &gt;= 0, REPT(" ",lookups!$F$2-LEN(SOURCE!D1912)), "")&amp;
      SOURCE!E1912&amp;", "&amp; IF(lookups!$G$2-LEN(SOURCE!E1912) &gt;=0, REPT(" ",lookups!$G$2-LEN(SOURCE!E1912)), "")&amp;
      SOURCE!F1912&amp;", "&amp; IF(lookups!$H$2-LEN(SOURCE!F1912) &gt;= 0, REPT(" ",lookups!$H$2-LEN(SOURCE!F1912)+2), "")&amp;"("&amp;
      SUBSTITUTE(TEXT(SOURCE!G1912,"??0"),"  ","")&amp;" &lt;&lt; TAM_MAX_BITS) |"&amp; IF(lookups!$I$2-3 &gt;= 0, REPT(" ",MAX(1,lookups!$I$2-5+4+1-1-LEN(  IF(ISTEXT(SOURCE!H1912),SOURCE!H1912,  SUBSTITUTE(SUBSTITUTE(TEXT(SOURCE!H1912,"????0"),"  ","")," ",""))   ))), "")&amp;
       IF(ISTEXT(SOURCE!H1912),SOURCE!H1912, SUBSTITUTE(SUBSTITUTE(TEXT(SOURCE!H1912,"????0"),"  ","")," ",""))   &amp;","&amp; IF(lookups!$J$2-3 &gt;= 0, REPT(" ",lookups!$J$2-3-5), "")&amp;
      SOURCE!I1912&amp;
" | "&amp; IF(lookups!$K$2-LEN(SOURCE!I1912) &gt;= 0, REPT(" ",lookups!$K$2-LEN(SOURCE!I1912)), "")&amp;
      SOURCE!J1912&amp;      IF(lookups!$L$2-LEN(SOURCE!J1912) &gt;= 0, REPT(" ",lookups!$L$2-LEN(SOURCE!J1912)), "")&amp;
" | "&amp; IF(lookups!$K$2-LEN(SOURCE!I1912) &gt;= 0, REPT(" ",lookups!$K$2-LEN(SOURCE!I1912)), "")&amp;
      SOURCE!K1912&amp;      IF(lookups!$L$2-LEN(SOURCE!K1912) &gt;= 0, REPT(" ",lookups!$M$2-LEN(SOURCE!K1912)), "")&amp;
" | "&amp; SOURCE!L1912&amp;      IF(lookups!$O$2-LEN(SOURCE!L1912) &gt;= 0, REPT(" ",lookups!$O$2-LEN(SOURCE!L1912)), "")&amp;
" | "&amp; SOURCE!M1912&amp;      IF(lookups!$P$2-LEN(SOURCE!M1912) &gt;= 0, REPT(" ",lookups!$P$2-LEN(SOURCE!M1912)), "")&amp;
      "},"&amp;IF(SOURCE!O1912&lt;&gt;"",""&amp;SOURCE!O1912,"")
 )
)
)</f>
        <v>/* 1868 */  { fnDisplayFormatSigFig,        TM_VALUE,                    "SIG",                                         "SIG",                                         (0 &lt;&lt; TAM_MAX_BITS) | DSP_MAX, CAT_FNCT | SLS_ENABLED   | US_ENABLED   | EIM_DISABLED | PTP_NUMBER_8     },//JM SIGFIG</v>
      </c>
    </row>
    <row r="1913" customFormat="false" ht="15.75" hidden="false" customHeight="false" outlineLevel="0" collapsed="false">
      <c r="A1913" s="263" t="str">
        <f aca="false">IF(AND(OR(SOURCE!A1913="",ISBLANK(SOURCE!A1913)),SOURCE!B1913&gt;0),IF(ISBLANK(SOURCE!C1913),"",SOURCE!C1913),
IF(SOURCE!B1913&lt;0,VLOOKUP(SOURCE!B1913,lookups!A$1:B$25,2,0),
  IF(ISBLANK(SOURCE!B1913),
    "",
    "/* "&amp;TEXT(SOURCE!B1913,"???0")&amp;" *"&amp;
      SOURCE!C1913&amp;", "&amp; IF(lookups!$E$2-LEN(SOURCE!C1913) &gt;= 0, REPT(" ",lookups!$E$2-LEN(SOURCE!C1913)), "")&amp;
      SOURCE!D1913&amp;", "&amp; IF(lookups!$F$2-LEN(SOURCE!D1913) &gt;= 0, REPT(" ",lookups!$F$2-LEN(SOURCE!D1913)), "")&amp;
      SOURCE!E1913&amp;", "&amp; IF(lookups!$G$2-LEN(SOURCE!E1913) &gt;=0, REPT(" ",lookups!$G$2-LEN(SOURCE!E1913)), "")&amp;
      SOURCE!F1913&amp;", "&amp; IF(lookups!$H$2-LEN(SOURCE!F1913) &gt;= 0, REPT(" ",lookups!$H$2-LEN(SOURCE!F1913)+2), "")&amp;"("&amp;
      SUBSTITUTE(TEXT(SOURCE!G1913,"??0"),"  ","")&amp;" &lt;&lt; TAM_MAX_BITS) |"&amp; IF(lookups!$I$2-3 &gt;= 0, REPT(" ",MAX(1,lookups!$I$2-5+4+1-1-LEN(  IF(ISTEXT(SOURCE!H1913),SOURCE!H1913,  SUBSTITUTE(SUBSTITUTE(TEXT(SOURCE!H1913,"????0"),"  ","")," ",""))   ))), "")&amp;
       IF(ISTEXT(SOURCE!H1913),SOURCE!H1913, SUBSTITUTE(SUBSTITUTE(TEXT(SOURCE!H1913,"????0"),"  ","")," ",""))   &amp;","&amp; IF(lookups!$J$2-3 &gt;= 0, REPT(" ",lookups!$J$2-3-5), "")&amp;
      SOURCE!I1913&amp;
" | "&amp; IF(lookups!$K$2-LEN(SOURCE!I1913) &gt;= 0, REPT(" ",lookups!$K$2-LEN(SOURCE!I1913)), "")&amp;
      SOURCE!J1913&amp;      IF(lookups!$L$2-LEN(SOURCE!J1913) &gt;= 0, REPT(" ",lookups!$L$2-LEN(SOURCE!J1913)), "")&amp;
" | "&amp; IF(lookups!$K$2-LEN(SOURCE!I1913) &gt;= 0, REPT(" ",lookups!$K$2-LEN(SOURCE!I1913)), "")&amp;
      SOURCE!K1913&amp;      IF(lookups!$L$2-LEN(SOURCE!K1913) &gt;= 0, REPT(" ",lookups!$M$2-LEN(SOURCE!K1913)), "")&amp;
" | "&amp; SOURCE!L1913&amp;      IF(lookups!$O$2-LEN(SOURCE!L1913) &gt;= 0, REPT(" ",lookups!$O$2-LEN(SOURCE!L1913)), "")&amp;
" | "&amp; SOURCE!M1913&amp;      IF(lookups!$P$2-LEN(SOURCE!M1913) &gt;= 0, REPT(" ",lookups!$P$2-LEN(SOURCE!M1913)), "")&amp;
      "},"&amp;IF(SOURCE!O1913&lt;&gt;"",""&amp;SOURCE!O1913,"")
 )
)
)</f>
        <v>/* 1869 */  { fnDisplayFormatUnit,          TM_VALUE,                    "UNIT",                                        "UNIT",                                        (0 &lt;&lt; TAM_MAX_BITS) | DSP_MAX, CAT_FNCT | SLS_ENABLED   | US_ENABLED   | EIM_DISABLED | PTP_NUMBER_8     },//JM UNIT</v>
      </c>
    </row>
    <row r="1914" customFormat="false" ht="15.75" hidden="false" customHeight="false" outlineLevel="0" collapsed="false">
      <c r="A1914" s="263" t="str">
        <f aca="false">IF(AND(OR(SOURCE!A1914="",ISBLANK(SOURCE!A1914)),SOURCE!B1914&gt;0),IF(ISBLANK(SOURCE!C1914),"",SOURCE!C1914),
IF(SOURCE!B1914&lt;0,VLOOKUP(SOURCE!B1914,lookups!A$1:B$25,2,0),
  IF(ISBLANK(SOURCE!B1914),
    "",
    "/* "&amp;TEXT(SOURCE!B1914,"???0")&amp;" *"&amp;
      SOURCE!C1914&amp;", "&amp; IF(lookups!$E$2-LEN(SOURCE!C1914) &gt;= 0, REPT(" ",lookups!$E$2-LEN(SOURCE!C1914)), "")&amp;
      SOURCE!D1914&amp;", "&amp; IF(lookups!$F$2-LEN(SOURCE!D1914) &gt;= 0, REPT(" ",lookups!$F$2-LEN(SOURCE!D1914)), "")&amp;
      SOURCE!E1914&amp;", "&amp; IF(lookups!$G$2-LEN(SOURCE!E1914) &gt;=0, REPT(" ",lookups!$G$2-LEN(SOURCE!E1914)), "")&amp;
      SOURCE!F1914&amp;", "&amp; IF(lookups!$H$2-LEN(SOURCE!F1914) &gt;= 0, REPT(" ",lookups!$H$2-LEN(SOURCE!F1914)+2), "")&amp;"("&amp;
      SUBSTITUTE(TEXT(SOURCE!G1914,"??0"),"  ","")&amp;" &lt;&lt; TAM_MAX_BITS) |"&amp; IF(lookups!$I$2-3 &gt;= 0, REPT(" ",MAX(1,lookups!$I$2-5+4+1-1-LEN(  IF(ISTEXT(SOURCE!H1914),SOURCE!H1914,  SUBSTITUTE(SUBSTITUTE(TEXT(SOURCE!H1914,"????0"),"  ","")," ",""))   ))), "")&amp;
       IF(ISTEXT(SOURCE!H1914),SOURCE!H1914, SUBSTITUTE(SUBSTITUTE(TEXT(SOURCE!H1914,"????0"),"  ","")," ",""))   &amp;","&amp; IF(lookups!$J$2-3 &gt;= 0, REPT(" ",lookups!$J$2-3-5), "")&amp;
      SOURCE!I1914&amp;
" | "&amp; IF(lookups!$K$2-LEN(SOURCE!I1914) &gt;= 0, REPT(" ",lookups!$K$2-LEN(SOURCE!I1914)), "")&amp;
      SOURCE!J1914&amp;      IF(lookups!$L$2-LEN(SOURCE!J1914) &gt;= 0, REPT(" ",lookups!$L$2-LEN(SOURCE!J1914)), "")&amp;
" | "&amp; IF(lookups!$K$2-LEN(SOURCE!I1914) &gt;= 0, REPT(" ",lookups!$K$2-LEN(SOURCE!I1914)), "")&amp;
      SOURCE!K1914&amp;      IF(lookups!$L$2-LEN(SOURCE!K1914) &gt;= 0, REPT(" ",lookups!$M$2-LEN(SOURCE!K1914)), "")&amp;
" | "&amp; SOURCE!L1914&amp;      IF(lookups!$O$2-LEN(SOURCE!L1914) &gt;= 0, REPT(" ",lookups!$O$2-LEN(SOURCE!L1914)), "")&amp;
" | "&amp; SOURCE!M1914&amp;      IF(lookups!$P$2-LEN(SOURCE!M1914) &gt;= 0, REPT(" ",lookups!$P$2-LEN(SOURCE!M1914)), "")&amp;
      "},"&amp;IF(SOURCE!O1914&lt;&gt;"",""&amp;SOURCE!O1914,"")
 )
)
)</f>
        <v>/* 1870 */  { fnRound2,                     NOPARAM,                     "ROUND",                                       "ROUND",                                       (0 &lt;&lt; TAM_MAX_BITS) |     0, CAT_FNCT | SLS_ENABLED   | US_ENABLED   | EIM_DISABLED | PTP_NONE         },</v>
      </c>
    </row>
    <row r="1915" customFormat="false" ht="15.75" hidden="false" customHeight="false" outlineLevel="0" collapsed="false">
      <c r="A1915" s="263" t="str">
        <f aca="false">IF(AND(OR(SOURCE!A1915="",ISBLANK(SOURCE!A1915)),SOURCE!B1915&gt;0),IF(ISBLANK(SOURCE!C1915),"",SOURCE!C1915),
IF(SOURCE!B1915&lt;0,VLOOKUP(SOURCE!B1915,lookups!A$1:B$25,2,0),
  IF(ISBLANK(SOURCE!B1915),
    "",
    "/* "&amp;TEXT(SOURCE!B1915,"???0")&amp;" *"&amp;
      SOURCE!C1915&amp;", "&amp; IF(lookups!$E$2-LEN(SOURCE!C1915) &gt;= 0, REPT(" ",lookups!$E$2-LEN(SOURCE!C1915)), "")&amp;
      SOURCE!D1915&amp;", "&amp; IF(lookups!$F$2-LEN(SOURCE!D1915) &gt;= 0, REPT(" ",lookups!$F$2-LEN(SOURCE!D1915)), "")&amp;
      SOURCE!E1915&amp;", "&amp; IF(lookups!$G$2-LEN(SOURCE!E1915) &gt;=0, REPT(" ",lookups!$G$2-LEN(SOURCE!E1915)), "")&amp;
      SOURCE!F1915&amp;", "&amp; IF(lookups!$H$2-LEN(SOURCE!F1915) &gt;= 0, REPT(" ",lookups!$H$2-LEN(SOURCE!F1915)+2), "")&amp;"("&amp;
      SUBSTITUTE(TEXT(SOURCE!G1915,"??0"),"  ","")&amp;" &lt;&lt; TAM_MAX_BITS) |"&amp; IF(lookups!$I$2-3 &gt;= 0, REPT(" ",MAX(1,lookups!$I$2-5+4+1-1-LEN(  IF(ISTEXT(SOURCE!H1915),SOURCE!H1915,  SUBSTITUTE(SUBSTITUTE(TEXT(SOURCE!H1915,"????0"),"  ","")," ",""))   ))), "")&amp;
       IF(ISTEXT(SOURCE!H1915),SOURCE!H1915, SUBSTITUTE(SUBSTITUTE(TEXT(SOURCE!H1915,"????0"),"  ","")," ",""))   &amp;","&amp; IF(lookups!$J$2-3 &gt;= 0, REPT(" ",lookups!$J$2-3-5), "")&amp;
      SOURCE!I1915&amp;
" | "&amp; IF(lookups!$K$2-LEN(SOURCE!I1915) &gt;= 0, REPT(" ",lookups!$K$2-LEN(SOURCE!I1915)), "")&amp;
      SOURCE!J1915&amp;      IF(lookups!$L$2-LEN(SOURCE!J1915) &gt;= 0, REPT(" ",lookups!$L$2-LEN(SOURCE!J1915)), "")&amp;
" | "&amp; IF(lookups!$K$2-LEN(SOURCE!I1915) &gt;= 0, REPT(" ",lookups!$K$2-LEN(SOURCE!I1915)), "")&amp;
      SOURCE!K1915&amp;      IF(lookups!$L$2-LEN(SOURCE!K1915) &gt;= 0, REPT(" ",lookups!$M$2-LEN(SOURCE!K1915)), "")&amp;
" | "&amp; SOURCE!L1915&amp;      IF(lookups!$O$2-LEN(SOURCE!L1915) &gt;= 0, REPT(" ",lookups!$O$2-LEN(SOURCE!L1915)), "")&amp;
" | "&amp; SOURCE!M1915&amp;      IF(lookups!$P$2-LEN(SOURCE!M1915) &gt;= 0, REPT(" ",lookups!$P$2-LEN(SOURCE!M1915)), "")&amp;
      "},"&amp;IF(SOURCE!O1915&lt;&gt;"",""&amp;SOURCE!O1915,"")
 )
)
)</f>
        <v>/* 1871 */  { fnRoundi2,                    NOPARAM,                     "ROUNDI",                                      "ROUNDI",                                      (0 &lt;&lt; TAM_MAX_BITS) |     0, CAT_FNCT | SLS_ENABLED   | US_ENABLED   | EIM_DISABLED | PTP_NONE         },</v>
      </c>
    </row>
    <row r="1916" customFormat="false" ht="15.75" hidden="false" customHeight="false" outlineLevel="0" collapsed="false">
      <c r="A1916" s="263" t="str">
        <f aca="false">IF(AND(OR(SOURCE!A1916="",ISBLANK(SOURCE!A1916)),SOURCE!B1916&gt;0),IF(ISBLANK(SOURCE!C1916),"",SOURCE!C1916),
IF(SOURCE!B1916&lt;0,VLOOKUP(SOURCE!B1916,lookups!A$1:B$25,2,0),
  IF(ISBLANK(SOURCE!B1916),
    "",
    "/* "&amp;TEXT(SOURCE!B1916,"???0")&amp;" *"&amp;
      SOURCE!C1916&amp;", "&amp; IF(lookups!$E$2-LEN(SOURCE!C1916) &gt;= 0, REPT(" ",lookups!$E$2-LEN(SOURCE!C1916)), "")&amp;
      SOURCE!D1916&amp;", "&amp; IF(lookups!$F$2-LEN(SOURCE!D1916) &gt;= 0, REPT(" ",lookups!$F$2-LEN(SOURCE!D1916)), "")&amp;
      SOURCE!E1916&amp;", "&amp; IF(lookups!$G$2-LEN(SOURCE!E1916) &gt;=0, REPT(" ",lookups!$G$2-LEN(SOURCE!E1916)), "")&amp;
      SOURCE!F1916&amp;", "&amp; IF(lookups!$H$2-LEN(SOURCE!F1916) &gt;= 0, REPT(" ",lookups!$H$2-LEN(SOURCE!F1916)+2), "")&amp;"("&amp;
      SUBSTITUTE(TEXT(SOURCE!G1916,"??0"),"  ","")&amp;" &lt;&lt; TAM_MAX_BITS) |"&amp; IF(lookups!$I$2-3 &gt;= 0, REPT(" ",MAX(1,lookups!$I$2-5+4+1-1-LEN(  IF(ISTEXT(SOURCE!H1916),SOURCE!H1916,  SUBSTITUTE(SUBSTITUTE(TEXT(SOURCE!H1916,"????0"),"  ","")," ",""))   ))), "")&amp;
       IF(ISTEXT(SOURCE!H1916),SOURCE!H1916, SUBSTITUTE(SUBSTITUTE(TEXT(SOURCE!H1916,"????0"),"  ","")," ",""))   &amp;","&amp; IF(lookups!$J$2-3 &gt;= 0, REPT(" ",lookups!$J$2-3-5), "")&amp;
      SOURCE!I1916&amp;
" | "&amp; IF(lookups!$K$2-LEN(SOURCE!I1916) &gt;= 0, REPT(" ",lookups!$K$2-LEN(SOURCE!I1916)), "")&amp;
      SOURCE!J1916&amp;      IF(lookups!$L$2-LEN(SOURCE!J1916) &gt;= 0, REPT(" ",lookups!$L$2-LEN(SOURCE!J1916)), "")&amp;
" | "&amp; IF(lookups!$K$2-LEN(SOURCE!I1916) &gt;= 0, REPT(" ",lookups!$K$2-LEN(SOURCE!I1916)), "")&amp;
      SOURCE!K1916&amp;      IF(lookups!$L$2-LEN(SOURCE!K1916) &gt;= 0, REPT(" ",lookups!$M$2-LEN(SOURCE!K1916)), "")&amp;
" | "&amp; SOURCE!L1916&amp;      IF(lookups!$O$2-LEN(SOURCE!L1916) &gt;= 0, REPT(" ",lookups!$O$2-LEN(SOURCE!L1916)), "")&amp;
" | "&amp; SOURCE!M1916&amp;      IF(lookups!$P$2-LEN(SOURCE!M1916) &gt;= 0, REPT(" ",lookups!$P$2-LEN(SOURCE!M1916)), "")&amp;
      "},"&amp;IF(SOURCE!O1916&lt;&gt;"",""&amp;SOURCE!O1916,"")
 )
)
)</f>
        <v>/* 1872 */  { fnDumpMenus,                  NOPARAM,                     "DUMPMNU",                                     "DUMPMNU",                                     (0 &lt;&lt; TAM_MAX_BITS) |     0, CAT_NONE | SLS_ENABLED   | US_UNCHANGED | EIM_DISABLED | PTP_DISABLED     },</v>
      </c>
    </row>
    <row r="1917" customFormat="false" ht="15.75" hidden="false" customHeight="false" outlineLevel="0" collapsed="false">
      <c r="A1917" s="263" t="str">
        <f aca="false">IF(AND(OR(SOURCE!A1917="",ISBLANK(SOURCE!A1917)),SOURCE!B1917&gt;0),IF(ISBLANK(SOURCE!C1917),"",SOURCE!C1917),
IF(SOURCE!B1917&lt;0,VLOOKUP(SOURCE!B1917,lookups!A$1:B$25,2,0),
  IF(ISBLANK(SOURCE!B1917),
    "",
    "/* "&amp;TEXT(SOURCE!B1917,"???0")&amp;" *"&amp;
      SOURCE!C1917&amp;", "&amp; IF(lookups!$E$2-LEN(SOURCE!C1917) &gt;= 0, REPT(" ",lookups!$E$2-LEN(SOURCE!C1917)), "")&amp;
      SOURCE!D1917&amp;", "&amp; IF(lookups!$F$2-LEN(SOURCE!D1917) &gt;= 0, REPT(" ",lookups!$F$2-LEN(SOURCE!D1917)), "")&amp;
      SOURCE!E1917&amp;", "&amp; IF(lookups!$G$2-LEN(SOURCE!E1917) &gt;=0, REPT(" ",lookups!$G$2-LEN(SOURCE!E1917)), "")&amp;
      SOURCE!F1917&amp;", "&amp; IF(lookups!$H$2-LEN(SOURCE!F1917) &gt;= 0, REPT(" ",lookups!$H$2-LEN(SOURCE!F1917)+2), "")&amp;"("&amp;
      SUBSTITUTE(TEXT(SOURCE!G1917,"??0"),"  ","")&amp;" &lt;&lt; TAM_MAX_BITS) |"&amp; IF(lookups!$I$2-3 &gt;= 0, REPT(" ",MAX(1,lookups!$I$2-5+4+1-1-LEN(  IF(ISTEXT(SOURCE!H1917),SOURCE!H1917,  SUBSTITUTE(SUBSTITUTE(TEXT(SOURCE!H1917,"????0"),"  ","")," ",""))   ))), "")&amp;
       IF(ISTEXT(SOURCE!H1917),SOURCE!H1917, SUBSTITUTE(SUBSTITUTE(TEXT(SOURCE!H1917,"????0"),"  ","")," ",""))   &amp;","&amp; IF(lookups!$J$2-3 &gt;= 0, REPT(" ",lookups!$J$2-3-5), "")&amp;
      SOURCE!I1917&amp;
" | "&amp; IF(lookups!$K$2-LEN(SOURCE!I1917) &gt;= 0, REPT(" ",lookups!$K$2-LEN(SOURCE!I1917)), "")&amp;
      SOURCE!J1917&amp;      IF(lookups!$L$2-LEN(SOURCE!J1917) &gt;= 0, REPT(" ",lookups!$L$2-LEN(SOURCE!J1917)), "")&amp;
" | "&amp; IF(lookups!$K$2-LEN(SOURCE!I1917) &gt;= 0, REPT(" ",lookups!$K$2-LEN(SOURCE!I1917)), "")&amp;
      SOURCE!K1917&amp;      IF(lookups!$L$2-LEN(SOURCE!K1917) &gt;= 0, REPT(" ",lookups!$M$2-LEN(SOURCE!K1917)), "")&amp;
" | "&amp; SOURCE!L1917&amp;      IF(lookups!$O$2-LEN(SOURCE!L1917) &gt;= 0, REPT(" ",lookups!$O$2-LEN(SOURCE!L1917)), "")&amp;
" | "&amp; SOURCE!M1917&amp;      IF(lookups!$P$2-LEN(SOURCE!M1917) &gt;= 0, REPT(" ",lookups!$P$2-LEN(SOURCE!M1917)), "")&amp;
      "},"&amp;IF(SOURCE!O1917&lt;&gt;"",""&amp;SOURCE!O1917,"")
 )
)
)</f>
        <v>/* 1873 */  { fnJM_2SI,                     NOPARAM,                     STD_RIGHT_ARROW "I",                           STD_RIGHT_ARROW "I",                           (0 &lt;&lt; TAM_MAX_BITS) |     0, CAT_NONE | SLS_ENABLED   | US_ENABLED   | EIM_DISABLED | PTP_DISABLED     },//JM Copy of 1925</v>
      </c>
    </row>
    <row r="1918" customFormat="false" ht="15.75" hidden="false" customHeight="false" outlineLevel="0" collapsed="false">
      <c r="A1918" s="263" t="str">
        <f aca="false">IF(AND(OR(SOURCE!A1918="",ISBLANK(SOURCE!A1918)),SOURCE!B1918&gt;0),IF(ISBLANK(SOURCE!C1918),"",SOURCE!C1918),
IF(SOURCE!B1918&lt;0,VLOOKUP(SOURCE!B1918,lookups!A$1:B$25,2,0),
  IF(ISBLANK(SOURCE!B1918),
    "",
    "/* "&amp;TEXT(SOURCE!B1918,"???0")&amp;" *"&amp;
      SOURCE!C1918&amp;", "&amp; IF(lookups!$E$2-LEN(SOURCE!C1918) &gt;= 0, REPT(" ",lookups!$E$2-LEN(SOURCE!C1918)), "")&amp;
      SOURCE!D1918&amp;", "&amp; IF(lookups!$F$2-LEN(SOURCE!D1918) &gt;= 0, REPT(" ",lookups!$F$2-LEN(SOURCE!D1918)), "")&amp;
      SOURCE!E1918&amp;", "&amp; IF(lookups!$G$2-LEN(SOURCE!E1918) &gt;=0, REPT(" ",lookups!$G$2-LEN(SOURCE!E1918)), "")&amp;
      SOURCE!F1918&amp;", "&amp; IF(lookups!$H$2-LEN(SOURCE!F1918) &gt;= 0, REPT(" ",lookups!$H$2-LEN(SOURCE!F1918)+2), "")&amp;"("&amp;
      SUBSTITUTE(TEXT(SOURCE!G1918,"??0"),"  ","")&amp;" &lt;&lt; TAM_MAX_BITS) |"&amp; IF(lookups!$I$2-3 &gt;= 0, REPT(" ",MAX(1,lookups!$I$2-5+4+1-1-LEN(  IF(ISTEXT(SOURCE!H1918),SOURCE!H1918,  SUBSTITUTE(SUBSTITUTE(TEXT(SOURCE!H1918,"????0"),"  ","")," ",""))   ))), "")&amp;
       IF(ISTEXT(SOURCE!H1918),SOURCE!H1918, SUBSTITUTE(SUBSTITUTE(TEXT(SOURCE!H1918,"????0"),"  ","")," ",""))   &amp;","&amp; IF(lookups!$J$2-3 &gt;= 0, REPT(" ",lookups!$J$2-3-5), "")&amp;
      SOURCE!I1918&amp;
" | "&amp; IF(lookups!$K$2-LEN(SOURCE!I1918) &gt;= 0, REPT(" ",lookups!$K$2-LEN(SOURCE!I1918)), "")&amp;
      SOURCE!J1918&amp;      IF(lookups!$L$2-LEN(SOURCE!J1918) &gt;= 0, REPT(" ",lookups!$L$2-LEN(SOURCE!J1918)), "")&amp;
" | "&amp; IF(lookups!$K$2-LEN(SOURCE!I1918) &gt;= 0, REPT(" ",lookups!$K$2-LEN(SOURCE!I1918)), "")&amp;
      SOURCE!K1918&amp;      IF(lookups!$L$2-LEN(SOURCE!K1918) &gt;= 0, REPT(" ",lookups!$M$2-LEN(SOURCE!K1918)), "")&amp;
" | "&amp; SOURCE!L1918&amp;      IF(lookups!$O$2-LEN(SOURCE!L1918) &gt;= 0, REPT(" ",lookups!$O$2-LEN(SOURCE!L1918)), "")&amp;
" | "&amp; SOURCE!M1918&amp;      IF(lookups!$P$2-LEN(SOURCE!M1918) &gt;= 0, REPT(" ",lookups!$P$2-LEN(SOURCE!M1918)), "")&amp;
      "},"&amp;IF(SOURCE!O1918&lt;&gt;"",""&amp;SOURCE!O1918,"")
 )
)
)</f>
        <v>/* 1874 */  { fnChangeBaseMNU,              TM_VALUE_CHB,                STD_RIGHT_ARROW "INT",                         "#",                                           (2 &lt;&lt; TAM_MAX_BITS) |    16, CAT_FNCT | SLS_ENABLED   | US_ENABLED   | EIM_DISABLED | PTP_NUMBER_8     },</v>
      </c>
    </row>
    <row r="1919" customFormat="false" ht="15.75" hidden="false" customHeight="false" outlineLevel="0" collapsed="false">
      <c r="A1919" s="263" t="str">
        <f aca="false">IF(AND(OR(SOURCE!A1919="",ISBLANK(SOURCE!A1919)),SOURCE!B1919&gt;0),IF(ISBLANK(SOURCE!C1919),"",SOURCE!C1919),
IF(SOURCE!B1919&lt;0,VLOOKUP(SOURCE!B1919,lookups!A$1:B$25,2,0),
  IF(ISBLANK(SOURCE!B1919),
    "",
    "/* "&amp;TEXT(SOURCE!B1919,"???0")&amp;" *"&amp;
      SOURCE!C1919&amp;", "&amp; IF(lookups!$E$2-LEN(SOURCE!C1919) &gt;= 0, REPT(" ",lookups!$E$2-LEN(SOURCE!C1919)), "")&amp;
      SOURCE!D1919&amp;", "&amp; IF(lookups!$F$2-LEN(SOURCE!D1919) &gt;= 0, REPT(" ",lookups!$F$2-LEN(SOURCE!D1919)), "")&amp;
      SOURCE!E1919&amp;", "&amp; IF(lookups!$G$2-LEN(SOURCE!E1919) &gt;=0, REPT(" ",lookups!$G$2-LEN(SOURCE!E1919)), "")&amp;
      SOURCE!F1919&amp;", "&amp; IF(lookups!$H$2-LEN(SOURCE!F1919) &gt;= 0, REPT(" ",lookups!$H$2-LEN(SOURCE!F1919)+2), "")&amp;"("&amp;
      SUBSTITUTE(TEXT(SOURCE!G1919,"??0"),"  ","")&amp;" &lt;&lt; TAM_MAX_BITS) |"&amp; IF(lookups!$I$2-3 &gt;= 0, REPT(" ",MAX(1,lookups!$I$2-5+4+1-1-LEN(  IF(ISTEXT(SOURCE!H1919),SOURCE!H1919,  SUBSTITUTE(SUBSTITUTE(TEXT(SOURCE!H1919,"????0"),"  ","")," ",""))   ))), "")&amp;
       IF(ISTEXT(SOURCE!H1919),SOURCE!H1919, SUBSTITUTE(SUBSTITUTE(TEXT(SOURCE!H1919,"????0"),"  ","")," ",""))   &amp;","&amp; IF(lookups!$J$2-3 &gt;= 0, REPT(" ",lookups!$J$2-3-5), "")&amp;
      SOURCE!I1919&amp;
" | "&amp; IF(lookups!$K$2-LEN(SOURCE!I1919) &gt;= 0, REPT(" ",lookups!$K$2-LEN(SOURCE!I1919)), "")&amp;
      SOURCE!J1919&amp;      IF(lookups!$L$2-LEN(SOURCE!J1919) &gt;= 0, REPT(" ",lookups!$L$2-LEN(SOURCE!J1919)), "")&amp;
" | "&amp; IF(lookups!$K$2-LEN(SOURCE!I1919) &gt;= 0, REPT(" ",lookups!$K$2-LEN(SOURCE!I1919)), "")&amp;
      SOURCE!K1919&amp;      IF(lookups!$L$2-LEN(SOURCE!K1919) &gt;= 0, REPT(" ",lookups!$M$2-LEN(SOURCE!K1919)), "")&amp;
" | "&amp; SOURCE!L1919&amp;      IF(lookups!$O$2-LEN(SOURCE!L1919) &gt;= 0, REPT(" ",lookups!$O$2-LEN(SOURCE!L1919)), "")&amp;
" | "&amp; SOURCE!M1919&amp;      IF(lookups!$P$2-LEN(SOURCE!M1919) &gt;= 0, REPT(" ",lookups!$P$2-LEN(SOURCE!M1919)), "")&amp;
      "},"&amp;IF(SOURCE!O1919&lt;&gt;"",""&amp;SOURCE!O1919,"")
 )
)
)</f>
        <v>/* 1875 */  { fnDRG,                        NOPARAM,                     "DRG",                                         "DRG",                                         (0 &lt;&lt; TAM_MAX_BITS) |     0, CAT_FNCT | SLS_ENABLED   | US_ENABLED   | EIM_DISABLED | PTP_NONE         },</v>
      </c>
    </row>
    <row r="1920" customFormat="false" ht="15.75" hidden="false" customHeight="false" outlineLevel="0" collapsed="false">
      <c r="A1920" s="263" t="str">
        <f aca="false">IF(AND(OR(SOURCE!A1920="",ISBLANK(SOURCE!A1920)),SOURCE!B1920&gt;0),IF(ISBLANK(SOURCE!C1920),"",SOURCE!C1920),
IF(SOURCE!B1920&lt;0,VLOOKUP(SOURCE!B1920,lookups!A$1:B$25,2,0),
  IF(ISBLANK(SOURCE!B1920),
    "",
    "/* "&amp;TEXT(SOURCE!B1920,"???0")&amp;" *"&amp;
      SOURCE!C1920&amp;", "&amp; IF(lookups!$E$2-LEN(SOURCE!C1920) &gt;= 0, REPT(" ",lookups!$E$2-LEN(SOURCE!C1920)), "")&amp;
      SOURCE!D1920&amp;", "&amp; IF(lookups!$F$2-LEN(SOURCE!D1920) &gt;= 0, REPT(" ",lookups!$F$2-LEN(SOURCE!D1920)), "")&amp;
      SOURCE!E1920&amp;", "&amp; IF(lookups!$G$2-LEN(SOURCE!E1920) &gt;=0, REPT(" ",lookups!$G$2-LEN(SOURCE!E1920)), "")&amp;
      SOURCE!F1920&amp;", "&amp; IF(lookups!$H$2-LEN(SOURCE!F1920) &gt;= 0, REPT(" ",lookups!$H$2-LEN(SOURCE!F1920)+2), "")&amp;"("&amp;
      SUBSTITUTE(TEXT(SOURCE!G1920,"??0"),"  ","")&amp;" &lt;&lt; TAM_MAX_BITS) |"&amp; IF(lookups!$I$2-3 &gt;= 0, REPT(" ",MAX(1,lookups!$I$2-5+4+1-1-LEN(  IF(ISTEXT(SOURCE!H1920),SOURCE!H1920,  SUBSTITUTE(SUBSTITUTE(TEXT(SOURCE!H1920,"????0"),"  ","")," ",""))   ))), "")&amp;
       IF(ISTEXT(SOURCE!H1920),SOURCE!H1920, SUBSTITUTE(SUBSTITUTE(TEXT(SOURCE!H1920,"????0"),"  ","")," ",""))   &amp;","&amp; IF(lookups!$J$2-3 &gt;= 0, REPT(" ",lookups!$J$2-3-5), "")&amp;
      SOURCE!I1920&amp;
" | "&amp; IF(lookups!$K$2-LEN(SOURCE!I1920) &gt;= 0, REPT(" ",lookups!$K$2-LEN(SOURCE!I1920)), "")&amp;
      SOURCE!J1920&amp;      IF(lookups!$L$2-LEN(SOURCE!J1920) &gt;= 0, REPT(" ",lookups!$L$2-LEN(SOURCE!J1920)), "")&amp;
" | "&amp; IF(lookups!$K$2-LEN(SOURCE!I1920) &gt;= 0, REPT(" ",lookups!$K$2-LEN(SOURCE!I1920)), "")&amp;
      SOURCE!K1920&amp;      IF(lookups!$L$2-LEN(SOURCE!K1920) &gt;= 0, REPT(" ",lookups!$M$2-LEN(SOURCE!K1920)), "")&amp;
" | "&amp; SOURCE!L1920&amp;      IF(lookups!$O$2-LEN(SOURCE!L1920) &gt;= 0, REPT(" ",lookups!$O$2-LEN(SOURCE!L1920)), "")&amp;
" | "&amp; SOURCE!M1920&amp;      IF(lookups!$P$2-LEN(SOURCE!M1920) &gt;= 0, REPT(" ",lookups!$P$2-LEN(SOURCE!M1920)), "")&amp;
      "},"&amp;IF(SOURCE!O1920&lt;&gt;"",""&amp;SOURCE!O1920,"")
 )
)
)</f>
        <v>/* 1876 */  { fnCla,                        NOPARAM,                     "CLA",                                         "CLA",                                         (0 &lt;&lt; TAM_MAX_BITS) |     0, CAT_NONE | SLS_DISABLED  | US_UNCHANGED | EIM_DISABLED | PTP_DISABLED     },//GRAPH</v>
      </c>
    </row>
    <row r="1921" customFormat="false" ht="15.75" hidden="false" customHeight="false" outlineLevel="0" collapsed="false">
      <c r="A1921" s="263" t="str">
        <f aca="false">IF(AND(OR(SOURCE!A1921="",ISBLANK(SOURCE!A1921)),SOURCE!B1921&gt;0),IF(ISBLANK(SOURCE!C1921),"",SOURCE!C1921),
IF(SOURCE!B1921&lt;0,VLOOKUP(SOURCE!B1921,lookups!A$1:B$25,2,0),
  IF(ISBLANK(SOURCE!B1921),
    "",
    "/* "&amp;TEXT(SOURCE!B1921,"???0")&amp;" *"&amp;
      SOURCE!C1921&amp;", "&amp; IF(lookups!$E$2-LEN(SOURCE!C1921) &gt;= 0, REPT(" ",lookups!$E$2-LEN(SOURCE!C1921)), "")&amp;
      SOURCE!D1921&amp;", "&amp; IF(lookups!$F$2-LEN(SOURCE!D1921) &gt;= 0, REPT(" ",lookups!$F$2-LEN(SOURCE!D1921)), "")&amp;
      SOURCE!E1921&amp;", "&amp; IF(lookups!$G$2-LEN(SOURCE!E1921) &gt;=0, REPT(" ",lookups!$G$2-LEN(SOURCE!E1921)), "")&amp;
      SOURCE!F1921&amp;", "&amp; IF(lookups!$H$2-LEN(SOURCE!F1921) &gt;= 0, REPT(" ",lookups!$H$2-LEN(SOURCE!F1921)+2), "")&amp;"("&amp;
      SUBSTITUTE(TEXT(SOURCE!G1921,"??0"),"  ","")&amp;" &lt;&lt; TAM_MAX_BITS) |"&amp; IF(lookups!$I$2-3 &gt;= 0, REPT(" ",MAX(1,lookups!$I$2-5+4+1-1-LEN(  IF(ISTEXT(SOURCE!H1921),SOURCE!H1921,  SUBSTITUTE(SUBSTITUTE(TEXT(SOURCE!H1921,"????0"),"  ","")," ",""))   ))), "")&amp;
       IF(ISTEXT(SOURCE!H1921),SOURCE!H1921, SUBSTITUTE(SUBSTITUTE(TEXT(SOURCE!H1921,"????0"),"  ","")," ",""))   &amp;","&amp; IF(lookups!$J$2-3 &gt;= 0, REPT(" ",lookups!$J$2-3-5), "")&amp;
      SOURCE!I1921&amp;
" | "&amp; IF(lookups!$K$2-LEN(SOURCE!I1921) &gt;= 0, REPT(" ",lookups!$K$2-LEN(SOURCE!I1921)), "")&amp;
      SOURCE!J1921&amp;      IF(lookups!$L$2-LEN(SOURCE!J1921) &gt;= 0, REPT(" ",lookups!$L$2-LEN(SOURCE!J1921)), "")&amp;
" | "&amp; IF(lookups!$K$2-LEN(SOURCE!I1921) &gt;= 0, REPT(" ",lookups!$K$2-LEN(SOURCE!I1921)), "")&amp;
      SOURCE!K1921&amp;      IF(lookups!$L$2-LEN(SOURCE!K1921) &gt;= 0, REPT(" ",lookups!$M$2-LEN(SOURCE!K1921)), "")&amp;
" | "&amp; SOURCE!L1921&amp;      IF(lookups!$O$2-LEN(SOURCE!L1921) &gt;= 0, REPT(" ",lookups!$O$2-LEN(SOURCE!L1921)), "")&amp;
" | "&amp; SOURCE!M1921&amp;      IF(lookups!$P$2-LEN(SOURCE!M1921) &gt;= 0, REPT(" ",lookups!$P$2-LEN(SOURCE!M1921)), "")&amp;
      "},"&amp;IF(SOURCE!O1921&lt;&gt;"",""&amp;SOURCE!O1921,"")
 )
)
)</f>
        <v>/* 1877 */  { fnCln,                        NOPARAM,                     "CLN",                                         "CLN",                                         (0 &lt;&lt; TAM_MAX_BITS) |     0, CAT_NONE | SLS_ENABLED   | US_UNCHANGED | EIM_DISABLED | PTP_DISABLED     },//GRAPH</v>
      </c>
    </row>
    <row r="1922" customFormat="false" ht="15.75" hidden="false" customHeight="false" outlineLevel="0" collapsed="false">
      <c r="A1922" s="263" t="str">
        <f aca="false">IF(AND(OR(SOURCE!A1922="",ISBLANK(SOURCE!A1922)),SOURCE!B1922&gt;0),IF(ISBLANK(SOURCE!C1922),"",SOURCE!C1922),
IF(SOURCE!B1922&lt;0,VLOOKUP(SOURCE!B1922,lookups!A$1:B$25,2,0),
  IF(ISBLANK(SOURCE!B1922),
    "",
    "/* "&amp;TEXT(SOURCE!B1922,"???0")&amp;" *"&amp;
      SOURCE!C1922&amp;", "&amp; IF(lookups!$E$2-LEN(SOURCE!C1922) &gt;= 0, REPT(" ",lookups!$E$2-LEN(SOURCE!C1922)), "")&amp;
      SOURCE!D1922&amp;", "&amp; IF(lookups!$F$2-LEN(SOURCE!D1922) &gt;= 0, REPT(" ",lookups!$F$2-LEN(SOURCE!D1922)), "")&amp;
      SOURCE!E1922&amp;", "&amp; IF(lookups!$G$2-LEN(SOURCE!E1922) &gt;=0, REPT(" ",lookups!$G$2-LEN(SOURCE!E1922)), "")&amp;
      SOURCE!F1922&amp;", "&amp; IF(lookups!$H$2-LEN(SOURCE!F1922) &gt;= 0, REPT(" ",lookups!$H$2-LEN(SOURCE!F1922)+2), "")&amp;"("&amp;
      SUBSTITUTE(TEXT(SOURCE!G1922,"??0"),"  ","")&amp;" &lt;&lt; TAM_MAX_BITS) |"&amp; IF(lookups!$I$2-3 &gt;= 0, REPT(" ",MAX(1,lookups!$I$2-5+4+1-1-LEN(  IF(ISTEXT(SOURCE!H1922),SOURCE!H1922,  SUBSTITUTE(SUBSTITUTE(TEXT(SOURCE!H1922,"????0"),"  ","")," ",""))   ))), "")&amp;
       IF(ISTEXT(SOURCE!H1922),SOURCE!H1922, SUBSTITUTE(SUBSTITUTE(TEXT(SOURCE!H1922,"????0"),"  ","")," ",""))   &amp;","&amp; IF(lookups!$J$2-3 &gt;= 0, REPT(" ",lookups!$J$2-3-5), "")&amp;
      SOURCE!I1922&amp;
" | "&amp; IF(lookups!$K$2-LEN(SOURCE!I1922) &gt;= 0, REPT(" ",lookups!$K$2-LEN(SOURCE!I1922)), "")&amp;
      SOURCE!J1922&amp;      IF(lookups!$L$2-LEN(SOURCE!J1922) &gt;= 0, REPT(" ",lookups!$L$2-LEN(SOURCE!J1922)), "")&amp;
" | "&amp; IF(lookups!$K$2-LEN(SOURCE!I1922) &gt;= 0, REPT(" ",lookups!$K$2-LEN(SOURCE!I1922)), "")&amp;
      SOURCE!K1922&amp;      IF(lookups!$L$2-LEN(SOURCE!K1922) &gt;= 0, REPT(" ",lookups!$M$2-LEN(SOURCE!K1922)), "")&amp;
" | "&amp; SOURCE!L1922&amp;      IF(lookups!$O$2-LEN(SOURCE!L1922) &gt;= 0, REPT(" ",lookups!$O$2-LEN(SOURCE!L1922)), "")&amp;
" | "&amp; SOURCE!M1922&amp;      IF(lookups!$P$2-LEN(SOURCE!M1922) &gt;= 0, REPT(" ",lookups!$P$2-LEN(SOURCE!M1922)), "")&amp;
      "},"&amp;IF(SOURCE!O1922&lt;&gt;"",""&amp;SOURCE!O1922,"")
 )
)
)</f>
        <v>/* 1878 */  { SetSetting,                   DM_ANY,                      "DENANY",                                      "DENANY",                                      (0 &lt;&lt; TAM_MAX_BITS) |     0, CAT_FNCT | SLS_UNCHANGED | US_UNCHANGED | EIM_DISABLED | PTP_NONE         },//JM DEN</v>
      </c>
    </row>
    <row r="1923" customFormat="false" ht="15.75" hidden="false" customHeight="false" outlineLevel="0" collapsed="false">
      <c r="A1923" s="263" t="str">
        <f aca="false">IF(AND(OR(SOURCE!A1923="",ISBLANK(SOURCE!A1923)),SOURCE!B1923&gt;0),IF(ISBLANK(SOURCE!C1923),"",SOURCE!C1923),
IF(SOURCE!B1923&lt;0,VLOOKUP(SOURCE!B1923,lookups!A$1:B$25,2,0),
  IF(ISBLANK(SOURCE!B1923),
    "",
    "/* "&amp;TEXT(SOURCE!B1923,"???0")&amp;" *"&amp;
      SOURCE!C1923&amp;", "&amp; IF(lookups!$E$2-LEN(SOURCE!C1923) &gt;= 0, REPT(" ",lookups!$E$2-LEN(SOURCE!C1923)), "")&amp;
      SOURCE!D1923&amp;", "&amp; IF(lookups!$F$2-LEN(SOURCE!D1923) &gt;= 0, REPT(" ",lookups!$F$2-LEN(SOURCE!D1923)), "")&amp;
      SOURCE!E1923&amp;", "&amp; IF(lookups!$G$2-LEN(SOURCE!E1923) &gt;=0, REPT(" ",lookups!$G$2-LEN(SOURCE!E1923)), "")&amp;
      SOURCE!F1923&amp;", "&amp; IF(lookups!$H$2-LEN(SOURCE!F1923) &gt;= 0, REPT(" ",lookups!$H$2-LEN(SOURCE!F1923)+2), "")&amp;"("&amp;
      SUBSTITUTE(TEXT(SOURCE!G1923,"??0"),"  ","")&amp;" &lt;&lt; TAM_MAX_BITS) |"&amp; IF(lookups!$I$2-3 &gt;= 0, REPT(" ",MAX(1,lookups!$I$2-5+4+1-1-LEN(  IF(ISTEXT(SOURCE!H1923),SOURCE!H1923,  SUBSTITUTE(SUBSTITUTE(TEXT(SOURCE!H1923,"????0"),"  ","")," ",""))   ))), "")&amp;
       IF(ISTEXT(SOURCE!H1923),SOURCE!H1923, SUBSTITUTE(SUBSTITUTE(TEXT(SOURCE!H1923,"????0"),"  ","")," ",""))   &amp;","&amp; IF(lookups!$J$2-3 &gt;= 0, REPT(" ",lookups!$J$2-3-5), "")&amp;
      SOURCE!I1923&amp;
" | "&amp; IF(lookups!$K$2-LEN(SOURCE!I1923) &gt;= 0, REPT(" ",lookups!$K$2-LEN(SOURCE!I1923)), "")&amp;
      SOURCE!J1923&amp;      IF(lookups!$L$2-LEN(SOURCE!J1923) &gt;= 0, REPT(" ",lookups!$L$2-LEN(SOURCE!J1923)), "")&amp;
" | "&amp; IF(lookups!$K$2-LEN(SOURCE!I1923) &gt;= 0, REPT(" ",lookups!$K$2-LEN(SOURCE!I1923)), "")&amp;
      SOURCE!K1923&amp;      IF(lookups!$L$2-LEN(SOURCE!K1923) &gt;= 0, REPT(" ",lookups!$M$2-LEN(SOURCE!K1923)), "")&amp;
" | "&amp; SOURCE!L1923&amp;      IF(lookups!$O$2-LEN(SOURCE!L1923) &gt;= 0, REPT(" ",lookups!$O$2-LEN(SOURCE!L1923)), "")&amp;
" | "&amp; SOURCE!M1923&amp;      IF(lookups!$P$2-LEN(SOURCE!M1923) &gt;= 0, REPT(" ",lookups!$P$2-LEN(SOURCE!M1923)), "")&amp;
      "},"&amp;IF(SOURCE!O1923&lt;&gt;"",""&amp;SOURCE!O1923,"")
 )
)
)</f>
        <v>/* 1879 */  { SetSetting,                   DM_FIX,                      "DENFIX",                                      "DENFIX",                                      (0 &lt;&lt; TAM_MAX_BITS) |     0, CAT_FNCT | SLS_UNCHANGED | US_UNCHANGED | EIM_DISABLED | PTP_NONE         },//JM DEN</v>
      </c>
    </row>
    <row r="1924" customFormat="false" ht="15.75" hidden="false" customHeight="false" outlineLevel="0" collapsed="false">
      <c r="A1924" s="263" t="str">
        <f aca="false">IF(AND(OR(SOURCE!A1924="",ISBLANK(SOURCE!A1924)),SOURCE!B1924&gt;0),IF(ISBLANK(SOURCE!C1924),"",SOURCE!C1924),
IF(SOURCE!B1924&lt;0,VLOOKUP(SOURCE!B1924,lookups!A$1:B$25,2,0),
  IF(ISBLANK(SOURCE!B1924),
    "",
    "/* "&amp;TEXT(SOURCE!B1924,"???0")&amp;" *"&amp;
      SOURCE!C1924&amp;", "&amp; IF(lookups!$E$2-LEN(SOURCE!C1924) &gt;= 0, REPT(" ",lookups!$E$2-LEN(SOURCE!C1924)), "")&amp;
      SOURCE!D1924&amp;", "&amp; IF(lookups!$F$2-LEN(SOURCE!D1924) &gt;= 0, REPT(" ",lookups!$F$2-LEN(SOURCE!D1924)), "")&amp;
      SOURCE!E1924&amp;", "&amp; IF(lookups!$G$2-LEN(SOURCE!E1924) &gt;=0, REPT(" ",lookups!$G$2-LEN(SOURCE!E1924)), "")&amp;
      SOURCE!F1924&amp;", "&amp; IF(lookups!$H$2-LEN(SOURCE!F1924) &gt;= 0, REPT(" ",lookups!$H$2-LEN(SOURCE!F1924)+2), "")&amp;"("&amp;
      SUBSTITUTE(TEXT(SOURCE!G1924,"??0"),"  ","")&amp;" &lt;&lt; TAM_MAX_BITS) |"&amp; IF(lookups!$I$2-3 &gt;= 0, REPT(" ",MAX(1,lookups!$I$2-5+4+1-1-LEN(  IF(ISTEXT(SOURCE!H1924),SOURCE!H1924,  SUBSTITUTE(SUBSTITUTE(TEXT(SOURCE!H1924,"????0"),"  ","")," ",""))   ))), "")&amp;
       IF(ISTEXT(SOURCE!H1924),SOURCE!H1924, SUBSTITUTE(SUBSTITUTE(TEXT(SOURCE!H1924,"????0"),"  ","")," ",""))   &amp;","&amp; IF(lookups!$J$2-3 &gt;= 0, REPT(" ",lookups!$J$2-3-5), "")&amp;
      SOURCE!I1924&amp;
" | "&amp; IF(lookups!$K$2-LEN(SOURCE!I1924) &gt;= 0, REPT(" ",lookups!$K$2-LEN(SOURCE!I1924)), "")&amp;
      SOURCE!J1924&amp;      IF(lookups!$L$2-LEN(SOURCE!J1924) &gt;= 0, REPT(" ",lookups!$L$2-LEN(SOURCE!J1924)), "")&amp;
" | "&amp; IF(lookups!$K$2-LEN(SOURCE!I1924) &gt;= 0, REPT(" ",lookups!$K$2-LEN(SOURCE!I1924)), "")&amp;
      SOURCE!K1924&amp;      IF(lookups!$L$2-LEN(SOURCE!K1924) &gt;= 0, REPT(" ",lookups!$M$2-LEN(SOURCE!K1924)), "")&amp;
" | "&amp; SOURCE!L1924&amp;      IF(lookups!$O$2-LEN(SOURCE!L1924) &gt;= 0, REPT(" ",lookups!$O$2-LEN(SOURCE!L1924)), "")&amp;
" | "&amp; SOURCE!M1924&amp;      IF(lookups!$P$2-LEN(SOURCE!M1924) &gt;= 0, REPT(" ",lookups!$P$2-LEN(SOURCE!M1924)), "")&amp;
      "},"&amp;IF(SOURCE!O1924&lt;&gt;"",""&amp;SOURCE!O1924,"")
 )
)
)</f>
        <v>/* 1880 */  { itemToBeCoded,                NOPARAM,                     "",                                            "UPPER",                                       (0 &lt;&lt; TAM_MAX_BITS) |     0, CAT_NONE | SLS_UNCHANGED | US_UNCHANGED | EIM_DISABLED | PTP_NONE         },//JM CASE</v>
      </c>
    </row>
    <row r="1925" customFormat="false" ht="15.75" hidden="false" customHeight="false" outlineLevel="0" collapsed="false">
      <c r="A1925" s="263" t="str">
        <f aca="false">IF(AND(OR(SOURCE!A1925="",ISBLANK(SOURCE!A1925)),SOURCE!B1925&gt;0),IF(ISBLANK(SOURCE!C1925),"",SOURCE!C1925),
IF(SOURCE!B1925&lt;0,VLOOKUP(SOURCE!B1925,lookups!A$1:B$25,2,0),
  IF(ISBLANK(SOURCE!B1925),
    "",
    "/* "&amp;TEXT(SOURCE!B1925,"???0")&amp;" *"&amp;
      SOURCE!C1925&amp;", "&amp; IF(lookups!$E$2-LEN(SOURCE!C1925) &gt;= 0, REPT(" ",lookups!$E$2-LEN(SOURCE!C1925)), "")&amp;
      SOURCE!D1925&amp;", "&amp; IF(lookups!$F$2-LEN(SOURCE!D1925) &gt;= 0, REPT(" ",lookups!$F$2-LEN(SOURCE!D1925)), "")&amp;
      SOURCE!E1925&amp;", "&amp; IF(lookups!$G$2-LEN(SOURCE!E1925) &gt;=0, REPT(" ",lookups!$G$2-LEN(SOURCE!E1925)), "")&amp;
      SOURCE!F1925&amp;", "&amp; IF(lookups!$H$2-LEN(SOURCE!F1925) &gt;= 0, REPT(" ",lookups!$H$2-LEN(SOURCE!F1925)+2), "")&amp;"("&amp;
      SUBSTITUTE(TEXT(SOURCE!G1925,"??0"),"  ","")&amp;" &lt;&lt; TAM_MAX_BITS) |"&amp; IF(lookups!$I$2-3 &gt;= 0, REPT(" ",MAX(1,lookups!$I$2-5+4+1-1-LEN(  IF(ISTEXT(SOURCE!H1925),SOURCE!H1925,  SUBSTITUTE(SUBSTITUTE(TEXT(SOURCE!H1925,"????0"),"  ","")," ",""))   ))), "")&amp;
       IF(ISTEXT(SOURCE!H1925),SOURCE!H1925, SUBSTITUTE(SUBSTITUTE(TEXT(SOURCE!H1925,"????0"),"  ","")," ",""))   &amp;","&amp; IF(lookups!$J$2-3 &gt;= 0, REPT(" ",lookups!$J$2-3-5), "")&amp;
      SOURCE!I1925&amp;
" | "&amp; IF(lookups!$K$2-LEN(SOURCE!I1925) &gt;= 0, REPT(" ",lookups!$K$2-LEN(SOURCE!I1925)), "")&amp;
      SOURCE!J1925&amp;      IF(lookups!$L$2-LEN(SOURCE!J1925) &gt;= 0, REPT(" ",lookups!$L$2-LEN(SOURCE!J1925)), "")&amp;
" | "&amp; IF(lookups!$K$2-LEN(SOURCE!I1925) &gt;= 0, REPT(" ",lookups!$K$2-LEN(SOURCE!I1925)), "")&amp;
      SOURCE!K1925&amp;      IF(lookups!$L$2-LEN(SOURCE!K1925) &gt;= 0, REPT(" ",lookups!$M$2-LEN(SOURCE!K1925)), "")&amp;
" | "&amp; SOURCE!L1925&amp;      IF(lookups!$O$2-LEN(SOURCE!L1925) &gt;= 0, REPT(" ",lookups!$O$2-LEN(SOURCE!L1925)), "")&amp;
" | "&amp; SOURCE!M1925&amp;      IF(lookups!$P$2-LEN(SOURCE!M1925) &gt;= 0, REPT(" ",lookups!$P$2-LEN(SOURCE!M1925)), "")&amp;
      "},"&amp;IF(SOURCE!O1925&lt;&gt;"",""&amp;SOURCE!O1925,"")
 )
)
)</f>
        <v>/* 1881 */  { itemToBeCoded,                NOPARAM,                     "",                                            "lower",                                       (0 &lt;&lt; TAM_MAX_BITS) |     0, CAT_NONE | SLS_UNCHANGED | US_UNCHANGED | EIM_DISABLED | PTP_NONE         },//JM CASE</v>
      </c>
    </row>
    <row r="1926" customFormat="false" ht="15.75" hidden="false" customHeight="false" outlineLevel="0" collapsed="false">
      <c r="A1926" s="263" t="str">
        <f aca="false">IF(AND(OR(SOURCE!A1926="",ISBLANK(SOURCE!A1926)),SOURCE!B1926&gt;0),IF(ISBLANK(SOURCE!C1926),"",SOURCE!C1926),
IF(SOURCE!B1926&lt;0,VLOOKUP(SOURCE!B1926,lookups!A$1:B$25,2,0),
  IF(ISBLANK(SOURCE!B1926),
    "",
    "/* "&amp;TEXT(SOURCE!B1926,"???0")&amp;" *"&amp;
      SOURCE!C1926&amp;", "&amp; IF(lookups!$E$2-LEN(SOURCE!C1926) &gt;= 0, REPT(" ",lookups!$E$2-LEN(SOURCE!C1926)), "")&amp;
      SOURCE!D1926&amp;", "&amp; IF(lookups!$F$2-LEN(SOURCE!D1926) &gt;= 0, REPT(" ",lookups!$F$2-LEN(SOURCE!D1926)), "")&amp;
      SOURCE!E1926&amp;", "&amp; IF(lookups!$G$2-LEN(SOURCE!E1926) &gt;=0, REPT(" ",lookups!$G$2-LEN(SOURCE!E1926)), "")&amp;
      SOURCE!F1926&amp;", "&amp; IF(lookups!$H$2-LEN(SOURCE!F1926) &gt;= 0, REPT(" ",lookups!$H$2-LEN(SOURCE!F1926)+2), "")&amp;"("&amp;
      SUBSTITUTE(TEXT(SOURCE!G1926,"??0"),"  ","")&amp;" &lt;&lt; TAM_MAX_BITS) |"&amp; IF(lookups!$I$2-3 &gt;= 0, REPT(" ",MAX(1,lookups!$I$2-5+4+1-1-LEN(  IF(ISTEXT(SOURCE!H1926),SOURCE!H1926,  SUBSTITUTE(SUBSTITUTE(TEXT(SOURCE!H1926,"????0"),"  ","")," ",""))   ))), "")&amp;
       IF(ISTEXT(SOURCE!H1926),SOURCE!H1926, SUBSTITUTE(SUBSTITUTE(TEXT(SOURCE!H1926,"????0"),"  ","")," ",""))   &amp;","&amp; IF(lookups!$J$2-3 &gt;= 0, REPT(" ",lookups!$J$2-3-5), "")&amp;
      SOURCE!I1926&amp;
" | "&amp; IF(lookups!$K$2-LEN(SOURCE!I1926) &gt;= 0, REPT(" ",lookups!$K$2-LEN(SOURCE!I1926)), "")&amp;
      SOURCE!J1926&amp;      IF(lookups!$L$2-LEN(SOURCE!J1926) &gt;= 0, REPT(" ",lookups!$L$2-LEN(SOURCE!J1926)), "")&amp;
" | "&amp; IF(lookups!$K$2-LEN(SOURCE!I1926) &gt;= 0, REPT(" ",lookups!$K$2-LEN(SOURCE!I1926)), "")&amp;
      SOURCE!K1926&amp;      IF(lookups!$L$2-LEN(SOURCE!K1926) &gt;= 0, REPT(" ",lookups!$M$2-LEN(SOURCE!K1926)), "")&amp;
" | "&amp; SOURCE!L1926&amp;      IF(lookups!$O$2-LEN(SOURCE!L1926) &gt;= 0, REPT(" ",lookups!$O$2-LEN(SOURCE!L1926)), "")&amp;
" | "&amp; SOURCE!M1926&amp;      IF(lookups!$P$2-LEN(SOURCE!M1926) &gt;= 0, REPT(" ",lookups!$P$2-LEN(SOURCE!M1926)), "")&amp;
      "},"&amp;IF(SOURCE!O1926&lt;&gt;"",""&amp;SOURCE!O1926,"")
 )
)
)</f>
        <v>/* 1882 */  { fnListXY,                     NOPARAM,                     "LISTXY",                                      "LISTXY",                                      (0 &lt;&lt; TAM_MAX_BITS) |     0, CAT_FNCT | SLS_UNCHANGED | US_UNCHANGED | EIM_DISABLED | PTP_NONE         },</v>
      </c>
    </row>
    <row r="1927" customFormat="false" ht="15.75" hidden="false" customHeight="false" outlineLevel="0" collapsed="false">
      <c r="A1927" s="263" t="str">
        <f aca="false">IF(AND(OR(SOURCE!A1927="",ISBLANK(SOURCE!A1927)),SOURCE!B1927&gt;0),IF(ISBLANK(SOURCE!C1927),"",SOURCE!C1927),
IF(SOURCE!B1927&lt;0,VLOOKUP(SOURCE!B1927,lookups!A$1:B$25,2,0),
  IF(ISBLANK(SOURCE!B1927),
    "",
    "/* "&amp;TEXT(SOURCE!B1927,"???0")&amp;" *"&amp;
      SOURCE!C1927&amp;", "&amp; IF(lookups!$E$2-LEN(SOURCE!C1927) &gt;= 0, REPT(" ",lookups!$E$2-LEN(SOURCE!C1927)), "")&amp;
      SOURCE!D1927&amp;", "&amp; IF(lookups!$F$2-LEN(SOURCE!D1927) &gt;= 0, REPT(" ",lookups!$F$2-LEN(SOURCE!D1927)), "")&amp;
      SOURCE!E1927&amp;", "&amp; IF(lookups!$G$2-LEN(SOURCE!E1927) &gt;=0, REPT(" ",lookups!$G$2-LEN(SOURCE!E1927)), "")&amp;
      SOURCE!F1927&amp;", "&amp; IF(lookups!$H$2-LEN(SOURCE!F1927) &gt;= 0, REPT(" ",lookups!$H$2-LEN(SOURCE!F1927)+2), "")&amp;"("&amp;
      SUBSTITUTE(TEXT(SOURCE!G1927,"??0"),"  ","")&amp;" &lt;&lt; TAM_MAX_BITS) |"&amp; IF(lookups!$I$2-3 &gt;= 0, REPT(" ",MAX(1,lookups!$I$2-5+4+1-1-LEN(  IF(ISTEXT(SOURCE!H1927),SOURCE!H1927,  SUBSTITUTE(SUBSTITUTE(TEXT(SOURCE!H1927,"????0"),"  ","")," ",""))   ))), "")&amp;
       IF(ISTEXT(SOURCE!H1927),SOURCE!H1927, SUBSTITUTE(SUBSTITUTE(TEXT(SOURCE!H1927,"????0"),"  ","")," ",""))   &amp;","&amp; IF(lookups!$J$2-3 &gt;= 0, REPT(" ",lookups!$J$2-3-5), "")&amp;
      SOURCE!I1927&amp;
" | "&amp; IF(lookups!$K$2-LEN(SOURCE!I1927) &gt;= 0, REPT(" ",lookups!$K$2-LEN(SOURCE!I1927)), "")&amp;
      SOURCE!J1927&amp;      IF(lookups!$L$2-LEN(SOURCE!J1927) &gt;= 0, REPT(" ",lookups!$L$2-LEN(SOURCE!J1927)), "")&amp;
" | "&amp; IF(lookups!$K$2-LEN(SOURCE!I1927) &gt;= 0, REPT(" ",lookups!$K$2-LEN(SOURCE!I1927)), "")&amp;
      SOURCE!K1927&amp;      IF(lookups!$L$2-LEN(SOURCE!K1927) &gt;= 0, REPT(" ",lookups!$M$2-LEN(SOURCE!K1927)), "")&amp;
" | "&amp; SOURCE!L1927&amp;      IF(lookups!$O$2-LEN(SOURCE!L1927) &gt;= 0, REPT(" ",lookups!$O$2-LEN(SOURCE!L1927)), "")&amp;
" | "&amp; SOURCE!M1927&amp;      IF(lookups!$P$2-LEN(SOURCE!M1927) &gt;= 0, REPT(" ",lookups!$P$2-LEN(SOURCE!M1927)), "")&amp;
      "},"&amp;IF(SOURCE!O1927&lt;&gt;"",""&amp;SOURCE!O1927,"")
 )
)
)</f>
        <v>/* 1883 */  { fnShowJM,                     JC_ERPN,                     "eRPN?",                                       "eRPN?",                                       (0 &lt;&lt; TAM_MAX_BITS) |     0, CAT_FNCT | SLS_ENABLED   | US_ENABLED   | EIM_DISABLED | PTP_NONE         },//JM SHOW</v>
      </c>
    </row>
    <row r="1928" customFormat="false" ht="15.75" hidden="false" customHeight="false" outlineLevel="0" collapsed="false">
      <c r="A1928" s="263" t="str">
        <f aca="false">IF(AND(OR(SOURCE!A1928="",ISBLANK(SOURCE!A1928)),SOURCE!B1928&gt;0),IF(ISBLANK(SOURCE!C1928),"",SOURCE!C1928),
IF(SOURCE!B1928&lt;0,VLOOKUP(SOURCE!B1928,lookups!A$1:B$25,2,0),
  IF(ISBLANK(SOURCE!B1928),
    "",
    "/* "&amp;TEXT(SOURCE!B1928,"???0")&amp;" *"&amp;
      SOURCE!C1928&amp;", "&amp; IF(lookups!$E$2-LEN(SOURCE!C1928) &gt;= 0, REPT(" ",lookups!$E$2-LEN(SOURCE!C1928)), "")&amp;
      SOURCE!D1928&amp;", "&amp; IF(lookups!$F$2-LEN(SOURCE!D1928) &gt;= 0, REPT(" ",lookups!$F$2-LEN(SOURCE!D1928)), "")&amp;
      SOURCE!E1928&amp;", "&amp; IF(lookups!$G$2-LEN(SOURCE!E1928) &gt;=0, REPT(" ",lookups!$G$2-LEN(SOURCE!E1928)), "")&amp;
      SOURCE!F1928&amp;", "&amp; IF(lookups!$H$2-LEN(SOURCE!F1928) &gt;= 0, REPT(" ",lookups!$H$2-LEN(SOURCE!F1928)+2), "")&amp;"("&amp;
      SUBSTITUTE(TEXT(SOURCE!G1928,"??0"),"  ","")&amp;" &lt;&lt; TAM_MAX_BITS) |"&amp; IF(lookups!$I$2-3 &gt;= 0, REPT(" ",MAX(1,lookups!$I$2-5+4+1-1-LEN(  IF(ISTEXT(SOURCE!H1928),SOURCE!H1928,  SUBSTITUTE(SUBSTITUTE(TEXT(SOURCE!H1928,"????0"),"  ","")," ",""))   ))), "")&amp;
       IF(ISTEXT(SOURCE!H1928),SOURCE!H1928, SUBSTITUTE(SUBSTITUTE(TEXT(SOURCE!H1928,"????0"),"  ","")," ",""))   &amp;","&amp; IF(lookups!$J$2-3 &gt;= 0, REPT(" ",lookups!$J$2-3-5), "")&amp;
      SOURCE!I1928&amp;
" | "&amp; IF(lookups!$K$2-LEN(SOURCE!I1928) &gt;= 0, REPT(" ",lookups!$K$2-LEN(SOURCE!I1928)), "")&amp;
      SOURCE!J1928&amp;      IF(lookups!$L$2-LEN(SOURCE!J1928) &gt;= 0, REPT(" ",lookups!$L$2-LEN(SOURCE!J1928)), "")&amp;
" | "&amp; IF(lookups!$K$2-LEN(SOURCE!I1928) &gt;= 0, REPT(" ",lookups!$K$2-LEN(SOURCE!I1928)), "")&amp;
      SOURCE!K1928&amp;      IF(lookups!$L$2-LEN(SOURCE!K1928) &gt;= 0, REPT(" ",lookups!$M$2-LEN(SOURCE!K1928)), "")&amp;
" | "&amp; SOURCE!L1928&amp;      IF(lookups!$O$2-LEN(SOURCE!L1928) &gt;= 0, REPT(" ",lookups!$O$2-LEN(SOURCE!L1928)), "")&amp;
" | "&amp; SOURCE!M1928&amp;      IF(lookups!$P$2-LEN(SOURCE!M1928) &gt;= 0, REPT(" ",lookups!$P$2-LEN(SOURCE!M1928)), "")&amp;
      "},"&amp;IF(SOURCE!O1928&lt;&gt;"",""&amp;SOURCE!O1928,"")
 )
)
)</f>
        <v>/* 1884 */  { fnSysFreeMem,                 NOPARAM,                     "HEAP",                                        "HEAP",                                        (0 &lt;&lt; TAM_MAX_BITS) |     0, CAT_NONE | SLS_ENABLED   | US_UNCHANGED | EIM_DISABLED | PTP_DISABLED     },</v>
      </c>
    </row>
    <row r="1929" customFormat="false" ht="15.75" hidden="false" customHeight="false" outlineLevel="0" collapsed="false">
      <c r="A1929" s="263" t="str">
        <f aca="false">IF(AND(OR(SOURCE!A1929="",ISBLANK(SOURCE!A1929)),SOURCE!B1929&gt;0),IF(ISBLANK(SOURCE!C1929),"",SOURCE!C1929),
IF(SOURCE!B1929&lt;0,VLOOKUP(SOURCE!B1929,lookups!A$1:B$25,2,0),
  IF(ISBLANK(SOURCE!B1929),
    "",
    "/* "&amp;TEXT(SOURCE!B1929,"???0")&amp;" *"&amp;
      SOURCE!C1929&amp;", "&amp; IF(lookups!$E$2-LEN(SOURCE!C1929) &gt;= 0, REPT(" ",lookups!$E$2-LEN(SOURCE!C1929)), "")&amp;
      SOURCE!D1929&amp;", "&amp; IF(lookups!$F$2-LEN(SOURCE!D1929) &gt;= 0, REPT(" ",lookups!$F$2-LEN(SOURCE!D1929)), "")&amp;
      SOURCE!E1929&amp;", "&amp; IF(lookups!$G$2-LEN(SOURCE!E1929) &gt;=0, REPT(" ",lookups!$G$2-LEN(SOURCE!E1929)), "")&amp;
      SOURCE!F1929&amp;", "&amp; IF(lookups!$H$2-LEN(SOURCE!F1929) &gt;= 0, REPT(" ",lookups!$H$2-LEN(SOURCE!F1929)+2), "")&amp;"("&amp;
      SUBSTITUTE(TEXT(SOURCE!G1929,"??0"),"  ","")&amp;" &lt;&lt; TAM_MAX_BITS) |"&amp; IF(lookups!$I$2-3 &gt;= 0, REPT(" ",MAX(1,lookups!$I$2-5+4+1-1-LEN(  IF(ISTEXT(SOURCE!H1929),SOURCE!H1929,  SUBSTITUTE(SUBSTITUTE(TEXT(SOURCE!H1929,"????0"),"  ","")," ",""))   ))), "")&amp;
       IF(ISTEXT(SOURCE!H1929),SOURCE!H1929, SUBSTITUTE(SUBSTITUTE(TEXT(SOURCE!H1929,"????0"),"  ","")," ",""))   &amp;","&amp; IF(lookups!$J$2-3 &gt;= 0, REPT(" ",lookups!$J$2-3-5), "")&amp;
      SOURCE!I1929&amp;
" | "&amp; IF(lookups!$K$2-LEN(SOURCE!I1929) &gt;= 0, REPT(" ",lookups!$K$2-LEN(SOURCE!I1929)), "")&amp;
      SOURCE!J1929&amp;      IF(lookups!$L$2-LEN(SOURCE!J1929) &gt;= 0, REPT(" ",lookups!$L$2-LEN(SOURCE!J1929)), "")&amp;
" | "&amp; IF(lookups!$K$2-LEN(SOURCE!I1929) &gt;= 0, REPT(" ",lookups!$K$2-LEN(SOURCE!I1929)), "")&amp;
      SOURCE!K1929&amp;      IF(lookups!$L$2-LEN(SOURCE!K1929) &gt;= 0, REPT(" ",lookups!$M$2-LEN(SOURCE!K1929)), "")&amp;
" | "&amp; SOURCE!L1929&amp;      IF(lookups!$O$2-LEN(SOURCE!L1929) &gt;= 0, REPT(" ",lookups!$O$2-LEN(SOURCE!L1929)), "")&amp;
" | "&amp; SOURCE!M1929&amp;      IF(lookups!$P$2-LEN(SOURCE!M1929) &gt;= 0, REPT(" ",lookups!$P$2-LEN(SOURCE!M1929)), "")&amp;
      "},"&amp;IF(SOURCE!O1929&lt;&gt;"",""&amp;SOURCE!O1929,"")
 )
)
)</f>
        <v>/* 1885 */  { itemToBeCoded,                NOPARAM,                     "",                                            "Inl. Tst",                                    (0 &lt;&lt; TAM_MAX_BITS) |     0, CAT_NONE | SLS_UNCHANGED | US_UNCHANGED | EIM_DISABLED | PTP_DISABLED     },//INLINE_TEST</v>
      </c>
    </row>
    <row r="1930" customFormat="false" ht="15.75" hidden="false" customHeight="false" outlineLevel="0" collapsed="false">
      <c r="A1930" s="263" t="str">
        <f aca="false">IF(AND(OR(SOURCE!A1930="",ISBLANK(SOURCE!A1930)),SOURCE!B1930&gt;0),IF(ISBLANK(SOURCE!C1930),"",SOURCE!C1930),
IF(SOURCE!B1930&lt;0,VLOOKUP(SOURCE!B1930,lookups!A$1:B$25,2,0),
  IF(ISBLANK(SOURCE!B1930),
    "",
    "/* "&amp;TEXT(SOURCE!B1930,"???0")&amp;" *"&amp;
      SOURCE!C1930&amp;", "&amp; IF(lookups!$E$2-LEN(SOURCE!C1930) &gt;= 0, REPT(" ",lookups!$E$2-LEN(SOURCE!C1930)), "")&amp;
      SOURCE!D1930&amp;", "&amp; IF(lookups!$F$2-LEN(SOURCE!D1930) &gt;= 0, REPT(" ",lookups!$F$2-LEN(SOURCE!D1930)), "")&amp;
      SOURCE!E1930&amp;", "&amp; IF(lookups!$G$2-LEN(SOURCE!E1930) &gt;=0, REPT(" ",lookups!$G$2-LEN(SOURCE!E1930)), "")&amp;
      SOURCE!F1930&amp;", "&amp; IF(lookups!$H$2-LEN(SOURCE!F1930) &gt;= 0, REPT(" ",lookups!$H$2-LEN(SOURCE!F1930)+2), "")&amp;"("&amp;
      SUBSTITUTE(TEXT(SOURCE!G1930,"??0"),"  ","")&amp;" &lt;&lt; TAM_MAX_BITS) |"&amp; IF(lookups!$I$2-3 &gt;= 0, REPT(" ",MAX(1,lookups!$I$2-5+4+1-1-LEN(  IF(ISTEXT(SOURCE!H1930),SOURCE!H1930,  SUBSTITUTE(SUBSTITUTE(TEXT(SOURCE!H1930,"????0"),"  ","")," ",""))   ))), "")&amp;
       IF(ISTEXT(SOURCE!H1930),SOURCE!H1930, SUBSTITUTE(SUBSTITUTE(TEXT(SOURCE!H1930,"????0"),"  ","")," ",""))   &amp;","&amp; IF(lookups!$J$2-3 &gt;= 0, REPT(" ",lookups!$J$2-3-5), "")&amp;
      SOURCE!I1930&amp;
" | "&amp; IF(lookups!$K$2-LEN(SOURCE!I1930) &gt;= 0, REPT(" ",lookups!$K$2-LEN(SOURCE!I1930)), "")&amp;
      SOURCE!J1930&amp;      IF(lookups!$L$2-LEN(SOURCE!J1930) &gt;= 0, REPT(" ",lookups!$L$2-LEN(SOURCE!J1930)), "")&amp;
" | "&amp; IF(lookups!$K$2-LEN(SOURCE!I1930) &gt;= 0, REPT(" ",lookups!$K$2-LEN(SOURCE!I1930)), "")&amp;
      SOURCE!K1930&amp;      IF(lookups!$L$2-LEN(SOURCE!K1930) &gt;= 0, REPT(" ",lookups!$M$2-LEN(SOURCE!K1930)), "")&amp;
" | "&amp; SOURCE!L1930&amp;      IF(lookups!$O$2-LEN(SOURCE!L1930) &gt;= 0, REPT(" ",lookups!$O$2-LEN(SOURCE!L1930)), "")&amp;
" | "&amp; SOURCE!M1930&amp;      IF(lookups!$P$2-LEN(SOURCE!M1930) &gt;= 0, REPT(" ",lookups!$P$2-LEN(SOURCE!M1930)), "")&amp;
      "},"&amp;IF(SOURCE!O1930&lt;&gt;"",""&amp;SOURCE!O1930,"")
 )
)
)</f>
        <v>/* 1886 */  { fnSetInlineTest,              JC_ITM_TST,                  "",                                            "Test",                                        (0 &lt;&lt; TAM_MAX_BITS) |     0, CAT_NONE | SLS_UNCHANGED | US_UNCHANGED | EIM_DISABLED | PTP_DISABLED     },//INLINE_TEST</v>
      </c>
    </row>
    <row r="1931" customFormat="false" ht="15.75" hidden="false" customHeight="false" outlineLevel="0" collapsed="false">
      <c r="A1931" s="263" t="str">
        <f aca="false">IF(AND(OR(SOURCE!A1931="",ISBLANK(SOURCE!A1931)),SOURCE!B1931&gt;0),IF(ISBLANK(SOURCE!C1931),"",SOURCE!C1931),
IF(SOURCE!B1931&lt;0,VLOOKUP(SOURCE!B1931,lookups!A$1:B$25,2,0),
  IF(ISBLANK(SOURCE!B1931),
    "",
    "/* "&amp;TEXT(SOURCE!B1931,"???0")&amp;" *"&amp;
      SOURCE!C1931&amp;", "&amp; IF(lookups!$E$2-LEN(SOURCE!C1931) &gt;= 0, REPT(" ",lookups!$E$2-LEN(SOURCE!C1931)), "")&amp;
      SOURCE!D1931&amp;", "&amp; IF(lookups!$F$2-LEN(SOURCE!D1931) &gt;= 0, REPT(" ",lookups!$F$2-LEN(SOURCE!D1931)), "")&amp;
      SOURCE!E1931&amp;", "&amp; IF(lookups!$G$2-LEN(SOURCE!E1931) &gt;=0, REPT(" ",lookups!$G$2-LEN(SOURCE!E1931)), "")&amp;
      SOURCE!F1931&amp;", "&amp; IF(lookups!$H$2-LEN(SOURCE!F1931) &gt;= 0, REPT(" ",lookups!$H$2-LEN(SOURCE!F1931)+2), "")&amp;"("&amp;
      SUBSTITUTE(TEXT(SOURCE!G1931,"??0"),"  ","")&amp;" &lt;&lt; TAM_MAX_BITS) |"&amp; IF(lookups!$I$2-3 &gt;= 0, REPT(" ",MAX(1,lookups!$I$2-5+4+1-1-LEN(  IF(ISTEXT(SOURCE!H1931),SOURCE!H1931,  SUBSTITUTE(SUBSTITUTE(TEXT(SOURCE!H1931,"????0"),"  ","")," ",""))   ))), "")&amp;
       IF(ISTEXT(SOURCE!H1931),SOURCE!H1931, SUBSTITUTE(SUBSTITUTE(TEXT(SOURCE!H1931,"????0"),"  ","")," ",""))   &amp;","&amp; IF(lookups!$J$2-3 &gt;= 0, REPT(" ",lookups!$J$2-3-5), "")&amp;
      SOURCE!I1931&amp;
" | "&amp; IF(lookups!$K$2-LEN(SOURCE!I1931) &gt;= 0, REPT(" ",lookups!$K$2-LEN(SOURCE!I1931)), "")&amp;
      SOURCE!J1931&amp;      IF(lookups!$L$2-LEN(SOURCE!J1931) &gt;= 0, REPT(" ",lookups!$L$2-LEN(SOURCE!J1931)), "")&amp;
" | "&amp; IF(lookups!$K$2-LEN(SOURCE!I1931) &gt;= 0, REPT(" ",lookups!$K$2-LEN(SOURCE!I1931)), "")&amp;
      SOURCE!K1931&amp;      IF(lookups!$L$2-LEN(SOURCE!K1931) &gt;= 0, REPT(" ",lookups!$M$2-LEN(SOURCE!K1931)), "")&amp;
" | "&amp; SOURCE!L1931&amp;      IF(lookups!$O$2-LEN(SOURCE!L1931) &gt;= 0, REPT(" ",lookups!$O$2-LEN(SOURCE!L1931)), "")&amp;
" | "&amp; SOURCE!M1931&amp;      IF(lookups!$P$2-LEN(SOURCE!M1931) &gt;= 0, REPT(" ",lookups!$P$2-LEN(SOURCE!M1931)), "")&amp;
      "},"&amp;IF(SOURCE!O1931&lt;&gt;"",""&amp;SOURCE!O1931,"")
 )
)
)</f>
        <v>/* 1887 */  { fnGetInlineTestBsToX,         NOPARAM,                     "Get BS",                                      "Get BS",                                      (0 &lt;&lt; TAM_MAX_BITS) |     0, CAT_NONE | SLS_ENABLED   | US_UNCHANGED | EIM_DISABLED | PTP_DISABLED     },//INLINE_TEST</v>
      </c>
    </row>
    <row r="1932" customFormat="false" ht="15.75" hidden="false" customHeight="false" outlineLevel="0" collapsed="false">
      <c r="A1932" s="263" t="str">
        <f aca="false">IF(AND(OR(SOURCE!A1932="",ISBLANK(SOURCE!A1932)),SOURCE!B1932&gt;0),IF(ISBLANK(SOURCE!C1932),"",SOURCE!C1932),
IF(SOURCE!B1932&lt;0,VLOOKUP(SOURCE!B1932,lookups!A$1:B$25,2,0),
  IF(ISBLANK(SOURCE!B1932),
    "",
    "/* "&amp;TEXT(SOURCE!B1932,"???0")&amp;" *"&amp;
      SOURCE!C1932&amp;", "&amp; IF(lookups!$E$2-LEN(SOURCE!C1932) &gt;= 0, REPT(" ",lookups!$E$2-LEN(SOURCE!C1932)), "")&amp;
      SOURCE!D1932&amp;", "&amp; IF(lookups!$F$2-LEN(SOURCE!D1932) &gt;= 0, REPT(" ",lookups!$F$2-LEN(SOURCE!D1932)), "")&amp;
      SOURCE!E1932&amp;", "&amp; IF(lookups!$G$2-LEN(SOURCE!E1932) &gt;=0, REPT(" ",lookups!$G$2-LEN(SOURCE!E1932)), "")&amp;
      SOURCE!F1932&amp;", "&amp; IF(lookups!$H$2-LEN(SOURCE!F1932) &gt;= 0, REPT(" ",lookups!$H$2-LEN(SOURCE!F1932)+2), "")&amp;"("&amp;
      SUBSTITUTE(TEXT(SOURCE!G1932,"??0"),"  ","")&amp;" &lt;&lt; TAM_MAX_BITS) |"&amp; IF(lookups!$I$2-3 &gt;= 0, REPT(" ",MAX(1,lookups!$I$2-5+4+1-1-LEN(  IF(ISTEXT(SOURCE!H1932),SOURCE!H1932,  SUBSTITUTE(SUBSTITUTE(TEXT(SOURCE!H1932,"????0"),"  ","")," ",""))   ))), "")&amp;
       IF(ISTEXT(SOURCE!H1932),SOURCE!H1932, SUBSTITUTE(SUBSTITUTE(TEXT(SOURCE!H1932,"????0"),"  ","")," ",""))   &amp;","&amp; IF(lookups!$J$2-3 &gt;= 0, REPT(" ",lookups!$J$2-3-5), "")&amp;
      SOURCE!I1932&amp;
" | "&amp; IF(lookups!$K$2-LEN(SOURCE!I1932) &gt;= 0, REPT(" ",lookups!$K$2-LEN(SOURCE!I1932)), "")&amp;
      SOURCE!J1932&amp;      IF(lookups!$L$2-LEN(SOURCE!J1932) &gt;= 0, REPT(" ",lookups!$L$2-LEN(SOURCE!J1932)), "")&amp;
" | "&amp; IF(lookups!$K$2-LEN(SOURCE!I1932) &gt;= 0, REPT(" ",lookups!$K$2-LEN(SOURCE!I1932)), "")&amp;
      SOURCE!K1932&amp;      IF(lookups!$L$2-LEN(SOURCE!K1932) &gt;= 0, REPT(" ",lookups!$M$2-LEN(SOURCE!K1932)), "")&amp;
" | "&amp; SOURCE!L1932&amp;      IF(lookups!$O$2-LEN(SOURCE!L1932) &gt;= 0, REPT(" ",lookups!$O$2-LEN(SOURCE!L1932)), "")&amp;
" | "&amp; SOURCE!M1932&amp;      IF(lookups!$P$2-LEN(SOURCE!M1932) &gt;= 0, REPT(" ",lookups!$P$2-LEN(SOURCE!M1932)), "")&amp;
      "},"&amp;IF(SOURCE!O1932&lt;&gt;"",""&amp;SOURCE!O1932,"")
 )
)
)</f>
        <v>/* 1888 */  { fnSetInlineTestXToBs,         NOPARAM,                     "Set BS",                                      "Set BS",                                      (0 &lt;&lt; TAM_MAX_BITS) |     0, CAT_NONE | SLS_ENABLED   | US_UNCHANGED | EIM_DISABLED | PTP_DISABLED     },//INLINE_TEST</v>
      </c>
    </row>
    <row r="1933" customFormat="false" ht="15.75" hidden="false" customHeight="false" outlineLevel="0" collapsed="false">
      <c r="A1933" s="263" t="str">
        <f aca="false">IF(AND(OR(SOURCE!A1933="",ISBLANK(SOURCE!A1933)),SOURCE!B1933&gt;0),IF(ISBLANK(SOURCE!C1933),"",SOURCE!C1933),
IF(SOURCE!B1933&lt;0,VLOOKUP(SOURCE!B1933,lookups!A$1:B$25,2,0),
  IF(ISBLANK(SOURCE!B1933),
    "",
    "/* "&amp;TEXT(SOURCE!B1933,"???0")&amp;" *"&amp;
      SOURCE!C1933&amp;", "&amp; IF(lookups!$E$2-LEN(SOURCE!C1933) &gt;= 0, REPT(" ",lookups!$E$2-LEN(SOURCE!C1933)), "")&amp;
      SOURCE!D1933&amp;", "&amp; IF(lookups!$F$2-LEN(SOURCE!D1933) &gt;= 0, REPT(" ",lookups!$F$2-LEN(SOURCE!D1933)), "")&amp;
      SOURCE!E1933&amp;", "&amp; IF(lookups!$G$2-LEN(SOURCE!E1933) &gt;=0, REPT(" ",lookups!$G$2-LEN(SOURCE!E1933)), "")&amp;
      SOURCE!F1933&amp;", "&amp; IF(lookups!$H$2-LEN(SOURCE!F1933) &gt;= 0, REPT(" ",lookups!$H$2-LEN(SOURCE!F1933)+2), "")&amp;"("&amp;
      SUBSTITUTE(TEXT(SOURCE!G1933,"??0"),"  ","")&amp;" &lt;&lt; TAM_MAX_BITS) |"&amp; IF(lookups!$I$2-3 &gt;= 0, REPT(" ",MAX(1,lookups!$I$2-5+4+1-1-LEN(  IF(ISTEXT(SOURCE!H1933),SOURCE!H1933,  SUBSTITUTE(SUBSTITUTE(TEXT(SOURCE!H1933,"????0"),"  ","")," ",""))   ))), "")&amp;
       IF(ISTEXT(SOURCE!H1933),SOURCE!H1933, SUBSTITUTE(SUBSTITUTE(TEXT(SOURCE!H1933,"????0"),"  ","")," ",""))   &amp;","&amp; IF(lookups!$J$2-3 &gt;= 0, REPT(" ",lookups!$J$2-3-5), "")&amp;
      SOURCE!I1933&amp;
" | "&amp; IF(lookups!$K$2-LEN(SOURCE!I1933) &gt;= 0, REPT(" ",lookups!$K$2-LEN(SOURCE!I1933)), "")&amp;
      SOURCE!J1933&amp;      IF(lookups!$L$2-LEN(SOURCE!J1933) &gt;= 0, REPT(" ",lookups!$L$2-LEN(SOURCE!J1933)), "")&amp;
" | "&amp; IF(lookups!$K$2-LEN(SOURCE!I1933) &gt;= 0, REPT(" ",lookups!$K$2-LEN(SOURCE!I1933)), "")&amp;
      SOURCE!K1933&amp;      IF(lookups!$L$2-LEN(SOURCE!K1933) &gt;= 0, REPT(" ",lookups!$M$2-LEN(SOURCE!K1933)), "")&amp;
" | "&amp; SOURCE!L1933&amp;      IF(lookups!$O$2-LEN(SOURCE!L1933) &gt;= 0, REPT(" ",lookups!$O$2-LEN(SOURCE!L1933)), "")&amp;
" | "&amp; SOURCE!M1933&amp;      IF(lookups!$P$2-LEN(SOURCE!M1933) &gt;= 0, REPT(" ",lookups!$P$2-LEN(SOURCE!M1933)), "")&amp;
      "},"&amp;IF(SOURCE!O1933&lt;&gt;"",""&amp;SOURCE!O1933,"")
 )
)
)</f>
        <v>/* 1889 */  { fnInDefault,                  ID_DP,                       "i" STD_SPACE_3_PER_EM "REAL",                 "i" STD_SPACE_3_PER_EM "REAL",                 (0 &lt;&lt; TAM_MAX_BITS) |     0, CAT_NONE | SLS_UNCHANGED | US_UNCHANGED | EIM_DISABLED | PTP_DISABLED     },//JM INPUT DEFAULT</v>
      </c>
    </row>
    <row r="1934" customFormat="false" ht="15.75" hidden="false" customHeight="false" outlineLevel="0" collapsed="false">
      <c r="A1934" s="263" t="str">
        <f aca="false">IF(AND(OR(SOURCE!A1934="",ISBLANK(SOURCE!A1934)),SOURCE!B1934&gt;0),IF(ISBLANK(SOURCE!C1934),"",SOURCE!C1934),
IF(SOURCE!B1934&lt;0,VLOOKUP(SOURCE!B1934,lookups!A$1:B$25,2,0),
  IF(ISBLANK(SOURCE!B1934),
    "",
    "/* "&amp;TEXT(SOURCE!B1934,"???0")&amp;" *"&amp;
      SOURCE!C1934&amp;", "&amp; IF(lookups!$E$2-LEN(SOURCE!C1934) &gt;= 0, REPT(" ",lookups!$E$2-LEN(SOURCE!C1934)), "")&amp;
      SOURCE!D1934&amp;", "&amp; IF(lookups!$F$2-LEN(SOURCE!D1934) &gt;= 0, REPT(" ",lookups!$F$2-LEN(SOURCE!D1934)), "")&amp;
      SOURCE!E1934&amp;", "&amp; IF(lookups!$G$2-LEN(SOURCE!E1934) &gt;=0, REPT(" ",lookups!$G$2-LEN(SOURCE!E1934)), "")&amp;
      SOURCE!F1934&amp;", "&amp; IF(lookups!$H$2-LEN(SOURCE!F1934) &gt;= 0, REPT(" ",lookups!$H$2-LEN(SOURCE!F1934)+2), "")&amp;"("&amp;
      SUBSTITUTE(TEXT(SOURCE!G1934,"??0"),"  ","")&amp;" &lt;&lt; TAM_MAX_BITS) |"&amp; IF(lookups!$I$2-3 &gt;= 0, REPT(" ",MAX(1,lookups!$I$2-5+4+1-1-LEN(  IF(ISTEXT(SOURCE!H1934),SOURCE!H1934,  SUBSTITUTE(SUBSTITUTE(TEXT(SOURCE!H1934,"????0"),"  ","")," ",""))   ))), "")&amp;
       IF(ISTEXT(SOURCE!H1934),SOURCE!H1934, SUBSTITUTE(SUBSTITUTE(TEXT(SOURCE!H1934,"????0"),"  ","")," ",""))   &amp;","&amp; IF(lookups!$J$2-3 &gt;= 0, REPT(" ",lookups!$J$2-3-5), "")&amp;
      SOURCE!I1934&amp;
" | "&amp; IF(lookups!$K$2-LEN(SOURCE!I1934) &gt;= 0, REPT(" ",lookups!$K$2-LEN(SOURCE!I1934)), "")&amp;
      SOURCE!J1934&amp;      IF(lookups!$L$2-LEN(SOURCE!J1934) &gt;= 0, REPT(" ",lookups!$L$2-LEN(SOURCE!J1934)), "")&amp;
" | "&amp; IF(lookups!$K$2-LEN(SOURCE!I1934) &gt;= 0, REPT(" ",lookups!$K$2-LEN(SOURCE!I1934)), "")&amp;
      SOURCE!K1934&amp;      IF(lookups!$L$2-LEN(SOURCE!K1934) &gt;= 0, REPT(" ",lookups!$M$2-LEN(SOURCE!K1934)), "")&amp;
" | "&amp; SOURCE!L1934&amp;      IF(lookups!$O$2-LEN(SOURCE!L1934) &gt;= 0, REPT(" ",lookups!$O$2-LEN(SOURCE!L1934)), "")&amp;
" | "&amp; SOURCE!M1934&amp;      IF(lookups!$P$2-LEN(SOURCE!M1934) &gt;= 0, REPT(" ",lookups!$P$2-LEN(SOURCE!M1934)), "")&amp;
      "},"&amp;IF(SOURCE!O1934&lt;&gt;"",""&amp;SOURCE!O1934,"")
 )
)
)</f>
        <v>/* 1890 */  { SetSetting,                   DM_PROPFR,                   "PROPFR",                                      "PROPFR",                                      (0 &lt;&lt; TAM_MAX_BITS) |     0, CAT_FNCT | SLS_UNCHANGED | US_UNCHANGED | EIM_DISABLED | PTP_NONE         },//JM PROPFR</v>
      </c>
    </row>
    <row r="1935" customFormat="false" ht="15.75" hidden="false" customHeight="false" outlineLevel="0" collapsed="false">
      <c r="A1935" s="263" t="str">
        <f aca="false">IF(AND(OR(SOURCE!A1935="",ISBLANK(SOURCE!A1935)),SOURCE!B1935&gt;0),IF(ISBLANK(SOURCE!C1935),"",SOURCE!C1935),
IF(SOURCE!B1935&lt;0,VLOOKUP(SOURCE!B1935,lookups!A$1:B$25,2,0),
  IF(ISBLANK(SOURCE!B1935),
    "",
    "/* "&amp;TEXT(SOURCE!B1935,"???0")&amp;" *"&amp;
      SOURCE!C1935&amp;", "&amp; IF(lookups!$E$2-LEN(SOURCE!C1935) &gt;= 0, REPT(" ",lookups!$E$2-LEN(SOURCE!C1935)), "")&amp;
      SOURCE!D1935&amp;", "&amp; IF(lookups!$F$2-LEN(SOURCE!D1935) &gt;= 0, REPT(" ",lookups!$F$2-LEN(SOURCE!D1935)), "")&amp;
      SOURCE!E1935&amp;", "&amp; IF(lookups!$G$2-LEN(SOURCE!E1935) &gt;=0, REPT(" ",lookups!$G$2-LEN(SOURCE!E1935)), "")&amp;
      SOURCE!F1935&amp;", "&amp; IF(lookups!$H$2-LEN(SOURCE!F1935) &gt;= 0, REPT(" ",lookups!$H$2-LEN(SOURCE!F1935)+2), "")&amp;"("&amp;
      SUBSTITUTE(TEXT(SOURCE!G1935,"??0"),"  ","")&amp;" &lt;&lt; TAM_MAX_BITS) |"&amp; IF(lookups!$I$2-3 &gt;= 0, REPT(" ",MAX(1,lookups!$I$2-5+4+1-1-LEN(  IF(ISTEXT(SOURCE!H1935),SOURCE!H1935,  SUBSTITUTE(SUBSTITUTE(TEXT(SOURCE!H1935,"????0"),"  ","")," ",""))   ))), "")&amp;
       IF(ISTEXT(SOURCE!H1935),SOURCE!H1935, SUBSTITUTE(SUBSTITUTE(TEXT(SOURCE!H1935,"????0"),"  ","")," ",""))   &amp;","&amp; IF(lookups!$J$2-3 &gt;= 0, REPT(" ",lookups!$J$2-3-5), "")&amp;
      SOURCE!I1935&amp;
" | "&amp; IF(lookups!$K$2-LEN(SOURCE!I1935) &gt;= 0, REPT(" ",lookups!$K$2-LEN(SOURCE!I1935)), "")&amp;
      SOURCE!J1935&amp;      IF(lookups!$L$2-LEN(SOURCE!J1935) &gt;= 0, REPT(" ",lookups!$L$2-LEN(SOURCE!J1935)), "")&amp;
" | "&amp; IF(lookups!$K$2-LEN(SOURCE!I1935) &gt;= 0, REPT(" ",lookups!$K$2-LEN(SOURCE!I1935)), "")&amp;
      SOURCE!K1935&amp;      IF(lookups!$L$2-LEN(SOURCE!K1935) &gt;= 0, REPT(" ",lookups!$M$2-LEN(SOURCE!K1935)), "")&amp;
" | "&amp; SOURCE!L1935&amp;      IF(lookups!$O$2-LEN(SOURCE!L1935) &gt;= 0, REPT(" ",lookups!$O$2-LEN(SOURCE!L1935)), "")&amp;
" | "&amp; SOURCE!M1935&amp;      IF(lookups!$P$2-LEN(SOURCE!M1935) &gt;= 0, REPT(" ",lookups!$P$2-LEN(SOURCE!M1935)), "")&amp;
      "},"&amp;IF(SOURCE!O1935&lt;&gt;"",""&amp;SOURCE!O1935,"")
 )
)
)</f>
        <v>/* 1891 */  { fnInDefault,                  ID_CPXDP,                    "i" STD_SPACE_3_PER_EM "CPX",                  "i" STD_SPACE_3_PER_EM "CPX",                  (0 &lt;&lt; TAM_MAX_BITS) |     0, CAT_NONE | SLS_UNCHANGED | US_UNCHANGED | EIM_DISABLED | PTP_DISABLED     },//JM INPUT DEFAULT</v>
      </c>
    </row>
    <row r="1936" customFormat="false" ht="15.75" hidden="false" customHeight="false" outlineLevel="0" collapsed="false">
      <c r="A1936" s="263" t="str">
        <f aca="false">IF(AND(OR(SOURCE!A1936="",ISBLANK(SOURCE!A1936)),SOURCE!B1936&gt;0),IF(ISBLANK(SOURCE!C1936),"",SOURCE!C1936),
IF(SOURCE!B1936&lt;0,VLOOKUP(SOURCE!B1936,lookups!A$1:B$25,2,0),
  IF(ISBLANK(SOURCE!B1936),
    "",
    "/* "&amp;TEXT(SOURCE!B1936,"???0")&amp;" *"&amp;
      SOURCE!C1936&amp;", "&amp; IF(lookups!$E$2-LEN(SOURCE!C1936) &gt;= 0, REPT(" ",lookups!$E$2-LEN(SOURCE!C1936)), "")&amp;
      SOURCE!D1936&amp;", "&amp; IF(lookups!$F$2-LEN(SOURCE!D1936) &gt;= 0, REPT(" ",lookups!$F$2-LEN(SOURCE!D1936)), "")&amp;
      SOURCE!E1936&amp;", "&amp; IF(lookups!$G$2-LEN(SOURCE!E1936) &gt;=0, REPT(" ",lookups!$G$2-LEN(SOURCE!E1936)), "")&amp;
      SOURCE!F1936&amp;", "&amp; IF(lookups!$H$2-LEN(SOURCE!F1936) &gt;= 0, REPT(" ",lookups!$H$2-LEN(SOURCE!F1936)+2), "")&amp;"("&amp;
      SUBSTITUTE(TEXT(SOURCE!G1936,"??0"),"  ","")&amp;" &lt;&lt; TAM_MAX_BITS) |"&amp; IF(lookups!$I$2-3 &gt;= 0, REPT(" ",MAX(1,lookups!$I$2-5+4+1-1-LEN(  IF(ISTEXT(SOURCE!H1936),SOURCE!H1936,  SUBSTITUTE(SUBSTITUTE(TEXT(SOURCE!H1936,"????0"),"  ","")," ",""))   ))), "")&amp;
       IF(ISTEXT(SOURCE!H1936),SOURCE!H1936, SUBSTITUTE(SUBSTITUTE(TEXT(SOURCE!H1936,"????0"),"  ","")," ",""))   &amp;","&amp; IF(lookups!$J$2-3 &gt;= 0, REPT(" ",lookups!$J$2-3-5), "")&amp;
      SOURCE!I1936&amp;
" | "&amp; IF(lookups!$K$2-LEN(SOURCE!I1936) &gt;= 0, REPT(" ",lookups!$K$2-LEN(SOURCE!I1936)), "")&amp;
      SOURCE!J1936&amp;      IF(lookups!$L$2-LEN(SOURCE!J1936) &gt;= 0, REPT(" ",lookups!$L$2-LEN(SOURCE!J1936)), "")&amp;
" | "&amp; IF(lookups!$K$2-LEN(SOURCE!I1936) &gt;= 0, REPT(" ",lookups!$K$2-LEN(SOURCE!I1936)), "")&amp;
      SOURCE!K1936&amp;      IF(lookups!$L$2-LEN(SOURCE!K1936) &gt;= 0, REPT(" ",lookups!$M$2-LEN(SOURCE!K1936)), "")&amp;
" | "&amp; SOURCE!L1936&amp;      IF(lookups!$O$2-LEN(SOURCE!L1936) &gt;= 0, REPT(" ",lookups!$O$2-LEN(SOURCE!L1936)), "")&amp;
" | "&amp; SOURCE!M1936&amp;      IF(lookups!$P$2-LEN(SOURCE!M1936) &gt;= 0, REPT(" ",lookups!$P$2-LEN(SOURCE!M1936)), "")&amp;
      "},"&amp;IF(SOURCE!O1936&lt;&gt;"",""&amp;SOURCE!O1936,"")
 )
)
)</f>
        <v>/* 1892 */  { fnInDefault,                  ID_SI,                       "i" STD_SPACE_3_PER_EM "SI",                   "i" STD_SPACE_3_PER_EM "SI",                   (0 &lt;&lt; TAM_MAX_BITS) |     0, CAT_NONE | SLS_UNCHANGED | US_UNCHANGED | EIM_DISABLED | PTP_DISABLED     },//JM INPUT DEFAULT</v>
      </c>
    </row>
    <row r="1937" customFormat="false" ht="15.75" hidden="false" customHeight="false" outlineLevel="0" collapsed="false">
      <c r="A1937" s="263" t="str">
        <f aca="false">IF(AND(OR(SOURCE!A1937="",ISBLANK(SOURCE!A1937)),SOURCE!B1937&gt;0),IF(ISBLANK(SOURCE!C1937),"",SOURCE!C1937),
IF(SOURCE!B1937&lt;0,VLOOKUP(SOURCE!B1937,lookups!A$1:B$25,2,0),
  IF(ISBLANK(SOURCE!B1937),
    "",
    "/* "&amp;TEXT(SOURCE!B1937,"???0")&amp;" *"&amp;
      SOURCE!C1937&amp;", "&amp; IF(lookups!$E$2-LEN(SOURCE!C1937) &gt;= 0, REPT(" ",lookups!$E$2-LEN(SOURCE!C1937)), "")&amp;
      SOURCE!D1937&amp;", "&amp; IF(lookups!$F$2-LEN(SOURCE!D1937) &gt;= 0, REPT(" ",lookups!$F$2-LEN(SOURCE!D1937)), "")&amp;
      SOURCE!E1937&amp;", "&amp; IF(lookups!$G$2-LEN(SOURCE!E1937) &gt;=0, REPT(" ",lookups!$G$2-LEN(SOURCE!E1937)), "")&amp;
      SOURCE!F1937&amp;", "&amp; IF(lookups!$H$2-LEN(SOURCE!F1937) &gt;= 0, REPT(" ",lookups!$H$2-LEN(SOURCE!F1937)+2), "")&amp;"("&amp;
      SUBSTITUTE(TEXT(SOURCE!G1937,"??0"),"  ","")&amp;" &lt;&lt; TAM_MAX_BITS) |"&amp; IF(lookups!$I$2-3 &gt;= 0, REPT(" ",MAX(1,lookups!$I$2-5+4+1-1-LEN(  IF(ISTEXT(SOURCE!H1937),SOURCE!H1937,  SUBSTITUTE(SUBSTITUTE(TEXT(SOURCE!H1937,"????0"),"  ","")," ",""))   ))), "")&amp;
       IF(ISTEXT(SOURCE!H1937),SOURCE!H1937, SUBSTITUTE(SUBSTITUTE(TEXT(SOURCE!H1937,"????0"),"  ","")," ",""))   &amp;","&amp; IF(lookups!$J$2-3 &gt;= 0, REPT(" ",lookups!$J$2-3-5), "")&amp;
      SOURCE!I1937&amp;
" | "&amp; IF(lookups!$K$2-LEN(SOURCE!I1937) &gt;= 0, REPT(" ",lookups!$K$2-LEN(SOURCE!I1937)), "")&amp;
      SOURCE!J1937&amp;      IF(lookups!$L$2-LEN(SOURCE!J1937) &gt;= 0, REPT(" ",lookups!$L$2-LEN(SOURCE!J1937)), "")&amp;
" | "&amp; IF(lookups!$K$2-LEN(SOURCE!I1937) &gt;= 0, REPT(" ",lookups!$K$2-LEN(SOURCE!I1937)), "")&amp;
      SOURCE!K1937&amp;      IF(lookups!$L$2-LEN(SOURCE!K1937) &gt;= 0, REPT(" ",lookups!$M$2-LEN(SOURCE!K1937)), "")&amp;
" | "&amp; SOURCE!L1937&amp;      IF(lookups!$O$2-LEN(SOURCE!L1937) &gt;= 0, REPT(" ",lookups!$O$2-LEN(SOURCE!L1937)), "")&amp;
" | "&amp; SOURCE!M1937&amp;      IF(lookups!$P$2-LEN(SOURCE!M1937) &gt;= 0, REPT(" ",lookups!$P$2-LEN(SOURCE!M1937)), "")&amp;
      "},"&amp;IF(SOURCE!O1937&lt;&gt;"",""&amp;SOURCE!O1937,"")
 )
)
)</f>
        <v>/* 1893 */  { fnInDefault,                  ID_LI,                       "i" STD_SPACE_3_PER_EM "LI",                   "i" STD_SPACE_3_PER_EM "LI",                   (0 &lt;&lt; TAM_MAX_BITS) |     0, CAT_NONE | SLS_UNCHANGED | US_UNCHANGED | EIM_DISABLED | PTP_DISABLED     },//JM INPUT DEFAULT</v>
      </c>
    </row>
    <row r="1938" customFormat="false" ht="15.75" hidden="false" customHeight="false" outlineLevel="0" collapsed="false">
      <c r="A1938" s="263" t="str">
        <f aca="false">IF(AND(OR(SOURCE!A1938="",ISBLANK(SOURCE!A1938)),SOURCE!B1938&gt;0),IF(ISBLANK(SOURCE!C1938),"",SOURCE!C1938),
IF(SOURCE!B1938&lt;0,VLOOKUP(SOURCE!B1938,lookups!A$1:B$25,2,0),
  IF(ISBLANK(SOURCE!B1938),
    "",
    "/* "&amp;TEXT(SOURCE!B1938,"???0")&amp;" *"&amp;
      SOURCE!C1938&amp;", "&amp; IF(lookups!$E$2-LEN(SOURCE!C1938) &gt;= 0, REPT(" ",lookups!$E$2-LEN(SOURCE!C1938)), "")&amp;
      SOURCE!D1938&amp;", "&amp; IF(lookups!$F$2-LEN(SOURCE!D1938) &gt;= 0, REPT(" ",lookups!$F$2-LEN(SOURCE!D1938)), "")&amp;
      SOURCE!E1938&amp;", "&amp; IF(lookups!$G$2-LEN(SOURCE!E1938) &gt;=0, REPT(" ",lookups!$G$2-LEN(SOURCE!E1938)), "")&amp;
      SOURCE!F1938&amp;", "&amp; IF(lookups!$H$2-LEN(SOURCE!F1938) &gt;= 0, REPT(" ",lookups!$H$2-LEN(SOURCE!F1938)+2), "")&amp;"("&amp;
      SUBSTITUTE(TEXT(SOURCE!G1938,"??0"),"  ","")&amp;" &lt;&lt; TAM_MAX_BITS) |"&amp; IF(lookups!$I$2-3 &gt;= 0, REPT(" ",MAX(1,lookups!$I$2-5+4+1-1-LEN(  IF(ISTEXT(SOURCE!H1938),SOURCE!H1938,  SUBSTITUTE(SUBSTITUTE(TEXT(SOURCE!H1938,"????0"),"  ","")," ",""))   ))), "")&amp;
       IF(ISTEXT(SOURCE!H1938),SOURCE!H1938, SUBSTITUTE(SUBSTITUTE(TEXT(SOURCE!H1938,"????0"),"  ","")," ",""))   &amp;","&amp; IF(lookups!$J$2-3 &gt;= 0, REPT(" ",lookups!$J$2-3-5), "")&amp;
      SOURCE!I1938&amp;
" | "&amp; IF(lookups!$K$2-LEN(SOURCE!I1938) &gt;= 0, REPT(" ",lookups!$K$2-LEN(SOURCE!I1938)), "")&amp;
      SOURCE!J1938&amp;      IF(lookups!$L$2-LEN(SOURCE!J1938) &gt;= 0, REPT(" ",lookups!$L$2-LEN(SOURCE!J1938)), "")&amp;
" | "&amp; IF(lookups!$K$2-LEN(SOURCE!I1938) &gt;= 0, REPT(" ",lookups!$K$2-LEN(SOURCE!I1938)), "")&amp;
      SOURCE!K1938&amp;      IF(lookups!$L$2-LEN(SOURCE!K1938) &gt;= 0, REPT(" ",lookups!$M$2-LEN(SOURCE!K1938)), "")&amp;
" | "&amp; SOURCE!L1938&amp;      IF(lookups!$O$2-LEN(SOURCE!L1938) &gt;= 0, REPT(" ",lookups!$O$2-LEN(SOURCE!L1938)), "")&amp;
" | "&amp; SOURCE!M1938&amp;      IF(lookups!$P$2-LEN(SOURCE!M1938) &gt;= 0, REPT(" ",lookups!$P$2-LEN(SOURCE!M1938)), "")&amp;
      "},"&amp;IF(SOURCE!O1938&lt;&gt;"",""&amp;SOURCE!O1938,"")
 )
)
)</f>
        <v>/* 1894 */  { fnMultiplySI,                 115,                         STD_DOT "P",                                   STD_DOT "P",                                   (0 &lt;&lt; TAM_MAX_BITS) |     0, CAT_NONE | SLS_ENABLED   | US_ENABLED   | EIM_DISABLED | PTP_DISABLED     },//JM PRE UNIT</v>
      </c>
    </row>
    <row r="1939" customFormat="false" ht="15.75" hidden="false" customHeight="false" outlineLevel="0" collapsed="false">
      <c r="A1939" s="263" t="str">
        <f aca="false">IF(AND(OR(SOURCE!A1939="",ISBLANK(SOURCE!A1939)),SOURCE!B1939&gt;0),IF(ISBLANK(SOURCE!C1939),"",SOURCE!C1939),
IF(SOURCE!B1939&lt;0,VLOOKUP(SOURCE!B1939,lookups!A$1:B$25,2,0),
  IF(ISBLANK(SOURCE!B1939),
    "",
    "/* "&amp;TEXT(SOURCE!B1939,"???0")&amp;" *"&amp;
      SOURCE!C1939&amp;", "&amp; IF(lookups!$E$2-LEN(SOURCE!C1939) &gt;= 0, REPT(" ",lookups!$E$2-LEN(SOURCE!C1939)), "")&amp;
      SOURCE!D1939&amp;", "&amp; IF(lookups!$F$2-LEN(SOURCE!D1939) &gt;= 0, REPT(" ",lookups!$F$2-LEN(SOURCE!D1939)), "")&amp;
      SOURCE!E1939&amp;", "&amp; IF(lookups!$G$2-LEN(SOURCE!E1939) &gt;=0, REPT(" ",lookups!$G$2-LEN(SOURCE!E1939)), "")&amp;
      SOURCE!F1939&amp;", "&amp; IF(lookups!$H$2-LEN(SOURCE!F1939) &gt;= 0, REPT(" ",lookups!$H$2-LEN(SOURCE!F1939)+2), "")&amp;"("&amp;
      SUBSTITUTE(TEXT(SOURCE!G1939,"??0"),"  ","")&amp;" &lt;&lt; TAM_MAX_BITS) |"&amp; IF(lookups!$I$2-3 &gt;= 0, REPT(" ",MAX(1,lookups!$I$2-5+4+1-1-LEN(  IF(ISTEXT(SOURCE!H1939),SOURCE!H1939,  SUBSTITUTE(SUBSTITUTE(TEXT(SOURCE!H1939,"????0"),"  ","")," ",""))   ))), "")&amp;
       IF(ISTEXT(SOURCE!H1939),SOURCE!H1939, SUBSTITUTE(SUBSTITUTE(TEXT(SOURCE!H1939,"????0"),"  ","")," ",""))   &amp;","&amp; IF(lookups!$J$2-3 &gt;= 0, REPT(" ",lookups!$J$2-3-5), "")&amp;
      SOURCE!I1939&amp;
" | "&amp; IF(lookups!$K$2-LEN(SOURCE!I1939) &gt;= 0, REPT(" ",lookups!$K$2-LEN(SOURCE!I1939)), "")&amp;
      SOURCE!J1939&amp;      IF(lookups!$L$2-LEN(SOURCE!J1939) &gt;= 0, REPT(" ",lookups!$L$2-LEN(SOURCE!J1939)), "")&amp;
" | "&amp; IF(lookups!$K$2-LEN(SOURCE!I1939) &gt;= 0, REPT(" ",lookups!$K$2-LEN(SOURCE!I1939)), "")&amp;
      SOURCE!K1939&amp;      IF(lookups!$L$2-LEN(SOURCE!K1939) &gt;= 0, REPT(" ",lookups!$M$2-LEN(SOURCE!K1939)), "")&amp;
" | "&amp; SOURCE!L1939&amp;      IF(lookups!$O$2-LEN(SOURCE!L1939) &gt;= 0, REPT(" ",lookups!$O$2-LEN(SOURCE!L1939)), "")&amp;
" | "&amp; SOURCE!M1939&amp;      IF(lookups!$P$2-LEN(SOURCE!M1939) &gt;= 0, REPT(" ",lookups!$P$2-LEN(SOURCE!M1939)), "")&amp;
      "},"&amp;IF(SOURCE!O1939&lt;&gt;"",""&amp;SOURCE!O1939,"")
 )
)
)</f>
        <v>/* 1895 */  { fnJM,                         48,                          "f/g",                                         "f/g",                                         (0 &lt;&lt; TAM_MAX_BITS) |     0, CAT_NONE | SLS_UNCHANGED | US_UNCHANGED | EIM_DISABLED | PTP_DISABLED     },//JM Shift replacement</v>
      </c>
    </row>
    <row r="1940" customFormat="false" ht="15.75" hidden="false" customHeight="false" outlineLevel="0" collapsed="false">
      <c r="A1940" s="263" t="str">
        <f aca="false">IF(AND(OR(SOURCE!A1940="",ISBLANK(SOURCE!A1940)),SOURCE!B1940&gt;0),IF(ISBLANK(SOURCE!C1940),"",SOURCE!C1940),
IF(SOURCE!B1940&lt;0,VLOOKUP(SOURCE!B1940,lookups!A$1:B$25,2,0),
  IF(ISBLANK(SOURCE!B1940),
    "",
    "/* "&amp;TEXT(SOURCE!B1940,"???0")&amp;" *"&amp;
      SOURCE!C1940&amp;", "&amp; IF(lookups!$E$2-LEN(SOURCE!C1940) &gt;= 0, REPT(" ",lookups!$E$2-LEN(SOURCE!C1940)), "")&amp;
      SOURCE!D1940&amp;", "&amp; IF(lookups!$F$2-LEN(SOURCE!D1940) &gt;= 0, REPT(" ",lookups!$F$2-LEN(SOURCE!D1940)), "")&amp;
      SOURCE!E1940&amp;", "&amp; IF(lookups!$G$2-LEN(SOURCE!E1940) &gt;=0, REPT(" ",lookups!$G$2-LEN(SOURCE!E1940)), "")&amp;
      SOURCE!F1940&amp;", "&amp; IF(lookups!$H$2-LEN(SOURCE!F1940) &gt;= 0, REPT(" ",lookups!$H$2-LEN(SOURCE!F1940)+2), "")&amp;"("&amp;
      SUBSTITUTE(TEXT(SOURCE!G1940,"??0"),"  ","")&amp;" &lt;&lt; TAM_MAX_BITS) |"&amp; IF(lookups!$I$2-3 &gt;= 0, REPT(" ",MAX(1,lookups!$I$2-5+4+1-1-LEN(  IF(ISTEXT(SOURCE!H1940),SOURCE!H1940,  SUBSTITUTE(SUBSTITUTE(TEXT(SOURCE!H1940,"????0"),"  ","")," ",""))   ))), "")&amp;
       IF(ISTEXT(SOURCE!H1940),SOURCE!H1940, SUBSTITUTE(SUBSTITUTE(TEXT(SOURCE!H1940,"????0"),"  ","")," ",""))   &amp;","&amp; IF(lookups!$J$2-3 &gt;= 0, REPT(" ",lookups!$J$2-3-5), "")&amp;
      SOURCE!I1940&amp;
" | "&amp; IF(lookups!$K$2-LEN(SOURCE!I1940) &gt;= 0, REPT(" ",lookups!$K$2-LEN(SOURCE!I1940)), "")&amp;
      SOURCE!J1940&amp;      IF(lookups!$L$2-LEN(SOURCE!J1940) &gt;= 0, REPT(" ",lookups!$L$2-LEN(SOURCE!J1940)), "")&amp;
" | "&amp; IF(lookups!$K$2-LEN(SOURCE!I1940) &gt;= 0, REPT(" ",lookups!$K$2-LEN(SOURCE!I1940)), "")&amp;
      SOURCE!K1940&amp;      IF(lookups!$L$2-LEN(SOURCE!K1940) &gt;= 0, REPT(" ",lookups!$M$2-LEN(SOURCE!K1940)), "")&amp;
" | "&amp; SOURCE!L1940&amp;      IF(lookups!$O$2-LEN(SOURCE!L1940) &gt;= 0, REPT(" ",lookups!$O$2-LEN(SOURCE!L1940)), "")&amp;
" | "&amp; SOURCE!M1940&amp;      IF(lookups!$P$2-LEN(SOURCE!M1940) &gt;= 0, REPT(" ",lookups!$P$2-LEN(SOURCE!M1940)), "")&amp;
      "},"&amp;IF(SOURCE!O1940&lt;&gt;"",""&amp;SOURCE!O1940,"")
 )
)
)</f>
        <v>/* 1896 */  { itemToBeCoded,                NOPARAM,                     "",                                            "TamCmpAlpha",                                 (0 &lt;&lt; TAM_MAX_BITS) |     0, CAT_NONE | SLS_UNCHANGED | US_UNCHANGED | EIM_DISABLED | PTP_DISABLED     },</v>
      </c>
    </row>
    <row r="1941" customFormat="false" ht="15.75" hidden="false" customHeight="false" outlineLevel="0" collapsed="false">
      <c r="A1941" s="263" t="str">
        <f aca="false">IF(AND(OR(SOURCE!A1941="",ISBLANK(SOURCE!A1941)),SOURCE!B1941&gt;0),IF(ISBLANK(SOURCE!C1941),"",SOURCE!C1941),
IF(SOURCE!B1941&lt;0,VLOOKUP(SOURCE!B1941,lookups!A$1:B$25,2,0),
  IF(ISBLANK(SOURCE!B1941),
    "",
    "/* "&amp;TEXT(SOURCE!B1941,"???0")&amp;" *"&amp;
      SOURCE!C1941&amp;", "&amp; IF(lookups!$E$2-LEN(SOURCE!C1941) &gt;= 0, REPT(" ",lookups!$E$2-LEN(SOURCE!C1941)), "")&amp;
      SOURCE!D1941&amp;", "&amp; IF(lookups!$F$2-LEN(SOURCE!D1941) &gt;= 0, REPT(" ",lookups!$F$2-LEN(SOURCE!D1941)), "")&amp;
      SOURCE!E1941&amp;", "&amp; IF(lookups!$G$2-LEN(SOURCE!E1941) &gt;=0, REPT(" ",lookups!$G$2-LEN(SOURCE!E1941)), "")&amp;
      SOURCE!F1941&amp;", "&amp; IF(lookups!$H$2-LEN(SOURCE!F1941) &gt;= 0, REPT(" ",lookups!$H$2-LEN(SOURCE!F1941)+2), "")&amp;"("&amp;
      SUBSTITUTE(TEXT(SOURCE!G1941,"??0"),"  ","")&amp;" &lt;&lt; TAM_MAX_BITS) |"&amp; IF(lookups!$I$2-3 &gt;= 0, REPT(" ",MAX(1,lookups!$I$2-5+4+1-1-LEN(  IF(ISTEXT(SOURCE!H1941),SOURCE!H1941,  SUBSTITUTE(SUBSTITUTE(TEXT(SOURCE!H1941,"????0"),"  ","")," ",""))   ))), "")&amp;
       IF(ISTEXT(SOURCE!H1941),SOURCE!H1941, SUBSTITUTE(SUBSTITUTE(TEXT(SOURCE!H1941,"????0"),"  ","")," ",""))   &amp;","&amp; IF(lookups!$J$2-3 &gt;= 0, REPT(" ",lookups!$J$2-3-5), "")&amp;
      SOURCE!I1941&amp;
" | "&amp; IF(lookups!$K$2-LEN(SOURCE!I1941) &gt;= 0, REPT(" ",lookups!$K$2-LEN(SOURCE!I1941)), "")&amp;
      SOURCE!J1941&amp;      IF(lookups!$L$2-LEN(SOURCE!J1941) &gt;= 0, REPT(" ",lookups!$L$2-LEN(SOURCE!J1941)), "")&amp;
" | "&amp; IF(lookups!$K$2-LEN(SOURCE!I1941) &gt;= 0, REPT(" ",lookups!$K$2-LEN(SOURCE!I1941)), "")&amp;
      SOURCE!K1941&amp;      IF(lookups!$L$2-LEN(SOURCE!K1941) &gt;= 0, REPT(" ",lookups!$M$2-LEN(SOURCE!K1941)), "")&amp;
" | "&amp; SOURCE!L1941&amp;      IF(lookups!$O$2-LEN(SOURCE!L1941) &gt;= 0, REPT(" ",lookups!$O$2-LEN(SOURCE!L1941)), "")&amp;
" | "&amp; SOURCE!M1941&amp;      IF(lookups!$P$2-LEN(SOURCE!M1941) &gt;= 0, REPT(" ",lookups!$P$2-LEN(SOURCE!M1941)), "")&amp;
      "},"&amp;IF(SOURCE!O1941&lt;&gt;"",""&amp;SOURCE!O1941,"")
 )
)
)</f>
        <v>/* 1897 */  { SetSetting,                   PR_HPBASE,                   "BASE" STD_SUB_H STD_SUB_P,                    "BASE" STD_SUB_H STD_SUB_P,                    (0 &lt;&lt; TAM_MAX_BITS) |     0, CAT_FNCT | SLS_UNCHANGED | US_UNCHANGED | EIM_DISABLED | PTP_DISABLED     },</v>
      </c>
    </row>
    <row r="1942" customFormat="false" ht="15.75" hidden="false" customHeight="false" outlineLevel="0" collapsed="false">
      <c r="A1942" s="263" t="str">
        <f aca="false">IF(AND(OR(SOURCE!A1942="",ISBLANK(SOURCE!A1942)),SOURCE!B1942&gt;0),IF(ISBLANK(SOURCE!C1942),"",SOURCE!C1942),
IF(SOURCE!B1942&lt;0,VLOOKUP(SOURCE!B1942,lookups!A$1:B$25,2,0),
  IF(ISBLANK(SOURCE!B1942),
    "",
    "/* "&amp;TEXT(SOURCE!B1942,"???0")&amp;" *"&amp;
      SOURCE!C1942&amp;", "&amp; IF(lookups!$E$2-LEN(SOURCE!C1942) &gt;= 0, REPT(" ",lookups!$E$2-LEN(SOURCE!C1942)), "")&amp;
      SOURCE!D1942&amp;", "&amp; IF(lookups!$F$2-LEN(SOURCE!D1942) &gt;= 0, REPT(" ",lookups!$F$2-LEN(SOURCE!D1942)), "")&amp;
      SOURCE!E1942&amp;", "&amp; IF(lookups!$G$2-LEN(SOURCE!E1942) &gt;=0, REPT(" ",lookups!$G$2-LEN(SOURCE!E1942)), "")&amp;
      SOURCE!F1942&amp;", "&amp; IF(lookups!$H$2-LEN(SOURCE!F1942) &gt;= 0, REPT(" ",lookups!$H$2-LEN(SOURCE!F1942)+2), "")&amp;"("&amp;
      SUBSTITUTE(TEXT(SOURCE!G1942,"??0"),"  ","")&amp;" &lt;&lt; TAM_MAX_BITS) |"&amp; IF(lookups!$I$2-3 &gt;= 0, REPT(" ",MAX(1,lookups!$I$2-5+4+1-1-LEN(  IF(ISTEXT(SOURCE!H1942),SOURCE!H1942,  SUBSTITUTE(SUBSTITUTE(TEXT(SOURCE!H1942,"????0"),"  ","")," ",""))   ))), "")&amp;
       IF(ISTEXT(SOURCE!H1942),SOURCE!H1942, SUBSTITUTE(SUBSTITUTE(TEXT(SOURCE!H1942,"????0"),"  ","")," ",""))   &amp;","&amp; IF(lookups!$J$2-3 &gt;= 0, REPT(" ",lookups!$J$2-3-5), "")&amp;
      SOURCE!I1942&amp;
" | "&amp; IF(lookups!$K$2-LEN(SOURCE!I1942) &gt;= 0, REPT(" ",lookups!$K$2-LEN(SOURCE!I1942)), "")&amp;
      SOURCE!J1942&amp;      IF(lookups!$L$2-LEN(SOURCE!J1942) &gt;= 0, REPT(" ",lookups!$L$2-LEN(SOURCE!J1942)), "")&amp;
" | "&amp; IF(lookups!$K$2-LEN(SOURCE!I1942) &gt;= 0, REPT(" ",lookups!$K$2-LEN(SOURCE!I1942)), "")&amp;
      SOURCE!K1942&amp;      IF(lookups!$L$2-LEN(SOURCE!K1942) &gt;= 0, REPT(" ",lookups!$M$2-LEN(SOURCE!K1942)), "")&amp;
" | "&amp; SOURCE!L1942&amp;      IF(lookups!$O$2-LEN(SOURCE!L1942) &gt;= 0, REPT(" ",lookups!$O$2-LEN(SOURCE!L1942)), "")&amp;
" | "&amp; SOURCE!M1942&amp;      IF(lookups!$P$2-LEN(SOURCE!M1942) &gt;= 0, REPT(" ",lookups!$P$2-LEN(SOURCE!M1942)), "")&amp;
      "},"&amp;IF(SOURCE!O1942&lt;&gt;"",""&amp;SOURCE!O1942,"")
 )
)
)</f>
        <v>/* 1898 */  { fnAsnViewer,                  NOPARAM,                     "KEYMAP",                                      "KEYMAP",                                      (0 &lt;&lt; TAM_MAX_BITS) |     0, CAT_NONE | SLS_UNCHANGED | US_UNCHANGED | EIM_DISABLED | PTP_DISABLED     },//J=V43</v>
      </c>
    </row>
    <row r="1943" customFormat="false" ht="15.75" hidden="false" customHeight="false" outlineLevel="0" collapsed="false">
      <c r="A1943" s="263" t="str">
        <f aca="false">IF(AND(OR(SOURCE!A1943="",ISBLANK(SOURCE!A1943)),SOURCE!B1943&gt;0),IF(ISBLANK(SOURCE!C1943),"",SOURCE!C1943),
IF(SOURCE!B1943&lt;0,VLOOKUP(SOURCE!B1943,lookups!A$1:B$25,2,0),
  IF(ISBLANK(SOURCE!B1943),
    "",
    "/* "&amp;TEXT(SOURCE!B1943,"???0")&amp;" *"&amp;
      SOURCE!C1943&amp;", "&amp; IF(lookups!$E$2-LEN(SOURCE!C1943) &gt;= 0, REPT(" ",lookups!$E$2-LEN(SOURCE!C1943)), "")&amp;
      SOURCE!D1943&amp;", "&amp; IF(lookups!$F$2-LEN(SOURCE!D1943) &gt;= 0, REPT(" ",lookups!$F$2-LEN(SOURCE!D1943)), "")&amp;
      SOURCE!E1943&amp;", "&amp; IF(lookups!$G$2-LEN(SOURCE!E1943) &gt;=0, REPT(" ",lookups!$G$2-LEN(SOURCE!E1943)), "")&amp;
      SOURCE!F1943&amp;", "&amp; IF(lookups!$H$2-LEN(SOURCE!F1943) &gt;= 0, REPT(" ",lookups!$H$2-LEN(SOURCE!F1943)+2), "")&amp;"("&amp;
      SUBSTITUTE(TEXT(SOURCE!G1943,"??0"),"  ","")&amp;" &lt;&lt; TAM_MAX_BITS) |"&amp; IF(lookups!$I$2-3 &gt;= 0, REPT(" ",MAX(1,lookups!$I$2-5+4+1-1-LEN(  IF(ISTEXT(SOURCE!H1943),SOURCE!H1943,  SUBSTITUTE(SUBSTITUTE(TEXT(SOURCE!H1943,"????0"),"  ","")," ",""))   ))), "")&amp;
       IF(ISTEXT(SOURCE!H1943),SOURCE!H1943, SUBSTITUTE(SUBSTITUTE(TEXT(SOURCE!H1943,"????0"),"  ","")," ",""))   &amp;","&amp; IF(lookups!$J$2-3 &gt;= 0, REPT(" ",lookups!$J$2-3-5), "")&amp;
      SOURCE!I1943&amp;
" | "&amp; IF(lookups!$K$2-LEN(SOURCE!I1943) &gt;= 0, REPT(" ",lookups!$K$2-LEN(SOURCE!I1943)), "")&amp;
      SOURCE!J1943&amp;      IF(lookups!$L$2-LEN(SOURCE!J1943) &gt;= 0, REPT(" ",lookups!$L$2-LEN(SOURCE!J1943)), "")&amp;
" | "&amp; IF(lookups!$K$2-LEN(SOURCE!I1943) &gt;= 0, REPT(" ",lookups!$K$2-LEN(SOURCE!I1943)), "")&amp;
      SOURCE!K1943&amp;      IF(lookups!$L$2-LEN(SOURCE!K1943) &gt;= 0, REPT(" ",lookups!$M$2-LEN(SOURCE!K1943)), "")&amp;
" | "&amp; SOURCE!L1943&amp;      IF(lookups!$O$2-LEN(SOURCE!L1943) &gt;= 0, REPT(" ",lookups!$O$2-LEN(SOURCE!L1943)), "")&amp;
" | "&amp; SOURCE!M1943&amp;      IF(lookups!$P$2-LEN(SOURCE!M1943) &gt;= 0, REPT(" ",lookups!$P$2-LEN(SOURCE!M1943)), "")&amp;
      "},"&amp;IF(SOURCE!O1943&lt;&gt;"",""&amp;SOURCE!O1943,"")
 )
)
)</f>
        <v>/* 1899 */  { fnSigmaAssign,                16384+ITM_TGLFRT,            STD_SIGMA "a" STD_SUP_b "/" STD_SUB_c,         STD_SIGMA "a" STD_SUP_b "/" STD_SUB_c,         (0 &lt;&lt; TAM_MAX_BITS) |     0, CAT_NONE | SLS_UNCHANGED | US_UNCHANGED | EIM_DISABLED | PTP_DISABLED     },</v>
      </c>
    </row>
    <row r="1944" customFormat="false" ht="15.75" hidden="false" customHeight="false" outlineLevel="0" collapsed="false">
      <c r="A1944" s="263" t="str">
        <f aca="false">IF(AND(OR(SOURCE!A1944="",ISBLANK(SOURCE!A1944)),SOURCE!B1944&gt;0),IF(ISBLANK(SOURCE!C1944),"",SOURCE!C1944),
IF(SOURCE!B1944&lt;0,VLOOKUP(SOURCE!B1944,lookups!A$1:B$25,2,0),
  IF(ISBLANK(SOURCE!B1944),
    "",
    "/* "&amp;TEXT(SOURCE!B1944,"???0")&amp;" *"&amp;
      SOURCE!C1944&amp;", "&amp; IF(lookups!$E$2-LEN(SOURCE!C1944) &gt;= 0, REPT(" ",lookups!$E$2-LEN(SOURCE!C1944)), "")&amp;
      SOURCE!D1944&amp;", "&amp; IF(lookups!$F$2-LEN(SOURCE!D1944) &gt;= 0, REPT(" ",lookups!$F$2-LEN(SOURCE!D1944)), "")&amp;
      SOURCE!E1944&amp;", "&amp; IF(lookups!$G$2-LEN(SOURCE!E1944) &gt;=0, REPT(" ",lookups!$G$2-LEN(SOURCE!E1944)), "")&amp;
      SOURCE!F1944&amp;", "&amp; IF(lookups!$H$2-LEN(SOURCE!F1944) &gt;= 0, REPT(" ",lookups!$H$2-LEN(SOURCE!F1944)+2), "")&amp;"("&amp;
      SUBSTITUTE(TEXT(SOURCE!G1944,"??0"),"  ","")&amp;" &lt;&lt; TAM_MAX_BITS) |"&amp; IF(lookups!$I$2-3 &gt;= 0, REPT(" ",MAX(1,lookups!$I$2-5+4+1-1-LEN(  IF(ISTEXT(SOURCE!H1944),SOURCE!H1944,  SUBSTITUTE(SUBSTITUTE(TEXT(SOURCE!H1944,"????0"),"  ","")," ",""))   ))), "")&amp;
       IF(ISTEXT(SOURCE!H1944),SOURCE!H1944, SUBSTITUTE(SUBSTITUTE(TEXT(SOURCE!H1944,"????0"),"  ","")," ",""))   &amp;","&amp; IF(lookups!$J$2-3 &gt;= 0, REPT(" ",lookups!$J$2-3-5), "")&amp;
      SOURCE!I1944&amp;
" | "&amp; IF(lookups!$K$2-LEN(SOURCE!I1944) &gt;= 0, REPT(" ",lookups!$K$2-LEN(SOURCE!I1944)), "")&amp;
      SOURCE!J1944&amp;      IF(lookups!$L$2-LEN(SOURCE!J1944) &gt;= 0, REPT(" ",lookups!$L$2-LEN(SOURCE!J1944)), "")&amp;
" | "&amp; IF(lookups!$K$2-LEN(SOURCE!I1944) &gt;= 0, REPT(" ",lookups!$K$2-LEN(SOURCE!I1944)), "")&amp;
      SOURCE!K1944&amp;      IF(lookups!$L$2-LEN(SOURCE!K1944) &gt;= 0, REPT(" ",lookups!$M$2-LEN(SOURCE!K1944)), "")&amp;
" | "&amp; SOURCE!L1944&amp;      IF(lookups!$O$2-LEN(SOURCE!L1944) &gt;= 0, REPT(" ",lookups!$O$2-LEN(SOURCE!L1944)), "")&amp;
" | "&amp; SOURCE!M1944&amp;      IF(lookups!$P$2-LEN(SOURCE!M1944) &gt;= 0, REPT(" ",lookups!$P$2-LEN(SOURCE!M1944)), "")&amp;
      "},"&amp;IF(SOURCE!O1944&lt;&gt;"",""&amp;SOURCE!O1944,"")
 )
)
)</f>
        <v>/* 1900 */  { fnSigmaAssign,                16384+ITM_AIM,               STD_SIGMA STD_alpha,                           STD_SIGMA STD_alpha,                           (0 &lt;&lt; TAM_MAX_BITS) |     0, CAT_NONE | SLS_UNCHANGED | US_UNCHANGED | EIM_DISABLED | PTP_DISABLED     },</v>
      </c>
    </row>
    <row r="1945" customFormat="false" ht="15.75" hidden="false" customHeight="false" outlineLevel="0" collapsed="false">
      <c r="A1945" s="263" t="str">
        <f aca="false">IF(AND(OR(SOURCE!A1945="",ISBLANK(SOURCE!A1945)),SOURCE!B1945&gt;0),IF(ISBLANK(SOURCE!C1945),"",SOURCE!C1945),
IF(SOURCE!B1945&lt;0,VLOOKUP(SOURCE!B1945,lookups!A$1:B$25,2,0),
  IF(ISBLANK(SOURCE!B1945),
    "",
    "/* "&amp;TEXT(SOURCE!B1945,"???0")&amp;" *"&amp;
      SOURCE!C1945&amp;", "&amp; IF(lookups!$E$2-LEN(SOURCE!C1945) &gt;= 0, REPT(" ",lookups!$E$2-LEN(SOURCE!C1945)), "")&amp;
      SOURCE!D1945&amp;", "&amp; IF(lookups!$F$2-LEN(SOURCE!D1945) &gt;= 0, REPT(" ",lookups!$F$2-LEN(SOURCE!D1945)), "")&amp;
      SOURCE!E1945&amp;", "&amp; IF(lookups!$G$2-LEN(SOURCE!E1945) &gt;=0, REPT(" ",lookups!$G$2-LEN(SOURCE!E1945)), "")&amp;
      SOURCE!F1945&amp;", "&amp; IF(lookups!$H$2-LEN(SOURCE!F1945) &gt;= 0, REPT(" ",lookups!$H$2-LEN(SOURCE!F1945)+2), "")&amp;"("&amp;
      SUBSTITUTE(TEXT(SOURCE!G1945,"??0"),"  ","")&amp;" &lt;&lt; TAM_MAX_BITS) |"&amp; IF(lookups!$I$2-3 &gt;= 0, REPT(" ",MAX(1,lookups!$I$2-5+4+1-1-LEN(  IF(ISTEXT(SOURCE!H1945),SOURCE!H1945,  SUBSTITUTE(SUBSTITUTE(TEXT(SOURCE!H1945,"????0"),"  ","")," ",""))   ))), "")&amp;
       IF(ISTEXT(SOURCE!H1945),SOURCE!H1945, SUBSTITUTE(SUBSTITUTE(TEXT(SOURCE!H1945,"????0"),"  ","")," ",""))   &amp;","&amp; IF(lookups!$J$2-3 &gt;= 0, REPT(" ",lookups!$J$2-3-5), "")&amp;
      SOURCE!I1945&amp;
" | "&amp; IF(lookups!$K$2-LEN(SOURCE!I1945) &gt;= 0, REPT(" ",lookups!$K$2-LEN(SOURCE!I1945)), "")&amp;
      SOURCE!J1945&amp;      IF(lookups!$L$2-LEN(SOURCE!J1945) &gt;= 0, REPT(" ",lookups!$L$2-LEN(SOURCE!J1945)), "")&amp;
" | "&amp; IF(lookups!$K$2-LEN(SOURCE!I1945) &gt;= 0, REPT(" ",lookups!$K$2-LEN(SOURCE!I1945)), "")&amp;
      SOURCE!K1945&amp;      IF(lookups!$L$2-LEN(SOURCE!K1945) &gt;= 0, REPT(" ",lookups!$M$2-LEN(SOURCE!K1945)), "")&amp;
" | "&amp; SOURCE!L1945&amp;      IF(lookups!$O$2-LEN(SOURCE!L1945) &gt;= 0, REPT(" ",lookups!$O$2-LEN(SOURCE!L1945)), "")&amp;
" | "&amp; SOURCE!M1945&amp;      IF(lookups!$P$2-LEN(SOURCE!M1945) &gt;= 0, REPT(" ",lookups!$P$2-LEN(SOURCE!M1945)), "")&amp;
      "},"&amp;IF(SOURCE!O1945&lt;&gt;"",""&amp;SOURCE!O1945,"")
 )
)
)</f>
        <v>/* 1901 */  { fnSigmaAssign,                16384+ITM_CC,                STD_SIGMA "CC",                                STD_SIGMA "CC",                                (0 &lt;&lt; TAM_MAX_BITS) |     0, CAT_NONE | SLS_UNCHANGED | US_UNCHANGED | EIM_DISABLED | PTP_DISABLED     },</v>
      </c>
    </row>
    <row r="1946" customFormat="false" ht="15.75" hidden="false" customHeight="false" outlineLevel="0" collapsed="false">
      <c r="A1946" s="263" t="str">
        <f aca="false">IF(AND(OR(SOURCE!A1946="",ISBLANK(SOURCE!A1946)),SOURCE!B1946&gt;0),IF(ISBLANK(SOURCE!C1946),"",SOURCE!C1946),
IF(SOURCE!B1946&lt;0,VLOOKUP(SOURCE!B1946,lookups!A$1:B$25,2,0),
  IF(ISBLANK(SOURCE!B1946),
    "",
    "/* "&amp;TEXT(SOURCE!B1946,"???0")&amp;" *"&amp;
      SOURCE!C1946&amp;", "&amp; IF(lookups!$E$2-LEN(SOURCE!C1946) &gt;= 0, REPT(" ",lookups!$E$2-LEN(SOURCE!C1946)), "")&amp;
      SOURCE!D1946&amp;", "&amp; IF(lookups!$F$2-LEN(SOURCE!D1946) &gt;= 0, REPT(" ",lookups!$F$2-LEN(SOURCE!D1946)), "")&amp;
      SOURCE!E1946&amp;", "&amp; IF(lookups!$G$2-LEN(SOURCE!E1946) &gt;=0, REPT(" ",lookups!$G$2-LEN(SOURCE!E1946)), "")&amp;
      SOURCE!F1946&amp;", "&amp; IF(lookups!$H$2-LEN(SOURCE!F1946) &gt;= 0, REPT(" ",lookups!$H$2-LEN(SOURCE!F1946)+2), "")&amp;"("&amp;
      SUBSTITUTE(TEXT(SOURCE!G1946,"??0"),"  ","")&amp;" &lt;&lt; TAM_MAX_BITS) |"&amp; IF(lookups!$I$2-3 &gt;= 0, REPT(" ",MAX(1,lookups!$I$2-5+4+1-1-LEN(  IF(ISTEXT(SOURCE!H1946),SOURCE!H1946,  SUBSTITUTE(SUBSTITUTE(TEXT(SOURCE!H1946,"????0"),"  ","")," ",""))   ))), "")&amp;
       IF(ISTEXT(SOURCE!H1946),SOURCE!H1946, SUBSTITUTE(SUBSTITUTE(TEXT(SOURCE!H1946,"????0"),"  ","")," ",""))   &amp;","&amp; IF(lookups!$J$2-3 &gt;= 0, REPT(" ",lookups!$J$2-3-5), "")&amp;
      SOURCE!I1946&amp;
" | "&amp; IF(lookups!$K$2-LEN(SOURCE!I1946) &gt;= 0, REPT(" ",lookups!$K$2-LEN(SOURCE!I1946)), "")&amp;
      SOURCE!J1946&amp;      IF(lookups!$L$2-LEN(SOURCE!J1946) &gt;= 0, REPT(" ",lookups!$L$2-LEN(SOURCE!J1946)), "")&amp;
" | "&amp; IF(lookups!$K$2-LEN(SOURCE!I1946) &gt;= 0, REPT(" ",lookups!$K$2-LEN(SOURCE!I1946)), "")&amp;
      SOURCE!K1946&amp;      IF(lookups!$L$2-LEN(SOURCE!K1946) &gt;= 0, REPT(" ",lookups!$M$2-LEN(SOURCE!K1946)), "")&amp;
" | "&amp; SOURCE!L1946&amp;      IF(lookups!$O$2-LEN(SOURCE!L1946) &gt;= 0, REPT(" ",lookups!$O$2-LEN(SOURCE!L1946)), "")&amp;
" | "&amp; SOURCE!M1946&amp;      IF(lookups!$P$2-LEN(SOURCE!M1946) &gt;= 0, REPT(" ",lookups!$P$2-LEN(SOURCE!M1946)), "")&amp;
      "},"&amp;IF(SOURCE!O1946&lt;&gt;"",""&amp;SOURCE!O1946,"")
 )
)
)</f>
        <v>/* 1902 */  { fnSigmaAssign,                16384+ITM_SHIFTg,            STD_SIGMA "g",                                 STD_SIGMA "g",                                 (0 &lt;&lt; TAM_MAX_BITS) |     0, CAT_NONE | SLS_UNCHANGED | US_UNCHANGED | EIM_DISABLED | PTP_DISABLED     },</v>
      </c>
    </row>
    <row r="1947" customFormat="false" ht="15.75" hidden="false" customHeight="false" outlineLevel="0" collapsed="false">
      <c r="A1947" s="263" t="str">
        <f aca="false">IF(AND(OR(SOURCE!A1947="",ISBLANK(SOURCE!A1947)),SOURCE!B1947&gt;0),IF(ISBLANK(SOURCE!C1947),"",SOURCE!C1947),
IF(SOURCE!B1947&lt;0,VLOOKUP(SOURCE!B1947,lookups!A$1:B$25,2,0),
  IF(ISBLANK(SOURCE!B1947),
    "",
    "/* "&amp;TEXT(SOURCE!B1947,"???0")&amp;" *"&amp;
      SOURCE!C1947&amp;", "&amp; IF(lookups!$E$2-LEN(SOURCE!C1947) &gt;= 0, REPT(" ",lookups!$E$2-LEN(SOURCE!C1947)), "")&amp;
      SOURCE!D1947&amp;", "&amp; IF(lookups!$F$2-LEN(SOURCE!D1947) &gt;= 0, REPT(" ",lookups!$F$2-LEN(SOURCE!D1947)), "")&amp;
      SOURCE!E1947&amp;", "&amp; IF(lookups!$G$2-LEN(SOURCE!E1947) &gt;=0, REPT(" ",lookups!$G$2-LEN(SOURCE!E1947)), "")&amp;
      SOURCE!F1947&amp;", "&amp; IF(lookups!$H$2-LEN(SOURCE!F1947) &gt;= 0, REPT(" ",lookups!$H$2-LEN(SOURCE!F1947)+2), "")&amp;"("&amp;
      SUBSTITUTE(TEXT(SOURCE!G1947,"??0"),"  ","")&amp;" &lt;&lt; TAM_MAX_BITS) |"&amp; IF(lookups!$I$2-3 &gt;= 0, REPT(" ",MAX(1,lookups!$I$2-5+4+1-1-LEN(  IF(ISTEXT(SOURCE!H1947),SOURCE!H1947,  SUBSTITUTE(SUBSTITUTE(TEXT(SOURCE!H1947,"????0"),"  ","")," ",""))   ))), "")&amp;
       IF(ISTEXT(SOURCE!H1947),SOURCE!H1947, SUBSTITUTE(SUBSTITUTE(TEXT(SOURCE!H1947,"????0"),"  ","")," ",""))   &amp;","&amp; IF(lookups!$J$2-3 &gt;= 0, REPT(" ",lookups!$J$2-3-5), "")&amp;
      SOURCE!I1947&amp;
" | "&amp; IF(lookups!$K$2-LEN(SOURCE!I1947) &gt;= 0, REPT(" ",lookups!$K$2-LEN(SOURCE!I1947)), "")&amp;
      SOURCE!J1947&amp;      IF(lookups!$L$2-LEN(SOURCE!J1947) &gt;= 0, REPT(" ",lookups!$L$2-LEN(SOURCE!J1947)), "")&amp;
" | "&amp; IF(lookups!$K$2-LEN(SOURCE!I1947) &gt;= 0, REPT(" ",lookups!$K$2-LEN(SOURCE!I1947)), "")&amp;
      SOURCE!K1947&amp;      IF(lookups!$L$2-LEN(SOURCE!K1947) &gt;= 0, REPT(" ",lookups!$M$2-LEN(SOURCE!K1947)), "")&amp;
" | "&amp; SOURCE!L1947&amp;      IF(lookups!$O$2-LEN(SOURCE!L1947) &gt;= 0, REPT(" ",lookups!$O$2-LEN(SOURCE!L1947)), "")&amp;
" | "&amp; SOURCE!M1947&amp;      IF(lookups!$P$2-LEN(SOURCE!M1947) &gt;= 0, REPT(" ",lookups!$P$2-LEN(SOURCE!M1947)), "")&amp;
      "},"&amp;IF(SOURCE!O1947&lt;&gt;"",""&amp;SOURCE!O1947,"")
 )
)
)</f>
        <v>/* 1903 */  { fnSigmaAssign,                16384-MNU_MyMenu,            STD_SIGMA "MyM",                               STD_SIGMA "MyM",                               (0 &lt;&lt; TAM_MAX_BITS) |     0, CAT_NONE | SLS_UNCHANGED | US_UNCHANGED | EIM_DISABLED | PTP_DISABLED     },</v>
      </c>
    </row>
    <row r="1948" customFormat="false" ht="15.75" hidden="false" customHeight="false" outlineLevel="0" collapsed="false">
      <c r="A1948" s="263" t="str">
        <f aca="false">IF(AND(OR(SOURCE!A1948="",ISBLANK(SOURCE!A1948)),SOURCE!B1948&gt;0),IF(ISBLANK(SOURCE!C1948),"",SOURCE!C1948),
IF(SOURCE!B1948&lt;0,VLOOKUP(SOURCE!B1948,lookups!A$1:B$25,2,0),
  IF(ISBLANK(SOURCE!B1948),
    "",
    "/* "&amp;TEXT(SOURCE!B1948,"???0")&amp;" *"&amp;
      SOURCE!C1948&amp;", "&amp; IF(lookups!$E$2-LEN(SOURCE!C1948) &gt;= 0, REPT(" ",lookups!$E$2-LEN(SOURCE!C1948)), "")&amp;
      SOURCE!D1948&amp;", "&amp; IF(lookups!$F$2-LEN(SOURCE!D1948) &gt;= 0, REPT(" ",lookups!$F$2-LEN(SOURCE!D1948)), "")&amp;
      SOURCE!E1948&amp;", "&amp; IF(lookups!$G$2-LEN(SOURCE!E1948) &gt;=0, REPT(" ",lookups!$G$2-LEN(SOURCE!E1948)), "")&amp;
      SOURCE!F1948&amp;", "&amp; IF(lookups!$H$2-LEN(SOURCE!F1948) &gt;= 0, REPT(" ",lookups!$H$2-LEN(SOURCE!F1948)+2), "")&amp;"("&amp;
      SUBSTITUTE(TEXT(SOURCE!G1948,"??0"),"  ","")&amp;" &lt;&lt; TAM_MAX_BITS) |"&amp; IF(lookups!$I$2-3 &gt;= 0, REPT(" ",MAX(1,lookups!$I$2-5+4+1-1-LEN(  IF(ISTEXT(SOURCE!H1948),SOURCE!H1948,  SUBSTITUTE(SUBSTITUTE(TEXT(SOURCE!H1948,"????0"),"  ","")," ",""))   ))), "")&amp;
       IF(ISTEXT(SOURCE!H1948),SOURCE!H1948, SUBSTITUTE(SUBSTITUTE(TEXT(SOURCE!H1948,"????0"),"  ","")," ",""))   &amp;","&amp; IF(lookups!$J$2-3 &gt;= 0, REPT(" ",lookups!$J$2-3-5), "")&amp;
      SOURCE!I1948&amp;
" | "&amp; IF(lookups!$K$2-LEN(SOURCE!I1948) &gt;= 0, REPT(" ",lookups!$K$2-LEN(SOURCE!I1948)), "")&amp;
      SOURCE!J1948&amp;      IF(lookups!$L$2-LEN(SOURCE!J1948) &gt;= 0, REPT(" ",lookups!$L$2-LEN(SOURCE!J1948)), "")&amp;
" | "&amp; IF(lookups!$K$2-LEN(SOURCE!I1948) &gt;= 0, REPT(" ",lookups!$K$2-LEN(SOURCE!I1948)), "")&amp;
      SOURCE!K1948&amp;      IF(lookups!$L$2-LEN(SOURCE!K1948) &gt;= 0, REPT(" ",lookups!$M$2-LEN(SOURCE!K1948)), "")&amp;
" | "&amp; SOURCE!L1948&amp;      IF(lookups!$O$2-LEN(SOURCE!L1948) &gt;= 0, REPT(" ",lookups!$O$2-LEN(SOURCE!L1948)), "")&amp;
" | "&amp; SOURCE!M1948&amp;      IF(lookups!$P$2-LEN(SOURCE!M1948) &gt;= 0, REPT(" ",lookups!$P$2-LEN(SOURCE!M1948)), "")&amp;
      "},"&amp;IF(SOURCE!O1948&lt;&gt;"",""&amp;SOURCE!O1948,"")
 )
)
)</f>
        <v>/* 1904 */  { fnSigmaAssign,                16384+ITM_DRG,               STD_SIGMA "DRG",                               STD_SIGMA "DRG",                               (0 &lt;&lt; TAM_MAX_BITS) |     0, CAT_NONE | SLS_UNCHANGED | US_UNCHANGED | EIM_DISABLED | PTP_DISABLED     },</v>
      </c>
    </row>
    <row r="1949" customFormat="false" ht="15.75" hidden="false" customHeight="false" outlineLevel="0" collapsed="false">
      <c r="A1949" s="263" t="str">
        <f aca="false">IF(AND(OR(SOURCE!A1949="",ISBLANK(SOURCE!A1949)),SOURCE!B1949&gt;0),IF(ISBLANK(SOURCE!C1949),"",SOURCE!C1949),
IF(SOURCE!B1949&lt;0,VLOOKUP(SOURCE!B1949,lookups!A$1:B$25,2,0),
  IF(ISBLANK(SOURCE!B1949),
    "",
    "/* "&amp;TEXT(SOURCE!B1949,"???0")&amp;" *"&amp;
      SOURCE!C1949&amp;", "&amp; IF(lookups!$E$2-LEN(SOURCE!C1949) &gt;= 0, REPT(" ",lookups!$E$2-LEN(SOURCE!C1949)), "")&amp;
      SOURCE!D1949&amp;", "&amp; IF(lookups!$F$2-LEN(SOURCE!D1949) &gt;= 0, REPT(" ",lookups!$F$2-LEN(SOURCE!D1949)), "")&amp;
      SOURCE!E1949&amp;", "&amp; IF(lookups!$G$2-LEN(SOURCE!E1949) &gt;=0, REPT(" ",lookups!$G$2-LEN(SOURCE!E1949)), "")&amp;
      SOURCE!F1949&amp;", "&amp; IF(lookups!$H$2-LEN(SOURCE!F1949) &gt;= 0, REPT(" ",lookups!$H$2-LEN(SOURCE!F1949)+2), "")&amp;"("&amp;
      SUBSTITUTE(TEXT(SOURCE!G1949,"??0"),"  ","")&amp;" &lt;&lt; TAM_MAX_BITS) |"&amp; IF(lookups!$I$2-3 &gt;= 0, REPT(" ",MAX(1,lookups!$I$2-5+4+1-1-LEN(  IF(ISTEXT(SOURCE!H1949),SOURCE!H1949,  SUBSTITUTE(SUBSTITUTE(TEXT(SOURCE!H1949,"????0"),"  ","")," ",""))   ))), "")&amp;
       IF(ISTEXT(SOURCE!H1949),SOURCE!H1949, SUBSTITUTE(SUBSTITUTE(TEXT(SOURCE!H1949,"????0"),"  ","")," ",""))   &amp;","&amp; IF(lookups!$J$2-3 &gt;= 0, REPT(" ",lookups!$J$2-3-5), "")&amp;
      SOURCE!I1949&amp;
" | "&amp; IF(lookups!$K$2-LEN(SOURCE!I1949) &gt;= 0, REPT(" ",lookups!$K$2-LEN(SOURCE!I1949)), "")&amp;
      SOURCE!J1949&amp;      IF(lookups!$L$2-LEN(SOURCE!J1949) &gt;= 0, REPT(" ",lookups!$L$2-LEN(SOURCE!J1949)), "")&amp;
" | "&amp; IF(lookups!$K$2-LEN(SOURCE!I1949) &gt;= 0, REPT(" ",lookups!$K$2-LEN(SOURCE!I1949)), "")&amp;
      SOURCE!K1949&amp;      IF(lookups!$L$2-LEN(SOURCE!K1949) &gt;= 0, REPT(" ",lookups!$M$2-LEN(SOURCE!K1949)), "")&amp;
" | "&amp; SOURCE!L1949&amp;      IF(lookups!$O$2-LEN(SOURCE!L1949) &gt;= 0, REPT(" ",lookups!$O$2-LEN(SOURCE!L1949)), "")&amp;
" | "&amp; SOURCE!M1949&amp;      IF(lookups!$P$2-LEN(SOURCE!M1949) &gt;= 0, REPT(" ",lookups!$P$2-LEN(SOURCE!M1949)), "")&amp;
      "},"&amp;IF(SOURCE!O1949&lt;&gt;"",""&amp;SOURCE!O1949,"")
 )
)
)</f>
        <v>/* 1905 */  { fnSigmaAssign,                16384+ITM_PR,                STD_SIGMA "PRGM",                              STD_SIGMA "PRGM",                              (0 &lt;&lt; TAM_MAX_BITS) |     0, CAT_NONE | SLS_UNCHANGED | US_UNCHANGED | EIM_DISABLED | PTP_DISABLED     },</v>
      </c>
    </row>
    <row r="1950" customFormat="false" ht="15.75" hidden="false" customHeight="false" outlineLevel="0" collapsed="false">
      <c r="A1950" s="263" t="str">
        <f aca="false">IF(AND(OR(SOURCE!A1950="",ISBLANK(SOURCE!A1950)),SOURCE!B1950&gt;0),IF(ISBLANK(SOURCE!C1950),"",SOURCE!C1950),
IF(SOURCE!B1950&lt;0,VLOOKUP(SOURCE!B1950,lookups!A$1:B$25,2,0),
  IF(ISBLANK(SOURCE!B1950),
    "",
    "/* "&amp;TEXT(SOURCE!B1950,"???0")&amp;" *"&amp;
      SOURCE!C1950&amp;", "&amp; IF(lookups!$E$2-LEN(SOURCE!C1950) &gt;= 0, REPT(" ",lookups!$E$2-LEN(SOURCE!C1950)), "")&amp;
      SOURCE!D1950&amp;", "&amp; IF(lookups!$F$2-LEN(SOURCE!D1950) &gt;= 0, REPT(" ",lookups!$F$2-LEN(SOURCE!D1950)), "")&amp;
      SOURCE!E1950&amp;", "&amp; IF(lookups!$G$2-LEN(SOURCE!E1950) &gt;=0, REPT(" ",lookups!$G$2-LEN(SOURCE!E1950)), "")&amp;
      SOURCE!F1950&amp;", "&amp; IF(lookups!$H$2-LEN(SOURCE!F1950) &gt;= 0, REPT(" ",lookups!$H$2-LEN(SOURCE!F1950)+2), "")&amp;"("&amp;
      SUBSTITUTE(TEXT(SOURCE!G1950,"??0"),"  ","")&amp;" &lt;&lt; TAM_MAX_BITS) |"&amp; IF(lookups!$I$2-3 &gt;= 0, REPT(" ",MAX(1,lookups!$I$2-5+4+1-1-LEN(  IF(ISTEXT(SOURCE!H1950),SOURCE!H1950,  SUBSTITUTE(SUBSTITUTE(TEXT(SOURCE!H1950,"????0"),"  ","")," ",""))   ))), "")&amp;
       IF(ISTEXT(SOURCE!H1950),SOURCE!H1950, SUBSTITUTE(SUBSTITUTE(TEXT(SOURCE!H1950,"????0"),"  ","")," ",""))   &amp;","&amp; IF(lookups!$J$2-3 &gt;= 0, REPT(" ",lookups!$J$2-3-5), "")&amp;
      SOURCE!I1950&amp;
" | "&amp; IF(lookups!$K$2-LEN(SOURCE!I1950) &gt;= 0, REPT(" ",lookups!$K$2-LEN(SOURCE!I1950)), "")&amp;
      SOURCE!J1950&amp;      IF(lookups!$L$2-LEN(SOURCE!J1950) &gt;= 0, REPT(" ",lookups!$L$2-LEN(SOURCE!J1950)), "")&amp;
" | "&amp; IF(lookups!$K$2-LEN(SOURCE!I1950) &gt;= 0, REPT(" ",lookups!$K$2-LEN(SOURCE!I1950)), "")&amp;
      SOURCE!K1950&amp;      IF(lookups!$L$2-LEN(SOURCE!K1950) &gt;= 0, REPT(" ",lookups!$M$2-LEN(SOURCE!K1950)), "")&amp;
" | "&amp; SOURCE!L1950&amp;      IF(lookups!$O$2-LEN(SOURCE!L1950) &gt;= 0, REPT(" ",lookups!$O$2-LEN(SOURCE!L1950)), "")&amp;
" | "&amp; SOURCE!M1950&amp;      IF(lookups!$P$2-LEN(SOURCE!M1950) &gt;= 0, REPT(" ",lookups!$P$2-LEN(SOURCE!M1950)), "")&amp;
      "},"&amp;IF(SOURCE!O1950&lt;&gt;"",""&amp;SOURCE!O1950,"")
 )
)
)</f>
        <v>/* 1906 */  { fnSigmaAssign,                16384+ITM_USERMODE,          STD_SIGMA "USER",                              STD_SIGMA "USER",                              (0 &lt;&lt; TAM_MAX_BITS) |     0, CAT_NONE | SLS_UNCHANGED | US_UNCHANGED | EIM_DISABLED | PTP_DISABLED     },</v>
      </c>
    </row>
    <row r="1951" customFormat="false" ht="15.75" hidden="false" customHeight="false" outlineLevel="0" collapsed="false">
      <c r="A1951" s="263" t="str">
        <f aca="false">IF(AND(OR(SOURCE!A1951="",ISBLANK(SOURCE!A1951)),SOURCE!B1951&gt;0),IF(ISBLANK(SOURCE!C1951),"",SOURCE!C1951),
IF(SOURCE!B1951&lt;0,VLOOKUP(SOURCE!B1951,lookups!A$1:B$25,2,0),
  IF(ISBLANK(SOURCE!B1951),
    "",
    "/* "&amp;TEXT(SOURCE!B1951,"???0")&amp;" *"&amp;
      SOURCE!C1951&amp;", "&amp; IF(lookups!$E$2-LEN(SOURCE!C1951) &gt;= 0, REPT(" ",lookups!$E$2-LEN(SOURCE!C1951)), "")&amp;
      SOURCE!D1951&amp;", "&amp; IF(lookups!$F$2-LEN(SOURCE!D1951) &gt;= 0, REPT(" ",lookups!$F$2-LEN(SOURCE!D1951)), "")&amp;
      SOURCE!E1951&amp;", "&amp; IF(lookups!$G$2-LEN(SOURCE!E1951) &gt;=0, REPT(" ",lookups!$G$2-LEN(SOURCE!E1951)), "")&amp;
      SOURCE!F1951&amp;", "&amp; IF(lookups!$H$2-LEN(SOURCE!F1951) &gt;= 0, REPT(" ",lookups!$H$2-LEN(SOURCE!F1951)+2), "")&amp;"("&amp;
      SUBSTITUTE(TEXT(SOURCE!G1951,"??0"),"  ","")&amp;" &lt;&lt; TAM_MAX_BITS) |"&amp; IF(lookups!$I$2-3 &gt;= 0, REPT(" ",MAX(1,lookups!$I$2-5+4+1-1-LEN(  IF(ISTEXT(SOURCE!H1951),SOURCE!H1951,  SUBSTITUTE(SUBSTITUTE(TEXT(SOURCE!H1951,"????0"),"  ","")," ",""))   ))), "")&amp;
       IF(ISTEXT(SOURCE!H1951),SOURCE!H1951, SUBSTITUTE(SUBSTITUTE(TEXT(SOURCE!H1951,"????0"),"  ","")," ",""))   &amp;","&amp; IF(lookups!$J$2-3 &gt;= 0, REPT(" ",lookups!$J$2-3-5), "")&amp;
      SOURCE!I1951&amp;
" | "&amp; IF(lookups!$K$2-LEN(SOURCE!I1951) &gt;= 0, REPT(" ",lookups!$K$2-LEN(SOURCE!I1951)), "")&amp;
      SOURCE!J1951&amp;      IF(lookups!$L$2-LEN(SOURCE!J1951) &gt;= 0, REPT(" ",lookups!$L$2-LEN(SOURCE!J1951)), "")&amp;
" | "&amp; IF(lookups!$K$2-LEN(SOURCE!I1951) &gt;= 0, REPT(" ",lookups!$K$2-LEN(SOURCE!I1951)), "")&amp;
      SOURCE!K1951&amp;      IF(lookups!$L$2-LEN(SOURCE!K1951) &gt;= 0, REPT(" ",lookups!$M$2-LEN(SOURCE!K1951)), "")&amp;
" | "&amp; SOURCE!L1951&amp;      IF(lookups!$O$2-LEN(SOURCE!L1951) &gt;= 0, REPT(" ",lookups!$O$2-LEN(SOURCE!L1951)), "")&amp;
" | "&amp; SOURCE!M1951&amp;      IF(lookups!$P$2-LEN(SOURCE!M1951) &gt;= 0, REPT(" ",lookups!$P$2-LEN(SOURCE!M1951)), "")&amp;
      "},"&amp;IF(SOURCE!O1951&lt;&gt;"",""&amp;SOURCE!O1951,"")
 )
)
)</f>
        <v>/* 1907 */  { fnSigmaAssign,                16384+-MNU_HOME,             STD_SIGMA "HOME",                              STD_SIGMA "HOME",                              (0 &lt;&lt; TAM_MAX_BITS) |     0, CAT_NONE | SLS_UNCHANGED | US_UNCHANGED | EIM_DISABLED | PTP_DISABLED     },</v>
      </c>
    </row>
    <row r="1952" customFormat="false" ht="15.75" hidden="false" customHeight="false" outlineLevel="0" collapsed="false">
      <c r="A1952" s="263" t="str">
        <f aca="false">IF(AND(OR(SOURCE!A1952="",ISBLANK(SOURCE!A1952)),SOURCE!B1952&gt;0),IF(ISBLANK(SOURCE!C1952),"",SOURCE!C1952),
IF(SOURCE!B1952&lt;0,VLOOKUP(SOURCE!B1952,lookups!A$1:B$25,2,0),
  IF(ISBLANK(SOURCE!B1952),
    "",
    "/* "&amp;TEXT(SOURCE!B1952,"???0")&amp;" *"&amp;
      SOURCE!C1952&amp;", "&amp; IF(lookups!$E$2-LEN(SOURCE!C1952) &gt;= 0, REPT(" ",lookups!$E$2-LEN(SOURCE!C1952)), "")&amp;
      SOURCE!D1952&amp;", "&amp; IF(lookups!$F$2-LEN(SOURCE!D1952) &gt;= 0, REPT(" ",lookups!$F$2-LEN(SOURCE!D1952)), "")&amp;
      SOURCE!E1952&amp;", "&amp; IF(lookups!$G$2-LEN(SOURCE!E1952) &gt;=0, REPT(" ",lookups!$G$2-LEN(SOURCE!E1952)), "")&amp;
      SOURCE!F1952&amp;", "&amp; IF(lookups!$H$2-LEN(SOURCE!F1952) &gt;= 0, REPT(" ",lookups!$H$2-LEN(SOURCE!F1952)+2), "")&amp;"("&amp;
      SUBSTITUTE(TEXT(SOURCE!G1952,"??0"),"  ","")&amp;" &lt;&lt; TAM_MAX_BITS) |"&amp; IF(lookups!$I$2-3 &gt;= 0, REPT(" ",MAX(1,lookups!$I$2-5+4+1-1-LEN(  IF(ISTEXT(SOURCE!H1952),SOURCE!H1952,  SUBSTITUTE(SUBSTITUTE(TEXT(SOURCE!H1952,"????0"),"  ","")," ",""))   ))), "")&amp;
       IF(ISTEXT(SOURCE!H1952),SOURCE!H1952, SUBSTITUTE(SUBSTITUTE(TEXT(SOURCE!H1952,"????0"),"  ","")," ",""))   &amp;","&amp; IF(lookups!$J$2-3 &gt;= 0, REPT(" ",lookups!$J$2-3-5), "")&amp;
      SOURCE!I1952&amp;
" | "&amp; IF(lookups!$K$2-LEN(SOURCE!I1952) &gt;= 0, REPT(" ",lookups!$K$2-LEN(SOURCE!I1952)), "")&amp;
      SOURCE!J1952&amp;      IF(lookups!$L$2-LEN(SOURCE!J1952) &gt;= 0, REPT(" ",lookups!$L$2-LEN(SOURCE!J1952)), "")&amp;
" | "&amp; IF(lookups!$K$2-LEN(SOURCE!I1952) &gt;= 0, REPT(" ",lookups!$K$2-LEN(SOURCE!I1952)), "")&amp;
      SOURCE!K1952&amp;      IF(lookups!$L$2-LEN(SOURCE!K1952) &gt;= 0, REPT(" ",lookups!$M$2-LEN(SOURCE!K1952)), "")&amp;
" | "&amp; SOURCE!L1952&amp;      IF(lookups!$O$2-LEN(SOURCE!L1952) &gt;= 0, REPT(" ",lookups!$O$2-LEN(SOURCE!L1952)), "")&amp;
" | "&amp; SOURCE!M1952&amp;      IF(lookups!$P$2-LEN(SOURCE!M1952) &gt;= 0, REPT(" ",lookups!$P$2-LEN(SOURCE!M1952)), "")&amp;
      "},"&amp;IF(SOURCE!O1952&lt;&gt;"",""&amp;SOURCE!O1952,"")
 )
)
)</f>
        <v>/* 1908 */  { fnSigmaAssign,                16384+ITM_SIGMAPLUS,         STD_SIGMA "+",                                 STD_SIGMA "+",                                 (0 &lt;&lt; TAM_MAX_BITS) |     0, CAT_NONE | SLS_UNCHANGED | US_UNCHANGED | EIM_DISABLED | PTP_DISABLED     },</v>
      </c>
    </row>
    <row r="1953" customFormat="false" ht="15.75" hidden="false" customHeight="false" outlineLevel="0" collapsed="false">
      <c r="A1953" s="263" t="str">
        <f aca="false">IF(AND(OR(SOURCE!A1953="",ISBLANK(SOURCE!A1953)),SOURCE!B1953&gt;0),IF(ISBLANK(SOURCE!C1953),"",SOURCE!C1953),
IF(SOURCE!B1953&lt;0,VLOOKUP(SOURCE!B1953,lookups!A$1:B$25,2,0),
  IF(ISBLANK(SOURCE!B1953),
    "",
    "/* "&amp;TEXT(SOURCE!B1953,"???0")&amp;" *"&amp;
      SOURCE!C1953&amp;", "&amp; IF(lookups!$E$2-LEN(SOURCE!C1953) &gt;= 0, REPT(" ",lookups!$E$2-LEN(SOURCE!C1953)), "")&amp;
      SOURCE!D1953&amp;", "&amp; IF(lookups!$F$2-LEN(SOURCE!D1953) &gt;= 0, REPT(" ",lookups!$F$2-LEN(SOURCE!D1953)), "")&amp;
      SOURCE!E1953&amp;", "&amp; IF(lookups!$G$2-LEN(SOURCE!E1953) &gt;=0, REPT(" ",lookups!$G$2-LEN(SOURCE!E1953)), "")&amp;
      SOURCE!F1953&amp;", "&amp; IF(lookups!$H$2-LEN(SOURCE!F1953) &gt;= 0, REPT(" ",lookups!$H$2-LEN(SOURCE!F1953)+2), "")&amp;"("&amp;
      SUBSTITUTE(TEXT(SOURCE!G1953,"??0"),"  ","")&amp;" &lt;&lt; TAM_MAX_BITS) |"&amp; IF(lookups!$I$2-3 &gt;= 0, REPT(" ",MAX(1,lookups!$I$2-5+4+1-1-LEN(  IF(ISTEXT(SOURCE!H1953),SOURCE!H1953,  SUBSTITUTE(SUBSTITUTE(TEXT(SOURCE!H1953,"????0"),"  ","")," ",""))   ))), "")&amp;
       IF(ISTEXT(SOURCE!H1953),SOURCE!H1953, SUBSTITUTE(SUBSTITUTE(TEXT(SOURCE!H1953,"????0"),"  ","")," ",""))   &amp;","&amp; IF(lookups!$J$2-3 &gt;= 0, REPT(" ",lookups!$J$2-3-5), "")&amp;
      SOURCE!I1953&amp;
" | "&amp; IF(lookups!$K$2-LEN(SOURCE!I1953) &gt;= 0, REPT(" ",lookups!$K$2-LEN(SOURCE!I1953)), "")&amp;
      SOURCE!J1953&amp;      IF(lookups!$L$2-LEN(SOURCE!J1953) &gt;= 0, REPT(" ",lookups!$L$2-LEN(SOURCE!J1953)), "")&amp;
" | "&amp; IF(lookups!$K$2-LEN(SOURCE!I1953) &gt;= 0, REPT(" ",lookups!$K$2-LEN(SOURCE!I1953)), "")&amp;
      SOURCE!K1953&amp;      IF(lookups!$L$2-LEN(SOURCE!K1953) &gt;= 0, REPT(" ",lookups!$M$2-LEN(SOURCE!K1953)), "")&amp;
" | "&amp; SOURCE!L1953&amp;      IF(lookups!$O$2-LEN(SOURCE!L1953) &gt;= 0, REPT(" ",lookups!$O$2-LEN(SOURCE!L1953)), "")&amp;
" | "&amp; SOURCE!M1953&amp;      IF(lookups!$P$2-LEN(SOURCE!M1953) &gt;= 0, REPT(" ",lookups!$P$2-LEN(SOURCE!M1953)), "")&amp;
      "},"&amp;IF(SOURCE!O1953&lt;&gt;"",""&amp;SOURCE!O1953,"")
 )
)
)</f>
        <v>/* 1909 */  { fnSigmaAssign,                16384+ITM_SNAP,              STD_SIGMA "SNAP",                              STD_SIGMA "SNAP",                              (0 &lt;&lt; TAM_MAX_BITS) |     0, CAT_NONE | SLS_UNCHANGED | US_UNCHANGED | EIM_DISABLED | PTP_DISABLED     },</v>
      </c>
    </row>
    <row r="1954" customFormat="false" ht="15.75" hidden="false" customHeight="false" outlineLevel="0" collapsed="false">
      <c r="A1954" s="263" t="str">
        <f aca="false">IF(AND(OR(SOURCE!A1954="",ISBLANK(SOURCE!A1954)),SOURCE!B1954&gt;0),IF(ISBLANK(SOURCE!C1954),"",SOURCE!C1954),
IF(SOURCE!B1954&lt;0,VLOOKUP(SOURCE!B1954,lookups!A$1:B$25,2,0),
  IF(ISBLANK(SOURCE!B1954),
    "",
    "/* "&amp;TEXT(SOURCE!B1954,"???0")&amp;" *"&amp;
      SOURCE!C1954&amp;", "&amp; IF(lookups!$E$2-LEN(SOURCE!C1954) &gt;= 0, REPT(" ",lookups!$E$2-LEN(SOURCE!C1954)), "")&amp;
      SOURCE!D1954&amp;", "&amp; IF(lookups!$F$2-LEN(SOURCE!D1954) &gt;= 0, REPT(" ",lookups!$F$2-LEN(SOURCE!D1954)), "")&amp;
      SOURCE!E1954&amp;", "&amp; IF(lookups!$G$2-LEN(SOURCE!E1954) &gt;=0, REPT(" ",lookups!$G$2-LEN(SOURCE!E1954)), "")&amp;
      SOURCE!F1954&amp;", "&amp; IF(lookups!$H$2-LEN(SOURCE!F1954) &gt;= 0, REPT(" ",lookups!$H$2-LEN(SOURCE!F1954)+2), "")&amp;"("&amp;
      SUBSTITUTE(TEXT(SOURCE!G1954,"??0"),"  ","")&amp;" &lt;&lt; TAM_MAX_BITS) |"&amp; IF(lookups!$I$2-3 &gt;= 0, REPT(" ",MAX(1,lookups!$I$2-5+4+1-1-LEN(  IF(ISTEXT(SOURCE!H1954),SOURCE!H1954,  SUBSTITUTE(SUBSTITUTE(TEXT(SOURCE!H1954,"????0"),"  ","")," ",""))   ))), "")&amp;
       IF(ISTEXT(SOURCE!H1954),SOURCE!H1954, SUBSTITUTE(SUBSTITUTE(TEXT(SOURCE!H1954,"????0"),"  ","")," ",""))   &amp;","&amp; IF(lookups!$J$2-3 &gt;= 0, REPT(" ",lookups!$J$2-3-5), "")&amp;
      SOURCE!I1954&amp;
" | "&amp; IF(lookups!$K$2-LEN(SOURCE!I1954) &gt;= 0, REPT(" ",lookups!$K$2-LEN(SOURCE!I1954)), "")&amp;
      SOURCE!J1954&amp;      IF(lookups!$L$2-LEN(SOURCE!J1954) &gt;= 0, REPT(" ",lookups!$L$2-LEN(SOURCE!J1954)), "")&amp;
" | "&amp; IF(lookups!$K$2-LEN(SOURCE!I1954) &gt;= 0, REPT(" ",lookups!$K$2-LEN(SOURCE!I1954)), "")&amp;
      SOURCE!K1954&amp;      IF(lookups!$L$2-LEN(SOURCE!K1954) &gt;= 0, REPT(" ",lookups!$M$2-LEN(SOURCE!K1954)), "")&amp;
" | "&amp; SOURCE!L1954&amp;      IF(lookups!$O$2-LEN(SOURCE!L1954) &gt;= 0, REPT(" ",lookups!$O$2-LEN(SOURCE!L1954)), "")&amp;
" | "&amp; SOURCE!M1954&amp;      IF(lookups!$P$2-LEN(SOURCE!M1954) &gt;= 0, REPT(" ",lookups!$P$2-LEN(SOURCE!M1954)), "")&amp;
      "},"&amp;IF(SOURCE!O1954&lt;&gt;"",""&amp;SOURCE!O1954,"")
 )
)
)</f>
        <v>/* 1910 */  { fnGetSigmaAssignToX,          NOPARAM,                     STD_SIGMA "+ toX",                             STD_SIGMA "+ toX",                             (0 &lt;&lt; TAM_MAX_BITS) |     0, CAT_NONE | SLS_UNCHANGED | US_UNCHANGED | EIM_DISABLED | PTP_DISABLED     },</v>
      </c>
    </row>
    <row r="1955" customFormat="false" ht="15.75" hidden="false" customHeight="false" outlineLevel="0" collapsed="false">
      <c r="A1955" s="263" t="str">
        <f aca="false">IF(AND(OR(SOURCE!A1955="",ISBLANK(SOURCE!A1955)),SOURCE!B1955&gt;0),IF(ISBLANK(SOURCE!C1955),"",SOURCE!C1955),
IF(SOURCE!B1955&lt;0,VLOOKUP(SOURCE!B1955,lookups!A$1:B$25,2,0),
  IF(ISBLANK(SOURCE!B1955),
    "",
    "/* "&amp;TEXT(SOURCE!B1955,"???0")&amp;" *"&amp;
      SOURCE!C1955&amp;", "&amp; IF(lookups!$E$2-LEN(SOURCE!C1955) &gt;= 0, REPT(" ",lookups!$E$2-LEN(SOURCE!C1955)), "")&amp;
      SOURCE!D1955&amp;", "&amp; IF(lookups!$F$2-LEN(SOURCE!D1955) &gt;= 0, REPT(" ",lookups!$F$2-LEN(SOURCE!D1955)), "")&amp;
      SOURCE!E1955&amp;", "&amp; IF(lookups!$G$2-LEN(SOURCE!E1955) &gt;=0, REPT(" ",lookups!$G$2-LEN(SOURCE!E1955)), "")&amp;
      SOURCE!F1955&amp;", "&amp; IF(lookups!$H$2-LEN(SOURCE!F1955) &gt;= 0, REPT(" ",lookups!$H$2-LEN(SOURCE!F1955)+2), "")&amp;"("&amp;
      SUBSTITUTE(TEXT(SOURCE!G1955,"??0"),"  ","")&amp;" &lt;&lt; TAM_MAX_BITS) |"&amp; IF(lookups!$I$2-3 &gt;= 0, REPT(" ",MAX(1,lookups!$I$2-5+4+1-1-LEN(  IF(ISTEXT(SOURCE!H1955),SOURCE!H1955,  SUBSTITUTE(SUBSTITUTE(TEXT(SOURCE!H1955,"????0"),"  ","")," ",""))   ))), "")&amp;
       IF(ISTEXT(SOURCE!H1955),SOURCE!H1955, SUBSTITUTE(SUBSTITUTE(TEXT(SOURCE!H1955,"????0"),"  ","")," ",""))   &amp;","&amp; IF(lookups!$J$2-3 &gt;= 0, REPT(" ",lookups!$J$2-3-5), "")&amp;
      SOURCE!I1955&amp;
" | "&amp; IF(lookups!$K$2-LEN(SOURCE!I1955) &gt;= 0, REPT(" ",lookups!$K$2-LEN(SOURCE!I1955)), "")&amp;
      SOURCE!J1955&amp;      IF(lookups!$L$2-LEN(SOURCE!J1955) &gt;= 0, REPT(" ",lookups!$L$2-LEN(SOURCE!J1955)), "")&amp;
" | "&amp; IF(lookups!$K$2-LEN(SOURCE!I1955) &gt;= 0, REPT(" ",lookups!$K$2-LEN(SOURCE!I1955)), "")&amp;
      SOURCE!K1955&amp;      IF(lookups!$L$2-LEN(SOURCE!K1955) &gt;= 0, REPT(" ",lookups!$M$2-LEN(SOURCE!K1955)), "")&amp;
" | "&amp; SOURCE!L1955&amp;      IF(lookups!$O$2-LEN(SOURCE!L1955) &gt;= 0, REPT(" ",lookups!$O$2-LEN(SOURCE!L1955)), "")&amp;
" | "&amp; SOURCE!M1955&amp;      IF(lookups!$P$2-LEN(SOURCE!M1955) &gt;= 0, REPT(" ",lookups!$P$2-LEN(SOURCE!M1955)), "")&amp;
      "},"&amp;IF(SOURCE!O1955&lt;&gt;"",""&amp;SOURCE!O1955,"")
 )
)
)</f>
        <v>/* 1911 */  { fnTo_ms,                      NOPARAM,                     ".ms",                                         ".ms",                                         (0 &lt;&lt; TAM_MAX_BITS) |     0, CAT_FNCT | SLS_ENABLED   | US_ENABLED   | EIM_DISABLED | PTP_NONE         },//JM DMS HMS</v>
      </c>
    </row>
    <row r="1956" customFormat="false" ht="15.75" hidden="false" customHeight="false" outlineLevel="0" collapsed="false">
      <c r="A1956" s="263" t="str">
        <f aca="false">IF(AND(OR(SOURCE!A1956="",ISBLANK(SOURCE!A1956)),SOURCE!B1956&gt;0),IF(ISBLANK(SOURCE!C1956),"",SOURCE!C1956),
IF(SOURCE!B1956&lt;0,VLOOKUP(SOURCE!B1956,lookups!A$1:B$25,2,0),
  IF(ISBLANK(SOURCE!B1956),
    "",
    "/* "&amp;TEXT(SOURCE!B1956,"???0")&amp;" *"&amp;
      SOURCE!C1956&amp;", "&amp; IF(lookups!$E$2-LEN(SOURCE!C1956) &gt;= 0, REPT(" ",lookups!$E$2-LEN(SOURCE!C1956)), "")&amp;
      SOURCE!D1956&amp;", "&amp; IF(lookups!$F$2-LEN(SOURCE!D1956) &gt;= 0, REPT(" ",lookups!$F$2-LEN(SOURCE!D1956)), "")&amp;
      SOURCE!E1956&amp;", "&amp; IF(lookups!$G$2-LEN(SOURCE!E1956) &gt;=0, REPT(" ",lookups!$G$2-LEN(SOURCE!E1956)), "")&amp;
      SOURCE!F1956&amp;", "&amp; IF(lookups!$H$2-LEN(SOURCE!F1956) &gt;= 0, REPT(" ",lookups!$H$2-LEN(SOURCE!F1956)+2), "")&amp;"("&amp;
      SUBSTITUTE(TEXT(SOURCE!G1956,"??0"),"  ","")&amp;" &lt;&lt; TAM_MAX_BITS) |"&amp; IF(lookups!$I$2-3 &gt;= 0, REPT(" ",MAX(1,lookups!$I$2-5+4+1-1-LEN(  IF(ISTEXT(SOURCE!H1956),SOURCE!H1956,  SUBSTITUTE(SUBSTITUTE(TEXT(SOURCE!H1956,"????0"),"  ","")," ",""))   ))), "")&amp;
       IF(ISTEXT(SOURCE!H1956),SOURCE!H1956, SUBSTITUTE(SUBSTITUTE(TEXT(SOURCE!H1956,"????0"),"  ","")," ",""))   &amp;","&amp; IF(lookups!$J$2-3 &gt;= 0, REPT(" ",lookups!$J$2-3-5), "")&amp;
      SOURCE!I1956&amp;
" | "&amp; IF(lookups!$K$2-LEN(SOURCE!I1956) &gt;= 0, REPT(" ",lookups!$K$2-LEN(SOURCE!I1956)), "")&amp;
      SOURCE!J1956&amp;      IF(lookups!$L$2-LEN(SOURCE!J1956) &gt;= 0, REPT(" ",lookups!$L$2-LEN(SOURCE!J1956)), "")&amp;
" | "&amp; IF(lookups!$K$2-LEN(SOURCE!I1956) &gt;= 0, REPT(" ",lookups!$K$2-LEN(SOURCE!I1956)), "")&amp;
      SOURCE!K1956&amp;      IF(lookups!$L$2-LEN(SOURCE!K1956) &gt;= 0, REPT(" ",lookups!$M$2-LEN(SOURCE!K1956)), "")&amp;
" | "&amp; SOURCE!L1956&amp;      IF(lookups!$O$2-LEN(SOURCE!L1956) &gt;= 0, REPT(" ",lookups!$O$2-LEN(SOURCE!L1956)), "")&amp;
" | "&amp; SOURCE!M1956&amp;      IF(lookups!$P$2-LEN(SOURCE!M1956) &gt;= 0, REPT(" ",lookups!$P$2-LEN(SOURCE!M1956)), "")&amp;
      "},"&amp;IF(SOURCE!O1956&lt;&gt;"",""&amp;SOURCE!O1956,"")
 )
)
)</f>
        <v>/* 1912 */  { fnFrom_ms,                    NOPARAM,                     ".ms" STD_SUP_MINUS STD_SUP_1,                 ".ms" STD_SUP_MINUS STD_SUP_1,                 (0 &lt;&lt; TAM_MAX_BITS) |     0, CAT_FNCT | SLS_ENABLED   | US_ENABLED   | EIM_DISABLED | PTP_NONE         },//JM DMS HMS</v>
      </c>
    </row>
    <row r="1957" customFormat="false" ht="15.75" hidden="false" customHeight="false" outlineLevel="0" collapsed="false">
      <c r="A1957" s="263" t="str">
        <f aca="false">IF(AND(OR(SOURCE!A1957="",ISBLANK(SOURCE!A1957)),SOURCE!B1957&gt;0),IF(ISBLANK(SOURCE!C1957),"",SOURCE!C1957),
IF(SOURCE!B1957&lt;0,VLOOKUP(SOURCE!B1957,lookups!A$1:B$25,2,0),
  IF(ISBLANK(SOURCE!B1957),
    "",
    "/* "&amp;TEXT(SOURCE!B1957,"???0")&amp;" *"&amp;
      SOURCE!C1957&amp;", "&amp; IF(lookups!$E$2-LEN(SOURCE!C1957) &gt;= 0, REPT(" ",lookups!$E$2-LEN(SOURCE!C1957)), "")&amp;
      SOURCE!D1957&amp;", "&amp; IF(lookups!$F$2-LEN(SOURCE!D1957) &gt;= 0, REPT(" ",lookups!$F$2-LEN(SOURCE!D1957)), "")&amp;
      SOURCE!E1957&amp;", "&amp; IF(lookups!$G$2-LEN(SOURCE!E1957) &gt;=0, REPT(" ",lookups!$G$2-LEN(SOURCE!E1957)), "")&amp;
      SOURCE!F1957&amp;", "&amp; IF(lookups!$H$2-LEN(SOURCE!F1957) &gt;= 0, REPT(" ",lookups!$H$2-LEN(SOURCE!F1957)+2), "")&amp;"("&amp;
      SUBSTITUTE(TEXT(SOURCE!G1957,"??0"),"  ","")&amp;" &lt;&lt; TAM_MAX_BITS) |"&amp; IF(lookups!$I$2-3 &gt;= 0, REPT(" ",MAX(1,lookups!$I$2-5+4+1-1-LEN(  IF(ISTEXT(SOURCE!H1957),SOURCE!H1957,  SUBSTITUTE(SUBSTITUTE(TEXT(SOURCE!H1957,"????0"),"  ","")," ",""))   ))), "")&amp;
       IF(ISTEXT(SOURCE!H1957),SOURCE!H1957, SUBSTITUTE(SUBSTITUTE(TEXT(SOURCE!H1957,"????0"),"  ","")," ",""))   &amp;","&amp; IF(lookups!$J$2-3 &gt;= 0, REPT(" ",lookups!$J$2-3-5), "")&amp;
      SOURCE!I1957&amp;
" | "&amp; IF(lookups!$K$2-LEN(SOURCE!I1957) &gt;= 0, REPT(" ",lookups!$K$2-LEN(SOURCE!I1957)), "")&amp;
      SOURCE!J1957&amp;      IF(lookups!$L$2-LEN(SOURCE!J1957) &gt;= 0, REPT(" ",lookups!$L$2-LEN(SOURCE!J1957)), "")&amp;
" | "&amp; IF(lookups!$K$2-LEN(SOURCE!I1957) &gt;= 0, REPT(" ",lookups!$K$2-LEN(SOURCE!I1957)), "")&amp;
      SOURCE!K1957&amp;      IF(lookups!$L$2-LEN(SOURCE!K1957) &gt;= 0, REPT(" ",lookups!$M$2-LEN(SOURCE!K1957)), "")&amp;
" | "&amp; SOURCE!L1957&amp;      IF(lookups!$O$2-LEN(SOURCE!L1957) &gt;= 0, REPT(" ",lookups!$O$2-LEN(SOURCE!L1957)), "")&amp;
" | "&amp; SOURCE!M1957&amp;      IF(lookups!$P$2-LEN(SOURCE!M1957) &gt;= 0, REPT(" ",lookups!$P$2-LEN(SOURCE!M1957)), "")&amp;
      "},"&amp;IF(SOURCE!O1957&lt;&gt;"",""&amp;SOURCE!O1957,"")
 )
)
)</f>
        <v>/* 1913 */  { fnInDefault,                  ID_43S,                      "i" STD_SPACE_3_PER_EM "LI/RL",                "i" STD_SPACE_3_PER_EM "LI/RL",                (0 &lt;&lt; TAM_MAX_BITS) |     0, CAT_NONE | SLS_UNCHANGED | US_UNCHANGED | EIM_DISABLED | PTP_DISABLED     },//JM INPUT DEFAULT</v>
      </c>
    </row>
    <row r="1958" customFormat="false" ht="15.75" hidden="false" customHeight="false" outlineLevel="0" collapsed="false">
      <c r="A1958" s="263" t="str">
        <f aca="false">IF(AND(OR(SOURCE!A1958="",ISBLANK(SOURCE!A1958)),SOURCE!B1958&gt;0),IF(ISBLANK(SOURCE!C1958),"",SOURCE!C1958),
IF(SOURCE!B1958&lt;0,VLOOKUP(SOURCE!B1958,lookups!A$1:B$25,2,0),
  IF(ISBLANK(SOURCE!B1958),
    "",
    "/* "&amp;TEXT(SOURCE!B1958,"???0")&amp;" *"&amp;
      SOURCE!C1958&amp;", "&amp; IF(lookups!$E$2-LEN(SOURCE!C1958) &gt;= 0, REPT(" ",lookups!$E$2-LEN(SOURCE!C1958)), "")&amp;
      SOURCE!D1958&amp;", "&amp; IF(lookups!$F$2-LEN(SOURCE!D1958) &gt;= 0, REPT(" ",lookups!$F$2-LEN(SOURCE!D1958)), "")&amp;
      SOURCE!E1958&amp;", "&amp; IF(lookups!$G$2-LEN(SOURCE!E1958) &gt;=0, REPT(" ",lookups!$G$2-LEN(SOURCE!E1958)), "")&amp;
      SOURCE!F1958&amp;", "&amp; IF(lookups!$H$2-LEN(SOURCE!F1958) &gt;= 0, REPT(" ",lookups!$H$2-LEN(SOURCE!F1958)+2), "")&amp;"("&amp;
      SUBSTITUTE(TEXT(SOURCE!G1958,"??0"),"  ","")&amp;" &lt;&lt; TAM_MAX_BITS) |"&amp; IF(lookups!$I$2-3 &gt;= 0, REPT(" ",MAX(1,lookups!$I$2-5+4+1-1-LEN(  IF(ISTEXT(SOURCE!H1958),SOURCE!H1958,  SUBSTITUTE(SUBSTITUTE(TEXT(SOURCE!H1958,"????0"),"  ","")," ",""))   ))), "")&amp;
       IF(ISTEXT(SOURCE!H1958),SOURCE!H1958, SUBSTITUTE(SUBSTITUTE(TEXT(SOURCE!H1958,"????0"),"  ","")," ",""))   &amp;","&amp; IF(lookups!$J$2-3 &gt;= 0, REPT(" ",lookups!$J$2-3-5), "")&amp;
      SOURCE!I1958&amp;
" | "&amp; IF(lookups!$K$2-LEN(SOURCE!I1958) &gt;= 0, REPT(" ",lookups!$K$2-LEN(SOURCE!I1958)), "")&amp;
      SOURCE!J1958&amp;      IF(lookups!$L$2-LEN(SOURCE!J1958) &gt;= 0, REPT(" ",lookups!$L$2-LEN(SOURCE!J1958)), "")&amp;
" | "&amp; IF(lookups!$K$2-LEN(SOURCE!I1958) &gt;= 0, REPT(" ",lookups!$K$2-LEN(SOURCE!I1958)), "")&amp;
      SOURCE!K1958&amp;      IF(lookups!$L$2-LEN(SOURCE!K1958) &gt;= 0, REPT(" ",lookups!$M$2-LEN(SOURCE!K1958)), "")&amp;
" | "&amp; SOURCE!L1958&amp;      IF(lookups!$O$2-LEN(SOURCE!L1958) &gt;= 0, REPT(" ",lookups!$O$2-LEN(SOURCE!L1958)), "")&amp;
" | "&amp; SOURCE!M1958&amp;      IF(lookups!$P$2-LEN(SOURCE!M1958) &gt;= 0, REPT(" ",lookups!$P$2-LEN(SOURCE!M1958)), "")&amp;
      "},"&amp;IF(SOURCE!O1958&lt;&gt;"",""&amp;SOURCE!O1958,"")
 )
)
)</f>
        <v>/* 1914 */  { fnXEQMXXEQ,                   NOPARAM,                     "X.XEQ",                                       "X.XEQ",                                       (0 &lt;&lt; TAM_MAX_BITS) |     0, CAT_FNCT | SLS_UNCHANGED | US_UNCHANGED | EIM_DISABLED | PTP_NONE         },</v>
      </c>
    </row>
    <row r="1959" customFormat="false" ht="15.75" hidden="false" customHeight="false" outlineLevel="0" collapsed="false">
      <c r="A1959" s="263" t="str">
        <f aca="false">IF(AND(OR(SOURCE!A1959="",ISBLANK(SOURCE!A1959)),SOURCE!B1959&gt;0),IF(ISBLANK(SOURCE!C1959),"",SOURCE!C1959),
IF(SOURCE!B1959&lt;0,VLOOKUP(SOURCE!B1959,lookups!A$1:B$25,2,0),
  IF(ISBLANK(SOURCE!B1959),
    "",
    "/* "&amp;TEXT(SOURCE!B1959,"???0")&amp;" *"&amp;
      SOURCE!C1959&amp;", "&amp; IF(lookups!$E$2-LEN(SOURCE!C1959) &gt;= 0, REPT(" ",lookups!$E$2-LEN(SOURCE!C1959)), "")&amp;
      SOURCE!D1959&amp;", "&amp; IF(lookups!$F$2-LEN(SOURCE!D1959) &gt;= 0, REPT(" ",lookups!$F$2-LEN(SOURCE!D1959)), "")&amp;
      SOURCE!E1959&amp;", "&amp; IF(lookups!$G$2-LEN(SOURCE!E1959) &gt;=0, REPT(" ",lookups!$G$2-LEN(SOURCE!E1959)), "")&amp;
      SOURCE!F1959&amp;", "&amp; IF(lookups!$H$2-LEN(SOURCE!F1959) &gt;= 0, REPT(" ",lookups!$H$2-LEN(SOURCE!F1959)+2), "")&amp;"("&amp;
      SUBSTITUTE(TEXT(SOURCE!G1959,"??0"),"  ","")&amp;" &lt;&lt; TAM_MAX_BITS) |"&amp; IF(lookups!$I$2-3 &gt;= 0, REPT(" ",MAX(1,lookups!$I$2-5+4+1-1-LEN(  IF(ISTEXT(SOURCE!H1959),SOURCE!H1959,  SUBSTITUTE(SUBSTITUTE(TEXT(SOURCE!H1959,"????0"),"  ","")," ",""))   ))), "")&amp;
       IF(ISTEXT(SOURCE!H1959),SOURCE!H1959, SUBSTITUTE(SUBSTITUTE(TEXT(SOURCE!H1959,"????0"),"  ","")," ",""))   &amp;","&amp; IF(lookups!$J$2-3 &gt;= 0, REPT(" ",lookups!$J$2-3-5), "")&amp;
      SOURCE!I1959&amp;
" | "&amp; IF(lookups!$K$2-LEN(SOURCE!I1959) &gt;= 0, REPT(" ",lookups!$K$2-LEN(SOURCE!I1959)), "")&amp;
      SOURCE!J1959&amp;      IF(lookups!$L$2-LEN(SOURCE!J1959) &gt;= 0, REPT(" ",lookups!$L$2-LEN(SOURCE!J1959)), "")&amp;
" | "&amp; IF(lookups!$K$2-LEN(SOURCE!I1959) &gt;= 0, REPT(" ",lookups!$K$2-LEN(SOURCE!I1959)), "")&amp;
      SOURCE!K1959&amp;      IF(lookups!$L$2-LEN(SOURCE!K1959) &gt;= 0, REPT(" ",lookups!$M$2-LEN(SOURCE!K1959)), "")&amp;
" | "&amp; SOURCE!L1959&amp;      IF(lookups!$O$2-LEN(SOURCE!L1959) &gt;= 0, REPT(" ",lookups!$O$2-LEN(SOURCE!L1959)), "")&amp;
" | "&amp; SOURCE!M1959&amp;      IF(lookups!$P$2-LEN(SOURCE!M1959) &gt;= 0, REPT(" ",lookups!$P$2-LEN(SOURCE!M1959)), "")&amp;
      "},"&amp;IF(SOURCE!O1959&lt;&gt;"",""&amp;SOURCE!O1959,"")
 )
)
)</f>
        <v>/* 1915 */  { itemToBeCoded,                NOPARAM,                     "",                                            "TamAlpha",                                    (0 &lt;&lt; TAM_MAX_BITS) |     0, CAT_NONE | SLS_UNCHANGED | US_UNCHANGED | EIM_DISABLED | PTP_DISABLED     },</v>
      </c>
    </row>
    <row r="1960" customFormat="false" ht="15.75" hidden="false" customHeight="false" outlineLevel="0" collapsed="false">
      <c r="A1960" s="263" t="str">
        <f aca="false">IF(AND(OR(SOURCE!A1960="",ISBLANK(SOURCE!A1960)),SOURCE!B1960&gt;0),IF(ISBLANK(SOURCE!C1960),"",SOURCE!C1960),
IF(SOURCE!B1960&lt;0,VLOOKUP(SOURCE!B1960,lookups!A$1:B$25,2,0),
  IF(ISBLANK(SOURCE!B1960),
    "",
    "/* "&amp;TEXT(SOURCE!B1960,"???0")&amp;" *"&amp;
      SOURCE!C1960&amp;", "&amp; IF(lookups!$E$2-LEN(SOURCE!C1960) &gt;= 0, REPT(" ",lookups!$E$2-LEN(SOURCE!C1960)), "")&amp;
      SOURCE!D1960&amp;", "&amp; IF(lookups!$F$2-LEN(SOURCE!D1960) &gt;= 0, REPT(" ",lookups!$F$2-LEN(SOURCE!D1960)), "")&amp;
      SOURCE!E1960&amp;", "&amp; IF(lookups!$G$2-LEN(SOURCE!E1960) &gt;=0, REPT(" ",lookups!$G$2-LEN(SOURCE!E1960)), "")&amp;
      SOURCE!F1960&amp;", "&amp; IF(lookups!$H$2-LEN(SOURCE!F1960) &gt;= 0, REPT(" ",lookups!$H$2-LEN(SOURCE!F1960)+2), "")&amp;"("&amp;
      SUBSTITUTE(TEXT(SOURCE!G1960,"??0"),"  ","")&amp;" &lt;&lt; TAM_MAX_BITS) |"&amp; IF(lookups!$I$2-3 &gt;= 0, REPT(" ",MAX(1,lookups!$I$2-5+4+1-1-LEN(  IF(ISTEXT(SOURCE!H1960),SOURCE!H1960,  SUBSTITUTE(SUBSTITUTE(TEXT(SOURCE!H1960,"????0"),"  ","")," ",""))   ))), "")&amp;
       IF(ISTEXT(SOURCE!H1960),SOURCE!H1960, SUBSTITUTE(SUBSTITUTE(TEXT(SOURCE!H1960,"????0"),"  ","")," ",""))   &amp;","&amp; IF(lookups!$J$2-3 &gt;= 0, REPT(" ",lookups!$J$2-3-5), "")&amp;
      SOURCE!I1960&amp;
" | "&amp; IF(lookups!$K$2-LEN(SOURCE!I1960) &gt;= 0, REPT(" ",lookups!$K$2-LEN(SOURCE!I1960)), "")&amp;
      SOURCE!J1960&amp;      IF(lookups!$L$2-LEN(SOURCE!J1960) &gt;= 0, REPT(" ",lookups!$L$2-LEN(SOURCE!J1960)), "")&amp;
" | "&amp; IF(lookups!$K$2-LEN(SOURCE!I1960) &gt;= 0, REPT(" ",lookups!$K$2-LEN(SOURCE!I1960)), "")&amp;
      SOURCE!K1960&amp;      IF(lookups!$L$2-LEN(SOURCE!K1960) &gt;= 0, REPT(" ",lookups!$M$2-LEN(SOURCE!K1960)), "")&amp;
" | "&amp; SOURCE!L1960&amp;      IF(lookups!$O$2-LEN(SOURCE!L1960) &gt;= 0, REPT(" ",lookups!$O$2-LEN(SOURCE!L1960)), "")&amp;
" | "&amp; SOURCE!M1960&amp;      IF(lookups!$P$2-LEN(SOURCE!M1960) &gt;= 0, REPT(" ",lookups!$P$2-LEN(SOURCE!M1960)), "")&amp;
      "},"&amp;IF(SOURCE!O1960&lt;&gt;"",""&amp;SOURCE!O1960,"")
 )
)
)</f>
        <v>/* 1916 */  { fnKeysManagement,             USER_COPY,                   "COPY" STD_RIGHT_ARROW "U",                    "COPY" STD_RIGHT_ARROW "U",                    (0 &lt;&lt; TAM_MAX_BITS) |     0, CAT_NONE | SLS_UNCHANGED | US_UNCHANGED | EIM_DISABLED | PTP_DISABLED     },</v>
      </c>
    </row>
    <row r="1961" customFormat="false" ht="15.75" hidden="false" customHeight="false" outlineLevel="0" collapsed="false">
      <c r="A1961" s="263" t="str">
        <f aca="false">IF(AND(OR(SOURCE!A1961="",ISBLANK(SOURCE!A1961)),SOURCE!B1961&gt;0),IF(ISBLANK(SOURCE!C1961),"",SOURCE!C1961),
IF(SOURCE!B1961&lt;0,VLOOKUP(SOURCE!B1961,lookups!A$1:B$25,2,0),
  IF(ISBLANK(SOURCE!B1961),
    "",
    "/* "&amp;TEXT(SOURCE!B1961,"???0")&amp;" *"&amp;
      SOURCE!C1961&amp;", "&amp; IF(lookups!$E$2-LEN(SOURCE!C1961) &gt;= 0, REPT(" ",lookups!$E$2-LEN(SOURCE!C1961)), "")&amp;
      SOURCE!D1961&amp;", "&amp; IF(lookups!$F$2-LEN(SOURCE!D1961) &gt;= 0, REPT(" ",lookups!$F$2-LEN(SOURCE!D1961)), "")&amp;
      SOURCE!E1961&amp;", "&amp; IF(lookups!$G$2-LEN(SOURCE!E1961) &gt;=0, REPT(" ",lookups!$G$2-LEN(SOURCE!E1961)), "")&amp;
      SOURCE!F1961&amp;", "&amp; IF(lookups!$H$2-LEN(SOURCE!F1961) &gt;= 0, REPT(" ",lookups!$H$2-LEN(SOURCE!F1961)+2), "")&amp;"("&amp;
      SUBSTITUTE(TEXT(SOURCE!G1961,"??0"),"  ","")&amp;" &lt;&lt; TAM_MAX_BITS) |"&amp; IF(lookups!$I$2-3 &gt;= 0, REPT(" ",MAX(1,lookups!$I$2-5+4+1-1-LEN(  IF(ISTEXT(SOURCE!H1961),SOURCE!H1961,  SUBSTITUTE(SUBSTITUTE(TEXT(SOURCE!H1961,"????0"),"  ","")," ",""))   ))), "")&amp;
       IF(ISTEXT(SOURCE!H1961),SOURCE!H1961, SUBSTITUTE(SUBSTITUTE(TEXT(SOURCE!H1961,"????0"),"  ","")," ",""))   &amp;","&amp; IF(lookups!$J$2-3 &gt;= 0, REPT(" ",lookups!$J$2-3-5), "")&amp;
      SOURCE!I1961&amp;
" | "&amp; IF(lookups!$K$2-LEN(SOURCE!I1961) &gt;= 0, REPT(" ",lookups!$K$2-LEN(SOURCE!I1961)), "")&amp;
      SOURCE!J1961&amp;      IF(lookups!$L$2-LEN(SOURCE!J1961) &gt;= 0, REPT(" ",lookups!$L$2-LEN(SOURCE!J1961)), "")&amp;
" | "&amp; IF(lookups!$K$2-LEN(SOURCE!I1961) &gt;= 0, REPT(" ",lookups!$K$2-LEN(SOURCE!I1961)), "")&amp;
      SOURCE!K1961&amp;      IF(lookups!$L$2-LEN(SOURCE!K1961) &gt;= 0, REPT(" ",lookups!$M$2-LEN(SOURCE!K1961)), "")&amp;
" | "&amp; SOURCE!L1961&amp;      IF(lookups!$O$2-LEN(SOURCE!L1961) &gt;= 0, REPT(" ",lookups!$O$2-LEN(SOURCE!L1961)), "")&amp;
" | "&amp; SOURCE!M1961&amp;      IF(lookups!$P$2-LEN(SOURCE!M1961) &gt;= 0, REPT(" ",lookups!$P$2-LEN(SOURCE!M1961)), "")&amp;
      "},"&amp;IF(SOURCE!O1961&lt;&gt;"",""&amp;SOURCE!O1961,"")
 )
)
)</f>
        <v>/* 1917 */  { fnKeysManagement,             USER_43S,                    "WP43",                                        "WP43",                                        (0 &lt;&lt; TAM_MAX_BITS) |     0, CAT_NONE | SLS_UNCHANGED | US_UNCHANGED | EIM_DISABLED | PTP_DISABLED     },//J=V43</v>
      </c>
    </row>
    <row r="1962" customFormat="false" ht="15.75" hidden="false" customHeight="false" outlineLevel="0" collapsed="false">
      <c r="A1962" s="263" t="str">
        <f aca="false">IF(AND(OR(SOURCE!A1962="",ISBLANK(SOURCE!A1962)),SOURCE!B1962&gt;0),IF(ISBLANK(SOURCE!C1962),"",SOURCE!C1962),
IF(SOURCE!B1962&lt;0,VLOOKUP(SOURCE!B1962,lookups!A$1:B$25,2,0),
  IF(ISBLANK(SOURCE!B1962),
    "",
    "/* "&amp;TEXT(SOURCE!B1962,"???0")&amp;" *"&amp;
      SOURCE!C1962&amp;", "&amp; IF(lookups!$E$2-LEN(SOURCE!C1962) &gt;= 0, REPT(" ",lookups!$E$2-LEN(SOURCE!C1962)), "")&amp;
      SOURCE!D1962&amp;", "&amp; IF(lookups!$F$2-LEN(SOURCE!D1962) &gt;= 0, REPT(" ",lookups!$F$2-LEN(SOURCE!D1962)), "")&amp;
      SOURCE!E1962&amp;", "&amp; IF(lookups!$G$2-LEN(SOURCE!E1962) &gt;=0, REPT(" ",lookups!$G$2-LEN(SOURCE!E1962)), "")&amp;
      SOURCE!F1962&amp;", "&amp; IF(lookups!$H$2-LEN(SOURCE!F1962) &gt;= 0, REPT(" ",lookups!$H$2-LEN(SOURCE!F1962)+2), "")&amp;"("&amp;
      SUBSTITUTE(TEXT(SOURCE!G1962,"??0"),"  ","")&amp;" &lt;&lt; TAM_MAX_BITS) |"&amp; IF(lookups!$I$2-3 &gt;= 0, REPT(" ",MAX(1,lookups!$I$2-5+4+1-1-LEN(  IF(ISTEXT(SOURCE!H1962),SOURCE!H1962,  SUBSTITUTE(SUBSTITUTE(TEXT(SOURCE!H1962,"????0"),"  ","")," ",""))   ))), "")&amp;
       IF(ISTEXT(SOURCE!H1962),SOURCE!H1962, SUBSTITUTE(SUBSTITUTE(TEXT(SOURCE!H1962,"????0"),"  ","")," ",""))   &amp;","&amp; IF(lookups!$J$2-3 &gt;= 0, REPT(" ",lookups!$J$2-3-5), "")&amp;
      SOURCE!I1962&amp;
" | "&amp; IF(lookups!$K$2-LEN(SOURCE!I1962) &gt;= 0, REPT(" ",lookups!$K$2-LEN(SOURCE!I1962)), "")&amp;
      SOURCE!J1962&amp;      IF(lookups!$L$2-LEN(SOURCE!J1962) &gt;= 0, REPT(" ",lookups!$L$2-LEN(SOURCE!J1962)), "")&amp;
" | "&amp; IF(lookups!$K$2-LEN(SOURCE!I1962) &gt;= 0, REPT(" ",lookups!$K$2-LEN(SOURCE!I1962)), "")&amp;
      SOURCE!K1962&amp;      IF(lookups!$L$2-LEN(SOURCE!K1962) &gt;= 0, REPT(" ",lookups!$M$2-LEN(SOURCE!K1962)), "")&amp;
" | "&amp; SOURCE!L1962&amp;      IF(lookups!$O$2-LEN(SOURCE!L1962) &gt;= 0, REPT(" ",lookups!$O$2-LEN(SOURCE!L1962)), "")&amp;
" | "&amp; SOURCE!M1962&amp;      IF(lookups!$P$2-LEN(SOURCE!M1962) &gt;= 0, REPT(" ",lookups!$P$2-LEN(SOURCE!M1962)), "")&amp;
      "},"&amp;IF(SOURCE!O1962&lt;&gt;"",""&amp;SOURCE!O1962,"")
 )
)
)</f>
        <v>/* 1918 */  { fnKeysManagement,             USER_DM42,                   "DM42",                                        "DM42",                                        (0 &lt;&lt; TAM_MAX_BITS) |     0, CAT_NONE | SLS_UNCHANGED | US_UNCHANGED | EIM_DISABLED | PTP_DISABLED     },//J=V43</v>
      </c>
    </row>
    <row r="1963" customFormat="false" ht="15.75" hidden="false" customHeight="false" outlineLevel="0" collapsed="false">
      <c r="A1963" s="263" t="str">
        <f aca="false">IF(AND(OR(SOURCE!A1963="",ISBLANK(SOURCE!A1963)),SOURCE!B1963&gt;0),IF(ISBLANK(SOURCE!C1963),"",SOURCE!C1963),
IF(SOURCE!B1963&lt;0,VLOOKUP(SOURCE!B1963,lookups!A$1:B$25,2,0),
  IF(ISBLANK(SOURCE!B1963),
    "",
    "/* "&amp;TEXT(SOURCE!B1963,"???0")&amp;" *"&amp;
      SOURCE!C1963&amp;", "&amp; IF(lookups!$E$2-LEN(SOURCE!C1963) &gt;= 0, REPT(" ",lookups!$E$2-LEN(SOURCE!C1963)), "")&amp;
      SOURCE!D1963&amp;", "&amp; IF(lookups!$F$2-LEN(SOURCE!D1963) &gt;= 0, REPT(" ",lookups!$F$2-LEN(SOURCE!D1963)), "")&amp;
      SOURCE!E1963&amp;", "&amp; IF(lookups!$G$2-LEN(SOURCE!E1963) &gt;=0, REPT(" ",lookups!$G$2-LEN(SOURCE!E1963)), "")&amp;
      SOURCE!F1963&amp;", "&amp; IF(lookups!$H$2-LEN(SOURCE!F1963) &gt;= 0, REPT(" ",lookups!$H$2-LEN(SOURCE!F1963)+2), "")&amp;"("&amp;
      SUBSTITUTE(TEXT(SOURCE!G1963,"??0"),"  ","")&amp;" &lt;&lt; TAM_MAX_BITS) |"&amp; IF(lookups!$I$2-3 &gt;= 0, REPT(" ",MAX(1,lookups!$I$2-5+4+1-1-LEN(  IF(ISTEXT(SOURCE!H1963),SOURCE!H1963,  SUBSTITUTE(SUBSTITUTE(TEXT(SOURCE!H1963,"????0"),"  ","")," ",""))   ))), "")&amp;
       IF(ISTEXT(SOURCE!H1963),SOURCE!H1963, SUBSTITUTE(SUBSTITUTE(TEXT(SOURCE!H1963,"????0"),"  ","")," ",""))   &amp;","&amp; IF(lookups!$J$2-3 &gt;= 0, REPT(" ",lookups!$J$2-3-5), "")&amp;
      SOURCE!I1963&amp;
" | "&amp; IF(lookups!$K$2-LEN(SOURCE!I1963) &gt;= 0, REPT(" ",lookups!$K$2-LEN(SOURCE!I1963)), "")&amp;
      SOURCE!J1963&amp;      IF(lookups!$L$2-LEN(SOURCE!J1963) &gt;= 0, REPT(" ",lookups!$L$2-LEN(SOURCE!J1963)), "")&amp;
" | "&amp; IF(lookups!$K$2-LEN(SOURCE!I1963) &gt;= 0, REPT(" ",lookups!$K$2-LEN(SOURCE!I1963)), "")&amp;
      SOURCE!K1963&amp;      IF(lookups!$L$2-LEN(SOURCE!K1963) &gt;= 0, REPT(" ",lookups!$M$2-LEN(SOURCE!K1963)), "")&amp;
" | "&amp; SOURCE!L1963&amp;      IF(lookups!$O$2-LEN(SOURCE!L1963) &gt;= 0, REPT(" ",lookups!$O$2-LEN(SOURCE!L1963)), "")&amp;
" | "&amp; SOURCE!M1963&amp;      IF(lookups!$P$2-LEN(SOURCE!M1963) &gt;= 0, REPT(" ",lookups!$P$2-LEN(SOURCE!M1963)), "")&amp;
      "},"&amp;IF(SOURCE!O1963&lt;&gt;"",""&amp;SOURCE!O1963,"")
 )
)
)</f>
        <v>/* 1919 */  { SetSetting,                   PR_HPRP,                     "RP" STD_SUB_H STD_SUB_P,                      "RP" STD_SUB_H STD_SUB_P,                      (0 &lt;&lt; TAM_MAX_BITS) |     0, CAT_FNCT | SLS_UNCHANGED | US_UNCHANGED | EIM_DISABLED | PTP_DISABLED     },</v>
      </c>
    </row>
    <row r="1964" customFormat="false" ht="15.75" hidden="false" customHeight="false" outlineLevel="0" collapsed="false">
      <c r="A1964" s="263" t="str">
        <f aca="false">IF(AND(OR(SOURCE!A1964="",ISBLANK(SOURCE!A1964)),SOURCE!B1964&gt;0),IF(ISBLANK(SOURCE!C1964),"",SOURCE!C1964),
IF(SOURCE!B1964&lt;0,VLOOKUP(SOURCE!B1964,lookups!A$1:B$25,2,0),
  IF(ISBLANK(SOURCE!B1964),
    "",
    "/* "&amp;TEXT(SOURCE!B1964,"???0")&amp;" *"&amp;
      SOURCE!C1964&amp;", "&amp; IF(lookups!$E$2-LEN(SOURCE!C1964) &gt;= 0, REPT(" ",lookups!$E$2-LEN(SOURCE!C1964)), "")&amp;
      SOURCE!D1964&amp;", "&amp; IF(lookups!$F$2-LEN(SOURCE!D1964) &gt;= 0, REPT(" ",lookups!$F$2-LEN(SOURCE!D1964)), "")&amp;
      SOURCE!E1964&amp;", "&amp; IF(lookups!$G$2-LEN(SOURCE!E1964) &gt;=0, REPT(" ",lookups!$G$2-LEN(SOURCE!E1964)), "")&amp;
      SOURCE!F1964&amp;", "&amp; IF(lookups!$H$2-LEN(SOURCE!F1964) &gt;= 0, REPT(" ",lookups!$H$2-LEN(SOURCE!F1964)+2), "")&amp;"("&amp;
      SUBSTITUTE(TEXT(SOURCE!G1964,"??0"),"  ","")&amp;" &lt;&lt; TAM_MAX_BITS) |"&amp; IF(lookups!$I$2-3 &gt;= 0, REPT(" ",MAX(1,lookups!$I$2-5+4+1-1-LEN(  IF(ISTEXT(SOURCE!H1964),SOURCE!H1964,  SUBSTITUTE(SUBSTITUTE(TEXT(SOURCE!H1964,"????0"),"  ","")," ",""))   ))), "")&amp;
       IF(ISTEXT(SOURCE!H1964),SOURCE!H1964, SUBSTITUTE(SUBSTITUTE(TEXT(SOURCE!H1964,"????0"),"  ","")," ",""))   &amp;","&amp; IF(lookups!$J$2-3 &gt;= 0, REPT(" ",lookups!$J$2-3-5), "")&amp;
      SOURCE!I1964&amp;
" | "&amp; IF(lookups!$K$2-LEN(SOURCE!I1964) &gt;= 0, REPT(" ",lookups!$K$2-LEN(SOURCE!I1964)), "")&amp;
      SOURCE!J1964&amp;      IF(lookups!$L$2-LEN(SOURCE!J1964) &gt;= 0, REPT(" ",lookups!$L$2-LEN(SOURCE!J1964)), "")&amp;
" | "&amp; IF(lookups!$K$2-LEN(SOURCE!I1964) &gt;= 0, REPT(" ",lookups!$K$2-LEN(SOURCE!I1964)), "")&amp;
      SOURCE!K1964&amp;      IF(lookups!$L$2-LEN(SOURCE!K1964) &gt;= 0, REPT(" ",lookups!$M$2-LEN(SOURCE!K1964)), "")&amp;
" | "&amp; SOURCE!L1964&amp;      IF(lookups!$O$2-LEN(SOURCE!L1964) &gt;= 0, REPT(" ",lookups!$O$2-LEN(SOURCE!L1964)), "")&amp;
" | "&amp; SOURCE!M1964&amp;      IF(lookups!$P$2-LEN(SOURCE!M1964) &gt;= 0, REPT(" ",lookups!$P$2-LEN(SOURCE!M1964)), "")&amp;
      "},"&amp;IF(SOURCE!O1964&lt;&gt;"",""&amp;SOURCE!O1964,"")
 )
)
)</f>
        <v>/* 1920 */  { fnJM_GetXToNORMmode,          NOPARAM,                     "X to" STD_SIGMA "+",                          "X to" STD_SIGMA "+",                          (0 &lt;&lt; TAM_MAX_BITS) |     0, CAT_NONE | SLS_ENABLED   | US_UNCHANGED | EIM_DISABLED | PTP_DISABLED     },//JM USER NORMAL</v>
      </c>
    </row>
    <row r="1965" customFormat="false" ht="15.75" hidden="false" customHeight="false" outlineLevel="0" collapsed="false">
      <c r="A1965" s="263" t="str">
        <f aca="false">IF(AND(OR(SOURCE!A1965="",ISBLANK(SOURCE!A1965)),SOURCE!B1965&gt;0),IF(ISBLANK(SOURCE!C1965),"",SOURCE!C1965),
IF(SOURCE!B1965&lt;0,VLOOKUP(SOURCE!B1965,lookups!A$1:B$25,2,0),
  IF(ISBLANK(SOURCE!B1965),
    "",
    "/* "&amp;TEXT(SOURCE!B1965,"???0")&amp;" *"&amp;
      SOURCE!C1965&amp;", "&amp; IF(lookups!$E$2-LEN(SOURCE!C1965) &gt;= 0, REPT(" ",lookups!$E$2-LEN(SOURCE!C1965)), "")&amp;
      SOURCE!D1965&amp;", "&amp; IF(lookups!$F$2-LEN(SOURCE!D1965) &gt;= 0, REPT(" ",lookups!$F$2-LEN(SOURCE!D1965)), "")&amp;
      SOURCE!E1965&amp;", "&amp; IF(lookups!$G$2-LEN(SOURCE!E1965) &gt;=0, REPT(" ",lookups!$G$2-LEN(SOURCE!E1965)), "")&amp;
      SOURCE!F1965&amp;", "&amp; IF(lookups!$H$2-LEN(SOURCE!F1965) &gt;= 0, REPT(" ",lookups!$H$2-LEN(SOURCE!F1965)+2), "")&amp;"("&amp;
      SUBSTITUTE(TEXT(SOURCE!G1965,"??0"),"  ","")&amp;" &lt;&lt; TAM_MAX_BITS) |"&amp; IF(lookups!$I$2-3 &gt;= 0, REPT(" ",MAX(1,lookups!$I$2-5+4+1-1-LEN(  IF(ISTEXT(SOURCE!H1965),SOURCE!H1965,  SUBSTITUTE(SUBSTITUTE(TEXT(SOURCE!H1965,"????0"),"  ","")," ",""))   ))), "")&amp;
       IF(ISTEXT(SOURCE!H1965),SOURCE!H1965, SUBSTITUTE(SUBSTITUTE(TEXT(SOURCE!H1965,"????0"),"  ","")," ",""))   &amp;","&amp; IF(lookups!$J$2-3 &gt;= 0, REPT(" ",lookups!$J$2-3-5), "")&amp;
      SOURCE!I1965&amp;
" | "&amp; IF(lookups!$K$2-LEN(SOURCE!I1965) &gt;= 0, REPT(" ",lookups!$K$2-LEN(SOURCE!I1965)), "")&amp;
      SOURCE!J1965&amp;      IF(lookups!$L$2-LEN(SOURCE!J1965) &gt;= 0, REPT(" ",lookups!$L$2-LEN(SOURCE!J1965)), "")&amp;
" | "&amp; IF(lookups!$K$2-LEN(SOURCE!I1965) &gt;= 0, REPT(" ",lookups!$K$2-LEN(SOURCE!I1965)), "")&amp;
      SOURCE!K1965&amp;      IF(lookups!$L$2-LEN(SOURCE!K1965) &gt;= 0, REPT(" ",lookups!$M$2-LEN(SOURCE!K1965)), "")&amp;
" | "&amp; SOURCE!L1965&amp;      IF(lookups!$O$2-LEN(SOURCE!L1965) &gt;= 0, REPT(" ",lookups!$O$2-LEN(SOURCE!L1965)), "")&amp;
" | "&amp; SOURCE!M1965&amp;      IF(lookups!$P$2-LEN(SOURCE!M1965) &gt;= 0, REPT(" ",lookups!$P$2-LEN(SOURCE!M1965)), "")&amp;
      "},"&amp;IF(SOURCE!O1965&lt;&gt;"",""&amp;SOURCE!O1965,"")
 )
)
)</f>
        <v>/* 1921 */  { itemToBeCoded,                NOPARAM,                     "",                                            "reserve",                                     (0 &lt;&lt; TAM_MAX_BITS) |     0, CAT_NONE | SLS_UNCHANGED | US_UNCHANGED | EIM_DISABLED | PTP_DISABLED     },//placeholder</v>
      </c>
    </row>
    <row r="1966" customFormat="false" ht="15.75" hidden="false" customHeight="false" outlineLevel="0" collapsed="false">
      <c r="A1966" s="263" t="str">
        <f aca="false">IF(AND(OR(SOURCE!A1966="",ISBLANK(SOURCE!A1966)),SOURCE!B1966&gt;0),IF(ISBLANK(SOURCE!C1966),"",SOURCE!C1966),
IF(SOURCE!B1966&lt;0,VLOOKUP(SOURCE!B1966,lookups!A$1:B$25,2,0),
  IF(ISBLANK(SOURCE!B1966),
    "",
    "/* "&amp;TEXT(SOURCE!B1966,"???0")&amp;" *"&amp;
      SOURCE!C1966&amp;", "&amp; IF(lookups!$E$2-LEN(SOURCE!C1966) &gt;= 0, REPT(" ",lookups!$E$2-LEN(SOURCE!C1966)), "")&amp;
      SOURCE!D1966&amp;", "&amp; IF(lookups!$F$2-LEN(SOURCE!D1966) &gt;= 0, REPT(" ",lookups!$F$2-LEN(SOURCE!D1966)), "")&amp;
      SOURCE!E1966&amp;", "&amp; IF(lookups!$G$2-LEN(SOURCE!E1966) &gt;=0, REPT(" ",lookups!$G$2-LEN(SOURCE!E1966)), "")&amp;
      SOURCE!F1966&amp;", "&amp; IF(lookups!$H$2-LEN(SOURCE!F1966) &gt;= 0, REPT(" ",lookups!$H$2-LEN(SOURCE!F1966)+2), "")&amp;"("&amp;
      SUBSTITUTE(TEXT(SOURCE!G1966,"??0"),"  ","")&amp;" &lt;&lt; TAM_MAX_BITS) |"&amp; IF(lookups!$I$2-3 &gt;= 0, REPT(" ",MAX(1,lookups!$I$2-5+4+1-1-LEN(  IF(ISTEXT(SOURCE!H1966),SOURCE!H1966,  SUBSTITUTE(SUBSTITUTE(TEXT(SOURCE!H1966,"????0"),"  ","")," ",""))   ))), "")&amp;
       IF(ISTEXT(SOURCE!H1966),SOURCE!H1966, SUBSTITUTE(SUBSTITUTE(TEXT(SOURCE!H1966,"????0"),"  ","")," ",""))   &amp;","&amp; IF(lookups!$J$2-3 &gt;= 0, REPT(" ",lookups!$J$2-3-5), "")&amp;
      SOURCE!I1966&amp;
" | "&amp; IF(lookups!$K$2-LEN(SOURCE!I1966) &gt;= 0, REPT(" ",lookups!$K$2-LEN(SOURCE!I1966)), "")&amp;
      SOURCE!J1966&amp;      IF(lookups!$L$2-LEN(SOURCE!J1966) &gt;= 0, REPT(" ",lookups!$L$2-LEN(SOURCE!J1966)), "")&amp;
" | "&amp; IF(lookups!$K$2-LEN(SOURCE!I1966) &gt;= 0, REPT(" ",lookups!$K$2-LEN(SOURCE!I1966)), "")&amp;
      SOURCE!K1966&amp;      IF(lookups!$L$2-LEN(SOURCE!K1966) &gt;= 0, REPT(" ",lookups!$M$2-LEN(SOURCE!K1966)), "")&amp;
" | "&amp; SOURCE!L1966&amp;      IF(lookups!$O$2-LEN(SOURCE!L1966) &gt;= 0, REPT(" ",lookups!$O$2-LEN(SOURCE!L1966)), "")&amp;
" | "&amp; SOURCE!M1966&amp;      IF(lookups!$P$2-LEN(SOURCE!M1966) &gt;= 0, REPT(" ",lookups!$P$2-LEN(SOURCE!M1966)), "")&amp;
      "},"&amp;IF(SOURCE!O1966&lt;&gt;"",""&amp;SOURCE!O1966,"")
 )
)
)</f>
        <v>/* 1922 */  { itemToBeCoded,                NOPARAM,                     STD_SIGMA "+NRM",                              STD_SIGMA "+NRM",                              (0 &lt;&lt; TAM_MAX_BITS) |     0, CAT_MENU | SLS_UNCHANGED | US_UNCHANGED | EIM_DISABLED | PTP_DISABLED     },</v>
      </c>
    </row>
    <row r="1967" customFormat="false" ht="15.75" hidden="false" customHeight="false" outlineLevel="0" collapsed="false">
      <c r="A1967" s="263" t="str">
        <f aca="false">IF(AND(OR(SOURCE!A1967="",ISBLANK(SOURCE!A1967)),SOURCE!B1967&gt;0),IF(ISBLANK(SOURCE!C1967),"",SOURCE!C1967),
IF(SOURCE!B1967&lt;0,VLOOKUP(SOURCE!B1967,lookups!A$1:B$25,2,0),
  IF(ISBLANK(SOURCE!B1967),
    "",
    "/* "&amp;TEXT(SOURCE!B1967,"???0")&amp;" *"&amp;
      SOURCE!C1967&amp;", "&amp; IF(lookups!$E$2-LEN(SOURCE!C1967) &gt;= 0, REPT(" ",lookups!$E$2-LEN(SOURCE!C1967)), "")&amp;
      SOURCE!D1967&amp;", "&amp; IF(lookups!$F$2-LEN(SOURCE!D1967) &gt;= 0, REPT(" ",lookups!$F$2-LEN(SOURCE!D1967)), "")&amp;
      SOURCE!E1967&amp;", "&amp; IF(lookups!$G$2-LEN(SOURCE!E1967) &gt;=0, REPT(" ",lookups!$G$2-LEN(SOURCE!E1967)), "")&amp;
      SOURCE!F1967&amp;", "&amp; IF(lookups!$H$2-LEN(SOURCE!F1967) &gt;= 0, REPT(" ",lookups!$H$2-LEN(SOURCE!F1967)+2), "")&amp;"("&amp;
      SUBSTITUTE(TEXT(SOURCE!G1967,"??0"),"  ","")&amp;" &lt;&lt; TAM_MAX_BITS) |"&amp; IF(lookups!$I$2-3 &gt;= 0, REPT(" ",MAX(1,lookups!$I$2-5+4+1-1-LEN(  IF(ISTEXT(SOURCE!H1967),SOURCE!H1967,  SUBSTITUTE(SUBSTITUTE(TEXT(SOURCE!H1967,"????0"),"  ","")," ",""))   ))), "")&amp;
       IF(ISTEXT(SOURCE!H1967),SOURCE!H1967, SUBSTITUTE(SUBSTITUTE(TEXT(SOURCE!H1967,"????0"),"  ","")," ",""))   &amp;","&amp; IF(lookups!$J$2-3 &gt;= 0, REPT(" ",lookups!$J$2-3-5), "")&amp;
      SOURCE!I1967&amp;
" | "&amp; IF(lookups!$K$2-LEN(SOURCE!I1967) &gt;= 0, REPT(" ",lookups!$K$2-LEN(SOURCE!I1967)), "")&amp;
      SOURCE!J1967&amp;      IF(lookups!$L$2-LEN(SOURCE!J1967) &gt;= 0, REPT(" ",lookups!$L$2-LEN(SOURCE!J1967)), "")&amp;
" | "&amp; IF(lookups!$K$2-LEN(SOURCE!I1967) &gt;= 0, REPT(" ",lookups!$K$2-LEN(SOURCE!I1967)), "")&amp;
      SOURCE!K1967&amp;      IF(lookups!$L$2-LEN(SOURCE!K1967) &gt;= 0, REPT(" ",lookups!$M$2-LEN(SOURCE!K1967)), "")&amp;
" | "&amp; SOURCE!L1967&amp;      IF(lookups!$O$2-LEN(SOURCE!L1967) &gt;= 0, REPT(" ",lookups!$O$2-LEN(SOURCE!L1967)), "")&amp;
" | "&amp; SOURCE!M1967&amp;      IF(lookups!$P$2-LEN(SOURCE!M1967) &gt;= 0, REPT(" ",lookups!$P$2-LEN(SOURCE!M1967)), "")&amp;
      "},"&amp;IF(SOURCE!O1967&lt;&gt;"",""&amp;SOURCE!O1967,"")
 )
)
)</f>
        <v>/* 1923 */  { itemToBeCoded,                NOPARAM,                     "HOME",                                        "HOME",                                        (0 &lt;&lt; TAM_MAX_BITS) |     0, CAT_MENU | SLS_UNCHANGED | US_UNCHANGED | EIM_DISABLED | PTP_DISABLED     },//JM HOME</v>
      </c>
    </row>
    <row r="1968" customFormat="false" ht="15.75" hidden="false" customHeight="false" outlineLevel="0" collapsed="false">
      <c r="A1968" s="263" t="str">
        <f aca="false">IF(AND(OR(SOURCE!A1968="",ISBLANK(SOURCE!A1968)),SOURCE!B1968&gt;0),IF(ISBLANK(SOURCE!C1968),"",SOURCE!C1968),
IF(SOURCE!B1968&lt;0,VLOOKUP(SOURCE!B1968,lookups!A$1:B$25,2,0),
  IF(ISBLANK(SOURCE!B1968),
    "",
    "/* "&amp;TEXT(SOURCE!B1968,"???0")&amp;" *"&amp;
      SOURCE!C1968&amp;", "&amp; IF(lookups!$E$2-LEN(SOURCE!C1968) &gt;= 0, REPT(" ",lookups!$E$2-LEN(SOURCE!C1968)), "")&amp;
      SOURCE!D1968&amp;", "&amp; IF(lookups!$F$2-LEN(SOURCE!D1968) &gt;= 0, REPT(" ",lookups!$F$2-LEN(SOURCE!D1968)), "")&amp;
      SOURCE!E1968&amp;", "&amp; IF(lookups!$G$2-LEN(SOURCE!E1968) &gt;=0, REPT(" ",lookups!$G$2-LEN(SOURCE!E1968)), "")&amp;
      SOURCE!F1968&amp;", "&amp; IF(lookups!$H$2-LEN(SOURCE!F1968) &gt;= 0, REPT(" ",lookups!$H$2-LEN(SOURCE!F1968)+2), "")&amp;"("&amp;
      SUBSTITUTE(TEXT(SOURCE!G1968,"??0"),"  ","")&amp;" &lt;&lt; TAM_MAX_BITS) |"&amp; IF(lookups!$I$2-3 &gt;= 0, REPT(" ",MAX(1,lookups!$I$2-5+4+1-1-LEN(  IF(ISTEXT(SOURCE!H1968),SOURCE!H1968,  SUBSTITUTE(SUBSTITUTE(TEXT(SOURCE!H1968,"????0"),"  ","")," ",""))   ))), "")&amp;
       IF(ISTEXT(SOURCE!H1968),SOURCE!H1968, SUBSTITUTE(SUBSTITUTE(TEXT(SOURCE!H1968,"????0"),"  ","")," ",""))   &amp;","&amp; IF(lookups!$J$2-3 &gt;= 0, REPT(" ",lookups!$J$2-3-5), "")&amp;
      SOURCE!I1968&amp;
" | "&amp; IF(lookups!$K$2-LEN(SOURCE!I1968) &gt;= 0, REPT(" ",lookups!$K$2-LEN(SOURCE!I1968)), "")&amp;
      SOURCE!J1968&amp;      IF(lookups!$L$2-LEN(SOURCE!J1968) &gt;= 0, REPT(" ",lookups!$L$2-LEN(SOURCE!J1968)), "")&amp;
" | "&amp; IF(lookups!$K$2-LEN(SOURCE!I1968) &gt;= 0, REPT(" ",lookups!$K$2-LEN(SOURCE!I1968)), "")&amp;
      SOURCE!K1968&amp;      IF(lookups!$L$2-LEN(SOURCE!K1968) &gt;= 0, REPT(" ",lookups!$M$2-LEN(SOURCE!K1968)), "")&amp;
" | "&amp; SOURCE!L1968&amp;      IF(lookups!$O$2-LEN(SOURCE!L1968) &gt;= 0, REPT(" ",lookups!$O$2-LEN(SOURCE!L1968)), "")&amp;
" | "&amp; SOURCE!M1968&amp;      IF(lookups!$P$2-LEN(SOURCE!M1968) &gt;= 0, REPT(" ",lookups!$P$2-LEN(SOURCE!M1968)), "")&amp;
      "},"&amp;IF(SOURCE!O1968&lt;&gt;"",""&amp;SOURCE!O1968,"")
 )
)
)</f>
        <v>/* 1924 */  { itemToBeCoded,                NOPARAM,                     "ALPHA",                                       "ALPHA",                                       (0 &lt;&lt; TAM_MAX_BITS) |     0, CAT_MENU | SLS_UNCHANGED | US_UNCHANGED | EIM_DISABLED | PTP_DISABLED     },//JM ALPHA</v>
      </c>
    </row>
    <row r="1969" customFormat="false" ht="15.75" hidden="false" customHeight="false" outlineLevel="0" collapsed="false">
      <c r="A1969" s="263" t="str">
        <f aca="false">IF(AND(OR(SOURCE!A1969="",ISBLANK(SOURCE!A1969)),SOURCE!B1969&gt;0),IF(ISBLANK(SOURCE!C1969),"",SOURCE!C1969),
IF(SOURCE!B1969&lt;0,VLOOKUP(SOURCE!B1969,lookups!A$1:B$25,2,0),
  IF(ISBLANK(SOURCE!B1969),
    "",
    "/* "&amp;TEXT(SOURCE!B1969,"???0")&amp;" *"&amp;
      SOURCE!C1969&amp;", "&amp; IF(lookups!$E$2-LEN(SOURCE!C1969) &gt;= 0, REPT(" ",lookups!$E$2-LEN(SOURCE!C1969)), "")&amp;
      SOURCE!D1969&amp;", "&amp; IF(lookups!$F$2-LEN(SOURCE!D1969) &gt;= 0, REPT(" ",lookups!$F$2-LEN(SOURCE!D1969)), "")&amp;
      SOURCE!E1969&amp;", "&amp; IF(lookups!$G$2-LEN(SOURCE!E1969) &gt;=0, REPT(" ",lookups!$G$2-LEN(SOURCE!E1969)), "")&amp;
      SOURCE!F1969&amp;", "&amp; IF(lookups!$H$2-LEN(SOURCE!F1969) &gt;= 0, REPT(" ",lookups!$H$2-LEN(SOURCE!F1969)+2), "")&amp;"("&amp;
      SUBSTITUTE(TEXT(SOURCE!G1969,"??0"),"  ","")&amp;" &lt;&lt; TAM_MAX_BITS) |"&amp; IF(lookups!$I$2-3 &gt;= 0, REPT(" ",MAX(1,lookups!$I$2-5+4+1-1-LEN(  IF(ISTEXT(SOURCE!H1969),SOURCE!H1969,  SUBSTITUTE(SUBSTITUTE(TEXT(SOURCE!H1969,"????0"),"  ","")," ",""))   ))), "")&amp;
       IF(ISTEXT(SOURCE!H1969),SOURCE!H1969, SUBSTITUTE(SUBSTITUTE(TEXT(SOURCE!H1969,"????0"),"  ","")," ",""))   &amp;","&amp; IF(lookups!$J$2-3 &gt;= 0, REPT(" ",lookups!$J$2-3-5), "")&amp;
      SOURCE!I1969&amp;
" | "&amp; IF(lookups!$K$2-LEN(SOURCE!I1969) &gt;= 0, REPT(" ",lookups!$K$2-LEN(SOURCE!I1969)), "")&amp;
      SOURCE!J1969&amp;      IF(lookups!$L$2-LEN(SOURCE!J1969) &gt;= 0, REPT(" ",lookups!$L$2-LEN(SOURCE!J1969)), "")&amp;
" | "&amp; IF(lookups!$K$2-LEN(SOURCE!I1969) &gt;= 0, REPT(" ",lookups!$K$2-LEN(SOURCE!I1969)), "")&amp;
      SOURCE!K1969&amp;      IF(lookups!$L$2-LEN(SOURCE!K1969) &gt;= 0, REPT(" ",lookups!$M$2-LEN(SOURCE!K1969)), "")&amp;
" | "&amp; SOURCE!L1969&amp;      IF(lookups!$O$2-LEN(SOURCE!L1969) &gt;= 0, REPT(" ",lookups!$O$2-LEN(SOURCE!L1969)), "")&amp;
" | "&amp; SOURCE!M1969&amp;      IF(lookups!$P$2-LEN(SOURCE!M1969) &gt;= 0, REPT(" ",lookups!$P$2-LEN(SOURCE!M1969)), "")&amp;
      "},"&amp;IF(SOURCE!O1969&lt;&gt;"",""&amp;SOURCE!O1969,"")
 )
)
)</f>
        <v>/* 1925 */  { itemToBeCoded,                NOPARAM,                     "BASE",                                        "BASE",                                        (0 &lt;&lt; TAM_MAX_BITS) |     0, CAT_MENU | SLS_UNCHANGED | US_UNCHANGED | EIM_DISABLED | PTP_DISABLED     },//JM BASE</v>
      </c>
    </row>
    <row r="1970" customFormat="false" ht="15.75" hidden="false" customHeight="false" outlineLevel="0" collapsed="false">
      <c r="A1970" s="263" t="str">
        <f aca="false">IF(AND(OR(SOURCE!A1970="",ISBLANK(SOURCE!A1970)),SOURCE!B1970&gt;0),IF(ISBLANK(SOURCE!C1970),"",SOURCE!C1970),
IF(SOURCE!B1970&lt;0,VLOOKUP(SOURCE!B1970,lookups!A$1:B$25,2,0),
  IF(ISBLANK(SOURCE!B1970),
    "",
    "/* "&amp;TEXT(SOURCE!B1970,"???0")&amp;" *"&amp;
      SOURCE!C1970&amp;", "&amp; IF(lookups!$E$2-LEN(SOURCE!C1970) &gt;= 0, REPT(" ",lookups!$E$2-LEN(SOURCE!C1970)), "")&amp;
      SOURCE!D1970&amp;", "&amp; IF(lookups!$F$2-LEN(SOURCE!D1970) &gt;= 0, REPT(" ",lookups!$F$2-LEN(SOURCE!D1970)), "")&amp;
      SOURCE!E1970&amp;", "&amp; IF(lookups!$G$2-LEN(SOURCE!E1970) &gt;=0, REPT(" ",lookups!$G$2-LEN(SOURCE!E1970)), "")&amp;
      SOURCE!F1970&amp;", "&amp; IF(lookups!$H$2-LEN(SOURCE!F1970) &gt;= 0, REPT(" ",lookups!$H$2-LEN(SOURCE!F1970)+2), "")&amp;"("&amp;
      SUBSTITUTE(TEXT(SOURCE!G1970,"??0"),"  ","")&amp;" &lt;&lt; TAM_MAX_BITS) |"&amp; IF(lookups!$I$2-3 &gt;= 0, REPT(" ",MAX(1,lookups!$I$2-5+4+1-1-LEN(  IF(ISTEXT(SOURCE!H1970),SOURCE!H1970,  SUBSTITUTE(SUBSTITUTE(TEXT(SOURCE!H1970,"????0"),"  ","")," ",""))   ))), "")&amp;
       IF(ISTEXT(SOURCE!H1970),SOURCE!H1970, SUBSTITUTE(SUBSTITUTE(TEXT(SOURCE!H1970,"????0"),"  ","")," ",""))   &amp;","&amp; IF(lookups!$J$2-3 &gt;= 0, REPT(" ",lookups!$J$2-3-5), "")&amp;
      SOURCE!I1970&amp;
" | "&amp; IF(lookups!$K$2-LEN(SOURCE!I1970) &gt;= 0, REPT(" ",lookups!$K$2-LEN(SOURCE!I1970)), "")&amp;
      SOURCE!J1970&amp;      IF(lookups!$L$2-LEN(SOURCE!J1970) &gt;= 0, REPT(" ",lookups!$L$2-LEN(SOURCE!J1970)), "")&amp;
" | "&amp; IF(lookups!$K$2-LEN(SOURCE!I1970) &gt;= 0, REPT(" ",lookups!$K$2-LEN(SOURCE!I1970)), "")&amp;
      SOURCE!K1970&amp;      IF(lookups!$L$2-LEN(SOURCE!K1970) &gt;= 0, REPT(" ",lookups!$M$2-LEN(SOURCE!K1970)), "")&amp;
" | "&amp; SOURCE!L1970&amp;      IF(lookups!$O$2-LEN(SOURCE!L1970) &gt;= 0, REPT(" ",lookups!$O$2-LEN(SOURCE!L1970)), "")&amp;
" | "&amp; SOURCE!M1970&amp;      IF(lookups!$P$2-LEN(SOURCE!M1970) &gt;= 0, REPT(" ",lookups!$P$2-LEN(SOURCE!M1970)), "")&amp;
      "},"&amp;IF(SOURCE!O1970&lt;&gt;"",""&amp;SOURCE!O1970,"")
 )
)
)</f>
        <v>/* 1926 */  { itemToBeCoded,                NOPARAM,                     "XEQM",                                        "XEQM",                                        (0 &lt;&lt; TAM_MAX_BITS) |     0, CAT_MENU | SLS_UNCHANGED | US_UNCHANGED | EIM_DISABLED | PTP_DISABLED     },</v>
      </c>
    </row>
    <row r="1971" customFormat="false" ht="15.75" hidden="false" customHeight="false" outlineLevel="0" collapsed="false">
      <c r="A1971" s="263" t="str">
        <f aca="false">IF(AND(OR(SOURCE!A1971="",ISBLANK(SOURCE!A1971)),SOURCE!B1971&gt;0),IF(ISBLANK(SOURCE!C1971),"",SOURCE!C1971),
IF(SOURCE!B1971&lt;0,VLOOKUP(SOURCE!B1971,lookups!A$1:B$25,2,0),
  IF(ISBLANK(SOURCE!B1971),
    "",
    "/* "&amp;TEXT(SOURCE!B1971,"???0")&amp;" *"&amp;
      SOURCE!C1971&amp;", "&amp; IF(lookups!$E$2-LEN(SOURCE!C1971) &gt;= 0, REPT(" ",lookups!$E$2-LEN(SOURCE!C1971)), "")&amp;
      SOURCE!D1971&amp;", "&amp; IF(lookups!$F$2-LEN(SOURCE!D1971) &gt;= 0, REPT(" ",lookups!$F$2-LEN(SOURCE!D1971)), "")&amp;
      SOURCE!E1971&amp;", "&amp; IF(lookups!$G$2-LEN(SOURCE!E1971) &gt;=0, REPT(" ",lookups!$G$2-LEN(SOURCE!E1971)), "")&amp;
      SOURCE!F1971&amp;", "&amp; IF(lookups!$H$2-LEN(SOURCE!F1971) &gt;= 0, REPT(" ",lookups!$H$2-LEN(SOURCE!F1971)+2), "")&amp;"("&amp;
      SUBSTITUTE(TEXT(SOURCE!G1971,"??0"),"  ","")&amp;" &lt;&lt; TAM_MAX_BITS) |"&amp; IF(lookups!$I$2-3 &gt;= 0, REPT(" ",MAX(1,lookups!$I$2-5+4+1-1-LEN(  IF(ISTEXT(SOURCE!H1971),SOURCE!H1971,  SUBSTITUTE(SUBSTITUTE(TEXT(SOURCE!H1971,"????0"),"  ","")," ",""))   ))), "")&amp;
       IF(ISTEXT(SOURCE!H1971),SOURCE!H1971, SUBSTITUTE(SUBSTITUTE(TEXT(SOURCE!H1971,"????0"),"  ","")," ",""))   &amp;","&amp; IF(lookups!$J$2-3 &gt;= 0, REPT(" ",lookups!$J$2-3-5), "")&amp;
      SOURCE!I1971&amp;
" | "&amp; IF(lookups!$K$2-LEN(SOURCE!I1971) &gt;= 0, REPT(" ",lookups!$K$2-LEN(SOURCE!I1971)), "")&amp;
      SOURCE!J1971&amp;      IF(lookups!$L$2-LEN(SOURCE!J1971) &gt;= 0, REPT(" ",lookups!$L$2-LEN(SOURCE!J1971)), "")&amp;
" | "&amp; IF(lookups!$K$2-LEN(SOURCE!I1971) &gt;= 0, REPT(" ",lookups!$K$2-LEN(SOURCE!I1971)), "")&amp;
      SOURCE!K1971&amp;      IF(lookups!$L$2-LEN(SOURCE!K1971) &gt;= 0, REPT(" ",lookups!$M$2-LEN(SOURCE!K1971)), "")&amp;
" | "&amp; SOURCE!L1971&amp;      IF(lookups!$O$2-LEN(SOURCE!L1971) &gt;= 0, REPT(" ",lookups!$O$2-LEN(SOURCE!L1971)), "")&amp;
" | "&amp; SOURCE!M1971&amp;      IF(lookups!$P$2-LEN(SOURCE!M1971) &gt;= 0, REPT(" ",lookups!$P$2-LEN(SOURCE!M1971)), "")&amp;
      "},"&amp;IF(SOURCE!O1971&lt;&gt;"",""&amp;SOURCE!O1971,"")
 )
)
)</f>
        <v>/* 1927 */  { itemToBeCoded,                NOPARAM,                     "ELEC",                                        "ELEC",                                        (0 &lt;&lt; TAM_MAX_BITS) |     0, CAT_MENU | SLS_UNCHANGED | US_ENABLED   | EIM_DISABLED | PTP_DISABLED     },//JM EE</v>
      </c>
    </row>
    <row r="1972" customFormat="false" ht="15.75" hidden="false" customHeight="false" outlineLevel="0" collapsed="false">
      <c r="A1972" s="263" t="str">
        <f aca="false">IF(AND(OR(SOURCE!A1972="",ISBLANK(SOURCE!A1972)),SOURCE!B1972&gt;0),IF(ISBLANK(SOURCE!C1972),"",SOURCE!C1972),
IF(SOURCE!B1972&lt;0,VLOOKUP(SOURCE!B1972,lookups!A$1:B$25,2,0),
  IF(ISBLANK(SOURCE!B1972),
    "",
    "/* "&amp;TEXT(SOURCE!B1972,"???0")&amp;" *"&amp;
      SOURCE!C1972&amp;", "&amp; IF(lookups!$E$2-LEN(SOURCE!C1972) &gt;= 0, REPT(" ",lookups!$E$2-LEN(SOURCE!C1972)), "")&amp;
      SOURCE!D1972&amp;", "&amp; IF(lookups!$F$2-LEN(SOURCE!D1972) &gt;= 0, REPT(" ",lookups!$F$2-LEN(SOURCE!D1972)), "")&amp;
      SOURCE!E1972&amp;", "&amp; IF(lookups!$G$2-LEN(SOURCE!E1972) &gt;=0, REPT(" ",lookups!$G$2-LEN(SOURCE!E1972)), "")&amp;
      SOURCE!F1972&amp;", "&amp; IF(lookups!$H$2-LEN(SOURCE!F1972) &gt;= 0, REPT(" ",lookups!$H$2-LEN(SOURCE!F1972)+2), "")&amp;"("&amp;
      SUBSTITUTE(TEXT(SOURCE!G1972,"??0"),"  ","")&amp;" &lt;&lt; TAM_MAX_BITS) |"&amp; IF(lookups!$I$2-3 &gt;= 0, REPT(" ",MAX(1,lookups!$I$2-5+4+1-1-LEN(  IF(ISTEXT(SOURCE!H1972),SOURCE!H1972,  SUBSTITUTE(SUBSTITUTE(TEXT(SOURCE!H1972,"????0"),"  ","")," ",""))   ))), "")&amp;
       IF(ISTEXT(SOURCE!H1972),SOURCE!H1972, SUBSTITUTE(SUBSTITUTE(TEXT(SOURCE!H1972,"????0"),"  ","")," ",""))   &amp;","&amp; IF(lookups!$J$2-3 &gt;= 0, REPT(" ",lookups!$J$2-3-5), "")&amp;
      SOURCE!I1972&amp;
" | "&amp; IF(lookups!$K$2-LEN(SOURCE!I1972) &gt;= 0, REPT(" ",lookups!$K$2-LEN(SOURCE!I1972)), "")&amp;
      SOURCE!J1972&amp;      IF(lookups!$L$2-LEN(SOURCE!J1972) &gt;= 0, REPT(" ",lookups!$L$2-LEN(SOURCE!J1972)), "")&amp;
" | "&amp; IF(lookups!$K$2-LEN(SOURCE!I1972) &gt;= 0, REPT(" ",lookups!$K$2-LEN(SOURCE!I1972)), "")&amp;
      SOURCE!K1972&amp;      IF(lookups!$L$2-LEN(SOURCE!K1972) &gt;= 0, REPT(" ",lookups!$M$2-LEN(SOURCE!K1972)), "")&amp;
" | "&amp; SOURCE!L1972&amp;      IF(lookups!$O$2-LEN(SOURCE!L1972) &gt;= 0, REPT(" ",lookups!$O$2-LEN(SOURCE!L1972)), "")&amp;
" | "&amp; SOURCE!M1972&amp;      IF(lookups!$P$2-LEN(SOURCE!M1972) &gt;= 0, REPT(" ",lookups!$P$2-LEN(SOURCE!M1972)), "")&amp;
      "},"&amp;IF(SOURCE!O1972&lt;&gt;"",""&amp;SOURCE!O1972,"")
 )
)
)</f>
        <v>/* 1928 */  { fnT_ARROW,                    ITM_T_UP_ARROW,              "",                                            STD_UP_ARROW,                                  (0 &lt;&lt; TAM_MAX_BITS) |     0, CAT_NONE | SLS_UNCHANGED | US_UNCHANGED | EIM_DISABLED | PTP_DISABLED     },</v>
      </c>
    </row>
    <row r="1973" customFormat="false" ht="15.75" hidden="false" customHeight="false" outlineLevel="0" collapsed="false">
      <c r="A1973" s="263" t="str">
        <f aca="false">IF(AND(OR(SOURCE!A1973="",ISBLANK(SOURCE!A1973)),SOURCE!B1973&gt;0),IF(ISBLANK(SOURCE!C1973),"",SOURCE!C1973),
IF(SOURCE!B1973&lt;0,VLOOKUP(SOURCE!B1973,lookups!A$1:B$25,2,0),
  IF(ISBLANK(SOURCE!B1973),
    "",
    "/* "&amp;TEXT(SOURCE!B1973,"???0")&amp;" *"&amp;
      SOURCE!C1973&amp;", "&amp; IF(lookups!$E$2-LEN(SOURCE!C1973) &gt;= 0, REPT(" ",lookups!$E$2-LEN(SOURCE!C1973)), "")&amp;
      SOURCE!D1973&amp;", "&amp; IF(lookups!$F$2-LEN(SOURCE!D1973) &gt;= 0, REPT(" ",lookups!$F$2-LEN(SOURCE!D1973)), "")&amp;
      SOURCE!E1973&amp;", "&amp; IF(lookups!$G$2-LEN(SOURCE!E1973) &gt;=0, REPT(" ",lookups!$G$2-LEN(SOURCE!E1973)), "")&amp;
      SOURCE!F1973&amp;", "&amp; IF(lookups!$H$2-LEN(SOURCE!F1973) &gt;= 0, REPT(" ",lookups!$H$2-LEN(SOURCE!F1973)+2), "")&amp;"("&amp;
      SUBSTITUTE(TEXT(SOURCE!G1973,"??0"),"  ","")&amp;" &lt;&lt; TAM_MAX_BITS) |"&amp; IF(lookups!$I$2-3 &gt;= 0, REPT(" ",MAX(1,lookups!$I$2-5+4+1-1-LEN(  IF(ISTEXT(SOURCE!H1973),SOURCE!H1973,  SUBSTITUTE(SUBSTITUTE(TEXT(SOURCE!H1973,"????0"),"  ","")," ",""))   ))), "")&amp;
       IF(ISTEXT(SOURCE!H1973),SOURCE!H1973, SUBSTITUTE(SUBSTITUTE(TEXT(SOURCE!H1973,"????0"),"  ","")," ",""))   &amp;","&amp; IF(lookups!$J$2-3 &gt;= 0, REPT(" ",lookups!$J$2-3-5), "")&amp;
      SOURCE!I1973&amp;
" | "&amp; IF(lookups!$K$2-LEN(SOURCE!I1973) &gt;= 0, REPT(" ",lookups!$K$2-LEN(SOURCE!I1973)), "")&amp;
      SOURCE!J1973&amp;      IF(lookups!$L$2-LEN(SOURCE!J1973) &gt;= 0, REPT(" ",lookups!$L$2-LEN(SOURCE!J1973)), "")&amp;
" | "&amp; IF(lookups!$K$2-LEN(SOURCE!I1973) &gt;= 0, REPT(" ",lookups!$K$2-LEN(SOURCE!I1973)), "")&amp;
      SOURCE!K1973&amp;      IF(lookups!$L$2-LEN(SOURCE!K1973) &gt;= 0, REPT(" ",lookups!$M$2-LEN(SOURCE!K1973)), "")&amp;
" | "&amp; SOURCE!L1973&amp;      IF(lookups!$O$2-LEN(SOURCE!L1973) &gt;= 0, REPT(" ",lookups!$O$2-LEN(SOURCE!L1973)), "")&amp;
" | "&amp; SOURCE!M1973&amp;      IF(lookups!$P$2-LEN(SOURCE!M1973) &gt;= 0, REPT(" ",lookups!$P$2-LEN(SOURCE!M1973)), "")&amp;
      "},"&amp;IF(SOURCE!O1973&lt;&gt;"",""&amp;SOURCE!O1973,"")
 )
)
)</f>
        <v>/* 1929 */  { itemToBeCoded,                NOPARAM,                     "KEYS",                                        "KEYS",                                        (0 &lt;&lt; TAM_MAX_BITS) |     0, CAT_MENU | SLS_UNCHANGED | US_UNCHANGED | EIM_DISABLED | PTP_DISABLED     },</v>
      </c>
    </row>
    <row r="1974" customFormat="false" ht="15.75" hidden="false" customHeight="false" outlineLevel="0" collapsed="false">
      <c r="A1974" s="263" t="str">
        <f aca="false">IF(AND(OR(SOURCE!A1974="",ISBLANK(SOURCE!A1974)),SOURCE!B1974&gt;0),IF(ISBLANK(SOURCE!C1974),"",SOURCE!C1974),
IF(SOURCE!B1974&lt;0,VLOOKUP(SOURCE!B1974,lookups!A$1:B$25,2,0),
  IF(ISBLANK(SOURCE!B1974),
    "",
    "/* "&amp;TEXT(SOURCE!B1974,"???0")&amp;" *"&amp;
      SOURCE!C1974&amp;", "&amp; IF(lookups!$E$2-LEN(SOURCE!C1974) &gt;= 0, REPT(" ",lookups!$E$2-LEN(SOURCE!C1974)), "")&amp;
      SOURCE!D1974&amp;", "&amp; IF(lookups!$F$2-LEN(SOURCE!D1974) &gt;= 0, REPT(" ",lookups!$F$2-LEN(SOURCE!D1974)), "")&amp;
      SOURCE!E1974&amp;", "&amp; IF(lookups!$G$2-LEN(SOURCE!E1974) &gt;=0, REPT(" ",lookups!$G$2-LEN(SOURCE!E1974)), "")&amp;
      SOURCE!F1974&amp;", "&amp; IF(lookups!$H$2-LEN(SOURCE!F1974) &gt;= 0, REPT(" ",lookups!$H$2-LEN(SOURCE!F1974)+2), "")&amp;"("&amp;
      SUBSTITUTE(TEXT(SOURCE!G1974,"??0"),"  ","")&amp;" &lt;&lt; TAM_MAX_BITS) |"&amp; IF(lookups!$I$2-3 &gt;= 0, REPT(" ",MAX(1,lookups!$I$2-5+4+1-1-LEN(  IF(ISTEXT(SOURCE!H1974),SOURCE!H1974,  SUBSTITUTE(SUBSTITUTE(TEXT(SOURCE!H1974,"????0"),"  ","")," ",""))   ))), "")&amp;
       IF(ISTEXT(SOURCE!H1974),SOURCE!H1974, SUBSTITUTE(SUBSTITUTE(TEXT(SOURCE!H1974,"????0"),"  ","")," ",""))   &amp;","&amp; IF(lookups!$J$2-3 &gt;= 0, REPT(" ",lookups!$J$2-3-5), "")&amp;
      SOURCE!I1974&amp;
" | "&amp; IF(lookups!$K$2-LEN(SOURCE!I1974) &gt;= 0, REPT(" ",lookups!$K$2-LEN(SOURCE!I1974)), "")&amp;
      SOURCE!J1974&amp;      IF(lookups!$L$2-LEN(SOURCE!J1974) &gt;= 0, REPT(" ",lookups!$L$2-LEN(SOURCE!J1974)), "")&amp;
" | "&amp; IF(lookups!$K$2-LEN(SOURCE!I1974) &gt;= 0, REPT(" ",lookups!$K$2-LEN(SOURCE!I1974)), "")&amp;
      SOURCE!K1974&amp;      IF(lookups!$L$2-LEN(SOURCE!K1974) &gt;= 0, REPT(" ",lookups!$M$2-LEN(SOURCE!K1974)), "")&amp;
" | "&amp; SOURCE!L1974&amp;      IF(lookups!$O$2-LEN(SOURCE!L1974) &gt;= 0, REPT(" ",lookups!$O$2-LEN(SOURCE!L1974)), "")&amp;
" | "&amp; SOURCE!M1974&amp;      IF(lookups!$P$2-LEN(SOURCE!M1974) &gt;= 0, REPT(" ",lookups!$P$2-LEN(SOURCE!M1974)), "")&amp;
      "},"&amp;IF(SOURCE!O1974&lt;&gt;"",""&amp;SOURCE!O1974,"")
 )
)
)</f>
        <v>/* 1930 */  { fnT_ARROW,                    ITM_T_DOWN_ARROW,            "",                                            STD_DOWN_ARROW,                                (0 &lt;&lt; TAM_MAX_BITS) |     0, CAT_NONE | SLS_UNCHANGED | US_UNCHANGED | EIM_DISABLED | PTP_DISABLED     },</v>
      </c>
    </row>
    <row r="1975" customFormat="false" ht="15.75" hidden="false" customHeight="false" outlineLevel="0" collapsed="false">
      <c r="A1975" s="263" t="str">
        <f aca="false">IF(AND(OR(SOURCE!A1975="",ISBLANK(SOURCE!A1975)),SOURCE!B1975&gt;0),IF(ISBLANK(SOURCE!C1975),"",SOURCE!C1975),
IF(SOURCE!B1975&lt;0,VLOOKUP(SOURCE!B1975,lookups!A$1:B$25,2,0),
  IF(ISBLANK(SOURCE!B1975),
    "",
    "/* "&amp;TEXT(SOURCE!B1975,"???0")&amp;" *"&amp;
      SOURCE!C1975&amp;", "&amp; IF(lookups!$E$2-LEN(SOURCE!C1975) &gt;= 0, REPT(" ",lookups!$E$2-LEN(SOURCE!C1975)), "")&amp;
      SOURCE!D1975&amp;", "&amp; IF(lookups!$F$2-LEN(SOURCE!D1975) &gt;= 0, REPT(" ",lookups!$F$2-LEN(SOURCE!D1975)), "")&amp;
      SOURCE!E1975&amp;", "&amp; IF(lookups!$G$2-LEN(SOURCE!E1975) &gt;=0, REPT(" ",lookups!$G$2-LEN(SOURCE!E1975)), "")&amp;
      SOURCE!F1975&amp;", "&amp; IF(lookups!$H$2-LEN(SOURCE!F1975) &gt;= 0, REPT(" ",lookups!$H$2-LEN(SOURCE!F1975)+2), "")&amp;"("&amp;
      SUBSTITUTE(TEXT(SOURCE!G1975,"??0"),"  ","")&amp;" &lt;&lt; TAM_MAX_BITS) |"&amp; IF(lookups!$I$2-3 &gt;= 0, REPT(" ",MAX(1,lookups!$I$2-5+4+1-1-LEN(  IF(ISTEXT(SOURCE!H1975),SOURCE!H1975,  SUBSTITUTE(SUBSTITUTE(TEXT(SOURCE!H1975,"????0"),"  ","")," ",""))   ))), "")&amp;
       IF(ISTEXT(SOURCE!H1975),SOURCE!H1975, SUBSTITUTE(SUBSTITUTE(TEXT(SOURCE!H1975,"????0"),"  ","")," ",""))   &amp;","&amp; IF(lookups!$J$2-3 &gt;= 0, REPT(" ",lookups!$J$2-3-5), "")&amp;
      SOURCE!I1975&amp;
" | "&amp; IF(lookups!$K$2-LEN(SOURCE!I1975) &gt;= 0, REPT(" ",lookups!$K$2-LEN(SOURCE!I1975)), "")&amp;
      SOURCE!J1975&amp;      IF(lookups!$L$2-LEN(SOURCE!J1975) &gt;= 0, REPT(" ",lookups!$L$2-LEN(SOURCE!J1975)), "")&amp;
" | "&amp; IF(lookups!$K$2-LEN(SOURCE!I1975) &gt;= 0, REPT(" ",lookups!$K$2-LEN(SOURCE!I1975)), "")&amp;
      SOURCE!K1975&amp;      IF(lookups!$L$2-LEN(SOURCE!K1975) &gt;= 0, REPT(" ",lookups!$M$2-LEN(SOURCE!K1975)), "")&amp;
" | "&amp; SOURCE!L1975&amp;      IF(lookups!$O$2-LEN(SOURCE!L1975) &gt;= 0, REPT(" ",lookups!$O$2-LEN(SOURCE!L1975)), "")&amp;
" | "&amp; SOURCE!M1975&amp;      IF(lookups!$P$2-LEN(SOURCE!M1975) &gt;= 0, REPT(" ",lookups!$P$2-LEN(SOURCE!M1975)), "")&amp;
      "},"&amp;IF(SOURCE!O1975&lt;&gt;"",""&amp;SOURCE!O1975,"")
 )
)
)</f>
        <v>/* 1931 */  { fnT_ARROW,                    ITM_T_HOME,                  "",                                            "HOME",                                        (0 &lt;&lt; TAM_MAX_BITS) |     0, CAT_NONE | SLS_UNCHANGED | US_UNCHANGED | EIM_DISABLED | PTP_DISABLED     },</v>
      </c>
    </row>
    <row r="1976" customFormat="false" ht="15.75" hidden="false" customHeight="false" outlineLevel="0" collapsed="false">
      <c r="A1976" s="263" t="str">
        <f aca="false">IF(AND(OR(SOURCE!A1976="",ISBLANK(SOURCE!A1976)),SOURCE!B1976&gt;0),IF(ISBLANK(SOURCE!C1976),"",SOURCE!C1976),
IF(SOURCE!B1976&lt;0,VLOOKUP(SOURCE!B1976,lookups!A$1:B$25,2,0),
  IF(ISBLANK(SOURCE!B1976),
    "",
    "/* "&amp;TEXT(SOURCE!B1976,"???0")&amp;" *"&amp;
      SOURCE!C1976&amp;", "&amp; IF(lookups!$E$2-LEN(SOURCE!C1976) &gt;= 0, REPT(" ",lookups!$E$2-LEN(SOURCE!C1976)), "")&amp;
      SOURCE!D1976&amp;", "&amp; IF(lookups!$F$2-LEN(SOURCE!D1976) &gt;= 0, REPT(" ",lookups!$F$2-LEN(SOURCE!D1976)), "")&amp;
      SOURCE!E1976&amp;", "&amp; IF(lookups!$G$2-LEN(SOURCE!E1976) &gt;=0, REPT(" ",lookups!$G$2-LEN(SOURCE!E1976)), "")&amp;
      SOURCE!F1976&amp;", "&amp; IF(lookups!$H$2-LEN(SOURCE!F1976) &gt;= 0, REPT(" ",lookups!$H$2-LEN(SOURCE!F1976)+2), "")&amp;"("&amp;
      SUBSTITUTE(TEXT(SOURCE!G1976,"??0"),"  ","")&amp;" &lt;&lt; TAM_MAX_BITS) |"&amp; IF(lookups!$I$2-3 &gt;= 0, REPT(" ",MAX(1,lookups!$I$2-5+4+1-1-LEN(  IF(ISTEXT(SOURCE!H1976),SOURCE!H1976,  SUBSTITUTE(SUBSTITUTE(TEXT(SOURCE!H1976,"????0"),"  ","")," ",""))   ))), "")&amp;
       IF(ISTEXT(SOURCE!H1976),SOURCE!H1976, SUBSTITUTE(SUBSTITUTE(TEXT(SOURCE!H1976,"????0"),"  ","")," ",""))   &amp;","&amp; IF(lookups!$J$2-3 &gt;= 0, REPT(" ",lookups!$J$2-3-5), "")&amp;
      SOURCE!I1976&amp;
" | "&amp; IF(lookups!$K$2-LEN(SOURCE!I1976) &gt;= 0, REPT(" ",lookups!$K$2-LEN(SOURCE!I1976)), "")&amp;
      SOURCE!J1976&amp;      IF(lookups!$L$2-LEN(SOURCE!J1976) &gt;= 0, REPT(" ",lookups!$L$2-LEN(SOURCE!J1976)), "")&amp;
" | "&amp; IF(lookups!$K$2-LEN(SOURCE!I1976) &gt;= 0, REPT(" ",lookups!$K$2-LEN(SOURCE!I1976)), "")&amp;
      SOURCE!K1976&amp;      IF(lookups!$L$2-LEN(SOURCE!K1976) &gt;= 0, REPT(" ",lookups!$M$2-LEN(SOURCE!K1976)), "")&amp;
" | "&amp; SOURCE!L1976&amp;      IF(lookups!$O$2-LEN(SOURCE!L1976) &gt;= 0, REPT(" ",lookups!$O$2-LEN(SOURCE!L1976)), "")&amp;
" | "&amp; SOURCE!M1976&amp;      IF(lookups!$P$2-LEN(SOURCE!M1976) &gt;= 0, REPT(" ",lookups!$P$2-LEN(SOURCE!M1976)), "")&amp;
      "},"&amp;IF(SOURCE!O1976&lt;&gt;"",""&amp;SOURCE!O1976,"")
 )
)
)</f>
        <v>/* 1932 */  { fnT_ARROW,                    ITM_T_END,                   "",                                            "END",                                         (0 &lt;&lt; TAM_MAX_BITS) |     0, CAT_NONE | SLS_UNCHANGED | US_UNCHANGED | EIM_DISABLED | PTP_DISABLED     },</v>
      </c>
    </row>
    <row r="1977" customFormat="false" ht="15.75" hidden="false" customHeight="false" outlineLevel="0" collapsed="false">
      <c r="A1977" s="263" t="str">
        <f aca="false">IF(AND(OR(SOURCE!A1977="",ISBLANK(SOURCE!A1977)),SOURCE!B1977&gt;0),IF(ISBLANK(SOURCE!C1977),"",SOURCE!C1977),
IF(SOURCE!B1977&lt;0,VLOOKUP(SOURCE!B1977,lookups!A$1:B$25,2,0),
  IF(ISBLANK(SOURCE!B1977),
    "",
    "/* "&amp;TEXT(SOURCE!B1977,"???0")&amp;" *"&amp;
      SOURCE!C1977&amp;", "&amp; IF(lookups!$E$2-LEN(SOURCE!C1977) &gt;= 0, REPT(" ",lookups!$E$2-LEN(SOURCE!C1977)), "")&amp;
      SOURCE!D1977&amp;", "&amp; IF(lookups!$F$2-LEN(SOURCE!D1977) &gt;= 0, REPT(" ",lookups!$F$2-LEN(SOURCE!D1977)), "")&amp;
      SOURCE!E1977&amp;", "&amp; IF(lookups!$G$2-LEN(SOURCE!E1977) &gt;=0, REPT(" ",lookups!$G$2-LEN(SOURCE!E1977)), "")&amp;
      SOURCE!F1977&amp;", "&amp; IF(lookups!$H$2-LEN(SOURCE!F1977) &gt;= 0, REPT(" ",lookups!$H$2-LEN(SOURCE!F1977)+2), "")&amp;"("&amp;
      SUBSTITUTE(TEXT(SOURCE!G1977,"??0"),"  ","")&amp;" &lt;&lt; TAM_MAX_BITS) |"&amp; IF(lookups!$I$2-3 &gt;= 0, REPT(" ",MAX(1,lookups!$I$2-5+4+1-1-LEN(  IF(ISTEXT(SOURCE!H1977),SOURCE!H1977,  SUBSTITUTE(SUBSTITUTE(TEXT(SOURCE!H1977,"????0"),"  ","")," ",""))   ))), "")&amp;
       IF(ISTEXT(SOURCE!H1977),SOURCE!H1977, SUBSTITUTE(SUBSTITUTE(TEXT(SOURCE!H1977,"????0"),"  ","")," ",""))   &amp;","&amp; IF(lookups!$J$2-3 &gt;= 0, REPT(" ",lookups!$J$2-3-5), "")&amp;
      SOURCE!I1977&amp;
" | "&amp; IF(lookups!$K$2-LEN(SOURCE!I1977) &gt;= 0, REPT(" ",lookups!$K$2-LEN(SOURCE!I1977)), "")&amp;
      SOURCE!J1977&amp;      IF(lookups!$L$2-LEN(SOURCE!J1977) &gt;= 0, REPT(" ",lookups!$L$2-LEN(SOURCE!J1977)), "")&amp;
" | "&amp; IF(lookups!$K$2-LEN(SOURCE!I1977) &gt;= 0, REPT(" ",lookups!$K$2-LEN(SOURCE!I1977)), "")&amp;
      SOURCE!K1977&amp;      IF(lookups!$L$2-LEN(SOURCE!K1977) &gt;= 0, REPT(" ",lookups!$M$2-LEN(SOURCE!K1977)), "")&amp;
" | "&amp; SOURCE!L1977&amp;      IF(lookups!$O$2-LEN(SOURCE!L1977) &gt;= 0, REPT(" ",lookups!$O$2-LEN(SOURCE!L1977)), "")&amp;
" | "&amp; SOURCE!M1977&amp;      IF(lookups!$P$2-LEN(SOURCE!M1977) &gt;= 0, REPT(" ",lookups!$P$2-LEN(SOURCE!M1977)), "")&amp;
      "},"&amp;IF(SOURCE!O1977&lt;&gt;"",""&amp;SOURCE!O1977,"")
 )
)
)</f>
        <v>/* 1933 */  { fnJM,                         46,                          "zyx" STD_RIGHT_ARROW "M",                     "zyx" STD_RIGHT_ARROW "M",                     (0 &lt;&lt; TAM_MAX_BITS) |     0, CAT_FNCT | SLS_UNCHANGED | US_UNCHANGED | EIM_DISABLED | PTP_NONE         },</v>
      </c>
    </row>
    <row r="1978" customFormat="false" ht="15.75" hidden="false" customHeight="false" outlineLevel="0" collapsed="false">
      <c r="A1978" s="263" t="str">
        <f aca="false">IF(AND(OR(SOURCE!A1978="",ISBLANK(SOURCE!A1978)),SOURCE!B1978&gt;0),IF(ISBLANK(SOURCE!C1978),"",SOURCE!C1978),
IF(SOURCE!B1978&lt;0,VLOOKUP(SOURCE!B1978,lookups!A$1:B$25,2,0),
  IF(ISBLANK(SOURCE!B1978),
    "",
    "/* "&amp;TEXT(SOURCE!B1978,"???0")&amp;" *"&amp;
      SOURCE!C1978&amp;", "&amp; IF(lookups!$E$2-LEN(SOURCE!C1978) &gt;= 0, REPT(" ",lookups!$E$2-LEN(SOURCE!C1978)), "")&amp;
      SOURCE!D1978&amp;", "&amp; IF(lookups!$F$2-LEN(SOURCE!D1978) &gt;= 0, REPT(" ",lookups!$F$2-LEN(SOURCE!D1978)), "")&amp;
      SOURCE!E1978&amp;", "&amp; IF(lookups!$G$2-LEN(SOURCE!E1978) &gt;=0, REPT(" ",lookups!$G$2-LEN(SOURCE!E1978)), "")&amp;
      SOURCE!F1978&amp;", "&amp; IF(lookups!$H$2-LEN(SOURCE!F1978) &gt;= 0, REPT(" ",lookups!$H$2-LEN(SOURCE!F1978)+2), "")&amp;"("&amp;
      SUBSTITUTE(TEXT(SOURCE!G1978,"??0"),"  ","")&amp;" &lt;&lt; TAM_MAX_BITS) |"&amp; IF(lookups!$I$2-3 &gt;= 0, REPT(" ",MAX(1,lookups!$I$2-5+4+1-1-LEN(  IF(ISTEXT(SOURCE!H1978),SOURCE!H1978,  SUBSTITUTE(SUBSTITUTE(TEXT(SOURCE!H1978,"????0"),"  ","")," ",""))   ))), "")&amp;
       IF(ISTEXT(SOURCE!H1978),SOURCE!H1978, SUBSTITUTE(SUBSTITUTE(TEXT(SOURCE!H1978,"????0"),"  ","")," ",""))   &amp;","&amp; IF(lookups!$J$2-3 &gt;= 0, REPT(" ",lookups!$J$2-3-5), "")&amp;
      SOURCE!I1978&amp;
" | "&amp; IF(lookups!$K$2-LEN(SOURCE!I1978) &gt;= 0, REPT(" ",lookups!$K$2-LEN(SOURCE!I1978)), "")&amp;
      SOURCE!J1978&amp;      IF(lookups!$L$2-LEN(SOURCE!J1978) &gt;= 0, REPT(" ",lookups!$L$2-LEN(SOURCE!J1978)), "")&amp;
" | "&amp; IF(lookups!$K$2-LEN(SOURCE!I1978) &gt;= 0, REPT(" ",lookups!$K$2-LEN(SOURCE!I1978)), "")&amp;
      SOURCE!K1978&amp;      IF(lookups!$L$2-LEN(SOURCE!K1978) &gt;= 0, REPT(" ",lookups!$M$2-LEN(SOURCE!K1978)), "")&amp;
" | "&amp; SOURCE!L1978&amp;      IF(lookups!$O$2-LEN(SOURCE!L1978) &gt;= 0, REPT(" ",lookups!$O$2-LEN(SOURCE!L1978)), "")&amp;
" | "&amp; SOURCE!M1978&amp;      IF(lookups!$P$2-LEN(SOURCE!M1978) &gt;= 0, REPT(" ",lookups!$P$2-LEN(SOURCE!M1978)), "")&amp;
      "},"&amp;IF(SOURCE!O1978&lt;&gt;"",""&amp;SOURCE!O1978,"")
 )
)
)</f>
        <v>/* 1934 */  { itemToBeCoded,                NOPARAM,                     STD_alpha ".PARSE",                            STD_alpha ".PARSE",                            (0 &lt;&lt; TAM_MAX_BITS) |     0, CAT_FNCT | SLS_ENABLED   | US_UNCHANGED | EIM_DISABLED | PTP_DISABLED     },</v>
      </c>
    </row>
    <row r="1979" customFormat="false" ht="15.75" hidden="false" customHeight="false" outlineLevel="0" collapsed="false">
      <c r="A1979" s="263" t="str">
        <f aca="false">IF(AND(OR(SOURCE!A1979="",ISBLANK(SOURCE!A1979)),SOURCE!B1979&gt;0),IF(ISBLANK(SOURCE!C1979),"",SOURCE!C1979),
IF(SOURCE!B1979&lt;0,VLOOKUP(SOURCE!B1979,lookups!A$1:B$25,2,0),
  IF(ISBLANK(SOURCE!B1979),
    "",
    "/* "&amp;TEXT(SOURCE!B1979,"???0")&amp;" *"&amp;
      SOURCE!C1979&amp;", "&amp; IF(lookups!$E$2-LEN(SOURCE!C1979) &gt;= 0, REPT(" ",lookups!$E$2-LEN(SOURCE!C1979)), "")&amp;
      SOURCE!D1979&amp;", "&amp; IF(lookups!$F$2-LEN(SOURCE!D1979) &gt;= 0, REPT(" ",lookups!$F$2-LEN(SOURCE!D1979)), "")&amp;
      SOURCE!E1979&amp;", "&amp; IF(lookups!$G$2-LEN(SOURCE!E1979) &gt;=0, REPT(" ",lookups!$G$2-LEN(SOURCE!E1979)), "")&amp;
      SOURCE!F1979&amp;", "&amp; IF(lookups!$H$2-LEN(SOURCE!F1979) &gt;= 0, REPT(" ",lookups!$H$2-LEN(SOURCE!F1979)+2), "")&amp;"("&amp;
      SUBSTITUTE(TEXT(SOURCE!G1979,"??0"),"  ","")&amp;" &lt;&lt; TAM_MAX_BITS) |"&amp; IF(lookups!$I$2-3 &gt;= 0, REPT(" ",MAX(1,lookups!$I$2-5+4+1-1-LEN(  IF(ISTEXT(SOURCE!H1979),SOURCE!H1979,  SUBSTITUTE(SUBSTITUTE(TEXT(SOURCE!H1979,"????0"),"  ","")," ",""))   ))), "")&amp;
       IF(ISTEXT(SOURCE!H1979),SOURCE!H1979, SUBSTITUTE(SUBSTITUTE(TEXT(SOURCE!H1979,"????0"),"  ","")," ",""))   &amp;","&amp; IF(lookups!$J$2-3 &gt;= 0, REPT(" ",lookups!$J$2-3-5), "")&amp;
      SOURCE!I1979&amp;
" | "&amp; IF(lookups!$K$2-LEN(SOURCE!I1979) &gt;= 0, REPT(" ",lookups!$K$2-LEN(SOURCE!I1979)), "")&amp;
      SOURCE!J1979&amp;      IF(lookups!$L$2-LEN(SOURCE!J1979) &gt;= 0, REPT(" ",lookups!$L$2-LEN(SOURCE!J1979)), "")&amp;
" | "&amp; IF(lookups!$K$2-LEN(SOURCE!I1979) &gt;= 0, REPT(" ",lookups!$K$2-LEN(SOURCE!I1979)), "")&amp;
      SOURCE!K1979&amp;      IF(lookups!$L$2-LEN(SOURCE!K1979) &gt;= 0, REPT(" ",lookups!$M$2-LEN(SOURCE!K1979)), "")&amp;
" | "&amp; SOURCE!L1979&amp;      IF(lookups!$O$2-LEN(SOURCE!L1979) &gt;= 0, REPT(" ",lookups!$O$2-LEN(SOURCE!L1979)), "")&amp;
" | "&amp; SOURCE!M1979&amp;      IF(lookups!$P$2-LEN(SOURCE!M1979) &gt;= 0, REPT(" ",lookups!$P$2-LEN(SOURCE!M1979)), "")&amp;
      "},"&amp;IF(SOURCE!O1979&lt;&gt;"",""&amp;SOURCE!O1979,"")
 )
)
)</f>
        <v>/* 1935 */  { itemToBeCoded,                NOPARAM,                     "XXEQ",                                        "XXEQ",                                        (0 &lt;&lt; TAM_MAX_BITS) |     0, CAT_MENU | SLS_ENABLED   | US_UNCHANGED | EIM_DISABLED | PTP_DISABLED     },</v>
      </c>
    </row>
    <row r="1980" customFormat="false" ht="15.75" hidden="false" customHeight="false" outlineLevel="0" collapsed="false">
      <c r="A1980" s="263" t="str">
        <f aca="false">IF(AND(OR(SOURCE!A1980="",ISBLANK(SOURCE!A1980)),SOURCE!B1980&gt;0),IF(ISBLANK(SOURCE!C1980),"",SOURCE!C1980),
IF(SOURCE!B1980&lt;0,VLOOKUP(SOURCE!B1980,lookups!A$1:B$25,2,0),
  IF(ISBLANK(SOURCE!B1980),
    "",
    "/* "&amp;TEXT(SOURCE!B1980,"???0")&amp;" *"&amp;
      SOURCE!C1980&amp;", "&amp; IF(lookups!$E$2-LEN(SOURCE!C1980) &gt;= 0, REPT(" ",lookups!$E$2-LEN(SOURCE!C1980)), "")&amp;
      SOURCE!D1980&amp;", "&amp; IF(lookups!$F$2-LEN(SOURCE!D1980) &gt;= 0, REPT(" ",lookups!$F$2-LEN(SOURCE!D1980)), "")&amp;
      SOURCE!E1980&amp;", "&amp; IF(lookups!$G$2-LEN(SOURCE!E1980) &gt;=0, REPT(" ",lookups!$G$2-LEN(SOURCE!E1980)), "")&amp;
      SOURCE!F1980&amp;", "&amp; IF(lookups!$H$2-LEN(SOURCE!F1980) &gt;= 0, REPT(" ",lookups!$H$2-LEN(SOURCE!F1980)+2), "")&amp;"("&amp;
      SUBSTITUTE(TEXT(SOURCE!G1980,"??0"),"  ","")&amp;" &lt;&lt; TAM_MAX_BITS) |"&amp; IF(lookups!$I$2-3 &gt;= 0, REPT(" ",MAX(1,lookups!$I$2-5+4+1-1-LEN(  IF(ISTEXT(SOURCE!H1980),SOURCE!H1980,  SUBSTITUTE(SUBSTITUTE(TEXT(SOURCE!H1980,"????0"),"  ","")," ",""))   ))), "")&amp;
       IF(ISTEXT(SOURCE!H1980),SOURCE!H1980, SUBSTITUTE(SUBSTITUTE(TEXT(SOURCE!H1980,"????0"),"  ","")," ",""))   &amp;","&amp; IF(lookups!$J$2-3 &gt;= 0, REPT(" ",lookups!$J$2-3-5), "")&amp;
      SOURCE!I1980&amp;
" | "&amp; IF(lookups!$K$2-LEN(SOURCE!I1980) &gt;= 0, REPT(" ",lookups!$K$2-LEN(SOURCE!I1980)), "")&amp;
      SOURCE!J1980&amp;      IF(lookups!$L$2-LEN(SOURCE!J1980) &gt;= 0, REPT(" ",lookups!$L$2-LEN(SOURCE!J1980)), "")&amp;
" | "&amp; IF(lookups!$K$2-LEN(SOURCE!I1980) &gt;= 0, REPT(" ",lookups!$K$2-LEN(SOURCE!I1980)), "")&amp;
      SOURCE!K1980&amp;      IF(lookups!$L$2-LEN(SOURCE!K1980) &gt;= 0, REPT(" ",lookups!$M$2-LEN(SOURCE!K1980)), "")&amp;
" | "&amp; SOURCE!L1980&amp;      IF(lookups!$O$2-LEN(SOURCE!L1980) &gt;= 0, REPT(" ",lookups!$O$2-LEN(SOURCE!L1980)), "")&amp;
" | "&amp; SOURCE!M1980&amp;      IF(lookups!$P$2-LEN(SOURCE!M1980) &gt;= 0, REPT(" ",lookups!$P$2-LEN(SOURCE!M1980)), "")&amp;
      "},"&amp;IF(SOURCE!O1980&lt;&gt;"",""&amp;SOURCE!O1980,"")
 )
)
)</f>
        <v>/* 1936 */  { fnRange,                      TM_VALUE,                    "RNG",                                         "RNG",                                         (0 &lt;&lt; TAM_MAX_BITS) |  6145, CAT_FNCT | SLS_ENABLED   | US_ENABLED   | EIM_DISABLED | PTP_NUMBER_16    },</v>
      </c>
    </row>
    <row r="1981" customFormat="false" ht="15.75" hidden="false" customHeight="false" outlineLevel="0" collapsed="false">
      <c r="A1981" s="263" t="str">
        <f aca="false">IF(AND(OR(SOURCE!A1981="",ISBLANK(SOURCE!A1981)),SOURCE!B1981&gt;0),IF(ISBLANK(SOURCE!C1981),"",SOURCE!C1981),
IF(SOURCE!B1981&lt;0,VLOOKUP(SOURCE!B1981,lookups!A$1:B$25,2,0),
  IF(ISBLANK(SOURCE!B1981),
    "",
    "/* "&amp;TEXT(SOURCE!B1981,"???0")&amp;" *"&amp;
      SOURCE!C1981&amp;", "&amp; IF(lookups!$E$2-LEN(SOURCE!C1981) &gt;= 0, REPT(" ",lookups!$E$2-LEN(SOURCE!C1981)), "")&amp;
      SOURCE!D1981&amp;", "&amp; IF(lookups!$F$2-LEN(SOURCE!D1981) &gt;= 0, REPT(" ",lookups!$F$2-LEN(SOURCE!D1981)), "")&amp;
      SOURCE!E1981&amp;", "&amp; IF(lookups!$G$2-LEN(SOURCE!E1981) &gt;=0, REPT(" ",lookups!$G$2-LEN(SOURCE!E1981)), "")&amp;
      SOURCE!F1981&amp;", "&amp; IF(lookups!$H$2-LEN(SOURCE!F1981) &gt;= 0, REPT(" ",lookups!$H$2-LEN(SOURCE!F1981)+2), "")&amp;"("&amp;
      SUBSTITUTE(TEXT(SOURCE!G1981,"??0"),"  ","")&amp;" &lt;&lt; TAM_MAX_BITS) |"&amp; IF(lookups!$I$2-3 &gt;= 0, REPT(" ",MAX(1,lookups!$I$2-5+4+1-1-LEN(  IF(ISTEXT(SOURCE!H1981),SOURCE!H1981,  SUBSTITUTE(SUBSTITUTE(TEXT(SOURCE!H1981,"????0"),"  ","")," ",""))   ))), "")&amp;
       IF(ISTEXT(SOURCE!H1981),SOURCE!H1981, SUBSTITUTE(SUBSTITUTE(TEXT(SOURCE!H1981,"????0"),"  ","")," ",""))   &amp;","&amp; IF(lookups!$J$2-3 &gt;= 0, REPT(" ",lookups!$J$2-3-5), "")&amp;
      SOURCE!I1981&amp;
" | "&amp; IF(lookups!$K$2-LEN(SOURCE!I1981) &gt;= 0, REPT(" ",lookups!$K$2-LEN(SOURCE!I1981)), "")&amp;
      SOURCE!J1981&amp;      IF(lookups!$L$2-LEN(SOURCE!J1981) &gt;= 0, REPT(" ",lookups!$L$2-LEN(SOURCE!J1981)), "")&amp;
" | "&amp; IF(lookups!$K$2-LEN(SOURCE!I1981) &gt;= 0, REPT(" ",lookups!$K$2-LEN(SOURCE!I1981)), "")&amp;
      SOURCE!K1981&amp;      IF(lookups!$L$2-LEN(SOURCE!K1981) &gt;= 0, REPT(" ",lookups!$M$2-LEN(SOURCE!K1981)), "")&amp;
" | "&amp; SOURCE!L1981&amp;      IF(lookups!$O$2-LEN(SOURCE!L1981) &gt;= 0, REPT(" ",lookups!$O$2-LEN(SOURCE!L1981)), "")&amp;
" | "&amp; SOURCE!M1981&amp;      IF(lookups!$P$2-LEN(SOURCE!M1981) &gt;= 0, REPT(" ",lookups!$P$2-LEN(SOURCE!M1981)), "")&amp;
      "},"&amp;IF(SOURCE!O1981&lt;&gt;"",""&amp;SOURCE!O1981,"")
 )
)
)</f>
        <v>/* 1937 */  { flagBrowser,                  0,                           "FLGS",                                        "FLGS",                                        (0 &lt;&lt; TAM_MAX_BITS) |     0, CAT_FNCT | SLS_ENABLED   | US_UNCHANGED | EIM_DISABLED | PTP_NONE         },//JM Changed STATUS</v>
      </c>
    </row>
    <row r="1982" customFormat="false" ht="15.75" hidden="false" customHeight="false" outlineLevel="0" collapsed="false">
      <c r="A1982" s="263" t="str">
        <f aca="false">IF(AND(OR(SOURCE!A1982="",ISBLANK(SOURCE!A1982)),SOURCE!B1982&gt;0),IF(ISBLANK(SOURCE!C1982),"",SOURCE!C1982),
IF(SOURCE!B1982&lt;0,VLOOKUP(SOURCE!B1982,lookups!A$1:B$25,2,0),
  IF(ISBLANK(SOURCE!B1982),
    "",
    "/* "&amp;TEXT(SOURCE!B1982,"???0")&amp;" *"&amp;
      SOURCE!C1982&amp;", "&amp; IF(lookups!$E$2-LEN(SOURCE!C1982) &gt;= 0, REPT(" ",lookups!$E$2-LEN(SOURCE!C1982)), "")&amp;
      SOURCE!D1982&amp;", "&amp; IF(lookups!$F$2-LEN(SOURCE!D1982) &gt;= 0, REPT(" ",lookups!$F$2-LEN(SOURCE!D1982)), "")&amp;
      SOURCE!E1982&amp;", "&amp; IF(lookups!$G$2-LEN(SOURCE!E1982) &gt;=0, REPT(" ",lookups!$G$2-LEN(SOURCE!E1982)), "")&amp;
      SOURCE!F1982&amp;", "&amp; IF(lookups!$H$2-LEN(SOURCE!F1982) &gt;= 0, REPT(" ",lookups!$H$2-LEN(SOURCE!F1982)+2), "")&amp;"("&amp;
      SUBSTITUTE(TEXT(SOURCE!G1982,"??0"),"  ","")&amp;" &lt;&lt; TAM_MAX_BITS) |"&amp; IF(lookups!$I$2-3 &gt;= 0, REPT(" ",MAX(1,lookups!$I$2-5+4+1-1-LEN(  IF(ISTEXT(SOURCE!H1982),SOURCE!H1982,  SUBSTITUTE(SUBSTITUTE(TEXT(SOURCE!H1982,"????0"),"  ","")," ",""))   ))), "")&amp;
       IF(ISTEXT(SOURCE!H1982),SOURCE!H1982, SUBSTITUTE(SUBSTITUTE(TEXT(SOURCE!H1982,"????0"),"  ","")," ",""))   &amp;","&amp; IF(lookups!$J$2-3 &gt;= 0, REPT(" ",lookups!$J$2-3-5), "")&amp;
      SOURCE!I1982&amp;
" | "&amp; IF(lookups!$K$2-LEN(SOURCE!I1982) &gt;= 0, REPT(" ",lookups!$K$2-LEN(SOURCE!I1982)), "")&amp;
      SOURCE!J1982&amp;      IF(lookups!$L$2-LEN(SOURCE!J1982) &gt;= 0, REPT(" ",lookups!$L$2-LEN(SOURCE!J1982)), "")&amp;
" | "&amp; IF(lookups!$K$2-LEN(SOURCE!I1982) &gt;= 0, REPT(" ",lookups!$K$2-LEN(SOURCE!I1982)), "")&amp;
      SOURCE!K1982&amp;      IF(lookups!$L$2-LEN(SOURCE!K1982) &gt;= 0, REPT(" ",lookups!$M$2-LEN(SOURCE!K1982)), "")&amp;
" | "&amp; SOURCE!L1982&amp;      IF(lookups!$O$2-LEN(SOURCE!L1982) &gt;= 0, REPT(" ",lookups!$O$2-LEN(SOURCE!L1982)), "")&amp;
" | "&amp; SOURCE!M1982&amp;      IF(lookups!$P$2-LEN(SOURCE!M1982) &gt;= 0, REPT(" ",lookups!$P$2-LEN(SOURCE!M1982)), "")&amp;
      "},"&amp;IF(SOURCE!O1982&lt;&gt;"",""&amp;SOURCE!O1982,"")
 )
)
)</f>
        <v>/* 1938 */  { SetSetting,                   CU_I,                        "CPX" STD_op_i,                                "CPX" STD_op_i,                                (0 &lt;&lt; TAM_MAX_BITS) |     0, CAT_FNCT | SLS_UNCHANGED | US_UNCHANGED | EIM_DISABLED | PTP_NONE         },</v>
      </c>
    </row>
    <row r="1983" customFormat="false" ht="15.75" hidden="false" customHeight="false" outlineLevel="0" collapsed="false">
      <c r="A1983" s="263" t="str">
        <f aca="false">IF(AND(OR(SOURCE!A1983="",ISBLANK(SOURCE!A1983)),SOURCE!B1983&gt;0),IF(ISBLANK(SOURCE!C1983),"",SOURCE!C1983),
IF(SOURCE!B1983&lt;0,VLOOKUP(SOURCE!B1983,lookups!A$1:B$25,2,0),
  IF(ISBLANK(SOURCE!B1983),
    "",
    "/* "&amp;TEXT(SOURCE!B1983,"???0")&amp;" *"&amp;
      SOURCE!C1983&amp;", "&amp; IF(lookups!$E$2-LEN(SOURCE!C1983) &gt;= 0, REPT(" ",lookups!$E$2-LEN(SOURCE!C1983)), "")&amp;
      SOURCE!D1983&amp;", "&amp; IF(lookups!$F$2-LEN(SOURCE!D1983) &gt;= 0, REPT(" ",lookups!$F$2-LEN(SOURCE!D1983)), "")&amp;
      SOURCE!E1983&amp;", "&amp; IF(lookups!$G$2-LEN(SOURCE!E1983) &gt;=0, REPT(" ",lookups!$G$2-LEN(SOURCE!E1983)), "")&amp;
      SOURCE!F1983&amp;", "&amp; IF(lookups!$H$2-LEN(SOURCE!F1983) &gt;= 0, REPT(" ",lookups!$H$2-LEN(SOURCE!F1983)+2), "")&amp;"("&amp;
      SUBSTITUTE(TEXT(SOURCE!G1983,"??0"),"  ","")&amp;" &lt;&lt; TAM_MAX_BITS) |"&amp; IF(lookups!$I$2-3 &gt;= 0, REPT(" ",MAX(1,lookups!$I$2-5+4+1-1-LEN(  IF(ISTEXT(SOURCE!H1983),SOURCE!H1983,  SUBSTITUTE(SUBSTITUTE(TEXT(SOURCE!H1983,"????0"),"  ","")," ",""))   ))), "")&amp;
       IF(ISTEXT(SOURCE!H1983),SOURCE!H1983, SUBSTITUTE(SUBSTITUTE(TEXT(SOURCE!H1983,"????0"),"  ","")," ",""))   &amp;","&amp; IF(lookups!$J$2-3 &gt;= 0, REPT(" ",lookups!$J$2-3-5), "")&amp;
      SOURCE!I1983&amp;
" | "&amp; IF(lookups!$K$2-LEN(SOURCE!I1983) &gt;= 0, REPT(" ",lookups!$K$2-LEN(SOURCE!I1983)), "")&amp;
      SOURCE!J1983&amp;      IF(lookups!$L$2-LEN(SOURCE!J1983) &gt;= 0, REPT(" ",lookups!$L$2-LEN(SOURCE!J1983)), "")&amp;
" | "&amp; IF(lookups!$K$2-LEN(SOURCE!I1983) &gt;= 0, REPT(" ",lookups!$K$2-LEN(SOURCE!I1983)), "")&amp;
      SOURCE!K1983&amp;      IF(lookups!$L$2-LEN(SOURCE!K1983) &gt;= 0, REPT(" ",lookups!$M$2-LEN(SOURCE!K1983)), "")&amp;
" | "&amp; SOURCE!L1983&amp;      IF(lookups!$O$2-LEN(SOURCE!L1983) &gt;= 0, REPT(" ",lookups!$O$2-LEN(SOURCE!L1983)), "")&amp;
" | "&amp; SOURCE!M1983&amp;      IF(lookups!$P$2-LEN(SOURCE!M1983) &gt;= 0, REPT(" ",lookups!$P$2-LEN(SOURCE!M1983)), "")&amp;
      "},"&amp;IF(SOURCE!O1983&lt;&gt;"",""&amp;SOURCE!O1983,"")
 )
)
)</f>
        <v>/* 1939 */  { SetSetting,                   CU_J,                        "CPX" STD_op_j,                                "CPX" STD_op_j,                                (0 &lt;&lt; TAM_MAX_BITS) |     0, CAT_FNCT | SLS_UNCHANGED | US_UNCHANGED | EIM_DISABLED | PTP_NONE         },</v>
      </c>
    </row>
    <row r="1984" customFormat="false" ht="15.75" hidden="false" customHeight="false" outlineLevel="0" collapsed="false">
      <c r="A1984" s="263" t="str">
        <f aca="false">IF(AND(OR(SOURCE!A1984="",ISBLANK(SOURCE!A1984)),SOURCE!B1984&gt;0),IF(ISBLANK(SOURCE!C1984),"",SOURCE!C1984),
IF(SOURCE!B1984&lt;0,VLOOKUP(SOURCE!B1984,lookups!A$1:B$25,2,0),
  IF(ISBLANK(SOURCE!B1984),
    "",
    "/* "&amp;TEXT(SOURCE!B1984,"???0")&amp;" *"&amp;
      SOURCE!C1984&amp;", "&amp; IF(lookups!$E$2-LEN(SOURCE!C1984) &gt;= 0, REPT(" ",lookups!$E$2-LEN(SOURCE!C1984)), "")&amp;
      SOURCE!D1984&amp;", "&amp; IF(lookups!$F$2-LEN(SOURCE!D1984) &gt;= 0, REPT(" ",lookups!$F$2-LEN(SOURCE!D1984)), "")&amp;
      SOURCE!E1984&amp;", "&amp; IF(lookups!$G$2-LEN(SOURCE!E1984) &gt;=0, REPT(" ",lookups!$G$2-LEN(SOURCE!E1984)), "")&amp;
      SOURCE!F1984&amp;", "&amp; IF(lookups!$H$2-LEN(SOURCE!F1984) &gt;= 0, REPT(" ",lookups!$H$2-LEN(SOURCE!F1984)+2), "")&amp;"("&amp;
      SUBSTITUTE(TEXT(SOURCE!G1984,"??0"),"  ","")&amp;" &lt;&lt; TAM_MAX_BITS) |"&amp; IF(lookups!$I$2-3 &gt;= 0, REPT(" ",MAX(1,lookups!$I$2-5+4+1-1-LEN(  IF(ISTEXT(SOURCE!H1984),SOURCE!H1984,  SUBSTITUTE(SUBSTITUTE(TEXT(SOURCE!H1984,"????0"),"  ","")," ",""))   ))), "")&amp;
       IF(ISTEXT(SOURCE!H1984),SOURCE!H1984, SUBSTITUTE(SUBSTITUTE(TEXT(SOURCE!H1984,"????0"),"  ","")," ",""))   &amp;","&amp; IF(lookups!$J$2-3 &gt;= 0, REPT(" ",lookups!$J$2-3-5), "")&amp;
      SOURCE!I1984&amp;
" | "&amp; IF(lookups!$K$2-LEN(SOURCE!I1984) &gt;= 0, REPT(" ",lookups!$K$2-LEN(SOURCE!I1984)), "")&amp;
      SOURCE!J1984&amp;      IF(lookups!$L$2-LEN(SOURCE!J1984) &gt;= 0, REPT(" ",lookups!$L$2-LEN(SOURCE!J1984)), "")&amp;
" | "&amp; IF(lookups!$K$2-LEN(SOURCE!I1984) &gt;= 0, REPT(" ",lookups!$K$2-LEN(SOURCE!I1984)), "")&amp;
      SOURCE!K1984&amp;      IF(lookups!$L$2-LEN(SOURCE!K1984) &gt;= 0, REPT(" ",lookups!$M$2-LEN(SOURCE!K1984)), "")&amp;
" | "&amp; SOURCE!L1984&amp;      IF(lookups!$O$2-LEN(SOURCE!L1984) &gt;= 0, REPT(" ",lookups!$O$2-LEN(SOURCE!L1984)), "")&amp;
" | "&amp; SOURCE!M1984&amp;      IF(lookups!$P$2-LEN(SOURCE!M1984) &gt;= 0, REPT(" ",lookups!$P$2-LEN(SOURCE!M1984)), "")&amp;
      "},"&amp;IF(SOURCE!O1984&lt;&gt;"",""&amp;SOURCE!O1984,"")
 )
)
)</f>
        <v>/* 1940 */  { SetSetting,                   SS_4,                        "SSIZE4",                                      "SSIZE4",                                      (0 &lt;&lt; TAM_MAX_BITS) |     0, CAT_FNCT | SLS_UNCHANGED | US_UNCHANGED | EIM_DISABLED | PTP_NONE         },</v>
      </c>
    </row>
    <row r="1985" customFormat="false" ht="15.75" hidden="false" customHeight="false" outlineLevel="0" collapsed="false">
      <c r="A1985" s="263" t="str">
        <f aca="false">IF(AND(OR(SOURCE!A1985="",ISBLANK(SOURCE!A1985)),SOURCE!B1985&gt;0),IF(ISBLANK(SOURCE!C1985),"",SOURCE!C1985),
IF(SOURCE!B1985&lt;0,VLOOKUP(SOURCE!B1985,lookups!A$1:B$25,2,0),
  IF(ISBLANK(SOURCE!B1985),
    "",
    "/* "&amp;TEXT(SOURCE!B1985,"???0")&amp;" *"&amp;
      SOURCE!C1985&amp;", "&amp; IF(lookups!$E$2-LEN(SOURCE!C1985) &gt;= 0, REPT(" ",lookups!$E$2-LEN(SOURCE!C1985)), "")&amp;
      SOURCE!D1985&amp;", "&amp; IF(lookups!$F$2-LEN(SOURCE!D1985) &gt;= 0, REPT(" ",lookups!$F$2-LEN(SOURCE!D1985)), "")&amp;
      SOURCE!E1985&amp;", "&amp; IF(lookups!$G$2-LEN(SOURCE!E1985) &gt;=0, REPT(" ",lookups!$G$2-LEN(SOURCE!E1985)), "")&amp;
      SOURCE!F1985&amp;", "&amp; IF(lookups!$H$2-LEN(SOURCE!F1985) &gt;= 0, REPT(" ",lookups!$H$2-LEN(SOURCE!F1985)+2), "")&amp;"("&amp;
      SUBSTITUTE(TEXT(SOURCE!G1985,"??0"),"  ","")&amp;" &lt;&lt; TAM_MAX_BITS) |"&amp; IF(lookups!$I$2-3 &gt;= 0, REPT(" ",MAX(1,lookups!$I$2-5+4+1-1-LEN(  IF(ISTEXT(SOURCE!H1985),SOURCE!H1985,  SUBSTITUTE(SUBSTITUTE(TEXT(SOURCE!H1985,"????0"),"  ","")," ",""))   ))), "")&amp;
       IF(ISTEXT(SOURCE!H1985),SOURCE!H1985, SUBSTITUTE(SUBSTITUTE(TEXT(SOURCE!H1985,"????0"),"  ","")," ",""))   &amp;","&amp; IF(lookups!$J$2-3 &gt;= 0, REPT(" ",lookups!$J$2-3-5), "")&amp;
      SOURCE!I1985&amp;
" | "&amp; IF(lookups!$K$2-LEN(SOURCE!I1985) &gt;= 0, REPT(" ",lookups!$K$2-LEN(SOURCE!I1985)), "")&amp;
      SOURCE!J1985&amp;      IF(lookups!$L$2-LEN(SOURCE!J1985) &gt;= 0, REPT(" ",lookups!$L$2-LEN(SOURCE!J1985)), "")&amp;
" | "&amp; IF(lookups!$K$2-LEN(SOURCE!I1985) &gt;= 0, REPT(" ",lookups!$K$2-LEN(SOURCE!I1985)), "")&amp;
      SOURCE!K1985&amp;      IF(lookups!$L$2-LEN(SOURCE!K1985) &gt;= 0, REPT(" ",lookups!$M$2-LEN(SOURCE!K1985)), "")&amp;
" | "&amp; SOURCE!L1985&amp;      IF(lookups!$O$2-LEN(SOURCE!L1985) &gt;= 0, REPT(" ",lookups!$O$2-LEN(SOURCE!L1985)), "")&amp;
" | "&amp; SOURCE!M1985&amp;      IF(lookups!$P$2-LEN(SOURCE!M1985) &gt;= 0, REPT(" ",lookups!$P$2-LEN(SOURCE!M1985)), "")&amp;
      "},"&amp;IF(SOURCE!O1985&lt;&gt;"",""&amp;SOURCE!O1985,"")
 )
)
)</f>
        <v>/* 1941 */  { SetSetting,                   SS_8,                        "SSIZE8",                                      "SSIZE8",                                      (0 &lt;&lt; TAM_MAX_BITS) |     0, CAT_FNCT | SLS_UNCHANGED | US_UNCHANGED | EIM_DISABLED | PTP_NONE         },</v>
      </c>
    </row>
    <row r="1986" customFormat="false" ht="15.75" hidden="false" customHeight="false" outlineLevel="0" collapsed="false">
      <c r="A1986" s="263" t="str">
        <f aca="false">IF(AND(OR(SOURCE!A1986="",ISBLANK(SOURCE!A1986)),SOURCE!B1986&gt;0),IF(ISBLANK(SOURCE!C1986),"",SOURCE!C1986),
IF(SOURCE!B1986&lt;0,VLOOKUP(SOURCE!B1986,lookups!A$1:B$25,2,0),
  IF(ISBLANK(SOURCE!B1986),
    "",
    "/* "&amp;TEXT(SOURCE!B1986,"???0")&amp;" *"&amp;
      SOURCE!C1986&amp;", "&amp; IF(lookups!$E$2-LEN(SOURCE!C1986) &gt;= 0, REPT(" ",lookups!$E$2-LEN(SOURCE!C1986)), "")&amp;
      SOURCE!D1986&amp;", "&amp; IF(lookups!$F$2-LEN(SOURCE!D1986) &gt;= 0, REPT(" ",lookups!$F$2-LEN(SOURCE!D1986)), "")&amp;
      SOURCE!E1986&amp;", "&amp; IF(lookups!$G$2-LEN(SOURCE!E1986) &gt;=0, REPT(" ",lookups!$G$2-LEN(SOURCE!E1986)), "")&amp;
      SOURCE!F1986&amp;", "&amp; IF(lookups!$H$2-LEN(SOURCE!F1986) &gt;= 0, REPT(" ",lookups!$H$2-LEN(SOURCE!F1986)+2), "")&amp;"("&amp;
      SUBSTITUTE(TEXT(SOURCE!G1986,"??0"),"  ","")&amp;" &lt;&lt; TAM_MAX_BITS) |"&amp; IF(lookups!$I$2-3 &gt;= 0, REPT(" ",MAX(1,lookups!$I$2-5+4+1-1-LEN(  IF(ISTEXT(SOURCE!H1986),SOURCE!H1986,  SUBSTITUTE(SUBSTITUTE(TEXT(SOURCE!H1986,"????0"),"  ","")," ",""))   ))), "")&amp;
       IF(ISTEXT(SOURCE!H1986),SOURCE!H1986, SUBSTITUTE(SUBSTITUTE(TEXT(SOURCE!H1986,"????0"),"  ","")," ",""))   &amp;","&amp; IF(lookups!$J$2-3 &gt;= 0, REPT(" ",lookups!$J$2-3-5), "")&amp;
      SOURCE!I1986&amp;
" | "&amp; IF(lookups!$K$2-LEN(SOURCE!I1986) &gt;= 0, REPT(" ",lookups!$K$2-LEN(SOURCE!I1986)), "")&amp;
      SOURCE!J1986&amp;      IF(lookups!$L$2-LEN(SOURCE!J1986) &gt;= 0, REPT(" ",lookups!$L$2-LEN(SOURCE!J1986)), "")&amp;
" | "&amp; IF(lookups!$K$2-LEN(SOURCE!I1986) &gt;= 0, REPT(" ",lookups!$K$2-LEN(SOURCE!I1986)), "")&amp;
      SOURCE!K1986&amp;      IF(lookups!$L$2-LEN(SOURCE!K1986) &gt;= 0, REPT(" ",lookups!$M$2-LEN(SOURCE!K1986)), "")&amp;
" | "&amp; SOURCE!L1986&amp;      IF(lookups!$O$2-LEN(SOURCE!L1986) &gt;= 0, REPT(" ",lookups!$O$2-LEN(SOURCE!L1986)), "")&amp;
" | "&amp; SOURCE!M1986&amp;      IF(lookups!$P$2-LEN(SOURCE!M1986) &gt;= 0, REPT(" ",lookups!$P$2-LEN(SOURCE!M1986)), "")&amp;
      "},"&amp;IF(SOURCE!O1986&lt;&gt;"",""&amp;SOURCE!O1986,"")
 )
)
)</f>
        <v>/* 1942 */  { SetSetting,                   JC_BSR,                      "SPCRES",                                      "SPCRES",                                      (0 &lt;&lt; TAM_MAX_BITS) |     0, CAT_FNCT | SLS_UNCHANGED | US_UNCHANGED | EIM_DISABLED | PTP_DISABLED     },</v>
      </c>
    </row>
    <row r="1987" customFormat="false" ht="15.75" hidden="false" customHeight="false" outlineLevel="0" collapsed="false">
      <c r="A1987" s="263" t="str">
        <f aca="false">IF(AND(OR(SOURCE!A1987="",ISBLANK(SOURCE!A1987)),SOURCE!B1987&gt;0),IF(ISBLANK(SOURCE!C1987),"",SOURCE!C1987),
IF(SOURCE!B1987&lt;0,VLOOKUP(SOURCE!B1987,lookups!A$1:B$25,2,0),
  IF(ISBLANK(SOURCE!B1987),
    "",
    "/* "&amp;TEXT(SOURCE!B1987,"???0")&amp;" *"&amp;
      SOURCE!C1987&amp;", "&amp; IF(lookups!$E$2-LEN(SOURCE!C1987) &gt;= 0, REPT(" ",lookups!$E$2-LEN(SOURCE!C1987)), "")&amp;
      SOURCE!D1987&amp;", "&amp; IF(lookups!$F$2-LEN(SOURCE!D1987) &gt;= 0, REPT(" ",lookups!$F$2-LEN(SOURCE!D1987)), "")&amp;
      SOURCE!E1987&amp;", "&amp; IF(lookups!$G$2-LEN(SOURCE!E1987) &gt;=0, REPT(" ",lookups!$G$2-LEN(SOURCE!E1987)), "")&amp;
      SOURCE!F1987&amp;", "&amp; IF(lookups!$H$2-LEN(SOURCE!F1987) &gt;= 0, REPT(" ",lookups!$H$2-LEN(SOURCE!F1987)+2), "")&amp;"("&amp;
      SUBSTITUTE(TEXT(SOURCE!G1987,"??0"),"  ","")&amp;" &lt;&lt; TAM_MAX_BITS) |"&amp; IF(lookups!$I$2-3 &gt;= 0, REPT(" ",MAX(1,lookups!$I$2-5+4+1-1-LEN(  IF(ISTEXT(SOURCE!H1987),SOURCE!H1987,  SUBSTITUTE(SUBSTITUTE(TEXT(SOURCE!H1987,"????0"),"  ","")," ",""))   ))), "")&amp;
       IF(ISTEXT(SOURCE!H1987),SOURCE!H1987, SUBSTITUTE(SUBSTITUTE(TEXT(SOURCE!H1987,"????0"),"  ","")," ",""))   &amp;","&amp; IF(lookups!$J$2-3 &gt;= 0, REPT(" ",lookups!$J$2-3-5), "")&amp;
      SOURCE!I1987&amp;
" | "&amp; IF(lookups!$K$2-LEN(SOURCE!I1987) &gt;= 0, REPT(" ",lookups!$K$2-LEN(SOURCE!I1987)), "")&amp;
      SOURCE!J1987&amp;      IF(lookups!$L$2-LEN(SOURCE!J1987) &gt;= 0, REPT(" ",lookups!$L$2-LEN(SOURCE!J1987)), "")&amp;
" | "&amp; IF(lookups!$K$2-LEN(SOURCE!I1987) &gt;= 0, REPT(" ",lookups!$K$2-LEN(SOURCE!I1987)), "")&amp;
      SOURCE!K1987&amp;      IF(lookups!$L$2-LEN(SOURCE!K1987) &gt;= 0, REPT(" ",lookups!$M$2-LEN(SOURCE!K1987)), "")&amp;
" | "&amp; SOURCE!L1987&amp;      IF(lookups!$O$2-LEN(SOURCE!L1987) &gt;= 0, REPT(" ",lookups!$O$2-LEN(SOURCE!L1987)), "")&amp;
" | "&amp; SOURCE!M1987&amp;      IF(lookups!$P$2-LEN(SOURCE!M1987) &gt;= 0, REPT(" ",lookups!$P$2-LEN(SOURCE!M1987)), "")&amp;
      "},"&amp;IF(SOURCE!O1987&lt;&gt;"",""&amp;SOURCE!O1987,"")
 )
)
)</f>
        <v>/* 1943 */  { fnCFGsettings,                NOPARAM,                     "CFG",                                         "CFG",                                         (0 &lt;&lt; TAM_MAX_BITS) |     0, CAT_NONE | SLS_UNCHANGED | US_UNCHANGED | EIM_DISABLED | PTP_DISABLED     },//JM Replacements</v>
      </c>
    </row>
    <row r="1988" customFormat="false" ht="15.75" hidden="false" customHeight="false" outlineLevel="0" collapsed="false">
      <c r="A1988" s="263" t="str">
        <f aca="false">IF(AND(OR(SOURCE!A1988="",ISBLANK(SOURCE!A1988)),SOURCE!B1988&gt;0),IF(ISBLANK(SOURCE!C1988),"",SOURCE!C1988),
IF(SOURCE!B1988&lt;0,VLOOKUP(SOURCE!B1988,lookups!A$1:B$25,2,0),
  IF(ISBLANK(SOURCE!B1988),
    "",
    "/* "&amp;TEXT(SOURCE!B1988,"???0")&amp;" *"&amp;
      SOURCE!C1988&amp;", "&amp; IF(lookups!$E$2-LEN(SOURCE!C1988) &gt;= 0, REPT(" ",lookups!$E$2-LEN(SOURCE!C1988)), "")&amp;
      SOURCE!D1988&amp;", "&amp; IF(lookups!$F$2-LEN(SOURCE!D1988) &gt;= 0, REPT(" ",lookups!$F$2-LEN(SOURCE!D1988)), "")&amp;
      SOURCE!E1988&amp;", "&amp; IF(lookups!$G$2-LEN(SOURCE!E1988) &gt;=0, REPT(" ",lookups!$G$2-LEN(SOURCE!E1988)), "")&amp;
      SOURCE!F1988&amp;", "&amp; IF(lookups!$H$2-LEN(SOURCE!F1988) &gt;= 0, REPT(" ",lookups!$H$2-LEN(SOURCE!F1988)+2), "")&amp;"("&amp;
      SUBSTITUTE(TEXT(SOURCE!G1988,"??0"),"  ","")&amp;" &lt;&lt; TAM_MAX_BITS) |"&amp; IF(lookups!$I$2-3 &gt;= 0, REPT(" ",MAX(1,lookups!$I$2-5+4+1-1-LEN(  IF(ISTEXT(SOURCE!H1988),SOURCE!H1988,  SUBSTITUTE(SUBSTITUTE(TEXT(SOURCE!H1988,"????0"),"  ","")," ",""))   ))), "")&amp;
       IF(ISTEXT(SOURCE!H1988),SOURCE!H1988, SUBSTITUTE(SUBSTITUTE(TEXT(SOURCE!H1988,"????0"),"  ","")," ",""))   &amp;","&amp; IF(lookups!$J$2-3 &gt;= 0, REPT(" ",lookups!$J$2-3-5), "")&amp;
      SOURCE!I1988&amp;
" | "&amp; IF(lookups!$K$2-LEN(SOURCE!I1988) &gt;= 0, REPT(" ",lookups!$K$2-LEN(SOURCE!I1988)), "")&amp;
      SOURCE!J1988&amp;      IF(lookups!$L$2-LEN(SOURCE!J1988) &gt;= 0, REPT(" ",lookups!$L$2-LEN(SOURCE!J1988)), "")&amp;
" | "&amp; IF(lookups!$K$2-LEN(SOURCE!I1988) &gt;= 0, REPT(" ",lookups!$K$2-LEN(SOURCE!I1988)), "")&amp;
      SOURCE!K1988&amp;      IF(lookups!$L$2-LEN(SOURCE!K1988) &gt;= 0, REPT(" ",lookups!$M$2-LEN(SOURCE!K1988)), "")&amp;
" | "&amp; SOURCE!L1988&amp;      IF(lookups!$O$2-LEN(SOURCE!L1988) &gt;= 0, REPT(" ",lookups!$O$2-LEN(SOURCE!L1988)), "")&amp;
" | "&amp; SOURCE!M1988&amp;      IF(lookups!$P$2-LEN(SOURCE!M1988) &gt;= 0, REPT(" ",lookups!$P$2-LEN(SOURCE!M1988)), "")&amp;
      "},"&amp;IF(SOURCE!O1988&lt;&gt;"",""&amp;SOURCE!O1988,"")
 )
)
)</f>
        <v>/* 1944 */  { SetSetting,                   TF_H12,                      "CLK12",                                       "CLK12",                                       (0 &lt;&lt; TAM_MAX_BITS) |     0, CAT_FNCT | SLS_UNCHANGED | US_UNCHANGED | EIM_DISABLED | PTP_NONE         },//JM Replacements</v>
      </c>
    </row>
    <row r="1989" customFormat="false" ht="15.75" hidden="false" customHeight="false" outlineLevel="0" collapsed="false">
      <c r="A1989" s="263" t="str">
        <f aca="false">IF(AND(OR(SOURCE!A1989="",ISBLANK(SOURCE!A1989)),SOURCE!B1989&gt;0),IF(ISBLANK(SOURCE!C1989),"",SOURCE!C1989),
IF(SOURCE!B1989&lt;0,VLOOKUP(SOURCE!B1989,lookups!A$1:B$25,2,0),
  IF(ISBLANK(SOURCE!B1989),
    "",
    "/* "&amp;TEXT(SOURCE!B1989,"???0")&amp;" *"&amp;
      SOURCE!C1989&amp;", "&amp; IF(lookups!$E$2-LEN(SOURCE!C1989) &gt;= 0, REPT(" ",lookups!$E$2-LEN(SOURCE!C1989)), "")&amp;
      SOURCE!D1989&amp;", "&amp; IF(lookups!$F$2-LEN(SOURCE!D1989) &gt;= 0, REPT(" ",lookups!$F$2-LEN(SOURCE!D1989)), "")&amp;
      SOURCE!E1989&amp;", "&amp; IF(lookups!$G$2-LEN(SOURCE!E1989) &gt;=0, REPT(" ",lookups!$G$2-LEN(SOURCE!E1989)), "")&amp;
      SOURCE!F1989&amp;", "&amp; IF(lookups!$H$2-LEN(SOURCE!F1989) &gt;= 0, REPT(" ",lookups!$H$2-LEN(SOURCE!F1989)+2), "")&amp;"("&amp;
      SUBSTITUTE(TEXT(SOURCE!G1989,"??0"),"  ","")&amp;" &lt;&lt; TAM_MAX_BITS) |"&amp; IF(lookups!$I$2-3 &gt;= 0, REPT(" ",MAX(1,lookups!$I$2-5+4+1-1-LEN(  IF(ISTEXT(SOURCE!H1989),SOURCE!H1989,  SUBSTITUTE(SUBSTITUTE(TEXT(SOURCE!H1989,"????0"),"  ","")," ",""))   ))), "")&amp;
       IF(ISTEXT(SOURCE!H1989),SOURCE!H1989, SUBSTITUTE(SUBSTITUTE(TEXT(SOURCE!H1989,"????0"),"  ","")," ",""))   &amp;","&amp; IF(lookups!$J$2-3 &gt;= 0, REPT(" ",lookups!$J$2-3-5), "")&amp;
      SOURCE!I1989&amp;
" | "&amp; IF(lookups!$K$2-LEN(SOURCE!I1989) &gt;= 0, REPT(" ",lookups!$K$2-LEN(SOURCE!I1989)), "")&amp;
      SOURCE!J1989&amp;      IF(lookups!$L$2-LEN(SOURCE!J1989) &gt;= 0, REPT(" ",lookups!$L$2-LEN(SOURCE!J1989)), "")&amp;
" | "&amp; IF(lookups!$K$2-LEN(SOURCE!I1989) &gt;= 0, REPT(" ",lookups!$K$2-LEN(SOURCE!I1989)), "")&amp;
      SOURCE!K1989&amp;      IF(lookups!$L$2-LEN(SOURCE!K1989) &gt;= 0, REPT(" ",lookups!$M$2-LEN(SOURCE!K1989)), "")&amp;
" | "&amp; SOURCE!L1989&amp;      IF(lookups!$O$2-LEN(SOURCE!L1989) &gt;= 0, REPT(" ",lookups!$O$2-LEN(SOURCE!L1989)), "")&amp;
" | "&amp; SOURCE!M1989&amp;      IF(lookups!$P$2-LEN(SOURCE!M1989) &gt;= 0, REPT(" ",lookups!$P$2-LEN(SOURCE!M1989)), "")&amp;
      "},"&amp;IF(SOURCE!O1989&lt;&gt;"",""&amp;SOURCE!O1989,"")
 )
)
)</f>
        <v>/* 1945 */  { SetSetting,                   TF_H24,                      "CLK24",                                       "CLK24",                                       (0 &lt;&lt; TAM_MAX_BITS) |     0, CAT_FNCT | SLS_UNCHANGED | US_UNCHANGED | EIM_DISABLED | PTP_NONE         },//JM Replacements</v>
      </c>
    </row>
    <row r="1990" customFormat="false" ht="15.75" hidden="false" customHeight="false" outlineLevel="0" collapsed="false">
      <c r="A1990" s="263" t="str">
        <f aca="false">IF(AND(OR(SOURCE!A1990="",ISBLANK(SOURCE!A1990)),SOURCE!B1990&gt;0),IF(ISBLANK(SOURCE!C1990),"",SOURCE!C1990),
IF(SOURCE!B1990&lt;0,VLOOKUP(SOURCE!B1990,lookups!A$1:B$25,2,0),
  IF(ISBLANK(SOURCE!B1990),
    "",
    "/* "&amp;TEXT(SOURCE!B1990,"???0")&amp;" *"&amp;
      SOURCE!C1990&amp;", "&amp; IF(lookups!$E$2-LEN(SOURCE!C1990) &gt;= 0, REPT(" ",lookups!$E$2-LEN(SOURCE!C1990)), "")&amp;
      SOURCE!D1990&amp;", "&amp; IF(lookups!$F$2-LEN(SOURCE!D1990) &gt;= 0, REPT(" ",lookups!$F$2-LEN(SOURCE!D1990)), "")&amp;
      SOURCE!E1990&amp;", "&amp; IF(lookups!$G$2-LEN(SOURCE!E1990) &gt;=0, REPT(" ",lookups!$G$2-LEN(SOURCE!E1990)), "")&amp;
      SOURCE!F1990&amp;", "&amp; IF(lookups!$H$2-LEN(SOURCE!F1990) &gt;= 0, REPT(" ",lookups!$H$2-LEN(SOURCE!F1990)+2), "")&amp;"("&amp;
      SUBSTITUTE(TEXT(SOURCE!G1990,"??0"),"  ","")&amp;" &lt;&lt; TAM_MAX_BITS) |"&amp; IF(lookups!$I$2-3 &gt;= 0, REPT(" ",MAX(1,lookups!$I$2-5+4+1-1-LEN(  IF(ISTEXT(SOURCE!H1990),SOURCE!H1990,  SUBSTITUTE(SUBSTITUTE(TEXT(SOURCE!H1990,"????0"),"  ","")," ",""))   ))), "")&amp;
       IF(ISTEXT(SOURCE!H1990),SOURCE!H1990, SUBSTITUTE(SUBSTITUTE(TEXT(SOURCE!H1990,"????0"),"  ","")," ",""))   &amp;","&amp; IF(lookups!$J$2-3 &gt;= 0, REPT(" ",lookups!$J$2-3-5), "")&amp;
      SOURCE!I1990&amp;
" | "&amp; IF(lookups!$K$2-LEN(SOURCE!I1990) &gt;= 0, REPT(" ",lookups!$K$2-LEN(SOURCE!I1990)), "")&amp;
      SOURCE!J1990&amp;      IF(lookups!$L$2-LEN(SOURCE!J1990) &gt;= 0, REPT(" ",lookups!$L$2-LEN(SOURCE!J1990)), "")&amp;
" | "&amp; IF(lookups!$K$2-LEN(SOURCE!I1990) &gt;= 0, REPT(" ",lookups!$K$2-LEN(SOURCE!I1990)), "")&amp;
      SOURCE!K1990&amp;      IF(lookups!$L$2-LEN(SOURCE!K1990) &gt;= 0, REPT(" ",lookups!$M$2-LEN(SOURCE!K1990)), "")&amp;
" | "&amp; SOURCE!L1990&amp;      IF(lookups!$O$2-LEN(SOURCE!L1990) &gt;= 0, REPT(" ",lookups!$O$2-LEN(SOURCE!L1990)), "")&amp;
" | "&amp; SOURCE!M1990&amp;      IF(lookups!$P$2-LEN(SOURCE!M1990) &gt;= 0, REPT(" ",lookups!$P$2-LEN(SOURCE!M1990)), "")&amp;
      "},"&amp;IF(SOURCE!O1990&lt;&gt;"",""&amp;SOURCE!O1990,"")
 )
)
)</f>
        <v>/* 1946 */  { SetSetting,                   PS_CROSS,                    "MULT" STD_CROSS,                              "MULT" STD_CROSS,                              (0 &lt;&lt; TAM_MAX_BITS) |     0, CAT_FNCT | SLS_UNCHANGED | US_UNCHANGED | EIM_DISABLED | PTP_NONE         },</v>
      </c>
    </row>
    <row r="1991" customFormat="false" ht="15.75" hidden="false" customHeight="false" outlineLevel="0" collapsed="false">
      <c r="A1991" s="263" t="str">
        <f aca="false">IF(AND(OR(SOURCE!A1991="",ISBLANK(SOURCE!A1991)),SOURCE!B1991&gt;0),IF(ISBLANK(SOURCE!C1991),"",SOURCE!C1991),
IF(SOURCE!B1991&lt;0,VLOOKUP(SOURCE!B1991,lookups!A$1:B$25,2,0),
  IF(ISBLANK(SOURCE!B1991),
    "",
    "/* "&amp;TEXT(SOURCE!B1991,"???0")&amp;" *"&amp;
      SOURCE!C1991&amp;", "&amp; IF(lookups!$E$2-LEN(SOURCE!C1991) &gt;= 0, REPT(" ",lookups!$E$2-LEN(SOURCE!C1991)), "")&amp;
      SOURCE!D1991&amp;", "&amp; IF(lookups!$F$2-LEN(SOURCE!D1991) &gt;= 0, REPT(" ",lookups!$F$2-LEN(SOURCE!D1991)), "")&amp;
      SOURCE!E1991&amp;", "&amp; IF(lookups!$G$2-LEN(SOURCE!E1991) &gt;=0, REPT(" ",lookups!$G$2-LEN(SOURCE!E1991)), "")&amp;
      SOURCE!F1991&amp;", "&amp; IF(lookups!$H$2-LEN(SOURCE!F1991) &gt;= 0, REPT(" ",lookups!$H$2-LEN(SOURCE!F1991)+2), "")&amp;"("&amp;
      SUBSTITUTE(TEXT(SOURCE!G1991,"??0"),"  ","")&amp;" &lt;&lt; TAM_MAX_BITS) |"&amp; IF(lookups!$I$2-3 &gt;= 0, REPT(" ",MAX(1,lookups!$I$2-5+4+1-1-LEN(  IF(ISTEXT(SOURCE!H1991),SOURCE!H1991,  SUBSTITUTE(SUBSTITUTE(TEXT(SOURCE!H1991,"????0"),"  ","")," ",""))   ))), "")&amp;
       IF(ISTEXT(SOURCE!H1991),SOURCE!H1991, SUBSTITUTE(SUBSTITUTE(TEXT(SOURCE!H1991,"????0"),"  ","")," ",""))   &amp;","&amp; IF(lookups!$J$2-3 &gt;= 0, REPT(" ",lookups!$J$2-3-5), "")&amp;
      SOURCE!I1991&amp;
" | "&amp; IF(lookups!$K$2-LEN(SOURCE!I1991) &gt;= 0, REPT(" ",lookups!$K$2-LEN(SOURCE!I1991)), "")&amp;
      SOURCE!J1991&amp;      IF(lookups!$L$2-LEN(SOURCE!J1991) &gt;= 0, REPT(" ",lookups!$L$2-LEN(SOURCE!J1991)), "")&amp;
" | "&amp; IF(lookups!$K$2-LEN(SOURCE!I1991) &gt;= 0, REPT(" ",lookups!$K$2-LEN(SOURCE!I1991)), "")&amp;
      SOURCE!K1991&amp;      IF(lookups!$L$2-LEN(SOURCE!K1991) &gt;= 0, REPT(" ",lookups!$M$2-LEN(SOURCE!K1991)), "")&amp;
" | "&amp; SOURCE!L1991&amp;      IF(lookups!$O$2-LEN(SOURCE!L1991) &gt;= 0, REPT(" ",lookups!$O$2-LEN(SOURCE!L1991)), "")&amp;
" | "&amp; SOURCE!M1991&amp;      IF(lookups!$P$2-LEN(SOURCE!M1991) &gt;= 0, REPT(" ",lookups!$P$2-LEN(SOURCE!M1991)), "")&amp;
      "},"&amp;IF(SOURCE!O1991&lt;&gt;"",""&amp;SOURCE!O1991,"")
 )
)
)</f>
        <v>/* 1947 */  { SetSetting,                   PS_DOT,                      "MULT" STD_DOT,                                "MULT" STD_DOT,                                (0 &lt;&lt; TAM_MAX_BITS) |     0, CAT_FNCT | SLS_UNCHANGED | US_UNCHANGED | EIM_DISABLED | PTP_NONE         },</v>
      </c>
    </row>
    <row r="1992" customFormat="false" ht="15.75" hidden="false" customHeight="false" outlineLevel="0" collapsed="false">
      <c r="A1992" s="263" t="str">
        <f aca="false">IF(AND(OR(SOURCE!A1992="",ISBLANK(SOURCE!A1992)),SOURCE!B1992&gt;0),IF(ISBLANK(SOURCE!C1992),"",SOURCE!C1992),
IF(SOURCE!B1992&lt;0,VLOOKUP(SOURCE!B1992,lookups!A$1:B$25,2,0),
  IF(ISBLANK(SOURCE!B1992),
    "",
    "/* "&amp;TEXT(SOURCE!B1992,"???0")&amp;" *"&amp;
      SOURCE!C1992&amp;", "&amp; IF(lookups!$E$2-LEN(SOURCE!C1992) &gt;= 0, REPT(" ",lookups!$E$2-LEN(SOURCE!C1992)), "")&amp;
      SOURCE!D1992&amp;", "&amp; IF(lookups!$F$2-LEN(SOURCE!D1992) &gt;= 0, REPT(" ",lookups!$F$2-LEN(SOURCE!D1992)), "")&amp;
      SOURCE!E1992&amp;", "&amp; IF(lookups!$G$2-LEN(SOURCE!E1992) &gt;=0, REPT(" ",lookups!$G$2-LEN(SOURCE!E1992)), "")&amp;
      SOURCE!F1992&amp;", "&amp; IF(lookups!$H$2-LEN(SOURCE!F1992) &gt;= 0, REPT(" ",lookups!$H$2-LEN(SOURCE!F1992)+2), "")&amp;"("&amp;
      SUBSTITUTE(TEXT(SOURCE!G1992,"??0"),"  ","")&amp;" &lt;&lt; TAM_MAX_BITS) |"&amp; IF(lookups!$I$2-3 &gt;= 0, REPT(" ",MAX(1,lookups!$I$2-5+4+1-1-LEN(  IF(ISTEXT(SOURCE!H1992),SOURCE!H1992,  SUBSTITUTE(SUBSTITUTE(TEXT(SOURCE!H1992,"????0"),"  ","")," ",""))   ))), "")&amp;
       IF(ISTEXT(SOURCE!H1992),SOURCE!H1992, SUBSTITUTE(SUBSTITUTE(TEXT(SOURCE!H1992,"????0"),"  ","")," ",""))   &amp;","&amp; IF(lookups!$J$2-3 &gt;= 0, REPT(" ",lookups!$J$2-3-5), "")&amp;
      SOURCE!I1992&amp;
" | "&amp; IF(lookups!$K$2-LEN(SOURCE!I1992) &gt;= 0, REPT(" ",lookups!$K$2-LEN(SOURCE!I1992)), "")&amp;
      SOURCE!J1992&amp;      IF(lookups!$L$2-LEN(SOURCE!J1992) &gt;= 0, REPT(" ",lookups!$L$2-LEN(SOURCE!J1992)), "")&amp;
" | "&amp; IF(lookups!$K$2-LEN(SOURCE!I1992) &gt;= 0, REPT(" ",lookups!$K$2-LEN(SOURCE!I1992)), "")&amp;
      SOURCE!K1992&amp;      IF(lookups!$L$2-LEN(SOURCE!K1992) &gt;= 0, REPT(" ",lookups!$M$2-LEN(SOURCE!K1992)), "")&amp;
" | "&amp; SOURCE!L1992&amp;      IF(lookups!$O$2-LEN(SOURCE!L1992) &gt;= 0, REPT(" ",lookups!$O$2-LEN(SOURCE!L1992)), "")&amp;
" | "&amp; SOURCE!M1992&amp;      IF(lookups!$P$2-LEN(SOURCE!M1992) &gt;= 0, REPT(" ",lookups!$P$2-LEN(SOURCE!M1992)), "")&amp;
      "},"&amp;IF(SOURCE!O1992&lt;&gt;"",""&amp;SOURCE!O1992,"")
 )
)
)</f>
        <v>/* 1948 */  { SetSetting,                   CM_POLAR,                    "POLAR",                                       "POLAR",                                       (0 &lt;&lt; TAM_MAX_BITS) |     0, CAT_FNCT | SLS_ENABLED   | US_UNCHANGED | EIM_DISABLED | PTP_NONE         },//JM Replacements</v>
      </c>
    </row>
    <row r="1993" customFormat="false" ht="15.75" hidden="false" customHeight="false" outlineLevel="0" collapsed="false">
      <c r="A1993" s="263" t="str">
        <f aca="false">IF(AND(OR(SOURCE!A1993="",ISBLANK(SOURCE!A1993)),SOURCE!B1993&gt;0),IF(ISBLANK(SOURCE!C1993),"",SOURCE!C1993),
IF(SOURCE!B1993&lt;0,VLOOKUP(SOURCE!B1993,lookups!A$1:B$25,2,0),
  IF(ISBLANK(SOURCE!B1993),
    "",
    "/* "&amp;TEXT(SOURCE!B1993,"???0")&amp;" *"&amp;
      SOURCE!C1993&amp;", "&amp; IF(lookups!$E$2-LEN(SOURCE!C1993) &gt;= 0, REPT(" ",lookups!$E$2-LEN(SOURCE!C1993)), "")&amp;
      SOURCE!D1993&amp;", "&amp; IF(lookups!$F$2-LEN(SOURCE!D1993) &gt;= 0, REPT(" ",lookups!$F$2-LEN(SOURCE!D1993)), "")&amp;
      SOURCE!E1993&amp;", "&amp; IF(lookups!$G$2-LEN(SOURCE!E1993) &gt;=0, REPT(" ",lookups!$G$2-LEN(SOURCE!E1993)), "")&amp;
      SOURCE!F1993&amp;", "&amp; IF(lookups!$H$2-LEN(SOURCE!F1993) &gt;= 0, REPT(" ",lookups!$H$2-LEN(SOURCE!F1993)+2), "")&amp;"("&amp;
      SUBSTITUTE(TEXT(SOURCE!G1993,"??0"),"  ","")&amp;" &lt;&lt; TAM_MAX_BITS) |"&amp; IF(lookups!$I$2-3 &gt;= 0, REPT(" ",MAX(1,lookups!$I$2-5+4+1-1-LEN(  IF(ISTEXT(SOURCE!H1993),SOURCE!H1993,  SUBSTITUTE(SUBSTITUTE(TEXT(SOURCE!H1993,"????0"),"  ","")," ",""))   ))), "")&amp;
       IF(ISTEXT(SOURCE!H1993),SOURCE!H1993, SUBSTITUTE(SUBSTITUTE(TEXT(SOURCE!H1993,"????0"),"  ","")," ",""))   &amp;","&amp; IF(lookups!$J$2-3 &gt;= 0, REPT(" ",lookups!$J$2-3-5), "")&amp;
      SOURCE!I1993&amp;
" | "&amp; IF(lookups!$K$2-LEN(SOURCE!I1993) &gt;= 0, REPT(" ",lookups!$K$2-LEN(SOURCE!I1993)), "")&amp;
      SOURCE!J1993&amp;      IF(lookups!$L$2-LEN(SOURCE!J1993) &gt;= 0, REPT(" ",lookups!$L$2-LEN(SOURCE!J1993)), "")&amp;
" | "&amp; IF(lookups!$K$2-LEN(SOURCE!I1993) &gt;= 0, REPT(" ",lookups!$K$2-LEN(SOURCE!I1993)), "")&amp;
      SOURCE!K1993&amp;      IF(lookups!$L$2-LEN(SOURCE!K1993) &gt;= 0, REPT(" ",lookups!$M$2-LEN(SOURCE!K1993)), "")&amp;
" | "&amp; SOURCE!L1993&amp;      IF(lookups!$O$2-LEN(SOURCE!L1993) &gt;= 0, REPT(" ",lookups!$O$2-LEN(SOURCE!L1993)), "")&amp;
" | "&amp; SOURCE!M1993&amp;      IF(lookups!$P$2-LEN(SOURCE!M1993) &gt;= 0, REPT(" ",lookups!$P$2-LEN(SOURCE!M1993)), "")&amp;
      "},"&amp;IF(SOURCE!O1993&lt;&gt;"",""&amp;SOURCE!O1993,"")
 )
)
)</f>
        <v>/* 1949 */  { fnJM,                         48,                          "",                                            "",                                            (0 &lt;&lt; TAM_MAX_BITS) |     0, CAT_NONE | SLS_UNCHANGED | US_UNCHANGED | EIM_DISABLED | PTP_DISABLED     },//placeholder for ITM_TST</v>
      </c>
    </row>
    <row r="1994" customFormat="false" ht="15.75" hidden="false" customHeight="false" outlineLevel="0" collapsed="false">
      <c r="A1994" s="263" t="str">
        <f aca="false">IF(AND(OR(SOURCE!A1994="",ISBLANK(SOURCE!A1994)),SOURCE!B1994&gt;0),IF(ISBLANK(SOURCE!C1994),"",SOURCE!C1994),
IF(SOURCE!B1994&lt;0,VLOOKUP(SOURCE!B1994,lookups!A$1:B$25,2,0),
  IF(ISBLANK(SOURCE!B1994),
    "",
    "/* "&amp;TEXT(SOURCE!B1994,"???0")&amp;" *"&amp;
      SOURCE!C1994&amp;", "&amp; IF(lookups!$E$2-LEN(SOURCE!C1994) &gt;= 0, REPT(" ",lookups!$E$2-LEN(SOURCE!C1994)), "")&amp;
      SOURCE!D1994&amp;", "&amp; IF(lookups!$F$2-LEN(SOURCE!D1994) &gt;= 0, REPT(" ",lookups!$F$2-LEN(SOURCE!D1994)), "")&amp;
      SOURCE!E1994&amp;", "&amp; IF(lookups!$G$2-LEN(SOURCE!E1994) &gt;=0, REPT(" ",lookups!$G$2-LEN(SOURCE!E1994)), "")&amp;
      SOURCE!F1994&amp;", "&amp; IF(lookups!$H$2-LEN(SOURCE!F1994) &gt;= 0, REPT(" ",lookups!$H$2-LEN(SOURCE!F1994)+2), "")&amp;"("&amp;
      SUBSTITUTE(TEXT(SOURCE!G1994,"??0"),"  ","")&amp;" &lt;&lt; TAM_MAX_BITS) |"&amp; IF(lookups!$I$2-3 &gt;= 0, REPT(" ",MAX(1,lookups!$I$2-5+4+1-1-LEN(  IF(ISTEXT(SOURCE!H1994),SOURCE!H1994,  SUBSTITUTE(SUBSTITUTE(TEXT(SOURCE!H1994,"????0"),"  ","")," ",""))   ))), "")&amp;
       IF(ISTEXT(SOURCE!H1994),SOURCE!H1994, SUBSTITUTE(SUBSTITUTE(TEXT(SOURCE!H1994,"????0"),"  ","")," ",""))   &amp;","&amp; IF(lookups!$J$2-3 &gt;= 0, REPT(" ",lookups!$J$2-3-5), "")&amp;
      SOURCE!I1994&amp;
" | "&amp; IF(lookups!$K$2-LEN(SOURCE!I1994) &gt;= 0, REPT(" ",lookups!$K$2-LEN(SOURCE!I1994)), "")&amp;
      SOURCE!J1994&amp;      IF(lookups!$L$2-LEN(SOURCE!J1994) &gt;= 0, REPT(" ",lookups!$L$2-LEN(SOURCE!J1994)), "")&amp;
" | "&amp; IF(lookups!$K$2-LEN(SOURCE!I1994) &gt;= 0, REPT(" ",lookups!$K$2-LEN(SOURCE!I1994)), "")&amp;
      SOURCE!K1994&amp;      IF(lookups!$L$2-LEN(SOURCE!K1994) &gt;= 0, REPT(" ",lookups!$M$2-LEN(SOURCE!K1994)), "")&amp;
" | "&amp; SOURCE!L1994&amp;      IF(lookups!$O$2-LEN(SOURCE!L1994) &gt;= 0, REPT(" ",lookups!$O$2-LEN(SOURCE!L1994)), "")&amp;
" | "&amp; SOURCE!M1994&amp;      IF(lookups!$P$2-LEN(SOURCE!M1994) &gt;= 0, REPT(" ",lookups!$P$2-LEN(SOURCE!M1994)), "")&amp;
      "},"&amp;IF(SOURCE!O1994&lt;&gt;"",""&amp;SOURCE!O1994,"")
 )
)
)</f>
        <v>/* 1950 */  { SetSetting,                   PRTACT,                      "PRNTR",                                       "PRNTR",                                       (0 &lt;&lt; TAM_MAX_BITS) |     0, CAT_FNCT | SLS_UNCHANGED | US_UNCHANGED | EIM_DISABLED | PTP_DISABLED     },//JM Replacements</v>
      </c>
    </row>
    <row r="1995" customFormat="false" ht="15.75" hidden="false" customHeight="false" outlineLevel="0" collapsed="false">
      <c r="A1995" s="263" t="str">
        <f aca="false">IF(AND(OR(SOURCE!A1995="",ISBLANK(SOURCE!A1995)),SOURCE!B1995&gt;0),IF(ISBLANK(SOURCE!C1995),"",SOURCE!C1995),
IF(SOURCE!B1995&lt;0,VLOOKUP(SOURCE!B1995,lookups!A$1:B$25,2,0),
  IF(ISBLANK(SOURCE!B1995),
    "",
    "/* "&amp;TEXT(SOURCE!B1995,"???0")&amp;" *"&amp;
      SOURCE!C1995&amp;", "&amp; IF(lookups!$E$2-LEN(SOURCE!C1995) &gt;= 0, REPT(" ",lookups!$E$2-LEN(SOURCE!C1995)), "")&amp;
      SOURCE!D1995&amp;", "&amp; IF(lookups!$F$2-LEN(SOURCE!D1995) &gt;= 0, REPT(" ",lookups!$F$2-LEN(SOURCE!D1995)), "")&amp;
      SOURCE!E1995&amp;", "&amp; IF(lookups!$G$2-LEN(SOURCE!E1995) &gt;=0, REPT(" ",lookups!$G$2-LEN(SOURCE!E1995)), "")&amp;
      SOURCE!F1995&amp;", "&amp; IF(lookups!$H$2-LEN(SOURCE!F1995) &gt;= 0, REPT(" ",lookups!$H$2-LEN(SOURCE!F1995)+2), "")&amp;"("&amp;
      SUBSTITUTE(TEXT(SOURCE!G1995,"??0"),"  ","")&amp;" &lt;&lt; TAM_MAX_BITS) |"&amp; IF(lookups!$I$2-3 &gt;= 0, REPT(" ",MAX(1,lookups!$I$2-5+4+1-1-LEN(  IF(ISTEXT(SOURCE!H1995),SOURCE!H1995,  SUBSTITUTE(SUBSTITUTE(TEXT(SOURCE!H1995,"????0"),"  ","")," ",""))   ))), "")&amp;
       IF(ISTEXT(SOURCE!H1995),SOURCE!H1995, SUBSTITUTE(SUBSTITUTE(TEXT(SOURCE!H1995,"????0"),"  ","")," ",""))   &amp;","&amp; IF(lookups!$J$2-3 &gt;= 0, REPT(" ",lookups!$J$2-3-5), "")&amp;
      SOURCE!I1995&amp;
" | "&amp; IF(lookups!$K$2-LEN(SOURCE!I1995) &gt;= 0, REPT(" ",lookups!$K$2-LEN(SOURCE!I1995)), "")&amp;
      SOURCE!J1995&amp;      IF(lookups!$L$2-LEN(SOURCE!J1995) &gt;= 0, REPT(" ",lookups!$L$2-LEN(SOURCE!J1995)), "")&amp;
" | "&amp; IF(lookups!$K$2-LEN(SOURCE!I1995) &gt;= 0, REPT(" ",lookups!$K$2-LEN(SOURCE!I1995)), "")&amp;
      SOURCE!K1995&amp;      IF(lookups!$L$2-LEN(SOURCE!K1995) &gt;= 0, REPT(" ",lookups!$M$2-LEN(SOURCE!K1995)), "")&amp;
" | "&amp; SOURCE!L1995&amp;      IF(lookups!$O$2-LEN(SOURCE!L1995) &gt;= 0, REPT(" ",lookups!$O$2-LEN(SOURCE!L1995)), "")&amp;
" | "&amp; SOURCE!M1995&amp;      IF(lookups!$P$2-LEN(SOURCE!M1995) &gt;= 0, REPT(" ",lookups!$P$2-LEN(SOURCE!M1995)), "")&amp;
      "},"&amp;IF(SOURCE!O1995&lt;&gt;"",""&amp;SOURCE!O1995,"")
 )
)
)</f>
        <v>/* 1951 */  { SetSetting,                   CM_RECTANGULAR,              "RECT",                                        "RECT",                                        (0 &lt;&lt; TAM_MAX_BITS) |     0, CAT_FNCT | SLS_ENABLED   | US_UNCHANGED | EIM_DISABLED | PTP_NONE         },//JM Replacements</v>
      </c>
    </row>
    <row r="1996" customFormat="false" ht="15.75" hidden="false" customHeight="false" outlineLevel="0" collapsed="false">
      <c r="A1996" s="263" t="str">
        <f aca="false">IF(AND(OR(SOURCE!A1996="",ISBLANK(SOURCE!A1996)),SOURCE!B1996&gt;0),IF(ISBLANK(SOURCE!C1996),"",SOURCE!C1996),
IF(SOURCE!B1996&lt;0,VLOOKUP(SOURCE!B1996,lookups!A$1:B$25,2,0),
  IF(ISBLANK(SOURCE!B1996),
    "",
    "/* "&amp;TEXT(SOURCE!B1996,"???0")&amp;" *"&amp;
      SOURCE!C1996&amp;", "&amp; IF(lookups!$E$2-LEN(SOURCE!C1996) &gt;= 0, REPT(" ",lookups!$E$2-LEN(SOURCE!C1996)), "")&amp;
      SOURCE!D1996&amp;", "&amp; IF(lookups!$F$2-LEN(SOURCE!D1996) &gt;= 0, REPT(" ",lookups!$F$2-LEN(SOURCE!D1996)), "")&amp;
      SOURCE!E1996&amp;", "&amp; IF(lookups!$G$2-LEN(SOURCE!E1996) &gt;=0, REPT(" ",lookups!$G$2-LEN(SOURCE!E1996)), "")&amp;
      SOURCE!F1996&amp;", "&amp; IF(lookups!$H$2-LEN(SOURCE!F1996) &gt;= 0, REPT(" ",lookups!$H$2-LEN(SOURCE!F1996)+2), "")&amp;"("&amp;
      SUBSTITUTE(TEXT(SOURCE!G1996,"??0"),"  ","")&amp;" &lt;&lt; TAM_MAX_BITS) |"&amp; IF(lookups!$I$2-3 &gt;= 0, REPT(" ",MAX(1,lookups!$I$2-5+4+1-1-LEN(  IF(ISTEXT(SOURCE!H1996),SOURCE!H1996,  SUBSTITUTE(SUBSTITUTE(TEXT(SOURCE!H1996,"????0"),"  ","")," ",""))   ))), "")&amp;
       IF(ISTEXT(SOURCE!H1996),SOURCE!H1996, SUBSTITUTE(SUBSTITUTE(TEXT(SOURCE!H1996,"????0"),"  ","")," ",""))   &amp;","&amp; IF(lookups!$J$2-3 &gt;= 0, REPT(" ",lookups!$J$2-3-5), "")&amp;
      SOURCE!I1996&amp;
" | "&amp; IF(lookups!$K$2-LEN(SOURCE!I1996) &gt;= 0, REPT(" ",lookups!$K$2-LEN(SOURCE!I1996)), "")&amp;
      SOURCE!J1996&amp;      IF(lookups!$L$2-LEN(SOURCE!J1996) &gt;= 0, REPT(" ",lookups!$L$2-LEN(SOURCE!J1996)), "")&amp;
" | "&amp; IF(lookups!$K$2-LEN(SOURCE!I1996) &gt;= 0, REPT(" ",lookups!$K$2-LEN(SOURCE!I1996)), "")&amp;
      SOURCE!K1996&amp;      IF(lookups!$L$2-LEN(SOURCE!K1996) &gt;= 0, REPT(" ",lookups!$M$2-LEN(SOURCE!K1996)), "")&amp;
" | "&amp; SOURCE!L1996&amp;      IF(lookups!$O$2-LEN(SOURCE!L1996) &gt;= 0, REPT(" ",lookups!$O$2-LEN(SOURCE!L1996)), "")&amp;
" | "&amp; SOURCE!M1996&amp;      IF(lookups!$P$2-LEN(SOURCE!M1996) &gt;= 0, REPT(" ",lookups!$P$2-LEN(SOURCE!M1996)), "")&amp;
      "},"&amp;IF(SOURCE!O1996&lt;&gt;"",""&amp;SOURCE!O1996,"")
 )
)
)</f>
        <v>/* 1952 */  { SetSetting,                   DO_SCI,                      "SCIOVR",                                      "SCIOVR",                                      (0 &lt;&lt; TAM_MAX_BITS) |     0, CAT_FNCT | SLS_UNCHANGED | US_UNCHANGED | EIM_DISABLED | PTP_NONE         },//JM Replacements</v>
      </c>
    </row>
    <row r="1997" customFormat="false" ht="15.75" hidden="false" customHeight="false" outlineLevel="0" collapsed="false">
      <c r="A1997" s="263" t="str">
        <f aca="false">IF(AND(OR(SOURCE!A1997="",ISBLANK(SOURCE!A1997)),SOURCE!B1997&gt;0),IF(ISBLANK(SOURCE!C1997),"",SOURCE!C1997),
IF(SOURCE!B1997&lt;0,VLOOKUP(SOURCE!B1997,lookups!A$1:B$25,2,0),
  IF(ISBLANK(SOURCE!B1997),
    "",
    "/* "&amp;TEXT(SOURCE!B1997,"???0")&amp;" *"&amp;
      SOURCE!C1997&amp;", "&amp; IF(lookups!$E$2-LEN(SOURCE!C1997) &gt;= 0, REPT(" ",lookups!$E$2-LEN(SOURCE!C1997)), "")&amp;
      SOURCE!D1997&amp;", "&amp; IF(lookups!$F$2-LEN(SOURCE!D1997) &gt;= 0, REPT(" ",lookups!$F$2-LEN(SOURCE!D1997)), "")&amp;
      SOURCE!E1997&amp;", "&amp; IF(lookups!$G$2-LEN(SOURCE!E1997) &gt;=0, REPT(" ",lookups!$G$2-LEN(SOURCE!E1997)), "")&amp;
      SOURCE!F1997&amp;", "&amp; IF(lookups!$H$2-LEN(SOURCE!F1997) &gt;= 0, REPT(" ",lookups!$H$2-LEN(SOURCE!F1997)+2), "")&amp;"("&amp;
      SUBSTITUTE(TEXT(SOURCE!G1997,"??0"),"  ","")&amp;" &lt;&lt; TAM_MAX_BITS) |"&amp; IF(lookups!$I$2-3 &gt;= 0, REPT(" ",MAX(1,lookups!$I$2-5+4+1-1-LEN(  IF(ISTEXT(SOURCE!H1997),SOURCE!H1997,  SUBSTITUTE(SUBSTITUTE(TEXT(SOURCE!H1997,"????0"),"  ","")," ",""))   ))), "")&amp;
       IF(ISTEXT(SOURCE!H1997),SOURCE!H1997, SUBSTITUTE(SUBSTITUTE(TEXT(SOURCE!H1997,"????0"),"  ","")," ",""))   &amp;","&amp; IF(lookups!$J$2-3 &gt;= 0, REPT(" ",lookups!$J$2-3-5), "")&amp;
      SOURCE!I1997&amp;
" | "&amp; IF(lookups!$K$2-LEN(SOURCE!I1997) &gt;= 0, REPT(" ",lookups!$K$2-LEN(SOURCE!I1997)), "")&amp;
      SOURCE!J1997&amp;      IF(lookups!$L$2-LEN(SOURCE!J1997) &gt;= 0, REPT(" ",lookups!$L$2-LEN(SOURCE!J1997)), "")&amp;
" | "&amp; IF(lookups!$K$2-LEN(SOURCE!I1997) &gt;= 0, REPT(" ",lookups!$K$2-LEN(SOURCE!I1997)), "")&amp;
      SOURCE!K1997&amp;      IF(lookups!$L$2-LEN(SOURCE!K1997) &gt;= 0, REPT(" ",lookups!$M$2-LEN(SOURCE!K1997)), "")&amp;
" | "&amp; SOURCE!L1997&amp;      IF(lookups!$O$2-LEN(SOURCE!L1997) &gt;= 0, REPT(" ",lookups!$O$2-LEN(SOURCE!L1997)), "")&amp;
" | "&amp; SOURCE!M1997&amp;      IF(lookups!$P$2-LEN(SOURCE!M1997) &gt;= 0, REPT(" ",lookups!$P$2-LEN(SOURCE!M1997)), "")&amp;
      "},"&amp;IF(SOURCE!O1997&lt;&gt;"",""&amp;SOURCE!O1997,"")
 )
)
)</f>
        <v>/* 1953 */  { SetSetting,                   DO_ENG,                      "ENGOVR",                                      "ENGOVR",                                      (0 &lt;&lt; TAM_MAX_BITS) |     0, CAT_FNCT | SLS_UNCHANGED | US_UNCHANGED | EIM_DISABLED | PTP_NONE         },//JM Replacements</v>
      </c>
    </row>
    <row r="1998" customFormat="false" ht="15.75" hidden="false" customHeight="false" outlineLevel="0" collapsed="false">
      <c r="A1998" s="263" t="str">
        <f aca="false">IF(AND(OR(SOURCE!A1998="",ISBLANK(SOURCE!A1998)),SOURCE!B1998&gt;0),IF(ISBLANK(SOURCE!C1998),"",SOURCE!C1998),
IF(SOURCE!B1998&lt;0,VLOOKUP(SOURCE!B1998,lookups!A$1:B$25,2,0),
  IF(ISBLANK(SOURCE!B1998),
    "",
    "/* "&amp;TEXT(SOURCE!B1998,"???0")&amp;" *"&amp;
      SOURCE!C1998&amp;", "&amp; IF(lookups!$E$2-LEN(SOURCE!C1998) &gt;= 0, REPT(" ",lookups!$E$2-LEN(SOURCE!C1998)), "")&amp;
      SOURCE!D1998&amp;", "&amp; IF(lookups!$F$2-LEN(SOURCE!D1998) &gt;= 0, REPT(" ",lookups!$F$2-LEN(SOURCE!D1998)), "")&amp;
      SOURCE!E1998&amp;", "&amp; IF(lookups!$G$2-LEN(SOURCE!E1998) &gt;=0, REPT(" ",lookups!$G$2-LEN(SOURCE!E1998)), "")&amp;
      SOURCE!F1998&amp;", "&amp; IF(lookups!$H$2-LEN(SOURCE!F1998) &gt;= 0, REPT(" ",lookups!$H$2-LEN(SOURCE!F1998)+2), "")&amp;"("&amp;
      SUBSTITUTE(TEXT(SOURCE!G1998,"??0"),"  ","")&amp;" &lt;&lt; TAM_MAX_BITS) |"&amp; IF(lookups!$I$2-3 &gt;= 0, REPT(" ",MAX(1,lookups!$I$2-5+4+1-1-LEN(  IF(ISTEXT(SOURCE!H1998),SOURCE!H1998,  SUBSTITUTE(SUBSTITUTE(TEXT(SOURCE!H1998,"????0"),"  ","")," ",""))   ))), "")&amp;
       IF(ISTEXT(SOURCE!H1998),SOURCE!H1998, SUBSTITUTE(SUBSTITUTE(TEXT(SOURCE!H1998,"????0"),"  ","")," ",""))   &amp;","&amp; IF(lookups!$J$2-3 &gt;= 0, REPT(" ",lookups!$J$2-3-5), "")&amp;
      SOURCE!I1998&amp;
" | "&amp; IF(lookups!$K$2-LEN(SOURCE!I1998) &gt;= 0, REPT(" ",lookups!$K$2-LEN(SOURCE!I1998)), "")&amp;
      SOURCE!J1998&amp;      IF(lookups!$L$2-LEN(SOURCE!J1998) &gt;= 0, REPT(" ",lookups!$L$2-LEN(SOURCE!J1998)), "")&amp;
" | "&amp; IF(lookups!$K$2-LEN(SOURCE!I1998) &gt;= 0, REPT(" ",lookups!$K$2-LEN(SOURCE!I1998)), "")&amp;
      SOURCE!K1998&amp;      IF(lookups!$L$2-LEN(SOURCE!K1998) &gt;= 0, REPT(" ",lookups!$M$2-LEN(SOURCE!K1998)), "")&amp;
" | "&amp; SOURCE!L1998&amp;      IF(lookups!$O$2-LEN(SOURCE!L1998) &gt;= 0, REPT(" ",lookups!$O$2-LEN(SOURCE!L1998)), "")&amp;
" | "&amp; SOURCE!M1998&amp;      IF(lookups!$P$2-LEN(SOURCE!M1998) &gt;= 0, REPT(" ",lookups!$P$2-LEN(SOURCE!M1998)), "")&amp;
      "},"&amp;IF(SOURCE!O1998&lt;&gt;"",""&amp;SOURCE!O1998,"")
 )
)
)</f>
        <v>/* 1954 */  { fnT_ARROW,                    ITM_T_LEFT_ARROW,            "",                                            STD_LEFT_ARROW,                                (0 &lt;&lt; TAM_MAX_BITS) |     0, CAT_NONE | SLS_UNCHANGED | US_UNCHANGED | EIM_DISABLED | PTP_DISABLED     },</v>
      </c>
    </row>
    <row r="1999" customFormat="false" ht="15.75" hidden="false" customHeight="false" outlineLevel="0" collapsed="false">
      <c r="A1999" s="263" t="str">
        <f aca="false">IF(AND(OR(SOURCE!A1999="",ISBLANK(SOURCE!A1999)),SOURCE!B1999&gt;0),IF(ISBLANK(SOURCE!C1999),"",SOURCE!C1999),
IF(SOURCE!B1999&lt;0,VLOOKUP(SOURCE!B1999,lookups!A$1:B$25,2,0),
  IF(ISBLANK(SOURCE!B1999),
    "",
    "/* "&amp;TEXT(SOURCE!B1999,"???0")&amp;" *"&amp;
      SOURCE!C1999&amp;", "&amp; IF(lookups!$E$2-LEN(SOURCE!C1999) &gt;= 0, REPT(" ",lookups!$E$2-LEN(SOURCE!C1999)), "")&amp;
      SOURCE!D1999&amp;", "&amp; IF(lookups!$F$2-LEN(SOURCE!D1999) &gt;= 0, REPT(" ",lookups!$F$2-LEN(SOURCE!D1999)), "")&amp;
      SOURCE!E1999&amp;", "&amp; IF(lookups!$G$2-LEN(SOURCE!E1999) &gt;=0, REPT(" ",lookups!$G$2-LEN(SOURCE!E1999)), "")&amp;
      SOURCE!F1999&amp;", "&amp; IF(lookups!$H$2-LEN(SOURCE!F1999) &gt;= 0, REPT(" ",lookups!$H$2-LEN(SOURCE!F1999)+2), "")&amp;"("&amp;
      SUBSTITUTE(TEXT(SOURCE!G1999,"??0"),"  ","")&amp;" &lt;&lt; TAM_MAX_BITS) |"&amp; IF(lookups!$I$2-3 &gt;= 0, REPT(" ",MAX(1,lookups!$I$2-5+4+1-1-LEN(  IF(ISTEXT(SOURCE!H1999),SOURCE!H1999,  SUBSTITUTE(SUBSTITUTE(TEXT(SOURCE!H1999,"????0"),"  ","")," ",""))   ))), "")&amp;
       IF(ISTEXT(SOURCE!H1999),SOURCE!H1999, SUBSTITUTE(SUBSTITUTE(TEXT(SOURCE!H1999,"????0"),"  ","")," ",""))   &amp;","&amp; IF(lookups!$J$2-3 &gt;= 0, REPT(" ",lookups!$J$2-3-5), "")&amp;
      SOURCE!I1999&amp;
" | "&amp; IF(lookups!$K$2-LEN(SOURCE!I1999) &gt;= 0, REPT(" ",lookups!$K$2-LEN(SOURCE!I1999)), "")&amp;
      SOURCE!J1999&amp;      IF(lookups!$L$2-LEN(SOURCE!J1999) &gt;= 0, REPT(" ",lookups!$L$2-LEN(SOURCE!J1999)), "")&amp;
" | "&amp; IF(lookups!$K$2-LEN(SOURCE!I1999) &gt;= 0, REPT(" ",lookups!$K$2-LEN(SOURCE!I1999)), "")&amp;
      SOURCE!K1999&amp;      IF(lookups!$L$2-LEN(SOURCE!K1999) &gt;= 0, REPT(" ",lookups!$M$2-LEN(SOURCE!K1999)), "")&amp;
" | "&amp; SOURCE!L1999&amp;      IF(lookups!$O$2-LEN(SOURCE!L1999) &gt;= 0, REPT(" ",lookups!$O$2-LEN(SOURCE!L1999)), "")&amp;
" | "&amp; SOURCE!M1999&amp;      IF(lookups!$P$2-LEN(SOURCE!M1999) &gt;= 0, REPT(" ",lookups!$P$2-LEN(SOURCE!M1999)), "")&amp;
      "},"&amp;IF(SOURCE!O1999&lt;&gt;"",""&amp;SOURCE!O1999,"")
 )
)
)</f>
        <v>/* 1955 */  { fnT_ARROW,                    ITM_T_RIGHT_ARROW,           "",                                            STD_RIGHT_ARROW,                               (0 &lt;&lt; TAM_MAX_BITS) |     0, CAT_NONE | SLS_UNCHANGED | US_UNCHANGED | EIM_DISABLED | PTP_DISABLED     },</v>
      </c>
    </row>
    <row r="2000" customFormat="false" ht="15.75" hidden="false" customHeight="false" outlineLevel="0" collapsed="false">
      <c r="A2000" s="263" t="str">
        <f aca="false">IF(AND(OR(SOURCE!A2000="",ISBLANK(SOURCE!A2000)),SOURCE!B2000&gt;0),IF(ISBLANK(SOURCE!C2000),"",SOURCE!C2000),
IF(SOURCE!B2000&lt;0,VLOOKUP(SOURCE!B2000,lookups!A$1:B$25,2,0),
  IF(ISBLANK(SOURCE!B2000),
    "",
    "/* "&amp;TEXT(SOURCE!B2000,"???0")&amp;" *"&amp;
      SOURCE!C2000&amp;", "&amp; IF(lookups!$E$2-LEN(SOURCE!C2000) &gt;= 0, REPT(" ",lookups!$E$2-LEN(SOURCE!C2000)), "")&amp;
      SOURCE!D2000&amp;", "&amp; IF(lookups!$F$2-LEN(SOURCE!D2000) &gt;= 0, REPT(" ",lookups!$F$2-LEN(SOURCE!D2000)), "")&amp;
      SOURCE!E2000&amp;", "&amp; IF(lookups!$G$2-LEN(SOURCE!E2000) &gt;=0, REPT(" ",lookups!$G$2-LEN(SOURCE!E2000)), "")&amp;
      SOURCE!F2000&amp;", "&amp; IF(lookups!$H$2-LEN(SOURCE!F2000) &gt;= 0, REPT(" ",lookups!$H$2-LEN(SOURCE!F2000)+2), "")&amp;"("&amp;
      SUBSTITUTE(TEXT(SOURCE!G2000,"??0"),"  ","")&amp;" &lt;&lt; TAM_MAX_BITS) |"&amp; IF(lookups!$I$2-3 &gt;= 0, REPT(" ",MAX(1,lookups!$I$2-5+4+1-1-LEN(  IF(ISTEXT(SOURCE!H2000),SOURCE!H2000,  SUBSTITUTE(SUBSTITUTE(TEXT(SOURCE!H2000,"????0"),"  ","")," ",""))   ))), "")&amp;
       IF(ISTEXT(SOURCE!H2000),SOURCE!H2000, SUBSTITUTE(SUBSTITUTE(TEXT(SOURCE!H2000,"????0"),"  ","")," ",""))   &amp;","&amp; IF(lookups!$J$2-3 &gt;= 0, REPT(" ",lookups!$J$2-3-5), "")&amp;
      SOURCE!I2000&amp;
" | "&amp; IF(lookups!$K$2-LEN(SOURCE!I2000) &gt;= 0, REPT(" ",lookups!$K$2-LEN(SOURCE!I2000)), "")&amp;
      SOURCE!J2000&amp;      IF(lookups!$L$2-LEN(SOURCE!J2000) &gt;= 0, REPT(" ",lookups!$L$2-LEN(SOURCE!J2000)), "")&amp;
" | "&amp; IF(lookups!$K$2-LEN(SOURCE!I2000) &gt;= 0, REPT(" ",lookups!$K$2-LEN(SOURCE!I2000)), "")&amp;
      SOURCE!K2000&amp;      IF(lookups!$L$2-LEN(SOURCE!K2000) &gt;= 0, REPT(" ",lookups!$M$2-LEN(SOURCE!K2000)), "")&amp;
" | "&amp; SOURCE!L2000&amp;      IF(lookups!$O$2-LEN(SOURCE!L2000) &gt;= 0, REPT(" ",lookups!$O$2-LEN(SOURCE!L2000)), "")&amp;
" | "&amp; SOURCE!M2000&amp;      IF(lookups!$P$2-LEN(SOURCE!M2000) &gt;= 0, REPT(" ",lookups!$P$2-LEN(SOURCE!M2000)), "")&amp;
      "},"&amp;IF(SOURCE!O2000&lt;&gt;"",""&amp;SOURCE!O2000,"")
 )
)
)</f>
        <v>/* 1956 */  { fnT_ARROW,                    ITM_T_LLEFT_ARROW,           "",                                            STD_LEFT_DASHARROW,                            (0 &lt;&lt; TAM_MAX_BITS) |     0, CAT_NONE | SLS_UNCHANGED | US_UNCHANGED | EIM_DISABLED | PTP_DISABLED     },</v>
      </c>
    </row>
    <row r="2001" customFormat="false" ht="15.75" hidden="false" customHeight="false" outlineLevel="0" collapsed="false">
      <c r="A2001" s="263" t="str">
        <f aca="false">IF(AND(OR(SOURCE!A2001="",ISBLANK(SOURCE!A2001)),SOURCE!B2001&gt;0),IF(ISBLANK(SOURCE!C2001),"",SOURCE!C2001),
IF(SOURCE!B2001&lt;0,VLOOKUP(SOURCE!B2001,lookups!A$1:B$25,2,0),
  IF(ISBLANK(SOURCE!B2001),
    "",
    "/* "&amp;TEXT(SOURCE!B2001,"???0")&amp;" *"&amp;
      SOURCE!C2001&amp;", "&amp; IF(lookups!$E$2-LEN(SOURCE!C2001) &gt;= 0, REPT(" ",lookups!$E$2-LEN(SOURCE!C2001)), "")&amp;
      SOURCE!D2001&amp;", "&amp; IF(lookups!$F$2-LEN(SOURCE!D2001) &gt;= 0, REPT(" ",lookups!$F$2-LEN(SOURCE!D2001)), "")&amp;
      SOURCE!E2001&amp;", "&amp; IF(lookups!$G$2-LEN(SOURCE!E2001) &gt;=0, REPT(" ",lookups!$G$2-LEN(SOURCE!E2001)), "")&amp;
      SOURCE!F2001&amp;", "&amp; IF(lookups!$H$2-LEN(SOURCE!F2001) &gt;= 0, REPT(" ",lookups!$H$2-LEN(SOURCE!F2001)+2), "")&amp;"("&amp;
      SUBSTITUTE(TEXT(SOURCE!G2001,"??0"),"  ","")&amp;" &lt;&lt; TAM_MAX_BITS) |"&amp; IF(lookups!$I$2-3 &gt;= 0, REPT(" ",MAX(1,lookups!$I$2-5+4+1-1-LEN(  IF(ISTEXT(SOURCE!H2001),SOURCE!H2001,  SUBSTITUTE(SUBSTITUTE(TEXT(SOURCE!H2001,"????0"),"  ","")," ",""))   ))), "")&amp;
       IF(ISTEXT(SOURCE!H2001),SOURCE!H2001, SUBSTITUTE(SUBSTITUTE(TEXT(SOURCE!H2001,"????0"),"  ","")," ",""))   &amp;","&amp; IF(lookups!$J$2-3 &gt;= 0, REPT(" ",lookups!$J$2-3-5), "")&amp;
      SOURCE!I2001&amp;
" | "&amp; IF(lookups!$K$2-LEN(SOURCE!I2001) &gt;= 0, REPT(" ",lookups!$K$2-LEN(SOURCE!I2001)), "")&amp;
      SOURCE!J2001&amp;      IF(lookups!$L$2-LEN(SOURCE!J2001) &gt;= 0, REPT(" ",lookups!$L$2-LEN(SOURCE!J2001)), "")&amp;
" | "&amp; IF(lookups!$K$2-LEN(SOURCE!I2001) &gt;= 0, REPT(" ",lookups!$K$2-LEN(SOURCE!I2001)), "")&amp;
      SOURCE!K2001&amp;      IF(lookups!$L$2-LEN(SOURCE!K2001) &gt;= 0, REPT(" ",lookups!$M$2-LEN(SOURCE!K2001)), "")&amp;
" | "&amp; SOURCE!L2001&amp;      IF(lookups!$O$2-LEN(SOURCE!L2001) &gt;= 0, REPT(" ",lookups!$O$2-LEN(SOURCE!L2001)), "")&amp;
" | "&amp; SOURCE!M2001&amp;      IF(lookups!$P$2-LEN(SOURCE!M2001) &gt;= 0, REPT(" ",lookups!$P$2-LEN(SOURCE!M2001)), "")&amp;
      "},"&amp;IF(SOURCE!O2001&lt;&gt;"",""&amp;SOURCE!O2001,"")
 )
)
)</f>
        <v>/* 1957 */  { fnT_ARROW,                    ITM_T_RRIGHT_ARROW,          "",                                            STD_RIGHT_DASHARROW,                           (0 &lt;&lt; TAM_MAX_BITS) |     0, CAT_NONE | SLS_UNCHANGED | US_UNCHANGED | EIM_DISABLED | PTP_DISABLED     },</v>
      </c>
    </row>
    <row r="2002" customFormat="false" ht="15.75" hidden="false" customHeight="false" outlineLevel="0" collapsed="false">
      <c r="A2002" s="263" t="str">
        <f aca="false">IF(AND(OR(SOURCE!A2002="",ISBLANK(SOURCE!A2002)),SOURCE!B2002&gt;0),IF(ISBLANK(SOURCE!C2002),"",SOURCE!C2002),
IF(SOURCE!B2002&lt;0,VLOOKUP(SOURCE!B2002,lookups!A$1:B$25,2,0),
  IF(ISBLANK(SOURCE!B2002),
    "",
    "/* "&amp;TEXT(SOURCE!B2002,"???0")&amp;" *"&amp;
      SOURCE!C2002&amp;", "&amp; IF(lookups!$E$2-LEN(SOURCE!C2002) &gt;= 0, REPT(" ",lookups!$E$2-LEN(SOURCE!C2002)), "")&amp;
      SOURCE!D2002&amp;", "&amp; IF(lookups!$F$2-LEN(SOURCE!D2002) &gt;= 0, REPT(" ",lookups!$F$2-LEN(SOURCE!D2002)), "")&amp;
      SOURCE!E2002&amp;", "&amp; IF(lookups!$G$2-LEN(SOURCE!E2002) &gt;=0, REPT(" ",lookups!$G$2-LEN(SOURCE!E2002)), "")&amp;
      SOURCE!F2002&amp;", "&amp; IF(lookups!$H$2-LEN(SOURCE!F2002) &gt;= 0, REPT(" ",lookups!$H$2-LEN(SOURCE!F2002)+2), "")&amp;"("&amp;
      SUBSTITUTE(TEXT(SOURCE!G2002,"??0"),"  ","")&amp;" &lt;&lt; TAM_MAX_BITS) |"&amp; IF(lookups!$I$2-3 &gt;= 0, REPT(" ",MAX(1,lookups!$I$2-5+4+1-1-LEN(  IF(ISTEXT(SOURCE!H2002),SOURCE!H2002,  SUBSTITUTE(SUBSTITUTE(TEXT(SOURCE!H2002,"????0"),"  ","")," ",""))   ))), "")&amp;
       IF(ISTEXT(SOURCE!H2002),SOURCE!H2002, SUBSTITUTE(SUBSTITUTE(TEXT(SOURCE!H2002,"????0"),"  ","")," ",""))   &amp;","&amp; IF(lookups!$J$2-3 &gt;= 0, REPT(" ",lookups!$J$2-3-5), "")&amp;
      SOURCE!I2002&amp;
" | "&amp; IF(lookups!$K$2-LEN(SOURCE!I2002) &gt;= 0, REPT(" ",lookups!$K$2-LEN(SOURCE!I2002)), "")&amp;
      SOURCE!J2002&amp;      IF(lookups!$L$2-LEN(SOURCE!J2002) &gt;= 0, REPT(" ",lookups!$L$2-LEN(SOURCE!J2002)), "")&amp;
" | "&amp; IF(lookups!$K$2-LEN(SOURCE!I2002) &gt;= 0, REPT(" ",lookups!$K$2-LEN(SOURCE!I2002)), "")&amp;
      SOURCE!K2002&amp;      IF(lookups!$L$2-LEN(SOURCE!K2002) &gt;= 0, REPT(" ",lookups!$M$2-LEN(SOURCE!K2002)), "")&amp;
" | "&amp; SOURCE!L2002&amp;      IF(lookups!$O$2-LEN(SOURCE!L2002) &gt;= 0, REPT(" ",lookups!$O$2-LEN(SOURCE!L2002)), "")&amp;
" | "&amp; SOURCE!M2002&amp;      IF(lookups!$P$2-LEN(SOURCE!M2002) &gt;= 0, REPT(" ",lookups!$P$2-LEN(SOURCE!M2002)), "")&amp;
      "},"&amp;IF(SOURCE!O2002&lt;&gt;"",""&amp;SOURCE!O2002,"")
 )
)
)</f>
        <v>/* 1958 */  { fnXEQNEW,                     NOPARAM,                     "X.NEW",                                       "X.NEW",                                       (0 &lt;&lt; TAM_MAX_BITS) |     0, CAT_NONE | SLS_ENABLED   | US_UNCHANGED | EIM_DISABLED | PTP_DISABLED     },</v>
      </c>
    </row>
    <row r="2003" customFormat="false" ht="15.75" hidden="false" customHeight="false" outlineLevel="0" collapsed="false">
      <c r="A2003" s="263" t="str">
        <f aca="false">IF(AND(OR(SOURCE!A2003="",ISBLANK(SOURCE!A2003)),SOURCE!B2003&gt;0),IF(ISBLANK(SOURCE!C2003),"",SOURCE!C2003),
IF(SOURCE!B2003&lt;0,VLOOKUP(SOURCE!B2003,lookups!A$1:B$25,2,0),
  IF(ISBLANK(SOURCE!B2003),
    "",
    "/* "&amp;TEXT(SOURCE!B2003,"???0")&amp;" *"&amp;
      SOURCE!C2003&amp;", "&amp; IF(lookups!$E$2-LEN(SOURCE!C2003) &gt;= 0, REPT(" ",lookups!$E$2-LEN(SOURCE!C2003)), "")&amp;
      SOURCE!D2003&amp;", "&amp; IF(lookups!$F$2-LEN(SOURCE!D2003) &gt;= 0, REPT(" ",lookups!$F$2-LEN(SOURCE!D2003)), "")&amp;
      SOURCE!E2003&amp;", "&amp; IF(lookups!$G$2-LEN(SOURCE!E2003) &gt;=0, REPT(" ",lookups!$G$2-LEN(SOURCE!E2003)), "")&amp;
      SOURCE!F2003&amp;", "&amp; IF(lookups!$H$2-LEN(SOURCE!F2003) &gt;= 0, REPT(" ",lookups!$H$2-LEN(SOURCE!F2003)+2), "")&amp;"("&amp;
      SUBSTITUTE(TEXT(SOURCE!G2003,"??0"),"  ","")&amp;" &lt;&lt; TAM_MAX_BITS) |"&amp; IF(lookups!$I$2-3 &gt;= 0, REPT(" ",MAX(1,lookups!$I$2-5+4+1-1-LEN(  IF(ISTEXT(SOURCE!H2003),SOURCE!H2003,  SUBSTITUTE(SUBSTITUTE(TEXT(SOURCE!H2003,"????0"),"  ","")," ",""))   ))), "")&amp;
       IF(ISTEXT(SOURCE!H2003),SOURCE!H2003, SUBSTITUTE(SUBSTITUTE(TEXT(SOURCE!H2003,"????0"),"  ","")," ",""))   &amp;","&amp; IF(lookups!$J$2-3 &gt;= 0, REPT(" ",lookups!$J$2-3-5), "")&amp;
      SOURCE!I2003&amp;
" | "&amp; IF(lookups!$K$2-LEN(SOURCE!I2003) &gt;= 0, REPT(" ",lookups!$K$2-LEN(SOURCE!I2003)), "")&amp;
      SOURCE!J2003&amp;      IF(lookups!$L$2-LEN(SOURCE!J2003) &gt;= 0, REPT(" ",lookups!$L$2-LEN(SOURCE!J2003)), "")&amp;
" | "&amp; IF(lookups!$K$2-LEN(SOURCE!I2003) &gt;= 0, REPT(" ",lookups!$K$2-LEN(SOURCE!I2003)), "")&amp;
      SOURCE!K2003&amp;      IF(lookups!$L$2-LEN(SOURCE!K2003) &gt;= 0, REPT(" ",lookups!$M$2-LEN(SOURCE!K2003)), "")&amp;
" | "&amp; SOURCE!L2003&amp;      IF(lookups!$O$2-LEN(SOURCE!L2003) &gt;= 0, REPT(" ",lookups!$O$2-LEN(SOURCE!L2003)), "")&amp;
" | "&amp; SOURCE!M2003&amp;      IF(lookups!$P$2-LEN(SOURCE!M2003) &gt;= 0, REPT(" ",lookups!$P$2-LEN(SOURCE!M2003)), "")&amp;
      "},"&amp;IF(SOURCE!O2003&lt;&gt;"",""&amp;SOURCE!O2003,"")
 )
)
)</f>
        <v>/* 1959 */  { fnXSWAP,                      NOPARAM,                     "X.SWAP",                                      "X.SWAP",                                      (0 &lt;&lt; TAM_MAX_BITS) |     0, CAT_FNCT | SLS_ENABLED   | US_UNCHANGED | EIM_DISABLED | PTP_DISABLED     },</v>
      </c>
    </row>
    <row r="2004" customFormat="false" ht="15.75" hidden="false" customHeight="false" outlineLevel="0" collapsed="false">
      <c r="A2004" s="263" t="str">
        <f aca="false">IF(AND(OR(SOURCE!A2004="",ISBLANK(SOURCE!A2004)),SOURCE!B2004&gt;0),IF(ISBLANK(SOURCE!C2004),"",SOURCE!C2004),
IF(SOURCE!B2004&lt;0,VLOOKUP(SOURCE!B2004,lookups!A$1:B$25,2,0),
  IF(ISBLANK(SOURCE!B2004),
    "",
    "/* "&amp;TEXT(SOURCE!B2004,"???0")&amp;" *"&amp;
      SOURCE!C2004&amp;", "&amp; IF(lookups!$E$2-LEN(SOURCE!C2004) &gt;= 0, REPT(" ",lookups!$E$2-LEN(SOURCE!C2004)), "")&amp;
      SOURCE!D2004&amp;", "&amp; IF(lookups!$F$2-LEN(SOURCE!D2004) &gt;= 0, REPT(" ",lookups!$F$2-LEN(SOURCE!D2004)), "")&amp;
      SOURCE!E2004&amp;", "&amp; IF(lookups!$G$2-LEN(SOURCE!E2004) &gt;=0, REPT(" ",lookups!$G$2-LEN(SOURCE!E2004)), "")&amp;
      SOURCE!F2004&amp;", "&amp; IF(lookups!$H$2-LEN(SOURCE!F2004) &gt;= 0, REPT(" ",lookups!$H$2-LEN(SOURCE!F2004)+2), "")&amp;"("&amp;
      SUBSTITUTE(TEXT(SOURCE!G2004,"??0"),"  ","")&amp;" &lt;&lt; TAM_MAX_BITS) |"&amp; IF(lookups!$I$2-3 &gt;= 0, REPT(" ",MAX(1,lookups!$I$2-5+4+1-1-LEN(  IF(ISTEXT(SOURCE!H2004),SOURCE!H2004,  SUBSTITUTE(SUBSTITUTE(TEXT(SOURCE!H2004,"????0"),"  ","")," ",""))   ))), "")&amp;
       IF(ISTEXT(SOURCE!H2004),SOURCE!H2004, SUBSTITUTE(SUBSTITUTE(TEXT(SOURCE!H2004,"????0"),"  ","")," ",""))   &amp;","&amp; IF(lookups!$J$2-3 &gt;= 0, REPT(" ",lookups!$J$2-3-5), "")&amp;
      SOURCE!I2004&amp;
" | "&amp; IF(lookups!$K$2-LEN(SOURCE!I2004) &gt;= 0, REPT(" ",lookups!$K$2-LEN(SOURCE!I2004)), "")&amp;
      SOURCE!J2004&amp;      IF(lookups!$L$2-LEN(SOURCE!J2004) &gt;= 0, REPT(" ",lookups!$L$2-LEN(SOURCE!J2004)), "")&amp;
" | "&amp; IF(lookups!$K$2-LEN(SOURCE!I2004) &gt;= 0, REPT(" ",lookups!$K$2-LEN(SOURCE!I2004)), "")&amp;
      SOURCE!K2004&amp;      IF(lookups!$L$2-LEN(SOURCE!K2004) &gt;= 0, REPT(" ",lookups!$M$2-LEN(SOURCE!K2004)), "")&amp;
" | "&amp; SOURCE!L2004&amp;      IF(lookups!$O$2-LEN(SOURCE!L2004) &gt;= 0, REPT(" ",lookups!$O$2-LEN(SOURCE!L2004)), "")&amp;
" | "&amp; SOURCE!M2004&amp;      IF(lookups!$P$2-LEN(SOURCE!M2004) &gt;= 0, REPT(" ",lookups!$P$2-LEN(SOURCE!M2004)), "")&amp;
      "},"&amp;IF(SOURCE!O2004&lt;&gt;"",""&amp;SOURCE!O2004,"")
 )
)
)</f>
        <v>/* 1960 */  { addItemToBuffer,              NOPARAM,                     "OCT",                                         "O",                                           (0 &lt;&lt; TAM_MAX_BITS) |     0, CAT_NONE | SLS_UNCHANGED | US_UNCHANGED | EIM_DISABLED | PTP_DISABLED     },</v>
      </c>
    </row>
    <row r="2005" customFormat="false" ht="15.75" hidden="false" customHeight="false" outlineLevel="0" collapsed="false">
      <c r="A2005" s="263" t="str">
        <f aca="false">IF(AND(OR(SOURCE!A2005="",ISBLANK(SOURCE!A2005)),SOURCE!B2005&gt;0),IF(ISBLANK(SOURCE!C2005),"",SOURCE!C2005),
IF(SOURCE!B2005&lt;0,VLOOKUP(SOURCE!B2005,lookups!A$1:B$25,2,0),
  IF(ISBLANK(SOURCE!B2005),
    "",
    "/* "&amp;TEXT(SOURCE!B2005,"???0")&amp;" *"&amp;
      SOURCE!C2005&amp;", "&amp; IF(lookups!$E$2-LEN(SOURCE!C2005) &gt;= 0, REPT(" ",lookups!$E$2-LEN(SOURCE!C2005)), "")&amp;
      SOURCE!D2005&amp;", "&amp; IF(lookups!$F$2-LEN(SOURCE!D2005) &gt;= 0, REPT(" ",lookups!$F$2-LEN(SOURCE!D2005)), "")&amp;
      SOURCE!E2005&amp;", "&amp; IF(lookups!$G$2-LEN(SOURCE!E2005) &gt;=0, REPT(" ",lookups!$G$2-LEN(SOURCE!E2005)), "")&amp;
      SOURCE!F2005&amp;", "&amp; IF(lookups!$H$2-LEN(SOURCE!F2005) &gt;= 0, REPT(" ",lookups!$H$2-LEN(SOURCE!F2005)+2), "")&amp;"("&amp;
      SUBSTITUTE(TEXT(SOURCE!G2005,"??0"),"  ","")&amp;" &lt;&lt; TAM_MAX_BITS) |"&amp; IF(lookups!$I$2-3 &gt;= 0, REPT(" ",MAX(1,lookups!$I$2-5+4+1-1-LEN(  IF(ISTEXT(SOURCE!H2005),SOURCE!H2005,  SUBSTITUTE(SUBSTITUTE(TEXT(SOURCE!H2005,"????0"),"  ","")," ",""))   ))), "")&amp;
       IF(ISTEXT(SOURCE!H2005),SOURCE!H2005, SUBSTITUTE(SUBSTITUTE(TEXT(SOURCE!H2005,"????0"),"  ","")," ",""))   &amp;","&amp; IF(lookups!$J$2-3 &gt;= 0, REPT(" ",lookups!$J$2-3-5), "")&amp;
      SOURCE!I2005&amp;
" | "&amp; IF(lookups!$K$2-LEN(SOURCE!I2005) &gt;= 0, REPT(" ",lookups!$K$2-LEN(SOURCE!I2005)), "")&amp;
      SOURCE!J2005&amp;      IF(lookups!$L$2-LEN(SOURCE!J2005) &gt;= 0, REPT(" ",lookups!$L$2-LEN(SOURCE!J2005)), "")&amp;
" | "&amp; IF(lookups!$K$2-LEN(SOURCE!I2005) &gt;= 0, REPT(" ",lookups!$K$2-LEN(SOURCE!I2005)), "")&amp;
      SOURCE!K2005&amp;      IF(lookups!$L$2-LEN(SOURCE!K2005) &gt;= 0, REPT(" ",lookups!$M$2-LEN(SOURCE!K2005)), "")&amp;
" | "&amp; SOURCE!L2005&amp;      IF(lookups!$O$2-LEN(SOURCE!L2005) &gt;= 0, REPT(" ",lookups!$O$2-LEN(SOURCE!L2005)), "")&amp;
" | "&amp; SOURCE!M2005&amp;      IF(lookups!$P$2-LEN(SOURCE!M2005) &gt;= 0, REPT(" ",lookups!$P$2-LEN(SOURCE!M2005)), "")&amp;
      "},"&amp;IF(SOURCE!O2005&lt;&gt;"",""&amp;SOURCE!O2005,"")
 )
)
)</f>
        <v>/* 1961 */  { fnKeysManagement,             USER_C47,                    "C47",                                         "C47",                                         (0 &lt;&lt; TAM_MAX_BITS) |     0, CAT_NONE | SLS_UNCHANGED | US_UNCHANGED | EIM_DISABLED | PTP_DISABLED     },</v>
      </c>
    </row>
    <row r="2006" customFormat="false" ht="15.75" hidden="false" customHeight="false" outlineLevel="0" collapsed="false">
      <c r="A2006" s="263" t="str">
        <f aca="false">IF(AND(OR(SOURCE!A2006="",ISBLANK(SOURCE!A2006)),SOURCE!B2006&gt;0),IF(ISBLANK(SOURCE!C2006),"",SOURCE!C2006),
IF(SOURCE!B2006&lt;0,VLOOKUP(SOURCE!B2006,lookups!A$1:B$25,2,0),
  IF(ISBLANK(SOURCE!B2006),
    "",
    "/* "&amp;TEXT(SOURCE!B2006,"???0")&amp;" *"&amp;
      SOURCE!C2006&amp;", "&amp; IF(lookups!$E$2-LEN(SOURCE!C2006) &gt;= 0, REPT(" ",lookups!$E$2-LEN(SOURCE!C2006)), "")&amp;
      SOURCE!D2006&amp;", "&amp; IF(lookups!$F$2-LEN(SOURCE!D2006) &gt;= 0, REPT(" ",lookups!$F$2-LEN(SOURCE!D2006)), "")&amp;
      SOURCE!E2006&amp;", "&amp; IF(lookups!$G$2-LEN(SOURCE!E2006) &gt;=0, REPT(" ",lookups!$G$2-LEN(SOURCE!E2006)), "")&amp;
      SOURCE!F2006&amp;", "&amp; IF(lookups!$H$2-LEN(SOURCE!F2006) &gt;= 0, REPT(" ",lookups!$H$2-LEN(SOURCE!F2006)+2), "")&amp;"("&amp;
      SUBSTITUTE(TEXT(SOURCE!G2006,"??0"),"  ","")&amp;" &lt;&lt; TAM_MAX_BITS) |"&amp; IF(lookups!$I$2-3 &gt;= 0, REPT(" ",MAX(1,lookups!$I$2-5+4+1-1-LEN(  IF(ISTEXT(SOURCE!H2006),SOURCE!H2006,  SUBSTITUTE(SUBSTITUTE(TEXT(SOURCE!H2006,"????0"),"  ","")," ",""))   ))), "")&amp;
       IF(ISTEXT(SOURCE!H2006),SOURCE!H2006, SUBSTITUTE(SUBSTITUTE(TEXT(SOURCE!H2006,"????0"),"  ","")," ",""))   &amp;","&amp; IF(lookups!$J$2-3 &gt;= 0, REPT(" ",lookups!$J$2-3-5), "")&amp;
      SOURCE!I2006&amp;
" | "&amp; IF(lookups!$K$2-LEN(SOURCE!I2006) &gt;= 0, REPT(" ",lookups!$K$2-LEN(SOURCE!I2006)), "")&amp;
      SOURCE!J2006&amp;      IF(lookups!$L$2-LEN(SOURCE!J2006) &gt;= 0, REPT(" ",lookups!$L$2-LEN(SOURCE!J2006)), "")&amp;
" | "&amp; IF(lookups!$K$2-LEN(SOURCE!I2006) &gt;= 0, REPT(" ",lookups!$K$2-LEN(SOURCE!I2006)), "")&amp;
      SOURCE!K2006&amp;      IF(lookups!$L$2-LEN(SOURCE!K2006) &gt;= 0, REPT(" ",lookups!$M$2-LEN(SOURCE!K2006)), "")&amp;
" | "&amp; SOURCE!L2006&amp;      IF(lookups!$O$2-LEN(SOURCE!L2006) &gt;= 0, REPT(" ",lookups!$O$2-LEN(SOURCE!L2006)), "")&amp;
" | "&amp; SOURCE!M2006&amp;      IF(lookups!$P$2-LEN(SOURCE!M2006) &gt;= 0, REPT(" ",lookups!$P$2-LEN(SOURCE!M2006)), "")&amp;
      "},"&amp;IF(SOURCE!O2006&lt;&gt;"",""&amp;SOURCE!O2006,"")
 )
)
)</f>
        <v>/* 1962 */  { fnKeysManagement,             USER_V47,                    "V47",                                         "V47",                                         (0 &lt;&lt; TAM_MAX_BITS) |     0, CAT_NONE | SLS_UNCHANGED | US_UNCHANGED | EIM_DISABLED | PTP_DISABLED     },</v>
      </c>
    </row>
    <row r="2007" customFormat="false" ht="15.75" hidden="false" customHeight="false" outlineLevel="0" collapsed="false">
      <c r="A2007" s="263" t="str">
        <f aca="false">IF(AND(OR(SOURCE!A2007="",ISBLANK(SOURCE!A2007)),SOURCE!B2007&gt;0),IF(ISBLANK(SOURCE!C2007),"",SOURCE!C2007),
IF(SOURCE!B2007&lt;0,VLOOKUP(SOURCE!B2007,lookups!A$1:B$25,2,0),
  IF(ISBLANK(SOURCE!B2007),
    "",
    "/* "&amp;TEXT(SOURCE!B2007,"???0")&amp;" *"&amp;
      SOURCE!C2007&amp;", "&amp; IF(lookups!$E$2-LEN(SOURCE!C2007) &gt;= 0, REPT(" ",lookups!$E$2-LEN(SOURCE!C2007)), "")&amp;
      SOURCE!D2007&amp;", "&amp; IF(lookups!$F$2-LEN(SOURCE!D2007) &gt;= 0, REPT(" ",lookups!$F$2-LEN(SOURCE!D2007)), "")&amp;
      SOURCE!E2007&amp;", "&amp; IF(lookups!$G$2-LEN(SOURCE!E2007) &gt;=0, REPT(" ",lookups!$G$2-LEN(SOURCE!E2007)), "")&amp;
      SOURCE!F2007&amp;", "&amp; IF(lookups!$H$2-LEN(SOURCE!F2007) &gt;= 0, REPT(" ",lookups!$H$2-LEN(SOURCE!F2007)+2), "")&amp;"("&amp;
      SUBSTITUTE(TEXT(SOURCE!G2007,"??0"),"  ","")&amp;" &lt;&lt; TAM_MAX_BITS) |"&amp; IF(lookups!$I$2-3 &gt;= 0, REPT(" ",MAX(1,lookups!$I$2-5+4+1-1-LEN(  IF(ISTEXT(SOURCE!H2007),SOURCE!H2007,  SUBSTITUTE(SUBSTITUTE(TEXT(SOURCE!H2007,"????0"),"  ","")," ",""))   ))), "")&amp;
       IF(ISTEXT(SOURCE!H2007),SOURCE!H2007, SUBSTITUTE(SUBSTITUTE(TEXT(SOURCE!H2007,"????0"),"  ","")," ",""))   &amp;","&amp; IF(lookups!$J$2-3 &gt;= 0, REPT(" ",lookups!$J$2-3-5), "")&amp;
      SOURCE!I2007&amp;
" | "&amp; IF(lookups!$K$2-LEN(SOURCE!I2007) &gt;= 0, REPT(" ",lookups!$K$2-LEN(SOURCE!I2007)), "")&amp;
      SOURCE!J2007&amp;      IF(lookups!$L$2-LEN(SOURCE!J2007) &gt;= 0, REPT(" ",lookups!$L$2-LEN(SOURCE!J2007)), "")&amp;
" | "&amp; IF(lookups!$K$2-LEN(SOURCE!I2007) &gt;= 0, REPT(" ",lookups!$K$2-LEN(SOURCE!I2007)), "")&amp;
      SOURCE!K2007&amp;      IF(lookups!$L$2-LEN(SOURCE!K2007) &gt;= 0, REPT(" ",lookups!$M$2-LEN(SOURCE!K2007)), "")&amp;
" | "&amp; SOURCE!L2007&amp;      IF(lookups!$O$2-LEN(SOURCE!L2007) &gt;= 0, REPT(" ",lookups!$O$2-LEN(SOURCE!L2007)), "")&amp;
" | "&amp; SOURCE!M2007&amp;      IF(lookups!$P$2-LEN(SOURCE!M2007) &gt;= 0, REPT(" ",lookups!$P$2-LEN(SOURCE!M2007)), "")&amp;
      "},"&amp;IF(SOURCE!O2007&lt;&gt;"",""&amp;SOURCE!O2007,"")
 )
)
)</f>
        <v>/* 1963 */  { fnKeysManagement,             USER_D47,                    "D47",                                         "D47",                                         (0 &lt;&lt; TAM_MAX_BITS) |     0, CAT_NONE | SLS_UNCHANGED | US_UNCHANGED | EIM_DISABLED | PTP_DISABLED     },</v>
      </c>
    </row>
    <row r="2008" customFormat="false" ht="15.75" hidden="false" customHeight="false" outlineLevel="0" collapsed="false">
      <c r="A2008" s="263" t="str">
        <f aca="false">IF(AND(OR(SOURCE!A2008="",ISBLANK(SOURCE!A2008)),SOURCE!B2008&gt;0),IF(ISBLANK(SOURCE!C2008),"",SOURCE!C2008),
IF(SOURCE!B2008&lt;0,VLOOKUP(SOURCE!B2008,lookups!A$1:B$25,2,0),
  IF(ISBLANK(SOURCE!B2008),
    "",
    "/* "&amp;TEXT(SOURCE!B2008,"???0")&amp;" *"&amp;
      SOURCE!C2008&amp;", "&amp; IF(lookups!$E$2-LEN(SOURCE!C2008) &gt;= 0, REPT(" ",lookups!$E$2-LEN(SOURCE!C2008)), "")&amp;
      SOURCE!D2008&amp;", "&amp; IF(lookups!$F$2-LEN(SOURCE!D2008) &gt;= 0, REPT(" ",lookups!$F$2-LEN(SOURCE!D2008)), "")&amp;
      SOURCE!E2008&amp;", "&amp; IF(lookups!$G$2-LEN(SOURCE!E2008) &gt;=0, REPT(" ",lookups!$G$2-LEN(SOURCE!E2008)), "")&amp;
      SOURCE!F2008&amp;", "&amp; IF(lookups!$H$2-LEN(SOURCE!F2008) &gt;= 0, REPT(" ",lookups!$H$2-LEN(SOURCE!F2008)+2), "")&amp;"("&amp;
      SUBSTITUTE(TEXT(SOURCE!G2008,"??0"),"  ","")&amp;" &lt;&lt; TAM_MAX_BITS) |"&amp; IF(lookups!$I$2-3 &gt;= 0, REPT(" ",MAX(1,lookups!$I$2-5+4+1-1-LEN(  IF(ISTEXT(SOURCE!H2008),SOURCE!H2008,  SUBSTITUTE(SUBSTITUTE(TEXT(SOURCE!H2008,"????0"),"  ","")," ",""))   ))), "")&amp;
       IF(ISTEXT(SOURCE!H2008),SOURCE!H2008, SUBSTITUTE(SUBSTITUTE(TEXT(SOURCE!H2008,"????0"),"  ","")," ",""))   &amp;","&amp; IF(lookups!$J$2-3 &gt;= 0, REPT(" ",lookups!$J$2-3-5), "")&amp;
      SOURCE!I2008&amp;
" | "&amp; IF(lookups!$K$2-LEN(SOURCE!I2008) &gt;= 0, REPT(" ",lookups!$K$2-LEN(SOURCE!I2008)), "")&amp;
      SOURCE!J2008&amp;      IF(lookups!$L$2-LEN(SOURCE!J2008) &gt;= 0, REPT(" ",lookups!$L$2-LEN(SOURCE!J2008)), "")&amp;
" | "&amp; IF(lookups!$K$2-LEN(SOURCE!I2008) &gt;= 0, REPT(" ",lookups!$K$2-LEN(SOURCE!I2008)), "")&amp;
      SOURCE!K2008&amp;      IF(lookups!$L$2-LEN(SOURCE!K2008) &gt;= 0, REPT(" ",lookups!$M$2-LEN(SOURCE!K2008)), "")&amp;
" | "&amp; SOURCE!L2008&amp;      IF(lookups!$O$2-LEN(SOURCE!L2008) &gt;= 0, REPT(" ",lookups!$O$2-LEN(SOURCE!L2008)), "")&amp;
" | "&amp; SOURCE!M2008&amp;      IF(lookups!$P$2-LEN(SOURCE!M2008) &gt;= 0, REPT(" ",lookups!$P$2-LEN(SOURCE!M2008)), "")&amp;
      "},"&amp;IF(SOURCE!O2008&lt;&gt;"",""&amp;SOURCE!O2008,"")
 )
)
)</f>
        <v>/* 1964 */  { fnKeysManagement,             USER_N47,                    "N47",                                         "N47",                                         (0 &lt;&lt; TAM_MAX_BITS) |     0, CAT_NONE | SLS_UNCHANGED | US_UNCHANGED | EIM_DISABLED | PTP_DISABLED     },</v>
      </c>
    </row>
    <row r="2009" customFormat="false" ht="15.75" hidden="false" customHeight="false" outlineLevel="0" collapsed="false">
      <c r="A2009" s="263" t="str">
        <f aca="false">IF(AND(OR(SOURCE!A2009="",ISBLANK(SOURCE!A2009)),SOURCE!B2009&gt;0),IF(ISBLANK(SOURCE!C2009),"",SOURCE!C2009),
IF(SOURCE!B2009&lt;0,VLOOKUP(SOURCE!B2009,lookups!A$1:B$25,2,0),
  IF(ISBLANK(SOURCE!B2009),
    "",
    "/* "&amp;TEXT(SOURCE!B2009,"???0")&amp;" *"&amp;
      SOURCE!C2009&amp;", "&amp; IF(lookups!$E$2-LEN(SOURCE!C2009) &gt;= 0, REPT(" ",lookups!$E$2-LEN(SOURCE!C2009)), "")&amp;
      SOURCE!D2009&amp;", "&amp; IF(lookups!$F$2-LEN(SOURCE!D2009) &gt;= 0, REPT(" ",lookups!$F$2-LEN(SOURCE!D2009)), "")&amp;
      SOURCE!E2009&amp;", "&amp; IF(lookups!$G$2-LEN(SOURCE!E2009) &gt;=0, REPT(" ",lookups!$G$2-LEN(SOURCE!E2009)), "")&amp;
      SOURCE!F2009&amp;", "&amp; IF(lookups!$H$2-LEN(SOURCE!F2009) &gt;= 0, REPT(" ",lookups!$H$2-LEN(SOURCE!F2009)+2), "")&amp;"("&amp;
      SUBSTITUTE(TEXT(SOURCE!G2009,"??0"),"  ","")&amp;" &lt;&lt; TAM_MAX_BITS) |"&amp; IF(lookups!$I$2-3 &gt;= 0, REPT(" ",MAX(1,lookups!$I$2-5+4+1-1-LEN(  IF(ISTEXT(SOURCE!H2009),SOURCE!H2009,  SUBSTITUTE(SUBSTITUTE(TEXT(SOURCE!H2009,"????0"),"  ","")," ",""))   ))), "")&amp;
       IF(ISTEXT(SOURCE!H2009),SOURCE!H2009, SUBSTITUTE(SUBSTITUTE(TEXT(SOURCE!H2009,"????0"),"  ","")," ",""))   &amp;","&amp; IF(lookups!$J$2-3 &gt;= 0, REPT(" ",lookups!$J$2-3-5), "")&amp;
      SOURCE!I2009&amp;
" | "&amp; IF(lookups!$K$2-LEN(SOURCE!I2009) &gt;= 0, REPT(" ",lookups!$K$2-LEN(SOURCE!I2009)), "")&amp;
      SOURCE!J2009&amp;      IF(lookups!$L$2-LEN(SOURCE!J2009) &gt;= 0, REPT(" ",lookups!$L$2-LEN(SOURCE!J2009)), "")&amp;
" | "&amp; IF(lookups!$K$2-LEN(SOURCE!I2009) &gt;= 0, REPT(" ",lookups!$K$2-LEN(SOURCE!I2009)), "")&amp;
      SOURCE!K2009&amp;      IF(lookups!$L$2-LEN(SOURCE!K2009) &gt;= 0, REPT(" ",lookups!$M$2-LEN(SOURCE!K2009)), "")&amp;
" | "&amp; SOURCE!L2009&amp;      IF(lookups!$O$2-LEN(SOURCE!L2009) &gt;= 0, REPT(" ",lookups!$O$2-LEN(SOURCE!L2009)), "")&amp;
" | "&amp; SOURCE!M2009&amp;      IF(lookups!$P$2-LEN(SOURCE!M2009) &gt;= 0, REPT(" ",lookups!$P$2-LEN(SOURCE!M2009)), "")&amp;
      "},"&amp;IF(SOURCE!O2009&lt;&gt;"",""&amp;SOURCE!O2009,"")
 )
)
)</f>
        <v>/* 1965 */  { fnKeysManagement,             USER_E47,                    "E47",                                         "E47",                                         (0 &lt;&lt; TAM_MAX_BITS) |     0, CAT_NONE | SLS_UNCHANGED | US_UNCHANGED | EIM_DISABLED | PTP_DISABLED     },</v>
      </c>
    </row>
    <row r="2010" customFormat="false" ht="15.75" hidden="false" customHeight="false" outlineLevel="0" collapsed="false">
      <c r="A2010" s="263" t="str">
        <f aca="false">IF(AND(OR(SOURCE!A2010="",ISBLANK(SOURCE!A2010)),SOURCE!B2010&gt;0),IF(ISBLANK(SOURCE!C2010),"",SOURCE!C2010),
IF(SOURCE!B2010&lt;0,VLOOKUP(SOURCE!B2010,lookups!A$1:B$25,2,0),
  IF(ISBLANK(SOURCE!B2010),
    "",
    "/* "&amp;TEXT(SOURCE!B2010,"???0")&amp;" *"&amp;
      SOURCE!C2010&amp;", "&amp; IF(lookups!$E$2-LEN(SOURCE!C2010) &gt;= 0, REPT(" ",lookups!$E$2-LEN(SOURCE!C2010)), "")&amp;
      SOURCE!D2010&amp;", "&amp; IF(lookups!$F$2-LEN(SOURCE!D2010) &gt;= 0, REPT(" ",lookups!$F$2-LEN(SOURCE!D2010)), "")&amp;
      SOURCE!E2010&amp;", "&amp; IF(lookups!$G$2-LEN(SOURCE!E2010) &gt;=0, REPT(" ",lookups!$G$2-LEN(SOURCE!E2010)), "")&amp;
      SOURCE!F2010&amp;", "&amp; IF(lookups!$H$2-LEN(SOURCE!F2010) &gt;= 0, REPT(" ",lookups!$H$2-LEN(SOURCE!F2010)+2), "")&amp;"("&amp;
      SUBSTITUTE(TEXT(SOURCE!G2010,"??0"),"  ","")&amp;" &lt;&lt; TAM_MAX_BITS) |"&amp; IF(lookups!$I$2-3 &gt;= 0, REPT(" ",MAX(1,lookups!$I$2-5+4+1-1-LEN(  IF(ISTEXT(SOURCE!H2010),SOURCE!H2010,  SUBSTITUTE(SUBSTITUTE(TEXT(SOURCE!H2010,"????0"),"  ","")," ",""))   ))), "")&amp;
       IF(ISTEXT(SOURCE!H2010),SOURCE!H2010, SUBSTITUTE(SUBSTITUTE(TEXT(SOURCE!H2010,"????0"),"  ","")," ",""))   &amp;","&amp; IF(lookups!$J$2-3 &gt;= 0, REPT(" ",lookups!$J$2-3-5), "")&amp;
      SOURCE!I2010&amp;
" | "&amp; IF(lookups!$K$2-LEN(SOURCE!I2010) &gt;= 0, REPT(" ",lookups!$K$2-LEN(SOURCE!I2010)), "")&amp;
      SOURCE!J2010&amp;      IF(lookups!$L$2-LEN(SOURCE!J2010) &gt;= 0, REPT(" ",lookups!$L$2-LEN(SOURCE!J2010)), "")&amp;
" | "&amp; IF(lookups!$K$2-LEN(SOURCE!I2010) &gt;= 0, REPT(" ",lookups!$K$2-LEN(SOURCE!I2010)), "")&amp;
      SOURCE!K2010&amp;      IF(lookups!$L$2-LEN(SOURCE!K2010) &gt;= 0, REPT(" ",lookups!$M$2-LEN(SOURCE!K2010)), "")&amp;
" | "&amp; SOURCE!L2010&amp;      IF(lookups!$O$2-LEN(SOURCE!L2010) &gt;= 0, REPT(" ",lookups!$O$2-LEN(SOURCE!L2010)), "")&amp;
" | "&amp; SOURCE!M2010&amp;      IF(lookups!$P$2-LEN(SOURCE!M2010) &gt;= 0, REPT(" ",lookups!$P$2-LEN(SOURCE!M2010)), "")&amp;
      "},"&amp;IF(SOURCE!O2010&lt;&gt;"",""&amp;SOURCE!O2010,"")
 )
)
)</f>
        <v>/* 1966 */  { itemToBeCoded,                NOPARAM,                     "1966",                                        "1966",                                        (0 &lt;&lt; TAM_MAX_BITS) |     0, CAT_FREE | SLS_ENABLED   | US_UNCHANGED | EIM_DISABLED | PTP_DISABLED     },</v>
      </c>
    </row>
    <row r="2011" customFormat="false" ht="15.75" hidden="false" customHeight="false" outlineLevel="0" collapsed="false">
      <c r="A2011" s="263" t="str">
        <f aca="false">IF(AND(OR(SOURCE!A2011="",ISBLANK(SOURCE!A2011)),SOURCE!B2011&gt;0),IF(ISBLANK(SOURCE!C2011),"",SOURCE!C2011),
IF(SOURCE!B2011&lt;0,VLOOKUP(SOURCE!B2011,lookups!A$1:B$25,2,0),
  IF(ISBLANK(SOURCE!B2011),
    "",
    "/* "&amp;TEXT(SOURCE!B2011,"???0")&amp;" *"&amp;
      SOURCE!C2011&amp;", "&amp; IF(lookups!$E$2-LEN(SOURCE!C2011) &gt;= 0, REPT(" ",lookups!$E$2-LEN(SOURCE!C2011)), "")&amp;
      SOURCE!D2011&amp;", "&amp; IF(lookups!$F$2-LEN(SOURCE!D2011) &gt;= 0, REPT(" ",lookups!$F$2-LEN(SOURCE!D2011)), "")&amp;
      SOURCE!E2011&amp;", "&amp; IF(lookups!$G$2-LEN(SOURCE!E2011) &gt;=0, REPT(" ",lookups!$G$2-LEN(SOURCE!E2011)), "")&amp;
      SOURCE!F2011&amp;", "&amp; IF(lookups!$H$2-LEN(SOURCE!F2011) &gt;= 0, REPT(" ",lookups!$H$2-LEN(SOURCE!F2011)+2), "")&amp;"("&amp;
      SUBSTITUTE(TEXT(SOURCE!G2011,"??0"),"  ","")&amp;" &lt;&lt; TAM_MAX_BITS) |"&amp; IF(lookups!$I$2-3 &gt;= 0, REPT(" ",MAX(1,lookups!$I$2-5+4+1-1-LEN(  IF(ISTEXT(SOURCE!H2011),SOURCE!H2011,  SUBSTITUTE(SUBSTITUTE(TEXT(SOURCE!H2011,"????0"),"  ","")," ",""))   ))), "")&amp;
       IF(ISTEXT(SOURCE!H2011),SOURCE!H2011, SUBSTITUTE(SUBSTITUTE(TEXT(SOURCE!H2011,"????0"),"  ","")," ",""))   &amp;","&amp; IF(lookups!$J$2-3 &gt;= 0, REPT(" ",lookups!$J$2-3-5), "")&amp;
      SOURCE!I2011&amp;
" | "&amp; IF(lookups!$K$2-LEN(SOURCE!I2011) &gt;= 0, REPT(" ",lookups!$K$2-LEN(SOURCE!I2011)), "")&amp;
      SOURCE!J2011&amp;      IF(lookups!$L$2-LEN(SOURCE!J2011) &gt;= 0, REPT(" ",lookups!$L$2-LEN(SOURCE!J2011)), "")&amp;
" | "&amp; IF(lookups!$K$2-LEN(SOURCE!I2011) &gt;= 0, REPT(" ",lookups!$K$2-LEN(SOURCE!I2011)), "")&amp;
      SOURCE!K2011&amp;      IF(lookups!$L$2-LEN(SOURCE!K2011) &gt;= 0, REPT(" ",lookups!$M$2-LEN(SOURCE!K2011)), "")&amp;
" | "&amp; SOURCE!L2011&amp;      IF(lookups!$O$2-LEN(SOURCE!L2011) &gt;= 0, REPT(" ",lookups!$O$2-LEN(SOURCE!L2011)), "")&amp;
" | "&amp; SOURCE!M2011&amp;      IF(lookups!$P$2-LEN(SOURCE!M2011) &gt;= 0, REPT(" ",lookups!$P$2-LEN(SOURCE!M2011)), "")&amp;
      "},"&amp;IF(SOURCE!O2011&lt;&gt;"",""&amp;SOURCE!O2011,"")
 )
)
)</f>
        <v>/* 1967 */  { fnXEQMENU,                    1,                           "XEQM01",                                      "XEQM01",                                      (0 &lt;&lt; TAM_MAX_BITS) |     0, CAT_FNCT | SLS_ENABLED   | US_ENABLED   | EIM_DISABLED | PTP_NONE         },//JM EXEC</v>
      </c>
    </row>
    <row r="2012" customFormat="false" ht="15.75" hidden="false" customHeight="false" outlineLevel="0" collapsed="false">
      <c r="A2012" s="263" t="str">
        <f aca="false">IF(AND(OR(SOURCE!A2012="",ISBLANK(SOURCE!A2012)),SOURCE!B2012&gt;0),IF(ISBLANK(SOURCE!C2012),"",SOURCE!C2012),
IF(SOURCE!B2012&lt;0,VLOOKUP(SOURCE!B2012,lookups!A$1:B$25,2,0),
  IF(ISBLANK(SOURCE!B2012),
    "",
    "/* "&amp;TEXT(SOURCE!B2012,"???0")&amp;" *"&amp;
      SOURCE!C2012&amp;", "&amp; IF(lookups!$E$2-LEN(SOURCE!C2012) &gt;= 0, REPT(" ",lookups!$E$2-LEN(SOURCE!C2012)), "")&amp;
      SOURCE!D2012&amp;", "&amp; IF(lookups!$F$2-LEN(SOURCE!D2012) &gt;= 0, REPT(" ",lookups!$F$2-LEN(SOURCE!D2012)), "")&amp;
      SOURCE!E2012&amp;", "&amp; IF(lookups!$G$2-LEN(SOURCE!E2012) &gt;=0, REPT(" ",lookups!$G$2-LEN(SOURCE!E2012)), "")&amp;
      SOURCE!F2012&amp;", "&amp; IF(lookups!$H$2-LEN(SOURCE!F2012) &gt;= 0, REPT(" ",lookups!$H$2-LEN(SOURCE!F2012)+2), "")&amp;"("&amp;
      SUBSTITUTE(TEXT(SOURCE!G2012,"??0"),"  ","")&amp;" &lt;&lt; TAM_MAX_BITS) |"&amp; IF(lookups!$I$2-3 &gt;= 0, REPT(" ",MAX(1,lookups!$I$2-5+4+1-1-LEN(  IF(ISTEXT(SOURCE!H2012),SOURCE!H2012,  SUBSTITUTE(SUBSTITUTE(TEXT(SOURCE!H2012,"????0"),"  ","")," ",""))   ))), "")&amp;
       IF(ISTEXT(SOURCE!H2012),SOURCE!H2012, SUBSTITUTE(SUBSTITUTE(TEXT(SOURCE!H2012,"????0"),"  ","")," ",""))   &amp;","&amp; IF(lookups!$J$2-3 &gt;= 0, REPT(" ",lookups!$J$2-3-5), "")&amp;
      SOURCE!I2012&amp;
" | "&amp; IF(lookups!$K$2-LEN(SOURCE!I2012) &gt;= 0, REPT(" ",lookups!$K$2-LEN(SOURCE!I2012)), "")&amp;
      SOURCE!J2012&amp;      IF(lookups!$L$2-LEN(SOURCE!J2012) &gt;= 0, REPT(" ",lookups!$L$2-LEN(SOURCE!J2012)), "")&amp;
" | "&amp; IF(lookups!$K$2-LEN(SOURCE!I2012) &gt;= 0, REPT(" ",lookups!$K$2-LEN(SOURCE!I2012)), "")&amp;
      SOURCE!K2012&amp;      IF(lookups!$L$2-LEN(SOURCE!K2012) &gt;= 0, REPT(" ",lookups!$M$2-LEN(SOURCE!K2012)), "")&amp;
" | "&amp; SOURCE!L2012&amp;      IF(lookups!$O$2-LEN(SOURCE!L2012) &gt;= 0, REPT(" ",lookups!$O$2-LEN(SOURCE!L2012)), "")&amp;
" | "&amp; SOURCE!M2012&amp;      IF(lookups!$P$2-LEN(SOURCE!M2012) &gt;= 0, REPT(" ",lookups!$P$2-LEN(SOURCE!M2012)), "")&amp;
      "},"&amp;IF(SOURCE!O2012&lt;&gt;"",""&amp;SOURCE!O2012,"")
 )
)
)</f>
        <v>/* 1968 */  { fnXEQMENU,                    2,                           "XEQM02",                                      "XEQM02",                                      (0 &lt;&lt; TAM_MAX_BITS) |     0, CAT_FNCT | SLS_ENABLED   | US_ENABLED   | EIM_DISABLED | PTP_NONE         },//JM EXEC</v>
      </c>
    </row>
    <row r="2013" customFormat="false" ht="15.75" hidden="false" customHeight="false" outlineLevel="0" collapsed="false">
      <c r="A2013" s="263" t="str">
        <f aca="false">IF(AND(OR(SOURCE!A2013="",ISBLANK(SOURCE!A2013)),SOURCE!B2013&gt;0),IF(ISBLANK(SOURCE!C2013),"",SOURCE!C2013),
IF(SOURCE!B2013&lt;0,VLOOKUP(SOURCE!B2013,lookups!A$1:B$25,2,0),
  IF(ISBLANK(SOURCE!B2013),
    "",
    "/* "&amp;TEXT(SOURCE!B2013,"???0")&amp;" *"&amp;
      SOURCE!C2013&amp;", "&amp; IF(lookups!$E$2-LEN(SOURCE!C2013) &gt;= 0, REPT(" ",lookups!$E$2-LEN(SOURCE!C2013)), "")&amp;
      SOURCE!D2013&amp;", "&amp; IF(lookups!$F$2-LEN(SOURCE!D2013) &gt;= 0, REPT(" ",lookups!$F$2-LEN(SOURCE!D2013)), "")&amp;
      SOURCE!E2013&amp;", "&amp; IF(lookups!$G$2-LEN(SOURCE!E2013) &gt;=0, REPT(" ",lookups!$G$2-LEN(SOURCE!E2013)), "")&amp;
      SOURCE!F2013&amp;", "&amp; IF(lookups!$H$2-LEN(SOURCE!F2013) &gt;= 0, REPT(" ",lookups!$H$2-LEN(SOURCE!F2013)+2), "")&amp;"("&amp;
      SUBSTITUTE(TEXT(SOURCE!G2013,"??0"),"  ","")&amp;" &lt;&lt; TAM_MAX_BITS) |"&amp; IF(lookups!$I$2-3 &gt;= 0, REPT(" ",MAX(1,lookups!$I$2-5+4+1-1-LEN(  IF(ISTEXT(SOURCE!H2013),SOURCE!H2013,  SUBSTITUTE(SUBSTITUTE(TEXT(SOURCE!H2013,"????0"),"  ","")," ",""))   ))), "")&amp;
       IF(ISTEXT(SOURCE!H2013),SOURCE!H2013, SUBSTITUTE(SUBSTITUTE(TEXT(SOURCE!H2013,"????0"),"  ","")," ",""))   &amp;","&amp; IF(lookups!$J$2-3 &gt;= 0, REPT(" ",lookups!$J$2-3-5), "")&amp;
      SOURCE!I2013&amp;
" | "&amp; IF(lookups!$K$2-LEN(SOURCE!I2013) &gt;= 0, REPT(" ",lookups!$K$2-LEN(SOURCE!I2013)), "")&amp;
      SOURCE!J2013&amp;      IF(lookups!$L$2-LEN(SOURCE!J2013) &gt;= 0, REPT(" ",lookups!$L$2-LEN(SOURCE!J2013)), "")&amp;
" | "&amp; IF(lookups!$K$2-LEN(SOURCE!I2013) &gt;= 0, REPT(" ",lookups!$K$2-LEN(SOURCE!I2013)), "")&amp;
      SOURCE!K2013&amp;      IF(lookups!$L$2-LEN(SOURCE!K2013) &gt;= 0, REPT(" ",lookups!$M$2-LEN(SOURCE!K2013)), "")&amp;
" | "&amp; SOURCE!L2013&amp;      IF(lookups!$O$2-LEN(SOURCE!L2013) &gt;= 0, REPT(" ",lookups!$O$2-LEN(SOURCE!L2013)), "")&amp;
" | "&amp; SOURCE!M2013&amp;      IF(lookups!$P$2-LEN(SOURCE!M2013) &gt;= 0, REPT(" ",lookups!$P$2-LEN(SOURCE!M2013)), "")&amp;
      "},"&amp;IF(SOURCE!O2013&lt;&gt;"",""&amp;SOURCE!O2013,"")
 )
)
)</f>
        <v>/* 1969 */  { fnXEQMENU,                    3,                           "XEQM03",                                      "XEQM03",                                      (0 &lt;&lt; TAM_MAX_BITS) |     0, CAT_FNCT | SLS_ENABLED   | US_ENABLED   | EIM_DISABLED | PTP_NONE         },//JM EXEC</v>
      </c>
    </row>
    <row r="2014" customFormat="false" ht="15.75" hidden="false" customHeight="false" outlineLevel="0" collapsed="false">
      <c r="A2014" s="263" t="str">
        <f aca="false">IF(AND(OR(SOURCE!A2014="",ISBLANK(SOURCE!A2014)),SOURCE!B2014&gt;0),IF(ISBLANK(SOURCE!C2014),"",SOURCE!C2014),
IF(SOURCE!B2014&lt;0,VLOOKUP(SOURCE!B2014,lookups!A$1:B$25,2,0),
  IF(ISBLANK(SOURCE!B2014),
    "",
    "/* "&amp;TEXT(SOURCE!B2014,"???0")&amp;" *"&amp;
      SOURCE!C2014&amp;", "&amp; IF(lookups!$E$2-LEN(SOURCE!C2014) &gt;= 0, REPT(" ",lookups!$E$2-LEN(SOURCE!C2014)), "")&amp;
      SOURCE!D2014&amp;", "&amp; IF(lookups!$F$2-LEN(SOURCE!D2014) &gt;= 0, REPT(" ",lookups!$F$2-LEN(SOURCE!D2014)), "")&amp;
      SOURCE!E2014&amp;", "&amp; IF(lookups!$G$2-LEN(SOURCE!E2014) &gt;=0, REPT(" ",lookups!$G$2-LEN(SOURCE!E2014)), "")&amp;
      SOURCE!F2014&amp;", "&amp; IF(lookups!$H$2-LEN(SOURCE!F2014) &gt;= 0, REPT(" ",lookups!$H$2-LEN(SOURCE!F2014)+2), "")&amp;"("&amp;
      SUBSTITUTE(TEXT(SOURCE!G2014,"??0"),"  ","")&amp;" &lt;&lt; TAM_MAX_BITS) |"&amp; IF(lookups!$I$2-3 &gt;= 0, REPT(" ",MAX(1,lookups!$I$2-5+4+1-1-LEN(  IF(ISTEXT(SOURCE!H2014),SOURCE!H2014,  SUBSTITUTE(SUBSTITUTE(TEXT(SOURCE!H2014,"????0"),"  ","")," ",""))   ))), "")&amp;
       IF(ISTEXT(SOURCE!H2014),SOURCE!H2014, SUBSTITUTE(SUBSTITUTE(TEXT(SOURCE!H2014,"????0"),"  ","")," ",""))   &amp;","&amp; IF(lookups!$J$2-3 &gt;= 0, REPT(" ",lookups!$J$2-3-5), "")&amp;
      SOURCE!I2014&amp;
" | "&amp; IF(lookups!$K$2-LEN(SOURCE!I2014) &gt;= 0, REPT(" ",lookups!$K$2-LEN(SOURCE!I2014)), "")&amp;
      SOURCE!J2014&amp;      IF(lookups!$L$2-LEN(SOURCE!J2014) &gt;= 0, REPT(" ",lookups!$L$2-LEN(SOURCE!J2014)), "")&amp;
" | "&amp; IF(lookups!$K$2-LEN(SOURCE!I2014) &gt;= 0, REPT(" ",lookups!$K$2-LEN(SOURCE!I2014)), "")&amp;
      SOURCE!K2014&amp;      IF(lookups!$L$2-LEN(SOURCE!K2014) &gt;= 0, REPT(" ",lookups!$M$2-LEN(SOURCE!K2014)), "")&amp;
" | "&amp; SOURCE!L2014&amp;      IF(lookups!$O$2-LEN(SOURCE!L2014) &gt;= 0, REPT(" ",lookups!$O$2-LEN(SOURCE!L2014)), "")&amp;
" | "&amp; SOURCE!M2014&amp;      IF(lookups!$P$2-LEN(SOURCE!M2014) &gt;= 0, REPT(" ",lookups!$P$2-LEN(SOURCE!M2014)), "")&amp;
      "},"&amp;IF(SOURCE!O2014&lt;&gt;"",""&amp;SOURCE!O2014,"")
 )
)
)</f>
        <v>/* 1970 */  { fnXEQMENU,                    4,                           "XEQM04",                                      "XEQM04",                                      (0 &lt;&lt; TAM_MAX_BITS) |     0, CAT_FNCT | SLS_ENABLED   | US_ENABLED   | EIM_DISABLED | PTP_NONE         },//JM EXEC</v>
      </c>
    </row>
    <row r="2015" customFormat="false" ht="15.75" hidden="false" customHeight="false" outlineLevel="0" collapsed="false">
      <c r="A2015" s="263" t="str">
        <f aca="false">IF(AND(OR(SOURCE!A2015="",ISBLANK(SOURCE!A2015)),SOURCE!B2015&gt;0),IF(ISBLANK(SOURCE!C2015),"",SOURCE!C2015),
IF(SOURCE!B2015&lt;0,VLOOKUP(SOURCE!B2015,lookups!A$1:B$25,2,0),
  IF(ISBLANK(SOURCE!B2015),
    "",
    "/* "&amp;TEXT(SOURCE!B2015,"???0")&amp;" *"&amp;
      SOURCE!C2015&amp;", "&amp; IF(lookups!$E$2-LEN(SOURCE!C2015) &gt;= 0, REPT(" ",lookups!$E$2-LEN(SOURCE!C2015)), "")&amp;
      SOURCE!D2015&amp;", "&amp; IF(lookups!$F$2-LEN(SOURCE!D2015) &gt;= 0, REPT(" ",lookups!$F$2-LEN(SOURCE!D2015)), "")&amp;
      SOURCE!E2015&amp;", "&amp; IF(lookups!$G$2-LEN(SOURCE!E2015) &gt;=0, REPT(" ",lookups!$G$2-LEN(SOURCE!E2015)), "")&amp;
      SOURCE!F2015&amp;", "&amp; IF(lookups!$H$2-LEN(SOURCE!F2015) &gt;= 0, REPT(" ",lookups!$H$2-LEN(SOURCE!F2015)+2), "")&amp;"("&amp;
      SUBSTITUTE(TEXT(SOURCE!G2015,"??0"),"  ","")&amp;" &lt;&lt; TAM_MAX_BITS) |"&amp; IF(lookups!$I$2-3 &gt;= 0, REPT(" ",MAX(1,lookups!$I$2-5+4+1-1-LEN(  IF(ISTEXT(SOURCE!H2015),SOURCE!H2015,  SUBSTITUTE(SUBSTITUTE(TEXT(SOURCE!H2015,"????0"),"  ","")," ",""))   ))), "")&amp;
       IF(ISTEXT(SOURCE!H2015),SOURCE!H2015, SUBSTITUTE(SUBSTITUTE(TEXT(SOURCE!H2015,"????0"),"  ","")," ",""))   &amp;","&amp; IF(lookups!$J$2-3 &gt;= 0, REPT(" ",lookups!$J$2-3-5), "")&amp;
      SOURCE!I2015&amp;
" | "&amp; IF(lookups!$K$2-LEN(SOURCE!I2015) &gt;= 0, REPT(" ",lookups!$K$2-LEN(SOURCE!I2015)), "")&amp;
      SOURCE!J2015&amp;      IF(lookups!$L$2-LEN(SOURCE!J2015) &gt;= 0, REPT(" ",lookups!$L$2-LEN(SOURCE!J2015)), "")&amp;
" | "&amp; IF(lookups!$K$2-LEN(SOURCE!I2015) &gt;= 0, REPT(" ",lookups!$K$2-LEN(SOURCE!I2015)), "")&amp;
      SOURCE!K2015&amp;      IF(lookups!$L$2-LEN(SOURCE!K2015) &gt;= 0, REPT(" ",lookups!$M$2-LEN(SOURCE!K2015)), "")&amp;
" | "&amp; SOURCE!L2015&amp;      IF(lookups!$O$2-LEN(SOURCE!L2015) &gt;= 0, REPT(" ",lookups!$O$2-LEN(SOURCE!L2015)), "")&amp;
" | "&amp; SOURCE!M2015&amp;      IF(lookups!$P$2-LEN(SOURCE!M2015) &gt;= 0, REPT(" ",lookups!$P$2-LEN(SOURCE!M2015)), "")&amp;
      "},"&amp;IF(SOURCE!O2015&lt;&gt;"",""&amp;SOURCE!O2015,"")
 )
)
)</f>
        <v>/* 1971 */  { fnXEQMENU,                    5,                           "XEQM05",                                      "XEQM05",                                      (0 &lt;&lt; TAM_MAX_BITS) |     0, CAT_FNCT | SLS_ENABLED   | US_ENABLED   | EIM_DISABLED | PTP_NONE         },//JM EXEC</v>
      </c>
    </row>
    <row r="2016" customFormat="false" ht="15.75" hidden="false" customHeight="false" outlineLevel="0" collapsed="false">
      <c r="A2016" s="263" t="str">
        <f aca="false">IF(AND(OR(SOURCE!A2016="",ISBLANK(SOURCE!A2016)),SOURCE!B2016&gt;0),IF(ISBLANK(SOURCE!C2016),"",SOURCE!C2016),
IF(SOURCE!B2016&lt;0,VLOOKUP(SOURCE!B2016,lookups!A$1:B$25,2,0),
  IF(ISBLANK(SOURCE!B2016),
    "",
    "/* "&amp;TEXT(SOURCE!B2016,"???0")&amp;" *"&amp;
      SOURCE!C2016&amp;", "&amp; IF(lookups!$E$2-LEN(SOURCE!C2016) &gt;= 0, REPT(" ",lookups!$E$2-LEN(SOURCE!C2016)), "")&amp;
      SOURCE!D2016&amp;", "&amp; IF(lookups!$F$2-LEN(SOURCE!D2016) &gt;= 0, REPT(" ",lookups!$F$2-LEN(SOURCE!D2016)), "")&amp;
      SOURCE!E2016&amp;", "&amp; IF(lookups!$G$2-LEN(SOURCE!E2016) &gt;=0, REPT(" ",lookups!$G$2-LEN(SOURCE!E2016)), "")&amp;
      SOURCE!F2016&amp;", "&amp; IF(lookups!$H$2-LEN(SOURCE!F2016) &gt;= 0, REPT(" ",lookups!$H$2-LEN(SOURCE!F2016)+2), "")&amp;"("&amp;
      SUBSTITUTE(TEXT(SOURCE!G2016,"??0"),"  ","")&amp;" &lt;&lt; TAM_MAX_BITS) |"&amp; IF(lookups!$I$2-3 &gt;= 0, REPT(" ",MAX(1,lookups!$I$2-5+4+1-1-LEN(  IF(ISTEXT(SOURCE!H2016),SOURCE!H2016,  SUBSTITUTE(SUBSTITUTE(TEXT(SOURCE!H2016,"????0"),"  ","")," ",""))   ))), "")&amp;
       IF(ISTEXT(SOURCE!H2016),SOURCE!H2016, SUBSTITUTE(SUBSTITUTE(TEXT(SOURCE!H2016,"????0"),"  ","")," ",""))   &amp;","&amp; IF(lookups!$J$2-3 &gt;= 0, REPT(" ",lookups!$J$2-3-5), "")&amp;
      SOURCE!I2016&amp;
" | "&amp; IF(lookups!$K$2-LEN(SOURCE!I2016) &gt;= 0, REPT(" ",lookups!$K$2-LEN(SOURCE!I2016)), "")&amp;
      SOURCE!J2016&amp;      IF(lookups!$L$2-LEN(SOURCE!J2016) &gt;= 0, REPT(" ",lookups!$L$2-LEN(SOURCE!J2016)), "")&amp;
" | "&amp; IF(lookups!$K$2-LEN(SOURCE!I2016) &gt;= 0, REPT(" ",lookups!$K$2-LEN(SOURCE!I2016)), "")&amp;
      SOURCE!K2016&amp;      IF(lookups!$L$2-LEN(SOURCE!K2016) &gt;= 0, REPT(" ",lookups!$M$2-LEN(SOURCE!K2016)), "")&amp;
" | "&amp; SOURCE!L2016&amp;      IF(lookups!$O$2-LEN(SOURCE!L2016) &gt;= 0, REPT(" ",lookups!$O$2-LEN(SOURCE!L2016)), "")&amp;
" | "&amp; SOURCE!M2016&amp;      IF(lookups!$P$2-LEN(SOURCE!M2016) &gt;= 0, REPT(" ",lookups!$P$2-LEN(SOURCE!M2016)), "")&amp;
      "},"&amp;IF(SOURCE!O2016&lt;&gt;"",""&amp;SOURCE!O2016,"")
 )
)
)</f>
        <v>/* 1972 */  { fnXEQMENU,                    6,                           "XEQM06",                                      "XEQM06",                                      (0 &lt;&lt; TAM_MAX_BITS) |     0, CAT_FNCT | SLS_ENABLED   | US_ENABLED   | EIM_DISABLED | PTP_NONE         },//JM EXEC</v>
      </c>
    </row>
    <row r="2017" customFormat="false" ht="15.75" hidden="false" customHeight="false" outlineLevel="0" collapsed="false">
      <c r="A2017" s="263" t="str">
        <f aca="false">IF(AND(OR(SOURCE!A2017="",ISBLANK(SOURCE!A2017)),SOURCE!B2017&gt;0),IF(ISBLANK(SOURCE!C2017),"",SOURCE!C2017),
IF(SOURCE!B2017&lt;0,VLOOKUP(SOURCE!B2017,lookups!A$1:B$25,2,0),
  IF(ISBLANK(SOURCE!B2017),
    "",
    "/* "&amp;TEXT(SOURCE!B2017,"???0")&amp;" *"&amp;
      SOURCE!C2017&amp;", "&amp; IF(lookups!$E$2-LEN(SOURCE!C2017) &gt;= 0, REPT(" ",lookups!$E$2-LEN(SOURCE!C2017)), "")&amp;
      SOURCE!D2017&amp;", "&amp; IF(lookups!$F$2-LEN(SOURCE!D2017) &gt;= 0, REPT(" ",lookups!$F$2-LEN(SOURCE!D2017)), "")&amp;
      SOURCE!E2017&amp;", "&amp; IF(lookups!$G$2-LEN(SOURCE!E2017) &gt;=0, REPT(" ",lookups!$G$2-LEN(SOURCE!E2017)), "")&amp;
      SOURCE!F2017&amp;", "&amp; IF(lookups!$H$2-LEN(SOURCE!F2017) &gt;= 0, REPT(" ",lookups!$H$2-LEN(SOURCE!F2017)+2), "")&amp;"("&amp;
      SUBSTITUTE(TEXT(SOURCE!G2017,"??0"),"  ","")&amp;" &lt;&lt; TAM_MAX_BITS) |"&amp; IF(lookups!$I$2-3 &gt;= 0, REPT(" ",MAX(1,lookups!$I$2-5+4+1-1-LEN(  IF(ISTEXT(SOURCE!H2017),SOURCE!H2017,  SUBSTITUTE(SUBSTITUTE(TEXT(SOURCE!H2017,"????0"),"  ","")," ",""))   ))), "")&amp;
       IF(ISTEXT(SOURCE!H2017),SOURCE!H2017, SUBSTITUTE(SUBSTITUTE(TEXT(SOURCE!H2017,"????0"),"  ","")," ",""))   &amp;","&amp; IF(lookups!$J$2-3 &gt;= 0, REPT(" ",lookups!$J$2-3-5), "")&amp;
      SOURCE!I2017&amp;
" | "&amp; IF(lookups!$K$2-LEN(SOURCE!I2017) &gt;= 0, REPT(" ",lookups!$K$2-LEN(SOURCE!I2017)), "")&amp;
      SOURCE!J2017&amp;      IF(lookups!$L$2-LEN(SOURCE!J2017) &gt;= 0, REPT(" ",lookups!$L$2-LEN(SOURCE!J2017)), "")&amp;
" | "&amp; IF(lookups!$K$2-LEN(SOURCE!I2017) &gt;= 0, REPT(" ",lookups!$K$2-LEN(SOURCE!I2017)), "")&amp;
      SOURCE!K2017&amp;      IF(lookups!$L$2-LEN(SOURCE!K2017) &gt;= 0, REPT(" ",lookups!$M$2-LEN(SOURCE!K2017)), "")&amp;
" | "&amp; SOURCE!L2017&amp;      IF(lookups!$O$2-LEN(SOURCE!L2017) &gt;= 0, REPT(" ",lookups!$O$2-LEN(SOURCE!L2017)), "")&amp;
" | "&amp; SOURCE!M2017&amp;      IF(lookups!$P$2-LEN(SOURCE!M2017) &gt;= 0, REPT(" ",lookups!$P$2-LEN(SOURCE!M2017)), "")&amp;
      "},"&amp;IF(SOURCE!O2017&lt;&gt;"",""&amp;SOURCE!O2017,"")
 )
)
)</f>
        <v>/* 1973 */  { fnXEQMENU,                    7,                           "XEQM07",                                      "XEQM07",                                      (0 &lt;&lt; TAM_MAX_BITS) |     0, CAT_FNCT | SLS_ENABLED   | US_ENABLED   | EIM_DISABLED | PTP_NONE         },//JM EXEC</v>
      </c>
    </row>
    <row r="2018" customFormat="false" ht="15.75" hidden="false" customHeight="false" outlineLevel="0" collapsed="false">
      <c r="A2018" s="263" t="str">
        <f aca="false">IF(AND(OR(SOURCE!A2018="",ISBLANK(SOURCE!A2018)),SOURCE!B2018&gt;0),IF(ISBLANK(SOURCE!C2018),"",SOURCE!C2018),
IF(SOURCE!B2018&lt;0,VLOOKUP(SOURCE!B2018,lookups!A$1:B$25,2,0),
  IF(ISBLANK(SOURCE!B2018),
    "",
    "/* "&amp;TEXT(SOURCE!B2018,"???0")&amp;" *"&amp;
      SOURCE!C2018&amp;", "&amp; IF(lookups!$E$2-LEN(SOURCE!C2018) &gt;= 0, REPT(" ",lookups!$E$2-LEN(SOURCE!C2018)), "")&amp;
      SOURCE!D2018&amp;", "&amp; IF(lookups!$F$2-LEN(SOURCE!D2018) &gt;= 0, REPT(" ",lookups!$F$2-LEN(SOURCE!D2018)), "")&amp;
      SOURCE!E2018&amp;", "&amp; IF(lookups!$G$2-LEN(SOURCE!E2018) &gt;=0, REPT(" ",lookups!$G$2-LEN(SOURCE!E2018)), "")&amp;
      SOURCE!F2018&amp;", "&amp; IF(lookups!$H$2-LEN(SOURCE!F2018) &gt;= 0, REPT(" ",lookups!$H$2-LEN(SOURCE!F2018)+2), "")&amp;"("&amp;
      SUBSTITUTE(TEXT(SOURCE!G2018,"??0"),"  ","")&amp;" &lt;&lt; TAM_MAX_BITS) |"&amp; IF(lookups!$I$2-3 &gt;= 0, REPT(" ",MAX(1,lookups!$I$2-5+4+1-1-LEN(  IF(ISTEXT(SOURCE!H2018),SOURCE!H2018,  SUBSTITUTE(SUBSTITUTE(TEXT(SOURCE!H2018,"????0"),"  ","")," ",""))   ))), "")&amp;
       IF(ISTEXT(SOURCE!H2018),SOURCE!H2018, SUBSTITUTE(SUBSTITUTE(TEXT(SOURCE!H2018,"????0"),"  ","")," ",""))   &amp;","&amp; IF(lookups!$J$2-3 &gt;= 0, REPT(" ",lookups!$J$2-3-5), "")&amp;
      SOURCE!I2018&amp;
" | "&amp; IF(lookups!$K$2-LEN(SOURCE!I2018) &gt;= 0, REPT(" ",lookups!$K$2-LEN(SOURCE!I2018)), "")&amp;
      SOURCE!J2018&amp;      IF(lookups!$L$2-LEN(SOURCE!J2018) &gt;= 0, REPT(" ",lookups!$L$2-LEN(SOURCE!J2018)), "")&amp;
" | "&amp; IF(lookups!$K$2-LEN(SOURCE!I2018) &gt;= 0, REPT(" ",lookups!$K$2-LEN(SOURCE!I2018)), "")&amp;
      SOURCE!K2018&amp;      IF(lookups!$L$2-LEN(SOURCE!K2018) &gt;= 0, REPT(" ",lookups!$M$2-LEN(SOURCE!K2018)), "")&amp;
" | "&amp; SOURCE!L2018&amp;      IF(lookups!$O$2-LEN(SOURCE!L2018) &gt;= 0, REPT(" ",lookups!$O$2-LEN(SOURCE!L2018)), "")&amp;
" | "&amp; SOURCE!M2018&amp;      IF(lookups!$P$2-LEN(SOURCE!M2018) &gt;= 0, REPT(" ",lookups!$P$2-LEN(SOURCE!M2018)), "")&amp;
      "},"&amp;IF(SOURCE!O2018&lt;&gt;"",""&amp;SOURCE!O2018,"")
 )
)
)</f>
        <v>/* 1974 */  { fnXEQMENU,                    8,                           "XEQM08",                                      "XEQM08",                                      (0 &lt;&lt; TAM_MAX_BITS) |     0, CAT_FNCT | SLS_ENABLED   | US_ENABLED   | EIM_DISABLED | PTP_NONE         },//JM EXEC</v>
      </c>
    </row>
    <row r="2019" customFormat="false" ht="15.75" hidden="false" customHeight="false" outlineLevel="0" collapsed="false">
      <c r="A2019" s="263" t="str">
        <f aca="false">IF(AND(OR(SOURCE!A2019="",ISBLANK(SOURCE!A2019)),SOURCE!B2019&gt;0),IF(ISBLANK(SOURCE!C2019),"",SOURCE!C2019),
IF(SOURCE!B2019&lt;0,VLOOKUP(SOURCE!B2019,lookups!A$1:B$25,2,0),
  IF(ISBLANK(SOURCE!B2019),
    "",
    "/* "&amp;TEXT(SOURCE!B2019,"???0")&amp;" *"&amp;
      SOURCE!C2019&amp;", "&amp; IF(lookups!$E$2-LEN(SOURCE!C2019) &gt;= 0, REPT(" ",lookups!$E$2-LEN(SOURCE!C2019)), "")&amp;
      SOURCE!D2019&amp;", "&amp; IF(lookups!$F$2-LEN(SOURCE!D2019) &gt;= 0, REPT(" ",lookups!$F$2-LEN(SOURCE!D2019)), "")&amp;
      SOURCE!E2019&amp;", "&amp; IF(lookups!$G$2-LEN(SOURCE!E2019) &gt;=0, REPT(" ",lookups!$G$2-LEN(SOURCE!E2019)), "")&amp;
      SOURCE!F2019&amp;", "&amp; IF(lookups!$H$2-LEN(SOURCE!F2019) &gt;= 0, REPT(" ",lookups!$H$2-LEN(SOURCE!F2019)+2), "")&amp;"("&amp;
      SUBSTITUTE(TEXT(SOURCE!G2019,"??0"),"  ","")&amp;" &lt;&lt; TAM_MAX_BITS) |"&amp; IF(lookups!$I$2-3 &gt;= 0, REPT(" ",MAX(1,lookups!$I$2-5+4+1-1-LEN(  IF(ISTEXT(SOURCE!H2019),SOURCE!H2019,  SUBSTITUTE(SUBSTITUTE(TEXT(SOURCE!H2019,"????0"),"  ","")," ",""))   ))), "")&amp;
       IF(ISTEXT(SOURCE!H2019),SOURCE!H2019, SUBSTITUTE(SUBSTITUTE(TEXT(SOURCE!H2019,"????0"),"  ","")," ",""))   &amp;","&amp; IF(lookups!$J$2-3 &gt;= 0, REPT(" ",lookups!$J$2-3-5), "")&amp;
      SOURCE!I2019&amp;
" | "&amp; IF(lookups!$K$2-LEN(SOURCE!I2019) &gt;= 0, REPT(" ",lookups!$K$2-LEN(SOURCE!I2019)), "")&amp;
      SOURCE!J2019&amp;      IF(lookups!$L$2-LEN(SOURCE!J2019) &gt;= 0, REPT(" ",lookups!$L$2-LEN(SOURCE!J2019)), "")&amp;
" | "&amp; IF(lookups!$K$2-LEN(SOURCE!I2019) &gt;= 0, REPT(" ",lookups!$K$2-LEN(SOURCE!I2019)), "")&amp;
      SOURCE!K2019&amp;      IF(lookups!$L$2-LEN(SOURCE!K2019) &gt;= 0, REPT(" ",lookups!$M$2-LEN(SOURCE!K2019)), "")&amp;
" | "&amp; SOURCE!L2019&amp;      IF(lookups!$O$2-LEN(SOURCE!L2019) &gt;= 0, REPT(" ",lookups!$O$2-LEN(SOURCE!L2019)), "")&amp;
" | "&amp; SOURCE!M2019&amp;      IF(lookups!$P$2-LEN(SOURCE!M2019) &gt;= 0, REPT(" ",lookups!$P$2-LEN(SOURCE!M2019)), "")&amp;
      "},"&amp;IF(SOURCE!O2019&lt;&gt;"",""&amp;SOURCE!O2019,"")
 )
)
)</f>
        <v>/* 1975 */  { fnXEQMENU,                    9,                           "XEQM09",                                      "XEQM09",                                      (0 &lt;&lt; TAM_MAX_BITS) |     0, CAT_FNCT | SLS_ENABLED   | US_ENABLED   | EIM_DISABLED | PTP_NONE         },//JM EXEC</v>
      </c>
    </row>
    <row r="2020" customFormat="false" ht="15.75" hidden="false" customHeight="false" outlineLevel="0" collapsed="false">
      <c r="A2020" s="263" t="str">
        <f aca="false">IF(AND(OR(SOURCE!A2020="",ISBLANK(SOURCE!A2020)),SOURCE!B2020&gt;0),IF(ISBLANK(SOURCE!C2020),"",SOURCE!C2020),
IF(SOURCE!B2020&lt;0,VLOOKUP(SOURCE!B2020,lookups!A$1:B$25,2,0),
  IF(ISBLANK(SOURCE!B2020),
    "",
    "/* "&amp;TEXT(SOURCE!B2020,"???0")&amp;" *"&amp;
      SOURCE!C2020&amp;", "&amp; IF(lookups!$E$2-LEN(SOURCE!C2020) &gt;= 0, REPT(" ",lookups!$E$2-LEN(SOURCE!C2020)), "")&amp;
      SOURCE!D2020&amp;", "&amp; IF(lookups!$F$2-LEN(SOURCE!D2020) &gt;= 0, REPT(" ",lookups!$F$2-LEN(SOURCE!D2020)), "")&amp;
      SOURCE!E2020&amp;", "&amp; IF(lookups!$G$2-LEN(SOURCE!E2020) &gt;=0, REPT(" ",lookups!$G$2-LEN(SOURCE!E2020)), "")&amp;
      SOURCE!F2020&amp;", "&amp; IF(lookups!$H$2-LEN(SOURCE!F2020) &gt;= 0, REPT(" ",lookups!$H$2-LEN(SOURCE!F2020)+2), "")&amp;"("&amp;
      SUBSTITUTE(TEXT(SOURCE!G2020,"??0"),"  ","")&amp;" &lt;&lt; TAM_MAX_BITS) |"&amp; IF(lookups!$I$2-3 &gt;= 0, REPT(" ",MAX(1,lookups!$I$2-5+4+1-1-LEN(  IF(ISTEXT(SOURCE!H2020),SOURCE!H2020,  SUBSTITUTE(SUBSTITUTE(TEXT(SOURCE!H2020,"????0"),"  ","")," ",""))   ))), "")&amp;
       IF(ISTEXT(SOURCE!H2020),SOURCE!H2020, SUBSTITUTE(SUBSTITUTE(TEXT(SOURCE!H2020,"????0"),"  ","")," ",""))   &amp;","&amp; IF(lookups!$J$2-3 &gt;= 0, REPT(" ",lookups!$J$2-3-5), "")&amp;
      SOURCE!I2020&amp;
" | "&amp; IF(lookups!$K$2-LEN(SOURCE!I2020) &gt;= 0, REPT(" ",lookups!$K$2-LEN(SOURCE!I2020)), "")&amp;
      SOURCE!J2020&amp;      IF(lookups!$L$2-LEN(SOURCE!J2020) &gt;= 0, REPT(" ",lookups!$L$2-LEN(SOURCE!J2020)), "")&amp;
" | "&amp; IF(lookups!$K$2-LEN(SOURCE!I2020) &gt;= 0, REPT(" ",lookups!$K$2-LEN(SOURCE!I2020)), "")&amp;
      SOURCE!K2020&amp;      IF(lookups!$L$2-LEN(SOURCE!K2020) &gt;= 0, REPT(" ",lookups!$M$2-LEN(SOURCE!K2020)), "")&amp;
" | "&amp; SOURCE!L2020&amp;      IF(lookups!$O$2-LEN(SOURCE!L2020) &gt;= 0, REPT(" ",lookups!$O$2-LEN(SOURCE!L2020)), "")&amp;
" | "&amp; SOURCE!M2020&amp;      IF(lookups!$P$2-LEN(SOURCE!M2020) &gt;= 0, REPT(" ",lookups!$P$2-LEN(SOURCE!M2020)), "")&amp;
      "},"&amp;IF(SOURCE!O2020&lt;&gt;"",""&amp;SOURCE!O2020,"")
 )
)
)</f>
        <v>/* 1976 */  { fnXEQMENU,                    10,                          "XEQM10",                                      "XEQM10",                                      (0 &lt;&lt; TAM_MAX_BITS) |     0, CAT_FNCT | SLS_ENABLED   | US_ENABLED   | EIM_DISABLED | PTP_NONE         },//JM EXEC</v>
      </c>
    </row>
    <row r="2021" customFormat="false" ht="15.75" hidden="false" customHeight="false" outlineLevel="0" collapsed="false">
      <c r="A2021" s="263" t="str">
        <f aca="false">IF(AND(OR(SOURCE!A2021="",ISBLANK(SOURCE!A2021)),SOURCE!B2021&gt;0),IF(ISBLANK(SOURCE!C2021),"",SOURCE!C2021),
IF(SOURCE!B2021&lt;0,VLOOKUP(SOURCE!B2021,lookups!A$1:B$25,2,0),
  IF(ISBLANK(SOURCE!B2021),
    "",
    "/* "&amp;TEXT(SOURCE!B2021,"???0")&amp;" *"&amp;
      SOURCE!C2021&amp;", "&amp; IF(lookups!$E$2-LEN(SOURCE!C2021) &gt;= 0, REPT(" ",lookups!$E$2-LEN(SOURCE!C2021)), "")&amp;
      SOURCE!D2021&amp;", "&amp; IF(lookups!$F$2-LEN(SOURCE!D2021) &gt;= 0, REPT(" ",lookups!$F$2-LEN(SOURCE!D2021)), "")&amp;
      SOURCE!E2021&amp;", "&amp; IF(lookups!$G$2-LEN(SOURCE!E2021) &gt;=0, REPT(" ",lookups!$G$2-LEN(SOURCE!E2021)), "")&amp;
      SOURCE!F2021&amp;", "&amp; IF(lookups!$H$2-LEN(SOURCE!F2021) &gt;= 0, REPT(" ",lookups!$H$2-LEN(SOURCE!F2021)+2), "")&amp;"("&amp;
      SUBSTITUTE(TEXT(SOURCE!G2021,"??0"),"  ","")&amp;" &lt;&lt; TAM_MAX_BITS) |"&amp; IF(lookups!$I$2-3 &gt;= 0, REPT(" ",MAX(1,lookups!$I$2-5+4+1-1-LEN(  IF(ISTEXT(SOURCE!H2021),SOURCE!H2021,  SUBSTITUTE(SUBSTITUTE(TEXT(SOURCE!H2021,"????0"),"  ","")," ",""))   ))), "")&amp;
       IF(ISTEXT(SOURCE!H2021),SOURCE!H2021, SUBSTITUTE(SUBSTITUTE(TEXT(SOURCE!H2021,"????0"),"  ","")," ",""))   &amp;","&amp; IF(lookups!$J$2-3 &gt;= 0, REPT(" ",lookups!$J$2-3-5), "")&amp;
      SOURCE!I2021&amp;
" | "&amp; IF(lookups!$K$2-LEN(SOURCE!I2021) &gt;= 0, REPT(" ",lookups!$K$2-LEN(SOURCE!I2021)), "")&amp;
      SOURCE!J2021&amp;      IF(lookups!$L$2-LEN(SOURCE!J2021) &gt;= 0, REPT(" ",lookups!$L$2-LEN(SOURCE!J2021)), "")&amp;
" | "&amp; IF(lookups!$K$2-LEN(SOURCE!I2021) &gt;= 0, REPT(" ",lookups!$K$2-LEN(SOURCE!I2021)), "")&amp;
      SOURCE!K2021&amp;      IF(lookups!$L$2-LEN(SOURCE!K2021) &gt;= 0, REPT(" ",lookups!$M$2-LEN(SOURCE!K2021)), "")&amp;
" | "&amp; SOURCE!L2021&amp;      IF(lookups!$O$2-LEN(SOURCE!L2021) &gt;= 0, REPT(" ",lookups!$O$2-LEN(SOURCE!L2021)), "")&amp;
" | "&amp; SOURCE!M2021&amp;      IF(lookups!$P$2-LEN(SOURCE!M2021) &gt;= 0, REPT(" ",lookups!$P$2-LEN(SOURCE!M2021)), "")&amp;
      "},"&amp;IF(SOURCE!O2021&lt;&gt;"",""&amp;SOURCE!O2021,"")
 )
)
)</f>
        <v>/* 1977 */  { fnXEQMENU,                    11,                          "XEQM11",                                      "XEQM11",                                      (0 &lt;&lt; TAM_MAX_BITS) |     0, CAT_FNCT | SLS_ENABLED   | US_ENABLED   | EIM_DISABLED | PTP_NONE         },//JM EXEC</v>
      </c>
    </row>
    <row r="2022" customFormat="false" ht="15.75" hidden="false" customHeight="false" outlineLevel="0" collapsed="false">
      <c r="A2022" s="263" t="str">
        <f aca="false">IF(AND(OR(SOURCE!A2022="",ISBLANK(SOURCE!A2022)),SOURCE!B2022&gt;0),IF(ISBLANK(SOURCE!C2022),"",SOURCE!C2022),
IF(SOURCE!B2022&lt;0,VLOOKUP(SOURCE!B2022,lookups!A$1:B$25,2,0),
  IF(ISBLANK(SOURCE!B2022),
    "",
    "/* "&amp;TEXT(SOURCE!B2022,"???0")&amp;" *"&amp;
      SOURCE!C2022&amp;", "&amp; IF(lookups!$E$2-LEN(SOURCE!C2022) &gt;= 0, REPT(" ",lookups!$E$2-LEN(SOURCE!C2022)), "")&amp;
      SOURCE!D2022&amp;", "&amp; IF(lookups!$F$2-LEN(SOURCE!D2022) &gt;= 0, REPT(" ",lookups!$F$2-LEN(SOURCE!D2022)), "")&amp;
      SOURCE!E2022&amp;", "&amp; IF(lookups!$G$2-LEN(SOURCE!E2022) &gt;=0, REPT(" ",lookups!$G$2-LEN(SOURCE!E2022)), "")&amp;
      SOURCE!F2022&amp;", "&amp; IF(lookups!$H$2-LEN(SOURCE!F2022) &gt;= 0, REPT(" ",lookups!$H$2-LEN(SOURCE!F2022)+2), "")&amp;"("&amp;
      SUBSTITUTE(TEXT(SOURCE!G2022,"??0"),"  ","")&amp;" &lt;&lt; TAM_MAX_BITS) |"&amp; IF(lookups!$I$2-3 &gt;= 0, REPT(" ",MAX(1,lookups!$I$2-5+4+1-1-LEN(  IF(ISTEXT(SOURCE!H2022),SOURCE!H2022,  SUBSTITUTE(SUBSTITUTE(TEXT(SOURCE!H2022,"????0"),"  ","")," ",""))   ))), "")&amp;
       IF(ISTEXT(SOURCE!H2022),SOURCE!H2022, SUBSTITUTE(SUBSTITUTE(TEXT(SOURCE!H2022,"????0"),"  ","")," ",""))   &amp;","&amp; IF(lookups!$J$2-3 &gt;= 0, REPT(" ",lookups!$J$2-3-5), "")&amp;
      SOURCE!I2022&amp;
" | "&amp; IF(lookups!$K$2-LEN(SOURCE!I2022) &gt;= 0, REPT(" ",lookups!$K$2-LEN(SOURCE!I2022)), "")&amp;
      SOURCE!J2022&amp;      IF(lookups!$L$2-LEN(SOURCE!J2022) &gt;= 0, REPT(" ",lookups!$L$2-LEN(SOURCE!J2022)), "")&amp;
" | "&amp; IF(lookups!$K$2-LEN(SOURCE!I2022) &gt;= 0, REPT(" ",lookups!$K$2-LEN(SOURCE!I2022)), "")&amp;
      SOURCE!K2022&amp;      IF(lookups!$L$2-LEN(SOURCE!K2022) &gt;= 0, REPT(" ",lookups!$M$2-LEN(SOURCE!K2022)), "")&amp;
" | "&amp; SOURCE!L2022&amp;      IF(lookups!$O$2-LEN(SOURCE!L2022) &gt;= 0, REPT(" ",lookups!$O$2-LEN(SOURCE!L2022)), "")&amp;
" | "&amp; SOURCE!M2022&amp;      IF(lookups!$P$2-LEN(SOURCE!M2022) &gt;= 0, REPT(" ",lookups!$P$2-LEN(SOURCE!M2022)), "")&amp;
      "},"&amp;IF(SOURCE!O2022&lt;&gt;"",""&amp;SOURCE!O2022,"")
 )
)
)</f>
        <v>/* 1978 */  { fnXEQMENU,                    12,                          "XEQM12",                                      "XEQM12",                                      (0 &lt;&lt; TAM_MAX_BITS) |     0, CAT_FNCT | SLS_ENABLED   | US_ENABLED   | EIM_DISABLED | PTP_NONE         },//JM EXEC</v>
      </c>
    </row>
    <row r="2023" customFormat="false" ht="15.75" hidden="false" customHeight="false" outlineLevel="0" collapsed="false">
      <c r="A2023" s="263" t="str">
        <f aca="false">IF(AND(OR(SOURCE!A2023="",ISBLANK(SOURCE!A2023)),SOURCE!B2023&gt;0),IF(ISBLANK(SOURCE!C2023),"",SOURCE!C2023),
IF(SOURCE!B2023&lt;0,VLOOKUP(SOURCE!B2023,lookups!A$1:B$25,2,0),
  IF(ISBLANK(SOURCE!B2023),
    "",
    "/* "&amp;TEXT(SOURCE!B2023,"???0")&amp;" *"&amp;
      SOURCE!C2023&amp;", "&amp; IF(lookups!$E$2-LEN(SOURCE!C2023) &gt;= 0, REPT(" ",lookups!$E$2-LEN(SOURCE!C2023)), "")&amp;
      SOURCE!D2023&amp;", "&amp; IF(lookups!$F$2-LEN(SOURCE!D2023) &gt;= 0, REPT(" ",lookups!$F$2-LEN(SOURCE!D2023)), "")&amp;
      SOURCE!E2023&amp;", "&amp; IF(lookups!$G$2-LEN(SOURCE!E2023) &gt;=0, REPT(" ",lookups!$G$2-LEN(SOURCE!E2023)), "")&amp;
      SOURCE!F2023&amp;", "&amp; IF(lookups!$H$2-LEN(SOURCE!F2023) &gt;= 0, REPT(" ",lookups!$H$2-LEN(SOURCE!F2023)+2), "")&amp;"("&amp;
      SUBSTITUTE(TEXT(SOURCE!G2023,"??0"),"  ","")&amp;" &lt;&lt; TAM_MAX_BITS) |"&amp; IF(lookups!$I$2-3 &gt;= 0, REPT(" ",MAX(1,lookups!$I$2-5+4+1-1-LEN(  IF(ISTEXT(SOURCE!H2023),SOURCE!H2023,  SUBSTITUTE(SUBSTITUTE(TEXT(SOURCE!H2023,"????0"),"  ","")," ",""))   ))), "")&amp;
       IF(ISTEXT(SOURCE!H2023),SOURCE!H2023, SUBSTITUTE(SUBSTITUTE(TEXT(SOURCE!H2023,"????0"),"  ","")," ",""))   &amp;","&amp; IF(lookups!$J$2-3 &gt;= 0, REPT(" ",lookups!$J$2-3-5), "")&amp;
      SOURCE!I2023&amp;
" | "&amp; IF(lookups!$K$2-LEN(SOURCE!I2023) &gt;= 0, REPT(" ",lookups!$K$2-LEN(SOURCE!I2023)), "")&amp;
      SOURCE!J2023&amp;      IF(lookups!$L$2-LEN(SOURCE!J2023) &gt;= 0, REPT(" ",lookups!$L$2-LEN(SOURCE!J2023)), "")&amp;
" | "&amp; IF(lookups!$K$2-LEN(SOURCE!I2023) &gt;= 0, REPT(" ",lookups!$K$2-LEN(SOURCE!I2023)), "")&amp;
      SOURCE!K2023&amp;      IF(lookups!$L$2-LEN(SOURCE!K2023) &gt;= 0, REPT(" ",lookups!$M$2-LEN(SOURCE!K2023)), "")&amp;
" | "&amp; SOURCE!L2023&amp;      IF(lookups!$O$2-LEN(SOURCE!L2023) &gt;= 0, REPT(" ",lookups!$O$2-LEN(SOURCE!L2023)), "")&amp;
" | "&amp; SOURCE!M2023&amp;      IF(lookups!$P$2-LEN(SOURCE!M2023) &gt;= 0, REPT(" ",lookups!$P$2-LEN(SOURCE!M2023)), "")&amp;
      "},"&amp;IF(SOURCE!O2023&lt;&gt;"",""&amp;SOURCE!O2023,"")
 )
)
)</f>
        <v>/* 1979 */  { fnXEQMENU,                    13,                          "XEQM13",                                      "XEQM13",                                      (0 &lt;&lt; TAM_MAX_BITS) |     0, CAT_FNCT | SLS_ENABLED   | US_ENABLED   | EIM_DISABLED | PTP_NONE         },//JM EXEC</v>
      </c>
    </row>
    <row r="2024" customFormat="false" ht="15.75" hidden="false" customHeight="false" outlineLevel="0" collapsed="false">
      <c r="A2024" s="263" t="str">
        <f aca="false">IF(AND(OR(SOURCE!A2024="",ISBLANK(SOURCE!A2024)),SOURCE!B2024&gt;0),IF(ISBLANK(SOURCE!C2024),"",SOURCE!C2024),
IF(SOURCE!B2024&lt;0,VLOOKUP(SOURCE!B2024,lookups!A$1:B$25,2,0),
  IF(ISBLANK(SOURCE!B2024),
    "",
    "/* "&amp;TEXT(SOURCE!B2024,"???0")&amp;" *"&amp;
      SOURCE!C2024&amp;", "&amp; IF(lookups!$E$2-LEN(SOURCE!C2024) &gt;= 0, REPT(" ",lookups!$E$2-LEN(SOURCE!C2024)), "")&amp;
      SOURCE!D2024&amp;", "&amp; IF(lookups!$F$2-LEN(SOURCE!D2024) &gt;= 0, REPT(" ",lookups!$F$2-LEN(SOURCE!D2024)), "")&amp;
      SOURCE!E2024&amp;", "&amp; IF(lookups!$G$2-LEN(SOURCE!E2024) &gt;=0, REPT(" ",lookups!$G$2-LEN(SOURCE!E2024)), "")&amp;
      SOURCE!F2024&amp;", "&amp; IF(lookups!$H$2-LEN(SOURCE!F2024) &gt;= 0, REPT(" ",lookups!$H$2-LEN(SOURCE!F2024)+2), "")&amp;"("&amp;
      SUBSTITUTE(TEXT(SOURCE!G2024,"??0"),"  ","")&amp;" &lt;&lt; TAM_MAX_BITS) |"&amp; IF(lookups!$I$2-3 &gt;= 0, REPT(" ",MAX(1,lookups!$I$2-5+4+1-1-LEN(  IF(ISTEXT(SOURCE!H2024),SOURCE!H2024,  SUBSTITUTE(SUBSTITUTE(TEXT(SOURCE!H2024,"????0"),"  ","")," ",""))   ))), "")&amp;
       IF(ISTEXT(SOURCE!H2024),SOURCE!H2024, SUBSTITUTE(SUBSTITUTE(TEXT(SOURCE!H2024,"????0"),"  ","")," ",""))   &amp;","&amp; IF(lookups!$J$2-3 &gt;= 0, REPT(" ",lookups!$J$2-3-5), "")&amp;
      SOURCE!I2024&amp;
" | "&amp; IF(lookups!$K$2-LEN(SOURCE!I2024) &gt;= 0, REPT(" ",lookups!$K$2-LEN(SOURCE!I2024)), "")&amp;
      SOURCE!J2024&amp;      IF(lookups!$L$2-LEN(SOURCE!J2024) &gt;= 0, REPT(" ",lookups!$L$2-LEN(SOURCE!J2024)), "")&amp;
" | "&amp; IF(lookups!$K$2-LEN(SOURCE!I2024) &gt;= 0, REPT(" ",lookups!$K$2-LEN(SOURCE!I2024)), "")&amp;
      SOURCE!K2024&amp;      IF(lookups!$L$2-LEN(SOURCE!K2024) &gt;= 0, REPT(" ",lookups!$M$2-LEN(SOURCE!K2024)), "")&amp;
" | "&amp; SOURCE!L2024&amp;      IF(lookups!$O$2-LEN(SOURCE!L2024) &gt;= 0, REPT(" ",lookups!$O$2-LEN(SOURCE!L2024)), "")&amp;
" | "&amp; SOURCE!M2024&amp;      IF(lookups!$P$2-LEN(SOURCE!M2024) &gt;= 0, REPT(" ",lookups!$P$2-LEN(SOURCE!M2024)), "")&amp;
      "},"&amp;IF(SOURCE!O2024&lt;&gt;"",""&amp;SOURCE!O2024,"")
 )
)
)</f>
        <v>/* 1980 */  { fnXEQMENU,                    14,                          "XEQM14",                                      "XEQM14",                                      (0 &lt;&lt; TAM_MAX_BITS) |     0, CAT_FNCT | SLS_ENABLED   | US_ENABLED   | EIM_DISABLED | PTP_NONE         },//JM EXEC</v>
      </c>
    </row>
    <row r="2025" customFormat="false" ht="15.75" hidden="false" customHeight="false" outlineLevel="0" collapsed="false">
      <c r="A2025" s="263" t="str">
        <f aca="false">IF(AND(OR(SOURCE!A2025="",ISBLANK(SOURCE!A2025)),SOURCE!B2025&gt;0),IF(ISBLANK(SOURCE!C2025),"",SOURCE!C2025),
IF(SOURCE!B2025&lt;0,VLOOKUP(SOURCE!B2025,lookups!A$1:B$25,2,0),
  IF(ISBLANK(SOURCE!B2025),
    "",
    "/* "&amp;TEXT(SOURCE!B2025,"???0")&amp;" *"&amp;
      SOURCE!C2025&amp;", "&amp; IF(lookups!$E$2-LEN(SOURCE!C2025) &gt;= 0, REPT(" ",lookups!$E$2-LEN(SOURCE!C2025)), "")&amp;
      SOURCE!D2025&amp;", "&amp; IF(lookups!$F$2-LEN(SOURCE!D2025) &gt;= 0, REPT(" ",lookups!$F$2-LEN(SOURCE!D2025)), "")&amp;
      SOURCE!E2025&amp;", "&amp; IF(lookups!$G$2-LEN(SOURCE!E2025) &gt;=0, REPT(" ",lookups!$G$2-LEN(SOURCE!E2025)), "")&amp;
      SOURCE!F2025&amp;", "&amp; IF(lookups!$H$2-LEN(SOURCE!F2025) &gt;= 0, REPT(" ",lookups!$H$2-LEN(SOURCE!F2025)+2), "")&amp;"("&amp;
      SUBSTITUTE(TEXT(SOURCE!G2025,"??0"),"  ","")&amp;" &lt;&lt; TAM_MAX_BITS) |"&amp; IF(lookups!$I$2-3 &gt;= 0, REPT(" ",MAX(1,lookups!$I$2-5+4+1-1-LEN(  IF(ISTEXT(SOURCE!H2025),SOURCE!H2025,  SUBSTITUTE(SUBSTITUTE(TEXT(SOURCE!H2025,"????0"),"  ","")," ",""))   ))), "")&amp;
       IF(ISTEXT(SOURCE!H2025),SOURCE!H2025, SUBSTITUTE(SUBSTITUTE(TEXT(SOURCE!H2025,"????0"),"  ","")," ",""))   &amp;","&amp; IF(lookups!$J$2-3 &gt;= 0, REPT(" ",lookups!$J$2-3-5), "")&amp;
      SOURCE!I2025&amp;
" | "&amp; IF(lookups!$K$2-LEN(SOURCE!I2025) &gt;= 0, REPT(" ",lookups!$K$2-LEN(SOURCE!I2025)), "")&amp;
      SOURCE!J2025&amp;      IF(lookups!$L$2-LEN(SOURCE!J2025) &gt;= 0, REPT(" ",lookups!$L$2-LEN(SOURCE!J2025)), "")&amp;
" | "&amp; IF(lookups!$K$2-LEN(SOURCE!I2025) &gt;= 0, REPT(" ",lookups!$K$2-LEN(SOURCE!I2025)), "")&amp;
      SOURCE!K2025&amp;      IF(lookups!$L$2-LEN(SOURCE!K2025) &gt;= 0, REPT(" ",lookups!$M$2-LEN(SOURCE!K2025)), "")&amp;
" | "&amp; SOURCE!L2025&amp;      IF(lookups!$O$2-LEN(SOURCE!L2025) &gt;= 0, REPT(" ",lookups!$O$2-LEN(SOURCE!L2025)), "")&amp;
" | "&amp; SOURCE!M2025&amp;      IF(lookups!$P$2-LEN(SOURCE!M2025) &gt;= 0, REPT(" ",lookups!$P$2-LEN(SOURCE!M2025)), "")&amp;
      "},"&amp;IF(SOURCE!O2025&lt;&gt;"",""&amp;SOURCE!O2025,"")
 )
)
)</f>
        <v>/* 1981 */  { fnXEQMENU,                    15,                          "XEQM15",                                      "XEQM15",                                      (0 &lt;&lt; TAM_MAX_BITS) |     0, CAT_FNCT | SLS_ENABLED   | US_ENABLED   | EIM_DISABLED | PTP_NONE         },//JM EXEC</v>
      </c>
    </row>
    <row r="2026" customFormat="false" ht="15.75" hidden="false" customHeight="false" outlineLevel="0" collapsed="false">
      <c r="A2026" s="263" t="str">
        <f aca="false">IF(AND(OR(SOURCE!A2026="",ISBLANK(SOURCE!A2026)),SOURCE!B2026&gt;0),IF(ISBLANK(SOURCE!C2026),"",SOURCE!C2026),
IF(SOURCE!B2026&lt;0,VLOOKUP(SOURCE!B2026,lookups!A$1:B$25,2,0),
  IF(ISBLANK(SOURCE!B2026),
    "",
    "/* "&amp;TEXT(SOURCE!B2026,"???0")&amp;" *"&amp;
      SOURCE!C2026&amp;", "&amp; IF(lookups!$E$2-LEN(SOURCE!C2026) &gt;= 0, REPT(" ",lookups!$E$2-LEN(SOURCE!C2026)), "")&amp;
      SOURCE!D2026&amp;", "&amp; IF(lookups!$F$2-LEN(SOURCE!D2026) &gt;= 0, REPT(" ",lookups!$F$2-LEN(SOURCE!D2026)), "")&amp;
      SOURCE!E2026&amp;", "&amp; IF(lookups!$G$2-LEN(SOURCE!E2026) &gt;=0, REPT(" ",lookups!$G$2-LEN(SOURCE!E2026)), "")&amp;
      SOURCE!F2026&amp;", "&amp; IF(lookups!$H$2-LEN(SOURCE!F2026) &gt;= 0, REPT(" ",lookups!$H$2-LEN(SOURCE!F2026)+2), "")&amp;"("&amp;
      SUBSTITUTE(TEXT(SOURCE!G2026,"??0"),"  ","")&amp;" &lt;&lt; TAM_MAX_BITS) |"&amp; IF(lookups!$I$2-3 &gt;= 0, REPT(" ",MAX(1,lookups!$I$2-5+4+1-1-LEN(  IF(ISTEXT(SOURCE!H2026),SOURCE!H2026,  SUBSTITUTE(SUBSTITUTE(TEXT(SOURCE!H2026,"????0"),"  ","")," ",""))   ))), "")&amp;
       IF(ISTEXT(SOURCE!H2026),SOURCE!H2026, SUBSTITUTE(SUBSTITUTE(TEXT(SOURCE!H2026,"????0"),"  ","")," ",""))   &amp;","&amp; IF(lookups!$J$2-3 &gt;= 0, REPT(" ",lookups!$J$2-3-5), "")&amp;
      SOURCE!I2026&amp;
" | "&amp; IF(lookups!$K$2-LEN(SOURCE!I2026) &gt;= 0, REPT(" ",lookups!$K$2-LEN(SOURCE!I2026)), "")&amp;
      SOURCE!J2026&amp;      IF(lookups!$L$2-LEN(SOURCE!J2026) &gt;= 0, REPT(" ",lookups!$L$2-LEN(SOURCE!J2026)), "")&amp;
" | "&amp; IF(lookups!$K$2-LEN(SOURCE!I2026) &gt;= 0, REPT(" ",lookups!$K$2-LEN(SOURCE!I2026)), "")&amp;
      SOURCE!K2026&amp;      IF(lookups!$L$2-LEN(SOURCE!K2026) &gt;= 0, REPT(" ",lookups!$M$2-LEN(SOURCE!K2026)), "")&amp;
" | "&amp; SOURCE!L2026&amp;      IF(lookups!$O$2-LEN(SOURCE!L2026) &gt;= 0, REPT(" ",lookups!$O$2-LEN(SOURCE!L2026)), "")&amp;
" | "&amp; SOURCE!M2026&amp;      IF(lookups!$P$2-LEN(SOURCE!M2026) &gt;= 0, REPT(" ",lookups!$P$2-LEN(SOURCE!M2026)), "")&amp;
      "},"&amp;IF(SOURCE!O2026&lt;&gt;"",""&amp;SOURCE!O2026,"")
 )
)
)</f>
        <v>/* 1982 */  { fnXEQMENU,                    16,                          "XEQM16",                                      "XEQM16",                                      (0 &lt;&lt; TAM_MAX_BITS) |     0, CAT_FNCT | SLS_ENABLED   | US_ENABLED   | EIM_DISABLED | PTP_NONE         },//JM EXEC</v>
      </c>
    </row>
    <row r="2027" customFormat="false" ht="15.75" hidden="false" customHeight="false" outlineLevel="0" collapsed="false">
      <c r="A2027" s="263" t="str">
        <f aca="false">IF(AND(OR(SOURCE!A2027="",ISBLANK(SOURCE!A2027)),SOURCE!B2027&gt;0),IF(ISBLANK(SOURCE!C2027),"",SOURCE!C2027),
IF(SOURCE!B2027&lt;0,VLOOKUP(SOURCE!B2027,lookups!A$1:B$25,2,0),
  IF(ISBLANK(SOURCE!B2027),
    "",
    "/* "&amp;TEXT(SOURCE!B2027,"???0")&amp;" *"&amp;
      SOURCE!C2027&amp;", "&amp; IF(lookups!$E$2-LEN(SOURCE!C2027) &gt;= 0, REPT(" ",lookups!$E$2-LEN(SOURCE!C2027)), "")&amp;
      SOURCE!D2027&amp;", "&amp; IF(lookups!$F$2-LEN(SOURCE!D2027) &gt;= 0, REPT(" ",lookups!$F$2-LEN(SOURCE!D2027)), "")&amp;
      SOURCE!E2027&amp;", "&amp; IF(lookups!$G$2-LEN(SOURCE!E2027) &gt;=0, REPT(" ",lookups!$G$2-LEN(SOURCE!E2027)), "")&amp;
      SOURCE!F2027&amp;", "&amp; IF(lookups!$H$2-LEN(SOURCE!F2027) &gt;= 0, REPT(" ",lookups!$H$2-LEN(SOURCE!F2027)+2), "")&amp;"("&amp;
      SUBSTITUTE(TEXT(SOURCE!G2027,"??0"),"  ","")&amp;" &lt;&lt; TAM_MAX_BITS) |"&amp; IF(lookups!$I$2-3 &gt;= 0, REPT(" ",MAX(1,lookups!$I$2-5+4+1-1-LEN(  IF(ISTEXT(SOURCE!H2027),SOURCE!H2027,  SUBSTITUTE(SUBSTITUTE(TEXT(SOURCE!H2027,"????0"),"  ","")," ",""))   ))), "")&amp;
       IF(ISTEXT(SOURCE!H2027),SOURCE!H2027, SUBSTITUTE(SUBSTITUTE(TEXT(SOURCE!H2027,"????0"),"  ","")," ",""))   &amp;","&amp; IF(lookups!$J$2-3 &gt;= 0, REPT(" ",lookups!$J$2-3-5), "")&amp;
      SOURCE!I2027&amp;
" | "&amp; IF(lookups!$K$2-LEN(SOURCE!I2027) &gt;= 0, REPT(" ",lookups!$K$2-LEN(SOURCE!I2027)), "")&amp;
      SOURCE!J2027&amp;      IF(lookups!$L$2-LEN(SOURCE!J2027) &gt;= 0, REPT(" ",lookups!$L$2-LEN(SOURCE!J2027)), "")&amp;
" | "&amp; IF(lookups!$K$2-LEN(SOURCE!I2027) &gt;= 0, REPT(" ",lookups!$K$2-LEN(SOURCE!I2027)), "")&amp;
      SOURCE!K2027&amp;      IF(lookups!$L$2-LEN(SOURCE!K2027) &gt;= 0, REPT(" ",lookups!$M$2-LEN(SOURCE!K2027)), "")&amp;
" | "&amp; SOURCE!L2027&amp;      IF(lookups!$O$2-LEN(SOURCE!L2027) &gt;= 0, REPT(" ",lookups!$O$2-LEN(SOURCE!L2027)), "")&amp;
" | "&amp; SOURCE!M2027&amp;      IF(lookups!$P$2-LEN(SOURCE!M2027) &gt;= 0, REPT(" ",lookups!$P$2-LEN(SOURCE!M2027)), "")&amp;
      "},"&amp;IF(SOURCE!O2027&lt;&gt;"",""&amp;SOURCE!O2027,"")
 )
)
)</f>
        <v>/* 1983 */  { fnXEQMENU,                    17,                          "XEQM17",                                      "XEQM17",                                      (0 &lt;&lt; TAM_MAX_BITS) |     0, CAT_FNCT | SLS_ENABLED   | US_ENABLED   | EIM_DISABLED | PTP_NONE         },//JM EXEC</v>
      </c>
    </row>
    <row r="2028" customFormat="false" ht="15.75" hidden="false" customHeight="false" outlineLevel="0" collapsed="false">
      <c r="A2028" s="263" t="str">
        <f aca="false">IF(AND(OR(SOURCE!A2028="",ISBLANK(SOURCE!A2028)),SOURCE!B2028&gt;0),IF(ISBLANK(SOURCE!C2028),"",SOURCE!C2028),
IF(SOURCE!B2028&lt;0,VLOOKUP(SOURCE!B2028,lookups!A$1:B$25,2,0),
  IF(ISBLANK(SOURCE!B2028),
    "",
    "/* "&amp;TEXT(SOURCE!B2028,"???0")&amp;" *"&amp;
      SOURCE!C2028&amp;", "&amp; IF(lookups!$E$2-LEN(SOURCE!C2028) &gt;= 0, REPT(" ",lookups!$E$2-LEN(SOURCE!C2028)), "")&amp;
      SOURCE!D2028&amp;", "&amp; IF(lookups!$F$2-LEN(SOURCE!D2028) &gt;= 0, REPT(" ",lookups!$F$2-LEN(SOURCE!D2028)), "")&amp;
      SOURCE!E2028&amp;", "&amp; IF(lookups!$G$2-LEN(SOURCE!E2028) &gt;=0, REPT(" ",lookups!$G$2-LEN(SOURCE!E2028)), "")&amp;
      SOURCE!F2028&amp;", "&amp; IF(lookups!$H$2-LEN(SOURCE!F2028) &gt;= 0, REPT(" ",lookups!$H$2-LEN(SOURCE!F2028)+2), "")&amp;"("&amp;
      SUBSTITUTE(TEXT(SOURCE!G2028,"??0"),"  ","")&amp;" &lt;&lt; TAM_MAX_BITS) |"&amp; IF(lookups!$I$2-3 &gt;= 0, REPT(" ",MAX(1,lookups!$I$2-5+4+1-1-LEN(  IF(ISTEXT(SOURCE!H2028),SOURCE!H2028,  SUBSTITUTE(SUBSTITUTE(TEXT(SOURCE!H2028,"????0"),"  ","")," ",""))   ))), "")&amp;
       IF(ISTEXT(SOURCE!H2028),SOURCE!H2028, SUBSTITUTE(SUBSTITUTE(TEXT(SOURCE!H2028,"????0"),"  ","")," ",""))   &amp;","&amp; IF(lookups!$J$2-3 &gt;= 0, REPT(" ",lookups!$J$2-3-5), "")&amp;
      SOURCE!I2028&amp;
" | "&amp; IF(lookups!$K$2-LEN(SOURCE!I2028) &gt;= 0, REPT(" ",lookups!$K$2-LEN(SOURCE!I2028)), "")&amp;
      SOURCE!J2028&amp;      IF(lookups!$L$2-LEN(SOURCE!J2028) &gt;= 0, REPT(" ",lookups!$L$2-LEN(SOURCE!J2028)), "")&amp;
" | "&amp; IF(lookups!$K$2-LEN(SOURCE!I2028) &gt;= 0, REPT(" ",lookups!$K$2-LEN(SOURCE!I2028)), "")&amp;
      SOURCE!K2028&amp;      IF(lookups!$L$2-LEN(SOURCE!K2028) &gt;= 0, REPT(" ",lookups!$M$2-LEN(SOURCE!K2028)), "")&amp;
" | "&amp; SOURCE!L2028&amp;      IF(lookups!$O$2-LEN(SOURCE!L2028) &gt;= 0, REPT(" ",lookups!$O$2-LEN(SOURCE!L2028)), "")&amp;
" | "&amp; SOURCE!M2028&amp;      IF(lookups!$P$2-LEN(SOURCE!M2028) &gt;= 0, REPT(" ",lookups!$P$2-LEN(SOURCE!M2028)), "")&amp;
      "},"&amp;IF(SOURCE!O2028&lt;&gt;"",""&amp;SOURCE!O2028,"")
 )
)
)</f>
        <v>/* 1984 */  { fnXEQMENU,                    18,                          "XEQM18",                                      "XEQM18",                                      (0 &lt;&lt; TAM_MAX_BITS) |     0, CAT_FNCT | SLS_ENABLED   | US_ENABLED   | EIM_DISABLED | PTP_NONE         },//JM EXEC</v>
      </c>
    </row>
    <row r="2029" customFormat="false" ht="15.75" hidden="false" customHeight="false" outlineLevel="0" collapsed="false">
      <c r="A2029" s="263" t="str">
        <f aca="false">IF(AND(OR(SOURCE!A2029="",ISBLANK(SOURCE!A2029)),SOURCE!B2029&gt;0),IF(ISBLANK(SOURCE!C2029),"",SOURCE!C2029),
IF(SOURCE!B2029&lt;0,VLOOKUP(SOURCE!B2029,lookups!A$1:B$25,2,0),
  IF(ISBLANK(SOURCE!B2029),
    "",
    "/* "&amp;TEXT(SOURCE!B2029,"???0")&amp;" *"&amp;
      SOURCE!C2029&amp;", "&amp; IF(lookups!$E$2-LEN(SOURCE!C2029) &gt;= 0, REPT(" ",lookups!$E$2-LEN(SOURCE!C2029)), "")&amp;
      SOURCE!D2029&amp;", "&amp; IF(lookups!$F$2-LEN(SOURCE!D2029) &gt;= 0, REPT(" ",lookups!$F$2-LEN(SOURCE!D2029)), "")&amp;
      SOURCE!E2029&amp;", "&amp; IF(lookups!$G$2-LEN(SOURCE!E2029) &gt;=0, REPT(" ",lookups!$G$2-LEN(SOURCE!E2029)), "")&amp;
      SOURCE!F2029&amp;", "&amp; IF(lookups!$H$2-LEN(SOURCE!F2029) &gt;= 0, REPT(" ",lookups!$H$2-LEN(SOURCE!F2029)+2), "")&amp;"("&amp;
      SUBSTITUTE(TEXT(SOURCE!G2029,"??0"),"  ","")&amp;" &lt;&lt; TAM_MAX_BITS) |"&amp; IF(lookups!$I$2-3 &gt;= 0, REPT(" ",MAX(1,lookups!$I$2-5+4+1-1-LEN(  IF(ISTEXT(SOURCE!H2029),SOURCE!H2029,  SUBSTITUTE(SUBSTITUTE(TEXT(SOURCE!H2029,"????0"),"  ","")," ",""))   ))), "")&amp;
       IF(ISTEXT(SOURCE!H2029),SOURCE!H2029, SUBSTITUTE(SUBSTITUTE(TEXT(SOURCE!H2029,"????0"),"  ","")," ",""))   &amp;","&amp; IF(lookups!$J$2-3 &gt;= 0, REPT(" ",lookups!$J$2-3-5), "")&amp;
      SOURCE!I2029&amp;
" | "&amp; IF(lookups!$K$2-LEN(SOURCE!I2029) &gt;= 0, REPT(" ",lookups!$K$2-LEN(SOURCE!I2029)), "")&amp;
      SOURCE!J2029&amp;      IF(lookups!$L$2-LEN(SOURCE!J2029) &gt;= 0, REPT(" ",lookups!$L$2-LEN(SOURCE!J2029)), "")&amp;
" | "&amp; IF(lookups!$K$2-LEN(SOURCE!I2029) &gt;= 0, REPT(" ",lookups!$K$2-LEN(SOURCE!I2029)), "")&amp;
      SOURCE!K2029&amp;      IF(lookups!$L$2-LEN(SOURCE!K2029) &gt;= 0, REPT(" ",lookups!$M$2-LEN(SOURCE!K2029)), "")&amp;
" | "&amp; SOURCE!L2029&amp;      IF(lookups!$O$2-LEN(SOURCE!L2029) &gt;= 0, REPT(" ",lookups!$O$2-LEN(SOURCE!L2029)), "")&amp;
" | "&amp; SOURCE!M2029&amp;      IF(lookups!$P$2-LEN(SOURCE!M2029) &gt;= 0, REPT(" ",lookups!$P$2-LEN(SOURCE!M2029)), "")&amp;
      "},"&amp;IF(SOURCE!O2029&lt;&gt;"",""&amp;SOURCE!O2029,"")
 )
)
)</f>
        <v>/* 1985 */  { fnXEQMSAVE,                   TM_VALUE,                    "X.SAVE",                                      "X.SAVE",                                      (1 &lt;&lt; TAM_MAX_BITS) |    18, CAT_NONE | SLS_ENABLED   | US_UNCHANGED | EIM_DISABLED | PTP_DISABLED     },</v>
      </c>
    </row>
    <row r="2030" customFormat="false" ht="15.75" hidden="false" customHeight="false" outlineLevel="0" collapsed="false">
      <c r="A2030" s="263" t="str">
        <f aca="false">IF(AND(OR(SOURCE!A2030="",ISBLANK(SOURCE!A2030)),SOURCE!B2030&gt;0),IF(ISBLANK(SOURCE!C2030),"",SOURCE!C2030),
IF(SOURCE!B2030&lt;0,VLOOKUP(SOURCE!B2030,lookups!A$1:B$25,2,0),
  IF(ISBLANK(SOURCE!B2030),
    "",
    "/* "&amp;TEXT(SOURCE!B2030,"???0")&amp;" *"&amp;
      SOURCE!C2030&amp;", "&amp; IF(lookups!$E$2-LEN(SOURCE!C2030) &gt;= 0, REPT(" ",lookups!$E$2-LEN(SOURCE!C2030)), "")&amp;
      SOURCE!D2030&amp;", "&amp; IF(lookups!$F$2-LEN(SOURCE!D2030) &gt;= 0, REPT(" ",lookups!$F$2-LEN(SOURCE!D2030)), "")&amp;
      SOURCE!E2030&amp;", "&amp; IF(lookups!$G$2-LEN(SOURCE!E2030) &gt;=0, REPT(" ",lookups!$G$2-LEN(SOURCE!E2030)), "")&amp;
      SOURCE!F2030&amp;", "&amp; IF(lookups!$H$2-LEN(SOURCE!F2030) &gt;= 0, REPT(" ",lookups!$H$2-LEN(SOURCE!F2030)+2), "")&amp;"("&amp;
      SUBSTITUTE(TEXT(SOURCE!G2030,"??0"),"  ","")&amp;" &lt;&lt; TAM_MAX_BITS) |"&amp; IF(lookups!$I$2-3 &gt;= 0, REPT(" ",MAX(1,lookups!$I$2-5+4+1-1-LEN(  IF(ISTEXT(SOURCE!H2030),SOURCE!H2030,  SUBSTITUTE(SUBSTITUTE(TEXT(SOURCE!H2030,"????0"),"  ","")," ",""))   ))), "")&amp;
       IF(ISTEXT(SOURCE!H2030),SOURCE!H2030, SUBSTITUTE(SUBSTITUTE(TEXT(SOURCE!H2030,"????0"),"  ","")," ",""))   &amp;","&amp; IF(lookups!$J$2-3 &gt;= 0, REPT(" ",lookups!$J$2-3-5), "")&amp;
      SOURCE!I2030&amp;
" | "&amp; IF(lookups!$K$2-LEN(SOURCE!I2030) &gt;= 0, REPT(" ",lookups!$K$2-LEN(SOURCE!I2030)), "")&amp;
      SOURCE!J2030&amp;      IF(lookups!$L$2-LEN(SOURCE!J2030) &gt;= 0, REPT(" ",lookups!$L$2-LEN(SOURCE!J2030)), "")&amp;
" | "&amp; IF(lookups!$K$2-LEN(SOURCE!I2030) &gt;= 0, REPT(" ",lookups!$K$2-LEN(SOURCE!I2030)), "")&amp;
      SOURCE!K2030&amp;      IF(lookups!$L$2-LEN(SOURCE!K2030) &gt;= 0, REPT(" ",lookups!$M$2-LEN(SOURCE!K2030)), "")&amp;
" | "&amp; SOURCE!L2030&amp;      IF(lookups!$O$2-LEN(SOURCE!L2030) &gt;= 0, REPT(" ",lookups!$O$2-LEN(SOURCE!L2030)), "")&amp;
" | "&amp; SOURCE!M2030&amp;      IF(lookups!$P$2-LEN(SOURCE!M2030) &gt;= 0, REPT(" ",lookups!$P$2-LEN(SOURCE!M2030)), "")&amp;
      "},"&amp;IF(SOURCE!O2030&lt;&gt;"",""&amp;SOURCE!O2030,"")
 )
)
)</f>
        <v>/* 1986 */  { fnXEQMLOAD,                   TM_VALUE,                    "X.LOAD",                                      "X.LOAD",                                      (1 &lt;&lt; TAM_MAX_BITS) |    18, CAT_NONE | SLS_ENABLED   | US_ENABLED   | EIM_DISABLED | PTP_DISABLED     },</v>
      </c>
    </row>
    <row r="2031" customFormat="false" ht="15.75" hidden="false" customHeight="false" outlineLevel="0" collapsed="false">
      <c r="A2031" s="263" t="str">
        <f aca="false">IF(AND(OR(SOURCE!A2031="",ISBLANK(SOURCE!A2031)),SOURCE!B2031&gt;0),IF(ISBLANK(SOURCE!C2031),"",SOURCE!C2031),
IF(SOURCE!B2031&lt;0,VLOOKUP(SOURCE!B2031,lookups!A$1:B$25,2,0),
  IF(ISBLANK(SOURCE!B2031),
    "",
    "/* "&amp;TEXT(SOURCE!B2031,"???0")&amp;" *"&amp;
      SOURCE!C2031&amp;", "&amp; IF(lookups!$E$2-LEN(SOURCE!C2031) &gt;= 0, REPT(" ",lookups!$E$2-LEN(SOURCE!C2031)), "")&amp;
      SOURCE!D2031&amp;", "&amp; IF(lookups!$F$2-LEN(SOURCE!D2031) &gt;= 0, REPT(" ",lookups!$F$2-LEN(SOURCE!D2031)), "")&amp;
      SOURCE!E2031&amp;", "&amp; IF(lookups!$G$2-LEN(SOURCE!E2031) &gt;=0, REPT(" ",lookups!$G$2-LEN(SOURCE!E2031)), "")&amp;
      SOURCE!F2031&amp;", "&amp; IF(lookups!$H$2-LEN(SOURCE!F2031) &gt;= 0, REPT(" ",lookups!$H$2-LEN(SOURCE!F2031)+2), "")&amp;"("&amp;
      SUBSTITUTE(TEXT(SOURCE!G2031,"??0"),"  ","")&amp;" &lt;&lt; TAM_MAX_BITS) |"&amp; IF(lookups!$I$2-3 &gt;= 0, REPT(" ",MAX(1,lookups!$I$2-5+4+1-1-LEN(  IF(ISTEXT(SOURCE!H2031),SOURCE!H2031,  SUBSTITUTE(SUBSTITUTE(TEXT(SOURCE!H2031,"????0"),"  ","")," ",""))   ))), "")&amp;
       IF(ISTEXT(SOURCE!H2031),SOURCE!H2031, SUBSTITUTE(SUBSTITUTE(TEXT(SOURCE!H2031,"????0"),"  ","")," ",""))   &amp;","&amp; IF(lookups!$J$2-3 &gt;= 0, REPT(" ",lookups!$J$2-3-5), "")&amp;
      SOURCE!I2031&amp;
" | "&amp; IF(lookups!$K$2-LEN(SOURCE!I2031) &gt;= 0, REPT(" ",lookups!$K$2-LEN(SOURCE!I2031)), "")&amp;
      SOURCE!J2031&amp;      IF(lookups!$L$2-LEN(SOURCE!J2031) &gt;= 0, REPT(" ",lookups!$L$2-LEN(SOURCE!J2031)), "")&amp;
" | "&amp; IF(lookups!$K$2-LEN(SOURCE!I2031) &gt;= 0, REPT(" ",lookups!$K$2-LEN(SOURCE!I2031)), "")&amp;
      SOURCE!K2031&amp;      IF(lookups!$L$2-LEN(SOURCE!K2031) &gt;= 0, REPT(" ",lookups!$M$2-LEN(SOURCE!K2031)), "")&amp;
" | "&amp; SOURCE!L2031&amp;      IF(lookups!$O$2-LEN(SOURCE!L2031) &gt;= 0, REPT(" ",lookups!$O$2-LEN(SOURCE!L2031)), "")&amp;
" | "&amp; SOURCE!M2031&amp;      IF(lookups!$P$2-LEN(SOURCE!M2031) &gt;= 0, REPT(" ",lookups!$P$2-LEN(SOURCE!M2031)), "")&amp;
      "},"&amp;IF(SOURCE!O2031&lt;&gt;"",""&amp;SOURCE!O2031,"")
 )
)
)</f>
        <v>/* 1987 */  { fnSetBCD,                     JC_BCD,                      "BCD",                                         "BCD",                                         (0 &lt;&lt; TAM_MAX_BITS) |     0, CAT_FNCT | SLS_UNCHANGED | US_UNCHANGED | EIM_DISABLED | PTP_DISABLED     },</v>
      </c>
    </row>
    <row r="2032" customFormat="false" ht="15.75" hidden="false" customHeight="false" outlineLevel="0" collapsed="false">
      <c r="A2032" s="263" t="str">
        <f aca="false">IF(AND(OR(SOURCE!A2032="",ISBLANK(SOURCE!A2032)),SOURCE!B2032&gt;0),IF(ISBLANK(SOURCE!C2032),"",SOURCE!C2032),
IF(SOURCE!B2032&lt;0,VLOOKUP(SOURCE!B2032,lookups!A$1:B$25,2,0),
  IF(ISBLANK(SOURCE!B2032),
    "",
    "/* "&amp;TEXT(SOURCE!B2032,"???0")&amp;" *"&amp;
      SOURCE!C2032&amp;", "&amp; IF(lookups!$E$2-LEN(SOURCE!C2032) &gt;= 0, REPT(" ",lookups!$E$2-LEN(SOURCE!C2032)), "")&amp;
      SOURCE!D2032&amp;", "&amp; IF(lookups!$F$2-LEN(SOURCE!D2032) &gt;= 0, REPT(" ",lookups!$F$2-LEN(SOURCE!D2032)), "")&amp;
      SOURCE!E2032&amp;", "&amp; IF(lookups!$G$2-LEN(SOURCE!E2032) &gt;=0, REPT(" ",lookups!$G$2-LEN(SOURCE!E2032)), "")&amp;
      SOURCE!F2032&amp;", "&amp; IF(lookups!$H$2-LEN(SOURCE!F2032) &gt;= 0, REPT(" ",lookups!$H$2-LEN(SOURCE!F2032)+2), "")&amp;"("&amp;
      SUBSTITUTE(TEXT(SOURCE!G2032,"??0"),"  ","")&amp;" &lt;&lt; TAM_MAX_BITS) |"&amp; IF(lookups!$I$2-3 &gt;= 0, REPT(" ",MAX(1,lookups!$I$2-5+4+1-1-LEN(  IF(ISTEXT(SOURCE!H2032),SOURCE!H2032,  SUBSTITUTE(SUBSTITUTE(TEXT(SOURCE!H2032,"????0"),"  ","")," ",""))   ))), "")&amp;
       IF(ISTEXT(SOURCE!H2032),SOURCE!H2032, SUBSTITUTE(SUBSTITUTE(TEXT(SOURCE!H2032,"????0"),"  ","")," ",""))   &amp;","&amp; IF(lookups!$J$2-3 &gt;= 0, REPT(" ",lookups!$J$2-3-5), "")&amp;
      SOURCE!I2032&amp;
" | "&amp; IF(lookups!$K$2-LEN(SOURCE!I2032) &gt;= 0, REPT(" ",lookups!$K$2-LEN(SOURCE!I2032)), "")&amp;
      SOURCE!J2032&amp;      IF(lookups!$L$2-LEN(SOURCE!J2032) &gt;= 0, REPT(" ",lookups!$L$2-LEN(SOURCE!J2032)), "")&amp;
" | "&amp; IF(lookups!$K$2-LEN(SOURCE!I2032) &gt;= 0, REPT(" ",lookups!$K$2-LEN(SOURCE!I2032)), "")&amp;
      SOURCE!K2032&amp;      IF(lookups!$L$2-LEN(SOURCE!K2032) &gt;= 0, REPT(" ",lookups!$M$2-LEN(SOURCE!K2032)), "")&amp;
" | "&amp; SOURCE!L2032&amp;      IF(lookups!$O$2-LEN(SOURCE!L2032) &gt;= 0, REPT(" ",lookups!$O$2-LEN(SOURCE!L2032)), "")&amp;
" | "&amp; SOURCE!M2032&amp;      IF(lookups!$P$2-LEN(SOURCE!M2032) &gt;= 0, REPT(" ",lookups!$P$2-LEN(SOURCE!M2032)), "")&amp;
      "},"&amp;IF(SOURCE!O2032&lt;&gt;"",""&amp;SOURCE!O2032,"")
 )
)
)</f>
        <v>/* 1988 */  { fnSetBCD,                     BCD9c ,                      "9CMPL",                                       "9CMPL",                                       (0 &lt;&lt; TAM_MAX_BITS) |     0, CAT_NONE | SLS_UNCHANGED | US_UNCHANGED | EIM_DISABLED | PTP_NONE         },</v>
      </c>
    </row>
    <row r="2033" customFormat="false" ht="15.75" hidden="false" customHeight="false" outlineLevel="0" collapsed="false">
      <c r="A2033" s="263" t="str">
        <f aca="false">IF(AND(OR(SOURCE!A2033="",ISBLANK(SOURCE!A2033)),SOURCE!B2033&gt;0),IF(ISBLANK(SOURCE!C2033),"",SOURCE!C2033),
IF(SOURCE!B2033&lt;0,VLOOKUP(SOURCE!B2033,lookups!A$1:B$25,2,0),
  IF(ISBLANK(SOURCE!B2033),
    "",
    "/* "&amp;TEXT(SOURCE!B2033,"???0")&amp;" *"&amp;
      SOURCE!C2033&amp;", "&amp; IF(lookups!$E$2-LEN(SOURCE!C2033) &gt;= 0, REPT(" ",lookups!$E$2-LEN(SOURCE!C2033)), "")&amp;
      SOURCE!D2033&amp;", "&amp; IF(lookups!$F$2-LEN(SOURCE!D2033) &gt;= 0, REPT(" ",lookups!$F$2-LEN(SOURCE!D2033)), "")&amp;
      SOURCE!E2033&amp;", "&amp; IF(lookups!$G$2-LEN(SOURCE!E2033) &gt;=0, REPT(" ",lookups!$G$2-LEN(SOURCE!E2033)), "")&amp;
      SOURCE!F2033&amp;", "&amp; IF(lookups!$H$2-LEN(SOURCE!F2033) &gt;= 0, REPT(" ",lookups!$H$2-LEN(SOURCE!F2033)+2), "")&amp;"("&amp;
      SUBSTITUTE(TEXT(SOURCE!G2033,"??0"),"  ","")&amp;" &lt;&lt; TAM_MAX_BITS) |"&amp; IF(lookups!$I$2-3 &gt;= 0, REPT(" ",MAX(1,lookups!$I$2-5+4+1-1-LEN(  IF(ISTEXT(SOURCE!H2033),SOURCE!H2033,  SUBSTITUTE(SUBSTITUTE(TEXT(SOURCE!H2033,"????0"),"  ","")," ",""))   ))), "")&amp;
       IF(ISTEXT(SOURCE!H2033),SOURCE!H2033, SUBSTITUTE(SUBSTITUTE(TEXT(SOURCE!H2033,"????0"),"  ","")," ",""))   &amp;","&amp; IF(lookups!$J$2-3 &gt;= 0, REPT(" ",lookups!$J$2-3-5), "")&amp;
      SOURCE!I2033&amp;
" | "&amp; IF(lookups!$K$2-LEN(SOURCE!I2033) &gt;= 0, REPT(" ",lookups!$K$2-LEN(SOURCE!I2033)), "")&amp;
      SOURCE!J2033&amp;      IF(lookups!$L$2-LEN(SOURCE!J2033) &gt;= 0, REPT(" ",lookups!$L$2-LEN(SOURCE!J2033)), "")&amp;
" | "&amp; IF(lookups!$K$2-LEN(SOURCE!I2033) &gt;= 0, REPT(" ",lookups!$K$2-LEN(SOURCE!I2033)), "")&amp;
      SOURCE!K2033&amp;      IF(lookups!$L$2-LEN(SOURCE!K2033) &gt;= 0, REPT(" ",lookups!$M$2-LEN(SOURCE!K2033)), "")&amp;
" | "&amp; SOURCE!L2033&amp;      IF(lookups!$O$2-LEN(SOURCE!L2033) &gt;= 0, REPT(" ",lookups!$O$2-LEN(SOURCE!L2033)), "")&amp;
" | "&amp; SOURCE!M2033&amp;      IF(lookups!$P$2-LEN(SOURCE!M2033) &gt;= 0, REPT(" ",lookups!$P$2-LEN(SOURCE!M2033)), "")&amp;
      "},"&amp;IF(SOURCE!O2033&lt;&gt;"",""&amp;SOURCE!O2033,"")
 )
)
)</f>
        <v>/* 1989 */  { fnSetBCD,                     BCD10c,                      "10CMPL",                                      "10CMPL",                                      (0 &lt;&lt; TAM_MAX_BITS) |     0, CAT_NONE | SLS_UNCHANGED | US_UNCHANGED | EIM_DISABLED | PTP_NONE         },</v>
      </c>
    </row>
    <row r="2034" customFormat="false" ht="15.75" hidden="false" customHeight="false" outlineLevel="0" collapsed="false">
      <c r="A2034" s="263" t="str">
        <f aca="false">IF(AND(OR(SOURCE!A2034="",ISBLANK(SOURCE!A2034)),SOURCE!B2034&gt;0),IF(ISBLANK(SOURCE!C2034),"",SOURCE!C2034),
IF(SOURCE!B2034&lt;0,VLOOKUP(SOURCE!B2034,lookups!A$1:B$25,2,0),
  IF(ISBLANK(SOURCE!B2034),
    "",
    "/* "&amp;TEXT(SOURCE!B2034,"???0")&amp;" *"&amp;
      SOURCE!C2034&amp;", "&amp; IF(lookups!$E$2-LEN(SOURCE!C2034) &gt;= 0, REPT(" ",lookups!$E$2-LEN(SOURCE!C2034)), "")&amp;
      SOURCE!D2034&amp;", "&amp; IF(lookups!$F$2-LEN(SOURCE!D2034) &gt;= 0, REPT(" ",lookups!$F$2-LEN(SOURCE!D2034)), "")&amp;
      SOURCE!E2034&amp;", "&amp; IF(lookups!$G$2-LEN(SOURCE!E2034) &gt;=0, REPT(" ",lookups!$G$2-LEN(SOURCE!E2034)), "")&amp;
      SOURCE!F2034&amp;", "&amp; IF(lookups!$H$2-LEN(SOURCE!F2034) &gt;= 0, REPT(" ",lookups!$H$2-LEN(SOURCE!F2034)+2), "")&amp;"("&amp;
      SUBSTITUTE(TEXT(SOURCE!G2034,"??0"),"  ","")&amp;" &lt;&lt; TAM_MAX_BITS) |"&amp; IF(lookups!$I$2-3 &gt;= 0, REPT(" ",MAX(1,lookups!$I$2-5+4+1-1-LEN(  IF(ISTEXT(SOURCE!H2034),SOURCE!H2034,  SUBSTITUTE(SUBSTITUTE(TEXT(SOURCE!H2034,"????0"),"  ","")," ",""))   ))), "")&amp;
       IF(ISTEXT(SOURCE!H2034),SOURCE!H2034, SUBSTITUTE(SUBSTITUTE(TEXT(SOURCE!H2034,"????0"),"  ","")," ",""))   &amp;","&amp; IF(lookups!$J$2-3 &gt;= 0, REPT(" ",lookups!$J$2-3-5), "")&amp;
      SOURCE!I2034&amp;
" | "&amp; IF(lookups!$K$2-LEN(SOURCE!I2034) &gt;= 0, REPT(" ",lookups!$K$2-LEN(SOURCE!I2034)), "")&amp;
      SOURCE!J2034&amp;      IF(lookups!$L$2-LEN(SOURCE!J2034) &gt;= 0, REPT(" ",lookups!$L$2-LEN(SOURCE!J2034)), "")&amp;
" | "&amp; IF(lookups!$K$2-LEN(SOURCE!I2034) &gt;= 0, REPT(" ",lookups!$K$2-LEN(SOURCE!I2034)), "")&amp;
      SOURCE!K2034&amp;      IF(lookups!$L$2-LEN(SOURCE!K2034) &gt;= 0, REPT(" ",lookups!$M$2-LEN(SOURCE!K2034)), "")&amp;
" | "&amp; SOURCE!L2034&amp;      IF(lookups!$O$2-LEN(SOURCE!L2034) &gt;= 0, REPT(" ",lookups!$O$2-LEN(SOURCE!L2034)), "")&amp;
" | "&amp; SOURCE!M2034&amp;      IF(lookups!$P$2-LEN(SOURCE!M2034) &gt;= 0, REPT(" ",lookups!$P$2-LEN(SOURCE!M2034)), "")&amp;
      "},"&amp;IF(SOURCE!O2034&lt;&gt;"",""&amp;SOURCE!O2034,"")
 )
)
)</f>
        <v>/* 1990 */  { fnSetBCD,                     BCDu,                        "BCDUNS",                                      "BCDUNS",                                      (0 &lt;&lt; TAM_MAX_BITS) |     0, CAT_NONE | SLS_UNCHANGED | US_UNCHANGED | EIM_DISABLED | PTP_NONE         },</v>
      </c>
    </row>
    <row r="2035" customFormat="false" ht="15.75" hidden="false" customHeight="false" outlineLevel="0" collapsed="false">
      <c r="A2035" s="263" t="str">
        <f aca="false">IF(AND(OR(SOURCE!A2035="",ISBLANK(SOURCE!A2035)),SOURCE!B2035&gt;0),IF(ISBLANK(SOURCE!C2035),"",SOURCE!C2035),
IF(SOURCE!B2035&lt;0,VLOOKUP(SOURCE!B2035,lookups!A$1:B$25,2,0),
  IF(ISBLANK(SOURCE!B2035),
    "",
    "/* "&amp;TEXT(SOURCE!B2035,"???0")&amp;" *"&amp;
      SOURCE!C2035&amp;", "&amp; IF(lookups!$E$2-LEN(SOURCE!C2035) &gt;= 0, REPT(" ",lookups!$E$2-LEN(SOURCE!C2035)), "")&amp;
      SOURCE!D2035&amp;", "&amp; IF(lookups!$F$2-LEN(SOURCE!D2035) &gt;= 0, REPT(" ",lookups!$F$2-LEN(SOURCE!D2035)), "")&amp;
      SOURCE!E2035&amp;", "&amp; IF(lookups!$G$2-LEN(SOURCE!E2035) &gt;=0, REPT(" ",lookups!$G$2-LEN(SOURCE!E2035)), "")&amp;
      SOURCE!F2035&amp;", "&amp; IF(lookups!$H$2-LEN(SOURCE!F2035) &gt;= 0, REPT(" ",lookups!$H$2-LEN(SOURCE!F2035)+2), "")&amp;"("&amp;
      SUBSTITUTE(TEXT(SOURCE!G2035,"??0"),"  ","")&amp;" &lt;&lt; TAM_MAX_BITS) |"&amp; IF(lookups!$I$2-3 &gt;= 0, REPT(" ",MAX(1,lookups!$I$2-5+4+1-1-LEN(  IF(ISTEXT(SOURCE!H2035),SOURCE!H2035,  SUBSTITUTE(SUBSTITUTE(TEXT(SOURCE!H2035,"????0"),"  ","")," ",""))   ))), "")&amp;
       IF(ISTEXT(SOURCE!H2035),SOURCE!H2035, SUBSTITUTE(SUBSTITUTE(TEXT(SOURCE!H2035,"????0"),"  ","")," ",""))   &amp;","&amp; IF(lookups!$J$2-3 &gt;= 0, REPT(" ",lookups!$J$2-3-5), "")&amp;
      SOURCE!I2035&amp;
" | "&amp; IF(lookups!$K$2-LEN(SOURCE!I2035) &gt;= 0, REPT(" ",lookups!$K$2-LEN(SOURCE!I2035)), "")&amp;
      SOURCE!J2035&amp;      IF(lookups!$L$2-LEN(SOURCE!J2035) &gt;= 0, REPT(" ",lookups!$L$2-LEN(SOURCE!J2035)), "")&amp;
" | "&amp; IF(lookups!$K$2-LEN(SOURCE!I2035) &gt;= 0, REPT(" ",lookups!$K$2-LEN(SOURCE!I2035)), "")&amp;
      SOURCE!K2035&amp;      IF(lookups!$L$2-LEN(SOURCE!K2035) &gt;= 0, REPT(" ",lookups!$M$2-LEN(SOURCE!K2035)), "")&amp;
" | "&amp; SOURCE!L2035&amp;      IF(lookups!$O$2-LEN(SOURCE!L2035) &gt;= 0, REPT(" ",lookups!$O$2-LEN(SOURCE!L2035)), "")&amp;
" | "&amp; SOURCE!M2035&amp;      IF(lookups!$P$2-LEN(SOURCE!M2035) &gt;= 0, REPT(" ",lookups!$P$2-LEN(SOURCE!M2035)), "")&amp;
      "},"&amp;IF(SOURCE!O2035&lt;&gt;"",""&amp;SOURCE!O2035,"")
 )
)
)</f>
        <v>/* 1991 */  { fnByteShortcutsS,             6,                           "S06",                                         "S06",                                         (0 &lt;&lt; TAM_MAX_BITS) |     0, CAT_NONE | SLS_ENABLED   | US_ENABLED   | EIM_DISABLED | PTP_NONE         },//JM SHOI</v>
      </c>
    </row>
    <row r="2036" customFormat="false" ht="15.75" hidden="false" customHeight="false" outlineLevel="0" collapsed="false">
      <c r="A2036" s="263" t="str">
        <f aca="false">IF(AND(OR(SOURCE!A2036="",ISBLANK(SOURCE!A2036)),SOURCE!B2036&gt;0),IF(ISBLANK(SOURCE!C2036),"",SOURCE!C2036),
IF(SOURCE!B2036&lt;0,VLOOKUP(SOURCE!B2036,lookups!A$1:B$25,2,0),
  IF(ISBLANK(SOURCE!B2036),
    "",
    "/* "&amp;TEXT(SOURCE!B2036,"???0")&amp;" *"&amp;
      SOURCE!C2036&amp;", "&amp; IF(lookups!$E$2-LEN(SOURCE!C2036) &gt;= 0, REPT(" ",lookups!$E$2-LEN(SOURCE!C2036)), "")&amp;
      SOURCE!D2036&amp;", "&amp; IF(lookups!$F$2-LEN(SOURCE!D2036) &gt;= 0, REPT(" ",lookups!$F$2-LEN(SOURCE!D2036)), "")&amp;
      SOURCE!E2036&amp;", "&amp; IF(lookups!$G$2-LEN(SOURCE!E2036) &gt;=0, REPT(" ",lookups!$G$2-LEN(SOURCE!E2036)), "")&amp;
      SOURCE!F2036&amp;", "&amp; IF(lookups!$H$2-LEN(SOURCE!F2036) &gt;= 0, REPT(" ",lookups!$H$2-LEN(SOURCE!F2036)+2), "")&amp;"("&amp;
      SUBSTITUTE(TEXT(SOURCE!G2036,"??0"),"  ","")&amp;" &lt;&lt; TAM_MAX_BITS) |"&amp; IF(lookups!$I$2-3 &gt;= 0, REPT(" ",MAX(1,lookups!$I$2-5+4+1-1-LEN(  IF(ISTEXT(SOURCE!H2036),SOURCE!H2036,  SUBSTITUTE(SUBSTITUTE(TEXT(SOURCE!H2036,"????0"),"  ","")," ",""))   ))), "")&amp;
       IF(ISTEXT(SOURCE!H2036),SOURCE!H2036, SUBSTITUTE(SUBSTITUTE(TEXT(SOURCE!H2036,"????0"),"  ","")," ",""))   &amp;","&amp; IF(lookups!$J$2-3 &gt;= 0, REPT(" ",lookups!$J$2-3-5), "")&amp;
      SOURCE!I2036&amp;
" | "&amp; IF(lookups!$K$2-LEN(SOURCE!I2036) &gt;= 0, REPT(" ",lookups!$K$2-LEN(SOURCE!I2036)), "")&amp;
      SOURCE!J2036&amp;      IF(lookups!$L$2-LEN(SOURCE!J2036) &gt;= 0, REPT(" ",lookups!$L$2-LEN(SOURCE!J2036)), "")&amp;
" | "&amp; IF(lookups!$K$2-LEN(SOURCE!I2036) &gt;= 0, REPT(" ",lookups!$K$2-LEN(SOURCE!I2036)), "")&amp;
      SOURCE!K2036&amp;      IF(lookups!$L$2-LEN(SOURCE!K2036) &gt;= 0, REPT(" ",lookups!$M$2-LEN(SOURCE!K2036)), "")&amp;
" | "&amp; SOURCE!L2036&amp;      IF(lookups!$O$2-LEN(SOURCE!L2036) &gt;= 0, REPT(" ",lookups!$O$2-LEN(SOURCE!L2036)), "")&amp;
" | "&amp; SOURCE!M2036&amp;      IF(lookups!$P$2-LEN(SOURCE!M2036) &gt;= 0, REPT(" ",lookups!$P$2-LEN(SOURCE!M2036)), "")&amp;
      "},"&amp;IF(SOURCE!O2036&lt;&gt;"",""&amp;SOURCE!O2036,"")
 )
)
)</f>
        <v>/* 1992 */  { fnByteShortcutsS,             8,                           "S08",                                         "S08",                                         (0 &lt;&lt; TAM_MAX_BITS) |     0, CAT_NONE | SLS_ENABLED   | US_ENABLED   | EIM_DISABLED | PTP_NONE         },//JM SHOI</v>
      </c>
    </row>
    <row r="2037" customFormat="false" ht="15.75" hidden="false" customHeight="false" outlineLevel="0" collapsed="false">
      <c r="A2037" s="263" t="str">
        <f aca="false">IF(AND(OR(SOURCE!A2037="",ISBLANK(SOURCE!A2037)),SOURCE!B2037&gt;0),IF(ISBLANK(SOURCE!C2037),"",SOURCE!C2037),
IF(SOURCE!B2037&lt;0,VLOOKUP(SOURCE!B2037,lookups!A$1:B$25,2,0),
  IF(ISBLANK(SOURCE!B2037),
    "",
    "/* "&amp;TEXT(SOURCE!B2037,"???0")&amp;" *"&amp;
      SOURCE!C2037&amp;", "&amp; IF(lookups!$E$2-LEN(SOURCE!C2037) &gt;= 0, REPT(" ",lookups!$E$2-LEN(SOURCE!C2037)), "")&amp;
      SOURCE!D2037&amp;", "&amp; IF(lookups!$F$2-LEN(SOURCE!D2037) &gt;= 0, REPT(" ",lookups!$F$2-LEN(SOURCE!D2037)), "")&amp;
      SOURCE!E2037&amp;", "&amp; IF(lookups!$G$2-LEN(SOURCE!E2037) &gt;=0, REPT(" ",lookups!$G$2-LEN(SOURCE!E2037)), "")&amp;
      SOURCE!F2037&amp;", "&amp; IF(lookups!$H$2-LEN(SOURCE!F2037) &gt;= 0, REPT(" ",lookups!$H$2-LEN(SOURCE!F2037)+2), "")&amp;"("&amp;
      SUBSTITUTE(TEXT(SOURCE!G2037,"??0"),"  ","")&amp;" &lt;&lt; TAM_MAX_BITS) |"&amp; IF(lookups!$I$2-3 &gt;= 0, REPT(" ",MAX(1,lookups!$I$2-5+4+1-1-LEN(  IF(ISTEXT(SOURCE!H2037),SOURCE!H2037,  SUBSTITUTE(SUBSTITUTE(TEXT(SOURCE!H2037,"????0"),"  ","")," ",""))   ))), "")&amp;
       IF(ISTEXT(SOURCE!H2037),SOURCE!H2037, SUBSTITUTE(SUBSTITUTE(TEXT(SOURCE!H2037,"????0"),"  ","")," ",""))   &amp;","&amp; IF(lookups!$J$2-3 &gt;= 0, REPT(" ",lookups!$J$2-3-5), "")&amp;
      SOURCE!I2037&amp;
" | "&amp; IF(lookups!$K$2-LEN(SOURCE!I2037) &gt;= 0, REPT(" ",lookups!$K$2-LEN(SOURCE!I2037)), "")&amp;
      SOURCE!J2037&amp;      IF(lookups!$L$2-LEN(SOURCE!J2037) &gt;= 0, REPT(" ",lookups!$L$2-LEN(SOURCE!J2037)), "")&amp;
" | "&amp; IF(lookups!$K$2-LEN(SOURCE!I2037) &gt;= 0, REPT(" ",lookups!$K$2-LEN(SOURCE!I2037)), "")&amp;
      SOURCE!K2037&amp;      IF(lookups!$L$2-LEN(SOURCE!K2037) &gt;= 0, REPT(" ",lookups!$M$2-LEN(SOURCE!K2037)), "")&amp;
" | "&amp; SOURCE!L2037&amp;      IF(lookups!$O$2-LEN(SOURCE!L2037) &gt;= 0, REPT(" ",lookups!$O$2-LEN(SOURCE!L2037)), "")&amp;
" | "&amp; SOURCE!M2037&amp;      IF(lookups!$P$2-LEN(SOURCE!M2037) &gt;= 0, REPT(" ",lookups!$P$2-LEN(SOURCE!M2037)), "")&amp;
      "},"&amp;IF(SOURCE!O2037&lt;&gt;"",""&amp;SOURCE!O2037,"")
 )
)
)</f>
        <v>/* 1993 */  { fnByteShortcutsS,             16,                          "S16",                                         "S16",                                         (0 &lt;&lt; TAM_MAX_BITS) |     0, CAT_NONE | SLS_ENABLED   | US_ENABLED   | EIM_DISABLED | PTP_NONE         },//JM SHOI</v>
      </c>
    </row>
    <row r="2038" customFormat="false" ht="15.75" hidden="false" customHeight="false" outlineLevel="0" collapsed="false">
      <c r="A2038" s="263" t="str">
        <f aca="false">IF(AND(OR(SOURCE!A2038="",ISBLANK(SOURCE!A2038)),SOURCE!B2038&gt;0),IF(ISBLANK(SOURCE!C2038),"",SOURCE!C2038),
IF(SOURCE!B2038&lt;0,VLOOKUP(SOURCE!B2038,lookups!A$1:B$25,2,0),
  IF(ISBLANK(SOURCE!B2038),
    "",
    "/* "&amp;TEXT(SOURCE!B2038,"???0")&amp;" *"&amp;
      SOURCE!C2038&amp;", "&amp; IF(lookups!$E$2-LEN(SOURCE!C2038) &gt;= 0, REPT(" ",lookups!$E$2-LEN(SOURCE!C2038)), "")&amp;
      SOURCE!D2038&amp;", "&amp; IF(lookups!$F$2-LEN(SOURCE!D2038) &gt;= 0, REPT(" ",lookups!$F$2-LEN(SOURCE!D2038)), "")&amp;
      SOURCE!E2038&amp;", "&amp; IF(lookups!$G$2-LEN(SOURCE!E2038) &gt;=0, REPT(" ",lookups!$G$2-LEN(SOURCE!E2038)), "")&amp;
      SOURCE!F2038&amp;", "&amp; IF(lookups!$H$2-LEN(SOURCE!F2038) &gt;= 0, REPT(" ",lookups!$H$2-LEN(SOURCE!F2038)+2), "")&amp;"("&amp;
      SUBSTITUTE(TEXT(SOURCE!G2038,"??0"),"  ","")&amp;" &lt;&lt; TAM_MAX_BITS) |"&amp; IF(lookups!$I$2-3 &gt;= 0, REPT(" ",MAX(1,lookups!$I$2-5+4+1-1-LEN(  IF(ISTEXT(SOURCE!H2038),SOURCE!H2038,  SUBSTITUTE(SUBSTITUTE(TEXT(SOURCE!H2038,"????0"),"  ","")," ",""))   ))), "")&amp;
       IF(ISTEXT(SOURCE!H2038),SOURCE!H2038, SUBSTITUTE(SUBSTITUTE(TEXT(SOURCE!H2038,"????0"),"  ","")," ",""))   &amp;","&amp; IF(lookups!$J$2-3 &gt;= 0, REPT(" ",lookups!$J$2-3-5), "")&amp;
      SOURCE!I2038&amp;
" | "&amp; IF(lookups!$K$2-LEN(SOURCE!I2038) &gt;= 0, REPT(" ",lookups!$K$2-LEN(SOURCE!I2038)), "")&amp;
      SOURCE!J2038&amp;      IF(lookups!$L$2-LEN(SOURCE!J2038) &gt;= 0, REPT(" ",lookups!$L$2-LEN(SOURCE!J2038)), "")&amp;
" | "&amp; IF(lookups!$K$2-LEN(SOURCE!I2038) &gt;= 0, REPT(" ",lookups!$K$2-LEN(SOURCE!I2038)), "")&amp;
      SOURCE!K2038&amp;      IF(lookups!$L$2-LEN(SOURCE!K2038) &gt;= 0, REPT(" ",lookups!$M$2-LEN(SOURCE!K2038)), "")&amp;
" | "&amp; SOURCE!L2038&amp;      IF(lookups!$O$2-LEN(SOURCE!L2038) &gt;= 0, REPT(" ",lookups!$O$2-LEN(SOURCE!L2038)), "")&amp;
" | "&amp; SOURCE!M2038&amp;      IF(lookups!$P$2-LEN(SOURCE!M2038) &gt;= 0, REPT(" ",lookups!$P$2-LEN(SOURCE!M2038)), "")&amp;
      "},"&amp;IF(SOURCE!O2038&lt;&gt;"",""&amp;SOURCE!O2038,"")
 )
)
)</f>
        <v>/* 1994 */  { fnByteShortcutsS,             32,                          "S32",                                         "S32",                                         (0 &lt;&lt; TAM_MAX_BITS) |     0, CAT_NONE | SLS_ENABLED   | US_ENABLED   | EIM_DISABLED | PTP_NONE         },//JM SHOI</v>
      </c>
    </row>
    <row r="2039" customFormat="false" ht="15.75" hidden="false" customHeight="false" outlineLevel="0" collapsed="false">
      <c r="A2039" s="263" t="str">
        <f aca="false">IF(AND(OR(SOURCE!A2039="",ISBLANK(SOURCE!A2039)),SOURCE!B2039&gt;0),IF(ISBLANK(SOURCE!C2039),"",SOURCE!C2039),
IF(SOURCE!B2039&lt;0,VLOOKUP(SOURCE!B2039,lookups!A$1:B$25,2,0),
  IF(ISBLANK(SOURCE!B2039),
    "",
    "/* "&amp;TEXT(SOURCE!B2039,"???0")&amp;" *"&amp;
      SOURCE!C2039&amp;", "&amp; IF(lookups!$E$2-LEN(SOURCE!C2039) &gt;= 0, REPT(" ",lookups!$E$2-LEN(SOURCE!C2039)), "")&amp;
      SOURCE!D2039&amp;", "&amp; IF(lookups!$F$2-LEN(SOURCE!D2039) &gt;= 0, REPT(" ",lookups!$F$2-LEN(SOURCE!D2039)), "")&amp;
      SOURCE!E2039&amp;", "&amp; IF(lookups!$G$2-LEN(SOURCE!E2039) &gt;=0, REPT(" ",lookups!$G$2-LEN(SOURCE!E2039)), "")&amp;
      SOURCE!F2039&amp;", "&amp; IF(lookups!$H$2-LEN(SOURCE!F2039) &gt;= 0, REPT(" ",lookups!$H$2-LEN(SOURCE!F2039)+2), "")&amp;"("&amp;
      SUBSTITUTE(TEXT(SOURCE!G2039,"??0"),"  ","")&amp;" &lt;&lt; TAM_MAX_BITS) |"&amp; IF(lookups!$I$2-3 &gt;= 0, REPT(" ",MAX(1,lookups!$I$2-5+4+1-1-LEN(  IF(ISTEXT(SOURCE!H2039),SOURCE!H2039,  SUBSTITUTE(SUBSTITUTE(TEXT(SOURCE!H2039,"????0"),"  ","")," ",""))   ))), "")&amp;
       IF(ISTEXT(SOURCE!H2039),SOURCE!H2039, SUBSTITUTE(SUBSTITUTE(TEXT(SOURCE!H2039,"????0"),"  ","")," ",""))   &amp;","&amp; IF(lookups!$J$2-3 &gt;= 0, REPT(" ",lookups!$J$2-3-5), "")&amp;
      SOURCE!I2039&amp;
" | "&amp; IF(lookups!$K$2-LEN(SOURCE!I2039) &gt;= 0, REPT(" ",lookups!$K$2-LEN(SOURCE!I2039)), "")&amp;
      SOURCE!J2039&amp;      IF(lookups!$L$2-LEN(SOURCE!J2039) &gt;= 0, REPT(" ",lookups!$L$2-LEN(SOURCE!J2039)), "")&amp;
" | "&amp; IF(lookups!$K$2-LEN(SOURCE!I2039) &gt;= 0, REPT(" ",lookups!$K$2-LEN(SOURCE!I2039)), "")&amp;
      SOURCE!K2039&amp;      IF(lookups!$L$2-LEN(SOURCE!K2039) &gt;= 0, REPT(" ",lookups!$M$2-LEN(SOURCE!K2039)), "")&amp;
" | "&amp; SOURCE!L2039&amp;      IF(lookups!$O$2-LEN(SOURCE!L2039) &gt;= 0, REPT(" ",lookups!$O$2-LEN(SOURCE!L2039)), "")&amp;
" | "&amp; SOURCE!M2039&amp;      IF(lookups!$P$2-LEN(SOURCE!M2039) &gt;= 0, REPT(" ",lookups!$P$2-LEN(SOURCE!M2039)), "")&amp;
      "},"&amp;IF(SOURCE!O2039&lt;&gt;"",""&amp;SOURCE!O2039,"")
 )
)
)</f>
        <v>/* 1995 */  { fnByteShortcutsS,             64,                          "S64",                                         "S64",                                         (0 &lt;&lt; TAM_MAX_BITS) |     0, CAT_NONE | SLS_ENABLED   | US_ENABLED   | EIM_DISABLED | PTP_NONE         },//JM SHOI</v>
      </c>
    </row>
    <row r="2040" customFormat="false" ht="15.75" hidden="false" customHeight="false" outlineLevel="0" collapsed="false">
      <c r="A2040" s="263" t="str">
        <f aca="false">IF(AND(OR(SOURCE!A2040="",ISBLANK(SOURCE!A2040)),SOURCE!B2040&gt;0),IF(ISBLANK(SOURCE!C2040),"",SOURCE!C2040),
IF(SOURCE!B2040&lt;0,VLOOKUP(SOURCE!B2040,lookups!A$1:B$25,2,0),
  IF(ISBLANK(SOURCE!B2040),
    "",
    "/* "&amp;TEXT(SOURCE!B2040,"???0")&amp;" *"&amp;
      SOURCE!C2040&amp;", "&amp; IF(lookups!$E$2-LEN(SOURCE!C2040) &gt;= 0, REPT(" ",lookups!$E$2-LEN(SOURCE!C2040)), "")&amp;
      SOURCE!D2040&amp;", "&amp; IF(lookups!$F$2-LEN(SOURCE!D2040) &gt;= 0, REPT(" ",lookups!$F$2-LEN(SOURCE!D2040)), "")&amp;
      SOURCE!E2040&amp;", "&amp; IF(lookups!$G$2-LEN(SOURCE!E2040) &gt;=0, REPT(" ",lookups!$G$2-LEN(SOURCE!E2040)), "")&amp;
      SOURCE!F2040&amp;", "&amp; IF(lookups!$H$2-LEN(SOURCE!F2040) &gt;= 0, REPT(" ",lookups!$H$2-LEN(SOURCE!F2040)+2), "")&amp;"("&amp;
      SUBSTITUTE(TEXT(SOURCE!G2040,"??0"),"  ","")&amp;" &lt;&lt; TAM_MAX_BITS) |"&amp; IF(lookups!$I$2-3 &gt;= 0, REPT(" ",MAX(1,lookups!$I$2-5+4+1-1-LEN(  IF(ISTEXT(SOURCE!H2040),SOURCE!H2040,  SUBSTITUTE(SUBSTITUTE(TEXT(SOURCE!H2040,"????0"),"  ","")," ",""))   ))), "")&amp;
       IF(ISTEXT(SOURCE!H2040),SOURCE!H2040, SUBSTITUTE(SUBSTITUTE(TEXT(SOURCE!H2040,"????0"),"  ","")," ",""))   &amp;","&amp; IF(lookups!$J$2-3 &gt;= 0, REPT(" ",lookups!$J$2-3-5), "")&amp;
      SOURCE!I2040&amp;
" | "&amp; IF(lookups!$K$2-LEN(SOURCE!I2040) &gt;= 0, REPT(" ",lookups!$K$2-LEN(SOURCE!I2040)), "")&amp;
      SOURCE!J2040&amp;      IF(lookups!$L$2-LEN(SOURCE!J2040) &gt;= 0, REPT(" ",lookups!$L$2-LEN(SOURCE!J2040)), "")&amp;
" | "&amp; IF(lookups!$K$2-LEN(SOURCE!I2040) &gt;= 0, REPT(" ",lookups!$K$2-LEN(SOURCE!I2040)), "")&amp;
      SOURCE!K2040&amp;      IF(lookups!$L$2-LEN(SOURCE!K2040) &gt;= 0, REPT(" ",lookups!$M$2-LEN(SOURCE!K2040)), "")&amp;
" | "&amp; SOURCE!L2040&amp;      IF(lookups!$O$2-LEN(SOURCE!L2040) &gt;= 0, REPT(" ",lookups!$O$2-LEN(SOURCE!L2040)), "")&amp;
" | "&amp; SOURCE!M2040&amp;      IF(lookups!$P$2-LEN(SOURCE!M2040) &gt;= 0, REPT(" ",lookups!$P$2-LEN(SOURCE!M2040)), "")&amp;
      "},"&amp;IF(SOURCE!O2040&lt;&gt;"",""&amp;SOURCE!O2040,"")
 )
)
)</f>
        <v>/* 1996 */  { fnByteShortcutsU,             6,                           "U06",                                         "U06",                                         (0 &lt;&lt; TAM_MAX_BITS) |     0, CAT_NONE | SLS_ENABLED   | US_ENABLED   | EIM_DISABLED | PTP_NONE         },//JM SHOI</v>
      </c>
    </row>
    <row r="2041" customFormat="false" ht="15.75" hidden="false" customHeight="false" outlineLevel="0" collapsed="false">
      <c r="A2041" s="263" t="str">
        <f aca="false">IF(AND(OR(SOURCE!A2041="",ISBLANK(SOURCE!A2041)),SOURCE!B2041&gt;0),IF(ISBLANK(SOURCE!C2041),"",SOURCE!C2041),
IF(SOURCE!B2041&lt;0,VLOOKUP(SOURCE!B2041,lookups!A$1:B$25,2,0),
  IF(ISBLANK(SOURCE!B2041),
    "",
    "/* "&amp;TEXT(SOURCE!B2041,"???0")&amp;" *"&amp;
      SOURCE!C2041&amp;", "&amp; IF(lookups!$E$2-LEN(SOURCE!C2041) &gt;= 0, REPT(" ",lookups!$E$2-LEN(SOURCE!C2041)), "")&amp;
      SOURCE!D2041&amp;", "&amp; IF(lookups!$F$2-LEN(SOURCE!D2041) &gt;= 0, REPT(" ",lookups!$F$2-LEN(SOURCE!D2041)), "")&amp;
      SOURCE!E2041&amp;", "&amp; IF(lookups!$G$2-LEN(SOURCE!E2041) &gt;=0, REPT(" ",lookups!$G$2-LEN(SOURCE!E2041)), "")&amp;
      SOURCE!F2041&amp;", "&amp; IF(lookups!$H$2-LEN(SOURCE!F2041) &gt;= 0, REPT(" ",lookups!$H$2-LEN(SOURCE!F2041)+2), "")&amp;"("&amp;
      SUBSTITUTE(TEXT(SOURCE!G2041,"??0"),"  ","")&amp;" &lt;&lt; TAM_MAX_BITS) |"&amp; IF(lookups!$I$2-3 &gt;= 0, REPT(" ",MAX(1,lookups!$I$2-5+4+1-1-LEN(  IF(ISTEXT(SOURCE!H2041),SOURCE!H2041,  SUBSTITUTE(SUBSTITUTE(TEXT(SOURCE!H2041,"????0"),"  ","")," ",""))   ))), "")&amp;
       IF(ISTEXT(SOURCE!H2041),SOURCE!H2041, SUBSTITUTE(SUBSTITUTE(TEXT(SOURCE!H2041,"????0"),"  ","")," ",""))   &amp;","&amp; IF(lookups!$J$2-3 &gt;= 0, REPT(" ",lookups!$J$2-3-5), "")&amp;
      SOURCE!I2041&amp;
" | "&amp; IF(lookups!$K$2-LEN(SOURCE!I2041) &gt;= 0, REPT(" ",lookups!$K$2-LEN(SOURCE!I2041)), "")&amp;
      SOURCE!J2041&amp;      IF(lookups!$L$2-LEN(SOURCE!J2041) &gt;= 0, REPT(" ",lookups!$L$2-LEN(SOURCE!J2041)), "")&amp;
" | "&amp; IF(lookups!$K$2-LEN(SOURCE!I2041) &gt;= 0, REPT(" ",lookups!$K$2-LEN(SOURCE!I2041)), "")&amp;
      SOURCE!K2041&amp;      IF(lookups!$L$2-LEN(SOURCE!K2041) &gt;= 0, REPT(" ",lookups!$M$2-LEN(SOURCE!K2041)), "")&amp;
" | "&amp; SOURCE!L2041&amp;      IF(lookups!$O$2-LEN(SOURCE!L2041) &gt;= 0, REPT(" ",lookups!$O$2-LEN(SOURCE!L2041)), "")&amp;
" | "&amp; SOURCE!M2041&amp;      IF(lookups!$P$2-LEN(SOURCE!M2041) &gt;= 0, REPT(" ",lookups!$P$2-LEN(SOURCE!M2041)), "")&amp;
      "},"&amp;IF(SOURCE!O2041&lt;&gt;"",""&amp;SOURCE!O2041,"")
 )
)
)</f>
        <v>/* 1997 */  { fnByteShortcutsU,             8,                           "U08",                                         "U08",                                         (0 &lt;&lt; TAM_MAX_BITS) |     0, CAT_NONE | SLS_ENABLED   | US_ENABLED   | EIM_DISABLED | PTP_NONE         },//JM SHOI</v>
      </c>
    </row>
    <row r="2042" customFormat="false" ht="15.75" hidden="false" customHeight="false" outlineLevel="0" collapsed="false">
      <c r="A2042" s="263" t="str">
        <f aca="false">IF(AND(OR(SOURCE!A2042="",ISBLANK(SOURCE!A2042)),SOURCE!B2042&gt;0),IF(ISBLANK(SOURCE!C2042),"",SOURCE!C2042),
IF(SOURCE!B2042&lt;0,VLOOKUP(SOURCE!B2042,lookups!A$1:B$25,2,0),
  IF(ISBLANK(SOURCE!B2042),
    "",
    "/* "&amp;TEXT(SOURCE!B2042,"???0")&amp;" *"&amp;
      SOURCE!C2042&amp;", "&amp; IF(lookups!$E$2-LEN(SOURCE!C2042) &gt;= 0, REPT(" ",lookups!$E$2-LEN(SOURCE!C2042)), "")&amp;
      SOURCE!D2042&amp;", "&amp; IF(lookups!$F$2-LEN(SOURCE!D2042) &gt;= 0, REPT(" ",lookups!$F$2-LEN(SOURCE!D2042)), "")&amp;
      SOURCE!E2042&amp;", "&amp; IF(lookups!$G$2-LEN(SOURCE!E2042) &gt;=0, REPT(" ",lookups!$G$2-LEN(SOURCE!E2042)), "")&amp;
      SOURCE!F2042&amp;", "&amp; IF(lookups!$H$2-LEN(SOURCE!F2042) &gt;= 0, REPT(" ",lookups!$H$2-LEN(SOURCE!F2042)+2), "")&amp;"("&amp;
      SUBSTITUTE(TEXT(SOURCE!G2042,"??0"),"  ","")&amp;" &lt;&lt; TAM_MAX_BITS) |"&amp; IF(lookups!$I$2-3 &gt;= 0, REPT(" ",MAX(1,lookups!$I$2-5+4+1-1-LEN(  IF(ISTEXT(SOURCE!H2042),SOURCE!H2042,  SUBSTITUTE(SUBSTITUTE(TEXT(SOURCE!H2042,"????0"),"  ","")," ",""))   ))), "")&amp;
       IF(ISTEXT(SOURCE!H2042),SOURCE!H2042, SUBSTITUTE(SUBSTITUTE(TEXT(SOURCE!H2042,"????0"),"  ","")," ",""))   &amp;","&amp; IF(lookups!$J$2-3 &gt;= 0, REPT(" ",lookups!$J$2-3-5), "")&amp;
      SOURCE!I2042&amp;
" | "&amp; IF(lookups!$K$2-LEN(SOURCE!I2042) &gt;= 0, REPT(" ",lookups!$K$2-LEN(SOURCE!I2042)), "")&amp;
      SOURCE!J2042&amp;      IF(lookups!$L$2-LEN(SOURCE!J2042) &gt;= 0, REPT(" ",lookups!$L$2-LEN(SOURCE!J2042)), "")&amp;
" | "&amp; IF(lookups!$K$2-LEN(SOURCE!I2042) &gt;= 0, REPT(" ",lookups!$K$2-LEN(SOURCE!I2042)), "")&amp;
      SOURCE!K2042&amp;      IF(lookups!$L$2-LEN(SOURCE!K2042) &gt;= 0, REPT(" ",lookups!$M$2-LEN(SOURCE!K2042)), "")&amp;
" | "&amp; SOURCE!L2042&amp;      IF(lookups!$O$2-LEN(SOURCE!L2042) &gt;= 0, REPT(" ",lookups!$O$2-LEN(SOURCE!L2042)), "")&amp;
" | "&amp; SOURCE!M2042&amp;      IF(lookups!$P$2-LEN(SOURCE!M2042) &gt;= 0, REPT(" ",lookups!$P$2-LEN(SOURCE!M2042)), "")&amp;
      "},"&amp;IF(SOURCE!O2042&lt;&gt;"",""&amp;SOURCE!O2042,"")
 )
)
)</f>
        <v>/* 1998 */  { fnByteShortcutsU,             16,                          "U16",                                         "U16",                                         (0 &lt;&lt; TAM_MAX_BITS) |     0, CAT_NONE | SLS_ENABLED   | US_ENABLED   | EIM_DISABLED | PTP_NONE         },//JM SHOI</v>
      </c>
    </row>
    <row r="2043" customFormat="false" ht="15.75" hidden="false" customHeight="false" outlineLevel="0" collapsed="false">
      <c r="A2043" s="263" t="str">
        <f aca="false">IF(AND(OR(SOURCE!A2043="",ISBLANK(SOURCE!A2043)),SOURCE!B2043&gt;0),IF(ISBLANK(SOURCE!C2043),"",SOURCE!C2043),
IF(SOURCE!B2043&lt;0,VLOOKUP(SOURCE!B2043,lookups!A$1:B$25,2,0),
  IF(ISBLANK(SOURCE!B2043),
    "",
    "/* "&amp;TEXT(SOURCE!B2043,"???0")&amp;" *"&amp;
      SOURCE!C2043&amp;", "&amp; IF(lookups!$E$2-LEN(SOURCE!C2043) &gt;= 0, REPT(" ",lookups!$E$2-LEN(SOURCE!C2043)), "")&amp;
      SOURCE!D2043&amp;", "&amp; IF(lookups!$F$2-LEN(SOURCE!D2043) &gt;= 0, REPT(" ",lookups!$F$2-LEN(SOURCE!D2043)), "")&amp;
      SOURCE!E2043&amp;", "&amp; IF(lookups!$G$2-LEN(SOURCE!E2043) &gt;=0, REPT(" ",lookups!$G$2-LEN(SOURCE!E2043)), "")&amp;
      SOURCE!F2043&amp;", "&amp; IF(lookups!$H$2-LEN(SOURCE!F2043) &gt;= 0, REPT(" ",lookups!$H$2-LEN(SOURCE!F2043)+2), "")&amp;"("&amp;
      SUBSTITUTE(TEXT(SOURCE!G2043,"??0"),"  ","")&amp;" &lt;&lt; TAM_MAX_BITS) |"&amp; IF(lookups!$I$2-3 &gt;= 0, REPT(" ",MAX(1,lookups!$I$2-5+4+1-1-LEN(  IF(ISTEXT(SOURCE!H2043),SOURCE!H2043,  SUBSTITUTE(SUBSTITUTE(TEXT(SOURCE!H2043,"????0"),"  ","")," ",""))   ))), "")&amp;
       IF(ISTEXT(SOURCE!H2043),SOURCE!H2043, SUBSTITUTE(SUBSTITUTE(TEXT(SOURCE!H2043,"????0"),"  ","")," ",""))   &amp;","&amp; IF(lookups!$J$2-3 &gt;= 0, REPT(" ",lookups!$J$2-3-5), "")&amp;
      SOURCE!I2043&amp;
" | "&amp; IF(lookups!$K$2-LEN(SOURCE!I2043) &gt;= 0, REPT(" ",lookups!$K$2-LEN(SOURCE!I2043)), "")&amp;
      SOURCE!J2043&amp;      IF(lookups!$L$2-LEN(SOURCE!J2043) &gt;= 0, REPT(" ",lookups!$L$2-LEN(SOURCE!J2043)), "")&amp;
" | "&amp; IF(lookups!$K$2-LEN(SOURCE!I2043) &gt;= 0, REPT(" ",lookups!$K$2-LEN(SOURCE!I2043)), "")&amp;
      SOURCE!K2043&amp;      IF(lookups!$L$2-LEN(SOURCE!K2043) &gt;= 0, REPT(" ",lookups!$M$2-LEN(SOURCE!K2043)), "")&amp;
" | "&amp; SOURCE!L2043&amp;      IF(lookups!$O$2-LEN(SOURCE!L2043) &gt;= 0, REPT(" ",lookups!$O$2-LEN(SOURCE!L2043)), "")&amp;
" | "&amp; SOURCE!M2043&amp;      IF(lookups!$P$2-LEN(SOURCE!M2043) &gt;= 0, REPT(" ",lookups!$P$2-LEN(SOURCE!M2043)), "")&amp;
      "},"&amp;IF(SOURCE!O2043&lt;&gt;"",""&amp;SOURCE!O2043,"")
 )
)
)</f>
        <v>/* 1999 */  { fnByteShortcutsU,             32,                          "U32",                                         "U32",                                         (0 &lt;&lt; TAM_MAX_BITS) |     0, CAT_NONE | SLS_ENABLED   | US_ENABLED   | EIM_DISABLED | PTP_NONE         },//JM SHOI</v>
      </c>
    </row>
    <row r="2044" customFormat="false" ht="15.75" hidden="false" customHeight="false" outlineLevel="0" collapsed="false">
      <c r="A2044" s="263" t="str">
        <f aca="false">IF(AND(OR(SOURCE!A2044="",ISBLANK(SOURCE!A2044)),SOURCE!B2044&gt;0),IF(ISBLANK(SOURCE!C2044),"",SOURCE!C2044),
IF(SOURCE!B2044&lt;0,VLOOKUP(SOURCE!B2044,lookups!A$1:B$25,2,0),
  IF(ISBLANK(SOURCE!B2044),
    "",
    "/* "&amp;TEXT(SOURCE!B2044,"???0")&amp;" *"&amp;
      SOURCE!C2044&amp;", "&amp; IF(lookups!$E$2-LEN(SOURCE!C2044) &gt;= 0, REPT(" ",lookups!$E$2-LEN(SOURCE!C2044)), "")&amp;
      SOURCE!D2044&amp;", "&amp; IF(lookups!$F$2-LEN(SOURCE!D2044) &gt;= 0, REPT(" ",lookups!$F$2-LEN(SOURCE!D2044)), "")&amp;
      SOURCE!E2044&amp;", "&amp; IF(lookups!$G$2-LEN(SOURCE!E2044) &gt;=0, REPT(" ",lookups!$G$2-LEN(SOURCE!E2044)), "")&amp;
      SOURCE!F2044&amp;", "&amp; IF(lookups!$H$2-LEN(SOURCE!F2044) &gt;= 0, REPT(" ",lookups!$H$2-LEN(SOURCE!F2044)+2), "")&amp;"("&amp;
      SUBSTITUTE(TEXT(SOURCE!G2044,"??0"),"  ","")&amp;" &lt;&lt; TAM_MAX_BITS) |"&amp; IF(lookups!$I$2-3 &gt;= 0, REPT(" ",MAX(1,lookups!$I$2-5+4+1-1-LEN(  IF(ISTEXT(SOURCE!H2044),SOURCE!H2044,  SUBSTITUTE(SUBSTITUTE(TEXT(SOURCE!H2044,"????0"),"  ","")," ",""))   ))), "")&amp;
       IF(ISTEXT(SOURCE!H2044),SOURCE!H2044, SUBSTITUTE(SUBSTITUTE(TEXT(SOURCE!H2044,"????0"),"  ","")," ",""))   &amp;","&amp; IF(lookups!$J$2-3 &gt;= 0, REPT(" ",lookups!$J$2-3-5), "")&amp;
      SOURCE!I2044&amp;
" | "&amp; IF(lookups!$K$2-LEN(SOURCE!I2044) &gt;= 0, REPT(" ",lookups!$K$2-LEN(SOURCE!I2044)), "")&amp;
      SOURCE!J2044&amp;      IF(lookups!$L$2-LEN(SOURCE!J2044) &gt;= 0, REPT(" ",lookups!$L$2-LEN(SOURCE!J2044)), "")&amp;
" | "&amp; IF(lookups!$K$2-LEN(SOURCE!I2044) &gt;= 0, REPT(" ",lookups!$K$2-LEN(SOURCE!I2044)), "")&amp;
      SOURCE!K2044&amp;      IF(lookups!$L$2-LEN(SOURCE!K2044) &gt;= 0, REPT(" ",lookups!$M$2-LEN(SOURCE!K2044)), "")&amp;
" | "&amp; SOURCE!L2044&amp;      IF(lookups!$O$2-LEN(SOURCE!L2044) &gt;= 0, REPT(" ",lookups!$O$2-LEN(SOURCE!L2044)), "")&amp;
" | "&amp; SOURCE!M2044&amp;      IF(lookups!$P$2-LEN(SOURCE!M2044) &gt;= 0, REPT(" ",lookups!$P$2-LEN(SOURCE!M2044)), "")&amp;
      "},"&amp;IF(SOURCE!O2044&lt;&gt;"",""&amp;SOURCE!O2044,"")
 )
)
)</f>
        <v>/* 2000 */  { fnByteShortcutsU,             64,                          "U64",                                         "U64",                                         (0 &lt;&lt; TAM_MAX_BITS) |     0, CAT_NONE | SLS_ENABLED   | US_ENABLED   | EIM_DISABLED | PTP_NONE         },//JM SHOI</v>
      </c>
    </row>
    <row r="2045" customFormat="false" ht="15.75" hidden="false" customHeight="false" outlineLevel="0" collapsed="false">
      <c r="A2045" s="263" t="str">
        <f aca="false">IF(AND(OR(SOURCE!A2045="",ISBLANK(SOURCE!A2045)),SOURCE!B2045&gt;0),IF(ISBLANK(SOURCE!C2045),"",SOURCE!C2045),
IF(SOURCE!B2045&lt;0,VLOOKUP(SOURCE!B2045,lookups!A$1:B$25,2,0),
  IF(ISBLANK(SOURCE!B2045),
    "",
    "/* "&amp;TEXT(SOURCE!B2045,"???0")&amp;" *"&amp;
      SOURCE!C2045&amp;", "&amp; IF(lookups!$E$2-LEN(SOURCE!C2045) &gt;= 0, REPT(" ",lookups!$E$2-LEN(SOURCE!C2045)), "")&amp;
      SOURCE!D2045&amp;", "&amp; IF(lookups!$F$2-LEN(SOURCE!D2045) &gt;= 0, REPT(" ",lookups!$F$2-LEN(SOURCE!D2045)), "")&amp;
      SOURCE!E2045&amp;", "&amp; IF(lookups!$G$2-LEN(SOURCE!E2045) &gt;=0, REPT(" ",lookups!$G$2-LEN(SOURCE!E2045)), "")&amp;
      SOURCE!F2045&amp;", "&amp; IF(lookups!$H$2-LEN(SOURCE!F2045) &gt;= 0, REPT(" ",lookups!$H$2-LEN(SOURCE!F2045)+2), "")&amp;"("&amp;
      SUBSTITUTE(TEXT(SOURCE!G2045,"??0"),"  ","")&amp;" &lt;&lt; TAM_MAX_BITS) |"&amp; IF(lookups!$I$2-3 &gt;= 0, REPT(" ",MAX(1,lookups!$I$2-5+4+1-1-LEN(  IF(ISTEXT(SOURCE!H2045),SOURCE!H2045,  SUBSTITUTE(SUBSTITUTE(TEXT(SOURCE!H2045,"????0"),"  ","")," ",""))   ))), "")&amp;
       IF(ISTEXT(SOURCE!H2045),SOURCE!H2045, SUBSTITUTE(SUBSTITUTE(TEXT(SOURCE!H2045,"????0"),"  ","")," ",""))   &amp;","&amp; IF(lookups!$J$2-3 &gt;= 0, REPT(" ",lookups!$J$2-3-5), "")&amp;
      SOURCE!I2045&amp;
" | "&amp; IF(lookups!$K$2-LEN(SOURCE!I2045) &gt;= 0, REPT(" ",lookups!$K$2-LEN(SOURCE!I2045)), "")&amp;
      SOURCE!J2045&amp;      IF(lookups!$L$2-LEN(SOURCE!J2045) &gt;= 0, REPT(" ",lookups!$L$2-LEN(SOURCE!J2045)), "")&amp;
" | "&amp; IF(lookups!$K$2-LEN(SOURCE!I2045) &gt;= 0, REPT(" ",lookups!$K$2-LEN(SOURCE!I2045)), "")&amp;
      SOURCE!K2045&amp;      IF(lookups!$L$2-LEN(SOURCE!K2045) &gt;= 0, REPT(" ",lookups!$M$2-LEN(SOURCE!K2045)), "")&amp;
" | "&amp; SOURCE!L2045&amp;      IF(lookups!$O$2-LEN(SOURCE!L2045) &gt;= 0, REPT(" ",lookups!$O$2-LEN(SOURCE!L2045)), "")&amp;
" | "&amp; SOURCE!M2045&amp;      IF(lookups!$P$2-LEN(SOURCE!M2045) &gt;= 0, REPT(" ",lookups!$P$2-LEN(SOURCE!M2045)), "")&amp;
      "},"&amp;IF(SOURCE!O2045&lt;&gt;"",""&amp;SOURCE!O2045,"")
 )
)
)</f>
        <v>/* 2001 */  { fnByte,                       1,                           "SL1",                                         "SL1",                                         (0 &lt;&lt; TAM_MAX_BITS) |     0, CAT_FNCT | SLS_ENABLED   | US_ENABLED   | EIM_DISABLED | PTP_NONE         },//JM SHOI</v>
      </c>
    </row>
    <row r="2046" customFormat="false" ht="15.75" hidden="false" customHeight="false" outlineLevel="0" collapsed="false">
      <c r="A2046" s="263" t="str">
        <f aca="false">IF(AND(OR(SOURCE!A2046="",ISBLANK(SOURCE!A2046)),SOURCE!B2046&gt;0),IF(ISBLANK(SOURCE!C2046),"",SOURCE!C2046),
IF(SOURCE!B2046&lt;0,VLOOKUP(SOURCE!B2046,lookups!A$1:B$25,2,0),
  IF(ISBLANK(SOURCE!B2046),
    "",
    "/* "&amp;TEXT(SOURCE!B2046,"???0")&amp;" *"&amp;
      SOURCE!C2046&amp;", "&amp; IF(lookups!$E$2-LEN(SOURCE!C2046) &gt;= 0, REPT(" ",lookups!$E$2-LEN(SOURCE!C2046)), "")&amp;
      SOURCE!D2046&amp;", "&amp; IF(lookups!$F$2-LEN(SOURCE!D2046) &gt;= 0, REPT(" ",lookups!$F$2-LEN(SOURCE!D2046)), "")&amp;
      SOURCE!E2046&amp;", "&amp; IF(lookups!$G$2-LEN(SOURCE!E2046) &gt;=0, REPT(" ",lookups!$G$2-LEN(SOURCE!E2046)), "")&amp;
      SOURCE!F2046&amp;", "&amp; IF(lookups!$H$2-LEN(SOURCE!F2046) &gt;= 0, REPT(" ",lookups!$H$2-LEN(SOURCE!F2046)+2), "")&amp;"("&amp;
      SUBSTITUTE(TEXT(SOURCE!G2046,"??0"),"  ","")&amp;" &lt;&lt; TAM_MAX_BITS) |"&amp; IF(lookups!$I$2-3 &gt;= 0, REPT(" ",MAX(1,lookups!$I$2-5+4+1-1-LEN(  IF(ISTEXT(SOURCE!H2046),SOURCE!H2046,  SUBSTITUTE(SUBSTITUTE(TEXT(SOURCE!H2046,"????0"),"  ","")," ",""))   ))), "")&amp;
       IF(ISTEXT(SOURCE!H2046),SOURCE!H2046, SUBSTITUTE(SUBSTITUTE(TEXT(SOURCE!H2046,"????0"),"  ","")," ",""))   &amp;","&amp; IF(lookups!$J$2-3 &gt;= 0, REPT(" ",lookups!$J$2-3-5), "")&amp;
      SOURCE!I2046&amp;
" | "&amp; IF(lookups!$K$2-LEN(SOURCE!I2046) &gt;= 0, REPT(" ",lookups!$K$2-LEN(SOURCE!I2046)), "")&amp;
      SOURCE!J2046&amp;      IF(lookups!$L$2-LEN(SOURCE!J2046) &gt;= 0, REPT(" ",lookups!$L$2-LEN(SOURCE!J2046)), "")&amp;
" | "&amp; IF(lookups!$K$2-LEN(SOURCE!I2046) &gt;= 0, REPT(" ",lookups!$K$2-LEN(SOURCE!I2046)), "")&amp;
      SOURCE!K2046&amp;      IF(lookups!$L$2-LEN(SOURCE!K2046) &gt;= 0, REPT(" ",lookups!$M$2-LEN(SOURCE!K2046)), "")&amp;
" | "&amp; SOURCE!L2046&amp;      IF(lookups!$O$2-LEN(SOURCE!L2046) &gt;= 0, REPT(" ",lookups!$O$2-LEN(SOURCE!L2046)), "")&amp;
" | "&amp; SOURCE!M2046&amp;      IF(lookups!$P$2-LEN(SOURCE!M2046) &gt;= 0, REPT(" ",lookups!$P$2-LEN(SOURCE!M2046)), "")&amp;
      "},"&amp;IF(SOURCE!O2046&lt;&gt;"",""&amp;SOURCE!O2046,"")
 )
)
)</f>
        <v>/* 2002 */  { fnByte,                       2,                           "SR1",                                         "SR1",                                         (0 &lt;&lt; TAM_MAX_BITS) |     0, CAT_FNCT | SLS_ENABLED   | US_ENABLED   | EIM_DISABLED | PTP_NONE         },//JM SHOI</v>
      </c>
    </row>
    <row r="2047" customFormat="false" ht="15.75" hidden="false" customHeight="false" outlineLevel="0" collapsed="false">
      <c r="A2047" s="263" t="str">
        <f aca="false">IF(AND(OR(SOURCE!A2047="",ISBLANK(SOURCE!A2047)),SOURCE!B2047&gt;0),IF(ISBLANK(SOURCE!C2047),"",SOURCE!C2047),
IF(SOURCE!B2047&lt;0,VLOOKUP(SOURCE!B2047,lookups!A$1:B$25,2,0),
  IF(ISBLANK(SOURCE!B2047),
    "",
    "/* "&amp;TEXT(SOURCE!B2047,"???0")&amp;" *"&amp;
      SOURCE!C2047&amp;", "&amp; IF(lookups!$E$2-LEN(SOURCE!C2047) &gt;= 0, REPT(" ",lookups!$E$2-LEN(SOURCE!C2047)), "")&amp;
      SOURCE!D2047&amp;", "&amp; IF(lookups!$F$2-LEN(SOURCE!D2047) &gt;= 0, REPT(" ",lookups!$F$2-LEN(SOURCE!D2047)), "")&amp;
      SOURCE!E2047&amp;", "&amp; IF(lookups!$G$2-LEN(SOURCE!E2047) &gt;=0, REPT(" ",lookups!$G$2-LEN(SOURCE!E2047)), "")&amp;
      SOURCE!F2047&amp;", "&amp; IF(lookups!$H$2-LEN(SOURCE!F2047) &gt;= 0, REPT(" ",lookups!$H$2-LEN(SOURCE!F2047)+2), "")&amp;"("&amp;
      SUBSTITUTE(TEXT(SOURCE!G2047,"??0"),"  ","")&amp;" &lt;&lt; TAM_MAX_BITS) |"&amp; IF(lookups!$I$2-3 &gt;= 0, REPT(" ",MAX(1,lookups!$I$2-5+4+1-1-LEN(  IF(ISTEXT(SOURCE!H2047),SOURCE!H2047,  SUBSTITUTE(SUBSTITUTE(TEXT(SOURCE!H2047,"????0"),"  ","")," ",""))   ))), "")&amp;
       IF(ISTEXT(SOURCE!H2047),SOURCE!H2047, SUBSTITUTE(SUBSTITUTE(TEXT(SOURCE!H2047,"????0"),"  ","")," ",""))   &amp;","&amp; IF(lookups!$J$2-3 &gt;= 0, REPT(" ",lookups!$J$2-3-5), "")&amp;
      SOURCE!I2047&amp;
" | "&amp; IF(lookups!$K$2-LEN(SOURCE!I2047) &gt;= 0, REPT(" ",lookups!$K$2-LEN(SOURCE!I2047)), "")&amp;
      SOURCE!J2047&amp;      IF(lookups!$L$2-LEN(SOURCE!J2047) &gt;= 0, REPT(" ",lookups!$L$2-LEN(SOURCE!J2047)), "")&amp;
" | "&amp; IF(lookups!$K$2-LEN(SOURCE!I2047) &gt;= 0, REPT(" ",lookups!$K$2-LEN(SOURCE!I2047)), "")&amp;
      SOURCE!K2047&amp;      IF(lookups!$L$2-LEN(SOURCE!K2047) &gt;= 0, REPT(" ",lookups!$M$2-LEN(SOURCE!K2047)), "")&amp;
" | "&amp; SOURCE!L2047&amp;      IF(lookups!$O$2-LEN(SOURCE!L2047) &gt;= 0, REPT(" ",lookups!$O$2-LEN(SOURCE!L2047)), "")&amp;
" | "&amp; SOURCE!M2047&amp;      IF(lookups!$P$2-LEN(SOURCE!M2047) &gt;= 0, REPT(" ",lookups!$P$2-LEN(SOURCE!M2047)), "")&amp;
      "},"&amp;IF(SOURCE!O2047&lt;&gt;"",""&amp;SOURCE!O2047,"")
 )
)
)</f>
        <v>/* 2003 */  { fnByte,                       3,                           "RL1",                                         "RL1",                                         (0 &lt;&lt; TAM_MAX_BITS) |     0, CAT_FNCT | SLS_ENABLED   | US_ENABLED   | EIM_DISABLED | PTP_NONE         },//JM SHOI</v>
      </c>
    </row>
    <row r="2048" customFormat="false" ht="15.75" hidden="false" customHeight="false" outlineLevel="0" collapsed="false">
      <c r="A2048" s="263" t="str">
        <f aca="false">IF(AND(OR(SOURCE!A2048="",ISBLANK(SOURCE!A2048)),SOURCE!B2048&gt;0),IF(ISBLANK(SOURCE!C2048),"",SOURCE!C2048),
IF(SOURCE!B2048&lt;0,VLOOKUP(SOURCE!B2048,lookups!A$1:B$25,2,0),
  IF(ISBLANK(SOURCE!B2048),
    "",
    "/* "&amp;TEXT(SOURCE!B2048,"???0")&amp;" *"&amp;
      SOURCE!C2048&amp;", "&amp; IF(lookups!$E$2-LEN(SOURCE!C2048) &gt;= 0, REPT(" ",lookups!$E$2-LEN(SOURCE!C2048)), "")&amp;
      SOURCE!D2048&amp;", "&amp; IF(lookups!$F$2-LEN(SOURCE!D2048) &gt;= 0, REPT(" ",lookups!$F$2-LEN(SOURCE!D2048)), "")&amp;
      SOURCE!E2048&amp;", "&amp; IF(lookups!$G$2-LEN(SOURCE!E2048) &gt;=0, REPT(" ",lookups!$G$2-LEN(SOURCE!E2048)), "")&amp;
      SOURCE!F2048&amp;", "&amp; IF(lookups!$H$2-LEN(SOURCE!F2048) &gt;= 0, REPT(" ",lookups!$H$2-LEN(SOURCE!F2048)+2), "")&amp;"("&amp;
      SUBSTITUTE(TEXT(SOURCE!G2048,"??0"),"  ","")&amp;" &lt;&lt; TAM_MAX_BITS) |"&amp; IF(lookups!$I$2-3 &gt;= 0, REPT(" ",MAX(1,lookups!$I$2-5+4+1-1-LEN(  IF(ISTEXT(SOURCE!H2048),SOURCE!H2048,  SUBSTITUTE(SUBSTITUTE(TEXT(SOURCE!H2048,"????0"),"  ","")," ",""))   ))), "")&amp;
       IF(ISTEXT(SOURCE!H2048),SOURCE!H2048, SUBSTITUTE(SUBSTITUTE(TEXT(SOURCE!H2048,"????0"),"  ","")," ",""))   &amp;","&amp; IF(lookups!$J$2-3 &gt;= 0, REPT(" ",lookups!$J$2-3-5), "")&amp;
      SOURCE!I2048&amp;
" | "&amp; IF(lookups!$K$2-LEN(SOURCE!I2048) &gt;= 0, REPT(" ",lookups!$K$2-LEN(SOURCE!I2048)), "")&amp;
      SOURCE!J2048&amp;      IF(lookups!$L$2-LEN(SOURCE!J2048) &gt;= 0, REPT(" ",lookups!$L$2-LEN(SOURCE!J2048)), "")&amp;
" | "&amp; IF(lookups!$K$2-LEN(SOURCE!I2048) &gt;= 0, REPT(" ",lookups!$K$2-LEN(SOURCE!I2048)), "")&amp;
      SOURCE!K2048&amp;      IF(lookups!$L$2-LEN(SOURCE!K2048) &gt;= 0, REPT(" ",lookups!$M$2-LEN(SOURCE!K2048)), "")&amp;
" | "&amp; SOURCE!L2048&amp;      IF(lookups!$O$2-LEN(SOURCE!L2048) &gt;= 0, REPT(" ",lookups!$O$2-LEN(SOURCE!L2048)), "")&amp;
" | "&amp; SOURCE!M2048&amp;      IF(lookups!$P$2-LEN(SOURCE!M2048) &gt;= 0, REPT(" ",lookups!$P$2-LEN(SOURCE!M2048)), "")&amp;
      "},"&amp;IF(SOURCE!O2048&lt;&gt;"",""&amp;SOURCE!O2048,"")
 )
)
)</f>
        <v>/* 2004 */  { fnByte,                       4,                           "RR1",                                         "RR1",                                         (0 &lt;&lt; TAM_MAX_BITS) |     0, CAT_FNCT | SLS_ENABLED   | US_ENABLED   | EIM_DISABLED | PTP_NONE         },//JM SHOI</v>
      </c>
    </row>
    <row r="2049" customFormat="false" ht="15.75" hidden="false" customHeight="false" outlineLevel="0" collapsed="false">
      <c r="A2049" s="263" t="str">
        <f aca="false">IF(AND(OR(SOURCE!A2049="",ISBLANK(SOURCE!A2049)),SOURCE!B2049&gt;0),IF(ISBLANK(SOURCE!C2049),"",SOURCE!C2049),
IF(SOURCE!B2049&lt;0,VLOOKUP(SOURCE!B2049,lookups!A$1:B$25,2,0),
  IF(ISBLANK(SOURCE!B2049),
    "",
    "/* "&amp;TEXT(SOURCE!B2049,"???0")&amp;" *"&amp;
      SOURCE!C2049&amp;", "&amp; IF(lookups!$E$2-LEN(SOURCE!C2049) &gt;= 0, REPT(" ",lookups!$E$2-LEN(SOURCE!C2049)), "")&amp;
      SOURCE!D2049&amp;", "&amp; IF(lookups!$F$2-LEN(SOURCE!D2049) &gt;= 0, REPT(" ",lookups!$F$2-LEN(SOURCE!D2049)), "")&amp;
      SOURCE!E2049&amp;", "&amp; IF(lookups!$G$2-LEN(SOURCE!E2049) &gt;=0, REPT(" ",lookups!$G$2-LEN(SOURCE!E2049)), "")&amp;
      SOURCE!F2049&amp;", "&amp; IF(lookups!$H$2-LEN(SOURCE!F2049) &gt;= 0, REPT(" ",lookups!$H$2-LEN(SOURCE!F2049)+2), "")&amp;"("&amp;
      SUBSTITUTE(TEXT(SOURCE!G2049,"??0"),"  ","")&amp;" &lt;&lt; TAM_MAX_BITS) |"&amp; IF(lookups!$I$2-3 &gt;= 0, REPT(" ",MAX(1,lookups!$I$2-5+4+1-1-LEN(  IF(ISTEXT(SOURCE!H2049),SOURCE!H2049,  SUBSTITUTE(SUBSTITUTE(TEXT(SOURCE!H2049,"????0"),"  ","")," ",""))   ))), "")&amp;
       IF(ISTEXT(SOURCE!H2049),SOURCE!H2049, SUBSTITUTE(SUBSTITUTE(TEXT(SOURCE!H2049,"????0"),"  ","")," ",""))   &amp;","&amp; IF(lookups!$J$2-3 &gt;= 0, REPT(" ",lookups!$J$2-3-5), "")&amp;
      SOURCE!I2049&amp;
" | "&amp; IF(lookups!$K$2-LEN(SOURCE!I2049) &gt;= 0, REPT(" ",lookups!$K$2-LEN(SOURCE!I2049)), "")&amp;
      SOURCE!J2049&amp;      IF(lookups!$L$2-LEN(SOURCE!J2049) &gt;= 0, REPT(" ",lookups!$L$2-LEN(SOURCE!J2049)), "")&amp;
" | "&amp; IF(lookups!$K$2-LEN(SOURCE!I2049) &gt;= 0, REPT(" ",lookups!$K$2-LEN(SOURCE!I2049)), "")&amp;
      SOURCE!K2049&amp;      IF(lookups!$L$2-LEN(SOURCE!K2049) &gt;= 0, REPT(" ",lookups!$M$2-LEN(SOURCE!K2049)), "")&amp;
" | "&amp; SOURCE!L2049&amp;      IF(lookups!$O$2-LEN(SOURCE!L2049) &gt;= 0, REPT(" ",lookups!$O$2-LEN(SOURCE!L2049)), "")&amp;
" | "&amp; SOURCE!M2049&amp;      IF(lookups!$P$2-LEN(SOURCE!M2049) &gt;= 0, REPT(" ",lookups!$P$2-LEN(SOURCE!M2049)), "")&amp;
      "},"&amp;IF(SOURCE!O2049&lt;&gt;"",""&amp;SOURCE!O2049,"")
 )
)
)</f>
        <v>/* 2005 */  { fnByte,                       5,                           "W.SWP",                                       "W.SWP",                                       (0 &lt;&lt; TAM_MAX_BITS) |     0, CAT_FNCT | SLS_UNCHANGED | US_ENABLED   | EIM_DISABLED | PTP_NONE         },//JM SHOI</v>
      </c>
    </row>
    <row r="2050" customFormat="false" ht="15.75" hidden="false" customHeight="false" outlineLevel="0" collapsed="false">
      <c r="A2050" s="263" t="str">
        <f aca="false">IF(AND(OR(SOURCE!A2050="",ISBLANK(SOURCE!A2050)),SOURCE!B2050&gt;0),IF(ISBLANK(SOURCE!C2050),"",SOURCE!C2050),
IF(SOURCE!B2050&lt;0,VLOOKUP(SOURCE!B2050,lookups!A$1:B$25,2,0),
  IF(ISBLANK(SOURCE!B2050),
    "",
    "/* "&amp;TEXT(SOURCE!B2050,"???0")&amp;" *"&amp;
      SOURCE!C2050&amp;", "&amp; IF(lookups!$E$2-LEN(SOURCE!C2050) &gt;= 0, REPT(" ",lookups!$E$2-LEN(SOURCE!C2050)), "")&amp;
      SOURCE!D2050&amp;", "&amp; IF(lookups!$F$2-LEN(SOURCE!D2050) &gt;= 0, REPT(" ",lookups!$F$2-LEN(SOURCE!D2050)), "")&amp;
      SOURCE!E2050&amp;", "&amp; IF(lookups!$G$2-LEN(SOURCE!E2050) &gt;=0, REPT(" ",lookups!$G$2-LEN(SOURCE!E2050)), "")&amp;
      SOURCE!F2050&amp;", "&amp; IF(lookups!$H$2-LEN(SOURCE!F2050) &gt;= 0, REPT(" ",lookups!$H$2-LEN(SOURCE!F2050)+2), "")&amp;"("&amp;
      SUBSTITUTE(TEXT(SOURCE!G2050,"??0"),"  ","")&amp;" &lt;&lt; TAM_MAX_BITS) |"&amp; IF(lookups!$I$2-3 &gt;= 0, REPT(" ",MAX(1,lookups!$I$2-5+4+1-1-LEN(  IF(ISTEXT(SOURCE!H2050),SOURCE!H2050,  SUBSTITUTE(SUBSTITUTE(TEXT(SOURCE!H2050,"????0"),"  ","")," ",""))   ))), "")&amp;
       IF(ISTEXT(SOURCE!H2050),SOURCE!H2050, SUBSTITUTE(SUBSTITUTE(TEXT(SOURCE!H2050,"????0"),"  ","")," ",""))   &amp;","&amp; IF(lookups!$J$2-3 &gt;= 0, REPT(" ",lookups!$J$2-3-5), "")&amp;
      SOURCE!I2050&amp;
" | "&amp; IF(lookups!$K$2-LEN(SOURCE!I2050) &gt;= 0, REPT(" ",lookups!$K$2-LEN(SOURCE!I2050)), "")&amp;
      SOURCE!J2050&amp;      IF(lookups!$L$2-LEN(SOURCE!J2050) &gt;= 0, REPT(" ",lookups!$L$2-LEN(SOURCE!J2050)), "")&amp;
" | "&amp; IF(lookups!$K$2-LEN(SOURCE!I2050) &gt;= 0, REPT(" ",lookups!$K$2-LEN(SOURCE!I2050)), "")&amp;
      SOURCE!K2050&amp;      IF(lookups!$L$2-LEN(SOURCE!K2050) &gt;= 0, REPT(" ",lookups!$M$2-LEN(SOURCE!K2050)), "")&amp;
" | "&amp; SOURCE!L2050&amp;      IF(lookups!$O$2-LEN(SOURCE!L2050) &gt;= 0, REPT(" ",lookups!$O$2-LEN(SOURCE!L2050)), "")&amp;
" | "&amp; SOURCE!M2050&amp;      IF(lookups!$P$2-LEN(SOURCE!M2050) &gt;= 0, REPT(" ",lookups!$P$2-LEN(SOURCE!M2050)), "")&amp;
      "},"&amp;IF(SOURCE!O2050&lt;&gt;"",""&amp;SOURCE!O2050,"")
 )
)
)</f>
        <v>/* 2006 */  { fnByte,                       6,                           "B.SWP",                                       "B.SWP",                                       (0 &lt;&lt; TAM_MAX_BITS) |     0, CAT_FNCT | SLS_UNCHANGED | US_ENABLED   | EIM_DISABLED | PTP_NONE         },//JM SHOI</v>
      </c>
    </row>
    <row r="2051" customFormat="false" ht="15.75" hidden="false" customHeight="false" outlineLevel="0" collapsed="false">
      <c r="A2051" s="263" t="str">
        <f aca="false">IF(AND(OR(SOURCE!A2051="",ISBLANK(SOURCE!A2051)),SOURCE!B2051&gt;0),IF(ISBLANK(SOURCE!C2051),"",SOURCE!C2051),
IF(SOURCE!B2051&lt;0,VLOOKUP(SOURCE!B2051,lookups!A$1:B$25,2,0),
  IF(ISBLANK(SOURCE!B2051),
    "",
    "/* "&amp;TEXT(SOURCE!B2051,"???0")&amp;" *"&amp;
      SOURCE!C2051&amp;", "&amp; IF(lookups!$E$2-LEN(SOURCE!C2051) &gt;= 0, REPT(" ",lookups!$E$2-LEN(SOURCE!C2051)), "")&amp;
      SOURCE!D2051&amp;", "&amp; IF(lookups!$F$2-LEN(SOURCE!D2051) &gt;= 0, REPT(" ",lookups!$F$2-LEN(SOURCE!D2051)), "")&amp;
      SOURCE!E2051&amp;", "&amp; IF(lookups!$G$2-LEN(SOURCE!E2051) &gt;=0, REPT(" ",lookups!$G$2-LEN(SOURCE!E2051)), "")&amp;
      SOURCE!F2051&amp;", "&amp; IF(lookups!$H$2-LEN(SOURCE!F2051) &gt;= 0, REPT(" ",lookups!$H$2-LEN(SOURCE!F2051)+2), "")&amp;"("&amp;
      SUBSTITUTE(TEXT(SOURCE!G2051,"??0"),"  ","")&amp;" &lt;&lt; TAM_MAX_BITS) |"&amp; IF(lookups!$I$2-3 &gt;= 0, REPT(" ",MAX(1,lookups!$I$2-5+4+1-1-LEN(  IF(ISTEXT(SOURCE!H2051),SOURCE!H2051,  SUBSTITUTE(SUBSTITUTE(TEXT(SOURCE!H2051,"????0"),"  ","")," ",""))   ))), "")&amp;
       IF(ISTEXT(SOURCE!H2051),SOURCE!H2051, SUBSTITUTE(SUBSTITUTE(TEXT(SOURCE!H2051,"????0"),"  ","")," ",""))   &amp;","&amp; IF(lookups!$J$2-3 &gt;= 0, REPT(" ",lookups!$J$2-3-5), "")&amp;
      SOURCE!I2051&amp;
" | "&amp; IF(lookups!$K$2-LEN(SOURCE!I2051) &gt;= 0, REPT(" ",lookups!$K$2-LEN(SOURCE!I2051)), "")&amp;
      SOURCE!J2051&amp;      IF(lookups!$L$2-LEN(SOURCE!J2051) &gt;= 0, REPT(" ",lookups!$L$2-LEN(SOURCE!J2051)), "")&amp;
" | "&amp; IF(lookups!$K$2-LEN(SOURCE!I2051) &gt;= 0, REPT(" ",lookups!$K$2-LEN(SOURCE!I2051)), "")&amp;
      SOURCE!K2051&amp;      IF(lookups!$L$2-LEN(SOURCE!K2051) &gt;= 0, REPT(" ",lookups!$M$2-LEN(SOURCE!K2051)), "")&amp;
" | "&amp; SOURCE!L2051&amp;      IF(lookups!$O$2-LEN(SOURCE!L2051) &gt;= 0, REPT(" ",lookups!$O$2-LEN(SOURCE!L2051)), "")&amp;
" | "&amp; SOURCE!M2051&amp;      IF(lookups!$P$2-LEN(SOURCE!M2051) &gt;= 0, REPT(" ",lookups!$P$2-LEN(SOURCE!M2051)), "")&amp;
      "},"&amp;IF(SOURCE!O2051&lt;&gt;"",""&amp;SOURCE!O2051,"")
 )
)
)</f>
        <v>/* 2007 */  { fnClrMod,                     NOPARAM,                     "CLRMOD",                                      "CLRMOD",                                      (0 &lt;&lt; TAM_MAX_BITS) |     0, CAT_FNCT | SLS_UNCHANGED | US_ENABLED   | EIM_DISABLED | PTP_NONE         },//clear HEX mode</v>
      </c>
    </row>
    <row r="2052" customFormat="false" ht="15.75" hidden="false" customHeight="false" outlineLevel="0" collapsed="false">
      <c r="A2052" s="263" t="str">
        <f aca="false">IF(AND(OR(SOURCE!A2052="",ISBLANK(SOURCE!A2052)),SOURCE!B2052&gt;0),IF(ISBLANK(SOURCE!C2052),"",SOURCE!C2052),
IF(SOURCE!B2052&lt;0,VLOOKUP(SOURCE!B2052,lookups!A$1:B$25,2,0),
  IF(ISBLANK(SOURCE!B2052),
    "",
    "/* "&amp;TEXT(SOURCE!B2052,"???0")&amp;" *"&amp;
      SOURCE!C2052&amp;", "&amp; IF(lookups!$E$2-LEN(SOURCE!C2052) &gt;= 0, REPT(" ",lookups!$E$2-LEN(SOURCE!C2052)), "")&amp;
      SOURCE!D2052&amp;", "&amp; IF(lookups!$F$2-LEN(SOURCE!D2052) &gt;= 0, REPT(" ",lookups!$F$2-LEN(SOURCE!D2052)), "")&amp;
      SOURCE!E2052&amp;", "&amp; IF(lookups!$G$2-LEN(SOURCE!E2052) &gt;=0, REPT(" ",lookups!$G$2-LEN(SOURCE!E2052)), "")&amp;
      SOURCE!F2052&amp;", "&amp; IF(lookups!$H$2-LEN(SOURCE!F2052) &gt;= 0, REPT(" ",lookups!$H$2-LEN(SOURCE!F2052)+2), "")&amp;"("&amp;
      SUBSTITUTE(TEXT(SOURCE!G2052,"??0"),"  ","")&amp;" &lt;&lt; TAM_MAX_BITS) |"&amp; IF(lookups!$I$2-3 &gt;= 0, REPT(" ",MAX(1,lookups!$I$2-5+4+1-1-LEN(  IF(ISTEXT(SOURCE!H2052),SOURCE!H2052,  SUBSTITUTE(SUBSTITUTE(TEXT(SOURCE!H2052,"????0"),"  ","")," ",""))   ))), "")&amp;
       IF(ISTEXT(SOURCE!H2052),SOURCE!H2052, SUBSTITUTE(SUBSTITUTE(TEXT(SOURCE!H2052,"????0"),"  ","")," ",""))   &amp;","&amp; IF(lookups!$J$2-3 &gt;= 0, REPT(" ",lookups!$J$2-3-5), "")&amp;
      SOURCE!I2052&amp;
" | "&amp; IF(lookups!$K$2-LEN(SOURCE!I2052) &gt;= 0, REPT(" ",lookups!$K$2-LEN(SOURCE!I2052)), "")&amp;
      SOURCE!J2052&amp;      IF(lookups!$L$2-LEN(SOURCE!J2052) &gt;= 0, REPT(" ",lookups!$L$2-LEN(SOURCE!J2052)), "")&amp;
" | "&amp; IF(lookups!$K$2-LEN(SOURCE!I2052) &gt;= 0, REPT(" ",lookups!$K$2-LEN(SOURCE!I2052)), "")&amp;
      SOURCE!K2052&amp;      IF(lookups!$L$2-LEN(SOURCE!K2052) &gt;= 0, REPT(" ",lookups!$M$2-LEN(SOURCE!K2052)), "")&amp;
" | "&amp; SOURCE!L2052&amp;      IF(lookups!$O$2-LEN(SOURCE!L2052) &gt;= 0, REPT(" ",lookups!$O$2-LEN(SOURCE!L2052)), "")&amp;
" | "&amp; SOURCE!M2052&amp;      IF(lookups!$P$2-LEN(SOURCE!M2052) &gt;= 0, REPT(" ",lookups!$P$2-LEN(SOURCE!M2052)), "")&amp;
      "},"&amp;IF(SOURCE!O2052&lt;&gt;"",""&amp;SOURCE!O2052,"")
 )
)
)</f>
        <v>/* 2008 */  { fnShoiXRepeats,               TM_VALUE,                    "DISP_SI",                                     "DISP_SI",                                     (0 &lt;&lt; TAM_MAX_BITS) |     3, CAT_NONE | SLS_UNCHANGED | US_UNCHANGED | EIM_DISABLED | PTP_DISABLED     },//JM SHOI</v>
      </c>
    </row>
    <row r="2053" customFormat="false" ht="15.75" hidden="false" customHeight="false" outlineLevel="0" collapsed="false">
      <c r="A2053" s="263" t="str">
        <f aca="false">IF(AND(OR(SOURCE!A2053="",ISBLANK(SOURCE!A2053)),SOURCE!B2053&gt;0),IF(ISBLANK(SOURCE!C2053),"",SOURCE!C2053),
IF(SOURCE!B2053&lt;0,VLOOKUP(SOURCE!B2053,lookups!A$1:B$25,2,0),
  IF(ISBLANK(SOURCE!B2053),
    "",
    "/* "&amp;TEXT(SOURCE!B2053,"???0")&amp;" *"&amp;
      SOURCE!C2053&amp;", "&amp; IF(lookups!$E$2-LEN(SOURCE!C2053) &gt;= 0, REPT(" ",lookups!$E$2-LEN(SOURCE!C2053)), "")&amp;
      SOURCE!D2053&amp;", "&amp; IF(lookups!$F$2-LEN(SOURCE!D2053) &gt;= 0, REPT(" ",lookups!$F$2-LEN(SOURCE!D2053)), "")&amp;
      SOURCE!E2053&amp;", "&amp; IF(lookups!$G$2-LEN(SOURCE!E2053) &gt;=0, REPT(" ",lookups!$G$2-LEN(SOURCE!E2053)), "")&amp;
      SOURCE!F2053&amp;", "&amp; IF(lookups!$H$2-LEN(SOURCE!F2053) &gt;= 0, REPT(" ",lookups!$H$2-LEN(SOURCE!F2053)+2), "")&amp;"("&amp;
      SUBSTITUTE(TEXT(SOURCE!G2053,"??0"),"  ","")&amp;" &lt;&lt; TAM_MAX_BITS) |"&amp; IF(lookups!$I$2-3 &gt;= 0, REPT(" ",MAX(1,lookups!$I$2-5+4+1-1-LEN(  IF(ISTEXT(SOURCE!H2053),SOURCE!H2053,  SUBSTITUTE(SUBSTITUTE(TEXT(SOURCE!H2053,"????0"),"  ","")," ",""))   ))), "")&amp;
       IF(ISTEXT(SOURCE!H2053),SOURCE!H2053, SUBSTITUTE(SUBSTITUTE(TEXT(SOURCE!H2053,"????0"),"  ","")," ",""))   &amp;","&amp; IF(lookups!$J$2-3 &gt;= 0, REPT(" ",lookups!$J$2-3-5), "")&amp;
      SOURCE!I2053&amp;
" | "&amp; IF(lookups!$K$2-LEN(SOURCE!I2053) &gt;= 0, REPT(" ",lookups!$K$2-LEN(SOURCE!I2053)), "")&amp;
      SOURCE!J2053&amp;      IF(lookups!$L$2-LEN(SOURCE!J2053) &gt;= 0, REPT(" ",lookups!$L$2-LEN(SOURCE!J2053)), "")&amp;
" | "&amp; IF(lookups!$K$2-LEN(SOURCE!I2053) &gt;= 0, REPT(" ",lookups!$K$2-LEN(SOURCE!I2053)), "")&amp;
      SOURCE!K2053&amp;      IF(lookups!$L$2-LEN(SOURCE!K2053) &gt;= 0, REPT(" ",lookups!$M$2-LEN(SOURCE!K2053)), "")&amp;
" | "&amp; SOURCE!L2053&amp;      IF(lookups!$O$2-LEN(SOURCE!L2053) &gt;= 0, REPT(" ",lookups!$O$2-LEN(SOURCE!L2053)), "")&amp;
" | "&amp; SOURCE!M2053&amp;      IF(lookups!$P$2-LEN(SOURCE!M2053) &gt;= 0, REPT(" ",lookups!$P$2-LEN(SOURCE!M2053)), "")&amp;
      "},"&amp;IF(SOURCE!O2053&lt;&gt;"",""&amp;SOURCE!O2053,"")
 )
)
)</f>
        <v>/* 2009 */  { fnScale,                      NOPARAM,                     "X:Y=1",                                       "X:Y=1",                                       (0 &lt;&lt; TAM_MAX_BITS) |     0, CAT_NONE | SLS_UNCHANGED | US_UNCHANGED | EIM_DISABLED | PTP_NONE         },//JM GRAPHING</v>
      </c>
    </row>
    <row r="2054" customFormat="false" ht="15.75" hidden="false" customHeight="false" outlineLevel="0" collapsed="false">
      <c r="A2054" s="263" t="str">
        <f aca="false">IF(AND(OR(SOURCE!A2054="",ISBLANK(SOURCE!A2054)),SOURCE!B2054&gt;0),IF(ISBLANK(SOURCE!C2054),"",SOURCE!C2054),
IF(SOURCE!B2054&lt;0,VLOOKUP(SOURCE!B2054,lookups!A$1:B$25,2,0),
  IF(ISBLANK(SOURCE!B2054),
    "",
    "/* "&amp;TEXT(SOURCE!B2054,"???0")&amp;" *"&amp;
      SOURCE!C2054&amp;", "&amp; IF(lookups!$E$2-LEN(SOURCE!C2054) &gt;= 0, REPT(" ",lookups!$E$2-LEN(SOURCE!C2054)), "")&amp;
      SOURCE!D2054&amp;", "&amp; IF(lookups!$F$2-LEN(SOURCE!D2054) &gt;= 0, REPT(" ",lookups!$F$2-LEN(SOURCE!D2054)), "")&amp;
      SOURCE!E2054&amp;", "&amp; IF(lookups!$G$2-LEN(SOURCE!E2054) &gt;=0, REPT(" ",lookups!$G$2-LEN(SOURCE!E2054)), "")&amp;
      SOURCE!F2054&amp;", "&amp; IF(lookups!$H$2-LEN(SOURCE!F2054) &gt;= 0, REPT(" ",lookups!$H$2-LEN(SOURCE!F2054)+2), "")&amp;"("&amp;
      SUBSTITUTE(TEXT(SOURCE!G2054,"??0"),"  ","")&amp;" &lt;&lt; TAM_MAX_BITS) |"&amp; IF(lookups!$I$2-3 &gt;= 0, REPT(" ",MAX(1,lookups!$I$2-5+4+1-1-LEN(  IF(ISTEXT(SOURCE!H2054),SOURCE!H2054,  SUBSTITUTE(SUBSTITUTE(TEXT(SOURCE!H2054,"????0"),"  ","")," ",""))   ))), "")&amp;
       IF(ISTEXT(SOURCE!H2054),SOURCE!H2054, SUBSTITUTE(SUBSTITUTE(TEXT(SOURCE!H2054,"????0"),"  ","")," ",""))   &amp;","&amp; IF(lookups!$J$2-3 &gt;= 0, REPT(" ",lookups!$J$2-3-5), "")&amp;
      SOURCE!I2054&amp;
" | "&amp; IF(lookups!$K$2-LEN(SOURCE!I2054) &gt;= 0, REPT(" ",lookups!$K$2-LEN(SOURCE!I2054)), "")&amp;
      SOURCE!J2054&amp;      IF(lookups!$L$2-LEN(SOURCE!J2054) &gt;= 0, REPT(" ",lookups!$L$2-LEN(SOURCE!J2054)), "")&amp;
" | "&amp; IF(lookups!$K$2-LEN(SOURCE!I2054) &gt;= 0, REPT(" ",lookups!$K$2-LEN(SOURCE!I2054)), "")&amp;
      SOURCE!K2054&amp;      IF(lookups!$L$2-LEN(SOURCE!K2054) &gt;= 0, REPT(" ",lookups!$M$2-LEN(SOURCE!K2054)), "")&amp;
" | "&amp; SOURCE!L2054&amp;      IF(lookups!$O$2-LEN(SOURCE!L2054) &gt;= 0, REPT(" ",lookups!$O$2-LEN(SOURCE!L2054)), "")&amp;
" | "&amp; SOURCE!M2054&amp;      IF(lookups!$P$2-LEN(SOURCE!M2054) &gt;= 0, REPT(" ",lookups!$P$2-LEN(SOURCE!M2054)), "")&amp;
      "},"&amp;IF(SOURCE!O2054&lt;&gt;"",""&amp;SOURCE!O2054,"")
 )
)
)</f>
        <v>/* 2010 */  { fnSetBCD,                     JC_TOPHEX,                   "KEY" STD_SUB_A STD_SUB_MINUS STD_SUB_F,       "KEY" STD_SUB_A STD_SUB_MINUS STD_SUB_F,       (0 &lt;&lt; TAM_MAX_BITS) |     0, CAT_FNCT | SLS_UNCHANGED | US_UNCHANGED | EIM_DISABLED | PTP_DISABLED     },</v>
      </c>
    </row>
    <row r="2055" customFormat="false" ht="15.75" hidden="false" customHeight="false" outlineLevel="0" collapsed="false">
      <c r="A2055" s="263" t="str">
        <f aca="false">IF(AND(OR(SOURCE!A2055="",ISBLANK(SOURCE!A2055)),SOURCE!B2055&gt;0),IF(ISBLANK(SOURCE!C2055),"",SOURCE!C2055),
IF(SOURCE!B2055&lt;0,VLOOKUP(SOURCE!B2055,lookups!A$1:B$25,2,0),
  IF(ISBLANK(SOURCE!B2055),
    "",
    "/* "&amp;TEXT(SOURCE!B2055,"???0")&amp;" *"&amp;
      SOURCE!C2055&amp;", "&amp; IF(lookups!$E$2-LEN(SOURCE!C2055) &gt;= 0, REPT(" ",lookups!$E$2-LEN(SOURCE!C2055)), "")&amp;
      SOURCE!D2055&amp;", "&amp; IF(lookups!$F$2-LEN(SOURCE!D2055) &gt;= 0, REPT(" ",lookups!$F$2-LEN(SOURCE!D2055)), "")&amp;
      SOURCE!E2055&amp;", "&amp; IF(lookups!$G$2-LEN(SOURCE!E2055) &gt;=0, REPT(" ",lookups!$G$2-LEN(SOURCE!E2055)), "")&amp;
      SOURCE!F2055&amp;", "&amp; IF(lookups!$H$2-LEN(SOURCE!F2055) &gt;= 0, REPT(" ",lookups!$H$2-LEN(SOURCE!F2055)+2), "")&amp;"("&amp;
      SUBSTITUTE(TEXT(SOURCE!G2055,"??0"),"  ","")&amp;" &lt;&lt; TAM_MAX_BITS) |"&amp; IF(lookups!$I$2-3 &gt;= 0, REPT(" ",MAX(1,lookups!$I$2-5+4+1-1-LEN(  IF(ISTEXT(SOURCE!H2055),SOURCE!H2055,  SUBSTITUTE(SUBSTITUTE(TEXT(SOURCE!H2055,"????0"),"  ","")," ",""))   ))), "")&amp;
       IF(ISTEXT(SOURCE!H2055),SOURCE!H2055, SUBSTITUTE(SUBSTITUTE(TEXT(SOURCE!H2055,"????0"),"  ","")," ",""))   &amp;","&amp; IF(lookups!$J$2-3 &gt;= 0, REPT(" ",lookups!$J$2-3-5), "")&amp;
      SOURCE!I2055&amp;
" | "&amp; IF(lookups!$K$2-LEN(SOURCE!I2055) &gt;= 0, REPT(" ",lookups!$K$2-LEN(SOURCE!I2055)), "")&amp;
      SOURCE!J2055&amp;      IF(lookups!$L$2-LEN(SOURCE!J2055) &gt;= 0, REPT(" ",lookups!$L$2-LEN(SOURCE!J2055)), "")&amp;
" | "&amp; IF(lookups!$K$2-LEN(SOURCE!I2055) &gt;= 0, REPT(" ",lookups!$K$2-LEN(SOURCE!I2055)), "")&amp;
      SOURCE!K2055&amp;      IF(lookups!$L$2-LEN(SOURCE!K2055) &gt;= 0, REPT(" ",lookups!$M$2-LEN(SOURCE!K2055)), "")&amp;
" | "&amp; SOURCE!L2055&amp;      IF(lookups!$O$2-LEN(SOURCE!L2055) &gt;= 0, REPT(" ",lookups!$O$2-LEN(SOURCE!L2055)), "")&amp;
" | "&amp; SOURCE!M2055&amp;      IF(lookups!$P$2-LEN(SOURCE!M2055) &gt;= 0, REPT(" ",lookups!$P$2-LEN(SOURCE!M2055)), "")&amp;
      "},"&amp;IF(SOURCE!O2055&lt;&gt;"",""&amp;SOURCE!O2055,"")
 )
)
)</f>
        <v>/* 2011 */  { fnPline,                      NOPARAM,                     "LINE",                                        "LINE",                                        (0 &lt;&lt; TAM_MAX_BITS) |     0, CAT_NONE | SLS_UNCHANGED | US_UNCHANGED | EIM_DISABLED | PTP_DISABLED     },//GRAPH</v>
      </c>
    </row>
    <row r="2056" customFormat="false" ht="15.75" hidden="false" customHeight="false" outlineLevel="0" collapsed="false">
      <c r="A2056" s="263" t="str">
        <f aca="false">IF(AND(OR(SOURCE!A2056="",ISBLANK(SOURCE!A2056)),SOURCE!B2056&gt;0),IF(ISBLANK(SOURCE!C2056),"",SOURCE!C2056),
IF(SOURCE!B2056&lt;0,VLOOKUP(SOURCE!B2056,lookups!A$1:B$25,2,0),
  IF(ISBLANK(SOURCE!B2056),
    "",
    "/* "&amp;TEXT(SOURCE!B2056,"???0")&amp;" *"&amp;
      SOURCE!C2056&amp;", "&amp; IF(lookups!$E$2-LEN(SOURCE!C2056) &gt;= 0, REPT(" ",lookups!$E$2-LEN(SOURCE!C2056)), "")&amp;
      SOURCE!D2056&amp;", "&amp; IF(lookups!$F$2-LEN(SOURCE!D2056) &gt;= 0, REPT(" ",lookups!$F$2-LEN(SOURCE!D2056)), "")&amp;
      SOURCE!E2056&amp;", "&amp; IF(lookups!$G$2-LEN(SOURCE!E2056) &gt;=0, REPT(" ",lookups!$G$2-LEN(SOURCE!E2056)), "")&amp;
      SOURCE!F2056&amp;", "&amp; IF(lookups!$H$2-LEN(SOURCE!F2056) &gt;= 0, REPT(" ",lookups!$H$2-LEN(SOURCE!F2056)+2), "")&amp;"("&amp;
      SUBSTITUTE(TEXT(SOURCE!G2056,"??0"),"  ","")&amp;" &lt;&lt; TAM_MAX_BITS) |"&amp; IF(lookups!$I$2-3 &gt;= 0, REPT(" ",MAX(1,lookups!$I$2-5+4+1-1-LEN(  IF(ISTEXT(SOURCE!H2056),SOURCE!H2056,  SUBSTITUTE(SUBSTITUTE(TEXT(SOURCE!H2056,"????0"),"  ","")," ",""))   ))), "")&amp;
       IF(ISTEXT(SOURCE!H2056),SOURCE!H2056, SUBSTITUTE(SUBSTITUTE(TEXT(SOURCE!H2056,"????0"),"  ","")," ",""))   &amp;","&amp; IF(lookups!$J$2-3 &gt;= 0, REPT(" ",lookups!$J$2-3-5), "")&amp;
      SOURCE!I2056&amp;
" | "&amp; IF(lookups!$K$2-LEN(SOURCE!I2056) &gt;= 0, REPT(" ",lookups!$K$2-LEN(SOURCE!I2056)), "")&amp;
      SOURCE!J2056&amp;      IF(lookups!$L$2-LEN(SOURCE!J2056) &gt;= 0, REPT(" ",lookups!$L$2-LEN(SOURCE!J2056)), "")&amp;
" | "&amp; IF(lookups!$K$2-LEN(SOURCE!I2056) &gt;= 0, REPT(" ",lookups!$K$2-LEN(SOURCE!I2056)), "")&amp;
      SOURCE!K2056&amp;      IF(lookups!$L$2-LEN(SOURCE!K2056) &gt;= 0, REPT(" ",lookups!$M$2-LEN(SOURCE!K2056)), "")&amp;
" | "&amp; SOURCE!L2056&amp;      IF(lookups!$O$2-LEN(SOURCE!L2056) &gt;= 0, REPT(" ",lookups!$O$2-LEN(SOURCE!L2056)), "")&amp;
" | "&amp; SOURCE!M2056&amp;      IF(lookups!$P$2-LEN(SOURCE!M2056) &gt;= 0, REPT(" ",lookups!$P$2-LEN(SOURCE!M2056)), "")&amp;
      "},"&amp;IF(SOURCE!O2056&lt;&gt;"",""&amp;SOURCE!O2056,"")
 )
)
)</f>
        <v>/* 2012 */  { fnPcros,                      NOPARAM,                     "CROSS",                                       "CROSS",                                       (0 &lt;&lt; TAM_MAX_BITS) |     0, CAT_NONE | SLS_UNCHANGED | US_UNCHANGED | EIM_DISABLED | PTP_NONE         },//GRAPH</v>
      </c>
    </row>
    <row r="2057" customFormat="false" ht="15.75" hidden="false" customHeight="false" outlineLevel="0" collapsed="false">
      <c r="A2057" s="263" t="str">
        <f aca="false">IF(AND(OR(SOURCE!A2057="",ISBLANK(SOURCE!A2057)),SOURCE!B2057&gt;0),IF(ISBLANK(SOURCE!C2057),"",SOURCE!C2057),
IF(SOURCE!B2057&lt;0,VLOOKUP(SOURCE!B2057,lookups!A$1:B$25,2,0),
  IF(ISBLANK(SOURCE!B2057),
    "",
    "/* "&amp;TEXT(SOURCE!B2057,"???0")&amp;" *"&amp;
      SOURCE!C2057&amp;", "&amp; IF(lookups!$E$2-LEN(SOURCE!C2057) &gt;= 0, REPT(" ",lookups!$E$2-LEN(SOURCE!C2057)), "")&amp;
      SOURCE!D2057&amp;", "&amp; IF(lookups!$F$2-LEN(SOURCE!D2057) &gt;= 0, REPT(" ",lookups!$F$2-LEN(SOURCE!D2057)), "")&amp;
      SOURCE!E2057&amp;", "&amp; IF(lookups!$G$2-LEN(SOURCE!E2057) &gt;=0, REPT(" ",lookups!$G$2-LEN(SOURCE!E2057)), "")&amp;
      SOURCE!F2057&amp;", "&amp; IF(lookups!$H$2-LEN(SOURCE!F2057) &gt;= 0, REPT(" ",lookups!$H$2-LEN(SOURCE!F2057)+2), "")&amp;"("&amp;
      SUBSTITUTE(TEXT(SOURCE!G2057,"??0"),"  ","")&amp;" &lt;&lt; TAM_MAX_BITS) |"&amp; IF(lookups!$I$2-3 &gt;= 0, REPT(" ",MAX(1,lookups!$I$2-5+4+1-1-LEN(  IF(ISTEXT(SOURCE!H2057),SOURCE!H2057,  SUBSTITUTE(SUBSTITUTE(TEXT(SOURCE!H2057,"????0"),"  ","")," ",""))   ))), "")&amp;
       IF(ISTEXT(SOURCE!H2057),SOURCE!H2057, SUBSTITUTE(SUBSTITUTE(TEXT(SOURCE!H2057,"????0"),"  ","")," ",""))   &amp;","&amp; IF(lookups!$J$2-3 &gt;= 0, REPT(" ",lookups!$J$2-3-5), "")&amp;
      SOURCE!I2057&amp;
" | "&amp; IF(lookups!$K$2-LEN(SOURCE!I2057) &gt;= 0, REPT(" ",lookups!$K$2-LEN(SOURCE!I2057)), "")&amp;
      SOURCE!J2057&amp;      IF(lookups!$L$2-LEN(SOURCE!J2057) &gt;= 0, REPT(" ",lookups!$L$2-LEN(SOURCE!J2057)), "")&amp;
" | "&amp; IF(lookups!$K$2-LEN(SOURCE!I2057) &gt;= 0, REPT(" ",lookups!$K$2-LEN(SOURCE!I2057)), "")&amp;
      SOURCE!K2057&amp;      IF(lookups!$L$2-LEN(SOURCE!K2057) &gt;= 0, REPT(" ",lookups!$M$2-LEN(SOURCE!K2057)), "")&amp;
" | "&amp; SOURCE!L2057&amp;      IF(lookups!$O$2-LEN(SOURCE!L2057) &gt;= 0, REPT(" ",lookups!$O$2-LEN(SOURCE!L2057)), "")&amp;
" | "&amp; SOURCE!M2057&amp;      IF(lookups!$P$2-LEN(SOURCE!M2057) &gt;= 0, REPT(" ",lookups!$P$2-LEN(SOURCE!M2057)), "")&amp;
      "},"&amp;IF(SOURCE!O2057&lt;&gt;"",""&amp;SOURCE!O2057,"")
 )
)
)</f>
        <v>/* 2013 */  { fnPbox,                       NOPARAM,                     "BOX",                                         "BOX",                                         (0 &lt;&lt; TAM_MAX_BITS) |     0, CAT_NONE | SLS_UNCHANGED | US_UNCHANGED | EIM_DISABLED | PTP_NONE         },//GRAPH</v>
      </c>
    </row>
    <row r="2058" customFormat="false" ht="15.75" hidden="false" customHeight="false" outlineLevel="0" collapsed="false">
      <c r="A2058" s="263" t="str">
        <f aca="false">IF(AND(OR(SOURCE!A2058="",ISBLANK(SOURCE!A2058)),SOURCE!B2058&gt;0),IF(ISBLANK(SOURCE!C2058),"",SOURCE!C2058),
IF(SOURCE!B2058&lt;0,VLOOKUP(SOURCE!B2058,lookups!A$1:B$25,2,0),
  IF(ISBLANK(SOURCE!B2058),
    "",
    "/* "&amp;TEXT(SOURCE!B2058,"???0")&amp;" *"&amp;
      SOURCE!C2058&amp;", "&amp; IF(lookups!$E$2-LEN(SOURCE!C2058) &gt;= 0, REPT(" ",lookups!$E$2-LEN(SOURCE!C2058)), "")&amp;
      SOURCE!D2058&amp;", "&amp; IF(lookups!$F$2-LEN(SOURCE!D2058) &gt;= 0, REPT(" ",lookups!$F$2-LEN(SOURCE!D2058)), "")&amp;
      SOURCE!E2058&amp;", "&amp; IF(lookups!$G$2-LEN(SOURCE!E2058) &gt;=0, REPT(" ",lookups!$G$2-LEN(SOURCE!E2058)), "")&amp;
      SOURCE!F2058&amp;", "&amp; IF(lookups!$H$2-LEN(SOURCE!F2058) &gt;= 0, REPT(" ",lookups!$H$2-LEN(SOURCE!F2058)+2), "")&amp;"("&amp;
      SUBSTITUTE(TEXT(SOURCE!G2058,"??0"),"  ","")&amp;" &lt;&lt; TAM_MAX_BITS) |"&amp; IF(lookups!$I$2-3 &gt;= 0, REPT(" ",MAX(1,lookups!$I$2-5+4+1-1-LEN(  IF(ISTEXT(SOURCE!H2058),SOURCE!H2058,  SUBSTITUTE(SUBSTITUTE(TEXT(SOURCE!H2058,"????0"),"  ","")," ",""))   ))), "")&amp;
       IF(ISTEXT(SOURCE!H2058),SOURCE!H2058, SUBSTITUTE(SUBSTITUTE(TEXT(SOURCE!H2058,"????0"),"  ","")," ",""))   &amp;","&amp; IF(lookups!$J$2-3 &gt;= 0, REPT(" ",lookups!$J$2-3-5), "")&amp;
      SOURCE!I2058&amp;
" | "&amp; IF(lookups!$K$2-LEN(SOURCE!I2058) &gt;= 0, REPT(" ",lookups!$K$2-LEN(SOURCE!I2058)), "")&amp;
      SOURCE!J2058&amp;      IF(lookups!$L$2-LEN(SOURCE!J2058) &gt;= 0, REPT(" ",lookups!$L$2-LEN(SOURCE!J2058)), "")&amp;
" | "&amp; IF(lookups!$K$2-LEN(SOURCE!I2058) &gt;= 0, REPT(" ",lookups!$K$2-LEN(SOURCE!I2058)), "")&amp;
      SOURCE!K2058&amp;      IF(lookups!$L$2-LEN(SOURCE!K2058) &gt;= 0, REPT(" ",lookups!$M$2-LEN(SOURCE!K2058)), "")&amp;
" | "&amp; SOURCE!L2058&amp;      IF(lookups!$O$2-LEN(SOURCE!L2058) &gt;= 0, REPT(" ",lookups!$O$2-LEN(SOURCE!L2058)), "")&amp;
" | "&amp; SOURCE!M2058&amp;      IF(lookups!$P$2-LEN(SOURCE!M2058) &gt;= 0, REPT(" ",lookups!$P$2-LEN(SOURCE!M2058)), "")&amp;
      "},"&amp;IF(SOURCE!O2058&lt;&gt;"",""&amp;SOURCE!O2058,"")
 )
)
)</f>
        <v>/* 2014 */  { fnPvect,                      NOPARAM,                     "VECT",                                        "VECT",                                        (0 &lt;&lt; TAM_MAX_BITS) |     0, CAT_NONE | SLS_UNCHANGED | US_UNCHANGED | EIM_DISABLED | PTP_NONE         },//JM VECTOR MODE</v>
      </c>
    </row>
    <row r="2059" customFormat="false" ht="15.75" hidden="false" customHeight="false" outlineLevel="0" collapsed="false">
      <c r="A2059" s="263" t="str">
        <f aca="false">IF(AND(OR(SOURCE!A2059="",ISBLANK(SOURCE!A2059)),SOURCE!B2059&gt;0),IF(ISBLANK(SOURCE!C2059),"",SOURCE!C2059),
IF(SOURCE!B2059&lt;0,VLOOKUP(SOURCE!B2059,lookups!A$1:B$25,2,0),
  IF(ISBLANK(SOURCE!B2059),
    "",
    "/* "&amp;TEXT(SOURCE!B2059,"???0")&amp;" *"&amp;
      SOURCE!C2059&amp;", "&amp; IF(lookups!$E$2-LEN(SOURCE!C2059) &gt;= 0, REPT(" ",lookups!$E$2-LEN(SOURCE!C2059)), "")&amp;
      SOURCE!D2059&amp;", "&amp; IF(lookups!$F$2-LEN(SOURCE!D2059) &gt;= 0, REPT(" ",lookups!$F$2-LEN(SOURCE!D2059)), "")&amp;
      SOURCE!E2059&amp;", "&amp; IF(lookups!$G$2-LEN(SOURCE!E2059) &gt;=0, REPT(" ",lookups!$G$2-LEN(SOURCE!E2059)), "")&amp;
      SOURCE!F2059&amp;", "&amp; IF(lookups!$H$2-LEN(SOURCE!F2059) &gt;= 0, REPT(" ",lookups!$H$2-LEN(SOURCE!F2059)+2), "")&amp;"("&amp;
      SUBSTITUTE(TEXT(SOURCE!G2059,"??0"),"  ","")&amp;" &lt;&lt; TAM_MAX_BITS) |"&amp; IF(lookups!$I$2-3 &gt;= 0, REPT(" ",MAX(1,lookups!$I$2-5+4+1-1-LEN(  IF(ISTEXT(SOURCE!H2059),SOURCE!H2059,  SUBSTITUTE(SUBSTITUTE(TEXT(SOURCE!H2059,"????0"),"  ","")," ",""))   ))), "")&amp;
       IF(ISTEXT(SOURCE!H2059),SOURCE!H2059, SUBSTITUTE(SUBSTITUTE(TEXT(SOURCE!H2059,"????0"),"  ","")," ",""))   &amp;","&amp; IF(lookups!$J$2-3 &gt;= 0, REPT(" ",lookups!$J$2-3-5), "")&amp;
      SOURCE!I2059&amp;
" | "&amp; IF(lookups!$K$2-LEN(SOURCE!I2059) &gt;= 0, REPT(" ",lookups!$K$2-LEN(SOURCE!I2059)), "")&amp;
      SOURCE!J2059&amp;      IF(lookups!$L$2-LEN(SOURCE!J2059) &gt;= 0, REPT(" ",lookups!$L$2-LEN(SOURCE!J2059)), "")&amp;
" | "&amp; IF(lookups!$K$2-LEN(SOURCE!I2059) &gt;= 0, REPT(" ",lookups!$K$2-LEN(SOURCE!I2059)), "")&amp;
      SOURCE!K2059&amp;      IF(lookups!$L$2-LEN(SOURCE!K2059) &gt;= 0, REPT(" ",lookups!$M$2-LEN(SOURCE!K2059)), "")&amp;
" | "&amp; SOURCE!L2059&amp;      IF(lookups!$O$2-LEN(SOURCE!L2059) &gt;= 0, REPT(" ",lookups!$O$2-LEN(SOURCE!L2059)), "")&amp;
" | "&amp; SOURCE!M2059&amp;      IF(lookups!$P$2-LEN(SOURCE!M2059) &gt;= 0, REPT(" ",lookups!$P$2-LEN(SOURCE!M2059)), "")&amp;
      "},"&amp;IF(SOURCE!O2059&lt;&gt;"",""&amp;SOURCE!O2059,"")
 )
)
)</f>
        <v>/* 2015 */  { fnPNvect,                     NOPARAM,                     "N.VECT",                                      "N.VECT",                                      (0 &lt;&lt; TAM_MAX_BITS) |     0, CAT_NONE | SLS_UNCHANGED | US_UNCHANGED | EIM_DISABLED | PTP_NONE         },//JM VECTOR MODE</v>
      </c>
    </row>
    <row r="2060" customFormat="false" ht="15.75" hidden="false" customHeight="false" outlineLevel="0" collapsed="false">
      <c r="A2060" s="263" t="str">
        <f aca="false">IF(AND(OR(SOURCE!A2060="",ISBLANK(SOURCE!A2060)),SOURCE!B2060&gt;0),IF(ISBLANK(SOURCE!C2060),"",SOURCE!C2060),
IF(SOURCE!B2060&lt;0,VLOOKUP(SOURCE!B2060,lookups!A$1:B$25,2,0),
  IF(ISBLANK(SOURCE!B2060),
    "",
    "/* "&amp;TEXT(SOURCE!B2060,"???0")&amp;" *"&amp;
      SOURCE!C2060&amp;", "&amp; IF(lookups!$E$2-LEN(SOURCE!C2060) &gt;= 0, REPT(" ",lookups!$E$2-LEN(SOURCE!C2060)), "")&amp;
      SOURCE!D2060&amp;", "&amp; IF(lookups!$F$2-LEN(SOURCE!D2060) &gt;= 0, REPT(" ",lookups!$F$2-LEN(SOURCE!D2060)), "")&amp;
      SOURCE!E2060&amp;", "&amp; IF(lookups!$G$2-LEN(SOURCE!E2060) &gt;=0, REPT(" ",lookups!$G$2-LEN(SOURCE!E2060)), "")&amp;
      SOURCE!F2060&amp;", "&amp; IF(lookups!$H$2-LEN(SOURCE!F2060) &gt;= 0, REPT(" ",lookups!$H$2-LEN(SOURCE!F2060)+2), "")&amp;"("&amp;
      SUBSTITUTE(TEXT(SOURCE!G2060,"??0"),"  ","")&amp;" &lt;&lt; TAM_MAX_BITS) |"&amp; IF(lookups!$I$2-3 &gt;= 0, REPT(" ",MAX(1,lookups!$I$2-5+4+1-1-LEN(  IF(ISTEXT(SOURCE!H2060),SOURCE!H2060,  SUBSTITUTE(SUBSTITUTE(TEXT(SOURCE!H2060,"????0"),"  ","")," ",""))   ))), "")&amp;
       IF(ISTEXT(SOURCE!H2060),SOURCE!H2060, SUBSTITUTE(SUBSTITUTE(TEXT(SOURCE!H2060,"????0"),"  ","")," ",""))   &amp;","&amp; IF(lookups!$J$2-3 &gt;= 0, REPT(" ",lookups!$J$2-3-5), "")&amp;
      SOURCE!I2060&amp;
" | "&amp; IF(lookups!$K$2-LEN(SOURCE!I2060) &gt;= 0, REPT(" ",lookups!$K$2-LEN(SOURCE!I2060)), "")&amp;
      SOURCE!J2060&amp;      IF(lookups!$L$2-LEN(SOURCE!J2060) &gt;= 0, REPT(" ",lookups!$L$2-LEN(SOURCE!J2060)), "")&amp;
" | "&amp; IF(lookups!$K$2-LEN(SOURCE!I2060) &gt;= 0, REPT(" ",lookups!$K$2-LEN(SOURCE!I2060)), "")&amp;
      SOURCE!K2060&amp;      IF(lookups!$L$2-LEN(SOURCE!K2060) &gt;= 0, REPT(" ",lookups!$M$2-LEN(SOURCE!K2060)), "")&amp;
" | "&amp; SOURCE!L2060&amp;      IF(lookups!$O$2-LEN(SOURCE!L2060) &gt;= 0, REPT(" ",lookups!$O$2-LEN(SOURCE!L2060)), "")&amp;
" | "&amp; SOURCE!M2060&amp;      IF(lookups!$P$2-LEN(SOURCE!M2060) &gt;= 0, REPT(" ",lookups!$P$2-LEN(SOURCE!M2060)), "")&amp;
      "},"&amp;IF(SOURCE!O2060&lt;&gt;"",""&amp;SOURCE!O2060,"")
 )
)
)</f>
        <v>/* 2016 */  { fnPx,                         NOPARAM,                     "Y.AXIS",                                      "Y.AXIS",                                      (0 &lt;&lt; TAM_MAX_BITS) |     0, CAT_NONE | SLS_UNCHANGED | US_UNCHANGED | EIM_DISABLED | PTP_NONE         },</v>
      </c>
    </row>
    <row r="2061" customFormat="false" ht="15.75" hidden="false" customHeight="false" outlineLevel="0" collapsed="false">
      <c r="A2061" s="263" t="str">
        <f aca="false">IF(AND(OR(SOURCE!A2061="",ISBLANK(SOURCE!A2061)),SOURCE!B2061&gt;0),IF(ISBLANK(SOURCE!C2061),"",SOURCE!C2061),
IF(SOURCE!B2061&lt;0,VLOOKUP(SOURCE!B2061,lookups!A$1:B$25,2,0),
  IF(ISBLANK(SOURCE!B2061),
    "",
    "/* "&amp;TEXT(SOURCE!B2061,"???0")&amp;" *"&amp;
      SOURCE!C2061&amp;", "&amp; IF(lookups!$E$2-LEN(SOURCE!C2061) &gt;= 0, REPT(" ",lookups!$E$2-LEN(SOURCE!C2061)), "")&amp;
      SOURCE!D2061&amp;", "&amp; IF(lookups!$F$2-LEN(SOURCE!D2061) &gt;= 0, REPT(" ",lookups!$F$2-LEN(SOURCE!D2061)), "")&amp;
      SOURCE!E2061&amp;", "&amp; IF(lookups!$G$2-LEN(SOURCE!E2061) &gt;=0, REPT(" ",lookups!$G$2-LEN(SOURCE!E2061)), "")&amp;
      SOURCE!F2061&amp;", "&amp; IF(lookups!$H$2-LEN(SOURCE!F2061) &gt;= 0, REPT(" ",lookups!$H$2-LEN(SOURCE!F2061)+2), "")&amp;"("&amp;
      SUBSTITUTE(TEXT(SOURCE!G2061,"??0"),"  ","")&amp;" &lt;&lt; TAM_MAX_BITS) |"&amp; IF(lookups!$I$2-3 &gt;= 0, REPT(" ",MAX(1,lookups!$I$2-5+4+1-1-LEN(  IF(ISTEXT(SOURCE!H2061),SOURCE!H2061,  SUBSTITUTE(SUBSTITUTE(TEXT(SOURCE!H2061,"????0"),"  ","")," ",""))   ))), "")&amp;
       IF(ISTEXT(SOURCE!H2061),SOURCE!H2061, SUBSTITUTE(SUBSTITUTE(TEXT(SOURCE!H2061,"????0"),"  ","")," ",""))   &amp;","&amp; IF(lookups!$J$2-3 &gt;= 0, REPT(" ",lookups!$J$2-3-5), "")&amp;
      SOURCE!I2061&amp;
" | "&amp; IF(lookups!$K$2-LEN(SOURCE!I2061) &gt;= 0, REPT(" ",lookups!$K$2-LEN(SOURCE!I2061)), "")&amp;
      SOURCE!J2061&amp;      IF(lookups!$L$2-LEN(SOURCE!J2061) &gt;= 0, REPT(" ",lookups!$L$2-LEN(SOURCE!J2061)), "")&amp;
" | "&amp; IF(lookups!$K$2-LEN(SOURCE!I2061) &gt;= 0, REPT(" ",lookups!$K$2-LEN(SOURCE!I2061)), "")&amp;
      SOURCE!K2061&amp;      IF(lookups!$L$2-LEN(SOURCE!K2061) &gt;= 0, REPT(" ",lookups!$M$2-LEN(SOURCE!K2061)), "")&amp;
" | "&amp; SOURCE!L2061&amp;      IF(lookups!$O$2-LEN(SOURCE!L2061) &gt;= 0, REPT(" ",lookups!$O$2-LEN(SOURCE!L2061)), "")&amp;
" | "&amp; SOURCE!M2061&amp;      IF(lookups!$P$2-LEN(SOURCE!M2061) &gt;= 0, REPT(" ",lookups!$P$2-LEN(SOURCE!M2061)), "")&amp;
      "},"&amp;IF(SOURCE!O2061&lt;&gt;"",""&amp;SOURCE!O2061,"")
 )
)
)</f>
        <v>/* 2017 */  { fnPy,                         NOPARAM,                     "X.AXIS",                                      "X.AXIS",                                      (0 &lt;&lt; TAM_MAX_BITS) |     0, CAT_NONE | SLS_UNCHANGED | US_UNCHANGED | EIM_DISABLED | PTP_NONE         },</v>
      </c>
    </row>
    <row r="2062" customFormat="false" ht="15.75" hidden="false" customHeight="false" outlineLevel="0" collapsed="false">
      <c r="A2062" s="263" t="str">
        <f aca="false">IF(AND(OR(SOURCE!A2062="",ISBLANK(SOURCE!A2062)),SOURCE!B2062&gt;0),IF(ISBLANK(SOURCE!C2062),"",SOURCE!C2062),
IF(SOURCE!B2062&lt;0,VLOOKUP(SOURCE!B2062,lookups!A$1:B$25,2,0),
  IF(ISBLANK(SOURCE!B2062),
    "",
    "/* "&amp;TEXT(SOURCE!B2062,"???0")&amp;" *"&amp;
      SOURCE!C2062&amp;", "&amp; IF(lookups!$E$2-LEN(SOURCE!C2062) &gt;= 0, REPT(" ",lookups!$E$2-LEN(SOURCE!C2062)), "")&amp;
      SOURCE!D2062&amp;", "&amp; IF(lookups!$F$2-LEN(SOURCE!D2062) &gt;= 0, REPT(" ",lookups!$F$2-LEN(SOURCE!D2062)), "")&amp;
      SOURCE!E2062&amp;", "&amp; IF(lookups!$G$2-LEN(SOURCE!E2062) &gt;=0, REPT(" ",lookups!$G$2-LEN(SOURCE!E2062)), "")&amp;
      SOURCE!F2062&amp;", "&amp; IF(lookups!$H$2-LEN(SOURCE!F2062) &gt;= 0, REPT(" ",lookups!$H$2-LEN(SOURCE!F2062)+2), "")&amp;"("&amp;
      SUBSTITUTE(TEXT(SOURCE!G2062,"??0"),"  ","")&amp;" &lt;&lt; TAM_MAX_BITS) |"&amp; IF(lookups!$I$2-3 &gt;= 0, REPT(" ",MAX(1,lookups!$I$2-5+4+1-1-LEN(  IF(ISTEXT(SOURCE!H2062),SOURCE!H2062,  SUBSTITUTE(SUBSTITUTE(TEXT(SOURCE!H2062,"????0"),"  ","")," ",""))   ))), "")&amp;
       IF(ISTEXT(SOURCE!H2062),SOURCE!H2062, SUBSTITUTE(SUBSTITUTE(TEXT(SOURCE!H2062,"????0"),"  ","")," ",""))   &amp;","&amp; IF(lookups!$J$2-3 &gt;= 0, REPT(" ",lookups!$J$2-3-5), "")&amp;
      SOURCE!I2062&amp;
" | "&amp; IF(lookups!$K$2-LEN(SOURCE!I2062) &gt;= 0, REPT(" ",lookups!$K$2-LEN(SOURCE!I2062)), "")&amp;
      SOURCE!J2062&amp;      IF(lookups!$L$2-LEN(SOURCE!J2062) &gt;= 0, REPT(" ",lookups!$L$2-LEN(SOURCE!J2062)), "")&amp;
" | "&amp; IF(lookups!$K$2-LEN(SOURCE!I2062) &gt;= 0, REPT(" ",lookups!$K$2-LEN(SOURCE!I2062)), "")&amp;
      SOURCE!K2062&amp;      IF(lookups!$L$2-LEN(SOURCE!K2062) &gt;= 0, REPT(" ",lookups!$M$2-LEN(SOURCE!K2062)), "")&amp;
" | "&amp; SOURCE!L2062&amp;      IF(lookups!$O$2-LEN(SOURCE!L2062) &gt;= 0, REPT(" ",lookups!$O$2-LEN(SOURCE!L2062)), "")&amp;
" | "&amp; SOURCE!M2062&amp;      IF(lookups!$P$2-LEN(SOURCE!M2062) &gt;= 0, REPT(" ",lookups!$P$2-LEN(SOURCE!M2062)), "")&amp;
      "},"&amp;IF(SOURCE!O2062&lt;&gt;"",""&amp;SOURCE!O2062,"")
 )
)
)</f>
        <v>/* 2018 */  { fnOldItemError,               NOPARAM,                     "&gt;DMX&lt;",                                       "&gt;DMX&lt;",                                       (0 &lt;&lt; TAM_MAX_BITS) |     0, CAT_NONE | SLS_ENABLED   | US_UNCHANGED | EIM_DISABLED | PTP_NONE         },//Old item</v>
      </c>
    </row>
    <row r="2063" customFormat="false" ht="15.75" hidden="false" customHeight="false" outlineLevel="0" collapsed="false">
      <c r="A2063" s="263" t="str">
        <f aca="false">IF(AND(OR(SOURCE!A2063="",ISBLANK(SOURCE!A2063)),SOURCE!B2063&gt;0),IF(ISBLANK(SOURCE!C2063),"",SOURCE!C2063),
IF(SOURCE!B2063&lt;0,VLOOKUP(SOURCE!B2063,lookups!A$1:B$25,2,0),
  IF(ISBLANK(SOURCE!B2063),
    "",
    "/* "&amp;TEXT(SOURCE!B2063,"???0")&amp;" *"&amp;
      SOURCE!C2063&amp;", "&amp; IF(lookups!$E$2-LEN(SOURCE!C2063) &gt;= 0, REPT(" ",lookups!$E$2-LEN(SOURCE!C2063)), "")&amp;
      SOURCE!D2063&amp;", "&amp; IF(lookups!$F$2-LEN(SOURCE!D2063) &gt;= 0, REPT(" ",lookups!$F$2-LEN(SOURCE!D2063)), "")&amp;
      SOURCE!E2063&amp;", "&amp; IF(lookups!$G$2-LEN(SOURCE!E2063) &gt;=0, REPT(" ",lookups!$G$2-LEN(SOURCE!E2063)), "")&amp;
      SOURCE!F2063&amp;", "&amp; IF(lookups!$H$2-LEN(SOURCE!F2063) &gt;= 0, REPT(" ",lookups!$H$2-LEN(SOURCE!F2063)+2), "")&amp;"("&amp;
      SUBSTITUTE(TEXT(SOURCE!G2063,"??0"),"  ","")&amp;" &lt;&lt; TAM_MAX_BITS) |"&amp; IF(lookups!$I$2-3 &gt;= 0, REPT(" ",MAX(1,lookups!$I$2-5+4+1-1-LEN(  IF(ISTEXT(SOURCE!H2063),SOURCE!H2063,  SUBSTITUTE(SUBSTITUTE(TEXT(SOURCE!H2063,"????0"),"  ","")," ",""))   ))), "")&amp;
       IF(ISTEXT(SOURCE!H2063),SOURCE!H2063, SUBSTITUTE(SUBSTITUTE(TEXT(SOURCE!H2063,"????0"),"  ","")," ",""))   &amp;","&amp; IF(lookups!$J$2-3 &gt;= 0, REPT(" ",lookups!$J$2-3-5), "")&amp;
      SOURCE!I2063&amp;
" | "&amp; IF(lookups!$K$2-LEN(SOURCE!I2063) &gt;= 0, REPT(" ",lookups!$K$2-LEN(SOURCE!I2063)), "")&amp;
      SOURCE!J2063&amp;      IF(lookups!$L$2-LEN(SOURCE!J2063) &gt;= 0, REPT(" ",lookups!$L$2-LEN(SOURCE!J2063)), "")&amp;
" | "&amp; IF(lookups!$K$2-LEN(SOURCE!I2063) &gt;= 0, REPT(" ",lookups!$K$2-LEN(SOURCE!I2063)), "")&amp;
      SOURCE!K2063&amp;      IF(lookups!$L$2-LEN(SOURCE!K2063) &gt;= 0, REPT(" ",lookups!$M$2-LEN(SOURCE!K2063)), "")&amp;
" | "&amp; SOURCE!L2063&amp;      IF(lookups!$O$2-LEN(SOURCE!L2063) &gt;= 0, REPT(" ",lookups!$O$2-LEN(SOURCE!L2063)), "")&amp;
" | "&amp; SOURCE!M2063&amp;      IF(lookups!$P$2-LEN(SOURCE!M2063) &gt;= 0, REPT(" ",lookups!$P$2-LEN(SOURCE!M2063)), "")&amp;
      "},"&amp;IF(SOURCE!O2063&lt;&gt;"",""&amp;SOURCE!O2063,"")
 )
)
)</f>
        <v>/* 2019 */  { fnOldItemError,               NOPARAM,                     "&gt;SDIGS&lt;",                                     "&gt;SDIGS&lt;",                                     (0 &lt;&lt; TAM_MAX_BITS) |     0, CAT_NONE | SLS_ENABLED   | US_UNCHANGED | EIM_DISABLED | PTP_NONE         },//Old item</v>
      </c>
    </row>
    <row r="2064" customFormat="false" ht="15.75" hidden="false" customHeight="false" outlineLevel="0" collapsed="false">
      <c r="A2064" s="263" t="str">
        <f aca="false">IF(AND(OR(SOURCE!A2064="",ISBLANK(SOURCE!A2064)),SOURCE!B2064&gt;0),IF(ISBLANK(SOURCE!C2064),"",SOURCE!C2064),
IF(SOURCE!B2064&lt;0,VLOOKUP(SOURCE!B2064,lookups!A$1:B$25,2,0),
  IF(ISBLANK(SOURCE!B2064),
    "",
    "/* "&amp;TEXT(SOURCE!B2064,"???0")&amp;" *"&amp;
      SOURCE!C2064&amp;", "&amp; IF(lookups!$E$2-LEN(SOURCE!C2064) &gt;= 0, REPT(" ",lookups!$E$2-LEN(SOURCE!C2064)), "")&amp;
      SOURCE!D2064&amp;", "&amp; IF(lookups!$F$2-LEN(SOURCE!D2064) &gt;= 0, REPT(" ",lookups!$F$2-LEN(SOURCE!D2064)), "")&amp;
      SOURCE!E2064&amp;", "&amp; IF(lookups!$G$2-LEN(SOURCE!E2064) &gt;=0, REPT(" ",lookups!$G$2-LEN(SOURCE!E2064)), "")&amp;
      SOURCE!F2064&amp;", "&amp; IF(lookups!$H$2-LEN(SOURCE!F2064) &gt;= 0, REPT(" ",lookups!$H$2-LEN(SOURCE!F2064)+2), "")&amp;"("&amp;
      SUBSTITUTE(TEXT(SOURCE!G2064,"??0"),"  ","")&amp;" &lt;&lt; TAM_MAX_BITS) |"&amp; IF(lookups!$I$2-3 &gt;= 0, REPT(" ",MAX(1,lookups!$I$2-5+4+1-1-LEN(  IF(ISTEXT(SOURCE!H2064),SOURCE!H2064,  SUBSTITUTE(SUBSTITUTE(TEXT(SOURCE!H2064,"????0"),"  ","")," ",""))   ))), "")&amp;
       IF(ISTEXT(SOURCE!H2064),SOURCE!H2064, SUBSTITUTE(SUBSTITUTE(TEXT(SOURCE!H2064,"????0"),"  ","")," ",""))   &amp;","&amp; IF(lookups!$J$2-3 &gt;= 0, REPT(" ",lookups!$J$2-3-5), "")&amp;
      SOURCE!I2064&amp;
" | "&amp; IF(lookups!$K$2-LEN(SOURCE!I2064) &gt;= 0, REPT(" ",lookups!$K$2-LEN(SOURCE!I2064)), "")&amp;
      SOURCE!J2064&amp;      IF(lookups!$L$2-LEN(SOURCE!J2064) &gt;= 0, REPT(" ",lookups!$L$2-LEN(SOURCE!J2064)), "")&amp;
" | "&amp; IF(lookups!$K$2-LEN(SOURCE!I2064) &gt;= 0, REPT(" ",lookups!$K$2-LEN(SOURCE!I2064)), "")&amp;
      SOURCE!K2064&amp;      IF(lookups!$L$2-LEN(SOURCE!K2064) &gt;= 0, REPT(" ",lookups!$M$2-LEN(SOURCE!K2064)), "")&amp;
" | "&amp; SOURCE!L2064&amp;      IF(lookups!$O$2-LEN(SOURCE!L2064) &gt;= 0, REPT(" ",lookups!$O$2-LEN(SOURCE!L2064)), "")&amp;
" | "&amp; SOURCE!M2064&amp;      IF(lookups!$P$2-LEN(SOURCE!M2064) &gt;= 0, REPT(" ",lookups!$P$2-LEN(SOURCE!M2064)), "")&amp;
      "},"&amp;IF(SOURCE!O2064&lt;&gt;"",""&amp;SOURCE!O2064,"")
 )
)
)</f>
        <v>/* 2020 */  { itemToBeCoded,                NOPARAM,                     "2020",                                        "2020",                                        (0 &lt;&lt; TAM_MAX_BITS) |     0, CAT_FREE | SLS_UNCHANGED | US_UNCHANGED | EIM_DISABLED | PTP_DISABLED     },</v>
      </c>
    </row>
    <row r="2065" customFormat="false" ht="15.75" hidden="false" customHeight="false" outlineLevel="0" collapsed="false">
      <c r="A2065" s="263" t="str">
        <f aca="false">IF(AND(OR(SOURCE!A2065="",ISBLANK(SOURCE!A2065)),SOURCE!B2065&gt;0),IF(ISBLANK(SOURCE!C2065),"",SOURCE!C2065),
IF(SOURCE!B2065&lt;0,VLOOKUP(SOURCE!B2065,lookups!A$1:B$25,2,0),
  IF(ISBLANK(SOURCE!B2065),
    "",
    "/* "&amp;TEXT(SOURCE!B2065,"???0")&amp;" *"&amp;
      SOURCE!C2065&amp;", "&amp; IF(lookups!$E$2-LEN(SOURCE!C2065) &gt;= 0, REPT(" ",lookups!$E$2-LEN(SOURCE!C2065)), "")&amp;
      SOURCE!D2065&amp;", "&amp; IF(lookups!$F$2-LEN(SOURCE!D2065) &gt;= 0, REPT(" ",lookups!$F$2-LEN(SOURCE!D2065)), "")&amp;
      SOURCE!E2065&amp;", "&amp; IF(lookups!$G$2-LEN(SOURCE!E2065) &gt;=0, REPT(" ",lookups!$G$2-LEN(SOURCE!E2065)), "")&amp;
      SOURCE!F2065&amp;", "&amp; IF(lookups!$H$2-LEN(SOURCE!F2065) &gt;= 0, REPT(" ",lookups!$H$2-LEN(SOURCE!F2065)+2), "")&amp;"("&amp;
      SUBSTITUTE(TEXT(SOURCE!G2065,"??0"),"  ","")&amp;" &lt;&lt; TAM_MAX_BITS) |"&amp; IF(lookups!$I$2-3 &gt;= 0, REPT(" ",MAX(1,lookups!$I$2-5+4+1-1-LEN(  IF(ISTEXT(SOURCE!H2065),SOURCE!H2065,  SUBSTITUTE(SUBSTITUTE(TEXT(SOURCE!H2065,"????0"),"  ","")," ",""))   ))), "")&amp;
       IF(ISTEXT(SOURCE!H2065),SOURCE!H2065, SUBSTITUTE(SUBSTITUTE(TEXT(SOURCE!H2065,"????0"),"  ","")," ",""))   &amp;","&amp; IF(lookups!$J$2-3 &gt;= 0, REPT(" ",lookups!$J$2-3-5), "")&amp;
      SOURCE!I2065&amp;
" | "&amp; IF(lookups!$K$2-LEN(SOURCE!I2065) &gt;= 0, REPT(" ",lookups!$K$2-LEN(SOURCE!I2065)), "")&amp;
      SOURCE!J2065&amp;      IF(lookups!$L$2-LEN(SOURCE!J2065) &gt;= 0, REPT(" ",lookups!$L$2-LEN(SOURCE!J2065)), "")&amp;
" | "&amp; IF(lookups!$K$2-LEN(SOURCE!I2065) &gt;= 0, REPT(" ",lookups!$K$2-LEN(SOURCE!I2065)), "")&amp;
      SOURCE!K2065&amp;      IF(lookups!$L$2-LEN(SOURCE!K2065) &gt;= 0, REPT(" ",lookups!$M$2-LEN(SOURCE!K2065)), "")&amp;
" | "&amp; SOURCE!L2065&amp;      IF(lookups!$O$2-LEN(SOURCE!L2065) &gt;= 0, REPT(" ",lookups!$O$2-LEN(SOURCE!L2065)), "")&amp;
" | "&amp; SOURCE!M2065&amp;      IF(lookups!$P$2-LEN(SOURCE!M2065) &gt;= 0, REPT(" ",lookups!$P$2-LEN(SOURCE!M2065)), "")&amp;
      "},"&amp;IF(SOURCE!O2065&lt;&gt;"",""&amp;SOURCE!O2065,"")
 )
)
)</f>
        <v>/* 2021 */  { fnGetRoundingMode,            NOPARAM,                     "RMODE?",                                      "RMODE?",                                      (0 &lt;&lt; TAM_MAX_BITS) |     0, CAT_FNCT | SLS_ENABLED   | US_ENABLED   | EIM_DISABLED | PTP_NONE         },</v>
      </c>
    </row>
    <row r="2066" customFormat="false" ht="15.75" hidden="false" customHeight="false" outlineLevel="0" collapsed="false">
      <c r="A2066" s="263" t="str">
        <f aca="false">IF(AND(OR(SOURCE!A2066="",ISBLANK(SOURCE!A2066)),SOURCE!B2066&gt;0),IF(ISBLANK(SOURCE!C2066),"",SOURCE!C2066),
IF(SOURCE!B2066&lt;0,VLOOKUP(SOURCE!B2066,lookups!A$1:B$25,2,0),
  IF(ISBLANK(SOURCE!B2066),
    "",
    "/* "&amp;TEXT(SOURCE!B2066,"???0")&amp;" *"&amp;
      SOURCE!C2066&amp;", "&amp; IF(lookups!$E$2-LEN(SOURCE!C2066) &gt;= 0, REPT(" ",lookups!$E$2-LEN(SOURCE!C2066)), "")&amp;
      SOURCE!D2066&amp;", "&amp; IF(lookups!$F$2-LEN(SOURCE!D2066) &gt;= 0, REPT(" ",lookups!$F$2-LEN(SOURCE!D2066)), "")&amp;
      SOURCE!E2066&amp;", "&amp; IF(lookups!$G$2-LEN(SOURCE!E2066) &gt;=0, REPT(" ",lookups!$G$2-LEN(SOURCE!E2066)), "")&amp;
      SOURCE!F2066&amp;", "&amp; IF(lookups!$H$2-LEN(SOURCE!F2066) &gt;= 0, REPT(" ",lookups!$H$2-LEN(SOURCE!F2066)+2), "")&amp;"("&amp;
      SUBSTITUTE(TEXT(SOURCE!G2066,"??0"),"  ","")&amp;" &lt;&lt; TAM_MAX_BITS) |"&amp; IF(lookups!$I$2-3 &gt;= 0, REPT(" ",MAX(1,lookups!$I$2-5+4+1-1-LEN(  IF(ISTEXT(SOURCE!H2066),SOURCE!H2066,  SUBSTITUTE(SUBSTITUTE(TEXT(SOURCE!H2066,"????0"),"  ","")," ",""))   ))), "")&amp;
       IF(ISTEXT(SOURCE!H2066),SOURCE!H2066, SUBSTITUTE(SUBSTITUTE(TEXT(SOURCE!H2066,"????0"),"  ","")," ",""))   &amp;","&amp; IF(lookups!$J$2-3 &gt;= 0, REPT(" ",lookups!$J$2-3-5), "")&amp;
      SOURCE!I2066&amp;
" | "&amp; IF(lookups!$K$2-LEN(SOURCE!I2066) &gt;= 0, REPT(" ",lookups!$K$2-LEN(SOURCE!I2066)), "")&amp;
      SOURCE!J2066&amp;      IF(lookups!$L$2-LEN(SOURCE!J2066) &gt;= 0, REPT(" ",lookups!$L$2-LEN(SOURCE!J2066)), "")&amp;
" | "&amp; IF(lookups!$K$2-LEN(SOURCE!I2066) &gt;= 0, REPT(" ",lookups!$K$2-LEN(SOURCE!I2066)), "")&amp;
      SOURCE!K2066&amp;      IF(lookups!$L$2-LEN(SOURCE!K2066) &gt;= 0, REPT(" ",lookups!$M$2-LEN(SOURCE!K2066)), "")&amp;
" | "&amp; SOURCE!L2066&amp;      IF(lookups!$O$2-LEN(SOURCE!L2066) &gt;= 0, REPT(" ",lookups!$O$2-LEN(SOURCE!L2066)), "")&amp;
" | "&amp; SOURCE!M2066&amp;      IF(lookups!$P$2-LEN(SOURCE!M2066) &gt;= 0, REPT(" ",lookups!$P$2-LEN(SOURCE!M2066)), "")&amp;
      "},"&amp;IF(SOURCE!O2066&lt;&gt;"",""&amp;SOURCE!O2066,"")
 )
)
)</f>
        <v>/* 2022 */  { fnSetSI_All,                  JC_SI_All,                   "PFX.All",                                     "PFX.All",                                     (0 &lt;&lt; TAM_MAX_BITS) |     0, CAT_FNCT | SLS_UNCHANGED | US_UNCHANGED | EIM_DISABLED | PTP_DISABLED     },</v>
      </c>
    </row>
    <row r="2067" customFormat="false" ht="15.75" hidden="false" customHeight="false" outlineLevel="0" collapsed="false">
      <c r="A2067" s="263" t="str">
        <f aca="false">IF(AND(OR(SOURCE!A2067="",ISBLANK(SOURCE!A2067)),SOURCE!B2067&gt;0),IF(ISBLANK(SOURCE!C2067),"",SOURCE!C2067),
IF(SOURCE!B2067&lt;0,VLOOKUP(SOURCE!B2067,lookups!A$1:B$25,2,0),
  IF(ISBLANK(SOURCE!B2067),
    "",
    "/* "&amp;TEXT(SOURCE!B2067,"???0")&amp;" *"&amp;
      SOURCE!C2067&amp;", "&amp; IF(lookups!$E$2-LEN(SOURCE!C2067) &gt;= 0, REPT(" ",lookups!$E$2-LEN(SOURCE!C2067)), "")&amp;
      SOURCE!D2067&amp;", "&amp; IF(lookups!$F$2-LEN(SOURCE!D2067) &gt;= 0, REPT(" ",lookups!$F$2-LEN(SOURCE!D2067)), "")&amp;
      SOURCE!E2067&amp;", "&amp; IF(lookups!$G$2-LEN(SOURCE!E2067) &gt;=0, REPT(" ",lookups!$G$2-LEN(SOURCE!E2067)), "")&amp;
      SOURCE!F2067&amp;", "&amp; IF(lookups!$H$2-LEN(SOURCE!F2067) &gt;= 0, REPT(" ",lookups!$H$2-LEN(SOURCE!F2067)+2), "")&amp;"("&amp;
      SUBSTITUTE(TEXT(SOURCE!G2067,"??0"),"  ","")&amp;" &lt;&lt; TAM_MAX_BITS) |"&amp; IF(lookups!$I$2-3 &gt;= 0, REPT(" ",MAX(1,lookups!$I$2-5+4+1-1-LEN(  IF(ISTEXT(SOURCE!H2067),SOURCE!H2067,  SUBSTITUTE(SUBSTITUTE(TEXT(SOURCE!H2067,"????0"),"  ","")," ",""))   ))), "")&amp;
       IF(ISTEXT(SOURCE!H2067),SOURCE!H2067, SUBSTITUTE(SUBSTITUTE(TEXT(SOURCE!H2067,"????0"),"  ","")," ",""))   &amp;","&amp; IF(lookups!$J$2-3 &gt;= 0, REPT(" ",lookups!$J$2-3-5), "")&amp;
      SOURCE!I2067&amp;
" | "&amp; IF(lookups!$K$2-LEN(SOURCE!I2067) &gt;= 0, REPT(" ",lookups!$K$2-LEN(SOURCE!I2067)), "")&amp;
      SOURCE!J2067&amp;      IF(lookups!$L$2-LEN(SOURCE!J2067) &gt;= 0, REPT(" ",lookups!$L$2-LEN(SOURCE!J2067)), "")&amp;
" | "&amp; IF(lookups!$K$2-LEN(SOURCE!I2067) &gt;= 0, REPT(" ",lookups!$K$2-LEN(SOURCE!I2067)), "")&amp;
      SOURCE!K2067&amp;      IF(lookups!$L$2-LEN(SOURCE!K2067) &gt;= 0, REPT(" ",lookups!$M$2-LEN(SOURCE!K2067)), "")&amp;
" | "&amp; SOURCE!L2067&amp;      IF(lookups!$O$2-LEN(SOURCE!L2067) &gt;= 0, REPT(" ",lookups!$O$2-LEN(SOURCE!L2067)), "")&amp;
" | "&amp; SOURCE!M2067&amp;      IF(lookups!$P$2-LEN(SOURCE!M2067) &gt;= 0, REPT(" ",lookups!$P$2-LEN(SOURCE!M2067)), "")&amp;
      "},"&amp;IF(SOURCE!O2067&lt;&gt;"",""&amp;SOURCE!O2067,"")
 )
)
)</f>
        <v>/* 2023 */  { fnKeysManagement,             USER_ARESET,                 "A.RESET",                                     "A.RESET",                                     (0 &lt;&lt; TAM_MAX_BITS) |     0, CAT_NONE | SLS_UNCHANGED | US_UNCHANGED | EIM_DISABLED | PTP_DISABLED     },</v>
      </c>
    </row>
    <row r="2068" customFormat="false" ht="15.75" hidden="false" customHeight="false" outlineLevel="0" collapsed="false">
      <c r="A2068" s="263" t="str">
        <f aca="false">IF(AND(OR(SOURCE!A2068="",ISBLANK(SOURCE!A2068)),SOURCE!B2068&gt;0),IF(ISBLANK(SOURCE!C2068),"",SOURCE!C2068),
IF(SOURCE!B2068&lt;0,VLOOKUP(SOURCE!B2068,lookups!A$1:B$25,2,0),
  IF(ISBLANK(SOURCE!B2068),
    "",
    "/* "&amp;TEXT(SOURCE!B2068,"???0")&amp;" *"&amp;
      SOURCE!C2068&amp;", "&amp; IF(lookups!$E$2-LEN(SOURCE!C2068) &gt;= 0, REPT(" ",lookups!$E$2-LEN(SOURCE!C2068)), "")&amp;
      SOURCE!D2068&amp;", "&amp; IF(lookups!$F$2-LEN(SOURCE!D2068) &gt;= 0, REPT(" ",lookups!$F$2-LEN(SOURCE!D2068)), "")&amp;
      SOURCE!E2068&amp;", "&amp; IF(lookups!$G$2-LEN(SOURCE!E2068) &gt;=0, REPT(" ",lookups!$G$2-LEN(SOURCE!E2068)), "")&amp;
      SOURCE!F2068&amp;", "&amp; IF(lookups!$H$2-LEN(SOURCE!F2068) &gt;= 0, REPT(" ",lookups!$H$2-LEN(SOURCE!F2068)+2), "")&amp;"("&amp;
      SUBSTITUTE(TEXT(SOURCE!G2068,"??0"),"  ","")&amp;" &lt;&lt; TAM_MAX_BITS) |"&amp; IF(lookups!$I$2-3 &gt;= 0, REPT(" ",MAX(1,lookups!$I$2-5+4+1-1-LEN(  IF(ISTEXT(SOURCE!H2068),SOURCE!H2068,  SUBSTITUTE(SUBSTITUTE(TEXT(SOURCE!H2068,"????0"),"  ","")," ",""))   ))), "")&amp;
       IF(ISTEXT(SOURCE!H2068),SOURCE!H2068, SUBSTITUTE(SUBSTITUTE(TEXT(SOURCE!H2068,"????0"),"  ","")," ",""))   &amp;","&amp; IF(lookups!$J$2-3 &gt;= 0, REPT(" ",lookups!$J$2-3-5), "")&amp;
      SOURCE!I2068&amp;
" | "&amp; IF(lookups!$K$2-LEN(SOURCE!I2068) &gt;= 0, REPT(" ",lookups!$K$2-LEN(SOURCE!I2068)), "")&amp;
      SOURCE!J2068&amp;      IF(lookups!$L$2-LEN(SOURCE!J2068) &gt;= 0, REPT(" ",lookups!$L$2-LEN(SOURCE!J2068)), "")&amp;
" | "&amp; IF(lookups!$K$2-LEN(SOURCE!I2068) &gt;= 0, REPT(" ",lookups!$K$2-LEN(SOURCE!I2068)), "")&amp;
      SOURCE!K2068&amp;      IF(lookups!$L$2-LEN(SOURCE!K2068) &gt;= 0, REPT(" ",lookups!$M$2-LEN(SOURCE!K2068)), "")&amp;
" | "&amp; SOURCE!L2068&amp;      IF(lookups!$O$2-LEN(SOURCE!L2068) &gt;= 0, REPT(" ",lookups!$O$2-LEN(SOURCE!L2068)), "")&amp;
" | "&amp; SOURCE!M2068&amp;      IF(lookups!$P$2-LEN(SOURCE!M2068) &gt;= 0, REPT(" ",lookups!$P$2-LEN(SOURCE!M2068)), "")&amp;
      "},"&amp;IF(SOURCE!O2068&lt;&gt;"",""&amp;SOURCE!O2068,"")
 )
)
)</f>
        <v>/* 2024 */  { fnKeysManagement,             USER_MRESET,                 "M.RESET",                                     "M.RESET",                                     (0 &lt;&lt; TAM_MAX_BITS) |     0, CAT_NONE | SLS_UNCHANGED | US_UNCHANGED | EIM_DISABLED | PTP_DISABLED     },</v>
      </c>
    </row>
    <row r="2069" customFormat="false" ht="15.75" hidden="false" customHeight="false" outlineLevel="0" collapsed="false">
      <c r="A2069" s="263" t="str">
        <f aca="false">IF(AND(OR(SOURCE!A2069="",ISBLANK(SOURCE!A2069)),SOURCE!B2069&gt;0),IF(ISBLANK(SOURCE!C2069),"",SOURCE!C2069),
IF(SOURCE!B2069&lt;0,VLOOKUP(SOURCE!B2069,lookups!A$1:B$25,2,0),
  IF(ISBLANK(SOURCE!B2069),
    "",
    "/* "&amp;TEXT(SOURCE!B2069,"???0")&amp;" *"&amp;
      SOURCE!C2069&amp;", "&amp; IF(lookups!$E$2-LEN(SOURCE!C2069) &gt;= 0, REPT(" ",lookups!$E$2-LEN(SOURCE!C2069)), "")&amp;
      SOURCE!D2069&amp;", "&amp; IF(lookups!$F$2-LEN(SOURCE!D2069) &gt;= 0, REPT(" ",lookups!$F$2-LEN(SOURCE!D2069)), "")&amp;
      SOURCE!E2069&amp;", "&amp; IF(lookups!$G$2-LEN(SOURCE!E2069) &gt;=0, REPT(" ",lookups!$G$2-LEN(SOURCE!E2069)), "")&amp;
      SOURCE!F2069&amp;", "&amp; IF(lookups!$H$2-LEN(SOURCE!F2069) &gt;= 0, REPT(" ",lookups!$H$2-LEN(SOURCE!F2069)+2), "")&amp;"("&amp;
      SUBSTITUTE(TEXT(SOURCE!G2069,"??0"),"  ","")&amp;" &lt;&lt; TAM_MAX_BITS) |"&amp; IF(lookups!$I$2-3 &gt;= 0, REPT(" ",MAX(1,lookups!$I$2-5+4+1-1-LEN(  IF(ISTEXT(SOURCE!H2069),SOURCE!H2069,  SUBSTITUTE(SUBSTITUTE(TEXT(SOURCE!H2069,"????0"),"  ","")," ",""))   ))), "")&amp;
       IF(ISTEXT(SOURCE!H2069),SOURCE!H2069, SUBSTITUTE(SUBSTITUTE(TEXT(SOURCE!H2069,"????0"),"  ","")," ",""))   &amp;","&amp; IF(lookups!$J$2-3 &gt;= 0, REPT(" ",lookups!$J$2-3-5), "")&amp;
      SOURCE!I2069&amp;
" | "&amp; IF(lookups!$K$2-LEN(SOURCE!I2069) &gt;= 0, REPT(" ",lookups!$K$2-LEN(SOURCE!I2069)), "")&amp;
      SOURCE!J2069&amp;      IF(lookups!$L$2-LEN(SOURCE!J2069) &gt;= 0, REPT(" ",lookups!$L$2-LEN(SOURCE!J2069)), "")&amp;
" | "&amp; IF(lookups!$K$2-LEN(SOURCE!I2069) &gt;= 0, REPT(" ",lookups!$K$2-LEN(SOURCE!I2069)), "")&amp;
      SOURCE!K2069&amp;      IF(lookups!$L$2-LEN(SOURCE!K2069) &gt;= 0, REPT(" ",lookups!$M$2-LEN(SOURCE!K2069)), "")&amp;
" | "&amp; SOURCE!L2069&amp;      IF(lookups!$O$2-LEN(SOURCE!L2069) &gt;= 0, REPT(" ",lookups!$O$2-LEN(SOURCE!L2069)), "")&amp;
" | "&amp; SOURCE!M2069&amp;      IF(lookups!$P$2-LEN(SOURCE!M2069) &gt;= 0, REPT(" ",lookups!$P$2-LEN(SOURCE!M2069)), "")&amp;
      "},"&amp;IF(SOURCE!O2069&lt;&gt;"",""&amp;SOURCE!O2069,"")
 )
)
)</f>
        <v>/* 2025 */  { fnKeysManagement,             USER_KRESET,                 "K.RESET",                                     "K.RESET",                                     (0 &lt;&lt; TAM_MAX_BITS) |     0, CAT_NONE | SLS_UNCHANGED | US_UNCHANGED | EIM_DISABLED | PTP_DISABLED     },</v>
      </c>
    </row>
    <row r="2070" customFormat="false" ht="15.75" hidden="false" customHeight="false" outlineLevel="0" collapsed="false">
      <c r="A2070" s="263" t="str">
        <f aca="false">IF(AND(OR(SOURCE!A2070="",ISBLANK(SOURCE!A2070)),SOURCE!B2070&gt;0),IF(ISBLANK(SOURCE!C2070),"",SOURCE!C2070),
IF(SOURCE!B2070&lt;0,VLOOKUP(SOURCE!B2070,lookups!A$1:B$25,2,0),
  IF(ISBLANK(SOURCE!B2070),
    "",
    "/* "&amp;TEXT(SOURCE!B2070,"???0")&amp;" *"&amp;
      SOURCE!C2070&amp;", "&amp; IF(lookups!$E$2-LEN(SOURCE!C2070) &gt;= 0, REPT(" ",lookups!$E$2-LEN(SOURCE!C2070)), "")&amp;
      SOURCE!D2070&amp;", "&amp; IF(lookups!$F$2-LEN(SOURCE!D2070) &gt;= 0, REPT(" ",lookups!$F$2-LEN(SOURCE!D2070)), "")&amp;
      SOURCE!E2070&amp;", "&amp; IF(lookups!$G$2-LEN(SOURCE!E2070) &gt;=0, REPT(" ",lookups!$G$2-LEN(SOURCE!E2070)), "")&amp;
      SOURCE!F2070&amp;", "&amp; IF(lookups!$H$2-LEN(SOURCE!F2070) &gt;= 0, REPT(" ",lookups!$H$2-LEN(SOURCE!F2070)+2), "")&amp;"("&amp;
      SUBSTITUTE(TEXT(SOURCE!G2070,"??0"),"  ","")&amp;" &lt;&lt; TAM_MAX_BITS) |"&amp; IF(lookups!$I$2-3 &gt;= 0, REPT(" ",MAX(1,lookups!$I$2-5+4+1-1-LEN(  IF(ISTEXT(SOURCE!H2070),SOURCE!H2070,  SUBSTITUTE(SUBSTITUTE(TEXT(SOURCE!H2070,"????0"),"  ","")," ",""))   ))), "")&amp;
       IF(ISTEXT(SOURCE!H2070),SOURCE!H2070, SUBSTITUTE(SUBSTITUTE(TEXT(SOURCE!H2070,"????0"),"  ","")," ",""))   &amp;","&amp; IF(lookups!$J$2-3 &gt;= 0, REPT(" ",lookups!$J$2-3-5), "")&amp;
      SOURCE!I2070&amp;
" | "&amp; IF(lookups!$K$2-LEN(SOURCE!I2070) &gt;= 0, REPT(" ",lookups!$K$2-LEN(SOURCE!I2070)), "")&amp;
      SOURCE!J2070&amp;      IF(lookups!$L$2-LEN(SOURCE!J2070) &gt;= 0, REPT(" ",lookups!$L$2-LEN(SOURCE!J2070)), "")&amp;
" | "&amp; IF(lookups!$K$2-LEN(SOURCE!I2070) &gt;= 0, REPT(" ",lookups!$K$2-LEN(SOURCE!I2070)), "")&amp;
      SOURCE!K2070&amp;      IF(lookups!$L$2-LEN(SOURCE!K2070) &gt;= 0, REPT(" ",lookups!$M$2-LEN(SOURCE!K2070)), "")&amp;
" | "&amp; SOURCE!L2070&amp;      IF(lookups!$O$2-LEN(SOURCE!L2070) &gt;= 0, REPT(" ",lookups!$O$2-LEN(SOURCE!L2070)), "")&amp;
" | "&amp; SOURCE!M2070&amp;      IF(lookups!$P$2-LEN(SOURCE!M2070) &gt;= 0, REPT(" ",lookups!$P$2-LEN(SOURCE!M2070)), "")&amp;
      "},"&amp;IF(SOURCE!O2070&lt;&gt;"",""&amp;SOURCE!O2070,"")
 )
)
)</f>
        <v>/* 2026 */  { fnPintg,                      NOPARAM,                     STD_SIGMA STD_y_BAR STD_DELTA "x",             STD_SIGMA STD_y_BAR STD_DELTA "x",             (0 &lt;&lt; TAM_MAX_BITS) |     0, CAT_NONE | SLS_UNCHANGED | US_UNCHANGED | EIM_DISABLED | PTP_DISABLED     },//GRAPH</v>
      </c>
    </row>
    <row r="2071" customFormat="false" ht="15.75" hidden="false" customHeight="false" outlineLevel="0" collapsed="false">
      <c r="A2071" s="263" t="str">
        <f aca="false">IF(AND(OR(SOURCE!A2071="",ISBLANK(SOURCE!A2071)),SOURCE!B2071&gt;0),IF(ISBLANK(SOURCE!C2071),"",SOURCE!C2071),
IF(SOURCE!B2071&lt;0,VLOOKUP(SOURCE!B2071,lookups!A$1:B$25,2,0),
  IF(ISBLANK(SOURCE!B2071),
    "",
    "/* "&amp;TEXT(SOURCE!B2071,"???0")&amp;" *"&amp;
      SOURCE!C2071&amp;", "&amp; IF(lookups!$E$2-LEN(SOURCE!C2071) &gt;= 0, REPT(" ",lookups!$E$2-LEN(SOURCE!C2071)), "")&amp;
      SOURCE!D2071&amp;", "&amp; IF(lookups!$F$2-LEN(SOURCE!D2071) &gt;= 0, REPT(" ",lookups!$F$2-LEN(SOURCE!D2071)), "")&amp;
      SOURCE!E2071&amp;", "&amp; IF(lookups!$G$2-LEN(SOURCE!E2071) &gt;=0, REPT(" ",lookups!$G$2-LEN(SOURCE!E2071)), "")&amp;
      SOURCE!F2071&amp;", "&amp; IF(lookups!$H$2-LEN(SOURCE!F2071) &gt;= 0, REPT(" ",lookups!$H$2-LEN(SOURCE!F2071)+2), "")&amp;"("&amp;
      SUBSTITUTE(TEXT(SOURCE!G2071,"??0"),"  ","")&amp;" &lt;&lt; TAM_MAX_BITS) |"&amp; IF(lookups!$I$2-3 &gt;= 0, REPT(" ",MAX(1,lookups!$I$2-5+4+1-1-LEN(  IF(ISTEXT(SOURCE!H2071),SOURCE!H2071,  SUBSTITUTE(SUBSTITUTE(TEXT(SOURCE!H2071,"????0"),"  ","")," ",""))   ))), "")&amp;
       IF(ISTEXT(SOURCE!H2071),SOURCE!H2071, SUBSTITUTE(SUBSTITUTE(TEXT(SOURCE!H2071,"????0"),"  ","")," ",""))   &amp;","&amp; IF(lookups!$J$2-3 &gt;= 0, REPT(" ",lookups!$J$2-3-5), "")&amp;
      SOURCE!I2071&amp;
" | "&amp; IF(lookups!$K$2-LEN(SOURCE!I2071) &gt;= 0, REPT(" ",lookups!$K$2-LEN(SOURCE!I2071)), "")&amp;
      SOURCE!J2071&amp;      IF(lookups!$L$2-LEN(SOURCE!J2071) &gt;= 0, REPT(" ",lookups!$L$2-LEN(SOURCE!J2071)), "")&amp;
" | "&amp; IF(lookups!$K$2-LEN(SOURCE!I2071) &gt;= 0, REPT(" ",lookups!$K$2-LEN(SOURCE!I2071)), "")&amp;
      SOURCE!K2071&amp;      IF(lookups!$L$2-LEN(SOURCE!K2071) &gt;= 0, REPT(" ",lookups!$M$2-LEN(SOURCE!K2071)), "")&amp;
" | "&amp; SOURCE!L2071&amp;      IF(lookups!$O$2-LEN(SOURCE!L2071) &gt;= 0, REPT(" ",lookups!$O$2-LEN(SOURCE!L2071)), "")&amp;
" | "&amp; SOURCE!M2071&amp;      IF(lookups!$P$2-LEN(SOURCE!M2071) &gt;= 0, REPT(" ",lookups!$P$2-LEN(SOURCE!M2071)), "")&amp;
      "},"&amp;IF(SOURCE!O2071&lt;&gt;"",""&amp;SOURCE!O2071,"")
 )
)
)</f>
        <v>/* 2027 */  { fnPdiff,                      NOPARAM,                     STD_DELTA "y/" STD_DELTA "x",                  STD_DELTA "y/" STD_DELTA "x",                  (0 &lt;&lt; TAM_MAX_BITS) |     0, CAT_NONE | SLS_UNCHANGED | US_UNCHANGED | EIM_DISABLED | PTP_DISABLED     },//GRAPH</v>
      </c>
    </row>
    <row r="2072" customFormat="false" ht="15.75" hidden="false" customHeight="false" outlineLevel="0" collapsed="false">
      <c r="A2072" s="263" t="str">
        <f aca="false">IF(AND(OR(SOURCE!A2072="",ISBLANK(SOURCE!A2072)),SOURCE!B2072&gt;0),IF(ISBLANK(SOURCE!C2072),"",SOURCE!C2072),
IF(SOURCE!B2072&lt;0,VLOOKUP(SOURCE!B2072,lookups!A$1:B$25,2,0),
  IF(ISBLANK(SOURCE!B2072),
    "",
    "/* "&amp;TEXT(SOURCE!B2072,"???0")&amp;" *"&amp;
      SOURCE!C2072&amp;", "&amp; IF(lookups!$E$2-LEN(SOURCE!C2072) &gt;= 0, REPT(" ",lookups!$E$2-LEN(SOURCE!C2072)), "")&amp;
      SOURCE!D2072&amp;", "&amp; IF(lookups!$F$2-LEN(SOURCE!D2072) &gt;= 0, REPT(" ",lookups!$F$2-LEN(SOURCE!D2072)), "")&amp;
      SOURCE!E2072&amp;", "&amp; IF(lookups!$G$2-LEN(SOURCE!E2072) &gt;=0, REPT(" ",lookups!$G$2-LEN(SOURCE!E2072)), "")&amp;
      SOURCE!F2072&amp;", "&amp; IF(lookups!$H$2-LEN(SOURCE!F2072) &gt;= 0, REPT(" ",lookups!$H$2-LEN(SOURCE!F2072)+2), "")&amp;"("&amp;
      SUBSTITUTE(TEXT(SOURCE!G2072,"??0"),"  ","")&amp;" &lt;&lt; TAM_MAX_BITS) |"&amp; IF(lookups!$I$2-3 &gt;= 0, REPT(" ",MAX(1,lookups!$I$2-5+4+1-1-LEN(  IF(ISTEXT(SOURCE!H2072),SOURCE!H2072,  SUBSTITUTE(SUBSTITUTE(TEXT(SOURCE!H2072,"????0"),"  ","")," ",""))   ))), "")&amp;
       IF(ISTEXT(SOURCE!H2072),SOURCE!H2072, SUBSTITUTE(SUBSTITUTE(TEXT(SOURCE!H2072,"????0"),"  ","")," ",""))   &amp;","&amp; IF(lookups!$J$2-3 &gt;= 0, REPT(" ",lookups!$J$2-3-5), "")&amp;
      SOURCE!I2072&amp;
" | "&amp; IF(lookups!$K$2-LEN(SOURCE!I2072) &gt;= 0, REPT(" ",lookups!$K$2-LEN(SOURCE!I2072)), "")&amp;
      SOURCE!J2072&amp;      IF(lookups!$L$2-LEN(SOURCE!J2072) &gt;= 0, REPT(" ",lookups!$L$2-LEN(SOURCE!J2072)), "")&amp;
" | "&amp; IF(lookups!$K$2-LEN(SOURCE!I2072) &gt;= 0, REPT(" ",lookups!$K$2-LEN(SOURCE!I2072)), "")&amp;
      SOURCE!K2072&amp;      IF(lookups!$L$2-LEN(SOURCE!K2072) &gt;= 0, REPT(" ",lookups!$M$2-LEN(SOURCE!K2072)), "")&amp;
" | "&amp; SOURCE!L2072&amp;      IF(lookups!$O$2-LEN(SOURCE!L2072) &gt;= 0, REPT(" ",lookups!$O$2-LEN(SOURCE!L2072)), "")&amp;
" | "&amp; SOURCE!M2072&amp;      IF(lookups!$P$2-LEN(SOURCE!M2072) &gt;= 0, REPT(" ",lookups!$P$2-LEN(SOURCE!M2072)), "")&amp;
      "},"&amp;IF(SOURCE!O2072&lt;&gt;"",""&amp;SOURCE!O2072,"")
 )
)
)</f>
        <v>/* 2028 */  { fnPrms,                       NOPARAM,                     "RMS",                                         "RMS",                                         (0 &lt;&lt; TAM_MAX_BITS) |     0, CAT_NONE | SLS_UNCHANGED | US_UNCHANGED | EIM_DISABLED | PTP_DISABLED     },//GRAPH</v>
      </c>
    </row>
    <row r="2073" customFormat="false" ht="15.75" hidden="false" customHeight="false" outlineLevel="0" collapsed="false">
      <c r="A2073" s="263" t="str">
        <f aca="false">IF(AND(OR(SOURCE!A2073="",ISBLANK(SOURCE!A2073)),SOURCE!B2073&gt;0),IF(ISBLANK(SOURCE!C2073),"",SOURCE!C2073),
IF(SOURCE!B2073&lt;0,VLOOKUP(SOURCE!B2073,lookups!A$1:B$25,2,0),
  IF(ISBLANK(SOURCE!B2073),
    "",
    "/* "&amp;TEXT(SOURCE!B2073,"???0")&amp;" *"&amp;
      SOURCE!C2073&amp;", "&amp; IF(lookups!$E$2-LEN(SOURCE!C2073) &gt;= 0, REPT(" ",lookups!$E$2-LEN(SOURCE!C2073)), "")&amp;
      SOURCE!D2073&amp;", "&amp; IF(lookups!$F$2-LEN(SOURCE!D2073) &gt;= 0, REPT(" ",lookups!$F$2-LEN(SOURCE!D2073)), "")&amp;
      SOURCE!E2073&amp;", "&amp; IF(lookups!$G$2-LEN(SOURCE!E2073) &gt;=0, REPT(" ",lookups!$G$2-LEN(SOURCE!E2073)), "")&amp;
      SOURCE!F2073&amp;", "&amp; IF(lookups!$H$2-LEN(SOURCE!F2073) &gt;= 0, REPT(" ",lookups!$H$2-LEN(SOURCE!F2073)+2), "")&amp;"("&amp;
      SUBSTITUTE(TEXT(SOURCE!G2073,"??0"),"  ","")&amp;" &lt;&lt; TAM_MAX_BITS) |"&amp; IF(lookups!$I$2-3 &gt;= 0, REPT(" ",MAX(1,lookups!$I$2-5+4+1-1-LEN(  IF(ISTEXT(SOURCE!H2073),SOURCE!H2073,  SUBSTITUTE(SUBSTITUTE(TEXT(SOURCE!H2073,"????0"),"  ","")," ",""))   ))), "")&amp;
       IF(ISTEXT(SOURCE!H2073),SOURCE!H2073, SUBSTITUTE(SUBSTITUTE(TEXT(SOURCE!H2073,"????0"),"  ","")," ",""))   &amp;","&amp; IF(lookups!$J$2-3 &gt;= 0, REPT(" ",lookups!$J$2-3-5), "")&amp;
      SOURCE!I2073&amp;
" | "&amp; IF(lookups!$K$2-LEN(SOURCE!I2073) &gt;= 0, REPT(" ",lookups!$K$2-LEN(SOURCE!I2073)), "")&amp;
      SOURCE!J2073&amp;      IF(lookups!$L$2-LEN(SOURCE!J2073) &gt;= 0, REPT(" ",lookups!$L$2-LEN(SOURCE!J2073)), "")&amp;
" | "&amp; IF(lookups!$K$2-LEN(SOURCE!I2073) &gt;= 0, REPT(" ",lookups!$K$2-LEN(SOURCE!I2073)), "")&amp;
      SOURCE!K2073&amp;      IF(lookups!$L$2-LEN(SOURCE!K2073) &gt;= 0, REPT(" ",lookups!$M$2-LEN(SOURCE!K2073)), "")&amp;
" | "&amp; SOURCE!L2073&amp;      IF(lookups!$O$2-LEN(SOURCE!L2073) &gt;= 0, REPT(" ",lookups!$O$2-LEN(SOURCE!L2073)), "")&amp;
" | "&amp; SOURCE!M2073&amp;      IF(lookups!$P$2-LEN(SOURCE!M2073) &gt;= 0, REPT(" ",lookups!$P$2-LEN(SOURCE!M2073)), "")&amp;
      "},"&amp;IF(SOURCE!O2073&lt;&gt;"",""&amp;SOURCE!O2073,"")
 )
)
)</f>
        <v>/* 2029 */  { fnPshade,                     NOPARAM,                     STD_INTEGRAL "AREA",                           STD_INTEGRAL "AREA",                           (0 &lt;&lt; TAM_MAX_BITS) |     0, CAT_NONE | SLS_UNCHANGED | US_UNCHANGED | EIM_DISABLED | PTP_DISABLED     },//GRAPH</v>
      </c>
    </row>
    <row r="2074" customFormat="false" ht="15.75" hidden="false" customHeight="false" outlineLevel="0" collapsed="false">
      <c r="A2074" s="263" t="str">
        <f aca="false">IF(AND(OR(SOURCE!A2074="",ISBLANK(SOURCE!A2074)),SOURCE!B2074&gt;0),IF(ISBLANK(SOURCE!C2074),"",SOURCE!C2074),
IF(SOURCE!B2074&lt;0,VLOOKUP(SOURCE!B2074,lookups!A$1:B$25,2,0),
  IF(ISBLANK(SOURCE!B2074),
    "",
    "/* "&amp;TEXT(SOURCE!B2074,"???0")&amp;" *"&amp;
      SOURCE!C2074&amp;", "&amp; IF(lookups!$E$2-LEN(SOURCE!C2074) &gt;= 0, REPT(" ",lookups!$E$2-LEN(SOURCE!C2074)), "")&amp;
      SOURCE!D2074&amp;", "&amp; IF(lookups!$F$2-LEN(SOURCE!D2074) &gt;= 0, REPT(" ",lookups!$F$2-LEN(SOURCE!D2074)), "")&amp;
      SOURCE!E2074&amp;", "&amp; IF(lookups!$G$2-LEN(SOURCE!E2074) &gt;=0, REPT(" ",lookups!$G$2-LEN(SOURCE!E2074)), "")&amp;
      SOURCE!F2074&amp;", "&amp; IF(lookups!$H$2-LEN(SOURCE!F2074) &gt;= 0, REPT(" ",lookups!$H$2-LEN(SOURCE!F2074)+2), "")&amp;"("&amp;
      SUBSTITUTE(TEXT(SOURCE!G2074,"??0"),"  ","")&amp;" &lt;&lt; TAM_MAX_BITS) |"&amp; IF(lookups!$I$2-3 &gt;= 0, REPT(" ",MAX(1,lookups!$I$2-5+4+1-1-LEN(  IF(ISTEXT(SOURCE!H2074),SOURCE!H2074,  SUBSTITUTE(SUBSTITUTE(TEXT(SOURCE!H2074,"????0"),"  ","")," ",""))   ))), "")&amp;
       IF(ISTEXT(SOURCE!H2074),SOURCE!H2074, SUBSTITUTE(SUBSTITUTE(TEXT(SOURCE!H2074,"????0"),"  ","")," ",""))   &amp;","&amp; IF(lookups!$J$2-3 &gt;= 0, REPT(" ",lookups!$J$2-3-5), "")&amp;
      SOURCE!I2074&amp;
" | "&amp; IF(lookups!$K$2-LEN(SOURCE!I2074) &gt;= 0, REPT(" ",lookups!$K$2-LEN(SOURCE!I2074)), "")&amp;
      SOURCE!J2074&amp;      IF(lookups!$L$2-LEN(SOURCE!J2074) &gt;= 0, REPT(" ",lookups!$L$2-LEN(SOURCE!J2074)), "")&amp;
" | "&amp; IF(lookups!$K$2-LEN(SOURCE!I2074) &gt;= 0, REPT(" ",lookups!$K$2-LEN(SOURCE!I2074)), "")&amp;
      SOURCE!K2074&amp;      IF(lookups!$L$2-LEN(SOURCE!K2074) &gt;= 0, REPT(" ",lookups!$M$2-LEN(SOURCE!K2074)), "")&amp;
" | "&amp; SOURCE!L2074&amp;      IF(lookups!$O$2-LEN(SOURCE!L2074) &gt;= 0, REPT(" ",lookups!$O$2-LEN(SOURCE!L2074)), "")&amp;
" | "&amp; SOURCE!M2074&amp;      IF(lookups!$P$2-LEN(SOURCE!M2074) &gt;= 0, REPT(" ",lookups!$P$2-LEN(SOURCE!M2074)), "")&amp;
      "},"&amp;IF(SOURCE!O2074&lt;&gt;"",""&amp;SOURCE!O2074,"")
 )
)
)</f>
        <v>/* 2030 */  { itemToBeCoded,                NOPARAM,                     "PLOTMNU",                                     "PLOTMNU",                                     (0 &lt;&lt; TAM_MAX_BITS) |     0, CAT_MENU | SLS_UNCHANGED | US_UNCHANGED | EIM_DISABLED | PTP_DISABLED     },</v>
      </c>
    </row>
    <row r="2075" customFormat="false" ht="15.75" hidden="false" customHeight="false" outlineLevel="0" collapsed="false">
      <c r="A2075" s="263" t="str">
        <f aca="false">IF(AND(OR(SOURCE!A2075="",ISBLANK(SOURCE!A2075)),SOURCE!B2075&gt;0),IF(ISBLANK(SOURCE!C2075),"",SOURCE!C2075),
IF(SOURCE!B2075&lt;0,VLOOKUP(SOURCE!B2075,lookups!A$1:B$25,2,0),
  IF(ISBLANK(SOURCE!B2075),
    "",
    "/* "&amp;TEXT(SOURCE!B2075,"???0")&amp;" *"&amp;
      SOURCE!C2075&amp;", "&amp; IF(lookups!$E$2-LEN(SOURCE!C2075) &gt;= 0, REPT(" ",lookups!$E$2-LEN(SOURCE!C2075)), "")&amp;
      SOURCE!D2075&amp;", "&amp; IF(lookups!$F$2-LEN(SOURCE!D2075) &gt;= 0, REPT(" ",lookups!$F$2-LEN(SOURCE!D2075)), "")&amp;
      SOURCE!E2075&amp;", "&amp; IF(lookups!$G$2-LEN(SOURCE!E2075) &gt;=0, REPT(" ",lookups!$G$2-LEN(SOURCE!E2075)), "")&amp;
      SOURCE!F2075&amp;", "&amp; IF(lookups!$H$2-LEN(SOURCE!F2075) &gt;= 0, REPT(" ",lookups!$H$2-LEN(SOURCE!F2075)+2), "")&amp;"("&amp;
      SUBSTITUTE(TEXT(SOURCE!G2075,"??0"),"  ","")&amp;" &lt;&lt; TAM_MAX_BITS) |"&amp; IF(lookups!$I$2-3 &gt;= 0, REPT(" ",MAX(1,lookups!$I$2-5+4+1-1-LEN(  IF(ISTEXT(SOURCE!H2075),SOURCE!H2075,  SUBSTITUTE(SUBSTITUTE(TEXT(SOURCE!H2075,"????0"),"  ","")," ",""))   ))), "")&amp;
       IF(ISTEXT(SOURCE!H2075),SOURCE!H2075, SUBSTITUTE(SUBSTITUTE(TEXT(SOURCE!H2075,"????0"),"  ","")," ",""))   &amp;","&amp; IF(lookups!$J$2-3 &gt;= 0, REPT(" ",lookups!$J$2-3-5), "")&amp;
      SOURCE!I2075&amp;
" | "&amp; IF(lookups!$K$2-LEN(SOURCE!I2075) &gt;= 0, REPT(" ",lookups!$K$2-LEN(SOURCE!I2075)), "")&amp;
      SOURCE!J2075&amp;      IF(lookups!$L$2-LEN(SOURCE!J2075) &gt;= 0, REPT(" ",lookups!$L$2-LEN(SOURCE!J2075)), "")&amp;
" | "&amp; IF(lookups!$K$2-LEN(SOURCE!I2075) &gt;= 0, REPT(" ",lookups!$K$2-LEN(SOURCE!I2075)), "")&amp;
      SOURCE!K2075&amp;      IF(lookups!$L$2-LEN(SOURCE!K2075) &gt;= 0, REPT(" ",lookups!$M$2-LEN(SOURCE!K2075)), "")&amp;
" | "&amp; SOURCE!L2075&amp;      IF(lookups!$O$2-LEN(SOURCE!L2075) &gt;= 0, REPT(" ",lookups!$O$2-LEN(SOURCE!L2075)), "")&amp;
" | "&amp; SOURCE!M2075&amp;      IF(lookups!$P$2-LEN(SOURCE!M2075) &gt;= 0, REPT(" ",lookups!$P$2-LEN(SOURCE!M2075)), "")&amp;
      "},"&amp;IF(SOURCE!O2075&lt;&gt;"",""&amp;SOURCE!O2075,"")
 )
)
)</f>
        <v>/* 2031 */  { SetSetting,                   JC_NL,                       "NUM",                                         "NUM",                                         (0 &lt;&lt; TAM_MAX_BITS) |     0, CAT_NONE | SLS_UNCHANGED | US_UNCHANGED | EIM_DISABLED | PTP_DISABLED     },</v>
      </c>
    </row>
    <row r="2076" customFormat="false" ht="15.75" hidden="false" customHeight="false" outlineLevel="0" collapsed="false">
      <c r="A2076" s="263" t="str">
        <f aca="false">IF(AND(OR(SOURCE!A2076="",ISBLANK(SOURCE!A2076)),SOURCE!B2076&gt;0),IF(ISBLANK(SOURCE!C2076),"",SOURCE!C2076),
IF(SOURCE!B2076&lt;0,VLOOKUP(SOURCE!B2076,lookups!A$1:B$25,2,0),
  IF(ISBLANK(SOURCE!B2076),
    "",
    "/* "&amp;TEXT(SOURCE!B2076,"???0")&amp;" *"&amp;
      SOURCE!C2076&amp;", "&amp; IF(lookups!$E$2-LEN(SOURCE!C2076) &gt;= 0, REPT(" ",lookups!$E$2-LEN(SOURCE!C2076)), "")&amp;
      SOURCE!D2076&amp;", "&amp; IF(lookups!$F$2-LEN(SOURCE!D2076) &gt;= 0, REPT(" ",lookups!$F$2-LEN(SOURCE!D2076)), "")&amp;
      SOURCE!E2076&amp;", "&amp; IF(lookups!$G$2-LEN(SOURCE!E2076) &gt;=0, REPT(" ",lookups!$G$2-LEN(SOURCE!E2076)), "")&amp;
      SOURCE!F2076&amp;", "&amp; IF(lookups!$H$2-LEN(SOURCE!F2076) &gt;= 0, REPT(" ",lookups!$H$2-LEN(SOURCE!F2076)+2), "")&amp;"("&amp;
      SUBSTITUTE(TEXT(SOURCE!G2076,"??0"),"  ","")&amp;" &lt;&lt; TAM_MAX_BITS) |"&amp; IF(lookups!$I$2-3 &gt;= 0, REPT(" ",MAX(1,lookups!$I$2-5+4+1-1-LEN(  IF(ISTEXT(SOURCE!H2076),SOURCE!H2076,  SUBSTITUTE(SUBSTITUTE(TEXT(SOURCE!H2076,"????0"),"  ","")," ",""))   ))), "")&amp;
       IF(ISTEXT(SOURCE!H2076),SOURCE!H2076, SUBSTITUTE(SUBSTITUTE(TEXT(SOURCE!H2076,"????0"),"  ","")," ",""))   &amp;","&amp; IF(lookups!$J$2-3 &gt;= 0, REPT(" ",lookups!$J$2-3-5), "")&amp;
      SOURCE!I2076&amp;
" | "&amp; IF(lookups!$K$2-LEN(SOURCE!I2076) &gt;= 0, REPT(" ",lookups!$K$2-LEN(SOURCE!I2076)), "")&amp;
      SOURCE!J2076&amp;      IF(lookups!$L$2-LEN(SOURCE!J2076) &gt;= 0, REPT(" ",lookups!$L$2-LEN(SOURCE!J2076)), "")&amp;
" | "&amp; IF(lookups!$K$2-LEN(SOURCE!I2076) &gt;= 0, REPT(" ",lookups!$K$2-LEN(SOURCE!I2076)), "")&amp;
      SOURCE!K2076&amp;      IF(lookups!$L$2-LEN(SOURCE!K2076) &gt;= 0, REPT(" ",lookups!$M$2-LEN(SOURCE!K2076)), "")&amp;
" | "&amp; SOURCE!L2076&amp;      IF(lookups!$O$2-LEN(SOURCE!L2076) &gt;= 0, REPT(" ",lookups!$O$2-LEN(SOURCE!L2076)), "")&amp;
" | "&amp; SOURCE!M2076&amp;      IF(lookups!$P$2-LEN(SOURCE!M2076) &gt;= 0, REPT(" ",lookups!$P$2-LEN(SOURCE!M2076)), "")&amp;
      "},"&amp;IF(SOURCE!O2076&lt;&gt;"",""&amp;SOURCE!O2076,"")
 )
)
)</f>
        <v>/* 2032 */  { itemToBeCoded,                NOPARAM,                     "",                                            "NLock",                                       (0 &lt;&lt; TAM_MAX_BITS) |     0, CAT_NONE | SLS_UNCHANGED | US_UNCHANGED | EIM_DISABLED | PTP_NONE         },</v>
      </c>
    </row>
    <row r="2077" customFormat="false" ht="15.75" hidden="false" customHeight="false" outlineLevel="0" collapsed="false">
      <c r="A2077" s="263" t="str">
        <f aca="false">IF(AND(OR(SOURCE!A2077="",ISBLANK(SOURCE!A2077)),SOURCE!B2077&gt;0),IF(ISBLANK(SOURCE!C2077),"",SOURCE!C2077),
IF(SOURCE!B2077&lt;0,VLOOKUP(SOURCE!B2077,lookups!A$1:B$25,2,0),
  IF(ISBLANK(SOURCE!B2077),
    "",
    "/* "&amp;TEXT(SOURCE!B2077,"???0")&amp;" *"&amp;
      SOURCE!C2077&amp;", "&amp; IF(lookups!$E$2-LEN(SOURCE!C2077) &gt;= 0, REPT(" ",lookups!$E$2-LEN(SOURCE!C2077)), "")&amp;
      SOURCE!D2077&amp;", "&amp; IF(lookups!$F$2-LEN(SOURCE!D2077) &gt;= 0, REPT(" ",lookups!$F$2-LEN(SOURCE!D2077)), "")&amp;
      SOURCE!E2077&amp;", "&amp; IF(lookups!$G$2-LEN(SOURCE!E2077) &gt;=0, REPT(" ",lookups!$G$2-LEN(SOURCE!E2077)), "")&amp;
      SOURCE!F2077&amp;", "&amp; IF(lookups!$H$2-LEN(SOURCE!F2077) &gt;= 0, REPT(" ",lookups!$H$2-LEN(SOURCE!F2077)+2), "")&amp;"("&amp;
      SUBSTITUTE(TEXT(SOURCE!G2077,"??0"),"  ","")&amp;" &lt;&lt; TAM_MAX_BITS) |"&amp; IF(lookups!$I$2-3 &gt;= 0, REPT(" ",MAX(1,lookups!$I$2-5+4+1-1-LEN(  IF(ISTEXT(SOURCE!H2077),SOURCE!H2077,  SUBSTITUTE(SUBSTITUTE(TEXT(SOURCE!H2077,"????0"),"  ","")," ",""))   ))), "")&amp;
       IF(ISTEXT(SOURCE!H2077),SOURCE!H2077, SUBSTITUTE(SUBSTITUTE(TEXT(SOURCE!H2077,"????0"),"  ","")," ",""))   &amp;","&amp; IF(lookups!$J$2-3 &gt;= 0, REPT(" ",lookups!$J$2-3-5), "")&amp;
      SOURCE!I2077&amp;
" | "&amp; IF(lookups!$K$2-LEN(SOURCE!I2077) &gt;= 0, REPT(" ",lookups!$K$2-LEN(SOURCE!I2077)), "")&amp;
      SOURCE!J2077&amp;      IF(lookups!$L$2-LEN(SOURCE!J2077) &gt;= 0, REPT(" ",lookups!$L$2-LEN(SOURCE!J2077)), "")&amp;
" | "&amp; IF(lookups!$K$2-LEN(SOURCE!I2077) &gt;= 0, REPT(" ",lookups!$K$2-LEN(SOURCE!I2077)), "")&amp;
      SOURCE!K2077&amp;      IF(lookups!$L$2-LEN(SOURCE!K2077) &gt;= 0, REPT(" ",lookups!$M$2-LEN(SOURCE!K2077)), "")&amp;
" | "&amp; SOURCE!L2077&amp;      IF(lookups!$O$2-LEN(SOURCE!L2077) &gt;= 0, REPT(" ",lookups!$O$2-LEN(SOURCE!L2077)), "")&amp;
" | "&amp; SOURCE!M2077&amp;      IF(lookups!$P$2-LEN(SOURCE!M2077) &gt;= 0, REPT(" ",lookups!$P$2-LEN(SOURCE!M2077)), "")&amp;
      "},"&amp;IF(SOURCE!O2077&lt;&gt;"",""&amp;SOURCE!O2077,"")
 )
)
)</f>
        <v>/* 2033 */  { itemToBeCoded,                NOPARAM,                     "",                                            "Nulock",                                      (0 &lt;&lt; TAM_MAX_BITS) |     0, CAT_NONE | SLS_UNCHANGED | US_UNCHANGED | EIM_DISABLED | PTP_NONE         },</v>
      </c>
    </row>
    <row r="2078" customFormat="false" ht="15.75" hidden="false" customHeight="false" outlineLevel="0" collapsed="false">
      <c r="A2078" s="263" t="str">
        <f aca="false">IF(AND(OR(SOURCE!A2078="",ISBLANK(SOURCE!A2078)),SOURCE!B2078&gt;0),IF(ISBLANK(SOURCE!C2078),"",SOURCE!C2078),
IF(SOURCE!B2078&lt;0,VLOOKUP(SOURCE!B2078,lookups!A$1:B$25,2,0),
  IF(ISBLANK(SOURCE!B2078),
    "",
    "/* "&amp;TEXT(SOURCE!B2078,"???0")&amp;" *"&amp;
      SOURCE!C2078&amp;", "&amp; IF(lookups!$E$2-LEN(SOURCE!C2078) &gt;= 0, REPT(" ",lookups!$E$2-LEN(SOURCE!C2078)), "")&amp;
      SOURCE!D2078&amp;", "&amp; IF(lookups!$F$2-LEN(SOURCE!D2078) &gt;= 0, REPT(" ",lookups!$F$2-LEN(SOURCE!D2078)), "")&amp;
      SOURCE!E2078&amp;", "&amp; IF(lookups!$G$2-LEN(SOURCE!E2078) &gt;=0, REPT(" ",lookups!$G$2-LEN(SOURCE!E2078)), "")&amp;
      SOURCE!F2078&amp;", "&amp; IF(lookups!$H$2-LEN(SOURCE!F2078) &gt;= 0, REPT(" ",lookups!$H$2-LEN(SOURCE!F2078)+2), "")&amp;"("&amp;
      SUBSTITUTE(TEXT(SOURCE!G2078,"??0"),"  ","")&amp;" &lt;&lt; TAM_MAX_BITS) |"&amp; IF(lookups!$I$2-3 &gt;= 0, REPT(" ",MAX(1,lookups!$I$2-5+4+1-1-LEN(  IF(ISTEXT(SOURCE!H2078),SOURCE!H2078,  SUBSTITUTE(SUBSTITUTE(TEXT(SOURCE!H2078,"????0"),"  ","")," ",""))   ))), "")&amp;
       IF(ISTEXT(SOURCE!H2078),SOURCE!H2078, SUBSTITUTE(SUBSTITUTE(TEXT(SOURCE!H2078,"????0"),"  ","")," ",""))   &amp;","&amp; IF(lookups!$J$2-3 &gt;= 0, REPT(" ",lookups!$J$2-3-5), "")&amp;
      SOURCE!I2078&amp;
" | "&amp; IF(lookups!$K$2-LEN(SOURCE!I2078) &gt;= 0, REPT(" ",lookups!$K$2-LEN(SOURCE!I2078)), "")&amp;
      SOURCE!J2078&amp;      IF(lookups!$L$2-LEN(SOURCE!J2078) &gt;= 0, REPT(" ",lookups!$L$2-LEN(SOURCE!J2078)), "")&amp;
" | "&amp; IF(lookups!$K$2-LEN(SOURCE!I2078) &gt;= 0, REPT(" ",lookups!$K$2-LEN(SOURCE!I2078)), "")&amp;
      SOURCE!K2078&amp;      IF(lookups!$L$2-LEN(SOURCE!K2078) &gt;= 0, REPT(" ",lookups!$M$2-LEN(SOURCE!K2078)), "")&amp;
" | "&amp; SOURCE!L2078&amp;      IF(lookups!$O$2-LEN(SOURCE!L2078) &gt;= 0, REPT(" ",lookups!$O$2-LEN(SOURCE!L2078)), "")&amp;
" | "&amp; SOURCE!M2078&amp;      IF(lookups!$P$2-LEN(SOURCE!M2078) &gt;= 0, REPT(" ",lookups!$P$2-LEN(SOURCE!M2078)), "")&amp;
      "},"&amp;IF(SOURCE!O2078&lt;&gt;"",""&amp;SOURCE!O2078,"")
 )
)
)</f>
        <v>/* 2034 */  { addItemToBuffer,              ITM_EEXCHR,                  "",                                            STD_SUB_E_OUTLINE,                             (0 &lt;&lt; TAM_MAX_BITS) |     0, CAT_NONE | SLS_UNCHANGED | US_UNCHANGED | EIM_DISABLED | PTP_DISABLED     },</v>
      </c>
    </row>
    <row r="2079" customFormat="false" ht="15.75" hidden="false" customHeight="false" outlineLevel="0" collapsed="false">
      <c r="A2079" s="263" t="str">
        <f aca="false">IF(AND(OR(SOURCE!A2079="",ISBLANK(SOURCE!A2079)),SOURCE!B2079&gt;0),IF(ISBLANK(SOURCE!C2079),"",SOURCE!C2079),
IF(SOURCE!B2079&lt;0,VLOOKUP(SOURCE!B2079,lookups!A$1:B$25,2,0),
  IF(ISBLANK(SOURCE!B2079),
    "",
    "/* "&amp;TEXT(SOURCE!B2079,"???0")&amp;" *"&amp;
      SOURCE!C2079&amp;", "&amp; IF(lookups!$E$2-LEN(SOURCE!C2079) &gt;= 0, REPT(" ",lookups!$E$2-LEN(SOURCE!C2079)), "")&amp;
      SOURCE!D2079&amp;", "&amp; IF(lookups!$F$2-LEN(SOURCE!D2079) &gt;= 0, REPT(" ",lookups!$F$2-LEN(SOURCE!D2079)), "")&amp;
      SOURCE!E2079&amp;", "&amp; IF(lookups!$G$2-LEN(SOURCE!E2079) &gt;=0, REPT(" ",lookups!$G$2-LEN(SOURCE!E2079)), "")&amp;
      SOURCE!F2079&amp;", "&amp; IF(lookups!$H$2-LEN(SOURCE!F2079) &gt;= 0, REPT(" ",lookups!$H$2-LEN(SOURCE!F2079)+2), "")&amp;"("&amp;
      SUBSTITUTE(TEXT(SOURCE!G2079,"??0"),"  ","")&amp;" &lt;&lt; TAM_MAX_BITS) |"&amp; IF(lookups!$I$2-3 &gt;= 0, REPT(" ",MAX(1,lookups!$I$2-5+4+1-1-LEN(  IF(ISTEXT(SOURCE!H2079),SOURCE!H2079,  SUBSTITUTE(SUBSTITUTE(TEXT(SOURCE!H2079,"????0"),"  ","")," ",""))   ))), "")&amp;
       IF(ISTEXT(SOURCE!H2079),SOURCE!H2079, SUBSTITUTE(SUBSTITUTE(TEXT(SOURCE!H2079,"????0"),"  ","")," ",""))   &amp;","&amp; IF(lookups!$J$2-3 &gt;= 0, REPT(" ",lookups!$J$2-3-5), "")&amp;
      SOURCE!I2079&amp;
" | "&amp; IF(lookups!$K$2-LEN(SOURCE!I2079) &gt;= 0, REPT(" ",lookups!$K$2-LEN(SOURCE!I2079)), "")&amp;
      SOURCE!J2079&amp;      IF(lookups!$L$2-LEN(SOURCE!J2079) &gt;= 0, REPT(" ",lookups!$L$2-LEN(SOURCE!J2079)), "")&amp;
" | "&amp; IF(lookups!$K$2-LEN(SOURCE!I2079) &gt;= 0, REPT(" ",lookups!$K$2-LEN(SOURCE!I2079)), "")&amp;
      SOURCE!K2079&amp;      IF(lookups!$L$2-LEN(SOURCE!K2079) &gt;= 0, REPT(" ",lookups!$M$2-LEN(SOURCE!K2079)), "")&amp;
" | "&amp; SOURCE!L2079&amp;      IF(lookups!$O$2-LEN(SOURCE!L2079) &gt;= 0, REPT(" ",lookups!$O$2-LEN(SOURCE!L2079)), "")&amp;
" | "&amp; SOURCE!M2079&amp;      IF(lookups!$P$2-LEN(SOURCE!M2079) &gt;= 0, REPT(" ",lookups!$P$2-LEN(SOURCE!M2079)), "")&amp;
      "},"&amp;IF(SOURCE!O2079&lt;&gt;"",""&amp;SOURCE!O2079,"")
 )
)
)</f>
        <v>/* 2035 */  { fnClGrf,                      NOPARAM,                     "CLGRF",                                       "CLGRF",                                       (0 &lt;&lt; TAM_MAX_BITS) |     0, CAT_FNCT | SLS_UNCHANGED | US_ENABLED   | EIM_DISABLED | PTP_DISABLED     },</v>
      </c>
    </row>
    <row r="2080" customFormat="false" ht="15.75" hidden="false" customHeight="false" outlineLevel="0" collapsed="false">
      <c r="A2080" s="263" t="str">
        <f aca="false">IF(AND(OR(SOURCE!A2080="",ISBLANK(SOURCE!A2080)),SOURCE!B2080&gt;0),IF(ISBLANK(SOURCE!C2080),"",SOURCE!C2080),
IF(SOURCE!B2080&lt;0,VLOOKUP(SOURCE!B2080,lookups!A$1:B$25,2,0),
  IF(ISBLANK(SOURCE!B2080),
    "",
    "/* "&amp;TEXT(SOURCE!B2080,"???0")&amp;" *"&amp;
      SOURCE!C2080&amp;", "&amp; IF(lookups!$E$2-LEN(SOURCE!C2080) &gt;= 0, REPT(" ",lookups!$E$2-LEN(SOURCE!C2080)), "")&amp;
      SOURCE!D2080&amp;", "&amp; IF(lookups!$F$2-LEN(SOURCE!D2080) &gt;= 0, REPT(" ",lookups!$F$2-LEN(SOURCE!D2080)), "")&amp;
      SOURCE!E2080&amp;", "&amp; IF(lookups!$G$2-LEN(SOURCE!E2080) &gt;=0, REPT(" ",lookups!$G$2-LEN(SOURCE!E2080)), "")&amp;
      SOURCE!F2080&amp;", "&amp; IF(lookups!$H$2-LEN(SOURCE!F2080) &gt;= 0, REPT(" ",lookups!$H$2-LEN(SOURCE!F2080)+2), "")&amp;"("&amp;
      SUBSTITUTE(TEXT(SOURCE!G2080,"??0"),"  ","")&amp;" &lt;&lt; TAM_MAX_BITS) |"&amp; IF(lookups!$I$2-3 &gt;= 0, REPT(" ",MAX(1,lookups!$I$2-5+4+1-1-LEN(  IF(ISTEXT(SOURCE!H2080),SOURCE!H2080,  SUBSTITUTE(SUBSTITUTE(TEXT(SOURCE!H2080,"????0"),"  ","")," ",""))   ))), "")&amp;
       IF(ISTEXT(SOURCE!H2080),SOURCE!H2080, SUBSTITUTE(SUBSTITUTE(TEXT(SOURCE!H2080,"????0"),"  ","")," ",""))   &amp;","&amp; IF(lookups!$J$2-3 &gt;= 0, REPT(" ",lookups!$J$2-3-5), "")&amp;
      SOURCE!I2080&amp;
" | "&amp; IF(lookups!$K$2-LEN(SOURCE!I2080) &gt;= 0, REPT(" ",lookups!$K$2-LEN(SOURCE!I2080)), "")&amp;
      SOURCE!J2080&amp;      IF(lookups!$L$2-LEN(SOURCE!J2080) &gt;= 0, REPT(" ",lookups!$L$2-LEN(SOURCE!J2080)), "")&amp;
" | "&amp; IF(lookups!$K$2-LEN(SOURCE!I2080) &gt;= 0, REPT(" ",lookups!$K$2-LEN(SOURCE!I2080)), "")&amp;
      SOURCE!K2080&amp;      IF(lookups!$L$2-LEN(SOURCE!K2080) &gt;= 0, REPT(" ",lookups!$M$2-LEN(SOURCE!K2080)), "")&amp;
" | "&amp; SOURCE!L2080&amp;      IF(lookups!$O$2-LEN(SOURCE!L2080) &gt;= 0, REPT(" ",lookups!$O$2-LEN(SOURCE!L2080)), "")&amp;
" | "&amp; SOURCE!M2080&amp;      IF(lookups!$P$2-LEN(SOURCE!M2080) &gt;= 0, REPT(" ",lookups!$P$2-LEN(SOURCE!M2080)), "")&amp;
      "},"&amp;IF(SOURCE!O2080&lt;&gt;"",""&amp;SOURCE!O2080,"")
 )
)
)</f>
        <v>/* 2036 */  { fnPzoom,                      1,                           "ZOOMx",                                       "ZOOMx",                                       (0 &lt;&lt; TAM_MAX_BITS) |     0, CAT_NONE | SLS_UNCHANGED | US_UNCHANGED | EIM_DISABLED | PTP_DISABLED     },//GRAPH</v>
      </c>
    </row>
    <row r="2081" customFormat="false" ht="15.75" hidden="false" customHeight="false" outlineLevel="0" collapsed="false">
      <c r="A2081" s="263" t="str">
        <f aca="false">IF(AND(OR(SOURCE!A2081="",ISBLANK(SOURCE!A2081)),SOURCE!B2081&gt;0),IF(ISBLANK(SOURCE!C2081),"",SOURCE!C2081),
IF(SOURCE!B2081&lt;0,VLOOKUP(SOURCE!B2081,lookups!A$1:B$25,2,0),
  IF(ISBLANK(SOURCE!B2081),
    "",
    "/* "&amp;TEXT(SOURCE!B2081,"???0")&amp;" *"&amp;
      SOURCE!C2081&amp;", "&amp; IF(lookups!$E$2-LEN(SOURCE!C2081) &gt;= 0, REPT(" ",lookups!$E$2-LEN(SOURCE!C2081)), "")&amp;
      SOURCE!D2081&amp;", "&amp; IF(lookups!$F$2-LEN(SOURCE!D2081) &gt;= 0, REPT(" ",lookups!$F$2-LEN(SOURCE!D2081)), "")&amp;
      SOURCE!E2081&amp;", "&amp; IF(lookups!$G$2-LEN(SOURCE!E2081) &gt;=0, REPT(" ",lookups!$G$2-LEN(SOURCE!E2081)), "")&amp;
      SOURCE!F2081&amp;", "&amp; IF(lookups!$H$2-LEN(SOURCE!F2081) &gt;= 0, REPT(" ",lookups!$H$2-LEN(SOURCE!F2081)+2), "")&amp;"("&amp;
      SUBSTITUTE(TEXT(SOURCE!G2081,"??0"),"  ","")&amp;" &lt;&lt; TAM_MAX_BITS) |"&amp; IF(lookups!$I$2-3 &gt;= 0, REPT(" ",MAX(1,lookups!$I$2-5+4+1-1-LEN(  IF(ISTEXT(SOURCE!H2081),SOURCE!H2081,  SUBSTITUTE(SUBSTITUTE(TEXT(SOURCE!H2081,"????0"),"  ","")," ",""))   ))), "")&amp;
       IF(ISTEXT(SOURCE!H2081),SOURCE!H2081, SUBSTITUTE(SUBSTITUTE(TEXT(SOURCE!H2081,"????0"),"  ","")," ",""))   &amp;","&amp; IF(lookups!$J$2-3 &gt;= 0, REPT(" ",lookups!$J$2-3-5), "")&amp;
      SOURCE!I2081&amp;
" | "&amp; IF(lookups!$K$2-LEN(SOURCE!I2081) &gt;= 0, REPT(" ",lookups!$K$2-LEN(SOURCE!I2081)), "")&amp;
      SOURCE!J2081&amp;      IF(lookups!$L$2-LEN(SOURCE!J2081) &gt;= 0, REPT(" ",lookups!$L$2-LEN(SOURCE!J2081)), "")&amp;
" | "&amp; IF(lookups!$K$2-LEN(SOURCE!I2081) &gt;= 0, REPT(" ",lookups!$K$2-LEN(SOURCE!I2081)), "")&amp;
      SOURCE!K2081&amp;      IF(lookups!$L$2-LEN(SOURCE!K2081) &gt;= 0, REPT(" ",lookups!$M$2-LEN(SOURCE!K2081)), "")&amp;
" | "&amp; SOURCE!L2081&amp;      IF(lookups!$O$2-LEN(SOURCE!L2081) &gt;= 0, REPT(" ",lookups!$O$2-LEN(SOURCE!L2081)), "")&amp;
" | "&amp; SOURCE!M2081&amp;      IF(lookups!$P$2-LEN(SOURCE!M2081) &gt;= 0, REPT(" ",lookups!$P$2-LEN(SOURCE!M2081)), "")&amp;
      "},"&amp;IF(SOURCE!O2081&lt;&gt;"",""&amp;SOURCE!O2081,"")
 )
)
)</f>
        <v>/* 2037 */  { fnPzoom,                      2,                           "ZOOMy",                                       "ZOOMy",                                       (0 &lt;&lt; TAM_MAX_BITS) |     0, CAT_NONE | SLS_UNCHANGED | US_UNCHANGED | EIM_DISABLED | PTP_DISABLED     },//GRAPH</v>
      </c>
    </row>
    <row r="2082" customFormat="false" ht="15.75" hidden="false" customHeight="false" outlineLevel="0" collapsed="false">
      <c r="A2082" s="263" t="str">
        <f aca="false">IF(AND(OR(SOURCE!A2082="",ISBLANK(SOURCE!A2082)),SOURCE!B2082&gt;0),IF(ISBLANK(SOURCE!C2082),"",SOURCE!C2082),
IF(SOURCE!B2082&lt;0,VLOOKUP(SOURCE!B2082,lookups!A$1:B$25,2,0),
  IF(ISBLANK(SOURCE!B2082),
    "",
    "/* "&amp;TEXT(SOURCE!B2082,"???0")&amp;" *"&amp;
      SOURCE!C2082&amp;", "&amp; IF(lookups!$E$2-LEN(SOURCE!C2082) &gt;= 0, REPT(" ",lookups!$E$2-LEN(SOURCE!C2082)), "")&amp;
      SOURCE!D2082&amp;", "&amp; IF(lookups!$F$2-LEN(SOURCE!D2082) &gt;= 0, REPT(" ",lookups!$F$2-LEN(SOURCE!D2082)), "")&amp;
      SOURCE!E2082&amp;", "&amp; IF(lookups!$G$2-LEN(SOURCE!E2082) &gt;=0, REPT(" ",lookups!$G$2-LEN(SOURCE!E2082)), "")&amp;
      SOURCE!F2082&amp;", "&amp; IF(lookups!$H$2-LEN(SOURCE!F2082) &gt;= 0, REPT(" ",lookups!$H$2-LEN(SOURCE!F2082)+2), "")&amp;"("&amp;
      SUBSTITUTE(TEXT(SOURCE!G2082,"??0"),"  ","")&amp;" &lt;&lt; TAM_MAX_BITS) |"&amp; IF(lookups!$I$2-3 &gt;= 0, REPT(" ",MAX(1,lookups!$I$2-5+4+1-1-LEN(  IF(ISTEXT(SOURCE!H2082),SOURCE!H2082,  SUBSTITUTE(SUBSTITUTE(TEXT(SOURCE!H2082,"????0"),"  ","")," ",""))   ))), "")&amp;
       IF(ISTEXT(SOURCE!H2082),SOURCE!H2082, SUBSTITUTE(SUBSTITUTE(TEXT(SOURCE!H2082,"????0"),"  ","")," ",""))   &amp;","&amp; IF(lookups!$J$2-3 &gt;= 0, REPT(" ",lookups!$J$2-3-5), "")&amp;
      SOURCE!I2082&amp;
" | "&amp; IF(lookups!$K$2-LEN(SOURCE!I2082) &gt;= 0, REPT(" ",lookups!$K$2-LEN(SOURCE!I2082)), "")&amp;
      SOURCE!J2082&amp;      IF(lookups!$L$2-LEN(SOURCE!J2082) &gt;= 0, REPT(" ",lookups!$L$2-LEN(SOURCE!J2082)), "")&amp;
" | "&amp; IF(lookups!$K$2-LEN(SOURCE!I2082) &gt;= 0, REPT(" ",lookups!$K$2-LEN(SOURCE!I2082)), "")&amp;
      SOURCE!K2082&amp;      IF(lookups!$L$2-LEN(SOURCE!K2082) &gt;= 0, REPT(" ",lookups!$M$2-LEN(SOURCE!K2082)), "")&amp;
" | "&amp; SOURCE!L2082&amp;      IF(lookups!$O$2-LEN(SOURCE!L2082) &gt;= 0, REPT(" ",lookups!$O$2-LEN(SOURCE!L2082)), "")&amp;
" | "&amp; SOURCE!M2082&amp;      IF(lookups!$P$2-LEN(SOURCE!M2082) &gt;= 0, REPT(" ",lookups!$P$2-LEN(SOURCE!M2082)), "")&amp;
      "},"&amp;IF(SOURCE!O2082&lt;&gt;"",""&amp;SOURCE!O2082,"")
 )
)
)</f>
        <v>/* 2038 */  { itemToBeCoded,                NOPARAM,                     "TRG",                                         "TRG",                                         (0 &lt;&lt; TAM_MAX_BITS) |     0, CAT_MENU | SLS_UNCHANGED | US_UNCHANGED | EIM_DISABLED | PTP_DISABLED     },</v>
      </c>
    </row>
    <row r="2083" customFormat="false" ht="15.75" hidden="false" customHeight="false" outlineLevel="0" collapsed="false">
      <c r="A2083" s="263" t="str">
        <f aca="false">IF(AND(OR(SOURCE!A2083="",ISBLANK(SOURCE!A2083)),SOURCE!B2083&gt;0),IF(ISBLANK(SOURCE!C2083),"",SOURCE!C2083),
IF(SOURCE!B2083&lt;0,VLOOKUP(SOURCE!B2083,lookups!A$1:B$25,2,0),
  IF(ISBLANK(SOURCE!B2083),
    "",
    "/* "&amp;TEXT(SOURCE!B2083,"???0")&amp;" *"&amp;
      SOURCE!C2083&amp;", "&amp; IF(lookups!$E$2-LEN(SOURCE!C2083) &gt;= 0, REPT(" ",lookups!$E$2-LEN(SOURCE!C2083)), "")&amp;
      SOURCE!D2083&amp;", "&amp; IF(lookups!$F$2-LEN(SOURCE!D2083) &gt;= 0, REPT(" ",lookups!$F$2-LEN(SOURCE!D2083)), "")&amp;
      SOURCE!E2083&amp;", "&amp; IF(lookups!$G$2-LEN(SOURCE!E2083) &gt;=0, REPT(" ",lookups!$G$2-LEN(SOURCE!E2083)), "")&amp;
      SOURCE!F2083&amp;", "&amp; IF(lookups!$H$2-LEN(SOURCE!F2083) &gt;= 0, REPT(" ",lookups!$H$2-LEN(SOURCE!F2083)+2), "")&amp;"("&amp;
      SUBSTITUTE(TEXT(SOURCE!G2083,"??0"),"  ","")&amp;" &lt;&lt; TAM_MAX_BITS) |"&amp; IF(lookups!$I$2-3 &gt;= 0, REPT(" ",MAX(1,lookups!$I$2-5+4+1-1-LEN(  IF(ISTEXT(SOURCE!H2083),SOURCE!H2083,  SUBSTITUTE(SUBSTITUTE(TEXT(SOURCE!H2083,"????0"),"  ","")," ",""))   ))), "")&amp;
       IF(ISTEXT(SOURCE!H2083),SOURCE!H2083, SUBSTITUTE(SUBSTITUTE(TEXT(SOURCE!H2083,"????0"),"  ","")," ",""))   &amp;","&amp; IF(lookups!$J$2-3 &gt;= 0, REPT(" ",lookups!$J$2-3-5), "")&amp;
      SOURCE!I2083&amp;
" | "&amp; IF(lookups!$K$2-LEN(SOURCE!I2083) &gt;= 0, REPT(" ",lookups!$K$2-LEN(SOURCE!I2083)), "")&amp;
      SOURCE!J2083&amp;      IF(lookups!$L$2-LEN(SOURCE!J2083) &gt;= 0, REPT(" ",lookups!$L$2-LEN(SOURCE!J2083)), "")&amp;
" | "&amp; IF(lookups!$K$2-LEN(SOURCE!I2083) &gt;= 0, REPT(" ",lookups!$K$2-LEN(SOURCE!I2083)), "")&amp;
      SOURCE!K2083&amp;      IF(lookups!$L$2-LEN(SOURCE!K2083) &gt;= 0, REPT(" ",lookups!$M$2-LEN(SOURCE!K2083)), "")&amp;
" | "&amp; SOURCE!L2083&amp;      IF(lookups!$O$2-LEN(SOURCE!L2083) &gt;= 0, REPT(" ",lookups!$O$2-LEN(SOURCE!L2083)), "")&amp;
" | "&amp; SOURCE!M2083&amp;      IF(lookups!$P$2-LEN(SOURCE!M2083) &gt;= 0, REPT(" ",lookups!$P$2-LEN(SOURCE!M2083)), "")&amp;
      "},"&amp;IF(SOURCE!O2083&lt;&gt;"",""&amp;SOURCE!O2083,"")
 )
)
)</f>
        <v>/* 2039 */  { itemToBeCoded,                NOPARAM,                     "SETUP",                                       "SETUP",                                       (0 &lt;&lt; TAM_MAX_BITS) |     0, CAT_MENU | SLS_UNCHANGED | US_UNCHANGED | EIM_DISABLED | PTP_DISABLED     },</v>
      </c>
    </row>
    <row r="2084" customFormat="false" ht="15.75" hidden="false" customHeight="false" outlineLevel="0" collapsed="false">
      <c r="A2084" s="263" t="str">
        <f aca="false">IF(AND(OR(SOURCE!A2084="",ISBLANK(SOURCE!A2084)),SOURCE!B2084&gt;0),IF(ISBLANK(SOURCE!C2084),"",SOURCE!C2084),
IF(SOURCE!B2084&lt;0,VLOOKUP(SOURCE!B2084,lookups!A$1:B$25,2,0),
  IF(ISBLANK(SOURCE!B2084),
    "",
    "/* "&amp;TEXT(SOURCE!B2084,"???0")&amp;" *"&amp;
      SOURCE!C2084&amp;", "&amp; IF(lookups!$E$2-LEN(SOURCE!C2084) &gt;= 0, REPT(" ",lookups!$E$2-LEN(SOURCE!C2084)), "")&amp;
      SOURCE!D2084&amp;", "&amp; IF(lookups!$F$2-LEN(SOURCE!D2084) &gt;= 0, REPT(" ",lookups!$F$2-LEN(SOURCE!D2084)), "")&amp;
      SOURCE!E2084&amp;", "&amp; IF(lookups!$G$2-LEN(SOURCE!E2084) &gt;=0, REPT(" ",lookups!$G$2-LEN(SOURCE!E2084)), "")&amp;
      SOURCE!F2084&amp;", "&amp; IF(lookups!$H$2-LEN(SOURCE!F2084) &gt;= 0, REPT(" ",lookups!$H$2-LEN(SOURCE!F2084)+2), "")&amp;"("&amp;
      SUBSTITUTE(TEXT(SOURCE!G2084,"??0"),"  ","")&amp;" &lt;&lt; TAM_MAX_BITS) |"&amp; IF(lookups!$I$2-3 &gt;= 0, REPT(" ",MAX(1,lookups!$I$2-5+4+1-1-LEN(  IF(ISTEXT(SOURCE!H2084),SOURCE!H2084,  SUBSTITUTE(SUBSTITUTE(TEXT(SOURCE!H2084,"????0"),"  ","")," ",""))   ))), "")&amp;
       IF(ISTEXT(SOURCE!H2084),SOURCE!H2084, SUBSTITUTE(SUBSTITUTE(TEXT(SOURCE!H2084,"????0"),"  ","")," ",""))   &amp;","&amp; IF(lookups!$J$2-3 &gt;= 0, REPT(" ",lookups!$J$2-3-5), "")&amp;
      SOURCE!I2084&amp;
" | "&amp; IF(lookups!$K$2-LEN(SOURCE!I2084) &gt;= 0, REPT(" ",lookups!$K$2-LEN(SOURCE!I2084)), "")&amp;
      SOURCE!J2084&amp;      IF(lookups!$L$2-LEN(SOURCE!J2084) &gt;= 0, REPT(" ",lookups!$L$2-LEN(SOURCE!J2084)), "")&amp;
" | "&amp; IF(lookups!$K$2-LEN(SOURCE!I2084) &gt;= 0, REPT(" ",lookups!$K$2-LEN(SOURCE!I2084)), "")&amp;
      SOURCE!K2084&amp;      IF(lookups!$L$2-LEN(SOURCE!K2084) &gt;= 0, REPT(" ",lookups!$M$2-LEN(SOURCE!K2084)), "")&amp;
" | "&amp; SOURCE!L2084&amp;      IF(lookups!$O$2-LEN(SOURCE!L2084) &gt;= 0, REPT(" ",lookups!$O$2-LEN(SOURCE!L2084)), "")&amp;
" | "&amp; SOURCE!M2084&amp;      IF(lookups!$P$2-LEN(SOURCE!M2084) &gt;= 0, REPT(" ",lookups!$P$2-LEN(SOURCE!M2084)), "")&amp;
      "},"&amp;IF(SOURCE!O2084&lt;&gt;"",""&amp;SOURCE!O2084,"")
 )
)
)</f>
        <v>/* 2040 */  { fnSafeReset,                  NOPARAM,                     "S.RESET",                                     "S.RESET",                                     (0 &lt;&lt; TAM_MAX_BITS) |     0, CAT_FNCT | SLS_ENABLED   | US_ENABLED   | EIM_DISABLED | PTP_DISABLED     },</v>
      </c>
    </row>
    <row r="2085" customFormat="false" ht="15.75" hidden="false" customHeight="false" outlineLevel="0" collapsed="false">
      <c r="A2085" s="263" t="str">
        <f aca="false">IF(AND(OR(SOURCE!A2085="",ISBLANK(SOURCE!A2085)),SOURCE!B2085&gt;0),IF(ISBLANK(SOURCE!C2085),"",SOURCE!C2085),
IF(SOURCE!B2085&lt;0,VLOOKUP(SOURCE!B2085,lookups!A$1:B$25,2,0),
  IF(ISBLANK(SOURCE!B2085),
    "",
    "/* "&amp;TEXT(SOURCE!B2085,"???0")&amp;" *"&amp;
      SOURCE!C2085&amp;", "&amp; IF(lookups!$E$2-LEN(SOURCE!C2085) &gt;= 0, REPT(" ",lookups!$E$2-LEN(SOURCE!C2085)), "")&amp;
      SOURCE!D2085&amp;", "&amp; IF(lookups!$F$2-LEN(SOURCE!D2085) &gt;= 0, REPT(" ",lookups!$F$2-LEN(SOURCE!D2085)), "")&amp;
      SOURCE!E2085&amp;", "&amp; IF(lookups!$G$2-LEN(SOURCE!E2085) &gt;=0, REPT(" ",lookups!$G$2-LEN(SOURCE!E2085)), "")&amp;
      SOURCE!F2085&amp;", "&amp; IF(lookups!$H$2-LEN(SOURCE!F2085) &gt;= 0, REPT(" ",lookups!$H$2-LEN(SOURCE!F2085)+2), "")&amp;"("&amp;
      SUBSTITUTE(TEXT(SOURCE!G2085,"??0"),"  ","")&amp;" &lt;&lt; TAM_MAX_BITS) |"&amp; IF(lookups!$I$2-3 &gt;= 0, REPT(" ",MAX(1,lookups!$I$2-5+4+1-1-LEN(  IF(ISTEXT(SOURCE!H2085),SOURCE!H2085,  SUBSTITUTE(SUBSTITUTE(TEXT(SOURCE!H2085,"????0"),"  ","")," ",""))   ))), "")&amp;
       IF(ISTEXT(SOURCE!H2085),SOURCE!H2085, SUBSTITUTE(SUBSTITUTE(TEXT(SOURCE!H2085,"????0"),"  ","")," ",""))   &amp;","&amp; IF(lookups!$J$2-3 &gt;= 0, REPT(" ",lookups!$J$2-3-5), "")&amp;
      SOURCE!I2085&amp;
" | "&amp; IF(lookups!$K$2-LEN(SOURCE!I2085) &gt;= 0, REPT(" ",lookups!$K$2-LEN(SOURCE!I2085)), "")&amp;
      SOURCE!J2085&amp;      IF(lookups!$L$2-LEN(SOURCE!J2085) &gt;= 0, REPT(" ",lookups!$L$2-LEN(SOURCE!J2085)), "")&amp;
" | "&amp; IF(lookups!$K$2-LEN(SOURCE!I2085) &gt;= 0, REPT(" ",lookups!$K$2-LEN(SOURCE!I2085)), "")&amp;
      SOURCE!K2085&amp;      IF(lookups!$L$2-LEN(SOURCE!K2085) &gt;= 0, REPT(" ",lookups!$M$2-LEN(SOURCE!K2085)), "")&amp;
" | "&amp; SOURCE!L2085&amp;      IF(lookups!$O$2-LEN(SOURCE!L2085) &gt;= 0, REPT(" ",lookups!$O$2-LEN(SOURCE!L2085)), "")&amp;
" | "&amp; SOURCE!M2085&amp;      IF(lookups!$P$2-LEN(SOURCE!M2085) &gt;= 0, REPT(" ",lookups!$P$2-LEN(SOURCE!M2085)), "")&amp;
      "},"&amp;IF(SOURCE!O2085&lt;&gt;"",""&amp;SOURCE!O2085,"")
 )
)
)</f>
        <v>/* 2041 */  { itemToBeCoded,                NOPARAM,                     "2041",                                        "2041",                                        (0 &lt;&lt; TAM_MAX_BITS) |     0, CAT_FREE | SLS_UNCHANGED | US_UNCHANGED | EIM_DISABLED | PTP_DISABLED     },</v>
      </c>
    </row>
    <row r="2086" customFormat="false" ht="15.75" hidden="false" customHeight="false" outlineLevel="0" collapsed="false">
      <c r="A2086" s="263" t="str">
        <f aca="false">IF(AND(OR(SOURCE!A2086="",ISBLANK(SOURCE!A2086)),SOURCE!B2086&gt;0),IF(ISBLANK(SOURCE!C2086),"",SOURCE!C2086),
IF(SOURCE!B2086&lt;0,VLOOKUP(SOURCE!B2086,lookups!A$1:B$25,2,0),
  IF(ISBLANK(SOURCE!B2086),
    "",
    "/* "&amp;TEXT(SOURCE!B2086,"???0")&amp;" *"&amp;
      SOURCE!C2086&amp;", "&amp; IF(lookups!$E$2-LEN(SOURCE!C2086) &gt;= 0, REPT(" ",lookups!$E$2-LEN(SOURCE!C2086)), "")&amp;
      SOURCE!D2086&amp;", "&amp; IF(lookups!$F$2-LEN(SOURCE!D2086) &gt;= 0, REPT(" ",lookups!$F$2-LEN(SOURCE!D2086)), "")&amp;
      SOURCE!E2086&amp;", "&amp; IF(lookups!$G$2-LEN(SOURCE!E2086) &gt;=0, REPT(" ",lookups!$G$2-LEN(SOURCE!E2086)), "")&amp;
      SOURCE!F2086&amp;", "&amp; IF(lookups!$H$2-LEN(SOURCE!F2086) &gt;= 0, REPT(" ",lookups!$H$2-LEN(SOURCE!F2086)+2), "")&amp;"("&amp;
      SUBSTITUTE(TEXT(SOURCE!G2086,"??0"),"  ","")&amp;" &lt;&lt; TAM_MAX_BITS) |"&amp; IF(lookups!$I$2-3 &gt;= 0, REPT(" ",MAX(1,lookups!$I$2-5+4+1-1-LEN(  IF(ISTEXT(SOURCE!H2086),SOURCE!H2086,  SUBSTITUTE(SUBSTITUTE(TEXT(SOURCE!H2086,"????0"),"  ","")," ",""))   ))), "")&amp;
       IF(ISTEXT(SOURCE!H2086),SOURCE!H2086, SUBSTITUTE(SUBSTITUTE(TEXT(SOURCE!H2086,"????0"),"  ","")," ",""))   &amp;","&amp; IF(lookups!$J$2-3 &gt;= 0, REPT(" ",lookups!$J$2-3-5), "")&amp;
      SOURCE!I2086&amp;
" | "&amp; IF(lookups!$K$2-LEN(SOURCE!I2086) &gt;= 0, REPT(" ",lookups!$K$2-LEN(SOURCE!I2086)), "")&amp;
      SOURCE!J2086&amp;      IF(lookups!$L$2-LEN(SOURCE!J2086) &gt;= 0, REPT(" ",lookups!$L$2-LEN(SOURCE!J2086)), "")&amp;
" | "&amp; IF(lookups!$K$2-LEN(SOURCE!I2086) &gt;= 0, REPT(" ",lookups!$K$2-LEN(SOURCE!I2086)), "")&amp;
      SOURCE!K2086&amp;      IF(lookups!$L$2-LEN(SOURCE!K2086) &gt;= 0, REPT(" ",lookups!$M$2-LEN(SOURCE!K2086)), "")&amp;
" | "&amp; SOURCE!L2086&amp;      IF(lookups!$O$2-LEN(SOURCE!L2086) &gt;= 0, REPT(" ",lookups!$O$2-LEN(SOURCE!L2086)), "")&amp;
" | "&amp; SOURCE!M2086&amp;      IF(lookups!$P$2-LEN(SOURCE!M2086) &gt;= 0, REPT(" ",lookups!$P$2-LEN(SOURCE!M2086)), "")&amp;
      "},"&amp;IF(SOURCE!O2086&lt;&gt;"",""&amp;SOURCE!O2086,"")
 )
)
)</f>
        <v>/* 2042 */  { graph_stat,                   NOPARAM,                     "PLSTAT",                                      "PLSTAT",                                      (0 &lt;&lt; TAM_MAX_BITS) |     0, CAT_FNCT | SLS_ENABLED   | US_ENABLED   | EIM_DISABLED | PTP_NONE         },</v>
      </c>
    </row>
    <row r="2087" customFormat="false" ht="15.75" hidden="false" customHeight="false" outlineLevel="0" collapsed="false">
      <c r="A2087" s="263" t="str">
        <f aca="false">IF(AND(OR(SOURCE!A2087="",ISBLANK(SOURCE!A2087)),SOURCE!B2087&gt;0),IF(ISBLANK(SOURCE!C2087),"",SOURCE!C2087),
IF(SOURCE!B2087&lt;0,VLOOKUP(SOURCE!B2087,lookups!A$1:B$25,2,0),
  IF(ISBLANK(SOURCE!B2087),
    "",
    "/* "&amp;TEXT(SOURCE!B2087,"???0")&amp;" *"&amp;
      SOURCE!C2087&amp;", "&amp; IF(lookups!$E$2-LEN(SOURCE!C2087) &gt;= 0, REPT(" ",lookups!$E$2-LEN(SOURCE!C2087)), "")&amp;
      SOURCE!D2087&amp;", "&amp; IF(lookups!$F$2-LEN(SOURCE!D2087) &gt;= 0, REPT(" ",lookups!$F$2-LEN(SOURCE!D2087)), "")&amp;
      SOURCE!E2087&amp;", "&amp; IF(lookups!$G$2-LEN(SOURCE!E2087) &gt;=0, REPT(" ",lookups!$G$2-LEN(SOURCE!E2087)), "")&amp;
      SOURCE!F2087&amp;", "&amp; IF(lookups!$H$2-LEN(SOURCE!F2087) &gt;= 0, REPT(" ",lookups!$H$2-LEN(SOURCE!F2087)+2), "")&amp;"("&amp;
      SUBSTITUTE(TEXT(SOURCE!G2087,"??0"),"  ","")&amp;" &lt;&lt; TAM_MAX_BITS) |"&amp; IF(lookups!$I$2-3 &gt;= 0, REPT(" ",MAX(1,lookups!$I$2-5+4+1-1-LEN(  IF(ISTEXT(SOURCE!H2087),SOURCE!H2087,  SUBSTITUTE(SUBSTITUTE(TEXT(SOURCE!H2087,"????0"),"  ","")," ",""))   ))), "")&amp;
       IF(ISTEXT(SOURCE!H2087),SOURCE!H2087, SUBSTITUTE(SUBSTITUTE(TEXT(SOURCE!H2087,"????0"),"  ","")," ",""))   &amp;","&amp; IF(lookups!$J$2-3 &gt;= 0, REPT(" ",lookups!$J$2-3-5), "")&amp;
      SOURCE!I2087&amp;
" | "&amp; IF(lookups!$K$2-LEN(SOURCE!I2087) &gt;= 0, REPT(" ",lookups!$K$2-LEN(SOURCE!I2087)), "")&amp;
      SOURCE!J2087&amp;      IF(lookups!$L$2-LEN(SOURCE!J2087) &gt;= 0, REPT(" ",lookups!$L$2-LEN(SOURCE!J2087)), "")&amp;
" | "&amp; IF(lookups!$K$2-LEN(SOURCE!I2087) &gt;= 0, REPT(" ",lookups!$K$2-LEN(SOURCE!I2087)), "")&amp;
      SOURCE!K2087&amp;      IF(lookups!$L$2-LEN(SOURCE!K2087) &gt;= 0, REPT(" ",lookups!$M$2-LEN(SOURCE!K2087)), "")&amp;
" | "&amp; SOURCE!L2087&amp;      IF(lookups!$O$2-LEN(SOURCE!L2087) &gt;= 0, REPT(" ",lookups!$O$2-LEN(SOURCE!L2087)), "")&amp;
" | "&amp; SOURCE!M2087&amp;      IF(lookups!$P$2-LEN(SOURCE!M2087) &gt;= 0, REPT(" ",lookups!$P$2-LEN(SOURCE!M2087)), "")&amp;
      "},"&amp;IF(SOURCE!O2087&lt;&gt;"",""&amp;SOURCE!O2087,"")
 )
)
)</f>
        <v>/* 2043 */  { fnJM,                         47,                          "M" STD_RIGHT_ARROW "zyx",                     "M" STD_RIGHT_ARROW "zyx",                     (0 &lt;&lt; TAM_MAX_BITS) |     0, CAT_FNCT | SLS_UNCHANGED | US_UNCHANGED | EIM_DISABLED | PTP_NONE         },</v>
      </c>
    </row>
    <row r="2088" customFormat="false" ht="15.75" hidden="false" customHeight="false" outlineLevel="0" collapsed="false">
      <c r="A2088" s="263" t="str">
        <f aca="false">IF(AND(OR(SOURCE!A2088="",ISBLANK(SOURCE!A2088)),SOURCE!B2088&gt;0),IF(ISBLANK(SOURCE!C2088),"",SOURCE!C2088),
IF(SOURCE!B2088&lt;0,VLOOKUP(SOURCE!B2088,lookups!A$1:B$25,2,0),
  IF(ISBLANK(SOURCE!B2088),
    "",
    "/* "&amp;TEXT(SOURCE!B2088,"???0")&amp;" *"&amp;
      SOURCE!C2088&amp;", "&amp; IF(lookups!$E$2-LEN(SOURCE!C2088) &gt;= 0, REPT(" ",lookups!$E$2-LEN(SOURCE!C2088)), "")&amp;
      SOURCE!D2088&amp;", "&amp; IF(lookups!$F$2-LEN(SOURCE!D2088) &gt;= 0, REPT(" ",lookups!$F$2-LEN(SOURCE!D2088)), "")&amp;
      SOURCE!E2088&amp;", "&amp; IF(lookups!$G$2-LEN(SOURCE!E2088) &gt;=0, REPT(" ",lookups!$G$2-LEN(SOURCE!E2088)), "")&amp;
      SOURCE!F2088&amp;", "&amp; IF(lookups!$H$2-LEN(SOURCE!F2088) &gt;= 0, REPT(" ",lookups!$H$2-LEN(SOURCE!F2088)+2), "")&amp;"("&amp;
      SUBSTITUTE(TEXT(SOURCE!G2088,"??0"),"  ","")&amp;" &lt;&lt; TAM_MAX_BITS) |"&amp; IF(lookups!$I$2-3 &gt;= 0, REPT(" ",MAX(1,lookups!$I$2-5+4+1-1-LEN(  IF(ISTEXT(SOURCE!H2088),SOURCE!H2088,  SUBSTITUTE(SUBSTITUTE(TEXT(SOURCE!H2088,"????0"),"  ","")," ",""))   ))), "")&amp;
       IF(ISTEXT(SOURCE!H2088),SOURCE!H2088, SUBSTITUTE(SUBSTITUTE(TEXT(SOURCE!H2088,"????0"),"  ","")," ",""))   &amp;","&amp; IF(lookups!$J$2-3 &gt;= 0, REPT(" ",lookups!$J$2-3-5), "")&amp;
      SOURCE!I2088&amp;
" | "&amp; IF(lookups!$K$2-LEN(SOURCE!I2088) &gt;= 0, REPT(" ",lookups!$K$2-LEN(SOURCE!I2088)), "")&amp;
      SOURCE!J2088&amp;      IF(lookups!$L$2-LEN(SOURCE!J2088) &gt;= 0, REPT(" ",lookups!$L$2-LEN(SOURCE!J2088)), "")&amp;
" | "&amp; IF(lookups!$K$2-LEN(SOURCE!I2088) &gt;= 0, REPT(" ",lookups!$K$2-LEN(SOURCE!I2088)), "")&amp;
      SOURCE!K2088&amp;      IF(lookups!$L$2-LEN(SOURCE!K2088) &gt;= 0, REPT(" ",lookups!$M$2-LEN(SOURCE!K2088)), "")&amp;
" | "&amp; SOURCE!L2088&amp;      IF(lookups!$O$2-LEN(SOURCE!L2088) &gt;= 0, REPT(" ",lookups!$O$2-LEN(SOURCE!L2088)), "")&amp;
" | "&amp; SOURCE!M2088&amp;      IF(lookups!$P$2-LEN(SOURCE!M2088) &gt;= 0, REPT(" ",lookups!$P$2-LEN(SOURCE!M2088)), "")&amp;
      "},"&amp;IF(SOURCE!O2088&lt;&gt;"",""&amp;SOURCE!O2088,"")
 )
)
)</f>
        <v>/* 2044 */  { fnPlotReset,                  NOPARAM,                     "PLTRST",                                      "PLTRST",                                      (0 &lt;&lt; TAM_MAX_BITS) |     0, CAT_FNCT | SLS_ENABLED   | US_ENABLED   | EIM_DISABLED | PTP_NONE         },</v>
      </c>
    </row>
    <row r="2089" customFormat="false" ht="15.75" hidden="false" customHeight="false" outlineLevel="0" collapsed="false">
      <c r="A2089" s="263" t="str">
        <f aca="false">IF(AND(OR(SOURCE!A2089="",ISBLANK(SOURCE!A2089)),SOURCE!B2089&gt;0),IF(ISBLANK(SOURCE!C2089),"",SOURCE!C2089),
IF(SOURCE!B2089&lt;0,VLOOKUP(SOURCE!B2089,lookups!A$1:B$25,2,0),
  IF(ISBLANK(SOURCE!B2089),
    "",
    "/* "&amp;TEXT(SOURCE!B2089,"???0")&amp;" *"&amp;
      SOURCE!C2089&amp;", "&amp; IF(lookups!$E$2-LEN(SOURCE!C2089) &gt;= 0, REPT(" ",lookups!$E$2-LEN(SOURCE!C2089)), "")&amp;
      SOURCE!D2089&amp;", "&amp; IF(lookups!$F$2-LEN(SOURCE!D2089) &gt;= 0, REPT(" ",lookups!$F$2-LEN(SOURCE!D2089)), "")&amp;
      SOURCE!E2089&amp;", "&amp; IF(lookups!$G$2-LEN(SOURCE!E2089) &gt;=0, REPT(" ",lookups!$G$2-LEN(SOURCE!E2089)), "")&amp;
      SOURCE!F2089&amp;", "&amp; IF(lookups!$H$2-LEN(SOURCE!F2089) &gt;= 0, REPT(" ",lookups!$H$2-LEN(SOURCE!F2089)+2), "")&amp;"("&amp;
      SUBSTITUTE(TEXT(SOURCE!G2089,"??0"),"  ","")&amp;" &lt;&lt; TAM_MAX_BITS) |"&amp; IF(lookups!$I$2-3 &gt;= 0, REPT(" ",MAX(1,lookups!$I$2-5+4+1-1-LEN(  IF(ISTEXT(SOURCE!H2089),SOURCE!H2089,  SUBSTITUTE(SUBSTITUTE(TEXT(SOURCE!H2089,"????0"),"  ","")," ",""))   ))), "")&amp;
       IF(ISTEXT(SOURCE!H2089),SOURCE!H2089, SUBSTITUTE(SUBSTITUTE(TEXT(SOURCE!H2089,"????0"),"  ","")," ",""))   &amp;","&amp; IF(lookups!$J$2-3 &gt;= 0, REPT(" ",lookups!$J$2-3-5), "")&amp;
      SOURCE!I2089&amp;
" | "&amp; IF(lookups!$K$2-LEN(SOURCE!I2089) &gt;= 0, REPT(" ",lookups!$K$2-LEN(SOURCE!I2089)), "")&amp;
      SOURCE!J2089&amp;      IF(lookups!$L$2-LEN(SOURCE!J2089) &gt;= 0, REPT(" ",lookups!$L$2-LEN(SOURCE!J2089)), "")&amp;
" | "&amp; IF(lookups!$K$2-LEN(SOURCE!I2089) &gt;= 0, REPT(" ",lookups!$K$2-LEN(SOURCE!I2089)), "")&amp;
      SOURCE!K2089&amp;      IF(lookups!$L$2-LEN(SOURCE!K2089) &gt;= 0, REPT(" ",lookups!$M$2-LEN(SOURCE!K2089)), "")&amp;
" | "&amp; SOURCE!L2089&amp;      IF(lookups!$O$2-LEN(SOURCE!L2089) &gt;= 0, REPT(" ",lookups!$O$2-LEN(SOURCE!L2089)), "")&amp;
" | "&amp; SOURCE!M2089&amp;      IF(lookups!$P$2-LEN(SOURCE!M2089) &gt;= 0, REPT(" ",lookups!$P$2-LEN(SOURCE!M2089)), "")&amp;
      "},"&amp;IF(SOURCE!O2089&lt;&gt;"",""&amp;SOURCE!O2089,"")
 )
)
)</f>
        <v>/* 2045 */  { runDMCPmenu,                  CONFIRMED,                   "DMCP",                                        "DMCP",                                        (0 &lt;&lt; TAM_MAX_BITS) |     0, CAT_FNCT | SLS_UNCHANGED | US_UNCHANGED | EIM_DISABLED | PTP_DISABLED     },</v>
      </c>
    </row>
    <row r="2090" customFormat="false" ht="15.75" hidden="false" customHeight="false" outlineLevel="0" collapsed="false">
      <c r="A2090" s="263" t="str">
        <f aca="false">IF(AND(OR(SOURCE!A2090="",ISBLANK(SOURCE!A2090)),SOURCE!B2090&gt;0),IF(ISBLANK(SOURCE!C2090),"",SOURCE!C2090),
IF(SOURCE!B2090&lt;0,VLOOKUP(SOURCE!B2090,lookups!A$1:B$25,2,0),
  IF(ISBLANK(SOURCE!B2090),
    "",
    "/* "&amp;TEXT(SOURCE!B2090,"???0")&amp;" *"&amp;
      SOURCE!C2090&amp;", "&amp; IF(lookups!$E$2-LEN(SOURCE!C2090) &gt;= 0, REPT(" ",lookups!$E$2-LEN(SOURCE!C2090)), "")&amp;
      SOURCE!D2090&amp;", "&amp; IF(lookups!$F$2-LEN(SOURCE!D2090) &gt;= 0, REPT(" ",lookups!$F$2-LEN(SOURCE!D2090)), "")&amp;
      SOURCE!E2090&amp;", "&amp; IF(lookups!$G$2-LEN(SOURCE!E2090) &gt;=0, REPT(" ",lookups!$G$2-LEN(SOURCE!E2090)), "")&amp;
      SOURCE!F2090&amp;", "&amp; IF(lookups!$H$2-LEN(SOURCE!F2090) &gt;= 0, REPT(" ",lookups!$H$2-LEN(SOURCE!F2090)+2), "")&amp;"("&amp;
      SUBSTITUTE(TEXT(SOURCE!G2090,"??0"),"  ","")&amp;" &lt;&lt; TAM_MAX_BITS) |"&amp; IF(lookups!$I$2-3 &gt;= 0, REPT(" ",MAX(1,lookups!$I$2-5+4+1-1-LEN(  IF(ISTEXT(SOURCE!H2090),SOURCE!H2090,  SUBSTITUTE(SUBSTITUTE(TEXT(SOURCE!H2090,"????0"),"  ","")," ",""))   ))), "")&amp;
       IF(ISTEXT(SOURCE!H2090),SOURCE!H2090, SUBSTITUTE(SUBSTITUTE(TEXT(SOURCE!H2090,"????0"),"  ","")," ",""))   &amp;","&amp; IF(lookups!$J$2-3 &gt;= 0, REPT(" ",lookups!$J$2-3-5), "")&amp;
      SOURCE!I2090&amp;
" | "&amp; IF(lookups!$K$2-LEN(SOURCE!I2090) &gt;= 0, REPT(" ",lookups!$K$2-LEN(SOURCE!I2090)), "")&amp;
      SOURCE!J2090&amp;      IF(lookups!$L$2-LEN(SOURCE!J2090) &gt;= 0, REPT(" ",lookups!$L$2-LEN(SOURCE!J2090)), "")&amp;
" | "&amp; IF(lookups!$K$2-LEN(SOURCE!I2090) &gt;= 0, REPT(" ",lookups!$K$2-LEN(SOURCE!I2090)), "")&amp;
      SOURCE!K2090&amp;      IF(lookups!$L$2-LEN(SOURCE!K2090) &gt;= 0, REPT(" ",lookups!$M$2-LEN(SOURCE!K2090)), "")&amp;
" | "&amp; SOURCE!L2090&amp;      IF(lookups!$O$2-LEN(SOURCE!L2090) &gt;= 0, REPT(" ",lookups!$O$2-LEN(SOURCE!L2090)), "")&amp;
" | "&amp; SOURCE!M2090&amp;      IF(lookups!$P$2-LEN(SOURCE!M2090) &gt;= 0, REPT(" ",lookups!$P$2-LEN(SOURCE!M2090)), "")&amp;
      "},"&amp;IF(SOURCE!O2090&lt;&gt;"",""&amp;SOURCE!O2090,"")
 )
)
)</f>
        <v>/* 2046 */  { activateUSBdisk,              CONFIRMED,                   "ActUSB",                                      "ActUSB",                                      (0 &lt;&lt; TAM_MAX_BITS) |     0, CAT_FNCT | SLS_UNCHANGED | US_UNCHANGED | EIM_DISABLED | PTP_DISABLED     },</v>
      </c>
    </row>
    <row r="2091" customFormat="false" ht="15.75" hidden="false" customHeight="false" outlineLevel="0" collapsed="false">
      <c r="A2091" s="263" t="str">
        <f aca="false">IF(AND(OR(SOURCE!A2091="",ISBLANK(SOURCE!A2091)),SOURCE!B2091&gt;0),IF(ISBLANK(SOURCE!C2091),"",SOURCE!C2091),
IF(SOURCE!B2091&lt;0,VLOOKUP(SOURCE!B2091,lookups!A$1:B$25,2,0),
  IF(ISBLANK(SOURCE!B2091),
    "",
    "/* "&amp;TEXT(SOURCE!B2091,"???0")&amp;" *"&amp;
      SOURCE!C2091&amp;", "&amp; IF(lookups!$E$2-LEN(SOURCE!C2091) &gt;= 0, REPT(" ",lookups!$E$2-LEN(SOURCE!C2091)), "")&amp;
      SOURCE!D2091&amp;", "&amp; IF(lookups!$F$2-LEN(SOURCE!D2091) &gt;= 0, REPT(" ",lookups!$F$2-LEN(SOURCE!D2091)), "")&amp;
      SOURCE!E2091&amp;", "&amp; IF(lookups!$G$2-LEN(SOURCE!E2091) &gt;=0, REPT(" ",lookups!$G$2-LEN(SOURCE!E2091)), "")&amp;
      SOURCE!F2091&amp;", "&amp; IF(lookups!$H$2-LEN(SOURCE!F2091) &gt;= 0, REPT(" ",lookups!$H$2-LEN(SOURCE!F2091)+2), "")&amp;"("&amp;
      SUBSTITUTE(TEXT(SOURCE!G2091,"??0"),"  ","")&amp;" &lt;&lt; TAM_MAX_BITS) |"&amp; IF(lookups!$I$2-3 &gt;= 0, REPT(" ",MAX(1,lookups!$I$2-5+4+1-1-LEN(  IF(ISTEXT(SOURCE!H2091),SOURCE!H2091,  SUBSTITUTE(SUBSTITUTE(TEXT(SOURCE!H2091,"????0"),"  ","")," ",""))   ))), "")&amp;
       IF(ISTEXT(SOURCE!H2091),SOURCE!H2091, SUBSTITUTE(SUBSTITUTE(TEXT(SOURCE!H2091,"????0"),"  ","")," ",""))   &amp;","&amp; IF(lookups!$J$2-3 &gt;= 0, REPT(" ",lookups!$J$2-3-5), "")&amp;
      SOURCE!I2091&amp;
" | "&amp; IF(lookups!$K$2-LEN(SOURCE!I2091) &gt;= 0, REPT(" ",lookups!$K$2-LEN(SOURCE!I2091)), "")&amp;
      SOURCE!J2091&amp;      IF(lookups!$L$2-LEN(SOURCE!J2091) &gt;= 0, REPT(" ",lookups!$L$2-LEN(SOURCE!J2091)), "")&amp;
" | "&amp; IF(lookups!$K$2-LEN(SOURCE!I2091) &gt;= 0, REPT(" ",lookups!$K$2-LEN(SOURCE!I2091)), "")&amp;
      SOURCE!K2091&amp;      IF(lookups!$L$2-LEN(SOURCE!K2091) &gt;= 0, REPT(" ",lookups!$M$2-LEN(SOURCE!K2091)), "")&amp;
" | "&amp; SOURCE!L2091&amp;      IF(lookups!$O$2-LEN(SOURCE!L2091) &gt;= 0, REPT(" ",lookups!$O$2-LEN(SOURCE!L2091)), "")&amp;
" | "&amp; SOURCE!M2091&amp;      IF(lookups!$P$2-LEN(SOURCE!M2091) &gt;= 0, REPT(" ",lookups!$P$2-LEN(SOURCE!M2091)), "")&amp;
      "},"&amp;IF(SOURCE!O2091&lt;&gt;"",""&amp;SOURCE!O2091,"")
 )
)
)</f>
        <v>/* 2047 */  { itemToBeCoded,                NOPARAM,                     "Speed:",                                      "Speed:",                                      (0 &lt;&lt; TAM_MAX_BITS) |     0, CAT_MENU | SLS_UNCHANGED | US_UNCHANGED | EIM_DISABLED | PTP_DISABLED     },</v>
      </c>
    </row>
    <row r="2092" customFormat="false" ht="15.75" hidden="false" customHeight="false" outlineLevel="0" collapsed="false">
      <c r="A2092" s="263" t="str">
        <f aca="false">IF(AND(OR(SOURCE!A2092="",ISBLANK(SOURCE!A2092)),SOURCE!B2092&gt;0),IF(ISBLANK(SOURCE!C2092),"",SOURCE!C2092),
IF(SOURCE!B2092&lt;0,VLOOKUP(SOURCE!B2092,lookups!A$1:B$25,2,0),
  IF(ISBLANK(SOURCE!B2092),
    "",
    "/* "&amp;TEXT(SOURCE!B2092,"???0")&amp;" *"&amp;
      SOURCE!C2092&amp;", "&amp; IF(lookups!$E$2-LEN(SOURCE!C2092) &gt;= 0, REPT(" ",lookups!$E$2-LEN(SOURCE!C2092)), "")&amp;
      SOURCE!D2092&amp;", "&amp; IF(lookups!$F$2-LEN(SOURCE!D2092) &gt;= 0, REPT(" ",lookups!$F$2-LEN(SOURCE!D2092)), "")&amp;
      SOURCE!E2092&amp;", "&amp; IF(lookups!$G$2-LEN(SOURCE!E2092) &gt;=0, REPT(" ",lookups!$G$2-LEN(SOURCE!E2092)), "")&amp;
      SOURCE!F2092&amp;", "&amp; IF(lookups!$H$2-LEN(SOURCE!F2092) &gt;= 0, REPT(" ",lookups!$H$2-LEN(SOURCE!F2092)+2), "")&amp;"("&amp;
      SUBSTITUTE(TEXT(SOURCE!G2092,"??0"),"  ","")&amp;" &lt;&lt; TAM_MAX_BITS) |"&amp; IF(lookups!$I$2-3 &gt;= 0, REPT(" ",MAX(1,lookups!$I$2-5+4+1-1-LEN(  IF(ISTEXT(SOURCE!H2092),SOURCE!H2092,  SUBSTITUTE(SUBSTITUTE(TEXT(SOURCE!H2092,"????0"),"  ","")," ",""))   ))), "")&amp;
       IF(ISTEXT(SOURCE!H2092),SOURCE!H2092, SUBSTITUTE(SUBSTITUTE(TEXT(SOURCE!H2092,"????0"),"  ","")," ",""))   &amp;","&amp; IF(lookups!$J$2-3 &gt;= 0, REPT(" ",lookups!$J$2-3-5), "")&amp;
      SOURCE!I2092&amp;
" | "&amp; IF(lookups!$K$2-LEN(SOURCE!I2092) &gt;= 0, REPT(" ",lookups!$K$2-LEN(SOURCE!I2092)), "")&amp;
      SOURCE!J2092&amp;      IF(lookups!$L$2-LEN(SOURCE!J2092) &gt;= 0, REPT(" ",lookups!$L$2-LEN(SOURCE!J2092)), "")&amp;
" | "&amp; IF(lookups!$K$2-LEN(SOURCE!I2092) &gt;= 0, REPT(" ",lookups!$K$2-LEN(SOURCE!I2092)), "")&amp;
      SOURCE!K2092&amp;      IF(lookups!$L$2-LEN(SOURCE!K2092) &gt;= 0, REPT(" ",lookups!$M$2-LEN(SOURCE!K2092)), "")&amp;
" | "&amp; SOURCE!L2092&amp;      IF(lookups!$O$2-LEN(SOURCE!L2092) &gt;= 0, REPT(" ",lookups!$O$2-LEN(SOURCE!L2092)), "")&amp;
" | "&amp; SOURCE!M2092&amp;      IF(lookups!$P$2-LEN(SOURCE!M2092) &gt;= 0, REPT(" ",lookups!$P$2-LEN(SOURCE!M2092)), "")&amp;
      "},"&amp;IF(SOURCE!O2092&lt;&gt;"",""&amp;SOURCE!O2092,"")
 )
)
)</f>
        <v>/* 2048 */  { itemToBeCoded,                NOPARAM,                     "Angle:",                                      "Angle:",                                      (0 &lt;&lt; TAM_MAX_BITS) |     0, CAT_MENU | SLS_UNCHANGED | US_UNCHANGED | EIM_DISABLED | PTP_DISABLED     },</v>
      </c>
    </row>
    <row r="2093" customFormat="false" ht="15.75" hidden="false" customHeight="false" outlineLevel="0" collapsed="false">
      <c r="A2093" s="263" t="str">
        <f aca="false">IF(AND(OR(SOURCE!A2093="",ISBLANK(SOURCE!A2093)),SOURCE!B2093&gt;0),IF(ISBLANK(SOURCE!C2093),"",SOURCE!C2093),
IF(SOURCE!B2093&lt;0,VLOOKUP(SOURCE!B2093,lookups!A$1:B$25,2,0),
  IF(ISBLANK(SOURCE!B2093),
    "",
    "/* "&amp;TEXT(SOURCE!B2093,"???0")&amp;" *"&amp;
      SOURCE!C2093&amp;", "&amp; IF(lookups!$E$2-LEN(SOURCE!C2093) &gt;= 0, REPT(" ",lookups!$E$2-LEN(SOURCE!C2093)), "")&amp;
      SOURCE!D2093&amp;", "&amp; IF(lookups!$F$2-LEN(SOURCE!D2093) &gt;= 0, REPT(" ",lookups!$F$2-LEN(SOURCE!D2093)), "")&amp;
      SOURCE!E2093&amp;", "&amp; IF(lookups!$G$2-LEN(SOURCE!E2093) &gt;=0, REPT(" ",lookups!$G$2-LEN(SOURCE!E2093)), "")&amp;
      SOURCE!F2093&amp;", "&amp; IF(lookups!$H$2-LEN(SOURCE!F2093) &gt;= 0, REPT(" ",lookups!$H$2-LEN(SOURCE!F2093)+2), "")&amp;"("&amp;
      SUBSTITUTE(TEXT(SOURCE!G2093,"??0"),"  ","")&amp;" &lt;&lt; TAM_MAX_BITS) |"&amp; IF(lookups!$I$2-3 &gt;= 0, REPT(" ",MAX(1,lookups!$I$2-5+4+1-1-LEN(  IF(ISTEXT(SOURCE!H2093),SOURCE!H2093,  SUBSTITUTE(SUBSTITUTE(TEXT(SOURCE!H2093,"????0"),"  ","")," ",""))   ))), "")&amp;
       IF(ISTEXT(SOURCE!H2093),SOURCE!H2093, SUBSTITUTE(SUBSTITUTE(TEXT(SOURCE!H2093,"????0"),"  ","")," ",""))   &amp;","&amp; IF(lookups!$J$2-3 &gt;= 0, REPT(" ",lookups!$J$2-3-5), "")&amp;
      SOURCE!I2093&amp;
" | "&amp; IF(lookups!$K$2-LEN(SOURCE!I2093) &gt;= 0, REPT(" ",lookups!$K$2-LEN(SOURCE!I2093)), "")&amp;
      SOURCE!J2093&amp;      IF(lookups!$L$2-LEN(SOURCE!J2093) &gt;= 0, REPT(" ",lookups!$L$2-LEN(SOURCE!J2093)), "")&amp;
" | "&amp; IF(lookups!$K$2-LEN(SOURCE!I2093) &gt;= 0, REPT(" ",lookups!$K$2-LEN(SOURCE!I2093)), "")&amp;
      SOURCE!K2093&amp;      IF(lookups!$L$2-LEN(SOURCE!K2093) &gt;= 0, REPT(" ",lookups!$M$2-LEN(SOURCE!K2093)), "")&amp;
" | "&amp; SOURCE!L2093&amp;      IF(lookups!$O$2-LEN(SOURCE!L2093) &gt;= 0, REPT(" ",lookups!$O$2-LEN(SOURCE!L2093)), "")&amp;
" | "&amp; SOURCE!M2093&amp;      IF(lookups!$P$2-LEN(SOURCE!M2093) &gt;= 0, REPT(" ",lookups!$P$2-LEN(SOURCE!M2093)), "")&amp;
      "},"&amp;IF(SOURCE!O2093&lt;&gt;"",""&amp;SOURCE!O2093,"")
 )
)
)</f>
        <v>/* 2049 */  { SetSetting,                   ITM_CPXRES1,                 "CPXRES1",                                     "CPXRES1",                                     (0 &lt;&lt; TAM_MAX_BITS) |     0, CAT_FNCT | SLS_UNCHANGED | US_UNCHANGED | EIM_DISABLED | PTP_NONE         },</v>
      </c>
    </row>
    <row r="2094" customFormat="false" ht="15.75" hidden="false" customHeight="false" outlineLevel="0" collapsed="false">
      <c r="A2094" s="263" t="str">
        <f aca="false">IF(AND(OR(SOURCE!A2094="",ISBLANK(SOURCE!A2094)),SOURCE!B2094&gt;0),IF(ISBLANK(SOURCE!C2094),"",SOURCE!C2094),
IF(SOURCE!B2094&lt;0,VLOOKUP(SOURCE!B2094,lookups!A$1:B$25,2,0),
  IF(ISBLANK(SOURCE!B2094),
    "",
    "/* "&amp;TEXT(SOURCE!B2094,"???0")&amp;" *"&amp;
      SOURCE!C2094&amp;", "&amp; IF(lookups!$E$2-LEN(SOURCE!C2094) &gt;= 0, REPT(" ",lookups!$E$2-LEN(SOURCE!C2094)), "")&amp;
      SOURCE!D2094&amp;", "&amp; IF(lookups!$F$2-LEN(SOURCE!D2094) &gt;= 0, REPT(" ",lookups!$F$2-LEN(SOURCE!D2094)), "")&amp;
      SOURCE!E2094&amp;", "&amp; IF(lookups!$G$2-LEN(SOURCE!E2094) &gt;=0, REPT(" ",lookups!$G$2-LEN(SOURCE!E2094)), "")&amp;
      SOURCE!F2094&amp;", "&amp; IF(lookups!$H$2-LEN(SOURCE!F2094) &gt;= 0, REPT(" ",lookups!$H$2-LEN(SOURCE!F2094)+2), "")&amp;"("&amp;
      SUBSTITUTE(TEXT(SOURCE!G2094,"??0"),"  ","")&amp;" &lt;&lt; TAM_MAX_BITS) |"&amp; IF(lookups!$I$2-3 &gt;= 0, REPT(" ",MAX(1,lookups!$I$2-5+4+1-1-LEN(  IF(ISTEXT(SOURCE!H2094),SOURCE!H2094,  SUBSTITUTE(SUBSTITUTE(TEXT(SOURCE!H2094,"????0"),"  ","")," ",""))   ))), "")&amp;
       IF(ISTEXT(SOURCE!H2094),SOURCE!H2094, SUBSTITUTE(SUBSTITUTE(TEXT(SOURCE!H2094,"????0"),"  ","")," ",""))   &amp;","&amp; IF(lookups!$J$2-3 &gt;= 0, REPT(" ",lookups!$J$2-3-5), "")&amp;
      SOURCE!I2094&amp;
" | "&amp; IF(lookups!$K$2-LEN(SOURCE!I2094) &gt;= 0, REPT(" ",lookups!$K$2-LEN(SOURCE!I2094)), "")&amp;
      SOURCE!J2094&amp;      IF(lookups!$L$2-LEN(SOURCE!J2094) &gt;= 0, REPT(" ",lookups!$L$2-LEN(SOURCE!J2094)), "")&amp;
" | "&amp; IF(lookups!$K$2-LEN(SOURCE!I2094) &gt;= 0, REPT(" ",lookups!$K$2-LEN(SOURCE!I2094)), "")&amp;
      SOURCE!K2094&amp;      IF(lookups!$L$2-LEN(SOURCE!K2094) &gt;= 0, REPT(" ",lookups!$M$2-LEN(SOURCE!K2094)), "")&amp;
" | "&amp; SOURCE!L2094&amp;      IF(lookups!$O$2-LEN(SOURCE!L2094) &gt;= 0, REPT(" ",lookups!$O$2-LEN(SOURCE!L2094)), "")&amp;
" | "&amp; SOURCE!M2094&amp;      IF(lookups!$P$2-LEN(SOURCE!M2094) &gt;= 0, REPT(" ",lookups!$P$2-LEN(SOURCE!M2094)), "")&amp;
      "},"&amp;IF(SOURCE!O2094&lt;&gt;"",""&amp;SOURCE!O2094,"")
 )
)
)</f>
        <v>/* 2050 */  { SetSetting,                   ITM_SPCRES1,                 "SPCRES1",                                     "SPCRES1",                                     (0 &lt;&lt; TAM_MAX_BITS) |     0, CAT_FNCT | SLS_UNCHANGED | US_UNCHANGED | EIM_DISABLED | PTP_NONE         },</v>
      </c>
    </row>
    <row r="2095" customFormat="false" ht="15.75" hidden="false" customHeight="false" outlineLevel="0" collapsed="false">
      <c r="A2095" s="263" t="str">
        <f aca="false">IF(AND(OR(SOURCE!A2095="",ISBLANK(SOURCE!A2095)),SOURCE!B2095&gt;0),IF(ISBLANK(SOURCE!C2095),"",SOURCE!C2095),
IF(SOURCE!B2095&lt;0,VLOOKUP(SOURCE!B2095,lookups!A$1:B$25,2,0),
  IF(ISBLANK(SOURCE!B2095),
    "",
    "/* "&amp;TEXT(SOURCE!B2095,"???0")&amp;" *"&amp;
      SOURCE!C2095&amp;", "&amp; IF(lookups!$E$2-LEN(SOURCE!C2095) &gt;= 0, REPT(" ",lookups!$E$2-LEN(SOURCE!C2095)), "")&amp;
      SOURCE!D2095&amp;", "&amp; IF(lookups!$F$2-LEN(SOURCE!D2095) &gt;= 0, REPT(" ",lookups!$F$2-LEN(SOURCE!D2095)), "")&amp;
      SOURCE!E2095&amp;", "&amp; IF(lookups!$G$2-LEN(SOURCE!E2095) &gt;=0, REPT(" ",lookups!$G$2-LEN(SOURCE!E2095)), "")&amp;
      SOURCE!F2095&amp;", "&amp; IF(lookups!$H$2-LEN(SOURCE!F2095) &gt;= 0, REPT(" ",lookups!$H$2-LEN(SOURCE!F2095)+2), "")&amp;"("&amp;
      SUBSTITUTE(TEXT(SOURCE!G2095,"??0"),"  ","")&amp;" &lt;&lt; TAM_MAX_BITS) |"&amp; IF(lookups!$I$2-3 &gt;= 0, REPT(" ",MAX(1,lookups!$I$2-5+4+1-1-LEN(  IF(ISTEXT(SOURCE!H2095),SOURCE!H2095,  SUBSTITUTE(SUBSTITUTE(TEXT(SOURCE!H2095,"????0"),"  ","")," ",""))   ))), "")&amp;
       IF(ISTEXT(SOURCE!H2095),SOURCE!H2095, SUBSTITUTE(SUBSTITUTE(TEXT(SOURCE!H2095,"????0"),"  ","")," ",""))   &amp;","&amp; IF(lookups!$J$2-3 &gt;= 0, REPT(" ",lookups!$J$2-3-5), "")&amp;
      SOURCE!I2095&amp;
" | "&amp; IF(lookups!$K$2-LEN(SOURCE!I2095) &gt;= 0, REPT(" ",lookups!$K$2-LEN(SOURCE!I2095)), "")&amp;
      SOURCE!J2095&amp;      IF(lookups!$L$2-LEN(SOURCE!J2095) &gt;= 0, REPT(" ",lookups!$L$2-LEN(SOURCE!J2095)), "")&amp;
" | "&amp; IF(lookups!$K$2-LEN(SOURCE!I2095) &gt;= 0, REPT(" ",lookups!$K$2-LEN(SOURCE!I2095)), "")&amp;
      SOURCE!K2095&amp;      IF(lookups!$L$2-LEN(SOURCE!K2095) &gt;= 0, REPT(" ",lookups!$M$2-LEN(SOURCE!K2095)), "")&amp;
" | "&amp; SOURCE!L2095&amp;      IF(lookups!$O$2-LEN(SOURCE!L2095) &gt;= 0, REPT(" ",lookups!$O$2-LEN(SOURCE!L2095)), "")&amp;
" | "&amp; SOURCE!M2095&amp;      IF(lookups!$P$2-LEN(SOURCE!M2095) &gt;= 0, REPT(" ",lookups!$P$2-LEN(SOURCE!M2095)), "")&amp;
      "},"&amp;IF(SOURCE!O2095&lt;&gt;"",""&amp;SOURCE!O2095,"")
 )
)
)</f>
        <v>/* 2051 */  { SetSetting,                   ITM_CPXRES0,                 "CPXRES0",                                     "CPXRES0",                                     (0 &lt;&lt; TAM_MAX_BITS) |     0, CAT_FNCT | SLS_UNCHANGED | US_UNCHANGED | EIM_DISABLED | PTP_NONE         },</v>
      </c>
    </row>
    <row r="2096" customFormat="false" ht="15.75" hidden="false" customHeight="false" outlineLevel="0" collapsed="false">
      <c r="A2096" s="263" t="str">
        <f aca="false">IF(AND(OR(SOURCE!A2096="",ISBLANK(SOURCE!A2096)),SOURCE!B2096&gt;0),IF(ISBLANK(SOURCE!C2096),"",SOURCE!C2096),
IF(SOURCE!B2096&lt;0,VLOOKUP(SOURCE!B2096,lookups!A$1:B$25,2,0),
  IF(ISBLANK(SOURCE!B2096),
    "",
    "/* "&amp;TEXT(SOURCE!B2096,"???0")&amp;" *"&amp;
      SOURCE!C2096&amp;", "&amp; IF(lookups!$E$2-LEN(SOURCE!C2096) &gt;= 0, REPT(" ",lookups!$E$2-LEN(SOURCE!C2096)), "")&amp;
      SOURCE!D2096&amp;", "&amp; IF(lookups!$F$2-LEN(SOURCE!D2096) &gt;= 0, REPT(" ",lookups!$F$2-LEN(SOURCE!D2096)), "")&amp;
      SOURCE!E2096&amp;", "&amp; IF(lookups!$G$2-LEN(SOURCE!E2096) &gt;=0, REPT(" ",lookups!$G$2-LEN(SOURCE!E2096)), "")&amp;
      SOURCE!F2096&amp;", "&amp; IF(lookups!$H$2-LEN(SOURCE!F2096) &gt;= 0, REPT(" ",lookups!$H$2-LEN(SOURCE!F2096)+2), "")&amp;"("&amp;
      SUBSTITUTE(TEXT(SOURCE!G2096,"??0"),"  ","")&amp;" &lt;&lt; TAM_MAX_BITS) |"&amp; IF(lookups!$I$2-3 &gt;= 0, REPT(" ",MAX(1,lookups!$I$2-5+4+1-1-LEN(  IF(ISTEXT(SOURCE!H2096),SOURCE!H2096,  SUBSTITUTE(SUBSTITUTE(TEXT(SOURCE!H2096,"????0"),"  ","")," ",""))   ))), "")&amp;
       IF(ISTEXT(SOURCE!H2096),SOURCE!H2096, SUBSTITUTE(SUBSTITUTE(TEXT(SOURCE!H2096,"????0"),"  ","")," ",""))   &amp;","&amp; IF(lookups!$J$2-3 &gt;= 0, REPT(" ",lookups!$J$2-3-5), "")&amp;
      SOURCE!I2096&amp;
" | "&amp; IF(lookups!$K$2-LEN(SOURCE!I2096) &gt;= 0, REPT(" ",lookups!$K$2-LEN(SOURCE!I2096)), "")&amp;
      SOURCE!J2096&amp;      IF(lookups!$L$2-LEN(SOURCE!J2096) &gt;= 0, REPT(" ",lookups!$L$2-LEN(SOURCE!J2096)), "")&amp;
" | "&amp; IF(lookups!$K$2-LEN(SOURCE!I2096) &gt;= 0, REPT(" ",lookups!$K$2-LEN(SOURCE!I2096)), "")&amp;
      SOURCE!K2096&amp;      IF(lookups!$L$2-LEN(SOURCE!K2096) &gt;= 0, REPT(" ",lookups!$M$2-LEN(SOURCE!K2096)), "")&amp;
" | "&amp; SOURCE!L2096&amp;      IF(lookups!$O$2-LEN(SOURCE!L2096) &gt;= 0, REPT(" ",lookups!$O$2-LEN(SOURCE!L2096)), "")&amp;
" | "&amp; SOURCE!M2096&amp;      IF(lookups!$P$2-LEN(SOURCE!M2096) &gt;= 0, REPT(" ",lookups!$P$2-LEN(SOURCE!M2096)), "")&amp;
      "},"&amp;IF(SOURCE!O2096&lt;&gt;"",""&amp;SOURCE!O2096,"")
 )
)
)</f>
        <v>/* 2052 */  { SetSetting,                   ITM_SPCRES0,                 "SPCRES0",                                     "SPCRES0",                                     (0 &lt;&lt; TAM_MAX_BITS) |     0, CAT_FNCT | SLS_UNCHANGED | US_UNCHANGED | EIM_DISABLED | PTP_NONE         },</v>
      </c>
    </row>
    <row r="2097" customFormat="false" ht="15.75" hidden="false" customHeight="false" outlineLevel="0" collapsed="false">
      <c r="A2097" s="263" t="str">
        <f aca="false">IF(AND(OR(SOURCE!A2097="",ISBLANK(SOURCE!A2097)),SOURCE!B2097&gt;0),IF(ISBLANK(SOURCE!C2097),"",SOURCE!C2097),
IF(SOURCE!B2097&lt;0,VLOOKUP(SOURCE!B2097,lookups!A$1:B$25,2,0),
  IF(ISBLANK(SOURCE!B2097),
    "",
    "/* "&amp;TEXT(SOURCE!B2097,"???0")&amp;" *"&amp;
      SOURCE!C2097&amp;", "&amp; IF(lookups!$E$2-LEN(SOURCE!C2097) &gt;= 0, REPT(" ",lookups!$E$2-LEN(SOURCE!C2097)), "")&amp;
      SOURCE!D2097&amp;", "&amp; IF(lookups!$F$2-LEN(SOURCE!D2097) &gt;= 0, REPT(" ",lookups!$F$2-LEN(SOURCE!D2097)), "")&amp;
      SOURCE!E2097&amp;", "&amp; IF(lookups!$G$2-LEN(SOURCE!E2097) &gt;=0, REPT(" ",lookups!$G$2-LEN(SOURCE!E2097)), "")&amp;
      SOURCE!F2097&amp;", "&amp; IF(lookups!$H$2-LEN(SOURCE!F2097) &gt;= 0, REPT(" ",lookups!$H$2-LEN(SOURCE!F2097)+2), "")&amp;"("&amp;
      SUBSTITUTE(TEXT(SOURCE!G2097,"??0"),"  ","")&amp;" &lt;&lt; TAM_MAX_BITS) |"&amp; IF(lookups!$I$2-3 &gt;= 0, REPT(" ",MAX(1,lookups!$I$2-5+4+1-1-LEN(  IF(ISTEXT(SOURCE!H2097),SOURCE!H2097,  SUBSTITUTE(SUBSTITUTE(TEXT(SOURCE!H2097,"????0"),"  ","")," ",""))   ))), "")&amp;
       IF(ISTEXT(SOURCE!H2097),SOURCE!H2097, SUBSTITUTE(SUBSTITUTE(TEXT(SOURCE!H2097,"????0"),"  ","")," ",""))   &amp;","&amp; IF(lookups!$J$2-3 &gt;= 0, REPT(" ",lookups!$J$2-3-5), "")&amp;
      SOURCE!I2097&amp;
" | "&amp; IF(lookups!$K$2-LEN(SOURCE!I2097) &gt;= 0, REPT(" ",lookups!$K$2-LEN(SOURCE!I2097)), "")&amp;
      SOURCE!J2097&amp;      IF(lookups!$L$2-LEN(SOURCE!J2097) &gt;= 0, REPT(" ",lookups!$L$2-LEN(SOURCE!J2097)), "")&amp;
" | "&amp; IF(lookups!$K$2-LEN(SOURCE!I2097) &gt;= 0, REPT(" ",lookups!$K$2-LEN(SOURCE!I2097)), "")&amp;
      SOURCE!K2097&amp;      IF(lookups!$L$2-LEN(SOURCE!K2097) &gt;= 0, REPT(" ",lookups!$M$2-LEN(SOURCE!K2097)), "")&amp;
" | "&amp; SOURCE!L2097&amp;      IF(lookups!$O$2-LEN(SOURCE!L2097) &gt;= 0, REPT(" ",lookups!$O$2-LEN(SOURCE!L2097)), "")&amp;
" | "&amp; SOURCE!M2097&amp;      IF(lookups!$P$2-LEN(SOURCE!M2097) &gt;= 0, REPT(" ",lookups!$P$2-LEN(SOURCE!M2097)), "")&amp;
      "},"&amp;IF(SOURCE!O2097&lt;&gt;"",""&amp;SOURCE!O2097,"")
 )
)
)</f>
        <v>/* 2053 */  { SetSetting,                   ITM_PRTACT1,                 "PRON",                                        "PRON",                                        (0 &lt;&lt; TAM_MAX_BITS) |     0, CAT_FNCT | SLS_UNCHANGED | US_UNCHANGED | EIM_DISABLED | PTP_NONE         },</v>
      </c>
    </row>
    <row r="2098" customFormat="false" ht="15.75" hidden="false" customHeight="false" outlineLevel="0" collapsed="false">
      <c r="A2098" s="263" t="str">
        <f aca="false">IF(AND(OR(SOURCE!A2098="",ISBLANK(SOURCE!A2098)),SOURCE!B2098&gt;0),IF(ISBLANK(SOURCE!C2098),"",SOURCE!C2098),
IF(SOURCE!B2098&lt;0,VLOOKUP(SOURCE!B2098,lookups!A$1:B$25,2,0),
  IF(ISBLANK(SOURCE!B2098),
    "",
    "/* "&amp;TEXT(SOURCE!B2098,"???0")&amp;" *"&amp;
      SOURCE!C2098&amp;", "&amp; IF(lookups!$E$2-LEN(SOURCE!C2098) &gt;= 0, REPT(" ",lookups!$E$2-LEN(SOURCE!C2098)), "")&amp;
      SOURCE!D2098&amp;", "&amp; IF(lookups!$F$2-LEN(SOURCE!D2098) &gt;= 0, REPT(" ",lookups!$F$2-LEN(SOURCE!D2098)), "")&amp;
      SOURCE!E2098&amp;", "&amp; IF(lookups!$G$2-LEN(SOURCE!E2098) &gt;=0, REPT(" ",lookups!$G$2-LEN(SOURCE!E2098)), "")&amp;
      SOURCE!F2098&amp;", "&amp; IF(lookups!$H$2-LEN(SOURCE!F2098) &gt;= 0, REPT(" ",lookups!$H$2-LEN(SOURCE!F2098)+2), "")&amp;"("&amp;
      SUBSTITUTE(TEXT(SOURCE!G2098,"??0"),"  ","")&amp;" &lt;&lt; TAM_MAX_BITS) |"&amp; IF(lookups!$I$2-3 &gt;= 0, REPT(" ",MAX(1,lookups!$I$2-5+4+1-1-LEN(  IF(ISTEXT(SOURCE!H2098),SOURCE!H2098,  SUBSTITUTE(SUBSTITUTE(TEXT(SOURCE!H2098,"????0"),"  ","")," ",""))   ))), "")&amp;
       IF(ISTEXT(SOURCE!H2098),SOURCE!H2098, SUBSTITUTE(SUBSTITUTE(TEXT(SOURCE!H2098,"????0"),"  ","")," ",""))   &amp;","&amp; IF(lookups!$J$2-3 &gt;= 0, REPT(" ",lookups!$J$2-3-5), "")&amp;
      SOURCE!I2098&amp;
" | "&amp; IF(lookups!$K$2-LEN(SOURCE!I2098) &gt;= 0, REPT(" ",lookups!$K$2-LEN(SOURCE!I2098)), "")&amp;
      SOURCE!J2098&amp;      IF(lookups!$L$2-LEN(SOURCE!J2098) &gt;= 0, REPT(" ",lookups!$L$2-LEN(SOURCE!J2098)), "")&amp;
" | "&amp; IF(lookups!$K$2-LEN(SOURCE!I2098) &gt;= 0, REPT(" ",lookups!$K$2-LEN(SOURCE!I2098)), "")&amp;
      SOURCE!K2098&amp;      IF(lookups!$L$2-LEN(SOURCE!K2098) &gt;= 0, REPT(" ",lookups!$M$2-LEN(SOURCE!K2098)), "")&amp;
" | "&amp; SOURCE!L2098&amp;      IF(lookups!$O$2-LEN(SOURCE!L2098) &gt;= 0, REPT(" ",lookups!$O$2-LEN(SOURCE!L2098)), "")&amp;
" | "&amp; SOURCE!M2098&amp;      IF(lookups!$P$2-LEN(SOURCE!M2098) &gt;= 0, REPT(" ",lookups!$P$2-LEN(SOURCE!M2098)), "")&amp;
      "},"&amp;IF(SOURCE!O2098&lt;&gt;"",""&amp;SOURCE!O2098,"")
 )
)
)</f>
        <v>/* 2054 */  { SetSetting,                   ITM_PRTACT0,                 "PROFF",                                       "PROFF",                                       (0 &lt;&lt; TAM_MAX_BITS) |     0, CAT_FNCT | SLS_UNCHANGED | US_UNCHANGED | EIM_DISABLED | PTP_NONE         },</v>
      </c>
    </row>
    <row r="2099" customFormat="false" ht="15.75" hidden="false" customHeight="false" outlineLevel="0" collapsed="false">
      <c r="A2099" s="263" t="str">
        <f aca="false">IF(AND(OR(SOURCE!A2099="",ISBLANK(SOURCE!A2099)),SOURCE!B2099&gt;0),IF(ISBLANK(SOURCE!C2099),"",SOURCE!C2099),
IF(SOURCE!B2099&lt;0,VLOOKUP(SOURCE!B2099,lookups!A$1:B$25,2,0),
  IF(ISBLANK(SOURCE!B2099),
    "",
    "/* "&amp;TEXT(SOURCE!B2099,"???0")&amp;" *"&amp;
      SOURCE!C2099&amp;", "&amp; IF(lookups!$E$2-LEN(SOURCE!C2099) &gt;= 0, REPT(" ",lookups!$E$2-LEN(SOURCE!C2099)), "")&amp;
      SOURCE!D2099&amp;", "&amp; IF(lookups!$F$2-LEN(SOURCE!D2099) &gt;= 0, REPT(" ",lookups!$F$2-LEN(SOURCE!D2099)), "")&amp;
      SOURCE!E2099&amp;", "&amp; IF(lookups!$G$2-LEN(SOURCE!E2099) &gt;=0, REPT(" ",lookups!$G$2-LEN(SOURCE!E2099)), "")&amp;
      SOURCE!F2099&amp;", "&amp; IF(lookups!$H$2-LEN(SOURCE!F2099) &gt;= 0, REPT(" ",lookups!$H$2-LEN(SOURCE!F2099)+2), "")&amp;"("&amp;
      SUBSTITUTE(TEXT(SOURCE!G2099,"??0"),"  ","")&amp;" &lt;&lt; TAM_MAX_BITS) |"&amp; IF(lookups!$I$2-3 &gt;= 0, REPT(" ",MAX(1,lookups!$I$2-5+4+1-1-LEN(  IF(ISTEXT(SOURCE!H2099),SOURCE!H2099,  SUBSTITUTE(SUBSTITUTE(TEXT(SOURCE!H2099,"????0"),"  ","")," ",""))   ))), "")&amp;
       IF(ISTEXT(SOURCE!H2099),SOURCE!H2099, SUBSTITUTE(SUBSTITUTE(TEXT(SOURCE!H2099,"????0"),"  ","")," ",""))   &amp;","&amp; IF(lookups!$J$2-3 &gt;= 0, REPT(" ",lookups!$J$2-3-5), "")&amp;
      SOURCE!I2099&amp;
" | "&amp; IF(lookups!$K$2-LEN(SOURCE!I2099) &gt;= 0, REPT(" ",lookups!$K$2-LEN(SOURCE!I2099)), "")&amp;
      SOURCE!J2099&amp;      IF(lookups!$L$2-LEN(SOURCE!J2099) &gt;= 0, REPT(" ",lookups!$L$2-LEN(SOURCE!J2099)), "")&amp;
" | "&amp; IF(lookups!$K$2-LEN(SOURCE!I2099) &gt;= 0, REPT(" ",lookups!$K$2-LEN(SOURCE!I2099)), "")&amp;
      SOURCE!K2099&amp;      IF(lookups!$L$2-LEN(SOURCE!K2099) &gt;= 0, REPT(" ",lookups!$M$2-LEN(SOURCE!K2099)), "")&amp;
" | "&amp; SOURCE!L2099&amp;      IF(lookups!$O$2-LEN(SOURCE!L2099) &gt;= 0, REPT(" ",lookups!$O$2-LEN(SOURCE!L2099)), "")&amp;
" | "&amp; SOURCE!M2099&amp;      IF(lookups!$P$2-LEN(SOURCE!M2099) &gt;= 0, REPT(" ",lookups!$P$2-LEN(SOURCE!M2099)), "")&amp;
      "},"&amp;IF(SOURCE!O2099&lt;&gt;"",""&amp;SOURCE!O2099,"")
 )
)
)</f>
        <v>/* 2055 */  { SetSetting,                   PR_2TO10,                    "2" STD_SUP_1 STD_SUP_0,                       "2" STD_SUP_1 STD_SUP_0,                       (0 &lt;&lt; TAM_MAX_BITS) |     0, CAT_FNCT | SLS_UNCHANGED | US_UNCHANGED | EIM_DISABLED | PTP_DISABLED     },</v>
      </c>
    </row>
    <row r="2100" customFormat="false" ht="15.75" hidden="false" customHeight="false" outlineLevel="0" collapsed="false">
      <c r="A2100" s="263" t="str">
        <f aca="false">IF(AND(OR(SOURCE!A2100="",ISBLANK(SOURCE!A2100)),SOURCE!B2100&gt;0),IF(ISBLANK(SOURCE!C2100),"",SOURCE!C2100),
IF(SOURCE!B2100&lt;0,VLOOKUP(SOURCE!B2100,lookups!A$1:B$25,2,0),
  IF(ISBLANK(SOURCE!B2100),
    "",
    "/* "&amp;TEXT(SOURCE!B2100,"???0")&amp;" *"&amp;
      SOURCE!C2100&amp;", "&amp; IF(lookups!$E$2-LEN(SOURCE!C2100) &gt;= 0, REPT(" ",lookups!$E$2-LEN(SOURCE!C2100)), "")&amp;
      SOURCE!D2100&amp;", "&amp; IF(lookups!$F$2-LEN(SOURCE!D2100) &gt;= 0, REPT(" ",lookups!$F$2-LEN(SOURCE!D2100)), "")&amp;
      SOURCE!E2100&amp;", "&amp; IF(lookups!$G$2-LEN(SOURCE!E2100) &gt;=0, REPT(" ",lookups!$G$2-LEN(SOURCE!E2100)), "")&amp;
      SOURCE!F2100&amp;", "&amp; IF(lookups!$H$2-LEN(SOURCE!F2100) &gt;= 0, REPT(" ",lookups!$H$2-LEN(SOURCE!F2100)+2), "")&amp;"("&amp;
      SUBSTITUTE(TEXT(SOURCE!G2100,"??0"),"  ","")&amp;" &lt;&lt; TAM_MAX_BITS) |"&amp; IF(lookups!$I$2-3 &gt;= 0, REPT(" ",MAX(1,lookups!$I$2-5+4+1-1-LEN(  IF(ISTEXT(SOURCE!H2100),SOURCE!H2100,  SUBSTITUTE(SUBSTITUTE(TEXT(SOURCE!H2100,"????0"),"  ","")," ",""))   ))), "")&amp;
       IF(ISTEXT(SOURCE!H2100),SOURCE!H2100, SUBSTITUTE(SUBSTITUTE(TEXT(SOURCE!H2100,"????0"),"  ","")," ",""))   &amp;","&amp; IF(lookups!$J$2-3 &gt;= 0, REPT(" ",lookups!$J$2-3-5), "")&amp;
      SOURCE!I2100&amp;
" | "&amp; IF(lookups!$K$2-LEN(SOURCE!I2100) &gt;= 0, REPT(" ",lookups!$K$2-LEN(SOURCE!I2100)), "")&amp;
      SOURCE!J2100&amp;      IF(lookups!$L$2-LEN(SOURCE!J2100) &gt;= 0, REPT(" ",lookups!$L$2-LEN(SOURCE!J2100)), "")&amp;
" | "&amp; IF(lookups!$K$2-LEN(SOURCE!I2100) &gt;= 0, REPT(" ",lookups!$K$2-LEN(SOURCE!I2100)), "")&amp;
      SOURCE!K2100&amp;      IF(lookups!$L$2-LEN(SOURCE!K2100) &gt;= 0, REPT(" ",lookups!$M$2-LEN(SOURCE!K2100)), "")&amp;
" | "&amp; SOURCE!L2100&amp;      IF(lookups!$O$2-LEN(SOURCE!L2100) &gt;= 0, REPT(" ",lookups!$O$2-LEN(SOURCE!L2100)), "")&amp;
" | "&amp; SOURCE!M2100&amp;      IF(lookups!$P$2-LEN(SOURCE!M2100) &gt;= 0, REPT(" ",lookups!$P$2-LEN(SOURCE!M2100)), "")&amp;
      "},"&amp;IF(SOURCE!O2100&lt;&gt;"",""&amp;SOURCE!O2100,"")
 )
)
)</f>
        <v>/* 2056 */  { itemToBeCoded,                NOPARAM,                     "2056",                                        "2056",                                        (0 &lt;&lt; TAM_MAX_BITS) |     0, CAT_FREE | SLS_UNCHANGED | US_UNCHANGED | EIM_DISABLED | PTP_DISABLED     },</v>
      </c>
    </row>
    <row r="2101" customFormat="false" ht="15.75" hidden="false" customHeight="false" outlineLevel="0" collapsed="false">
      <c r="A2101" s="263" t="str">
        <f aca="false">IF(AND(OR(SOURCE!A2101="",ISBLANK(SOURCE!A2101)),SOURCE!B2101&gt;0),IF(ISBLANK(SOURCE!C2101),"",SOURCE!C2101),
IF(SOURCE!B2101&lt;0,VLOOKUP(SOURCE!B2101,lookups!A$1:B$25,2,0),
  IF(ISBLANK(SOURCE!B2101),
    "",
    "/* "&amp;TEXT(SOURCE!B2101,"???0")&amp;" *"&amp;
      SOURCE!C2101&amp;", "&amp; IF(lookups!$E$2-LEN(SOURCE!C2101) &gt;= 0, REPT(" ",lookups!$E$2-LEN(SOURCE!C2101)), "")&amp;
      SOURCE!D2101&amp;", "&amp; IF(lookups!$F$2-LEN(SOURCE!D2101) &gt;= 0, REPT(" ",lookups!$F$2-LEN(SOURCE!D2101)), "")&amp;
      SOURCE!E2101&amp;", "&amp; IF(lookups!$G$2-LEN(SOURCE!E2101) &gt;=0, REPT(" ",lookups!$G$2-LEN(SOURCE!E2101)), "")&amp;
      SOURCE!F2101&amp;", "&amp; IF(lookups!$H$2-LEN(SOURCE!F2101) &gt;= 0, REPT(" ",lookups!$H$2-LEN(SOURCE!F2101)+2), "")&amp;"("&amp;
      SUBSTITUTE(TEXT(SOURCE!G2101,"??0"),"  ","")&amp;" &lt;&lt; TAM_MAX_BITS) |"&amp; IF(lookups!$I$2-3 &gt;= 0, REPT(" ",MAX(1,lookups!$I$2-5+4+1-1-LEN(  IF(ISTEXT(SOURCE!H2101),SOURCE!H2101,  SUBSTITUTE(SUBSTITUTE(TEXT(SOURCE!H2101,"????0"),"  ","")," ",""))   ))), "")&amp;
       IF(ISTEXT(SOURCE!H2101),SOURCE!H2101, SUBSTITUTE(SUBSTITUTE(TEXT(SOURCE!H2101,"????0"),"  ","")," ",""))   &amp;","&amp; IF(lookups!$J$2-3 &gt;= 0, REPT(" ",lookups!$J$2-3-5), "")&amp;
      SOURCE!I2101&amp;
" | "&amp; IF(lookups!$K$2-LEN(SOURCE!I2101) &gt;= 0, REPT(" ",lookups!$K$2-LEN(SOURCE!I2101)), "")&amp;
      SOURCE!J2101&amp;      IF(lookups!$L$2-LEN(SOURCE!J2101) &gt;= 0, REPT(" ",lookups!$L$2-LEN(SOURCE!J2101)), "")&amp;
" | "&amp; IF(lookups!$K$2-LEN(SOURCE!I2101) &gt;= 0, REPT(" ",lookups!$K$2-LEN(SOURCE!I2101)), "")&amp;
      SOURCE!K2101&amp;      IF(lookups!$L$2-LEN(SOURCE!K2101) &gt;= 0, REPT(" ",lookups!$M$2-LEN(SOURCE!K2101)), "")&amp;
" | "&amp; SOURCE!L2101&amp;      IF(lookups!$O$2-LEN(SOURCE!L2101) &gt;= 0, REPT(" ",lookups!$O$2-LEN(SOURCE!L2101)), "")&amp;
" | "&amp; SOURCE!M2101&amp;      IF(lookups!$P$2-LEN(SOURCE!M2101) &gt;= 0, REPT(" ",lookups!$P$2-LEN(SOURCE!M2101)), "")&amp;
      "},"&amp;IF(SOURCE!O2101&lt;&gt;"",""&amp;SOURCE!O2101,"")
 )
)
)</f>
        <v>/* 2057 */  { itemToBeCoded,                NOPARAM,                     "2057",                                        "2057",                                        (0 &lt;&lt; TAM_MAX_BITS) |     0, CAT_FREE | SLS_UNCHANGED | US_UNCHANGED | EIM_DISABLED | PTP_DISABLED     },</v>
      </c>
    </row>
    <row r="2102" customFormat="false" ht="15.75" hidden="false" customHeight="false" outlineLevel="0" collapsed="false">
      <c r="A2102" s="263" t="str">
        <f aca="false">IF(AND(OR(SOURCE!A2102="",ISBLANK(SOURCE!A2102)),SOURCE!B2102&gt;0),IF(ISBLANK(SOURCE!C2102),"",SOURCE!C2102),
IF(SOURCE!B2102&lt;0,VLOOKUP(SOURCE!B2102,lookups!A$1:B$25,2,0),
  IF(ISBLANK(SOURCE!B2102),
    "",
    "/* "&amp;TEXT(SOURCE!B2102,"???0")&amp;" *"&amp;
      SOURCE!C2102&amp;", "&amp; IF(lookups!$E$2-LEN(SOURCE!C2102) &gt;= 0, REPT(" ",lookups!$E$2-LEN(SOURCE!C2102)), "")&amp;
      SOURCE!D2102&amp;", "&amp; IF(lookups!$F$2-LEN(SOURCE!D2102) &gt;= 0, REPT(" ",lookups!$F$2-LEN(SOURCE!D2102)), "")&amp;
      SOURCE!E2102&amp;", "&amp; IF(lookups!$G$2-LEN(SOURCE!E2102) &gt;=0, REPT(" ",lookups!$G$2-LEN(SOURCE!E2102)), "")&amp;
      SOURCE!F2102&amp;", "&amp; IF(lookups!$H$2-LEN(SOURCE!F2102) &gt;= 0, REPT(" ",lookups!$H$2-LEN(SOURCE!F2102)+2), "")&amp;"("&amp;
      SUBSTITUTE(TEXT(SOURCE!G2102,"??0"),"  ","")&amp;" &lt;&lt; TAM_MAX_BITS) |"&amp; IF(lookups!$I$2-3 &gt;= 0, REPT(" ",MAX(1,lookups!$I$2-5+4+1-1-LEN(  IF(ISTEXT(SOURCE!H2102),SOURCE!H2102,  SUBSTITUTE(SUBSTITUTE(TEXT(SOURCE!H2102,"????0"),"  ","")," ",""))   ))), "")&amp;
       IF(ISTEXT(SOURCE!H2102),SOURCE!H2102, SUBSTITUTE(SUBSTITUTE(TEXT(SOURCE!H2102,"????0"),"  ","")," ",""))   &amp;","&amp; IF(lookups!$J$2-3 &gt;= 0, REPT(" ",lookups!$J$2-3-5), "")&amp;
      SOURCE!I2102&amp;
" | "&amp; IF(lookups!$K$2-LEN(SOURCE!I2102) &gt;= 0, REPT(" ",lookups!$K$2-LEN(SOURCE!I2102)), "")&amp;
      SOURCE!J2102&amp;      IF(lookups!$L$2-LEN(SOURCE!J2102) &gt;= 0, REPT(" ",lookups!$L$2-LEN(SOURCE!J2102)), "")&amp;
" | "&amp; IF(lookups!$K$2-LEN(SOURCE!I2102) &gt;= 0, REPT(" ",lookups!$K$2-LEN(SOURCE!I2102)), "")&amp;
      SOURCE!K2102&amp;      IF(lookups!$L$2-LEN(SOURCE!K2102) &gt;= 0, REPT(" ",lookups!$M$2-LEN(SOURCE!K2102)), "")&amp;
" | "&amp; SOURCE!L2102&amp;      IF(lookups!$O$2-LEN(SOURCE!L2102) &gt;= 0, REPT(" ",lookups!$O$2-LEN(SOURCE!L2102)), "")&amp;
" | "&amp; SOURCE!M2102&amp;      IF(lookups!$P$2-LEN(SOURCE!M2102) &gt;= 0, REPT(" ",lookups!$P$2-LEN(SOURCE!M2102)), "")&amp;
      "},"&amp;IF(SOURCE!O2102&lt;&gt;"",""&amp;SOURCE!O2102,"")
 )
)
)</f>
        <v>/* 2058 */  { SetSetting,                   JC_IRFRAC,                   "IRFRAC",                                      "IRFRAC",                                      (0 &lt;&lt; TAM_MAX_BITS) |     0, CAT_FNCT | SLS_UNCHANGED | US_UNCHANGED | EIM_DISABLED | PTP_DISABLED     },</v>
      </c>
    </row>
    <row r="2103" customFormat="false" ht="15.75" hidden="false" customHeight="false" outlineLevel="0" collapsed="false">
      <c r="A2103" s="263" t="str">
        <f aca="false">IF(AND(OR(SOURCE!A2103="",ISBLANK(SOURCE!A2103)),SOURCE!B2103&gt;0),IF(ISBLANK(SOURCE!C2103),"",SOURCE!C2103),
IF(SOURCE!B2103&lt;0,VLOOKUP(SOURCE!B2103,lookups!A$1:B$25,2,0),
  IF(ISBLANK(SOURCE!B2103),
    "",
    "/* "&amp;TEXT(SOURCE!B2103,"???0")&amp;" *"&amp;
      SOURCE!C2103&amp;", "&amp; IF(lookups!$E$2-LEN(SOURCE!C2103) &gt;= 0, REPT(" ",lookups!$E$2-LEN(SOURCE!C2103)), "")&amp;
      SOURCE!D2103&amp;", "&amp; IF(lookups!$F$2-LEN(SOURCE!D2103) &gt;= 0, REPT(" ",lookups!$F$2-LEN(SOURCE!D2103)), "")&amp;
      SOURCE!E2103&amp;", "&amp; IF(lookups!$G$2-LEN(SOURCE!E2103) &gt;=0, REPT(" ",lookups!$G$2-LEN(SOURCE!E2103)), "")&amp;
      SOURCE!F2103&amp;", "&amp; IF(lookups!$H$2-LEN(SOURCE!F2103) &gt;= 0, REPT(" ",lookups!$H$2-LEN(SOURCE!F2103)+2), "")&amp;"("&amp;
      SUBSTITUTE(TEXT(SOURCE!G2103,"??0"),"  ","")&amp;" &lt;&lt; TAM_MAX_BITS) |"&amp; IF(lookups!$I$2-3 &gt;= 0, REPT(" ",MAX(1,lookups!$I$2-5+4+1-1-LEN(  IF(ISTEXT(SOURCE!H2103),SOURCE!H2103,  SUBSTITUTE(SUBSTITUTE(TEXT(SOURCE!H2103,"????0"),"  ","")," ",""))   ))), "")&amp;
       IF(ISTEXT(SOURCE!H2103),SOURCE!H2103, SUBSTITUTE(SUBSTITUTE(TEXT(SOURCE!H2103,"????0"),"  ","")," ",""))   &amp;","&amp; IF(lookups!$J$2-3 &gt;= 0, REPT(" ",lookups!$J$2-3-5), "")&amp;
      SOURCE!I2103&amp;
" | "&amp; IF(lookups!$K$2-LEN(SOURCE!I2103) &gt;= 0, REPT(" ",lookups!$K$2-LEN(SOURCE!I2103)), "")&amp;
      SOURCE!J2103&amp;      IF(lookups!$L$2-LEN(SOURCE!J2103) &gt;= 0, REPT(" ",lookups!$L$2-LEN(SOURCE!J2103)), "")&amp;
" | "&amp; IF(lookups!$K$2-LEN(SOURCE!I2103) &gt;= 0, REPT(" ",lookups!$K$2-LEN(SOURCE!I2103)), "")&amp;
      SOURCE!K2103&amp;      IF(lookups!$L$2-LEN(SOURCE!K2103) &gt;= 0, REPT(" ",lookups!$M$2-LEN(SOURCE!K2103)), "")&amp;
" | "&amp; SOURCE!L2103&amp;      IF(lookups!$O$2-LEN(SOURCE!L2103) &gt;= 0, REPT(" ",lookups!$O$2-LEN(SOURCE!L2103)), "")&amp;
" | "&amp; SOURCE!M2103&amp;      IF(lookups!$P$2-LEN(SOURCE!M2103) &gt;= 0, REPT(" ",lookups!$P$2-LEN(SOURCE!M2103)), "")&amp;
      "},"&amp;IF(SOURCE!O2103&lt;&gt;"",""&amp;SOURCE!O2103,"")
 )
)
)</f>
        <v>/* 2059 */  { setFGLSettings,               RB_FGLNOFF,                  "fg.OFF",                                      "fg.OFF",                                      (0 &lt;&lt; TAM_MAX_BITS) |     0, CAT_FNCT | SLS_UNCHANGED | US_UNCHANGED | EIM_DISABLED | PTP_NONE         },</v>
      </c>
    </row>
    <row r="2104" customFormat="false" ht="15.75" hidden="false" customHeight="false" outlineLevel="0" collapsed="false">
      <c r="A2104" s="263" t="str">
        <f aca="false">IF(AND(OR(SOURCE!A2104="",ISBLANK(SOURCE!A2104)),SOURCE!B2104&gt;0),IF(ISBLANK(SOURCE!C2104),"",SOURCE!C2104),
IF(SOURCE!B2104&lt;0,VLOOKUP(SOURCE!B2104,lookups!A$1:B$25,2,0),
  IF(ISBLANK(SOURCE!B2104),
    "",
    "/* "&amp;TEXT(SOURCE!B2104,"???0")&amp;" *"&amp;
      SOURCE!C2104&amp;", "&amp; IF(lookups!$E$2-LEN(SOURCE!C2104) &gt;= 0, REPT(" ",lookups!$E$2-LEN(SOURCE!C2104)), "")&amp;
      SOURCE!D2104&amp;", "&amp; IF(lookups!$F$2-LEN(SOURCE!D2104) &gt;= 0, REPT(" ",lookups!$F$2-LEN(SOURCE!D2104)), "")&amp;
      SOURCE!E2104&amp;", "&amp; IF(lookups!$G$2-LEN(SOURCE!E2104) &gt;=0, REPT(" ",lookups!$G$2-LEN(SOURCE!E2104)), "")&amp;
      SOURCE!F2104&amp;", "&amp; IF(lookups!$H$2-LEN(SOURCE!F2104) &gt;= 0, REPT(" ",lookups!$H$2-LEN(SOURCE!F2104)+2), "")&amp;"("&amp;
      SUBSTITUTE(TEXT(SOURCE!G2104,"??0"),"  ","")&amp;" &lt;&lt; TAM_MAX_BITS) |"&amp; IF(lookups!$I$2-3 &gt;= 0, REPT(" ",MAX(1,lookups!$I$2-5+4+1-1-LEN(  IF(ISTEXT(SOURCE!H2104),SOURCE!H2104,  SUBSTITUTE(SUBSTITUTE(TEXT(SOURCE!H2104,"????0"),"  ","")," ",""))   ))), "")&amp;
       IF(ISTEXT(SOURCE!H2104),SOURCE!H2104, SUBSTITUTE(SUBSTITUTE(TEXT(SOURCE!H2104,"????0"),"  ","")," ",""))   &amp;","&amp; IF(lookups!$J$2-3 &gt;= 0, REPT(" ",lookups!$J$2-3-5), "")&amp;
      SOURCE!I2104&amp;
" | "&amp; IF(lookups!$K$2-LEN(SOURCE!I2104) &gt;= 0, REPT(" ",lookups!$K$2-LEN(SOURCE!I2104)), "")&amp;
      SOURCE!J2104&amp;      IF(lookups!$L$2-LEN(SOURCE!J2104) &gt;= 0, REPT(" ",lookups!$L$2-LEN(SOURCE!J2104)), "")&amp;
" | "&amp; IF(lookups!$K$2-LEN(SOURCE!I2104) &gt;= 0, REPT(" ",lookups!$K$2-LEN(SOURCE!I2104)), "")&amp;
      SOURCE!K2104&amp;      IF(lookups!$L$2-LEN(SOURCE!K2104) &gt;= 0, REPT(" ",lookups!$M$2-LEN(SOURCE!K2104)), "")&amp;
" | "&amp; SOURCE!L2104&amp;      IF(lookups!$O$2-LEN(SOURCE!L2104) &gt;= 0, REPT(" ",lookups!$O$2-LEN(SOURCE!L2104)), "")&amp;
" | "&amp; SOURCE!M2104&amp;      IF(lookups!$P$2-LEN(SOURCE!M2104) &gt;= 0, REPT(" ",lookups!$P$2-LEN(SOURCE!M2104)), "")&amp;
      "},"&amp;IF(SOURCE!O2104&lt;&gt;"",""&amp;SOURCE!O2104,"")
 )
)
)</f>
        <v>/* 2060 */  { setFGLSettings,               RB_FGLNLIM,                  "fg.LIM",                                      "fg.LIM",                                      (0 &lt;&lt; TAM_MAX_BITS) |     0, CAT_FNCT | SLS_UNCHANGED | US_UNCHANGED | EIM_DISABLED | PTP_NONE         },</v>
      </c>
    </row>
    <row r="2105" customFormat="false" ht="15.75" hidden="false" customHeight="false" outlineLevel="0" collapsed="false">
      <c r="A2105" s="263" t="str">
        <f aca="false">IF(AND(OR(SOURCE!A2105="",ISBLANK(SOURCE!A2105)),SOURCE!B2105&gt;0),IF(ISBLANK(SOURCE!C2105),"",SOURCE!C2105),
IF(SOURCE!B2105&lt;0,VLOOKUP(SOURCE!B2105,lookups!A$1:B$25,2,0),
  IF(ISBLANK(SOURCE!B2105),
    "",
    "/* "&amp;TEXT(SOURCE!B2105,"???0")&amp;" *"&amp;
      SOURCE!C2105&amp;", "&amp; IF(lookups!$E$2-LEN(SOURCE!C2105) &gt;= 0, REPT(" ",lookups!$E$2-LEN(SOURCE!C2105)), "")&amp;
      SOURCE!D2105&amp;", "&amp; IF(lookups!$F$2-LEN(SOURCE!D2105) &gt;= 0, REPT(" ",lookups!$F$2-LEN(SOURCE!D2105)), "")&amp;
      SOURCE!E2105&amp;", "&amp; IF(lookups!$G$2-LEN(SOURCE!E2105) &gt;=0, REPT(" ",lookups!$G$2-LEN(SOURCE!E2105)), "")&amp;
      SOURCE!F2105&amp;", "&amp; IF(lookups!$H$2-LEN(SOURCE!F2105) &gt;= 0, REPT(" ",lookups!$H$2-LEN(SOURCE!F2105)+2), "")&amp;"("&amp;
      SUBSTITUTE(TEXT(SOURCE!G2105,"??0"),"  ","")&amp;" &lt;&lt; TAM_MAX_BITS) |"&amp; IF(lookups!$I$2-3 &gt;= 0, REPT(" ",MAX(1,lookups!$I$2-5+4+1-1-LEN(  IF(ISTEXT(SOURCE!H2105),SOURCE!H2105,  SUBSTITUTE(SUBSTITUTE(TEXT(SOURCE!H2105,"????0"),"  ","")," ",""))   ))), "")&amp;
       IF(ISTEXT(SOURCE!H2105),SOURCE!H2105, SUBSTITUTE(SUBSTITUTE(TEXT(SOURCE!H2105,"????0"),"  ","")," ",""))   &amp;","&amp; IF(lookups!$J$2-3 &gt;= 0, REPT(" ",lookups!$J$2-3-5), "")&amp;
      SOURCE!I2105&amp;
" | "&amp; IF(lookups!$K$2-LEN(SOURCE!I2105) &gt;= 0, REPT(" ",lookups!$K$2-LEN(SOURCE!I2105)), "")&amp;
      SOURCE!J2105&amp;      IF(lookups!$L$2-LEN(SOURCE!J2105) &gt;= 0, REPT(" ",lookups!$L$2-LEN(SOURCE!J2105)), "")&amp;
" | "&amp; IF(lookups!$K$2-LEN(SOURCE!I2105) &gt;= 0, REPT(" ",lookups!$K$2-LEN(SOURCE!I2105)), "")&amp;
      SOURCE!K2105&amp;      IF(lookups!$L$2-LEN(SOURCE!K2105) &gt;= 0, REPT(" ",lookups!$M$2-LEN(SOURCE!K2105)), "")&amp;
" | "&amp; SOURCE!L2105&amp;      IF(lookups!$O$2-LEN(SOURCE!L2105) &gt;= 0, REPT(" ",lookups!$O$2-LEN(SOURCE!L2105)), "")&amp;
" | "&amp; SOURCE!M2105&amp;      IF(lookups!$P$2-LEN(SOURCE!M2105) &gt;= 0, REPT(" ",lookups!$P$2-LEN(SOURCE!M2105)), "")&amp;
      "},"&amp;IF(SOURCE!O2105&lt;&gt;"",""&amp;SOURCE!O2105,"")
 )
)
)</f>
        <v>/* 2061 */  { setFGLSettings,               RB_FGLNFUL,                  "fg.FUL",                                      "fg.FUL",                                      (0 &lt;&lt; TAM_MAX_BITS) |     0, CAT_FNCT | SLS_UNCHANGED | US_UNCHANGED | EIM_DISABLED | PTP_NONE         },</v>
      </c>
    </row>
    <row r="2106" customFormat="false" ht="15.75" hidden="false" customHeight="false" outlineLevel="0" collapsed="false">
      <c r="A2106" s="263" t="str">
        <f aca="false">IF(AND(OR(SOURCE!A2106="",ISBLANK(SOURCE!A2106)),SOURCE!B2106&gt;0),IF(ISBLANK(SOURCE!C2106),"",SOURCE!C2106),
IF(SOURCE!B2106&lt;0,VLOOKUP(SOURCE!B2106,lookups!A$1:B$25,2,0),
  IF(ISBLANK(SOURCE!B2106),
    "",
    "/* "&amp;TEXT(SOURCE!B2106,"???0")&amp;" *"&amp;
      SOURCE!C2106&amp;", "&amp; IF(lookups!$E$2-LEN(SOURCE!C2106) &gt;= 0, REPT(" ",lookups!$E$2-LEN(SOURCE!C2106)), "")&amp;
      SOURCE!D2106&amp;", "&amp; IF(lookups!$F$2-LEN(SOURCE!D2106) &gt;= 0, REPT(" ",lookups!$F$2-LEN(SOURCE!D2106)), "")&amp;
      SOURCE!E2106&amp;", "&amp; IF(lookups!$G$2-LEN(SOURCE!E2106) &gt;=0, REPT(" ",lookups!$G$2-LEN(SOURCE!E2106)), "")&amp;
      SOURCE!F2106&amp;", "&amp; IF(lookups!$H$2-LEN(SOURCE!F2106) &gt;= 0, REPT(" ",lookups!$H$2-LEN(SOURCE!F2106)+2), "")&amp;"("&amp;
      SUBSTITUTE(TEXT(SOURCE!G2106,"??0"),"  ","")&amp;" &lt;&lt; TAM_MAX_BITS) |"&amp; IF(lookups!$I$2-3 &gt;= 0, REPT(" ",MAX(1,lookups!$I$2-5+4+1-1-LEN(  IF(ISTEXT(SOURCE!H2106),SOURCE!H2106,  SUBSTITUTE(SUBSTITUTE(TEXT(SOURCE!H2106,"????0"),"  ","")," ",""))   ))), "")&amp;
       IF(ISTEXT(SOURCE!H2106),SOURCE!H2106, SUBSTITUTE(SUBSTITUTE(TEXT(SOURCE!H2106,"????0"),"  ","")," ",""))   &amp;","&amp; IF(lookups!$J$2-3 &gt;= 0, REPT(" ",lookups!$J$2-3-5), "")&amp;
      SOURCE!I2106&amp;
" | "&amp; IF(lookups!$K$2-LEN(SOURCE!I2106) &gt;= 0, REPT(" ",lookups!$K$2-LEN(SOURCE!I2106)), "")&amp;
      SOURCE!J2106&amp;      IF(lookups!$L$2-LEN(SOURCE!J2106) &gt;= 0, REPT(" ",lookups!$L$2-LEN(SOURCE!J2106)), "")&amp;
" | "&amp; IF(lookups!$K$2-LEN(SOURCE!I2106) &gt;= 0, REPT(" ",lookups!$K$2-LEN(SOURCE!I2106)), "")&amp;
      SOURCE!K2106&amp;      IF(lookups!$L$2-LEN(SOURCE!K2106) &gt;= 0, REPT(" ",lookups!$M$2-LEN(SOURCE!K2106)), "")&amp;
" | "&amp; SOURCE!L2106&amp;      IF(lookups!$O$2-LEN(SOURCE!L2106) &gt;= 0, REPT(" ",lookups!$O$2-LEN(SOURCE!L2106)), "")&amp;
" | "&amp; SOURCE!M2106&amp;      IF(lookups!$P$2-LEN(SOURCE!M2106) &gt;= 0, REPT(" ",lookups!$P$2-LEN(SOURCE!M2106)), "")&amp;
      "},"&amp;IF(SOURCE!O2106&lt;&gt;"",""&amp;SOURCE!O2106,"")
 )
)
)</f>
        <v>/* 2062 */  { fnLongPressSwitches,          RB_M124,                     "M.124",                                       "M.124",                                       (0 &lt;&lt; TAM_MAX_BITS) |     0, CAT_NONE | SLS_ENABLED   | US_ENABLED   | EIM_DISABLED | PTP_NONE         },</v>
      </c>
    </row>
    <row r="2107" customFormat="false" ht="15.75" hidden="false" customHeight="false" outlineLevel="0" collapsed="false">
      <c r="A2107" s="263" t="str">
        <f aca="false">IF(AND(OR(SOURCE!A2107="",ISBLANK(SOURCE!A2107)),SOURCE!B2107&gt;0),IF(ISBLANK(SOURCE!C2107),"",SOURCE!C2107),
IF(SOURCE!B2107&lt;0,VLOOKUP(SOURCE!B2107,lookups!A$1:B$25,2,0),
  IF(ISBLANK(SOURCE!B2107),
    "",
    "/* "&amp;TEXT(SOURCE!B2107,"???0")&amp;" *"&amp;
      SOURCE!C2107&amp;", "&amp; IF(lookups!$E$2-LEN(SOURCE!C2107) &gt;= 0, REPT(" ",lookups!$E$2-LEN(SOURCE!C2107)), "")&amp;
      SOURCE!D2107&amp;", "&amp; IF(lookups!$F$2-LEN(SOURCE!D2107) &gt;= 0, REPT(" ",lookups!$F$2-LEN(SOURCE!D2107)), "")&amp;
      SOURCE!E2107&amp;", "&amp; IF(lookups!$G$2-LEN(SOURCE!E2107) &gt;=0, REPT(" ",lookups!$G$2-LEN(SOURCE!E2107)), "")&amp;
      SOURCE!F2107&amp;", "&amp; IF(lookups!$H$2-LEN(SOURCE!F2107) &gt;= 0, REPT(" ",lookups!$H$2-LEN(SOURCE!F2107)+2), "")&amp;"("&amp;
      SUBSTITUTE(TEXT(SOURCE!G2107,"??0"),"  ","")&amp;" &lt;&lt; TAM_MAX_BITS) |"&amp; IF(lookups!$I$2-3 &gt;= 0, REPT(" ",MAX(1,lookups!$I$2-5+4+1-1-LEN(  IF(ISTEXT(SOURCE!H2107),SOURCE!H2107,  SUBSTITUTE(SUBSTITUTE(TEXT(SOURCE!H2107,"????0"),"  ","")," ",""))   ))), "")&amp;
       IF(ISTEXT(SOURCE!H2107),SOURCE!H2107, SUBSTITUTE(SUBSTITUTE(TEXT(SOURCE!H2107,"????0"),"  ","")," ",""))   &amp;","&amp; IF(lookups!$J$2-3 &gt;= 0, REPT(" ",lookups!$J$2-3-5), "")&amp;
      SOURCE!I2107&amp;
" | "&amp; IF(lookups!$K$2-LEN(SOURCE!I2107) &gt;= 0, REPT(" ",lookups!$K$2-LEN(SOURCE!I2107)), "")&amp;
      SOURCE!J2107&amp;      IF(lookups!$L$2-LEN(SOURCE!J2107) &gt;= 0, REPT(" ",lookups!$L$2-LEN(SOURCE!J2107)), "")&amp;
" | "&amp; IF(lookups!$K$2-LEN(SOURCE!I2107) &gt;= 0, REPT(" ",lookups!$K$2-LEN(SOURCE!I2107)), "")&amp;
      SOURCE!K2107&amp;      IF(lookups!$L$2-LEN(SOURCE!K2107) &gt;= 0, REPT(" ",lookups!$M$2-LEN(SOURCE!K2107)), "")&amp;
" | "&amp; SOURCE!L2107&amp;      IF(lookups!$O$2-LEN(SOURCE!L2107) &gt;= 0, REPT(" ",lookups!$O$2-LEN(SOURCE!L2107)), "")&amp;
" | "&amp; SOURCE!M2107&amp;      IF(lookups!$P$2-LEN(SOURCE!M2107) &gt;= 0, REPT(" ",lookups!$P$2-LEN(SOURCE!M2107)), "")&amp;
      "},"&amp;IF(SOURCE!O2107&lt;&gt;"",""&amp;SOURCE!O2107,"")
 )
)
)</f>
        <v>/* 2063 */  { fnLongPressSwitches,          RB_F1234,                    "F.1234",                                      "F.1234",                                      (0 &lt;&lt; TAM_MAX_BITS) |     0, CAT_NONE | SLS_ENABLED   | US_ENABLED   | EIM_DISABLED | PTP_NONE         },</v>
      </c>
    </row>
    <row r="2108" customFormat="false" ht="15.75" hidden="false" customHeight="false" outlineLevel="0" collapsed="false">
      <c r="A2108" s="263" t="str">
        <f aca="false">IF(AND(OR(SOURCE!A2108="",ISBLANK(SOURCE!A2108)),SOURCE!B2108&gt;0),IF(ISBLANK(SOURCE!C2108),"",SOURCE!C2108),
IF(SOURCE!B2108&lt;0,VLOOKUP(SOURCE!B2108,lookups!A$1:B$25,2,0),
  IF(ISBLANK(SOURCE!B2108),
    "",
    "/* "&amp;TEXT(SOURCE!B2108,"???0")&amp;" *"&amp;
      SOURCE!C2108&amp;", "&amp; IF(lookups!$E$2-LEN(SOURCE!C2108) &gt;= 0, REPT(" ",lookups!$E$2-LEN(SOURCE!C2108)), "")&amp;
      SOURCE!D2108&amp;", "&amp; IF(lookups!$F$2-LEN(SOURCE!D2108) &gt;= 0, REPT(" ",lookups!$F$2-LEN(SOURCE!D2108)), "")&amp;
      SOURCE!E2108&amp;", "&amp; IF(lookups!$G$2-LEN(SOURCE!E2108) &gt;=0, REPT(" ",lookups!$G$2-LEN(SOURCE!E2108)), "")&amp;
      SOURCE!F2108&amp;", "&amp; IF(lookups!$H$2-LEN(SOURCE!F2108) &gt;= 0, REPT(" ",lookups!$H$2-LEN(SOURCE!F2108)+2), "")&amp;"("&amp;
      SUBSTITUTE(TEXT(SOURCE!G2108,"??0"),"  ","")&amp;" &lt;&lt; TAM_MAX_BITS) |"&amp; IF(lookups!$I$2-3 &gt;= 0, REPT(" ",MAX(1,lookups!$I$2-5+4+1-1-LEN(  IF(ISTEXT(SOURCE!H2108),SOURCE!H2108,  SUBSTITUTE(SUBSTITUTE(TEXT(SOURCE!H2108,"????0"),"  ","")," ",""))   ))), "")&amp;
       IF(ISTEXT(SOURCE!H2108),SOURCE!H2108, SUBSTITUTE(SUBSTITUTE(TEXT(SOURCE!H2108,"????0"),"  ","")," ",""))   &amp;","&amp; IF(lookups!$J$2-3 &gt;= 0, REPT(" ",lookups!$J$2-3-5), "")&amp;
      SOURCE!I2108&amp;
" | "&amp; IF(lookups!$K$2-LEN(SOURCE!I2108) &gt;= 0, REPT(" ",lookups!$K$2-LEN(SOURCE!I2108)), "")&amp;
      SOURCE!J2108&amp;      IF(lookups!$L$2-LEN(SOURCE!J2108) &gt;= 0, REPT(" ",lookups!$L$2-LEN(SOURCE!J2108)), "")&amp;
" | "&amp; IF(lookups!$K$2-LEN(SOURCE!I2108) &gt;= 0, REPT(" ",lookups!$K$2-LEN(SOURCE!I2108)), "")&amp;
      SOURCE!K2108&amp;      IF(lookups!$L$2-LEN(SOURCE!K2108) &gt;= 0, REPT(" ",lookups!$M$2-LEN(SOURCE!K2108)), "")&amp;
" | "&amp; SOURCE!L2108&amp;      IF(lookups!$O$2-LEN(SOURCE!L2108) &gt;= 0, REPT(" ",lookups!$O$2-LEN(SOURCE!L2108)), "")&amp;
" | "&amp; SOURCE!M2108&amp;      IF(lookups!$P$2-LEN(SOURCE!M2108) &gt;= 0, REPT(" ",lookups!$P$2-LEN(SOURCE!M2108)), "")&amp;
      "},"&amp;IF(SOURCE!O2108&lt;&gt;"",""&amp;SOURCE!O2108,"")
 )
)
)</f>
        <v>/* 2064 */  { fnLongPressSwitches,          RB_M1234,                    "M.1234",                                      "M.1234",                                      (0 &lt;&lt; TAM_MAX_BITS) |     0, CAT_NONE | SLS_ENABLED   | US_ENABLED   | EIM_DISABLED | PTP_NONE         },</v>
      </c>
    </row>
    <row r="2109" customFormat="false" ht="15.75" hidden="false" customHeight="false" outlineLevel="0" collapsed="false">
      <c r="A2109" s="263" t="str">
        <f aca="false">IF(AND(OR(SOURCE!A2109="",ISBLANK(SOURCE!A2109)),SOURCE!B2109&gt;0),IF(ISBLANK(SOURCE!C2109),"",SOURCE!C2109),
IF(SOURCE!B2109&lt;0,VLOOKUP(SOURCE!B2109,lookups!A$1:B$25,2,0),
  IF(ISBLANK(SOURCE!B2109),
    "",
    "/* "&amp;TEXT(SOURCE!B2109,"???0")&amp;" *"&amp;
      SOURCE!C2109&amp;", "&amp; IF(lookups!$E$2-LEN(SOURCE!C2109) &gt;= 0, REPT(" ",lookups!$E$2-LEN(SOURCE!C2109)), "")&amp;
      SOURCE!D2109&amp;", "&amp; IF(lookups!$F$2-LEN(SOURCE!D2109) &gt;= 0, REPT(" ",lookups!$F$2-LEN(SOURCE!D2109)), "")&amp;
      SOURCE!E2109&amp;", "&amp; IF(lookups!$G$2-LEN(SOURCE!E2109) &gt;=0, REPT(" ",lookups!$G$2-LEN(SOURCE!E2109)), "")&amp;
      SOURCE!F2109&amp;", "&amp; IF(lookups!$H$2-LEN(SOURCE!F2109) &gt;= 0, REPT(" ",lookups!$H$2-LEN(SOURCE!F2109)+2), "")&amp;"("&amp;
      SUBSTITUTE(TEXT(SOURCE!G2109,"??0"),"  ","")&amp;" &lt;&lt; TAM_MAX_BITS) |"&amp; IF(lookups!$I$2-3 &gt;= 0, REPT(" ",MAX(1,lookups!$I$2-5+4+1-1-LEN(  IF(ISTEXT(SOURCE!H2109),SOURCE!H2109,  SUBSTITUTE(SUBSTITUTE(TEXT(SOURCE!H2109,"????0"),"  ","")," ",""))   ))), "")&amp;
       IF(ISTEXT(SOURCE!H2109),SOURCE!H2109, SUBSTITUTE(SUBSTITUTE(TEXT(SOURCE!H2109,"????0"),"  ","")," ",""))   &amp;","&amp; IF(lookups!$J$2-3 &gt;= 0, REPT(" ",lookups!$J$2-3-5), "")&amp;
      SOURCE!I2109&amp;
" | "&amp; IF(lookups!$K$2-LEN(SOURCE!I2109) &gt;= 0, REPT(" ",lookups!$K$2-LEN(SOURCE!I2109)), "")&amp;
      SOURCE!J2109&amp;      IF(lookups!$L$2-LEN(SOURCE!J2109) &gt;= 0, REPT(" ",lookups!$L$2-LEN(SOURCE!J2109)), "")&amp;
" | "&amp; IF(lookups!$K$2-LEN(SOURCE!I2109) &gt;= 0, REPT(" ",lookups!$K$2-LEN(SOURCE!I2109)), "")&amp;
      SOURCE!K2109&amp;      IF(lookups!$L$2-LEN(SOURCE!K2109) &gt;= 0, REPT(" ",lookups!$M$2-LEN(SOURCE!K2109)), "")&amp;
" | "&amp; SOURCE!L2109&amp;      IF(lookups!$O$2-LEN(SOURCE!L2109) &gt;= 0, REPT(" ",lookups!$O$2-LEN(SOURCE!L2109)), "")&amp;
" | "&amp; SOURCE!M2109&amp;      IF(lookups!$P$2-LEN(SOURCE!M2109) &gt;= 0, REPT(" ",lookups!$P$2-LEN(SOURCE!M2109)), "")&amp;
      "},"&amp;IF(SOURCE!O2109&lt;&gt;"",""&amp;SOURCE!O2109,"")
 )
)
)</f>
        <v>/* 2065 */  { fnLongPressSwitches,          RB_F14,                      "F.14",                                        "F.14",                                        (0 &lt;&lt; TAM_MAX_BITS) |     0, CAT_NONE | SLS_ENABLED   | US_ENABLED   | EIM_DISABLED | PTP_NONE         },</v>
      </c>
    </row>
    <row r="2110" customFormat="false" ht="15.75" hidden="false" customHeight="false" outlineLevel="0" collapsed="false">
      <c r="A2110" s="263" t="str">
        <f aca="false">IF(AND(OR(SOURCE!A2110="",ISBLANK(SOURCE!A2110)),SOURCE!B2110&gt;0),IF(ISBLANK(SOURCE!C2110),"",SOURCE!C2110),
IF(SOURCE!B2110&lt;0,VLOOKUP(SOURCE!B2110,lookups!A$1:B$25,2,0),
  IF(ISBLANK(SOURCE!B2110),
    "",
    "/* "&amp;TEXT(SOURCE!B2110,"???0")&amp;" *"&amp;
      SOURCE!C2110&amp;", "&amp; IF(lookups!$E$2-LEN(SOURCE!C2110) &gt;= 0, REPT(" ",lookups!$E$2-LEN(SOURCE!C2110)), "")&amp;
      SOURCE!D2110&amp;", "&amp; IF(lookups!$F$2-LEN(SOURCE!D2110) &gt;= 0, REPT(" ",lookups!$F$2-LEN(SOURCE!D2110)), "")&amp;
      SOURCE!E2110&amp;", "&amp; IF(lookups!$G$2-LEN(SOURCE!E2110) &gt;=0, REPT(" ",lookups!$G$2-LEN(SOURCE!E2110)), "")&amp;
      SOURCE!F2110&amp;", "&amp; IF(lookups!$H$2-LEN(SOURCE!F2110) &gt;= 0, REPT(" ",lookups!$H$2-LEN(SOURCE!F2110)+2), "")&amp;"("&amp;
      SUBSTITUTE(TEXT(SOURCE!G2110,"??0"),"  ","")&amp;" &lt;&lt; TAM_MAX_BITS) |"&amp; IF(lookups!$I$2-3 &gt;= 0, REPT(" ",MAX(1,lookups!$I$2-5+4+1-1-LEN(  IF(ISTEXT(SOURCE!H2110),SOURCE!H2110,  SUBSTITUTE(SUBSTITUTE(TEXT(SOURCE!H2110,"????0"),"  ","")," ",""))   ))), "")&amp;
       IF(ISTEXT(SOURCE!H2110),SOURCE!H2110, SUBSTITUTE(SUBSTITUTE(TEXT(SOURCE!H2110,"????0"),"  ","")," ",""))   &amp;","&amp; IF(lookups!$J$2-3 &gt;= 0, REPT(" ",lookups!$J$2-3-5), "")&amp;
      SOURCE!I2110&amp;
" | "&amp; IF(lookups!$K$2-LEN(SOURCE!I2110) &gt;= 0, REPT(" ",lookups!$K$2-LEN(SOURCE!I2110)), "")&amp;
      SOURCE!J2110&amp;      IF(lookups!$L$2-LEN(SOURCE!J2110) &gt;= 0, REPT(" ",lookups!$L$2-LEN(SOURCE!J2110)), "")&amp;
" | "&amp; IF(lookups!$K$2-LEN(SOURCE!I2110) &gt;= 0, REPT(" ",lookups!$K$2-LEN(SOURCE!I2110)), "")&amp;
      SOURCE!K2110&amp;      IF(lookups!$L$2-LEN(SOURCE!K2110) &gt;= 0, REPT(" ",lookups!$M$2-LEN(SOURCE!K2110)), "")&amp;
" | "&amp; SOURCE!L2110&amp;      IF(lookups!$O$2-LEN(SOURCE!L2110) &gt;= 0, REPT(" ",lookups!$O$2-LEN(SOURCE!L2110)), "")&amp;
" | "&amp; SOURCE!M2110&amp;      IF(lookups!$P$2-LEN(SOURCE!M2110) &gt;= 0, REPT(" ",lookups!$P$2-LEN(SOURCE!M2110)), "")&amp;
      "},"&amp;IF(SOURCE!O2110&lt;&gt;"",""&amp;SOURCE!O2110,"")
 )
)
)</f>
        <v>/* 2066 */  { fnLongPressSwitches,          RB_M14,                      "M.14",                                        "M.14",                                        (0 &lt;&lt; TAM_MAX_BITS) |     0, CAT_NONE | SLS_ENABLED   | US_ENABLED   | EIM_DISABLED | PTP_NONE         },</v>
      </c>
    </row>
    <row r="2111" customFormat="false" ht="15.75" hidden="false" customHeight="false" outlineLevel="0" collapsed="false">
      <c r="A2111" s="263" t="str">
        <f aca="false">IF(AND(OR(SOURCE!A2111="",ISBLANK(SOURCE!A2111)),SOURCE!B2111&gt;0),IF(ISBLANK(SOURCE!C2111),"",SOURCE!C2111),
IF(SOURCE!B2111&lt;0,VLOOKUP(SOURCE!B2111,lookups!A$1:B$25,2,0),
  IF(ISBLANK(SOURCE!B2111),
    "",
    "/* "&amp;TEXT(SOURCE!B2111,"???0")&amp;" *"&amp;
      SOURCE!C2111&amp;", "&amp; IF(lookups!$E$2-LEN(SOURCE!C2111) &gt;= 0, REPT(" ",lookups!$E$2-LEN(SOURCE!C2111)), "")&amp;
      SOURCE!D2111&amp;", "&amp; IF(lookups!$F$2-LEN(SOURCE!D2111) &gt;= 0, REPT(" ",lookups!$F$2-LEN(SOURCE!D2111)), "")&amp;
      SOURCE!E2111&amp;", "&amp; IF(lookups!$G$2-LEN(SOURCE!E2111) &gt;=0, REPT(" ",lookups!$G$2-LEN(SOURCE!E2111)), "")&amp;
      SOURCE!F2111&amp;", "&amp; IF(lookups!$H$2-LEN(SOURCE!F2111) &gt;= 0, REPT(" ",lookups!$H$2-LEN(SOURCE!F2111)+2), "")&amp;"("&amp;
      SUBSTITUTE(TEXT(SOURCE!G2111,"??0"),"  ","")&amp;" &lt;&lt; TAM_MAX_BITS) |"&amp; IF(lookups!$I$2-3 &gt;= 0, REPT(" ",MAX(1,lookups!$I$2-5+4+1-1-LEN(  IF(ISTEXT(SOURCE!H2111),SOURCE!H2111,  SUBSTITUTE(SUBSTITUTE(TEXT(SOURCE!H2111,"????0"),"  ","")," ",""))   ))), "")&amp;
       IF(ISTEXT(SOURCE!H2111),SOURCE!H2111, SUBSTITUTE(SUBSTITUTE(TEXT(SOURCE!H2111,"????0"),"  ","")," ",""))   &amp;","&amp; IF(lookups!$J$2-3 &gt;= 0, REPT(" ",lookups!$J$2-3-5), "")&amp;
      SOURCE!I2111&amp;
" | "&amp; IF(lookups!$K$2-LEN(SOURCE!I2111) &gt;= 0, REPT(" ",lookups!$K$2-LEN(SOURCE!I2111)), "")&amp;
      SOURCE!J2111&amp;      IF(lookups!$L$2-LEN(SOURCE!J2111) &gt;= 0, REPT(" ",lookups!$L$2-LEN(SOURCE!J2111)), "")&amp;
" | "&amp; IF(lookups!$K$2-LEN(SOURCE!I2111) &gt;= 0, REPT(" ",lookups!$K$2-LEN(SOURCE!I2111)), "")&amp;
      SOURCE!K2111&amp;      IF(lookups!$L$2-LEN(SOURCE!K2111) &gt;= 0, REPT(" ",lookups!$M$2-LEN(SOURCE!K2111)), "")&amp;
" | "&amp; SOURCE!L2111&amp;      IF(lookups!$O$2-LEN(SOURCE!L2111) &gt;= 0, REPT(" ",lookups!$O$2-LEN(SOURCE!L2111)), "")&amp;
" | "&amp; SOURCE!M2111&amp;      IF(lookups!$P$2-LEN(SOURCE!M2111) &gt;= 0, REPT(" ",lookups!$P$2-LEN(SOURCE!M2111)), "")&amp;
      "},"&amp;IF(SOURCE!O2111&lt;&gt;"",""&amp;SOURCE!O2111,"")
 )
)
)</f>
        <v>/* 2067 */  { fnLongPressSwitches,          RB_F124,                     "F.124",                                       "F.124",                                       (0 &lt;&lt; TAM_MAX_BITS) |     0, CAT_NONE | SLS_ENABLED   | US_ENABLED   | EIM_DISABLED | PTP_NONE         },</v>
      </c>
    </row>
    <row r="2112" customFormat="false" ht="15.75" hidden="false" customHeight="false" outlineLevel="0" collapsed="false">
      <c r="A2112" s="263" t="str">
        <f aca="false">IF(AND(OR(SOURCE!A2112="",ISBLANK(SOURCE!A2112)),SOURCE!B2112&gt;0),IF(ISBLANK(SOURCE!C2112),"",SOURCE!C2112),
IF(SOURCE!B2112&lt;0,VLOOKUP(SOURCE!B2112,lookups!A$1:B$25,2,0),
  IF(ISBLANK(SOURCE!B2112),
    "",
    "/* "&amp;TEXT(SOURCE!B2112,"???0")&amp;" *"&amp;
      SOURCE!C2112&amp;", "&amp; IF(lookups!$E$2-LEN(SOURCE!C2112) &gt;= 0, REPT(" ",lookups!$E$2-LEN(SOURCE!C2112)), "")&amp;
      SOURCE!D2112&amp;", "&amp; IF(lookups!$F$2-LEN(SOURCE!D2112) &gt;= 0, REPT(" ",lookups!$F$2-LEN(SOURCE!D2112)), "")&amp;
      SOURCE!E2112&amp;", "&amp; IF(lookups!$G$2-LEN(SOURCE!E2112) &gt;=0, REPT(" ",lookups!$G$2-LEN(SOURCE!E2112)), "")&amp;
      SOURCE!F2112&amp;", "&amp; IF(lookups!$H$2-LEN(SOURCE!F2112) &gt;= 0, REPT(" ",lookups!$H$2-LEN(SOURCE!F2112)+2), "")&amp;"("&amp;
      SUBSTITUTE(TEXT(SOURCE!G2112,"??0"),"  ","")&amp;" &lt;&lt; TAM_MAX_BITS) |"&amp; IF(lookups!$I$2-3 &gt;= 0, REPT(" ",MAX(1,lookups!$I$2-5+4+1-1-LEN(  IF(ISTEXT(SOURCE!H2112),SOURCE!H2112,  SUBSTITUTE(SUBSTITUTE(TEXT(SOURCE!H2112,"????0"),"  ","")," ",""))   ))), "")&amp;
       IF(ISTEXT(SOURCE!H2112),SOURCE!H2112, SUBSTITUTE(SUBSTITUTE(TEXT(SOURCE!H2112,"????0"),"  ","")," ",""))   &amp;","&amp; IF(lookups!$J$2-3 &gt;= 0, REPT(" ",lookups!$J$2-3-5), "")&amp;
      SOURCE!I2112&amp;
" | "&amp; IF(lookups!$K$2-LEN(SOURCE!I2112) &gt;= 0, REPT(" ",lookups!$K$2-LEN(SOURCE!I2112)), "")&amp;
      SOURCE!J2112&amp;      IF(lookups!$L$2-LEN(SOURCE!J2112) &gt;= 0, REPT(" ",lookups!$L$2-LEN(SOURCE!J2112)), "")&amp;
" | "&amp; IF(lookups!$K$2-LEN(SOURCE!I2112) &gt;= 0, REPT(" ",lookups!$K$2-LEN(SOURCE!I2112)), "")&amp;
      SOURCE!K2112&amp;      IF(lookups!$L$2-LEN(SOURCE!K2112) &gt;= 0, REPT(" ",lookups!$M$2-LEN(SOURCE!K2112)), "")&amp;
" | "&amp; SOURCE!L2112&amp;      IF(lookups!$O$2-LEN(SOURCE!L2112) &gt;= 0, REPT(" ",lookups!$O$2-LEN(SOURCE!L2112)), "")&amp;
" | "&amp; SOURCE!M2112&amp;      IF(lookups!$P$2-LEN(SOURCE!M2112) &gt;= 0, REPT(" ",lookups!$P$2-LEN(SOURCE!M2112)), "")&amp;
      "},"&amp;IF(SOURCE!O2112&lt;&gt;"",""&amp;SOURCE!O2112,"")
 )
)
)</f>
        <v>/* 2068 */  { itemToBeCoded,                NOPARAM,                     "",                                            "TamLTxt",                                     (0 &lt;&lt; TAM_MAX_BITS) |     0, CAT_NONE | SLS_UNCHANGED | US_UNCHANGED | EIM_DISABLED | PTP_DISABLED     },</v>
      </c>
    </row>
    <row r="2113" customFormat="false" ht="15.75" hidden="false" customHeight="false" outlineLevel="0" collapsed="false">
      <c r="A2113" s="263" t="str">
        <f aca="false">IF(AND(OR(SOURCE!A2113="",ISBLANK(SOURCE!A2113)),SOURCE!B2113&gt;0),IF(ISBLANK(SOURCE!C2113),"",SOURCE!C2113),
IF(SOURCE!B2113&lt;0,VLOOKUP(SOURCE!B2113,lookups!A$1:B$25,2,0),
  IF(ISBLANK(SOURCE!B2113),
    "",
    "/* "&amp;TEXT(SOURCE!B2113,"???0")&amp;" *"&amp;
      SOURCE!C2113&amp;", "&amp; IF(lookups!$E$2-LEN(SOURCE!C2113) &gt;= 0, REPT(" ",lookups!$E$2-LEN(SOURCE!C2113)), "")&amp;
      SOURCE!D2113&amp;", "&amp; IF(lookups!$F$2-LEN(SOURCE!D2113) &gt;= 0, REPT(" ",lookups!$F$2-LEN(SOURCE!D2113)), "")&amp;
      SOURCE!E2113&amp;", "&amp; IF(lookups!$G$2-LEN(SOURCE!E2113) &gt;=0, REPT(" ",lookups!$G$2-LEN(SOURCE!E2113)), "")&amp;
      SOURCE!F2113&amp;", "&amp; IF(lookups!$H$2-LEN(SOURCE!F2113) &gt;= 0, REPT(" ",lookups!$H$2-LEN(SOURCE!F2113)+2), "")&amp;"("&amp;
      SUBSTITUTE(TEXT(SOURCE!G2113,"??0"),"  ","")&amp;" &lt;&lt; TAM_MAX_BITS) |"&amp; IF(lookups!$I$2-3 &gt;= 0, REPT(" ",MAX(1,lookups!$I$2-5+4+1-1-LEN(  IF(ISTEXT(SOURCE!H2113),SOURCE!H2113,  SUBSTITUTE(SUBSTITUTE(TEXT(SOURCE!H2113,"????0"),"  ","")," ",""))   ))), "")&amp;
       IF(ISTEXT(SOURCE!H2113),SOURCE!H2113, SUBSTITUTE(SUBSTITUTE(TEXT(SOURCE!H2113,"????0"),"  ","")," ",""))   &amp;","&amp; IF(lookups!$J$2-3 &gt;= 0, REPT(" ",lookups!$J$2-3-5), "")&amp;
      SOURCE!I2113&amp;
" | "&amp; IF(lookups!$K$2-LEN(SOURCE!I2113) &gt;= 0, REPT(" ",lookups!$K$2-LEN(SOURCE!I2113)), "")&amp;
      SOURCE!J2113&amp;      IF(lookups!$L$2-LEN(SOURCE!J2113) &gt;= 0, REPT(" ",lookups!$L$2-LEN(SOURCE!J2113)), "")&amp;
" | "&amp; IF(lookups!$K$2-LEN(SOURCE!I2113) &gt;= 0, REPT(" ",lookups!$K$2-LEN(SOURCE!I2113)), "")&amp;
      SOURCE!K2113&amp;      IF(lookups!$L$2-LEN(SOURCE!K2113) &gt;= 0, REPT(" ",lookups!$M$2-LEN(SOURCE!K2113)), "")&amp;
" | "&amp; SOURCE!L2113&amp;      IF(lookups!$O$2-LEN(SOURCE!L2113) &gt;= 0, REPT(" ",lookups!$O$2-LEN(SOURCE!L2113)), "")&amp;
" | "&amp; SOURCE!M2113&amp;      IF(lookups!$P$2-LEN(SOURCE!M2113) &gt;= 0, REPT(" ",lookups!$P$2-LEN(SOURCE!M2113)), "")&amp;
      "},"&amp;IF(SOURCE!O2113&lt;&gt;"",""&amp;SOURCE!O2113,"")
 )
)
)</f>
        <v>/* 2069 */  { itemToBeCoded,                NOPARAM,                     "",                                            "TamVTxt",                                     (0 &lt;&lt; TAM_MAX_BITS) |     0, CAT_NONE | SLS_UNCHANGED | US_UNCHANGED | EIM_DISABLED | PTP_DISABLED     },</v>
      </c>
    </row>
    <row r="2114" customFormat="false" ht="15.75" hidden="false" customHeight="false" outlineLevel="0" collapsed="false">
      <c r="A2114" s="263" t="str">
        <f aca="false">IF(AND(OR(SOURCE!A2114="",ISBLANK(SOURCE!A2114)),SOURCE!B2114&gt;0),IF(ISBLANK(SOURCE!C2114),"",SOURCE!C2114),
IF(SOURCE!B2114&lt;0,VLOOKUP(SOURCE!B2114,lookups!A$1:B$25,2,0),
  IF(ISBLANK(SOURCE!B2114),
    "",
    "/* "&amp;TEXT(SOURCE!B2114,"???0")&amp;" *"&amp;
      SOURCE!C2114&amp;", "&amp; IF(lookups!$E$2-LEN(SOURCE!C2114) &gt;= 0, REPT(" ",lookups!$E$2-LEN(SOURCE!C2114)), "")&amp;
      SOURCE!D2114&amp;", "&amp; IF(lookups!$F$2-LEN(SOURCE!D2114) &gt;= 0, REPT(" ",lookups!$F$2-LEN(SOURCE!D2114)), "")&amp;
      SOURCE!E2114&amp;", "&amp; IF(lookups!$G$2-LEN(SOURCE!E2114) &gt;=0, REPT(" ",lookups!$G$2-LEN(SOURCE!E2114)), "")&amp;
      SOURCE!F2114&amp;", "&amp; IF(lookups!$H$2-LEN(SOURCE!F2114) &gt;= 0, REPT(" ",lookups!$H$2-LEN(SOURCE!F2114)+2), "")&amp;"("&amp;
      SUBSTITUTE(TEXT(SOURCE!G2114,"??0"),"  ","")&amp;" &lt;&lt; TAM_MAX_BITS) |"&amp; IF(lookups!$I$2-3 &gt;= 0, REPT(" ",MAX(1,lookups!$I$2-5+4+1-1-LEN(  IF(ISTEXT(SOURCE!H2114),SOURCE!H2114,  SUBSTITUTE(SUBSTITUTE(TEXT(SOURCE!H2114,"????0"),"  ","")," ",""))   ))), "")&amp;
       IF(ISTEXT(SOURCE!H2114),SOURCE!H2114, SUBSTITUTE(SUBSTITUTE(TEXT(SOURCE!H2114,"????0"),"  ","")," ",""))   &amp;","&amp; IF(lookups!$J$2-3 &gt;= 0, REPT(" ",lookups!$J$2-3-5), "")&amp;
      SOURCE!I2114&amp;
" | "&amp; IF(lookups!$K$2-LEN(SOURCE!I2114) &gt;= 0, REPT(" ",lookups!$K$2-LEN(SOURCE!I2114)), "")&amp;
      SOURCE!J2114&amp;      IF(lookups!$L$2-LEN(SOURCE!J2114) &gt;= 0, REPT(" ",lookups!$L$2-LEN(SOURCE!J2114)), "")&amp;
" | "&amp; IF(lookups!$K$2-LEN(SOURCE!I2114) &gt;= 0, REPT(" ",lookups!$K$2-LEN(SOURCE!I2114)), "")&amp;
      SOURCE!K2114&amp;      IF(lookups!$L$2-LEN(SOURCE!K2114) &gt;= 0, REPT(" ",lookups!$M$2-LEN(SOURCE!K2114)), "")&amp;
" | "&amp; SOURCE!L2114&amp;      IF(lookups!$O$2-LEN(SOURCE!L2114) &gt;= 0, REPT(" ",lookups!$O$2-LEN(SOURCE!L2114)), "")&amp;
" | "&amp; SOURCE!M2114&amp;      IF(lookups!$P$2-LEN(SOURCE!M2114) &gt;= 0, REPT(" ",lookups!$P$2-LEN(SOURCE!M2114)), "")&amp;
      "},"&amp;IF(SOURCE!O2114&lt;&gt;"",""&amp;SOURCE!O2114,"")
 )
)
)</f>
        <v>/* 2070 */  { itemToBeCoded,                NOPARAM,                     "",                                            "TamNoReg",                                    (0 &lt;&lt; TAM_MAX_BITS) |     0, CAT_NONE | SLS_UNCHANGED | US_UNCHANGED | EIM_DISABLED | PTP_DISABLED     },</v>
      </c>
    </row>
    <row r="2115" customFormat="false" ht="15.75" hidden="false" customHeight="false" outlineLevel="0" collapsed="false">
      <c r="A2115" s="263" t="str">
        <f aca="false">IF(AND(OR(SOURCE!A2115="",ISBLANK(SOURCE!A2115)),SOURCE!B2115&gt;0),IF(ISBLANK(SOURCE!C2115),"",SOURCE!C2115),
IF(SOURCE!B2115&lt;0,VLOOKUP(SOURCE!B2115,lookups!A$1:B$25,2,0),
  IF(ISBLANK(SOURCE!B2115),
    "",
    "/* "&amp;TEXT(SOURCE!B2115,"???0")&amp;" *"&amp;
      SOURCE!C2115&amp;", "&amp; IF(lookups!$E$2-LEN(SOURCE!C2115) &gt;= 0, REPT(" ",lookups!$E$2-LEN(SOURCE!C2115)), "")&amp;
      SOURCE!D2115&amp;", "&amp; IF(lookups!$F$2-LEN(SOURCE!D2115) &gt;= 0, REPT(" ",lookups!$F$2-LEN(SOURCE!D2115)), "")&amp;
      SOURCE!E2115&amp;", "&amp; IF(lookups!$G$2-LEN(SOURCE!E2115) &gt;=0, REPT(" ",lookups!$G$2-LEN(SOURCE!E2115)), "")&amp;
      SOURCE!F2115&amp;", "&amp; IF(lookups!$H$2-LEN(SOURCE!F2115) &gt;= 0, REPT(" ",lookups!$H$2-LEN(SOURCE!F2115)+2), "")&amp;"("&amp;
      SUBSTITUTE(TEXT(SOURCE!G2115,"??0"),"  ","")&amp;" &lt;&lt; TAM_MAX_BITS) |"&amp; IF(lookups!$I$2-3 &gt;= 0, REPT(" ",MAX(1,lookups!$I$2-5+4+1-1-LEN(  IF(ISTEXT(SOURCE!H2115),SOURCE!H2115,  SUBSTITUTE(SUBSTITUTE(TEXT(SOURCE!H2115,"????0"),"  ","")," ",""))   ))), "")&amp;
       IF(ISTEXT(SOURCE!H2115),SOURCE!H2115, SUBSTITUTE(SUBSTITUTE(TEXT(SOURCE!H2115,"????0"),"  ","")," ",""))   &amp;","&amp; IF(lookups!$J$2-3 &gt;= 0, REPT(" ",lookups!$J$2-3-5), "")&amp;
      SOURCE!I2115&amp;
" | "&amp; IF(lookups!$K$2-LEN(SOURCE!I2115) &gt;= 0, REPT(" ",lookups!$K$2-LEN(SOURCE!I2115)), "")&amp;
      SOURCE!J2115&amp;      IF(lookups!$L$2-LEN(SOURCE!J2115) &gt;= 0, REPT(" ",lookups!$L$2-LEN(SOURCE!J2115)), "")&amp;
" | "&amp; IF(lookups!$K$2-LEN(SOURCE!I2115) &gt;= 0, REPT(" ",lookups!$K$2-LEN(SOURCE!I2115)), "")&amp;
      SOURCE!K2115&amp;      IF(lookups!$L$2-LEN(SOURCE!K2115) &gt;= 0, REPT(" ",lookups!$M$2-LEN(SOURCE!K2115)), "")&amp;
" | "&amp; SOURCE!L2115&amp;      IF(lookups!$O$2-LEN(SOURCE!L2115) &gt;= 0, REPT(" ",lookups!$O$2-LEN(SOURCE!L2115)), "")&amp;
" | "&amp; SOURCE!M2115&amp;      IF(lookups!$P$2-LEN(SOURCE!M2115) &gt;= 0, REPT(" ",lookups!$P$2-LEN(SOURCE!M2115)), "")&amp;
      "},"&amp;IF(SOURCE!O2115&lt;&gt;"",""&amp;SOURCE!O2115,"")
 )
)
)</f>
        <v>/* 2071 */  { addItemToBuffer,              ITM_LG_SIGN,                 "LOG",                                         "LOG",                                         (0 &lt;&lt; TAM_MAX_BITS) |     0, CAT_NONE | SLS_UNCHANGED | US_UNCHANGED | EIM_DISABLED | PTP_DISABLED     },</v>
      </c>
    </row>
    <row r="2116" customFormat="false" ht="15.75" hidden="false" customHeight="false" outlineLevel="0" collapsed="false">
      <c r="A2116" s="263" t="str">
        <f aca="false">IF(AND(OR(SOURCE!A2116="",ISBLANK(SOURCE!A2116)),SOURCE!B2116&gt;0),IF(ISBLANK(SOURCE!C2116),"",SOURCE!C2116),
IF(SOURCE!B2116&lt;0,VLOOKUP(SOURCE!B2116,lookups!A$1:B$25,2,0),
  IF(ISBLANK(SOURCE!B2116),
    "",
    "/* "&amp;TEXT(SOURCE!B2116,"???0")&amp;" *"&amp;
      SOURCE!C2116&amp;", "&amp; IF(lookups!$E$2-LEN(SOURCE!C2116) &gt;= 0, REPT(" ",lookups!$E$2-LEN(SOURCE!C2116)), "")&amp;
      SOURCE!D2116&amp;", "&amp; IF(lookups!$F$2-LEN(SOURCE!D2116) &gt;= 0, REPT(" ",lookups!$F$2-LEN(SOURCE!D2116)), "")&amp;
      SOURCE!E2116&amp;", "&amp; IF(lookups!$G$2-LEN(SOURCE!E2116) &gt;=0, REPT(" ",lookups!$G$2-LEN(SOURCE!E2116)), "")&amp;
      SOURCE!F2116&amp;", "&amp; IF(lookups!$H$2-LEN(SOURCE!F2116) &gt;= 0, REPT(" ",lookups!$H$2-LEN(SOURCE!F2116)+2), "")&amp;"("&amp;
      SUBSTITUTE(TEXT(SOURCE!G2116,"??0"),"  ","")&amp;" &lt;&lt; TAM_MAX_BITS) |"&amp; IF(lookups!$I$2-3 &gt;= 0, REPT(" ",MAX(1,lookups!$I$2-5+4+1-1-LEN(  IF(ISTEXT(SOURCE!H2116),SOURCE!H2116,  SUBSTITUTE(SUBSTITUTE(TEXT(SOURCE!H2116,"????0"),"  ","")," ",""))   ))), "")&amp;
       IF(ISTEXT(SOURCE!H2116),SOURCE!H2116, SUBSTITUTE(SUBSTITUTE(TEXT(SOURCE!H2116,"????0"),"  ","")," ",""))   &amp;","&amp; IF(lookups!$J$2-3 &gt;= 0, REPT(" ",lookups!$J$2-3-5), "")&amp;
      SOURCE!I2116&amp;
" | "&amp; IF(lookups!$K$2-LEN(SOURCE!I2116) &gt;= 0, REPT(" ",lookups!$K$2-LEN(SOURCE!I2116)), "")&amp;
      SOURCE!J2116&amp;      IF(lookups!$L$2-LEN(SOURCE!J2116) &gt;= 0, REPT(" ",lookups!$L$2-LEN(SOURCE!J2116)), "")&amp;
" | "&amp; IF(lookups!$K$2-LEN(SOURCE!I2116) &gt;= 0, REPT(" ",lookups!$K$2-LEN(SOURCE!I2116)), "")&amp;
      SOURCE!K2116&amp;      IF(lookups!$L$2-LEN(SOURCE!K2116) &gt;= 0, REPT(" ",lookups!$M$2-LEN(SOURCE!K2116)), "")&amp;
" | "&amp; SOURCE!L2116&amp;      IF(lookups!$O$2-LEN(SOURCE!L2116) &gt;= 0, REPT(" ",lookups!$O$2-LEN(SOURCE!L2116)), "")&amp;
" | "&amp; SOURCE!M2116&amp;      IF(lookups!$P$2-LEN(SOURCE!M2116) &gt;= 0, REPT(" ",lookups!$P$2-LEN(SOURCE!M2116)), "")&amp;
      "},"&amp;IF(SOURCE!O2116&lt;&gt;"",""&amp;SOURCE!O2116,"")
 )
)
)</f>
        <v>/* 2072 */  { addItemToBuffer,              ITM_LN_SIGN,                 "LN",                                          "LN",                                          (0 &lt;&lt; TAM_MAX_BITS) |     0, CAT_NONE | SLS_UNCHANGED | US_UNCHANGED | EIM_DISABLED | PTP_DISABLED     },</v>
      </c>
    </row>
    <row r="2117" customFormat="false" ht="15.75" hidden="false" customHeight="false" outlineLevel="0" collapsed="false">
      <c r="A2117" s="263" t="str">
        <f aca="false">IF(AND(OR(SOURCE!A2117="",ISBLANK(SOURCE!A2117)),SOURCE!B2117&gt;0),IF(ISBLANK(SOURCE!C2117),"",SOURCE!C2117),
IF(SOURCE!B2117&lt;0,VLOOKUP(SOURCE!B2117,lookups!A$1:B$25,2,0),
  IF(ISBLANK(SOURCE!B2117),
    "",
    "/* "&amp;TEXT(SOURCE!B2117,"???0")&amp;" *"&amp;
      SOURCE!C2117&amp;", "&amp; IF(lookups!$E$2-LEN(SOURCE!C2117) &gt;= 0, REPT(" ",lookups!$E$2-LEN(SOURCE!C2117)), "")&amp;
      SOURCE!D2117&amp;", "&amp; IF(lookups!$F$2-LEN(SOURCE!D2117) &gt;= 0, REPT(" ",lookups!$F$2-LEN(SOURCE!D2117)), "")&amp;
      SOURCE!E2117&amp;", "&amp; IF(lookups!$G$2-LEN(SOURCE!E2117) &gt;=0, REPT(" ",lookups!$G$2-LEN(SOURCE!E2117)), "")&amp;
      SOURCE!F2117&amp;", "&amp; IF(lookups!$H$2-LEN(SOURCE!F2117) &gt;= 0, REPT(" ",lookups!$H$2-LEN(SOURCE!F2117)+2), "")&amp;"("&amp;
      SUBSTITUTE(TEXT(SOURCE!G2117,"??0"),"  ","")&amp;" &lt;&lt; TAM_MAX_BITS) |"&amp; IF(lookups!$I$2-3 &gt;= 0, REPT(" ",MAX(1,lookups!$I$2-5+4+1-1-LEN(  IF(ISTEXT(SOURCE!H2117),SOURCE!H2117,  SUBSTITUTE(SUBSTITUTE(TEXT(SOURCE!H2117,"????0"),"  ","")," ",""))   ))), "")&amp;
       IF(ISTEXT(SOURCE!H2117),SOURCE!H2117, SUBSTITUTE(SUBSTITUTE(TEXT(SOURCE!H2117,"????0"),"  ","")," ",""))   &amp;","&amp; IF(lookups!$J$2-3 &gt;= 0, REPT(" ",lookups!$J$2-3-5), "")&amp;
      SOURCE!I2117&amp;
" | "&amp; IF(lookups!$K$2-LEN(SOURCE!I2117) &gt;= 0, REPT(" ",lookups!$K$2-LEN(SOURCE!I2117)), "")&amp;
      SOURCE!J2117&amp;      IF(lookups!$L$2-LEN(SOURCE!J2117) &gt;= 0, REPT(" ",lookups!$L$2-LEN(SOURCE!J2117)), "")&amp;
" | "&amp; IF(lookups!$K$2-LEN(SOURCE!I2117) &gt;= 0, REPT(" ",lookups!$K$2-LEN(SOURCE!I2117)), "")&amp;
      SOURCE!K2117&amp;      IF(lookups!$L$2-LEN(SOURCE!K2117) &gt;= 0, REPT(" ",lookups!$M$2-LEN(SOURCE!K2117)), "")&amp;
" | "&amp; SOURCE!L2117&amp;      IF(lookups!$O$2-LEN(SOURCE!L2117) &gt;= 0, REPT(" ",lookups!$O$2-LEN(SOURCE!L2117)), "")&amp;
" | "&amp; SOURCE!M2117&amp;      IF(lookups!$P$2-LEN(SOURCE!M2117) &gt;= 0, REPT(" ",lookups!$P$2-LEN(SOURCE!M2117)), "")&amp;
      "},"&amp;IF(SOURCE!O2117&lt;&gt;"",""&amp;SOURCE!O2117,"")
 )
)
)</f>
        <v>/* 2073 */  { addItemToBuffer,              ITM_SIN_SIGN,                "SIN",                                         "SIN",                                         (0 &lt;&lt; TAM_MAX_BITS) |     0, CAT_NONE | SLS_UNCHANGED | US_UNCHANGED | EIM_DISABLED | PTP_DISABLED     },</v>
      </c>
    </row>
    <row r="2118" customFormat="false" ht="15.75" hidden="false" customHeight="false" outlineLevel="0" collapsed="false">
      <c r="A2118" s="263" t="str">
        <f aca="false">IF(AND(OR(SOURCE!A2118="",ISBLANK(SOURCE!A2118)),SOURCE!B2118&gt;0),IF(ISBLANK(SOURCE!C2118),"",SOURCE!C2118),
IF(SOURCE!B2118&lt;0,VLOOKUP(SOURCE!B2118,lookups!A$1:B$25,2,0),
  IF(ISBLANK(SOURCE!B2118),
    "",
    "/* "&amp;TEXT(SOURCE!B2118,"???0")&amp;" *"&amp;
      SOURCE!C2118&amp;", "&amp; IF(lookups!$E$2-LEN(SOURCE!C2118) &gt;= 0, REPT(" ",lookups!$E$2-LEN(SOURCE!C2118)), "")&amp;
      SOURCE!D2118&amp;", "&amp; IF(lookups!$F$2-LEN(SOURCE!D2118) &gt;= 0, REPT(" ",lookups!$F$2-LEN(SOURCE!D2118)), "")&amp;
      SOURCE!E2118&amp;", "&amp; IF(lookups!$G$2-LEN(SOURCE!E2118) &gt;=0, REPT(" ",lookups!$G$2-LEN(SOURCE!E2118)), "")&amp;
      SOURCE!F2118&amp;", "&amp; IF(lookups!$H$2-LEN(SOURCE!F2118) &gt;= 0, REPT(" ",lookups!$H$2-LEN(SOURCE!F2118)+2), "")&amp;"("&amp;
      SUBSTITUTE(TEXT(SOURCE!G2118,"??0"),"  ","")&amp;" &lt;&lt; TAM_MAX_BITS) |"&amp; IF(lookups!$I$2-3 &gt;= 0, REPT(" ",MAX(1,lookups!$I$2-5+4+1-1-LEN(  IF(ISTEXT(SOURCE!H2118),SOURCE!H2118,  SUBSTITUTE(SUBSTITUTE(TEXT(SOURCE!H2118,"????0"),"  ","")," ",""))   ))), "")&amp;
       IF(ISTEXT(SOURCE!H2118),SOURCE!H2118, SUBSTITUTE(SUBSTITUTE(TEXT(SOURCE!H2118,"????0"),"  ","")," ",""))   &amp;","&amp; IF(lookups!$J$2-3 &gt;= 0, REPT(" ",lookups!$J$2-3-5), "")&amp;
      SOURCE!I2118&amp;
" | "&amp; IF(lookups!$K$2-LEN(SOURCE!I2118) &gt;= 0, REPT(" ",lookups!$K$2-LEN(SOURCE!I2118)), "")&amp;
      SOURCE!J2118&amp;      IF(lookups!$L$2-LEN(SOURCE!J2118) &gt;= 0, REPT(" ",lookups!$L$2-LEN(SOURCE!J2118)), "")&amp;
" | "&amp; IF(lookups!$K$2-LEN(SOURCE!I2118) &gt;= 0, REPT(" ",lookups!$K$2-LEN(SOURCE!I2118)), "")&amp;
      SOURCE!K2118&amp;      IF(lookups!$L$2-LEN(SOURCE!K2118) &gt;= 0, REPT(" ",lookups!$M$2-LEN(SOURCE!K2118)), "")&amp;
" | "&amp; SOURCE!L2118&amp;      IF(lookups!$O$2-LEN(SOURCE!L2118) &gt;= 0, REPT(" ",lookups!$O$2-LEN(SOURCE!L2118)), "")&amp;
" | "&amp; SOURCE!M2118&amp;      IF(lookups!$P$2-LEN(SOURCE!M2118) &gt;= 0, REPT(" ",lookups!$P$2-LEN(SOURCE!M2118)), "")&amp;
      "},"&amp;IF(SOURCE!O2118&lt;&gt;"",""&amp;SOURCE!O2118,"")
 )
)
)</f>
        <v>/* 2074 */  { addItemToBuffer,              ITM_COS_SIGN,                "COS",                                         "COS",                                         (0 &lt;&lt; TAM_MAX_BITS) |     0, CAT_NONE | SLS_UNCHANGED | US_UNCHANGED | EIM_DISABLED | PTP_DISABLED     },</v>
      </c>
    </row>
    <row r="2119" customFormat="false" ht="15.75" hidden="false" customHeight="false" outlineLevel="0" collapsed="false">
      <c r="A2119" s="263" t="str">
        <f aca="false">IF(AND(OR(SOURCE!A2119="",ISBLANK(SOURCE!A2119)),SOURCE!B2119&gt;0),IF(ISBLANK(SOURCE!C2119),"",SOURCE!C2119),
IF(SOURCE!B2119&lt;0,VLOOKUP(SOURCE!B2119,lookups!A$1:B$25,2,0),
  IF(ISBLANK(SOURCE!B2119),
    "",
    "/* "&amp;TEXT(SOURCE!B2119,"???0")&amp;" *"&amp;
      SOURCE!C2119&amp;", "&amp; IF(lookups!$E$2-LEN(SOURCE!C2119) &gt;= 0, REPT(" ",lookups!$E$2-LEN(SOURCE!C2119)), "")&amp;
      SOURCE!D2119&amp;", "&amp; IF(lookups!$F$2-LEN(SOURCE!D2119) &gt;= 0, REPT(" ",lookups!$F$2-LEN(SOURCE!D2119)), "")&amp;
      SOURCE!E2119&amp;", "&amp; IF(lookups!$G$2-LEN(SOURCE!E2119) &gt;=0, REPT(" ",lookups!$G$2-LEN(SOURCE!E2119)), "")&amp;
      SOURCE!F2119&amp;", "&amp; IF(lookups!$H$2-LEN(SOURCE!F2119) &gt;= 0, REPT(" ",lookups!$H$2-LEN(SOURCE!F2119)+2), "")&amp;"("&amp;
      SUBSTITUTE(TEXT(SOURCE!G2119,"??0"),"  ","")&amp;" &lt;&lt; TAM_MAX_BITS) |"&amp; IF(lookups!$I$2-3 &gt;= 0, REPT(" ",MAX(1,lookups!$I$2-5+4+1-1-LEN(  IF(ISTEXT(SOURCE!H2119),SOURCE!H2119,  SUBSTITUTE(SUBSTITUTE(TEXT(SOURCE!H2119,"????0"),"  ","")," ",""))   ))), "")&amp;
       IF(ISTEXT(SOURCE!H2119),SOURCE!H2119, SUBSTITUTE(SUBSTITUTE(TEXT(SOURCE!H2119,"????0"),"  ","")," ",""))   &amp;","&amp; IF(lookups!$J$2-3 &gt;= 0, REPT(" ",lookups!$J$2-3-5), "")&amp;
      SOURCE!I2119&amp;
" | "&amp; IF(lookups!$K$2-LEN(SOURCE!I2119) &gt;= 0, REPT(" ",lookups!$K$2-LEN(SOURCE!I2119)), "")&amp;
      SOURCE!J2119&amp;      IF(lookups!$L$2-LEN(SOURCE!J2119) &gt;= 0, REPT(" ",lookups!$L$2-LEN(SOURCE!J2119)), "")&amp;
" | "&amp; IF(lookups!$K$2-LEN(SOURCE!I2119) &gt;= 0, REPT(" ",lookups!$K$2-LEN(SOURCE!I2119)), "")&amp;
      SOURCE!K2119&amp;      IF(lookups!$L$2-LEN(SOURCE!K2119) &gt;= 0, REPT(" ",lookups!$M$2-LEN(SOURCE!K2119)), "")&amp;
" | "&amp; SOURCE!L2119&amp;      IF(lookups!$O$2-LEN(SOURCE!L2119) &gt;= 0, REPT(" ",lookups!$O$2-LEN(SOURCE!L2119)), "")&amp;
" | "&amp; SOURCE!M2119&amp;      IF(lookups!$P$2-LEN(SOURCE!M2119) &gt;= 0, REPT(" ",lookups!$P$2-LEN(SOURCE!M2119)), "")&amp;
      "},"&amp;IF(SOURCE!O2119&lt;&gt;"",""&amp;SOURCE!O2119,"")
 )
)
)</f>
        <v>/* 2075 */  { addItemToBuffer,              ITM_TAN_SIGN,                "TAN",                                         "TAN",                                         (0 &lt;&lt; TAM_MAX_BITS) |     0, CAT_NONE | SLS_UNCHANGED | US_UNCHANGED | EIM_DISABLED | PTP_DISABLED     },</v>
      </c>
    </row>
    <row r="2120" customFormat="false" ht="15.75" hidden="false" customHeight="false" outlineLevel="0" collapsed="false">
      <c r="A2120" s="263" t="str">
        <f aca="false">IF(AND(OR(SOURCE!A2120="",ISBLANK(SOURCE!A2120)),SOURCE!B2120&gt;0),IF(ISBLANK(SOURCE!C2120),"",SOURCE!C2120),
IF(SOURCE!B2120&lt;0,VLOOKUP(SOURCE!B2120,lookups!A$1:B$25,2,0),
  IF(ISBLANK(SOURCE!B2120),
    "",
    "/* "&amp;TEXT(SOURCE!B2120,"???0")&amp;" *"&amp;
      SOURCE!C2120&amp;", "&amp; IF(lookups!$E$2-LEN(SOURCE!C2120) &gt;= 0, REPT(" ",lookups!$E$2-LEN(SOURCE!C2120)), "")&amp;
      SOURCE!D2120&amp;", "&amp; IF(lookups!$F$2-LEN(SOURCE!D2120) &gt;= 0, REPT(" ",lookups!$F$2-LEN(SOURCE!D2120)), "")&amp;
      SOURCE!E2120&amp;", "&amp; IF(lookups!$G$2-LEN(SOURCE!E2120) &gt;=0, REPT(" ",lookups!$G$2-LEN(SOURCE!E2120)), "")&amp;
      SOURCE!F2120&amp;", "&amp; IF(lookups!$H$2-LEN(SOURCE!F2120) &gt;= 0, REPT(" ",lookups!$H$2-LEN(SOURCE!F2120)+2), "")&amp;"("&amp;
      SUBSTITUTE(TEXT(SOURCE!G2120,"??0"),"  ","")&amp;" &lt;&lt; TAM_MAX_BITS) |"&amp; IF(lookups!$I$2-3 &gt;= 0, REPT(" ",MAX(1,lookups!$I$2-5+4+1-1-LEN(  IF(ISTEXT(SOURCE!H2120),SOURCE!H2120,  SUBSTITUTE(SUBSTITUTE(TEXT(SOURCE!H2120,"????0"),"  ","")," ",""))   ))), "")&amp;
       IF(ISTEXT(SOURCE!H2120),SOURCE!H2120, SUBSTITUTE(SUBSTITUTE(TEXT(SOURCE!H2120,"????0"),"  ","")," ",""))   &amp;","&amp; IF(lookups!$J$2-3 &gt;= 0, REPT(" ",lookups!$J$2-3-5), "")&amp;
      SOURCE!I2120&amp;
" | "&amp; IF(lookups!$K$2-LEN(SOURCE!I2120) &gt;= 0, REPT(" ",lookups!$K$2-LEN(SOURCE!I2120)), "")&amp;
      SOURCE!J2120&amp;      IF(lookups!$L$2-LEN(SOURCE!J2120) &gt;= 0, REPT(" ",lookups!$L$2-LEN(SOURCE!J2120)), "")&amp;
" | "&amp; IF(lookups!$K$2-LEN(SOURCE!I2120) &gt;= 0, REPT(" ",lookups!$K$2-LEN(SOURCE!I2120)), "")&amp;
      SOURCE!K2120&amp;      IF(lookups!$L$2-LEN(SOURCE!K2120) &gt;= 0, REPT(" ",lookups!$M$2-LEN(SOURCE!K2120)), "")&amp;
" | "&amp; SOURCE!L2120&amp;      IF(lookups!$O$2-LEN(SOURCE!L2120) &gt;= 0, REPT(" ",lookups!$O$2-LEN(SOURCE!L2120)), "")&amp;
" | "&amp; SOURCE!M2120&amp;      IF(lookups!$P$2-LEN(SOURCE!M2120) &gt;= 0, REPT(" ",lookups!$P$2-LEN(SOURCE!M2120)), "")&amp;
      "},"&amp;IF(SOURCE!O2120&lt;&gt;"",""&amp;SOURCE!O2120,"")
 )
)
)</f>
        <v>/* 2076 */  { fnMedianXY,                   NOPARAM,                     "x" STD_SUB_M STD_SUB_E STD_SUB_D STD_SUB_N,   "x" STD_SUB_M STD_SUB_E STD_SUB_D STD_SUB_N,   (0 &lt;&lt; TAM_MAX_BITS) |     0, CAT_FNCT | SLS_ENABLED   | US_ENABLED   | EIM_DISABLED | PTP_NONE         },</v>
      </c>
    </row>
    <row r="2121" customFormat="false" ht="15.75" hidden="false" customHeight="false" outlineLevel="0" collapsed="false">
      <c r="A2121" s="263" t="str">
        <f aca="false">IF(AND(OR(SOURCE!A2121="",ISBLANK(SOURCE!A2121)),SOURCE!B2121&gt;0),IF(ISBLANK(SOURCE!C2121),"",SOURCE!C2121),
IF(SOURCE!B2121&lt;0,VLOOKUP(SOURCE!B2121,lookups!A$1:B$25,2,0),
  IF(ISBLANK(SOURCE!B2121),
    "",
    "/* "&amp;TEXT(SOURCE!B2121,"???0")&amp;" *"&amp;
      SOURCE!C2121&amp;", "&amp; IF(lookups!$E$2-LEN(SOURCE!C2121) &gt;= 0, REPT(" ",lookups!$E$2-LEN(SOURCE!C2121)), "")&amp;
      SOURCE!D2121&amp;", "&amp; IF(lookups!$F$2-LEN(SOURCE!D2121) &gt;= 0, REPT(" ",lookups!$F$2-LEN(SOURCE!D2121)), "")&amp;
      SOURCE!E2121&amp;", "&amp; IF(lookups!$G$2-LEN(SOURCE!E2121) &gt;=0, REPT(" ",lookups!$G$2-LEN(SOURCE!E2121)), "")&amp;
      SOURCE!F2121&amp;", "&amp; IF(lookups!$H$2-LEN(SOURCE!F2121) &gt;= 0, REPT(" ",lookups!$H$2-LEN(SOURCE!F2121)+2), "")&amp;"("&amp;
      SUBSTITUTE(TEXT(SOURCE!G2121,"??0"),"  ","")&amp;" &lt;&lt; TAM_MAX_BITS) |"&amp; IF(lookups!$I$2-3 &gt;= 0, REPT(" ",MAX(1,lookups!$I$2-5+4+1-1-LEN(  IF(ISTEXT(SOURCE!H2121),SOURCE!H2121,  SUBSTITUTE(SUBSTITUTE(TEXT(SOURCE!H2121,"????0"),"  ","")," ",""))   ))), "")&amp;
       IF(ISTEXT(SOURCE!H2121),SOURCE!H2121, SUBSTITUTE(SUBSTITUTE(TEXT(SOURCE!H2121,"????0"),"  ","")," ",""))   &amp;","&amp; IF(lookups!$J$2-3 &gt;= 0, REPT(" ",lookups!$J$2-3-5), "")&amp;
      SOURCE!I2121&amp;
" | "&amp; IF(lookups!$K$2-LEN(SOURCE!I2121) &gt;= 0, REPT(" ",lookups!$K$2-LEN(SOURCE!I2121)), "")&amp;
      SOURCE!J2121&amp;      IF(lookups!$L$2-LEN(SOURCE!J2121) &gt;= 0, REPT(" ",lookups!$L$2-LEN(SOURCE!J2121)), "")&amp;
" | "&amp; IF(lookups!$K$2-LEN(SOURCE!I2121) &gt;= 0, REPT(" ",lookups!$K$2-LEN(SOURCE!I2121)), "")&amp;
      SOURCE!K2121&amp;      IF(lookups!$L$2-LEN(SOURCE!K2121) &gt;= 0, REPT(" ",lookups!$M$2-LEN(SOURCE!K2121)), "")&amp;
" | "&amp; SOURCE!L2121&amp;      IF(lookups!$O$2-LEN(SOURCE!L2121) &gt;= 0, REPT(" ",lookups!$O$2-LEN(SOURCE!L2121)), "")&amp;
" | "&amp; SOURCE!M2121&amp;      IF(lookups!$P$2-LEN(SOURCE!M2121) &gt;= 0, REPT(" ",lookups!$P$2-LEN(SOURCE!M2121)), "")&amp;
      "},"&amp;IF(SOURCE!O2121&lt;&gt;"",""&amp;SOURCE!O2121,"")
 )
)
)</f>
        <v>/* 2077 */  { fnLowerQuartileXY,            NOPARAM,                     "x" STD_SUB_Q STD_SUB_1,                       "x" STD_SUB_Q STD_SUB_1,                       (0 &lt;&lt; TAM_MAX_BITS) |     0, CAT_FNCT | SLS_ENABLED   | US_ENABLED   | EIM_DISABLED | PTP_NONE         },</v>
      </c>
    </row>
    <row r="2122" customFormat="false" ht="15.75" hidden="false" customHeight="false" outlineLevel="0" collapsed="false">
      <c r="A2122" s="263" t="str">
        <f aca="false">IF(AND(OR(SOURCE!A2122="",ISBLANK(SOURCE!A2122)),SOURCE!B2122&gt;0),IF(ISBLANK(SOURCE!C2122),"",SOURCE!C2122),
IF(SOURCE!B2122&lt;0,VLOOKUP(SOURCE!B2122,lookups!A$1:B$25,2,0),
  IF(ISBLANK(SOURCE!B2122),
    "",
    "/* "&amp;TEXT(SOURCE!B2122,"???0")&amp;" *"&amp;
      SOURCE!C2122&amp;", "&amp; IF(lookups!$E$2-LEN(SOURCE!C2122) &gt;= 0, REPT(" ",lookups!$E$2-LEN(SOURCE!C2122)), "")&amp;
      SOURCE!D2122&amp;", "&amp; IF(lookups!$F$2-LEN(SOURCE!D2122) &gt;= 0, REPT(" ",lookups!$F$2-LEN(SOURCE!D2122)), "")&amp;
      SOURCE!E2122&amp;", "&amp; IF(lookups!$G$2-LEN(SOURCE!E2122) &gt;=0, REPT(" ",lookups!$G$2-LEN(SOURCE!E2122)), "")&amp;
      SOURCE!F2122&amp;", "&amp; IF(lookups!$H$2-LEN(SOURCE!F2122) &gt;= 0, REPT(" ",lookups!$H$2-LEN(SOURCE!F2122)+2), "")&amp;"("&amp;
      SUBSTITUTE(TEXT(SOURCE!G2122,"??0"),"  ","")&amp;" &lt;&lt; TAM_MAX_BITS) |"&amp; IF(lookups!$I$2-3 &gt;= 0, REPT(" ",MAX(1,lookups!$I$2-5+4+1-1-LEN(  IF(ISTEXT(SOURCE!H2122),SOURCE!H2122,  SUBSTITUTE(SUBSTITUTE(TEXT(SOURCE!H2122,"????0"),"  ","")," ",""))   ))), "")&amp;
       IF(ISTEXT(SOURCE!H2122),SOURCE!H2122, SUBSTITUTE(SUBSTITUTE(TEXT(SOURCE!H2122,"????0"),"  ","")," ",""))   &amp;","&amp; IF(lookups!$J$2-3 &gt;= 0, REPT(" ",lookups!$J$2-3-5), "")&amp;
      SOURCE!I2122&amp;
" | "&amp; IF(lookups!$K$2-LEN(SOURCE!I2122) &gt;= 0, REPT(" ",lookups!$K$2-LEN(SOURCE!I2122)), "")&amp;
      SOURCE!J2122&amp;      IF(lookups!$L$2-LEN(SOURCE!J2122) &gt;= 0, REPT(" ",lookups!$L$2-LEN(SOURCE!J2122)), "")&amp;
" | "&amp; IF(lookups!$K$2-LEN(SOURCE!I2122) &gt;= 0, REPT(" ",lookups!$K$2-LEN(SOURCE!I2122)), "")&amp;
      SOURCE!K2122&amp;      IF(lookups!$L$2-LEN(SOURCE!K2122) &gt;= 0, REPT(" ",lookups!$M$2-LEN(SOURCE!K2122)), "")&amp;
" | "&amp; SOURCE!L2122&amp;      IF(lookups!$O$2-LEN(SOURCE!L2122) &gt;= 0, REPT(" ",lookups!$O$2-LEN(SOURCE!L2122)), "")&amp;
" | "&amp; SOURCE!M2122&amp;      IF(lookups!$P$2-LEN(SOURCE!M2122) &gt;= 0, REPT(" ",lookups!$P$2-LEN(SOURCE!M2122)), "")&amp;
      "},"&amp;IF(SOURCE!O2122&lt;&gt;"",""&amp;SOURCE!O2122,"")
 )
)
)</f>
        <v>/* 2078 */  { fnUpperQuartileXY,            NOPARAM,                     "x" STD_SUB_Q STD_SUB_3,                       "x" STD_SUB_Q STD_SUB_3,                       (0 &lt;&lt; TAM_MAX_BITS) |     0, CAT_FNCT | SLS_ENABLED   | US_ENABLED   | EIM_DISABLED | PTP_NONE         },</v>
      </c>
    </row>
    <row r="2123" customFormat="false" ht="15.75" hidden="false" customHeight="false" outlineLevel="0" collapsed="false">
      <c r="A2123" s="263" t="str">
        <f aca="false">IF(AND(OR(SOURCE!A2123="",ISBLANK(SOURCE!A2123)),SOURCE!B2123&gt;0),IF(ISBLANK(SOURCE!C2123),"",SOURCE!C2123),
IF(SOURCE!B2123&lt;0,VLOOKUP(SOURCE!B2123,lookups!A$1:B$25,2,0),
  IF(ISBLANK(SOURCE!B2123),
    "",
    "/* "&amp;TEXT(SOURCE!B2123,"???0")&amp;" *"&amp;
      SOURCE!C2123&amp;", "&amp; IF(lookups!$E$2-LEN(SOURCE!C2123) &gt;= 0, REPT(" ",lookups!$E$2-LEN(SOURCE!C2123)), "")&amp;
      SOURCE!D2123&amp;", "&amp; IF(lookups!$F$2-LEN(SOURCE!D2123) &gt;= 0, REPT(" ",lookups!$F$2-LEN(SOURCE!D2123)), "")&amp;
      SOURCE!E2123&amp;", "&amp; IF(lookups!$G$2-LEN(SOURCE!E2123) &gt;=0, REPT(" ",lookups!$G$2-LEN(SOURCE!E2123)), "")&amp;
      SOURCE!F2123&amp;", "&amp; IF(lookups!$H$2-LEN(SOURCE!F2123) &gt;= 0, REPT(" ",lookups!$H$2-LEN(SOURCE!F2123)+2), "")&amp;"("&amp;
      SUBSTITUTE(TEXT(SOURCE!G2123,"??0"),"  ","")&amp;" &lt;&lt; TAM_MAX_BITS) |"&amp; IF(lookups!$I$2-3 &gt;= 0, REPT(" ",MAX(1,lookups!$I$2-5+4+1-1-LEN(  IF(ISTEXT(SOURCE!H2123),SOURCE!H2123,  SUBSTITUTE(SUBSTITUTE(TEXT(SOURCE!H2123,"????0"),"  ","")," ",""))   ))), "")&amp;
       IF(ISTEXT(SOURCE!H2123),SOURCE!H2123, SUBSTITUTE(SUBSTITUTE(TEXT(SOURCE!H2123,"????0"),"  ","")," ",""))   &amp;","&amp; IF(lookups!$J$2-3 &gt;= 0, REPT(" ",lookups!$J$2-3-5), "")&amp;
      SOURCE!I2123&amp;
" | "&amp; IF(lookups!$K$2-LEN(SOURCE!I2123) &gt;= 0, REPT(" ",lookups!$K$2-LEN(SOURCE!I2123)), "")&amp;
      SOURCE!J2123&amp;      IF(lookups!$L$2-LEN(SOURCE!J2123) &gt;= 0, REPT(" ",lookups!$L$2-LEN(SOURCE!J2123)), "")&amp;
" | "&amp; IF(lookups!$K$2-LEN(SOURCE!I2123) &gt;= 0, REPT(" ",lookups!$K$2-LEN(SOURCE!I2123)), "")&amp;
      SOURCE!K2123&amp;      IF(lookups!$L$2-LEN(SOURCE!K2123) &gt;= 0, REPT(" ",lookups!$M$2-LEN(SOURCE!K2123)), "")&amp;
" | "&amp; SOURCE!L2123&amp;      IF(lookups!$O$2-LEN(SOURCE!L2123) &gt;= 0, REPT(" ",lookups!$O$2-LEN(SOURCE!L2123)), "")&amp;
" | "&amp; SOURCE!M2123&amp;      IF(lookups!$P$2-LEN(SOURCE!M2123) &gt;= 0, REPT(" ",lookups!$P$2-LEN(SOURCE!M2123)), "")&amp;
      "},"&amp;IF(SOURCE!O2123&lt;&gt;"",""&amp;SOURCE!O2123,"")
 )
)
)</f>
        <v>/* 2079 */  { fnMADXY,                      NOPARAM,                     "x" STD_SUB_M STD_SUB_A STD_SUB_D,             "x" STD_SUB_M STD_SUB_A STD_SUB_D,             (0 &lt;&lt; TAM_MAX_BITS) |     0, CAT_FNCT | SLS_ENABLED   | US_ENABLED   | EIM_DISABLED | PTP_NONE         },</v>
      </c>
    </row>
    <row r="2124" customFormat="false" ht="15.75" hidden="false" customHeight="false" outlineLevel="0" collapsed="false">
      <c r="A2124" s="263" t="str">
        <f aca="false">IF(AND(OR(SOURCE!A2124="",ISBLANK(SOURCE!A2124)),SOURCE!B2124&gt;0),IF(ISBLANK(SOURCE!C2124),"",SOURCE!C2124),
IF(SOURCE!B2124&lt;0,VLOOKUP(SOURCE!B2124,lookups!A$1:B$25,2,0),
  IF(ISBLANK(SOURCE!B2124),
    "",
    "/* "&amp;TEXT(SOURCE!B2124,"???0")&amp;" *"&amp;
      SOURCE!C2124&amp;", "&amp; IF(lookups!$E$2-LEN(SOURCE!C2124) &gt;= 0, REPT(" ",lookups!$E$2-LEN(SOURCE!C2124)), "")&amp;
      SOURCE!D2124&amp;", "&amp; IF(lookups!$F$2-LEN(SOURCE!D2124) &gt;= 0, REPT(" ",lookups!$F$2-LEN(SOURCE!D2124)), "")&amp;
      SOURCE!E2124&amp;", "&amp; IF(lookups!$G$2-LEN(SOURCE!E2124) &gt;=0, REPT(" ",lookups!$G$2-LEN(SOURCE!E2124)), "")&amp;
      SOURCE!F2124&amp;", "&amp; IF(lookups!$H$2-LEN(SOURCE!F2124) &gt;= 0, REPT(" ",lookups!$H$2-LEN(SOURCE!F2124)+2), "")&amp;"("&amp;
      SUBSTITUTE(TEXT(SOURCE!G2124,"??0"),"  ","")&amp;" &lt;&lt; TAM_MAX_BITS) |"&amp; IF(lookups!$I$2-3 &gt;= 0, REPT(" ",MAX(1,lookups!$I$2-5+4+1-1-LEN(  IF(ISTEXT(SOURCE!H2124),SOURCE!H2124,  SUBSTITUTE(SUBSTITUTE(TEXT(SOURCE!H2124,"????0"),"  ","")," ",""))   ))), "")&amp;
       IF(ISTEXT(SOURCE!H2124),SOURCE!H2124, SUBSTITUTE(SUBSTITUTE(TEXT(SOURCE!H2124,"????0"),"  ","")," ",""))   &amp;","&amp; IF(lookups!$J$2-3 &gt;= 0, REPT(" ",lookups!$J$2-3-5), "")&amp;
      SOURCE!I2124&amp;
" | "&amp; IF(lookups!$K$2-LEN(SOURCE!I2124) &gt;= 0, REPT(" ",lookups!$K$2-LEN(SOURCE!I2124)), "")&amp;
      SOURCE!J2124&amp;      IF(lookups!$L$2-LEN(SOURCE!J2124) &gt;= 0, REPT(" ",lookups!$L$2-LEN(SOURCE!J2124)), "")&amp;
" | "&amp; IF(lookups!$K$2-LEN(SOURCE!I2124) &gt;= 0, REPT(" ",lookups!$K$2-LEN(SOURCE!I2124)), "")&amp;
      SOURCE!K2124&amp;      IF(lookups!$L$2-LEN(SOURCE!K2124) &gt;= 0, REPT(" ",lookups!$M$2-LEN(SOURCE!K2124)), "")&amp;
" | "&amp; SOURCE!L2124&amp;      IF(lookups!$O$2-LEN(SOURCE!L2124) &gt;= 0, REPT(" ",lookups!$O$2-LEN(SOURCE!L2124)), "")&amp;
" | "&amp; SOURCE!M2124&amp;      IF(lookups!$P$2-LEN(SOURCE!M2124) &gt;= 0, REPT(" ",lookups!$P$2-LEN(SOURCE!M2124)), "")&amp;
      "},"&amp;IF(SOURCE!O2124&lt;&gt;"",""&amp;SOURCE!O2124,"")
 )
)
)</f>
        <v>/* 2080 */  { fnIQRXY,                      NOPARAM,                     "x" STD_SUB_I STD_SUB_Q STD_SUB_R,             "x" STD_SUB_I STD_SUB_Q STD_SUB_R,             (0 &lt;&lt; TAM_MAX_BITS) |     0, CAT_FNCT | SLS_ENABLED   | US_ENABLED   | EIM_DISABLED | PTP_NONE         },</v>
      </c>
    </row>
    <row r="2125" customFormat="false" ht="15.75" hidden="false" customHeight="false" outlineLevel="0" collapsed="false">
      <c r="A2125" s="263" t="str">
        <f aca="false">IF(AND(OR(SOURCE!A2125="",ISBLANK(SOURCE!A2125)),SOURCE!B2125&gt;0),IF(ISBLANK(SOURCE!C2125),"",SOURCE!C2125),
IF(SOURCE!B2125&lt;0,VLOOKUP(SOURCE!B2125,lookups!A$1:B$25,2,0),
  IF(ISBLANK(SOURCE!B2125),
    "",
    "/* "&amp;TEXT(SOURCE!B2125,"???0")&amp;" *"&amp;
      SOURCE!C2125&amp;", "&amp; IF(lookups!$E$2-LEN(SOURCE!C2125) &gt;= 0, REPT(" ",lookups!$E$2-LEN(SOURCE!C2125)), "")&amp;
      SOURCE!D2125&amp;", "&amp; IF(lookups!$F$2-LEN(SOURCE!D2125) &gt;= 0, REPT(" ",lookups!$F$2-LEN(SOURCE!D2125)), "")&amp;
      SOURCE!E2125&amp;", "&amp; IF(lookups!$G$2-LEN(SOURCE!E2125) &gt;=0, REPT(" ",lookups!$G$2-LEN(SOURCE!E2125)), "")&amp;
      SOURCE!F2125&amp;", "&amp; IF(lookups!$H$2-LEN(SOURCE!F2125) &gt;= 0, REPT(" ",lookups!$H$2-LEN(SOURCE!F2125)+2), "")&amp;"("&amp;
      SUBSTITUTE(TEXT(SOURCE!G2125,"??0"),"  ","")&amp;" &lt;&lt; TAM_MAX_BITS) |"&amp; IF(lookups!$I$2-3 &gt;= 0, REPT(" ",MAX(1,lookups!$I$2-5+4+1-1-LEN(  IF(ISTEXT(SOURCE!H2125),SOURCE!H2125,  SUBSTITUTE(SUBSTITUTE(TEXT(SOURCE!H2125,"????0"),"  ","")," ",""))   ))), "")&amp;
       IF(ISTEXT(SOURCE!H2125),SOURCE!H2125, SUBSTITUTE(SUBSTITUTE(TEXT(SOURCE!H2125,"????0"),"  ","")," ",""))   &amp;","&amp; IF(lookups!$J$2-3 &gt;= 0, REPT(" ",lookups!$J$2-3-5), "")&amp;
      SOURCE!I2125&amp;
" | "&amp; IF(lookups!$K$2-LEN(SOURCE!I2125) &gt;= 0, REPT(" ",lookups!$K$2-LEN(SOURCE!I2125)), "")&amp;
      SOURCE!J2125&amp;      IF(lookups!$L$2-LEN(SOURCE!J2125) &gt;= 0, REPT(" ",lookups!$L$2-LEN(SOURCE!J2125)), "")&amp;
" | "&amp; IF(lookups!$K$2-LEN(SOURCE!I2125) &gt;= 0, REPT(" ",lookups!$K$2-LEN(SOURCE!I2125)), "")&amp;
      SOURCE!K2125&amp;      IF(lookups!$L$2-LEN(SOURCE!K2125) &gt;= 0, REPT(" ",lookups!$M$2-LEN(SOURCE!K2125)), "")&amp;
" | "&amp; SOURCE!L2125&amp;      IF(lookups!$O$2-LEN(SOURCE!L2125) &gt;= 0, REPT(" ",lookups!$O$2-LEN(SOURCE!L2125)), "")&amp;
" | "&amp; SOURCE!M2125&amp;      IF(lookups!$P$2-LEN(SOURCE!M2125) &gt;= 0, REPT(" ",lookups!$P$2-LEN(SOURCE!M2125)), "")&amp;
      "},"&amp;IF(SOURCE!O2125&lt;&gt;"",""&amp;SOURCE!O2125,"")
 )
)
)</f>
        <v>/* 2081 */  { fnRangeXY,                    NOPARAM,                     "x" RANGE_,                                    "x" RANGE_,                                    (0 &lt;&lt; TAM_MAX_BITS) |     0, CAT_FNCT | SLS_ENABLED   | US_ENABLED   | EIM_DISABLED | PTP_NONE         },</v>
      </c>
    </row>
    <row r="2126" customFormat="false" ht="15.75" hidden="false" customHeight="false" outlineLevel="0" collapsed="false">
      <c r="A2126" s="263" t="str">
        <f aca="false">IF(AND(OR(SOURCE!A2126="",ISBLANK(SOURCE!A2126)),SOURCE!B2126&gt;0),IF(ISBLANK(SOURCE!C2126),"",SOURCE!C2126),
IF(SOURCE!B2126&lt;0,VLOOKUP(SOURCE!B2126,lookups!A$1:B$25,2,0),
  IF(ISBLANK(SOURCE!B2126),
    "",
    "/* "&amp;TEXT(SOURCE!B2126,"???0")&amp;" *"&amp;
      SOURCE!C2126&amp;", "&amp; IF(lookups!$E$2-LEN(SOURCE!C2126) &gt;= 0, REPT(" ",lookups!$E$2-LEN(SOURCE!C2126)), "")&amp;
      SOURCE!D2126&amp;", "&amp; IF(lookups!$F$2-LEN(SOURCE!D2126) &gt;= 0, REPT(" ",lookups!$F$2-LEN(SOURCE!D2126)), "")&amp;
      SOURCE!E2126&amp;", "&amp; IF(lookups!$G$2-LEN(SOURCE!E2126) &gt;=0, REPT(" ",lookups!$G$2-LEN(SOURCE!E2126)), "")&amp;
      SOURCE!F2126&amp;", "&amp; IF(lookups!$H$2-LEN(SOURCE!F2126) &gt;= 0, REPT(" ",lookups!$H$2-LEN(SOURCE!F2126)+2), "")&amp;"("&amp;
      SUBSTITUTE(TEXT(SOURCE!G2126,"??0"),"  ","")&amp;" &lt;&lt; TAM_MAX_BITS) |"&amp; IF(lookups!$I$2-3 &gt;= 0, REPT(" ",MAX(1,lookups!$I$2-5+4+1-1-LEN(  IF(ISTEXT(SOURCE!H2126),SOURCE!H2126,  SUBSTITUTE(SUBSTITUTE(TEXT(SOURCE!H2126,"????0"),"  ","")," ",""))   ))), "")&amp;
       IF(ISTEXT(SOURCE!H2126),SOURCE!H2126, SUBSTITUTE(SUBSTITUTE(TEXT(SOURCE!H2126,"????0"),"  ","")," ",""))   &amp;","&amp; IF(lookups!$J$2-3 &gt;= 0, REPT(" ",lookups!$J$2-3-5), "")&amp;
      SOURCE!I2126&amp;
" | "&amp; IF(lookups!$K$2-LEN(SOURCE!I2126) &gt;= 0, REPT(" ",lookups!$K$2-LEN(SOURCE!I2126)), "")&amp;
      SOURCE!J2126&amp;      IF(lookups!$L$2-LEN(SOURCE!J2126) &gt;= 0, REPT(" ",lookups!$L$2-LEN(SOURCE!J2126)), "")&amp;
" | "&amp; IF(lookups!$K$2-LEN(SOURCE!I2126) &gt;= 0, REPT(" ",lookups!$K$2-LEN(SOURCE!I2126)), "")&amp;
      SOURCE!K2126&amp;      IF(lookups!$L$2-LEN(SOURCE!K2126) &gt;= 0, REPT(" ",lookups!$M$2-LEN(SOURCE!K2126)), "")&amp;
" | "&amp; SOURCE!L2126&amp;      IF(lookups!$O$2-LEN(SOURCE!L2126) &gt;= 0, REPT(" ",lookups!$O$2-LEN(SOURCE!L2126)), "")&amp;
" | "&amp; SOURCE!M2126&amp;      IF(lookups!$P$2-LEN(SOURCE!M2126) &gt;= 0, REPT(" ",lookups!$P$2-LEN(SOURCE!M2126)), "")&amp;
      "},"&amp;IF(SOURCE!O2126&lt;&gt;"",""&amp;SOURCE!O2126,"")
 )
)
)</f>
        <v>/* 2082 */  { itemToBeCoded,                NOPARAM,                     "REGR",                                        "REGR",                                        (0 &lt;&lt; TAM_MAX_BITS) |     0, CAT_MENU | SLS_UNCHANGED | US_UNCHANGED | EIM_DISABLED | PTP_DISABLED     },</v>
      </c>
    </row>
    <row r="2127" customFormat="false" ht="15.75" hidden="false" customHeight="false" outlineLevel="0" collapsed="false">
      <c r="A2127" s="263" t="str">
        <f aca="false">IF(AND(OR(SOURCE!A2127="",ISBLANK(SOURCE!A2127)),SOURCE!B2127&gt;0),IF(ISBLANK(SOURCE!C2127),"",SOURCE!C2127),
IF(SOURCE!B2127&lt;0,VLOOKUP(SOURCE!B2127,lookups!A$1:B$25,2,0),
  IF(ISBLANK(SOURCE!B2127),
    "",
    "/* "&amp;TEXT(SOURCE!B2127,"???0")&amp;" *"&amp;
      SOURCE!C2127&amp;", "&amp; IF(lookups!$E$2-LEN(SOURCE!C2127) &gt;= 0, REPT(" ",lookups!$E$2-LEN(SOURCE!C2127)), "")&amp;
      SOURCE!D2127&amp;", "&amp; IF(lookups!$F$2-LEN(SOURCE!D2127) &gt;= 0, REPT(" ",lookups!$F$2-LEN(SOURCE!D2127)), "")&amp;
      SOURCE!E2127&amp;", "&amp; IF(lookups!$G$2-LEN(SOURCE!E2127) &gt;=0, REPT(" ",lookups!$G$2-LEN(SOURCE!E2127)), "")&amp;
      SOURCE!F2127&amp;", "&amp; IF(lookups!$H$2-LEN(SOURCE!F2127) &gt;= 0, REPT(" ",lookups!$H$2-LEN(SOURCE!F2127)+2), "")&amp;"("&amp;
      SUBSTITUTE(TEXT(SOURCE!G2127,"??0"),"  ","")&amp;" &lt;&lt; TAM_MAX_BITS) |"&amp; IF(lookups!$I$2-3 &gt;= 0, REPT(" ",MAX(1,lookups!$I$2-5+4+1-1-LEN(  IF(ISTEXT(SOURCE!H2127),SOURCE!H2127,  SUBSTITUTE(SUBSTITUTE(TEXT(SOURCE!H2127,"????0"),"  ","")," ",""))   ))), "")&amp;
       IF(ISTEXT(SOURCE!H2127),SOURCE!H2127, SUBSTITUTE(SUBSTITUTE(TEXT(SOURCE!H2127,"????0"),"  ","")," ",""))   &amp;","&amp; IF(lookups!$J$2-3 &gt;= 0, REPT(" ",lookups!$J$2-3-5), "")&amp;
      SOURCE!I2127&amp;
" | "&amp; IF(lookups!$K$2-LEN(SOURCE!I2127) &gt;= 0, REPT(" ",lookups!$K$2-LEN(SOURCE!I2127)), "")&amp;
      SOURCE!J2127&amp;      IF(lookups!$L$2-LEN(SOURCE!J2127) &gt;= 0, REPT(" ",lookups!$L$2-LEN(SOURCE!J2127)), "")&amp;
" | "&amp; IF(lookups!$K$2-LEN(SOURCE!I2127) &gt;= 0, REPT(" ",lookups!$K$2-LEN(SOURCE!I2127)), "")&amp;
      SOURCE!K2127&amp;      IF(lookups!$L$2-LEN(SOURCE!K2127) &gt;= 0, REPT(" ",lookups!$M$2-LEN(SOURCE!K2127)), "")&amp;
" | "&amp; SOURCE!L2127&amp;      IF(lookups!$O$2-LEN(SOURCE!L2127) &gt;= 0, REPT(" ",lookups!$O$2-LEN(SOURCE!L2127)), "")&amp;
" | "&amp; SOURCE!M2127&amp;      IF(lookups!$P$2-LEN(SOURCE!M2127) &gt;= 0, REPT(" ",lookups!$P$2-LEN(SOURCE!M2127)), "")&amp;
      "},"&amp;IF(SOURCE!O2127&lt;&gt;"",""&amp;SOURCE!O2127,"")
 )
)
)</f>
        <v>/* 2083 */  { itemToBeCoded,                NOPARAM,                     "MODEL",                                       "MODEL",                                       (0 &lt;&lt; TAM_MAX_BITS) |     0, CAT_MENU | SLS_UNCHANGED | US_UNCHANGED | EIM_DISABLED | PTP_DISABLED     },</v>
      </c>
    </row>
    <row r="2128" customFormat="false" ht="15.75" hidden="false" customHeight="false" outlineLevel="0" collapsed="false">
      <c r="A2128" s="263" t="str">
        <f aca="false">IF(AND(OR(SOURCE!A2128="",ISBLANK(SOURCE!A2128)),SOURCE!B2128&gt;0),IF(ISBLANK(SOURCE!C2128),"",SOURCE!C2128),
IF(SOURCE!B2128&lt;0,VLOOKUP(SOURCE!B2128,lookups!A$1:B$25,2,0),
  IF(ISBLANK(SOURCE!B2128),
    "",
    "/* "&amp;TEXT(SOURCE!B2128,"???0")&amp;" *"&amp;
      SOURCE!C2128&amp;", "&amp; IF(lookups!$E$2-LEN(SOURCE!C2128) &gt;= 0, REPT(" ",lookups!$E$2-LEN(SOURCE!C2128)), "")&amp;
      SOURCE!D2128&amp;", "&amp; IF(lookups!$F$2-LEN(SOURCE!D2128) &gt;= 0, REPT(" ",lookups!$F$2-LEN(SOURCE!D2128)), "")&amp;
      SOURCE!E2128&amp;", "&amp; IF(lookups!$G$2-LEN(SOURCE!E2128) &gt;=0, REPT(" ",lookups!$G$2-LEN(SOURCE!E2128)), "")&amp;
      SOURCE!F2128&amp;", "&amp; IF(lookups!$H$2-LEN(SOURCE!F2128) &gt;= 0, REPT(" ",lookups!$H$2-LEN(SOURCE!F2128)+2), "")&amp;"("&amp;
      SUBSTITUTE(TEXT(SOURCE!G2128,"??0"),"  ","")&amp;" &lt;&lt; TAM_MAX_BITS) |"&amp; IF(lookups!$I$2-3 &gt;= 0, REPT(" ",MAX(1,lookups!$I$2-5+4+1-1-LEN(  IF(ISTEXT(SOURCE!H2128),SOURCE!H2128,  SUBSTITUTE(SUBSTITUTE(TEXT(SOURCE!H2128,"????0"),"  ","")," ",""))   ))), "")&amp;
       IF(ISTEXT(SOURCE!H2128),SOURCE!H2128, SUBSTITUTE(SUBSTITUTE(TEXT(SOURCE!H2128,"????0"),"  ","")," ",""))   &amp;","&amp; IF(lookups!$J$2-3 &gt;= 0, REPT(" ",lookups!$J$2-3-5), "")&amp;
      SOURCE!I2128&amp;
" | "&amp; IF(lookups!$K$2-LEN(SOURCE!I2128) &gt;= 0, REPT(" ",lookups!$K$2-LEN(SOURCE!I2128)), "")&amp;
      SOURCE!J2128&amp;      IF(lookups!$L$2-LEN(SOURCE!J2128) &gt;= 0, REPT(" ",lookups!$L$2-LEN(SOURCE!J2128)), "")&amp;
" | "&amp; IF(lookups!$K$2-LEN(SOURCE!I2128) &gt;= 0, REPT(" ",lookups!$K$2-LEN(SOURCE!I2128)), "")&amp;
      SOURCE!K2128&amp;      IF(lookups!$L$2-LEN(SOURCE!K2128) &gt;= 0, REPT(" ",lookups!$M$2-LEN(SOURCE!K2128)), "")&amp;
" | "&amp; SOURCE!L2128&amp;      IF(lookups!$O$2-LEN(SOURCE!L2128) &gt;= 0, REPT(" ",lookups!$O$2-LEN(SOURCE!L2128)), "")&amp;
" | "&amp; SOURCE!M2128&amp;      IF(lookups!$P$2-LEN(SOURCE!M2128) &gt;= 0, REPT(" ",lookups!$P$2-LEN(SOURCE!M2128)), "")&amp;
      "},"&amp;IF(SOURCE!O2128&lt;&gt;"",""&amp;SOURCE!O2128,"")
 )
)
)</f>
        <v>/* 2084 */  { fnPercentileXY,               NOPARAM,                     "x%" STD_SUB_I STD_SUB_L STD_SUB_E,            "x%" STD_SUB_I STD_SUB_L STD_SUB_E,            (0 &lt;&lt; TAM_MAX_BITS) |     0, CAT_FNCT | SLS_ENABLED   | US_ENABLED   | EIM_DISABLED | PTP_NONE         },</v>
      </c>
    </row>
    <row r="2129" customFormat="false" ht="15.75" hidden="false" customHeight="false" outlineLevel="0" collapsed="false">
      <c r="A2129" s="263" t="str">
        <f aca="false">IF(AND(OR(SOURCE!A2129="",ISBLANK(SOURCE!A2129)),SOURCE!B2129&gt;0),IF(ISBLANK(SOURCE!C2129),"",SOURCE!C2129),
IF(SOURCE!B2129&lt;0,VLOOKUP(SOURCE!B2129,lookups!A$1:B$25,2,0),
  IF(ISBLANK(SOURCE!B2129),
    "",
    "/* "&amp;TEXT(SOURCE!B2129,"???0")&amp;" *"&amp;
      SOURCE!C2129&amp;", "&amp; IF(lookups!$E$2-LEN(SOURCE!C2129) &gt;= 0, REPT(" ",lookups!$E$2-LEN(SOURCE!C2129)), "")&amp;
      SOURCE!D2129&amp;", "&amp; IF(lookups!$F$2-LEN(SOURCE!D2129) &gt;= 0, REPT(" ",lookups!$F$2-LEN(SOURCE!D2129)), "")&amp;
      SOURCE!E2129&amp;", "&amp; IF(lookups!$G$2-LEN(SOURCE!E2129) &gt;=0, REPT(" ",lookups!$G$2-LEN(SOURCE!E2129)), "")&amp;
      SOURCE!F2129&amp;", "&amp; IF(lookups!$H$2-LEN(SOURCE!F2129) &gt;= 0, REPT(" ",lookups!$H$2-LEN(SOURCE!F2129)+2), "")&amp;"("&amp;
      SUBSTITUTE(TEXT(SOURCE!G2129,"??0"),"  ","")&amp;" &lt;&lt; TAM_MAX_BITS) |"&amp; IF(lookups!$I$2-3 &gt;= 0, REPT(" ",MAX(1,lookups!$I$2-5+4+1-1-LEN(  IF(ISTEXT(SOURCE!H2129),SOURCE!H2129,  SUBSTITUTE(SUBSTITUTE(TEXT(SOURCE!H2129,"????0"),"  ","")," ",""))   ))), "")&amp;
       IF(ISTEXT(SOURCE!H2129),SOURCE!H2129, SUBSTITUTE(SUBSTITUTE(TEXT(SOURCE!H2129,"????0"),"  ","")," ",""))   &amp;","&amp; IF(lookups!$J$2-3 &gt;= 0, REPT(" ",lookups!$J$2-3-5), "")&amp;
      SOURCE!I2129&amp;
" | "&amp; IF(lookups!$K$2-LEN(SOURCE!I2129) &gt;= 0, REPT(" ",lookups!$K$2-LEN(SOURCE!I2129)), "")&amp;
      SOURCE!J2129&amp;      IF(lookups!$L$2-LEN(SOURCE!J2129) &gt;= 0, REPT(" ",lookups!$L$2-LEN(SOURCE!J2129)), "")&amp;
" | "&amp; IF(lookups!$K$2-LEN(SOURCE!I2129) &gt;= 0, REPT(" ",lookups!$K$2-LEN(SOURCE!I2129)), "")&amp;
      SOURCE!K2129&amp;      IF(lookups!$L$2-LEN(SOURCE!K2129) &gt;= 0, REPT(" ",lookups!$M$2-LEN(SOURCE!K2129)), "")&amp;
" | "&amp; SOURCE!L2129&amp;      IF(lookups!$O$2-LEN(SOURCE!L2129) &gt;= 0, REPT(" ",lookups!$O$2-LEN(SOURCE!L2129)), "")&amp;
" | "&amp; SOURCE!M2129&amp;      IF(lookups!$P$2-LEN(SOURCE!M2129) &gt;= 0, REPT(" ",lookups!$P$2-LEN(SOURCE!M2129)), "")&amp;
      "},"&amp;IF(SOURCE!O2129&lt;&gt;"",""&amp;SOURCE!O2129,"")
 )
)
)</f>
        <v>/* 2085 */  { fnLINPOL,                     NOPARAM,                     "LINPOL",                                      "LINPOL",                                      (0 &lt;&lt; TAM_MAX_BITS) |     0, CAT_FNCT | SLS_ENABLED   | US_ENABLED   | EIM_DISABLED | PTP_NONE         },</v>
      </c>
    </row>
    <row r="2130" customFormat="false" ht="15.75" hidden="false" customHeight="false" outlineLevel="0" collapsed="false">
      <c r="A2130" s="263" t="str">
        <f aca="false">IF(AND(OR(SOURCE!A2130="",ISBLANK(SOURCE!A2130)),SOURCE!B2130&gt;0),IF(ISBLANK(SOURCE!C2130),"",SOURCE!C2130),
IF(SOURCE!B2130&lt;0,VLOOKUP(SOURCE!B2130,lookups!A$1:B$25,2,0),
  IF(ISBLANK(SOURCE!B2130),
    "",
    "/* "&amp;TEXT(SOURCE!B2130,"???0")&amp;" *"&amp;
      SOURCE!C2130&amp;", "&amp; IF(lookups!$E$2-LEN(SOURCE!C2130) &gt;= 0, REPT(" ",lookups!$E$2-LEN(SOURCE!C2130)), "")&amp;
      SOURCE!D2130&amp;", "&amp; IF(lookups!$F$2-LEN(SOURCE!D2130) &gt;= 0, REPT(" ",lookups!$F$2-LEN(SOURCE!D2130)), "")&amp;
      SOURCE!E2130&amp;", "&amp; IF(lookups!$G$2-LEN(SOURCE!E2130) &gt;=0, REPT(" ",lookups!$G$2-LEN(SOURCE!E2130)), "")&amp;
      SOURCE!F2130&amp;", "&amp; IF(lookups!$H$2-LEN(SOURCE!F2130) &gt;= 0, REPT(" ",lookups!$H$2-LEN(SOURCE!F2130)+2), "")&amp;"("&amp;
      SUBSTITUTE(TEXT(SOURCE!G2130,"??0"),"  ","")&amp;" &lt;&lt; TAM_MAX_BITS) |"&amp; IF(lookups!$I$2-3 &gt;= 0, REPT(" ",MAX(1,lookups!$I$2-5+4+1-1-LEN(  IF(ISTEXT(SOURCE!H2130),SOURCE!H2130,  SUBSTITUTE(SUBSTITUTE(TEXT(SOURCE!H2130,"????0"),"  ","")," ",""))   ))), "")&amp;
       IF(ISTEXT(SOURCE!H2130),SOURCE!H2130, SUBSTITUTE(SUBSTITUTE(TEXT(SOURCE!H2130,"????0"),"  ","")," ",""))   &amp;","&amp; IF(lookups!$J$2-3 &gt;= 0, REPT(" ",lookups!$J$2-3-5), "")&amp;
      SOURCE!I2130&amp;
" | "&amp; IF(lookups!$K$2-LEN(SOURCE!I2130) &gt;= 0, REPT(" ",lookups!$K$2-LEN(SOURCE!I2130)), "")&amp;
      SOURCE!J2130&amp;      IF(lookups!$L$2-LEN(SOURCE!J2130) &gt;= 0, REPT(" ",lookups!$L$2-LEN(SOURCE!J2130)), "")&amp;
" | "&amp; IF(lookups!$K$2-LEN(SOURCE!I2130) &gt;= 0, REPT(" ",lookups!$K$2-LEN(SOURCE!I2130)), "")&amp;
      SOURCE!K2130&amp;      IF(lookups!$L$2-LEN(SOURCE!K2130) &gt;= 0, REPT(" ",lookups!$M$2-LEN(SOURCE!K2130)), "")&amp;
" | "&amp; SOURCE!L2130&amp;      IF(lookups!$O$2-LEN(SOURCE!L2130) &gt;= 0, REPT(" ",lookups!$O$2-LEN(SOURCE!L2130)), "")&amp;
" | "&amp; SOURCE!M2130&amp;      IF(lookups!$P$2-LEN(SOURCE!M2130) &gt;= 0, REPT(" ",lookups!$P$2-LEN(SOURCE!M2130)), "")&amp;
      "},"&amp;IF(SOURCE!O2130&lt;&gt;"",""&amp;SOURCE!O2130,"")
 )
)
)</f>
        <v>/* 2086 */  { fnCvtNmiKm,                   multiply,                    "knot" STD_RIGHT_ARROW "km/h",                 "knot" STD_RIGHT_ARROW "km/h",                 (0 &lt;&lt; TAM_MAX_BITS) |     0, CAT_NONE | SLS_ENABLED   | US_ENABLED   | EIM_DISABLED | PTP_NONE         },</v>
      </c>
    </row>
    <row r="2131" customFormat="false" ht="15.75" hidden="false" customHeight="false" outlineLevel="0" collapsed="false">
      <c r="A2131" s="263" t="str">
        <f aca="false">IF(AND(OR(SOURCE!A2131="",ISBLANK(SOURCE!A2131)),SOURCE!B2131&gt;0),IF(ISBLANK(SOURCE!C2131),"",SOURCE!C2131),
IF(SOURCE!B2131&lt;0,VLOOKUP(SOURCE!B2131,lookups!A$1:B$25,2,0),
  IF(ISBLANK(SOURCE!B2131),
    "",
    "/* "&amp;TEXT(SOURCE!B2131,"???0")&amp;" *"&amp;
      SOURCE!C2131&amp;", "&amp; IF(lookups!$E$2-LEN(SOURCE!C2131) &gt;= 0, REPT(" ",lookups!$E$2-LEN(SOURCE!C2131)), "")&amp;
      SOURCE!D2131&amp;", "&amp; IF(lookups!$F$2-LEN(SOURCE!D2131) &gt;= 0, REPT(" ",lookups!$F$2-LEN(SOURCE!D2131)), "")&amp;
      SOURCE!E2131&amp;", "&amp; IF(lookups!$G$2-LEN(SOURCE!E2131) &gt;=0, REPT(" ",lookups!$G$2-LEN(SOURCE!E2131)), "")&amp;
      SOURCE!F2131&amp;", "&amp; IF(lookups!$H$2-LEN(SOURCE!F2131) &gt;= 0, REPT(" ",lookups!$H$2-LEN(SOURCE!F2131)+2), "")&amp;"("&amp;
      SUBSTITUTE(TEXT(SOURCE!G2131,"??0"),"  ","")&amp;" &lt;&lt; TAM_MAX_BITS) |"&amp; IF(lookups!$I$2-3 &gt;= 0, REPT(" ",MAX(1,lookups!$I$2-5+4+1-1-LEN(  IF(ISTEXT(SOURCE!H2131),SOURCE!H2131,  SUBSTITUTE(SUBSTITUTE(TEXT(SOURCE!H2131,"????0"),"  ","")," ",""))   ))), "")&amp;
       IF(ISTEXT(SOURCE!H2131),SOURCE!H2131, SUBSTITUTE(SUBSTITUTE(TEXT(SOURCE!H2131,"????0"),"  ","")," ",""))   &amp;","&amp; IF(lookups!$J$2-3 &gt;= 0, REPT(" ",lookups!$J$2-3-5), "")&amp;
      SOURCE!I2131&amp;
" | "&amp; IF(lookups!$K$2-LEN(SOURCE!I2131) &gt;= 0, REPT(" ",lookups!$K$2-LEN(SOURCE!I2131)), "")&amp;
      SOURCE!J2131&amp;      IF(lookups!$L$2-LEN(SOURCE!J2131) &gt;= 0, REPT(" ",lookups!$L$2-LEN(SOURCE!J2131)), "")&amp;
" | "&amp; IF(lookups!$K$2-LEN(SOURCE!I2131) &gt;= 0, REPT(" ",lookups!$K$2-LEN(SOURCE!I2131)), "")&amp;
      SOURCE!K2131&amp;      IF(lookups!$L$2-LEN(SOURCE!K2131) &gt;= 0, REPT(" ",lookups!$M$2-LEN(SOURCE!K2131)), "")&amp;
" | "&amp; SOURCE!L2131&amp;      IF(lookups!$O$2-LEN(SOURCE!L2131) &gt;= 0, REPT(" ",lookups!$O$2-LEN(SOURCE!L2131)), "")&amp;
" | "&amp; SOURCE!M2131&amp;      IF(lookups!$P$2-LEN(SOURCE!M2131) &gt;= 0, REPT(" ",lookups!$P$2-LEN(SOURCE!M2131)), "")&amp;
      "},"&amp;IF(SOURCE!O2131&lt;&gt;"",""&amp;SOURCE!O2131,"")
 )
)
)</f>
        <v>/* 2087 */  { fnCvtNmiKm,                   divide,                      "km/h" STD_RIGHT_ARROW "knot",                 "km/h" STD_RIGHT_ARROW "knot",                 (0 &lt;&lt; TAM_MAX_BITS) |     0, CAT_NONE | SLS_ENABLED   | US_ENABLED   | EIM_DISABLED | PTP_NONE         },</v>
      </c>
    </row>
    <row r="2132" customFormat="false" ht="15.75" hidden="false" customHeight="false" outlineLevel="0" collapsed="false">
      <c r="A2132" s="263" t="str">
        <f aca="false">IF(AND(OR(SOURCE!A2132="",ISBLANK(SOURCE!A2132)),SOURCE!B2132&gt;0),IF(ISBLANK(SOURCE!C2132),"",SOURCE!C2132),
IF(SOURCE!B2132&lt;0,VLOOKUP(SOURCE!B2132,lookups!A$1:B$25,2,0),
  IF(ISBLANK(SOURCE!B2132),
    "",
    "/* "&amp;TEXT(SOURCE!B2132,"???0")&amp;" *"&amp;
      SOURCE!C2132&amp;", "&amp; IF(lookups!$E$2-LEN(SOURCE!C2132) &gt;= 0, REPT(" ",lookups!$E$2-LEN(SOURCE!C2132)), "")&amp;
      SOURCE!D2132&amp;", "&amp; IF(lookups!$F$2-LEN(SOURCE!D2132) &gt;= 0, REPT(" ",lookups!$F$2-LEN(SOURCE!D2132)), "")&amp;
      SOURCE!E2132&amp;", "&amp; IF(lookups!$G$2-LEN(SOURCE!E2132) &gt;=0, REPT(" ",lookups!$G$2-LEN(SOURCE!E2132)), "")&amp;
      SOURCE!F2132&amp;", "&amp; IF(lookups!$H$2-LEN(SOURCE!F2132) &gt;= 0, REPT(" ",lookups!$H$2-LEN(SOURCE!F2132)+2), "")&amp;"("&amp;
      SUBSTITUTE(TEXT(SOURCE!G2132,"??0"),"  ","")&amp;" &lt;&lt; TAM_MAX_BITS) |"&amp; IF(lookups!$I$2-3 &gt;= 0, REPT(" ",MAX(1,lookups!$I$2-5+4+1-1-LEN(  IF(ISTEXT(SOURCE!H2132),SOURCE!H2132,  SUBSTITUTE(SUBSTITUTE(TEXT(SOURCE!H2132,"????0"),"  ","")," ",""))   ))), "")&amp;
       IF(ISTEXT(SOURCE!H2132),SOURCE!H2132, SUBSTITUTE(SUBSTITUTE(TEXT(SOURCE!H2132,"????0"),"  ","")," ",""))   &amp;","&amp; IF(lookups!$J$2-3 &gt;= 0, REPT(" ",lookups!$J$2-3-5), "")&amp;
      SOURCE!I2132&amp;
" | "&amp; IF(lookups!$K$2-LEN(SOURCE!I2132) &gt;= 0, REPT(" ",lookups!$K$2-LEN(SOURCE!I2132)), "")&amp;
      SOURCE!J2132&amp;      IF(lookups!$L$2-LEN(SOURCE!J2132) &gt;= 0, REPT(" ",lookups!$L$2-LEN(SOURCE!J2132)), "")&amp;
" | "&amp; IF(lookups!$K$2-LEN(SOURCE!I2132) &gt;= 0, REPT(" ",lookups!$K$2-LEN(SOURCE!I2132)), "")&amp;
      SOURCE!K2132&amp;      IF(lookups!$L$2-LEN(SOURCE!K2132) &gt;= 0, REPT(" ",lookups!$M$2-LEN(SOURCE!K2132)), "")&amp;
" | "&amp; SOURCE!L2132&amp;      IF(lookups!$O$2-LEN(SOURCE!L2132) &gt;= 0, REPT(" ",lookups!$O$2-LEN(SOURCE!L2132)), "")&amp;
" | "&amp; SOURCE!M2132&amp;      IF(lookups!$P$2-LEN(SOURCE!M2132) &gt;= 0, REPT(" ",lookups!$P$2-LEN(SOURCE!M2132)), "")&amp;
      "},"&amp;IF(SOURCE!O2132&lt;&gt;"",""&amp;SOURCE!O2132,"")
 )
)
)</f>
        <v>/* 2088 */  { fnCvtKmphmps,                 multiply,                    "km/h" STD_RIGHT_ARROW "m/s",                  "km/h" STD_RIGHT_ARROW "m/s",                  (0 &lt;&lt; TAM_MAX_BITS) |     0, CAT_NONE | SLS_ENABLED   | US_ENABLED   | EIM_DISABLED | PTP_NONE         },</v>
      </c>
    </row>
    <row r="2133" customFormat="false" ht="15.75" hidden="false" customHeight="false" outlineLevel="0" collapsed="false">
      <c r="A2133" s="263" t="str">
        <f aca="false">IF(AND(OR(SOURCE!A2133="",ISBLANK(SOURCE!A2133)),SOURCE!B2133&gt;0),IF(ISBLANK(SOURCE!C2133),"",SOURCE!C2133),
IF(SOURCE!B2133&lt;0,VLOOKUP(SOURCE!B2133,lookups!A$1:B$25,2,0),
  IF(ISBLANK(SOURCE!B2133),
    "",
    "/* "&amp;TEXT(SOURCE!B2133,"???0")&amp;" *"&amp;
      SOURCE!C2133&amp;", "&amp; IF(lookups!$E$2-LEN(SOURCE!C2133) &gt;= 0, REPT(" ",lookups!$E$2-LEN(SOURCE!C2133)), "")&amp;
      SOURCE!D2133&amp;", "&amp; IF(lookups!$F$2-LEN(SOURCE!D2133) &gt;= 0, REPT(" ",lookups!$F$2-LEN(SOURCE!D2133)), "")&amp;
      SOURCE!E2133&amp;", "&amp; IF(lookups!$G$2-LEN(SOURCE!E2133) &gt;=0, REPT(" ",lookups!$G$2-LEN(SOURCE!E2133)), "")&amp;
      SOURCE!F2133&amp;", "&amp; IF(lookups!$H$2-LEN(SOURCE!F2133) &gt;= 0, REPT(" ",lookups!$H$2-LEN(SOURCE!F2133)+2), "")&amp;"("&amp;
      SUBSTITUTE(TEXT(SOURCE!G2133,"??0"),"  ","")&amp;" &lt;&lt; TAM_MAX_BITS) |"&amp; IF(lookups!$I$2-3 &gt;= 0, REPT(" ",MAX(1,lookups!$I$2-5+4+1-1-LEN(  IF(ISTEXT(SOURCE!H2133),SOURCE!H2133,  SUBSTITUTE(SUBSTITUTE(TEXT(SOURCE!H2133,"????0"),"  ","")," ",""))   ))), "")&amp;
       IF(ISTEXT(SOURCE!H2133),SOURCE!H2133, SUBSTITUTE(SUBSTITUTE(TEXT(SOURCE!H2133,"????0"),"  ","")," ",""))   &amp;","&amp; IF(lookups!$J$2-3 &gt;= 0, REPT(" ",lookups!$J$2-3-5), "")&amp;
      SOURCE!I2133&amp;
" | "&amp; IF(lookups!$K$2-LEN(SOURCE!I2133) &gt;= 0, REPT(" ",lookups!$K$2-LEN(SOURCE!I2133)), "")&amp;
      SOURCE!J2133&amp;      IF(lookups!$L$2-LEN(SOURCE!J2133) &gt;= 0, REPT(" ",lookups!$L$2-LEN(SOURCE!J2133)), "")&amp;
" | "&amp; IF(lookups!$K$2-LEN(SOURCE!I2133) &gt;= 0, REPT(" ",lookups!$K$2-LEN(SOURCE!I2133)), "")&amp;
      SOURCE!K2133&amp;      IF(lookups!$L$2-LEN(SOURCE!K2133) &gt;= 0, REPT(" ",lookups!$M$2-LEN(SOURCE!K2133)), "")&amp;
" | "&amp; SOURCE!L2133&amp;      IF(lookups!$O$2-LEN(SOURCE!L2133) &gt;= 0, REPT(" ",lookups!$O$2-LEN(SOURCE!L2133)), "")&amp;
" | "&amp; SOURCE!M2133&amp;      IF(lookups!$P$2-LEN(SOURCE!M2133) &gt;= 0, REPT(" ",lookups!$P$2-LEN(SOURCE!M2133)), "")&amp;
      "},"&amp;IF(SOURCE!O2133&lt;&gt;"",""&amp;SOURCE!O2133,"")
 )
)
)</f>
        <v>/* 2089 */  { fnCvtKmphmps,                 divide,                      "m/s" STD_RIGHT_ARROW "km/h",                  "m/s" STD_RIGHT_ARROW "km/h",                  (0 &lt;&lt; TAM_MAX_BITS) |     0, CAT_NONE | SLS_ENABLED   | US_ENABLED   | EIM_DISABLED | PTP_NONE         },</v>
      </c>
    </row>
    <row r="2134" customFormat="false" ht="15.75" hidden="false" customHeight="false" outlineLevel="0" collapsed="false">
      <c r="A2134" s="263" t="str">
        <f aca="false">IF(AND(OR(SOURCE!A2134="",ISBLANK(SOURCE!A2134)),SOURCE!B2134&gt;0),IF(ISBLANK(SOURCE!C2134),"",SOURCE!C2134),
IF(SOURCE!B2134&lt;0,VLOOKUP(SOURCE!B2134,lookups!A$1:B$25,2,0),
  IF(ISBLANK(SOURCE!B2134),
    "",
    "/* "&amp;TEXT(SOURCE!B2134,"???0")&amp;" *"&amp;
      SOURCE!C2134&amp;", "&amp; IF(lookups!$E$2-LEN(SOURCE!C2134) &gt;= 0, REPT(" ",lookups!$E$2-LEN(SOURCE!C2134)), "")&amp;
      SOURCE!D2134&amp;", "&amp; IF(lookups!$F$2-LEN(SOURCE!D2134) &gt;= 0, REPT(" ",lookups!$F$2-LEN(SOURCE!D2134)), "")&amp;
      SOURCE!E2134&amp;", "&amp; IF(lookups!$G$2-LEN(SOURCE!E2134) &gt;=0, REPT(" ",lookups!$G$2-LEN(SOURCE!E2134)), "")&amp;
      SOURCE!F2134&amp;", "&amp; IF(lookups!$H$2-LEN(SOURCE!F2134) &gt;= 0, REPT(" ",lookups!$H$2-LEN(SOURCE!F2134)+2), "")&amp;"("&amp;
      SUBSTITUTE(TEXT(SOURCE!G2134,"??0"),"  ","")&amp;" &lt;&lt; TAM_MAX_BITS) |"&amp; IF(lookups!$I$2-3 &gt;= 0, REPT(" ",MAX(1,lookups!$I$2-5+4+1-1-LEN(  IF(ISTEXT(SOURCE!H2134),SOURCE!H2134,  SUBSTITUTE(SUBSTITUTE(TEXT(SOURCE!H2134,"????0"),"  ","")," ",""))   ))), "")&amp;
       IF(ISTEXT(SOURCE!H2134),SOURCE!H2134, SUBSTITUTE(SUBSTITUTE(TEXT(SOURCE!H2134,"????0"),"  ","")," ",""))   &amp;","&amp; IF(lookups!$J$2-3 &gt;= 0, REPT(" ",lookups!$J$2-3-5), "")&amp;
      SOURCE!I2134&amp;
" | "&amp; IF(lookups!$K$2-LEN(SOURCE!I2134) &gt;= 0, REPT(" ",lookups!$K$2-LEN(SOURCE!I2134)), "")&amp;
      SOURCE!J2134&amp;      IF(lookups!$L$2-LEN(SOURCE!J2134) &gt;= 0, REPT(" ",lookups!$L$2-LEN(SOURCE!J2134)), "")&amp;
" | "&amp; IF(lookups!$K$2-LEN(SOURCE!I2134) &gt;= 0, REPT(" ",lookups!$K$2-LEN(SOURCE!I2134)), "")&amp;
      SOURCE!K2134&amp;      IF(lookups!$L$2-LEN(SOURCE!K2134) &gt;= 0, REPT(" ",lookups!$M$2-LEN(SOURCE!K2134)), "")&amp;
" | "&amp; SOURCE!L2134&amp;      IF(lookups!$O$2-LEN(SOURCE!L2134) &gt;= 0, REPT(" ",lookups!$O$2-LEN(SOURCE!L2134)), "")&amp;
" | "&amp; SOURCE!M2134&amp;      IF(lookups!$P$2-LEN(SOURCE!M2134) &gt;= 0, REPT(" ",lookups!$P$2-LEN(SOURCE!M2134)), "")&amp;
      "},"&amp;IF(SOURCE!O2134&lt;&gt;"",""&amp;SOURCE!O2134,"")
 )
)
)</f>
        <v>/* 2090 */  { fnCvtRpmDegps,                multiply,                    "RPM" STD_RIGHT_ARROW "deg/s",                 "RPM" STD_RIGHT_ARROW "deg/s",                 (0 &lt;&lt; TAM_MAX_BITS) |     0, CAT_NONE | SLS_ENABLED   | US_ENABLED   | EIM_DISABLED | PTP_NONE         },</v>
      </c>
    </row>
    <row r="2135" customFormat="false" ht="15.75" hidden="false" customHeight="false" outlineLevel="0" collapsed="false">
      <c r="A2135" s="263" t="str">
        <f aca="false">IF(AND(OR(SOURCE!A2135="",ISBLANK(SOURCE!A2135)),SOURCE!B2135&gt;0),IF(ISBLANK(SOURCE!C2135),"",SOURCE!C2135),
IF(SOURCE!B2135&lt;0,VLOOKUP(SOURCE!B2135,lookups!A$1:B$25,2,0),
  IF(ISBLANK(SOURCE!B2135),
    "",
    "/* "&amp;TEXT(SOURCE!B2135,"???0")&amp;" *"&amp;
      SOURCE!C2135&amp;", "&amp; IF(lookups!$E$2-LEN(SOURCE!C2135) &gt;= 0, REPT(" ",lookups!$E$2-LEN(SOURCE!C2135)), "")&amp;
      SOURCE!D2135&amp;", "&amp; IF(lookups!$F$2-LEN(SOURCE!D2135) &gt;= 0, REPT(" ",lookups!$F$2-LEN(SOURCE!D2135)), "")&amp;
      SOURCE!E2135&amp;", "&amp; IF(lookups!$G$2-LEN(SOURCE!E2135) &gt;=0, REPT(" ",lookups!$G$2-LEN(SOURCE!E2135)), "")&amp;
      SOURCE!F2135&amp;", "&amp; IF(lookups!$H$2-LEN(SOURCE!F2135) &gt;= 0, REPT(" ",lookups!$H$2-LEN(SOURCE!F2135)+2), "")&amp;"("&amp;
      SUBSTITUTE(TEXT(SOURCE!G2135,"??0"),"  ","")&amp;" &lt;&lt; TAM_MAX_BITS) |"&amp; IF(lookups!$I$2-3 &gt;= 0, REPT(" ",MAX(1,lookups!$I$2-5+4+1-1-LEN(  IF(ISTEXT(SOURCE!H2135),SOURCE!H2135,  SUBSTITUTE(SUBSTITUTE(TEXT(SOURCE!H2135,"????0"),"  ","")," ",""))   ))), "")&amp;
       IF(ISTEXT(SOURCE!H2135),SOURCE!H2135, SUBSTITUTE(SUBSTITUTE(TEXT(SOURCE!H2135,"????0"),"  ","")," ",""))   &amp;","&amp; IF(lookups!$J$2-3 &gt;= 0, REPT(" ",lookups!$J$2-3-5), "")&amp;
      SOURCE!I2135&amp;
" | "&amp; IF(lookups!$K$2-LEN(SOURCE!I2135) &gt;= 0, REPT(" ",lookups!$K$2-LEN(SOURCE!I2135)), "")&amp;
      SOURCE!J2135&amp;      IF(lookups!$L$2-LEN(SOURCE!J2135) &gt;= 0, REPT(" ",lookups!$L$2-LEN(SOURCE!J2135)), "")&amp;
" | "&amp; IF(lookups!$K$2-LEN(SOURCE!I2135) &gt;= 0, REPT(" ",lookups!$K$2-LEN(SOURCE!I2135)), "")&amp;
      SOURCE!K2135&amp;      IF(lookups!$L$2-LEN(SOURCE!K2135) &gt;= 0, REPT(" ",lookups!$M$2-LEN(SOURCE!K2135)), "")&amp;
" | "&amp; SOURCE!L2135&amp;      IF(lookups!$O$2-LEN(SOURCE!L2135) &gt;= 0, REPT(" ",lookups!$O$2-LEN(SOURCE!L2135)), "")&amp;
" | "&amp; SOURCE!M2135&amp;      IF(lookups!$P$2-LEN(SOURCE!M2135) &gt;= 0, REPT(" ",lookups!$P$2-LEN(SOURCE!M2135)), "")&amp;
      "},"&amp;IF(SOURCE!O2135&lt;&gt;"",""&amp;SOURCE!O2135,"")
 )
)
)</f>
        <v>/* 2091 */  { fnCvtRpmDegps,                divide,                      "deg/s" STD_RIGHT_ARROW "RPM",                 "deg/s" STD_RIGHT_ARROW "RPM",                 (0 &lt;&lt; TAM_MAX_BITS) |     0, CAT_NONE | SLS_ENABLED   | US_ENABLED   | EIM_DISABLED | PTP_NONE         },</v>
      </c>
    </row>
    <row r="2136" customFormat="false" ht="15.75" hidden="false" customHeight="false" outlineLevel="0" collapsed="false">
      <c r="A2136" s="263" t="str">
        <f aca="false">IF(AND(OR(SOURCE!A2136="",ISBLANK(SOURCE!A2136)),SOURCE!B2136&gt;0),IF(ISBLANK(SOURCE!C2136),"",SOURCE!C2136),
IF(SOURCE!B2136&lt;0,VLOOKUP(SOURCE!B2136,lookups!A$1:B$25,2,0),
  IF(ISBLANK(SOURCE!B2136),
    "",
    "/* "&amp;TEXT(SOURCE!B2136,"???0")&amp;" *"&amp;
      SOURCE!C2136&amp;", "&amp; IF(lookups!$E$2-LEN(SOURCE!C2136) &gt;= 0, REPT(" ",lookups!$E$2-LEN(SOURCE!C2136)), "")&amp;
      SOURCE!D2136&amp;", "&amp; IF(lookups!$F$2-LEN(SOURCE!D2136) &gt;= 0, REPT(" ",lookups!$F$2-LEN(SOURCE!D2136)), "")&amp;
      SOURCE!E2136&amp;", "&amp; IF(lookups!$G$2-LEN(SOURCE!E2136) &gt;=0, REPT(" ",lookups!$G$2-LEN(SOURCE!E2136)), "")&amp;
      SOURCE!F2136&amp;", "&amp; IF(lookups!$H$2-LEN(SOURCE!F2136) &gt;= 0, REPT(" ",lookups!$H$2-LEN(SOURCE!F2136)+2), "")&amp;"("&amp;
      SUBSTITUTE(TEXT(SOURCE!G2136,"??0"),"  ","")&amp;" &lt;&lt; TAM_MAX_BITS) |"&amp; IF(lookups!$I$2-3 &gt;= 0, REPT(" ",MAX(1,lookups!$I$2-5+4+1-1-LEN(  IF(ISTEXT(SOURCE!H2136),SOURCE!H2136,  SUBSTITUTE(SUBSTITUTE(TEXT(SOURCE!H2136,"????0"),"  ","")," ",""))   ))), "")&amp;
       IF(ISTEXT(SOURCE!H2136),SOURCE!H2136, SUBSTITUTE(SUBSTITUTE(TEXT(SOURCE!H2136,"????0"),"  ","")," ",""))   &amp;","&amp; IF(lookups!$J$2-3 &gt;= 0, REPT(" ",lookups!$J$2-3-5), "")&amp;
      SOURCE!I2136&amp;
" | "&amp; IF(lookups!$K$2-LEN(SOURCE!I2136) &gt;= 0, REPT(" ",lookups!$K$2-LEN(SOURCE!I2136)), "")&amp;
      SOURCE!J2136&amp;      IF(lookups!$L$2-LEN(SOURCE!J2136) &gt;= 0, REPT(" ",lookups!$L$2-LEN(SOURCE!J2136)), "")&amp;
" | "&amp; IF(lookups!$K$2-LEN(SOURCE!I2136) &gt;= 0, REPT(" ",lookups!$K$2-LEN(SOURCE!I2136)), "")&amp;
      SOURCE!K2136&amp;      IF(lookups!$L$2-LEN(SOURCE!K2136) &gt;= 0, REPT(" ",lookups!$M$2-LEN(SOURCE!K2136)), "")&amp;
" | "&amp; SOURCE!L2136&amp;      IF(lookups!$O$2-LEN(SOURCE!L2136) &gt;= 0, REPT(" ",lookups!$O$2-LEN(SOURCE!L2136)), "")&amp;
" | "&amp; SOURCE!M2136&amp;      IF(lookups!$P$2-LEN(SOURCE!M2136) &gt;= 0, REPT(" ",lookups!$P$2-LEN(SOURCE!M2136)), "")&amp;
      "},"&amp;IF(SOURCE!O2136&lt;&gt;"",""&amp;SOURCE!O2136,"")
 )
)
)</f>
        <v>/* 2092 */  { fnCvtMiKm,                    multiply,                    "mph" STD_RIGHT_ARROW "km/h",                  "mph" STD_RIGHT_ARROW "km/h",                  (0 &lt;&lt; TAM_MAX_BITS) |     0, CAT_NONE | SLS_ENABLED   | US_ENABLED   | EIM_DISABLED | PTP_NONE         },</v>
      </c>
    </row>
    <row r="2137" customFormat="false" ht="15.75" hidden="false" customHeight="false" outlineLevel="0" collapsed="false">
      <c r="A2137" s="263" t="str">
        <f aca="false">IF(AND(OR(SOURCE!A2137="",ISBLANK(SOURCE!A2137)),SOURCE!B2137&gt;0),IF(ISBLANK(SOURCE!C2137),"",SOURCE!C2137),
IF(SOURCE!B2137&lt;0,VLOOKUP(SOURCE!B2137,lookups!A$1:B$25,2,0),
  IF(ISBLANK(SOURCE!B2137),
    "",
    "/* "&amp;TEXT(SOURCE!B2137,"???0")&amp;" *"&amp;
      SOURCE!C2137&amp;", "&amp; IF(lookups!$E$2-LEN(SOURCE!C2137) &gt;= 0, REPT(" ",lookups!$E$2-LEN(SOURCE!C2137)), "")&amp;
      SOURCE!D2137&amp;", "&amp; IF(lookups!$F$2-LEN(SOURCE!D2137) &gt;= 0, REPT(" ",lookups!$F$2-LEN(SOURCE!D2137)), "")&amp;
      SOURCE!E2137&amp;", "&amp; IF(lookups!$G$2-LEN(SOURCE!E2137) &gt;=0, REPT(" ",lookups!$G$2-LEN(SOURCE!E2137)), "")&amp;
      SOURCE!F2137&amp;", "&amp; IF(lookups!$H$2-LEN(SOURCE!F2137) &gt;= 0, REPT(" ",lookups!$H$2-LEN(SOURCE!F2137)+2), "")&amp;"("&amp;
      SUBSTITUTE(TEXT(SOURCE!G2137,"??0"),"  ","")&amp;" &lt;&lt; TAM_MAX_BITS) |"&amp; IF(lookups!$I$2-3 &gt;= 0, REPT(" ",MAX(1,lookups!$I$2-5+4+1-1-LEN(  IF(ISTEXT(SOURCE!H2137),SOURCE!H2137,  SUBSTITUTE(SUBSTITUTE(TEXT(SOURCE!H2137,"????0"),"  ","")," ",""))   ))), "")&amp;
       IF(ISTEXT(SOURCE!H2137),SOURCE!H2137, SUBSTITUTE(SUBSTITUTE(TEXT(SOURCE!H2137,"????0"),"  ","")," ",""))   &amp;","&amp; IF(lookups!$J$2-3 &gt;= 0, REPT(" ",lookups!$J$2-3-5), "")&amp;
      SOURCE!I2137&amp;
" | "&amp; IF(lookups!$K$2-LEN(SOURCE!I2137) &gt;= 0, REPT(" ",lookups!$K$2-LEN(SOURCE!I2137)), "")&amp;
      SOURCE!J2137&amp;      IF(lookups!$L$2-LEN(SOURCE!J2137) &gt;= 0, REPT(" ",lookups!$L$2-LEN(SOURCE!J2137)), "")&amp;
" | "&amp; IF(lookups!$K$2-LEN(SOURCE!I2137) &gt;= 0, REPT(" ",lookups!$K$2-LEN(SOURCE!I2137)), "")&amp;
      SOURCE!K2137&amp;      IF(lookups!$L$2-LEN(SOURCE!K2137) &gt;= 0, REPT(" ",lookups!$M$2-LEN(SOURCE!K2137)), "")&amp;
" | "&amp; SOURCE!L2137&amp;      IF(lookups!$O$2-LEN(SOURCE!L2137) &gt;= 0, REPT(" ",lookups!$O$2-LEN(SOURCE!L2137)), "")&amp;
" | "&amp; SOURCE!M2137&amp;      IF(lookups!$P$2-LEN(SOURCE!M2137) &gt;= 0, REPT(" ",lookups!$P$2-LEN(SOURCE!M2137)), "")&amp;
      "},"&amp;IF(SOURCE!O2137&lt;&gt;"",""&amp;SOURCE!O2137,"")
 )
)
)</f>
        <v>/* 2093 */  { fnCvtMiKm,                    divide,                      "km/h" STD_RIGHT_ARROW "mph",                  "km/h" STD_RIGHT_ARROW "mph",                  (0 &lt;&lt; TAM_MAX_BITS) |     0, CAT_NONE | SLS_ENABLED   | US_ENABLED   | EIM_DISABLED | PTP_NONE         },</v>
      </c>
    </row>
    <row r="2138" customFormat="false" ht="15.75" hidden="false" customHeight="false" outlineLevel="0" collapsed="false">
      <c r="A2138" s="263" t="str">
        <f aca="false">IF(AND(OR(SOURCE!A2138="",ISBLANK(SOURCE!A2138)),SOURCE!B2138&gt;0),IF(ISBLANK(SOURCE!C2138),"",SOURCE!C2138),
IF(SOURCE!B2138&lt;0,VLOOKUP(SOURCE!B2138,lookups!A$1:B$25,2,0),
  IF(ISBLANK(SOURCE!B2138),
    "",
    "/* "&amp;TEXT(SOURCE!B2138,"???0")&amp;" *"&amp;
      SOURCE!C2138&amp;", "&amp; IF(lookups!$E$2-LEN(SOURCE!C2138) &gt;= 0, REPT(" ",lookups!$E$2-LEN(SOURCE!C2138)), "")&amp;
      SOURCE!D2138&amp;", "&amp; IF(lookups!$F$2-LEN(SOURCE!D2138) &gt;= 0, REPT(" ",lookups!$F$2-LEN(SOURCE!D2138)), "")&amp;
      SOURCE!E2138&amp;", "&amp; IF(lookups!$G$2-LEN(SOURCE!E2138) &gt;=0, REPT(" ",lookups!$G$2-LEN(SOURCE!E2138)), "")&amp;
      SOURCE!F2138&amp;", "&amp; IF(lookups!$H$2-LEN(SOURCE!F2138) &gt;= 0, REPT(" ",lookups!$H$2-LEN(SOURCE!F2138)+2), "")&amp;"("&amp;
      SUBSTITUTE(TEXT(SOURCE!G2138,"??0"),"  ","")&amp;" &lt;&lt; TAM_MAX_BITS) |"&amp; IF(lookups!$I$2-3 &gt;= 0, REPT(" ",MAX(1,lookups!$I$2-5+4+1-1-LEN(  IF(ISTEXT(SOURCE!H2138),SOURCE!H2138,  SUBSTITUTE(SUBSTITUTE(TEXT(SOURCE!H2138,"????0"),"  ","")," ",""))   ))), "")&amp;
       IF(ISTEXT(SOURCE!H2138),SOURCE!H2138, SUBSTITUTE(SUBSTITUTE(TEXT(SOURCE!H2138,"????0"),"  ","")," ",""))   &amp;","&amp; IF(lookups!$J$2-3 &gt;= 0, REPT(" ",lookups!$J$2-3-5), "")&amp;
      SOURCE!I2138&amp;
" | "&amp; IF(lookups!$K$2-LEN(SOURCE!I2138) &gt;= 0, REPT(" ",lookups!$K$2-LEN(SOURCE!I2138)), "")&amp;
      SOURCE!J2138&amp;      IF(lookups!$L$2-LEN(SOURCE!J2138) &gt;= 0, REPT(" ",lookups!$L$2-LEN(SOURCE!J2138)), "")&amp;
" | "&amp; IF(lookups!$K$2-LEN(SOURCE!I2138) &gt;= 0, REPT(" ",lookups!$K$2-LEN(SOURCE!I2138)), "")&amp;
      SOURCE!K2138&amp;      IF(lookups!$L$2-LEN(SOURCE!K2138) &gt;= 0, REPT(" ",lookups!$M$2-LEN(SOURCE!K2138)), "")&amp;
" | "&amp; SOURCE!L2138&amp;      IF(lookups!$O$2-LEN(SOURCE!L2138) &gt;= 0, REPT(" ",lookups!$O$2-LEN(SOURCE!L2138)), "")&amp;
" | "&amp; SOURCE!M2138&amp;      IF(lookups!$P$2-LEN(SOURCE!M2138) &gt;= 0, REPT(" ",lookups!$P$2-LEN(SOURCE!M2138)), "")&amp;
      "},"&amp;IF(SOURCE!O2138&lt;&gt;"",""&amp;SOURCE!O2138,"")
 )
)
)</f>
        <v>/* 2094 */  { fnCvtMphmps,                  multiply,                    "mph" STD_RIGHT_ARROW "m/s",                   "mph" STD_RIGHT_ARROW "m/s",                   (0 &lt;&lt; TAM_MAX_BITS) |     0, CAT_NONE | SLS_ENABLED   | US_ENABLED   | EIM_DISABLED | PTP_NONE         },</v>
      </c>
    </row>
    <row r="2139" customFormat="false" ht="15.75" hidden="false" customHeight="false" outlineLevel="0" collapsed="false">
      <c r="A2139" s="263" t="str">
        <f aca="false">IF(AND(OR(SOURCE!A2139="",ISBLANK(SOURCE!A2139)),SOURCE!B2139&gt;0),IF(ISBLANK(SOURCE!C2139),"",SOURCE!C2139),
IF(SOURCE!B2139&lt;0,VLOOKUP(SOURCE!B2139,lookups!A$1:B$25,2,0),
  IF(ISBLANK(SOURCE!B2139),
    "",
    "/* "&amp;TEXT(SOURCE!B2139,"???0")&amp;" *"&amp;
      SOURCE!C2139&amp;", "&amp; IF(lookups!$E$2-LEN(SOURCE!C2139) &gt;= 0, REPT(" ",lookups!$E$2-LEN(SOURCE!C2139)), "")&amp;
      SOURCE!D2139&amp;", "&amp; IF(lookups!$F$2-LEN(SOURCE!D2139) &gt;= 0, REPT(" ",lookups!$F$2-LEN(SOURCE!D2139)), "")&amp;
      SOURCE!E2139&amp;", "&amp; IF(lookups!$G$2-LEN(SOURCE!E2139) &gt;=0, REPT(" ",lookups!$G$2-LEN(SOURCE!E2139)), "")&amp;
      SOURCE!F2139&amp;", "&amp; IF(lookups!$H$2-LEN(SOURCE!F2139) &gt;= 0, REPT(" ",lookups!$H$2-LEN(SOURCE!F2139)+2), "")&amp;"("&amp;
      SUBSTITUTE(TEXT(SOURCE!G2139,"??0"),"  ","")&amp;" &lt;&lt; TAM_MAX_BITS) |"&amp; IF(lookups!$I$2-3 &gt;= 0, REPT(" ",MAX(1,lookups!$I$2-5+4+1-1-LEN(  IF(ISTEXT(SOURCE!H2139),SOURCE!H2139,  SUBSTITUTE(SUBSTITUTE(TEXT(SOURCE!H2139,"????0"),"  ","")," ",""))   ))), "")&amp;
       IF(ISTEXT(SOURCE!H2139),SOURCE!H2139, SUBSTITUTE(SUBSTITUTE(TEXT(SOURCE!H2139,"????0"),"  ","")," ",""))   &amp;","&amp; IF(lookups!$J$2-3 &gt;= 0, REPT(" ",lookups!$J$2-3-5), "")&amp;
      SOURCE!I2139&amp;
" | "&amp; IF(lookups!$K$2-LEN(SOURCE!I2139) &gt;= 0, REPT(" ",lookups!$K$2-LEN(SOURCE!I2139)), "")&amp;
      SOURCE!J2139&amp;      IF(lookups!$L$2-LEN(SOURCE!J2139) &gt;= 0, REPT(" ",lookups!$L$2-LEN(SOURCE!J2139)), "")&amp;
" | "&amp; IF(lookups!$K$2-LEN(SOURCE!I2139) &gt;= 0, REPT(" ",lookups!$K$2-LEN(SOURCE!I2139)), "")&amp;
      SOURCE!K2139&amp;      IF(lookups!$L$2-LEN(SOURCE!K2139) &gt;= 0, REPT(" ",lookups!$M$2-LEN(SOURCE!K2139)), "")&amp;
" | "&amp; SOURCE!L2139&amp;      IF(lookups!$O$2-LEN(SOURCE!L2139) &gt;= 0, REPT(" ",lookups!$O$2-LEN(SOURCE!L2139)), "")&amp;
" | "&amp; SOURCE!M2139&amp;      IF(lookups!$P$2-LEN(SOURCE!M2139) &gt;= 0, REPT(" ",lookups!$P$2-LEN(SOURCE!M2139)), "")&amp;
      "},"&amp;IF(SOURCE!O2139&lt;&gt;"",""&amp;SOURCE!O2139,"")
 )
)
)</f>
        <v>/* 2095 */  { fnCvtMphmps,                  divide,                      "m/s" STD_RIGHT_ARROW "mph",                   "m/s" STD_RIGHT_ARROW "mph",                   (0 &lt;&lt; TAM_MAX_BITS) |     0, CAT_NONE | SLS_ENABLED   | US_ENABLED   | EIM_DISABLED | PTP_NONE         },</v>
      </c>
    </row>
    <row r="2140" customFormat="false" ht="15.75" hidden="false" customHeight="false" outlineLevel="0" collapsed="false">
      <c r="A2140" s="263" t="str">
        <f aca="false">IF(AND(OR(SOURCE!A2140="",ISBLANK(SOURCE!A2140)),SOURCE!B2140&gt;0),IF(ISBLANK(SOURCE!C2140),"",SOURCE!C2140),
IF(SOURCE!B2140&lt;0,VLOOKUP(SOURCE!B2140,lookups!A$1:B$25,2,0),
  IF(ISBLANK(SOURCE!B2140),
    "",
    "/* "&amp;TEXT(SOURCE!B2140,"???0")&amp;" *"&amp;
      SOURCE!C2140&amp;", "&amp; IF(lookups!$E$2-LEN(SOURCE!C2140) &gt;= 0, REPT(" ",lookups!$E$2-LEN(SOURCE!C2140)), "")&amp;
      SOURCE!D2140&amp;", "&amp; IF(lookups!$F$2-LEN(SOURCE!D2140) &gt;= 0, REPT(" ",lookups!$F$2-LEN(SOURCE!D2140)), "")&amp;
      SOURCE!E2140&amp;", "&amp; IF(lookups!$G$2-LEN(SOURCE!E2140) &gt;=0, REPT(" ",lookups!$G$2-LEN(SOURCE!E2140)), "")&amp;
      SOURCE!F2140&amp;", "&amp; IF(lookups!$H$2-LEN(SOURCE!F2140) &gt;= 0, REPT(" ",lookups!$H$2-LEN(SOURCE!F2140)+2), "")&amp;"("&amp;
      SUBSTITUTE(TEXT(SOURCE!G2140,"??0"),"  ","")&amp;" &lt;&lt; TAM_MAX_BITS) |"&amp; IF(lookups!$I$2-3 &gt;= 0, REPT(" ",MAX(1,lookups!$I$2-5+4+1-1-LEN(  IF(ISTEXT(SOURCE!H2140),SOURCE!H2140,  SUBSTITUTE(SUBSTITUTE(TEXT(SOURCE!H2140,"????0"),"  ","")," ",""))   ))), "")&amp;
       IF(ISTEXT(SOURCE!H2140),SOURCE!H2140, SUBSTITUTE(SUBSTITUTE(TEXT(SOURCE!H2140,"????0"),"  ","")," ",""))   &amp;","&amp; IF(lookups!$J$2-3 &gt;= 0, REPT(" ",lookups!$J$2-3-5), "")&amp;
      SOURCE!I2140&amp;
" | "&amp; IF(lookups!$K$2-LEN(SOURCE!I2140) &gt;= 0, REPT(" ",lookups!$K$2-LEN(SOURCE!I2140)), "")&amp;
      SOURCE!J2140&amp;      IF(lookups!$L$2-LEN(SOURCE!J2140) &gt;= 0, REPT(" ",lookups!$L$2-LEN(SOURCE!J2140)), "")&amp;
" | "&amp; IF(lookups!$K$2-LEN(SOURCE!I2140) &gt;= 0, REPT(" ",lookups!$K$2-LEN(SOURCE!I2140)), "")&amp;
      SOURCE!K2140&amp;      IF(lookups!$L$2-LEN(SOURCE!K2140) &gt;= 0, REPT(" ",lookups!$M$2-LEN(SOURCE!K2140)), "")&amp;
" | "&amp; SOURCE!L2140&amp;      IF(lookups!$O$2-LEN(SOURCE!L2140) &gt;= 0, REPT(" ",lookups!$O$2-LEN(SOURCE!L2140)), "")&amp;
" | "&amp; SOURCE!M2140&amp;      IF(lookups!$P$2-LEN(SOURCE!M2140) &gt;= 0, REPT(" ",lookups!$P$2-LEN(SOURCE!M2140)), "")&amp;
      "},"&amp;IF(SOURCE!O2140&lt;&gt;"",""&amp;SOURCE!O2140,"")
 )
)
)</f>
        <v>/* 2096 */  { fnCvtRpmRadps,                multiply,                    "RPM" STD_RIGHT_ARROW "rad/s",                 "RPM" STD_RIGHT_ARROW "rad/s",                 (0 &lt;&lt; TAM_MAX_BITS) |     0, CAT_NONE | SLS_ENABLED   | US_ENABLED   | EIM_DISABLED | PTP_NONE         },</v>
      </c>
    </row>
    <row r="2141" customFormat="false" ht="15.75" hidden="false" customHeight="false" outlineLevel="0" collapsed="false">
      <c r="A2141" s="263" t="str">
        <f aca="false">IF(AND(OR(SOURCE!A2141="",ISBLANK(SOURCE!A2141)),SOURCE!B2141&gt;0),IF(ISBLANK(SOURCE!C2141),"",SOURCE!C2141),
IF(SOURCE!B2141&lt;0,VLOOKUP(SOURCE!B2141,lookups!A$1:B$25,2,0),
  IF(ISBLANK(SOURCE!B2141),
    "",
    "/* "&amp;TEXT(SOURCE!B2141,"???0")&amp;" *"&amp;
      SOURCE!C2141&amp;", "&amp; IF(lookups!$E$2-LEN(SOURCE!C2141) &gt;= 0, REPT(" ",lookups!$E$2-LEN(SOURCE!C2141)), "")&amp;
      SOURCE!D2141&amp;", "&amp; IF(lookups!$F$2-LEN(SOURCE!D2141) &gt;= 0, REPT(" ",lookups!$F$2-LEN(SOURCE!D2141)), "")&amp;
      SOURCE!E2141&amp;", "&amp; IF(lookups!$G$2-LEN(SOURCE!E2141) &gt;=0, REPT(" ",lookups!$G$2-LEN(SOURCE!E2141)), "")&amp;
      SOURCE!F2141&amp;", "&amp; IF(lookups!$H$2-LEN(SOURCE!F2141) &gt;= 0, REPT(" ",lookups!$H$2-LEN(SOURCE!F2141)+2), "")&amp;"("&amp;
      SUBSTITUTE(TEXT(SOURCE!G2141,"??0"),"  ","")&amp;" &lt;&lt; TAM_MAX_BITS) |"&amp; IF(lookups!$I$2-3 &gt;= 0, REPT(" ",MAX(1,lookups!$I$2-5+4+1-1-LEN(  IF(ISTEXT(SOURCE!H2141),SOURCE!H2141,  SUBSTITUTE(SUBSTITUTE(TEXT(SOURCE!H2141,"????0"),"  ","")," ",""))   ))), "")&amp;
       IF(ISTEXT(SOURCE!H2141),SOURCE!H2141, SUBSTITUTE(SUBSTITUTE(TEXT(SOURCE!H2141,"????0"),"  ","")," ",""))   &amp;","&amp; IF(lookups!$J$2-3 &gt;= 0, REPT(" ",lookups!$J$2-3-5), "")&amp;
      SOURCE!I2141&amp;
" | "&amp; IF(lookups!$K$2-LEN(SOURCE!I2141) &gt;= 0, REPT(" ",lookups!$K$2-LEN(SOURCE!I2141)), "")&amp;
      SOURCE!J2141&amp;      IF(lookups!$L$2-LEN(SOURCE!J2141) &gt;= 0, REPT(" ",lookups!$L$2-LEN(SOURCE!J2141)), "")&amp;
" | "&amp; IF(lookups!$K$2-LEN(SOURCE!I2141) &gt;= 0, REPT(" ",lookups!$K$2-LEN(SOURCE!I2141)), "")&amp;
      SOURCE!K2141&amp;      IF(lookups!$L$2-LEN(SOURCE!K2141) &gt;= 0, REPT(" ",lookups!$M$2-LEN(SOURCE!K2141)), "")&amp;
" | "&amp; SOURCE!L2141&amp;      IF(lookups!$O$2-LEN(SOURCE!L2141) &gt;= 0, REPT(" ",lookups!$O$2-LEN(SOURCE!L2141)), "")&amp;
" | "&amp; SOURCE!M2141&amp;      IF(lookups!$P$2-LEN(SOURCE!M2141) &gt;= 0, REPT(" ",lookups!$P$2-LEN(SOURCE!M2141)), "")&amp;
      "},"&amp;IF(SOURCE!O2141&lt;&gt;"",""&amp;SOURCE!O2141,"")
 )
)
)</f>
        <v>/* 2097 */  { fnCvtRpmRadps,                divide,                      "rad/s" STD_RIGHT_ARROW "RPM",                 "rad/s" STD_RIGHT_ARROW "RPM",                 (0 &lt;&lt; TAM_MAX_BITS) |     0, CAT_NONE | SLS_ENABLED   | US_ENABLED   | EIM_DISABLED | PTP_NONE         },</v>
      </c>
    </row>
    <row r="2142" customFormat="false" ht="15.75" hidden="false" customHeight="false" outlineLevel="0" collapsed="false">
      <c r="A2142" s="263" t="str">
        <f aca="false">IF(AND(OR(SOURCE!A2142="",ISBLANK(SOURCE!A2142)),SOURCE!B2142&gt;0),IF(ISBLANK(SOURCE!C2142),"",SOURCE!C2142),
IF(SOURCE!B2142&lt;0,VLOOKUP(SOURCE!B2142,lookups!A$1:B$25,2,0),
  IF(ISBLANK(SOURCE!B2142),
    "",
    "/* "&amp;TEXT(SOURCE!B2142,"???0")&amp;" *"&amp;
      SOURCE!C2142&amp;", "&amp; IF(lookups!$E$2-LEN(SOURCE!C2142) &gt;= 0, REPT(" ",lookups!$E$2-LEN(SOURCE!C2142)), "")&amp;
      SOURCE!D2142&amp;", "&amp; IF(lookups!$F$2-LEN(SOURCE!D2142) &gt;= 0, REPT(" ",lookups!$F$2-LEN(SOURCE!D2142)), "")&amp;
      SOURCE!E2142&amp;", "&amp; IF(lookups!$G$2-LEN(SOURCE!E2142) &gt;=0, REPT(" ",lookups!$G$2-LEN(SOURCE!E2142)), "")&amp;
      SOURCE!F2142&amp;", "&amp; IF(lookups!$H$2-LEN(SOURCE!F2142) &gt;= 0, REPT(" ",lookups!$H$2-LEN(SOURCE!F2142)+2), "")&amp;"("&amp;
      SUBSTITUTE(TEXT(SOURCE!G2142,"??0"),"  ","")&amp;" &lt;&lt; TAM_MAX_BITS) |"&amp; IF(lookups!$I$2-3 &gt;= 0, REPT(" ",MAX(1,lookups!$I$2-5+4+1-1-LEN(  IF(ISTEXT(SOURCE!H2142),SOURCE!H2142,  SUBSTITUTE(SUBSTITUTE(TEXT(SOURCE!H2142,"????0"),"  ","")," ",""))   ))), "")&amp;
       IF(ISTEXT(SOURCE!H2142),SOURCE!H2142, SUBSTITUTE(SUBSTITUTE(TEXT(SOURCE!H2142,"????0"),"  ","")," ",""))   &amp;","&amp; IF(lookups!$J$2-3 &gt;= 0, REPT(" ",lookups!$J$2-3-5), "")&amp;
      SOURCE!I2142&amp;
" | "&amp; IF(lookups!$K$2-LEN(SOURCE!I2142) &gt;= 0, REPT(" ",lookups!$K$2-LEN(SOURCE!I2142)), "")&amp;
      SOURCE!J2142&amp;      IF(lookups!$L$2-LEN(SOURCE!J2142) &gt;= 0, REPT(" ",lookups!$L$2-LEN(SOURCE!J2142)), "")&amp;
" | "&amp; IF(lookups!$K$2-LEN(SOURCE!I2142) &gt;= 0, REPT(" ",lookups!$K$2-LEN(SOURCE!I2142)), "")&amp;
      SOURCE!K2142&amp;      IF(lookups!$L$2-LEN(SOURCE!K2142) &gt;= 0, REPT(" ",lookups!$M$2-LEN(SOURCE!K2142)), "")&amp;
" | "&amp; SOURCE!L2142&amp;      IF(lookups!$O$2-LEN(SOURCE!L2142) &gt;= 0, REPT(" ",lookups!$O$2-LEN(SOURCE!L2142)), "")&amp;
" | "&amp; SOURCE!M2142&amp;      IF(lookups!$P$2-LEN(SOURCE!M2142) &gt;= 0, REPT(" ",lookups!$P$2-LEN(SOURCE!M2142)), "")&amp;
      "},"&amp;IF(SOURCE!O2142&lt;&gt;"",""&amp;SOURCE!O2142,"")
 )
)
)</f>
        <v>/* 2098 */  { fnCvtDegRad,                  multiply,                    "deg" STD_RIGHT_ARROW "rad",                   "deg" STD_RIGHT_ARROW "rad",                   (0 &lt;&lt; TAM_MAX_BITS) |     0, CAT_NONE | SLS_ENABLED   | US_ENABLED   | EIM_DISABLED | PTP_NONE         },</v>
      </c>
    </row>
    <row r="2143" customFormat="false" ht="15.75" hidden="false" customHeight="false" outlineLevel="0" collapsed="false">
      <c r="A2143" s="263" t="str">
        <f aca="false">IF(AND(OR(SOURCE!A2143="",ISBLANK(SOURCE!A2143)),SOURCE!B2143&gt;0),IF(ISBLANK(SOURCE!C2143),"",SOURCE!C2143),
IF(SOURCE!B2143&lt;0,VLOOKUP(SOURCE!B2143,lookups!A$1:B$25,2,0),
  IF(ISBLANK(SOURCE!B2143),
    "",
    "/* "&amp;TEXT(SOURCE!B2143,"???0")&amp;" *"&amp;
      SOURCE!C2143&amp;", "&amp; IF(lookups!$E$2-LEN(SOURCE!C2143) &gt;= 0, REPT(" ",lookups!$E$2-LEN(SOURCE!C2143)), "")&amp;
      SOURCE!D2143&amp;", "&amp; IF(lookups!$F$2-LEN(SOURCE!D2143) &gt;= 0, REPT(" ",lookups!$F$2-LEN(SOURCE!D2143)), "")&amp;
      SOURCE!E2143&amp;", "&amp; IF(lookups!$G$2-LEN(SOURCE!E2143) &gt;=0, REPT(" ",lookups!$G$2-LEN(SOURCE!E2143)), "")&amp;
      SOURCE!F2143&amp;", "&amp; IF(lookups!$H$2-LEN(SOURCE!F2143) &gt;= 0, REPT(" ",lookups!$H$2-LEN(SOURCE!F2143)+2), "")&amp;"("&amp;
      SUBSTITUTE(TEXT(SOURCE!G2143,"??0"),"  ","")&amp;" &lt;&lt; TAM_MAX_BITS) |"&amp; IF(lookups!$I$2-3 &gt;= 0, REPT(" ",MAX(1,lookups!$I$2-5+4+1-1-LEN(  IF(ISTEXT(SOURCE!H2143),SOURCE!H2143,  SUBSTITUTE(SUBSTITUTE(TEXT(SOURCE!H2143,"????0"),"  ","")," ",""))   ))), "")&amp;
       IF(ISTEXT(SOURCE!H2143),SOURCE!H2143, SUBSTITUTE(SUBSTITUTE(TEXT(SOURCE!H2143,"????0"),"  ","")," ",""))   &amp;","&amp; IF(lookups!$J$2-3 &gt;= 0, REPT(" ",lookups!$J$2-3-5), "")&amp;
      SOURCE!I2143&amp;
" | "&amp; IF(lookups!$K$2-LEN(SOURCE!I2143) &gt;= 0, REPT(" ",lookups!$K$2-LEN(SOURCE!I2143)), "")&amp;
      SOURCE!J2143&amp;      IF(lookups!$L$2-LEN(SOURCE!J2143) &gt;= 0, REPT(" ",lookups!$L$2-LEN(SOURCE!J2143)), "")&amp;
" | "&amp; IF(lookups!$K$2-LEN(SOURCE!I2143) &gt;= 0, REPT(" ",lookups!$K$2-LEN(SOURCE!I2143)), "")&amp;
      SOURCE!K2143&amp;      IF(lookups!$L$2-LEN(SOURCE!K2143) &gt;= 0, REPT(" ",lookups!$M$2-LEN(SOURCE!K2143)), "")&amp;
" | "&amp; SOURCE!L2143&amp;      IF(lookups!$O$2-LEN(SOURCE!L2143) &gt;= 0, REPT(" ",lookups!$O$2-LEN(SOURCE!L2143)), "")&amp;
" | "&amp; SOURCE!M2143&amp;      IF(lookups!$P$2-LEN(SOURCE!M2143) &gt;= 0, REPT(" ",lookups!$P$2-LEN(SOURCE!M2143)), "")&amp;
      "},"&amp;IF(SOURCE!O2143&lt;&gt;"",""&amp;SOURCE!O2143,"")
 )
)
)</f>
        <v>/* 2099 */  { fnCvtDegRad,                  divide,                      "rad" STD_RIGHT_ARROW "deg",                   "rad" STD_RIGHT_ARROW "deg",                   (0 &lt;&lt; TAM_MAX_BITS) |     0, CAT_NONE | SLS_ENABLED   | US_ENABLED   | EIM_DISABLED | PTP_NONE         },</v>
      </c>
    </row>
    <row r="2144" customFormat="false" ht="15.75" hidden="false" customHeight="false" outlineLevel="0" collapsed="false">
      <c r="A2144" s="263" t="str">
        <f aca="false">IF(AND(OR(SOURCE!A2144="",ISBLANK(SOURCE!A2144)),SOURCE!B2144&gt;0),IF(ISBLANK(SOURCE!C2144),"",SOURCE!C2144),
IF(SOURCE!B2144&lt;0,VLOOKUP(SOURCE!B2144,lookups!A$1:B$25,2,0),
  IF(ISBLANK(SOURCE!B2144),
    "",
    "/* "&amp;TEXT(SOURCE!B2144,"???0")&amp;" *"&amp;
      SOURCE!C2144&amp;", "&amp; IF(lookups!$E$2-LEN(SOURCE!C2144) &gt;= 0, REPT(" ",lookups!$E$2-LEN(SOURCE!C2144)), "")&amp;
      SOURCE!D2144&amp;", "&amp; IF(lookups!$F$2-LEN(SOURCE!D2144) &gt;= 0, REPT(" ",lookups!$F$2-LEN(SOURCE!D2144)), "")&amp;
      SOURCE!E2144&amp;", "&amp; IF(lookups!$G$2-LEN(SOURCE!E2144) &gt;=0, REPT(" ",lookups!$G$2-LEN(SOURCE!E2144)), "")&amp;
      SOURCE!F2144&amp;", "&amp; IF(lookups!$H$2-LEN(SOURCE!F2144) &gt;= 0, REPT(" ",lookups!$H$2-LEN(SOURCE!F2144)+2), "")&amp;"("&amp;
      SUBSTITUTE(TEXT(SOURCE!G2144,"??0"),"  ","")&amp;" &lt;&lt; TAM_MAX_BITS) |"&amp; IF(lookups!$I$2-3 &gt;= 0, REPT(" ",MAX(1,lookups!$I$2-5+4+1-1-LEN(  IF(ISTEXT(SOURCE!H2144),SOURCE!H2144,  SUBSTITUTE(SUBSTITUTE(TEXT(SOURCE!H2144,"????0"),"  ","")," ",""))   ))), "")&amp;
       IF(ISTEXT(SOURCE!H2144),SOURCE!H2144, SUBSTITUTE(SUBSTITUTE(TEXT(SOURCE!H2144,"????0"),"  ","")," ",""))   &amp;","&amp; IF(lookups!$J$2-3 &gt;= 0, REPT(" ",lookups!$J$2-3-5), "")&amp;
      SOURCE!I2144&amp;
" | "&amp; IF(lookups!$K$2-LEN(SOURCE!I2144) &gt;= 0, REPT(" ",lookups!$K$2-LEN(SOURCE!I2144)), "")&amp;
      SOURCE!J2144&amp;      IF(lookups!$L$2-LEN(SOURCE!J2144) &gt;= 0, REPT(" ",lookups!$L$2-LEN(SOURCE!J2144)), "")&amp;
" | "&amp; IF(lookups!$K$2-LEN(SOURCE!I2144) &gt;= 0, REPT(" ",lookups!$K$2-LEN(SOURCE!I2144)), "")&amp;
      SOURCE!K2144&amp;      IF(lookups!$L$2-LEN(SOURCE!K2144) &gt;= 0, REPT(" ",lookups!$M$2-LEN(SOURCE!K2144)), "")&amp;
" | "&amp; SOURCE!L2144&amp;      IF(lookups!$O$2-LEN(SOURCE!L2144) &gt;= 0, REPT(" ",lookups!$O$2-LEN(SOURCE!L2144)), "")&amp;
" | "&amp; SOURCE!M2144&amp;      IF(lookups!$P$2-LEN(SOURCE!M2144) &gt;= 0, REPT(" ",lookups!$P$2-LEN(SOURCE!M2144)), "")&amp;
      "},"&amp;IF(SOURCE!O2144&lt;&gt;"",""&amp;SOURCE!O2144,"")
 )
)
)</f>
        <v>/* 2100 */  { fnCvtDegGrad,                 multiply,                    "deg" STD_RIGHT_ARROW "grad",                  "deg" STD_RIGHT_ARROW "grad",                  (0 &lt;&lt; TAM_MAX_BITS) |     0, CAT_NONE | SLS_ENABLED   | US_ENABLED   | EIM_DISABLED | PTP_NONE         },</v>
      </c>
    </row>
    <row r="2145" customFormat="false" ht="15.75" hidden="false" customHeight="false" outlineLevel="0" collapsed="false">
      <c r="A2145" s="263" t="str">
        <f aca="false">IF(AND(OR(SOURCE!A2145="",ISBLANK(SOURCE!A2145)),SOURCE!B2145&gt;0),IF(ISBLANK(SOURCE!C2145),"",SOURCE!C2145),
IF(SOURCE!B2145&lt;0,VLOOKUP(SOURCE!B2145,lookups!A$1:B$25,2,0),
  IF(ISBLANK(SOURCE!B2145),
    "",
    "/* "&amp;TEXT(SOURCE!B2145,"???0")&amp;" *"&amp;
      SOURCE!C2145&amp;", "&amp; IF(lookups!$E$2-LEN(SOURCE!C2145) &gt;= 0, REPT(" ",lookups!$E$2-LEN(SOURCE!C2145)), "")&amp;
      SOURCE!D2145&amp;", "&amp; IF(lookups!$F$2-LEN(SOURCE!D2145) &gt;= 0, REPT(" ",lookups!$F$2-LEN(SOURCE!D2145)), "")&amp;
      SOURCE!E2145&amp;", "&amp; IF(lookups!$G$2-LEN(SOURCE!E2145) &gt;=0, REPT(" ",lookups!$G$2-LEN(SOURCE!E2145)), "")&amp;
      SOURCE!F2145&amp;", "&amp; IF(lookups!$H$2-LEN(SOURCE!F2145) &gt;= 0, REPT(" ",lookups!$H$2-LEN(SOURCE!F2145)+2), "")&amp;"("&amp;
      SUBSTITUTE(TEXT(SOURCE!G2145,"??0"),"  ","")&amp;" &lt;&lt; TAM_MAX_BITS) |"&amp; IF(lookups!$I$2-3 &gt;= 0, REPT(" ",MAX(1,lookups!$I$2-5+4+1-1-LEN(  IF(ISTEXT(SOURCE!H2145),SOURCE!H2145,  SUBSTITUTE(SUBSTITUTE(TEXT(SOURCE!H2145,"????0"),"  ","")," ",""))   ))), "")&amp;
       IF(ISTEXT(SOURCE!H2145),SOURCE!H2145, SUBSTITUTE(SUBSTITUTE(TEXT(SOURCE!H2145,"????0"),"  ","")," ",""))   &amp;","&amp; IF(lookups!$J$2-3 &gt;= 0, REPT(" ",lookups!$J$2-3-5), "")&amp;
      SOURCE!I2145&amp;
" | "&amp; IF(lookups!$K$2-LEN(SOURCE!I2145) &gt;= 0, REPT(" ",lookups!$K$2-LEN(SOURCE!I2145)), "")&amp;
      SOURCE!J2145&amp;      IF(lookups!$L$2-LEN(SOURCE!J2145) &gt;= 0, REPT(" ",lookups!$L$2-LEN(SOURCE!J2145)), "")&amp;
" | "&amp; IF(lookups!$K$2-LEN(SOURCE!I2145) &gt;= 0, REPT(" ",lookups!$K$2-LEN(SOURCE!I2145)), "")&amp;
      SOURCE!K2145&amp;      IF(lookups!$L$2-LEN(SOURCE!K2145) &gt;= 0, REPT(" ",lookups!$M$2-LEN(SOURCE!K2145)), "")&amp;
" | "&amp; SOURCE!L2145&amp;      IF(lookups!$O$2-LEN(SOURCE!L2145) &gt;= 0, REPT(" ",lookups!$O$2-LEN(SOURCE!L2145)), "")&amp;
" | "&amp; SOURCE!M2145&amp;      IF(lookups!$P$2-LEN(SOURCE!M2145) &gt;= 0, REPT(" ",lookups!$P$2-LEN(SOURCE!M2145)), "")&amp;
      "},"&amp;IF(SOURCE!O2145&lt;&gt;"",""&amp;SOURCE!O2145,"")
 )
)
)</f>
        <v>/* 2101 */  { fnCvtDegGrad,                 divide,                      "grad" STD_RIGHT_ARROW "deg",                  "grad" STD_RIGHT_ARROW "deg",                  (0 &lt;&lt; TAM_MAX_BITS) |     0, CAT_NONE | SLS_ENABLED   | US_ENABLED   | EIM_DISABLED | PTP_NONE         },</v>
      </c>
    </row>
    <row r="2146" customFormat="false" ht="15.75" hidden="false" customHeight="false" outlineLevel="0" collapsed="false">
      <c r="A2146" s="263" t="str">
        <f aca="false">IF(AND(OR(SOURCE!A2146="",ISBLANK(SOURCE!A2146)),SOURCE!B2146&gt;0),IF(ISBLANK(SOURCE!C2146),"",SOURCE!C2146),
IF(SOURCE!B2146&lt;0,VLOOKUP(SOURCE!B2146,lookups!A$1:B$25,2,0),
  IF(ISBLANK(SOURCE!B2146),
    "",
    "/* "&amp;TEXT(SOURCE!B2146,"???0")&amp;" *"&amp;
      SOURCE!C2146&amp;", "&amp; IF(lookups!$E$2-LEN(SOURCE!C2146) &gt;= 0, REPT(" ",lookups!$E$2-LEN(SOURCE!C2146)), "")&amp;
      SOURCE!D2146&amp;", "&amp; IF(lookups!$F$2-LEN(SOURCE!D2146) &gt;= 0, REPT(" ",lookups!$F$2-LEN(SOURCE!D2146)), "")&amp;
      SOURCE!E2146&amp;", "&amp; IF(lookups!$G$2-LEN(SOURCE!E2146) &gt;=0, REPT(" ",lookups!$G$2-LEN(SOURCE!E2146)), "")&amp;
      SOURCE!F2146&amp;", "&amp; IF(lookups!$H$2-LEN(SOURCE!F2146) &gt;= 0, REPT(" ",lookups!$H$2-LEN(SOURCE!F2146)+2), "")&amp;"("&amp;
      SUBSTITUTE(TEXT(SOURCE!G2146,"??0"),"  ","")&amp;" &lt;&lt; TAM_MAX_BITS) |"&amp; IF(lookups!$I$2-3 &gt;= 0, REPT(" ",MAX(1,lookups!$I$2-5+4+1-1-LEN(  IF(ISTEXT(SOURCE!H2146),SOURCE!H2146,  SUBSTITUTE(SUBSTITUTE(TEXT(SOURCE!H2146,"????0"),"  ","")," ",""))   ))), "")&amp;
       IF(ISTEXT(SOURCE!H2146),SOURCE!H2146, SUBSTITUTE(SUBSTITUTE(TEXT(SOURCE!H2146,"????0"),"  ","")," ",""))   &amp;","&amp; IF(lookups!$J$2-3 &gt;= 0, REPT(" ",lookups!$J$2-3-5), "")&amp;
      SOURCE!I2146&amp;
" | "&amp; IF(lookups!$K$2-LEN(SOURCE!I2146) &gt;= 0, REPT(" ",lookups!$K$2-LEN(SOURCE!I2146)), "")&amp;
      SOURCE!J2146&amp;      IF(lookups!$L$2-LEN(SOURCE!J2146) &gt;= 0, REPT(" ",lookups!$L$2-LEN(SOURCE!J2146)), "")&amp;
" | "&amp; IF(lookups!$K$2-LEN(SOURCE!I2146) &gt;= 0, REPT(" ",lookups!$K$2-LEN(SOURCE!I2146)), "")&amp;
      SOURCE!K2146&amp;      IF(lookups!$L$2-LEN(SOURCE!K2146) &gt;= 0, REPT(" ",lookups!$M$2-LEN(SOURCE!K2146)), "")&amp;
" | "&amp; SOURCE!L2146&amp;      IF(lookups!$O$2-LEN(SOURCE!L2146) &gt;= 0, REPT(" ",lookups!$O$2-LEN(SOURCE!L2146)), "")&amp;
" | "&amp; SOURCE!M2146&amp;      IF(lookups!$P$2-LEN(SOURCE!M2146) &gt;= 0, REPT(" ",lookups!$P$2-LEN(SOURCE!M2146)), "")&amp;
      "},"&amp;IF(SOURCE!O2146&lt;&gt;"",""&amp;SOURCE!O2146,"")
 )
)
)</f>
        <v>/* 2102 */  { fnCvtGradRad,                 multiply,                    "grad" STD_RIGHT_ARROW "rad",                  "grad" STD_RIGHT_ARROW "rad",                  (0 &lt;&lt; TAM_MAX_BITS) |     0, CAT_NONE | SLS_ENABLED   | US_ENABLED   | EIM_DISABLED | PTP_NONE         },</v>
      </c>
    </row>
    <row r="2147" customFormat="false" ht="15.75" hidden="false" customHeight="false" outlineLevel="0" collapsed="false">
      <c r="A2147" s="263" t="str">
        <f aca="false">IF(AND(OR(SOURCE!A2147="",ISBLANK(SOURCE!A2147)),SOURCE!B2147&gt;0),IF(ISBLANK(SOURCE!C2147),"",SOURCE!C2147),
IF(SOURCE!B2147&lt;0,VLOOKUP(SOURCE!B2147,lookups!A$1:B$25,2,0),
  IF(ISBLANK(SOURCE!B2147),
    "",
    "/* "&amp;TEXT(SOURCE!B2147,"???0")&amp;" *"&amp;
      SOURCE!C2147&amp;", "&amp; IF(lookups!$E$2-LEN(SOURCE!C2147) &gt;= 0, REPT(" ",lookups!$E$2-LEN(SOURCE!C2147)), "")&amp;
      SOURCE!D2147&amp;", "&amp; IF(lookups!$F$2-LEN(SOURCE!D2147) &gt;= 0, REPT(" ",lookups!$F$2-LEN(SOURCE!D2147)), "")&amp;
      SOURCE!E2147&amp;", "&amp; IF(lookups!$G$2-LEN(SOURCE!E2147) &gt;=0, REPT(" ",lookups!$G$2-LEN(SOURCE!E2147)), "")&amp;
      SOURCE!F2147&amp;", "&amp; IF(lookups!$H$2-LEN(SOURCE!F2147) &gt;= 0, REPT(" ",lookups!$H$2-LEN(SOURCE!F2147)+2), "")&amp;"("&amp;
      SUBSTITUTE(TEXT(SOURCE!G2147,"??0"),"  ","")&amp;" &lt;&lt; TAM_MAX_BITS) |"&amp; IF(lookups!$I$2-3 &gt;= 0, REPT(" ",MAX(1,lookups!$I$2-5+4+1-1-LEN(  IF(ISTEXT(SOURCE!H2147),SOURCE!H2147,  SUBSTITUTE(SUBSTITUTE(TEXT(SOURCE!H2147,"????0"),"  ","")," ",""))   ))), "")&amp;
       IF(ISTEXT(SOURCE!H2147),SOURCE!H2147, SUBSTITUTE(SUBSTITUTE(TEXT(SOURCE!H2147,"????0"),"  ","")," ",""))   &amp;","&amp; IF(lookups!$J$2-3 &gt;= 0, REPT(" ",lookups!$J$2-3-5), "")&amp;
      SOURCE!I2147&amp;
" | "&amp; IF(lookups!$K$2-LEN(SOURCE!I2147) &gt;= 0, REPT(" ",lookups!$K$2-LEN(SOURCE!I2147)), "")&amp;
      SOURCE!J2147&amp;      IF(lookups!$L$2-LEN(SOURCE!J2147) &gt;= 0, REPT(" ",lookups!$L$2-LEN(SOURCE!J2147)), "")&amp;
" | "&amp; IF(lookups!$K$2-LEN(SOURCE!I2147) &gt;= 0, REPT(" ",lookups!$K$2-LEN(SOURCE!I2147)), "")&amp;
      SOURCE!K2147&amp;      IF(lookups!$L$2-LEN(SOURCE!K2147) &gt;= 0, REPT(" ",lookups!$M$2-LEN(SOURCE!K2147)), "")&amp;
" | "&amp; SOURCE!L2147&amp;      IF(lookups!$O$2-LEN(SOURCE!L2147) &gt;= 0, REPT(" ",lookups!$O$2-LEN(SOURCE!L2147)), "")&amp;
" | "&amp; SOURCE!M2147&amp;      IF(lookups!$P$2-LEN(SOURCE!M2147) &gt;= 0, REPT(" ",lookups!$P$2-LEN(SOURCE!M2147)), "")&amp;
      "},"&amp;IF(SOURCE!O2147&lt;&gt;"",""&amp;SOURCE!O2147,"")
 )
)
)</f>
        <v>/* 2103 */  { fnCvtGradRad,                 divide,                      "rad" STD_RIGHT_ARROW "grad",                  "rad" STD_RIGHT_ARROW "grad",                  (0 &lt;&lt; TAM_MAX_BITS) |     0, CAT_NONE | SLS_ENABLED   | US_ENABLED   | EIM_DISABLED | PTP_NONE         },</v>
      </c>
    </row>
    <row r="2148" customFormat="false" ht="15.75" hidden="false" customHeight="false" outlineLevel="0" collapsed="false">
      <c r="A2148" s="263" t="str">
        <f aca="false">IF(AND(OR(SOURCE!A2148="",ISBLANK(SOURCE!A2148)),SOURCE!B2148&gt;0),IF(ISBLANK(SOURCE!C2148),"",SOURCE!C2148),
IF(SOURCE!B2148&lt;0,VLOOKUP(SOURCE!B2148,lookups!A$1:B$25,2,0),
  IF(ISBLANK(SOURCE!B2148),
    "",
    "/* "&amp;TEXT(SOURCE!B2148,"???0")&amp;" *"&amp;
      SOURCE!C2148&amp;", "&amp; IF(lookups!$E$2-LEN(SOURCE!C2148) &gt;= 0, REPT(" ",lookups!$E$2-LEN(SOURCE!C2148)), "")&amp;
      SOURCE!D2148&amp;", "&amp; IF(lookups!$F$2-LEN(SOURCE!D2148) &gt;= 0, REPT(" ",lookups!$F$2-LEN(SOURCE!D2148)), "")&amp;
      SOURCE!E2148&amp;", "&amp; IF(lookups!$G$2-LEN(SOURCE!E2148) &gt;=0, REPT(" ",lookups!$G$2-LEN(SOURCE!E2148)), "")&amp;
      SOURCE!F2148&amp;", "&amp; IF(lookups!$H$2-LEN(SOURCE!F2148) &gt;= 0, REPT(" ",lookups!$H$2-LEN(SOURCE!F2148)+2), "")&amp;"("&amp;
      SUBSTITUTE(TEXT(SOURCE!G2148,"??0"),"  ","")&amp;" &lt;&lt; TAM_MAX_BITS) |"&amp; IF(lookups!$I$2-3 &gt;= 0, REPT(" ",MAX(1,lookups!$I$2-5+4+1-1-LEN(  IF(ISTEXT(SOURCE!H2148),SOURCE!H2148,  SUBSTITUTE(SUBSTITUTE(TEXT(SOURCE!H2148,"????0"),"  ","")," ",""))   ))), "")&amp;
       IF(ISTEXT(SOURCE!H2148),SOURCE!H2148, SUBSTITUTE(SUBSTITUTE(TEXT(SOURCE!H2148,"????0"),"  ","")," ",""))   &amp;","&amp; IF(lookups!$J$2-3 &gt;= 0, REPT(" ",lookups!$J$2-3-5), "")&amp;
      SOURCE!I2148&amp;
" | "&amp; IF(lookups!$K$2-LEN(SOURCE!I2148) &gt;= 0, REPT(" ",lookups!$K$2-LEN(SOURCE!I2148)), "")&amp;
      SOURCE!J2148&amp;      IF(lookups!$L$2-LEN(SOURCE!J2148) &gt;= 0, REPT(" ",lookups!$L$2-LEN(SOURCE!J2148)), "")&amp;
" | "&amp; IF(lookups!$K$2-LEN(SOURCE!I2148) &gt;= 0, REPT(" ",lookups!$K$2-LEN(SOURCE!I2148)), "")&amp;
      SOURCE!K2148&amp;      IF(lookups!$L$2-LEN(SOURCE!K2148) &gt;= 0, REPT(" ",lookups!$M$2-LEN(SOURCE!K2148)), "")&amp;
" | "&amp; SOURCE!L2148&amp;      IF(lookups!$O$2-LEN(SOURCE!L2148) &gt;= 0, REPT(" ",lookups!$O$2-LEN(SOURCE!L2148)), "")&amp;
" | "&amp; SOURCE!M2148&amp;      IF(lookups!$P$2-LEN(SOURCE!M2148) &gt;= 0, REPT(" ",lookups!$P$2-LEN(SOURCE!M2148)), "")&amp;
      "},"&amp;IF(SOURCE!O2148&lt;&gt;"",""&amp;SOURCE!O2148,"")
 )
)
)</f>
        <v>/* 2104 */  { itemToBeCoded,                NOPARAM,                     "TRG",                                         "TRG",                                         (0 &lt;&lt; TAM_MAX_BITS) |     0, CAT_MENU | SLS_UNCHANGED | US_UNCHANGED | EIM_DISABLED | PTP_NONE         },</v>
      </c>
    </row>
    <row r="2149" customFormat="false" ht="15.75" hidden="false" customHeight="false" outlineLevel="0" collapsed="false">
      <c r="A2149" s="263" t="str">
        <f aca="false">IF(AND(OR(SOURCE!A2149="",ISBLANK(SOURCE!A2149)),SOURCE!B2149&gt;0),IF(ISBLANK(SOURCE!C2149),"",SOURCE!C2149),
IF(SOURCE!B2149&lt;0,VLOOKUP(SOURCE!B2149,lookups!A$1:B$25,2,0),
  IF(ISBLANK(SOURCE!B2149),
    "",
    "/* "&amp;TEXT(SOURCE!B2149,"???0")&amp;" *"&amp;
      SOURCE!C2149&amp;", "&amp; IF(lookups!$E$2-LEN(SOURCE!C2149) &gt;= 0, REPT(" ",lookups!$E$2-LEN(SOURCE!C2149)), "")&amp;
      SOURCE!D2149&amp;", "&amp; IF(lookups!$F$2-LEN(SOURCE!D2149) &gt;= 0, REPT(" ",lookups!$F$2-LEN(SOURCE!D2149)), "")&amp;
      SOURCE!E2149&amp;", "&amp; IF(lookups!$G$2-LEN(SOURCE!E2149) &gt;=0, REPT(" ",lookups!$G$2-LEN(SOURCE!E2149)), "")&amp;
      SOURCE!F2149&amp;", "&amp; IF(lookups!$H$2-LEN(SOURCE!F2149) &gt;= 0, REPT(" ",lookups!$H$2-LEN(SOURCE!F2149)+2), "")&amp;"("&amp;
      SUBSTITUTE(TEXT(SOURCE!G2149,"??0"),"  ","")&amp;" &lt;&lt; TAM_MAX_BITS) |"&amp; IF(lookups!$I$2-3 &gt;= 0, REPT(" ",MAX(1,lookups!$I$2-5+4+1-1-LEN(  IF(ISTEXT(SOURCE!H2149),SOURCE!H2149,  SUBSTITUTE(SUBSTITUTE(TEXT(SOURCE!H2149,"????0"),"  ","")," ",""))   ))), "")&amp;
       IF(ISTEXT(SOURCE!H2149),SOURCE!H2149, SUBSTITUTE(SUBSTITUTE(TEXT(SOURCE!H2149,"????0"),"  ","")," ",""))   &amp;","&amp; IF(lookups!$J$2-3 &gt;= 0, REPT(" ",lookups!$J$2-3-5), "")&amp;
      SOURCE!I2149&amp;
" | "&amp; IF(lookups!$K$2-LEN(SOURCE!I2149) &gt;= 0, REPT(" ",lookups!$K$2-LEN(SOURCE!I2149)), "")&amp;
      SOURCE!J2149&amp;      IF(lookups!$L$2-LEN(SOURCE!J2149) &gt;= 0, REPT(" ",lookups!$L$2-LEN(SOURCE!J2149)), "")&amp;
" | "&amp; IF(lookups!$K$2-LEN(SOURCE!I2149) &gt;= 0, REPT(" ",lookups!$K$2-LEN(SOURCE!I2149)), "")&amp;
      SOURCE!K2149&amp;      IF(lookups!$L$2-LEN(SOURCE!K2149) &gt;= 0, REPT(" ",lookups!$M$2-LEN(SOURCE!K2149)), "")&amp;
" | "&amp; SOURCE!L2149&amp;      IF(lookups!$O$2-LEN(SOURCE!L2149) &gt;= 0, REPT(" ",lookups!$O$2-LEN(SOURCE!L2149)), "")&amp;
" | "&amp; SOURCE!M2149&amp;      IF(lookups!$P$2-LEN(SOURCE!M2149) &gt;= 0, REPT(" ",lookups!$P$2-LEN(SOURCE!M2149)), "")&amp;
      "},"&amp;IF(SOURCE!O2149&lt;&gt;"",""&amp;SOURCE!O2149,"")
 )
)
)</f>
        <v>/* 2105 */  { itemToBeCoded,                NOPARAM,                     "TRG" STD_ELLIPSIS,                            "TRG" STD_ELLIPSIS,                            (0 &lt;&lt; TAM_MAX_BITS) |     0, CAT_MENU | SLS_UNCHANGED | US_UNCHANGED | EIM_DISABLED | PTP_NONE         },</v>
      </c>
    </row>
    <row r="2150" customFormat="false" ht="15.75" hidden="false" customHeight="false" outlineLevel="0" collapsed="false">
      <c r="A2150" s="263" t="str">
        <f aca="false">IF(AND(OR(SOURCE!A2150="",ISBLANK(SOURCE!A2150)),SOURCE!B2150&gt;0),IF(ISBLANK(SOURCE!C2150),"",SOURCE!C2150),
IF(SOURCE!B2150&lt;0,VLOOKUP(SOURCE!B2150,lookups!A$1:B$25,2,0),
  IF(ISBLANK(SOURCE!B2150),
    "",
    "/* "&amp;TEXT(SOURCE!B2150,"???0")&amp;" *"&amp;
      SOURCE!C2150&amp;", "&amp; IF(lookups!$E$2-LEN(SOURCE!C2150) &gt;= 0, REPT(" ",lookups!$E$2-LEN(SOURCE!C2150)), "")&amp;
      SOURCE!D2150&amp;", "&amp; IF(lookups!$F$2-LEN(SOURCE!D2150) &gt;= 0, REPT(" ",lookups!$F$2-LEN(SOURCE!D2150)), "")&amp;
      SOURCE!E2150&amp;", "&amp; IF(lookups!$G$2-LEN(SOURCE!E2150) &gt;=0, REPT(" ",lookups!$G$2-LEN(SOURCE!E2150)), "")&amp;
      SOURCE!F2150&amp;", "&amp; IF(lookups!$H$2-LEN(SOURCE!F2150) &gt;= 0, REPT(" ",lookups!$H$2-LEN(SOURCE!F2150)+2), "")&amp;"("&amp;
      SUBSTITUTE(TEXT(SOURCE!G2150,"??0"),"  ","")&amp;" &lt;&lt; TAM_MAX_BITS) |"&amp; IF(lookups!$I$2-3 &gt;= 0, REPT(" ",MAX(1,lookups!$I$2-5+4+1-1-LEN(  IF(ISTEXT(SOURCE!H2150),SOURCE!H2150,  SUBSTITUTE(SUBSTITUTE(TEXT(SOURCE!H2150,"????0"),"  ","")," ",""))   ))), "")&amp;
       IF(ISTEXT(SOURCE!H2150),SOURCE!H2150, SUBSTITUTE(SUBSTITUTE(TEXT(SOURCE!H2150,"????0"),"  ","")," ",""))   &amp;","&amp; IF(lookups!$J$2-3 &gt;= 0, REPT(" ",lookups!$J$2-3-5), "")&amp;
      SOURCE!I2150&amp;
" | "&amp; IF(lookups!$K$2-LEN(SOURCE!I2150) &gt;= 0, REPT(" ",lookups!$K$2-LEN(SOURCE!I2150)), "")&amp;
      SOURCE!J2150&amp;      IF(lookups!$L$2-LEN(SOURCE!J2150) &gt;= 0, REPT(" ",lookups!$L$2-LEN(SOURCE!J2150)), "")&amp;
" | "&amp; IF(lookups!$K$2-LEN(SOURCE!I2150) &gt;= 0, REPT(" ",lookups!$K$2-LEN(SOURCE!I2150)), "")&amp;
      SOURCE!K2150&amp;      IF(lookups!$L$2-LEN(SOURCE!K2150) &gt;= 0, REPT(" ",lookups!$M$2-LEN(SOURCE!K2150)), "")&amp;
" | "&amp; SOURCE!L2150&amp;      IF(lookups!$O$2-LEN(SOURCE!L2150) &gt;= 0, REPT(" ",lookups!$O$2-LEN(SOURCE!L2150)), "")&amp;
" | "&amp; SOURCE!M2150&amp;      IF(lookups!$P$2-LEN(SOURCE!M2150) &gt;= 0, REPT(" ",lookups!$P$2-LEN(SOURCE!M2150)), "")&amp;
      "},"&amp;IF(SOURCE!O2150&lt;&gt;"",""&amp;SOURCE!O2150,"")
 )
)
)</f>
        <v>/* 2106 */  { itemToBeCoded,                NOPARAM,                     "2106",                                        "2106",                                        (0 &lt;&lt; TAM_MAX_BITS) |     0, CAT_FREE | SLS_ENABLED   | US_UNCHANGED | EIM_DISABLED | PTP_DISABLED     },</v>
      </c>
    </row>
    <row r="2151" customFormat="false" ht="15.75" hidden="false" customHeight="false" outlineLevel="0" collapsed="false">
      <c r="A2151" s="263" t="str">
        <f aca="false">IF(AND(OR(SOURCE!A2151="",ISBLANK(SOURCE!A2151)),SOURCE!B2151&gt;0),IF(ISBLANK(SOURCE!C2151),"",SOURCE!C2151),
IF(SOURCE!B2151&lt;0,VLOOKUP(SOURCE!B2151,lookups!A$1:B$25,2,0),
  IF(ISBLANK(SOURCE!B2151),
    "",
    "/* "&amp;TEXT(SOURCE!B2151,"???0")&amp;" *"&amp;
      SOURCE!C2151&amp;", "&amp; IF(lookups!$E$2-LEN(SOURCE!C2151) &gt;= 0, REPT(" ",lookups!$E$2-LEN(SOURCE!C2151)), "")&amp;
      SOURCE!D2151&amp;", "&amp; IF(lookups!$F$2-LEN(SOURCE!D2151) &gt;= 0, REPT(" ",lookups!$F$2-LEN(SOURCE!D2151)), "")&amp;
      SOURCE!E2151&amp;", "&amp; IF(lookups!$G$2-LEN(SOURCE!E2151) &gt;=0, REPT(" ",lookups!$G$2-LEN(SOURCE!E2151)), "")&amp;
      SOURCE!F2151&amp;", "&amp; IF(lookups!$H$2-LEN(SOURCE!F2151) &gt;= 0, REPT(" ",lookups!$H$2-LEN(SOURCE!F2151)+2), "")&amp;"("&amp;
      SUBSTITUTE(TEXT(SOURCE!G2151,"??0"),"  ","")&amp;" &lt;&lt; TAM_MAX_BITS) |"&amp; IF(lookups!$I$2-3 &gt;= 0, REPT(" ",MAX(1,lookups!$I$2-5+4+1-1-LEN(  IF(ISTEXT(SOURCE!H2151),SOURCE!H2151,  SUBSTITUTE(SUBSTITUTE(TEXT(SOURCE!H2151,"????0"),"  ","")," ",""))   ))), "")&amp;
       IF(ISTEXT(SOURCE!H2151),SOURCE!H2151, SUBSTITUTE(SUBSTITUTE(TEXT(SOURCE!H2151,"????0"),"  ","")," ",""))   &amp;","&amp; IF(lookups!$J$2-3 &gt;= 0, REPT(" ",lookups!$J$2-3-5), "")&amp;
      SOURCE!I2151&amp;
" | "&amp; IF(lookups!$K$2-LEN(SOURCE!I2151) &gt;= 0, REPT(" ",lookups!$K$2-LEN(SOURCE!I2151)), "")&amp;
      SOURCE!J2151&amp;      IF(lookups!$L$2-LEN(SOURCE!J2151) &gt;= 0, REPT(" ",lookups!$L$2-LEN(SOURCE!J2151)), "")&amp;
" | "&amp; IF(lookups!$K$2-LEN(SOURCE!I2151) &gt;= 0, REPT(" ",lookups!$K$2-LEN(SOURCE!I2151)), "")&amp;
      SOURCE!K2151&amp;      IF(lookups!$L$2-LEN(SOURCE!K2151) &gt;= 0, REPT(" ",lookups!$M$2-LEN(SOURCE!K2151)), "")&amp;
" | "&amp; SOURCE!L2151&amp;      IF(lookups!$O$2-LEN(SOURCE!L2151) &gt;= 0, REPT(" ",lookups!$O$2-LEN(SOURCE!L2151)), "")&amp;
" | "&amp; SOURCE!M2151&amp;      IF(lookups!$P$2-LEN(SOURCE!M2151) &gt;= 0, REPT(" ",lookups!$P$2-LEN(SOURCE!M2151)), "")&amp;
      "},"&amp;IF(SOURCE!O2151&lt;&gt;"",""&amp;SOURCE!O2151,"")
 )
)
)</f>
        <v>/* 2107 */  { itemToBeCoded,                NOPARAM,                     "2107",                                        "2107",                                        (0 &lt;&lt; TAM_MAX_BITS) |     0, CAT_FREE | SLS_ENABLED   | US_UNCHANGED | EIM_DISABLED | PTP_DISABLED     },</v>
      </c>
    </row>
    <row r="2152" customFormat="false" ht="15.75" hidden="false" customHeight="false" outlineLevel="0" collapsed="false">
      <c r="A2152" s="263" t="str">
        <f aca="false">IF(AND(OR(SOURCE!A2152="",ISBLANK(SOURCE!A2152)),SOURCE!B2152&gt;0),IF(ISBLANK(SOURCE!C2152),"",SOURCE!C2152),
IF(SOURCE!B2152&lt;0,VLOOKUP(SOURCE!B2152,lookups!A$1:B$25,2,0),
  IF(ISBLANK(SOURCE!B2152),
    "",
    "/* "&amp;TEXT(SOURCE!B2152,"???0")&amp;" *"&amp;
      SOURCE!C2152&amp;", "&amp; IF(lookups!$E$2-LEN(SOURCE!C2152) &gt;= 0, REPT(" ",lookups!$E$2-LEN(SOURCE!C2152)), "")&amp;
      SOURCE!D2152&amp;", "&amp; IF(lookups!$F$2-LEN(SOURCE!D2152) &gt;= 0, REPT(" ",lookups!$F$2-LEN(SOURCE!D2152)), "")&amp;
      SOURCE!E2152&amp;", "&amp; IF(lookups!$G$2-LEN(SOURCE!E2152) &gt;=0, REPT(" ",lookups!$G$2-LEN(SOURCE!E2152)), "")&amp;
      SOURCE!F2152&amp;", "&amp; IF(lookups!$H$2-LEN(SOURCE!F2152) &gt;= 0, REPT(" ",lookups!$H$2-LEN(SOURCE!F2152)+2), "")&amp;"("&amp;
      SUBSTITUTE(TEXT(SOURCE!G2152,"??0"),"  ","")&amp;" &lt;&lt; TAM_MAX_BITS) |"&amp; IF(lookups!$I$2-3 &gt;= 0, REPT(" ",MAX(1,lookups!$I$2-5+4+1-1-LEN(  IF(ISTEXT(SOURCE!H2152),SOURCE!H2152,  SUBSTITUTE(SUBSTITUTE(TEXT(SOURCE!H2152,"????0"),"  ","")," ",""))   ))), "")&amp;
       IF(ISTEXT(SOURCE!H2152),SOURCE!H2152, SUBSTITUTE(SUBSTITUTE(TEXT(SOURCE!H2152,"????0"),"  ","")," ",""))   &amp;","&amp; IF(lookups!$J$2-3 &gt;= 0, REPT(" ",lookups!$J$2-3-5), "")&amp;
      SOURCE!I2152&amp;
" | "&amp; IF(lookups!$K$2-LEN(SOURCE!I2152) &gt;= 0, REPT(" ",lookups!$K$2-LEN(SOURCE!I2152)), "")&amp;
      SOURCE!J2152&amp;      IF(lookups!$L$2-LEN(SOURCE!J2152) &gt;= 0, REPT(" ",lookups!$L$2-LEN(SOURCE!J2152)), "")&amp;
" | "&amp; IF(lookups!$K$2-LEN(SOURCE!I2152) &gt;= 0, REPT(" ",lookups!$K$2-LEN(SOURCE!I2152)), "")&amp;
      SOURCE!K2152&amp;      IF(lookups!$L$2-LEN(SOURCE!K2152) &gt;= 0, REPT(" ",lookups!$M$2-LEN(SOURCE!K2152)), "")&amp;
" | "&amp; SOURCE!L2152&amp;      IF(lookups!$O$2-LEN(SOURCE!L2152) &gt;= 0, REPT(" ",lookups!$O$2-LEN(SOURCE!L2152)), "")&amp;
" | "&amp; SOURCE!M2152&amp;      IF(lookups!$P$2-LEN(SOURCE!M2152) &gt;= 0, REPT(" ",lookups!$P$2-LEN(SOURCE!M2152)), "")&amp;
      "},"&amp;IF(SOURCE!O2152&lt;&gt;"",""&amp;SOURCE!O2152,"")
 )
)
)</f>
        <v>/* 2108 */  { itemToBeCoded,                NOPARAM,                     "2108",                                        "2108",                                        (0 &lt;&lt; TAM_MAX_BITS) |     0, CAT_FREE | SLS_ENABLED   | US_UNCHANGED | EIM_DISABLED | PTP_DISABLED     },</v>
      </c>
    </row>
    <row r="2153" customFormat="false" ht="15.75" hidden="false" customHeight="false" outlineLevel="0" collapsed="false">
      <c r="A2153" s="263" t="str">
        <f aca="false">IF(AND(OR(SOURCE!A2153="",ISBLANK(SOURCE!A2153)),SOURCE!B2153&gt;0),IF(ISBLANK(SOURCE!C2153),"",SOURCE!C2153),
IF(SOURCE!B2153&lt;0,VLOOKUP(SOURCE!B2153,lookups!A$1:B$25,2,0),
  IF(ISBLANK(SOURCE!B2153),
    "",
    "/* "&amp;TEXT(SOURCE!B2153,"???0")&amp;" *"&amp;
      SOURCE!C2153&amp;", "&amp; IF(lookups!$E$2-LEN(SOURCE!C2153) &gt;= 0, REPT(" ",lookups!$E$2-LEN(SOURCE!C2153)), "")&amp;
      SOURCE!D2153&amp;", "&amp; IF(lookups!$F$2-LEN(SOURCE!D2153) &gt;= 0, REPT(" ",lookups!$F$2-LEN(SOURCE!D2153)), "")&amp;
      SOURCE!E2153&amp;", "&amp; IF(lookups!$G$2-LEN(SOURCE!E2153) &gt;=0, REPT(" ",lookups!$G$2-LEN(SOURCE!E2153)), "")&amp;
      SOURCE!F2153&amp;", "&amp; IF(lookups!$H$2-LEN(SOURCE!F2153) &gt;= 0, REPT(" ",lookups!$H$2-LEN(SOURCE!F2153)+2), "")&amp;"("&amp;
      SUBSTITUTE(TEXT(SOURCE!G2153,"??0"),"  ","")&amp;" &lt;&lt; TAM_MAX_BITS) |"&amp; IF(lookups!$I$2-3 &gt;= 0, REPT(" ",MAX(1,lookups!$I$2-5+4+1-1-LEN(  IF(ISTEXT(SOURCE!H2153),SOURCE!H2153,  SUBSTITUTE(SUBSTITUTE(TEXT(SOURCE!H2153,"????0"),"  ","")," ",""))   ))), "")&amp;
       IF(ISTEXT(SOURCE!H2153),SOURCE!H2153, SUBSTITUTE(SUBSTITUTE(TEXT(SOURCE!H2153,"????0"),"  ","")," ",""))   &amp;","&amp; IF(lookups!$J$2-3 &gt;= 0, REPT(" ",lookups!$J$2-3-5), "")&amp;
      SOURCE!I2153&amp;
" | "&amp; IF(lookups!$K$2-LEN(SOURCE!I2153) &gt;= 0, REPT(" ",lookups!$K$2-LEN(SOURCE!I2153)), "")&amp;
      SOURCE!J2153&amp;      IF(lookups!$L$2-LEN(SOURCE!J2153) &gt;= 0, REPT(" ",lookups!$L$2-LEN(SOURCE!J2153)), "")&amp;
" | "&amp; IF(lookups!$K$2-LEN(SOURCE!I2153) &gt;= 0, REPT(" ",lookups!$K$2-LEN(SOURCE!I2153)), "")&amp;
      SOURCE!K2153&amp;      IF(lookups!$L$2-LEN(SOURCE!K2153) &gt;= 0, REPT(" ",lookups!$M$2-LEN(SOURCE!K2153)), "")&amp;
" | "&amp; SOURCE!L2153&amp;      IF(lookups!$O$2-LEN(SOURCE!L2153) &gt;= 0, REPT(" ",lookups!$O$2-LEN(SOURCE!L2153)), "")&amp;
" | "&amp; SOURCE!M2153&amp;      IF(lookups!$P$2-LEN(SOURCE!M2153) &gt;= 0, REPT(" ",lookups!$P$2-LEN(SOURCE!M2153)), "")&amp;
      "},"&amp;IF(SOURCE!O2153&lt;&gt;"",""&amp;SOURCE!O2153,"")
 )
)
)</f>
        <v>/* 2109 */  { itemToBeCoded,                NOPARAM,                     "PLOT",                                        "PLOT",                                        (0 &lt;&lt; TAM_MAX_BITS) |     0, CAT_MENU | SLS_UNCHANGED | US_UNCHANGED | EIM_DISABLED | PTP_NONE         },//JM Change U&gt; arrow to CONV. Changed again to UNIT</v>
      </c>
    </row>
    <row r="2154" customFormat="false" ht="15.75" hidden="false" customHeight="false" outlineLevel="0" collapsed="false">
      <c r="A2154" s="263" t="str">
        <f aca="false">IF(AND(OR(SOURCE!A2154="",ISBLANK(SOURCE!A2154)),SOURCE!B2154&gt;0),IF(ISBLANK(SOURCE!C2154),"",SOURCE!C2154),
IF(SOURCE!B2154&lt;0,VLOOKUP(SOURCE!B2154,lookups!A$1:B$25,2,0),
  IF(ISBLANK(SOURCE!B2154),
    "",
    "/* "&amp;TEXT(SOURCE!B2154,"???0")&amp;" *"&amp;
      SOURCE!C2154&amp;", "&amp; IF(lookups!$E$2-LEN(SOURCE!C2154) &gt;= 0, REPT(" ",lookups!$E$2-LEN(SOURCE!C2154)), "")&amp;
      SOURCE!D2154&amp;", "&amp; IF(lookups!$F$2-LEN(SOURCE!D2154) &gt;= 0, REPT(" ",lookups!$F$2-LEN(SOURCE!D2154)), "")&amp;
      SOURCE!E2154&amp;", "&amp; IF(lookups!$G$2-LEN(SOURCE!E2154) &gt;=0, REPT(" ",lookups!$G$2-LEN(SOURCE!E2154)), "")&amp;
      SOURCE!F2154&amp;", "&amp; IF(lookups!$H$2-LEN(SOURCE!F2154) &gt;= 0, REPT(" ",lookups!$H$2-LEN(SOURCE!F2154)+2), "")&amp;"("&amp;
      SUBSTITUTE(TEXT(SOURCE!G2154,"??0"),"  ","")&amp;" &lt;&lt; TAM_MAX_BITS) |"&amp; IF(lookups!$I$2-3 &gt;= 0, REPT(" ",MAX(1,lookups!$I$2-5+4+1-1-LEN(  IF(ISTEXT(SOURCE!H2154),SOURCE!H2154,  SUBSTITUTE(SUBSTITUTE(TEXT(SOURCE!H2154,"????0"),"  ","")," ",""))   ))), "")&amp;
       IF(ISTEXT(SOURCE!H2154),SOURCE!H2154, SUBSTITUTE(SUBSTITUTE(TEXT(SOURCE!H2154,"????0"),"  ","")," ",""))   &amp;","&amp; IF(lookups!$J$2-3 &gt;= 0, REPT(" ",lookups!$J$2-3-5), "")&amp;
      SOURCE!I2154&amp;
" | "&amp; IF(lookups!$K$2-LEN(SOURCE!I2154) &gt;= 0, REPT(" ",lookups!$K$2-LEN(SOURCE!I2154)), "")&amp;
      SOURCE!J2154&amp;      IF(lookups!$L$2-LEN(SOURCE!J2154) &gt;= 0, REPT(" ",lookups!$L$2-LEN(SOURCE!J2154)), "")&amp;
" | "&amp; IF(lookups!$K$2-LEN(SOURCE!I2154) &gt;= 0, REPT(" ",lookups!$K$2-LEN(SOURCE!I2154)), "")&amp;
      SOURCE!K2154&amp;      IF(lookups!$L$2-LEN(SOURCE!K2154) &gt;= 0, REPT(" ",lookups!$M$2-LEN(SOURCE!K2154)), "")&amp;
" | "&amp; SOURCE!L2154&amp;      IF(lookups!$O$2-LEN(SOURCE!L2154) &gt;= 0, REPT(" ",lookups!$O$2-LEN(SOURCE!L2154)), "")&amp;
" | "&amp; SOURCE!M2154&amp;      IF(lookups!$P$2-LEN(SOURCE!M2154) &gt;= 0, REPT(" ",lookups!$P$2-LEN(SOURCE!M2154)), "")&amp;
      "},"&amp;IF(SOURCE!O2154&lt;&gt;"",""&amp;SOURCE!O2154,"")
 )
)
)</f>
        <v>/* 2110 */  { itemToBeCoded,                NOPARAM,                     "",                                            "TamNoRegInd",                                 (0 &lt;&lt; TAM_MAX_BITS) |     0, CAT_NONE | SLS_UNCHANGED | US_UNCHANGED | EIM_DISABLED | PTP_NONE         },</v>
      </c>
    </row>
    <row r="2155" customFormat="false" ht="15.75" hidden="false" customHeight="false" outlineLevel="0" collapsed="false">
      <c r="A2155" s="263" t="str">
        <f aca="false">IF(AND(OR(SOURCE!A2155="",ISBLANK(SOURCE!A2155)),SOURCE!B2155&gt;0),IF(ISBLANK(SOURCE!C2155),"",SOURCE!C2155),
IF(SOURCE!B2155&lt;0,VLOOKUP(SOURCE!B2155,lookups!A$1:B$25,2,0),
  IF(ISBLANK(SOURCE!B2155),
    "",
    "/* "&amp;TEXT(SOURCE!B2155,"???0")&amp;" *"&amp;
      SOURCE!C2155&amp;", "&amp; IF(lookups!$E$2-LEN(SOURCE!C2155) &gt;= 0, REPT(" ",lookups!$E$2-LEN(SOURCE!C2155)), "")&amp;
      SOURCE!D2155&amp;", "&amp; IF(lookups!$F$2-LEN(SOURCE!D2155) &gt;= 0, REPT(" ",lookups!$F$2-LEN(SOURCE!D2155)), "")&amp;
      SOURCE!E2155&amp;", "&amp; IF(lookups!$G$2-LEN(SOURCE!E2155) &gt;=0, REPT(" ",lookups!$G$2-LEN(SOURCE!E2155)), "")&amp;
      SOURCE!F2155&amp;", "&amp; IF(lookups!$H$2-LEN(SOURCE!F2155) &gt;= 0, REPT(" ",lookups!$H$2-LEN(SOURCE!F2155)+2), "")&amp;"("&amp;
      SUBSTITUTE(TEXT(SOURCE!G2155,"??0"),"  ","")&amp;" &lt;&lt; TAM_MAX_BITS) |"&amp; IF(lookups!$I$2-3 &gt;= 0, REPT(" ",MAX(1,lookups!$I$2-5+4+1-1-LEN(  IF(ISTEXT(SOURCE!H2155),SOURCE!H2155,  SUBSTITUTE(SUBSTITUTE(TEXT(SOURCE!H2155,"????0"),"  ","")," ",""))   ))), "")&amp;
       IF(ISTEXT(SOURCE!H2155),SOURCE!H2155, SUBSTITUTE(SUBSTITUTE(TEXT(SOURCE!H2155,"????0"),"  ","")," ",""))   &amp;","&amp; IF(lookups!$J$2-3 &gt;= 0, REPT(" ",lookups!$J$2-3-5), "")&amp;
      SOURCE!I2155&amp;
" | "&amp; IF(lookups!$K$2-LEN(SOURCE!I2155) &gt;= 0, REPT(" ",lookups!$K$2-LEN(SOURCE!I2155)), "")&amp;
      SOURCE!J2155&amp;      IF(lookups!$L$2-LEN(SOURCE!J2155) &gt;= 0, REPT(" ",lookups!$L$2-LEN(SOURCE!J2155)), "")&amp;
" | "&amp; IF(lookups!$K$2-LEN(SOURCE!I2155) &gt;= 0, REPT(" ",lookups!$K$2-LEN(SOURCE!I2155)), "")&amp;
      SOURCE!K2155&amp;      IF(lookups!$L$2-LEN(SOURCE!K2155) &gt;= 0, REPT(" ",lookups!$M$2-LEN(SOURCE!K2155)), "")&amp;
" | "&amp; SOURCE!L2155&amp;      IF(lookups!$O$2-LEN(SOURCE!L2155) &gt;= 0, REPT(" ",lookups!$O$2-LEN(SOURCE!L2155)), "")&amp;
" | "&amp; SOURCE!M2155&amp;      IF(lookups!$P$2-LEN(SOURCE!M2155) &gt;= 0, REPT(" ",lookups!$P$2-LEN(SOURCE!M2155)), "")&amp;
      "},"&amp;IF(SOURCE!O2155&lt;&gt;"",""&amp;SOURCE!O2155,"")
 )
)
)</f>
        <v>/* 2111 */  { fnSave,                       SM_STATE_SAVE,               "SAVEST",                                      "SAVEST",                                      (0 &lt;&lt; TAM_MAX_BITS) |     0, CAT_FNCT | SLS_ENABLED   | US_ENABLED   | EIM_DISABLED | PTP_NONE         },</v>
      </c>
    </row>
    <row r="2156" customFormat="false" ht="15.75" hidden="false" customHeight="false" outlineLevel="0" collapsed="false">
      <c r="A2156" s="263" t="str">
        <f aca="false">IF(AND(OR(SOURCE!A2156="",ISBLANK(SOURCE!A2156)),SOURCE!B2156&gt;0),IF(ISBLANK(SOURCE!C2156),"",SOURCE!C2156),
IF(SOURCE!B2156&lt;0,VLOOKUP(SOURCE!B2156,lookups!A$1:B$25,2,0),
  IF(ISBLANK(SOURCE!B2156),
    "",
    "/* "&amp;TEXT(SOURCE!B2156,"???0")&amp;" *"&amp;
      SOURCE!C2156&amp;", "&amp; IF(lookups!$E$2-LEN(SOURCE!C2156) &gt;= 0, REPT(" ",lookups!$E$2-LEN(SOURCE!C2156)), "")&amp;
      SOURCE!D2156&amp;", "&amp; IF(lookups!$F$2-LEN(SOURCE!D2156) &gt;= 0, REPT(" ",lookups!$F$2-LEN(SOURCE!D2156)), "")&amp;
      SOURCE!E2156&amp;", "&amp; IF(lookups!$G$2-LEN(SOURCE!E2156) &gt;=0, REPT(" ",lookups!$G$2-LEN(SOURCE!E2156)), "")&amp;
      SOURCE!F2156&amp;", "&amp; IF(lookups!$H$2-LEN(SOURCE!F2156) &gt;= 0, REPT(" ",lookups!$H$2-LEN(SOURCE!F2156)+2), "")&amp;"("&amp;
      SUBSTITUTE(TEXT(SOURCE!G2156,"??0"),"  ","")&amp;" &lt;&lt; TAM_MAX_BITS) |"&amp; IF(lookups!$I$2-3 &gt;= 0, REPT(" ",MAX(1,lookups!$I$2-5+4+1-1-LEN(  IF(ISTEXT(SOURCE!H2156),SOURCE!H2156,  SUBSTITUTE(SUBSTITUTE(TEXT(SOURCE!H2156,"????0"),"  ","")," ",""))   ))), "")&amp;
       IF(ISTEXT(SOURCE!H2156),SOURCE!H2156, SUBSTITUTE(SUBSTITUTE(TEXT(SOURCE!H2156,"????0"),"  ","")," ",""))   &amp;","&amp; IF(lookups!$J$2-3 &gt;= 0, REPT(" ",lookups!$J$2-3-5), "")&amp;
      SOURCE!I2156&amp;
" | "&amp; IF(lookups!$K$2-LEN(SOURCE!I2156) &gt;= 0, REPT(" ",lookups!$K$2-LEN(SOURCE!I2156)), "")&amp;
      SOURCE!J2156&amp;      IF(lookups!$L$2-LEN(SOURCE!J2156) &gt;= 0, REPT(" ",lookups!$L$2-LEN(SOURCE!J2156)), "")&amp;
" | "&amp; IF(lookups!$K$2-LEN(SOURCE!I2156) &gt;= 0, REPT(" ",lookups!$K$2-LEN(SOURCE!I2156)), "")&amp;
      SOURCE!K2156&amp;      IF(lookups!$L$2-LEN(SOURCE!K2156) &gt;= 0, REPT(" ",lookups!$M$2-LEN(SOURCE!K2156)), "")&amp;
" | "&amp; SOURCE!L2156&amp;      IF(lookups!$O$2-LEN(SOURCE!L2156) &gt;= 0, REPT(" ",lookups!$O$2-LEN(SOURCE!L2156)), "")&amp;
" | "&amp; SOURCE!M2156&amp;      IF(lookups!$P$2-LEN(SOURCE!M2156) &gt;= 0, REPT(" ",lookups!$P$2-LEN(SOURCE!M2156)), "")&amp;
      "},"&amp;IF(SOURCE!O2156&lt;&gt;"",""&amp;SOURCE!O2156,"")
 )
)
)</f>
        <v>/* 2112 */  { fnLoad,                       LM_STATE_LOAD,               "LOADST",                                      "LOADST",                                      (0 &lt;&lt; TAM_MAX_BITS) |     0, CAT_FNCT | SLS_ENABLED   | US_CANCEL    | EIM_DISABLED | PTP_NONE         },</v>
      </c>
    </row>
    <row r="2157" customFormat="false" ht="15.75" hidden="false" customHeight="false" outlineLevel="0" collapsed="false">
      <c r="A2157" s="263" t="str">
        <f aca="false">IF(AND(OR(SOURCE!A2157="",ISBLANK(SOURCE!A2157)),SOURCE!B2157&gt;0),IF(ISBLANK(SOURCE!C2157),"",SOURCE!C2157),
IF(SOURCE!B2157&lt;0,VLOOKUP(SOURCE!B2157,lookups!A$1:B$25,2,0),
  IF(ISBLANK(SOURCE!B2157),
    "",
    "/* "&amp;TEXT(SOURCE!B2157,"???0")&amp;" *"&amp;
      SOURCE!C2157&amp;", "&amp; IF(lookups!$E$2-LEN(SOURCE!C2157) &gt;= 0, REPT(" ",lookups!$E$2-LEN(SOURCE!C2157)), "")&amp;
      SOURCE!D2157&amp;", "&amp; IF(lookups!$F$2-LEN(SOURCE!D2157) &gt;= 0, REPT(" ",lookups!$F$2-LEN(SOURCE!D2157)), "")&amp;
      SOURCE!E2157&amp;", "&amp; IF(lookups!$G$2-LEN(SOURCE!E2157) &gt;=0, REPT(" ",lookups!$G$2-LEN(SOURCE!E2157)), "")&amp;
      SOURCE!F2157&amp;", "&amp; IF(lookups!$H$2-LEN(SOURCE!F2157) &gt;= 0, REPT(" ",lookups!$H$2-LEN(SOURCE!F2157)+2), "")&amp;"("&amp;
      SUBSTITUTE(TEXT(SOURCE!G2157,"??0"),"  ","")&amp;" &lt;&lt; TAM_MAX_BITS) |"&amp; IF(lookups!$I$2-3 &gt;= 0, REPT(" ",MAX(1,lookups!$I$2-5+4+1-1-LEN(  IF(ISTEXT(SOURCE!H2157),SOURCE!H2157,  SUBSTITUTE(SUBSTITUTE(TEXT(SOURCE!H2157,"????0"),"  ","")," ",""))   ))), "")&amp;
       IF(ISTEXT(SOURCE!H2157),SOURCE!H2157, SUBSTITUTE(SUBSTITUTE(TEXT(SOURCE!H2157,"????0"),"  ","")," ",""))   &amp;","&amp; IF(lookups!$J$2-3 &gt;= 0, REPT(" ",lookups!$J$2-3-5), "")&amp;
      SOURCE!I2157&amp;
" | "&amp; IF(lookups!$K$2-LEN(SOURCE!I2157) &gt;= 0, REPT(" ",lookups!$K$2-LEN(SOURCE!I2157)), "")&amp;
      SOURCE!J2157&amp;      IF(lookups!$L$2-LEN(SOURCE!J2157) &gt;= 0, REPT(" ",lookups!$L$2-LEN(SOURCE!J2157)), "")&amp;
" | "&amp; IF(lookups!$K$2-LEN(SOURCE!I2157) &gt;= 0, REPT(" ",lookups!$K$2-LEN(SOURCE!I2157)), "")&amp;
      SOURCE!K2157&amp;      IF(lookups!$L$2-LEN(SOURCE!K2157) &gt;= 0, REPT(" ",lookups!$M$2-LEN(SOURCE!K2157)), "")&amp;
" | "&amp; SOURCE!L2157&amp;      IF(lookups!$O$2-LEN(SOURCE!L2157) &gt;= 0, REPT(" ",lookups!$O$2-LEN(SOURCE!L2157)), "")&amp;
" | "&amp; SOURCE!M2157&amp;      IF(lookups!$P$2-LEN(SOURCE!M2157) &gt;= 0, REPT(" ",lookups!$P$2-LEN(SOURCE!M2157)), "")&amp;
      "},"&amp;IF(SOURCE!O2157&lt;&gt;"",""&amp;SOURCE!O2157,"")
 )
)
)</f>
        <v>/* 2113 */  { fnSetGapChar,                 ITM_DOT,                     "IDOT" STD_DOT,                                "DOT" STD_DOT,                                 (0 &lt;&lt; TAM_MAX_BITS) |     0, CAT_FNCT | SLS_UNCHANGED | US_UNCHANGED | EIM_DISABLED | PTP_NONE         },</v>
      </c>
    </row>
    <row r="2158" customFormat="false" ht="15.75" hidden="false" customHeight="false" outlineLevel="0" collapsed="false">
      <c r="A2158" s="263" t="str">
        <f aca="false">IF(AND(OR(SOURCE!A2158="",ISBLANK(SOURCE!A2158)),SOURCE!B2158&gt;0),IF(ISBLANK(SOURCE!C2158),"",SOURCE!C2158),
IF(SOURCE!B2158&lt;0,VLOOKUP(SOURCE!B2158,lookups!A$1:B$25,2,0),
  IF(ISBLANK(SOURCE!B2158),
    "",
    "/* "&amp;TEXT(SOURCE!B2158,"???0")&amp;" *"&amp;
      SOURCE!C2158&amp;", "&amp; IF(lookups!$E$2-LEN(SOURCE!C2158) &gt;= 0, REPT(" ",lookups!$E$2-LEN(SOURCE!C2158)), "")&amp;
      SOURCE!D2158&amp;", "&amp; IF(lookups!$F$2-LEN(SOURCE!D2158) &gt;= 0, REPT(" ",lookups!$F$2-LEN(SOURCE!D2158)), "")&amp;
      SOURCE!E2158&amp;", "&amp; IF(lookups!$G$2-LEN(SOURCE!E2158) &gt;=0, REPT(" ",lookups!$G$2-LEN(SOURCE!E2158)), "")&amp;
      SOURCE!F2158&amp;", "&amp; IF(lookups!$H$2-LEN(SOURCE!F2158) &gt;= 0, REPT(" ",lookups!$H$2-LEN(SOURCE!F2158)+2), "")&amp;"("&amp;
      SUBSTITUTE(TEXT(SOURCE!G2158,"??0"),"  ","")&amp;" &lt;&lt; TAM_MAX_BITS) |"&amp; IF(lookups!$I$2-3 &gt;= 0, REPT(" ",MAX(1,lookups!$I$2-5+4+1-1-LEN(  IF(ISTEXT(SOURCE!H2158),SOURCE!H2158,  SUBSTITUTE(SUBSTITUTE(TEXT(SOURCE!H2158,"????0"),"  ","")," ",""))   ))), "")&amp;
       IF(ISTEXT(SOURCE!H2158),SOURCE!H2158, SUBSTITUTE(SUBSTITUTE(TEXT(SOURCE!H2158,"????0"),"  ","")," ",""))   &amp;","&amp; IF(lookups!$J$2-3 &gt;= 0, REPT(" ",lookups!$J$2-3-5), "")&amp;
      SOURCE!I2158&amp;
" | "&amp; IF(lookups!$K$2-LEN(SOURCE!I2158) &gt;= 0, REPT(" ",lookups!$K$2-LEN(SOURCE!I2158)), "")&amp;
      SOURCE!J2158&amp;      IF(lookups!$L$2-LEN(SOURCE!J2158) &gt;= 0, REPT(" ",lookups!$L$2-LEN(SOURCE!J2158)), "")&amp;
" | "&amp; IF(lookups!$K$2-LEN(SOURCE!I2158) &gt;= 0, REPT(" ",lookups!$K$2-LEN(SOURCE!I2158)), "")&amp;
      SOURCE!K2158&amp;      IF(lookups!$L$2-LEN(SOURCE!K2158) &gt;= 0, REPT(" ",lookups!$M$2-LEN(SOURCE!K2158)), "")&amp;
" | "&amp; SOURCE!L2158&amp;      IF(lookups!$O$2-LEN(SOURCE!L2158) &gt;= 0, REPT(" ",lookups!$O$2-LEN(SOURCE!L2158)), "")&amp;
" | "&amp; SOURCE!M2158&amp;      IF(lookups!$P$2-LEN(SOURCE!M2158) &gt;= 0, REPT(" ",lookups!$P$2-LEN(SOURCE!M2158)), "")&amp;
      "},"&amp;IF(SOURCE!O2158&lt;&gt;"",""&amp;SOURCE!O2158,"")
 )
)
)</f>
        <v>/* 2114 */  { fnSetGapChar,                 ITM_WDOT,                    "IWDOT" STD_SPACE_4_PER_EM STD_WDOT,           "WDOT" STD_SPACE_4_PER_EM STD_WDOT,            (0 &lt;&lt; TAM_MAX_BITS) |     0, CAT_FNCT | SLS_UNCHANGED | US_UNCHANGED | EIM_DISABLED | PTP_NONE         },</v>
      </c>
    </row>
    <row r="2159" customFormat="false" ht="15.75" hidden="false" customHeight="false" outlineLevel="0" collapsed="false">
      <c r="A2159" s="263" t="str">
        <f aca="false">IF(AND(OR(SOURCE!A2159="",ISBLANK(SOURCE!A2159)),SOURCE!B2159&gt;0),IF(ISBLANK(SOURCE!C2159),"",SOURCE!C2159),
IF(SOURCE!B2159&lt;0,VLOOKUP(SOURCE!B2159,lookups!A$1:B$25,2,0),
  IF(ISBLANK(SOURCE!B2159),
    "",
    "/* "&amp;TEXT(SOURCE!B2159,"???0")&amp;" *"&amp;
      SOURCE!C2159&amp;", "&amp; IF(lookups!$E$2-LEN(SOURCE!C2159) &gt;= 0, REPT(" ",lookups!$E$2-LEN(SOURCE!C2159)), "")&amp;
      SOURCE!D2159&amp;", "&amp; IF(lookups!$F$2-LEN(SOURCE!D2159) &gt;= 0, REPT(" ",lookups!$F$2-LEN(SOURCE!D2159)), "")&amp;
      SOURCE!E2159&amp;", "&amp; IF(lookups!$G$2-LEN(SOURCE!E2159) &gt;=0, REPT(" ",lookups!$G$2-LEN(SOURCE!E2159)), "")&amp;
      SOURCE!F2159&amp;", "&amp; IF(lookups!$H$2-LEN(SOURCE!F2159) &gt;= 0, REPT(" ",lookups!$H$2-LEN(SOURCE!F2159)+2), "")&amp;"("&amp;
      SUBSTITUTE(TEXT(SOURCE!G2159,"??0"),"  ","")&amp;" &lt;&lt; TAM_MAX_BITS) |"&amp; IF(lookups!$I$2-3 &gt;= 0, REPT(" ",MAX(1,lookups!$I$2-5+4+1-1-LEN(  IF(ISTEXT(SOURCE!H2159),SOURCE!H2159,  SUBSTITUTE(SUBSTITUTE(TEXT(SOURCE!H2159,"????0"),"  ","")," ",""))   ))), "")&amp;
       IF(ISTEXT(SOURCE!H2159),SOURCE!H2159, SUBSTITUTE(SUBSTITUTE(TEXT(SOURCE!H2159,"????0"),"  ","")," ",""))   &amp;","&amp; IF(lookups!$J$2-3 &gt;= 0, REPT(" ",lookups!$J$2-3-5), "")&amp;
      SOURCE!I2159&amp;
" | "&amp; IF(lookups!$K$2-LEN(SOURCE!I2159) &gt;= 0, REPT(" ",lookups!$K$2-LEN(SOURCE!I2159)), "")&amp;
      SOURCE!J2159&amp;      IF(lookups!$L$2-LEN(SOURCE!J2159) &gt;= 0, REPT(" ",lookups!$L$2-LEN(SOURCE!J2159)), "")&amp;
" | "&amp; IF(lookups!$K$2-LEN(SOURCE!I2159) &gt;= 0, REPT(" ",lookups!$K$2-LEN(SOURCE!I2159)), "")&amp;
      SOURCE!K2159&amp;      IF(lookups!$L$2-LEN(SOURCE!K2159) &gt;= 0, REPT(" ",lookups!$M$2-LEN(SOURCE!K2159)), "")&amp;
" | "&amp; SOURCE!L2159&amp;      IF(lookups!$O$2-LEN(SOURCE!L2159) &gt;= 0, REPT(" ",lookups!$O$2-LEN(SOURCE!L2159)), "")&amp;
" | "&amp; SOURCE!M2159&amp;      IF(lookups!$P$2-LEN(SOURCE!M2159) &gt;= 0, REPT(" ",lookups!$P$2-LEN(SOURCE!M2159)), "")&amp;
      "},"&amp;IF(SOURCE!O2159&lt;&gt;"",""&amp;SOURCE!O2159,"")
 )
)
)</f>
        <v>/* 2115 */  { fnSetGapChar,                 ITM_PERIOD,                  "IPER.",                                       "PER.",                                        (0 &lt;&lt; TAM_MAX_BITS) |     0, CAT_FNCT | SLS_UNCHANGED | US_UNCHANGED | EIM_DISABLED | PTP_NONE         },</v>
      </c>
    </row>
    <row r="2160" customFormat="false" ht="15.75" hidden="false" customHeight="false" outlineLevel="0" collapsed="false">
      <c r="A2160" s="263" t="str">
        <f aca="false">IF(AND(OR(SOURCE!A2160="",ISBLANK(SOURCE!A2160)),SOURCE!B2160&gt;0),IF(ISBLANK(SOURCE!C2160),"",SOURCE!C2160),
IF(SOURCE!B2160&lt;0,VLOOKUP(SOURCE!B2160,lookups!A$1:B$25,2,0),
  IF(ISBLANK(SOURCE!B2160),
    "",
    "/* "&amp;TEXT(SOURCE!B2160,"???0")&amp;" *"&amp;
      SOURCE!C2160&amp;", "&amp; IF(lookups!$E$2-LEN(SOURCE!C2160) &gt;= 0, REPT(" ",lookups!$E$2-LEN(SOURCE!C2160)), "")&amp;
      SOURCE!D2160&amp;", "&amp; IF(lookups!$F$2-LEN(SOURCE!D2160) &gt;= 0, REPT(" ",lookups!$F$2-LEN(SOURCE!D2160)), "")&amp;
      SOURCE!E2160&amp;", "&amp; IF(lookups!$G$2-LEN(SOURCE!E2160) &gt;=0, REPT(" ",lookups!$G$2-LEN(SOURCE!E2160)), "")&amp;
      SOURCE!F2160&amp;", "&amp; IF(lookups!$H$2-LEN(SOURCE!F2160) &gt;= 0, REPT(" ",lookups!$H$2-LEN(SOURCE!F2160)+2), "")&amp;"("&amp;
      SUBSTITUTE(TEXT(SOURCE!G2160,"??0"),"  ","")&amp;" &lt;&lt; TAM_MAX_BITS) |"&amp; IF(lookups!$I$2-3 &gt;= 0, REPT(" ",MAX(1,lookups!$I$2-5+4+1-1-LEN(  IF(ISTEXT(SOURCE!H2160),SOURCE!H2160,  SUBSTITUTE(SUBSTITUTE(TEXT(SOURCE!H2160,"????0"),"  ","")," ",""))   ))), "")&amp;
       IF(ISTEXT(SOURCE!H2160),SOURCE!H2160, SUBSTITUTE(SUBSTITUTE(TEXT(SOURCE!H2160,"????0"),"  ","")," ",""))   &amp;","&amp; IF(lookups!$J$2-3 &gt;= 0, REPT(" ",lookups!$J$2-3-5), "")&amp;
      SOURCE!I2160&amp;
" | "&amp; IF(lookups!$K$2-LEN(SOURCE!I2160) &gt;= 0, REPT(" ",lookups!$K$2-LEN(SOURCE!I2160)), "")&amp;
      SOURCE!J2160&amp;      IF(lookups!$L$2-LEN(SOURCE!J2160) &gt;= 0, REPT(" ",lookups!$L$2-LEN(SOURCE!J2160)), "")&amp;
" | "&amp; IF(lookups!$K$2-LEN(SOURCE!I2160) &gt;= 0, REPT(" ",lookups!$K$2-LEN(SOURCE!I2160)), "")&amp;
      SOURCE!K2160&amp;      IF(lookups!$L$2-LEN(SOURCE!K2160) &gt;= 0, REPT(" ",lookups!$M$2-LEN(SOURCE!K2160)), "")&amp;
" | "&amp; SOURCE!L2160&amp;      IF(lookups!$O$2-LEN(SOURCE!L2160) &gt;= 0, REPT(" ",lookups!$O$2-LEN(SOURCE!L2160)), "")&amp;
" | "&amp; SOURCE!M2160&amp;      IF(lookups!$P$2-LEN(SOURCE!M2160) &gt;= 0, REPT(" ",lookups!$P$2-LEN(SOURCE!M2160)), "")&amp;
      "},"&amp;IF(SOURCE!O2160&lt;&gt;"",""&amp;SOURCE!O2160,"")
 )
)
)</f>
        <v>/* 2116 */  { fnSetGapChar,                 ITM_WPERIOD,                 "IWPER" STD_SPACE_4_PER_EM STD_WPERIOD,        "WPER" STD_SPACE_4_PER_EM STD_WPERIOD,         (0 &lt;&lt; TAM_MAX_BITS) |     0, CAT_FNCT | SLS_UNCHANGED | US_UNCHANGED | EIM_DISABLED | PTP_NONE         },</v>
      </c>
    </row>
    <row r="2161" customFormat="false" ht="15.75" hidden="false" customHeight="false" outlineLevel="0" collapsed="false">
      <c r="A2161" s="263" t="str">
        <f aca="false">IF(AND(OR(SOURCE!A2161="",ISBLANK(SOURCE!A2161)),SOURCE!B2161&gt;0),IF(ISBLANK(SOURCE!C2161),"",SOURCE!C2161),
IF(SOURCE!B2161&lt;0,VLOOKUP(SOURCE!B2161,lookups!A$1:B$25,2,0),
  IF(ISBLANK(SOURCE!B2161),
    "",
    "/* "&amp;TEXT(SOURCE!B2161,"???0")&amp;" *"&amp;
      SOURCE!C2161&amp;", "&amp; IF(lookups!$E$2-LEN(SOURCE!C2161) &gt;= 0, REPT(" ",lookups!$E$2-LEN(SOURCE!C2161)), "")&amp;
      SOURCE!D2161&amp;", "&amp; IF(lookups!$F$2-LEN(SOURCE!D2161) &gt;= 0, REPT(" ",lookups!$F$2-LEN(SOURCE!D2161)), "")&amp;
      SOURCE!E2161&amp;", "&amp; IF(lookups!$G$2-LEN(SOURCE!E2161) &gt;=0, REPT(" ",lookups!$G$2-LEN(SOURCE!E2161)), "")&amp;
      SOURCE!F2161&amp;", "&amp; IF(lookups!$H$2-LEN(SOURCE!F2161) &gt;= 0, REPT(" ",lookups!$H$2-LEN(SOURCE!F2161)+2), "")&amp;"("&amp;
      SUBSTITUTE(TEXT(SOURCE!G2161,"??0"),"  ","")&amp;" &lt;&lt; TAM_MAX_BITS) |"&amp; IF(lookups!$I$2-3 &gt;= 0, REPT(" ",MAX(1,lookups!$I$2-5+4+1-1-LEN(  IF(ISTEXT(SOURCE!H2161),SOURCE!H2161,  SUBSTITUTE(SUBSTITUTE(TEXT(SOURCE!H2161,"????0"),"  ","")," ",""))   ))), "")&amp;
       IF(ISTEXT(SOURCE!H2161),SOURCE!H2161, SUBSTITUTE(SUBSTITUTE(TEXT(SOURCE!H2161,"????0"),"  ","")," ",""))   &amp;","&amp; IF(lookups!$J$2-3 &gt;= 0, REPT(" ",lookups!$J$2-3-5), "")&amp;
      SOURCE!I2161&amp;
" | "&amp; IF(lookups!$K$2-LEN(SOURCE!I2161) &gt;= 0, REPT(" ",lookups!$K$2-LEN(SOURCE!I2161)), "")&amp;
      SOURCE!J2161&amp;      IF(lookups!$L$2-LEN(SOURCE!J2161) &gt;= 0, REPT(" ",lookups!$L$2-LEN(SOURCE!J2161)), "")&amp;
" | "&amp; IF(lookups!$K$2-LEN(SOURCE!I2161) &gt;= 0, REPT(" ",lookups!$K$2-LEN(SOURCE!I2161)), "")&amp;
      SOURCE!K2161&amp;      IF(lookups!$L$2-LEN(SOURCE!K2161) &gt;= 0, REPT(" ",lookups!$M$2-LEN(SOURCE!K2161)), "")&amp;
" | "&amp; SOURCE!L2161&amp;      IF(lookups!$O$2-LEN(SOURCE!L2161) &gt;= 0, REPT(" ",lookups!$O$2-LEN(SOURCE!L2161)), "")&amp;
" | "&amp; SOURCE!M2161&amp;      IF(lookups!$P$2-LEN(SOURCE!M2161) &gt;= 0, REPT(" ",lookups!$P$2-LEN(SOURCE!M2161)), "")&amp;
      "},"&amp;IF(SOURCE!O2161&lt;&gt;"",""&amp;SOURCE!O2161,"")
 )
)
)</f>
        <v>/* 2117 */  { fnSetGapChar,                 ITM_COMMA,                   "ICOM,",                                       "COM,",                                        (0 &lt;&lt; TAM_MAX_BITS) |     0, CAT_FNCT | SLS_UNCHANGED | US_UNCHANGED | EIM_DISABLED | PTP_NONE         },</v>
      </c>
    </row>
    <row r="2162" customFormat="false" ht="15.75" hidden="false" customHeight="false" outlineLevel="0" collapsed="false">
      <c r="A2162" s="263" t="str">
        <f aca="false">IF(AND(OR(SOURCE!A2162="",ISBLANK(SOURCE!A2162)),SOURCE!B2162&gt;0),IF(ISBLANK(SOURCE!C2162),"",SOURCE!C2162),
IF(SOURCE!B2162&lt;0,VLOOKUP(SOURCE!B2162,lookups!A$1:B$25,2,0),
  IF(ISBLANK(SOURCE!B2162),
    "",
    "/* "&amp;TEXT(SOURCE!B2162,"???0")&amp;" *"&amp;
      SOURCE!C2162&amp;", "&amp; IF(lookups!$E$2-LEN(SOURCE!C2162) &gt;= 0, REPT(" ",lookups!$E$2-LEN(SOURCE!C2162)), "")&amp;
      SOURCE!D2162&amp;", "&amp; IF(lookups!$F$2-LEN(SOURCE!D2162) &gt;= 0, REPT(" ",lookups!$F$2-LEN(SOURCE!D2162)), "")&amp;
      SOURCE!E2162&amp;", "&amp; IF(lookups!$G$2-LEN(SOURCE!E2162) &gt;=0, REPT(" ",lookups!$G$2-LEN(SOURCE!E2162)), "")&amp;
      SOURCE!F2162&amp;", "&amp; IF(lookups!$H$2-LEN(SOURCE!F2162) &gt;= 0, REPT(" ",lookups!$H$2-LEN(SOURCE!F2162)+2), "")&amp;"("&amp;
      SUBSTITUTE(TEXT(SOURCE!G2162,"??0"),"  ","")&amp;" &lt;&lt; TAM_MAX_BITS) |"&amp; IF(lookups!$I$2-3 &gt;= 0, REPT(" ",MAX(1,lookups!$I$2-5+4+1-1-LEN(  IF(ISTEXT(SOURCE!H2162),SOURCE!H2162,  SUBSTITUTE(SUBSTITUTE(TEXT(SOURCE!H2162,"????0"),"  ","")," ",""))   ))), "")&amp;
       IF(ISTEXT(SOURCE!H2162),SOURCE!H2162, SUBSTITUTE(SUBSTITUTE(TEXT(SOURCE!H2162,"????0"),"  ","")," ",""))   &amp;","&amp; IF(lookups!$J$2-3 &gt;= 0, REPT(" ",lookups!$J$2-3-5), "")&amp;
      SOURCE!I2162&amp;
" | "&amp; IF(lookups!$K$2-LEN(SOURCE!I2162) &gt;= 0, REPT(" ",lookups!$K$2-LEN(SOURCE!I2162)), "")&amp;
      SOURCE!J2162&amp;      IF(lookups!$L$2-LEN(SOURCE!J2162) &gt;= 0, REPT(" ",lookups!$L$2-LEN(SOURCE!J2162)), "")&amp;
" | "&amp; IF(lookups!$K$2-LEN(SOURCE!I2162) &gt;= 0, REPT(" ",lookups!$K$2-LEN(SOURCE!I2162)), "")&amp;
      SOURCE!K2162&amp;      IF(lookups!$L$2-LEN(SOURCE!K2162) &gt;= 0, REPT(" ",lookups!$M$2-LEN(SOURCE!K2162)), "")&amp;
" | "&amp; SOURCE!L2162&amp;      IF(lookups!$O$2-LEN(SOURCE!L2162) &gt;= 0, REPT(" ",lookups!$O$2-LEN(SOURCE!L2162)), "")&amp;
" | "&amp; SOURCE!M2162&amp;      IF(lookups!$P$2-LEN(SOURCE!M2162) &gt;= 0, REPT(" ",lookups!$P$2-LEN(SOURCE!M2162)), "")&amp;
      "},"&amp;IF(SOURCE!O2162&lt;&gt;"",""&amp;SOURCE!O2162,"")
 )
)
)</f>
        <v>/* 2118 */  { fnSetGapChar,                 ITM_WCOMMA,                  "IWCOM" STD_SPACE_4_PER_EM STD_WCOMMA,         "WCOM" STD_SPACE_4_PER_EM STD_WCOMMA,          (0 &lt;&lt; TAM_MAX_BITS) |     0, CAT_FNCT | SLS_UNCHANGED | US_UNCHANGED | EIM_DISABLED | PTP_NONE         },</v>
      </c>
    </row>
    <row r="2163" customFormat="false" ht="15.75" hidden="false" customHeight="false" outlineLevel="0" collapsed="false">
      <c r="A2163" s="263" t="str">
        <f aca="false">IF(AND(OR(SOURCE!A2163="",ISBLANK(SOURCE!A2163)),SOURCE!B2163&gt;0),IF(ISBLANK(SOURCE!C2163),"",SOURCE!C2163),
IF(SOURCE!B2163&lt;0,VLOOKUP(SOURCE!B2163,lookups!A$1:B$25,2,0),
  IF(ISBLANK(SOURCE!B2163),
    "",
    "/* "&amp;TEXT(SOURCE!B2163,"???0")&amp;" *"&amp;
      SOURCE!C2163&amp;", "&amp; IF(lookups!$E$2-LEN(SOURCE!C2163) &gt;= 0, REPT(" ",lookups!$E$2-LEN(SOURCE!C2163)), "")&amp;
      SOURCE!D2163&amp;", "&amp; IF(lookups!$F$2-LEN(SOURCE!D2163) &gt;= 0, REPT(" ",lookups!$F$2-LEN(SOURCE!D2163)), "")&amp;
      SOURCE!E2163&amp;", "&amp; IF(lookups!$G$2-LEN(SOURCE!E2163) &gt;=0, REPT(" ",lookups!$G$2-LEN(SOURCE!E2163)), "")&amp;
      SOURCE!F2163&amp;", "&amp; IF(lookups!$H$2-LEN(SOURCE!F2163) &gt;= 0, REPT(" ",lookups!$H$2-LEN(SOURCE!F2163)+2), "")&amp;"("&amp;
      SUBSTITUTE(TEXT(SOURCE!G2163,"??0"),"  ","")&amp;" &lt;&lt; TAM_MAX_BITS) |"&amp; IF(lookups!$I$2-3 &gt;= 0, REPT(" ",MAX(1,lookups!$I$2-5+4+1-1-LEN(  IF(ISTEXT(SOURCE!H2163),SOURCE!H2163,  SUBSTITUTE(SUBSTITUTE(TEXT(SOURCE!H2163,"????0"),"  ","")," ",""))   ))), "")&amp;
       IF(ISTEXT(SOURCE!H2163),SOURCE!H2163, SUBSTITUTE(SUBSTITUTE(TEXT(SOURCE!H2163,"????0"),"  ","")," ",""))   &amp;","&amp; IF(lookups!$J$2-3 &gt;= 0, REPT(" ",lookups!$J$2-3-5), "")&amp;
      SOURCE!I2163&amp;
" | "&amp; IF(lookups!$K$2-LEN(SOURCE!I2163) &gt;= 0, REPT(" ",lookups!$K$2-LEN(SOURCE!I2163)), "")&amp;
      SOURCE!J2163&amp;      IF(lookups!$L$2-LEN(SOURCE!J2163) &gt;= 0, REPT(" ",lookups!$L$2-LEN(SOURCE!J2163)), "")&amp;
" | "&amp; IF(lookups!$K$2-LEN(SOURCE!I2163) &gt;= 0, REPT(" ",lookups!$K$2-LEN(SOURCE!I2163)), "")&amp;
      SOURCE!K2163&amp;      IF(lookups!$L$2-LEN(SOURCE!K2163) &gt;= 0, REPT(" ",lookups!$M$2-LEN(SOURCE!K2163)), "")&amp;
" | "&amp; SOURCE!L2163&amp;      IF(lookups!$O$2-LEN(SOURCE!L2163) &gt;= 0, REPT(" ",lookups!$O$2-LEN(SOURCE!L2163)), "")&amp;
" | "&amp; SOURCE!M2163&amp;      IF(lookups!$P$2-LEN(SOURCE!M2163) &gt;= 0, REPT(" ",lookups!$P$2-LEN(SOURCE!M2163)), "")&amp;
      "},"&amp;IF(SOURCE!O2163&lt;&gt;"",""&amp;SOURCE!O2163,"")
 )
)
)</f>
        <v>/* 2119 */  { fnSetGapChar,                 ITM_QUOTE,                   "IWTICK" STD_SPACE_4_PER_EM "'",               "WTICK" STD_SPACE_4_PER_EM "'",                (0 &lt;&lt; TAM_MAX_BITS) |     0, CAT_FNCT | SLS_UNCHANGED | US_UNCHANGED | EIM_DISABLED | PTP_NONE         },</v>
      </c>
    </row>
    <row r="2164" customFormat="false" ht="15.75" hidden="false" customHeight="false" outlineLevel="0" collapsed="false">
      <c r="A2164" s="263" t="str">
        <f aca="false">IF(AND(OR(SOURCE!A2164="",ISBLANK(SOURCE!A2164)),SOURCE!B2164&gt;0),IF(ISBLANK(SOURCE!C2164),"",SOURCE!C2164),
IF(SOURCE!B2164&lt;0,VLOOKUP(SOURCE!B2164,lookups!A$1:B$25,2,0),
  IF(ISBLANK(SOURCE!B2164),
    "",
    "/* "&amp;TEXT(SOURCE!B2164,"???0")&amp;" *"&amp;
      SOURCE!C2164&amp;", "&amp; IF(lookups!$E$2-LEN(SOURCE!C2164) &gt;= 0, REPT(" ",lookups!$E$2-LEN(SOURCE!C2164)), "")&amp;
      SOURCE!D2164&amp;", "&amp; IF(lookups!$F$2-LEN(SOURCE!D2164) &gt;= 0, REPT(" ",lookups!$F$2-LEN(SOURCE!D2164)), "")&amp;
      SOURCE!E2164&amp;", "&amp; IF(lookups!$G$2-LEN(SOURCE!E2164) &gt;=0, REPT(" ",lookups!$G$2-LEN(SOURCE!E2164)), "")&amp;
      SOURCE!F2164&amp;", "&amp; IF(lookups!$H$2-LEN(SOURCE!F2164) &gt;= 0, REPT(" ",lookups!$H$2-LEN(SOURCE!F2164)+2), "")&amp;"("&amp;
      SUBSTITUTE(TEXT(SOURCE!G2164,"??0"),"  ","")&amp;" &lt;&lt; TAM_MAX_BITS) |"&amp; IF(lookups!$I$2-3 &gt;= 0, REPT(" ",MAX(1,lookups!$I$2-5+4+1-1-LEN(  IF(ISTEXT(SOURCE!H2164),SOURCE!H2164,  SUBSTITUTE(SUBSTITUTE(TEXT(SOURCE!H2164,"????0"),"  ","")," ",""))   ))), "")&amp;
       IF(ISTEXT(SOURCE!H2164),SOURCE!H2164, SUBSTITUTE(SUBSTITUTE(TEXT(SOURCE!H2164,"????0"),"  ","")," ",""))   &amp;","&amp; IF(lookups!$J$2-3 &gt;= 0, REPT(" ",lookups!$J$2-3-5), "")&amp;
      SOURCE!I2164&amp;
" | "&amp; IF(lookups!$K$2-LEN(SOURCE!I2164) &gt;= 0, REPT(" ",lookups!$K$2-LEN(SOURCE!I2164)), "")&amp;
      SOURCE!J2164&amp;      IF(lookups!$L$2-LEN(SOURCE!J2164) &gt;= 0, REPT(" ",lookups!$L$2-LEN(SOURCE!J2164)), "")&amp;
" | "&amp; IF(lookups!$K$2-LEN(SOURCE!I2164) &gt;= 0, REPT(" ",lookups!$K$2-LEN(SOURCE!I2164)), "")&amp;
      SOURCE!K2164&amp;      IF(lookups!$L$2-LEN(SOURCE!K2164) &gt;= 0, REPT(" ",lookups!$M$2-LEN(SOURCE!K2164)), "")&amp;
" | "&amp; SOURCE!L2164&amp;      IF(lookups!$O$2-LEN(SOURCE!L2164) &gt;= 0, REPT(" ",lookups!$O$2-LEN(SOURCE!L2164)), "")&amp;
" | "&amp; SOURCE!M2164&amp;      IF(lookups!$P$2-LEN(SOURCE!M2164) &gt;= 0, REPT(" ",lookups!$P$2-LEN(SOURCE!M2164)), "")&amp;
      "},"&amp;IF(SOURCE!O2164&lt;&gt;"",""&amp;SOURCE!O2164,"")
 )
)
)</f>
        <v>/* 2120 */  { fnSetGapChar,                 ITM_NQUOTE,                  "ITICK" STD_NQUOTE,                            "TICK" STD_NQUOTE,                             (0 &lt;&lt; TAM_MAX_BITS) |     0, CAT_FNCT | SLS_UNCHANGED | US_UNCHANGED | EIM_DISABLED | PTP_NONE         },</v>
      </c>
    </row>
    <row r="2165" customFormat="false" ht="15.75" hidden="false" customHeight="false" outlineLevel="0" collapsed="false">
      <c r="A2165" s="263" t="str">
        <f aca="false">IF(AND(OR(SOURCE!A2165="",ISBLANK(SOURCE!A2165)),SOURCE!B2165&gt;0),IF(ISBLANK(SOURCE!C2165),"",SOURCE!C2165),
IF(SOURCE!B2165&lt;0,VLOOKUP(SOURCE!B2165,lookups!A$1:B$25,2,0),
  IF(ISBLANK(SOURCE!B2165),
    "",
    "/* "&amp;TEXT(SOURCE!B2165,"???0")&amp;" *"&amp;
      SOURCE!C2165&amp;", "&amp; IF(lookups!$E$2-LEN(SOURCE!C2165) &gt;= 0, REPT(" ",lookups!$E$2-LEN(SOURCE!C2165)), "")&amp;
      SOURCE!D2165&amp;", "&amp; IF(lookups!$F$2-LEN(SOURCE!D2165) &gt;= 0, REPT(" ",lookups!$F$2-LEN(SOURCE!D2165)), "")&amp;
      SOURCE!E2165&amp;", "&amp; IF(lookups!$G$2-LEN(SOURCE!E2165) &gt;=0, REPT(" ",lookups!$G$2-LEN(SOURCE!E2165)), "")&amp;
      SOURCE!F2165&amp;", "&amp; IF(lookups!$H$2-LEN(SOURCE!F2165) &gt;= 0, REPT(" ",lookups!$H$2-LEN(SOURCE!F2165)+2), "")&amp;"("&amp;
      SUBSTITUTE(TEXT(SOURCE!G2165,"??0"),"  ","")&amp;" &lt;&lt; TAM_MAX_BITS) |"&amp; IF(lookups!$I$2-3 &gt;= 0, REPT(" ",MAX(1,lookups!$I$2-5+4+1-1-LEN(  IF(ISTEXT(SOURCE!H2165),SOURCE!H2165,  SUBSTITUTE(SUBSTITUTE(TEXT(SOURCE!H2165,"????0"),"  ","")," ",""))   ))), "")&amp;
       IF(ISTEXT(SOURCE!H2165),SOURCE!H2165, SUBSTITUTE(SUBSTITUTE(TEXT(SOURCE!H2165,"????0"),"  ","")," ",""))   &amp;","&amp; IF(lookups!$J$2-3 &gt;= 0, REPT(" ",lookups!$J$2-3-5), "")&amp;
      SOURCE!I2165&amp;
" | "&amp; IF(lookups!$K$2-LEN(SOURCE!I2165) &gt;= 0, REPT(" ",lookups!$K$2-LEN(SOURCE!I2165)), "")&amp;
      SOURCE!J2165&amp;      IF(lookups!$L$2-LEN(SOURCE!J2165) &gt;= 0, REPT(" ",lookups!$L$2-LEN(SOURCE!J2165)), "")&amp;
" | "&amp; IF(lookups!$K$2-LEN(SOURCE!I2165) &gt;= 0, REPT(" ",lookups!$K$2-LEN(SOURCE!I2165)), "")&amp;
      SOURCE!K2165&amp;      IF(lookups!$L$2-LEN(SOURCE!K2165) &gt;= 0, REPT(" ",lookups!$M$2-LEN(SOURCE!K2165)), "")&amp;
" | "&amp; SOURCE!L2165&amp;      IF(lookups!$O$2-LEN(SOURCE!L2165) &gt;= 0, REPT(" ",lookups!$O$2-LEN(SOURCE!L2165)), "")&amp;
" | "&amp; SOURCE!M2165&amp;      IF(lookups!$P$2-LEN(SOURCE!M2165) &gt;= 0, REPT(" ",lookups!$P$2-LEN(SOURCE!M2165)), "")&amp;
      "},"&amp;IF(SOURCE!O2165&lt;&gt;"",""&amp;SOURCE!O2165,"")
 )
)
)</f>
        <v>/* 2121 */  { fnSetGapChar,                 ITM_SPACE_PUNCTUATION,       "ISPC" STD_OPEN_BOX,                           "SPC" STD_OPEN_BOX,                            (0 &lt;&lt; TAM_MAX_BITS) |     0, CAT_FNCT | SLS_UNCHANGED | US_UNCHANGED | EIM_DISABLED | PTP_NONE         },</v>
      </c>
    </row>
    <row r="2166" customFormat="false" ht="15.75" hidden="false" customHeight="false" outlineLevel="0" collapsed="false">
      <c r="A2166" s="263" t="str">
        <f aca="false">IF(AND(OR(SOURCE!A2166="",ISBLANK(SOURCE!A2166)),SOURCE!B2166&gt;0),IF(ISBLANK(SOURCE!C2166),"",SOURCE!C2166),
IF(SOURCE!B2166&lt;0,VLOOKUP(SOURCE!B2166,lookups!A$1:B$25,2,0),
  IF(ISBLANK(SOURCE!B2166),
    "",
    "/* "&amp;TEXT(SOURCE!B2166,"???0")&amp;" *"&amp;
      SOURCE!C2166&amp;", "&amp; IF(lookups!$E$2-LEN(SOURCE!C2166) &gt;= 0, REPT(" ",lookups!$E$2-LEN(SOURCE!C2166)), "")&amp;
      SOURCE!D2166&amp;", "&amp; IF(lookups!$F$2-LEN(SOURCE!D2166) &gt;= 0, REPT(" ",lookups!$F$2-LEN(SOURCE!D2166)), "")&amp;
      SOURCE!E2166&amp;", "&amp; IF(lookups!$G$2-LEN(SOURCE!E2166) &gt;=0, REPT(" ",lookups!$G$2-LEN(SOURCE!E2166)), "")&amp;
      SOURCE!F2166&amp;", "&amp; IF(lookups!$H$2-LEN(SOURCE!F2166) &gt;= 0, REPT(" ",lookups!$H$2-LEN(SOURCE!F2166)+2), "")&amp;"("&amp;
      SUBSTITUTE(TEXT(SOURCE!G2166,"??0"),"  ","")&amp;" &lt;&lt; TAM_MAX_BITS) |"&amp; IF(lookups!$I$2-3 &gt;= 0, REPT(" ",MAX(1,lookups!$I$2-5+4+1-1-LEN(  IF(ISTEXT(SOURCE!H2166),SOURCE!H2166,  SUBSTITUTE(SUBSTITUTE(TEXT(SOURCE!H2166,"????0"),"  ","")," ",""))   ))), "")&amp;
       IF(ISTEXT(SOURCE!H2166),SOURCE!H2166, SUBSTITUTE(SUBSTITUTE(TEXT(SOURCE!H2166,"????0"),"  ","")," ",""))   &amp;","&amp; IF(lookups!$J$2-3 &gt;= 0, REPT(" ",lookups!$J$2-3-5), "")&amp;
      SOURCE!I2166&amp;
" | "&amp; IF(lookups!$K$2-LEN(SOURCE!I2166) &gt;= 0, REPT(" ",lookups!$K$2-LEN(SOURCE!I2166)), "")&amp;
      SOURCE!J2166&amp;      IF(lookups!$L$2-LEN(SOURCE!J2166) &gt;= 0, REPT(" ",lookups!$L$2-LEN(SOURCE!J2166)), "")&amp;
" | "&amp; IF(lookups!$K$2-LEN(SOURCE!I2166) &gt;= 0, REPT(" ",lookups!$K$2-LEN(SOURCE!I2166)), "")&amp;
      SOURCE!K2166&amp;      IF(lookups!$L$2-LEN(SOURCE!K2166) &gt;= 0, REPT(" ",lookups!$M$2-LEN(SOURCE!K2166)), "")&amp;
" | "&amp; SOURCE!L2166&amp;      IF(lookups!$O$2-LEN(SOURCE!L2166) &gt;= 0, REPT(" ",lookups!$O$2-LEN(SOURCE!L2166)), "")&amp;
" | "&amp; SOURCE!M2166&amp;      IF(lookups!$P$2-LEN(SOURCE!M2166) &gt;= 0, REPT(" ",lookups!$P$2-LEN(SOURCE!M2166)), "")&amp;
      "},"&amp;IF(SOURCE!O2166&lt;&gt;"",""&amp;SOURCE!O2166,"")
 )
)
)</f>
        <v>/* 2122 */  { fnSetGapChar,                 ITM_SPACE_4_PER_EM,          "INSPC" STD_INV_BRIDGE,                        "NSPC" STD_INV_BRIDGE,                         (0 &lt;&lt; TAM_MAX_BITS) |     0, CAT_FNCT | SLS_UNCHANGED | US_UNCHANGED | EIM_DISABLED | PTP_NONE         },</v>
      </c>
    </row>
    <row r="2167" customFormat="false" ht="15.75" hidden="false" customHeight="false" outlineLevel="0" collapsed="false">
      <c r="A2167" s="263" t="str">
        <f aca="false">IF(AND(OR(SOURCE!A2167="",ISBLANK(SOURCE!A2167)),SOURCE!B2167&gt;0),IF(ISBLANK(SOURCE!C2167),"",SOURCE!C2167),
IF(SOURCE!B2167&lt;0,VLOOKUP(SOURCE!B2167,lookups!A$1:B$25,2,0),
  IF(ISBLANK(SOURCE!B2167),
    "",
    "/* "&amp;TEXT(SOURCE!B2167,"???0")&amp;" *"&amp;
      SOURCE!C2167&amp;", "&amp; IF(lookups!$E$2-LEN(SOURCE!C2167) &gt;= 0, REPT(" ",lookups!$E$2-LEN(SOURCE!C2167)), "")&amp;
      SOURCE!D2167&amp;", "&amp; IF(lookups!$F$2-LEN(SOURCE!D2167) &gt;= 0, REPT(" ",lookups!$F$2-LEN(SOURCE!D2167)), "")&amp;
      SOURCE!E2167&amp;", "&amp; IF(lookups!$G$2-LEN(SOURCE!E2167) &gt;=0, REPT(" ",lookups!$G$2-LEN(SOURCE!E2167)), "")&amp;
      SOURCE!F2167&amp;", "&amp; IF(lookups!$H$2-LEN(SOURCE!F2167) &gt;= 0, REPT(" ",lookups!$H$2-LEN(SOURCE!F2167)+2), "")&amp;"("&amp;
      SUBSTITUTE(TEXT(SOURCE!G2167,"??0"),"  ","")&amp;" &lt;&lt; TAM_MAX_BITS) |"&amp; IF(lookups!$I$2-3 &gt;= 0, REPT(" ",MAX(1,lookups!$I$2-5+4+1-1-LEN(  IF(ISTEXT(SOURCE!H2167),SOURCE!H2167,  SUBSTITUTE(SUBSTITUTE(TEXT(SOURCE!H2167,"????0"),"  ","")," ",""))   ))), "")&amp;
       IF(ISTEXT(SOURCE!H2167),SOURCE!H2167, SUBSTITUTE(SUBSTITUTE(TEXT(SOURCE!H2167,"????0"),"  ","")," ",""))   &amp;","&amp; IF(lookups!$J$2-3 &gt;= 0, REPT(" ",lookups!$J$2-3-5), "")&amp;
      SOURCE!I2167&amp;
" | "&amp; IF(lookups!$K$2-LEN(SOURCE!I2167) &gt;= 0, REPT(" ",lookups!$K$2-LEN(SOURCE!I2167)), "")&amp;
      SOURCE!J2167&amp;      IF(lookups!$L$2-LEN(SOURCE!J2167) &gt;= 0, REPT(" ",lookups!$L$2-LEN(SOURCE!J2167)), "")&amp;
" | "&amp; IF(lookups!$K$2-LEN(SOURCE!I2167) &gt;= 0, REPT(" ",lookups!$K$2-LEN(SOURCE!I2167)), "")&amp;
      SOURCE!K2167&amp;      IF(lookups!$L$2-LEN(SOURCE!K2167) &gt;= 0, REPT(" ",lookups!$M$2-LEN(SOURCE!K2167)), "")&amp;
" | "&amp; SOURCE!L2167&amp;      IF(lookups!$O$2-LEN(SOURCE!L2167) &gt;= 0, REPT(" ",lookups!$O$2-LEN(SOURCE!L2167)), "")&amp;
" | "&amp; SOURCE!M2167&amp;      IF(lookups!$P$2-LEN(SOURCE!M2167) &gt;= 0, REPT(" ",lookups!$P$2-LEN(SOURCE!M2167)), "")&amp;
      "},"&amp;IF(SOURCE!O2167&lt;&gt;"",""&amp;SOURCE!O2167,"")
 )
)
)</f>
        <v>/* 2123 */  { fnSetGapChar,                 ITM_SPACE_EM,                "IWSPC" STD_INV_BRIDGE STD_INV_BRIDGE,         "WSPC" STD_INV_BRIDGE STD_INV_BRIDGE,          (0 &lt;&lt; TAM_MAX_BITS) |     0, CAT_FNCT | SLS_UNCHANGED | US_UNCHANGED | EIM_DISABLED | PTP_NONE         },</v>
      </c>
    </row>
    <row r="2168" customFormat="false" ht="15.75" hidden="false" customHeight="false" outlineLevel="0" collapsed="false">
      <c r="A2168" s="263" t="str">
        <f aca="false">IF(AND(OR(SOURCE!A2168="",ISBLANK(SOURCE!A2168)),SOURCE!B2168&gt;0),IF(ISBLANK(SOURCE!C2168),"",SOURCE!C2168),
IF(SOURCE!B2168&lt;0,VLOOKUP(SOURCE!B2168,lookups!A$1:B$25,2,0),
  IF(ISBLANK(SOURCE!B2168),
    "",
    "/* "&amp;TEXT(SOURCE!B2168,"???0")&amp;" *"&amp;
      SOURCE!C2168&amp;", "&amp; IF(lookups!$E$2-LEN(SOURCE!C2168) &gt;= 0, REPT(" ",lookups!$E$2-LEN(SOURCE!C2168)), "")&amp;
      SOURCE!D2168&amp;", "&amp; IF(lookups!$F$2-LEN(SOURCE!D2168) &gt;= 0, REPT(" ",lookups!$F$2-LEN(SOURCE!D2168)), "")&amp;
      SOURCE!E2168&amp;", "&amp; IF(lookups!$G$2-LEN(SOURCE!E2168) &gt;=0, REPT(" ",lookups!$G$2-LEN(SOURCE!E2168)), "")&amp;
      SOURCE!F2168&amp;", "&amp; IF(lookups!$H$2-LEN(SOURCE!F2168) &gt;= 0, REPT(" ",lookups!$H$2-LEN(SOURCE!F2168)+2), "")&amp;"("&amp;
      SUBSTITUTE(TEXT(SOURCE!G2168,"??0"),"  ","")&amp;" &lt;&lt; TAM_MAX_BITS) |"&amp; IF(lookups!$I$2-3 &gt;= 0, REPT(" ",MAX(1,lookups!$I$2-5+4+1-1-LEN(  IF(ISTEXT(SOURCE!H2168),SOURCE!H2168,  SUBSTITUTE(SUBSTITUTE(TEXT(SOURCE!H2168,"????0"),"  ","")," ",""))   ))), "")&amp;
       IF(ISTEXT(SOURCE!H2168),SOURCE!H2168, SUBSTITUTE(SUBSTITUTE(TEXT(SOURCE!H2168,"????0"),"  ","")," ",""))   &amp;","&amp; IF(lookups!$J$2-3 &gt;= 0, REPT(" ",lookups!$J$2-3-5), "")&amp;
      SOURCE!I2168&amp;
" | "&amp; IF(lookups!$K$2-LEN(SOURCE!I2168) &gt;= 0, REPT(" ",lookups!$K$2-LEN(SOURCE!I2168)), "")&amp;
      SOURCE!J2168&amp;      IF(lookups!$L$2-LEN(SOURCE!J2168) &gt;= 0, REPT(" ",lookups!$L$2-LEN(SOURCE!J2168)), "")&amp;
" | "&amp; IF(lookups!$K$2-LEN(SOURCE!I2168) &gt;= 0, REPT(" ",lookups!$K$2-LEN(SOURCE!I2168)), "")&amp;
      SOURCE!K2168&amp;      IF(lookups!$L$2-LEN(SOURCE!K2168) &gt;= 0, REPT(" ",lookups!$M$2-LEN(SOURCE!K2168)), "")&amp;
" | "&amp; SOURCE!L2168&amp;      IF(lookups!$O$2-LEN(SOURCE!L2168) &gt;= 0, REPT(" ",lookups!$O$2-LEN(SOURCE!L2168)), "")&amp;
" | "&amp; SOURCE!M2168&amp;      IF(lookups!$P$2-LEN(SOURCE!M2168) &gt;= 0, REPT(" ",lookups!$P$2-LEN(SOURCE!M2168)), "")&amp;
      "},"&amp;IF(SOURCE!O2168&lt;&gt;"",""&amp;SOURCE!O2168,"")
 )
)
)</f>
        <v>/* 2124 */  { fnSetGapChar,                 ITM_UNDERSCORE,              "IUNDR" STD_UNDERSCORE,                        "UNDR" STD_UNDERSCORE,                         (0 &lt;&lt; TAM_MAX_BITS) |     0, CAT_FNCT | SLS_UNCHANGED | US_UNCHANGED | EIM_DISABLED | PTP_NONE         },</v>
      </c>
    </row>
    <row r="2169" customFormat="false" ht="15.75" hidden="false" customHeight="false" outlineLevel="0" collapsed="false">
      <c r="A2169" s="263" t="str">
        <f aca="false">IF(AND(OR(SOURCE!A2169="",ISBLANK(SOURCE!A2169)),SOURCE!B2169&gt;0),IF(ISBLANK(SOURCE!C2169),"",SOURCE!C2169),
IF(SOURCE!B2169&lt;0,VLOOKUP(SOURCE!B2169,lookups!A$1:B$25,2,0),
  IF(ISBLANK(SOURCE!B2169),
    "",
    "/* "&amp;TEXT(SOURCE!B2169,"???0")&amp;" *"&amp;
      SOURCE!C2169&amp;", "&amp; IF(lookups!$E$2-LEN(SOURCE!C2169) &gt;= 0, REPT(" ",lookups!$E$2-LEN(SOURCE!C2169)), "")&amp;
      SOURCE!D2169&amp;", "&amp; IF(lookups!$F$2-LEN(SOURCE!D2169) &gt;= 0, REPT(" ",lookups!$F$2-LEN(SOURCE!D2169)), "")&amp;
      SOURCE!E2169&amp;", "&amp; IF(lookups!$G$2-LEN(SOURCE!E2169) &gt;=0, REPT(" ",lookups!$G$2-LEN(SOURCE!E2169)), "")&amp;
      SOURCE!F2169&amp;", "&amp; IF(lookups!$H$2-LEN(SOURCE!F2169) &gt;= 0, REPT(" ",lookups!$H$2-LEN(SOURCE!F2169)+2), "")&amp;"("&amp;
      SUBSTITUTE(TEXT(SOURCE!G2169,"??0"),"  ","")&amp;" &lt;&lt; TAM_MAX_BITS) |"&amp; IF(lookups!$I$2-3 &gt;= 0, REPT(" ",MAX(1,lookups!$I$2-5+4+1-1-LEN(  IF(ISTEXT(SOURCE!H2169),SOURCE!H2169,  SUBSTITUTE(SUBSTITUTE(TEXT(SOURCE!H2169,"????0"),"  ","")," ",""))   ))), "")&amp;
       IF(ISTEXT(SOURCE!H2169),SOURCE!H2169, SUBSTITUTE(SUBSTITUTE(TEXT(SOURCE!H2169,"????0"),"  ","")," ",""))   &amp;","&amp; IF(lookups!$J$2-3 &gt;= 0, REPT(" ",lookups!$J$2-3-5), "")&amp;
      SOURCE!I2169&amp;
" | "&amp; IF(lookups!$K$2-LEN(SOURCE!I2169) &gt;= 0, REPT(" ",lookups!$K$2-LEN(SOURCE!I2169)), "")&amp;
      SOURCE!J2169&amp;      IF(lookups!$L$2-LEN(SOURCE!J2169) &gt;= 0, REPT(" ",lookups!$L$2-LEN(SOURCE!J2169)), "")&amp;
" | "&amp; IF(lookups!$K$2-LEN(SOURCE!I2169) &gt;= 0, REPT(" ",lookups!$K$2-LEN(SOURCE!I2169)), "")&amp;
      SOURCE!K2169&amp;      IF(lookups!$L$2-LEN(SOURCE!K2169) &gt;= 0, REPT(" ",lookups!$M$2-LEN(SOURCE!K2169)), "")&amp;
" | "&amp; SOURCE!L2169&amp;      IF(lookups!$O$2-LEN(SOURCE!L2169) &gt;= 0, REPT(" ",lookups!$O$2-LEN(SOURCE!L2169)), "")&amp;
" | "&amp; SOURCE!M2169&amp;      IF(lookups!$P$2-LEN(SOURCE!M2169) &gt;= 0, REPT(" ",lookups!$P$2-LEN(SOURCE!M2169)), "")&amp;
      "},"&amp;IF(SOURCE!O2169&lt;&gt;"",""&amp;SOURCE!O2169,"")
 )
)
)</f>
        <v>/* 2125 */  { fnSetGapChar,                 ITM_NULL,                    "INONE",                                       "NONE",                                        (0 &lt;&lt; TAM_MAX_BITS) |     0, CAT_FNCT | SLS_UNCHANGED | US_UNCHANGED | EIM_DISABLED | PTP_NONE         },</v>
      </c>
    </row>
    <row r="2170" customFormat="false" ht="15.75" hidden="false" customHeight="false" outlineLevel="0" collapsed="false">
      <c r="A2170" s="263" t="str">
        <f aca="false">IF(AND(OR(SOURCE!A2170="",ISBLANK(SOURCE!A2170)),SOURCE!B2170&gt;0),IF(ISBLANK(SOURCE!C2170),"",SOURCE!C2170),
IF(SOURCE!B2170&lt;0,VLOOKUP(SOURCE!B2170,lookups!A$1:B$25,2,0),
  IF(ISBLANK(SOURCE!B2170),
    "",
    "/* "&amp;TEXT(SOURCE!B2170,"???0")&amp;" *"&amp;
      SOURCE!C2170&amp;", "&amp; IF(lookups!$E$2-LEN(SOURCE!C2170) &gt;= 0, REPT(" ",lookups!$E$2-LEN(SOURCE!C2170)), "")&amp;
      SOURCE!D2170&amp;", "&amp; IF(lookups!$F$2-LEN(SOURCE!D2170) &gt;= 0, REPT(" ",lookups!$F$2-LEN(SOURCE!D2170)), "")&amp;
      SOURCE!E2170&amp;", "&amp; IF(lookups!$G$2-LEN(SOURCE!E2170) &gt;=0, REPT(" ",lookups!$G$2-LEN(SOURCE!E2170)), "")&amp;
      SOURCE!F2170&amp;", "&amp; IF(lookups!$H$2-LEN(SOURCE!F2170) &gt;= 0, REPT(" ",lookups!$H$2-LEN(SOURCE!F2170)+2), "")&amp;"("&amp;
      SUBSTITUTE(TEXT(SOURCE!G2170,"??0"),"  ","")&amp;" &lt;&lt; TAM_MAX_BITS) |"&amp; IF(lookups!$I$2-3 &gt;= 0, REPT(" ",MAX(1,lookups!$I$2-5+4+1-1-LEN(  IF(ISTEXT(SOURCE!H2170),SOURCE!H2170,  SUBSTITUTE(SUBSTITUTE(TEXT(SOURCE!H2170,"????0"),"  ","")," ",""))   ))), "")&amp;
       IF(ISTEXT(SOURCE!H2170),SOURCE!H2170, SUBSTITUTE(SUBSTITUTE(TEXT(SOURCE!H2170,"????0"),"  ","")," ",""))   &amp;","&amp; IF(lookups!$J$2-3 &gt;= 0, REPT(" ",lookups!$J$2-3-5), "")&amp;
      SOURCE!I2170&amp;
" | "&amp; IF(lookups!$K$2-LEN(SOURCE!I2170) &gt;= 0, REPT(" ",lookups!$K$2-LEN(SOURCE!I2170)), "")&amp;
      SOURCE!J2170&amp;      IF(lookups!$L$2-LEN(SOURCE!J2170) &gt;= 0, REPT(" ",lookups!$L$2-LEN(SOURCE!J2170)), "")&amp;
" | "&amp; IF(lookups!$K$2-LEN(SOURCE!I2170) &gt;= 0, REPT(" ",lookups!$K$2-LEN(SOURCE!I2170)), "")&amp;
      SOURCE!K2170&amp;      IF(lookups!$L$2-LEN(SOURCE!K2170) &gt;= 0, REPT(" ",lookups!$M$2-LEN(SOURCE!K2170)), "")&amp;
" | "&amp; SOURCE!L2170&amp;      IF(lookups!$O$2-LEN(SOURCE!L2170) &gt;= 0, REPT(" ",lookups!$O$2-LEN(SOURCE!L2170)), "")&amp;
" | "&amp; SOURCE!M2170&amp;      IF(lookups!$P$2-LEN(SOURCE!M2170) &gt;= 0, REPT(" ",lookups!$P$2-LEN(SOURCE!M2170)), "")&amp;
      "},"&amp;IF(SOURCE!O2170&lt;&gt;"",""&amp;SOURCE!O2170,"")
 )
)
)</f>
        <v>/* 2126 */  { fnSetGapChar,                 32768+ITM_DOT,               "FDOT" STD_DOT,                                "DOT" STD_DOT,                                 (0 &lt;&lt; TAM_MAX_BITS) |     0, CAT_FNCT | SLS_UNCHANGED | US_UNCHANGED | EIM_DISABLED | PTP_NONE         },</v>
      </c>
    </row>
    <row r="2171" customFormat="false" ht="15.75" hidden="false" customHeight="false" outlineLevel="0" collapsed="false">
      <c r="A2171" s="263" t="str">
        <f aca="false">IF(AND(OR(SOURCE!A2171="",ISBLANK(SOURCE!A2171)),SOURCE!B2171&gt;0),IF(ISBLANK(SOURCE!C2171),"",SOURCE!C2171),
IF(SOURCE!B2171&lt;0,VLOOKUP(SOURCE!B2171,lookups!A$1:B$25,2,0),
  IF(ISBLANK(SOURCE!B2171),
    "",
    "/* "&amp;TEXT(SOURCE!B2171,"???0")&amp;" *"&amp;
      SOURCE!C2171&amp;", "&amp; IF(lookups!$E$2-LEN(SOURCE!C2171) &gt;= 0, REPT(" ",lookups!$E$2-LEN(SOURCE!C2171)), "")&amp;
      SOURCE!D2171&amp;", "&amp; IF(lookups!$F$2-LEN(SOURCE!D2171) &gt;= 0, REPT(" ",lookups!$F$2-LEN(SOURCE!D2171)), "")&amp;
      SOURCE!E2171&amp;", "&amp; IF(lookups!$G$2-LEN(SOURCE!E2171) &gt;=0, REPT(" ",lookups!$G$2-LEN(SOURCE!E2171)), "")&amp;
      SOURCE!F2171&amp;", "&amp; IF(lookups!$H$2-LEN(SOURCE!F2171) &gt;= 0, REPT(" ",lookups!$H$2-LEN(SOURCE!F2171)+2), "")&amp;"("&amp;
      SUBSTITUTE(TEXT(SOURCE!G2171,"??0"),"  ","")&amp;" &lt;&lt; TAM_MAX_BITS) |"&amp; IF(lookups!$I$2-3 &gt;= 0, REPT(" ",MAX(1,lookups!$I$2-5+4+1-1-LEN(  IF(ISTEXT(SOURCE!H2171),SOURCE!H2171,  SUBSTITUTE(SUBSTITUTE(TEXT(SOURCE!H2171,"????0"),"  ","")," ",""))   ))), "")&amp;
       IF(ISTEXT(SOURCE!H2171),SOURCE!H2171, SUBSTITUTE(SUBSTITUTE(TEXT(SOURCE!H2171,"????0"),"  ","")," ",""))   &amp;","&amp; IF(lookups!$J$2-3 &gt;= 0, REPT(" ",lookups!$J$2-3-5), "")&amp;
      SOURCE!I2171&amp;
" | "&amp; IF(lookups!$K$2-LEN(SOURCE!I2171) &gt;= 0, REPT(" ",lookups!$K$2-LEN(SOURCE!I2171)), "")&amp;
      SOURCE!J2171&amp;      IF(lookups!$L$2-LEN(SOURCE!J2171) &gt;= 0, REPT(" ",lookups!$L$2-LEN(SOURCE!J2171)), "")&amp;
" | "&amp; IF(lookups!$K$2-LEN(SOURCE!I2171) &gt;= 0, REPT(" ",lookups!$K$2-LEN(SOURCE!I2171)), "")&amp;
      SOURCE!K2171&amp;      IF(lookups!$L$2-LEN(SOURCE!K2171) &gt;= 0, REPT(" ",lookups!$M$2-LEN(SOURCE!K2171)), "")&amp;
" | "&amp; SOURCE!L2171&amp;      IF(lookups!$O$2-LEN(SOURCE!L2171) &gt;= 0, REPT(" ",lookups!$O$2-LEN(SOURCE!L2171)), "")&amp;
" | "&amp; SOURCE!M2171&amp;      IF(lookups!$P$2-LEN(SOURCE!M2171) &gt;= 0, REPT(" ",lookups!$P$2-LEN(SOURCE!M2171)), "")&amp;
      "},"&amp;IF(SOURCE!O2171&lt;&gt;"",""&amp;SOURCE!O2171,"")
 )
)
)</f>
        <v>/* 2127 */  { fnSetGapChar,                 32768+ITM_WDOT,              "FWDOT" STD_SPACE_4_PER_EM STD_WDOT,           "WDOT" STD_SPACE_4_PER_EM STD_WDOT,            (0 &lt;&lt; TAM_MAX_BITS) |     0, CAT_FNCT | SLS_UNCHANGED | US_UNCHANGED | EIM_DISABLED | PTP_NONE         },</v>
      </c>
    </row>
    <row r="2172" customFormat="false" ht="15.75" hidden="false" customHeight="false" outlineLevel="0" collapsed="false">
      <c r="A2172" s="263" t="str">
        <f aca="false">IF(AND(OR(SOURCE!A2172="",ISBLANK(SOURCE!A2172)),SOURCE!B2172&gt;0),IF(ISBLANK(SOURCE!C2172),"",SOURCE!C2172),
IF(SOURCE!B2172&lt;0,VLOOKUP(SOURCE!B2172,lookups!A$1:B$25,2,0),
  IF(ISBLANK(SOURCE!B2172),
    "",
    "/* "&amp;TEXT(SOURCE!B2172,"???0")&amp;" *"&amp;
      SOURCE!C2172&amp;", "&amp; IF(lookups!$E$2-LEN(SOURCE!C2172) &gt;= 0, REPT(" ",lookups!$E$2-LEN(SOURCE!C2172)), "")&amp;
      SOURCE!D2172&amp;", "&amp; IF(lookups!$F$2-LEN(SOURCE!D2172) &gt;= 0, REPT(" ",lookups!$F$2-LEN(SOURCE!D2172)), "")&amp;
      SOURCE!E2172&amp;", "&amp; IF(lookups!$G$2-LEN(SOURCE!E2172) &gt;=0, REPT(" ",lookups!$G$2-LEN(SOURCE!E2172)), "")&amp;
      SOURCE!F2172&amp;", "&amp; IF(lookups!$H$2-LEN(SOURCE!F2172) &gt;= 0, REPT(" ",lookups!$H$2-LEN(SOURCE!F2172)+2), "")&amp;"("&amp;
      SUBSTITUTE(TEXT(SOURCE!G2172,"??0"),"  ","")&amp;" &lt;&lt; TAM_MAX_BITS) |"&amp; IF(lookups!$I$2-3 &gt;= 0, REPT(" ",MAX(1,lookups!$I$2-5+4+1-1-LEN(  IF(ISTEXT(SOURCE!H2172),SOURCE!H2172,  SUBSTITUTE(SUBSTITUTE(TEXT(SOURCE!H2172,"????0"),"  ","")," ",""))   ))), "")&amp;
       IF(ISTEXT(SOURCE!H2172),SOURCE!H2172, SUBSTITUTE(SUBSTITUTE(TEXT(SOURCE!H2172,"????0"),"  ","")," ",""))   &amp;","&amp; IF(lookups!$J$2-3 &gt;= 0, REPT(" ",lookups!$J$2-3-5), "")&amp;
      SOURCE!I2172&amp;
" | "&amp; IF(lookups!$K$2-LEN(SOURCE!I2172) &gt;= 0, REPT(" ",lookups!$K$2-LEN(SOURCE!I2172)), "")&amp;
      SOURCE!J2172&amp;      IF(lookups!$L$2-LEN(SOURCE!J2172) &gt;= 0, REPT(" ",lookups!$L$2-LEN(SOURCE!J2172)), "")&amp;
" | "&amp; IF(lookups!$K$2-LEN(SOURCE!I2172) &gt;= 0, REPT(" ",lookups!$K$2-LEN(SOURCE!I2172)), "")&amp;
      SOURCE!K2172&amp;      IF(lookups!$L$2-LEN(SOURCE!K2172) &gt;= 0, REPT(" ",lookups!$M$2-LEN(SOURCE!K2172)), "")&amp;
" | "&amp; SOURCE!L2172&amp;      IF(lookups!$O$2-LEN(SOURCE!L2172) &gt;= 0, REPT(" ",lookups!$O$2-LEN(SOURCE!L2172)), "")&amp;
" | "&amp; SOURCE!M2172&amp;      IF(lookups!$P$2-LEN(SOURCE!M2172) &gt;= 0, REPT(" ",lookups!$P$2-LEN(SOURCE!M2172)), "")&amp;
      "},"&amp;IF(SOURCE!O2172&lt;&gt;"",""&amp;SOURCE!O2172,"")
 )
)
)</f>
        <v>/* 2128 */  { fnSetGapChar,                 32768+ITM_PERIOD,            "FPER.",                                       "PER.",                                        (0 &lt;&lt; TAM_MAX_BITS) |     0, CAT_FNCT | SLS_UNCHANGED | US_UNCHANGED | EIM_DISABLED | PTP_NONE         },</v>
      </c>
    </row>
    <row r="2173" customFormat="false" ht="15.75" hidden="false" customHeight="false" outlineLevel="0" collapsed="false">
      <c r="A2173" s="263" t="str">
        <f aca="false">IF(AND(OR(SOURCE!A2173="",ISBLANK(SOURCE!A2173)),SOURCE!B2173&gt;0),IF(ISBLANK(SOURCE!C2173),"",SOURCE!C2173),
IF(SOURCE!B2173&lt;0,VLOOKUP(SOURCE!B2173,lookups!A$1:B$25,2,0),
  IF(ISBLANK(SOURCE!B2173),
    "",
    "/* "&amp;TEXT(SOURCE!B2173,"???0")&amp;" *"&amp;
      SOURCE!C2173&amp;", "&amp; IF(lookups!$E$2-LEN(SOURCE!C2173) &gt;= 0, REPT(" ",lookups!$E$2-LEN(SOURCE!C2173)), "")&amp;
      SOURCE!D2173&amp;", "&amp; IF(lookups!$F$2-LEN(SOURCE!D2173) &gt;= 0, REPT(" ",lookups!$F$2-LEN(SOURCE!D2173)), "")&amp;
      SOURCE!E2173&amp;", "&amp; IF(lookups!$G$2-LEN(SOURCE!E2173) &gt;=0, REPT(" ",lookups!$G$2-LEN(SOURCE!E2173)), "")&amp;
      SOURCE!F2173&amp;", "&amp; IF(lookups!$H$2-LEN(SOURCE!F2173) &gt;= 0, REPT(" ",lookups!$H$2-LEN(SOURCE!F2173)+2), "")&amp;"("&amp;
      SUBSTITUTE(TEXT(SOURCE!G2173,"??0"),"  ","")&amp;" &lt;&lt; TAM_MAX_BITS) |"&amp; IF(lookups!$I$2-3 &gt;= 0, REPT(" ",MAX(1,lookups!$I$2-5+4+1-1-LEN(  IF(ISTEXT(SOURCE!H2173),SOURCE!H2173,  SUBSTITUTE(SUBSTITUTE(TEXT(SOURCE!H2173,"????0"),"  ","")," ",""))   ))), "")&amp;
       IF(ISTEXT(SOURCE!H2173),SOURCE!H2173, SUBSTITUTE(SUBSTITUTE(TEXT(SOURCE!H2173,"????0"),"  ","")," ",""))   &amp;","&amp; IF(lookups!$J$2-3 &gt;= 0, REPT(" ",lookups!$J$2-3-5), "")&amp;
      SOURCE!I2173&amp;
" | "&amp; IF(lookups!$K$2-LEN(SOURCE!I2173) &gt;= 0, REPT(" ",lookups!$K$2-LEN(SOURCE!I2173)), "")&amp;
      SOURCE!J2173&amp;      IF(lookups!$L$2-LEN(SOURCE!J2173) &gt;= 0, REPT(" ",lookups!$L$2-LEN(SOURCE!J2173)), "")&amp;
" | "&amp; IF(lookups!$K$2-LEN(SOURCE!I2173) &gt;= 0, REPT(" ",lookups!$K$2-LEN(SOURCE!I2173)), "")&amp;
      SOURCE!K2173&amp;      IF(lookups!$L$2-LEN(SOURCE!K2173) &gt;= 0, REPT(" ",lookups!$M$2-LEN(SOURCE!K2173)), "")&amp;
" | "&amp; SOURCE!L2173&amp;      IF(lookups!$O$2-LEN(SOURCE!L2173) &gt;= 0, REPT(" ",lookups!$O$2-LEN(SOURCE!L2173)), "")&amp;
" | "&amp; SOURCE!M2173&amp;      IF(lookups!$P$2-LEN(SOURCE!M2173) &gt;= 0, REPT(" ",lookups!$P$2-LEN(SOURCE!M2173)), "")&amp;
      "},"&amp;IF(SOURCE!O2173&lt;&gt;"",""&amp;SOURCE!O2173,"")
 )
)
)</f>
        <v>/* 2129 */  { fnSetGapChar,                 32768+ITM_WPERIOD,           "FWPER" STD_SPACE_4_PER_EM STD_WPERIOD,        "WPER" STD_SPACE_4_PER_EM STD_WPERIOD,         (0 &lt;&lt; TAM_MAX_BITS) |     0, CAT_FNCT | SLS_UNCHANGED | US_UNCHANGED | EIM_DISABLED | PTP_NONE         },</v>
      </c>
    </row>
    <row r="2174" customFormat="false" ht="15.75" hidden="false" customHeight="false" outlineLevel="0" collapsed="false">
      <c r="A2174" s="263" t="str">
        <f aca="false">IF(AND(OR(SOURCE!A2174="",ISBLANK(SOURCE!A2174)),SOURCE!B2174&gt;0),IF(ISBLANK(SOURCE!C2174),"",SOURCE!C2174),
IF(SOURCE!B2174&lt;0,VLOOKUP(SOURCE!B2174,lookups!A$1:B$25,2,0),
  IF(ISBLANK(SOURCE!B2174),
    "",
    "/* "&amp;TEXT(SOURCE!B2174,"???0")&amp;" *"&amp;
      SOURCE!C2174&amp;", "&amp; IF(lookups!$E$2-LEN(SOURCE!C2174) &gt;= 0, REPT(" ",lookups!$E$2-LEN(SOURCE!C2174)), "")&amp;
      SOURCE!D2174&amp;", "&amp; IF(lookups!$F$2-LEN(SOURCE!D2174) &gt;= 0, REPT(" ",lookups!$F$2-LEN(SOURCE!D2174)), "")&amp;
      SOURCE!E2174&amp;", "&amp; IF(lookups!$G$2-LEN(SOURCE!E2174) &gt;=0, REPT(" ",lookups!$G$2-LEN(SOURCE!E2174)), "")&amp;
      SOURCE!F2174&amp;", "&amp; IF(lookups!$H$2-LEN(SOURCE!F2174) &gt;= 0, REPT(" ",lookups!$H$2-LEN(SOURCE!F2174)+2), "")&amp;"("&amp;
      SUBSTITUTE(TEXT(SOURCE!G2174,"??0"),"  ","")&amp;" &lt;&lt; TAM_MAX_BITS) |"&amp; IF(lookups!$I$2-3 &gt;= 0, REPT(" ",MAX(1,lookups!$I$2-5+4+1-1-LEN(  IF(ISTEXT(SOURCE!H2174),SOURCE!H2174,  SUBSTITUTE(SUBSTITUTE(TEXT(SOURCE!H2174,"????0"),"  ","")," ",""))   ))), "")&amp;
       IF(ISTEXT(SOURCE!H2174),SOURCE!H2174, SUBSTITUTE(SUBSTITUTE(TEXT(SOURCE!H2174,"????0"),"  ","")," ",""))   &amp;","&amp; IF(lookups!$J$2-3 &gt;= 0, REPT(" ",lookups!$J$2-3-5), "")&amp;
      SOURCE!I2174&amp;
" | "&amp; IF(lookups!$K$2-LEN(SOURCE!I2174) &gt;= 0, REPT(" ",lookups!$K$2-LEN(SOURCE!I2174)), "")&amp;
      SOURCE!J2174&amp;      IF(lookups!$L$2-LEN(SOURCE!J2174) &gt;= 0, REPT(" ",lookups!$L$2-LEN(SOURCE!J2174)), "")&amp;
" | "&amp; IF(lookups!$K$2-LEN(SOURCE!I2174) &gt;= 0, REPT(" ",lookups!$K$2-LEN(SOURCE!I2174)), "")&amp;
      SOURCE!K2174&amp;      IF(lookups!$L$2-LEN(SOURCE!K2174) &gt;= 0, REPT(" ",lookups!$M$2-LEN(SOURCE!K2174)), "")&amp;
" | "&amp; SOURCE!L2174&amp;      IF(lookups!$O$2-LEN(SOURCE!L2174) &gt;= 0, REPT(" ",lookups!$O$2-LEN(SOURCE!L2174)), "")&amp;
" | "&amp; SOURCE!M2174&amp;      IF(lookups!$P$2-LEN(SOURCE!M2174) &gt;= 0, REPT(" ",lookups!$P$2-LEN(SOURCE!M2174)), "")&amp;
      "},"&amp;IF(SOURCE!O2174&lt;&gt;"",""&amp;SOURCE!O2174,"")
 )
)
)</f>
        <v>/* 2130 */  { fnSetGapChar,                 32768+ITM_COMMA,             "FCOM,",                                       "COM,",                                        (0 &lt;&lt; TAM_MAX_BITS) |     0, CAT_FNCT | SLS_UNCHANGED | US_UNCHANGED | EIM_DISABLED | PTP_NONE         },</v>
      </c>
    </row>
    <row r="2175" customFormat="false" ht="15.75" hidden="false" customHeight="false" outlineLevel="0" collapsed="false">
      <c r="A2175" s="263" t="str">
        <f aca="false">IF(AND(OR(SOURCE!A2175="",ISBLANK(SOURCE!A2175)),SOURCE!B2175&gt;0),IF(ISBLANK(SOURCE!C2175),"",SOURCE!C2175),
IF(SOURCE!B2175&lt;0,VLOOKUP(SOURCE!B2175,lookups!A$1:B$25,2,0),
  IF(ISBLANK(SOURCE!B2175),
    "",
    "/* "&amp;TEXT(SOURCE!B2175,"???0")&amp;" *"&amp;
      SOURCE!C2175&amp;", "&amp; IF(lookups!$E$2-LEN(SOURCE!C2175) &gt;= 0, REPT(" ",lookups!$E$2-LEN(SOURCE!C2175)), "")&amp;
      SOURCE!D2175&amp;", "&amp; IF(lookups!$F$2-LEN(SOURCE!D2175) &gt;= 0, REPT(" ",lookups!$F$2-LEN(SOURCE!D2175)), "")&amp;
      SOURCE!E2175&amp;", "&amp; IF(lookups!$G$2-LEN(SOURCE!E2175) &gt;=0, REPT(" ",lookups!$G$2-LEN(SOURCE!E2175)), "")&amp;
      SOURCE!F2175&amp;", "&amp; IF(lookups!$H$2-LEN(SOURCE!F2175) &gt;= 0, REPT(" ",lookups!$H$2-LEN(SOURCE!F2175)+2), "")&amp;"("&amp;
      SUBSTITUTE(TEXT(SOURCE!G2175,"??0"),"  ","")&amp;" &lt;&lt; TAM_MAX_BITS) |"&amp; IF(lookups!$I$2-3 &gt;= 0, REPT(" ",MAX(1,lookups!$I$2-5+4+1-1-LEN(  IF(ISTEXT(SOURCE!H2175),SOURCE!H2175,  SUBSTITUTE(SUBSTITUTE(TEXT(SOURCE!H2175,"????0"),"  ","")," ",""))   ))), "")&amp;
       IF(ISTEXT(SOURCE!H2175),SOURCE!H2175, SUBSTITUTE(SUBSTITUTE(TEXT(SOURCE!H2175,"????0"),"  ","")," ",""))   &amp;","&amp; IF(lookups!$J$2-3 &gt;= 0, REPT(" ",lookups!$J$2-3-5), "")&amp;
      SOURCE!I2175&amp;
" | "&amp; IF(lookups!$K$2-LEN(SOURCE!I2175) &gt;= 0, REPT(" ",lookups!$K$2-LEN(SOURCE!I2175)), "")&amp;
      SOURCE!J2175&amp;      IF(lookups!$L$2-LEN(SOURCE!J2175) &gt;= 0, REPT(" ",lookups!$L$2-LEN(SOURCE!J2175)), "")&amp;
" | "&amp; IF(lookups!$K$2-LEN(SOURCE!I2175) &gt;= 0, REPT(" ",lookups!$K$2-LEN(SOURCE!I2175)), "")&amp;
      SOURCE!K2175&amp;      IF(lookups!$L$2-LEN(SOURCE!K2175) &gt;= 0, REPT(" ",lookups!$M$2-LEN(SOURCE!K2175)), "")&amp;
" | "&amp; SOURCE!L2175&amp;      IF(lookups!$O$2-LEN(SOURCE!L2175) &gt;= 0, REPT(" ",lookups!$O$2-LEN(SOURCE!L2175)), "")&amp;
" | "&amp; SOURCE!M2175&amp;      IF(lookups!$P$2-LEN(SOURCE!M2175) &gt;= 0, REPT(" ",lookups!$P$2-LEN(SOURCE!M2175)), "")&amp;
      "},"&amp;IF(SOURCE!O2175&lt;&gt;"",""&amp;SOURCE!O2175,"")
 )
)
)</f>
        <v>/* 2131 */  { fnSetGapChar,                 32768+ITM_WCOMMA,            "FWCOM" STD_SPACE_4_PER_EM STD_WCOMMA,         "WCOM" STD_SPACE_4_PER_EM STD_WCOMMA,          (0 &lt;&lt; TAM_MAX_BITS) |     0, CAT_FNCT | SLS_UNCHANGED | US_UNCHANGED | EIM_DISABLED | PTP_NONE         },</v>
      </c>
    </row>
    <row r="2176" customFormat="false" ht="15.75" hidden="false" customHeight="false" outlineLevel="0" collapsed="false">
      <c r="A2176" s="263" t="str">
        <f aca="false">IF(AND(OR(SOURCE!A2176="",ISBLANK(SOURCE!A2176)),SOURCE!B2176&gt;0),IF(ISBLANK(SOURCE!C2176),"",SOURCE!C2176),
IF(SOURCE!B2176&lt;0,VLOOKUP(SOURCE!B2176,lookups!A$1:B$25,2,0),
  IF(ISBLANK(SOURCE!B2176),
    "",
    "/* "&amp;TEXT(SOURCE!B2176,"???0")&amp;" *"&amp;
      SOURCE!C2176&amp;", "&amp; IF(lookups!$E$2-LEN(SOURCE!C2176) &gt;= 0, REPT(" ",lookups!$E$2-LEN(SOURCE!C2176)), "")&amp;
      SOURCE!D2176&amp;", "&amp; IF(lookups!$F$2-LEN(SOURCE!D2176) &gt;= 0, REPT(" ",lookups!$F$2-LEN(SOURCE!D2176)), "")&amp;
      SOURCE!E2176&amp;", "&amp; IF(lookups!$G$2-LEN(SOURCE!E2176) &gt;=0, REPT(" ",lookups!$G$2-LEN(SOURCE!E2176)), "")&amp;
      SOURCE!F2176&amp;", "&amp; IF(lookups!$H$2-LEN(SOURCE!F2176) &gt;= 0, REPT(" ",lookups!$H$2-LEN(SOURCE!F2176)+2), "")&amp;"("&amp;
      SUBSTITUTE(TEXT(SOURCE!G2176,"??0"),"  ","")&amp;" &lt;&lt; TAM_MAX_BITS) |"&amp; IF(lookups!$I$2-3 &gt;= 0, REPT(" ",MAX(1,lookups!$I$2-5+4+1-1-LEN(  IF(ISTEXT(SOURCE!H2176),SOURCE!H2176,  SUBSTITUTE(SUBSTITUTE(TEXT(SOURCE!H2176,"????0"),"  ","")," ",""))   ))), "")&amp;
       IF(ISTEXT(SOURCE!H2176),SOURCE!H2176, SUBSTITUTE(SUBSTITUTE(TEXT(SOURCE!H2176,"????0"),"  ","")," ",""))   &amp;","&amp; IF(lookups!$J$2-3 &gt;= 0, REPT(" ",lookups!$J$2-3-5), "")&amp;
      SOURCE!I2176&amp;
" | "&amp; IF(lookups!$K$2-LEN(SOURCE!I2176) &gt;= 0, REPT(" ",lookups!$K$2-LEN(SOURCE!I2176)), "")&amp;
      SOURCE!J2176&amp;      IF(lookups!$L$2-LEN(SOURCE!J2176) &gt;= 0, REPT(" ",lookups!$L$2-LEN(SOURCE!J2176)), "")&amp;
" | "&amp; IF(lookups!$K$2-LEN(SOURCE!I2176) &gt;= 0, REPT(" ",lookups!$K$2-LEN(SOURCE!I2176)), "")&amp;
      SOURCE!K2176&amp;      IF(lookups!$L$2-LEN(SOURCE!K2176) &gt;= 0, REPT(" ",lookups!$M$2-LEN(SOURCE!K2176)), "")&amp;
" | "&amp; SOURCE!L2176&amp;      IF(lookups!$O$2-LEN(SOURCE!L2176) &gt;= 0, REPT(" ",lookups!$O$2-LEN(SOURCE!L2176)), "")&amp;
" | "&amp; SOURCE!M2176&amp;      IF(lookups!$P$2-LEN(SOURCE!M2176) &gt;= 0, REPT(" ",lookups!$P$2-LEN(SOURCE!M2176)), "")&amp;
      "},"&amp;IF(SOURCE!O2176&lt;&gt;"",""&amp;SOURCE!O2176,"")
 )
)
)</f>
        <v>/* 2132 */  { fnSetGapChar,                 32768+ITM_QUOTE,             "FWTICK" STD_SPACE_4_PER_EM "'",               "WTICK" STD_SPACE_4_PER_EM "'",                (0 &lt;&lt; TAM_MAX_BITS) |     0, CAT_FNCT | SLS_UNCHANGED | US_UNCHANGED | EIM_DISABLED | PTP_NONE         },</v>
      </c>
    </row>
    <row r="2177" customFormat="false" ht="15.75" hidden="false" customHeight="false" outlineLevel="0" collapsed="false">
      <c r="A2177" s="263" t="str">
        <f aca="false">IF(AND(OR(SOURCE!A2177="",ISBLANK(SOURCE!A2177)),SOURCE!B2177&gt;0),IF(ISBLANK(SOURCE!C2177),"",SOURCE!C2177),
IF(SOURCE!B2177&lt;0,VLOOKUP(SOURCE!B2177,lookups!A$1:B$25,2,0),
  IF(ISBLANK(SOURCE!B2177),
    "",
    "/* "&amp;TEXT(SOURCE!B2177,"???0")&amp;" *"&amp;
      SOURCE!C2177&amp;", "&amp; IF(lookups!$E$2-LEN(SOURCE!C2177) &gt;= 0, REPT(" ",lookups!$E$2-LEN(SOURCE!C2177)), "")&amp;
      SOURCE!D2177&amp;", "&amp; IF(lookups!$F$2-LEN(SOURCE!D2177) &gt;= 0, REPT(" ",lookups!$F$2-LEN(SOURCE!D2177)), "")&amp;
      SOURCE!E2177&amp;", "&amp; IF(lookups!$G$2-LEN(SOURCE!E2177) &gt;=0, REPT(" ",lookups!$G$2-LEN(SOURCE!E2177)), "")&amp;
      SOURCE!F2177&amp;", "&amp; IF(lookups!$H$2-LEN(SOURCE!F2177) &gt;= 0, REPT(" ",lookups!$H$2-LEN(SOURCE!F2177)+2), "")&amp;"("&amp;
      SUBSTITUTE(TEXT(SOURCE!G2177,"??0"),"  ","")&amp;" &lt;&lt; TAM_MAX_BITS) |"&amp; IF(lookups!$I$2-3 &gt;= 0, REPT(" ",MAX(1,lookups!$I$2-5+4+1-1-LEN(  IF(ISTEXT(SOURCE!H2177),SOURCE!H2177,  SUBSTITUTE(SUBSTITUTE(TEXT(SOURCE!H2177,"????0"),"  ","")," ",""))   ))), "")&amp;
       IF(ISTEXT(SOURCE!H2177),SOURCE!H2177, SUBSTITUTE(SUBSTITUTE(TEXT(SOURCE!H2177,"????0"),"  ","")," ",""))   &amp;","&amp; IF(lookups!$J$2-3 &gt;= 0, REPT(" ",lookups!$J$2-3-5), "")&amp;
      SOURCE!I2177&amp;
" | "&amp; IF(lookups!$K$2-LEN(SOURCE!I2177) &gt;= 0, REPT(" ",lookups!$K$2-LEN(SOURCE!I2177)), "")&amp;
      SOURCE!J2177&amp;      IF(lookups!$L$2-LEN(SOURCE!J2177) &gt;= 0, REPT(" ",lookups!$L$2-LEN(SOURCE!J2177)), "")&amp;
" | "&amp; IF(lookups!$K$2-LEN(SOURCE!I2177) &gt;= 0, REPT(" ",lookups!$K$2-LEN(SOURCE!I2177)), "")&amp;
      SOURCE!K2177&amp;      IF(lookups!$L$2-LEN(SOURCE!K2177) &gt;= 0, REPT(" ",lookups!$M$2-LEN(SOURCE!K2177)), "")&amp;
" | "&amp; SOURCE!L2177&amp;      IF(lookups!$O$2-LEN(SOURCE!L2177) &gt;= 0, REPT(" ",lookups!$O$2-LEN(SOURCE!L2177)), "")&amp;
" | "&amp; SOURCE!M2177&amp;      IF(lookups!$P$2-LEN(SOURCE!M2177) &gt;= 0, REPT(" ",lookups!$P$2-LEN(SOURCE!M2177)), "")&amp;
      "},"&amp;IF(SOURCE!O2177&lt;&gt;"",""&amp;SOURCE!O2177,"")
 )
)
)</f>
        <v>/* 2133 */  { fnSetGapChar,                 32768+ITM_NQUOTE,            "FTICK" STD_NQUOTE,                            "TICK" STD_NQUOTE,                             (0 &lt;&lt; TAM_MAX_BITS) |     0, CAT_FNCT | SLS_UNCHANGED | US_UNCHANGED | EIM_DISABLED | PTP_NONE         },</v>
      </c>
    </row>
    <row r="2178" customFormat="false" ht="15.75" hidden="false" customHeight="false" outlineLevel="0" collapsed="false">
      <c r="A2178" s="263" t="str">
        <f aca="false">IF(AND(OR(SOURCE!A2178="",ISBLANK(SOURCE!A2178)),SOURCE!B2178&gt;0),IF(ISBLANK(SOURCE!C2178),"",SOURCE!C2178),
IF(SOURCE!B2178&lt;0,VLOOKUP(SOURCE!B2178,lookups!A$1:B$25,2,0),
  IF(ISBLANK(SOURCE!B2178),
    "",
    "/* "&amp;TEXT(SOURCE!B2178,"???0")&amp;" *"&amp;
      SOURCE!C2178&amp;", "&amp; IF(lookups!$E$2-LEN(SOURCE!C2178) &gt;= 0, REPT(" ",lookups!$E$2-LEN(SOURCE!C2178)), "")&amp;
      SOURCE!D2178&amp;", "&amp; IF(lookups!$F$2-LEN(SOURCE!D2178) &gt;= 0, REPT(" ",lookups!$F$2-LEN(SOURCE!D2178)), "")&amp;
      SOURCE!E2178&amp;", "&amp; IF(lookups!$G$2-LEN(SOURCE!E2178) &gt;=0, REPT(" ",lookups!$G$2-LEN(SOURCE!E2178)), "")&amp;
      SOURCE!F2178&amp;", "&amp; IF(lookups!$H$2-LEN(SOURCE!F2178) &gt;= 0, REPT(" ",lookups!$H$2-LEN(SOURCE!F2178)+2), "")&amp;"("&amp;
      SUBSTITUTE(TEXT(SOURCE!G2178,"??0"),"  ","")&amp;" &lt;&lt; TAM_MAX_BITS) |"&amp; IF(lookups!$I$2-3 &gt;= 0, REPT(" ",MAX(1,lookups!$I$2-5+4+1-1-LEN(  IF(ISTEXT(SOURCE!H2178),SOURCE!H2178,  SUBSTITUTE(SUBSTITUTE(TEXT(SOURCE!H2178,"????0"),"  ","")," ",""))   ))), "")&amp;
       IF(ISTEXT(SOURCE!H2178),SOURCE!H2178, SUBSTITUTE(SUBSTITUTE(TEXT(SOURCE!H2178,"????0"),"  ","")," ",""))   &amp;","&amp; IF(lookups!$J$2-3 &gt;= 0, REPT(" ",lookups!$J$2-3-5), "")&amp;
      SOURCE!I2178&amp;
" | "&amp; IF(lookups!$K$2-LEN(SOURCE!I2178) &gt;= 0, REPT(" ",lookups!$K$2-LEN(SOURCE!I2178)), "")&amp;
      SOURCE!J2178&amp;      IF(lookups!$L$2-LEN(SOURCE!J2178) &gt;= 0, REPT(" ",lookups!$L$2-LEN(SOURCE!J2178)), "")&amp;
" | "&amp; IF(lookups!$K$2-LEN(SOURCE!I2178) &gt;= 0, REPT(" ",lookups!$K$2-LEN(SOURCE!I2178)), "")&amp;
      SOURCE!K2178&amp;      IF(lookups!$L$2-LEN(SOURCE!K2178) &gt;= 0, REPT(" ",lookups!$M$2-LEN(SOURCE!K2178)), "")&amp;
" | "&amp; SOURCE!L2178&amp;      IF(lookups!$O$2-LEN(SOURCE!L2178) &gt;= 0, REPT(" ",lookups!$O$2-LEN(SOURCE!L2178)), "")&amp;
" | "&amp; SOURCE!M2178&amp;      IF(lookups!$P$2-LEN(SOURCE!M2178) &gt;= 0, REPT(" ",lookups!$P$2-LEN(SOURCE!M2178)), "")&amp;
      "},"&amp;IF(SOURCE!O2178&lt;&gt;"",""&amp;SOURCE!O2178,"")
 )
)
)</f>
        <v>/* 2134 */  { fnSetGapChar,                 32768+ITM_SPACE_PUNCTUATION, "FSPC" STD_OPEN_BOX,                           "SPC" STD_OPEN_BOX,                            (0 &lt;&lt; TAM_MAX_BITS) |     0, CAT_FNCT | SLS_UNCHANGED | US_UNCHANGED | EIM_DISABLED | PTP_NONE         },</v>
      </c>
    </row>
    <row r="2179" customFormat="false" ht="15.75" hidden="false" customHeight="false" outlineLevel="0" collapsed="false">
      <c r="A2179" s="263" t="str">
        <f aca="false">IF(AND(OR(SOURCE!A2179="",ISBLANK(SOURCE!A2179)),SOURCE!B2179&gt;0),IF(ISBLANK(SOURCE!C2179),"",SOURCE!C2179),
IF(SOURCE!B2179&lt;0,VLOOKUP(SOURCE!B2179,lookups!A$1:B$25,2,0),
  IF(ISBLANK(SOURCE!B2179),
    "",
    "/* "&amp;TEXT(SOURCE!B2179,"???0")&amp;" *"&amp;
      SOURCE!C2179&amp;", "&amp; IF(lookups!$E$2-LEN(SOURCE!C2179) &gt;= 0, REPT(" ",lookups!$E$2-LEN(SOURCE!C2179)), "")&amp;
      SOURCE!D2179&amp;", "&amp; IF(lookups!$F$2-LEN(SOURCE!D2179) &gt;= 0, REPT(" ",lookups!$F$2-LEN(SOURCE!D2179)), "")&amp;
      SOURCE!E2179&amp;", "&amp; IF(lookups!$G$2-LEN(SOURCE!E2179) &gt;=0, REPT(" ",lookups!$G$2-LEN(SOURCE!E2179)), "")&amp;
      SOURCE!F2179&amp;", "&amp; IF(lookups!$H$2-LEN(SOURCE!F2179) &gt;= 0, REPT(" ",lookups!$H$2-LEN(SOURCE!F2179)+2), "")&amp;"("&amp;
      SUBSTITUTE(TEXT(SOURCE!G2179,"??0"),"  ","")&amp;" &lt;&lt; TAM_MAX_BITS) |"&amp; IF(lookups!$I$2-3 &gt;= 0, REPT(" ",MAX(1,lookups!$I$2-5+4+1-1-LEN(  IF(ISTEXT(SOURCE!H2179),SOURCE!H2179,  SUBSTITUTE(SUBSTITUTE(TEXT(SOURCE!H2179,"????0"),"  ","")," ",""))   ))), "")&amp;
       IF(ISTEXT(SOURCE!H2179),SOURCE!H2179, SUBSTITUTE(SUBSTITUTE(TEXT(SOURCE!H2179,"????0"),"  ","")," ",""))   &amp;","&amp; IF(lookups!$J$2-3 &gt;= 0, REPT(" ",lookups!$J$2-3-5), "")&amp;
      SOURCE!I2179&amp;
" | "&amp; IF(lookups!$K$2-LEN(SOURCE!I2179) &gt;= 0, REPT(" ",lookups!$K$2-LEN(SOURCE!I2179)), "")&amp;
      SOURCE!J2179&amp;      IF(lookups!$L$2-LEN(SOURCE!J2179) &gt;= 0, REPT(" ",lookups!$L$2-LEN(SOURCE!J2179)), "")&amp;
" | "&amp; IF(lookups!$K$2-LEN(SOURCE!I2179) &gt;= 0, REPT(" ",lookups!$K$2-LEN(SOURCE!I2179)), "")&amp;
      SOURCE!K2179&amp;      IF(lookups!$L$2-LEN(SOURCE!K2179) &gt;= 0, REPT(" ",lookups!$M$2-LEN(SOURCE!K2179)), "")&amp;
" | "&amp; SOURCE!L2179&amp;      IF(lookups!$O$2-LEN(SOURCE!L2179) &gt;= 0, REPT(" ",lookups!$O$2-LEN(SOURCE!L2179)), "")&amp;
" | "&amp; SOURCE!M2179&amp;      IF(lookups!$P$2-LEN(SOURCE!M2179) &gt;= 0, REPT(" ",lookups!$P$2-LEN(SOURCE!M2179)), "")&amp;
      "},"&amp;IF(SOURCE!O2179&lt;&gt;"",""&amp;SOURCE!O2179,"")
 )
)
)</f>
        <v>/* 2135 */  { fnSetGapChar,                 32768+ITM_SPACE_4_PER_EM,    "FNSPC" STD_INV_BRIDGE,                        "NSPC" STD_INV_BRIDGE,                         (0 &lt;&lt; TAM_MAX_BITS) |     0, CAT_FNCT | SLS_UNCHANGED | US_UNCHANGED | EIM_DISABLED | PTP_NONE         },</v>
      </c>
    </row>
    <row r="2180" customFormat="false" ht="15.75" hidden="false" customHeight="false" outlineLevel="0" collapsed="false">
      <c r="A2180" s="263" t="str">
        <f aca="false">IF(AND(OR(SOURCE!A2180="",ISBLANK(SOURCE!A2180)),SOURCE!B2180&gt;0),IF(ISBLANK(SOURCE!C2180),"",SOURCE!C2180),
IF(SOURCE!B2180&lt;0,VLOOKUP(SOURCE!B2180,lookups!A$1:B$25,2,0),
  IF(ISBLANK(SOURCE!B2180),
    "",
    "/* "&amp;TEXT(SOURCE!B2180,"???0")&amp;" *"&amp;
      SOURCE!C2180&amp;", "&amp; IF(lookups!$E$2-LEN(SOURCE!C2180) &gt;= 0, REPT(" ",lookups!$E$2-LEN(SOURCE!C2180)), "")&amp;
      SOURCE!D2180&amp;", "&amp; IF(lookups!$F$2-LEN(SOURCE!D2180) &gt;= 0, REPT(" ",lookups!$F$2-LEN(SOURCE!D2180)), "")&amp;
      SOURCE!E2180&amp;", "&amp; IF(lookups!$G$2-LEN(SOURCE!E2180) &gt;=0, REPT(" ",lookups!$G$2-LEN(SOURCE!E2180)), "")&amp;
      SOURCE!F2180&amp;", "&amp; IF(lookups!$H$2-LEN(SOURCE!F2180) &gt;= 0, REPT(" ",lookups!$H$2-LEN(SOURCE!F2180)+2), "")&amp;"("&amp;
      SUBSTITUTE(TEXT(SOURCE!G2180,"??0"),"  ","")&amp;" &lt;&lt; TAM_MAX_BITS) |"&amp; IF(lookups!$I$2-3 &gt;= 0, REPT(" ",MAX(1,lookups!$I$2-5+4+1-1-LEN(  IF(ISTEXT(SOURCE!H2180),SOURCE!H2180,  SUBSTITUTE(SUBSTITUTE(TEXT(SOURCE!H2180,"????0"),"  ","")," ",""))   ))), "")&amp;
       IF(ISTEXT(SOURCE!H2180),SOURCE!H2180, SUBSTITUTE(SUBSTITUTE(TEXT(SOURCE!H2180,"????0"),"  ","")," ",""))   &amp;","&amp; IF(lookups!$J$2-3 &gt;= 0, REPT(" ",lookups!$J$2-3-5), "")&amp;
      SOURCE!I2180&amp;
" | "&amp; IF(lookups!$K$2-LEN(SOURCE!I2180) &gt;= 0, REPT(" ",lookups!$K$2-LEN(SOURCE!I2180)), "")&amp;
      SOURCE!J2180&amp;      IF(lookups!$L$2-LEN(SOURCE!J2180) &gt;= 0, REPT(" ",lookups!$L$2-LEN(SOURCE!J2180)), "")&amp;
" | "&amp; IF(lookups!$K$2-LEN(SOURCE!I2180) &gt;= 0, REPT(" ",lookups!$K$2-LEN(SOURCE!I2180)), "")&amp;
      SOURCE!K2180&amp;      IF(lookups!$L$2-LEN(SOURCE!K2180) &gt;= 0, REPT(" ",lookups!$M$2-LEN(SOURCE!K2180)), "")&amp;
" | "&amp; SOURCE!L2180&amp;      IF(lookups!$O$2-LEN(SOURCE!L2180) &gt;= 0, REPT(" ",lookups!$O$2-LEN(SOURCE!L2180)), "")&amp;
" | "&amp; SOURCE!M2180&amp;      IF(lookups!$P$2-LEN(SOURCE!M2180) &gt;= 0, REPT(" ",lookups!$P$2-LEN(SOURCE!M2180)), "")&amp;
      "},"&amp;IF(SOURCE!O2180&lt;&gt;"",""&amp;SOURCE!O2180,"")
 )
)
)</f>
        <v>/* 2136 */  { fnSetGapChar,                 32768+ITM_SPACE_EM,          "FWSPC" STD_INV_BRIDGE STD_INV_BRIDGE,         "WSPC" STD_INV_BRIDGE STD_INV_BRIDGE,          (0 &lt;&lt; TAM_MAX_BITS) |     0, CAT_FNCT | SLS_UNCHANGED | US_UNCHANGED | EIM_DISABLED | PTP_NONE         },</v>
      </c>
    </row>
    <row r="2181" customFormat="false" ht="15.75" hidden="false" customHeight="false" outlineLevel="0" collapsed="false">
      <c r="A2181" s="263" t="str">
        <f aca="false">IF(AND(OR(SOURCE!A2181="",ISBLANK(SOURCE!A2181)),SOURCE!B2181&gt;0),IF(ISBLANK(SOURCE!C2181),"",SOURCE!C2181),
IF(SOURCE!B2181&lt;0,VLOOKUP(SOURCE!B2181,lookups!A$1:B$25,2,0),
  IF(ISBLANK(SOURCE!B2181),
    "",
    "/* "&amp;TEXT(SOURCE!B2181,"???0")&amp;" *"&amp;
      SOURCE!C2181&amp;", "&amp; IF(lookups!$E$2-LEN(SOURCE!C2181) &gt;= 0, REPT(" ",lookups!$E$2-LEN(SOURCE!C2181)), "")&amp;
      SOURCE!D2181&amp;", "&amp; IF(lookups!$F$2-LEN(SOURCE!D2181) &gt;= 0, REPT(" ",lookups!$F$2-LEN(SOURCE!D2181)), "")&amp;
      SOURCE!E2181&amp;", "&amp; IF(lookups!$G$2-LEN(SOURCE!E2181) &gt;=0, REPT(" ",lookups!$G$2-LEN(SOURCE!E2181)), "")&amp;
      SOURCE!F2181&amp;", "&amp; IF(lookups!$H$2-LEN(SOURCE!F2181) &gt;= 0, REPT(" ",lookups!$H$2-LEN(SOURCE!F2181)+2), "")&amp;"("&amp;
      SUBSTITUTE(TEXT(SOURCE!G2181,"??0"),"  ","")&amp;" &lt;&lt; TAM_MAX_BITS) |"&amp; IF(lookups!$I$2-3 &gt;= 0, REPT(" ",MAX(1,lookups!$I$2-5+4+1-1-LEN(  IF(ISTEXT(SOURCE!H2181),SOURCE!H2181,  SUBSTITUTE(SUBSTITUTE(TEXT(SOURCE!H2181,"????0"),"  ","")," ",""))   ))), "")&amp;
       IF(ISTEXT(SOURCE!H2181),SOURCE!H2181, SUBSTITUTE(SUBSTITUTE(TEXT(SOURCE!H2181,"????0"),"  ","")," ",""))   &amp;","&amp; IF(lookups!$J$2-3 &gt;= 0, REPT(" ",lookups!$J$2-3-5), "")&amp;
      SOURCE!I2181&amp;
" | "&amp; IF(lookups!$K$2-LEN(SOURCE!I2181) &gt;= 0, REPT(" ",lookups!$K$2-LEN(SOURCE!I2181)), "")&amp;
      SOURCE!J2181&amp;      IF(lookups!$L$2-LEN(SOURCE!J2181) &gt;= 0, REPT(" ",lookups!$L$2-LEN(SOURCE!J2181)), "")&amp;
" | "&amp; IF(lookups!$K$2-LEN(SOURCE!I2181) &gt;= 0, REPT(" ",lookups!$K$2-LEN(SOURCE!I2181)), "")&amp;
      SOURCE!K2181&amp;      IF(lookups!$L$2-LEN(SOURCE!K2181) &gt;= 0, REPT(" ",lookups!$M$2-LEN(SOURCE!K2181)), "")&amp;
" | "&amp; SOURCE!L2181&amp;      IF(lookups!$O$2-LEN(SOURCE!L2181) &gt;= 0, REPT(" ",lookups!$O$2-LEN(SOURCE!L2181)), "")&amp;
" | "&amp; SOURCE!M2181&amp;      IF(lookups!$P$2-LEN(SOURCE!M2181) &gt;= 0, REPT(" ",lookups!$P$2-LEN(SOURCE!M2181)), "")&amp;
      "},"&amp;IF(SOURCE!O2181&lt;&gt;"",""&amp;SOURCE!O2181,"")
 )
)
)</f>
        <v>/* 2137 */  { fnSetGapChar,                 32768+ITM_UNDERSCORE,        "FUNDR" STD_UNDERSCORE,                        "UNDR" STD_UNDERSCORE,                         (0 &lt;&lt; TAM_MAX_BITS) |     0, CAT_FNCT | SLS_UNCHANGED | US_UNCHANGED | EIM_DISABLED | PTP_NONE         },</v>
      </c>
    </row>
    <row r="2182" customFormat="false" ht="15.75" hidden="false" customHeight="false" outlineLevel="0" collapsed="false">
      <c r="A2182" s="263" t="str">
        <f aca="false">IF(AND(OR(SOURCE!A2182="",ISBLANK(SOURCE!A2182)),SOURCE!B2182&gt;0),IF(ISBLANK(SOURCE!C2182),"",SOURCE!C2182),
IF(SOURCE!B2182&lt;0,VLOOKUP(SOURCE!B2182,lookups!A$1:B$25,2,0),
  IF(ISBLANK(SOURCE!B2182),
    "",
    "/* "&amp;TEXT(SOURCE!B2182,"???0")&amp;" *"&amp;
      SOURCE!C2182&amp;", "&amp; IF(lookups!$E$2-LEN(SOURCE!C2182) &gt;= 0, REPT(" ",lookups!$E$2-LEN(SOURCE!C2182)), "")&amp;
      SOURCE!D2182&amp;", "&amp; IF(lookups!$F$2-LEN(SOURCE!D2182) &gt;= 0, REPT(" ",lookups!$F$2-LEN(SOURCE!D2182)), "")&amp;
      SOURCE!E2182&amp;", "&amp; IF(lookups!$G$2-LEN(SOURCE!E2182) &gt;=0, REPT(" ",lookups!$G$2-LEN(SOURCE!E2182)), "")&amp;
      SOURCE!F2182&amp;", "&amp; IF(lookups!$H$2-LEN(SOURCE!F2182) &gt;= 0, REPT(" ",lookups!$H$2-LEN(SOURCE!F2182)+2), "")&amp;"("&amp;
      SUBSTITUTE(TEXT(SOURCE!G2182,"??0"),"  ","")&amp;" &lt;&lt; TAM_MAX_BITS) |"&amp; IF(lookups!$I$2-3 &gt;= 0, REPT(" ",MAX(1,lookups!$I$2-5+4+1-1-LEN(  IF(ISTEXT(SOURCE!H2182),SOURCE!H2182,  SUBSTITUTE(SUBSTITUTE(TEXT(SOURCE!H2182,"????0"),"  ","")," ",""))   ))), "")&amp;
       IF(ISTEXT(SOURCE!H2182),SOURCE!H2182, SUBSTITUTE(SUBSTITUTE(TEXT(SOURCE!H2182,"????0"),"  ","")," ",""))   &amp;","&amp; IF(lookups!$J$2-3 &gt;= 0, REPT(" ",lookups!$J$2-3-5), "")&amp;
      SOURCE!I2182&amp;
" | "&amp; IF(lookups!$K$2-LEN(SOURCE!I2182) &gt;= 0, REPT(" ",lookups!$K$2-LEN(SOURCE!I2182)), "")&amp;
      SOURCE!J2182&amp;      IF(lookups!$L$2-LEN(SOURCE!J2182) &gt;= 0, REPT(" ",lookups!$L$2-LEN(SOURCE!J2182)), "")&amp;
" | "&amp; IF(lookups!$K$2-LEN(SOURCE!I2182) &gt;= 0, REPT(" ",lookups!$K$2-LEN(SOURCE!I2182)), "")&amp;
      SOURCE!K2182&amp;      IF(lookups!$L$2-LEN(SOURCE!K2182) &gt;= 0, REPT(" ",lookups!$M$2-LEN(SOURCE!K2182)), "")&amp;
" | "&amp; SOURCE!L2182&amp;      IF(lookups!$O$2-LEN(SOURCE!L2182) &gt;= 0, REPT(" ",lookups!$O$2-LEN(SOURCE!L2182)), "")&amp;
" | "&amp; SOURCE!M2182&amp;      IF(lookups!$P$2-LEN(SOURCE!M2182) &gt;= 0, REPT(" ",lookups!$P$2-LEN(SOURCE!M2182)), "")&amp;
      "},"&amp;IF(SOURCE!O2182&lt;&gt;"",""&amp;SOURCE!O2182,"")
 )
)
)</f>
        <v>/* 2138 */  { fnSetGapChar,                 32768+ITM_NULL,              "FNONE",                                       "NONE",                                        (0 &lt;&lt; TAM_MAX_BITS) |     0, CAT_FNCT | SLS_UNCHANGED | US_UNCHANGED | EIM_DISABLED | PTP_NONE         },</v>
      </c>
    </row>
    <row r="2183" customFormat="false" ht="15.75" hidden="false" customHeight="false" outlineLevel="0" collapsed="false">
      <c r="A2183" s="263" t="str">
        <f aca="false">IF(AND(OR(SOURCE!A2183="",ISBLANK(SOURCE!A2183)),SOURCE!B2183&gt;0),IF(ISBLANK(SOURCE!C2183),"",SOURCE!C2183),
IF(SOURCE!B2183&lt;0,VLOOKUP(SOURCE!B2183,lookups!A$1:B$25,2,0),
  IF(ISBLANK(SOURCE!B2183),
    "",
    "/* "&amp;TEXT(SOURCE!B2183,"???0")&amp;" *"&amp;
      SOURCE!C2183&amp;", "&amp; IF(lookups!$E$2-LEN(SOURCE!C2183) &gt;= 0, REPT(" ",lookups!$E$2-LEN(SOURCE!C2183)), "")&amp;
      SOURCE!D2183&amp;", "&amp; IF(lookups!$F$2-LEN(SOURCE!D2183) &gt;= 0, REPT(" ",lookups!$F$2-LEN(SOURCE!D2183)), "")&amp;
      SOURCE!E2183&amp;", "&amp; IF(lookups!$G$2-LEN(SOURCE!E2183) &gt;=0, REPT(" ",lookups!$G$2-LEN(SOURCE!E2183)), "")&amp;
      SOURCE!F2183&amp;", "&amp; IF(lookups!$H$2-LEN(SOURCE!F2183) &gt;= 0, REPT(" ",lookups!$H$2-LEN(SOURCE!F2183)+2), "")&amp;"("&amp;
      SUBSTITUTE(TEXT(SOURCE!G2183,"??0"),"  ","")&amp;" &lt;&lt; TAM_MAX_BITS) |"&amp; IF(lookups!$I$2-3 &gt;= 0, REPT(" ",MAX(1,lookups!$I$2-5+4+1-1-LEN(  IF(ISTEXT(SOURCE!H2183),SOURCE!H2183,  SUBSTITUTE(SUBSTITUTE(TEXT(SOURCE!H2183,"????0"),"  ","")," ",""))   ))), "")&amp;
       IF(ISTEXT(SOURCE!H2183),SOURCE!H2183, SUBSTITUTE(SUBSTITUTE(TEXT(SOURCE!H2183,"????0"),"  ","")," ",""))   &amp;","&amp; IF(lookups!$J$2-3 &gt;= 0, REPT(" ",lookups!$J$2-3-5), "")&amp;
      SOURCE!I2183&amp;
" | "&amp; IF(lookups!$K$2-LEN(SOURCE!I2183) &gt;= 0, REPT(" ",lookups!$K$2-LEN(SOURCE!I2183)), "")&amp;
      SOURCE!J2183&amp;      IF(lookups!$L$2-LEN(SOURCE!J2183) &gt;= 0, REPT(" ",lookups!$L$2-LEN(SOURCE!J2183)), "")&amp;
" | "&amp; IF(lookups!$K$2-LEN(SOURCE!I2183) &gt;= 0, REPT(" ",lookups!$K$2-LEN(SOURCE!I2183)), "")&amp;
      SOURCE!K2183&amp;      IF(lookups!$L$2-LEN(SOURCE!K2183) &gt;= 0, REPT(" ",lookups!$M$2-LEN(SOURCE!K2183)), "")&amp;
" | "&amp; SOURCE!L2183&amp;      IF(lookups!$O$2-LEN(SOURCE!L2183) &gt;= 0, REPT(" ",lookups!$O$2-LEN(SOURCE!L2183)), "")&amp;
" | "&amp; SOURCE!M2183&amp;      IF(lookups!$P$2-LEN(SOURCE!M2183) &gt;= 0, REPT(" ",lookups!$P$2-LEN(SOURCE!M2183)), "")&amp;
      "},"&amp;IF(SOURCE!O2183&lt;&gt;"",""&amp;SOURCE!O2183,"")
 )
)
)</f>
        <v>/* 2139 */  { fnSetGapChar,                 49152+ITM_DOT,               "RDOT" STD_DOT,                                "DOT" STD_DOT,                                 (0 &lt;&lt; TAM_MAX_BITS) |     0, CAT_FNCT | SLS_UNCHANGED | US_UNCHANGED | EIM_DISABLED | PTP_NONE         },</v>
      </c>
    </row>
    <row r="2184" customFormat="false" ht="15.75" hidden="false" customHeight="false" outlineLevel="0" collapsed="false">
      <c r="A2184" s="263" t="str">
        <f aca="false">IF(AND(OR(SOURCE!A2184="",ISBLANK(SOURCE!A2184)),SOURCE!B2184&gt;0),IF(ISBLANK(SOURCE!C2184),"",SOURCE!C2184),
IF(SOURCE!B2184&lt;0,VLOOKUP(SOURCE!B2184,lookups!A$1:B$25,2,0),
  IF(ISBLANK(SOURCE!B2184),
    "",
    "/* "&amp;TEXT(SOURCE!B2184,"???0")&amp;" *"&amp;
      SOURCE!C2184&amp;", "&amp; IF(lookups!$E$2-LEN(SOURCE!C2184) &gt;= 0, REPT(" ",lookups!$E$2-LEN(SOURCE!C2184)), "")&amp;
      SOURCE!D2184&amp;", "&amp; IF(lookups!$F$2-LEN(SOURCE!D2184) &gt;= 0, REPT(" ",lookups!$F$2-LEN(SOURCE!D2184)), "")&amp;
      SOURCE!E2184&amp;", "&amp; IF(lookups!$G$2-LEN(SOURCE!E2184) &gt;=0, REPT(" ",lookups!$G$2-LEN(SOURCE!E2184)), "")&amp;
      SOURCE!F2184&amp;", "&amp; IF(lookups!$H$2-LEN(SOURCE!F2184) &gt;= 0, REPT(" ",lookups!$H$2-LEN(SOURCE!F2184)+2), "")&amp;"("&amp;
      SUBSTITUTE(TEXT(SOURCE!G2184,"??0"),"  ","")&amp;" &lt;&lt; TAM_MAX_BITS) |"&amp; IF(lookups!$I$2-3 &gt;= 0, REPT(" ",MAX(1,lookups!$I$2-5+4+1-1-LEN(  IF(ISTEXT(SOURCE!H2184),SOURCE!H2184,  SUBSTITUTE(SUBSTITUTE(TEXT(SOURCE!H2184,"????0"),"  ","")," ",""))   ))), "")&amp;
       IF(ISTEXT(SOURCE!H2184),SOURCE!H2184, SUBSTITUTE(SUBSTITUTE(TEXT(SOURCE!H2184,"????0"),"  ","")," ",""))   &amp;","&amp; IF(lookups!$J$2-3 &gt;= 0, REPT(" ",lookups!$J$2-3-5), "")&amp;
      SOURCE!I2184&amp;
" | "&amp; IF(lookups!$K$2-LEN(SOURCE!I2184) &gt;= 0, REPT(" ",lookups!$K$2-LEN(SOURCE!I2184)), "")&amp;
      SOURCE!J2184&amp;      IF(lookups!$L$2-LEN(SOURCE!J2184) &gt;= 0, REPT(" ",lookups!$L$2-LEN(SOURCE!J2184)), "")&amp;
" | "&amp; IF(lookups!$K$2-LEN(SOURCE!I2184) &gt;= 0, REPT(" ",lookups!$K$2-LEN(SOURCE!I2184)), "")&amp;
      SOURCE!K2184&amp;      IF(lookups!$L$2-LEN(SOURCE!K2184) &gt;= 0, REPT(" ",lookups!$M$2-LEN(SOURCE!K2184)), "")&amp;
" | "&amp; SOURCE!L2184&amp;      IF(lookups!$O$2-LEN(SOURCE!L2184) &gt;= 0, REPT(" ",lookups!$O$2-LEN(SOURCE!L2184)), "")&amp;
" | "&amp; SOURCE!M2184&amp;      IF(lookups!$P$2-LEN(SOURCE!M2184) &gt;= 0, REPT(" ",lookups!$P$2-LEN(SOURCE!M2184)), "")&amp;
      "},"&amp;IF(SOURCE!O2184&lt;&gt;"",""&amp;SOURCE!O2184,"")
 )
)
)</f>
        <v>/* 2140 */  { fnSetGapChar,                 49152+ITM_WDOT,              "RWDOT" STD_SPACE_4_PER_EM STD_WDOT,           "WDOT" STD_SPACE_4_PER_EM STD_WDOT,            (0 &lt;&lt; TAM_MAX_BITS) |     0, CAT_FNCT | SLS_UNCHANGED | US_UNCHANGED | EIM_DISABLED | PTP_NONE         },</v>
      </c>
    </row>
    <row r="2185" customFormat="false" ht="15.75" hidden="false" customHeight="false" outlineLevel="0" collapsed="false">
      <c r="A2185" s="263" t="str">
        <f aca="false">IF(AND(OR(SOURCE!A2185="",ISBLANK(SOURCE!A2185)),SOURCE!B2185&gt;0),IF(ISBLANK(SOURCE!C2185),"",SOURCE!C2185),
IF(SOURCE!B2185&lt;0,VLOOKUP(SOURCE!B2185,lookups!A$1:B$25,2,0),
  IF(ISBLANK(SOURCE!B2185),
    "",
    "/* "&amp;TEXT(SOURCE!B2185,"???0")&amp;" *"&amp;
      SOURCE!C2185&amp;", "&amp; IF(lookups!$E$2-LEN(SOURCE!C2185) &gt;= 0, REPT(" ",lookups!$E$2-LEN(SOURCE!C2185)), "")&amp;
      SOURCE!D2185&amp;", "&amp; IF(lookups!$F$2-LEN(SOURCE!D2185) &gt;= 0, REPT(" ",lookups!$F$2-LEN(SOURCE!D2185)), "")&amp;
      SOURCE!E2185&amp;", "&amp; IF(lookups!$G$2-LEN(SOURCE!E2185) &gt;=0, REPT(" ",lookups!$G$2-LEN(SOURCE!E2185)), "")&amp;
      SOURCE!F2185&amp;", "&amp; IF(lookups!$H$2-LEN(SOURCE!F2185) &gt;= 0, REPT(" ",lookups!$H$2-LEN(SOURCE!F2185)+2), "")&amp;"("&amp;
      SUBSTITUTE(TEXT(SOURCE!G2185,"??0"),"  ","")&amp;" &lt;&lt; TAM_MAX_BITS) |"&amp; IF(lookups!$I$2-3 &gt;= 0, REPT(" ",MAX(1,lookups!$I$2-5+4+1-1-LEN(  IF(ISTEXT(SOURCE!H2185),SOURCE!H2185,  SUBSTITUTE(SUBSTITUTE(TEXT(SOURCE!H2185,"????0"),"  ","")," ",""))   ))), "")&amp;
       IF(ISTEXT(SOURCE!H2185),SOURCE!H2185, SUBSTITUTE(SUBSTITUTE(TEXT(SOURCE!H2185,"????0"),"  ","")," ",""))   &amp;","&amp; IF(lookups!$J$2-3 &gt;= 0, REPT(" ",lookups!$J$2-3-5), "")&amp;
      SOURCE!I2185&amp;
" | "&amp; IF(lookups!$K$2-LEN(SOURCE!I2185) &gt;= 0, REPT(" ",lookups!$K$2-LEN(SOURCE!I2185)), "")&amp;
      SOURCE!J2185&amp;      IF(lookups!$L$2-LEN(SOURCE!J2185) &gt;= 0, REPT(" ",lookups!$L$2-LEN(SOURCE!J2185)), "")&amp;
" | "&amp; IF(lookups!$K$2-LEN(SOURCE!I2185) &gt;= 0, REPT(" ",lookups!$K$2-LEN(SOURCE!I2185)), "")&amp;
      SOURCE!K2185&amp;      IF(lookups!$L$2-LEN(SOURCE!K2185) &gt;= 0, REPT(" ",lookups!$M$2-LEN(SOURCE!K2185)), "")&amp;
" | "&amp; SOURCE!L2185&amp;      IF(lookups!$O$2-LEN(SOURCE!L2185) &gt;= 0, REPT(" ",lookups!$O$2-LEN(SOURCE!L2185)), "")&amp;
" | "&amp; SOURCE!M2185&amp;      IF(lookups!$P$2-LEN(SOURCE!M2185) &gt;= 0, REPT(" ",lookups!$P$2-LEN(SOURCE!M2185)), "")&amp;
      "},"&amp;IF(SOURCE!O2185&lt;&gt;"",""&amp;SOURCE!O2185,"")
 )
)
)</f>
        <v>/* 2141 */  { fnSetGapChar,                 49152+ITM_PERIOD,            "RPER.",                                       "PER.",                                        (0 &lt;&lt; TAM_MAX_BITS) |     0, CAT_FNCT | SLS_UNCHANGED | US_UNCHANGED | EIM_DISABLED | PTP_NONE         },</v>
      </c>
    </row>
    <row r="2186" customFormat="false" ht="15.75" hidden="false" customHeight="false" outlineLevel="0" collapsed="false">
      <c r="A2186" s="263" t="str">
        <f aca="false">IF(AND(OR(SOURCE!A2186="",ISBLANK(SOURCE!A2186)),SOURCE!B2186&gt;0),IF(ISBLANK(SOURCE!C2186),"",SOURCE!C2186),
IF(SOURCE!B2186&lt;0,VLOOKUP(SOURCE!B2186,lookups!A$1:B$25,2,0),
  IF(ISBLANK(SOURCE!B2186),
    "",
    "/* "&amp;TEXT(SOURCE!B2186,"???0")&amp;" *"&amp;
      SOURCE!C2186&amp;", "&amp; IF(lookups!$E$2-LEN(SOURCE!C2186) &gt;= 0, REPT(" ",lookups!$E$2-LEN(SOURCE!C2186)), "")&amp;
      SOURCE!D2186&amp;", "&amp; IF(lookups!$F$2-LEN(SOURCE!D2186) &gt;= 0, REPT(" ",lookups!$F$2-LEN(SOURCE!D2186)), "")&amp;
      SOURCE!E2186&amp;", "&amp; IF(lookups!$G$2-LEN(SOURCE!E2186) &gt;=0, REPT(" ",lookups!$G$2-LEN(SOURCE!E2186)), "")&amp;
      SOURCE!F2186&amp;", "&amp; IF(lookups!$H$2-LEN(SOURCE!F2186) &gt;= 0, REPT(" ",lookups!$H$2-LEN(SOURCE!F2186)+2), "")&amp;"("&amp;
      SUBSTITUTE(TEXT(SOURCE!G2186,"??0"),"  ","")&amp;" &lt;&lt; TAM_MAX_BITS) |"&amp; IF(lookups!$I$2-3 &gt;= 0, REPT(" ",MAX(1,lookups!$I$2-5+4+1-1-LEN(  IF(ISTEXT(SOURCE!H2186),SOURCE!H2186,  SUBSTITUTE(SUBSTITUTE(TEXT(SOURCE!H2186,"????0"),"  ","")," ",""))   ))), "")&amp;
       IF(ISTEXT(SOURCE!H2186),SOURCE!H2186, SUBSTITUTE(SUBSTITUTE(TEXT(SOURCE!H2186,"????0"),"  ","")," ",""))   &amp;","&amp; IF(lookups!$J$2-3 &gt;= 0, REPT(" ",lookups!$J$2-3-5), "")&amp;
      SOURCE!I2186&amp;
" | "&amp; IF(lookups!$K$2-LEN(SOURCE!I2186) &gt;= 0, REPT(" ",lookups!$K$2-LEN(SOURCE!I2186)), "")&amp;
      SOURCE!J2186&amp;      IF(lookups!$L$2-LEN(SOURCE!J2186) &gt;= 0, REPT(" ",lookups!$L$2-LEN(SOURCE!J2186)), "")&amp;
" | "&amp; IF(lookups!$K$2-LEN(SOURCE!I2186) &gt;= 0, REPT(" ",lookups!$K$2-LEN(SOURCE!I2186)), "")&amp;
      SOURCE!K2186&amp;      IF(lookups!$L$2-LEN(SOURCE!K2186) &gt;= 0, REPT(" ",lookups!$M$2-LEN(SOURCE!K2186)), "")&amp;
" | "&amp; SOURCE!L2186&amp;      IF(lookups!$O$2-LEN(SOURCE!L2186) &gt;= 0, REPT(" ",lookups!$O$2-LEN(SOURCE!L2186)), "")&amp;
" | "&amp; SOURCE!M2186&amp;      IF(lookups!$P$2-LEN(SOURCE!M2186) &gt;= 0, REPT(" ",lookups!$P$2-LEN(SOURCE!M2186)), "")&amp;
      "},"&amp;IF(SOURCE!O2186&lt;&gt;"",""&amp;SOURCE!O2186,"")
 )
)
)</f>
        <v>/* 2142 */  { fnSetGapChar,                 49152+ITM_WPERIOD,           "RWPER" STD_SPACE_4_PER_EM STD_WPERIOD,        "WPER" STD_SPACE_4_PER_EM STD_WPERIOD,         (0 &lt;&lt; TAM_MAX_BITS) |     0, CAT_FNCT | SLS_UNCHANGED | US_UNCHANGED | EIM_DISABLED | PTP_NONE         },</v>
      </c>
    </row>
    <row r="2187" customFormat="false" ht="15.75" hidden="false" customHeight="false" outlineLevel="0" collapsed="false">
      <c r="A2187" s="263" t="str">
        <f aca="false">IF(AND(OR(SOURCE!A2187="",ISBLANK(SOURCE!A2187)),SOURCE!B2187&gt;0),IF(ISBLANK(SOURCE!C2187),"",SOURCE!C2187),
IF(SOURCE!B2187&lt;0,VLOOKUP(SOURCE!B2187,lookups!A$1:B$25,2,0),
  IF(ISBLANK(SOURCE!B2187),
    "",
    "/* "&amp;TEXT(SOURCE!B2187,"???0")&amp;" *"&amp;
      SOURCE!C2187&amp;", "&amp; IF(lookups!$E$2-LEN(SOURCE!C2187) &gt;= 0, REPT(" ",lookups!$E$2-LEN(SOURCE!C2187)), "")&amp;
      SOURCE!D2187&amp;", "&amp; IF(lookups!$F$2-LEN(SOURCE!D2187) &gt;= 0, REPT(" ",lookups!$F$2-LEN(SOURCE!D2187)), "")&amp;
      SOURCE!E2187&amp;", "&amp; IF(lookups!$G$2-LEN(SOURCE!E2187) &gt;=0, REPT(" ",lookups!$G$2-LEN(SOURCE!E2187)), "")&amp;
      SOURCE!F2187&amp;", "&amp; IF(lookups!$H$2-LEN(SOURCE!F2187) &gt;= 0, REPT(" ",lookups!$H$2-LEN(SOURCE!F2187)+2), "")&amp;"("&amp;
      SUBSTITUTE(TEXT(SOURCE!G2187,"??0"),"  ","")&amp;" &lt;&lt; TAM_MAX_BITS) |"&amp; IF(lookups!$I$2-3 &gt;= 0, REPT(" ",MAX(1,lookups!$I$2-5+4+1-1-LEN(  IF(ISTEXT(SOURCE!H2187),SOURCE!H2187,  SUBSTITUTE(SUBSTITUTE(TEXT(SOURCE!H2187,"????0"),"  ","")," ",""))   ))), "")&amp;
       IF(ISTEXT(SOURCE!H2187),SOURCE!H2187, SUBSTITUTE(SUBSTITUTE(TEXT(SOURCE!H2187,"????0"),"  ","")," ",""))   &amp;","&amp; IF(lookups!$J$2-3 &gt;= 0, REPT(" ",lookups!$J$2-3-5), "")&amp;
      SOURCE!I2187&amp;
" | "&amp; IF(lookups!$K$2-LEN(SOURCE!I2187) &gt;= 0, REPT(" ",lookups!$K$2-LEN(SOURCE!I2187)), "")&amp;
      SOURCE!J2187&amp;      IF(lookups!$L$2-LEN(SOURCE!J2187) &gt;= 0, REPT(" ",lookups!$L$2-LEN(SOURCE!J2187)), "")&amp;
" | "&amp; IF(lookups!$K$2-LEN(SOURCE!I2187) &gt;= 0, REPT(" ",lookups!$K$2-LEN(SOURCE!I2187)), "")&amp;
      SOURCE!K2187&amp;      IF(lookups!$L$2-LEN(SOURCE!K2187) &gt;= 0, REPT(" ",lookups!$M$2-LEN(SOURCE!K2187)), "")&amp;
" | "&amp; SOURCE!L2187&amp;      IF(lookups!$O$2-LEN(SOURCE!L2187) &gt;= 0, REPT(" ",lookups!$O$2-LEN(SOURCE!L2187)), "")&amp;
" | "&amp; SOURCE!M2187&amp;      IF(lookups!$P$2-LEN(SOURCE!M2187) &gt;= 0, REPT(" ",lookups!$P$2-LEN(SOURCE!M2187)), "")&amp;
      "},"&amp;IF(SOURCE!O2187&lt;&gt;"",""&amp;SOURCE!O2187,"")
 )
)
)</f>
        <v>/* 2143 */  { fnSetGapChar,                 49152+ITM_COMMA,             "RCOM,",                                       "COM,",                                        (0 &lt;&lt; TAM_MAX_BITS) |     0, CAT_FNCT | SLS_UNCHANGED | US_UNCHANGED | EIM_DISABLED | PTP_NONE         },</v>
      </c>
    </row>
    <row r="2188" customFormat="false" ht="15.75" hidden="false" customHeight="false" outlineLevel="0" collapsed="false">
      <c r="A2188" s="263" t="str">
        <f aca="false">IF(AND(OR(SOURCE!A2188="",ISBLANK(SOURCE!A2188)),SOURCE!B2188&gt;0),IF(ISBLANK(SOURCE!C2188),"",SOURCE!C2188),
IF(SOURCE!B2188&lt;0,VLOOKUP(SOURCE!B2188,lookups!A$1:B$25,2,0),
  IF(ISBLANK(SOURCE!B2188),
    "",
    "/* "&amp;TEXT(SOURCE!B2188,"???0")&amp;" *"&amp;
      SOURCE!C2188&amp;", "&amp; IF(lookups!$E$2-LEN(SOURCE!C2188) &gt;= 0, REPT(" ",lookups!$E$2-LEN(SOURCE!C2188)), "")&amp;
      SOURCE!D2188&amp;", "&amp; IF(lookups!$F$2-LEN(SOURCE!D2188) &gt;= 0, REPT(" ",lookups!$F$2-LEN(SOURCE!D2188)), "")&amp;
      SOURCE!E2188&amp;", "&amp; IF(lookups!$G$2-LEN(SOURCE!E2188) &gt;=0, REPT(" ",lookups!$G$2-LEN(SOURCE!E2188)), "")&amp;
      SOURCE!F2188&amp;", "&amp; IF(lookups!$H$2-LEN(SOURCE!F2188) &gt;= 0, REPT(" ",lookups!$H$2-LEN(SOURCE!F2188)+2), "")&amp;"("&amp;
      SUBSTITUTE(TEXT(SOURCE!G2188,"??0"),"  ","")&amp;" &lt;&lt; TAM_MAX_BITS) |"&amp; IF(lookups!$I$2-3 &gt;= 0, REPT(" ",MAX(1,lookups!$I$2-5+4+1-1-LEN(  IF(ISTEXT(SOURCE!H2188),SOURCE!H2188,  SUBSTITUTE(SUBSTITUTE(TEXT(SOURCE!H2188,"????0"),"  ","")," ",""))   ))), "")&amp;
       IF(ISTEXT(SOURCE!H2188),SOURCE!H2188, SUBSTITUTE(SUBSTITUTE(TEXT(SOURCE!H2188,"????0"),"  ","")," ",""))   &amp;","&amp; IF(lookups!$J$2-3 &gt;= 0, REPT(" ",lookups!$J$2-3-5), "")&amp;
      SOURCE!I2188&amp;
" | "&amp; IF(lookups!$K$2-LEN(SOURCE!I2188) &gt;= 0, REPT(" ",lookups!$K$2-LEN(SOURCE!I2188)), "")&amp;
      SOURCE!J2188&amp;      IF(lookups!$L$2-LEN(SOURCE!J2188) &gt;= 0, REPT(" ",lookups!$L$2-LEN(SOURCE!J2188)), "")&amp;
" | "&amp; IF(lookups!$K$2-LEN(SOURCE!I2188) &gt;= 0, REPT(" ",lookups!$K$2-LEN(SOURCE!I2188)), "")&amp;
      SOURCE!K2188&amp;      IF(lookups!$L$2-LEN(SOURCE!K2188) &gt;= 0, REPT(" ",lookups!$M$2-LEN(SOURCE!K2188)), "")&amp;
" | "&amp; SOURCE!L2188&amp;      IF(lookups!$O$2-LEN(SOURCE!L2188) &gt;= 0, REPT(" ",lookups!$O$2-LEN(SOURCE!L2188)), "")&amp;
" | "&amp; SOURCE!M2188&amp;      IF(lookups!$P$2-LEN(SOURCE!M2188) &gt;= 0, REPT(" ",lookups!$P$2-LEN(SOURCE!M2188)), "")&amp;
      "},"&amp;IF(SOURCE!O2188&lt;&gt;"",""&amp;SOURCE!O2188,"")
 )
)
)</f>
        <v>/* 2144 */  { fnSetGapChar,                 49152+ITM_WCOMMA,            "RWCOM" STD_SPACE_4_PER_EM STD_WCOMMA,         "WCOM" STD_SPACE_4_PER_EM STD_WCOMMA,          (0 &lt;&lt; TAM_MAX_BITS) |     0, CAT_FNCT | SLS_UNCHANGED | US_UNCHANGED | EIM_DISABLED | PTP_NONE         },</v>
      </c>
    </row>
    <row r="2189" customFormat="false" ht="15.75" hidden="false" customHeight="false" outlineLevel="0" collapsed="false">
      <c r="A2189" s="263" t="str">
        <f aca="false">IF(AND(OR(SOURCE!A2189="",ISBLANK(SOURCE!A2189)),SOURCE!B2189&gt;0),IF(ISBLANK(SOURCE!C2189),"",SOURCE!C2189),
IF(SOURCE!B2189&lt;0,VLOOKUP(SOURCE!B2189,lookups!A$1:B$25,2,0),
  IF(ISBLANK(SOURCE!B2189),
    "",
    "/* "&amp;TEXT(SOURCE!B2189,"???0")&amp;" *"&amp;
      SOURCE!C2189&amp;", "&amp; IF(lookups!$E$2-LEN(SOURCE!C2189) &gt;= 0, REPT(" ",lookups!$E$2-LEN(SOURCE!C2189)), "")&amp;
      SOURCE!D2189&amp;", "&amp; IF(lookups!$F$2-LEN(SOURCE!D2189) &gt;= 0, REPT(" ",lookups!$F$2-LEN(SOURCE!D2189)), "")&amp;
      SOURCE!E2189&amp;", "&amp; IF(lookups!$G$2-LEN(SOURCE!E2189) &gt;=0, REPT(" ",lookups!$G$2-LEN(SOURCE!E2189)), "")&amp;
      SOURCE!F2189&amp;", "&amp; IF(lookups!$H$2-LEN(SOURCE!F2189) &gt;= 0, REPT(" ",lookups!$H$2-LEN(SOURCE!F2189)+2), "")&amp;"("&amp;
      SUBSTITUTE(TEXT(SOURCE!G2189,"??0"),"  ","")&amp;" &lt;&lt; TAM_MAX_BITS) |"&amp; IF(lookups!$I$2-3 &gt;= 0, REPT(" ",MAX(1,lookups!$I$2-5+4+1-1-LEN(  IF(ISTEXT(SOURCE!H2189),SOURCE!H2189,  SUBSTITUTE(SUBSTITUTE(TEXT(SOURCE!H2189,"????0"),"  ","")," ",""))   ))), "")&amp;
       IF(ISTEXT(SOURCE!H2189),SOURCE!H2189, SUBSTITUTE(SUBSTITUTE(TEXT(SOURCE!H2189,"????0"),"  ","")," ",""))   &amp;","&amp; IF(lookups!$J$2-3 &gt;= 0, REPT(" ",lookups!$J$2-3-5), "")&amp;
      SOURCE!I2189&amp;
" | "&amp; IF(lookups!$K$2-LEN(SOURCE!I2189) &gt;= 0, REPT(" ",lookups!$K$2-LEN(SOURCE!I2189)), "")&amp;
      SOURCE!J2189&amp;      IF(lookups!$L$2-LEN(SOURCE!J2189) &gt;= 0, REPT(" ",lookups!$L$2-LEN(SOURCE!J2189)), "")&amp;
" | "&amp; IF(lookups!$K$2-LEN(SOURCE!I2189) &gt;= 0, REPT(" ",lookups!$K$2-LEN(SOURCE!I2189)), "")&amp;
      SOURCE!K2189&amp;      IF(lookups!$L$2-LEN(SOURCE!K2189) &gt;= 0, REPT(" ",lookups!$M$2-LEN(SOURCE!K2189)), "")&amp;
" | "&amp; SOURCE!L2189&amp;      IF(lookups!$O$2-LEN(SOURCE!L2189) &gt;= 0, REPT(" ",lookups!$O$2-LEN(SOURCE!L2189)), "")&amp;
" | "&amp; SOURCE!M2189&amp;      IF(lookups!$P$2-LEN(SOURCE!M2189) &gt;= 0, REPT(" ",lookups!$P$2-LEN(SOURCE!M2189)), "")&amp;
      "},"&amp;IF(SOURCE!O2189&lt;&gt;"",""&amp;SOURCE!O2189,"")
 )
)
)</f>
        <v>/* 2145 */  { itemToBeCoded,                NOPARAM,                     "",                                            STD_WDOT,                                      (0 &lt;&lt; TAM_MAX_BITS) |     0, CAT_NONE | SLS_UNCHANGED | US_UNCHANGED | EIM_DISABLED | PTP_DISABLED     },</v>
      </c>
    </row>
    <row r="2190" customFormat="false" ht="15.75" hidden="false" customHeight="false" outlineLevel="0" collapsed="false">
      <c r="A2190" s="263" t="str">
        <f aca="false">IF(AND(OR(SOURCE!A2190="",ISBLANK(SOURCE!A2190)),SOURCE!B2190&gt;0),IF(ISBLANK(SOURCE!C2190),"",SOURCE!C2190),
IF(SOURCE!B2190&lt;0,VLOOKUP(SOURCE!B2190,lookups!A$1:B$25,2,0),
  IF(ISBLANK(SOURCE!B2190),
    "",
    "/* "&amp;TEXT(SOURCE!B2190,"???0")&amp;" *"&amp;
      SOURCE!C2190&amp;", "&amp; IF(lookups!$E$2-LEN(SOURCE!C2190) &gt;= 0, REPT(" ",lookups!$E$2-LEN(SOURCE!C2190)), "")&amp;
      SOURCE!D2190&amp;", "&amp; IF(lookups!$F$2-LEN(SOURCE!D2190) &gt;= 0, REPT(" ",lookups!$F$2-LEN(SOURCE!D2190)), "")&amp;
      SOURCE!E2190&amp;", "&amp; IF(lookups!$G$2-LEN(SOURCE!E2190) &gt;=0, REPT(" ",lookups!$G$2-LEN(SOURCE!E2190)), "")&amp;
      SOURCE!F2190&amp;", "&amp; IF(lookups!$H$2-LEN(SOURCE!F2190) &gt;= 0, REPT(" ",lookups!$H$2-LEN(SOURCE!F2190)+2), "")&amp;"("&amp;
      SUBSTITUTE(TEXT(SOURCE!G2190,"??0"),"  ","")&amp;" &lt;&lt; TAM_MAX_BITS) |"&amp; IF(lookups!$I$2-3 &gt;= 0, REPT(" ",MAX(1,lookups!$I$2-5+4+1-1-LEN(  IF(ISTEXT(SOURCE!H2190),SOURCE!H2190,  SUBSTITUTE(SUBSTITUTE(TEXT(SOURCE!H2190,"????0"),"  ","")," ",""))   ))), "")&amp;
       IF(ISTEXT(SOURCE!H2190),SOURCE!H2190, SUBSTITUTE(SUBSTITUTE(TEXT(SOURCE!H2190,"????0"),"  ","")," ",""))   &amp;","&amp; IF(lookups!$J$2-3 &gt;= 0, REPT(" ",lookups!$J$2-3-5), "")&amp;
      SOURCE!I2190&amp;
" | "&amp; IF(lookups!$K$2-LEN(SOURCE!I2190) &gt;= 0, REPT(" ",lookups!$K$2-LEN(SOURCE!I2190)), "")&amp;
      SOURCE!J2190&amp;      IF(lookups!$L$2-LEN(SOURCE!J2190) &gt;= 0, REPT(" ",lookups!$L$2-LEN(SOURCE!J2190)), "")&amp;
" | "&amp; IF(lookups!$K$2-LEN(SOURCE!I2190) &gt;= 0, REPT(" ",lookups!$K$2-LEN(SOURCE!I2190)), "")&amp;
      SOURCE!K2190&amp;      IF(lookups!$L$2-LEN(SOURCE!K2190) &gt;= 0, REPT(" ",lookups!$M$2-LEN(SOURCE!K2190)), "")&amp;
" | "&amp; SOURCE!L2190&amp;      IF(lookups!$O$2-LEN(SOURCE!L2190) &gt;= 0, REPT(" ",lookups!$O$2-LEN(SOURCE!L2190)), "")&amp;
" | "&amp; SOURCE!M2190&amp;      IF(lookups!$P$2-LEN(SOURCE!M2190) &gt;= 0, REPT(" ",lookups!$P$2-LEN(SOURCE!M2190)), "")&amp;
      "},"&amp;IF(SOURCE!O2190&lt;&gt;"",""&amp;SOURCE!O2190,"")
 )
)
)</f>
        <v>/* 2146 */  { itemToBeCoded,                NOPARAM,                     "",                                            STD_WPERIOD,                                   (0 &lt;&lt; TAM_MAX_BITS) |     0, CAT_NONE | SLS_UNCHANGED | US_UNCHANGED | EIM_DISABLED | PTP_DISABLED     },</v>
      </c>
    </row>
    <row r="2191" customFormat="false" ht="15.75" hidden="false" customHeight="false" outlineLevel="0" collapsed="false">
      <c r="A2191" s="263" t="str">
        <f aca="false">IF(AND(OR(SOURCE!A2191="",ISBLANK(SOURCE!A2191)),SOURCE!B2191&gt;0),IF(ISBLANK(SOURCE!C2191),"",SOURCE!C2191),
IF(SOURCE!B2191&lt;0,VLOOKUP(SOURCE!B2191,lookups!A$1:B$25,2,0),
  IF(ISBLANK(SOURCE!B2191),
    "",
    "/* "&amp;TEXT(SOURCE!B2191,"???0")&amp;" *"&amp;
      SOURCE!C2191&amp;", "&amp; IF(lookups!$E$2-LEN(SOURCE!C2191) &gt;= 0, REPT(" ",lookups!$E$2-LEN(SOURCE!C2191)), "")&amp;
      SOURCE!D2191&amp;", "&amp; IF(lookups!$F$2-LEN(SOURCE!D2191) &gt;= 0, REPT(" ",lookups!$F$2-LEN(SOURCE!D2191)), "")&amp;
      SOURCE!E2191&amp;", "&amp; IF(lookups!$G$2-LEN(SOURCE!E2191) &gt;=0, REPT(" ",lookups!$G$2-LEN(SOURCE!E2191)), "")&amp;
      SOURCE!F2191&amp;", "&amp; IF(lookups!$H$2-LEN(SOURCE!F2191) &gt;= 0, REPT(" ",lookups!$H$2-LEN(SOURCE!F2191)+2), "")&amp;"("&amp;
      SUBSTITUTE(TEXT(SOURCE!G2191,"??0"),"  ","")&amp;" &lt;&lt; TAM_MAX_BITS) |"&amp; IF(lookups!$I$2-3 &gt;= 0, REPT(" ",MAX(1,lookups!$I$2-5+4+1-1-LEN(  IF(ISTEXT(SOURCE!H2191),SOURCE!H2191,  SUBSTITUTE(SUBSTITUTE(TEXT(SOURCE!H2191,"????0"),"  ","")," ",""))   ))), "")&amp;
       IF(ISTEXT(SOURCE!H2191),SOURCE!H2191, SUBSTITUTE(SUBSTITUTE(TEXT(SOURCE!H2191,"????0"),"  ","")," ",""))   &amp;","&amp; IF(lookups!$J$2-3 &gt;= 0, REPT(" ",lookups!$J$2-3-5), "")&amp;
      SOURCE!I2191&amp;
" | "&amp; IF(lookups!$K$2-LEN(SOURCE!I2191) &gt;= 0, REPT(" ",lookups!$K$2-LEN(SOURCE!I2191)), "")&amp;
      SOURCE!J2191&amp;      IF(lookups!$L$2-LEN(SOURCE!J2191) &gt;= 0, REPT(" ",lookups!$L$2-LEN(SOURCE!J2191)), "")&amp;
" | "&amp; IF(lookups!$K$2-LEN(SOURCE!I2191) &gt;= 0, REPT(" ",lookups!$K$2-LEN(SOURCE!I2191)), "")&amp;
      SOURCE!K2191&amp;      IF(lookups!$L$2-LEN(SOURCE!K2191) &gt;= 0, REPT(" ",lookups!$M$2-LEN(SOURCE!K2191)), "")&amp;
" | "&amp; SOURCE!L2191&amp;      IF(lookups!$O$2-LEN(SOURCE!L2191) &gt;= 0, REPT(" ",lookups!$O$2-LEN(SOURCE!L2191)), "")&amp;
" | "&amp; SOURCE!M2191&amp;      IF(lookups!$P$2-LEN(SOURCE!M2191) &gt;= 0, REPT(" ",lookups!$P$2-LEN(SOURCE!M2191)), "")&amp;
      "},"&amp;IF(SOURCE!O2191&lt;&gt;"",""&amp;SOURCE!O2191,"")
 )
)
)</f>
        <v>/* 2147 */  { itemToBeCoded,                NOPARAM,                     "",                                            STD_WCOMMA ,                                   (0 &lt;&lt; TAM_MAX_BITS) |     0, CAT_NONE | SLS_UNCHANGED | US_UNCHANGED | EIM_DISABLED | PTP_DISABLED     },</v>
      </c>
    </row>
    <row r="2192" customFormat="false" ht="15.75" hidden="false" customHeight="false" outlineLevel="0" collapsed="false">
      <c r="A2192" s="263" t="str">
        <f aca="false">IF(AND(OR(SOURCE!A2192="",ISBLANK(SOURCE!A2192)),SOURCE!B2192&gt;0),IF(ISBLANK(SOURCE!C2192),"",SOURCE!C2192),
IF(SOURCE!B2192&lt;0,VLOOKUP(SOURCE!B2192,lookups!A$1:B$25,2,0),
  IF(ISBLANK(SOURCE!B2192),
    "",
    "/* "&amp;TEXT(SOURCE!B2192,"???0")&amp;" *"&amp;
      SOURCE!C2192&amp;", "&amp; IF(lookups!$E$2-LEN(SOURCE!C2192) &gt;= 0, REPT(" ",lookups!$E$2-LEN(SOURCE!C2192)), "")&amp;
      SOURCE!D2192&amp;", "&amp; IF(lookups!$F$2-LEN(SOURCE!D2192) &gt;= 0, REPT(" ",lookups!$F$2-LEN(SOURCE!D2192)), "")&amp;
      SOURCE!E2192&amp;", "&amp; IF(lookups!$G$2-LEN(SOURCE!E2192) &gt;=0, REPT(" ",lookups!$G$2-LEN(SOURCE!E2192)), "")&amp;
      SOURCE!F2192&amp;", "&amp; IF(lookups!$H$2-LEN(SOURCE!F2192) &gt;= 0, REPT(" ",lookups!$H$2-LEN(SOURCE!F2192)+2), "")&amp;"("&amp;
      SUBSTITUTE(TEXT(SOURCE!G2192,"??0"),"  ","")&amp;" &lt;&lt; TAM_MAX_BITS) |"&amp; IF(lookups!$I$2-3 &gt;= 0, REPT(" ",MAX(1,lookups!$I$2-5+4+1-1-LEN(  IF(ISTEXT(SOURCE!H2192),SOURCE!H2192,  SUBSTITUTE(SUBSTITUTE(TEXT(SOURCE!H2192,"????0"),"  ","")," ",""))   ))), "")&amp;
       IF(ISTEXT(SOURCE!H2192),SOURCE!H2192, SUBSTITUTE(SUBSTITUTE(TEXT(SOURCE!H2192,"????0"),"  ","")," ",""))   &amp;","&amp; IF(lookups!$J$2-3 &gt;= 0, REPT(" ",lookups!$J$2-3-5), "")&amp;
      SOURCE!I2192&amp;
" | "&amp; IF(lookups!$K$2-LEN(SOURCE!I2192) &gt;= 0, REPT(" ",lookups!$K$2-LEN(SOURCE!I2192)), "")&amp;
      SOURCE!J2192&amp;      IF(lookups!$L$2-LEN(SOURCE!J2192) &gt;= 0, REPT(" ",lookups!$L$2-LEN(SOURCE!J2192)), "")&amp;
" | "&amp; IF(lookups!$K$2-LEN(SOURCE!I2192) &gt;= 0, REPT(" ",lookups!$K$2-LEN(SOURCE!I2192)), "")&amp;
      SOURCE!K2192&amp;      IF(lookups!$L$2-LEN(SOURCE!K2192) &gt;= 0, REPT(" ",lookups!$M$2-LEN(SOURCE!K2192)), "")&amp;
" | "&amp; SOURCE!L2192&amp;      IF(lookups!$O$2-LEN(SOURCE!L2192) &gt;= 0, REPT(" ",lookups!$O$2-LEN(SOURCE!L2192)), "")&amp;
" | "&amp; SOURCE!M2192&amp;      IF(lookups!$P$2-LEN(SOURCE!M2192) &gt;= 0, REPT(" ",lookups!$P$2-LEN(SOURCE!M2192)), "")&amp;
      "},"&amp;IF(SOURCE!O2192&lt;&gt;"",""&amp;SOURCE!O2192,"")
 )
)
)</f>
        <v>/* 2148 */  { itemToBeCoded,                NOPARAM,                     "",                                            STD_NQUOTE,                                    (0 &lt;&lt; TAM_MAX_BITS) |     0, CAT_NONE | SLS_UNCHANGED | US_UNCHANGED | EIM_DISABLED | PTP_DISABLED     },</v>
      </c>
    </row>
    <row r="2193" customFormat="false" ht="15.75" hidden="false" customHeight="false" outlineLevel="0" collapsed="false">
      <c r="A2193" s="263" t="str">
        <f aca="false">IF(AND(OR(SOURCE!A2193="",ISBLANK(SOURCE!A2193)),SOURCE!B2193&gt;0),IF(ISBLANK(SOURCE!C2193),"",SOURCE!C2193),
IF(SOURCE!B2193&lt;0,VLOOKUP(SOURCE!B2193,lookups!A$1:B$25,2,0),
  IF(ISBLANK(SOURCE!B2193),
    "",
    "/* "&amp;TEXT(SOURCE!B2193,"???0")&amp;" *"&amp;
      SOURCE!C2193&amp;", "&amp; IF(lookups!$E$2-LEN(SOURCE!C2193) &gt;= 0, REPT(" ",lookups!$E$2-LEN(SOURCE!C2193)), "")&amp;
      SOURCE!D2193&amp;", "&amp; IF(lookups!$F$2-LEN(SOURCE!D2193) &gt;= 0, REPT(" ",lookups!$F$2-LEN(SOURCE!D2193)), "")&amp;
      SOURCE!E2193&amp;", "&amp; IF(lookups!$G$2-LEN(SOURCE!E2193) &gt;=0, REPT(" ",lookups!$G$2-LEN(SOURCE!E2193)), "")&amp;
      SOURCE!F2193&amp;", "&amp; IF(lookups!$H$2-LEN(SOURCE!F2193) &gt;= 0, REPT(" ",lookups!$H$2-LEN(SOURCE!F2193)+2), "")&amp;"("&amp;
      SUBSTITUTE(TEXT(SOURCE!G2193,"??0"),"  ","")&amp;" &lt;&lt; TAM_MAX_BITS) |"&amp; IF(lookups!$I$2-3 &gt;= 0, REPT(" ",MAX(1,lookups!$I$2-5+4+1-1-LEN(  IF(ISTEXT(SOURCE!H2193),SOURCE!H2193,  SUBSTITUTE(SUBSTITUTE(TEXT(SOURCE!H2193,"????0"),"  ","")," ",""))   ))), "")&amp;
       IF(ISTEXT(SOURCE!H2193),SOURCE!H2193, SUBSTITUTE(SUBSTITUTE(TEXT(SOURCE!H2193,"????0"),"  ","")," ",""))   &amp;","&amp; IF(lookups!$J$2-3 &gt;= 0, REPT(" ",lookups!$J$2-3-5), "")&amp;
      SOURCE!I2193&amp;
" | "&amp; IF(lookups!$K$2-LEN(SOURCE!I2193) &gt;= 0, REPT(" ",lookups!$K$2-LEN(SOURCE!I2193)), "")&amp;
      SOURCE!J2193&amp;      IF(lookups!$L$2-LEN(SOURCE!J2193) &gt;= 0, REPT(" ",lookups!$L$2-LEN(SOURCE!J2193)), "")&amp;
" | "&amp; IF(lookups!$K$2-LEN(SOURCE!I2193) &gt;= 0, REPT(" ",lookups!$K$2-LEN(SOURCE!I2193)), "")&amp;
      SOURCE!K2193&amp;      IF(lookups!$L$2-LEN(SOURCE!K2193) &gt;= 0, REPT(" ",lookups!$M$2-LEN(SOURCE!K2193)), "")&amp;
" | "&amp; SOURCE!L2193&amp;      IF(lookups!$O$2-LEN(SOURCE!L2193) &gt;= 0, REPT(" ",lookups!$O$2-LEN(SOURCE!L2193)), "")&amp;
" | "&amp; SOURCE!M2193&amp;      IF(lookups!$P$2-LEN(SOURCE!M2193) &gt;= 0, REPT(" ",lookups!$P$2-LEN(SOURCE!M2193)), "")&amp;
      "},"&amp;IF(SOURCE!O2193&lt;&gt;"",""&amp;SOURCE!O2193,"")
 )
)
)</f>
        <v>/* 2149 */  { fnSetFirstGregorianDay,       ITM_JUL_GREG_1582,           "JG.1582",                                     "JG.1582",                                     (0 &lt;&lt; TAM_MAX_BITS) |     0, CAT_FNCT | SLS_UNCHANGED | US_UNCHANGED | EIM_DISABLED | PTP_NONE         },</v>
      </c>
    </row>
    <row r="2194" customFormat="false" ht="15.75" hidden="false" customHeight="false" outlineLevel="0" collapsed="false">
      <c r="A2194" s="263" t="str">
        <f aca="false">IF(AND(OR(SOURCE!A2194="",ISBLANK(SOURCE!A2194)),SOURCE!B2194&gt;0),IF(ISBLANK(SOURCE!C2194),"",SOURCE!C2194),
IF(SOURCE!B2194&lt;0,VLOOKUP(SOURCE!B2194,lookups!A$1:B$25,2,0),
  IF(ISBLANK(SOURCE!B2194),
    "",
    "/* "&amp;TEXT(SOURCE!B2194,"???0")&amp;" *"&amp;
      SOURCE!C2194&amp;", "&amp; IF(lookups!$E$2-LEN(SOURCE!C2194) &gt;= 0, REPT(" ",lookups!$E$2-LEN(SOURCE!C2194)), "")&amp;
      SOURCE!D2194&amp;", "&amp; IF(lookups!$F$2-LEN(SOURCE!D2194) &gt;= 0, REPT(" ",lookups!$F$2-LEN(SOURCE!D2194)), "")&amp;
      SOURCE!E2194&amp;", "&amp; IF(lookups!$G$2-LEN(SOURCE!E2194) &gt;=0, REPT(" ",lookups!$G$2-LEN(SOURCE!E2194)), "")&amp;
      SOURCE!F2194&amp;", "&amp; IF(lookups!$H$2-LEN(SOURCE!F2194) &gt;= 0, REPT(" ",lookups!$H$2-LEN(SOURCE!F2194)+2), "")&amp;"("&amp;
      SUBSTITUTE(TEXT(SOURCE!G2194,"??0"),"  ","")&amp;" &lt;&lt; TAM_MAX_BITS) |"&amp; IF(lookups!$I$2-3 &gt;= 0, REPT(" ",MAX(1,lookups!$I$2-5+4+1-1-LEN(  IF(ISTEXT(SOURCE!H2194),SOURCE!H2194,  SUBSTITUTE(SUBSTITUTE(TEXT(SOURCE!H2194,"????0"),"  ","")," ",""))   ))), "")&amp;
       IF(ISTEXT(SOURCE!H2194),SOURCE!H2194, SUBSTITUTE(SUBSTITUTE(TEXT(SOURCE!H2194,"????0"),"  ","")," ",""))   &amp;","&amp; IF(lookups!$J$2-3 &gt;= 0, REPT(" ",lookups!$J$2-3-5), "")&amp;
      SOURCE!I2194&amp;
" | "&amp; IF(lookups!$K$2-LEN(SOURCE!I2194) &gt;= 0, REPT(" ",lookups!$K$2-LEN(SOURCE!I2194)), "")&amp;
      SOURCE!J2194&amp;      IF(lookups!$L$2-LEN(SOURCE!J2194) &gt;= 0, REPT(" ",lookups!$L$2-LEN(SOURCE!J2194)), "")&amp;
" | "&amp; IF(lookups!$K$2-LEN(SOURCE!I2194) &gt;= 0, REPT(" ",lookups!$K$2-LEN(SOURCE!I2194)), "")&amp;
      SOURCE!K2194&amp;      IF(lookups!$L$2-LEN(SOURCE!K2194) &gt;= 0, REPT(" ",lookups!$M$2-LEN(SOURCE!K2194)), "")&amp;
" | "&amp; SOURCE!L2194&amp;      IF(lookups!$O$2-LEN(SOURCE!L2194) &gt;= 0, REPT(" ",lookups!$O$2-LEN(SOURCE!L2194)), "")&amp;
" | "&amp; SOURCE!M2194&amp;      IF(lookups!$P$2-LEN(SOURCE!M2194) &gt;= 0, REPT(" ",lookups!$P$2-LEN(SOURCE!M2194)), "")&amp;
      "},"&amp;IF(SOURCE!O2194&lt;&gt;"",""&amp;SOURCE!O2194,"")
 )
)
)</f>
        <v>/* 2150 */  { fnSetFirstGregorianDay,       ITM_JUL_GREG_1752,           "JG.1752",                                     "JG.1752",                                     (0 &lt;&lt; TAM_MAX_BITS) |     0, CAT_FNCT | SLS_UNCHANGED | US_UNCHANGED | EIM_DISABLED | PTP_NONE         },</v>
      </c>
    </row>
    <row r="2195" customFormat="false" ht="15.75" hidden="false" customHeight="false" outlineLevel="0" collapsed="false">
      <c r="A2195" s="263" t="str">
        <f aca="false">IF(AND(OR(SOURCE!A2195="",ISBLANK(SOURCE!A2195)),SOURCE!B2195&gt;0),IF(ISBLANK(SOURCE!C2195),"",SOURCE!C2195),
IF(SOURCE!B2195&lt;0,VLOOKUP(SOURCE!B2195,lookups!A$1:B$25,2,0),
  IF(ISBLANK(SOURCE!B2195),
    "",
    "/* "&amp;TEXT(SOURCE!B2195,"???0")&amp;" *"&amp;
      SOURCE!C2195&amp;", "&amp; IF(lookups!$E$2-LEN(SOURCE!C2195) &gt;= 0, REPT(" ",lookups!$E$2-LEN(SOURCE!C2195)), "")&amp;
      SOURCE!D2195&amp;", "&amp; IF(lookups!$F$2-LEN(SOURCE!D2195) &gt;= 0, REPT(" ",lookups!$F$2-LEN(SOURCE!D2195)), "")&amp;
      SOURCE!E2195&amp;", "&amp; IF(lookups!$G$2-LEN(SOURCE!E2195) &gt;=0, REPT(" ",lookups!$G$2-LEN(SOURCE!E2195)), "")&amp;
      SOURCE!F2195&amp;", "&amp; IF(lookups!$H$2-LEN(SOURCE!F2195) &gt;= 0, REPT(" ",lookups!$H$2-LEN(SOURCE!F2195)+2), "")&amp;"("&amp;
      SUBSTITUTE(TEXT(SOURCE!G2195,"??0"),"  ","")&amp;" &lt;&lt; TAM_MAX_BITS) |"&amp; IF(lookups!$I$2-3 &gt;= 0, REPT(" ",MAX(1,lookups!$I$2-5+4+1-1-LEN(  IF(ISTEXT(SOURCE!H2195),SOURCE!H2195,  SUBSTITUTE(SUBSTITUTE(TEXT(SOURCE!H2195,"????0"),"  ","")," ",""))   ))), "")&amp;
       IF(ISTEXT(SOURCE!H2195),SOURCE!H2195, SUBSTITUTE(SUBSTITUTE(TEXT(SOURCE!H2195,"????0"),"  ","")," ",""))   &amp;","&amp; IF(lookups!$J$2-3 &gt;= 0, REPT(" ",lookups!$J$2-3-5), "")&amp;
      SOURCE!I2195&amp;
" | "&amp; IF(lookups!$K$2-LEN(SOURCE!I2195) &gt;= 0, REPT(" ",lookups!$K$2-LEN(SOURCE!I2195)), "")&amp;
      SOURCE!J2195&amp;      IF(lookups!$L$2-LEN(SOURCE!J2195) &gt;= 0, REPT(" ",lookups!$L$2-LEN(SOURCE!J2195)), "")&amp;
" | "&amp; IF(lookups!$K$2-LEN(SOURCE!I2195) &gt;= 0, REPT(" ",lookups!$K$2-LEN(SOURCE!I2195)), "")&amp;
      SOURCE!K2195&amp;      IF(lookups!$L$2-LEN(SOURCE!K2195) &gt;= 0, REPT(" ",lookups!$M$2-LEN(SOURCE!K2195)), "")&amp;
" | "&amp; SOURCE!L2195&amp;      IF(lookups!$O$2-LEN(SOURCE!L2195) &gt;= 0, REPT(" ",lookups!$O$2-LEN(SOURCE!L2195)), "")&amp;
" | "&amp; SOURCE!M2195&amp;      IF(lookups!$P$2-LEN(SOURCE!M2195) &gt;= 0, REPT(" ",lookups!$P$2-LEN(SOURCE!M2195)), "")&amp;
      "},"&amp;IF(SOURCE!O2195&lt;&gt;"",""&amp;SOURCE!O2195,"")
 )
)
)</f>
        <v>/* 2151 */  { fnSetFirstGregorianDay,       ITM_JUL_GREG_1873,           "JG.1873",                                     "JG.1873",                                     (0 &lt;&lt; TAM_MAX_BITS) |     0, CAT_FNCT | SLS_UNCHANGED | US_UNCHANGED | EIM_DISABLED | PTP_NONE         },</v>
      </c>
    </row>
    <row r="2196" customFormat="false" ht="15.75" hidden="false" customHeight="false" outlineLevel="0" collapsed="false">
      <c r="A2196" s="263" t="str">
        <f aca="false">IF(AND(OR(SOURCE!A2196="",ISBLANK(SOURCE!A2196)),SOURCE!B2196&gt;0),IF(ISBLANK(SOURCE!C2196),"",SOURCE!C2196),
IF(SOURCE!B2196&lt;0,VLOOKUP(SOURCE!B2196,lookups!A$1:B$25,2,0),
  IF(ISBLANK(SOURCE!B2196),
    "",
    "/* "&amp;TEXT(SOURCE!B2196,"???0")&amp;" *"&amp;
      SOURCE!C2196&amp;", "&amp; IF(lookups!$E$2-LEN(SOURCE!C2196) &gt;= 0, REPT(" ",lookups!$E$2-LEN(SOURCE!C2196)), "")&amp;
      SOURCE!D2196&amp;", "&amp; IF(lookups!$F$2-LEN(SOURCE!D2196) &gt;= 0, REPT(" ",lookups!$F$2-LEN(SOURCE!D2196)), "")&amp;
      SOURCE!E2196&amp;", "&amp; IF(lookups!$G$2-LEN(SOURCE!E2196) &gt;=0, REPT(" ",lookups!$G$2-LEN(SOURCE!E2196)), "")&amp;
      SOURCE!F2196&amp;", "&amp; IF(lookups!$H$2-LEN(SOURCE!F2196) &gt;= 0, REPT(" ",lookups!$H$2-LEN(SOURCE!F2196)+2), "")&amp;"("&amp;
      SUBSTITUTE(TEXT(SOURCE!G2196,"??0"),"  ","")&amp;" &lt;&lt; TAM_MAX_BITS) |"&amp; IF(lookups!$I$2-3 &gt;= 0, REPT(" ",MAX(1,lookups!$I$2-5+4+1-1-LEN(  IF(ISTEXT(SOURCE!H2196),SOURCE!H2196,  SUBSTITUTE(SUBSTITUTE(TEXT(SOURCE!H2196,"????0"),"  ","")," ",""))   ))), "")&amp;
       IF(ISTEXT(SOURCE!H2196),SOURCE!H2196, SUBSTITUTE(SUBSTITUTE(TEXT(SOURCE!H2196,"????0"),"  ","")," ",""))   &amp;","&amp; IF(lookups!$J$2-3 &gt;= 0, REPT(" ",lookups!$J$2-3-5), "")&amp;
      SOURCE!I2196&amp;
" | "&amp; IF(lookups!$K$2-LEN(SOURCE!I2196) &gt;= 0, REPT(" ",lookups!$K$2-LEN(SOURCE!I2196)), "")&amp;
      SOURCE!J2196&amp;      IF(lookups!$L$2-LEN(SOURCE!J2196) &gt;= 0, REPT(" ",lookups!$L$2-LEN(SOURCE!J2196)), "")&amp;
" | "&amp; IF(lookups!$K$2-LEN(SOURCE!I2196) &gt;= 0, REPT(" ",lookups!$K$2-LEN(SOURCE!I2196)), "")&amp;
      SOURCE!K2196&amp;      IF(lookups!$L$2-LEN(SOURCE!K2196) &gt;= 0, REPT(" ",lookups!$M$2-LEN(SOURCE!K2196)), "")&amp;
" | "&amp; SOURCE!L2196&amp;      IF(lookups!$O$2-LEN(SOURCE!L2196) &gt;= 0, REPT(" ",lookups!$O$2-LEN(SOURCE!L2196)), "")&amp;
" | "&amp; SOURCE!M2196&amp;      IF(lookups!$P$2-LEN(SOURCE!M2196) &gt;= 0, REPT(" ",lookups!$P$2-LEN(SOURCE!M2196)), "")&amp;
      "},"&amp;IF(SOURCE!O2196&lt;&gt;"",""&amp;SOURCE!O2196,"")
 )
)
)</f>
        <v>/* 2152 */  { fnSetFirstGregorianDay,       ITM_JUL_GREG_1949,           "JG.1949",                                     "JG.1949",                                     (0 &lt;&lt; TAM_MAX_BITS) |     0, CAT_FNCT | SLS_UNCHANGED | US_UNCHANGED | EIM_DISABLED | PTP_NONE         },</v>
      </c>
    </row>
    <row r="2197" customFormat="false" ht="15.75" hidden="false" customHeight="false" outlineLevel="0" collapsed="false">
      <c r="A2197" s="263" t="str">
        <f aca="false">IF(AND(OR(SOURCE!A2197="",ISBLANK(SOURCE!A2197)),SOURCE!B2197&gt;0),IF(ISBLANK(SOURCE!C2197),"",SOURCE!C2197),
IF(SOURCE!B2197&lt;0,VLOOKUP(SOURCE!B2197,lookups!A$1:B$25,2,0),
  IF(ISBLANK(SOURCE!B2197),
    "",
    "/* "&amp;TEXT(SOURCE!B2197,"???0")&amp;" *"&amp;
      SOURCE!C2197&amp;", "&amp; IF(lookups!$E$2-LEN(SOURCE!C2197) &gt;= 0, REPT(" ",lookups!$E$2-LEN(SOURCE!C2197)), "")&amp;
      SOURCE!D2197&amp;", "&amp; IF(lookups!$F$2-LEN(SOURCE!D2197) &gt;= 0, REPT(" ",lookups!$F$2-LEN(SOURCE!D2197)), "")&amp;
      SOURCE!E2197&amp;", "&amp; IF(lookups!$G$2-LEN(SOURCE!E2197) &gt;=0, REPT(" ",lookups!$G$2-LEN(SOURCE!E2197)), "")&amp;
      SOURCE!F2197&amp;", "&amp; IF(lookups!$H$2-LEN(SOURCE!F2197) &gt;= 0, REPT(" ",lookups!$H$2-LEN(SOURCE!F2197)+2), "")&amp;"("&amp;
      SUBSTITUTE(TEXT(SOURCE!G2197,"??0"),"  ","")&amp;" &lt;&lt; TAM_MAX_BITS) |"&amp; IF(lookups!$I$2-3 &gt;= 0, REPT(" ",MAX(1,lookups!$I$2-5+4+1-1-LEN(  IF(ISTEXT(SOURCE!H2197),SOURCE!H2197,  SUBSTITUTE(SUBSTITUTE(TEXT(SOURCE!H2197,"????0"),"  ","")," ",""))   ))), "")&amp;
       IF(ISTEXT(SOURCE!H2197),SOURCE!H2197, SUBSTITUTE(SUBSTITUTE(TEXT(SOURCE!H2197,"????0"),"  ","")," ",""))   &amp;","&amp; IF(lookups!$J$2-3 &gt;= 0, REPT(" ",lookups!$J$2-3-5), "")&amp;
      SOURCE!I2197&amp;
" | "&amp; IF(lookups!$K$2-LEN(SOURCE!I2197) &gt;= 0, REPT(" ",lookups!$K$2-LEN(SOURCE!I2197)), "")&amp;
      SOURCE!J2197&amp;      IF(lookups!$L$2-LEN(SOURCE!J2197) &gt;= 0, REPT(" ",lookups!$L$2-LEN(SOURCE!J2197)), "")&amp;
" | "&amp; IF(lookups!$K$2-LEN(SOURCE!I2197) &gt;= 0, REPT(" ",lookups!$K$2-LEN(SOURCE!I2197)), "")&amp;
      SOURCE!K2197&amp;      IF(lookups!$L$2-LEN(SOURCE!K2197) &gt;= 0, REPT(" ",lookups!$M$2-LEN(SOURCE!K2197)), "")&amp;
" | "&amp; SOURCE!L2197&amp;      IF(lookups!$O$2-LEN(SOURCE!L2197) &gt;= 0, REPT(" ",lookups!$O$2-LEN(SOURCE!L2197)), "")&amp;
" | "&amp; SOURCE!M2197&amp;      IF(lookups!$P$2-LEN(SOURCE!M2197) &gt;= 0, REPT(" ",lookups!$P$2-LEN(SOURCE!M2197)), "")&amp;
      "},"&amp;IF(SOURCE!O2197&lt;&gt;"",""&amp;SOURCE!O2197,"")
 )
)
)</f>
        <v>/* 2153 */  { itemToBeCoded,                NOPARAM,                     "IPART",                                       "IPART",                                       (0 &lt;&lt; TAM_MAX_BITS) |     0, CAT_MENU | SLS_UNCHANGED | US_UNCHANGED | EIM_DISABLED | PTP_DISABLED     },</v>
      </c>
    </row>
    <row r="2198" customFormat="false" ht="15.75" hidden="false" customHeight="false" outlineLevel="0" collapsed="false">
      <c r="A2198" s="263" t="str">
        <f aca="false">IF(AND(OR(SOURCE!A2198="",ISBLANK(SOURCE!A2198)),SOURCE!B2198&gt;0),IF(ISBLANK(SOURCE!C2198),"",SOURCE!C2198),
IF(SOURCE!B2198&lt;0,VLOOKUP(SOURCE!B2198,lookups!A$1:B$25,2,0),
  IF(ISBLANK(SOURCE!B2198),
    "",
    "/* "&amp;TEXT(SOURCE!B2198,"???0")&amp;" *"&amp;
      SOURCE!C2198&amp;", "&amp; IF(lookups!$E$2-LEN(SOURCE!C2198) &gt;= 0, REPT(" ",lookups!$E$2-LEN(SOURCE!C2198)), "")&amp;
      SOURCE!D2198&amp;", "&amp; IF(lookups!$F$2-LEN(SOURCE!D2198) &gt;= 0, REPT(" ",lookups!$F$2-LEN(SOURCE!D2198)), "")&amp;
      SOURCE!E2198&amp;", "&amp; IF(lookups!$G$2-LEN(SOURCE!E2198) &gt;=0, REPT(" ",lookups!$G$2-LEN(SOURCE!E2198)), "")&amp;
      SOURCE!F2198&amp;", "&amp; IF(lookups!$H$2-LEN(SOURCE!F2198) &gt;= 0, REPT(" ",lookups!$H$2-LEN(SOURCE!F2198)+2), "")&amp;"("&amp;
      SUBSTITUTE(TEXT(SOURCE!G2198,"??0"),"  ","")&amp;" &lt;&lt; TAM_MAX_BITS) |"&amp; IF(lookups!$I$2-3 &gt;= 0, REPT(" ",MAX(1,lookups!$I$2-5+4+1-1-LEN(  IF(ISTEXT(SOURCE!H2198),SOURCE!H2198,  SUBSTITUTE(SUBSTITUTE(TEXT(SOURCE!H2198,"????0"),"  ","")," ",""))   ))), "")&amp;
       IF(ISTEXT(SOURCE!H2198),SOURCE!H2198, SUBSTITUTE(SUBSTITUTE(TEXT(SOURCE!H2198,"????0"),"  ","")," ",""))   &amp;","&amp; IF(lookups!$J$2-3 &gt;= 0, REPT(" ",lookups!$J$2-3-5), "")&amp;
      SOURCE!I2198&amp;
" | "&amp; IF(lookups!$K$2-LEN(SOURCE!I2198) &gt;= 0, REPT(" ",lookups!$K$2-LEN(SOURCE!I2198)), "")&amp;
      SOURCE!J2198&amp;      IF(lookups!$L$2-LEN(SOURCE!J2198) &gt;= 0, REPT(" ",lookups!$L$2-LEN(SOURCE!J2198)), "")&amp;
" | "&amp; IF(lookups!$K$2-LEN(SOURCE!I2198) &gt;= 0, REPT(" ",lookups!$K$2-LEN(SOURCE!I2198)), "")&amp;
      SOURCE!K2198&amp;      IF(lookups!$L$2-LEN(SOURCE!K2198) &gt;= 0, REPT(" ",lookups!$M$2-LEN(SOURCE!K2198)), "")&amp;
" | "&amp; SOURCE!L2198&amp;      IF(lookups!$O$2-LEN(SOURCE!L2198) &gt;= 0, REPT(" ",lookups!$O$2-LEN(SOURCE!L2198)), "")&amp;
" | "&amp; SOURCE!M2198&amp;      IF(lookups!$P$2-LEN(SOURCE!M2198) &gt;= 0, REPT(" ",lookups!$P$2-LEN(SOURCE!M2198)), "")&amp;
      "},"&amp;IF(SOURCE!O2198&lt;&gt;"",""&amp;SOURCE!O2198,"")
 )
)
)</f>
        <v>/* 2154 */  { itemToBeCoded,                NOPARAM,                     "RADIX",                                       "RADIX",                                       (0 &lt;&lt; TAM_MAX_BITS) |     0, CAT_MENU | SLS_UNCHANGED | US_UNCHANGED | EIM_DISABLED | PTP_DISABLED     },</v>
      </c>
    </row>
    <row r="2199" customFormat="false" ht="15.75" hidden="false" customHeight="false" outlineLevel="0" collapsed="false">
      <c r="A2199" s="263" t="str">
        <f aca="false">IF(AND(OR(SOURCE!A2199="",ISBLANK(SOURCE!A2199)),SOURCE!B2199&gt;0),IF(ISBLANK(SOURCE!C2199),"",SOURCE!C2199),
IF(SOURCE!B2199&lt;0,VLOOKUP(SOURCE!B2199,lookups!A$1:B$25,2,0),
  IF(ISBLANK(SOURCE!B2199),
    "",
    "/* "&amp;TEXT(SOURCE!B2199,"???0")&amp;" *"&amp;
      SOURCE!C2199&amp;", "&amp; IF(lookups!$E$2-LEN(SOURCE!C2199) &gt;= 0, REPT(" ",lookups!$E$2-LEN(SOURCE!C2199)), "")&amp;
      SOURCE!D2199&amp;", "&amp; IF(lookups!$F$2-LEN(SOURCE!D2199) &gt;= 0, REPT(" ",lookups!$F$2-LEN(SOURCE!D2199)), "")&amp;
      SOURCE!E2199&amp;", "&amp; IF(lookups!$G$2-LEN(SOURCE!E2199) &gt;=0, REPT(" ",lookups!$G$2-LEN(SOURCE!E2199)), "")&amp;
      SOURCE!F2199&amp;", "&amp; IF(lookups!$H$2-LEN(SOURCE!F2199) &gt;= 0, REPT(" ",lookups!$H$2-LEN(SOURCE!F2199)+2), "")&amp;"("&amp;
      SUBSTITUTE(TEXT(SOURCE!G2199,"??0"),"  ","")&amp;" &lt;&lt; TAM_MAX_BITS) |"&amp; IF(lookups!$I$2-3 &gt;= 0, REPT(" ",MAX(1,lookups!$I$2-5+4+1-1-LEN(  IF(ISTEXT(SOURCE!H2199),SOURCE!H2199,  SUBSTITUTE(SUBSTITUTE(TEXT(SOURCE!H2199,"????0"),"  ","")," ",""))   ))), "")&amp;
       IF(ISTEXT(SOURCE!H2199),SOURCE!H2199, SUBSTITUTE(SUBSTITUTE(TEXT(SOURCE!H2199,"????0"),"  ","")," ",""))   &amp;","&amp; IF(lookups!$J$2-3 &gt;= 0, REPT(" ",lookups!$J$2-3-5), "")&amp;
      SOURCE!I2199&amp;
" | "&amp; IF(lookups!$K$2-LEN(SOURCE!I2199) &gt;= 0, REPT(" ",lookups!$K$2-LEN(SOURCE!I2199)), "")&amp;
      SOURCE!J2199&amp;      IF(lookups!$L$2-LEN(SOURCE!J2199) &gt;= 0, REPT(" ",lookups!$L$2-LEN(SOURCE!J2199)), "")&amp;
" | "&amp; IF(lookups!$K$2-LEN(SOURCE!I2199) &gt;= 0, REPT(" ",lookups!$K$2-LEN(SOURCE!I2199)), "")&amp;
      SOURCE!K2199&amp;      IF(lookups!$L$2-LEN(SOURCE!K2199) &gt;= 0, REPT(" ",lookups!$M$2-LEN(SOURCE!K2199)), "")&amp;
" | "&amp; SOURCE!L2199&amp;      IF(lookups!$O$2-LEN(SOURCE!L2199) &gt;= 0, REPT(" ",lookups!$O$2-LEN(SOURCE!L2199)), "")&amp;
" | "&amp; SOURCE!M2199&amp;      IF(lookups!$P$2-LEN(SOURCE!M2199) &gt;= 0, REPT(" ",lookups!$P$2-LEN(SOURCE!M2199)), "")&amp;
      "},"&amp;IF(SOURCE!O2199&lt;&gt;"",""&amp;SOURCE!O2199,"")
 )
)
)</f>
        <v>/* 2155 */  { itemToBeCoded,                NOPARAM,                     "FPART",                                       "FPART",                                       (0 &lt;&lt; TAM_MAX_BITS) |     0, CAT_MENU | SLS_UNCHANGED | US_UNCHANGED | EIM_DISABLED | PTP_DISABLED     },</v>
      </c>
    </row>
    <row r="2200" customFormat="false" ht="15.75" hidden="false" customHeight="false" outlineLevel="0" collapsed="false">
      <c r="A2200" s="263" t="str">
        <f aca="false">IF(AND(OR(SOURCE!A2200="",ISBLANK(SOURCE!A2200)),SOURCE!B2200&gt;0),IF(ISBLANK(SOURCE!C2200),"",SOURCE!C2200),
IF(SOURCE!B2200&lt;0,VLOOKUP(SOURCE!B2200,lookups!A$1:B$25,2,0),
  IF(ISBLANK(SOURCE!B2200),
    "",
    "/* "&amp;TEXT(SOURCE!B2200,"???0")&amp;" *"&amp;
      SOURCE!C2200&amp;", "&amp; IF(lookups!$E$2-LEN(SOURCE!C2200) &gt;= 0, REPT(" ",lookups!$E$2-LEN(SOURCE!C2200)), "")&amp;
      SOURCE!D2200&amp;", "&amp; IF(lookups!$F$2-LEN(SOURCE!D2200) &gt;= 0, REPT(" ",lookups!$F$2-LEN(SOURCE!D2200)), "")&amp;
      SOURCE!E2200&amp;", "&amp; IF(lookups!$G$2-LEN(SOURCE!E2200) &gt;=0, REPT(" ",lookups!$G$2-LEN(SOURCE!E2200)), "")&amp;
      SOURCE!F2200&amp;", "&amp; IF(lookups!$H$2-LEN(SOURCE!F2200) &gt;= 0, REPT(" ",lookups!$H$2-LEN(SOURCE!F2200)+2), "")&amp;"("&amp;
      SUBSTITUTE(TEXT(SOURCE!G2200,"??0"),"  ","")&amp;" &lt;&lt; TAM_MAX_BITS) |"&amp; IF(lookups!$I$2-3 &gt;= 0, REPT(" ",MAX(1,lookups!$I$2-5+4+1-1-LEN(  IF(ISTEXT(SOURCE!H2200),SOURCE!H2200,  SUBSTITUTE(SUBSTITUTE(TEXT(SOURCE!H2200,"????0"),"  ","")," ",""))   ))), "")&amp;
       IF(ISTEXT(SOURCE!H2200),SOURCE!H2200, SUBSTITUTE(SUBSTITUTE(TEXT(SOURCE!H2200,"????0"),"  ","")," ",""))   &amp;","&amp; IF(lookups!$J$2-3 &gt;= 0, REPT(" ",lookups!$J$2-3-5), "")&amp;
      SOURCE!I2200&amp;
" | "&amp; IF(lookups!$K$2-LEN(SOURCE!I2200) &gt;= 0, REPT(" ",lookups!$K$2-LEN(SOURCE!I2200)), "")&amp;
      SOURCE!J2200&amp;      IF(lookups!$L$2-LEN(SOURCE!J2200) &gt;= 0, REPT(" ",lookups!$L$2-LEN(SOURCE!J2200)), "")&amp;
" | "&amp; IF(lookups!$K$2-LEN(SOURCE!I2200) &gt;= 0, REPT(" ",lookups!$K$2-LEN(SOURCE!I2200)), "")&amp;
      SOURCE!K2200&amp;      IF(lookups!$L$2-LEN(SOURCE!K2200) &gt;= 0, REPT(" ",lookups!$M$2-LEN(SOURCE!K2200)), "")&amp;
" | "&amp; SOURCE!L2200&amp;      IF(lookups!$O$2-LEN(SOURCE!L2200) &gt;= 0, REPT(" ",lookups!$O$2-LEN(SOURCE!L2200)), "")&amp;
" | "&amp; SOURCE!M2200&amp;      IF(lookups!$P$2-LEN(SOURCE!M2200) &gt;= 0, REPT(" ",lookups!$P$2-LEN(SOURCE!M2200)), "")&amp;
      "},"&amp;IF(SOURCE!O2200&lt;&gt;"",""&amp;SOURCE!O2200,"")
 )
)
)</f>
        <v>/* 2156 */  { itemToBeCoded,                NOPARAM,                     "set&gt;TXT",                                     "set&gt;TXT",                                     (0 &lt;&lt; TAM_MAX_BITS) |     0, CAT_FNCT | SLS_UNCHANGED | US_UNCHANGED | EIM_DISABLED | PTP_NONE         },</v>
      </c>
    </row>
    <row r="2201" customFormat="false" ht="15.75" hidden="false" customHeight="false" outlineLevel="0" collapsed="false">
      <c r="A2201" s="263" t="str">
        <f aca="false">IF(AND(OR(SOURCE!A2201="",ISBLANK(SOURCE!A2201)),SOURCE!B2201&gt;0),IF(ISBLANK(SOURCE!C2201),"",SOURCE!C2201),
IF(SOURCE!B2201&lt;0,VLOOKUP(SOURCE!B2201,lookups!A$1:B$25,2,0),
  IF(ISBLANK(SOURCE!B2201),
    "",
    "/* "&amp;TEXT(SOURCE!B2201,"???0")&amp;" *"&amp;
      SOURCE!C2201&amp;", "&amp; IF(lookups!$E$2-LEN(SOURCE!C2201) &gt;= 0, REPT(" ",lookups!$E$2-LEN(SOURCE!C2201)), "")&amp;
      SOURCE!D2201&amp;", "&amp; IF(lookups!$F$2-LEN(SOURCE!D2201) &gt;= 0, REPT(" ",lookups!$F$2-LEN(SOURCE!D2201)), "")&amp;
      SOURCE!E2201&amp;", "&amp; IF(lookups!$G$2-LEN(SOURCE!E2201) &gt;=0, REPT(" ",lookups!$G$2-LEN(SOURCE!E2201)), "")&amp;
      SOURCE!F2201&amp;", "&amp; IF(lookups!$H$2-LEN(SOURCE!F2201) &gt;= 0, REPT(" ",lookups!$H$2-LEN(SOURCE!F2201)+2), "")&amp;"("&amp;
      SUBSTITUTE(TEXT(SOURCE!G2201,"??0"),"  ","")&amp;" &lt;&lt; TAM_MAX_BITS) |"&amp; IF(lookups!$I$2-3 &gt;= 0, REPT(" ",MAX(1,lookups!$I$2-5+4+1-1-LEN(  IF(ISTEXT(SOURCE!H2201),SOURCE!H2201,  SUBSTITUTE(SUBSTITUTE(TEXT(SOURCE!H2201,"????0"),"  ","")," ",""))   ))), "")&amp;
       IF(ISTEXT(SOURCE!H2201),SOURCE!H2201, SUBSTITUTE(SUBSTITUTE(TEXT(SOURCE!H2201,"????0"),"  ","")," ",""))   &amp;","&amp; IF(lookups!$J$2-3 &gt;= 0, REPT(" ",lookups!$J$2-3-5), "")&amp;
      SOURCE!I2201&amp;
" | "&amp; IF(lookups!$K$2-LEN(SOURCE!I2201) &gt;= 0, REPT(" ",lookups!$K$2-LEN(SOURCE!I2201)), "")&amp;
      SOURCE!J2201&amp;      IF(lookups!$L$2-LEN(SOURCE!J2201) &gt;= 0, REPT(" ",lookups!$L$2-LEN(SOURCE!J2201)), "")&amp;
" | "&amp; IF(lookups!$K$2-LEN(SOURCE!I2201) &gt;= 0, REPT(" ",lookups!$K$2-LEN(SOURCE!I2201)), "")&amp;
      SOURCE!K2201&amp;      IF(lookups!$L$2-LEN(SOURCE!K2201) &gt;= 0, REPT(" ",lookups!$M$2-LEN(SOURCE!K2201)), "")&amp;
" | "&amp; SOURCE!L2201&amp;      IF(lookups!$O$2-LEN(SOURCE!L2201) &gt;= 0, REPT(" ",lookups!$O$2-LEN(SOURCE!L2201)), "")&amp;
" | "&amp; SOURCE!M2201&amp;      IF(lookups!$P$2-LEN(SOURCE!M2201) &gt;= 0, REPT(" ",lookups!$P$2-LEN(SOURCE!M2201)), "")&amp;
      "},"&amp;IF(SOURCE!O2201&lt;&gt;"",""&amp;SOURCE!O2201,"")
 )
)
)</f>
        <v>/* 2157 */  { fnSettingsDispFormatGrpL,     TM_VALUE,                    "IPGRP",                                       "IPGRP",                                       (2 &lt;&lt; TAM_MAX_BITS) |     9, CAT_FNCT | SLS_ENABLED   | US_ENABLED   | EIM_DISABLED | PTP_NUMBER_8     },</v>
      </c>
    </row>
    <row r="2202" customFormat="false" ht="15.75" hidden="false" customHeight="false" outlineLevel="0" collapsed="false">
      <c r="A2202" s="263" t="str">
        <f aca="false">IF(AND(OR(SOURCE!A2202="",ISBLANK(SOURCE!A2202)),SOURCE!B2202&gt;0),IF(ISBLANK(SOURCE!C2202),"",SOURCE!C2202),
IF(SOURCE!B2202&lt;0,VLOOKUP(SOURCE!B2202,lookups!A$1:B$25,2,0),
  IF(ISBLANK(SOURCE!B2202),
    "",
    "/* "&amp;TEXT(SOURCE!B2202,"???0")&amp;" *"&amp;
      SOURCE!C2202&amp;", "&amp; IF(lookups!$E$2-LEN(SOURCE!C2202) &gt;= 0, REPT(" ",lookups!$E$2-LEN(SOURCE!C2202)), "")&amp;
      SOURCE!D2202&amp;", "&amp; IF(lookups!$F$2-LEN(SOURCE!D2202) &gt;= 0, REPT(" ",lookups!$F$2-LEN(SOURCE!D2202)), "")&amp;
      SOURCE!E2202&amp;", "&amp; IF(lookups!$G$2-LEN(SOURCE!E2202) &gt;=0, REPT(" ",lookups!$G$2-LEN(SOURCE!E2202)), "")&amp;
      SOURCE!F2202&amp;", "&amp; IF(lookups!$H$2-LEN(SOURCE!F2202) &gt;= 0, REPT(" ",lookups!$H$2-LEN(SOURCE!F2202)+2), "")&amp;"("&amp;
      SUBSTITUTE(TEXT(SOURCE!G2202,"??0"),"  ","")&amp;" &lt;&lt; TAM_MAX_BITS) |"&amp; IF(lookups!$I$2-3 &gt;= 0, REPT(" ",MAX(1,lookups!$I$2-5+4+1-1-LEN(  IF(ISTEXT(SOURCE!H2202),SOURCE!H2202,  SUBSTITUTE(SUBSTITUTE(TEXT(SOURCE!H2202,"????0"),"  ","")," ",""))   ))), "")&amp;
       IF(ISTEXT(SOURCE!H2202),SOURCE!H2202, SUBSTITUTE(SUBSTITUTE(TEXT(SOURCE!H2202,"????0"),"  ","")," ",""))   &amp;","&amp; IF(lookups!$J$2-3 &gt;= 0, REPT(" ",lookups!$J$2-3-5), "")&amp;
      SOURCE!I2202&amp;
" | "&amp; IF(lookups!$K$2-LEN(SOURCE!I2202) &gt;= 0, REPT(" ",lookups!$K$2-LEN(SOURCE!I2202)), "")&amp;
      SOURCE!J2202&amp;      IF(lookups!$L$2-LEN(SOURCE!J2202) &gt;= 0, REPT(" ",lookups!$L$2-LEN(SOURCE!J2202)), "")&amp;
" | "&amp; IF(lookups!$K$2-LEN(SOURCE!I2202) &gt;= 0, REPT(" ",lookups!$K$2-LEN(SOURCE!I2202)), "")&amp;
      SOURCE!K2202&amp;      IF(lookups!$L$2-LEN(SOURCE!K2202) &gt;= 0, REPT(" ",lookups!$M$2-LEN(SOURCE!K2202)), "")&amp;
" | "&amp; SOURCE!L2202&amp;      IF(lookups!$O$2-LEN(SOURCE!L2202) &gt;= 0, REPT(" ",lookups!$O$2-LEN(SOURCE!L2202)), "")&amp;
" | "&amp; SOURCE!M2202&amp;      IF(lookups!$P$2-LEN(SOURCE!M2202) &gt;= 0, REPT(" ",lookups!$P$2-LEN(SOURCE!M2202)), "")&amp;
      "},"&amp;IF(SOURCE!O2202&lt;&gt;"",""&amp;SOURCE!O2202,"")
 )
)
)</f>
        <v>/* 2158 */  { fnSettingsDispFormatGrp1Lo,   TM_VALUE,                    "IPGRP1x",                                     "IPGRP1x",                                     (0 &lt;&lt; TAM_MAX_BITS) |     9, CAT_FNCT | SLS_ENABLED   | US_ENABLED   | EIM_DISABLED | PTP_NUMBER_8     },</v>
      </c>
    </row>
    <row r="2203" customFormat="false" ht="15.75" hidden="false" customHeight="false" outlineLevel="0" collapsed="false">
      <c r="A2203" s="263" t="str">
        <f aca="false">IF(AND(OR(SOURCE!A2203="",ISBLANK(SOURCE!A2203)),SOURCE!B2203&gt;0),IF(ISBLANK(SOURCE!C2203),"",SOURCE!C2203),
IF(SOURCE!B2203&lt;0,VLOOKUP(SOURCE!B2203,lookups!A$1:B$25,2,0),
  IF(ISBLANK(SOURCE!B2203),
    "",
    "/* "&amp;TEXT(SOURCE!B2203,"???0")&amp;" *"&amp;
      SOURCE!C2203&amp;", "&amp; IF(lookups!$E$2-LEN(SOURCE!C2203) &gt;= 0, REPT(" ",lookups!$E$2-LEN(SOURCE!C2203)), "")&amp;
      SOURCE!D2203&amp;", "&amp; IF(lookups!$F$2-LEN(SOURCE!D2203) &gt;= 0, REPT(" ",lookups!$F$2-LEN(SOURCE!D2203)), "")&amp;
      SOURCE!E2203&amp;", "&amp; IF(lookups!$G$2-LEN(SOURCE!E2203) &gt;=0, REPT(" ",lookups!$G$2-LEN(SOURCE!E2203)), "")&amp;
      SOURCE!F2203&amp;", "&amp; IF(lookups!$H$2-LEN(SOURCE!F2203) &gt;= 0, REPT(" ",lookups!$H$2-LEN(SOURCE!F2203)+2), "")&amp;"("&amp;
      SUBSTITUTE(TEXT(SOURCE!G2203,"??0"),"  ","")&amp;" &lt;&lt; TAM_MAX_BITS) |"&amp; IF(lookups!$I$2-3 &gt;= 0, REPT(" ",MAX(1,lookups!$I$2-5+4+1-1-LEN(  IF(ISTEXT(SOURCE!H2203),SOURCE!H2203,  SUBSTITUTE(SUBSTITUTE(TEXT(SOURCE!H2203,"????0"),"  ","")," ",""))   ))), "")&amp;
       IF(ISTEXT(SOURCE!H2203),SOURCE!H2203, SUBSTITUTE(SUBSTITUTE(TEXT(SOURCE!H2203,"????0"),"  ","")," ",""))   &amp;","&amp; IF(lookups!$J$2-3 &gt;= 0, REPT(" ",lookups!$J$2-3-5), "")&amp;
      SOURCE!I2203&amp;
" | "&amp; IF(lookups!$K$2-LEN(SOURCE!I2203) &gt;= 0, REPT(" ",lookups!$K$2-LEN(SOURCE!I2203)), "")&amp;
      SOURCE!J2203&amp;      IF(lookups!$L$2-LEN(SOURCE!J2203) &gt;= 0, REPT(" ",lookups!$L$2-LEN(SOURCE!J2203)), "")&amp;
" | "&amp; IF(lookups!$K$2-LEN(SOURCE!I2203) &gt;= 0, REPT(" ",lookups!$K$2-LEN(SOURCE!I2203)), "")&amp;
      SOURCE!K2203&amp;      IF(lookups!$L$2-LEN(SOURCE!K2203) &gt;= 0, REPT(" ",lookups!$M$2-LEN(SOURCE!K2203)), "")&amp;
" | "&amp; SOURCE!L2203&amp;      IF(lookups!$O$2-LEN(SOURCE!L2203) &gt;= 0, REPT(" ",lookups!$O$2-LEN(SOURCE!L2203)), "")&amp;
" | "&amp; SOURCE!M2203&amp;      IF(lookups!$P$2-LEN(SOURCE!M2203) &gt;= 0, REPT(" ",lookups!$P$2-LEN(SOURCE!M2203)), "")&amp;
      "},"&amp;IF(SOURCE!O2203&lt;&gt;"",""&amp;SOURCE!O2203,"")
 )
)
)</f>
        <v>/* 2159 */  { fnSettingsDispFormatGrp1L,    TM_VALUE,                    "IPGRP1",                                      "IPGRP1",                                      (0 &lt;&lt; TAM_MAX_BITS) |     9, CAT_FNCT | SLS_ENABLED   | US_ENABLED   | EIM_DISABLED | PTP_NUMBER_8     },</v>
      </c>
    </row>
    <row r="2204" customFormat="false" ht="15.75" hidden="false" customHeight="false" outlineLevel="0" collapsed="false">
      <c r="A2204" s="263" t="str">
        <f aca="false">IF(AND(OR(SOURCE!A2204="",ISBLANK(SOURCE!A2204)),SOURCE!B2204&gt;0),IF(ISBLANK(SOURCE!C2204),"",SOURCE!C2204),
IF(SOURCE!B2204&lt;0,VLOOKUP(SOURCE!B2204,lookups!A$1:B$25,2,0),
  IF(ISBLANK(SOURCE!B2204),
    "",
    "/* "&amp;TEXT(SOURCE!B2204,"???0")&amp;" *"&amp;
      SOURCE!C2204&amp;", "&amp; IF(lookups!$E$2-LEN(SOURCE!C2204) &gt;= 0, REPT(" ",lookups!$E$2-LEN(SOURCE!C2204)), "")&amp;
      SOURCE!D2204&amp;", "&amp; IF(lookups!$F$2-LEN(SOURCE!D2204) &gt;= 0, REPT(" ",lookups!$F$2-LEN(SOURCE!D2204)), "")&amp;
      SOURCE!E2204&amp;", "&amp; IF(lookups!$G$2-LEN(SOURCE!E2204) &gt;=0, REPT(" ",lookups!$G$2-LEN(SOURCE!E2204)), "")&amp;
      SOURCE!F2204&amp;", "&amp; IF(lookups!$H$2-LEN(SOURCE!F2204) &gt;= 0, REPT(" ",lookups!$H$2-LEN(SOURCE!F2204)+2), "")&amp;"("&amp;
      SUBSTITUTE(TEXT(SOURCE!G2204,"??0"),"  ","")&amp;" &lt;&lt; TAM_MAX_BITS) |"&amp; IF(lookups!$I$2-3 &gt;= 0, REPT(" ",MAX(1,lookups!$I$2-5+4+1-1-LEN(  IF(ISTEXT(SOURCE!H2204),SOURCE!H2204,  SUBSTITUTE(SUBSTITUTE(TEXT(SOURCE!H2204,"????0"),"  ","")," ",""))   ))), "")&amp;
       IF(ISTEXT(SOURCE!H2204),SOURCE!H2204, SUBSTITUTE(SUBSTITUTE(TEXT(SOURCE!H2204,"????0"),"  ","")," ",""))   &amp;","&amp; IF(lookups!$J$2-3 &gt;= 0, REPT(" ",lookups!$J$2-3-5), "")&amp;
      SOURCE!I2204&amp;
" | "&amp; IF(lookups!$K$2-LEN(SOURCE!I2204) &gt;= 0, REPT(" ",lookups!$K$2-LEN(SOURCE!I2204)), "")&amp;
      SOURCE!J2204&amp;      IF(lookups!$L$2-LEN(SOURCE!J2204) &gt;= 0, REPT(" ",lookups!$L$2-LEN(SOURCE!J2204)), "")&amp;
" | "&amp; IF(lookups!$K$2-LEN(SOURCE!I2204) &gt;= 0, REPT(" ",lookups!$K$2-LEN(SOURCE!I2204)), "")&amp;
      SOURCE!K2204&amp;      IF(lookups!$L$2-LEN(SOURCE!K2204) &gt;= 0, REPT(" ",lookups!$M$2-LEN(SOURCE!K2204)), "")&amp;
" | "&amp; SOURCE!L2204&amp;      IF(lookups!$O$2-LEN(SOURCE!L2204) &gt;= 0, REPT(" ",lookups!$O$2-LEN(SOURCE!L2204)), "")&amp;
" | "&amp; SOURCE!M2204&amp;      IF(lookups!$P$2-LEN(SOURCE!M2204) &gt;= 0, REPT(" ",lookups!$P$2-LEN(SOURCE!M2204)), "")&amp;
      "},"&amp;IF(SOURCE!O2204&lt;&gt;"",""&amp;SOURCE!O2204,"")
 )
)
)</f>
        <v>/* 2160 */  { fnSettingsDispFormatGrpR,     TM_VALUE,                    "FPGRP",                                       "FPGRP",                                       (2 &lt;&lt; TAM_MAX_BITS) |     9, CAT_FNCT | SLS_ENABLED   | US_ENABLED   | EIM_DISABLED | PTP_NUMBER_8     },</v>
      </c>
    </row>
    <row r="2205" customFormat="false" ht="15.75" hidden="false" customHeight="false" outlineLevel="0" collapsed="false">
      <c r="A2205" s="263" t="str">
        <f aca="false">IF(AND(OR(SOURCE!A2205="",ISBLANK(SOURCE!A2205)),SOURCE!B2205&gt;0),IF(ISBLANK(SOURCE!C2205),"",SOURCE!C2205),
IF(SOURCE!B2205&lt;0,VLOOKUP(SOURCE!B2205,lookups!A$1:B$25,2,0),
  IF(ISBLANK(SOURCE!B2205),
    "",
    "/* "&amp;TEXT(SOURCE!B2205,"???0")&amp;" *"&amp;
      SOURCE!C2205&amp;", "&amp; IF(lookups!$E$2-LEN(SOURCE!C2205) &gt;= 0, REPT(" ",lookups!$E$2-LEN(SOURCE!C2205)), "")&amp;
      SOURCE!D2205&amp;", "&amp; IF(lookups!$F$2-LEN(SOURCE!D2205) &gt;= 0, REPT(" ",lookups!$F$2-LEN(SOURCE!D2205)), "")&amp;
      SOURCE!E2205&amp;", "&amp; IF(lookups!$G$2-LEN(SOURCE!E2205) &gt;=0, REPT(" ",lookups!$G$2-LEN(SOURCE!E2205)), "")&amp;
      SOURCE!F2205&amp;", "&amp; IF(lookups!$H$2-LEN(SOURCE!F2205) &gt;= 0, REPT(" ",lookups!$H$2-LEN(SOURCE!F2205)+2), "")&amp;"("&amp;
      SUBSTITUTE(TEXT(SOURCE!G2205,"??0"),"  ","")&amp;" &lt;&lt; TAM_MAX_BITS) |"&amp; IF(lookups!$I$2-3 &gt;= 0, REPT(" ",MAX(1,lookups!$I$2-5+4+1-1-LEN(  IF(ISTEXT(SOURCE!H2205),SOURCE!H2205,  SUBSTITUTE(SUBSTITUTE(TEXT(SOURCE!H2205,"????0"),"  ","")," ",""))   ))), "")&amp;
       IF(ISTEXT(SOURCE!H2205),SOURCE!H2205, SUBSTITUTE(SUBSTITUTE(TEXT(SOURCE!H2205,"????0"),"  ","")," ",""))   &amp;","&amp; IF(lookups!$J$2-3 &gt;= 0, REPT(" ",lookups!$J$2-3-5), "")&amp;
      SOURCE!I2205&amp;
" | "&amp; IF(lookups!$K$2-LEN(SOURCE!I2205) &gt;= 0, REPT(" ",lookups!$K$2-LEN(SOURCE!I2205)), "")&amp;
      SOURCE!J2205&amp;      IF(lookups!$L$2-LEN(SOURCE!J2205) &gt;= 0, REPT(" ",lookups!$L$2-LEN(SOURCE!J2205)), "")&amp;
" | "&amp; IF(lookups!$K$2-LEN(SOURCE!I2205) &gt;= 0, REPT(" ",lookups!$K$2-LEN(SOURCE!I2205)), "")&amp;
      SOURCE!K2205&amp;      IF(lookups!$L$2-LEN(SOURCE!K2205) &gt;= 0, REPT(" ",lookups!$M$2-LEN(SOURCE!K2205)), "")&amp;
" | "&amp; SOURCE!L2205&amp;      IF(lookups!$O$2-LEN(SOURCE!L2205) &gt;= 0, REPT(" ",lookups!$O$2-LEN(SOURCE!L2205)), "")&amp;
" | "&amp; SOURCE!M2205&amp;      IF(lookups!$P$2-LEN(SOURCE!M2205) &gt;= 0, REPT(" ",lookups!$P$2-LEN(SOURCE!M2205)), "")&amp;
      "},"&amp;IF(SOURCE!O2205&lt;&gt;"",""&amp;SOURCE!O2205,"")
 )
)
)</f>
        <v>/* 2161 */  { fnMenuGapL,                   MNU_GAP_L,                   "IPART",                                       "IPART",                                       (0 &lt;&lt; TAM_MAX_BITS) |     0, CAT_NONE | SLS_UNCHANGED | US_UNCHANGED | EIM_DISABLED | PTP_DISABLED     },</v>
      </c>
    </row>
    <row r="2206" customFormat="false" ht="15.75" hidden="false" customHeight="false" outlineLevel="0" collapsed="false">
      <c r="A2206" s="263" t="str">
        <f aca="false">IF(AND(OR(SOURCE!A2206="",ISBLANK(SOURCE!A2206)),SOURCE!B2206&gt;0),IF(ISBLANK(SOURCE!C2206),"",SOURCE!C2206),
IF(SOURCE!B2206&lt;0,VLOOKUP(SOURCE!B2206,lookups!A$1:B$25,2,0),
  IF(ISBLANK(SOURCE!B2206),
    "",
    "/* "&amp;TEXT(SOURCE!B2206,"???0")&amp;" *"&amp;
      SOURCE!C2206&amp;", "&amp; IF(lookups!$E$2-LEN(SOURCE!C2206) &gt;= 0, REPT(" ",lookups!$E$2-LEN(SOURCE!C2206)), "")&amp;
      SOURCE!D2206&amp;", "&amp; IF(lookups!$F$2-LEN(SOURCE!D2206) &gt;= 0, REPT(" ",lookups!$F$2-LEN(SOURCE!D2206)), "")&amp;
      SOURCE!E2206&amp;", "&amp; IF(lookups!$G$2-LEN(SOURCE!E2206) &gt;=0, REPT(" ",lookups!$G$2-LEN(SOURCE!E2206)), "")&amp;
      SOURCE!F2206&amp;", "&amp; IF(lookups!$H$2-LEN(SOURCE!F2206) &gt;= 0, REPT(" ",lookups!$H$2-LEN(SOURCE!F2206)+2), "")&amp;"("&amp;
      SUBSTITUTE(TEXT(SOURCE!G2206,"??0"),"  ","")&amp;" &lt;&lt; TAM_MAX_BITS) |"&amp; IF(lookups!$I$2-3 &gt;= 0, REPT(" ",MAX(1,lookups!$I$2-5+4+1-1-LEN(  IF(ISTEXT(SOURCE!H2206),SOURCE!H2206,  SUBSTITUTE(SUBSTITUTE(TEXT(SOURCE!H2206,"????0"),"  ","")," ",""))   ))), "")&amp;
       IF(ISTEXT(SOURCE!H2206),SOURCE!H2206, SUBSTITUTE(SUBSTITUTE(TEXT(SOURCE!H2206,"????0"),"  ","")," ",""))   &amp;","&amp; IF(lookups!$J$2-3 &gt;= 0, REPT(" ",lookups!$J$2-3-5), "")&amp;
      SOURCE!I2206&amp;
" | "&amp; IF(lookups!$K$2-LEN(SOURCE!I2206) &gt;= 0, REPT(" ",lookups!$K$2-LEN(SOURCE!I2206)), "")&amp;
      SOURCE!J2206&amp;      IF(lookups!$L$2-LEN(SOURCE!J2206) &gt;= 0, REPT(" ",lookups!$L$2-LEN(SOURCE!J2206)), "")&amp;
" | "&amp; IF(lookups!$K$2-LEN(SOURCE!I2206) &gt;= 0, REPT(" ",lookups!$K$2-LEN(SOURCE!I2206)), "")&amp;
      SOURCE!K2206&amp;      IF(lookups!$L$2-LEN(SOURCE!K2206) &gt;= 0, REPT(" ",lookups!$M$2-LEN(SOURCE!K2206)), "")&amp;
" | "&amp; SOURCE!L2206&amp;      IF(lookups!$O$2-LEN(SOURCE!L2206) &gt;= 0, REPT(" ",lookups!$O$2-LEN(SOURCE!L2206)), "")&amp;
" | "&amp; SOURCE!M2206&amp;      IF(lookups!$P$2-LEN(SOURCE!M2206) &gt;= 0, REPT(" ",lookups!$P$2-LEN(SOURCE!M2206)), "")&amp;
      "},"&amp;IF(SOURCE!O2206&lt;&gt;"",""&amp;SOURCE!O2206,"")
 )
)
)</f>
        <v>/* 2162 */  { fnMenuGapRX,                  MNU_GAP_RX,                  "RADIX",                                       "RADIX",                                       (0 &lt;&lt; TAM_MAX_BITS) |     0, CAT_NONE | SLS_UNCHANGED | US_UNCHANGED | EIM_DISABLED | PTP_DISABLED     },</v>
      </c>
    </row>
    <row r="2207" customFormat="false" ht="15.75" hidden="false" customHeight="false" outlineLevel="0" collapsed="false">
      <c r="A2207" s="263" t="str">
        <f aca="false">IF(AND(OR(SOURCE!A2207="",ISBLANK(SOURCE!A2207)),SOURCE!B2207&gt;0),IF(ISBLANK(SOURCE!C2207),"",SOURCE!C2207),
IF(SOURCE!B2207&lt;0,VLOOKUP(SOURCE!B2207,lookups!A$1:B$25,2,0),
  IF(ISBLANK(SOURCE!B2207),
    "",
    "/* "&amp;TEXT(SOURCE!B2207,"???0")&amp;" *"&amp;
      SOURCE!C2207&amp;", "&amp; IF(lookups!$E$2-LEN(SOURCE!C2207) &gt;= 0, REPT(" ",lookups!$E$2-LEN(SOURCE!C2207)), "")&amp;
      SOURCE!D2207&amp;", "&amp; IF(lookups!$F$2-LEN(SOURCE!D2207) &gt;= 0, REPT(" ",lookups!$F$2-LEN(SOURCE!D2207)), "")&amp;
      SOURCE!E2207&amp;", "&amp; IF(lookups!$G$2-LEN(SOURCE!E2207) &gt;=0, REPT(" ",lookups!$G$2-LEN(SOURCE!E2207)), "")&amp;
      SOURCE!F2207&amp;", "&amp; IF(lookups!$H$2-LEN(SOURCE!F2207) &gt;= 0, REPT(" ",lookups!$H$2-LEN(SOURCE!F2207)+2), "")&amp;"("&amp;
      SUBSTITUTE(TEXT(SOURCE!G2207,"??0"),"  ","")&amp;" &lt;&lt; TAM_MAX_BITS) |"&amp; IF(lookups!$I$2-3 &gt;= 0, REPT(" ",MAX(1,lookups!$I$2-5+4+1-1-LEN(  IF(ISTEXT(SOURCE!H2207),SOURCE!H2207,  SUBSTITUTE(SUBSTITUTE(TEXT(SOURCE!H2207,"????0"),"  ","")," ",""))   ))), "")&amp;
       IF(ISTEXT(SOURCE!H2207),SOURCE!H2207, SUBSTITUTE(SUBSTITUTE(TEXT(SOURCE!H2207,"????0"),"  ","")," ",""))   &amp;","&amp; IF(lookups!$J$2-3 &gt;= 0, REPT(" ",lookups!$J$2-3-5), "")&amp;
      SOURCE!I2207&amp;
" | "&amp; IF(lookups!$K$2-LEN(SOURCE!I2207) &gt;= 0, REPT(" ",lookups!$K$2-LEN(SOURCE!I2207)), "")&amp;
      SOURCE!J2207&amp;      IF(lookups!$L$2-LEN(SOURCE!J2207) &gt;= 0, REPT(" ",lookups!$L$2-LEN(SOURCE!J2207)), "")&amp;
" | "&amp; IF(lookups!$K$2-LEN(SOURCE!I2207) &gt;= 0, REPT(" ",lookups!$K$2-LEN(SOURCE!I2207)), "")&amp;
      SOURCE!K2207&amp;      IF(lookups!$L$2-LEN(SOURCE!K2207) &gt;= 0, REPT(" ",lookups!$M$2-LEN(SOURCE!K2207)), "")&amp;
" | "&amp; SOURCE!L2207&amp;      IF(lookups!$O$2-LEN(SOURCE!L2207) &gt;= 0, REPT(" ",lookups!$O$2-LEN(SOURCE!L2207)), "")&amp;
" | "&amp; SOURCE!M2207&amp;      IF(lookups!$P$2-LEN(SOURCE!M2207) &gt;= 0, REPT(" ",lookups!$P$2-LEN(SOURCE!M2207)), "")&amp;
      "},"&amp;IF(SOURCE!O2207&lt;&gt;"",""&amp;SOURCE!O2207,"")
 )
)
)</f>
        <v>/* 2163 */  { fnMenuGapR,                   MNU_GAP_R,                   "FPART",                                       "FPART",                                       (0 &lt;&lt; TAM_MAX_BITS) |     0, CAT_NONE | SLS_UNCHANGED | US_UNCHANGED | EIM_DISABLED | PTP_DISABLED     },</v>
      </c>
    </row>
    <row r="2208" customFormat="false" ht="15.75" hidden="false" customHeight="false" outlineLevel="0" collapsed="false">
      <c r="A2208" s="263" t="str">
        <f aca="false">IF(AND(OR(SOURCE!A2208="",ISBLANK(SOURCE!A2208)),SOURCE!B2208&gt;0),IF(ISBLANK(SOURCE!C2208),"",SOURCE!C2208),
IF(SOURCE!B2208&lt;0,VLOOKUP(SOURCE!B2208,lookups!A$1:B$25,2,0),
  IF(ISBLANK(SOURCE!B2208),
    "",
    "/* "&amp;TEXT(SOURCE!B2208,"???0")&amp;" *"&amp;
      SOURCE!C2208&amp;", "&amp; IF(lookups!$E$2-LEN(SOURCE!C2208) &gt;= 0, REPT(" ",lookups!$E$2-LEN(SOURCE!C2208)), "")&amp;
      SOURCE!D2208&amp;", "&amp; IF(lookups!$F$2-LEN(SOURCE!D2208) &gt;= 0, REPT(" ",lookups!$F$2-LEN(SOURCE!D2208)), "")&amp;
      SOURCE!E2208&amp;", "&amp; IF(lookups!$G$2-LEN(SOURCE!E2208) &gt;=0, REPT(" ",lookups!$G$2-LEN(SOURCE!E2208)), "")&amp;
      SOURCE!F2208&amp;", "&amp; IF(lookups!$H$2-LEN(SOURCE!F2208) &gt;= 0, REPT(" ",lookups!$H$2-LEN(SOURCE!F2208)+2), "")&amp;"("&amp;
      SUBSTITUTE(TEXT(SOURCE!G2208,"??0"),"  ","")&amp;" &lt;&lt; TAM_MAX_BITS) |"&amp; IF(lookups!$I$2-3 &gt;= 0, REPT(" ",MAX(1,lookups!$I$2-5+4+1-1-LEN(  IF(ISTEXT(SOURCE!H2208),SOURCE!H2208,  SUBSTITUTE(SUBSTITUTE(TEXT(SOURCE!H2208,"????0"),"  ","")," ",""))   ))), "")&amp;
       IF(ISTEXT(SOURCE!H2208),SOURCE!H2208, SUBSTITUTE(SUBSTITUTE(TEXT(SOURCE!H2208,"????0"),"  ","")," ",""))   &amp;","&amp; IF(lookups!$J$2-3 &gt;= 0, REPT(" ",lookups!$J$2-3-5), "")&amp;
      SOURCE!I2208&amp;
" | "&amp; IF(lookups!$K$2-LEN(SOURCE!I2208) &gt;= 0, REPT(" ",lookups!$K$2-LEN(SOURCE!I2208)), "")&amp;
      SOURCE!J2208&amp;      IF(lookups!$L$2-LEN(SOURCE!J2208) &gt;= 0, REPT(" ",lookups!$L$2-LEN(SOURCE!J2208)), "")&amp;
" | "&amp; IF(lookups!$K$2-LEN(SOURCE!I2208) &gt;= 0, REPT(" ",lookups!$K$2-LEN(SOURCE!I2208)), "")&amp;
      SOURCE!K2208&amp;      IF(lookups!$L$2-LEN(SOURCE!K2208) &gt;= 0, REPT(" ",lookups!$M$2-LEN(SOURCE!K2208)), "")&amp;
" | "&amp; SOURCE!L2208&amp;      IF(lookups!$O$2-LEN(SOURCE!L2208) &gt;= 0, REPT(" ",lookups!$O$2-LEN(SOURCE!L2208)), "")&amp;
" | "&amp; SOURCE!M2208&amp;      IF(lookups!$P$2-LEN(SOURCE!M2208) &gt;= 0, REPT(" ",lookups!$P$2-LEN(SOURCE!M2208)), "")&amp;
      "},"&amp;IF(SOURCE!O2208&lt;&gt;"",""&amp;SOURCE!O2208,"")
 )
)
)</f>
        <v>/* 2164 */  { fnKeysManagement,             USER_MENG,                   "M.ENG",                                       "M.ENG",                                       (0 &lt;&lt; TAM_MAX_BITS) |     0, CAT_FNCT | SLS_UNCHANGED | US_UNCHANGED | EIM_DISABLED | PTP_DISABLED     },</v>
      </c>
    </row>
    <row r="2209" customFormat="false" ht="15.75" hidden="false" customHeight="false" outlineLevel="0" collapsed="false">
      <c r="A2209" s="263" t="str">
        <f aca="false">IF(AND(OR(SOURCE!A2209="",ISBLANK(SOURCE!A2209)),SOURCE!B2209&gt;0),IF(ISBLANK(SOURCE!C2209),"",SOURCE!C2209),
IF(SOURCE!B2209&lt;0,VLOOKUP(SOURCE!B2209,lookups!A$1:B$25,2,0),
  IF(ISBLANK(SOURCE!B2209),
    "",
    "/* "&amp;TEXT(SOURCE!B2209,"???0")&amp;" *"&amp;
      SOURCE!C2209&amp;", "&amp; IF(lookups!$E$2-LEN(SOURCE!C2209) &gt;= 0, REPT(" ",lookups!$E$2-LEN(SOURCE!C2209)), "")&amp;
      SOURCE!D2209&amp;", "&amp; IF(lookups!$F$2-LEN(SOURCE!D2209) &gt;= 0, REPT(" ",lookups!$F$2-LEN(SOURCE!D2209)), "")&amp;
      SOURCE!E2209&amp;", "&amp; IF(lookups!$G$2-LEN(SOURCE!E2209) &gt;=0, REPT(" ",lookups!$G$2-LEN(SOURCE!E2209)), "")&amp;
      SOURCE!F2209&amp;", "&amp; IF(lookups!$H$2-LEN(SOURCE!F2209) &gt;= 0, REPT(" ",lookups!$H$2-LEN(SOURCE!F2209)+2), "")&amp;"("&amp;
      SUBSTITUTE(TEXT(SOURCE!G2209,"??0"),"  ","")&amp;" &lt;&lt; TAM_MAX_BITS) |"&amp; IF(lookups!$I$2-3 &gt;= 0, REPT(" ",MAX(1,lookups!$I$2-5+4+1-1-LEN(  IF(ISTEXT(SOURCE!H2209),SOURCE!H2209,  SUBSTITUTE(SUBSTITUTE(TEXT(SOURCE!H2209,"????0"),"  ","")," ",""))   ))), "")&amp;
       IF(ISTEXT(SOURCE!H2209),SOURCE!H2209, SUBSTITUTE(SUBSTITUTE(TEXT(SOURCE!H2209,"????0"),"  ","")," ",""))   &amp;","&amp; IF(lookups!$J$2-3 &gt;= 0, REPT(" ",lookups!$J$2-3-5), "")&amp;
      SOURCE!I2209&amp;
" | "&amp; IF(lookups!$K$2-LEN(SOURCE!I2209) &gt;= 0, REPT(" ",lookups!$K$2-LEN(SOURCE!I2209)), "")&amp;
      SOURCE!J2209&amp;      IF(lookups!$L$2-LEN(SOURCE!J2209) &gt;= 0, REPT(" ",lookups!$L$2-LEN(SOURCE!J2209)), "")&amp;
" | "&amp; IF(lookups!$K$2-LEN(SOURCE!I2209) &gt;= 0, REPT(" ",lookups!$K$2-LEN(SOURCE!I2209)), "")&amp;
      SOURCE!K2209&amp;      IF(lookups!$L$2-LEN(SOURCE!K2209) &gt;= 0, REPT(" ",lookups!$M$2-LEN(SOURCE!K2209)), "")&amp;
" | "&amp; SOURCE!L2209&amp;      IF(lookups!$O$2-LEN(SOURCE!L2209) &gt;= 0, REPT(" ",lookups!$O$2-LEN(SOURCE!L2209)), "")&amp;
" | "&amp; SOURCE!M2209&amp;      IF(lookups!$P$2-LEN(SOURCE!M2209) &gt;= 0, REPT(" ",lookups!$P$2-LEN(SOURCE!M2209)), "")&amp;
      "},"&amp;IF(SOURCE!O2209&lt;&gt;"",""&amp;SOURCE!O2209,"")
 )
)
)</f>
        <v>/* 2165 */  { fnKeysManagement,             USER_MFIN,                   "M.FIN",                                       "M.FIN",                                       (0 &lt;&lt; TAM_MAX_BITS) |     0, CAT_FNCT | SLS_UNCHANGED | US_UNCHANGED | EIM_DISABLED | PTP_DISABLED     },</v>
      </c>
    </row>
    <row r="2210" customFormat="false" ht="15.75" hidden="false" customHeight="false" outlineLevel="0" collapsed="false">
      <c r="A2210" s="263" t="str">
        <f aca="false">IF(AND(OR(SOURCE!A2210="",ISBLANK(SOURCE!A2210)),SOURCE!B2210&gt;0),IF(ISBLANK(SOURCE!C2210),"",SOURCE!C2210),
IF(SOURCE!B2210&lt;0,VLOOKUP(SOURCE!B2210,lookups!A$1:B$25,2,0),
  IF(ISBLANK(SOURCE!B2210),
    "",
    "/* "&amp;TEXT(SOURCE!B2210,"???0")&amp;" *"&amp;
      SOURCE!C2210&amp;", "&amp; IF(lookups!$E$2-LEN(SOURCE!C2210) &gt;= 0, REPT(" ",lookups!$E$2-LEN(SOURCE!C2210)), "")&amp;
      SOURCE!D2210&amp;", "&amp; IF(lookups!$F$2-LEN(SOURCE!D2210) &gt;= 0, REPT(" ",lookups!$F$2-LEN(SOURCE!D2210)), "")&amp;
      SOURCE!E2210&amp;", "&amp; IF(lookups!$G$2-LEN(SOURCE!E2210) &gt;=0, REPT(" ",lookups!$G$2-LEN(SOURCE!E2210)), "")&amp;
      SOURCE!F2210&amp;", "&amp; IF(lookups!$H$2-LEN(SOURCE!F2210) &gt;= 0, REPT(" ",lookups!$H$2-LEN(SOURCE!F2210)+2), "")&amp;"("&amp;
      SUBSTITUTE(TEXT(SOURCE!G2210,"??0"),"  ","")&amp;" &lt;&lt; TAM_MAX_BITS) |"&amp; IF(lookups!$I$2-3 &gt;= 0, REPT(" ",MAX(1,lookups!$I$2-5+4+1-1-LEN(  IF(ISTEXT(SOURCE!H2210),SOURCE!H2210,  SUBSTITUTE(SUBSTITUTE(TEXT(SOURCE!H2210,"????0"),"  ","")," ",""))   ))), "")&amp;
       IF(ISTEXT(SOURCE!H2210),SOURCE!H2210, SUBSTITUTE(SUBSTITUTE(TEXT(SOURCE!H2210,"????0"),"  ","")," ",""))   &amp;","&amp; IF(lookups!$J$2-3 &gt;= 0, REPT(" ",lookups!$J$2-3-5), "")&amp;
      SOURCE!I2210&amp;
" | "&amp; IF(lookups!$K$2-LEN(SOURCE!I2210) &gt;= 0, REPT(" ",lookups!$K$2-LEN(SOURCE!I2210)), "")&amp;
      SOURCE!J2210&amp;      IF(lookups!$L$2-LEN(SOURCE!J2210) &gt;= 0, REPT(" ",lookups!$L$2-LEN(SOURCE!J2210)), "")&amp;
" | "&amp; IF(lookups!$K$2-LEN(SOURCE!I2210) &gt;= 0, REPT(" ",lookups!$K$2-LEN(SOURCE!I2210)), "")&amp;
      SOURCE!K2210&amp;      IF(lookups!$L$2-LEN(SOURCE!K2210) &gt;= 0, REPT(" ",lookups!$M$2-LEN(SOURCE!K2210)), "")&amp;
" | "&amp; SOURCE!L2210&amp;      IF(lookups!$O$2-LEN(SOURCE!L2210) &gt;= 0, REPT(" ",lookups!$O$2-LEN(SOURCE!L2210)), "")&amp;
" | "&amp; SOURCE!M2210&amp;      IF(lookups!$P$2-LEN(SOURCE!M2210) &gt;= 0, REPT(" ",lookups!$P$2-LEN(SOURCE!M2210)), "")&amp;
      "},"&amp;IF(SOURCE!O2210&lt;&gt;"",""&amp;SOURCE!O2210,"")
 )
)
)</f>
        <v>/* 2166 */  { fnKeysManagement,             USER_MCPX,                   "M.CPX",                                       "M.CPX",                                       (0 &lt;&lt; TAM_MAX_BITS) |     0, CAT_FNCT | SLS_UNCHANGED | US_UNCHANGED | EIM_DISABLED | PTP_DISABLED     },</v>
      </c>
    </row>
    <row r="2211" customFormat="false" ht="15.75" hidden="false" customHeight="false" outlineLevel="0" collapsed="false">
      <c r="A2211" s="263" t="str">
        <f aca="false">IF(AND(OR(SOURCE!A2211="",ISBLANK(SOURCE!A2211)),SOURCE!B2211&gt;0),IF(ISBLANK(SOURCE!C2211),"",SOURCE!C2211),
IF(SOURCE!B2211&lt;0,VLOOKUP(SOURCE!B2211,lookups!A$1:B$25,2,0),
  IF(ISBLANK(SOURCE!B2211),
    "",
    "/* "&amp;TEXT(SOURCE!B2211,"???0")&amp;" *"&amp;
      SOURCE!C2211&amp;", "&amp; IF(lookups!$E$2-LEN(SOURCE!C2211) &gt;= 0, REPT(" ",lookups!$E$2-LEN(SOURCE!C2211)), "")&amp;
      SOURCE!D2211&amp;", "&amp; IF(lookups!$F$2-LEN(SOURCE!D2211) &gt;= 0, REPT(" ",lookups!$F$2-LEN(SOURCE!D2211)), "")&amp;
      SOURCE!E2211&amp;", "&amp; IF(lookups!$G$2-LEN(SOURCE!E2211) &gt;=0, REPT(" ",lookups!$G$2-LEN(SOURCE!E2211)), "")&amp;
      SOURCE!F2211&amp;", "&amp; IF(lookups!$H$2-LEN(SOURCE!F2211) &gt;= 0, REPT(" ",lookups!$H$2-LEN(SOURCE!F2211)+2), "")&amp;"("&amp;
      SUBSTITUTE(TEXT(SOURCE!G2211,"??0"),"  ","")&amp;" &lt;&lt; TAM_MAX_BITS) |"&amp; IF(lookups!$I$2-3 &gt;= 0, REPT(" ",MAX(1,lookups!$I$2-5+4+1-1-LEN(  IF(ISTEXT(SOURCE!H2211),SOURCE!H2211,  SUBSTITUTE(SUBSTITUTE(TEXT(SOURCE!H2211,"????0"),"  ","")," ",""))   ))), "")&amp;
       IF(ISTEXT(SOURCE!H2211),SOURCE!H2211, SUBSTITUTE(SUBSTITUTE(TEXT(SOURCE!H2211,"????0"),"  ","")," ",""))   &amp;","&amp; IF(lookups!$J$2-3 &gt;= 0, REPT(" ",lookups!$J$2-3-5), "")&amp;
      SOURCE!I2211&amp;
" | "&amp; IF(lookups!$K$2-LEN(SOURCE!I2211) &gt;= 0, REPT(" ",lookups!$K$2-LEN(SOURCE!I2211)), "")&amp;
      SOURCE!J2211&amp;      IF(lookups!$L$2-LEN(SOURCE!J2211) &gt;= 0, REPT(" ",lookups!$L$2-LEN(SOURCE!J2211)), "")&amp;
" | "&amp; IF(lookups!$K$2-LEN(SOURCE!I2211) &gt;= 0, REPT(" ",lookups!$K$2-LEN(SOURCE!I2211)), "")&amp;
      SOURCE!K2211&amp;      IF(lookups!$L$2-LEN(SOURCE!K2211) &gt;= 0, REPT(" ",lookups!$M$2-LEN(SOURCE!K2211)), "")&amp;
" | "&amp; SOURCE!L2211&amp;      IF(lookups!$O$2-LEN(SOURCE!L2211) &gt;= 0, REPT(" ",lookups!$O$2-LEN(SOURCE!L2211)), "")&amp;
" | "&amp; SOURCE!M2211&amp;      IF(lookups!$P$2-LEN(SOURCE!M2211) &gt;= 0, REPT(" ",lookups!$P$2-LEN(SOURCE!M2211)), "")&amp;
      "},"&amp;IF(SOURCE!O2211&lt;&gt;"",""&amp;SOURCE!O2211,"")
 )
)
)</f>
        <v>/* 2167 */  { addItemToBuffer,              ITM_op_j_SIGN,               "op_" STD_op_i,                                STD_op_i,                                      (0 &lt;&lt; TAM_MAX_BITS) |     0, CAT_NONE | SLS_UNCHANGED | US_UNCHANGED | EIM_DISABLED | PTP_DISABLED     },</v>
      </c>
    </row>
    <row r="2212" customFormat="false" ht="15.75" hidden="false" customHeight="false" outlineLevel="0" collapsed="false">
      <c r="A2212" s="263" t="str">
        <f aca="false">IF(AND(OR(SOURCE!A2212="",ISBLANK(SOURCE!A2212)),SOURCE!B2212&gt;0),IF(ISBLANK(SOURCE!C2212),"",SOURCE!C2212),
IF(SOURCE!B2212&lt;0,VLOOKUP(SOURCE!B2212,lookups!A$1:B$25,2,0),
  IF(ISBLANK(SOURCE!B2212),
    "",
    "/* "&amp;TEXT(SOURCE!B2212,"???0")&amp;" *"&amp;
      SOURCE!C2212&amp;", "&amp; IF(lookups!$E$2-LEN(SOURCE!C2212) &gt;= 0, REPT(" ",lookups!$E$2-LEN(SOURCE!C2212)), "")&amp;
      SOURCE!D2212&amp;", "&amp; IF(lookups!$F$2-LEN(SOURCE!D2212) &gt;= 0, REPT(" ",lookups!$F$2-LEN(SOURCE!D2212)), "")&amp;
      SOURCE!E2212&amp;", "&amp; IF(lookups!$G$2-LEN(SOURCE!E2212) &gt;=0, REPT(" ",lookups!$G$2-LEN(SOURCE!E2212)), "")&amp;
      SOURCE!F2212&amp;", "&amp; IF(lookups!$H$2-LEN(SOURCE!F2212) &gt;= 0, REPT(" ",lookups!$H$2-LEN(SOURCE!F2212)+2), "")&amp;"("&amp;
      SUBSTITUTE(TEXT(SOURCE!G2212,"??0"),"  ","")&amp;" &lt;&lt; TAM_MAX_BITS) |"&amp; IF(lookups!$I$2-3 &gt;= 0, REPT(" ",MAX(1,lookups!$I$2-5+4+1-1-LEN(  IF(ISTEXT(SOURCE!H2212),SOURCE!H2212,  SUBSTITUTE(SUBSTITUTE(TEXT(SOURCE!H2212,"????0"),"  ","")," ",""))   ))), "")&amp;
       IF(ISTEXT(SOURCE!H2212),SOURCE!H2212, SUBSTITUTE(SUBSTITUTE(TEXT(SOURCE!H2212,"????0"),"  ","")," ",""))   &amp;","&amp; IF(lookups!$J$2-3 &gt;= 0, REPT(" ",lookups!$J$2-3-5), "")&amp;
      SOURCE!I2212&amp;
" | "&amp; IF(lookups!$K$2-LEN(SOURCE!I2212) &gt;= 0, REPT(" ",lookups!$K$2-LEN(SOURCE!I2212)), "")&amp;
      SOURCE!J2212&amp;      IF(lookups!$L$2-LEN(SOURCE!J2212) &gt;= 0, REPT(" ",lookups!$L$2-LEN(SOURCE!J2212)), "")&amp;
" | "&amp; IF(lookups!$K$2-LEN(SOURCE!I2212) &gt;= 0, REPT(" ",lookups!$K$2-LEN(SOURCE!I2212)), "")&amp;
      SOURCE!K2212&amp;      IF(lookups!$L$2-LEN(SOURCE!K2212) &gt;= 0, REPT(" ",lookups!$M$2-LEN(SOURCE!K2212)), "")&amp;
" | "&amp; SOURCE!L2212&amp;      IF(lookups!$O$2-LEN(SOURCE!L2212) &gt;= 0, REPT(" ",lookups!$O$2-LEN(SOURCE!L2212)), "")&amp;
" | "&amp; SOURCE!M2212&amp;      IF(lookups!$P$2-LEN(SOURCE!M2212) &gt;= 0, REPT(" ",lookups!$P$2-LEN(SOURCE!M2212)), "")&amp;
      "},"&amp;IF(SOURCE!O2212&lt;&gt;"",""&amp;SOURCE!O2212,"")
 )
)
)</f>
        <v>/* 2168 */  { addItemToBuffer,              ITM_poly_SIGN,               "cubic",                                       "cubic",                                       (0 &lt;&lt; TAM_MAX_BITS) |     0, CAT_NONE | SLS_UNCHANGED | US_UNCHANGED | EIM_DISABLED | PTP_DISABLED     },</v>
      </c>
    </row>
    <row r="2213" customFormat="false" ht="15.75" hidden="false" customHeight="false" outlineLevel="0" collapsed="false">
      <c r="A2213" s="263" t="str">
        <f aca="false">IF(AND(OR(SOURCE!A2213="",ISBLANK(SOURCE!A2213)),SOURCE!B2213&gt;0),IF(ISBLANK(SOURCE!C2213),"",SOURCE!C2213),
IF(SOURCE!B2213&lt;0,VLOOKUP(SOURCE!B2213,lookups!A$1:B$25,2,0),
  IF(ISBLANK(SOURCE!B2213),
    "",
    "/* "&amp;TEXT(SOURCE!B2213,"???0")&amp;" *"&amp;
      SOURCE!C2213&amp;", "&amp; IF(lookups!$E$2-LEN(SOURCE!C2213) &gt;= 0, REPT(" ",lookups!$E$2-LEN(SOURCE!C2213)), "")&amp;
      SOURCE!D2213&amp;", "&amp; IF(lookups!$F$2-LEN(SOURCE!D2213) &gt;= 0, REPT(" ",lookups!$F$2-LEN(SOURCE!D2213)), "")&amp;
      SOURCE!E2213&amp;", "&amp; IF(lookups!$G$2-LEN(SOURCE!E2213) &gt;=0, REPT(" ",lookups!$G$2-LEN(SOURCE!E2213)), "")&amp;
      SOURCE!F2213&amp;", "&amp; IF(lookups!$H$2-LEN(SOURCE!F2213) &gt;= 0, REPT(" ",lookups!$H$2-LEN(SOURCE!F2213)+2), "")&amp;"("&amp;
      SUBSTITUTE(TEXT(SOURCE!G2213,"??0"),"  ","")&amp;" &lt;&lt; TAM_MAX_BITS) |"&amp; IF(lookups!$I$2-3 &gt;= 0, REPT(" ",MAX(1,lookups!$I$2-5+4+1-1-LEN(  IF(ISTEXT(SOURCE!H2213),SOURCE!H2213,  SUBSTITUTE(SUBSTITUTE(TEXT(SOURCE!H2213,"????0"),"  ","")," ",""))   ))), "")&amp;
       IF(ISTEXT(SOURCE!H2213),SOURCE!H2213, SUBSTITUTE(SUBSTITUTE(TEXT(SOURCE!H2213,"????0"),"  ","")," ",""))   &amp;","&amp; IF(lookups!$J$2-3 &gt;= 0, REPT(" ",lookups!$J$2-3-5), "")&amp;
      SOURCE!I2213&amp;
" | "&amp; IF(lookups!$K$2-LEN(SOURCE!I2213) &gt;= 0, REPT(" ",lookups!$K$2-LEN(SOURCE!I2213)), "")&amp;
      SOURCE!J2213&amp;      IF(lookups!$L$2-LEN(SOURCE!J2213) &gt;= 0, REPT(" ",lookups!$L$2-LEN(SOURCE!J2213)), "")&amp;
" | "&amp; IF(lookups!$K$2-LEN(SOURCE!I2213) &gt;= 0, REPT(" ",lookups!$K$2-LEN(SOURCE!I2213)), "")&amp;
      SOURCE!K2213&amp;      IF(lookups!$L$2-LEN(SOURCE!K2213) &gt;= 0, REPT(" ",lookups!$M$2-LEN(SOURCE!K2213)), "")&amp;
" | "&amp; SOURCE!L2213&amp;      IF(lookups!$O$2-LEN(SOURCE!L2213) &gt;= 0, REPT(" ",lookups!$O$2-LEN(SOURCE!L2213)), "")&amp;
" | "&amp; SOURCE!M2213&amp;      IF(lookups!$P$2-LEN(SOURCE!M2213) &gt;= 0, REPT(" ",lookups!$P$2-LEN(SOURCE!M2213)), "")&amp;
      "},"&amp;IF(SOURCE!O2213&lt;&gt;"",""&amp;SOURCE!O2213,"")
 )
)
)</f>
        <v>/* 2169 */  { fnCvtNmiMi,                   multiply,                    "nmi" STD_RIGHT_ARROW "mi.",                   "nmi" STD_RIGHT_ARROW "mi.",                   (0 &lt;&lt; TAM_MAX_BITS) |     0, CAT_NONE | SLS_ENABLED   | US_ENABLED   | EIM_DISABLED | PTP_NONE         },</v>
      </c>
    </row>
    <row r="2214" customFormat="false" ht="15.75" hidden="false" customHeight="false" outlineLevel="0" collapsed="false">
      <c r="A2214" s="263" t="str">
        <f aca="false">IF(AND(OR(SOURCE!A2214="",ISBLANK(SOURCE!A2214)),SOURCE!B2214&gt;0),IF(ISBLANK(SOURCE!C2214),"",SOURCE!C2214),
IF(SOURCE!B2214&lt;0,VLOOKUP(SOURCE!B2214,lookups!A$1:B$25,2,0),
  IF(ISBLANK(SOURCE!B2214),
    "",
    "/* "&amp;TEXT(SOURCE!B2214,"???0")&amp;" *"&amp;
      SOURCE!C2214&amp;", "&amp; IF(lookups!$E$2-LEN(SOURCE!C2214) &gt;= 0, REPT(" ",lookups!$E$2-LEN(SOURCE!C2214)), "")&amp;
      SOURCE!D2214&amp;", "&amp; IF(lookups!$F$2-LEN(SOURCE!D2214) &gt;= 0, REPT(" ",lookups!$F$2-LEN(SOURCE!D2214)), "")&amp;
      SOURCE!E2214&amp;", "&amp; IF(lookups!$G$2-LEN(SOURCE!E2214) &gt;=0, REPT(" ",lookups!$G$2-LEN(SOURCE!E2214)), "")&amp;
      SOURCE!F2214&amp;", "&amp; IF(lookups!$H$2-LEN(SOURCE!F2214) &gt;= 0, REPT(" ",lookups!$H$2-LEN(SOURCE!F2214)+2), "")&amp;"("&amp;
      SUBSTITUTE(TEXT(SOURCE!G2214,"??0"),"  ","")&amp;" &lt;&lt; TAM_MAX_BITS) |"&amp; IF(lookups!$I$2-3 &gt;= 0, REPT(" ",MAX(1,lookups!$I$2-5+4+1-1-LEN(  IF(ISTEXT(SOURCE!H2214),SOURCE!H2214,  SUBSTITUTE(SUBSTITUTE(TEXT(SOURCE!H2214,"????0"),"  ","")," ",""))   ))), "")&amp;
       IF(ISTEXT(SOURCE!H2214),SOURCE!H2214, SUBSTITUTE(SUBSTITUTE(TEXT(SOURCE!H2214,"????0"),"  ","")," ",""))   &amp;","&amp; IF(lookups!$J$2-3 &gt;= 0, REPT(" ",lookups!$J$2-3-5), "")&amp;
      SOURCE!I2214&amp;
" | "&amp; IF(lookups!$K$2-LEN(SOURCE!I2214) &gt;= 0, REPT(" ",lookups!$K$2-LEN(SOURCE!I2214)), "")&amp;
      SOURCE!J2214&amp;      IF(lookups!$L$2-LEN(SOURCE!J2214) &gt;= 0, REPT(" ",lookups!$L$2-LEN(SOURCE!J2214)), "")&amp;
" | "&amp; IF(lookups!$K$2-LEN(SOURCE!I2214) &gt;= 0, REPT(" ",lookups!$K$2-LEN(SOURCE!I2214)), "")&amp;
      SOURCE!K2214&amp;      IF(lookups!$L$2-LEN(SOURCE!K2214) &gt;= 0, REPT(" ",lookups!$M$2-LEN(SOURCE!K2214)), "")&amp;
" | "&amp; SOURCE!L2214&amp;      IF(lookups!$O$2-LEN(SOURCE!L2214) &gt;= 0, REPT(" ",lookups!$O$2-LEN(SOURCE!L2214)), "")&amp;
" | "&amp; SOURCE!M2214&amp;      IF(lookups!$P$2-LEN(SOURCE!M2214) &gt;= 0, REPT(" ",lookups!$P$2-LEN(SOURCE!M2214)), "")&amp;
      "},"&amp;IF(SOURCE!O2214&lt;&gt;"",""&amp;SOURCE!O2214,"")
 )
)
)</f>
        <v>/* 2170 */  { fnCvtNmiMi,                   divide,                      "mi." STD_RIGHT_ARROW "nmi",                   "mi." STD_RIGHT_ARROW "nmi",                   (0 &lt;&lt; TAM_MAX_BITS) |     0, CAT_NONE | SLS_ENABLED   | US_ENABLED   | EIM_DISABLED | PTP_NONE         },</v>
      </c>
    </row>
    <row r="2215" customFormat="false" ht="15.75" hidden="false" customHeight="false" outlineLevel="0" collapsed="false">
      <c r="A2215" s="263" t="str">
        <f aca="false">IF(AND(OR(SOURCE!A2215="",ISBLANK(SOURCE!A2215)),SOURCE!B2215&gt;0),IF(ISBLANK(SOURCE!C2215),"",SOURCE!C2215),
IF(SOURCE!B2215&lt;0,VLOOKUP(SOURCE!B2215,lookups!A$1:B$25,2,0),
  IF(ISBLANK(SOURCE!B2215),
    "",
    "/* "&amp;TEXT(SOURCE!B2215,"???0")&amp;" *"&amp;
      SOURCE!C2215&amp;", "&amp; IF(lookups!$E$2-LEN(SOURCE!C2215) &gt;= 0, REPT(" ",lookups!$E$2-LEN(SOURCE!C2215)), "")&amp;
      SOURCE!D2215&amp;", "&amp; IF(lookups!$F$2-LEN(SOURCE!D2215) &gt;= 0, REPT(" ",lookups!$F$2-LEN(SOURCE!D2215)), "")&amp;
      SOURCE!E2215&amp;", "&amp; IF(lookups!$G$2-LEN(SOURCE!E2215) &gt;=0, REPT(" ",lookups!$G$2-LEN(SOURCE!E2215)), "")&amp;
      SOURCE!F2215&amp;", "&amp; IF(lookups!$H$2-LEN(SOURCE!F2215) &gt;= 0, REPT(" ",lookups!$H$2-LEN(SOURCE!F2215)+2), "")&amp;"("&amp;
      SUBSTITUTE(TEXT(SOURCE!G2215,"??0"),"  ","")&amp;" &lt;&lt; TAM_MAX_BITS) |"&amp; IF(lookups!$I$2-3 &gt;= 0, REPT(" ",MAX(1,lookups!$I$2-5+4+1-1-LEN(  IF(ISTEXT(SOURCE!H2215),SOURCE!H2215,  SUBSTITUTE(SUBSTITUTE(TEXT(SOURCE!H2215,"????0"),"  ","")," ",""))   ))), "")&amp;
       IF(ISTEXT(SOURCE!H2215),SOURCE!H2215, SUBSTITUTE(SUBSTITUTE(TEXT(SOURCE!H2215,"????0"),"  ","")," ",""))   &amp;","&amp; IF(lookups!$J$2-3 &gt;= 0, REPT(" ",lookups!$J$2-3-5), "")&amp;
      SOURCE!I2215&amp;
" | "&amp; IF(lookups!$K$2-LEN(SOURCE!I2215) &gt;= 0, REPT(" ",lookups!$K$2-LEN(SOURCE!I2215)), "")&amp;
      SOURCE!J2215&amp;      IF(lookups!$L$2-LEN(SOURCE!J2215) &gt;= 0, REPT(" ",lookups!$L$2-LEN(SOURCE!J2215)), "")&amp;
" | "&amp; IF(lookups!$K$2-LEN(SOURCE!I2215) &gt;= 0, REPT(" ",lookups!$K$2-LEN(SOURCE!I2215)), "")&amp;
      SOURCE!K2215&amp;      IF(lookups!$L$2-LEN(SOURCE!K2215) &gt;= 0, REPT(" ",lookups!$M$2-LEN(SOURCE!K2215)), "")&amp;
" | "&amp; SOURCE!L2215&amp;      IF(lookups!$O$2-LEN(SOURCE!L2215) &gt;= 0, REPT(" ",lookups!$O$2-LEN(SOURCE!L2215)), "")&amp;
" | "&amp; SOURCE!M2215&amp;      IF(lookups!$P$2-LEN(SOURCE!M2215) &gt;= 0, REPT(" ",lookups!$P$2-LEN(SOURCE!M2215)), "")&amp;
      "},"&amp;IF(SOURCE!O2215&lt;&gt;"",""&amp;SOURCE!O2215,"")
 )
)
)</f>
        <v>/* 2171 */  { fnCvtFurtom,                  multiply,                    "fur" STD_RIGHT_ARROW "m",                     "fur" STD_RIGHT_ARROW "m",                     (0 &lt;&lt; TAM_MAX_BITS) |     0, CAT_NONE | SLS_ENABLED   | US_ENABLED   | EIM_DISABLED | PTP_NONE         },</v>
      </c>
    </row>
    <row r="2216" customFormat="false" ht="15.75" hidden="false" customHeight="false" outlineLevel="0" collapsed="false">
      <c r="A2216" s="263" t="str">
        <f aca="false">IF(AND(OR(SOURCE!A2216="",ISBLANK(SOURCE!A2216)),SOURCE!B2216&gt;0),IF(ISBLANK(SOURCE!C2216),"",SOURCE!C2216),
IF(SOURCE!B2216&lt;0,VLOOKUP(SOURCE!B2216,lookups!A$1:B$25,2,0),
  IF(ISBLANK(SOURCE!B2216),
    "",
    "/* "&amp;TEXT(SOURCE!B2216,"???0")&amp;" *"&amp;
      SOURCE!C2216&amp;", "&amp; IF(lookups!$E$2-LEN(SOURCE!C2216) &gt;= 0, REPT(" ",lookups!$E$2-LEN(SOURCE!C2216)), "")&amp;
      SOURCE!D2216&amp;", "&amp; IF(lookups!$F$2-LEN(SOURCE!D2216) &gt;= 0, REPT(" ",lookups!$F$2-LEN(SOURCE!D2216)), "")&amp;
      SOURCE!E2216&amp;", "&amp; IF(lookups!$G$2-LEN(SOURCE!E2216) &gt;=0, REPT(" ",lookups!$G$2-LEN(SOURCE!E2216)), "")&amp;
      SOURCE!F2216&amp;", "&amp; IF(lookups!$H$2-LEN(SOURCE!F2216) &gt;= 0, REPT(" ",lookups!$H$2-LEN(SOURCE!F2216)+2), "")&amp;"("&amp;
      SUBSTITUTE(TEXT(SOURCE!G2216,"??0"),"  ","")&amp;" &lt;&lt; TAM_MAX_BITS) |"&amp; IF(lookups!$I$2-3 &gt;= 0, REPT(" ",MAX(1,lookups!$I$2-5+4+1-1-LEN(  IF(ISTEXT(SOURCE!H2216),SOURCE!H2216,  SUBSTITUTE(SUBSTITUTE(TEXT(SOURCE!H2216,"????0"),"  ","")," ",""))   ))), "")&amp;
       IF(ISTEXT(SOURCE!H2216),SOURCE!H2216, SUBSTITUTE(SUBSTITUTE(TEXT(SOURCE!H2216,"????0"),"  ","")," ",""))   &amp;","&amp; IF(lookups!$J$2-3 &gt;= 0, REPT(" ",lookups!$J$2-3-5), "")&amp;
      SOURCE!I2216&amp;
" | "&amp; IF(lookups!$K$2-LEN(SOURCE!I2216) &gt;= 0, REPT(" ",lookups!$K$2-LEN(SOURCE!I2216)), "")&amp;
      SOURCE!J2216&amp;      IF(lookups!$L$2-LEN(SOURCE!J2216) &gt;= 0, REPT(" ",lookups!$L$2-LEN(SOURCE!J2216)), "")&amp;
" | "&amp; IF(lookups!$K$2-LEN(SOURCE!I2216) &gt;= 0, REPT(" ",lookups!$K$2-LEN(SOURCE!I2216)), "")&amp;
      SOURCE!K2216&amp;      IF(lookups!$L$2-LEN(SOURCE!K2216) &gt;= 0, REPT(" ",lookups!$M$2-LEN(SOURCE!K2216)), "")&amp;
" | "&amp; SOURCE!L2216&amp;      IF(lookups!$O$2-LEN(SOURCE!L2216) &gt;= 0, REPT(" ",lookups!$O$2-LEN(SOURCE!L2216)), "")&amp;
" | "&amp; SOURCE!M2216&amp;      IF(lookups!$P$2-LEN(SOURCE!M2216) &gt;= 0, REPT(" ",lookups!$P$2-LEN(SOURCE!M2216)), "")&amp;
      "},"&amp;IF(SOURCE!O2216&lt;&gt;"",""&amp;SOURCE!O2216,"")
 )
)
)</f>
        <v>/* 2172 */  { fnCvtFurtom,                  divide,                      "m" STD_RIGHT_ARROW "fur",                     "m" STD_RIGHT_ARROW "fur",                     (0 &lt;&lt; TAM_MAX_BITS) |     0, CAT_NONE | SLS_ENABLED   | US_ENABLED   | EIM_DISABLED | PTP_NONE         },</v>
      </c>
    </row>
    <row r="2217" customFormat="false" ht="15.75" hidden="false" customHeight="false" outlineLevel="0" collapsed="false">
      <c r="A2217" s="263" t="str">
        <f aca="false">IF(AND(OR(SOURCE!A2217="",ISBLANK(SOURCE!A2217)),SOURCE!B2217&gt;0),IF(ISBLANK(SOURCE!C2217),"",SOURCE!C2217),
IF(SOURCE!B2217&lt;0,VLOOKUP(SOURCE!B2217,lookups!A$1:B$25,2,0),
  IF(ISBLANK(SOURCE!B2217),
    "",
    "/* "&amp;TEXT(SOURCE!B2217,"???0")&amp;" *"&amp;
      SOURCE!C2217&amp;", "&amp; IF(lookups!$E$2-LEN(SOURCE!C2217) &gt;= 0, REPT(" ",lookups!$E$2-LEN(SOURCE!C2217)), "")&amp;
      SOURCE!D2217&amp;", "&amp; IF(lookups!$F$2-LEN(SOURCE!D2217) &gt;= 0, REPT(" ",lookups!$F$2-LEN(SOURCE!D2217)), "")&amp;
      SOURCE!E2217&amp;", "&amp; IF(lookups!$G$2-LEN(SOURCE!E2217) &gt;=0, REPT(" ",lookups!$G$2-LEN(SOURCE!E2217)), "")&amp;
      SOURCE!F2217&amp;", "&amp; IF(lookups!$H$2-LEN(SOURCE!F2217) &gt;= 0, REPT(" ",lookups!$H$2-LEN(SOURCE!F2217)+2), "")&amp;"("&amp;
      SUBSTITUTE(TEXT(SOURCE!G2217,"??0"),"  ","")&amp;" &lt;&lt; TAM_MAX_BITS) |"&amp; IF(lookups!$I$2-3 &gt;= 0, REPT(" ",MAX(1,lookups!$I$2-5+4+1-1-LEN(  IF(ISTEXT(SOURCE!H2217),SOURCE!H2217,  SUBSTITUTE(SUBSTITUTE(TEXT(SOURCE!H2217,"????0"),"  ","")," ",""))   ))), "")&amp;
       IF(ISTEXT(SOURCE!H2217),SOURCE!H2217, SUBSTITUTE(SUBSTITUTE(TEXT(SOURCE!H2217,"????0"),"  ","")," ",""))   &amp;","&amp; IF(lookups!$J$2-3 &gt;= 0, REPT(" ",lookups!$J$2-3-5), "")&amp;
      SOURCE!I2217&amp;
" | "&amp; IF(lookups!$K$2-LEN(SOURCE!I2217) &gt;= 0, REPT(" ",lookups!$K$2-LEN(SOURCE!I2217)), "")&amp;
      SOURCE!J2217&amp;      IF(lookups!$L$2-LEN(SOURCE!J2217) &gt;= 0, REPT(" ",lookups!$L$2-LEN(SOURCE!J2217)), "")&amp;
" | "&amp; IF(lookups!$K$2-LEN(SOURCE!I2217) &gt;= 0, REPT(" ",lookups!$K$2-LEN(SOURCE!I2217)), "")&amp;
      SOURCE!K2217&amp;      IF(lookups!$L$2-LEN(SOURCE!K2217) &gt;= 0, REPT(" ",lookups!$M$2-LEN(SOURCE!K2217)), "")&amp;
" | "&amp; SOURCE!L2217&amp;      IF(lookups!$O$2-LEN(SOURCE!L2217) &gt;= 0, REPT(" ",lookups!$O$2-LEN(SOURCE!L2217)), "")&amp;
" | "&amp; SOURCE!M2217&amp;      IF(lookups!$P$2-LEN(SOURCE!M2217) &gt;= 0, REPT(" ",lookups!$P$2-LEN(SOURCE!M2217)), "")&amp;
      "},"&amp;IF(SOURCE!O2217&lt;&gt;"",""&amp;SOURCE!O2217,"")
 )
)
)</f>
        <v>/* 2173 */  { fnCvtFtntos,                  multiply,                    "ftn" STD_RIGHT_ARROW "s",                     "ftn" STD_RIGHT_ARROW "s",                     (0 &lt;&lt; TAM_MAX_BITS) |     0, CAT_NONE | SLS_ENABLED   | US_ENABLED   | EIM_DISABLED | PTP_NONE         },</v>
      </c>
    </row>
    <row r="2218" customFormat="false" ht="15.75" hidden="false" customHeight="false" outlineLevel="0" collapsed="false">
      <c r="A2218" s="263" t="str">
        <f aca="false">IF(AND(OR(SOURCE!A2218="",ISBLANK(SOURCE!A2218)),SOURCE!B2218&gt;0),IF(ISBLANK(SOURCE!C2218),"",SOURCE!C2218),
IF(SOURCE!B2218&lt;0,VLOOKUP(SOURCE!B2218,lookups!A$1:B$25,2,0),
  IF(ISBLANK(SOURCE!B2218),
    "",
    "/* "&amp;TEXT(SOURCE!B2218,"???0")&amp;" *"&amp;
      SOURCE!C2218&amp;", "&amp; IF(lookups!$E$2-LEN(SOURCE!C2218) &gt;= 0, REPT(" ",lookups!$E$2-LEN(SOURCE!C2218)), "")&amp;
      SOURCE!D2218&amp;", "&amp; IF(lookups!$F$2-LEN(SOURCE!D2218) &gt;= 0, REPT(" ",lookups!$F$2-LEN(SOURCE!D2218)), "")&amp;
      SOURCE!E2218&amp;", "&amp; IF(lookups!$G$2-LEN(SOURCE!E2218) &gt;=0, REPT(" ",lookups!$G$2-LEN(SOURCE!E2218)), "")&amp;
      SOURCE!F2218&amp;", "&amp; IF(lookups!$H$2-LEN(SOURCE!F2218) &gt;= 0, REPT(" ",lookups!$H$2-LEN(SOURCE!F2218)+2), "")&amp;"("&amp;
      SUBSTITUTE(TEXT(SOURCE!G2218,"??0"),"  ","")&amp;" &lt;&lt; TAM_MAX_BITS) |"&amp; IF(lookups!$I$2-3 &gt;= 0, REPT(" ",MAX(1,lookups!$I$2-5+4+1-1-LEN(  IF(ISTEXT(SOURCE!H2218),SOURCE!H2218,  SUBSTITUTE(SUBSTITUTE(TEXT(SOURCE!H2218,"????0"),"  ","")," ",""))   ))), "")&amp;
       IF(ISTEXT(SOURCE!H2218),SOURCE!H2218, SUBSTITUTE(SUBSTITUTE(TEXT(SOURCE!H2218,"????0"),"  ","")," ",""))   &amp;","&amp; IF(lookups!$J$2-3 &gt;= 0, REPT(" ",lookups!$J$2-3-5), "")&amp;
      SOURCE!I2218&amp;
" | "&amp; IF(lookups!$K$2-LEN(SOURCE!I2218) &gt;= 0, REPT(" ",lookups!$K$2-LEN(SOURCE!I2218)), "")&amp;
      SOURCE!J2218&amp;      IF(lookups!$L$2-LEN(SOURCE!J2218) &gt;= 0, REPT(" ",lookups!$L$2-LEN(SOURCE!J2218)), "")&amp;
" | "&amp; IF(lookups!$K$2-LEN(SOURCE!I2218) &gt;= 0, REPT(" ",lookups!$K$2-LEN(SOURCE!I2218)), "")&amp;
      SOURCE!K2218&amp;      IF(lookups!$L$2-LEN(SOURCE!K2218) &gt;= 0, REPT(" ",lookups!$M$2-LEN(SOURCE!K2218)), "")&amp;
" | "&amp; SOURCE!L2218&amp;      IF(lookups!$O$2-LEN(SOURCE!L2218) &gt;= 0, REPT(" ",lookups!$O$2-LEN(SOURCE!L2218)), "")&amp;
" | "&amp; SOURCE!M2218&amp;      IF(lookups!$P$2-LEN(SOURCE!M2218) &gt;= 0, REPT(" ",lookups!$P$2-LEN(SOURCE!M2218)), "")&amp;
      "},"&amp;IF(SOURCE!O2218&lt;&gt;"",""&amp;SOURCE!O2218,"")
 )
)
)</f>
        <v>/* 2174 */  { fnCvtFtntos,                  divide,                      "s" STD_RIGHT_ARROW "ftn",                     "s" STD_RIGHT_ARROW "ftn",                     (0 &lt;&lt; TAM_MAX_BITS) |     0, CAT_NONE | SLS_ENABLED   | US_ENABLED   | EIM_DISABLED | PTP_NONE         },</v>
      </c>
    </row>
    <row r="2219" customFormat="false" ht="15.75" hidden="false" customHeight="false" outlineLevel="0" collapsed="false">
      <c r="A2219" s="263" t="str">
        <f aca="false">IF(AND(OR(SOURCE!A2219="",ISBLANK(SOURCE!A2219)),SOURCE!B2219&gt;0),IF(ISBLANK(SOURCE!C2219),"",SOURCE!C2219),
IF(SOURCE!B2219&lt;0,VLOOKUP(SOURCE!B2219,lookups!A$1:B$25,2,0),
  IF(ISBLANK(SOURCE!B2219),
    "",
    "/* "&amp;TEXT(SOURCE!B2219,"???0")&amp;" *"&amp;
      SOURCE!C2219&amp;", "&amp; IF(lookups!$E$2-LEN(SOURCE!C2219) &gt;= 0, REPT(" ",lookups!$E$2-LEN(SOURCE!C2219)), "")&amp;
      SOURCE!D2219&amp;", "&amp; IF(lookups!$F$2-LEN(SOURCE!D2219) &gt;= 0, REPT(" ",lookups!$F$2-LEN(SOURCE!D2219)), "")&amp;
      SOURCE!E2219&amp;", "&amp; IF(lookups!$G$2-LEN(SOURCE!E2219) &gt;=0, REPT(" ",lookups!$G$2-LEN(SOURCE!E2219)), "")&amp;
      SOURCE!F2219&amp;", "&amp; IF(lookups!$H$2-LEN(SOURCE!F2219) &gt;= 0, REPT(" ",lookups!$H$2-LEN(SOURCE!F2219)+2), "")&amp;"("&amp;
      SUBSTITUTE(TEXT(SOURCE!G2219,"??0"),"  ","")&amp;" &lt;&lt; TAM_MAX_BITS) |"&amp; IF(lookups!$I$2-3 &gt;= 0, REPT(" ",MAX(1,lookups!$I$2-5+4+1-1-LEN(  IF(ISTEXT(SOURCE!H2219),SOURCE!H2219,  SUBSTITUTE(SUBSTITUTE(TEXT(SOURCE!H2219,"????0"),"  ","")," ",""))   ))), "")&amp;
       IF(ISTEXT(SOURCE!H2219),SOURCE!H2219, SUBSTITUTE(SUBSTITUTE(TEXT(SOURCE!H2219,"????0"),"  ","")," ",""))   &amp;","&amp; IF(lookups!$J$2-3 &gt;= 0, REPT(" ",lookups!$J$2-3-5), "")&amp;
      SOURCE!I2219&amp;
" | "&amp; IF(lookups!$K$2-LEN(SOURCE!I2219) &gt;= 0, REPT(" ",lookups!$K$2-LEN(SOURCE!I2219)), "")&amp;
      SOURCE!J2219&amp;      IF(lookups!$L$2-LEN(SOURCE!J2219) &gt;= 0, REPT(" ",lookups!$L$2-LEN(SOURCE!J2219)), "")&amp;
" | "&amp; IF(lookups!$K$2-LEN(SOURCE!I2219) &gt;= 0, REPT(" ",lookups!$K$2-LEN(SOURCE!I2219)), "")&amp;
      SOURCE!K2219&amp;      IF(lookups!$L$2-LEN(SOURCE!K2219) &gt;= 0, REPT(" ",lookups!$M$2-LEN(SOURCE!K2219)), "")&amp;
" | "&amp; SOURCE!L2219&amp;      IF(lookups!$O$2-LEN(SOURCE!L2219) &gt;= 0, REPT(" ",lookups!$O$2-LEN(SOURCE!L2219)), "")&amp;
" | "&amp; SOURCE!M2219&amp;      IF(lookups!$P$2-LEN(SOURCE!M2219) &gt;= 0, REPT(" ",lookups!$P$2-LEN(SOURCE!M2219)), "")&amp;
      "},"&amp;IF(SOURCE!O2219&lt;&gt;"",""&amp;SOURCE!O2219,"")
 )
)
)</f>
        <v>/* 2175 */  { fnCvtFpftomps,                multiply,                    "fur/ftn" STD_RIGHT_ARROW "m/s",               "fur/ftn" STD_RIGHT_ARROW "m/s",               (0 &lt;&lt; TAM_MAX_BITS) |     0, CAT_NONE | SLS_ENABLED   | US_ENABLED   | EIM_DISABLED | PTP_NONE         },</v>
      </c>
    </row>
    <row r="2220" customFormat="false" ht="15.75" hidden="false" customHeight="false" outlineLevel="0" collapsed="false">
      <c r="A2220" s="263" t="str">
        <f aca="false">IF(AND(OR(SOURCE!A2220="",ISBLANK(SOURCE!A2220)),SOURCE!B2220&gt;0),IF(ISBLANK(SOURCE!C2220),"",SOURCE!C2220),
IF(SOURCE!B2220&lt;0,VLOOKUP(SOURCE!B2220,lookups!A$1:B$25,2,0),
  IF(ISBLANK(SOURCE!B2220),
    "",
    "/* "&amp;TEXT(SOURCE!B2220,"???0")&amp;" *"&amp;
      SOURCE!C2220&amp;", "&amp; IF(lookups!$E$2-LEN(SOURCE!C2220) &gt;= 0, REPT(" ",lookups!$E$2-LEN(SOURCE!C2220)), "")&amp;
      SOURCE!D2220&amp;", "&amp; IF(lookups!$F$2-LEN(SOURCE!D2220) &gt;= 0, REPT(" ",lookups!$F$2-LEN(SOURCE!D2220)), "")&amp;
      SOURCE!E2220&amp;", "&amp; IF(lookups!$G$2-LEN(SOURCE!E2220) &gt;=0, REPT(" ",lookups!$G$2-LEN(SOURCE!E2220)), "")&amp;
      SOURCE!F2220&amp;", "&amp; IF(lookups!$H$2-LEN(SOURCE!F2220) &gt;= 0, REPT(" ",lookups!$H$2-LEN(SOURCE!F2220)+2), "")&amp;"("&amp;
      SUBSTITUTE(TEXT(SOURCE!G2220,"??0"),"  ","")&amp;" &lt;&lt; TAM_MAX_BITS) |"&amp; IF(lookups!$I$2-3 &gt;= 0, REPT(" ",MAX(1,lookups!$I$2-5+4+1-1-LEN(  IF(ISTEXT(SOURCE!H2220),SOURCE!H2220,  SUBSTITUTE(SUBSTITUTE(TEXT(SOURCE!H2220,"????0"),"  ","")," ",""))   ))), "")&amp;
       IF(ISTEXT(SOURCE!H2220),SOURCE!H2220, SUBSTITUTE(SUBSTITUTE(TEXT(SOURCE!H2220,"????0"),"  ","")," ",""))   &amp;","&amp; IF(lookups!$J$2-3 &gt;= 0, REPT(" ",lookups!$J$2-3-5), "")&amp;
      SOURCE!I2220&amp;
" | "&amp; IF(lookups!$K$2-LEN(SOURCE!I2220) &gt;= 0, REPT(" ",lookups!$K$2-LEN(SOURCE!I2220)), "")&amp;
      SOURCE!J2220&amp;      IF(lookups!$L$2-LEN(SOURCE!J2220) &gt;= 0, REPT(" ",lookups!$L$2-LEN(SOURCE!J2220)), "")&amp;
" | "&amp; IF(lookups!$K$2-LEN(SOURCE!I2220) &gt;= 0, REPT(" ",lookups!$K$2-LEN(SOURCE!I2220)), "")&amp;
      SOURCE!K2220&amp;      IF(lookups!$L$2-LEN(SOURCE!K2220) &gt;= 0, REPT(" ",lookups!$M$2-LEN(SOURCE!K2220)), "")&amp;
" | "&amp; SOURCE!L2220&amp;      IF(lookups!$O$2-LEN(SOURCE!L2220) &gt;= 0, REPT(" ",lookups!$O$2-LEN(SOURCE!L2220)), "")&amp;
" | "&amp; SOURCE!M2220&amp;      IF(lookups!$P$2-LEN(SOURCE!M2220) &gt;= 0, REPT(" ",lookups!$P$2-LEN(SOURCE!M2220)), "")&amp;
      "},"&amp;IF(SOURCE!O2220&lt;&gt;"",""&amp;SOURCE!O2220,"")
 )
)
)</f>
        <v>/* 2176 */  { fnCvtFpftomps,                divide,                      "m/s" STD_RIGHT_ARROW "fur/ftn",               "m/s" STD_RIGHT_ARROW "fur/ftn",               (0 &lt;&lt; TAM_MAX_BITS) |     0, CAT_NONE | SLS_ENABLED   | US_ENABLED   | EIM_DISABLED | PTP_NONE         },</v>
      </c>
    </row>
    <row r="2221" customFormat="false" ht="15.75" hidden="false" customHeight="false" outlineLevel="0" collapsed="false">
      <c r="A2221" s="263" t="str">
        <f aca="false">IF(AND(OR(SOURCE!A2221="",ISBLANK(SOURCE!A2221)),SOURCE!B2221&gt;0),IF(ISBLANK(SOURCE!C2221),"",SOURCE!C2221),
IF(SOURCE!B2221&lt;0,VLOOKUP(SOURCE!B2221,lookups!A$1:B$25,2,0),
  IF(ISBLANK(SOURCE!B2221),
    "",
    "/* "&amp;TEXT(SOURCE!B2221,"???0")&amp;" *"&amp;
      SOURCE!C2221&amp;", "&amp; IF(lookups!$E$2-LEN(SOURCE!C2221) &gt;= 0, REPT(" ",lookups!$E$2-LEN(SOURCE!C2221)), "")&amp;
      SOURCE!D2221&amp;", "&amp; IF(lookups!$F$2-LEN(SOURCE!D2221) &gt;= 0, REPT(" ",lookups!$F$2-LEN(SOURCE!D2221)), "")&amp;
      SOURCE!E2221&amp;", "&amp; IF(lookups!$G$2-LEN(SOURCE!E2221) &gt;=0, REPT(" ",lookups!$G$2-LEN(SOURCE!E2221)), "")&amp;
      SOURCE!F2221&amp;", "&amp; IF(lookups!$H$2-LEN(SOURCE!F2221) &gt;= 0, REPT(" ",lookups!$H$2-LEN(SOURCE!F2221)+2), "")&amp;"("&amp;
      SUBSTITUTE(TEXT(SOURCE!G2221,"??0"),"  ","")&amp;" &lt;&lt; TAM_MAX_BITS) |"&amp; IF(lookups!$I$2-3 &gt;= 0, REPT(" ",MAX(1,lookups!$I$2-5+4+1-1-LEN(  IF(ISTEXT(SOURCE!H2221),SOURCE!H2221,  SUBSTITUTE(SUBSTITUTE(TEXT(SOURCE!H2221,"????0"),"  ","")," ",""))   ))), "")&amp;
       IF(ISTEXT(SOURCE!H2221),SOURCE!H2221, SUBSTITUTE(SUBSTITUTE(TEXT(SOURCE!H2221,"????0"),"  ","")," ",""))   &amp;","&amp; IF(lookups!$J$2-3 &gt;= 0, REPT(" ",lookups!$J$2-3-5), "")&amp;
      SOURCE!I2221&amp;
" | "&amp; IF(lookups!$K$2-LEN(SOURCE!I2221) &gt;= 0, REPT(" ",lookups!$K$2-LEN(SOURCE!I2221)), "")&amp;
      SOURCE!J2221&amp;      IF(lookups!$L$2-LEN(SOURCE!J2221) &gt;= 0, REPT(" ",lookups!$L$2-LEN(SOURCE!J2221)), "")&amp;
" | "&amp; IF(lookups!$K$2-LEN(SOURCE!I2221) &gt;= 0, REPT(" ",lookups!$K$2-LEN(SOURCE!I2221)), "")&amp;
      SOURCE!K2221&amp;      IF(lookups!$L$2-LEN(SOURCE!K2221) &gt;= 0, REPT(" ",lookups!$M$2-LEN(SOURCE!K2221)), "")&amp;
" | "&amp; SOURCE!L2221&amp;      IF(lookups!$O$2-LEN(SOURCE!L2221) &gt;= 0, REPT(" ",lookups!$O$2-LEN(SOURCE!L2221)), "")&amp;
" | "&amp; SOURCE!M2221&amp;      IF(lookups!$P$2-LEN(SOURCE!M2221) &gt;= 0, REPT(" ",lookups!$P$2-LEN(SOURCE!M2221)), "")&amp;
      "},"&amp;IF(SOURCE!O2221&lt;&gt;"",""&amp;SOURCE!O2221,"")
 )
)
)</f>
        <v>/* 2177 */  { fnCvtBrdstom,                 multiply,                    "brds" STD_RIGHT_ARROW "m",                    "brds" STD_RIGHT_ARROW "m",                    (0 &lt;&lt; TAM_MAX_BITS) |     0, CAT_NONE | SLS_ENABLED   | US_ENABLED   | EIM_DISABLED | PTP_NONE         },</v>
      </c>
    </row>
    <row r="2222" customFormat="false" ht="15.75" hidden="false" customHeight="false" outlineLevel="0" collapsed="false">
      <c r="A2222" s="263" t="str">
        <f aca="false">IF(AND(OR(SOURCE!A2222="",ISBLANK(SOURCE!A2222)),SOURCE!B2222&gt;0),IF(ISBLANK(SOURCE!C2222),"",SOURCE!C2222),
IF(SOURCE!B2222&lt;0,VLOOKUP(SOURCE!B2222,lookups!A$1:B$25,2,0),
  IF(ISBLANK(SOURCE!B2222),
    "",
    "/* "&amp;TEXT(SOURCE!B2222,"???0")&amp;" *"&amp;
      SOURCE!C2222&amp;", "&amp; IF(lookups!$E$2-LEN(SOURCE!C2222) &gt;= 0, REPT(" ",lookups!$E$2-LEN(SOURCE!C2222)), "")&amp;
      SOURCE!D2222&amp;", "&amp; IF(lookups!$F$2-LEN(SOURCE!D2222) &gt;= 0, REPT(" ",lookups!$F$2-LEN(SOURCE!D2222)), "")&amp;
      SOURCE!E2222&amp;", "&amp; IF(lookups!$G$2-LEN(SOURCE!E2222) &gt;=0, REPT(" ",lookups!$G$2-LEN(SOURCE!E2222)), "")&amp;
      SOURCE!F2222&amp;", "&amp; IF(lookups!$H$2-LEN(SOURCE!F2222) &gt;= 0, REPT(" ",lookups!$H$2-LEN(SOURCE!F2222)+2), "")&amp;"("&amp;
      SUBSTITUTE(TEXT(SOURCE!G2222,"??0"),"  ","")&amp;" &lt;&lt; TAM_MAX_BITS) |"&amp; IF(lookups!$I$2-3 &gt;= 0, REPT(" ",MAX(1,lookups!$I$2-5+4+1-1-LEN(  IF(ISTEXT(SOURCE!H2222),SOURCE!H2222,  SUBSTITUTE(SUBSTITUTE(TEXT(SOURCE!H2222,"????0"),"  ","")," ",""))   ))), "")&amp;
       IF(ISTEXT(SOURCE!H2222),SOURCE!H2222, SUBSTITUTE(SUBSTITUTE(TEXT(SOURCE!H2222,"????0"),"  ","")," ",""))   &amp;","&amp; IF(lookups!$J$2-3 &gt;= 0, REPT(" ",lookups!$J$2-3-5), "")&amp;
      SOURCE!I2222&amp;
" | "&amp; IF(lookups!$K$2-LEN(SOURCE!I2222) &gt;= 0, REPT(" ",lookups!$K$2-LEN(SOURCE!I2222)), "")&amp;
      SOURCE!J2222&amp;      IF(lookups!$L$2-LEN(SOURCE!J2222) &gt;= 0, REPT(" ",lookups!$L$2-LEN(SOURCE!J2222)), "")&amp;
" | "&amp; IF(lookups!$K$2-LEN(SOURCE!I2222) &gt;= 0, REPT(" ",lookups!$K$2-LEN(SOURCE!I2222)), "")&amp;
      SOURCE!K2222&amp;      IF(lookups!$L$2-LEN(SOURCE!K2222) &gt;= 0, REPT(" ",lookups!$M$2-LEN(SOURCE!K2222)), "")&amp;
" | "&amp; SOURCE!L2222&amp;      IF(lookups!$O$2-LEN(SOURCE!L2222) &gt;= 0, REPT(" ",lookups!$O$2-LEN(SOURCE!L2222)), "")&amp;
" | "&amp; SOURCE!M2222&amp;      IF(lookups!$P$2-LEN(SOURCE!M2222) &gt;= 0, REPT(" ",lookups!$P$2-LEN(SOURCE!M2222)), "")&amp;
      "},"&amp;IF(SOURCE!O2222&lt;&gt;"",""&amp;SOURCE!O2222,"")
 )
)
)</f>
        <v>/* 2178 */  { fnCvtBrdstom,                 divide,                      "m" STD_RIGHT_ARROW "brds",                    "m" STD_RIGHT_ARROW "brds",                    (0 &lt;&lt; TAM_MAX_BITS) |     0, CAT_NONE | SLS_ENABLED   | US_ENABLED   | EIM_DISABLED | PTP_NONE         },</v>
      </c>
    </row>
    <row r="2223" customFormat="false" ht="15.75" hidden="false" customHeight="false" outlineLevel="0" collapsed="false">
      <c r="A2223" s="263" t="str">
        <f aca="false">IF(AND(OR(SOURCE!A2223="",ISBLANK(SOURCE!A2223)),SOURCE!B2223&gt;0),IF(ISBLANK(SOURCE!C2223),"",SOURCE!C2223),
IF(SOURCE!B2223&lt;0,VLOOKUP(SOURCE!B2223,lookups!A$1:B$25,2,0),
  IF(ISBLANK(SOURCE!B2223),
    "",
    "/* "&amp;TEXT(SOURCE!B2223,"???0")&amp;" *"&amp;
      SOURCE!C2223&amp;", "&amp; IF(lookups!$E$2-LEN(SOURCE!C2223) &gt;= 0, REPT(" ",lookups!$E$2-LEN(SOURCE!C2223)), "")&amp;
      SOURCE!D2223&amp;", "&amp; IF(lookups!$F$2-LEN(SOURCE!D2223) &gt;= 0, REPT(" ",lookups!$F$2-LEN(SOURCE!D2223)), "")&amp;
      SOURCE!E2223&amp;", "&amp; IF(lookups!$G$2-LEN(SOURCE!E2223) &gt;=0, REPT(" ",lookups!$G$2-LEN(SOURCE!E2223)), "")&amp;
      SOURCE!F2223&amp;", "&amp; IF(lookups!$H$2-LEN(SOURCE!F2223) &gt;= 0, REPT(" ",lookups!$H$2-LEN(SOURCE!F2223)+2), "")&amp;"("&amp;
      SUBSTITUTE(TEXT(SOURCE!G2223,"??0"),"  ","")&amp;" &lt;&lt; TAM_MAX_BITS) |"&amp; IF(lookups!$I$2-3 &gt;= 0, REPT(" ",MAX(1,lookups!$I$2-5+4+1-1-LEN(  IF(ISTEXT(SOURCE!H2223),SOURCE!H2223,  SUBSTITUTE(SUBSTITUTE(TEXT(SOURCE!H2223,"????0"),"  ","")," ",""))   ))), "")&amp;
       IF(ISTEXT(SOURCE!H2223),SOURCE!H2223, SUBSTITUTE(SUBSTITUTE(TEXT(SOURCE!H2223,"????0"),"  ","")," ",""))   &amp;","&amp; IF(lookups!$J$2-3 &gt;= 0, REPT(" ",lookups!$J$2-3-5), "")&amp;
      SOURCE!I2223&amp;
" | "&amp; IF(lookups!$K$2-LEN(SOURCE!I2223) &gt;= 0, REPT(" ",lookups!$K$2-LEN(SOURCE!I2223)), "")&amp;
      SOURCE!J2223&amp;      IF(lookups!$L$2-LEN(SOURCE!J2223) &gt;= 0, REPT(" ",lookups!$L$2-LEN(SOURCE!J2223)), "")&amp;
" | "&amp; IF(lookups!$K$2-LEN(SOURCE!I2223) &gt;= 0, REPT(" ",lookups!$K$2-LEN(SOURCE!I2223)), "")&amp;
      SOURCE!K2223&amp;      IF(lookups!$L$2-LEN(SOURCE!K2223) &gt;= 0, REPT(" ",lookups!$M$2-LEN(SOURCE!K2223)), "")&amp;
" | "&amp; SOURCE!L2223&amp;      IF(lookups!$O$2-LEN(SOURCE!L2223) &gt;= 0, REPT(" ",lookups!$O$2-LEN(SOURCE!L2223)), "")&amp;
" | "&amp; SOURCE!M2223&amp;      IF(lookups!$P$2-LEN(SOURCE!M2223) &gt;= 0, REPT(" ",lookups!$P$2-LEN(SOURCE!M2223)), "")&amp;
      "},"&amp;IF(SOURCE!O2223&lt;&gt;"",""&amp;SOURCE!O2223,"")
 )
)
)</f>
        <v>/* 2179 */  { fnCvtFirtokg,                 multiply,                    "fir" STD_RIGHT_ARROW "kg",                    "fir" STD_RIGHT_ARROW "kg",                    (0 &lt;&lt; TAM_MAX_BITS) |     0, CAT_NONE | SLS_ENABLED   | US_ENABLED   | EIM_DISABLED | PTP_NONE         },</v>
      </c>
    </row>
    <row r="2224" customFormat="false" ht="15.75" hidden="false" customHeight="false" outlineLevel="0" collapsed="false">
      <c r="A2224" s="263" t="str">
        <f aca="false">IF(AND(OR(SOURCE!A2224="",ISBLANK(SOURCE!A2224)),SOURCE!B2224&gt;0),IF(ISBLANK(SOURCE!C2224),"",SOURCE!C2224),
IF(SOURCE!B2224&lt;0,VLOOKUP(SOURCE!B2224,lookups!A$1:B$25,2,0),
  IF(ISBLANK(SOURCE!B2224),
    "",
    "/* "&amp;TEXT(SOURCE!B2224,"???0")&amp;" *"&amp;
      SOURCE!C2224&amp;", "&amp; IF(lookups!$E$2-LEN(SOURCE!C2224) &gt;= 0, REPT(" ",lookups!$E$2-LEN(SOURCE!C2224)), "")&amp;
      SOURCE!D2224&amp;", "&amp; IF(lookups!$F$2-LEN(SOURCE!D2224) &gt;= 0, REPT(" ",lookups!$F$2-LEN(SOURCE!D2224)), "")&amp;
      SOURCE!E2224&amp;", "&amp; IF(lookups!$G$2-LEN(SOURCE!E2224) &gt;=0, REPT(" ",lookups!$G$2-LEN(SOURCE!E2224)), "")&amp;
      SOURCE!F2224&amp;", "&amp; IF(lookups!$H$2-LEN(SOURCE!F2224) &gt;= 0, REPT(" ",lookups!$H$2-LEN(SOURCE!F2224)+2), "")&amp;"("&amp;
      SUBSTITUTE(TEXT(SOURCE!G2224,"??0"),"  ","")&amp;" &lt;&lt; TAM_MAX_BITS) |"&amp; IF(lookups!$I$2-3 &gt;= 0, REPT(" ",MAX(1,lookups!$I$2-5+4+1-1-LEN(  IF(ISTEXT(SOURCE!H2224),SOURCE!H2224,  SUBSTITUTE(SUBSTITUTE(TEXT(SOURCE!H2224,"????0"),"  ","")," ",""))   ))), "")&amp;
       IF(ISTEXT(SOURCE!H2224),SOURCE!H2224, SUBSTITUTE(SUBSTITUTE(TEXT(SOURCE!H2224,"????0"),"  ","")," ",""))   &amp;","&amp; IF(lookups!$J$2-3 &gt;= 0, REPT(" ",lookups!$J$2-3-5), "")&amp;
      SOURCE!I2224&amp;
" | "&amp; IF(lookups!$K$2-LEN(SOURCE!I2224) &gt;= 0, REPT(" ",lookups!$K$2-LEN(SOURCE!I2224)), "")&amp;
      SOURCE!J2224&amp;      IF(lookups!$L$2-LEN(SOURCE!J2224) &gt;= 0, REPT(" ",lookups!$L$2-LEN(SOURCE!J2224)), "")&amp;
" | "&amp; IF(lookups!$K$2-LEN(SOURCE!I2224) &gt;= 0, REPT(" ",lookups!$K$2-LEN(SOURCE!I2224)), "")&amp;
      SOURCE!K2224&amp;      IF(lookups!$L$2-LEN(SOURCE!K2224) &gt;= 0, REPT(" ",lookups!$M$2-LEN(SOURCE!K2224)), "")&amp;
" | "&amp; SOURCE!L2224&amp;      IF(lookups!$O$2-LEN(SOURCE!L2224) &gt;= 0, REPT(" ",lookups!$O$2-LEN(SOURCE!L2224)), "")&amp;
" | "&amp; SOURCE!M2224&amp;      IF(lookups!$P$2-LEN(SOURCE!M2224) &gt;= 0, REPT(" ",lookups!$P$2-LEN(SOURCE!M2224)), "")&amp;
      "},"&amp;IF(SOURCE!O2224&lt;&gt;"",""&amp;SOURCE!O2224,"")
 )
)
)</f>
        <v>/* 2180 */  { fnCvtFirtokg,                 divide,                      "kg" STD_RIGHT_ARROW "fir",                    "kg" STD_RIGHT_ARROW "fir",                    (0 &lt;&lt; TAM_MAX_BITS) |     0, CAT_NONE | SLS_ENABLED   | US_ENABLED   | EIM_DISABLED | PTP_NONE         },</v>
      </c>
    </row>
    <row r="2225" customFormat="false" ht="15.75" hidden="false" customHeight="false" outlineLevel="0" collapsed="false">
      <c r="A2225" s="263" t="str">
        <f aca="false">IF(AND(OR(SOURCE!A2225="",ISBLANK(SOURCE!A2225)),SOURCE!B2225&gt;0),IF(ISBLANK(SOURCE!C2225),"",SOURCE!C2225),
IF(SOURCE!B2225&lt;0,VLOOKUP(SOURCE!B2225,lookups!A$1:B$25,2,0),
  IF(ISBLANK(SOURCE!B2225),
    "",
    "/* "&amp;TEXT(SOURCE!B2225,"???0")&amp;" *"&amp;
      SOURCE!C2225&amp;", "&amp; IF(lookups!$E$2-LEN(SOURCE!C2225) &gt;= 0, REPT(" ",lookups!$E$2-LEN(SOURCE!C2225)), "")&amp;
      SOURCE!D2225&amp;", "&amp; IF(lookups!$F$2-LEN(SOURCE!D2225) &gt;= 0, REPT(" ",lookups!$F$2-LEN(SOURCE!D2225)), "")&amp;
      SOURCE!E2225&amp;", "&amp; IF(lookups!$G$2-LEN(SOURCE!E2225) &gt;=0, REPT(" ",lookups!$G$2-LEN(SOURCE!E2225)), "")&amp;
      SOURCE!F2225&amp;", "&amp; IF(lookups!$H$2-LEN(SOURCE!F2225) &gt;= 0, REPT(" ",lookups!$H$2-LEN(SOURCE!F2225)+2), "")&amp;"("&amp;
      SUBSTITUTE(TEXT(SOURCE!G2225,"??0"),"  ","")&amp;" &lt;&lt; TAM_MAX_BITS) |"&amp; IF(lookups!$I$2-3 &gt;= 0, REPT(" ",MAX(1,lookups!$I$2-5+4+1-1-LEN(  IF(ISTEXT(SOURCE!H2225),SOURCE!H2225,  SUBSTITUTE(SUBSTITUTE(TEXT(SOURCE!H2225,"????0"),"  ","")," ",""))   ))), "")&amp;
       IF(ISTEXT(SOURCE!H2225),SOURCE!H2225, SUBSTITUTE(SUBSTITUTE(TEXT(SOURCE!H2225,"????0"),"  ","")," ",""))   &amp;","&amp; IF(lookups!$J$2-3 &gt;= 0, REPT(" ",lookups!$J$2-3-5), "")&amp;
      SOURCE!I2225&amp;
" | "&amp; IF(lookups!$K$2-LEN(SOURCE!I2225) &gt;= 0, REPT(" ",lookups!$K$2-LEN(SOURCE!I2225)), "")&amp;
      SOURCE!J2225&amp;      IF(lookups!$L$2-LEN(SOURCE!J2225) &gt;= 0, REPT(" ",lookups!$L$2-LEN(SOURCE!J2225)), "")&amp;
" | "&amp; IF(lookups!$K$2-LEN(SOURCE!I2225) &gt;= 0, REPT(" ",lookups!$K$2-LEN(SOURCE!I2225)), "")&amp;
      SOURCE!K2225&amp;      IF(lookups!$L$2-LEN(SOURCE!K2225) &gt;= 0, REPT(" ",lookups!$M$2-LEN(SOURCE!K2225)), "")&amp;
" | "&amp; SOURCE!L2225&amp;      IF(lookups!$O$2-LEN(SOURCE!L2225) &gt;= 0, REPT(" ",lookups!$O$2-LEN(SOURCE!L2225)), "")&amp;
" | "&amp; SOURCE!M2225&amp;      IF(lookups!$P$2-LEN(SOURCE!M2225) &gt;= 0, REPT(" ",lookups!$P$2-LEN(SOURCE!M2225)), "")&amp;
      "},"&amp;IF(SOURCE!O2225&lt;&gt;"",""&amp;SOURCE!O2225,"")
 )
)
)</f>
        <v>/* 2181 */  { fnCvtFpftokph,                multiply,                    "fur/ftn" STD_RIGHT_ARROW "km/h",              "fur/ftn" STD_RIGHT_ARROW "km/h",              (0 &lt;&lt; TAM_MAX_BITS) |     0, CAT_NONE | SLS_ENABLED   | US_ENABLED   | EIM_DISABLED | PTP_NONE         },</v>
      </c>
    </row>
    <row r="2226" customFormat="false" ht="15.75" hidden="false" customHeight="false" outlineLevel="0" collapsed="false">
      <c r="A2226" s="263" t="str">
        <f aca="false">IF(AND(OR(SOURCE!A2226="",ISBLANK(SOURCE!A2226)),SOURCE!B2226&gt;0),IF(ISBLANK(SOURCE!C2226),"",SOURCE!C2226),
IF(SOURCE!B2226&lt;0,VLOOKUP(SOURCE!B2226,lookups!A$1:B$25,2,0),
  IF(ISBLANK(SOURCE!B2226),
    "",
    "/* "&amp;TEXT(SOURCE!B2226,"???0")&amp;" *"&amp;
      SOURCE!C2226&amp;", "&amp; IF(lookups!$E$2-LEN(SOURCE!C2226) &gt;= 0, REPT(" ",lookups!$E$2-LEN(SOURCE!C2226)), "")&amp;
      SOURCE!D2226&amp;", "&amp; IF(lookups!$F$2-LEN(SOURCE!D2226) &gt;= 0, REPT(" ",lookups!$F$2-LEN(SOURCE!D2226)), "")&amp;
      SOURCE!E2226&amp;", "&amp; IF(lookups!$G$2-LEN(SOURCE!E2226) &gt;=0, REPT(" ",lookups!$G$2-LEN(SOURCE!E2226)), "")&amp;
      SOURCE!F2226&amp;", "&amp; IF(lookups!$H$2-LEN(SOURCE!F2226) &gt;= 0, REPT(" ",lookups!$H$2-LEN(SOURCE!F2226)+2), "")&amp;"("&amp;
      SUBSTITUTE(TEXT(SOURCE!G2226,"??0"),"  ","")&amp;" &lt;&lt; TAM_MAX_BITS) |"&amp; IF(lookups!$I$2-3 &gt;= 0, REPT(" ",MAX(1,lookups!$I$2-5+4+1-1-LEN(  IF(ISTEXT(SOURCE!H2226),SOURCE!H2226,  SUBSTITUTE(SUBSTITUTE(TEXT(SOURCE!H2226,"????0"),"  ","")," ",""))   ))), "")&amp;
       IF(ISTEXT(SOURCE!H2226),SOURCE!H2226, SUBSTITUTE(SUBSTITUTE(TEXT(SOURCE!H2226,"????0"),"  ","")," ",""))   &amp;","&amp; IF(lookups!$J$2-3 &gt;= 0, REPT(" ",lookups!$J$2-3-5), "")&amp;
      SOURCE!I2226&amp;
" | "&amp; IF(lookups!$K$2-LEN(SOURCE!I2226) &gt;= 0, REPT(" ",lookups!$K$2-LEN(SOURCE!I2226)), "")&amp;
      SOURCE!J2226&amp;      IF(lookups!$L$2-LEN(SOURCE!J2226) &gt;= 0, REPT(" ",lookups!$L$2-LEN(SOURCE!J2226)), "")&amp;
" | "&amp; IF(lookups!$K$2-LEN(SOURCE!I2226) &gt;= 0, REPT(" ",lookups!$K$2-LEN(SOURCE!I2226)), "")&amp;
      SOURCE!K2226&amp;      IF(lookups!$L$2-LEN(SOURCE!K2226) &gt;= 0, REPT(" ",lookups!$M$2-LEN(SOURCE!K2226)), "")&amp;
" | "&amp; SOURCE!L2226&amp;      IF(lookups!$O$2-LEN(SOURCE!L2226) &gt;= 0, REPT(" ",lookups!$O$2-LEN(SOURCE!L2226)), "")&amp;
" | "&amp; SOURCE!M2226&amp;      IF(lookups!$P$2-LEN(SOURCE!M2226) &gt;= 0, REPT(" ",lookups!$P$2-LEN(SOURCE!M2226)), "")&amp;
      "},"&amp;IF(SOURCE!O2226&lt;&gt;"",""&amp;SOURCE!O2226,"")
 )
)
)</f>
        <v>/* 2182 */  { fnCvtFpftokph,                divide,                      "km/h" STD_RIGHT_ARROW "fur/ftn",              "km/h" STD_RIGHT_ARROW "fur/ftn",              (0 &lt;&lt; TAM_MAX_BITS) |     0, CAT_NONE | SLS_ENABLED   | US_ENABLED   | EIM_DISABLED | PTP_NONE         },</v>
      </c>
    </row>
    <row r="2227" customFormat="false" ht="15.75" hidden="false" customHeight="false" outlineLevel="0" collapsed="false">
      <c r="A2227" s="263" t="str">
        <f aca="false">IF(AND(OR(SOURCE!A2227="",ISBLANK(SOURCE!A2227)),SOURCE!B2227&gt;0),IF(ISBLANK(SOURCE!C2227),"",SOURCE!C2227),
IF(SOURCE!B2227&lt;0,VLOOKUP(SOURCE!B2227,lookups!A$1:B$25,2,0),
  IF(ISBLANK(SOURCE!B2227),
    "",
    "/* "&amp;TEXT(SOURCE!B2227,"???0")&amp;" *"&amp;
      SOURCE!C2227&amp;", "&amp; IF(lookups!$E$2-LEN(SOURCE!C2227) &gt;= 0, REPT(" ",lookups!$E$2-LEN(SOURCE!C2227)), "")&amp;
      SOURCE!D2227&amp;", "&amp; IF(lookups!$F$2-LEN(SOURCE!D2227) &gt;= 0, REPT(" ",lookups!$F$2-LEN(SOURCE!D2227)), "")&amp;
      SOURCE!E2227&amp;", "&amp; IF(lookups!$G$2-LEN(SOURCE!E2227) &gt;=0, REPT(" ",lookups!$G$2-LEN(SOURCE!E2227)), "")&amp;
      SOURCE!F2227&amp;", "&amp; IF(lookups!$H$2-LEN(SOURCE!F2227) &gt;= 0, REPT(" ",lookups!$H$2-LEN(SOURCE!F2227)+2), "")&amp;"("&amp;
      SUBSTITUTE(TEXT(SOURCE!G2227,"??0"),"  ","")&amp;" &lt;&lt; TAM_MAX_BITS) |"&amp; IF(lookups!$I$2-3 &gt;= 0, REPT(" ",MAX(1,lookups!$I$2-5+4+1-1-LEN(  IF(ISTEXT(SOURCE!H2227),SOURCE!H2227,  SUBSTITUTE(SUBSTITUTE(TEXT(SOURCE!H2227,"????0"),"  ","")," ",""))   ))), "")&amp;
       IF(ISTEXT(SOURCE!H2227),SOURCE!H2227, SUBSTITUTE(SUBSTITUTE(TEXT(SOURCE!H2227,"????0"),"  ","")," ",""))   &amp;","&amp; IF(lookups!$J$2-3 &gt;= 0, REPT(" ",lookups!$J$2-3-5), "")&amp;
      SOURCE!I2227&amp;
" | "&amp; IF(lookups!$K$2-LEN(SOURCE!I2227) &gt;= 0, REPT(" ",lookups!$K$2-LEN(SOURCE!I2227)), "")&amp;
      SOURCE!J2227&amp;      IF(lookups!$L$2-LEN(SOURCE!J2227) &gt;= 0, REPT(" ",lookups!$L$2-LEN(SOURCE!J2227)), "")&amp;
" | "&amp; IF(lookups!$K$2-LEN(SOURCE!I2227) &gt;= 0, REPT(" ",lookups!$K$2-LEN(SOURCE!I2227)), "")&amp;
      SOURCE!K2227&amp;      IF(lookups!$L$2-LEN(SOURCE!K2227) &gt;= 0, REPT(" ",lookups!$M$2-LEN(SOURCE!K2227)), "")&amp;
" | "&amp; SOURCE!L2227&amp;      IF(lookups!$O$2-LEN(SOURCE!L2227) &gt;= 0, REPT(" ",lookups!$O$2-LEN(SOURCE!L2227)), "")&amp;
" | "&amp; SOURCE!M2227&amp;      IF(lookups!$P$2-LEN(SOURCE!M2227) &gt;= 0, REPT(" ",lookups!$P$2-LEN(SOURCE!M2227)), "")&amp;
      "},"&amp;IF(SOURCE!O2227&lt;&gt;"",""&amp;SOURCE!O2227,"")
 )
)
)</f>
        <v>/* 2183 */  { fnCvtBrdstoin,                multiply,                    "brds" STD_RIGHT_ARROW "in.",                  "brds" STD_RIGHT_ARROW "in.",                  (0 &lt;&lt; TAM_MAX_BITS) |     0, CAT_NONE | SLS_ENABLED   | US_ENABLED   | EIM_DISABLED | PTP_NONE         },</v>
      </c>
    </row>
    <row r="2228" customFormat="false" ht="15.75" hidden="false" customHeight="false" outlineLevel="0" collapsed="false">
      <c r="A2228" s="263" t="str">
        <f aca="false">IF(AND(OR(SOURCE!A2228="",ISBLANK(SOURCE!A2228)),SOURCE!B2228&gt;0),IF(ISBLANK(SOURCE!C2228),"",SOURCE!C2228),
IF(SOURCE!B2228&lt;0,VLOOKUP(SOURCE!B2228,lookups!A$1:B$25,2,0),
  IF(ISBLANK(SOURCE!B2228),
    "",
    "/* "&amp;TEXT(SOURCE!B2228,"???0")&amp;" *"&amp;
      SOURCE!C2228&amp;", "&amp; IF(lookups!$E$2-LEN(SOURCE!C2228) &gt;= 0, REPT(" ",lookups!$E$2-LEN(SOURCE!C2228)), "")&amp;
      SOURCE!D2228&amp;", "&amp; IF(lookups!$F$2-LEN(SOURCE!D2228) &gt;= 0, REPT(" ",lookups!$F$2-LEN(SOURCE!D2228)), "")&amp;
      SOURCE!E2228&amp;", "&amp; IF(lookups!$G$2-LEN(SOURCE!E2228) &gt;=0, REPT(" ",lookups!$G$2-LEN(SOURCE!E2228)), "")&amp;
      SOURCE!F2228&amp;", "&amp; IF(lookups!$H$2-LEN(SOURCE!F2228) &gt;= 0, REPT(" ",lookups!$H$2-LEN(SOURCE!F2228)+2), "")&amp;"("&amp;
      SUBSTITUTE(TEXT(SOURCE!G2228,"??0"),"  ","")&amp;" &lt;&lt; TAM_MAX_BITS) |"&amp; IF(lookups!$I$2-3 &gt;= 0, REPT(" ",MAX(1,lookups!$I$2-5+4+1-1-LEN(  IF(ISTEXT(SOURCE!H2228),SOURCE!H2228,  SUBSTITUTE(SUBSTITUTE(TEXT(SOURCE!H2228,"????0"),"  ","")," ",""))   ))), "")&amp;
       IF(ISTEXT(SOURCE!H2228),SOURCE!H2228, SUBSTITUTE(SUBSTITUTE(TEXT(SOURCE!H2228,"????0"),"  ","")," ",""))   &amp;","&amp; IF(lookups!$J$2-3 &gt;= 0, REPT(" ",lookups!$J$2-3-5), "")&amp;
      SOURCE!I2228&amp;
" | "&amp; IF(lookups!$K$2-LEN(SOURCE!I2228) &gt;= 0, REPT(" ",lookups!$K$2-LEN(SOURCE!I2228)), "")&amp;
      SOURCE!J2228&amp;      IF(lookups!$L$2-LEN(SOURCE!J2228) &gt;= 0, REPT(" ",lookups!$L$2-LEN(SOURCE!J2228)), "")&amp;
" | "&amp; IF(lookups!$K$2-LEN(SOURCE!I2228) &gt;= 0, REPT(" ",lookups!$K$2-LEN(SOURCE!I2228)), "")&amp;
      SOURCE!K2228&amp;      IF(lookups!$L$2-LEN(SOURCE!K2228) &gt;= 0, REPT(" ",lookups!$M$2-LEN(SOURCE!K2228)), "")&amp;
" | "&amp; SOURCE!L2228&amp;      IF(lookups!$O$2-LEN(SOURCE!L2228) &gt;= 0, REPT(" ",lookups!$O$2-LEN(SOURCE!L2228)), "")&amp;
" | "&amp; SOURCE!M2228&amp;      IF(lookups!$P$2-LEN(SOURCE!M2228) &gt;= 0, REPT(" ",lookups!$P$2-LEN(SOURCE!M2228)), "")&amp;
      "},"&amp;IF(SOURCE!O2228&lt;&gt;"",""&amp;SOURCE!O2228,"")
 )
)
)</f>
        <v>/* 2184 */  { fnCvtBrdstoin,                divide,                      "in." STD_RIGHT_ARROW "brds",                  "in." STD_RIGHT_ARROW "brds",                  (0 &lt;&lt; TAM_MAX_BITS) |     0, CAT_NONE | SLS_ENABLED   | US_ENABLED   | EIM_DISABLED | PTP_NONE         },</v>
      </c>
    </row>
    <row r="2229" customFormat="false" ht="15.75" hidden="false" customHeight="false" outlineLevel="0" collapsed="false">
      <c r="A2229" s="263" t="str">
        <f aca="false">IF(AND(OR(SOURCE!A2229="",ISBLANK(SOURCE!A2229)),SOURCE!B2229&gt;0),IF(ISBLANK(SOURCE!C2229),"",SOURCE!C2229),
IF(SOURCE!B2229&lt;0,VLOOKUP(SOURCE!B2229,lookups!A$1:B$25,2,0),
  IF(ISBLANK(SOURCE!B2229),
    "",
    "/* "&amp;TEXT(SOURCE!B2229,"???0")&amp;" *"&amp;
      SOURCE!C2229&amp;", "&amp; IF(lookups!$E$2-LEN(SOURCE!C2229) &gt;= 0, REPT(" ",lookups!$E$2-LEN(SOURCE!C2229)), "")&amp;
      SOURCE!D2229&amp;", "&amp; IF(lookups!$F$2-LEN(SOURCE!D2229) &gt;= 0, REPT(" ",lookups!$F$2-LEN(SOURCE!D2229)), "")&amp;
      SOURCE!E2229&amp;", "&amp; IF(lookups!$G$2-LEN(SOURCE!E2229) &gt;=0, REPT(" ",lookups!$G$2-LEN(SOURCE!E2229)), "")&amp;
      SOURCE!F2229&amp;", "&amp; IF(lookups!$H$2-LEN(SOURCE!F2229) &gt;= 0, REPT(" ",lookups!$H$2-LEN(SOURCE!F2229)+2), "")&amp;"("&amp;
      SUBSTITUTE(TEXT(SOURCE!G2229,"??0"),"  ","")&amp;" &lt;&lt; TAM_MAX_BITS) |"&amp; IF(lookups!$I$2-3 &gt;= 0, REPT(" ",MAX(1,lookups!$I$2-5+4+1-1-LEN(  IF(ISTEXT(SOURCE!H2229),SOURCE!H2229,  SUBSTITUTE(SUBSTITUTE(TEXT(SOURCE!H2229,"????0"),"  ","")," ",""))   ))), "")&amp;
       IF(ISTEXT(SOURCE!H2229),SOURCE!H2229, SUBSTITUTE(SUBSTITUTE(TEXT(SOURCE!H2229,"????0"),"  ","")," ",""))   &amp;","&amp; IF(lookups!$J$2-3 &gt;= 0, REPT(" ",lookups!$J$2-3-5), "")&amp;
      SOURCE!I2229&amp;
" | "&amp; IF(lookups!$K$2-LEN(SOURCE!I2229) &gt;= 0, REPT(" ",lookups!$K$2-LEN(SOURCE!I2229)), "")&amp;
      SOURCE!J2229&amp;      IF(lookups!$L$2-LEN(SOURCE!J2229) &gt;= 0, REPT(" ",lookups!$L$2-LEN(SOURCE!J2229)), "")&amp;
" | "&amp; IF(lookups!$K$2-LEN(SOURCE!I2229) &gt;= 0, REPT(" ",lookups!$K$2-LEN(SOURCE!I2229)), "")&amp;
      SOURCE!K2229&amp;      IF(lookups!$L$2-LEN(SOURCE!K2229) &gt;= 0, REPT(" ",lookups!$M$2-LEN(SOURCE!K2229)), "")&amp;
" | "&amp; SOURCE!L2229&amp;      IF(lookups!$O$2-LEN(SOURCE!L2229) &gt;= 0, REPT(" ",lookups!$O$2-LEN(SOURCE!L2229)), "")&amp;
" | "&amp; SOURCE!M2229&amp;      IF(lookups!$P$2-LEN(SOURCE!M2229) &gt;= 0, REPT(" ",lookups!$P$2-LEN(SOURCE!M2229)), "")&amp;
      "},"&amp;IF(SOURCE!O2229&lt;&gt;"",""&amp;SOURCE!O2229,"")
 )
)
)</f>
        <v>/* 2185 */  { fnCvtFirtolb,                 multiply,                    "fir" STD_RIGHT_ARROW "lb.",                   "fir" STD_RIGHT_ARROW "lb.",                   (0 &lt;&lt; TAM_MAX_BITS) |     0, CAT_NONE | SLS_ENABLED   | US_ENABLED   | EIM_DISABLED | PTP_NONE         },</v>
      </c>
    </row>
    <row r="2230" customFormat="false" ht="15.75" hidden="false" customHeight="false" outlineLevel="0" collapsed="false">
      <c r="A2230" s="263" t="str">
        <f aca="false">IF(AND(OR(SOURCE!A2230="",ISBLANK(SOURCE!A2230)),SOURCE!B2230&gt;0),IF(ISBLANK(SOURCE!C2230),"",SOURCE!C2230),
IF(SOURCE!B2230&lt;0,VLOOKUP(SOURCE!B2230,lookups!A$1:B$25,2,0),
  IF(ISBLANK(SOURCE!B2230),
    "",
    "/* "&amp;TEXT(SOURCE!B2230,"???0")&amp;" *"&amp;
      SOURCE!C2230&amp;", "&amp; IF(lookups!$E$2-LEN(SOURCE!C2230) &gt;= 0, REPT(" ",lookups!$E$2-LEN(SOURCE!C2230)), "")&amp;
      SOURCE!D2230&amp;", "&amp; IF(lookups!$F$2-LEN(SOURCE!D2230) &gt;= 0, REPT(" ",lookups!$F$2-LEN(SOURCE!D2230)), "")&amp;
      SOURCE!E2230&amp;", "&amp; IF(lookups!$G$2-LEN(SOURCE!E2230) &gt;=0, REPT(" ",lookups!$G$2-LEN(SOURCE!E2230)), "")&amp;
      SOURCE!F2230&amp;", "&amp; IF(lookups!$H$2-LEN(SOURCE!F2230) &gt;= 0, REPT(" ",lookups!$H$2-LEN(SOURCE!F2230)+2), "")&amp;"("&amp;
      SUBSTITUTE(TEXT(SOURCE!G2230,"??0"),"  ","")&amp;" &lt;&lt; TAM_MAX_BITS) |"&amp; IF(lookups!$I$2-3 &gt;= 0, REPT(" ",MAX(1,lookups!$I$2-5+4+1-1-LEN(  IF(ISTEXT(SOURCE!H2230),SOURCE!H2230,  SUBSTITUTE(SUBSTITUTE(TEXT(SOURCE!H2230,"????0"),"  ","")," ",""))   ))), "")&amp;
       IF(ISTEXT(SOURCE!H2230),SOURCE!H2230, SUBSTITUTE(SUBSTITUTE(TEXT(SOURCE!H2230,"????0"),"  ","")," ",""))   &amp;","&amp; IF(lookups!$J$2-3 &gt;= 0, REPT(" ",lookups!$J$2-3-5), "")&amp;
      SOURCE!I2230&amp;
" | "&amp; IF(lookups!$K$2-LEN(SOURCE!I2230) &gt;= 0, REPT(" ",lookups!$K$2-LEN(SOURCE!I2230)), "")&amp;
      SOURCE!J2230&amp;      IF(lookups!$L$2-LEN(SOURCE!J2230) &gt;= 0, REPT(" ",lookups!$L$2-LEN(SOURCE!J2230)), "")&amp;
" | "&amp; IF(lookups!$K$2-LEN(SOURCE!I2230) &gt;= 0, REPT(" ",lookups!$K$2-LEN(SOURCE!I2230)), "")&amp;
      SOURCE!K2230&amp;      IF(lookups!$L$2-LEN(SOURCE!K2230) &gt;= 0, REPT(" ",lookups!$M$2-LEN(SOURCE!K2230)), "")&amp;
" | "&amp; SOURCE!L2230&amp;      IF(lookups!$O$2-LEN(SOURCE!L2230) &gt;= 0, REPT(" ",lookups!$O$2-LEN(SOURCE!L2230)), "")&amp;
" | "&amp; SOURCE!M2230&amp;      IF(lookups!$P$2-LEN(SOURCE!M2230) &gt;= 0, REPT(" ",lookups!$P$2-LEN(SOURCE!M2230)), "")&amp;
      "},"&amp;IF(SOURCE!O2230&lt;&gt;"",""&amp;SOURCE!O2230,"")
 )
)
)</f>
        <v>/* 2186 */  { fnCvtFirtolb,                 divide,                      "lb." STD_RIGHT_ARROW "fir",                   "lb." STD_RIGHT_ARROW "fir",                   (0 &lt;&lt; TAM_MAX_BITS) |     0, CAT_NONE | SLS_ENABLED   | US_ENABLED   | EIM_DISABLED | PTP_NONE         },</v>
      </c>
    </row>
    <row r="2231" customFormat="false" ht="15.75" hidden="false" customHeight="false" outlineLevel="0" collapsed="false">
      <c r="A2231" s="263" t="str">
        <f aca="false">IF(AND(OR(SOURCE!A2231="",ISBLANK(SOURCE!A2231)),SOURCE!B2231&gt;0),IF(ISBLANK(SOURCE!C2231),"",SOURCE!C2231),
IF(SOURCE!B2231&lt;0,VLOOKUP(SOURCE!B2231,lookups!A$1:B$25,2,0),
  IF(ISBLANK(SOURCE!B2231),
    "",
    "/* "&amp;TEXT(SOURCE!B2231,"???0")&amp;" *"&amp;
      SOURCE!C2231&amp;", "&amp; IF(lookups!$E$2-LEN(SOURCE!C2231) &gt;= 0, REPT(" ",lookups!$E$2-LEN(SOURCE!C2231)), "")&amp;
      SOURCE!D2231&amp;", "&amp; IF(lookups!$F$2-LEN(SOURCE!D2231) &gt;= 0, REPT(" ",lookups!$F$2-LEN(SOURCE!D2231)), "")&amp;
      SOURCE!E2231&amp;", "&amp; IF(lookups!$G$2-LEN(SOURCE!E2231) &gt;=0, REPT(" ",lookups!$G$2-LEN(SOURCE!E2231)), "")&amp;
      SOURCE!F2231&amp;", "&amp; IF(lookups!$H$2-LEN(SOURCE!F2231) &gt;= 0, REPT(" ",lookups!$H$2-LEN(SOURCE!F2231)+2), "")&amp;"("&amp;
      SUBSTITUTE(TEXT(SOURCE!G2231,"??0"),"  ","")&amp;" &lt;&lt; TAM_MAX_BITS) |"&amp; IF(lookups!$I$2-3 &gt;= 0, REPT(" ",MAX(1,lookups!$I$2-5+4+1-1-LEN(  IF(ISTEXT(SOURCE!H2231),SOURCE!H2231,  SUBSTITUTE(SUBSTITUTE(TEXT(SOURCE!H2231,"????0"),"  ","")," ",""))   ))), "")&amp;
       IF(ISTEXT(SOURCE!H2231),SOURCE!H2231, SUBSTITUTE(SUBSTITUTE(TEXT(SOURCE!H2231,"????0"),"  ","")," ",""))   &amp;","&amp; IF(lookups!$J$2-3 &gt;= 0, REPT(" ",lookups!$J$2-3-5), "")&amp;
      SOURCE!I2231&amp;
" | "&amp; IF(lookups!$K$2-LEN(SOURCE!I2231) &gt;= 0, REPT(" ",lookups!$K$2-LEN(SOURCE!I2231)), "")&amp;
      SOURCE!J2231&amp;      IF(lookups!$L$2-LEN(SOURCE!J2231) &gt;= 0, REPT(" ",lookups!$L$2-LEN(SOURCE!J2231)), "")&amp;
" | "&amp; IF(lookups!$K$2-LEN(SOURCE!I2231) &gt;= 0, REPT(" ",lookups!$K$2-LEN(SOURCE!I2231)), "")&amp;
      SOURCE!K2231&amp;      IF(lookups!$L$2-LEN(SOURCE!K2231) &gt;= 0, REPT(" ",lookups!$M$2-LEN(SOURCE!K2231)), "")&amp;
" | "&amp; SOURCE!L2231&amp;      IF(lookups!$O$2-LEN(SOURCE!L2231) &gt;= 0, REPT(" ",lookups!$O$2-LEN(SOURCE!L2231)), "")&amp;
" | "&amp; SOURCE!M2231&amp;      IF(lookups!$P$2-LEN(SOURCE!M2231) &gt;= 0, REPT(" ",lookups!$P$2-LEN(SOURCE!M2231)), "")&amp;
      "},"&amp;IF(SOURCE!O2231&lt;&gt;"",""&amp;SOURCE!O2231,"")
 )
)
)</f>
        <v>/* 2187 */  { fnCvtFpftomph,                multiply,                    "fur/ftn" STD_RIGHT_ARROW "mph",               "fur/ftn" STD_RIGHT_ARROW "mph",               (0 &lt;&lt; TAM_MAX_BITS) |     0, CAT_NONE | SLS_ENABLED   | US_ENABLED   | EIM_DISABLED | PTP_NONE         },</v>
      </c>
    </row>
    <row r="2232" customFormat="false" ht="15.75" hidden="false" customHeight="false" outlineLevel="0" collapsed="false">
      <c r="A2232" s="263" t="str">
        <f aca="false">IF(AND(OR(SOURCE!A2232="",ISBLANK(SOURCE!A2232)),SOURCE!B2232&gt;0),IF(ISBLANK(SOURCE!C2232),"",SOURCE!C2232),
IF(SOURCE!B2232&lt;0,VLOOKUP(SOURCE!B2232,lookups!A$1:B$25,2,0),
  IF(ISBLANK(SOURCE!B2232),
    "",
    "/* "&amp;TEXT(SOURCE!B2232,"???0")&amp;" *"&amp;
      SOURCE!C2232&amp;", "&amp; IF(lookups!$E$2-LEN(SOURCE!C2232) &gt;= 0, REPT(" ",lookups!$E$2-LEN(SOURCE!C2232)), "")&amp;
      SOURCE!D2232&amp;", "&amp; IF(lookups!$F$2-LEN(SOURCE!D2232) &gt;= 0, REPT(" ",lookups!$F$2-LEN(SOURCE!D2232)), "")&amp;
      SOURCE!E2232&amp;", "&amp; IF(lookups!$G$2-LEN(SOURCE!E2232) &gt;=0, REPT(" ",lookups!$G$2-LEN(SOURCE!E2232)), "")&amp;
      SOURCE!F2232&amp;", "&amp; IF(lookups!$H$2-LEN(SOURCE!F2232) &gt;= 0, REPT(" ",lookups!$H$2-LEN(SOURCE!F2232)+2), "")&amp;"("&amp;
      SUBSTITUTE(TEXT(SOURCE!G2232,"??0"),"  ","")&amp;" &lt;&lt; TAM_MAX_BITS) |"&amp; IF(lookups!$I$2-3 &gt;= 0, REPT(" ",MAX(1,lookups!$I$2-5+4+1-1-LEN(  IF(ISTEXT(SOURCE!H2232),SOURCE!H2232,  SUBSTITUTE(SUBSTITUTE(TEXT(SOURCE!H2232,"????0"),"  ","")," ",""))   ))), "")&amp;
       IF(ISTEXT(SOURCE!H2232),SOURCE!H2232, SUBSTITUTE(SUBSTITUTE(TEXT(SOURCE!H2232,"????0"),"  ","")," ",""))   &amp;","&amp; IF(lookups!$J$2-3 &gt;= 0, REPT(" ",lookups!$J$2-3-5), "")&amp;
      SOURCE!I2232&amp;
" | "&amp; IF(lookups!$K$2-LEN(SOURCE!I2232) &gt;= 0, REPT(" ",lookups!$K$2-LEN(SOURCE!I2232)), "")&amp;
      SOURCE!J2232&amp;      IF(lookups!$L$2-LEN(SOURCE!J2232) &gt;= 0, REPT(" ",lookups!$L$2-LEN(SOURCE!J2232)), "")&amp;
" | "&amp; IF(lookups!$K$2-LEN(SOURCE!I2232) &gt;= 0, REPT(" ",lookups!$K$2-LEN(SOURCE!I2232)), "")&amp;
      SOURCE!K2232&amp;      IF(lookups!$L$2-LEN(SOURCE!K2232) &gt;= 0, REPT(" ",lookups!$M$2-LEN(SOURCE!K2232)), "")&amp;
" | "&amp; SOURCE!L2232&amp;      IF(lookups!$O$2-LEN(SOURCE!L2232) &gt;= 0, REPT(" ",lookups!$O$2-LEN(SOURCE!L2232)), "")&amp;
" | "&amp; SOURCE!M2232&amp;      IF(lookups!$P$2-LEN(SOURCE!M2232) &gt;= 0, REPT(" ",lookups!$P$2-LEN(SOURCE!M2232)), "")&amp;
      "},"&amp;IF(SOURCE!O2232&lt;&gt;"",""&amp;SOURCE!O2232,"")
 )
)
)</f>
        <v>/* 2188 */  { fnCvtFpftomph,                divide,                      "mph" STD_RIGHT_ARROW "fur/ftn",               "mph" STD_RIGHT_ARROW "fur/ftn",               (0 &lt;&lt; TAM_MAX_BITS) |     0, CAT_NONE | SLS_ENABLED   | US_ENABLED   | EIM_DISABLED | PTP_NONE         },</v>
      </c>
    </row>
    <row r="2233" customFormat="false" ht="15.75" hidden="false" customHeight="false" outlineLevel="0" collapsed="false">
      <c r="A2233" s="263" t="str">
        <f aca="false">IF(AND(OR(SOURCE!A2233="",ISBLANK(SOURCE!A2233)),SOURCE!B2233&gt;0),IF(ISBLANK(SOURCE!C2233),"",SOURCE!C2233),
IF(SOURCE!B2233&lt;0,VLOOKUP(SOURCE!B2233,lookups!A$1:B$25,2,0),
  IF(ISBLANK(SOURCE!B2233),
    "",
    "/* "&amp;TEXT(SOURCE!B2233,"???0")&amp;" *"&amp;
      SOURCE!C2233&amp;", "&amp; IF(lookups!$E$2-LEN(SOURCE!C2233) &gt;= 0, REPT(" ",lookups!$E$2-LEN(SOURCE!C2233)), "")&amp;
      SOURCE!D2233&amp;", "&amp; IF(lookups!$F$2-LEN(SOURCE!D2233) &gt;= 0, REPT(" ",lookups!$F$2-LEN(SOURCE!D2233)), "")&amp;
      SOURCE!E2233&amp;", "&amp; IF(lookups!$G$2-LEN(SOURCE!E2233) &gt;=0, REPT(" ",lookups!$G$2-LEN(SOURCE!E2233)), "")&amp;
      SOURCE!F2233&amp;", "&amp; IF(lookups!$H$2-LEN(SOURCE!F2233) &gt;= 0, REPT(" ",lookups!$H$2-LEN(SOURCE!F2233)+2), "")&amp;"("&amp;
      SUBSTITUTE(TEXT(SOURCE!G2233,"??0"),"  ","")&amp;" &lt;&lt; TAM_MAX_BITS) |"&amp; IF(lookups!$I$2-3 &gt;= 0, REPT(" ",MAX(1,lookups!$I$2-5+4+1-1-LEN(  IF(ISTEXT(SOURCE!H2233),SOURCE!H2233,  SUBSTITUTE(SUBSTITUTE(TEXT(SOURCE!H2233,"????0"),"  ","")," ",""))   ))), "")&amp;
       IF(ISTEXT(SOURCE!H2233),SOURCE!H2233, SUBSTITUTE(SUBSTITUTE(TEXT(SOURCE!H2233,"????0"),"  ","")," ",""))   &amp;","&amp; IF(lookups!$J$2-3 &gt;= 0, REPT(" ",lookups!$J$2-3-5), "")&amp;
      SOURCE!I2233&amp;
" | "&amp; IF(lookups!$K$2-LEN(SOURCE!I2233) &gt;= 0, REPT(" ",lookups!$K$2-LEN(SOURCE!I2233)), "")&amp;
      SOURCE!J2233&amp;      IF(lookups!$L$2-LEN(SOURCE!J2233) &gt;= 0, REPT(" ",lookups!$L$2-LEN(SOURCE!J2233)), "")&amp;
" | "&amp; IF(lookups!$K$2-LEN(SOURCE!I2233) &gt;= 0, REPT(" ",lookups!$K$2-LEN(SOURCE!I2233)), "")&amp;
      SOURCE!K2233&amp;      IF(lookups!$L$2-LEN(SOURCE!K2233) &gt;= 0, REPT(" ",lookups!$M$2-LEN(SOURCE!K2233)), "")&amp;
" | "&amp; SOURCE!L2233&amp;      IF(lookups!$O$2-LEN(SOURCE!L2233) &gt;= 0, REPT(" ",lookups!$O$2-LEN(SOURCE!L2233)), "")&amp;
" | "&amp; SOURCE!M2233&amp;      IF(lookups!$P$2-LEN(SOURCE!M2233) &gt;= 0, REPT(" ",lookups!$P$2-LEN(SOURCE!M2233)), "")&amp;
      "},"&amp;IF(SOURCE!O2233&lt;&gt;"",""&amp;SOURCE!O2233,"")
 )
)
)</f>
        <v>/* 2189 */  { fnCvtFpstokph,                multiply,                    "ft/s" STD_RIGHT_ARROW "km/h",                 "ft/s" STD_RIGHT_ARROW "km/h",                 (0 &lt;&lt; TAM_MAX_BITS) |     0, CAT_NONE | SLS_ENABLED   | US_ENABLED   | EIM_DISABLED | PTP_NONE         },</v>
      </c>
    </row>
    <row r="2234" customFormat="false" ht="15.75" hidden="false" customHeight="false" outlineLevel="0" collapsed="false">
      <c r="A2234" s="263" t="str">
        <f aca="false">IF(AND(OR(SOURCE!A2234="",ISBLANK(SOURCE!A2234)),SOURCE!B2234&gt;0),IF(ISBLANK(SOURCE!C2234),"",SOURCE!C2234),
IF(SOURCE!B2234&lt;0,VLOOKUP(SOURCE!B2234,lookups!A$1:B$25,2,0),
  IF(ISBLANK(SOURCE!B2234),
    "",
    "/* "&amp;TEXT(SOURCE!B2234,"???0")&amp;" *"&amp;
      SOURCE!C2234&amp;", "&amp; IF(lookups!$E$2-LEN(SOURCE!C2234) &gt;= 0, REPT(" ",lookups!$E$2-LEN(SOURCE!C2234)), "")&amp;
      SOURCE!D2234&amp;", "&amp; IF(lookups!$F$2-LEN(SOURCE!D2234) &gt;= 0, REPT(" ",lookups!$F$2-LEN(SOURCE!D2234)), "")&amp;
      SOURCE!E2234&amp;", "&amp; IF(lookups!$G$2-LEN(SOURCE!E2234) &gt;=0, REPT(" ",lookups!$G$2-LEN(SOURCE!E2234)), "")&amp;
      SOURCE!F2234&amp;", "&amp; IF(lookups!$H$2-LEN(SOURCE!F2234) &gt;= 0, REPT(" ",lookups!$H$2-LEN(SOURCE!F2234)+2), "")&amp;"("&amp;
      SUBSTITUTE(TEXT(SOURCE!G2234,"??0"),"  ","")&amp;" &lt;&lt; TAM_MAX_BITS) |"&amp; IF(lookups!$I$2-3 &gt;= 0, REPT(" ",MAX(1,lookups!$I$2-5+4+1-1-LEN(  IF(ISTEXT(SOURCE!H2234),SOURCE!H2234,  SUBSTITUTE(SUBSTITUTE(TEXT(SOURCE!H2234,"????0"),"  ","")," ",""))   ))), "")&amp;
       IF(ISTEXT(SOURCE!H2234),SOURCE!H2234, SUBSTITUTE(SUBSTITUTE(TEXT(SOURCE!H2234,"????0"),"  ","")," ",""))   &amp;","&amp; IF(lookups!$J$2-3 &gt;= 0, REPT(" ",lookups!$J$2-3-5), "")&amp;
      SOURCE!I2234&amp;
" | "&amp; IF(lookups!$K$2-LEN(SOURCE!I2234) &gt;= 0, REPT(" ",lookups!$K$2-LEN(SOURCE!I2234)), "")&amp;
      SOURCE!J2234&amp;      IF(lookups!$L$2-LEN(SOURCE!J2234) &gt;= 0, REPT(" ",lookups!$L$2-LEN(SOURCE!J2234)), "")&amp;
" | "&amp; IF(lookups!$K$2-LEN(SOURCE!I2234) &gt;= 0, REPT(" ",lookups!$K$2-LEN(SOURCE!I2234)), "")&amp;
      SOURCE!K2234&amp;      IF(lookups!$L$2-LEN(SOURCE!K2234) &gt;= 0, REPT(" ",lookups!$M$2-LEN(SOURCE!K2234)), "")&amp;
" | "&amp; SOURCE!L2234&amp;      IF(lookups!$O$2-LEN(SOURCE!L2234) &gt;= 0, REPT(" ",lookups!$O$2-LEN(SOURCE!L2234)), "")&amp;
" | "&amp; SOURCE!M2234&amp;      IF(lookups!$P$2-LEN(SOURCE!M2234) &gt;= 0, REPT(" ",lookups!$P$2-LEN(SOURCE!M2234)), "")&amp;
      "},"&amp;IF(SOURCE!O2234&lt;&gt;"",""&amp;SOURCE!O2234,"")
 )
)
)</f>
        <v>/* 2190 */  { fnCvtFpstokph,                divide,                      "km/h" STD_RIGHT_ARROW "ft/s",                 "km/h" STD_RIGHT_ARROW "ft/s",                 (0 &lt;&lt; TAM_MAX_BITS) |     0, CAT_NONE | SLS_ENABLED   | US_ENABLED   | EIM_DISABLED | PTP_NONE         },</v>
      </c>
    </row>
    <row r="2235" customFormat="false" ht="15.75" hidden="false" customHeight="false" outlineLevel="0" collapsed="false">
      <c r="A2235" s="263" t="str">
        <f aca="false">IF(AND(OR(SOURCE!A2235="",ISBLANK(SOURCE!A2235)),SOURCE!B2235&gt;0),IF(ISBLANK(SOURCE!C2235),"",SOURCE!C2235),
IF(SOURCE!B2235&lt;0,VLOOKUP(SOURCE!B2235,lookups!A$1:B$25,2,0),
  IF(ISBLANK(SOURCE!B2235),
    "",
    "/* "&amp;TEXT(SOURCE!B2235,"???0")&amp;" *"&amp;
      SOURCE!C2235&amp;", "&amp; IF(lookups!$E$2-LEN(SOURCE!C2235) &gt;= 0, REPT(" ",lookups!$E$2-LEN(SOURCE!C2235)), "")&amp;
      SOURCE!D2235&amp;", "&amp; IF(lookups!$F$2-LEN(SOURCE!D2235) &gt;= 0, REPT(" ",lookups!$F$2-LEN(SOURCE!D2235)), "")&amp;
      SOURCE!E2235&amp;", "&amp; IF(lookups!$G$2-LEN(SOURCE!E2235) &gt;=0, REPT(" ",lookups!$G$2-LEN(SOURCE!E2235)), "")&amp;
      SOURCE!F2235&amp;", "&amp; IF(lookups!$H$2-LEN(SOURCE!F2235) &gt;= 0, REPT(" ",lookups!$H$2-LEN(SOURCE!F2235)+2), "")&amp;"("&amp;
      SUBSTITUTE(TEXT(SOURCE!G2235,"??0"),"  ","")&amp;" &lt;&lt; TAM_MAX_BITS) |"&amp; IF(lookups!$I$2-3 &gt;= 0, REPT(" ",MAX(1,lookups!$I$2-5+4+1-1-LEN(  IF(ISTEXT(SOURCE!H2235),SOURCE!H2235,  SUBSTITUTE(SUBSTITUTE(TEXT(SOURCE!H2235,"????0"),"  ","")," ",""))   ))), "")&amp;
       IF(ISTEXT(SOURCE!H2235),SOURCE!H2235, SUBSTITUTE(SUBSTITUTE(TEXT(SOURCE!H2235,"????0"),"  ","")," ",""))   &amp;","&amp; IF(lookups!$J$2-3 &gt;= 0, REPT(" ",lookups!$J$2-3-5), "")&amp;
      SOURCE!I2235&amp;
" | "&amp; IF(lookups!$K$2-LEN(SOURCE!I2235) &gt;= 0, REPT(" ",lookups!$K$2-LEN(SOURCE!I2235)), "")&amp;
      SOURCE!J2235&amp;      IF(lookups!$L$2-LEN(SOURCE!J2235) &gt;= 0, REPT(" ",lookups!$L$2-LEN(SOURCE!J2235)), "")&amp;
" | "&amp; IF(lookups!$K$2-LEN(SOURCE!I2235) &gt;= 0, REPT(" ",lookups!$K$2-LEN(SOURCE!I2235)), "")&amp;
      SOURCE!K2235&amp;      IF(lookups!$L$2-LEN(SOURCE!K2235) &gt;= 0, REPT(" ",lookups!$M$2-LEN(SOURCE!K2235)), "")&amp;
" | "&amp; SOURCE!L2235&amp;      IF(lookups!$O$2-LEN(SOURCE!L2235) &gt;= 0, REPT(" ",lookups!$O$2-LEN(SOURCE!L2235)), "")&amp;
" | "&amp; SOURCE!M2235&amp;      IF(lookups!$P$2-LEN(SOURCE!M2235) &gt;= 0, REPT(" ",lookups!$P$2-LEN(SOURCE!M2235)), "")&amp;
      "},"&amp;IF(SOURCE!O2235&lt;&gt;"",""&amp;SOURCE!O2235,"")
 )
)
)</f>
        <v>/* 2191 */  { fnCvtFpstomps,                multiply,                    "ft/s" STD_RIGHT_ARROW "m/s",                  "ft/s" STD_RIGHT_ARROW "m/s",                  (0 &lt;&lt; TAM_MAX_BITS) |     0, CAT_NONE | SLS_ENABLED   | US_ENABLED   | EIM_DISABLED | PTP_NONE         },</v>
      </c>
    </row>
    <row r="2236" customFormat="false" ht="15.75" hidden="false" customHeight="false" outlineLevel="0" collapsed="false">
      <c r="A2236" s="263" t="str">
        <f aca="false">IF(AND(OR(SOURCE!A2236="",ISBLANK(SOURCE!A2236)),SOURCE!B2236&gt;0),IF(ISBLANK(SOURCE!C2236),"",SOURCE!C2236),
IF(SOURCE!B2236&lt;0,VLOOKUP(SOURCE!B2236,lookups!A$1:B$25,2,0),
  IF(ISBLANK(SOURCE!B2236),
    "",
    "/* "&amp;TEXT(SOURCE!B2236,"???0")&amp;" *"&amp;
      SOURCE!C2236&amp;", "&amp; IF(lookups!$E$2-LEN(SOURCE!C2236) &gt;= 0, REPT(" ",lookups!$E$2-LEN(SOURCE!C2236)), "")&amp;
      SOURCE!D2236&amp;", "&amp; IF(lookups!$F$2-LEN(SOURCE!D2236) &gt;= 0, REPT(" ",lookups!$F$2-LEN(SOURCE!D2236)), "")&amp;
      SOURCE!E2236&amp;", "&amp; IF(lookups!$G$2-LEN(SOURCE!E2236) &gt;=0, REPT(" ",lookups!$G$2-LEN(SOURCE!E2236)), "")&amp;
      SOURCE!F2236&amp;", "&amp; IF(lookups!$H$2-LEN(SOURCE!F2236) &gt;= 0, REPT(" ",lookups!$H$2-LEN(SOURCE!F2236)+2), "")&amp;"("&amp;
      SUBSTITUTE(TEXT(SOURCE!G2236,"??0"),"  ","")&amp;" &lt;&lt; TAM_MAX_BITS) |"&amp; IF(lookups!$I$2-3 &gt;= 0, REPT(" ",MAX(1,lookups!$I$2-5+4+1-1-LEN(  IF(ISTEXT(SOURCE!H2236),SOURCE!H2236,  SUBSTITUTE(SUBSTITUTE(TEXT(SOURCE!H2236,"????0"),"  ","")," ",""))   ))), "")&amp;
       IF(ISTEXT(SOURCE!H2236),SOURCE!H2236, SUBSTITUTE(SUBSTITUTE(TEXT(SOURCE!H2236,"????0"),"  ","")," ",""))   &amp;","&amp; IF(lookups!$J$2-3 &gt;= 0, REPT(" ",lookups!$J$2-3-5), "")&amp;
      SOURCE!I2236&amp;
" | "&amp; IF(lookups!$K$2-LEN(SOURCE!I2236) &gt;= 0, REPT(" ",lookups!$K$2-LEN(SOURCE!I2236)), "")&amp;
      SOURCE!J2236&amp;      IF(lookups!$L$2-LEN(SOURCE!J2236) &gt;= 0, REPT(" ",lookups!$L$2-LEN(SOURCE!J2236)), "")&amp;
" | "&amp; IF(lookups!$K$2-LEN(SOURCE!I2236) &gt;= 0, REPT(" ",lookups!$K$2-LEN(SOURCE!I2236)), "")&amp;
      SOURCE!K2236&amp;      IF(lookups!$L$2-LEN(SOURCE!K2236) &gt;= 0, REPT(" ",lookups!$M$2-LEN(SOURCE!K2236)), "")&amp;
" | "&amp; SOURCE!L2236&amp;      IF(lookups!$O$2-LEN(SOURCE!L2236) &gt;= 0, REPT(" ",lookups!$O$2-LEN(SOURCE!L2236)), "")&amp;
" | "&amp; SOURCE!M2236&amp;      IF(lookups!$P$2-LEN(SOURCE!M2236) &gt;= 0, REPT(" ",lookups!$P$2-LEN(SOURCE!M2236)), "")&amp;
      "},"&amp;IF(SOURCE!O2236&lt;&gt;"",""&amp;SOURCE!O2236,"")
 )
)
)</f>
        <v>/* 2192 */  { fnCvtFpstomps,                divide,                      "m/s" STD_RIGHT_ARROW "ft/s",                  "m/s" STD_RIGHT_ARROW "ft/s",                  (0 &lt;&lt; TAM_MAX_BITS) |     0, CAT_NONE | SLS_ENABLED   | US_ENABLED   | EIM_DISABLED | PTP_NONE         },</v>
      </c>
    </row>
    <row r="2237" customFormat="false" ht="15.75" hidden="false" customHeight="false" outlineLevel="0" collapsed="false">
      <c r="A2237" s="263" t="str">
        <f aca="false">IF(AND(OR(SOURCE!A2237="",ISBLANK(SOURCE!A2237)),SOURCE!B2237&gt;0),IF(ISBLANK(SOURCE!C2237),"",SOURCE!C2237),
IF(SOURCE!B2237&lt;0,VLOOKUP(SOURCE!B2237,lookups!A$1:B$25,2,0),
  IF(ISBLANK(SOURCE!B2237),
    "",
    "/* "&amp;TEXT(SOURCE!B2237,"???0")&amp;" *"&amp;
      SOURCE!C2237&amp;", "&amp; IF(lookups!$E$2-LEN(SOURCE!C2237) &gt;= 0, REPT(" ",lookups!$E$2-LEN(SOURCE!C2237)), "")&amp;
      SOURCE!D2237&amp;", "&amp; IF(lookups!$F$2-LEN(SOURCE!D2237) &gt;= 0, REPT(" ",lookups!$F$2-LEN(SOURCE!D2237)), "")&amp;
      SOURCE!E2237&amp;", "&amp; IF(lookups!$G$2-LEN(SOURCE!E2237) &gt;=0, REPT(" ",lookups!$G$2-LEN(SOURCE!E2237)), "")&amp;
      SOURCE!F2237&amp;", "&amp; IF(lookups!$H$2-LEN(SOURCE!F2237) &gt;= 0, REPT(" ",lookups!$H$2-LEN(SOURCE!F2237)+2), "")&amp;"("&amp;
      SUBSTITUTE(TEXT(SOURCE!G2237,"??0"),"  ","")&amp;" &lt;&lt; TAM_MAX_BITS) |"&amp; IF(lookups!$I$2-3 &gt;= 0, REPT(" ",MAX(1,lookups!$I$2-5+4+1-1-LEN(  IF(ISTEXT(SOURCE!H2237),SOURCE!H2237,  SUBSTITUTE(SUBSTITUTE(TEXT(SOURCE!H2237,"????0"),"  ","")," ",""))   ))), "")&amp;
       IF(ISTEXT(SOURCE!H2237),SOURCE!H2237, SUBSTITUTE(SUBSTITUTE(TEXT(SOURCE!H2237,"????0"),"  ","")," ",""))   &amp;","&amp; IF(lookups!$J$2-3 &gt;= 0, REPT(" ",lookups!$J$2-3-5), "")&amp;
      SOURCE!I2237&amp;
" | "&amp; IF(lookups!$K$2-LEN(SOURCE!I2237) &gt;= 0, REPT(" ",lookups!$K$2-LEN(SOURCE!I2237)), "")&amp;
      SOURCE!J2237&amp;      IF(lookups!$L$2-LEN(SOURCE!J2237) &gt;= 0, REPT(" ",lookups!$L$2-LEN(SOURCE!J2237)), "")&amp;
" | "&amp; IF(lookups!$K$2-LEN(SOURCE!I2237) &gt;= 0, REPT(" ",lookups!$K$2-LEN(SOURCE!I2237)), "")&amp;
      SOURCE!K2237&amp;      IF(lookups!$L$2-LEN(SOURCE!K2237) &gt;= 0, REPT(" ",lookups!$M$2-LEN(SOURCE!K2237)), "")&amp;
" | "&amp; SOURCE!L2237&amp;      IF(lookups!$O$2-LEN(SOURCE!L2237) &gt;= 0, REPT(" ",lookups!$O$2-LEN(SOURCE!L2237)), "")&amp;
" | "&amp; SOURCE!M2237&amp;      IF(lookups!$P$2-LEN(SOURCE!M2237) &gt;= 0, REPT(" ",lookups!$P$2-LEN(SOURCE!M2237)), "")&amp;
      "},"&amp;IF(SOURCE!O2237&lt;&gt;"",""&amp;SOURCE!O2237,"")
 )
)
)</f>
        <v>/* 2193 */  { SetSetting,                   JC_SS,                       SUPSUB_,                                       SUPSUB_,                                       (0 &lt;&lt; TAM_MAX_BITS) |     0, CAT_NONE | SLS_UNCHANGED | US_UNCHANGED | EIM_DISABLED | PTP_DISABLED     },</v>
      </c>
    </row>
    <row r="2238" customFormat="false" ht="15.75" hidden="false" customHeight="false" outlineLevel="0" collapsed="false">
      <c r="A2238" s="263" t="str">
        <f aca="false">IF(AND(OR(SOURCE!A2238="",ISBLANK(SOURCE!A2238)),SOURCE!B2238&gt;0),IF(ISBLANK(SOURCE!C2238),"",SOURCE!C2238),
IF(SOURCE!B2238&lt;0,VLOOKUP(SOURCE!B2238,lookups!A$1:B$25,2,0),
  IF(ISBLANK(SOURCE!B2238),
    "",
    "/* "&amp;TEXT(SOURCE!B2238,"???0")&amp;" *"&amp;
      SOURCE!C2238&amp;", "&amp; IF(lookups!$E$2-LEN(SOURCE!C2238) &gt;= 0, REPT(" ",lookups!$E$2-LEN(SOURCE!C2238)), "")&amp;
      SOURCE!D2238&amp;", "&amp; IF(lookups!$F$2-LEN(SOURCE!D2238) &gt;= 0, REPT(" ",lookups!$F$2-LEN(SOURCE!D2238)), "")&amp;
      SOURCE!E2238&amp;", "&amp; IF(lookups!$G$2-LEN(SOURCE!E2238) &gt;=0, REPT(" ",lookups!$G$2-LEN(SOURCE!E2238)), "")&amp;
      SOURCE!F2238&amp;", "&amp; IF(lookups!$H$2-LEN(SOURCE!F2238) &gt;= 0, REPT(" ",lookups!$H$2-LEN(SOURCE!F2238)+2), "")&amp;"("&amp;
      SUBSTITUTE(TEXT(SOURCE!G2238,"??0"),"  ","")&amp;" &lt;&lt; TAM_MAX_BITS) |"&amp; IF(lookups!$I$2-3 &gt;= 0, REPT(" ",MAX(1,lookups!$I$2-5+4+1-1-LEN(  IF(ISTEXT(SOURCE!H2238),SOURCE!H2238,  SUBSTITUTE(SUBSTITUTE(TEXT(SOURCE!H2238,"????0"),"  ","")," ",""))   ))), "")&amp;
       IF(ISTEXT(SOURCE!H2238),SOURCE!H2238, SUBSTITUTE(SUBSTITUTE(TEXT(SOURCE!H2238,"????0"),"  ","")," ",""))   &amp;","&amp; IF(lookups!$J$2-3 &gt;= 0, REPT(" ",lookups!$J$2-3-5), "")&amp;
      SOURCE!I2238&amp;
" | "&amp; IF(lookups!$K$2-LEN(SOURCE!I2238) &gt;= 0, REPT(" ",lookups!$K$2-LEN(SOURCE!I2238)), "")&amp;
      SOURCE!J2238&amp;      IF(lookups!$L$2-LEN(SOURCE!J2238) &gt;= 0, REPT(" ",lookups!$L$2-LEN(SOURCE!J2238)), "")&amp;
" | "&amp; IF(lookups!$K$2-LEN(SOURCE!I2238) &gt;= 0, REPT(" ",lookups!$K$2-LEN(SOURCE!I2238)), "")&amp;
      SOURCE!K2238&amp;      IF(lookups!$L$2-LEN(SOURCE!K2238) &gt;= 0, REPT(" ",lookups!$M$2-LEN(SOURCE!K2238)), "")&amp;
" | "&amp; SOURCE!L2238&amp;      IF(lookups!$O$2-LEN(SOURCE!L2238) &gt;= 0, REPT(" ",lookups!$O$2-LEN(SOURCE!L2238)), "")&amp;
" | "&amp; SOURCE!M2238&amp;      IF(lookups!$P$2-LEN(SOURCE!M2238) &gt;= 0, REPT(" ",lookups!$P$2-LEN(SOURCE!M2238)), "")&amp;
      "},"&amp;IF(SOURCE!O2238&lt;&gt;"",""&amp;SOURCE!O2238,"")
 )
)
)</f>
        <v>/* 2194 */  { itemToBeCoded,                NOPARAM,                     "",                                            "SCRNRM",                                      (0 &lt;&lt; TAM_MAX_BITS) |     0, CAT_NONE | SLS_UNCHANGED | US_UNCHANGED | EIM_DISABLED | PTP_NONE         },</v>
      </c>
    </row>
    <row r="2239" customFormat="false" ht="15.75" hidden="false" customHeight="false" outlineLevel="0" collapsed="false">
      <c r="A2239" s="263" t="str">
        <f aca="false">IF(AND(OR(SOURCE!A2239="",ISBLANK(SOURCE!A2239)),SOURCE!B2239&gt;0),IF(ISBLANK(SOURCE!C2239),"",SOURCE!C2239),
IF(SOURCE!B2239&lt;0,VLOOKUP(SOURCE!B2239,lookups!A$1:B$25,2,0),
  IF(ISBLANK(SOURCE!B2239),
    "",
    "/* "&amp;TEXT(SOURCE!B2239,"???0")&amp;" *"&amp;
      SOURCE!C2239&amp;", "&amp; IF(lookups!$E$2-LEN(SOURCE!C2239) &gt;= 0, REPT(" ",lookups!$E$2-LEN(SOURCE!C2239)), "")&amp;
      SOURCE!D2239&amp;", "&amp; IF(lookups!$F$2-LEN(SOURCE!D2239) &gt;= 0, REPT(" ",lookups!$F$2-LEN(SOURCE!D2239)), "")&amp;
      SOURCE!E2239&amp;", "&amp; IF(lookups!$G$2-LEN(SOURCE!E2239) &gt;=0, REPT(" ",lookups!$G$2-LEN(SOURCE!E2239)), "")&amp;
      SOURCE!F2239&amp;", "&amp; IF(lookups!$H$2-LEN(SOURCE!F2239) &gt;= 0, REPT(" ",lookups!$H$2-LEN(SOURCE!F2239)+2), "")&amp;"("&amp;
      SUBSTITUTE(TEXT(SOURCE!G2239,"??0"),"  ","")&amp;" &lt;&lt; TAM_MAX_BITS) |"&amp; IF(lookups!$I$2-3 &gt;= 0, REPT(" ",MAX(1,lookups!$I$2-5+4+1-1-LEN(  IF(ISTEXT(SOURCE!H2239),SOURCE!H2239,  SUBSTITUTE(SUBSTITUTE(TEXT(SOURCE!H2239,"????0"),"  ","")," ",""))   ))), "")&amp;
       IF(ISTEXT(SOURCE!H2239),SOURCE!H2239, SUBSTITUTE(SUBSTITUTE(TEXT(SOURCE!H2239,"????0"),"  ","")," ",""))   &amp;","&amp; IF(lookups!$J$2-3 &gt;= 0, REPT(" ",lookups!$J$2-3-5), "")&amp;
      SOURCE!I2239&amp;
" | "&amp; IF(lookups!$K$2-LEN(SOURCE!I2239) &gt;= 0, REPT(" ",lookups!$K$2-LEN(SOURCE!I2239)), "")&amp;
      SOURCE!J2239&amp;      IF(lookups!$L$2-LEN(SOURCE!J2239) &gt;= 0, REPT(" ",lookups!$L$2-LEN(SOURCE!J2239)), "")&amp;
" | "&amp; IF(lookups!$K$2-LEN(SOURCE!I2239) &gt;= 0, REPT(" ",lookups!$K$2-LEN(SOURCE!I2239)), "")&amp;
      SOURCE!K2239&amp;      IF(lookups!$L$2-LEN(SOURCE!K2239) &gt;= 0, REPT(" ",lookups!$M$2-LEN(SOURCE!K2239)), "")&amp;
" | "&amp; SOURCE!L2239&amp;      IF(lookups!$O$2-LEN(SOURCE!L2239) &gt;= 0, REPT(" ",lookups!$O$2-LEN(SOURCE!L2239)), "")&amp;
" | "&amp; SOURCE!M2239&amp;      IF(lookups!$P$2-LEN(SOURCE!M2239) &gt;= 0, REPT(" ",lookups!$P$2-LEN(SOURCE!M2239)), "")&amp;
      "},"&amp;IF(SOURCE!O2239&lt;&gt;"",""&amp;SOURCE!O2239,"")
 )
)
)</f>
        <v>/* 2195 */  { itemToBeCoded,                NOPARAM,                     "",                                            "SCRSUP",                                      (0 &lt;&lt; TAM_MAX_BITS) |     0, CAT_NONE | SLS_UNCHANGED | US_UNCHANGED | EIM_DISABLED | PTP_NONE         },</v>
      </c>
    </row>
    <row r="2240" customFormat="false" ht="15.75" hidden="false" customHeight="false" outlineLevel="0" collapsed="false">
      <c r="A2240" s="263" t="str">
        <f aca="false">IF(AND(OR(SOURCE!A2240="",ISBLANK(SOURCE!A2240)),SOURCE!B2240&gt;0),IF(ISBLANK(SOURCE!C2240),"",SOURCE!C2240),
IF(SOURCE!B2240&lt;0,VLOOKUP(SOURCE!B2240,lookups!A$1:B$25,2,0),
  IF(ISBLANK(SOURCE!B2240),
    "",
    "/* "&amp;TEXT(SOURCE!B2240,"???0")&amp;" *"&amp;
      SOURCE!C2240&amp;", "&amp; IF(lookups!$E$2-LEN(SOURCE!C2240) &gt;= 0, REPT(" ",lookups!$E$2-LEN(SOURCE!C2240)), "")&amp;
      SOURCE!D2240&amp;", "&amp; IF(lookups!$F$2-LEN(SOURCE!D2240) &gt;= 0, REPT(" ",lookups!$F$2-LEN(SOURCE!D2240)), "")&amp;
      SOURCE!E2240&amp;", "&amp; IF(lookups!$G$2-LEN(SOURCE!E2240) &gt;=0, REPT(" ",lookups!$G$2-LEN(SOURCE!E2240)), "")&amp;
      SOURCE!F2240&amp;", "&amp; IF(lookups!$H$2-LEN(SOURCE!F2240) &gt;= 0, REPT(" ",lookups!$H$2-LEN(SOURCE!F2240)+2), "")&amp;"("&amp;
      SUBSTITUTE(TEXT(SOURCE!G2240,"??0"),"  ","")&amp;" &lt;&lt; TAM_MAX_BITS) |"&amp; IF(lookups!$I$2-3 &gt;= 0, REPT(" ",MAX(1,lookups!$I$2-5+4+1-1-LEN(  IF(ISTEXT(SOURCE!H2240),SOURCE!H2240,  SUBSTITUTE(SUBSTITUTE(TEXT(SOURCE!H2240,"????0"),"  ","")," ",""))   ))), "")&amp;
       IF(ISTEXT(SOURCE!H2240),SOURCE!H2240, SUBSTITUTE(SUBSTITUTE(TEXT(SOURCE!H2240,"????0"),"  ","")," ",""))   &amp;","&amp; IF(lookups!$J$2-3 &gt;= 0, REPT(" ",lookups!$J$2-3-5), "")&amp;
      SOURCE!I2240&amp;
" | "&amp; IF(lookups!$K$2-LEN(SOURCE!I2240) &gt;= 0, REPT(" ",lookups!$K$2-LEN(SOURCE!I2240)), "")&amp;
      SOURCE!J2240&amp;      IF(lookups!$L$2-LEN(SOURCE!J2240) &gt;= 0, REPT(" ",lookups!$L$2-LEN(SOURCE!J2240)), "")&amp;
" | "&amp; IF(lookups!$K$2-LEN(SOURCE!I2240) &gt;= 0, REPT(" ",lookups!$K$2-LEN(SOURCE!I2240)), "")&amp;
      SOURCE!K2240&amp;      IF(lookups!$L$2-LEN(SOURCE!K2240) &gt;= 0, REPT(" ",lookups!$M$2-LEN(SOURCE!K2240)), "")&amp;
" | "&amp; SOURCE!L2240&amp;      IF(lookups!$O$2-LEN(SOURCE!L2240) &gt;= 0, REPT(" ",lookups!$O$2-LEN(SOURCE!L2240)), "")&amp;
" | "&amp; SOURCE!M2240&amp;      IF(lookups!$P$2-LEN(SOURCE!M2240) &gt;= 0, REPT(" ",lookups!$P$2-LEN(SOURCE!M2240)), "")&amp;
      "},"&amp;IF(SOURCE!O2240&lt;&gt;"",""&amp;SOURCE!O2240,"")
 )
)
)</f>
        <v>/* 2196 */  { itemToBeCoded,                NOPARAM,                     "",                                            "SCRSUB",                                      (0 &lt;&lt; TAM_MAX_BITS) |     0, CAT_NONE | SLS_UNCHANGED | US_UNCHANGED | EIM_DISABLED | PTP_NONE         },</v>
      </c>
    </row>
    <row r="2241" customFormat="false" ht="15.75" hidden="false" customHeight="false" outlineLevel="0" collapsed="false">
      <c r="A2241" s="263" t="str">
        <f aca="false">IF(AND(OR(SOURCE!A2241="",ISBLANK(SOURCE!A2241)),SOURCE!B2241&gt;0),IF(ISBLANK(SOURCE!C2241),"",SOURCE!C2241),
IF(SOURCE!B2241&lt;0,VLOOKUP(SOURCE!B2241,lookups!A$1:B$25,2,0),
  IF(ISBLANK(SOURCE!B2241),
    "",
    "/* "&amp;TEXT(SOURCE!B2241,"???0")&amp;" *"&amp;
      SOURCE!C2241&amp;", "&amp; IF(lookups!$E$2-LEN(SOURCE!C2241) &gt;= 0, REPT(" ",lookups!$E$2-LEN(SOURCE!C2241)), "")&amp;
      SOURCE!D2241&amp;", "&amp; IF(lookups!$F$2-LEN(SOURCE!D2241) &gt;= 0, REPT(" ",lookups!$F$2-LEN(SOURCE!D2241)), "")&amp;
      SOURCE!E2241&amp;", "&amp; IF(lookups!$G$2-LEN(SOURCE!E2241) &gt;=0, REPT(" ",lookups!$G$2-LEN(SOURCE!E2241)), "")&amp;
      SOURCE!F2241&amp;", "&amp; IF(lookups!$H$2-LEN(SOURCE!F2241) &gt;= 0, REPT(" ",lookups!$H$2-LEN(SOURCE!F2241)+2), "")&amp;"("&amp;
      SUBSTITUTE(TEXT(SOURCE!G2241,"??0"),"  ","")&amp;" &lt;&lt; TAM_MAX_BITS) |"&amp; IF(lookups!$I$2-3 &gt;= 0, REPT(" ",MAX(1,lookups!$I$2-5+4+1-1-LEN(  IF(ISTEXT(SOURCE!H2241),SOURCE!H2241,  SUBSTITUTE(SUBSTITUTE(TEXT(SOURCE!H2241,"????0"),"  ","")," ",""))   ))), "")&amp;
       IF(ISTEXT(SOURCE!H2241),SOURCE!H2241, SUBSTITUTE(SUBSTITUTE(TEXT(SOURCE!H2241,"????0"),"  ","")," ",""))   &amp;","&amp; IF(lookups!$J$2-3 &gt;= 0, REPT(" ",lookups!$J$2-3-5), "")&amp;
      SOURCE!I2241&amp;
" | "&amp; IF(lookups!$K$2-LEN(SOURCE!I2241) &gt;= 0, REPT(" ",lookups!$K$2-LEN(SOURCE!I2241)), "")&amp;
      SOURCE!J2241&amp;      IF(lookups!$L$2-LEN(SOURCE!J2241) &gt;= 0, REPT(" ",lookups!$L$2-LEN(SOURCE!J2241)), "")&amp;
" | "&amp; IF(lookups!$K$2-LEN(SOURCE!I2241) &gt;= 0, REPT(" ",lookups!$K$2-LEN(SOURCE!I2241)), "")&amp;
      SOURCE!K2241&amp;      IF(lookups!$L$2-LEN(SOURCE!K2241) &gt;= 0, REPT(" ",lookups!$M$2-LEN(SOURCE!K2241)), "")&amp;
" | "&amp; SOURCE!L2241&amp;      IF(lookups!$O$2-LEN(SOURCE!L2241) &gt;= 0, REPT(" ",lookups!$O$2-LEN(SOURCE!L2241)), "")&amp;
" | "&amp; SOURCE!M2241&amp;      IF(lookups!$P$2-LEN(SOURCE!M2241) &gt;= 0, REPT(" ",lookups!$P$2-LEN(SOURCE!M2241)), "")&amp;
      "},"&amp;IF(SOURCE!O2241&lt;&gt;"",""&amp;SOURCE!O2241,"")
 )
)
)</f>
        <v>/* 2197 */  { fnHide,                       TM_VALUE,                    "HIDE",                                        "HIDE",                                        (0 &lt;&lt; TAM_MAX_BITS) |    99, CAT_FNCT | SLS_ENABLED   | US_ENABLED   | EIM_DISABLED | PTP_NUMBER_8     },</v>
      </c>
    </row>
    <row r="2242" customFormat="false" ht="15.75" hidden="false" customHeight="false" outlineLevel="0" collapsed="false">
      <c r="A2242" s="263" t="str">
        <f aca="false">IF(AND(OR(SOURCE!A2242="",ISBLANK(SOURCE!A2242)),SOURCE!B2242&gt;0),IF(ISBLANK(SOURCE!C2242),"",SOURCE!C2242),
IF(SOURCE!B2242&lt;0,VLOOKUP(SOURCE!B2242,lookups!A$1:B$25,2,0),
  IF(ISBLANK(SOURCE!B2242),
    "",
    "/* "&amp;TEXT(SOURCE!B2242,"???0")&amp;" *"&amp;
      SOURCE!C2242&amp;", "&amp; IF(lookups!$E$2-LEN(SOURCE!C2242) &gt;= 0, REPT(" ",lookups!$E$2-LEN(SOURCE!C2242)), "")&amp;
      SOURCE!D2242&amp;", "&amp; IF(lookups!$F$2-LEN(SOURCE!D2242) &gt;= 0, REPT(" ",lookups!$F$2-LEN(SOURCE!D2242)), "")&amp;
      SOURCE!E2242&amp;", "&amp; IF(lookups!$G$2-LEN(SOURCE!E2242) &gt;=0, REPT(" ",lookups!$G$2-LEN(SOURCE!E2242)), "")&amp;
      SOURCE!F2242&amp;", "&amp; IF(lookups!$H$2-LEN(SOURCE!F2242) &gt;= 0, REPT(" ",lookups!$H$2-LEN(SOURCE!F2242)+2), "")&amp;"("&amp;
      SUBSTITUTE(TEXT(SOURCE!G2242,"??0"),"  ","")&amp;" &lt;&lt; TAM_MAX_BITS) |"&amp; IF(lookups!$I$2-3 &gt;= 0, REPT(" ",MAX(1,lookups!$I$2-5+4+1-1-LEN(  IF(ISTEXT(SOURCE!H2242),SOURCE!H2242,  SUBSTITUTE(SUBSTITUTE(TEXT(SOURCE!H2242,"????0"),"  ","")," ",""))   ))), "")&amp;
       IF(ISTEXT(SOURCE!H2242),SOURCE!H2242, SUBSTITUTE(SUBSTITUTE(TEXT(SOURCE!H2242,"????0"),"  ","")," ",""))   &amp;","&amp; IF(lookups!$J$2-3 &gt;= 0, REPT(" ",lookups!$J$2-3-5), "")&amp;
      SOURCE!I2242&amp;
" | "&amp; IF(lookups!$K$2-LEN(SOURCE!I2242) &gt;= 0, REPT(" ",lookups!$K$2-LEN(SOURCE!I2242)), "")&amp;
      SOURCE!J2242&amp;      IF(lookups!$L$2-LEN(SOURCE!J2242) &gt;= 0, REPT(" ",lookups!$L$2-LEN(SOURCE!J2242)), "")&amp;
" | "&amp; IF(lookups!$K$2-LEN(SOURCE!I2242) &gt;= 0, REPT(" ",lookups!$K$2-LEN(SOURCE!I2242)), "")&amp;
      SOURCE!K2242&amp;      IF(lookups!$L$2-LEN(SOURCE!K2242) &gt;= 0, REPT(" ",lookups!$M$2-LEN(SOURCE!K2242)), "")&amp;
" | "&amp; SOURCE!L2242&amp;      IF(lookups!$O$2-LEN(SOURCE!L2242) &gt;= 0, REPT(" ",lookups!$O$2-LEN(SOURCE!L2242)), "")&amp;
" | "&amp; SOURCE!M2242&amp;      IF(lookups!$P$2-LEN(SOURCE!M2242) &gt;= 0, REPT(" ",lookups!$P$2-LEN(SOURCE!M2242)), "")&amp;
      "},"&amp;IF(SOURCE!O2242&lt;&gt;"",""&amp;SOURCE!O2242,"")
 )
)
)</f>
        <v>/* 2198 */  { fnDenMax,                     TM_VALUE,                    "DMX",                                         "DMX",                                         (0 &lt;&lt; TAM_MAX_BITS) | MAX_DENMAX, CAT_FNCT | SLS_ENABLED   | US_ENABLED   | EIM_DISABLED | PTP_NUMBER_16    },</v>
      </c>
    </row>
    <row r="2243" customFormat="false" ht="15.75" hidden="false" customHeight="false" outlineLevel="0" collapsed="false">
      <c r="A2243" s="263" t="str">
        <f aca="false">IF(AND(OR(SOURCE!A2243="",ISBLANK(SOURCE!A2243)),SOURCE!B2243&gt;0),IF(ISBLANK(SOURCE!C2243),"",SOURCE!C2243),
IF(SOURCE!B2243&lt;0,VLOOKUP(SOURCE!B2243,lookups!A$1:B$25,2,0),
  IF(ISBLANK(SOURCE!B2243),
    "",
    "/* "&amp;TEXT(SOURCE!B2243,"???0")&amp;" *"&amp;
      SOURCE!C2243&amp;", "&amp; IF(lookups!$E$2-LEN(SOURCE!C2243) &gt;= 0, REPT(" ",lookups!$E$2-LEN(SOURCE!C2243)), "")&amp;
      SOURCE!D2243&amp;", "&amp; IF(lookups!$F$2-LEN(SOURCE!D2243) &gt;= 0, REPT(" ",lookups!$F$2-LEN(SOURCE!D2243)), "")&amp;
      SOURCE!E2243&amp;", "&amp; IF(lookups!$G$2-LEN(SOURCE!E2243) &gt;=0, REPT(" ",lookups!$G$2-LEN(SOURCE!E2243)), "")&amp;
      SOURCE!F2243&amp;", "&amp; IF(lookups!$H$2-LEN(SOURCE!F2243) &gt;= 0, REPT(" ",lookups!$H$2-LEN(SOURCE!F2243)+2), "")&amp;"("&amp;
      SUBSTITUTE(TEXT(SOURCE!G2243,"??0"),"  ","")&amp;" &lt;&lt; TAM_MAX_BITS) |"&amp; IF(lookups!$I$2-3 &gt;= 0, REPT(" ",MAX(1,lookups!$I$2-5+4+1-1-LEN(  IF(ISTEXT(SOURCE!H2243),SOURCE!H2243,  SUBSTITUTE(SUBSTITUTE(TEXT(SOURCE!H2243,"????0"),"  ","")," ",""))   ))), "")&amp;
       IF(ISTEXT(SOURCE!H2243),SOURCE!H2243, SUBSTITUTE(SUBSTITUTE(TEXT(SOURCE!H2243,"????0"),"  ","")," ",""))   &amp;","&amp; IF(lookups!$J$2-3 &gt;= 0, REPT(" ",lookups!$J$2-3-5), "")&amp;
      SOURCE!I2243&amp;
" | "&amp; IF(lookups!$K$2-LEN(SOURCE!I2243) &gt;= 0, REPT(" ",lookups!$K$2-LEN(SOURCE!I2243)), "")&amp;
      SOURCE!J2243&amp;      IF(lookups!$L$2-LEN(SOURCE!J2243) &gt;= 0, REPT(" ",lookups!$L$2-LEN(SOURCE!J2243)), "")&amp;
" | "&amp; IF(lookups!$K$2-LEN(SOURCE!I2243) &gt;= 0, REPT(" ",lookups!$K$2-LEN(SOURCE!I2243)), "")&amp;
      SOURCE!K2243&amp;      IF(lookups!$L$2-LEN(SOURCE!K2243) &gt;= 0, REPT(" ",lookups!$M$2-LEN(SOURCE!K2243)), "")&amp;
" | "&amp; SOURCE!L2243&amp;      IF(lookups!$O$2-LEN(SOURCE!L2243) &gt;= 0, REPT(" ",lookups!$O$2-LEN(SOURCE!L2243)), "")&amp;
" | "&amp; SOURCE!M2243&amp;      IF(lookups!$P$2-LEN(SOURCE!M2243) &gt;= 0, REPT(" ",lookups!$P$2-LEN(SOURCE!M2243)), "")&amp;
      "},"&amp;IF(SOURCE!O2243&lt;&gt;"",""&amp;SOURCE!O2243,"")
 )
)
)</f>
        <v>/* 2199 */  { fnSetSignificantDigits,       TM_VALUE,                    "SDIGS",                                       "SDIGS",                                       (0 &lt;&lt; TAM_MAX_BITS) |    34, CAT_FNCT | SLS_ENABLED   | US_ENABLED   | EIM_DISABLED | PTP_NUMBER_8     },</v>
      </c>
    </row>
    <row r="2244" customFormat="false" ht="15.75" hidden="false" customHeight="false" outlineLevel="0" collapsed="false">
      <c r="A2244" s="263" t="str">
        <f aca="false">IF(AND(OR(SOURCE!A2244="",ISBLANK(SOURCE!A2244)),SOURCE!B2244&gt;0),IF(ISBLANK(SOURCE!C2244),"",SOURCE!C2244),
IF(SOURCE!B2244&lt;0,VLOOKUP(SOURCE!B2244,lookups!A$1:B$25,2,0),
  IF(ISBLANK(SOURCE!B2244),
    "",
    "/* "&amp;TEXT(SOURCE!B2244,"???0")&amp;" *"&amp;
      SOURCE!C2244&amp;", "&amp; IF(lookups!$E$2-LEN(SOURCE!C2244) &gt;= 0, REPT(" ",lookups!$E$2-LEN(SOURCE!C2244)), "")&amp;
      SOURCE!D2244&amp;", "&amp; IF(lookups!$F$2-LEN(SOURCE!D2244) &gt;= 0, REPT(" ",lookups!$F$2-LEN(SOURCE!D2244)), "")&amp;
      SOURCE!E2244&amp;", "&amp; IF(lookups!$G$2-LEN(SOURCE!E2244) &gt;=0, REPT(" ",lookups!$G$2-LEN(SOURCE!E2244)), "")&amp;
      SOURCE!F2244&amp;", "&amp; IF(lookups!$H$2-LEN(SOURCE!F2244) &gt;= 0, REPT(" ",lookups!$H$2-LEN(SOURCE!F2244)+2), "")&amp;"("&amp;
      SUBSTITUTE(TEXT(SOURCE!G2244,"??0"),"  ","")&amp;" &lt;&lt; TAM_MAX_BITS) |"&amp; IF(lookups!$I$2-3 &gt;= 0, REPT(" ",MAX(1,lookups!$I$2-5+4+1-1-LEN(  IF(ISTEXT(SOURCE!H2244),SOURCE!H2244,  SUBSTITUTE(SUBSTITUTE(TEXT(SOURCE!H2244,"????0"),"  ","")," ",""))   ))), "")&amp;
       IF(ISTEXT(SOURCE!H2244),SOURCE!H2244, SUBSTITUTE(SUBSTITUTE(TEXT(SOURCE!H2244,"????0"),"  ","")," ",""))   &amp;","&amp; IF(lookups!$J$2-3 &gt;= 0, REPT(" ",lookups!$J$2-3-5), "")&amp;
      SOURCE!I2244&amp;
" | "&amp; IF(lookups!$K$2-LEN(SOURCE!I2244) &gt;= 0, REPT(" ",lookups!$K$2-LEN(SOURCE!I2244)), "")&amp;
      SOURCE!J2244&amp;      IF(lookups!$L$2-LEN(SOURCE!J2244) &gt;= 0, REPT(" ",lookups!$L$2-LEN(SOURCE!J2244)), "")&amp;
" | "&amp; IF(lookups!$K$2-LEN(SOURCE!I2244) &gt;= 0, REPT(" ",lookups!$K$2-LEN(SOURCE!I2244)), "")&amp;
      SOURCE!K2244&amp;      IF(lookups!$L$2-LEN(SOURCE!K2244) &gt;= 0, REPT(" ",lookups!$M$2-LEN(SOURCE!K2244)), "")&amp;
" | "&amp; SOURCE!L2244&amp;      IF(lookups!$O$2-LEN(SOURCE!L2244) &gt;= 0, REPT(" ",lookups!$O$2-LEN(SOURCE!L2244)), "")&amp;
" | "&amp; SOURCE!M2244&amp;      IF(lookups!$P$2-LEN(SOURCE!M2244) &gt;= 0, REPT(" ",lookups!$P$2-LEN(SOURCE!M2244)), "")&amp;
      "},"&amp;IF(SOURCE!O2244&lt;&gt;"",""&amp;SOURCE!O2244,"")
 )
)
)</f>
        <v>/* 2200 */  { fnSetVolume,                  TM_VALUE,                    "VOL",                                         "VOL",                                         (0 &lt;&lt; TAM_MAX_BITS) |    11, CAT_FNCT | SLS_ENABLED   | US_ENABLED   | EIM_DISABLED | PTP_NUMBER_8     },</v>
      </c>
    </row>
    <row r="2245" customFormat="false" ht="15.75" hidden="false" customHeight="false" outlineLevel="0" collapsed="false">
      <c r="A2245" s="263" t="str">
        <f aca="false">IF(AND(OR(SOURCE!A2245="",ISBLANK(SOURCE!A2245)),SOURCE!B2245&gt;0),IF(ISBLANK(SOURCE!C2245),"",SOURCE!C2245),
IF(SOURCE!B2245&lt;0,VLOOKUP(SOURCE!B2245,lookups!A$1:B$25,2,0),
  IF(ISBLANK(SOURCE!B2245),
    "",
    "/* "&amp;TEXT(SOURCE!B2245,"???0")&amp;" *"&amp;
      SOURCE!C2245&amp;", "&amp; IF(lookups!$E$2-LEN(SOURCE!C2245) &gt;= 0, REPT(" ",lookups!$E$2-LEN(SOURCE!C2245)), "")&amp;
      SOURCE!D2245&amp;", "&amp; IF(lookups!$F$2-LEN(SOURCE!D2245) &gt;= 0, REPT(" ",lookups!$F$2-LEN(SOURCE!D2245)), "")&amp;
      SOURCE!E2245&amp;", "&amp; IF(lookups!$G$2-LEN(SOURCE!E2245) &gt;=0, REPT(" ",lookups!$G$2-LEN(SOURCE!E2245)), "")&amp;
      SOURCE!F2245&amp;", "&amp; IF(lookups!$H$2-LEN(SOURCE!F2245) &gt;= 0, REPT(" ",lookups!$H$2-LEN(SOURCE!F2245)+2), "")&amp;"("&amp;
      SUBSTITUTE(TEXT(SOURCE!G2245,"??0"),"  ","")&amp;" &lt;&lt; TAM_MAX_BITS) |"&amp; IF(lookups!$I$2-3 &gt;= 0, REPT(" ",MAX(1,lookups!$I$2-5+4+1-1-LEN(  IF(ISTEXT(SOURCE!H2245),SOURCE!H2245,  SUBSTITUTE(SUBSTITUTE(TEXT(SOURCE!H2245,"????0"),"  ","")," ",""))   ))), "")&amp;
       IF(ISTEXT(SOURCE!H2245),SOURCE!H2245, SUBSTITUTE(SUBSTITUTE(TEXT(SOURCE!H2245,"????0"),"  ","")," ",""))   &amp;","&amp; IF(lookups!$J$2-3 &gt;= 0, REPT(" ",lookups!$J$2-3-5), "")&amp;
      SOURCE!I2245&amp;
" | "&amp; IF(lookups!$K$2-LEN(SOURCE!I2245) &gt;= 0, REPT(" ",lookups!$K$2-LEN(SOURCE!I2245)), "")&amp;
      SOURCE!J2245&amp;      IF(lookups!$L$2-LEN(SOURCE!J2245) &gt;= 0, REPT(" ",lookups!$L$2-LEN(SOURCE!J2245)), "")&amp;
" | "&amp; IF(lookups!$K$2-LEN(SOURCE!I2245) &gt;= 0, REPT(" ",lookups!$K$2-LEN(SOURCE!I2245)), "")&amp;
      SOURCE!K2245&amp;      IF(lookups!$L$2-LEN(SOURCE!K2245) &gt;= 0, REPT(" ",lookups!$M$2-LEN(SOURCE!K2245)), "")&amp;
" | "&amp; SOURCE!L2245&amp;      IF(lookups!$O$2-LEN(SOURCE!L2245) &gt;= 0, REPT(" ",lookups!$O$2-LEN(SOURCE!L2245)), "")&amp;
" | "&amp; SOURCE!M2245&amp;      IF(lookups!$P$2-LEN(SOURCE!M2245) &gt;= 0, REPT(" ",lookups!$P$2-LEN(SOURCE!M2245)), "")&amp;
      "},"&amp;IF(SOURCE!O2245&lt;&gt;"",""&amp;SOURCE!O2245,"")
 )
)
)</f>
        <v>/* 2201 */  { fnGetVolume,                  NOPARAM,                     "VOL?",                                        "VOL?",                                        (0 &lt;&lt; TAM_MAX_BITS) |     0, CAT_FNCT | SLS_ENABLED   | US_ENABLED   | EIM_DISABLED | PTP_NONE         },</v>
      </c>
    </row>
    <row r="2246" customFormat="false" ht="15.75" hidden="false" customHeight="false" outlineLevel="0" collapsed="false">
      <c r="A2246" s="263" t="str">
        <f aca="false">IF(AND(OR(SOURCE!A2246="",ISBLANK(SOURCE!A2246)),SOURCE!B2246&gt;0),IF(ISBLANK(SOURCE!C2246),"",SOURCE!C2246),
IF(SOURCE!B2246&lt;0,VLOOKUP(SOURCE!B2246,lookups!A$1:B$25,2,0),
  IF(ISBLANK(SOURCE!B2246),
    "",
    "/* "&amp;TEXT(SOURCE!B2246,"???0")&amp;" *"&amp;
      SOURCE!C2246&amp;", "&amp; IF(lookups!$E$2-LEN(SOURCE!C2246) &gt;= 0, REPT(" ",lookups!$E$2-LEN(SOURCE!C2246)), "")&amp;
      SOURCE!D2246&amp;", "&amp; IF(lookups!$F$2-LEN(SOURCE!D2246) &gt;= 0, REPT(" ",lookups!$F$2-LEN(SOURCE!D2246)), "")&amp;
      SOURCE!E2246&amp;", "&amp; IF(lookups!$G$2-LEN(SOURCE!E2246) &gt;=0, REPT(" ",lookups!$G$2-LEN(SOURCE!E2246)), "")&amp;
      SOURCE!F2246&amp;", "&amp; IF(lookups!$H$2-LEN(SOURCE!F2246) &gt;= 0, REPT(" ",lookups!$H$2-LEN(SOURCE!F2246)+2), "")&amp;"("&amp;
      SUBSTITUTE(TEXT(SOURCE!G2246,"??0"),"  ","")&amp;" &lt;&lt; TAM_MAX_BITS) |"&amp; IF(lookups!$I$2-3 &gt;= 0, REPT(" ",MAX(1,lookups!$I$2-5+4+1-1-LEN(  IF(ISTEXT(SOURCE!H2246),SOURCE!H2246,  SUBSTITUTE(SUBSTITUTE(TEXT(SOURCE!H2246,"????0"),"  ","")," ",""))   ))), "")&amp;
       IF(ISTEXT(SOURCE!H2246),SOURCE!H2246, SUBSTITUTE(SUBSTITUTE(TEXT(SOURCE!H2246,"????0"),"  ","")," ",""))   &amp;","&amp; IF(lookups!$J$2-3 &gt;= 0, REPT(" ",lookups!$J$2-3-5), "")&amp;
      SOURCE!I2246&amp;
" | "&amp; IF(lookups!$K$2-LEN(SOURCE!I2246) &gt;= 0, REPT(" ",lookups!$K$2-LEN(SOURCE!I2246)), "")&amp;
      SOURCE!J2246&amp;      IF(lookups!$L$2-LEN(SOURCE!J2246) &gt;= 0, REPT(" ",lookups!$L$2-LEN(SOURCE!J2246)), "")&amp;
" | "&amp; IF(lookups!$K$2-LEN(SOURCE!I2246) &gt;= 0, REPT(" ",lookups!$K$2-LEN(SOURCE!I2246)), "")&amp;
      SOURCE!K2246&amp;      IF(lookups!$L$2-LEN(SOURCE!K2246) &gt;= 0, REPT(" ",lookups!$M$2-LEN(SOURCE!K2246)), "")&amp;
" | "&amp; SOURCE!L2246&amp;      IF(lookups!$O$2-LEN(SOURCE!L2246) &gt;= 0, REPT(" ",lookups!$O$2-LEN(SOURCE!L2246)), "")&amp;
" | "&amp; SOURCE!M2246&amp;      IF(lookups!$P$2-LEN(SOURCE!M2246) &gt;= 0, REPT(" ",lookups!$P$2-LEN(SOURCE!M2246)), "")&amp;
      "},"&amp;IF(SOURCE!O2246&lt;&gt;"",""&amp;SOURCE!O2246,"")
 )
)
)</f>
        <v>/* 2202 */  { fnVolumeUp,                   NOPARAM,                     "VOL" STD_UP_ARROW,                            "VOL" STD_UP_ARROW,                            (0 &lt;&lt; TAM_MAX_BITS) |     0, CAT_FNCT | SLS_UNCHANGED | US_UNCHANGED | EIM_DISABLED | PTP_DISABLED     },</v>
      </c>
    </row>
    <row r="2247" customFormat="false" ht="15.75" hidden="false" customHeight="false" outlineLevel="0" collapsed="false">
      <c r="A2247" s="263" t="str">
        <f aca="false">IF(AND(OR(SOURCE!A2247="",ISBLANK(SOURCE!A2247)),SOURCE!B2247&gt;0),IF(ISBLANK(SOURCE!C2247),"",SOURCE!C2247),
IF(SOURCE!B2247&lt;0,VLOOKUP(SOURCE!B2247,lookups!A$1:B$25,2,0),
  IF(ISBLANK(SOURCE!B2247),
    "",
    "/* "&amp;TEXT(SOURCE!B2247,"???0")&amp;" *"&amp;
      SOURCE!C2247&amp;", "&amp; IF(lookups!$E$2-LEN(SOURCE!C2247) &gt;= 0, REPT(" ",lookups!$E$2-LEN(SOURCE!C2247)), "")&amp;
      SOURCE!D2247&amp;", "&amp; IF(lookups!$F$2-LEN(SOURCE!D2247) &gt;= 0, REPT(" ",lookups!$F$2-LEN(SOURCE!D2247)), "")&amp;
      SOURCE!E2247&amp;", "&amp; IF(lookups!$G$2-LEN(SOURCE!E2247) &gt;=0, REPT(" ",lookups!$G$2-LEN(SOURCE!E2247)), "")&amp;
      SOURCE!F2247&amp;", "&amp; IF(lookups!$H$2-LEN(SOURCE!F2247) &gt;= 0, REPT(" ",lookups!$H$2-LEN(SOURCE!F2247)+2), "")&amp;"("&amp;
      SUBSTITUTE(TEXT(SOURCE!G2247,"??0"),"  ","")&amp;" &lt;&lt; TAM_MAX_BITS) |"&amp; IF(lookups!$I$2-3 &gt;= 0, REPT(" ",MAX(1,lookups!$I$2-5+4+1-1-LEN(  IF(ISTEXT(SOURCE!H2247),SOURCE!H2247,  SUBSTITUTE(SUBSTITUTE(TEXT(SOURCE!H2247,"????0"),"  ","")," ",""))   ))), "")&amp;
       IF(ISTEXT(SOURCE!H2247),SOURCE!H2247, SUBSTITUTE(SUBSTITUTE(TEXT(SOURCE!H2247,"????0"),"  ","")," ",""))   &amp;","&amp; IF(lookups!$J$2-3 &gt;= 0, REPT(" ",lookups!$J$2-3-5), "")&amp;
      SOURCE!I2247&amp;
" | "&amp; IF(lookups!$K$2-LEN(SOURCE!I2247) &gt;= 0, REPT(" ",lookups!$K$2-LEN(SOURCE!I2247)), "")&amp;
      SOURCE!J2247&amp;      IF(lookups!$L$2-LEN(SOURCE!J2247) &gt;= 0, REPT(" ",lookups!$L$2-LEN(SOURCE!J2247)), "")&amp;
" | "&amp; IF(lookups!$K$2-LEN(SOURCE!I2247) &gt;= 0, REPT(" ",lookups!$K$2-LEN(SOURCE!I2247)), "")&amp;
      SOURCE!K2247&amp;      IF(lookups!$L$2-LEN(SOURCE!K2247) &gt;= 0, REPT(" ",lookups!$M$2-LEN(SOURCE!K2247)), "")&amp;
" | "&amp; SOURCE!L2247&amp;      IF(lookups!$O$2-LEN(SOURCE!L2247) &gt;= 0, REPT(" ",lookups!$O$2-LEN(SOURCE!L2247)), "")&amp;
" | "&amp; SOURCE!M2247&amp;      IF(lookups!$P$2-LEN(SOURCE!M2247) &gt;= 0, REPT(" ",lookups!$P$2-LEN(SOURCE!M2247)), "")&amp;
      "},"&amp;IF(SOURCE!O2247&lt;&gt;"",""&amp;SOURCE!O2247,"")
 )
)
)</f>
        <v>/* 2203 */  { fnVolumeDown,                 NOPARAM,                     "VOL" STD_DOWN_ARROW,                          "VOL" STD_DOWN_ARROW,                          (0 &lt;&lt; TAM_MAX_BITS) |     0, CAT_FNCT | SLS_UNCHANGED | US_UNCHANGED | EIM_DISABLED | PTP_DISABLED     },</v>
      </c>
    </row>
    <row r="2248" customFormat="false" ht="15.75" hidden="false" customHeight="false" outlineLevel="0" collapsed="false">
      <c r="A2248" s="263" t="str">
        <f aca="false">IF(AND(OR(SOURCE!A2248="",ISBLANK(SOURCE!A2248)),SOURCE!B2248&gt;0),IF(ISBLANK(SOURCE!C2248),"",SOURCE!C2248),
IF(SOURCE!B2248&lt;0,VLOOKUP(SOURCE!B2248,lookups!A$1:B$25,2,0),
  IF(ISBLANK(SOURCE!B2248),
    "",
    "/* "&amp;TEXT(SOURCE!B2248,"???0")&amp;" *"&amp;
      SOURCE!C2248&amp;", "&amp; IF(lookups!$E$2-LEN(SOURCE!C2248) &gt;= 0, REPT(" ",lookups!$E$2-LEN(SOURCE!C2248)), "")&amp;
      SOURCE!D2248&amp;", "&amp; IF(lookups!$F$2-LEN(SOURCE!D2248) &gt;= 0, REPT(" ",lookups!$F$2-LEN(SOURCE!D2248)), "")&amp;
      SOURCE!E2248&amp;", "&amp; IF(lookups!$G$2-LEN(SOURCE!E2248) &gt;=0, REPT(" ",lookups!$G$2-LEN(SOURCE!E2248)), "")&amp;
      SOURCE!F2248&amp;", "&amp; IF(lookups!$H$2-LEN(SOURCE!F2248) &gt;= 0, REPT(" ",lookups!$H$2-LEN(SOURCE!F2248)+2), "")&amp;"("&amp;
      SUBSTITUTE(TEXT(SOURCE!G2248,"??0"),"  ","")&amp;" &lt;&lt; TAM_MAX_BITS) |"&amp; IF(lookups!$I$2-3 &gt;= 0, REPT(" ",MAX(1,lookups!$I$2-5+4+1-1-LEN(  IF(ISTEXT(SOURCE!H2248),SOURCE!H2248,  SUBSTITUTE(SUBSTITUTE(TEXT(SOURCE!H2248,"????0"),"  ","")," ",""))   ))), "")&amp;
       IF(ISTEXT(SOURCE!H2248),SOURCE!H2248, SUBSTITUTE(SUBSTITUTE(TEXT(SOURCE!H2248,"????0"),"  ","")," ",""))   &amp;","&amp; IF(lookups!$J$2-3 &gt;= 0, REPT(" ",lookups!$J$2-3-5), "")&amp;
      SOURCE!I2248&amp;
" | "&amp; IF(lookups!$K$2-LEN(SOURCE!I2248) &gt;= 0, REPT(" ",lookups!$K$2-LEN(SOURCE!I2248)), "")&amp;
      SOURCE!J2248&amp;      IF(lookups!$L$2-LEN(SOURCE!J2248) &gt;= 0, REPT(" ",lookups!$L$2-LEN(SOURCE!J2248)), "")&amp;
" | "&amp; IF(lookups!$K$2-LEN(SOURCE!I2248) &gt;= 0, REPT(" ",lookups!$K$2-LEN(SOURCE!I2248)), "")&amp;
      SOURCE!K2248&amp;      IF(lookups!$L$2-LEN(SOURCE!K2248) &gt;= 0, REPT(" ",lookups!$M$2-LEN(SOURCE!K2248)), "")&amp;
" | "&amp; SOURCE!L2248&amp;      IF(lookups!$O$2-LEN(SOURCE!L2248) &gt;= 0, REPT(" ",lookups!$O$2-LEN(SOURCE!L2248)), "")&amp;
" | "&amp; SOURCE!M2248&amp;      IF(lookups!$P$2-LEN(SOURCE!M2248) &gt;= 0, REPT(" ",lookups!$P$2-LEN(SOURCE!M2248)), "")&amp;
      "},"&amp;IF(SOURCE!O2248&lt;&gt;"",""&amp;SOURCE!O2248,"")
 )
)
)</f>
        <v>/* 2204 */  { fnBuzz,                       NOPARAM,                     "BUZZ",                                        "BUZZ",                                        (0 &lt;&lt; TAM_MAX_BITS) |     0, CAT_FNCT | SLS_UNCHANGED | US_UNCHANGED | EIM_DISABLED | PTP_NONE         },</v>
      </c>
    </row>
    <row r="2249" customFormat="false" ht="15.75" hidden="false" customHeight="false" outlineLevel="0" collapsed="false">
      <c r="A2249" s="263" t="str">
        <f aca="false">IF(AND(OR(SOURCE!A2249="",ISBLANK(SOURCE!A2249)),SOURCE!B2249&gt;0),IF(ISBLANK(SOURCE!C2249),"",SOURCE!C2249),
IF(SOURCE!B2249&lt;0,VLOOKUP(SOURCE!B2249,lookups!A$1:B$25,2,0),
  IF(ISBLANK(SOURCE!B2249),
    "",
    "/* "&amp;TEXT(SOURCE!B2249,"???0")&amp;" *"&amp;
      SOURCE!C2249&amp;", "&amp; IF(lookups!$E$2-LEN(SOURCE!C2249) &gt;= 0, REPT(" ",lookups!$E$2-LEN(SOURCE!C2249)), "")&amp;
      SOURCE!D2249&amp;", "&amp; IF(lookups!$F$2-LEN(SOURCE!D2249) &gt;= 0, REPT(" ",lookups!$F$2-LEN(SOURCE!D2249)), "")&amp;
      SOURCE!E2249&amp;", "&amp; IF(lookups!$G$2-LEN(SOURCE!E2249) &gt;=0, REPT(" ",lookups!$G$2-LEN(SOURCE!E2249)), "")&amp;
      SOURCE!F2249&amp;", "&amp; IF(lookups!$H$2-LEN(SOURCE!F2249) &gt;= 0, REPT(" ",lookups!$H$2-LEN(SOURCE!F2249)+2), "")&amp;"("&amp;
      SUBSTITUTE(TEXT(SOURCE!G2249,"??0"),"  ","")&amp;" &lt;&lt; TAM_MAX_BITS) |"&amp; IF(lookups!$I$2-3 &gt;= 0, REPT(" ",MAX(1,lookups!$I$2-5+4+1-1-LEN(  IF(ISTEXT(SOURCE!H2249),SOURCE!H2249,  SUBSTITUTE(SUBSTITUTE(TEXT(SOURCE!H2249,"????0"),"  ","")," ",""))   ))), "")&amp;
       IF(ISTEXT(SOURCE!H2249),SOURCE!H2249, SUBSTITUTE(SUBSTITUTE(TEXT(SOURCE!H2249,"????0"),"  ","")," ",""))   &amp;","&amp; IF(lookups!$J$2-3 &gt;= 0, REPT(" ",lookups!$J$2-3-5), "")&amp;
      SOURCE!I2249&amp;
" | "&amp; IF(lookups!$K$2-LEN(SOURCE!I2249) &gt;= 0, REPT(" ",lookups!$K$2-LEN(SOURCE!I2249)), "")&amp;
      SOURCE!J2249&amp;      IF(lookups!$L$2-LEN(SOURCE!J2249) &gt;= 0, REPT(" ",lookups!$L$2-LEN(SOURCE!J2249)), "")&amp;
" | "&amp; IF(lookups!$K$2-LEN(SOURCE!I2249) &gt;= 0, REPT(" ",lookups!$K$2-LEN(SOURCE!I2249)), "")&amp;
      SOURCE!K2249&amp;      IF(lookups!$L$2-LEN(SOURCE!K2249) &gt;= 0, REPT(" ",lookups!$M$2-LEN(SOURCE!K2249)), "")&amp;
" | "&amp; SOURCE!L2249&amp;      IF(lookups!$O$2-LEN(SOURCE!L2249) &gt;= 0, REPT(" ",lookups!$O$2-LEN(SOURCE!L2249)), "")&amp;
" | "&amp; SOURCE!M2249&amp;      IF(lookups!$P$2-LEN(SOURCE!M2249) &gt;= 0, REPT(" ",lookups!$P$2-LEN(SOURCE!M2249)), "")&amp;
      "},"&amp;IF(SOURCE!O2249&lt;&gt;"",""&amp;SOURCE!O2249,"")
 )
)
)</f>
        <v>/* 2205 */  { fnPlay,                       TM_REGISTER,                 "PLAY",                                        "PLAY",                                        (0 &lt;&lt; TAM_MAX_BITS) |    99, CAT_FNCT | SLS_UNCHANGED | US_UNCHANGED | EIM_DISABLED | PTP_REGISTER     },</v>
      </c>
    </row>
    <row r="2250" customFormat="false" ht="15.75" hidden="false" customHeight="false" outlineLevel="0" collapsed="false">
      <c r="A2250" s="263" t="str">
        <f aca="false">IF(AND(OR(SOURCE!A2250="",ISBLANK(SOURCE!A2250)),SOURCE!B2250&gt;0),IF(ISBLANK(SOURCE!C2250),"",SOURCE!C2250),
IF(SOURCE!B2250&lt;0,VLOOKUP(SOURCE!B2250,lookups!A$1:B$25,2,0),
  IF(ISBLANK(SOURCE!B2250),
    "",
    "/* "&amp;TEXT(SOURCE!B2250,"???0")&amp;" *"&amp;
      SOURCE!C2250&amp;", "&amp; IF(lookups!$E$2-LEN(SOURCE!C2250) &gt;= 0, REPT(" ",lookups!$E$2-LEN(SOURCE!C2250)), "")&amp;
      SOURCE!D2250&amp;", "&amp; IF(lookups!$F$2-LEN(SOURCE!D2250) &gt;= 0, REPT(" ",lookups!$F$2-LEN(SOURCE!D2250)), "")&amp;
      SOURCE!E2250&amp;", "&amp; IF(lookups!$G$2-LEN(SOURCE!E2250) &gt;=0, REPT(" ",lookups!$G$2-LEN(SOURCE!E2250)), "")&amp;
      SOURCE!F2250&amp;", "&amp; IF(lookups!$H$2-LEN(SOURCE!F2250) &gt;= 0, REPT(" ",lookups!$H$2-LEN(SOURCE!F2250)+2), "")&amp;"("&amp;
      SUBSTITUTE(TEXT(SOURCE!G2250,"??0"),"  ","")&amp;" &lt;&lt; TAM_MAX_BITS) |"&amp; IF(lookups!$I$2-3 &gt;= 0, REPT(" ",MAX(1,lookups!$I$2-5+4+1-1-LEN(  IF(ISTEXT(SOURCE!H2250),SOURCE!H2250,  SUBSTITUTE(SUBSTITUTE(TEXT(SOURCE!H2250,"????0"),"  ","")," ",""))   ))), "")&amp;
       IF(ISTEXT(SOURCE!H2250),SOURCE!H2250, SUBSTITUTE(SUBSTITUTE(TEXT(SOURCE!H2250,"????0"),"  ","")," ",""))   &amp;","&amp; IF(lookups!$J$2-3 &gt;= 0, REPT(" ",lookups!$J$2-3-5), "")&amp;
      SOURCE!I2250&amp;
" | "&amp; IF(lookups!$K$2-LEN(SOURCE!I2250) &gt;= 0, REPT(" ",lookups!$K$2-LEN(SOURCE!I2250)), "")&amp;
      SOURCE!J2250&amp;      IF(lookups!$L$2-LEN(SOURCE!J2250) &gt;= 0, REPT(" ",lookups!$L$2-LEN(SOURCE!J2250)), "")&amp;
" | "&amp; IF(lookups!$K$2-LEN(SOURCE!I2250) &gt;= 0, REPT(" ",lookups!$K$2-LEN(SOURCE!I2250)), "")&amp;
      SOURCE!K2250&amp;      IF(lookups!$L$2-LEN(SOURCE!K2250) &gt;= 0, REPT(" ",lookups!$M$2-LEN(SOURCE!K2250)), "")&amp;
" | "&amp; SOURCE!L2250&amp;      IF(lookups!$O$2-LEN(SOURCE!L2250) &gt;= 0, REPT(" ",lookups!$O$2-LEN(SOURCE!L2250)), "")&amp;
" | "&amp; SOURCE!M2250&amp;      IF(lookups!$P$2-LEN(SOURCE!M2250) &gt;= 0, REPT(" ",lookups!$P$2-LEN(SOURCE!M2250)), "")&amp;
      "},"&amp;IF(SOURCE!O2250&lt;&gt;"",""&amp;SOURCE!O2250,"")
 )
)
)</f>
        <v>/* 2206 */  { fnL100Tokml,                  multiply,                    "l/hkm" STD_RIGHT_ARROW "km/l",                "l/100km" STD_RIGHT_ARROW,                     (0 &lt;&lt; TAM_MAX_BITS) |     0, CAT_NONE | SLS_ENABLED   | US_ENABLED   | EIM_DISABLED | PTP_NONE         },</v>
      </c>
    </row>
    <row r="2251" customFormat="false" ht="15.75" hidden="false" customHeight="false" outlineLevel="0" collapsed="false">
      <c r="A2251" s="263" t="str">
        <f aca="false">IF(AND(OR(SOURCE!A2251="",ISBLANK(SOURCE!A2251)),SOURCE!B2251&gt;0),IF(ISBLANK(SOURCE!C2251),"",SOURCE!C2251),
IF(SOURCE!B2251&lt;0,VLOOKUP(SOURCE!B2251,lookups!A$1:B$25,2,0),
  IF(ISBLANK(SOURCE!B2251),
    "",
    "/* "&amp;TEXT(SOURCE!B2251,"???0")&amp;" *"&amp;
      SOURCE!C2251&amp;", "&amp; IF(lookups!$E$2-LEN(SOURCE!C2251) &gt;= 0, REPT(" ",lookups!$E$2-LEN(SOURCE!C2251)), "")&amp;
      SOURCE!D2251&amp;", "&amp; IF(lookups!$F$2-LEN(SOURCE!D2251) &gt;= 0, REPT(" ",lookups!$F$2-LEN(SOURCE!D2251)), "")&amp;
      SOURCE!E2251&amp;", "&amp; IF(lookups!$G$2-LEN(SOURCE!E2251) &gt;=0, REPT(" ",lookups!$G$2-LEN(SOURCE!E2251)), "")&amp;
      SOURCE!F2251&amp;", "&amp; IF(lookups!$H$2-LEN(SOURCE!F2251) &gt;= 0, REPT(" ",lookups!$H$2-LEN(SOURCE!F2251)+2), "")&amp;"("&amp;
      SUBSTITUTE(TEXT(SOURCE!G2251,"??0"),"  ","")&amp;" &lt;&lt; TAM_MAX_BITS) |"&amp; IF(lookups!$I$2-3 &gt;= 0, REPT(" ",MAX(1,lookups!$I$2-5+4+1-1-LEN(  IF(ISTEXT(SOURCE!H2251),SOURCE!H2251,  SUBSTITUTE(SUBSTITUTE(TEXT(SOURCE!H2251,"????0"),"  ","")," ",""))   ))), "")&amp;
       IF(ISTEXT(SOURCE!H2251),SOURCE!H2251, SUBSTITUTE(SUBSTITUTE(TEXT(SOURCE!H2251,"????0"),"  ","")," ",""))   &amp;","&amp; IF(lookups!$J$2-3 &gt;= 0, REPT(" ",lookups!$J$2-3-5), "")&amp;
      SOURCE!I2251&amp;
" | "&amp; IF(lookups!$K$2-LEN(SOURCE!I2251) &gt;= 0, REPT(" ",lookups!$K$2-LEN(SOURCE!I2251)), "")&amp;
      SOURCE!J2251&amp;      IF(lookups!$L$2-LEN(SOURCE!J2251) &gt;= 0, REPT(" ",lookups!$L$2-LEN(SOURCE!J2251)), "")&amp;
" | "&amp; IF(lookups!$K$2-LEN(SOURCE!I2251) &gt;= 0, REPT(" ",lookups!$K$2-LEN(SOURCE!I2251)), "")&amp;
      SOURCE!K2251&amp;      IF(lookups!$L$2-LEN(SOURCE!K2251) &gt;= 0, REPT(" ",lookups!$M$2-LEN(SOURCE!K2251)), "")&amp;
" | "&amp; SOURCE!L2251&amp;      IF(lookups!$O$2-LEN(SOURCE!L2251) &gt;= 0, REPT(" ",lookups!$O$2-LEN(SOURCE!L2251)), "")&amp;
" | "&amp; SOURCE!M2251&amp;      IF(lookups!$P$2-LEN(SOURCE!M2251) &gt;= 0, REPT(" ",lookups!$P$2-LEN(SOURCE!M2251)), "")&amp;
      "},"&amp;IF(SOURCE!O2251&lt;&gt;"",""&amp;SOURCE!O2251,"")
 )
)
)</f>
        <v>/* 2207 */  { fnL100Tokml,                  divide,                      "km/l" STD_RIGHT_ARROW "l/hkm",                "km/l" STD_RIGHT_ARROW,                        (0 &lt;&lt; TAM_MAX_BITS) |     0, CAT_NONE | SLS_ENABLED   | US_ENABLED   | EIM_DISABLED | PTP_NONE         },</v>
      </c>
    </row>
    <row r="2252" customFormat="false" ht="15.75" hidden="false" customHeight="false" outlineLevel="0" collapsed="false">
      <c r="A2252" s="263" t="str">
        <f aca="false">IF(AND(OR(SOURCE!A2252="",ISBLANK(SOURCE!A2252)),SOURCE!B2252&gt;0),IF(ISBLANK(SOURCE!C2252),"",SOURCE!C2252),
IF(SOURCE!B2252&lt;0,VLOOKUP(SOURCE!B2252,lookups!A$1:B$25,2,0),
  IF(ISBLANK(SOURCE!B2252),
    "",
    "/* "&amp;TEXT(SOURCE!B2252,"???0")&amp;" *"&amp;
      SOURCE!C2252&amp;", "&amp; IF(lookups!$E$2-LEN(SOURCE!C2252) &gt;= 0, REPT(" ",lookups!$E$2-LEN(SOURCE!C2252)), "")&amp;
      SOURCE!D2252&amp;", "&amp; IF(lookups!$F$2-LEN(SOURCE!D2252) &gt;= 0, REPT(" ",lookups!$F$2-LEN(SOURCE!D2252)), "")&amp;
      SOURCE!E2252&amp;", "&amp; IF(lookups!$G$2-LEN(SOURCE!E2252) &gt;=0, REPT(" ",lookups!$G$2-LEN(SOURCE!E2252)), "")&amp;
      SOURCE!F2252&amp;", "&amp; IF(lookups!$H$2-LEN(SOURCE!F2252) &gt;= 0, REPT(" ",lookups!$H$2-LEN(SOURCE!F2252)+2), "")&amp;"("&amp;
      SUBSTITUTE(TEXT(SOURCE!G2252,"??0"),"  ","")&amp;" &lt;&lt; TAM_MAX_BITS) |"&amp; IF(lookups!$I$2-3 &gt;= 0, REPT(" ",MAX(1,lookups!$I$2-5+4+1-1-LEN(  IF(ISTEXT(SOURCE!H2252),SOURCE!H2252,  SUBSTITUTE(SUBSTITUTE(TEXT(SOURCE!H2252,"????0"),"  ","")," ",""))   ))), "")&amp;
       IF(ISTEXT(SOURCE!H2252),SOURCE!H2252, SUBSTITUTE(SUBSTITUTE(TEXT(SOURCE!H2252,"????0"),"  ","")," ",""))   &amp;","&amp; IF(lookups!$J$2-3 &gt;= 0, REPT(" ",lookups!$J$2-3-5), "")&amp;
      SOURCE!I2252&amp;
" | "&amp; IF(lookups!$K$2-LEN(SOURCE!I2252) &gt;= 0, REPT(" ",lookups!$K$2-LEN(SOURCE!I2252)), "")&amp;
      SOURCE!J2252&amp;      IF(lookups!$L$2-LEN(SOURCE!J2252) &gt;= 0, REPT(" ",lookups!$L$2-LEN(SOURCE!J2252)), "")&amp;
" | "&amp; IF(lookups!$K$2-LEN(SOURCE!I2252) &gt;= 0, REPT(" ",lookups!$K$2-LEN(SOURCE!I2252)), "")&amp;
      SOURCE!K2252&amp;      IF(lookups!$L$2-LEN(SOURCE!K2252) &gt;= 0, REPT(" ",lookups!$M$2-LEN(SOURCE!K2252)), "")&amp;
" | "&amp; SOURCE!L2252&amp;      IF(lookups!$O$2-LEN(SOURCE!L2252) &gt;= 0, REPT(" ",lookups!$O$2-LEN(SOURCE!L2252)), "")&amp;
" | "&amp; SOURCE!M2252&amp;      IF(lookups!$P$2-LEN(SOURCE!M2252) &gt;= 0, REPT(" ",lookups!$P$2-LEN(SOURCE!M2252)), "")&amp;
      "},"&amp;IF(SOURCE!O2252&lt;&gt;"",""&amp;SOURCE!O2252,"")
 )
)
)</f>
        <v>/* 2208 */  { fnKmletok100K,                multiply,                    "km/l" STD_SUB_e STD_RIGHT_ARROW "E/hkm",      "km/l" STD_SUB_e STD_RIGHT_ARROW,              (0 &lt;&lt; TAM_MAX_BITS) |     0, CAT_NONE | SLS_ENABLED   | US_ENABLED   | EIM_DISABLED | PTP_NONE         },</v>
      </c>
    </row>
    <row r="2253" customFormat="false" ht="15.75" hidden="false" customHeight="false" outlineLevel="0" collapsed="false">
      <c r="A2253" s="263" t="str">
        <f aca="false">IF(AND(OR(SOURCE!A2253="",ISBLANK(SOURCE!A2253)),SOURCE!B2253&gt;0),IF(ISBLANK(SOURCE!C2253),"",SOURCE!C2253),
IF(SOURCE!B2253&lt;0,VLOOKUP(SOURCE!B2253,lookups!A$1:B$25,2,0),
  IF(ISBLANK(SOURCE!B2253),
    "",
    "/* "&amp;TEXT(SOURCE!B2253,"???0")&amp;" *"&amp;
      SOURCE!C2253&amp;", "&amp; IF(lookups!$E$2-LEN(SOURCE!C2253) &gt;= 0, REPT(" ",lookups!$E$2-LEN(SOURCE!C2253)), "")&amp;
      SOURCE!D2253&amp;", "&amp; IF(lookups!$F$2-LEN(SOURCE!D2253) &gt;= 0, REPT(" ",lookups!$F$2-LEN(SOURCE!D2253)), "")&amp;
      SOURCE!E2253&amp;", "&amp; IF(lookups!$G$2-LEN(SOURCE!E2253) &gt;=0, REPT(" ",lookups!$G$2-LEN(SOURCE!E2253)), "")&amp;
      SOURCE!F2253&amp;", "&amp; IF(lookups!$H$2-LEN(SOURCE!F2253) &gt;= 0, REPT(" ",lookups!$H$2-LEN(SOURCE!F2253)+2), "")&amp;"("&amp;
      SUBSTITUTE(TEXT(SOURCE!G2253,"??0"),"  ","")&amp;" &lt;&lt; TAM_MAX_BITS) |"&amp; IF(lookups!$I$2-3 &gt;= 0, REPT(" ",MAX(1,lookups!$I$2-5+4+1-1-LEN(  IF(ISTEXT(SOURCE!H2253),SOURCE!H2253,  SUBSTITUTE(SUBSTITUTE(TEXT(SOURCE!H2253,"????0"),"  ","")," ",""))   ))), "")&amp;
       IF(ISTEXT(SOURCE!H2253),SOURCE!H2253, SUBSTITUTE(SUBSTITUTE(TEXT(SOURCE!H2253,"????0"),"  ","")," ",""))   &amp;","&amp; IF(lookups!$J$2-3 &gt;= 0, REPT(" ",lookups!$J$2-3-5), "")&amp;
      SOURCE!I2253&amp;
" | "&amp; IF(lookups!$K$2-LEN(SOURCE!I2253) &gt;= 0, REPT(" ",lookups!$K$2-LEN(SOURCE!I2253)), "")&amp;
      SOURCE!J2253&amp;      IF(lookups!$L$2-LEN(SOURCE!J2253) &gt;= 0, REPT(" ",lookups!$L$2-LEN(SOURCE!J2253)), "")&amp;
" | "&amp; IF(lookups!$K$2-LEN(SOURCE!I2253) &gt;= 0, REPT(" ",lookups!$K$2-LEN(SOURCE!I2253)), "")&amp;
      SOURCE!K2253&amp;      IF(lookups!$L$2-LEN(SOURCE!K2253) &gt;= 0, REPT(" ",lookups!$M$2-LEN(SOURCE!K2253)), "")&amp;
" | "&amp; SOURCE!L2253&amp;      IF(lookups!$O$2-LEN(SOURCE!L2253) &gt;= 0, REPT(" ",lookups!$O$2-LEN(SOURCE!L2253)), "")&amp;
" | "&amp; SOURCE!M2253&amp;      IF(lookups!$P$2-LEN(SOURCE!M2253) &gt;= 0, REPT(" ",lookups!$P$2-LEN(SOURCE!M2253)), "")&amp;
      "},"&amp;IF(SOURCE!O2253&lt;&gt;"",""&amp;SOURCE!O2253,"")
 )
)
)</f>
        <v>/* 2209 */  { fnKmletok100K,                divide,                      "E/hkm" STD_RIGHT_ARROW "km/l" STD_SUB_e,      "kWh/100km" STD_RIGHT_ARROW,                   (0 &lt;&lt; TAM_MAX_BITS) |     0, CAT_NONE | SLS_ENABLED   | US_ENABLED   | EIM_DISABLED | PTP_NONE         },</v>
      </c>
    </row>
    <row r="2254" customFormat="false" ht="15.75" hidden="false" customHeight="false" outlineLevel="0" collapsed="false">
      <c r="A2254" s="263" t="str">
        <f aca="false">IF(AND(OR(SOURCE!A2254="",ISBLANK(SOURCE!A2254)),SOURCE!B2254&gt;0),IF(ISBLANK(SOURCE!C2254),"",SOURCE!C2254),
IF(SOURCE!B2254&lt;0,VLOOKUP(SOURCE!B2254,lookups!A$1:B$25,2,0),
  IF(ISBLANK(SOURCE!B2254),
    "",
    "/* "&amp;TEXT(SOURCE!B2254,"???0")&amp;" *"&amp;
      SOURCE!C2254&amp;", "&amp; IF(lookups!$E$2-LEN(SOURCE!C2254) &gt;= 0, REPT(" ",lookups!$E$2-LEN(SOURCE!C2254)), "")&amp;
      SOURCE!D2254&amp;", "&amp; IF(lookups!$F$2-LEN(SOURCE!D2254) &gt;= 0, REPT(" ",lookups!$F$2-LEN(SOURCE!D2254)), "")&amp;
      SOURCE!E2254&amp;", "&amp; IF(lookups!$G$2-LEN(SOURCE!E2254) &gt;=0, REPT(" ",lookups!$G$2-LEN(SOURCE!E2254)), "")&amp;
      SOURCE!F2254&amp;", "&amp; IF(lookups!$H$2-LEN(SOURCE!F2254) &gt;= 0, REPT(" ",lookups!$H$2-LEN(SOURCE!F2254)+2), "")&amp;"("&amp;
      SUBSTITUTE(TEXT(SOURCE!G2254,"??0"),"  ","")&amp;" &lt;&lt; TAM_MAX_BITS) |"&amp; IF(lookups!$I$2-3 &gt;= 0, REPT(" ",MAX(1,lookups!$I$2-5+4+1-1-LEN(  IF(ISTEXT(SOURCE!H2254),SOURCE!H2254,  SUBSTITUTE(SUBSTITUTE(TEXT(SOURCE!H2254,"????0"),"  ","")," ",""))   ))), "")&amp;
       IF(ISTEXT(SOURCE!H2254),SOURCE!H2254, SUBSTITUTE(SUBSTITUTE(TEXT(SOURCE!H2254,"????0"),"  ","")," ",""))   &amp;","&amp; IF(lookups!$J$2-3 &gt;= 0, REPT(" ",lookups!$J$2-3-5), "")&amp;
      SOURCE!I2254&amp;
" | "&amp; IF(lookups!$K$2-LEN(SOURCE!I2254) &gt;= 0, REPT(" ",lookups!$K$2-LEN(SOURCE!I2254)), "")&amp;
      SOURCE!J2254&amp;      IF(lookups!$L$2-LEN(SOURCE!J2254) &gt;= 0, REPT(" ",lookups!$L$2-LEN(SOURCE!J2254)), "")&amp;
" | "&amp; IF(lookups!$K$2-LEN(SOURCE!I2254) &gt;= 0, REPT(" ",lookups!$K$2-LEN(SOURCE!I2254)), "")&amp;
      SOURCE!K2254&amp;      IF(lookups!$L$2-LEN(SOURCE!K2254) &gt;= 0, REPT(" ",lookups!$M$2-LEN(SOURCE!K2254)), "")&amp;
" | "&amp; SOURCE!L2254&amp;      IF(lookups!$O$2-LEN(SOURCE!L2254) &gt;= 0, REPT(" ",lookups!$O$2-LEN(SOURCE!L2254)), "")&amp;
" | "&amp; SOURCE!M2254&amp;      IF(lookups!$P$2-LEN(SOURCE!M2254) &gt;= 0, REPT(" ",lookups!$P$2-LEN(SOURCE!M2254)), "")&amp;
      "},"&amp;IF(SOURCE!O2254&lt;&gt;"",""&amp;SOURCE!O2254,"")
 )
)
)</f>
        <v>/* 2210 */  { fnK100Ktokmk,                 multiply,                    "E/hkm" STD_RIGHT_ARROW "km/E",                "kWh/100km" STD_RIGHT_ARROW,                   (0 &lt;&lt; TAM_MAX_BITS) |     0, CAT_NONE | SLS_ENABLED   | US_ENABLED   | EIM_DISABLED | PTP_NONE         },</v>
      </c>
    </row>
    <row r="2255" customFormat="false" ht="15.75" hidden="false" customHeight="false" outlineLevel="0" collapsed="false">
      <c r="A2255" s="263" t="str">
        <f aca="false">IF(AND(OR(SOURCE!A2255="",ISBLANK(SOURCE!A2255)),SOURCE!B2255&gt;0),IF(ISBLANK(SOURCE!C2255),"",SOURCE!C2255),
IF(SOURCE!B2255&lt;0,VLOOKUP(SOURCE!B2255,lookups!A$1:B$25,2,0),
  IF(ISBLANK(SOURCE!B2255),
    "",
    "/* "&amp;TEXT(SOURCE!B2255,"???0")&amp;" *"&amp;
      SOURCE!C2255&amp;", "&amp; IF(lookups!$E$2-LEN(SOURCE!C2255) &gt;= 0, REPT(" ",lookups!$E$2-LEN(SOURCE!C2255)), "")&amp;
      SOURCE!D2255&amp;", "&amp; IF(lookups!$F$2-LEN(SOURCE!D2255) &gt;= 0, REPT(" ",lookups!$F$2-LEN(SOURCE!D2255)), "")&amp;
      SOURCE!E2255&amp;", "&amp; IF(lookups!$G$2-LEN(SOURCE!E2255) &gt;=0, REPT(" ",lookups!$G$2-LEN(SOURCE!E2255)), "")&amp;
      SOURCE!F2255&amp;", "&amp; IF(lookups!$H$2-LEN(SOURCE!F2255) &gt;= 0, REPT(" ",lookups!$H$2-LEN(SOURCE!F2255)+2), "")&amp;"("&amp;
      SUBSTITUTE(TEXT(SOURCE!G2255,"??0"),"  ","")&amp;" &lt;&lt; TAM_MAX_BITS) |"&amp; IF(lookups!$I$2-3 &gt;= 0, REPT(" ",MAX(1,lookups!$I$2-5+4+1-1-LEN(  IF(ISTEXT(SOURCE!H2255),SOURCE!H2255,  SUBSTITUTE(SUBSTITUTE(TEXT(SOURCE!H2255,"????0"),"  ","")," ",""))   ))), "")&amp;
       IF(ISTEXT(SOURCE!H2255),SOURCE!H2255, SUBSTITUTE(SUBSTITUTE(TEXT(SOURCE!H2255,"????0"),"  ","")," ",""))   &amp;","&amp; IF(lookups!$J$2-3 &gt;= 0, REPT(" ",lookups!$J$2-3-5), "")&amp;
      SOURCE!I2255&amp;
" | "&amp; IF(lookups!$K$2-LEN(SOURCE!I2255) &gt;= 0, REPT(" ",lookups!$K$2-LEN(SOURCE!I2255)), "")&amp;
      SOURCE!J2255&amp;      IF(lookups!$L$2-LEN(SOURCE!J2255) &gt;= 0, REPT(" ",lookups!$L$2-LEN(SOURCE!J2255)), "")&amp;
" | "&amp; IF(lookups!$K$2-LEN(SOURCE!I2255) &gt;= 0, REPT(" ",lookups!$K$2-LEN(SOURCE!I2255)), "")&amp;
      SOURCE!K2255&amp;      IF(lookups!$L$2-LEN(SOURCE!K2255) &gt;= 0, REPT(" ",lookups!$M$2-LEN(SOURCE!K2255)), "")&amp;
" | "&amp; SOURCE!L2255&amp;      IF(lookups!$O$2-LEN(SOURCE!L2255) &gt;= 0, REPT(" ",lookups!$O$2-LEN(SOURCE!L2255)), "")&amp;
" | "&amp; SOURCE!M2255&amp;      IF(lookups!$P$2-LEN(SOURCE!M2255) &gt;= 0, REPT(" ",lookups!$P$2-LEN(SOURCE!M2255)), "")&amp;
      "},"&amp;IF(SOURCE!O2255&lt;&gt;"",""&amp;SOURCE!O2255,"")
 )
)
)</f>
        <v>/* 2211 */  { fnK100Ktokmk,                 divide,                      "km/E" STD_RIGHT_ARROW "E/hkm",                "km/kWh" STD_RIGHT_ARROW,                      (0 &lt;&lt; TAM_MAX_BITS) |     0, CAT_NONE | SLS_ENABLED   | US_ENABLED   | EIM_DISABLED | PTP_NONE         },</v>
      </c>
    </row>
    <row r="2256" customFormat="false" ht="15.75" hidden="false" customHeight="false" outlineLevel="0" collapsed="false">
      <c r="A2256" s="263" t="str">
        <f aca="false">IF(AND(OR(SOURCE!A2256="",ISBLANK(SOURCE!A2256)),SOURCE!B2256&gt;0),IF(ISBLANK(SOURCE!C2256),"",SOURCE!C2256),
IF(SOURCE!B2256&lt;0,VLOOKUP(SOURCE!B2256,lookups!A$1:B$25,2,0),
  IF(ISBLANK(SOURCE!B2256),
    "",
    "/* "&amp;TEXT(SOURCE!B2256,"???0")&amp;" *"&amp;
      SOURCE!C2256&amp;", "&amp; IF(lookups!$E$2-LEN(SOURCE!C2256) &gt;= 0, REPT(" ",lookups!$E$2-LEN(SOURCE!C2256)), "")&amp;
      SOURCE!D2256&amp;", "&amp; IF(lookups!$F$2-LEN(SOURCE!D2256) &gt;= 0, REPT(" ",lookups!$F$2-LEN(SOURCE!D2256)), "")&amp;
      SOURCE!E2256&amp;", "&amp; IF(lookups!$G$2-LEN(SOURCE!E2256) &gt;=0, REPT(" ",lookups!$G$2-LEN(SOURCE!E2256)), "")&amp;
      SOURCE!F2256&amp;", "&amp; IF(lookups!$H$2-LEN(SOURCE!F2256) &gt;= 0, REPT(" ",lookups!$H$2-LEN(SOURCE!F2256)+2), "")&amp;"("&amp;
      SUBSTITUTE(TEXT(SOURCE!G2256,"??0"),"  ","")&amp;" &lt;&lt; TAM_MAX_BITS) |"&amp; IF(lookups!$I$2-3 &gt;= 0, REPT(" ",MAX(1,lookups!$I$2-5+4+1-1-LEN(  IF(ISTEXT(SOURCE!H2256),SOURCE!H2256,  SUBSTITUTE(SUBSTITUTE(TEXT(SOURCE!H2256,"????0"),"  ","")," ",""))   ))), "")&amp;
       IF(ISTEXT(SOURCE!H2256),SOURCE!H2256, SUBSTITUTE(SUBSTITUTE(TEXT(SOURCE!H2256,"????0"),"  ","")," ",""))   &amp;","&amp; IF(lookups!$J$2-3 &gt;= 0, REPT(" ",lookups!$J$2-3-5), "")&amp;
      SOURCE!I2256&amp;
" | "&amp; IF(lookups!$K$2-LEN(SOURCE!I2256) &gt;= 0, REPT(" ",lookups!$K$2-LEN(SOURCE!I2256)), "")&amp;
      SOURCE!J2256&amp;      IF(lookups!$L$2-LEN(SOURCE!J2256) &gt;= 0, REPT(" ",lookups!$L$2-LEN(SOURCE!J2256)), "")&amp;
" | "&amp; IF(lookups!$K$2-LEN(SOURCE!I2256) &gt;= 0, REPT(" ",lookups!$K$2-LEN(SOURCE!I2256)), "")&amp;
      SOURCE!K2256&amp;      IF(lookups!$L$2-LEN(SOURCE!K2256) &gt;= 0, REPT(" ",lookups!$M$2-LEN(SOURCE!K2256)), "")&amp;
" | "&amp; SOURCE!L2256&amp;      IF(lookups!$O$2-LEN(SOURCE!L2256) &gt;= 0, REPT(" ",lookups!$O$2-LEN(SOURCE!L2256)), "")&amp;
" | "&amp; SOURCE!M2256&amp;      IF(lookups!$P$2-LEN(SOURCE!M2256) &gt;= 0, REPT(" ",lookups!$P$2-LEN(SOURCE!M2256)), "")&amp;
      "},"&amp;IF(SOURCE!O2256&lt;&gt;"",""&amp;SOURCE!O2256,"")
 )
)
)</f>
        <v>/* 2212 */  { fnL100Tomgus,                 multiply,                    "l/hkm" STD_RIGHT_ARROW "mpg" STD_US,          "l/100km" STD_RIGHT_ARROW,                     (0 &lt;&lt; TAM_MAX_BITS) |     0, CAT_NONE | SLS_ENABLED   | US_ENABLED   | EIM_DISABLED | PTP_NONE         },</v>
      </c>
    </row>
    <row r="2257" customFormat="false" ht="15.75" hidden="false" customHeight="false" outlineLevel="0" collapsed="false">
      <c r="A2257" s="263" t="str">
        <f aca="false">IF(AND(OR(SOURCE!A2257="",ISBLANK(SOURCE!A2257)),SOURCE!B2257&gt;0),IF(ISBLANK(SOURCE!C2257),"",SOURCE!C2257),
IF(SOURCE!B2257&lt;0,VLOOKUP(SOURCE!B2257,lookups!A$1:B$25,2,0),
  IF(ISBLANK(SOURCE!B2257),
    "",
    "/* "&amp;TEXT(SOURCE!B2257,"???0")&amp;" *"&amp;
      SOURCE!C2257&amp;", "&amp; IF(lookups!$E$2-LEN(SOURCE!C2257) &gt;= 0, REPT(" ",lookups!$E$2-LEN(SOURCE!C2257)), "")&amp;
      SOURCE!D2257&amp;", "&amp; IF(lookups!$F$2-LEN(SOURCE!D2257) &gt;= 0, REPT(" ",lookups!$F$2-LEN(SOURCE!D2257)), "")&amp;
      SOURCE!E2257&amp;", "&amp; IF(lookups!$G$2-LEN(SOURCE!E2257) &gt;=0, REPT(" ",lookups!$G$2-LEN(SOURCE!E2257)), "")&amp;
      SOURCE!F2257&amp;", "&amp; IF(lookups!$H$2-LEN(SOURCE!F2257) &gt;= 0, REPT(" ",lookups!$H$2-LEN(SOURCE!F2257)+2), "")&amp;"("&amp;
      SUBSTITUTE(TEXT(SOURCE!G2257,"??0"),"  ","")&amp;" &lt;&lt; TAM_MAX_BITS) |"&amp; IF(lookups!$I$2-3 &gt;= 0, REPT(" ",MAX(1,lookups!$I$2-5+4+1-1-LEN(  IF(ISTEXT(SOURCE!H2257),SOURCE!H2257,  SUBSTITUTE(SUBSTITUTE(TEXT(SOURCE!H2257,"????0"),"  ","")," ",""))   ))), "")&amp;
       IF(ISTEXT(SOURCE!H2257),SOURCE!H2257, SUBSTITUTE(SUBSTITUTE(TEXT(SOURCE!H2257,"????0"),"  ","")," ",""))   &amp;","&amp; IF(lookups!$J$2-3 &gt;= 0, REPT(" ",lookups!$J$2-3-5), "")&amp;
      SOURCE!I2257&amp;
" | "&amp; IF(lookups!$K$2-LEN(SOURCE!I2257) &gt;= 0, REPT(" ",lookups!$K$2-LEN(SOURCE!I2257)), "")&amp;
      SOURCE!J2257&amp;      IF(lookups!$L$2-LEN(SOURCE!J2257) &gt;= 0, REPT(" ",lookups!$L$2-LEN(SOURCE!J2257)), "")&amp;
" | "&amp; IF(lookups!$K$2-LEN(SOURCE!I2257) &gt;= 0, REPT(" ",lookups!$K$2-LEN(SOURCE!I2257)), "")&amp;
      SOURCE!K2257&amp;      IF(lookups!$L$2-LEN(SOURCE!K2257) &gt;= 0, REPT(" ",lookups!$M$2-LEN(SOURCE!K2257)), "")&amp;
" | "&amp; SOURCE!L2257&amp;      IF(lookups!$O$2-LEN(SOURCE!L2257) &gt;= 0, REPT(" ",lookups!$O$2-LEN(SOURCE!L2257)), "")&amp;
" | "&amp; SOURCE!M2257&amp;      IF(lookups!$P$2-LEN(SOURCE!M2257) &gt;= 0, REPT(" ",lookups!$P$2-LEN(SOURCE!M2257)), "")&amp;
      "},"&amp;IF(SOURCE!O2257&lt;&gt;"",""&amp;SOURCE!O2257,"")
 )
)
)</f>
        <v>/* 2213 */  { fnL100Tomgus,                 divide,                      "mpg" STD_US STD_RIGHT_ARROW "l/hkm",          "mpg" STD_US STD_RIGHT_ARROW,                  (0 &lt;&lt; TAM_MAX_BITS) |     0, CAT_NONE | SLS_ENABLED   | US_ENABLED   | EIM_DISABLED | PTP_NONE         },</v>
      </c>
    </row>
    <row r="2258" customFormat="false" ht="15.75" hidden="false" customHeight="false" outlineLevel="0" collapsed="false">
      <c r="A2258" s="263" t="str">
        <f aca="false">IF(AND(OR(SOURCE!A2258="",ISBLANK(SOURCE!A2258)),SOURCE!B2258&gt;0),IF(ISBLANK(SOURCE!C2258),"",SOURCE!C2258),
IF(SOURCE!B2258&lt;0,VLOOKUP(SOURCE!B2258,lookups!A$1:B$25,2,0),
  IF(ISBLANK(SOURCE!B2258),
    "",
    "/* "&amp;TEXT(SOURCE!B2258,"???0")&amp;" *"&amp;
      SOURCE!C2258&amp;", "&amp; IF(lookups!$E$2-LEN(SOURCE!C2258) &gt;= 0, REPT(" ",lookups!$E$2-LEN(SOURCE!C2258)), "")&amp;
      SOURCE!D2258&amp;", "&amp; IF(lookups!$F$2-LEN(SOURCE!D2258) &gt;= 0, REPT(" ",lookups!$F$2-LEN(SOURCE!D2258)), "")&amp;
      SOURCE!E2258&amp;", "&amp; IF(lookups!$G$2-LEN(SOURCE!E2258) &gt;=0, REPT(" ",lookups!$G$2-LEN(SOURCE!E2258)), "")&amp;
      SOURCE!F2258&amp;", "&amp; IF(lookups!$H$2-LEN(SOURCE!F2258) &gt;= 0, REPT(" ",lookups!$H$2-LEN(SOURCE!F2258)+2), "")&amp;"("&amp;
      SUBSTITUTE(TEXT(SOURCE!G2258,"??0"),"  ","")&amp;" &lt;&lt; TAM_MAX_BITS) |"&amp; IF(lookups!$I$2-3 &gt;= 0, REPT(" ",MAX(1,lookups!$I$2-5+4+1-1-LEN(  IF(ISTEXT(SOURCE!H2258),SOURCE!H2258,  SUBSTITUTE(SUBSTITUTE(TEXT(SOURCE!H2258,"????0"),"  ","")," ",""))   ))), "")&amp;
       IF(ISTEXT(SOURCE!H2258),SOURCE!H2258, SUBSTITUTE(SUBSTITUTE(TEXT(SOURCE!H2258,"????0"),"  ","")," ",""))   &amp;","&amp; IF(lookups!$J$2-3 &gt;= 0, REPT(" ",lookups!$J$2-3-5), "")&amp;
      SOURCE!I2258&amp;
" | "&amp; IF(lookups!$K$2-LEN(SOURCE!I2258) &gt;= 0, REPT(" ",lookups!$K$2-LEN(SOURCE!I2258)), "")&amp;
      SOURCE!J2258&amp;      IF(lookups!$L$2-LEN(SOURCE!J2258) &gt;= 0, REPT(" ",lookups!$L$2-LEN(SOURCE!J2258)), "")&amp;
" | "&amp; IF(lookups!$K$2-LEN(SOURCE!I2258) &gt;= 0, REPT(" ",lookups!$K$2-LEN(SOURCE!I2258)), "")&amp;
      SOURCE!K2258&amp;      IF(lookups!$L$2-LEN(SOURCE!K2258) &gt;= 0, REPT(" ",lookups!$M$2-LEN(SOURCE!K2258)), "")&amp;
" | "&amp; SOURCE!L2258&amp;      IF(lookups!$O$2-LEN(SOURCE!L2258) &gt;= 0, REPT(" ",lookups!$O$2-LEN(SOURCE!L2258)), "")&amp;
" | "&amp; SOURCE!M2258&amp;      IF(lookups!$P$2-LEN(SOURCE!M2258) &gt;= 0, REPT(" ",lookups!$P$2-LEN(SOURCE!M2258)), "")&amp;
      "},"&amp;IF(SOURCE!O2258&lt;&gt;"",""&amp;SOURCE!O2258,"")
 )
)
)</f>
        <v>/* 2214 */  { fnMgeustok100M,               multiply,                    "mge" STD_US STD_RIGHT_ARROW "E/100mi",        "mge" STD_US STD_RIGHT_ARROW,                  (0 &lt;&lt; TAM_MAX_BITS) |     0, CAT_NONE | SLS_ENABLED   | US_ENABLED   | EIM_DISABLED | PTP_NONE         },</v>
      </c>
    </row>
    <row r="2259" customFormat="false" ht="15.75" hidden="false" customHeight="false" outlineLevel="0" collapsed="false">
      <c r="A2259" s="263" t="str">
        <f aca="false">IF(AND(OR(SOURCE!A2259="",ISBLANK(SOURCE!A2259)),SOURCE!B2259&gt;0),IF(ISBLANK(SOURCE!C2259),"",SOURCE!C2259),
IF(SOURCE!B2259&lt;0,VLOOKUP(SOURCE!B2259,lookups!A$1:B$25,2,0),
  IF(ISBLANK(SOURCE!B2259),
    "",
    "/* "&amp;TEXT(SOURCE!B2259,"???0")&amp;" *"&amp;
      SOURCE!C2259&amp;", "&amp; IF(lookups!$E$2-LEN(SOURCE!C2259) &gt;= 0, REPT(" ",lookups!$E$2-LEN(SOURCE!C2259)), "")&amp;
      SOURCE!D2259&amp;", "&amp; IF(lookups!$F$2-LEN(SOURCE!D2259) &gt;= 0, REPT(" ",lookups!$F$2-LEN(SOURCE!D2259)), "")&amp;
      SOURCE!E2259&amp;", "&amp; IF(lookups!$G$2-LEN(SOURCE!E2259) &gt;=0, REPT(" ",lookups!$G$2-LEN(SOURCE!E2259)), "")&amp;
      SOURCE!F2259&amp;", "&amp; IF(lookups!$H$2-LEN(SOURCE!F2259) &gt;= 0, REPT(" ",lookups!$H$2-LEN(SOURCE!F2259)+2), "")&amp;"("&amp;
      SUBSTITUTE(TEXT(SOURCE!G2259,"??0"),"  ","")&amp;" &lt;&lt; TAM_MAX_BITS) |"&amp; IF(lookups!$I$2-3 &gt;= 0, REPT(" ",MAX(1,lookups!$I$2-5+4+1-1-LEN(  IF(ISTEXT(SOURCE!H2259),SOURCE!H2259,  SUBSTITUTE(SUBSTITUTE(TEXT(SOURCE!H2259,"????0"),"  ","")," ",""))   ))), "")&amp;
       IF(ISTEXT(SOURCE!H2259),SOURCE!H2259, SUBSTITUTE(SUBSTITUTE(TEXT(SOURCE!H2259,"????0"),"  ","")," ",""))   &amp;","&amp; IF(lookups!$J$2-3 &gt;= 0, REPT(" ",lookups!$J$2-3-5), "")&amp;
      SOURCE!I2259&amp;
" | "&amp; IF(lookups!$K$2-LEN(SOURCE!I2259) &gt;= 0, REPT(" ",lookups!$K$2-LEN(SOURCE!I2259)), "")&amp;
      SOURCE!J2259&amp;      IF(lookups!$L$2-LEN(SOURCE!J2259) &gt;= 0, REPT(" ",lookups!$L$2-LEN(SOURCE!J2259)), "")&amp;
" | "&amp; IF(lookups!$K$2-LEN(SOURCE!I2259) &gt;= 0, REPT(" ",lookups!$K$2-LEN(SOURCE!I2259)), "")&amp;
      SOURCE!K2259&amp;      IF(lookups!$L$2-LEN(SOURCE!K2259) &gt;= 0, REPT(" ",lookups!$M$2-LEN(SOURCE!K2259)), "")&amp;
" | "&amp; SOURCE!L2259&amp;      IF(lookups!$O$2-LEN(SOURCE!L2259) &gt;= 0, REPT(" ",lookups!$O$2-LEN(SOURCE!L2259)), "")&amp;
" | "&amp; SOURCE!M2259&amp;      IF(lookups!$P$2-LEN(SOURCE!M2259) &gt;= 0, REPT(" ",lookups!$P$2-LEN(SOURCE!M2259)), "")&amp;
      "},"&amp;IF(SOURCE!O2259&lt;&gt;"",""&amp;SOURCE!O2259,"")
 )
)
)</f>
        <v>/* 2215 */  { fnMgeustok100M,               divide,                      "E/100mi" STD_RIGHT_ARROW "mge" STD_US,        "kWh/100mi" STD_RIGHT_ARROW,                   (0 &lt;&lt; TAM_MAX_BITS) |     0, CAT_NONE | SLS_ENABLED   | US_ENABLED   | EIM_DISABLED | PTP_NONE         },</v>
      </c>
    </row>
    <row r="2260" customFormat="false" ht="15.75" hidden="false" customHeight="false" outlineLevel="0" collapsed="false">
      <c r="A2260" s="263" t="str">
        <f aca="false">IF(AND(OR(SOURCE!A2260="",ISBLANK(SOURCE!A2260)),SOURCE!B2260&gt;0),IF(ISBLANK(SOURCE!C2260),"",SOURCE!C2260),
IF(SOURCE!B2260&lt;0,VLOOKUP(SOURCE!B2260,lookups!A$1:B$25,2,0),
  IF(ISBLANK(SOURCE!B2260),
    "",
    "/* "&amp;TEXT(SOURCE!B2260,"???0")&amp;" *"&amp;
      SOURCE!C2260&amp;", "&amp; IF(lookups!$E$2-LEN(SOURCE!C2260) &gt;= 0, REPT(" ",lookups!$E$2-LEN(SOURCE!C2260)), "")&amp;
      SOURCE!D2260&amp;", "&amp; IF(lookups!$F$2-LEN(SOURCE!D2260) &gt;= 0, REPT(" ",lookups!$F$2-LEN(SOURCE!D2260)), "")&amp;
      SOURCE!E2260&amp;", "&amp; IF(lookups!$G$2-LEN(SOURCE!E2260) &gt;=0, REPT(" ",lookups!$G$2-LEN(SOURCE!E2260)), "")&amp;
      SOURCE!F2260&amp;", "&amp; IF(lookups!$H$2-LEN(SOURCE!F2260) &gt;= 0, REPT(" ",lookups!$H$2-LEN(SOURCE!F2260)+2), "")&amp;"("&amp;
      SUBSTITUTE(TEXT(SOURCE!G2260,"??0"),"  ","")&amp;" &lt;&lt; TAM_MAX_BITS) |"&amp; IF(lookups!$I$2-3 &gt;= 0, REPT(" ",MAX(1,lookups!$I$2-5+4+1-1-LEN(  IF(ISTEXT(SOURCE!H2260),SOURCE!H2260,  SUBSTITUTE(SUBSTITUTE(TEXT(SOURCE!H2260,"????0"),"  ","")," ",""))   ))), "")&amp;
       IF(ISTEXT(SOURCE!H2260),SOURCE!H2260, SUBSTITUTE(SUBSTITUTE(TEXT(SOURCE!H2260,"????0"),"  ","")," ",""))   &amp;","&amp; IF(lookups!$J$2-3 &gt;= 0, REPT(" ",lookups!$J$2-3-5), "")&amp;
      SOURCE!I2260&amp;
" | "&amp; IF(lookups!$K$2-LEN(SOURCE!I2260) &gt;= 0, REPT(" ",lookups!$K$2-LEN(SOURCE!I2260)), "")&amp;
      SOURCE!J2260&amp;      IF(lookups!$L$2-LEN(SOURCE!J2260) &gt;= 0, REPT(" ",lookups!$L$2-LEN(SOURCE!J2260)), "")&amp;
" | "&amp; IF(lookups!$K$2-LEN(SOURCE!I2260) &gt;= 0, REPT(" ",lookups!$K$2-LEN(SOURCE!I2260)), "")&amp;
      SOURCE!K2260&amp;      IF(lookups!$L$2-LEN(SOURCE!K2260) &gt;= 0, REPT(" ",lookups!$M$2-LEN(SOURCE!K2260)), "")&amp;
" | "&amp; SOURCE!L2260&amp;      IF(lookups!$O$2-LEN(SOURCE!L2260) &gt;= 0, REPT(" ",lookups!$O$2-LEN(SOURCE!L2260)), "")&amp;
" | "&amp; SOURCE!M2260&amp;      IF(lookups!$P$2-LEN(SOURCE!M2260) &gt;= 0, REPT(" ",lookups!$P$2-LEN(SOURCE!M2260)), "")&amp;
      "},"&amp;IF(SOURCE!O2260&lt;&gt;"",""&amp;SOURCE!O2260,"")
 )
)
)</f>
        <v>/* 2216 */  { fnK100Ktok100M,               multiply,                    "E/hkm" STD_RIGHT_ARROW "E/100mi",             "kWh/100km" STD_RIGHT_ARROW,                   (0 &lt;&lt; TAM_MAX_BITS) |     0, CAT_NONE | SLS_ENABLED   | US_ENABLED   | EIM_DISABLED | PTP_NONE         },</v>
      </c>
    </row>
    <row r="2261" customFormat="false" ht="15.75" hidden="false" customHeight="false" outlineLevel="0" collapsed="false">
      <c r="A2261" s="263" t="str">
        <f aca="false">IF(AND(OR(SOURCE!A2261="",ISBLANK(SOURCE!A2261)),SOURCE!B2261&gt;0),IF(ISBLANK(SOURCE!C2261),"",SOURCE!C2261),
IF(SOURCE!B2261&lt;0,VLOOKUP(SOURCE!B2261,lookups!A$1:B$25,2,0),
  IF(ISBLANK(SOURCE!B2261),
    "",
    "/* "&amp;TEXT(SOURCE!B2261,"???0")&amp;" *"&amp;
      SOURCE!C2261&amp;", "&amp; IF(lookups!$E$2-LEN(SOURCE!C2261) &gt;= 0, REPT(" ",lookups!$E$2-LEN(SOURCE!C2261)), "")&amp;
      SOURCE!D2261&amp;", "&amp; IF(lookups!$F$2-LEN(SOURCE!D2261) &gt;= 0, REPT(" ",lookups!$F$2-LEN(SOURCE!D2261)), "")&amp;
      SOURCE!E2261&amp;", "&amp; IF(lookups!$G$2-LEN(SOURCE!E2261) &gt;=0, REPT(" ",lookups!$G$2-LEN(SOURCE!E2261)), "")&amp;
      SOURCE!F2261&amp;", "&amp; IF(lookups!$H$2-LEN(SOURCE!F2261) &gt;= 0, REPT(" ",lookups!$H$2-LEN(SOURCE!F2261)+2), "")&amp;"("&amp;
      SUBSTITUTE(TEXT(SOURCE!G2261,"??0"),"  ","")&amp;" &lt;&lt; TAM_MAX_BITS) |"&amp; IF(lookups!$I$2-3 &gt;= 0, REPT(" ",MAX(1,lookups!$I$2-5+4+1-1-LEN(  IF(ISTEXT(SOURCE!H2261),SOURCE!H2261,  SUBSTITUTE(SUBSTITUTE(TEXT(SOURCE!H2261,"????0"),"  ","")," ",""))   ))), "")&amp;
       IF(ISTEXT(SOURCE!H2261),SOURCE!H2261, SUBSTITUTE(SUBSTITUTE(TEXT(SOURCE!H2261,"????0"),"  ","")," ",""))   &amp;","&amp; IF(lookups!$J$2-3 &gt;= 0, REPT(" ",lookups!$J$2-3-5), "")&amp;
      SOURCE!I2261&amp;
" | "&amp; IF(lookups!$K$2-LEN(SOURCE!I2261) &gt;= 0, REPT(" ",lookups!$K$2-LEN(SOURCE!I2261)), "")&amp;
      SOURCE!J2261&amp;      IF(lookups!$L$2-LEN(SOURCE!J2261) &gt;= 0, REPT(" ",lookups!$L$2-LEN(SOURCE!J2261)), "")&amp;
" | "&amp; IF(lookups!$K$2-LEN(SOURCE!I2261) &gt;= 0, REPT(" ",lookups!$K$2-LEN(SOURCE!I2261)), "")&amp;
      SOURCE!K2261&amp;      IF(lookups!$L$2-LEN(SOURCE!K2261) &gt;= 0, REPT(" ",lookups!$M$2-LEN(SOURCE!K2261)), "")&amp;
" | "&amp; SOURCE!L2261&amp;      IF(lookups!$O$2-LEN(SOURCE!L2261) &gt;= 0, REPT(" ",lookups!$O$2-LEN(SOURCE!L2261)), "")&amp;
" | "&amp; SOURCE!M2261&amp;      IF(lookups!$P$2-LEN(SOURCE!M2261) &gt;= 0, REPT(" ",lookups!$P$2-LEN(SOURCE!M2261)), "")&amp;
      "},"&amp;IF(SOURCE!O2261&lt;&gt;"",""&amp;SOURCE!O2261,"")
 )
)
)</f>
        <v>/* 2217 */  { fnK100Ktok100M,               divide,                      "E/100mi" STD_RIGHT_ARROW "E/hkm",             "kWh/100mi" STD_RIGHT_ARROW,                   (0 &lt;&lt; TAM_MAX_BITS) |     0, CAT_NONE | SLS_ENABLED   | US_ENABLED   | EIM_DISABLED | PTP_NONE         },</v>
      </c>
    </row>
    <row r="2262" customFormat="false" ht="15.75" hidden="false" customHeight="false" outlineLevel="0" collapsed="false">
      <c r="A2262" s="263" t="str">
        <f aca="false">IF(AND(OR(SOURCE!A2262="",ISBLANK(SOURCE!A2262)),SOURCE!B2262&gt;0),IF(ISBLANK(SOURCE!C2262),"",SOURCE!C2262),
IF(SOURCE!B2262&lt;0,VLOOKUP(SOURCE!B2262,lookups!A$1:B$25,2,0),
  IF(ISBLANK(SOURCE!B2262),
    "",
    "/* "&amp;TEXT(SOURCE!B2262,"???0")&amp;" *"&amp;
      SOURCE!C2262&amp;", "&amp; IF(lookups!$E$2-LEN(SOURCE!C2262) &gt;= 0, REPT(" ",lookups!$E$2-LEN(SOURCE!C2262)), "")&amp;
      SOURCE!D2262&amp;", "&amp; IF(lookups!$F$2-LEN(SOURCE!D2262) &gt;= 0, REPT(" ",lookups!$F$2-LEN(SOURCE!D2262)), "")&amp;
      SOURCE!E2262&amp;", "&amp; IF(lookups!$G$2-LEN(SOURCE!E2262) &gt;=0, REPT(" ",lookups!$G$2-LEN(SOURCE!E2262)), "")&amp;
      SOURCE!F2262&amp;", "&amp; IF(lookups!$H$2-LEN(SOURCE!F2262) &gt;= 0, REPT(" ",lookups!$H$2-LEN(SOURCE!F2262)+2), "")&amp;"("&amp;
      SUBSTITUTE(TEXT(SOURCE!G2262,"??0"),"  ","")&amp;" &lt;&lt; TAM_MAX_BITS) |"&amp; IF(lookups!$I$2-3 &gt;= 0, REPT(" ",MAX(1,lookups!$I$2-5+4+1-1-LEN(  IF(ISTEXT(SOURCE!H2262),SOURCE!H2262,  SUBSTITUTE(SUBSTITUTE(TEXT(SOURCE!H2262,"????0"),"  ","")," ",""))   ))), "")&amp;
       IF(ISTEXT(SOURCE!H2262),SOURCE!H2262, SUBSTITUTE(SUBSTITUTE(TEXT(SOURCE!H2262,"????0"),"  ","")," ",""))   &amp;","&amp; IF(lookups!$J$2-3 &gt;= 0, REPT(" ",lookups!$J$2-3-5), "")&amp;
      SOURCE!I2262&amp;
" | "&amp; IF(lookups!$K$2-LEN(SOURCE!I2262) &gt;= 0, REPT(" ",lookups!$K$2-LEN(SOURCE!I2262)), "")&amp;
      SOURCE!J2262&amp;      IF(lookups!$L$2-LEN(SOURCE!J2262) &gt;= 0, REPT(" ",lookups!$L$2-LEN(SOURCE!J2262)), "")&amp;
" | "&amp; IF(lookups!$K$2-LEN(SOURCE!I2262) &gt;= 0, REPT(" ",lookups!$K$2-LEN(SOURCE!I2262)), "")&amp;
      SOURCE!K2262&amp;      IF(lookups!$L$2-LEN(SOURCE!K2262) &gt;= 0, REPT(" ",lookups!$M$2-LEN(SOURCE!K2262)), "")&amp;
" | "&amp; SOURCE!L2262&amp;      IF(lookups!$O$2-LEN(SOURCE!L2262) &gt;= 0, REPT(" ",lookups!$O$2-LEN(SOURCE!L2262)), "")&amp;
" | "&amp; SOURCE!M2262&amp;      IF(lookups!$P$2-LEN(SOURCE!M2262) &gt;= 0, REPT(" ",lookups!$P$2-LEN(SOURCE!M2262)), "")&amp;
      "},"&amp;IF(SOURCE!O2262&lt;&gt;"",""&amp;SOURCE!O2262,"")
 )
)
)</f>
        <v>/* 2218 */  { fnL100Tomguk,                 multiply,                    "l/hkm" STD_RIGHT_ARROW "mpg" STD_UK,          "l/100km" STD_RIGHT_ARROW,                     (0 &lt;&lt; TAM_MAX_BITS) |     0, CAT_NONE | SLS_ENABLED   | US_ENABLED   | EIM_DISABLED | PTP_NONE         },</v>
      </c>
    </row>
    <row r="2263" customFormat="false" ht="15.75" hidden="false" customHeight="false" outlineLevel="0" collapsed="false">
      <c r="A2263" s="263" t="str">
        <f aca="false">IF(AND(OR(SOURCE!A2263="",ISBLANK(SOURCE!A2263)),SOURCE!B2263&gt;0),IF(ISBLANK(SOURCE!C2263),"",SOURCE!C2263),
IF(SOURCE!B2263&lt;0,VLOOKUP(SOURCE!B2263,lookups!A$1:B$25,2,0),
  IF(ISBLANK(SOURCE!B2263),
    "",
    "/* "&amp;TEXT(SOURCE!B2263,"???0")&amp;" *"&amp;
      SOURCE!C2263&amp;", "&amp; IF(lookups!$E$2-LEN(SOURCE!C2263) &gt;= 0, REPT(" ",lookups!$E$2-LEN(SOURCE!C2263)), "")&amp;
      SOURCE!D2263&amp;", "&amp; IF(lookups!$F$2-LEN(SOURCE!D2263) &gt;= 0, REPT(" ",lookups!$F$2-LEN(SOURCE!D2263)), "")&amp;
      SOURCE!E2263&amp;", "&amp; IF(lookups!$G$2-LEN(SOURCE!E2263) &gt;=0, REPT(" ",lookups!$G$2-LEN(SOURCE!E2263)), "")&amp;
      SOURCE!F2263&amp;", "&amp; IF(lookups!$H$2-LEN(SOURCE!F2263) &gt;= 0, REPT(" ",lookups!$H$2-LEN(SOURCE!F2263)+2), "")&amp;"("&amp;
      SUBSTITUTE(TEXT(SOURCE!G2263,"??0"),"  ","")&amp;" &lt;&lt; TAM_MAX_BITS) |"&amp; IF(lookups!$I$2-3 &gt;= 0, REPT(" ",MAX(1,lookups!$I$2-5+4+1-1-LEN(  IF(ISTEXT(SOURCE!H2263),SOURCE!H2263,  SUBSTITUTE(SUBSTITUTE(TEXT(SOURCE!H2263,"????0"),"  ","")," ",""))   ))), "")&amp;
       IF(ISTEXT(SOURCE!H2263),SOURCE!H2263, SUBSTITUTE(SUBSTITUTE(TEXT(SOURCE!H2263,"????0"),"  ","")," ",""))   &amp;","&amp; IF(lookups!$J$2-3 &gt;= 0, REPT(" ",lookups!$J$2-3-5), "")&amp;
      SOURCE!I2263&amp;
" | "&amp; IF(lookups!$K$2-LEN(SOURCE!I2263) &gt;= 0, REPT(" ",lookups!$K$2-LEN(SOURCE!I2263)), "")&amp;
      SOURCE!J2263&amp;      IF(lookups!$L$2-LEN(SOURCE!J2263) &gt;= 0, REPT(" ",lookups!$L$2-LEN(SOURCE!J2263)), "")&amp;
" | "&amp; IF(lookups!$K$2-LEN(SOURCE!I2263) &gt;= 0, REPT(" ",lookups!$K$2-LEN(SOURCE!I2263)), "")&amp;
      SOURCE!K2263&amp;      IF(lookups!$L$2-LEN(SOURCE!K2263) &gt;= 0, REPT(" ",lookups!$M$2-LEN(SOURCE!K2263)), "")&amp;
" | "&amp; SOURCE!L2263&amp;      IF(lookups!$O$2-LEN(SOURCE!L2263) &gt;= 0, REPT(" ",lookups!$O$2-LEN(SOURCE!L2263)), "")&amp;
" | "&amp; SOURCE!M2263&amp;      IF(lookups!$P$2-LEN(SOURCE!M2263) &gt;= 0, REPT(" ",lookups!$P$2-LEN(SOURCE!M2263)), "")&amp;
      "},"&amp;IF(SOURCE!O2263&lt;&gt;"",""&amp;SOURCE!O2263,"")
 )
)
)</f>
        <v>/* 2219 */  { fnL100Tomguk,                 divide,                      "mpg" STD_UK STD_RIGHT_ARROW "l/hkm",          "mpg" STD_UK STD_RIGHT_ARROW,                  (0 &lt;&lt; TAM_MAX_BITS) |     0, CAT_NONE | SLS_ENABLED   | US_ENABLED   | EIM_DISABLED | PTP_NONE         },</v>
      </c>
    </row>
    <row r="2264" customFormat="false" ht="15.75" hidden="false" customHeight="false" outlineLevel="0" collapsed="false">
      <c r="A2264" s="263" t="str">
        <f aca="false">IF(AND(OR(SOURCE!A2264="",ISBLANK(SOURCE!A2264)),SOURCE!B2264&gt;0),IF(ISBLANK(SOURCE!C2264),"",SOURCE!C2264),
IF(SOURCE!B2264&lt;0,VLOOKUP(SOURCE!B2264,lookups!A$1:B$25,2,0),
  IF(ISBLANK(SOURCE!B2264),
    "",
    "/* "&amp;TEXT(SOURCE!B2264,"???0")&amp;" *"&amp;
      SOURCE!C2264&amp;", "&amp; IF(lookups!$E$2-LEN(SOURCE!C2264) &gt;= 0, REPT(" ",lookups!$E$2-LEN(SOURCE!C2264)), "")&amp;
      SOURCE!D2264&amp;", "&amp; IF(lookups!$F$2-LEN(SOURCE!D2264) &gt;= 0, REPT(" ",lookups!$F$2-LEN(SOURCE!D2264)), "")&amp;
      SOURCE!E2264&amp;", "&amp; IF(lookups!$G$2-LEN(SOURCE!E2264) &gt;=0, REPT(" ",lookups!$G$2-LEN(SOURCE!E2264)), "")&amp;
      SOURCE!F2264&amp;", "&amp; IF(lookups!$H$2-LEN(SOURCE!F2264) &gt;= 0, REPT(" ",lookups!$H$2-LEN(SOURCE!F2264)+2), "")&amp;"("&amp;
      SUBSTITUTE(TEXT(SOURCE!G2264,"??0"),"  ","")&amp;" &lt;&lt; TAM_MAX_BITS) |"&amp; IF(lookups!$I$2-3 &gt;= 0, REPT(" ",MAX(1,lookups!$I$2-5+4+1-1-LEN(  IF(ISTEXT(SOURCE!H2264),SOURCE!H2264,  SUBSTITUTE(SUBSTITUTE(TEXT(SOURCE!H2264,"????0"),"  ","")," ",""))   ))), "")&amp;
       IF(ISTEXT(SOURCE!H2264),SOURCE!H2264, SUBSTITUTE(SUBSTITUTE(TEXT(SOURCE!H2264,"????0"),"  ","")," ",""))   &amp;","&amp; IF(lookups!$J$2-3 &gt;= 0, REPT(" ",lookups!$J$2-3-5), "")&amp;
      SOURCE!I2264&amp;
" | "&amp; IF(lookups!$K$2-LEN(SOURCE!I2264) &gt;= 0, REPT(" ",lookups!$K$2-LEN(SOURCE!I2264)), "")&amp;
      SOURCE!J2264&amp;      IF(lookups!$L$2-LEN(SOURCE!J2264) &gt;= 0, REPT(" ",lookups!$L$2-LEN(SOURCE!J2264)), "")&amp;
" | "&amp; IF(lookups!$K$2-LEN(SOURCE!I2264) &gt;= 0, REPT(" ",lookups!$K$2-LEN(SOURCE!I2264)), "")&amp;
      SOURCE!K2264&amp;      IF(lookups!$L$2-LEN(SOURCE!K2264) &gt;= 0, REPT(" ",lookups!$M$2-LEN(SOURCE!K2264)), "")&amp;
" | "&amp; SOURCE!L2264&amp;      IF(lookups!$O$2-LEN(SOURCE!L2264) &gt;= 0, REPT(" ",lookups!$O$2-LEN(SOURCE!L2264)), "")&amp;
" | "&amp; SOURCE!M2264&amp;      IF(lookups!$P$2-LEN(SOURCE!M2264) &gt;= 0, REPT(" ",lookups!$P$2-LEN(SOURCE!M2264)), "")&amp;
      "},"&amp;IF(SOURCE!O2264&lt;&gt;"",""&amp;SOURCE!O2264,"")
 )
)
)</f>
        <v>/* 2220 */  { fnMgeuktok100M,               multiply,                    "mge" STD_UK STD_RIGHT_ARROW "E/100mi",        "mge" STD_UK STD_RIGHT_ARROW,                  (0 &lt;&lt; TAM_MAX_BITS) |     0, CAT_NONE | SLS_ENABLED   | US_ENABLED   | EIM_DISABLED | PTP_NONE         },</v>
      </c>
    </row>
    <row r="2265" customFormat="false" ht="15.75" hidden="false" customHeight="false" outlineLevel="0" collapsed="false">
      <c r="A2265" s="263" t="str">
        <f aca="false">IF(AND(OR(SOURCE!A2265="",ISBLANK(SOURCE!A2265)),SOURCE!B2265&gt;0),IF(ISBLANK(SOURCE!C2265),"",SOURCE!C2265),
IF(SOURCE!B2265&lt;0,VLOOKUP(SOURCE!B2265,lookups!A$1:B$25,2,0),
  IF(ISBLANK(SOURCE!B2265),
    "",
    "/* "&amp;TEXT(SOURCE!B2265,"???0")&amp;" *"&amp;
      SOURCE!C2265&amp;", "&amp; IF(lookups!$E$2-LEN(SOURCE!C2265) &gt;= 0, REPT(" ",lookups!$E$2-LEN(SOURCE!C2265)), "")&amp;
      SOURCE!D2265&amp;", "&amp; IF(lookups!$F$2-LEN(SOURCE!D2265) &gt;= 0, REPT(" ",lookups!$F$2-LEN(SOURCE!D2265)), "")&amp;
      SOURCE!E2265&amp;", "&amp; IF(lookups!$G$2-LEN(SOURCE!E2265) &gt;=0, REPT(" ",lookups!$G$2-LEN(SOURCE!E2265)), "")&amp;
      SOURCE!F2265&amp;", "&amp; IF(lookups!$H$2-LEN(SOURCE!F2265) &gt;= 0, REPT(" ",lookups!$H$2-LEN(SOURCE!F2265)+2), "")&amp;"("&amp;
      SUBSTITUTE(TEXT(SOURCE!G2265,"??0"),"  ","")&amp;" &lt;&lt; TAM_MAX_BITS) |"&amp; IF(lookups!$I$2-3 &gt;= 0, REPT(" ",MAX(1,lookups!$I$2-5+4+1-1-LEN(  IF(ISTEXT(SOURCE!H2265),SOURCE!H2265,  SUBSTITUTE(SUBSTITUTE(TEXT(SOURCE!H2265,"????0"),"  ","")," ",""))   ))), "")&amp;
       IF(ISTEXT(SOURCE!H2265),SOURCE!H2265, SUBSTITUTE(SUBSTITUTE(TEXT(SOURCE!H2265,"????0"),"  ","")," ",""))   &amp;","&amp; IF(lookups!$J$2-3 &gt;= 0, REPT(" ",lookups!$J$2-3-5), "")&amp;
      SOURCE!I2265&amp;
" | "&amp; IF(lookups!$K$2-LEN(SOURCE!I2265) &gt;= 0, REPT(" ",lookups!$K$2-LEN(SOURCE!I2265)), "")&amp;
      SOURCE!J2265&amp;      IF(lookups!$L$2-LEN(SOURCE!J2265) &gt;= 0, REPT(" ",lookups!$L$2-LEN(SOURCE!J2265)), "")&amp;
" | "&amp; IF(lookups!$K$2-LEN(SOURCE!I2265) &gt;= 0, REPT(" ",lookups!$K$2-LEN(SOURCE!I2265)), "")&amp;
      SOURCE!K2265&amp;      IF(lookups!$L$2-LEN(SOURCE!K2265) &gt;= 0, REPT(" ",lookups!$M$2-LEN(SOURCE!K2265)), "")&amp;
" | "&amp; SOURCE!L2265&amp;      IF(lookups!$O$2-LEN(SOURCE!L2265) &gt;= 0, REPT(" ",lookups!$O$2-LEN(SOURCE!L2265)), "")&amp;
" | "&amp; SOURCE!M2265&amp;      IF(lookups!$P$2-LEN(SOURCE!M2265) &gt;= 0, REPT(" ",lookups!$P$2-LEN(SOURCE!M2265)), "")&amp;
      "},"&amp;IF(SOURCE!O2265&lt;&gt;"",""&amp;SOURCE!O2265,"")
 )
)
)</f>
        <v>/* 2221 */  { fnMgeuktok100M,               divide,                      "E/100mi" STD_RIGHT_ARROW "mge" STD_UK,        "kWh/100mi" STD_RIGHT_ARROW,                   (0 &lt;&lt; TAM_MAX_BITS) |     0, CAT_NONE | SLS_ENABLED   | US_ENABLED   | EIM_DISABLED | PTP_NONE         },</v>
      </c>
    </row>
    <row r="2266" customFormat="false" ht="15.75" hidden="false" customHeight="false" outlineLevel="0" collapsed="false">
      <c r="A2266" s="263" t="str">
        <f aca="false">IF(AND(OR(SOURCE!A2266="",ISBLANK(SOURCE!A2266)),SOURCE!B2266&gt;0),IF(ISBLANK(SOURCE!C2266),"",SOURCE!C2266),
IF(SOURCE!B2266&lt;0,VLOOKUP(SOURCE!B2266,lookups!A$1:B$25,2,0),
  IF(ISBLANK(SOURCE!B2266),
    "",
    "/* "&amp;TEXT(SOURCE!B2266,"???0")&amp;" *"&amp;
      SOURCE!C2266&amp;", "&amp; IF(lookups!$E$2-LEN(SOURCE!C2266) &gt;= 0, REPT(" ",lookups!$E$2-LEN(SOURCE!C2266)), "")&amp;
      SOURCE!D2266&amp;", "&amp; IF(lookups!$F$2-LEN(SOURCE!D2266) &gt;= 0, REPT(" ",lookups!$F$2-LEN(SOURCE!D2266)), "")&amp;
      SOURCE!E2266&amp;", "&amp; IF(lookups!$G$2-LEN(SOURCE!E2266) &gt;=0, REPT(" ",lookups!$G$2-LEN(SOURCE!E2266)), "")&amp;
      SOURCE!F2266&amp;", "&amp; IF(lookups!$H$2-LEN(SOURCE!F2266) &gt;= 0, REPT(" ",lookups!$H$2-LEN(SOURCE!F2266)+2), "")&amp;"("&amp;
      SUBSTITUTE(TEXT(SOURCE!G2266,"??0"),"  ","")&amp;" &lt;&lt; TAM_MAX_BITS) |"&amp; IF(lookups!$I$2-3 &gt;= 0, REPT(" ",MAX(1,lookups!$I$2-5+4+1-1-LEN(  IF(ISTEXT(SOURCE!H2266),SOURCE!H2266,  SUBSTITUTE(SUBSTITUTE(TEXT(SOURCE!H2266,"????0"),"  ","")," ",""))   ))), "")&amp;
       IF(ISTEXT(SOURCE!H2266),SOURCE!H2266, SUBSTITUTE(SUBSTITUTE(TEXT(SOURCE!H2266,"????0"),"  ","")," ",""))   &amp;","&amp; IF(lookups!$J$2-3 &gt;= 0, REPT(" ",lookups!$J$2-3-5), "")&amp;
      SOURCE!I2266&amp;
" | "&amp; IF(lookups!$K$2-LEN(SOURCE!I2266) &gt;= 0, REPT(" ",lookups!$K$2-LEN(SOURCE!I2266)), "")&amp;
      SOURCE!J2266&amp;      IF(lookups!$L$2-LEN(SOURCE!J2266) &gt;= 0, REPT(" ",lookups!$L$2-LEN(SOURCE!J2266)), "")&amp;
" | "&amp; IF(lookups!$K$2-LEN(SOURCE!I2266) &gt;= 0, REPT(" ",lookups!$K$2-LEN(SOURCE!I2266)), "")&amp;
      SOURCE!K2266&amp;      IF(lookups!$L$2-LEN(SOURCE!K2266) &gt;= 0, REPT(" ",lookups!$M$2-LEN(SOURCE!K2266)), "")&amp;
" | "&amp; SOURCE!L2266&amp;      IF(lookups!$O$2-LEN(SOURCE!L2266) &gt;= 0, REPT(" ",lookups!$O$2-LEN(SOURCE!L2266)), "")&amp;
" | "&amp; SOURCE!M2266&amp;      IF(lookups!$P$2-LEN(SOURCE!M2266) &gt;= 0, REPT(" ",lookups!$P$2-LEN(SOURCE!M2266)), "")&amp;
      "},"&amp;IF(SOURCE!O2266&lt;&gt;"",""&amp;SOURCE!O2266,"")
 )
)
)</f>
        <v>/* 2222 */  { fnK100Mtomik,                 multiply,                    "E/100mi" STD_RIGHT_ARROW "mi/E",              "kWh/100mi" STD_RIGHT_ARROW,                   (0 &lt;&lt; TAM_MAX_BITS) |     0, CAT_NONE | SLS_ENABLED   | US_ENABLED   | EIM_DISABLED | PTP_NONE         },</v>
      </c>
    </row>
    <row r="2267" customFormat="false" ht="15.75" hidden="false" customHeight="false" outlineLevel="0" collapsed="false">
      <c r="A2267" s="263" t="str">
        <f aca="false">IF(AND(OR(SOURCE!A2267="",ISBLANK(SOURCE!A2267)),SOURCE!B2267&gt;0),IF(ISBLANK(SOURCE!C2267),"",SOURCE!C2267),
IF(SOURCE!B2267&lt;0,VLOOKUP(SOURCE!B2267,lookups!A$1:B$25,2,0),
  IF(ISBLANK(SOURCE!B2267),
    "",
    "/* "&amp;TEXT(SOURCE!B2267,"???0")&amp;" *"&amp;
      SOURCE!C2267&amp;", "&amp; IF(lookups!$E$2-LEN(SOURCE!C2267) &gt;= 0, REPT(" ",lookups!$E$2-LEN(SOURCE!C2267)), "")&amp;
      SOURCE!D2267&amp;", "&amp; IF(lookups!$F$2-LEN(SOURCE!D2267) &gt;= 0, REPT(" ",lookups!$F$2-LEN(SOURCE!D2267)), "")&amp;
      SOURCE!E2267&amp;", "&amp; IF(lookups!$G$2-LEN(SOURCE!E2267) &gt;=0, REPT(" ",lookups!$G$2-LEN(SOURCE!E2267)), "")&amp;
      SOURCE!F2267&amp;", "&amp; IF(lookups!$H$2-LEN(SOURCE!F2267) &gt;= 0, REPT(" ",lookups!$H$2-LEN(SOURCE!F2267)+2), "")&amp;"("&amp;
      SUBSTITUTE(TEXT(SOURCE!G2267,"??0"),"  ","")&amp;" &lt;&lt; TAM_MAX_BITS) |"&amp; IF(lookups!$I$2-3 &gt;= 0, REPT(" ",MAX(1,lookups!$I$2-5+4+1-1-LEN(  IF(ISTEXT(SOURCE!H2267),SOURCE!H2267,  SUBSTITUTE(SUBSTITUTE(TEXT(SOURCE!H2267,"????0"),"  ","")," ",""))   ))), "")&amp;
       IF(ISTEXT(SOURCE!H2267),SOURCE!H2267, SUBSTITUTE(SUBSTITUTE(TEXT(SOURCE!H2267,"????0"),"  ","")," ",""))   &amp;","&amp; IF(lookups!$J$2-3 &gt;= 0, REPT(" ",lookups!$J$2-3-5), "")&amp;
      SOURCE!I2267&amp;
" | "&amp; IF(lookups!$K$2-LEN(SOURCE!I2267) &gt;= 0, REPT(" ",lookups!$K$2-LEN(SOURCE!I2267)), "")&amp;
      SOURCE!J2267&amp;      IF(lookups!$L$2-LEN(SOURCE!J2267) &gt;= 0, REPT(" ",lookups!$L$2-LEN(SOURCE!J2267)), "")&amp;
" | "&amp; IF(lookups!$K$2-LEN(SOURCE!I2267) &gt;= 0, REPT(" ",lookups!$K$2-LEN(SOURCE!I2267)), "")&amp;
      SOURCE!K2267&amp;      IF(lookups!$L$2-LEN(SOURCE!K2267) &gt;= 0, REPT(" ",lookups!$M$2-LEN(SOURCE!K2267)), "")&amp;
" | "&amp; SOURCE!L2267&amp;      IF(lookups!$O$2-LEN(SOURCE!L2267) &gt;= 0, REPT(" ",lookups!$O$2-LEN(SOURCE!L2267)), "")&amp;
" | "&amp; SOURCE!M2267&amp;      IF(lookups!$P$2-LEN(SOURCE!M2267) &gt;= 0, REPT(" ",lookups!$P$2-LEN(SOURCE!M2267)), "")&amp;
      "},"&amp;IF(SOURCE!O2267&lt;&gt;"",""&amp;SOURCE!O2267,"")
 )
)
)</f>
        <v>/* 2223 */  { fnK100Mtomik,                 divide,                      "mi/E" STD_RIGHT_ARROW "E/100mi",              "mi/kWh" STD_RIGHT_ARROW,                      (0 &lt;&lt; TAM_MAX_BITS) |     0, CAT_NONE | SLS_ENABLED   | US_ENABLED   | EIM_DISABLED | PTP_NONE         },</v>
      </c>
    </row>
    <row r="2268" customFormat="false" ht="15.75" hidden="false" customHeight="false" outlineLevel="0" collapsed="false">
      <c r="A2268" s="263" t="str">
        <f aca="false">IF(AND(OR(SOURCE!A2268="",ISBLANK(SOURCE!A2268)),SOURCE!B2268&gt;0),IF(ISBLANK(SOURCE!C2268),"",SOURCE!C2268),
IF(SOURCE!B2268&lt;0,VLOOKUP(SOURCE!B2268,lookups!A$1:B$25,2,0),
  IF(ISBLANK(SOURCE!B2268),
    "",
    "/* "&amp;TEXT(SOURCE!B2268,"???0")&amp;" *"&amp;
      SOURCE!C2268&amp;", "&amp; IF(lookups!$E$2-LEN(SOURCE!C2268) &gt;= 0, REPT(" ",lookups!$E$2-LEN(SOURCE!C2268)), "")&amp;
      SOURCE!D2268&amp;", "&amp; IF(lookups!$F$2-LEN(SOURCE!D2268) &gt;= 0, REPT(" ",lookups!$F$2-LEN(SOURCE!D2268)), "")&amp;
      SOURCE!E2268&amp;", "&amp; IF(lookups!$G$2-LEN(SOURCE!E2268) &gt;=0, REPT(" ",lookups!$G$2-LEN(SOURCE!E2268)), "")&amp;
      SOURCE!F2268&amp;", "&amp; IF(lookups!$H$2-LEN(SOURCE!F2268) &gt;= 0, REPT(" ",lookups!$H$2-LEN(SOURCE!F2268)+2), "")&amp;"("&amp;
      SUBSTITUTE(TEXT(SOURCE!G2268,"??0"),"  ","")&amp;" &lt;&lt; TAM_MAX_BITS) |"&amp; IF(lookups!$I$2-3 &gt;= 0, REPT(" ",MAX(1,lookups!$I$2-5+4+1-1-LEN(  IF(ISTEXT(SOURCE!H2268),SOURCE!H2268,  SUBSTITUTE(SUBSTITUTE(TEXT(SOURCE!H2268,"????0"),"  ","")," ",""))   ))), "")&amp;
       IF(ISTEXT(SOURCE!H2268),SOURCE!H2268, SUBSTITUTE(SUBSTITUTE(TEXT(SOURCE!H2268,"????0"),"  ","")," ",""))   &amp;","&amp; IF(lookups!$J$2-3 &gt;= 0, REPT(" ",lookups!$J$2-3-5), "")&amp;
      SOURCE!I2268&amp;
" | "&amp; IF(lookups!$K$2-LEN(SOURCE!I2268) &gt;= 0, REPT(" ",lookups!$K$2-LEN(SOURCE!I2268)), "")&amp;
      SOURCE!J2268&amp;      IF(lookups!$L$2-LEN(SOURCE!J2268) &gt;= 0, REPT(" ",lookups!$L$2-LEN(SOURCE!J2268)), "")&amp;
" | "&amp; IF(lookups!$K$2-LEN(SOURCE!I2268) &gt;= 0, REPT(" ",lookups!$K$2-LEN(SOURCE!I2268)), "")&amp;
      SOURCE!K2268&amp;      IF(lookups!$L$2-LEN(SOURCE!K2268) &gt;= 0, REPT(" ",lookups!$M$2-LEN(SOURCE!K2268)), "")&amp;
" | "&amp; SOURCE!L2268&amp;      IF(lookups!$O$2-LEN(SOURCE!L2268) &gt;= 0, REPT(" ",lookups!$O$2-LEN(SOURCE!L2268)), "")&amp;
" | "&amp; SOURCE!M2268&amp;      IF(lookups!$P$2-LEN(SOURCE!M2268) &gt;= 0, REPT(" ",lookups!$P$2-LEN(SOURCE!M2268)), "")&amp;
      "},"&amp;IF(SOURCE!O2268&lt;&gt;"",""&amp;SOURCE!O2268,"")
 )
)
)</f>
        <v>/* 2224 */  { itemToBeCoded,                NOPARAM,                     "Ymmv:",                                       "Ymmv:",                                       (0 &lt;&lt; TAM_MAX_BITS) |     0, CAT_MENU | SLS_UNCHANGED | US_UNCHANGED | EIM_DISABLED | PTP_DISABLED     },</v>
      </c>
    </row>
    <row r="2269" customFormat="false" ht="15.75" hidden="false" customHeight="false" outlineLevel="0" collapsed="false">
      <c r="A2269" s="263" t="str">
        <f aca="false">IF(AND(OR(SOURCE!A2269="",ISBLANK(SOURCE!A2269)),SOURCE!B2269&gt;0),IF(ISBLANK(SOURCE!C2269),"",SOURCE!C2269),
IF(SOURCE!B2269&lt;0,VLOOKUP(SOURCE!B2269,lookups!A$1:B$25,2,0),
  IF(ISBLANK(SOURCE!B2269),
    "",
    "/* "&amp;TEXT(SOURCE!B2269,"???0")&amp;" *"&amp;
      SOURCE!C2269&amp;", "&amp; IF(lookups!$E$2-LEN(SOURCE!C2269) &gt;= 0, REPT(" ",lookups!$E$2-LEN(SOURCE!C2269)), "")&amp;
      SOURCE!D2269&amp;", "&amp; IF(lookups!$F$2-LEN(SOURCE!D2269) &gt;= 0, REPT(" ",lookups!$F$2-LEN(SOURCE!D2269)), "")&amp;
      SOURCE!E2269&amp;", "&amp; IF(lookups!$G$2-LEN(SOURCE!E2269) &gt;=0, REPT(" ",lookups!$G$2-LEN(SOURCE!E2269)), "")&amp;
      SOURCE!F2269&amp;", "&amp; IF(lookups!$H$2-LEN(SOURCE!F2269) &gt;= 0, REPT(" ",lookups!$H$2-LEN(SOURCE!F2269)+2), "")&amp;"("&amp;
      SUBSTITUTE(TEXT(SOURCE!G2269,"??0"),"  ","")&amp;" &lt;&lt; TAM_MAX_BITS) |"&amp; IF(lookups!$I$2-3 &gt;= 0, REPT(" ",MAX(1,lookups!$I$2-5+4+1-1-LEN(  IF(ISTEXT(SOURCE!H2269),SOURCE!H2269,  SUBSTITUTE(SUBSTITUTE(TEXT(SOURCE!H2269,"????0"),"  ","")," ",""))   ))), "")&amp;
       IF(ISTEXT(SOURCE!H2269),SOURCE!H2269, SUBSTITUTE(SUBSTITUTE(TEXT(SOURCE!H2269,"????0"),"  ","")," ",""))   &amp;","&amp; IF(lookups!$J$2-3 &gt;= 0, REPT(" ",lookups!$J$2-3-5), "")&amp;
      SOURCE!I2269&amp;
" | "&amp; IF(lookups!$K$2-LEN(SOURCE!I2269) &gt;= 0, REPT(" ",lookups!$K$2-LEN(SOURCE!I2269)), "")&amp;
      SOURCE!J2269&amp;      IF(lookups!$L$2-LEN(SOURCE!J2269) &gt;= 0, REPT(" ",lookups!$L$2-LEN(SOURCE!J2269)), "")&amp;
" | "&amp; IF(lookups!$K$2-LEN(SOURCE!I2269) &gt;= 0, REPT(" ",lookups!$K$2-LEN(SOURCE!I2269)), "")&amp;
      SOURCE!K2269&amp;      IF(lookups!$L$2-LEN(SOURCE!K2269) &gt;= 0, REPT(" ",lookups!$M$2-LEN(SOURCE!K2269)), "")&amp;
" | "&amp; SOURCE!L2269&amp;      IF(lookups!$O$2-LEN(SOURCE!L2269) &gt;= 0, REPT(" ",lookups!$O$2-LEN(SOURCE!L2269)), "")&amp;
" | "&amp; SOURCE!M2269&amp;      IF(lookups!$P$2-LEN(SOURCE!M2269) &gt;= 0, REPT(" ",lookups!$P$2-LEN(SOURCE!M2269)), "")&amp;
      "},"&amp;IF(SOURCE!O2269&lt;&gt;"",""&amp;SOURCE!O2269,"")
 )
)
)</f>
        <v>/* 2225 */  { fnExecutePlusSkip,            TM_LABEL,                    "XEQ.SKP",                                     "XEQ.SKP",                                     (0 &lt;&lt; TAM_MAX_BITS) |    99, CAT_FNCT | SLS_ENABLED   | US_ENABLED   | EIM_DISABLED | PTP_LABEL        },</v>
      </c>
    </row>
    <row r="2270" customFormat="false" ht="15.75" hidden="false" customHeight="false" outlineLevel="0" collapsed="false">
      <c r="A2270" s="263" t="str">
        <f aca="false">IF(AND(OR(SOURCE!A2270="",ISBLANK(SOURCE!A2270)),SOURCE!B2270&gt;0),IF(ISBLANK(SOURCE!C2270),"",SOURCE!C2270),
IF(SOURCE!B2270&lt;0,VLOOKUP(SOURCE!B2270,lookups!A$1:B$25,2,0),
  IF(ISBLANK(SOURCE!B2270),
    "",
    "/* "&amp;TEXT(SOURCE!B2270,"???0")&amp;" *"&amp;
      SOURCE!C2270&amp;", "&amp; IF(lookups!$E$2-LEN(SOURCE!C2270) &gt;= 0, REPT(" ",lookups!$E$2-LEN(SOURCE!C2270)), "")&amp;
      SOURCE!D2270&amp;", "&amp; IF(lookups!$F$2-LEN(SOURCE!D2270) &gt;= 0, REPT(" ",lookups!$F$2-LEN(SOURCE!D2270)), "")&amp;
      SOURCE!E2270&amp;", "&amp; IF(lookups!$G$2-LEN(SOURCE!E2270) &gt;=0, REPT(" ",lookups!$G$2-LEN(SOURCE!E2270)), "")&amp;
      SOURCE!F2270&amp;", "&amp; IF(lookups!$H$2-LEN(SOURCE!F2270) &gt;= 0, REPT(" ",lookups!$H$2-LEN(SOURCE!F2270)+2), "")&amp;"("&amp;
      SUBSTITUTE(TEXT(SOURCE!G2270,"??0"),"  ","")&amp;" &lt;&lt; TAM_MAX_BITS) |"&amp; IF(lookups!$I$2-3 &gt;= 0, REPT(" ",MAX(1,lookups!$I$2-5+4+1-1-LEN(  IF(ISTEXT(SOURCE!H2270),SOURCE!H2270,  SUBSTITUTE(SUBSTITUTE(TEXT(SOURCE!H2270,"????0"),"  ","")," ",""))   ))), "")&amp;
       IF(ISTEXT(SOURCE!H2270),SOURCE!H2270, SUBSTITUTE(SUBSTITUTE(TEXT(SOURCE!H2270,"????0"),"  ","")," ",""))   &amp;","&amp; IF(lookups!$J$2-3 &gt;= 0, REPT(" ",lookups!$J$2-3-5), "")&amp;
      SOURCE!I2270&amp;
" | "&amp; IF(lookups!$K$2-LEN(SOURCE!I2270) &gt;= 0, REPT(" ",lookups!$K$2-LEN(SOURCE!I2270)), "")&amp;
      SOURCE!J2270&amp;      IF(lookups!$L$2-LEN(SOURCE!J2270) &gt;= 0, REPT(" ",lookups!$L$2-LEN(SOURCE!J2270)), "")&amp;
" | "&amp; IF(lookups!$K$2-LEN(SOURCE!I2270) &gt;= 0, REPT(" ",lookups!$K$2-LEN(SOURCE!I2270)), "")&amp;
      SOURCE!K2270&amp;      IF(lookups!$L$2-LEN(SOURCE!K2270) &gt;= 0, REPT(" ",lookups!$M$2-LEN(SOURCE!K2270)), "")&amp;
" | "&amp; SOURCE!L2270&amp;      IF(lookups!$O$2-LEN(SOURCE!L2270) &gt;= 0, REPT(" ",lookups!$O$2-LEN(SOURCE!L2270)), "")&amp;
" | "&amp; SOURCE!M2270&amp;      IF(lookups!$P$2-LEN(SOURCE!M2270) &gt;= 0, REPT(" ",lookups!$P$2-LEN(SOURCE!M2270)), "")&amp;
      "},"&amp;IF(SOURCE!O2270&lt;&gt;"",""&amp;SOURCE!O2270,"")
 )
)
)</f>
        <v>/* 2226 */  { fnMultiplySI,                 210,                         STD_DOT "Ki",                                  STD_DOT "Ki",                                  (0 &lt;&lt; TAM_MAX_BITS) |     0, CAT_NONE | SLS_ENABLED   | US_ENABLED   | EIM_DISABLED | PTP_DISABLED     },//JM PRE UNIT</v>
      </c>
    </row>
    <row r="2271" customFormat="false" ht="15.75" hidden="false" customHeight="false" outlineLevel="0" collapsed="false">
      <c r="A2271" s="263" t="str">
        <f aca="false">IF(AND(OR(SOURCE!A2271="",ISBLANK(SOURCE!A2271)),SOURCE!B2271&gt;0),IF(ISBLANK(SOURCE!C2271),"",SOURCE!C2271),
IF(SOURCE!B2271&lt;0,VLOOKUP(SOURCE!B2271,lookups!A$1:B$25,2,0),
  IF(ISBLANK(SOURCE!B2271),
    "",
    "/* "&amp;TEXT(SOURCE!B2271,"???0")&amp;" *"&amp;
      SOURCE!C2271&amp;", "&amp; IF(lookups!$E$2-LEN(SOURCE!C2271) &gt;= 0, REPT(" ",lookups!$E$2-LEN(SOURCE!C2271)), "")&amp;
      SOURCE!D2271&amp;", "&amp; IF(lookups!$F$2-LEN(SOURCE!D2271) &gt;= 0, REPT(" ",lookups!$F$2-LEN(SOURCE!D2271)), "")&amp;
      SOURCE!E2271&amp;", "&amp; IF(lookups!$G$2-LEN(SOURCE!E2271) &gt;=0, REPT(" ",lookups!$G$2-LEN(SOURCE!E2271)), "")&amp;
      SOURCE!F2271&amp;", "&amp; IF(lookups!$H$2-LEN(SOURCE!F2271) &gt;= 0, REPT(" ",lookups!$H$2-LEN(SOURCE!F2271)+2), "")&amp;"("&amp;
      SUBSTITUTE(TEXT(SOURCE!G2271,"??0"),"  ","")&amp;" &lt;&lt; TAM_MAX_BITS) |"&amp; IF(lookups!$I$2-3 &gt;= 0, REPT(" ",MAX(1,lookups!$I$2-5+4+1-1-LEN(  IF(ISTEXT(SOURCE!H2271),SOURCE!H2271,  SUBSTITUTE(SUBSTITUTE(TEXT(SOURCE!H2271,"????0"),"  ","")," ",""))   ))), "")&amp;
       IF(ISTEXT(SOURCE!H2271),SOURCE!H2271, SUBSTITUTE(SUBSTITUTE(TEXT(SOURCE!H2271,"????0"),"  ","")," ",""))   &amp;","&amp; IF(lookups!$J$2-3 &gt;= 0, REPT(" ",lookups!$J$2-3-5), "")&amp;
      SOURCE!I2271&amp;
" | "&amp; IF(lookups!$K$2-LEN(SOURCE!I2271) &gt;= 0, REPT(" ",lookups!$K$2-LEN(SOURCE!I2271)), "")&amp;
      SOURCE!J2271&amp;      IF(lookups!$L$2-LEN(SOURCE!J2271) &gt;= 0, REPT(" ",lookups!$L$2-LEN(SOURCE!J2271)), "")&amp;
" | "&amp; IF(lookups!$K$2-LEN(SOURCE!I2271) &gt;= 0, REPT(" ",lookups!$K$2-LEN(SOURCE!I2271)), "")&amp;
      SOURCE!K2271&amp;      IF(lookups!$L$2-LEN(SOURCE!K2271) &gt;= 0, REPT(" ",lookups!$M$2-LEN(SOURCE!K2271)), "")&amp;
" | "&amp; SOURCE!L2271&amp;      IF(lookups!$O$2-LEN(SOURCE!L2271) &gt;= 0, REPT(" ",lookups!$O$2-LEN(SOURCE!L2271)), "")&amp;
" | "&amp; SOURCE!M2271&amp;      IF(lookups!$P$2-LEN(SOURCE!M2271) &gt;= 0, REPT(" ",lookups!$P$2-LEN(SOURCE!M2271)), "")&amp;
      "},"&amp;IF(SOURCE!O2271&lt;&gt;"",""&amp;SOURCE!O2271,"")
 )
)
)</f>
        <v>/* 2227 */  { fnMultiplySI,                 220,                         STD_DOT "Mi",                                  STD_DOT "Mi",                                  (0 &lt;&lt; TAM_MAX_BITS) |     0, CAT_NONE | SLS_ENABLED   | US_ENABLED   | EIM_DISABLED | PTP_DISABLED     },//JM PRE UNIT</v>
      </c>
    </row>
    <row r="2272" customFormat="false" ht="15.75" hidden="false" customHeight="false" outlineLevel="0" collapsed="false">
      <c r="A2272" s="263" t="str">
        <f aca="false">IF(AND(OR(SOURCE!A2272="",ISBLANK(SOURCE!A2272)),SOURCE!B2272&gt;0),IF(ISBLANK(SOURCE!C2272),"",SOURCE!C2272),
IF(SOURCE!B2272&lt;0,VLOOKUP(SOURCE!B2272,lookups!A$1:B$25,2,0),
  IF(ISBLANK(SOURCE!B2272),
    "",
    "/* "&amp;TEXT(SOURCE!B2272,"???0")&amp;" *"&amp;
      SOURCE!C2272&amp;", "&amp; IF(lookups!$E$2-LEN(SOURCE!C2272) &gt;= 0, REPT(" ",lookups!$E$2-LEN(SOURCE!C2272)), "")&amp;
      SOURCE!D2272&amp;", "&amp; IF(lookups!$F$2-LEN(SOURCE!D2272) &gt;= 0, REPT(" ",lookups!$F$2-LEN(SOURCE!D2272)), "")&amp;
      SOURCE!E2272&amp;", "&amp; IF(lookups!$G$2-LEN(SOURCE!E2272) &gt;=0, REPT(" ",lookups!$G$2-LEN(SOURCE!E2272)), "")&amp;
      SOURCE!F2272&amp;", "&amp; IF(lookups!$H$2-LEN(SOURCE!F2272) &gt;= 0, REPT(" ",lookups!$H$2-LEN(SOURCE!F2272)+2), "")&amp;"("&amp;
      SUBSTITUTE(TEXT(SOURCE!G2272,"??0"),"  ","")&amp;" &lt;&lt; TAM_MAX_BITS) |"&amp; IF(lookups!$I$2-3 &gt;= 0, REPT(" ",MAX(1,lookups!$I$2-5+4+1-1-LEN(  IF(ISTEXT(SOURCE!H2272),SOURCE!H2272,  SUBSTITUTE(SUBSTITUTE(TEXT(SOURCE!H2272,"????0"),"  ","")," ",""))   ))), "")&amp;
       IF(ISTEXT(SOURCE!H2272),SOURCE!H2272, SUBSTITUTE(SUBSTITUTE(TEXT(SOURCE!H2272,"????0"),"  ","")," ",""))   &amp;","&amp; IF(lookups!$J$2-3 &gt;= 0, REPT(" ",lookups!$J$2-3-5), "")&amp;
      SOURCE!I2272&amp;
" | "&amp; IF(lookups!$K$2-LEN(SOURCE!I2272) &gt;= 0, REPT(" ",lookups!$K$2-LEN(SOURCE!I2272)), "")&amp;
      SOURCE!J2272&amp;      IF(lookups!$L$2-LEN(SOURCE!J2272) &gt;= 0, REPT(" ",lookups!$L$2-LEN(SOURCE!J2272)), "")&amp;
" | "&amp; IF(lookups!$K$2-LEN(SOURCE!I2272) &gt;= 0, REPT(" ",lookups!$K$2-LEN(SOURCE!I2272)), "")&amp;
      SOURCE!K2272&amp;      IF(lookups!$L$2-LEN(SOURCE!K2272) &gt;= 0, REPT(" ",lookups!$M$2-LEN(SOURCE!K2272)), "")&amp;
" | "&amp; SOURCE!L2272&amp;      IF(lookups!$O$2-LEN(SOURCE!L2272) &gt;= 0, REPT(" ",lookups!$O$2-LEN(SOURCE!L2272)), "")&amp;
" | "&amp; SOURCE!M2272&amp;      IF(lookups!$P$2-LEN(SOURCE!M2272) &gt;= 0, REPT(" ",lookups!$P$2-LEN(SOURCE!M2272)), "")&amp;
      "},"&amp;IF(SOURCE!O2272&lt;&gt;"",""&amp;SOURCE!O2272,"")
 )
)
)</f>
        <v>/* 2228 */  { fnMultiplySI,                 230,                         STD_DOT "Gi",                                  STD_DOT "Gi",                                  (0 &lt;&lt; TAM_MAX_BITS) |     0, CAT_NONE | SLS_ENABLED   | US_ENABLED   | EIM_DISABLED | PTP_DISABLED     },//JM PRE UNIT</v>
      </c>
    </row>
    <row r="2273" customFormat="false" ht="15.75" hidden="false" customHeight="false" outlineLevel="0" collapsed="false">
      <c r="A2273" s="263" t="str">
        <f aca="false">IF(AND(OR(SOURCE!A2273="",ISBLANK(SOURCE!A2273)),SOURCE!B2273&gt;0),IF(ISBLANK(SOURCE!C2273),"",SOURCE!C2273),
IF(SOURCE!B2273&lt;0,VLOOKUP(SOURCE!B2273,lookups!A$1:B$25,2,0),
  IF(ISBLANK(SOURCE!B2273),
    "",
    "/* "&amp;TEXT(SOURCE!B2273,"???0")&amp;" *"&amp;
      SOURCE!C2273&amp;", "&amp; IF(lookups!$E$2-LEN(SOURCE!C2273) &gt;= 0, REPT(" ",lookups!$E$2-LEN(SOURCE!C2273)), "")&amp;
      SOURCE!D2273&amp;", "&amp; IF(lookups!$F$2-LEN(SOURCE!D2273) &gt;= 0, REPT(" ",lookups!$F$2-LEN(SOURCE!D2273)), "")&amp;
      SOURCE!E2273&amp;", "&amp; IF(lookups!$G$2-LEN(SOURCE!E2273) &gt;=0, REPT(" ",lookups!$G$2-LEN(SOURCE!E2273)), "")&amp;
      SOURCE!F2273&amp;", "&amp; IF(lookups!$H$2-LEN(SOURCE!F2273) &gt;= 0, REPT(" ",lookups!$H$2-LEN(SOURCE!F2273)+2), "")&amp;"("&amp;
      SUBSTITUTE(TEXT(SOURCE!G2273,"??0"),"  ","")&amp;" &lt;&lt; TAM_MAX_BITS) |"&amp; IF(lookups!$I$2-3 &gt;= 0, REPT(" ",MAX(1,lookups!$I$2-5+4+1-1-LEN(  IF(ISTEXT(SOURCE!H2273),SOURCE!H2273,  SUBSTITUTE(SUBSTITUTE(TEXT(SOURCE!H2273,"????0"),"  ","")," ",""))   ))), "")&amp;
       IF(ISTEXT(SOURCE!H2273),SOURCE!H2273, SUBSTITUTE(SUBSTITUTE(TEXT(SOURCE!H2273,"????0"),"  ","")," ",""))   &amp;","&amp; IF(lookups!$J$2-3 &gt;= 0, REPT(" ",lookups!$J$2-3-5), "")&amp;
      SOURCE!I2273&amp;
" | "&amp; IF(lookups!$K$2-LEN(SOURCE!I2273) &gt;= 0, REPT(" ",lookups!$K$2-LEN(SOURCE!I2273)), "")&amp;
      SOURCE!J2273&amp;      IF(lookups!$L$2-LEN(SOURCE!J2273) &gt;= 0, REPT(" ",lookups!$L$2-LEN(SOURCE!J2273)), "")&amp;
" | "&amp; IF(lookups!$K$2-LEN(SOURCE!I2273) &gt;= 0, REPT(" ",lookups!$K$2-LEN(SOURCE!I2273)), "")&amp;
      SOURCE!K2273&amp;      IF(lookups!$L$2-LEN(SOURCE!K2273) &gt;= 0, REPT(" ",lookups!$M$2-LEN(SOURCE!K2273)), "")&amp;
" | "&amp; SOURCE!L2273&amp;      IF(lookups!$O$2-LEN(SOURCE!L2273) &gt;= 0, REPT(" ",lookups!$O$2-LEN(SOURCE!L2273)), "")&amp;
" | "&amp; SOURCE!M2273&amp;      IF(lookups!$P$2-LEN(SOURCE!M2273) &gt;= 0, REPT(" ",lookups!$P$2-LEN(SOURCE!M2273)), "")&amp;
      "},"&amp;IF(SOURCE!O2273&lt;&gt;"",""&amp;SOURCE!O2273,"")
 )
)
)</f>
        <v>/* 2229 */  { fnMultiplySI,                 240,                         STD_DOT "Ti",                                  STD_DOT "Ti",                                  (0 &lt;&lt; TAM_MAX_BITS) |     0, CAT_NONE | SLS_ENABLED   | US_ENABLED   | EIM_DISABLED | PTP_DISABLED     },//JM PRE UNIT</v>
      </c>
    </row>
    <row r="2274" customFormat="false" ht="15.75" hidden="false" customHeight="false" outlineLevel="0" collapsed="false">
      <c r="A2274" s="263" t="str">
        <f aca="false">IF(AND(OR(SOURCE!A2274="",ISBLANK(SOURCE!A2274)),SOURCE!B2274&gt;0),IF(ISBLANK(SOURCE!C2274),"",SOURCE!C2274),
IF(SOURCE!B2274&lt;0,VLOOKUP(SOURCE!B2274,lookups!A$1:B$25,2,0),
  IF(ISBLANK(SOURCE!B2274),
    "",
    "/* "&amp;TEXT(SOURCE!B2274,"???0")&amp;" *"&amp;
      SOURCE!C2274&amp;", "&amp; IF(lookups!$E$2-LEN(SOURCE!C2274) &gt;= 0, REPT(" ",lookups!$E$2-LEN(SOURCE!C2274)), "")&amp;
      SOURCE!D2274&amp;", "&amp; IF(lookups!$F$2-LEN(SOURCE!D2274) &gt;= 0, REPT(" ",lookups!$F$2-LEN(SOURCE!D2274)), "")&amp;
      SOURCE!E2274&amp;", "&amp; IF(lookups!$G$2-LEN(SOURCE!E2274) &gt;=0, REPT(" ",lookups!$G$2-LEN(SOURCE!E2274)), "")&amp;
      SOURCE!F2274&amp;", "&amp; IF(lookups!$H$2-LEN(SOURCE!F2274) &gt;= 0, REPT(" ",lookups!$H$2-LEN(SOURCE!F2274)+2), "")&amp;"("&amp;
      SUBSTITUTE(TEXT(SOURCE!G2274,"??0"),"  ","")&amp;" &lt;&lt; TAM_MAX_BITS) |"&amp; IF(lookups!$I$2-3 &gt;= 0, REPT(" ",MAX(1,lookups!$I$2-5+4+1-1-LEN(  IF(ISTEXT(SOURCE!H2274),SOURCE!H2274,  SUBSTITUTE(SUBSTITUTE(TEXT(SOURCE!H2274,"????0"),"  ","")," ",""))   ))), "")&amp;
       IF(ISTEXT(SOURCE!H2274),SOURCE!H2274, SUBSTITUTE(SUBSTITUTE(TEXT(SOURCE!H2274,"????0"),"  ","")," ",""))   &amp;","&amp; IF(lookups!$J$2-3 &gt;= 0, REPT(" ",lookups!$J$2-3-5), "")&amp;
      SOURCE!I2274&amp;
" | "&amp; IF(lookups!$K$2-LEN(SOURCE!I2274) &gt;= 0, REPT(" ",lookups!$K$2-LEN(SOURCE!I2274)), "")&amp;
      SOURCE!J2274&amp;      IF(lookups!$L$2-LEN(SOURCE!J2274) &gt;= 0, REPT(" ",lookups!$L$2-LEN(SOURCE!J2274)), "")&amp;
" | "&amp; IF(lookups!$K$2-LEN(SOURCE!I2274) &gt;= 0, REPT(" ",lookups!$K$2-LEN(SOURCE!I2274)), "")&amp;
      SOURCE!K2274&amp;      IF(lookups!$L$2-LEN(SOURCE!K2274) &gt;= 0, REPT(" ",lookups!$M$2-LEN(SOURCE!K2274)), "")&amp;
" | "&amp; SOURCE!L2274&amp;      IF(lookups!$O$2-LEN(SOURCE!L2274) &gt;= 0, REPT(" ",lookups!$O$2-LEN(SOURCE!L2274)), "")&amp;
" | "&amp; SOURCE!M2274&amp;      IF(lookups!$P$2-LEN(SOURCE!M2274) &gt;= 0, REPT(" ",lookups!$P$2-LEN(SOURCE!M2274)), "")&amp;
      "},"&amp;IF(SOURCE!O2274&lt;&gt;"",""&amp;SOURCE!O2274,"")
 )
)
)</f>
        <v>/* 2230 */  { fnMultiplySI,                 250,                         STD_DOT "Pi",                                  STD_DOT "Pi",                                  (0 &lt;&lt; TAM_MAX_BITS) |     0, CAT_NONE | SLS_ENABLED   | US_ENABLED   | EIM_DISABLED | PTP_DISABLED     },//JM PRE UNIT</v>
      </c>
    </row>
    <row r="2275" customFormat="false" ht="15.75" hidden="false" customHeight="false" outlineLevel="0" collapsed="false">
      <c r="A2275" s="263" t="str">
        <f aca="false">IF(AND(OR(SOURCE!A2275="",ISBLANK(SOURCE!A2275)),SOURCE!B2275&gt;0),IF(ISBLANK(SOURCE!C2275),"",SOURCE!C2275),
IF(SOURCE!B2275&lt;0,VLOOKUP(SOURCE!B2275,lookups!A$1:B$25,2,0),
  IF(ISBLANK(SOURCE!B2275),
    "",
    "/* "&amp;TEXT(SOURCE!B2275,"???0")&amp;" *"&amp;
      SOURCE!C2275&amp;", "&amp; IF(lookups!$E$2-LEN(SOURCE!C2275) &gt;= 0, REPT(" ",lookups!$E$2-LEN(SOURCE!C2275)), "")&amp;
      SOURCE!D2275&amp;", "&amp; IF(lookups!$F$2-LEN(SOURCE!D2275) &gt;= 0, REPT(" ",lookups!$F$2-LEN(SOURCE!D2275)), "")&amp;
      SOURCE!E2275&amp;", "&amp; IF(lookups!$G$2-LEN(SOURCE!E2275) &gt;=0, REPT(" ",lookups!$G$2-LEN(SOURCE!E2275)), "")&amp;
      SOURCE!F2275&amp;", "&amp; IF(lookups!$H$2-LEN(SOURCE!F2275) &gt;= 0, REPT(" ",lookups!$H$2-LEN(SOURCE!F2275)+2), "")&amp;"("&amp;
      SUBSTITUTE(TEXT(SOURCE!G2275,"??0"),"  ","")&amp;" &lt;&lt; TAM_MAX_BITS) |"&amp; IF(lookups!$I$2-3 &gt;= 0, REPT(" ",MAX(1,lookups!$I$2-5+4+1-1-LEN(  IF(ISTEXT(SOURCE!H2275),SOURCE!H2275,  SUBSTITUTE(SUBSTITUTE(TEXT(SOURCE!H2275,"????0"),"  ","")," ",""))   ))), "")&amp;
       IF(ISTEXT(SOURCE!H2275),SOURCE!H2275, SUBSTITUTE(SUBSTITUTE(TEXT(SOURCE!H2275,"????0"),"  ","")," ",""))   &amp;","&amp; IF(lookups!$J$2-3 &gt;= 0, REPT(" ",lookups!$J$2-3-5), "")&amp;
      SOURCE!I2275&amp;
" | "&amp; IF(lookups!$K$2-LEN(SOURCE!I2275) &gt;= 0, REPT(" ",lookups!$K$2-LEN(SOURCE!I2275)), "")&amp;
      SOURCE!J2275&amp;      IF(lookups!$L$2-LEN(SOURCE!J2275) &gt;= 0, REPT(" ",lookups!$L$2-LEN(SOURCE!J2275)), "")&amp;
" | "&amp; IF(lookups!$K$2-LEN(SOURCE!I2275) &gt;= 0, REPT(" ",lookups!$K$2-LEN(SOURCE!I2275)), "")&amp;
      SOURCE!K2275&amp;      IF(lookups!$L$2-LEN(SOURCE!K2275) &gt;= 0, REPT(" ",lookups!$M$2-LEN(SOURCE!K2275)), "")&amp;
" | "&amp; SOURCE!L2275&amp;      IF(lookups!$O$2-LEN(SOURCE!L2275) &gt;= 0, REPT(" ",lookups!$O$2-LEN(SOURCE!L2275)), "")&amp;
" | "&amp; SOURCE!M2275&amp;      IF(lookups!$P$2-LEN(SOURCE!M2275) &gt;= 0, REPT(" ",lookups!$P$2-LEN(SOURCE!M2275)), "")&amp;
      "},"&amp;IF(SOURCE!O2275&lt;&gt;"",""&amp;SOURCE!O2275,"")
 )
)
)</f>
        <v>/* 2231 */  { itemToBeCoded,                NOPARAM,                     "Prefix",                                      "Prefix",                                      (0 &lt;&lt; TAM_MAX_BITS) |     0, CAT_MENU | SLS_UNCHANGED | US_UNCHANGED | EIM_DISABLED | PTP_DISABLED     },</v>
      </c>
    </row>
    <row r="2276" customFormat="false" ht="15.75" hidden="true" customHeight="false" outlineLevel="0" collapsed="false">
      <c r="A2276" s="263" t="n">
        <f aca="false">IF(AND(OR(SOURCE!A2282="",ISBLANK(SOURCE!A2282)),SOURCE!B2282&gt;0),IF(ISBLANK(SOURCE!C2282),"",SOURCE!C2282),
IF(SOURCE!B2282&lt;0,VLOOKUP(SOURCE!B2282,lookups!A$1:B$25,2,0),
  IF(ISBLANK(SOURCE!B2282),
    "",
    "/* "&amp;TEXT(SOURCE!B2282,"???0")&amp;" *"&amp;
      SOURCE!C2282&amp;", "&amp; IF(lookups!$E$2-LEN(SOURCE!C2282) &gt;= 0, REPT(" ",lookups!$E$2-LEN(SOURCE!C2282)), "")&amp;
      SOURCE!D2282&amp;", "&amp; IF(lookups!$F$2-LEN(SOURCE!D2282) &gt;= 0, REPT(" ",lookups!$F$2-LEN(SOURCE!D2282)), "")&amp;
      SOURCE!E2282&amp;", "&amp; IF(lookups!$G$2-LEN(SOURCE!E2282) &gt;=0, REPT(" ",lookups!$G$2-LEN(SOURCE!E2282)), "")&amp;
      SOURCE!F2282&amp;", "&amp; IF(lookups!$H$2-LEN(SOURCE!F2282) &gt;= 0, REPT(" ",lookups!$H$2-LEN(SOURCE!F2282)+2), "")&amp;"("&amp;
      SUBSTITUTE(TEXT(SOURCE!G2282,"??0"),"  ","")&amp;" &lt;&lt; TAM_MAX_BITS) |"&amp; IF(lookups!$I$2-3 &gt;= 0, REPT(" ",MAX(1,lookups!$I$2-5+4+1-1-LEN(  IF(ISTEXT(SOURCE!H2282),SOURCE!H2282,  SUBSTITUTE(SUBSTITUTE(TEXT(SOURCE!H2282,"????0"),"  ","")," ",""))   ))), "")&amp;
       IF(ISTEXT(SOURCE!H2282),SOURCE!H2282, SUBSTITUTE(SUBSTITUTE(TEXT(SOURCE!H2282,"????0"),"  ","")," ",""))   &amp;","&amp; IF(lookups!$J$2-3 &gt;= 0, REPT(" ",lookups!$J$2-3-5), "")&amp;
      SOURCE!I2282&amp;
" | "&amp; IF(lookups!$K$2-LEN(SOURCE!I2282) &gt;= 0, REPT(" ",lookups!$K$2-LEN(SOURCE!I2282)), "")&amp;
      SOURCE!J2282&amp;      IF(lookups!$L$2-LEN(SOURCE!J2282) &gt;= 0, REPT(" ",lookups!$L$2-LEN(SOURCE!J2282)), "")&amp;
" | "&amp; IF(lookups!$K$2-LEN(SOURCE!I2282) &gt;= 0, REPT(" ",lookups!$K$2-LEN(SOURCE!I2282)), "")&amp;
      SOURCE!K2282&amp;      IF(lookups!$L$2-LEN(SOURCE!K2282) &gt;= 0, REPT(" ",lookups!$M$2-LEN(SOURCE!K2282)), "")&amp;
" | "&amp; SOURCE!L2282&amp;      IF(lookups!$O$2-LEN(SOURCE!L2282) &gt;= 0, REPT(" ",lookups!$O$2-LEN(SOURCE!L2282)), "")&amp;
" | "&amp; SOURCE!M2282&amp;      IF(lookups!$P$2-LEN(SOURCE!M2282) &gt;= 0, REPT(" ",lookups!$P$2-LEN(SOURCE!M2282)), "")&amp;
      "},"&amp;IF(SOURCE!O2282&lt;&gt;"",""&amp;SOURCE!O2282,"")
 )
)
)</f>
        <v>0</v>
      </c>
    </row>
    <row r="2277" customFormat="false" ht="15.75" hidden="true" customHeight="false" outlineLevel="0" collapsed="false">
      <c r="A2277" s="263" t="n">
        <f aca="false">IF(AND(OR(SOURCE!A2283="",ISBLANK(SOURCE!A2283)),SOURCE!B2283&gt;0),IF(ISBLANK(SOURCE!C2283),"",SOURCE!C2283),
IF(SOURCE!B2283&lt;0,VLOOKUP(SOURCE!B2283,lookups!A$1:B$25,2,0),
  IF(ISBLANK(SOURCE!B2283),
    "",
    "/* "&amp;TEXT(SOURCE!B2283,"???0")&amp;" *"&amp;
      SOURCE!C2283&amp;", "&amp; IF(lookups!$E$2-LEN(SOURCE!C2283) &gt;= 0, REPT(" ",lookups!$E$2-LEN(SOURCE!C2283)), "")&amp;
      SOURCE!D2283&amp;", "&amp; IF(lookups!$F$2-LEN(SOURCE!D2283) &gt;= 0, REPT(" ",lookups!$F$2-LEN(SOURCE!D2283)), "")&amp;
      SOURCE!E2283&amp;", "&amp; IF(lookups!$G$2-LEN(SOURCE!E2283) &gt;=0, REPT(" ",lookups!$G$2-LEN(SOURCE!E2283)), "")&amp;
      SOURCE!F2283&amp;", "&amp; IF(lookups!$H$2-LEN(SOURCE!F2283) &gt;= 0, REPT(" ",lookups!$H$2-LEN(SOURCE!F2283)+2), "")&amp;"("&amp;
      SUBSTITUTE(TEXT(SOURCE!G2283,"??0"),"  ","")&amp;" &lt;&lt; TAM_MAX_BITS) |"&amp; IF(lookups!$I$2-3 &gt;= 0, REPT(" ",MAX(1,lookups!$I$2-5+4+1-1-LEN(  IF(ISTEXT(SOURCE!H2283),SOURCE!H2283,  SUBSTITUTE(SUBSTITUTE(TEXT(SOURCE!H2283,"????0"),"  ","")," ",""))   ))), "")&amp;
       IF(ISTEXT(SOURCE!H2283),SOURCE!H2283, SUBSTITUTE(SUBSTITUTE(TEXT(SOURCE!H2283,"????0"),"  ","")," ",""))   &amp;","&amp; IF(lookups!$J$2-3 &gt;= 0, REPT(" ",lookups!$J$2-3-5), "")&amp;
      SOURCE!I2283&amp;
" | "&amp; IF(lookups!$K$2-LEN(SOURCE!I2283) &gt;= 0, REPT(" ",lookups!$K$2-LEN(SOURCE!I2283)), "")&amp;
      SOURCE!J2283&amp;      IF(lookups!$L$2-LEN(SOURCE!J2283) &gt;= 0, REPT(" ",lookups!$L$2-LEN(SOURCE!J2283)), "")&amp;
" | "&amp; IF(lookups!$K$2-LEN(SOURCE!I2283) &gt;= 0, REPT(" ",lookups!$K$2-LEN(SOURCE!I2283)), "")&amp;
      SOURCE!K2283&amp;      IF(lookups!$L$2-LEN(SOURCE!K2283) &gt;= 0, REPT(" ",lookups!$M$2-LEN(SOURCE!K2283)), "")&amp;
" | "&amp; SOURCE!L2283&amp;      IF(lookups!$O$2-LEN(SOURCE!L2283) &gt;= 0, REPT(" ",lookups!$O$2-LEN(SOURCE!L2283)), "")&amp;
" | "&amp; SOURCE!M2283&amp;      IF(lookups!$P$2-LEN(SOURCE!M2283) &gt;= 0, REPT(" ",lookups!$P$2-LEN(SOURCE!M2283)), "")&amp;
      "},"&amp;IF(SOURCE!O2283&lt;&gt;"",""&amp;SOURCE!O2283,"")
 )
)
)</f>
        <v>0</v>
      </c>
    </row>
    <row r="2278" customFormat="false" ht="15.75" hidden="true" customHeight="false" outlineLevel="0" collapsed="false">
      <c r="A2278" s="263" t="n">
        <f aca="false">IF(AND(OR(SOURCE!A2284="",ISBLANK(SOURCE!A2284)),SOURCE!B2284&gt;0),IF(ISBLANK(SOURCE!C2284),"",SOURCE!C2284),
IF(SOURCE!B2284&lt;0,VLOOKUP(SOURCE!B2284,lookups!A$1:B$25,2,0),
  IF(ISBLANK(SOURCE!B2284),
    "",
    "/* "&amp;TEXT(SOURCE!B2284,"???0")&amp;" *"&amp;
      SOURCE!C2284&amp;", "&amp; IF(lookups!$E$2-LEN(SOURCE!C2284) &gt;= 0, REPT(" ",lookups!$E$2-LEN(SOURCE!C2284)), "")&amp;
      SOURCE!D2284&amp;", "&amp; IF(lookups!$F$2-LEN(SOURCE!D2284) &gt;= 0, REPT(" ",lookups!$F$2-LEN(SOURCE!D2284)), "")&amp;
      SOURCE!E2284&amp;", "&amp; IF(lookups!$G$2-LEN(SOURCE!E2284) &gt;=0, REPT(" ",lookups!$G$2-LEN(SOURCE!E2284)), "")&amp;
      SOURCE!F2284&amp;", "&amp; IF(lookups!$H$2-LEN(SOURCE!F2284) &gt;= 0, REPT(" ",lookups!$H$2-LEN(SOURCE!F2284)+2), "")&amp;"("&amp;
      SUBSTITUTE(TEXT(SOURCE!G2284,"??0"),"  ","")&amp;" &lt;&lt; TAM_MAX_BITS) |"&amp; IF(lookups!$I$2-3 &gt;= 0, REPT(" ",MAX(1,lookups!$I$2-5+4+1-1-LEN(  IF(ISTEXT(SOURCE!H2284),SOURCE!H2284,  SUBSTITUTE(SUBSTITUTE(TEXT(SOURCE!H2284,"????0"),"  ","")," ",""))   ))), "")&amp;
       IF(ISTEXT(SOURCE!H2284),SOURCE!H2284, SUBSTITUTE(SUBSTITUTE(TEXT(SOURCE!H2284,"????0"),"  ","")," ",""))   &amp;","&amp; IF(lookups!$J$2-3 &gt;= 0, REPT(" ",lookups!$J$2-3-5), "")&amp;
      SOURCE!I2284&amp;
" | "&amp; IF(lookups!$K$2-LEN(SOURCE!I2284) &gt;= 0, REPT(" ",lookups!$K$2-LEN(SOURCE!I2284)), "")&amp;
      SOURCE!J2284&amp;      IF(lookups!$L$2-LEN(SOURCE!J2284) &gt;= 0, REPT(" ",lookups!$L$2-LEN(SOURCE!J2284)), "")&amp;
" | "&amp; IF(lookups!$K$2-LEN(SOURCE!I2284) &gt;= 0, REPT(" ",lookups!$K$2-LEN(SOURCE!I2284)), "")&amp;
      SOURCE!K2284&amp;      IF(lookups!$L$2-LEN(SOURCE!K2284) &gt;= 0, REPT(" ",lookups!$M$2-LEN(SOURCE!K2284)), "")&amp;
" | "&amp; SOURCE!L2284&amp;      IF(lookups!$O$2-LEN(SOURCE!L2284) &gt;= 0, REPT(" ",lookups!$O$2-LEN(SOURCE!L2284)), "")&amp;
" | "&amp; SOURCE!M2284&amp;      IF(lookups!$P$2-LEN(SOURCE!M2284) &gt;= 0, REPT(" ",lookups!$P$2-LEN(SOURCE!M2284)), "")&amp;
      "},"&amp;IF(SOURCE!O2284&lt;&gt;"",""&amp;SOURCE!O2284,"")
 )
)
)</f>
        <v>0</v>
      </c>
    </row>
    <row r="2279" customFormat="false" ht="15.75" hidden="true" customHeight="false" outlineLevel="0" collapsed="false">
      <c r="A2279" s="263" t="n">
        <f aca="false">IF(AND(OR(SOURCE!A2285="",ISBLANK(SOURCE!A2285)),SOURCE!B2285&gt;0),IF(ISBLANK(SOURCE!C2285),"",SOURCE!C2285),
IF(SOURCE!B2285&lt;0,VLOOKUP(SOURCE!B2285,lookups!A$1:B$25,2,0),
  IF(ISBLANK(SOURCE!B2285),
    "",
    "/* "&amp;TEXT(SOURCE!B2285,"???0")&amp;" *"&amp;
      SOURCE!C2285&amp;", "&amp; IF(lookups!$E$2-LEN(SOURCE!C2285) &gt;= 0, REPT(" ",lookups!$E$2-LEN(SOURCE!C2285)), "")&amp;
      SOURCE!D2285&amp;", "&amp; IF(lookups!$F$2-LEN(SOURCE!D2285) &gt;= 0, REPT(" ",lookups!$F$2-LEN(SOURCE!D2285)), "")&amp;
      SOURCE!E2285&amp;", "&amp; IF(lookups!$G$2-LEN(SOURCE!E2285) &gt;=0, REPT(" ",lookups!$G$2-LEN(SOURCE!E2285)), "")&amp;
      SOURCE!F2285&amp;", "&amp; IF(lookups!$H$2-LEN(SOURCE!F2285) &gt;= 0, REPT(" ",lookups!$H$2-LEN(SOURCE!F2285)+2), "")&amp;"("&amp;
      SUBSTITUTE(TEXT(SOURCE!G2285,"??0"),"  ","")&amp;" &lt;&lt; TAM_MAX_BITS) |"&amp; IF(lookups!$I$2-3 &gt;= 0, REPT(" ",MAX(1,lookups!$I$2-5+4+1-1-LEN(  IF(ISTEXT(SOURCE!H2285),SOURCE!H2285,  SUBSTITUTE(SUBSTITUTE(TEXT(SOURCE!H2285,"????0"),"  ","")," ",""))   ))), "")&amp;
       IF(ISTEXT(SOURCE!H2285),SOURCE!H2285, SUBSTITUTE(SUBSTITUTE(TEXT(SOURCE!H2285,"????0"),"  ","")," ",""))   &amp;","&amp; IF(lookups!$J$2-3 &gt;= 0, REPT(" ",lookups!$J$2-3-5), "")&amp;
      SOURCE!I2285&amp;
" | "&amp; IF(lookups!$K$2-LEN(SOURCE!I2285) &gt;= 0, REPT(" ",lookups!$K$2-LEN(SOURCE!I2285)), "")&amp;
      SOURCE!J2285&amp;      IF(lookups!$L$2-LEN(SOURCE!J2285) &gt;= 0, REPT(" ",lookups!$L$2-LEN(SOURCE!J2285)), "")&amp;
" | "&amp; IF(lookups!$K$2-LEN(SOURCE!I2285) &gt;= 0, REPT(" ",lookups!$K$2-LEN(SOURCE!I2285)), "")&amp;
      SOURCE!K2285&amp;      IF(lookups!$L$2-LEN(SOURCE!K2285) &gt;= 0, REPT(" ",lookups!$M$2-LEN(SOURCE!K2285)), "")&amp;
" | "&amp; SOURCE!L2285&amp;      IF(lookups!$O$2-LEN(SOURCE!L2285) &gt;= 0, REPT(" ",lookups!$O$2-LEN(SOURCE!L2285)), "")&amp;
" | "&amp; SOURCE!M2285&amp;      IF(lookups!$P$2-LEN(SOURCE!M2285) &gt;= 0, REPT(" ",lookups!$P$2-LEN(SOURCE!M2285)), "")&amp;
      "},"&amp;IF(SOURCE!O2285&lt;&gt;"",""&amp;SOURCE!O2285,"")
 )
)
)</f>
        <v>0</v>
      </c>
    </row>
    <row r="2280" customFormat="false" ht="15.75" hidden="true" customHeight="false" outlineLevel="0" collapsed="false">
      <c r="A2280" s="263" t="n">
        <f aca="false">IF(AND(OR(SOURCE!A2286="",ISBLANK(SOURCE!A2286)),SOURCE!B2286&gt;0),IF(ISBLANK(SOURCE!C2286),"",SOURCE!C2286),
IF(SOURCE!B2286&lt;0,VLOOKUP(SOURCE!B2286,lookups!A$1:B$25,2,0),
  IF(ISBLANK(SOURCE!B2286),
    "",
    "/* "&amp;TEXT(SOURCE!B2286,"???0")&amp;" *"&amp;
      SOURCE!C2286&amp;", "&amp; IF(lookups!$E$2-LEN(SOURCE!C2286) &gt;= 0, REPT(" ",lookups!$E$2-LEN(SOURCE!C2286)), "")&amp;
      SOURCE!D2286&amp;", "&amp; IF(lookups!$F$2-LEN(SOURCE!D2286) &gt;= 0, REPT(" ",lookups!$F$2-LEN(SOURCE!D2286)), "")&amp;
      SOURCE!E2286&amp;", "&amp; IF(lookups!$G$2-LEN(SOURCE!E2286) &gt;=0, REPT(" ",lookups!$G$2-LEN(SOURCE!E2286)), "")&amp;
      SOURCE!F2286&amp;", "&amp; IF(lookups!$H$2-LEN(SOURCE!F2286) &gt;= 0, REPT(" ",lookups!$H$2-LEN(SOURCE!F2286)+2), "")&amp;"("&amp;
      SUBSTITUTE(TEXT(SOURCE!G2286,"??0"),"  ","")&amp;" &lt;&lt; TAM_MAX_BITS) |"&amp; IF(lookups!$I$2-3 &gt;= 0, REPT(" ",MAX(1,lookups!$I$2-5+4+1-1-LEN(  IF(ISTEXT(SOURCE!H2286),SOURCE!H2286,  SUBSTITUTE(SUBSTITUTE(TEXT(SOURCE!H2286,"????0"),"  ","")," ",""))   ))), "")&amp;
       IF(ISTEXT(SOURCE!H2286),SOURCE!H2286, SUBSTITUTE(SUBSTITUTE(TEXT(SOURCE!H2286,"????0"),"  ","")," ",""))   &amp;","&amp; IF(lookups!$J$2-3 &gt;= 0, REPT(" ",lookups!$J$2-3-5), "")&amp;
      SOURCE!I2286&amp;
" | "&amp; IF(lookups!$K$2-LEN(SOURCE!I2286) &gt;= 0, REPT(" ",lookups!$K$2-LEN(SOURCE!I2286)), "")&amp;
      SOURCE!J2286&amp;      IF(lookups!$L$2-LEN(SOURCE!J2286) &gt;= 0, REPT(" ",lookups!$L$2-LEN(SOURCE!J2286)), "")&amp;
" | "&amp; IF(lookups!$K$2-LEN(SOURCE!I2286) &gt;= 0, REPT(" ",lookups!$K$2-LEN(SOURCE!I2286)), "")&amp;
      SOURCE!K2286&amp;      IF(lookups!$L$2-LEN(SOURCE!K2286) &gt;= 0, REPT(" ",lookups!$M$2-LEN(SOURCE!K2286)), "")&amp;
" | "&amp; SOURCE!L2286&amp;      IF(lookups!$O$2-LEN(SOURCE!L2286) &gt;= 0, REPT(" ",lookups!$O$2-LEN(SOURCE!L2286)), "")&amp;
" | "&amp; SOURCE!M2286&amp;      IF(lookups!$P$2-LEN(SOURCE!M2286) &gt;= 0, REPT(" ",lookups!$P$2-LEN(SOURCE!M2286)), "")&amp;
      "},"&amp;IF(SOURCE!O2286&lt;&gt;"",""&amp;SOURCE!O2286,"")
 )
)
)</f>
        <v>0</v>
      </c>
    </row>
    <row r="2281" customFormat="false" ht="15.75" hidden="true" customHeight="false" outlineLevel="0" collapsed="false">
      <c r="A2281" s="263" t="n">
        <f aca="false">IF(AND(OR(SOURCE!A2287="",ISBLANK(SOURCE!A2287)),SOURCE!B2287&gt;0),IF(ISBLANK(SOURCE!C2287),"",SOURCE!C2287),
IF(SOURCE!B2287&lt;0,VLOOKUP(SOURCE!B2287,lookups!A$1:B$25,2,0),
  IF(ISBLANK(SOURCE!B2287),
    "",
    "/* "&amp;TEXT(SOURCE!B2287,"???0")&amp;" *"&amp;
      SOURCE!C2287&amp;", "&amp; IF(lookups!$E$2-LEN(SOURCE!C2287) &gt;= 0, REPT(" ",lookups!$E$2-LEN(SOURCE!C2287)), "")&amp;
      SOURCE!D2287&amp;", "&amp; IF(lookups!$F$2-LEN(SOURCE!D2287) &gt;= 0, REPT(" ",lookups!$F$2-LEN(SOURCE!D2287)), "")&amp;
      SOURCE!E2287&amp;", "&amp; IF(lookups!$G$2-LEN(SOURCE!E2287) &gt;=0, REPT(" ",lookups!$G$2-LEN(SOURCE!E2287)), "")&amp;
      SOURCE!F2287&amp;", "&amp; IF(lookups!$H$2-LEN(SOURCE!F2287) &gt;= 0, REPT(" ",lookups!$H$2-LEN(SOURCE!F2287)+2), "")&amp;"("&amp;
      SUBSTITUTE(TEXT(SOURCE!G2287,"??0"),"  ","")&amp;" &lt;&lt; TAM_MAX_BITS) |"&amp; IF(lookups!$I$2-3 &gt;= 0, REPT(" ",MAX(1,lookups!$I$2-5+4+1-1-LEN(  IF(ISTEXT(SOURCE!H2287),SOURCE!H2287,  SUBSTITUTE(SUBSTITUTE(TEXT(SOURCE!H2287,"????0"),"  ","")," ",""))   ))), "")&amp;
       IF(ISTEXT(SOURCE!H2287),SOURCE!H2287, SUBSTITUTE(SUBSTITUTE(TEXT(SOURCE!H2287,"????0"),"  ","")," ",""))   &amp;","&amp; IF(lookups!$J$2-3 &gt;= 0, REPT(" ",lookups!$J$2-3-5), "")&amp;
      SOURCE!I2287&amp;
" | "&amp; IF(lookups!$K$2-LEN(SOURCE!I2287) &gt;= 0, REPT(" ",lookups!$K$2-LEN(SOURCE!I2287)), "")&amp;
      SOURCE!J2287&amp;      IF(lookups!$L$2-LEN(SOURCE!J2287) &gt;= 0, REPT(" ",lookups!$L$2-LEN(SOURCE!J2287)), "")&amp;
" | "&amp; IF(lookups!$K$2-LEN(SOURCE!I2287) &gt;= 0, REPT(" ",lookups!$K$2-LEN(SOURCE!I2287)), "")&amp;
      SOURCE!K2287&amp;      IF(lookups!$L$2-LEN(SOURCE!K2287) &gt;= 0, REPT(" ",lookups!$M$2-LEN(SOURCE!K2287)), "")&amp;
" | "&amp; SOURCE!L2287&amp;      IF(lookups!$O$2-LEN(SOURCE!L2287) &gt;= 0, REPT(" ",lookups!$O$2-LEN(SOURCE!L2287)), "")&amp;
" | "&amp; SOURCE!M2287&amp;      IF(lookups!$P$2-LEN(SOURCE!M2287) &gt;= 0, REPT(" ",lookups!$P$2-LEN(SOURCE!M2287)), "")&amp;
      "},"&amp;IF(SOURCE!O2287&lt;&gt;"",""&amp;SOURCE!O2287,"")
 )
)
)</f>
        <v>0</v>
      </c>
    </row>
    <row r="2282" customFormat="false" ht="15.75" hidden="true" customHeight="false" outlineLevel="0" collapsed="false">
      <c r="A2282" s="263" t="n">
        <f aca="false">IF(AND(OR(SOURCE!A2288="",ISBLANK(SOURCE!A2288)),SOURCE!B2288&gt;0),IF(ISBLANK(SOURCE!C2288),"",SOURCE!C2288),
IF(SOURCE!B2288&lt;0,VLOOKUP(SOURCE!B2288,lookups!A$1:B$25,2,0),
  IF(ISBLANK(SOURCE!B2288),
    "",
    "/* "&amp;TEXT(SOURCE!B2288,"???0")&amp;" *"&amp;
      SOURCE!C2288&amp;", "&amp; IF(lookups!$E$2-LEN(SOURCE!C2288) &gt;= 0, REPT(" ",lookups!$E$2-LEN(SOURCE!C2288)), "")&amp;
      SOURCE!D2288&amp;", "&amp; IF(lookups!$F$2-LEN(SOURCE!D2288) &gt;= 0, REPT(" ",lookups!$F$2-LEN(SOURCE!D2288)), "")&amp;
      SOURCE!E2288&amp;", "&amp; IF(lookups!$G$2-LEN(SOURCE!E2288) &gt;=0, REPT(" ",lookups!$G$2-LEN(SOURCE!E2288)), "")&amp;
      SOURCE!F2288&amp;", "&amp; IF(lookups!$H$2-LEN(SOURCE!F2288) &gt;= 0, REPT(" ",lookups!$H$2-LEN(SOURCE!F2288)+2), "")&amp;"("&amp;
      SUBSTITUTE(TEXT(SOURCE!G2288,"??0"),"  ","")&amp;" &lt;&lt; TAM_MAX_BITS) |"&amp; IF(lookups!$I$2-3 &gt;= 0, REPT(" ",MAX(1,lookups!$I$2-5+4+1-1-LEN(  IF(ISTEXT(SOURCE!H2288),SOURCE!H2288,  SUBSTITUTE(SUBSTITUTE(TEXT(SOURCE!H2288,"????0"),"  ","")," ",""))   ))), "")&amp;
       IF(ISTEXT(SOURCE!H2288),SOURCE!H2288, SUBSTITUTE(SUBSTITUTE(TEXT(SOURCE!H2288,"????0"),"  ","")," ",""))   &amp;","&amp; IF(lookups!$J$2-3 &gt;= 0, REPT(" ",lookups!$J$2-3-5), "")&amp;
      SOURCE!I2288&amp;
" | "&amp; IF(lookups!$K$2-LEN(SOURCE!I2288) &gt;= 0, REPT(" ",lookups!$K$2-LEN(SOURCE!I2288)), "")&amp;
      SOURCE!J2288&amp;      IF(lookups!$L$2-LEN(SOURCE!J2288) &gt;= 0, REPT(" ",lookups!$L$2-LEN(SOURCE!J2288)), "")&amp;
" | "&amp; IF(lookups!$K$2-LEN(SOURCE!I2288) &gt;= 0, REPT(" ",lookups!$K$2-LEN(SOURCE!I2288)), "")&amp;
      SOURCE!K2288&amp;      IF(lookups!$L$2-LEN(SOURCE!K2288) &gt;= 0, REPT(" ",lookups!$M$2-LEN(SOURCE!K2288)), "")&amp;
" | "&amp; SOURCE!L2288&amp;      IF(lookups!$O$2-LEN(SOURCE!L2288) &gt;= 0, REPT(" ",lookups!$O$2-LEN(SOURCE!L2288)), "")&amp;
" | "&amp; SOURCE!M2288&amp;      IF(lookups!$P$2-LEN(SOURCE!M2288) &gt;= 0, REPT(" ",lookups!$P$2-LEN(SOURCE!M2288)), "")&amp;
      "},"&amp;IF(SOURCE!O2288&lt;&gt;"",""&amp;SOURCE!O2288,"")
 )
)
)</f>
        <v>0</v>
      </c>
    </row>
    <row r="2283" customFormat="false" ht="15.75" hidden="true" customHeight="false" outlineLevel="0" collapsed="false">
      <c r="A2283" s="263" t="n">
        <f aca="false">IF(AND(OR(SOURCE!A2320="",ISBLANK(SOURCE!A2320)),SOURCE!B2320&gt;0),IF(ISBLANK(SOURCE!C2320),"",SOURCE!C2320),
IF(SOURCE!B2320&lt;0,VLOOKUP(SOURCE!B2320,lookups!A$1:B$25,2,0),
  IF(ISBLANK(SOURCE!B2320),
    "",
    "/* "&amp;TEXT(SOURCE!B2320,"???0")&amp;" *"&amp;
      SOURCE!C2320&amp;", "&amp; IF(lookups!$E$2-LEN(SOURCE!C2320) &gt;= 0, REPT(" ",lookups!$E$2-LEN(SOURCE!C2320)), "")&amp;
      SOURCE!D2320&amp;", "&amp; IF(lookups!$F$2-LEN(SOURCE!D2320) &gt;= 0, REPT(" ",lookups!$F$2-LEN(SOURCE!D2320)), "")&amp;
      SOURCE!E2320&amp;", "&amp; IF(lookups!$G$2-LEN(SOURCE!E2320) &gt;=0, REPT(" ",lookups!$G$2-LEN(SOURCE!E2320)), "")&amp;
      SOURCE!F2320&amp;", "&amp; IF(lookups!$H$2-LEN(SOURCE!F2320) &gt;= 0, REPT(" ",lookups!$H$2-LEN(SOURCE!F2320)+2), "")&amp;"("&amp;
      SUBSTITUTE(TEXT(SOURCE!G2320,"??0"),"  ","")&amp;" &lt;&lt; TAM_MAX_BITS) |"&amp; IF(lookups!$I$2-3 &gt;= 0, REPT(" ",MAX(1,lookups!$I$2-5+4+1-1-LEN(  IF(ISTEXT(SOURCE!H2320),SOURCE!H2320,  SUBSTITUTE(SUBSTITUTE(TEXT(SOURCE!H2320,"????0"),"  ","")," ",""))   ))), "")&amp;
       IF(ISTEXT(SOURCE!H2320),SOURCE!H2320, SUBSTITUTE(SUBSTITUTE(TEXT(SOURCE!H2320,"????0"),"  ","")," ",""))   &amp;","&amp; IF(lookups!$J$2-3 &gt;= 0, REPT(" ",lookups!$J$2-3-5), "")&amp;
      SOURCE!I2320&amp;
" | "&amp; IF(lookups!$K$2-LEN(SOURCE!I2320) &gt;= 0, REPT(" ",lookups!$K$2-LEN(SOURCE!I2320)), "")&amp;
      SOURCE!J2320&amp;      IF(lookups!$L$2-LEN(SOURCE!J2320) &gt;= 0, REPT(" ",lookups!$L$2-LEN(SOURCE!J2320)), "")&amp;
" | "&amp; IF(lookups!$K$2-LEN(SOURCE!I2320) &gt;= 0, REPT(" ",lookups!$K$2-LEN(SOURCE!I2320)), "")&amp;
      SOURCE!K2320&amp;      IF(lookups!$L$2-LEN(SOURCE!K2320) &gt;= 0, REPT(" ",lookups!$M$2-LEN(SOURCE!K2320)), "")&amp;
" | "&amp; SOURCE!L2320&amp;      IF(lookups!$O$2-LEN(SOURCE!L2320) &gt;= 0, REPT(" ",lookups!$O$2-LEN(SOURCE!L2320)), "")&amp;
" | "&amp; SOURCE!M2320&amp;      IF(lookups!$P$2-LEN(SOURCE!M2320) &gt;= 0, REPT(" ",lookups!$P$2-LEN(SOURCE!M2320)), "")&amp;
      "},"&amp;IF(SOURCE!O2320&lt;&gt;"",""&amp;SOURCE!O2320,"")
 )
)
)</f>
        <v>0</v>
      </c>
    </row>
    <row r="2284" customFormat="false" ht="15.75" hidden="true" customHeight="false" outlineLevel="0" collapsed="false">
      <c r="A2284" s="263" t="n">
        <f aca="false">IF(AND(OR(SOURCE!A2321="",ISBLANK(SOURCE!A2321)),SOURCE!B2321&gt;0),IF(ISBLANK(SOURCE!C2321),"",SOURCE!C2321),
IF(SOURCE!B2321&lt;0,VLOOKUP(SOURCE!B2321,lookups!A$1:B$25,2,0),
  IF(ISBLANK(SOURCE!B2321),
    "",
    "/* "&amp;TEXT(SOURCE!B2321,"???0")&amp;" *"&amp;
      SOURCE!C2321&amp;", "&amp; IF(lookups!$E$2-LEN(SOURCE!C2321) &gt;= 0, REPT(" ",lookups!$E$2-LEN(SOURCE!C2321)), "")&amp;
      SOURCE!D2321&amp;", "&amp; IF(lookups!$F$2-LEN(SOURCE!D2321) &gt;= 0, REPT(" ",lookups!$F$2-LEN(SOURCE!D2321)), "")&amp;
      SOURCE!E2321&amp;", "&amp; IF(lookups!$G$2-LEN(SOURCE!E2321) &gt;=0, REPT(" ",lookups!$G$2-LEN(SOURCE!E2321)), "")&amp;
      SOURCE!F2321&amp;", "&amp; IF(lookups!$H$2-LEN(SOURCE!F2321) &gt;= 0, REPT(" ",lookups!$H$2-LEN(SOURCE!F2321)+2), "")&amp;"("&amp;
      SUBSTITUTE(TEXT(SOURCE!G2321,"??0"),"  ","")&amp;" &lt;&lt; TAM_MAX_BITS) |"&amp; IF(lookups!$I$2-3 &gt;= 0, REPT(" ",MAX(1,lookups!$I$2-5+4+1-1-LEN(  IF(ISTEXT(SOURCE!H2321),SOURCE!H2321,  SUBSTITUTE(SUBSTITUTE(TEXT(SOURCE!H2321,"????0"),"  ","")," ",""))   ))), "")&amp;
       IF(ISTEXT(SOURCE!H2321),SOURCE!H2321, SUBSTITUTE(SUBSTITUTE(TEXT(SOURCE!H2321,"????0"),"  ","")," ",""))   &amp;","&amp; IF(lookups!$J$2-3 &gt;= 0, REPT(" ",lookups!$J$2-3-5), "")&amp;
      SOURCE!I2321&amp;
" | "&amp; IF(lookups!$K$2-LEN(SOURCE!I2321) &gt;= 0, REPT(" ",lookups!$K$2-LEN(SOURCE!I2321)), "")&amp;
      SOURCE!J2321&amp;      IF(lookups!$L$2-LEN(SOURCE!J2321) &gt;= 0, REPT(" ",lookups!$L$2-LEN(SOURCE!J2321)), "")&amp;
" | "&amp; IF(lookups!$K$2-LEN(SOURCE!I2321) &gt;= 0, REPT(" ",lookups!$K$2-LEN(SOURCE!I2321)), "")&amp;
      SOURCE!K2321&amp;      IF(lookups!$L$2-LEN(SOURCE!K2321) &gt;= 0, REPT(" ",lookups!$M$2-LEN(SOURCE!K2321)), "")&amp;
" | "&amp; SOURCE!L2321&amp;      IF(lookups!$O$2-LEN(SOURCE!L2321) &gt;= 0, REPT(" ",lookups!$O$2-LEN(SOURCE!L2321)), "")&amp;
" | "&amp; SOURCE!M2321&amp;      IF(lookups!$P$2-LEN(SOURCE!M2321) &gt;= 0, REPT(" ",lookups!$P$2-LEN(SOURCE!M2321)), "")&amp;
      "},"&amp;IF(SOURCE!O2321&lt;&gt;"",""&amp;SOURCE!O2321,"")
 )
)
)</f>
        <v>0</v>
      </c>
    </row>
    <row r="2285" customFormat="false" ht="15.75" hidden="true" customHeight="false" outlineLevel="0" collapsed="false">
      <c r="A2285" s="263" t="n">
        <f aca="false">IF(AND(OR(SOURCE!A2322="",ISBLANK(SOURCE!A2322)),SOURCE!B2322&gt;0),IF(ISBLANK(SOURCE!C2322),"",SOURCE!C2322),
IF(SOURCE!B2322&lt;0,VLOOKUP(SOURCE!B2322,lookups!A$1:B$25,2,0),
  IF(ISBLANK(SOURCE!B2322),
    "",
    "/* "&amp;TEXT(SOURCE!B2322,"???0")&amp;" *"&amp;
      SOURCE!C2322&amp;", "&amp; IF(lookups!$E$2-LEN(SOURCE!C2322) &gt;= 0, REPT(" ",lookups!$E$2-LEN(SOURCE!C2322)), "")&amp;
      SOURCE!D2322&amp;", "&amp; IF(lookups!$F$2-LEN(SOURCE!D2322) &gt;= 0, REPT(" ",lookups!$F$2-LEN(SOURCE!D2322)), "")&amp;
      SOURCE!E2322&amp;", "&amp; IF(lookups!$G$2-LEN(SOURCE!E2322) &gt;=0, REPT(" ",lookups!$G$2-LEN(SOURCE!E2322)), "")&amp;
      SOURCE!F2322&amp;", "&amp; IF(lookups!$H$2-LEN(SOURCE!F2322) &gt;= 0, REPT(" ",lookups!$H$2-LEN(SOURCE!F2322)+2), "")&amp;"("&amp;
      SUBSTITUTE(TEXT(SOURCE!G2322,"??0"),"  ","")&amp;" &lt;&lt; TAM_MAX_BITS) |"&amp; IF(lookups!$I$2-3 &gt;= 0, REPT(" ",MAX(1,lookups!$I$2-5+4+1-1-LEN(  IF(ISTEXT(SOURCE!H2322),SOURCE!H2322,  SUBSTITUTE(SUBSTITUTE(TEXT(SOURCE!H2322,"????0"),"  ","")," ",""))   ))), "")&amp;
       IF(ISTEXT(SOURCE!H2322),SOURCE!H2322, SUBSTITUTE(SUBSTITUTE(TEXT(SOURCE!H2322,"????0"),"  ","")," ",""))   &amp;","&amp; IF(lookups!$J$2-3 &gt;= 0, REPT(" ",lookups!$J$2-3-5), "")&amp;
      SOURCE!I2322&amp;
" | "&amp; IF(lookups!$K$2-LEN(SOURCE!I2322) &gt;= 0, REPT(" ",lookups!$K$2-LEN(SOURCE!I2322)), "")&amp;
      SOURCE!J2322&amp;      IF(lookups!$L$2-LEN(SOURCE!J2322) &gt;= 0, REPT(" ",lookups!$L$2-LEN(SOURCE!J2322)), "")&amp;
" | "&amp; IF(lookups!$K$2-LEN(SOURCE!I2322) &gt;= 0, REPT(" ",lookups!$K$2-LEN(SOURCE!I2322)), "")&amp;
      SOURCE!K2322&amp;      IF(lookups!$L$2-LEN(SOURCE!K2322) &gt;= 0, REPT(" ",lookups!$M$2-LEN(SOURCE!K2322)), "")&amp;
" | "&amp; SOURCE!L2322&amp;      IF(lookups!$O$2-LEN(SOURCE!L2322) &gt;= 0, REPT(" ",lookups!$O$2-LEN(SOURCE!L2322)), "")&amp;
" | "&amp; SOURCE!M2322&amp;      IF(lookups!$P$2-LEN(SOURCE!M2322) &gt;= 0, REPT(" ",lookups!$P$2-LEN(SOURCE!M2322)), "")&amp;
      "},"&amp;IF(SOURCE!O2322&lt;&gt;"",""&amp;SOURCE!O2322,"")
 )
)
)</f>
        <v>0</v>
      </c>
    </row>
    <row r="2286" customFormat="false" ht="15.75" hidden="true" customHeight="false" outlineLevel="0" collapsed="false">
      <c r="A2286" s="263" t="n">
        <f aca="false">IF(AND(OR(SOURCE!A2323="",ISBLANK(SOURCE!A2323)),SOURCE!B2323&gt;0),IF(ISBLANK(SOURCE!C2323),"",SOURCE!C2323),
IF(SOURCE!B2323&lt;0,VLOOKUP(SOURCE!B2323,lookups!A$1:B$25,2,0),
  IF(ISBLANK(SOURCE!B2323),
    "",
    "/* "&amp;TEXT(SOURCE!B2323,"???0")&amp;" *"&amp;
      SOURCE!C2323&amp;", "&amp; IF(lookups!$E$2-LEN(SOURCE!C2323) &gt;= 0, REPT(" ",lookups!$E$2-LEN(SOURCE!C2323)), "")&amp;
      SOURCE!D2323&amp;", "&amp; IF(lookups!$F$2-LEN(SOURCE!D2323) &gt;= 0, REPT(" ",lookups!$F$2-LEN(SOURCE!D2323)), "")&amp;
      SOURCE!E2323&amp;", "&amp; IF(lookups!$G$2-LEN(SOURCE!E2323) &gt;=0, REPT(" ",lookups!$G$2-LEN(SOURCE!E2323)), "")&amp;
      SOURCE!F2323&amp;", "&amp; IF(lookups!$H$2-LEN(SOURCE!F2323) &gt;= 0, REPT(" ",lookups!$H$2-LEN(SOURCE!F2323)+2), "")&amp;"("&amp;
      SUBSTITUTE(TEXT(SOURCE!G2323,"??0"),"  ","")&amp;" &lt;&lt; TAM_MAX_BITS) |"&amp; IF(lookups!$I$2-3 &gt;= 0, REPT(" ",MAX(1,lookups!$I$2-5+4+1-1-LEN(  IF(ISTEXT(SOURCE!H2323),SOURCE!H2323,  SUBSTITUTE(SUBSTITUTE(TEXT(SOURCE!H2323,"????0"),"  ","")," ",""))   ))), "")&amp;
       IF(ISTEXT(SOURCE!H2323),SOURCE!H2323, SUBSTITUTE(SUBSTITUTE(TEXT(SOURCE!H2323,"????0"),"  ","")," ",""))   &amp;","&amp; IF(lookups!$J$2-3 &gt;= 0, REPT(" ",lookups!$J$2-3-5), "")&amp;
      SOURCE!I2323&amp;
" | "&amp; IF(lookups!$K$2-LEN(SOURCE!I2323) &gt;= 0, REPT(" ",lookups!$K$2-LEN(SOURCE!I2323)), "")&amp;
      SOURCE!J2323&amp;      IF(lookups!$L$2-LEN(SOURCE!J2323) &gt;= 0, REPT(" ",lookups!$L$2-LEN(SOURCE!J2323)), "")&amp;
" | "&amp; IF(lookups!$K$2-LEN(SOURCE!I2323) &gt;= 0, REPT(" ",lookups!$K$2-LEN(SOURCE!I2323)), "")&amp;
      SOURCE!K2323&amp;      IF(lookups!$L$2-LEN(SOURCE!K2323) &gt;= 0, REPT(" ",lookups!$M$2-LEN(SOURCE!K2323)), "")&amp;
" | "&amp; SOURCE!L2323&amp;      IF(lookups!$O$2-LEN(SOURCE!L2323) &gt;= 0, REPT(" ",lookups!$O$2-LEN(SOURCE!L2323)), "")&amp;
" | "&amp; SOURCE!M2323&amp;      IF(lookups!$P$2-LEN(SOURCE!M2323) &gt;= 0, REPT(" ",lookups!$P$2-LEN(SOURCE!M2323)), "")&amp;
      "},"&amp;IF(SOURCE!O2323&lt;&gt;"",""&amp;SOURCE!O2323,"")
 )
)
)</f>
        <v>0</v>
      </c>
    </row>
    <row r="2287" customFormat="false" ht="15.75" hidden="true" customHeight="false" outlineLevel="0" collapsed="false">
      <c r="A2287" s="263" t="n">
        <f aca="false">IF(AND(OR(SOURCE!A2324="",ISBLANK(SOURCE!A2324)),SOURCE!B2324&gt;0),IF(ISBLANK(SOURCE!C2324),"",SOURCE!C2324),
IF(SOURCE!B2324&lt;0,VLOOKUP(SOURCE!B2324,lookups!A$1:B$25,2,0),
  IF(ISBLANK(SOURCE!B2324),
    "",
    "/* "&amp;TEXT(SOURCE!B2324,"???0")&amp;" *"&amp;
      SOURCE!C2324&amp;", "&amp; IF(lookups!$E$2-LEN(SOURCE!C2324) &gt;= 0, REPT(" ",lookups!$E$2-LEN(SOURCE!C2324)), "")&amp;
      SOURCE!D2324&amp;", "&amp; IF(lookups!$F$2-LEN(SOURCE!D2324) &gt;= 0, REPT(" ",lookups!$F$2-LEN(SOURCE!D2324)), "")&amp;
      SOURCE!E2324&amp;", "&amp; IF(lookups!$G$2-LEN(SOURCE!E2324) &gt;=0, REPT(" ",lookups!$G$2-LEN(SOURCE!E2324)), "")&amp;
      SOURCE!F2324&amp;", "&amp; IF(lookups!$H$2-LEN(SOURCE!F2324) &gt;= 0, REPT(" ",lookups!$H$2-LEN(SOURCE!F2324)+2), "")&amp;"("&amp;
      SUBSTITUTE(TEXT(SOURCE!G2324,"??0"),"  ","")&amp;" &lt;&lt; TAM_MAX_BITS) |"&amp; IF(lookups!$I$2-3 &gt;= 0, REPT(" ",MAX(1,lookups!$I$2-5+4+1-1-LEN(  IF(ISTEXT(SOURCE!H2324),SOURCE!H2324,  SUBSTITUTE(SUBSTITUTE(TEXT(SOURCE!H2324,"????0"),"  ","")," ",""))   ))), "")&amp;
       IF(ISTEXT(SOURCE!H2324),SOURCE!H2324, SUBSTITUTE(SUBSTITUTE(TEXT(SOURCE!H2324,"????0"),"  ","")," ",""))   &amp;","&amp; IF(lookups!$J$2-3 &gt;= 0, REPT(" ",lookups!$J$2-3-5), "")&amp;
      SOURCE!I2324&amp;
" | "&amp; IF(lookups!$K$2-LEN(SOURCE!I2324) &gt;= 0, REPT(" ",lookups!$K$2-LEN(SOURCE!I2324)), "")&amp;
      SOURCE!J2324&amp;      IF(lookups!$L$2-LEN(SOURCE!J2324) &gt;= 0, REPT(" ",lookups!$L$2-LEN(SOURCE!J2324)), "")&amp;
" | "&amp; IF(lookups!$K$2-LEN(SOURCE!I2324) &gt;= 0, REPT(" ",lookups!$K$2-LEN(SOURCE!I2324)), "")&amp;
      SOURCE!K2324&amp;      IF(lookups!$L$2-LEN(SOURCE!K2324) &gt;= 0, REPT(" ",lookups!$M$2-LEN(SOURCE!K2324)), "")&amp;
" | "&amp; SOURCE!L2324&amp;      IF(lookups!$O$2-LEN(SOURCE!L2324) &gt;= 0, REPT(" ",lookups!$O$2-LEN(SOURCE!L2324)), "")&amp;
" | "&amp; SOURCE!M2324&amp;      IF(lookups!$P$2-LEN(SOURCE!M2324) &gt;= 0, REPT(" ",lookups!$P$2-LEN(SOURCE!M2324)), "")&amp;
      "},"&amp;IF(SOURCE!O2324&lt;&gt;"",""&amp;SOURCE!O2324,"")
 )
)
)</f>
        <v>0</v>
      </c>
    </row>
    <row r="2288" customFormat="false" ht="15.75" hidden="true" customHeight="false" outlineLevel="0" collapsed="false">
      <c r="A2288" s="263" t="n">
        <f aca="false">IF(AND(OR(SOURCE!A2325="",ISBLANK(SOURCE!A2325)),SOURCE!B2325&gt;0),IF(ISBLANK(SOURCE!C2325),"",SOURCE!C2325),
IF(SOURCE!B2325&lt;0,VLOOKUP(SOURCE!B2325,lookups!A$1:B$25,2,0),
  IF(ISBLANK(SOURCE!B2325),
    "",
    "/* "&amp;TEXT(SOURCE!B2325,"???0")&amp;" *"&amp;
      SOURCE!C2325&amp;", "&amp; IF(lookups!$E$2-LEN(SOURCE!C2325) &gt;= 0, REPT(" ",lookups!$E$2-LEN(SOURCE!C2325)), "")&amp;
      SOURCE!D2325&amp;", "&amp; IF(lookups!$F$2-LEN(SOURCE!D2325) &gt;= 0, REPT(" ",lookups!$F$2-LEN(SOURCE!D2325)), "")&amp;
      SOURCE!E2325&amp;", "&amp; IF(lookups!$G$2-LEN(SOURCE!E2325) &gt;=0, REPT(" ",lookups!$G$2-LEN(SOURCE!E2325)), "")&amp;
      SOURCE!F2325&amp;", "&amp; IF(lookups!$H$2-LEN(SOURCE!F2325) &gt;= 0, REPT(" ",lookups!$H$2-LEN(SOURCE!F2325)+2), "")&amp;"("&amp;
      SUBSTITUTE(TEXT(SOURCE!G2325,"??0"),"  ","")&amp;" &lt;&lt; TAM_MAX_BITS) |"&amp; IF(lookups!$I$2-3 &gt;= 0, REPT(" ",MAX(1,lookups!$I$2-5+4+1-1-LEN(  IF(ISTEXT(SOURCE!H2325),SOURCE!H2325,  SUBSTITUTE(SUBSTITUTE(TEXT(SOURCE!H2325,"????0"),"  ","")," ",""))   ))), "")&amp;
       IF(ISTEXT(SOURCE!H2325),SOURCE!H2325, SUBSTITUTE(SUBSTITUTE(TEXT(SOURCE!H2325,"????0"),"  ","")," ",""))   &amp;","&amp; IF(lookups!$J$2-3 &gt;= 0, REPT(" ",lookups!$J$2-3-5), "")&amp;
      SOURCE!I2325&amp;
" | "&amp; IF(lookups!$K$2-LEN(SOURCE!I2325) &gt;= 0, REPT(" ",lookups!$K$2-LEN(SOURCE!I2325)), "")&amp;
      SOURCE!J2325&amp;      IF(lookups!$L$2-LEN(SOURCE!J2325) &gt;= 0, REPT(" ",lookups!$L$2-LEN(SOURCE!J2325)), "")&amp;
" | "&amp; IF(lookups!$K$2-LEN(SOURCE!I2325) &gt;= 0, REPT(" ",lookups!$K$2-LEN(SOURCE!I2325)), "")&amp;
      SOURCE!K2325&amp;      IF(lookups!$L$2-LEN(SOURCE!K2325) &gt;= 0, REPT(" ",lookups!$M$2-LEN(SOURCE!K2325)), "")&amp;
" | "&amp; SOURCE!L2325&amp;      IF(lookups!$O$2-LEN(SOURCE!L2325) &gt;= 0, REPT(" ",lookups!$O$2-LEN(SOURCE!L2325)), "")&amp;
" | "&amp; SOURCE!M2325&amp;      IF(lookups!$P$2-LEN(SOURCE!M2325) &gt;= 0, REPT(" ",lookups!$P$2-LEN(SOURCE!M2325)), "")&amp;
      "},"&amp;IF(SOURCE!O2325&lt;&gt;"",""&amp;SOURCE!O2325,"")
 )
)
)</f>
        <v>0</v>
      </c>
    </row>
    <row r="2289" customFormat="false" ht="15.75" hidden="true" customHeight="false" outlineLevel="0" collapsed="false">
      <c r="A2289" s="263" t="n">
        <f aca="false">IF(AND(OR(SOURCE!A2326="",ISBLANK(SOURCE!A2326)),SOURCE!B2326&gt;0),IF(ISBLANK(SOURCE!C2326),"",SOURCE!C2326),
IF(SOURCE!B2326&lt;0,VLOOKUP(SOURCE!B2326,lookups!A$1:B$25,2,0),
  IF(ISBLANK(SOURCE!B2326),
    "",
    "/* "&amp;TEXT(SOURCE!B2326,"???0")&amp;" *"&amp;
      SOURCE!C2326&amp;", "&amp; IF(lookups!$E$2-LEN(SOURCE!C2326) &gt;= 0, REPT(" ",lookups!$E$2-LEN(SOURCE!C2326)), "")&amp;
      SOURCE!D2326&amp;", "&amp; IF(lookups!$F$2-LEN(SOURCE!D2326) &gt;= 0, REPT(" ",lookups!$F$2-LEN(SOURCE!D2326)), "")&amp;
      SOURCE!E2326&amp;", "&amp; IF(lookups!$G$2-LEN(SOURCE!E2326) &gt;=0, REPT(" ",lookups!$G$2-LEN(SOURCE!E2326)), "")&amp;
      SOURCE!F2326&amp;", "&amp; IF(lookups!$H$2-LEN(SOURCE!F2326) &gt;= 0, REPT(" ",lookups!$H$2-LEN(SOURCE!F2326)+2), "")&amp;"("&amp;
      SUBSTITUTE(TEXT(SOURCE!G2326,"??0"),"  ","")&amp;" &lt;&lt; TAM_MAX_BITS) |"&amp; IF(lookups!$I$2-3 &gt;= 0, REPT(" ",MAX(1,lookups!$I$2-5+4+1-1-LEN(  IF(ISTEXT(SOURCE!H2326),SOURCE!H2326,  SUBSTITUTE(SUBSTITUTE(TEXT(SOURCE!H2326,"????0"),"  ","")," ",""))   ))), "")&amp;
       IF(ISTEXT(SOURCE!H2326),SOURCE!H2326, SUBSTITUTE(SUBSTITUTE(TEXT(SOURCE!H2326,"????0"),"  ","")," ",""))   &amp;","&amp; IF(lookups!$J$2-3 &gt;= 0, REPT(" ",lookups!$J$2-3-5), "")&amp;
      SOURCE!I2326&amp;
" | "&amp; IF(lookups!$K$2-LEN(SOURCE!I2326) &gt;= 0, REPT(" ",lookups!$K$2-LEN(SOURCE!I2326)), "")&amp;
      SOURCE!J2326&amp;      IF(lookups!$L$2-LEN(SOURCE!J2326) &gt;= 0, REPT(" ",lookups!$L$2-LEN(SOURCE!J2326)), "")&amp;
" | "&amp; IF(lookups!$K$2-LEN(SOURCE!I2326) &gt;= 0, REPT(" ",lookups!$K$2-LEN(SOURCE!I2326)), "")&amp;
      SOURCE!K2326&amp;      IF(lookups!$L$2-LEN(SOURCE!K2326) &gt;= 0, REPT(" ",lookups!$M$2-LEN(SOURCE!K2326)), "")&amp;
" | "&amp; SOURCE!L2326&amp;      IF(lookups!$O$2-LEN(SOURCE!L2326) &gt;= 0, REPT(" ",lookups!$O$2-LEN(SOURCE!L2326)), "")&amp;
" | "&amp; SOURCE!M2326&amp;      IF(lookups!$P$2-LEN(SOURCE!M2326) &gt;= 0, REPT(" ",lookups!$P$2-LEN(SOURCE!M2326)), "")&amp;
      "},"&amp;IF(SOURCE!O2326&lt;&gt;"",""&amp;SOURCE!O2326,"")
 )
)
)</f>
        <v>0</v>
      </c>
    </row>
    <row r="2290" customFormat="false" ht="15.75" hidden="true" customHeight="false" outlineLevel="0" collapsed="false">
      <c r="A2290" s="263" t="n">
        <f aca="false">IF(AND(OR(SOURCE!A2327="",ISBLANK(SOURCE!A2327)),SOURCE!B2327&gt;0),IF(ISBLANK(SOURCE!C2327),"",SOURCE!C2327),
IF(SOURCE!B2327&lt;0,VLOOKUP(SOURCE!B2327,lookups!A$1:B$25,2,0),
  IF(ISBLANK(SOURCE!B2327),
    "",
    "/* "&amp;TEXT(SOURCE!B2327,"???0")&amp;" *"&amp;
      SOURCE!C2327&amp;", "&amp; IF(lookups!$E$2-LEN(SOURCE!C2327) &gt;= 0, REPT(" ",lookups!$E$2-LEN(SOURCE!C2327)), "")&amp;
      SOURCE!D2327&amp;", "&amp; IF(lookups!$F$2-LEN(SOURCE!D2327) &gt;= 0, REPT(" ",lookups!$F$2-LEN(SOURCE!D2327)), "")&amp;
      SOURCE!E2327&amp;", "&amp; IF(lookups!$G$2-LEN(SOURCE!E2327) &gt;=0, REPT(" ",lookups!$G$2-LEN(SOURCE!E2327)), "")&amp;
      SOURCE!F2327&amp;", "&amp; IF(lookups!$H$2-LEN(SOURCE!F2327) &gt;= 0, REPT(" ",lookups!$H$2-LEN(SOURCE!F2327)+2), "")&amp;"("&amp;
      SUBSTITUTE(TEXT(SOURCE!G2327,"??0"),"  ","")&amp;" &lt;&lt; TAM_MAX_BITS) |"&amp; IF(lookups!$I$2-3 &gt;= 0, REPT(" ",MAX(1,lookups!$I$2-5+4+1-1-LEN(  IF(ISTEXT(SOURCE!H2327),SOURCE!H2327,  SUBSTITUTE(SUBSTITUTE(TEXT(SOURCE!H2327,"????0"),"  ","")," ",""))   ))), "")&amp;
       IF(ISTEXT(SOURCE!H2327),SOURCE!H2327, SUBSTITUTE(SUBSTITUTE(TEXT(SOURCE!H2327,"????0"),"  ","")," ",""))   &amp;","&amp; IF(lookups!$J$2-3 &gt;= 0, REPT(" ",lookups!$J$2-3-5), "")&amp;
      SOURCE!I2327&amp;
" | "&amp; IF(lookups!$K$2-LEN(SOURCE!I2327) &gt;= 0, REPT(" ",lookups!$K$2-LEN(SOURCE!I2327)), "")&amp;
      SOURCE!J2327&amp;      IF(lookups!$L$2-LEN(SOURCE!J2327) &gt;= 0, REPT(" ",lookups!$L$2-LEN(SOURCE!J2327)), "")&amp;
" | "&amp; IF(lookups!$K$2-LEN(SOURCE!I2327) &gt;= 0, REPT(" ",lookups!$K$2-LEN(SOURCE!I2327)), "")&amp;
      SOURCE!K2327&amp;      IF(lookups!$L$2-LEN(SOURCE!K2327) &gt;= 0, REPT(" ",lookups!$M$2-LEN(SOURCE!K2327)), "")&amp;
" | "&amp; SOURCE!L2327&amp;      IF(lookups!$O$2-LEN(SOURCE!L2327) &gt;= 0, REPT(" ",lookups!$O$2-LEN(SOURCE!L2327)), "")&amp;
" | "&amp; SOURCE!M2327&amp;      IF(lookups!$P$2-LEN(SOURCE!M2327) &gt;= 0, REPT(" ",lookups!$P$2-LEN(SOURCE!M2327)), "")&amp;
      "},"&amp;IF(SOURCE!O2327&lt;&gt;"",""&amp;SOURCE!O2327,"")
 )
)
)</f>
        <v>0</v>
      </c>
    </row>
    <row r="2291" customFormat="false" ht="15.75" hidden="true" customHeight="false" outlineLevel="0" collapsed="false">
      <c r="A2291" s="263" t="n">
        <f aca="false">IF(AND(OR(SOURCE!A2328="",ISBLANK(SOURCE!A2328)),SOURCE!B2328&gt;0),IF(ISBLANK(SOURCE!C2328),"",SOURCE!C2328),
IF(SOURCE!B2328&lt;0,VLOOKUP(SOURCE!B2328,lookups!A$1:B$25,2,0),
  IF(ISBLANK(SOURCE!B2328),
    "",
    "/* "&amp;TEXT(SOURCE!B2328,"???0")&amp;" *"&amp;
      SOURCE!C2328&amp;", "&amp; IF(lookups!$E$2-LEN(SOURCE!C2328) &gt;= 0, REPT(" ",lookups!$E$2-LEN(SOURCE!C2328)), "")&amp;
      SOURCE!D2328&amp;", "&amp; IF(lookups!$F$2-LEN(SOURCE!D2328) &gt;= 0, REPT(" ",lookups!$F$2-LEN(SOURCE!D2328)), "")&amp;
      SOURCE!E2328&amp;", "&amp; IF(lookups!$G$2-LEN(SOURCE!E2328) &gt;=0, REPT(" ",lookups!$G$2-LEN(SOURCE!E2328)), "")&amp;
      SOURCE!F2328&amp;", "&amp; IF(lookups!$H$2-LEN(SOURCE!F2328) &gt;= 0, REPT(" ",lookups!$H$2-LEN(SOURCE!F2328)+2), "")&amp;"("&amp;
      SUBSTITUTE(TEXT(SOURCE!G2328,"??0"),"  ","")&amp;" &lt;&lt; TAM_MAX_BITS) |"&amp; IF(lookups!$I$2-3 &gt;= 0, REPT(" ",MAX(1,lookups!$I$2-5+4+1-1-LEN(  IF(ISTEXT(SOURCE!H2328),SOURCE!H2328,  SUBSTITUTE(SUBSTITUTE(TEXT(SOURCE!H2328,"????0"),"  ","")," ",""))   ))), "")&amp;
       IF(ISTEXT(SOURCE!H2328),SOURCE!H2328, SUBSTITUTE(SUBSTITUTE(TEXT(SOURCE!H2328,"????0"),"  ","")," ",""))   &amp;","&amp; IF(lookups!$J$2-3 &gt;= 0, REPT(" ",lookups!$J$2-3-5), "")&amp;
      SOURCE!I2328&amp;
" | "&amp; IF(lookups!$K$2-LEN(SOURCE!I2328) &gt;= 0, REPT(" ",lookups!$K$2-LEN(SOURCE!I2328)), "")&amp;
      SOURCE!J2328&amp;      IF(lookups!$L$2-LEN(SOURCE!J2328) &gt;= 0, REPT(" ",lookups!$L$2-LEN(SOURCE!J2328)), "")&amp;
" | "&amp; IF(lookups!$K$2-LEN(SOURCE!I2328) &gt;= 0, REPT(" ",lookups!$K$2-LEN(SOURCE!I2328)), "")&amp;
      SOURCE!K2328&amp;      IF(lookups!$L$2-LEN(SOURCE!K2328) &gt;= 0, REPT(" ",lookups!$M$2-LEN(SOURCE!K2328)), "")&amp;
" | "&amp; SOURCE!L2328&amp;      IF(lookups!$O$2-LEN(SOURCE!L2328) &gt;= 0, REPT(" ",lookups!$O$2-LEN(SOURCE!L2328)), "")&amp;
" | "&amp; SOURCE!M2328&amp;      IF(lookups!$P$2-LEN(SOURCE!M2328) &gt;= 0, REPT(" ",lookups!$P$2-LEN(SOURCE!M2328)), "")&amp;
      "},"&amp;IF(SOURCE!O2328&lt;&gt;"",""&amp;SOURCE!O2328,"")
 )
)
)</f>
        <v>0</v>
      </c>
    </row>
    <row r="2292" customFormat="false" ht="15.75" hidden="true" customHeight="false" outlineLevel="0" collapsed="false">
      <c r="A2292" s="263" t="n">
        <f aca="false">IF(AND(OR(SOURCE!A2329="",ISBLANK(SOURCE!A2329)),SOURCE!B2329&gt;0),IF(ISBLANK(SOURCE!C2329),"",SOURCE!C2329),
IF(SOURCE!B2329&lt;0,VLOOKUP(SOURCE!B2329,lookups!A$1:B$25,2,0),
  IF(ISBLANK(SOURCE!B2329),
    "",
    "/* "&amp;TEXT(SOURCE!B2329,"???0")&amp;" *"&amp;
      SOURCE!C2329&amp;", "&amp; IF(lookups!$E$2-LEN(SOURCE!C2329) &gt;= 0, REPT(" ",lookups!$E$2-LEN(SOURCE!C2329)), "")&amp;
      SOURCE!D2329&amp;", "&amp; IF(lookups!$F$2-LEN(SOURCE!D2329) &gt;= 0, REPT(" ",lookups!$F$2-LEN(SOURCE!D2329)), "")&amp;
      SOURCE!E2329&amp;", "&amp; IF(lookups!$G$2-LEN(SOURCE!E2329) &gt;=0, REPT(" ",lookups!$G$2-LEN(SOURCE!E2329)), "")&amp;
      SOURCE!F2329&amp;", "&amp; IF(lookups!$H$2-LEN(SOURCE!F2329) &gt;= 0, REPT(" ",lookups!$H$2-LEN(SOURCE!F2329)+2), "")&amp;"("&amp;
      SUBSTITUTE(TEXT(SOURCE!G2329,"??0"),"  ","")&amp;" &lt;&lt; TAM_MAX_BITS) |"&amp; IF(lookups!$I$2-3 &gt;= 0, REPT(" ",MAX(1,lookups!$I$2-5+4+1-1-LEN(  IF(ISTEXT(SOURCE!H2329),SOURCE!H2329,  SUBSTITUTE(SUBSTITUTE(TEXT(SOURCE!H2329,"????0"),"  ","")," ",""))   ))), "")&amp;
       IF(ISTEXT(SOURCE!H2329),SOURCE!H2329, SUBSTITUTE(SUBSTITUTE(TEXT(SOURCE!H2329,"????0"),"  ","")," ",""))   &amp;","&amp; IF(lookups!$J$2-3 &gt;= 0, REPT(" ",lookups!$J$2-3-5), "")&amp;
      SOURCE!I2329&amp;
" | "&amp; IF(lookups!$K$2-LEN(SOURCE!I2329) &gt;= 0, REPT(" ",lookups!$K$2-LEN(SOURCE!I2329)), "")&amp;
      SOURCE!J2329&amp;      IF(lookups!$L$2-LEN(SOURCE!J2329) &gt;= 0, REPT(" ",lookups!$L$2-LEN(SOURCE!J2329)), "")&amp;
" | "&amp; IF(lookups!$K$2-LEN(SOURCE!I2329) &gt;= 0, REPT(" ",lookups!$K$2-LEN(SOURCE!I2329)), "")&amp;
      SOURCE!K2329&amp;      IF(lookups!$L$2-LEN(SOURCE!K2329) &gt;= 0, REPT(" ",lookups!$M$2-LEN(SOURCE!K2329)), "")&amp;
" | "&amp; SOURCE!L2329&amp;      IF(lookups!$O$2-LEN(SOURCE!L2329) &gt;= 0, REPT(" ",lookups!$O$2-LEN(SOURCE!L2329)), "")&amp;
" | "&amp; SOURCE!M2329&amp;      IF(lookups!$P$2-LEN(SOURCE!M2329) &gt;= 0, REPT(" ",lookups!$P$2-LEN(SOURCE!M2329)), "")&amp;
      "},"&amp;IF(SOURCE!O2329&lt;&gt;"",""&amp;SOURCE!O2329,"")
 )
)
)</f>
        <v>0</v>
      </c>
    </row>
    <row r="2293" customFormat="false" ht="15.75" hidden="true" customHeight="false" outlineLevel="0" collapsed="false">
      <c r="A2293" s="263" t="n">
        <f aca="false">IF(AND(OR(SOURCE!A2330="",ISBLANK(SOURCE!A2330)),SOURCE!B2330&gt;0),IF(ISBLANK(SOURCE!C2330),"",SOURCE!C2330),
IF(SOURCE!B2330&lt;0,VLOOKUP(SOURCE!B2330,lookups!A$1:B$25,2,0),
  IF(ISBLANK(SOURCE!B2330),
    "",
    "/* "&amp;TEXT(SOURCE!B2330,"???0")&amp;" *"&amp;
      SOURCE!C2330&amp;", "&amp; IF(lookups!$E$2-LEN(SOURCE!C2330) &gt;= 0, REPT(" ",lookups!$E$2-LEN(SOURCE!C2330)), "")&amp;
      SOURCE!D2330&amp;", "&amp; IF(lookups!$F$2-LEN(SOURCE!D2330) &gt;= 0, REPT(" ",lookups!$F$2-LEN(SOURCE!D2330)), "")&amp;
      SOURCE!E2330&amp;", "&amp; IF(lookups!$G$2-LEN(SOURCE!E2330) &gt;=0, REPT(" ",lookups!$G$2-LEN(SOURCE!E2330)), "")&amp;
      SOURCE!F2330&amp;", "&amp; IF(lookups!$H$2-LEN(SOURCE!F2330) &gt;= 0, REPT(" ",lookups!$H$2-LEN(SOURCE!F2330)+2), "")&amp;"("&amp;
      SUBSTITUTE(TEXT(SOURCE!G2330,"??0"),"  ","")&amp;" &lt;&lt; TAM_MAX_BITS) |"&amp; IF(lookups!$I$2-3 &gt;= 0, REPT(" ",MAX(1,lookups!$I$2-5+4+1-1-LEN(  IF(ISTEXT(SOURCE!H2330),SOURCE!H2330,  SUBSTITUTE(SUBSTITUTE(TEXT(SOURCE!H2330,"????0"),"  ","")," ",""))   ))), "")&amp;
       IF(ISTEXT(SOURCE!H2330),SOURCE!H2330, SUBSTITUTE(SUBSTITUTE(TEXT(SOURCE!H2330,"????0"),"  ","")," ",""))   &amp;","&amp; IF(lookups!$J$2-3 &gt;= 0, REPT(" ",lookups!$J$2-3-5), "")&amp;
      SOURCE!I2330&amp;
" | "&amp; IF(lookups!$K$2-LEN(SOURCE!I2330) &gt;= 0, REPT(" ",lookups!$K$2-LEN(SOURCE!I2330)), "")&amp;
      SOURCE!J2330&amp;      IF(lookups!$L$2-LEN(SOURCE!J2330) &gt;= 0, REPT(" ",lookups!$L$2-LEN(SOURCE!J2330)), "")&amp;
" | "&amp; IF(lookups!$K$2-LEN(SOURCE!I2330) &gt;= 0, REPT(" ",lookups!$K$2-LEN(SOURCE!I2330)), "")&amp;
      SOURCE!K2330&amp;      IF(lookups!$L$2-LEN(SOURCE!K2330) &gt;= 0, REPT(" ",lookups!$M$2-LEN(SOURCE!K2330)), "")&amp;
" | "&amp; SOURCE!L2330&amp;      IF(lookups!$O$2-LEN(SOURCE!L2330) &gt;= 0, REPT(" ",lookups!$O$2-LEN(SOURCE!L2330)), "")&amp;
" | "&amp; SOURCE!M2330&amp;      IF(lookups!$P$2-LEN(SOURCE!M2330) &gt;= 0, REPT(" ",lookups!$P$2-LEN(SOURCE!M2330)), "")&amp;
      "},"&amp;IF(SOURCE!O2330&lt;&gt;"",""&amp;SOURCE!O2330,"")
 )
)
)</f>
        <v>0</v>
      </c>
    </row>
    <row r="2294" customFormat="false" ht="15.75" hidden="true" customHeight="false" outlineLevel="0" collapsed="false">
      <c r="A2294" s="263" t="n">
        <f aca="false">IF(AND(OR(SOURCE!A2331="",ISBLANK(SOURCE!A2331)),SOURCE!B2331&gt;0),IF(ISBLANK(SOURCE!C2331),"",SOURCE!C2331),
IF(SOURCE!B2331&lt;0,VLOOKUP(SOURCE!B2331,lookups!A$1:B$25,2,0),
  IF(ISBLANK(SOURCE!B2331),
    "",
    "/* "&amp;TEXT(SOURCE!B2331,"???0")&amp;" *"&amp;
      SOURCE!C2331&amp;", "&amp; IF(lookups!$E$2-LEN(SOURCE!C2331) &gt;= 0, REPT(" ",lookups!$E$2-LEN(SOURCE!C2331)), "")&amp;
      SOURCE!D2331&amp;", "&amp; IF(lookups!$F$2-LEN(SOURCE!D2331) &gt;= 0, REPT(" ",lookups!$F$2-LEN(SOURCE!D2331)), "")&amp;
      SOURCE!E2331&amp;", "&amp; IF(lookups!$G$2-LEN(SOURCE!E2331) &gt;=0, REPT(" ",lookups!$G$2-LEN(SOURCE!E2331)), "")&amp;
      SOURCE!F2331&amp;", "&amp; IF(lookups!$H$2-LEN(SOURCE!F2331) &gt;= 0, REPT(" ",lookups!$H$2-LEN(SOURCE!F2331)+2), "")&amp;"("&amp;
      SUBSTITUTE(TEXT(SOURCE!G2331,"??0"),"  ","")&amp;" &lt;&lt; TAM_MAX_BITS) |"&amp; IF(lookups!$I$2-3 &gt;= 0, REPT(" ",MAX(1,lookups!$I$2-5+4+1-1-LEN(  IF(ISTEXT(SOURCE!H2331),SOURCE!H2331,  SUBSTITUTE(SUBSTITUTE(TEXT(SOURCE!H2331,"????0"),"  ","")," ",""))   ))), "")&amp;
       IF(ISTEXT(SOURCE!H2331),SOURCE!H2331, SUBSTITUTE(SUBSTITUTE(TEXT(SOURCE!H2331,"????0"),"  ","")," ",""))   &amp;","&amp; IF(lookups!$J$2-3 &gt;= 0, REPT(" ",lookups!$J$2-3-5), "")&amp;
      SOURCE!I2331&amp;
" | "&amp; IF(lookups!$K$2-LEN(SOURCE!I2331) &gt;= 0, REPT(" ",lookups!$K$2-LEN(SOURCE!I2331)), "")&amp;
      SOURCE!J2331&amp;      IF(lookups!$L$2-LEN(SOURCE!J2331) &gt;= 0, REPT(" ",lookups!$L$2-LEN(SOURCE!J2331)), "")&amp;
" | "&amp; IF(lookups!$K$2-LEN(SOURCE!I2331) &gt;= 0, REPT(" ",lookups!$K$2-LEN(SOURCE!I2331)), "")&amp;
      SOURCE!K2331&amp;      IF(lookups!$L$2-LEN(SOURCE!K2331) &gt;= 0, REPT(" ",lookups!$M$2-LEN(SOURCE!K2331)), "")&amp;
" | "&amp; SOURCE!L2331&amp;      IF(lookups!$O$2-LEN(SOURCE!L2331) &gt;= 0, REPT(" ",lookups!$O$2-LEN(SOURCE!L2331)), "")&amp;
" | "&amp; SOURCE!M2331&amp;      IF(lookups!$P$2-LEN(SOURCE!M2331) &gt;= 0, REPT(" ",lookups!$P$2-LEN(SOURCE!M2331)), "")&amp;
      "},"&amp;IF(SOURCE!O2331&lt;&gt;"",""&amp;SOURCE!O2331,"")
 )
)
)</f>
        <v>0</v>
      </c>
    </row>
    <row r="2295" customFormat="false" ht="15.75" hidden="true" customHeight="false" outlineLevel="0" collapsed="false">
      <c r="A2295" s="263" t="n">
        <f aca="false">IF(AND(OR(SOURCE!A2332="",ISBLANK(SOURCE!A2332)),SOURCE!B2332&gt;0),IF(ISBLANK(SOURCE!C2332),"",SOURCE!C2332),
IF(SOURCE!B2332&lt;0,VLOOKUP(SOURCE!B2332,lookups!A$1:B$25,2,0),
  IF(ISBLANK(SOURCE!B2332),
    "",
    "/* "&amp;TEXT(SOURCE!B2332,"???0")&amp;" *"&amp;
      SOURCE!C2332&amp;", "&amp; IF(lookups!$E$2-LEN(SOURCE!C2332) &gt;= 0, REPT(" ",lookups!$E$2-LEN(SOURCE!C2332)), "")&amp;
      SOURCE!D2332&amp;", "&amp; IF(lookups!$F$2-LEN(SOURCE!D2332) &gt;= 0, REPT(" ",lookups!$F$2-LEN(SOURCE!D2332)), "")&amp;
      SOURCE!E2332&amp;", "&amp; IF(lookups!$G$2-LEN(SOURCE!E2332) &gt;=0, REPT(" ",lookups!$G$2-LEN(SOURCE!E2332)), "")&amp;
      SOURCE!F2332&amp;", "&amp; IF(lookups!$H$2-LEN(SOURCE!F2332) &gt;= 0, REPT(" ",lookups!$H$2-LEN(SOURCE!F2332)+2), "")&amp;"("&amp;
      SUBSTITUTE(TEXT(SOURCE!G2332,"??0"),"  ","")&amp;" &lt;&lt; TAM_MAX_BITS) |"&amp; IF(lookups!$I$2-3 &gt;= 0, REPT(" ",MAX(1,lookups!$I$2-5+4+1-1-LEN(  IF(ISTEXT(SOURCE!H2332),SOURCE!H2332,  SUBSTITUTE(SUBSTITUTE(TEXT(SOURCE!H2332,"????0"),"  ","")," ",""))   ))), "")&amp;
       IF(ISTEXT(SOURCE!H2332),SOURCE!H2332, SUBSTITUTE(SUBSTITUTE(TEXT(SOURCE!H2332,"????0"),"  ","")," ",""))   &amp;","&amp; IF(lookups!$J$2-3 &gt;= 0, REPT(" ",lookups!$J$2-3-5), "")&amp;
      SOURCE!I2332&amp;
" | "&amp; IF(lookups!$K$2-LEN(SOURCE!I2332) &gt;= 0, REPT(" ",lookups!$K$2-LEN(SOURCE!I2332)), "")&amp;
      SOURCE!J2332&amp;      IF(lookups!$L$2-LEN(SOURCE!J2332) &gt;= 0, REPT(" ",lookups!$L$2-LEN(SOURCE!J2332)), "")&amp;
" | "&amp; IF(lookups!$K$2-LEN(SOURCE!I2332) &gt;= 0, REPT(" ",lookups!$K$2-LEN(SOURCE!I2332)), "")&amp;
      SOURCE!K2332&amp;      IF(lookups!$L$2-LEN(SOURCE!K2332) &gt;= 0, REPT(" ",lookups!$M$2-LEN(SOURCE!K2332)), "")&amp;
" | "&amp; SOURCE!L2332&amp;      IF(lookups!$O$2-LEN(SOURCE!L2332) &gt;= 0, REPT(" ",lookups!$O$2-LEN(SOURCE!L2332)), "")&amp;
" | "&amp; SOURCE!M2332&amp;      IF(lookups!$P$2-LEN(SOURCE!M2332) &gt;= 0, REPT(" ",lookups!$P$2-LEN(SOURCE!M2332)), "")&amp;
      "},"&amp;IF(SOURCE!O2332&lt;&gt;"",""&amp;SOURCE!O2332,"")
 )
)
)</f>
        <v>0</v>
      </c>
    </row>
    <row r="2296" customFormat="false" ht="15.75" hidden="true" customHeight="false" outlineLevel="0" collapsed="false">
      <c r="A2296" s="263" t="n">
        <f aca="false">IF(AND(OR(SOURCE!A2333="",ISBLANK(SOURCE!A2333)),SOURCE!B2333&gt;0),IF(ISBLANK(SOURCE!C2333),"",SOURCE!C2333),
IF(SOURCE!B2333&lt;0,VLOOKUP(SOURCE!B2333,lookups!A$1:B$25,2,0),
  IF(ISBLANK(SOURCE!B2333),
    "",
    "/* "&amp;TEXT(SOURCE!B2333,"???0")&amp;" *"&amp;
      SOURCE!C2333&amp;", "&amp; IF(lookups!$E$2-LEN(SOURCE!C2333) &gt;= 0, REPT(" ",lookups!$E$2-LEN(SOURCE!C2333)), "")&amp;
      SOURCE!D2333&amp;", "&amp; IF(lookups!$F$2-LEN(SOURCE!D2333) &gt;= 0, REPT(" ",lookups!$F$2-LEN(SOURCE!D2333)), "")&amp;
      SOURCE!E2333&amp;", "&amp; IF(lookups!$G$2-LEN(SOURCE!E2333) &gt;=0, REPT(" ",lookups!$G$2-LEN(SOURCE!E2333)), "")&amp;
      SOURCE!F2333&amp;", "&amp; IF(lookups!$H$2-LEN(SOURCE!F2333) &gt;= 0, REPT(" ",lookups!$H$2-LEN(SOURCE!F2333)+2), "")&amp;"("&amp;
      SUBSTITUTE(TEXT(SOURCE!G2333,"??0"),"  ","")&amp;" &lt;&lt; TAM_MAX_BITS) |"&amp; IF(lookups!$I$2-3 &gt;= 0, REPT(" ",MAX(1,lookups!$I$2-5+4+1-1-LEN(  IF(ISTEXT(SOURCE!H2333),SOURCE!H2333,  SUBSTITUTE(SUBSTITUTE(TEXT(SOURCE!H2333,"????0"),"  ","")," ",""))   ))), "")&amp;
       IF(ISTEXT(SOURCE!H2333),SOURCE!H2333, SUBSTITUTE(SUBSTITUTE(TEXT(SOURCE!H2333,"????0"),"  ","")," ",""))   &amp;","&amp; IF(lookups!$J$2-3 &gt;= 0, REPT(" ",lookups!$J$2-3-5), "")&amp;
      SOURCE!I2333&amp;
" | "&amp; IF(lookups!$K$2-LEN(SOURCE!I2333) &gt;= 0, REPT(" ",lookups!$K$2-LEN(SOURCE!I2333)), "")&amp;
      SOURCE!J2333&amp;      IF(lookups!$L$2-LEN(SOURCE!J2333) &gt;= 0, REPT(" ",lookups!$L$2-LEN(SOURCE!J2333)), "")&amp;
" | "&amp; IF(lookups!$K$2-LEN(SOURCE!I2333) &gt;= 0, REPT(" ",lookups!$K$2-LEN(SOURCE!I2333)), "")&amp;
      SOURCE!K2333&amp;      IF(lookups!$L$2-LEN(SOURCE!K2333) &gt;= 0, REPT(" ",lookups!$M$2-LEN(SOURCE!K2333)), "")&amp;
" | "&amp; SOURCE!L2333&amp;      IF(lookups!$O$2-LEN(SOURCE!L2333) &gt;= 0, REPT(" ",lookups!$O$2-LEN(SOURCE!L2333)), "")&amp;
" | "&amp; SOURCE!M2333&amp;      IF(lookups!$P$2-LEN(SOURCE!M2333) &gt;= 0, REPT(" ",lookups!$P$2-LEN(SOURCE!M2333)), "")&amp;
      "},"&amp;IF(SOURCE!O2333&lt;&gt;"",""&amp;SOURCE!O2333,"")
 )
)
)</f>
        <v>0</v>
      </c>
    </row>
    <row r="2297" customFormat="false" ht="15.75" hidden="true" customHeight="false" outlineLevel="0" collapsed="false">
      <c r="A2297" s="263" t="n">
        <f aca="false">IF(AND(OR(SOURCE!A2334="",ISBLANK(SOURCE!A2334)),SOURCE!B2334&gt;0),IF(ISBLANK(SOURCE!C2334),"",SOURCE!C2334),
IF(SOURCE!B2334&lt;0,VLOOKUP(SOURCE!B2334,lookups!A$1:B$25,2,0),
  IF(ISBLANK(SOURCE!B2334),
    "",
    "/* "&amp;TEXT(SOURCE!B2334,"???0")&amp;" *"&amp;
      SOURCE!C2334&amp;", "&amp; IF(lookups!$E$2-LEN(SOURCE!C2334) &gt;= 0, REPT(" ",lookups!$E$2-LEN(SOURCE!C2334)), "")&amp;
      SOURCE!D2334&amp;", "&amp; IF(lookups!$F$2-LEN(SOURCE!D2334) &gt;= 0, REPT(" ",lookups!$F$2-LEN(SOURCE!D2334)), "")&amp;
      SOURCE!E2334&amp;", "&amp; IF(lookups!$G$2-LEN(SOURCE!E2334) &gt;=0, REPT(" ",lookups!$G$2-LEN(SOURCE!E2334)), "")&amp;
      SOURCE!F2334&amp;", "&amp; IF(lookups!$H$2-LEN(SOURCE!F2334) &gt;= 0, REPT(" ",lookups!$H$2-LEN(SOURCE!F2334)+2), "")&amp;"("&amp;
      SUBSTITUTE(TEXT(SOURCE!G2334,"??0"),"  ","")&amp;" &lt;&lt; TAM_MAX_BITS) |"&amp; IF(lookups!$I$2-3 &gt;= 0, REPT(" ",MAX(1,lookups!$I$2-5+4+1-1-LEN(  IF(ISTEXT(SOURCE!H2334),SOURCE!H2334,  SUBSTITUTE(SUBSTITUTE(TEXT(SOURCE!H2334,"????0"),"  ","")," ",""))   ))), "")&amp;
       IF(ISTEXT(SOURCE!H2334),SOURCE!H2334, SUBSTITUTE(SUBSTITUTE(TEXT(SOURCE!H2334,"????0"),"  ","")," ",""))   &amp;","&amp; IF(lookups!$J$2-3 &gt;= 0, REPT(" ",lookups!$J$2-3-5), "")&amp;
      SOURCE!I2334&amp;
" | "&amp; IF(lookups!$K$2-LEN(SOURCE!I2334) &gt;= 0, REPT(" ",lookups!$K$2-LEN(SOURCE!I2334)), "")&amp;
      SOURCE!J2334&amp;      IF(lookups!$L$2-LEN(SOURCE!J2334) &gt;= 0, REPT(" ",lookups!$L$2-LEN(SOURCE!J2334)), "")&amp;
" | "&amp; IF(lookups!$K$2-LEN(SOURCE!I2334) &gt;= 0, REPT(" ",lookups!$K$2-LEN(SOURCE!I2334)), "")&amp;
      SOURCE!K2334&amp;      IF(lookups!$L$2-LEN(SOURCE!K2334) &gt;= 0, REPT(" ",lookups!$M$2-LEN(SOURCE!K2334)), "")&amp;
" | "&amp; SOURCE!L2334&amp;      IF(lookups!$O$2-LEN(SOURCE!L2334) &gt;= 0, REPT(" ",lookups!$O$2-LEN(SOURCE!L2334)), "")&amp;
" | "&amp; SOURCE!M2334&amp;      IF(lookups!$P$2-LEN(SOURCE!M2334) &gt;= 0, REPT(" ",lookups!$P$2-LEN(SOURCE!M2334)), "")&amp;
      "},"&amp;IF(SOURCE!O2334&lt;&gt;"",""&amp;SOURCE!O2334,"")
 )
)
)</f>
        <v>0</v>
      </c>
    </row>
    <row r="2298" customFormat="false" ht="15.75" hidden="true" customHeight="false" outlineLevel="0" collapsed="false">
      <c r="A2298" s="263" t="n">
        <f aca="false">IF(AND(OR(SOURCE!A2335="",ISBLANK(SOURCE!A2335)),SOURCE!B2335&gt;0),IF(ISBLANK(SOURCE!C2335),"",SOURCE!C2335),
IF(SOURCE!B2335&lt;0,VLOOKUP(SOURCE!B2335,lookups!A$1:B$25,2,0),
  IF(ISBLANK(SOURCE!B2335),
    "",
    "/* "&amp;TEXT(SOURCE!B2335,"???0")&amp;" *"&amp;
      SOURCE!C2335&amp;", "&amp; IF(lookups!$E$2-LEN(SOURCE!C2335) &gt;= 0, REPT(" ",lookups!$E$2-LEN(SOURCE!C2335)), "")&amp;
      SOURCE!D2335&amp;", "&amp; IF(lookups!$F$2-LEN(SOURCE!D2335) &gt;= 0, REPT(" ",lookups!$F$2-LEN(SOURCE!D2335)), "")&amp;
      SOURCE!E2335&amp;", "&amp; IF(lookups!$G$2-LEN(SOURCE!E2335) &gt;=0, REPT(" ",lookups!$G$2-LEN(SOURCE!E2335)), "")&amp;
      SOURCE!F2335&amp;", "&amp; IF(lookups!$H$2-LEN(SOURCE!F2335) &gt;= 0, REPT(" ",lookups!$H$2-LEN(SOURCE!F2335)+2), "")&amp;"("&amp;
      SUBSTITUTE(TEXT(SOURCE!G2335,"??0"),"  ","")&amp;" &lt;&lt; TAM_MAX_BITS) |"&amp; IF(lookups!$I$2-3 &gt;= 0, REPT(" ",MAX(1,lookups!$I$2-5+4+1-1-LEN(  IF(ISTEXT(SOURCE!H2335),SOURCE!H2335,  SUBSTITUTE(SUBSTITUTE(TEXT(SOURCE!H2335,"????0"),"  ","")," ",""))   ))), "")&amp;
       IF(ISTEXT(SOURCE!H2335),SOURCE!H2335, SUBSTITUTE(SUBSTITUTE(TEXT(SOURCE!H2335,"????0"),"  ","")," ",""))   &amp;","&amp; IF(lookups!$J$2-3 &gt;= 0, REPT(" ",lookups!$J$2-3-5), "")&amp;
      SOURCE!I2335&amp;
" | "&amp; IF(lookups!$K$2-LEN(SOURCE!I2335) &gt;= 0, REPT(" ",lookups!$K$2-LEN(SOURCE!I2335)), "")&amp;
      SOURCE!J2335&amp;      IF(lookups!$L$2-LEN(SOURCE!J2335) &gt;= 0, REPT(" ",lookups!$L$2-LEN(SOURCE!J2335)), "")&amp;
" | "&amp; IF(lookups!$K$2-LEN(SOURCE!I2335) &gt;= 0, REPT(" ",lookups!$K$2-LEN(SOURCE!I2335)), "")&amp;
      SOURCE!K2335&amp;      IF(lookups!$L$2-LEN(SOURCE!K2335) &gt;= 0, REPT(" ",lookups!$M$2-LEN(SOURCE!K2335)), "")&amp;
" | "&amp; SOURCE!L2335&amp;      IF(lookups!$O$2-LEN(SOURCE!L2335) &gt;= 0, REPT(" ",lookups!$O$2-LEN(SOURCE!L2335)), "")&amp;
" | "&amp; SOURCE!M2335&amp;      IF(lookups!$P$2-LEN(SOURCE!M2335) &gt;= 0, REPT(" ",lookups!$P$2-LEN(SOURCE!M2335)), "")&amp;
      "},"&amp;IF(SOURCE!O2335&lt;&gt;"",""&amp;SOURCE!O2335,"")
 )
)
)</f>
        <v>0</v>
      </c>
    </row>
    <row r="2299" customFormat="false" ht="15.75" hidden="true" customHeight="false" outlineLevel="0" collapsed="false">
      <c r="A2299" s="263" t="n">
        <f aca="false">IF(AND(OR(SOURCE!A2336="",ISBLANK(SOURCE!A2336)),SOURCE!B2336&gt;0),IF(ISBLANK(SOURCE!C2336),"",SOURCE!C2336),
IF(SOURCE!B2336&lt;0,VLOOKUP(SOURCE!B2336,lookups!A$1:B$25,2,0),
  IF(ISBLANK(SOURCE!B2336),
    "",
    "/* "&amp;TEXT(SOURCE!B2336,"???0")&amp;" *"&amp;
      SOURCE!C2336&amp;", "&amp; IF(lookups!$E$2-LEN(SOURCE!C2336) &gt;= 0, REPT(" ",lookups!$E$2-LEN(SOURCE!C2336)), "")&amp;
      SOURCE!D2336&amp;", "&amp; IF(lookups!$F$2-LEN(SOURCE!D2336) &gt;= 0, REPT(" ",lookups!$F$2-LEN(SOURCE!D2336)), "")&amp;
      SOURCE!E2336&amp;", "&amp; IF(lookups!$G$2-LEN(SOURCE!E2336) &gt;=0, REPT(" ",lookups!$G$2-LEN(SOURCE!E2336)), "")&amp;
      SOURCE!F2336&amp;", "&amp; IF(lookups!$H$2-LEN(SOURCE!F2336) &gt;= 0, REPT(" ",lookups!$H$2-LEN(SOURCE!F2336)+2), "")&amp;"("&amp;
      SUBSTITUTE(TEXT(SOURCE!G2336,"??0"),"  ","")&amp;" &lt;&lt; TAM_MAX_BITS) |"&amp; IF(lookups!$I$2-3 &gt;= 0, REPT(" ",MAX(1,lookups!$I$2-5+4+1-1-LEN(  IF(ISTEXT(SOURCE!H2336),SOURCE!H2336,  SUBSTITUTE(SUBSTITUTE(TEXT(SOURCE!H2336,"????0"),"  ","")," ",""))   ))), "")&amp;
       IF(ISTEXT(SOURCE!H2336),SOURCE!H2336, SUBSTITUTE(SUBSTITUTE(TEXT(SOURCE!H2336,"????0"),"  ","")," ",""))   &amp;","&amp; IF(lookups!$J$2-3 &gt;= 0, REPT(" ",lookups!$J$2-3-5), "")&amp;
      SOURCE!I2336&amp;
" | "&amp; IF(lookups!$K$2-LEN(SOURCE!I2336) &gt;= 0, REPT(" ",lookups!$K$2-LEN(SOURCE!I2336)), "")&amp;
      SOURCE!J2336&amp;      IF(lookups!$L$2-LEN(SOURCE!J2336) &gt;= 0, REPT(" ",lookups!$L$2-LEN(SOURCE!J2336)), "")&amp;
" | "&amp; IF(lookups!$K$2-LEN(SOURCE!I2336) &gt;= 0, REPT(" ",lookups!$K$2-LEN(SOURCE!I2336)), "")&amp;
      SOURCE!K2336&amp;      IF(lookups!$L$2-LEN(SOURCE!K2336) &gt;= 0, REPT(" ",lookups!$M$2-LEN(SOURCE!K2336)), "")&amp;
" | "&amp; SOURCE!L2336&amp;      IF(lookups!$O$2-LEN(SOURCE!L2336) &gt;= 0, REPT(" ",lookups!$O$2-LEN(SOURCE!L2336)), "")&amp;
" | "&amp; SOURCE!M2336&amp;      IF(lookups!$P$2-LEN(SOURCE!M2336) &gt;= 0, REPT(" ",lookups!$P$2-LEN(SOURCE!M2336)), "")&amp;
      "},"&amp;IF(SOURCE!O2336&lt;&gt;"",""&amp;SOURCE!O2336,"")
 )
)
)</f>
        <v>0</v>
      </c>
    </row>
    <row r="2300" customFormat="false" ht="15.75" hidden="true" customHeight="false" outlineLevel="0" collapsed="false">
      <c r="A2300" s="263" t="n">
        <f aca="false">IF(AND(OR(SOURCE!A2337="",ISBLANK(SOURCE!A2337)),SOURCE!B2337&gt;0),IF(ISBLANK(SOURCE!C2337),"",SOURCE!C2337),
IF(SOURCE!B2337&lt;0,VLOOKUP(SOURCE!B2337,lookups!A$1:B$25,2,0),
  IF(ISBLANK(SOURCE!B2337),
    "",
    "/* "&amp;TEXT(SOURCE!B2337,"???0")&amp;" *"&amp;
      SOURCE!C2337&amp;", "&amp; IF(lookups!$E$2-LEN(SOURCE!C2337) &gt;= 0, REPT(" ",lookups!$E$2-LEN(SOURCE!C2337)), "")&amp;
      SOURCE!D2337&amp;", "&amp; IF(lookups!$F$2-LEN(SOURCE!D2337) &gt;= 0, REPT(" ",lookups!$F$2-LEN(SOURCE!D2337)), "")&amp;
      SOURCE!E2337&amp;", "&amp; IF(lookups!$G$2-LEN(SOURCE!E2337) &gt;=0, REPT(" ",lookups!$G$2-LEN(SOURCE!E2337)), "")&amp;
      SOURCE!F2337&amp;", "&amp; IF(lookups!$H$2-LEN(SOURCE!F2337) &gt;= 0, REPT(" ",lookups!$H$2-LEN(SOURCE!F2337)+2), "")&amp;"("&amp;
      SUBSTITUTE(TEXT(SOURCE!G2337,"??0"),"  ","")&amp;" &lt;&lt; TAM_MAX_BITS) |"&amp; IF(lookups!$I$2-3 &gt;= 0, REPT(" ",MAX(1,lookups!$I$2-5+4+1-1-LEN(  IF(ISTEXT(SOURCE!H2337),SOURCE!H2337,  SUBSTITUTE(SUBSTITUTE(TEXT(SOURCE!H2337,"????0"),"  ","")," ",""))   ))), "")&amp;
       IF(ISTEXT(SOURCE!H2337),SOURCE!H2337, SUBSTITUTE(SUBSTITUTE(TEXT(SOURCE!H2337,"????0"),"  ","")," ",""))   &amp;","&amp; IF(lookups!$J$2-3 &gt;= 0, REPT(" ",lookups!$J$2-3-5), "")&amp;
      SOURCE!I2337&amp;
" | "&amp; IF(lookups!$K$2-LEN(SOURCE!I2337) &gt;= 0, REPT(" ",lookups!$K$2-LEN(SOURCE!I2337)), "")&amp;
      SOURCE!J2337&amp;      IF(lookups!$L$2-LEN(SOURCE!J2337) &gt;= 0, REPT(" ",lookups!$L$2-LEN(SOURCE!J2337)), "")&amp;
" | "&amp; IF(lookups!$K$2-LEN(SOURCE!I2337) &gt;= 0, REPT(" ",lookups!$K$2-LEN(SOURCE!I2337)), "")&amp;
      SOURCE!K2337&amp;      IF(lookups!$L$2-LEN(SOURCE!K2337) &gt;= 0, REPT(" ",lookups!$M$2-LEN(SOURCE!K2337)), "")&amp;
" | "&amp; SOURCE!L2337&amp;      IF(lookups!$O$2-LEN(SOURCE!L2337) &gt;= 0, REPT(" ",lookups!$O$2-LEN(SOURCE!L2337)), "")&amp;
" | "&amp; SOURCE!M2337&amp;      IF(lookups!$P$2-LEN(SOURCE!M2337) &gt;= 0, REPT(" ",lookups!$P$2-LEN(SOURCE!M2337)), "")&amp;
      "},"&amp;IF(SOURCE!O2337&lt;&gt;"",""&amp;SOURCE!O2337,"")
 )
)
)</f>
        <v>0</v>
      </c>
    </row>
    <row r="2301" customFormat="false" ht="15.75" hidden="true" customHeight="false" outlineLevel="0" collapsed="false">
      <c r="A2301" s="263" t="n">
        <f aca="false">IF(AND(OR(SOURCE!A2338="",ISBLANK(SOURCE!A2338)),SOURCE!B2338&gt;0),IF(ISBLANK(SOURCE!C2338),"",SOURCE!C2338),
IF(SOURCE!B2338&lt;0,VLOOKUP(SOURCE!B2338,lookups!A$1:B$25,2,0),
  IF(ISBLANK(SOURCE!B2338),
    "",
    "/* "&amp;TEXT(SOURCE!B2338,"???0")&amp;" *"&amp;
      SOURCE!C2338&amp;", "&amp; IF(lookups!$E$2-LEN(SOURCE!C2338) &gt;= 0, REPT(" ",lookups!$E$2-LEN(SOURCE!C2338)), "")&amp;
      SOURCE!D2338&amp;", "&amp; IF(lookups!$F$2-LEN(SOURCE!D2338) &gt;= 0, REPT(" ",lookups!$F$2-LEN(SOURCE!D2338)), "")&amp;
      SOURCE!E2338&amp;", "&amp; IF(lookups!$G$2-LEN(SOURCE!E2338) &gt;=0, REPT(" ",lookups!$G$2-LEN(SOURCE!E2338)), "")&amp;
      SOURCE!F2338&amp;", "&amp; IF(lookups!$H$2-LEN(SOURCE!F2338) &gt;= 0, REPT(" ",lookups!$H$2-LEN(SOURCE!F2338)+2), "")&amp;"("&amp;
      SUBSTITUTE(TEXT(SOURCE!G2338,"??0"),"  ","")&amp;" &lt;&lt; TAM_MAX_BITS) |"&amp; IF(lookups!$I$2-3 &gt;= 0, REPT(" ",MAX(1,lookups!$I$2-5+4+1-1-LEN(  IF(ISTEXT(SOURCE!H2338),SOURCE!H2338,  SUBSTITUTE(SUBSTITUTE(TEXT(SOURCE!H2338,"????0"),"  ","")," ",""))   ))), "")&amp;
       IF(ISTEXT(SOURCE!H2338),SOURCE!H2338, SUBSTITUTE(SUBSTITUTE(TEXT(SOURCE!H2338,"????0"),"  ","")," ",""))   &amp;","&amp; IF(lookups!$J$2-3 &gt;= 0, REPT(" ",lookups!$J$2-3-5), "")&amp;
      SOURCE!I2338&amp;
" | "&amp; IF(lookups!$K$2-LEN(SOURCE!I2338) &gt;= 0, REPT(" ",lookups!$K$2-LEN(SOURCE!I2338)), "")&amp;
      SOURCE!J2338&amp;      IF(lookups!$L$2-LEN(SOURCE!J2338) &gt;= 0, REPT(" ",lookups!$L$2-LEN(SOURCE!J2338)), "")&amp;
" | "&amp; IF(lookups!$K$2-LEN(SOURCE!I2338) &gt;= 0, REPT(" ",lookups!$K$2-LEN(SOURCE!I2338)), "")&amp;
      SOURCE!K2338&amp;      IF(lookups!$L$2-LEN(SOURCE!K2338) &gt;= 0, REPT(" ",lookups!$M$2-LEN(SOURCE!K2338)), "")&amp;
" | "&amp; SOURCE!L2338&amp;      IF(lookups!$O$2-LEN(SOURCE!L2338) &gt;= 0, REPT(" ",lookups!$O$2-LEN(SOURCE!L2338)), "")&amp;
" | "&amp; SOURCE!M2338&amp;      IF(lookups!$P$2-LEN(SOURCE!M2338) &gt;= 0, REPT(" ",lookups!$P$2-LEN(SOURCE!M2338)), "")&amp;
      "},"&amp;IF(SOURCE!O2338&lt;&gt;"",""&amp;SOURCE!O2338,"")
 )
)
)</f>
        <v>0</v>
      </c>
    </row>
    <row r="2302" customFormat="false" ht="15.75" hidden="true" customHeight="false" outlineLevel="0" collapsed="false">
      <c r="A2302" s="263" t="n">
        <f aca="false">IF(AND(OR(SOURCE!A2339="",ISBLANK(SOURCE!A2339)),SOURCE!B2339&gt;0),IF(ISBLANK(SOURCE!C2339),"",SOURCE!C2339),
IF(SOURCE!B2339&lt;0,VLOOKUP(SOURCE!B2339,lookups!A$1:B$25,2,0),
  IF(ISBLANK(SOURCE!B2339),
    "",
    "/* "&amp;TEXT(SOURCE!B2339,"???0")&amp;" *"&amp;
      SOURCE!C2339&amp;", "&amp; IF(lookups!$E$2-LEN(SOURCE!C2339) &gt;= 0, REPT(" ",lookups!$E$2-LEN(SOURCE!C2339)), "")&amp;
      SOURCE!D2339&amp;", "&amp; IF(lookups!$F$2-LEN(SOURCE!D2339) &gt;= 0, REPT(" ",lookups!$F$2-LEN(SOURCE!D2339)), "")&amp;
      SOURCE!E2339&amp;", "&amp; IF(lookups!$G$2-LEN(SOURCE!E2339) &gt;=0, REPT(" ",lookups!$G$2-LEN(SOURCE!E2339)), "")&amp;
      SOURCE!F2339&amp;", "&amp; IF(lookups!$H$2-LEN(SOURCE!F2339) &gt;= 0, REPT(" ",lookups!$H$2-LEN(SOURCE!F2339)+2), "")&amp;"("&amp;
      SUBSTITUTE(TEXT(SOURCE!G2339,"??0"),"  ","")&amp;" &lt;&lt; TAM_MAX_BITS) |"&amp; IF(lookups!$I$2-3 &gt;= 0, REPT(" ",MAX(1,lookups!$I$2-5+4+1-1-LEN(  IF(ISTEXT(SOURCE!H2339),SOURCE!H2339,  SUBSTITUTE(SUBSTITUTE(TEXT(SOURCE!H2339,"????0"),"  ","")," ",""))   ))), "")&amp;
       IF(ISTEXT(SOURCE!H2339),SOURCE!H2339, SUBSTITUTE(SUBSTITUTE(TEXT(SOURCE!H2339,"????0"),"  ","")," ",""))   &amp;","&amp; IF(lookups!$J$2-3 &gt;= 0, REPT(" ",lookups!$J$2-3-5), "")&amp;
      SOURCE!I2339&amp;
" | "&amp; IF(lookups!$K$2-LEN(SOURCE!I2339) &gt;= 0, REPT(" ",lookups!$K$2-LEN(SOURCE!I2339)), "")&amp;
      SOURCE!J2339&amp;      IF(lookups!$L$2-LEN(SOURCE!J2339) &gt;= 0, REPT(" ",lookups!$L$2-LEN(SOURCE!J2339)), "")&amp;
" | "&amp; IF(lookups!$K$2-LEN(SOURCE!I2339) &gt;= 0, REPT(" ",lookups!$K$2-LEN(SOURCE!I2339)), "")&amp;
      SOURCE!K2339&amp;      IF(lookups!$L$2-LEN(SOURCE!K2339) &gt;= 0, REPT(" ",lookups!$M$2-LEN(SOURCE!K2339)), "")&amp;
" | "&amp; SOURCE!L2339&amp;      IF(lookups!$O$2-LEN(SOURCE!L2339) &gt;= 0, REPT(" ",lookups!$O$2-LEN(SOURCE!L2339)), "")&amp;
" | "&amp; SOURCE!M2339&amp;      IF(lookups!$P$2-LEN(SOURCE!M2339) &gt;= 0, REPT(" ",lookups!$P$2-LEN(SOURCE!M2339)), "")&amp;
      "},"&amp;IF(SOURCE!O2339&lt;&gt;"",""&amp;SOURCE!O2339,"")
 )
)
)</f>
        <v>0</v>
      </c>
    </row>
    <row r="2303" customFormat="false" ht="15.75" hidden="true" customHeight="false" outlineLevel="0" collapsed="false">
      <c r="A2303" s="263" t="n">
        <f aca="false">IF(AND(OR(SOURCE!A2340="",ISBLANK(SOURCE!A2340)),SOURCE!B2340&gt;0),IF(ISBLANK(SOURCE!C2340),"",SOURCE!C2340),
IF(SOURCE!B2340&lt;0,VLOOKUP(SOURCE!B2340,lookups!A$1:B$25,2,0),
  IF(ISBLANK(SOURCE!B2340),
    "",
    "/* "&amp;TEXT(SOURCE!B2340,"???0")&amp;" *"&amp;
      SOURCE!C2340&amp;", "&amp; IF(lookups!$E$2-LEN(SOURCE!C2340) &gt;= 0, REPT(" ",lookups!$E$2-LEN(SOURCE!C2340)), "")&amp;
      SOURCE!D2340&amp;", "&amp; IF(lookups!$F$2-LEN(SOURCE!D2340) &gt;= 0, REPT(" ",lookups!$F$2-LEN(SOURCE!D2340)), "")&amp;
      SOURCE!E2340&amp;", "&amp; IF(lookups!$G$2-LEN(SOURCE!E2340) &gt;=0, REPT(" ",lookups!$G$2-LEN(SOURCE!E2340)), "")&amp;
      SOURCE!F2340&amp;", "&amp; IF(lookups!$H$2-LEN(SOURCE!F2340) &gt;= 0, REPT(" ",lookups!$H$2-LEN(SOURCE!F2340)+2), "")&amp;"("&amp;
      SUBSTITUTE(TEXT(SOURCE!G2340,"??0"),"  ","")&amp;" &lt;&lt; TAM_MAX_BITS) |"&amp; IF(lookups!$I$2-3 &gt;= 0, REPT(" ",MAX(1,lookups!$I$2-5+4+1-1-LEN(  IF(ISTEXT(SOURCE!H2340),SOURCE!H2340,  SUBSTITUTE(SUBSTITUTE(TEXT(SOURCE!H2340,"????0"),"  ","")," ",""))   ))), "")&amp;
       IF(ISTEXT(SOURCE!H2340),SOURCE!H2340, SUBSTITUTE(SUBSTITUTE(TEXT(SOURCE!H2340,"????0"),"  ","")," ",""))   &amp;","&amp; IF(lookups!$J$2-3 &gt;= 0, REPT(" ",lookups!$J$2-3-5), "")&amp;
      SOURCE!I2340&amp;
" | "&amp; IF(lookups!$K$2-LEN(SOURCE!I2340) &gt;= 0, REPT(" ",lookups!$K$2-LEN(SOURCE!I2340)), "")&amp;
      SOURCE!J2340&amp;      IF(lookups!$L$2-LEN(SOURCE!J2340) &gt;= 0, REPT(" ",lookups!$L$2-LEN(SOURCE!J2340)), "")&amp;
" | "&amp; IF(lookups!$K$2-LEN(SOURCE!I2340) &gt;= 0, REPT(" ",lookups!$K$2-LEN(SOURCE!I2340)), "")&amp;
      SOURCE!K2340&amp;      IF(lookups!$L$2-LEN(SOURCE!K2340) &gt;= 0, REPT(" ",lookups!$M$2-LEN(SOURCE!K2340)), "")&amp;
" | "&amp; SOURCE!L2340&amp;      IF(lookups!$O$2-LEN(SOURCE!L2340) &gt;= 0, REPT(" ",lookups!$O$2-LEN(SOURCE!L2340)), "")&amp;
" | "&amp; SOURCE!M2340&amp;      IF(lookups!$P$2-LEN(SOURCE!M2340) &gt;= 0, REPT(" ",lookups!$P$2-LEN(SOURCE!M2340)), "")&amp;
      "},"&amp;IF(SOURCE!O2340&lt;&gt;"",""&amp;SOURCE!O2340,"")
 )
)
)</f>
        <v>0</v>
      </c>
    </row>
    <row r="2304" customFormat="false" ht="15.75" hidden="true" customHeight="false" outlineLevel="0" collapsed="false">
      <c r="A2304" s="263" t="n">
        <f aca="false">IF(AND(OR(SOURCE!A2341="",ISBLANK(SOURCE!A2341)),SOURCE!B2341&gt;0),IF(ISBLANK(SOURCE!C2341),"",SOURCE!C2341),
IF(SOURCE!B2341&lt;0,VLOOKUP(SOURCE!B2341,lookups!A$1:B$25,2,0),
  IF(ISBLANK(SOURCE!B2341),
    "",
    "/* "&amp;TEXT(SOURCE!B2341,"???0")&amp;" *"&amp;
      SOURCE!C2341&amp;", "&amp; IF(lookups!$E$2-LEN(SOURCE!C2341) &gt;= 0, REPT(" ",lookups!$E$2-LEN(SOURCE!C2341)), "")&amp;
      SOURCE!D2341&amp;", "&amp; IF(lookups!$F$2-LEN(SOURCE!D2341) &gt;= 0, REPT(" ",lookups!$F$2-LEN(SOURCE!D2341)), "")&amp;
      SOURCE!E2341&amp;", "&amp; IF(lookups!$G$2-LEN(SOURCE!E2341) &gt;=0, REPT(" ",lookups!$G$2-LEN(SOURCE!E2341)), "")&amp;
      SOURCE!F2341&amp;", "&amp; IF(lookups!$H$2-LEN(SOURCE!F2341) &gt;= 0, REPT(" ",lookups!$H$2-LEN(SOURCE!F2341)+2), "")&amp;"("&amp;
      SUBSTITUTE(TEXT(SOURCE!G2341,"??0"),"  ","")&amp;" &lt;&lt; TAM_MAX_BITS) |"&amp; IF(lookups!$I$2-3 &gt;= 0, REPT(" ",MAX(1,lookups!$I$2-5+4+1-1-LEN(  IF(ISTEXT(SOURCE!H2341),SOURCE!H2341,  SUBSTITUTE(SUBSTITUTE(TEXT(SOURCE!H2341,"????0"),"  ","")," ",""))   ))), "")&amp;
       IF(ISTEXT(SOURCE!H2341),SOURCE!H2341, SUBSTITUTE(SUBSTITUTE(TEXT(SOURCE!H2341,"????0"),"  ","")," ",""))   &amp;","&amp; IF(lookups!$J$2-3 &gt;= 0, REPT(" ",lookups!$J$2-3-5), "")&amp;
      SOURCE!I2341&amp;
" | "&amp; IF(lookups!$K$2-LEN(SOURCE!I2341) &gt;= 0, REPT(" ",lookups!$K$2-LEN(SOURCE!I2341)), "")&amp;
      SOURCE!J2341&amp;      IF(lookups!$L$2-LEN(SOURCE!J2341) &gt;= 0, REPT(" ",lookups!$L$2-LEN(SOURCE!J2341)), "")&amp;
" | "&amp; IF(lookups!$K$2-LEN(SOURCE!I2341) &gt;= 0, REPT(" ",lookups!$K$2-LEN(SOURCE!I2341)), "")&amp;
      SOURCE!K2341&amp;      IF(lookups!$L$2-LEN(SOURCE!K2341) &gt;= 0, REPT(" ",lookups!$M$2-LEN(SOURCE!K2341)), "")&amp;
" | "&amp; SOURCE!L2341&amp;      IF(lookups!$O$2-LEN(SOURCE!L2341) &gt;= 0, REPT(" ",lookups!$O$2-LEN(SOURCE!L2341)), "")&amp;
" | "&amp; SOURCE!M2341&amp;      IF(lookups!$P$2-LEN(SOURCE!M2341) &gt;= 0, REPT(" ",lookups!$P$2-LEN(SOURCE!M2341)), "")&amp;
      "},"&amp;IF(SOURCE!O2341&lt;&gt;"",""&amp;SOURCE!O2341,"")
 )
)
)</f>
        <v>0</v>
      </c>
    </row>
    <row r="2305" customFormat="false" ht="15.75" hidden="true" customHeight="false" outlineLevel="0" collapsed="false">
      <c r="A2305" s="263" t="n">
        <f aca="false">IF(AND(OR(SOURCE!A2342="",ISBLANK(SOURCE!A2342)),SOURCE!B2342&gt;0),IF(ISBLANK(SOURCE!C2342),"",SOURCE!C2342),
IF(SOURCE!B2342&lt;0,VLOOKUP(SOURCE!B2342,lookups!A$1:B$25,2,0),
  IF(ISBLANK(SOURCE!B2342),
    "",
    "/* "&amp;TEXT(SOURCE!B2342,"???0")&amp;" *"&amp;
      SOURCE!C2342&amp;", "&amp; IF(lookups!$E$2-LEN(SOURCE!C2342) &gt;= 0, REPT(" ",lookups!$E$2-LEN(SOURCE!C2342)), "")&amp;
      SOURCE!D2342&amp;", "&amp; IF(lookups!$F$2-LEN(SOURCE!D2342) &gt;= 0, REPT(" ",lookups!$F$2-LEN(SOURCE!D2342)), "")&amp;
      SOURCE!E2342&amp;", "&amp; IF(lookups!$G$2-LEN(SOURCE!E2342) &gt;=0, REPT(" ",lookups!$G$2-LEN(SOURCE!E2342)), "")&amp;
      SOURCE!F2342&amp;", "&amp; IF(lookups!$H$2-LEN(SOURCE!F2342) &gt;= 0, REPT(" ",lookups!$H$2-LEN(SOURCE!F2342)+2), "")&amp;"("&amp;
      SUBSTITUTE(TEXT(SOURCE!G2342,"??0"),"  ","")&amp;" &lt;&lt; TAM_MAX_BITS) |"&amp; IF(lookups!$I$2-3 &gt;= 0, REPT(" ",MAX(1,lookups!$I$2-5+4+1-1-LEN(  IF(ISTEXT(SOURCE!H2342),SOURCE!H2342,  SUBSTITUTE(SUBSTITUTE(TEXT(SOURCE!H2342,"????0"),"  ","")," ",""))   ))), "")&amp;
       IF(ISTEXT(SOURCE!H2342),SOURCE!H2342, SUBSTITUTE(SUBSTITUTE(TEXT(SOURCE!H2342,"????0"),"  ","")," ",""))   &amp;","&amp; IF(lookups!$J$2-3 &gt;= 0, REPT(" ",lookups!$J$2-3-5), "")&amp;
      SOURCE!I2342&amp;
" | "&amp; IF(lookups!$K$2-LEN(SOURCE!I2342) &gt;= 0, REPT(" ",lookups!$K$2-LEN(SOURCE!I2342)), "")&amp;
      SOURCE!J2342&amp;      IF(lookups!$L$2-LEN(SOURCE!J2342) &gt;= 0, REPT(" ",lookups!$L$2-LEN(SOURCE!J2342)), "")&amp;
" | "&amp; IF(lookups!$K$2-LEN(SOURCE!I2342) &gt;= 0, REPT(" ",lookups!$K$2-LEN(SOURCE!I2342)), "")&amp;
      SOURCE!K2342&amp;      IF(lookups!$L$2-LEN(SOURCE!K2342) &gt;= 0, REPT(" ",lookups!$M$2-LEN(SOURCE!K2342)), "")&amp;
" | "&amp; SOURCE!L2342&amp;      IF(lookups!$O$2-LEN(SOURCE!L2342) &gt;= 0, REPT(" ",lookups!$O$2-LEN(SOURCE!L2342)), "")&amp;
" | "&amp; SOURCE!M2342&amp;      IF(lookups!$P$2-LEN(SOURCE!M2342) &gt;= 0, REPT(" ",lookups!$P$2-LEN(SOURCE!M2342)), "")&amp;
      "},"&amp;IF(SOURCE!O2342&lt;&gt;"",""&amp;SOURCE!O2342,"")
 )
)
)</f>
        <v>0</v>
      </c>
    </row>
    <row r="2306" customFormat="false" ht="15.75" hidden="true" customHeight="false" outlineLevel="0" collapsed="false">
      <c r="A2306" s="263" t="n">
        <f aca="false">IF(AND(OR(SOURCE!A2343="",ISBLANK(SOURCE!A2343)),SOURCE!B2343&gt;0),IF(ISBLANK(SOURCE!C2343),"",SOURCE!C2343),
IF(SOURCE!B2343&lt;0,VLOOKUP(SOURCE!B2343,lookups!A$1:B$25,2,0),
  IF(ISBLANK(SOURCE!B2343),
    "",
    "/* "&amp;TEXT(SOURCE!B2343,"???0")&amp;" *"&amp;
      SOURCE!C2343&amp;", "&amp; IF(lookups!$E$2-LEN(SOURCE!C2343) &gt;= 0, REPT(" ",lookups!$E$2-LEN(SOURCE!C2343)), "")&amp;
      SOURCE!D2343&amp;", "&amp; IF(lookups!$F$2-LEN(SOURCE!D2343) &gt;= 0, REPT(" ",lookups!$F$2-LEN(SOURCE!D2343)), "")&amp;
      SOURCE!E2343&amp;", "&amp; IF(lookups!$G$2-LEN(SOURCE!E2343) &gt;=0, REPT(" ",lookups!$G$2-LEN(SOURCE!E2343)), "")&amp;
      SOURCE!F2343&amp;", "&amp; IF(lookups!$H$2-LEN(SOURCE!F2343) &gt;= 0, REPT(" ",lookups!$H$2-LEN(SOURCE!F2343)+2), "")&amp;"("&amp;
      SUBSTITUTE(TEXT(SOURCE!G2343,"??0"),"  ","")&amp;" &lt;&lt; TAM_MAX_BITS) |"&amp; IF(lookups!$I$2-3 &gt;= 0, REPT(" ",MAX(1,lookups!$I$2-5+4+1-1-LEN(  IF(ISTEXT(SOURCE!H2343),SOURCE!H2343,  SUBSTITUTE(SUBSTITUTE(TEXT(SOURCE!H2343,"????0"),"  ","")," ",""))   ))), "")&amp;
       IF(ISTEXT(SOURCE!H2343),SOURCE!H2343, SUBSTITUTE(SUBSTITUTE(TEXT(SOURCE!H2343,"????0"),"  ","")," ",""))   &amp;","&amp; IF(lookups!$J$2-3 &gt;= 0, REPT(" ",lookups!$J$2-3-5), "")&amp;
      SOURCE!I2343&amp;
" | "&amp; IF(lookups!$K$2-LEN(SOURCE!I2343) &gt;= 0, REPT(" ",lookups!$K$2-LEN(SOURCE!I2343)), "")&amp;
      SOURCE!J2343&amp;      IF(lookups!$L$2-LEN(SOURCE!J2343) &gt;= 0, REPT(" ",lookups!$L$2-LEN(SOURCE!J2343)), "")&amp;
" | "&amp; IF(lookups!$K$2-LEN(SOURCE!I2343) &gt;= 0, REPT(" ",lookups!$K$2-LEN(SOURCE!I2343)), "")&amp;
      SOURCE!K2343&amp;      IF(lookups!$L$2-LEN(SOURCE!K2343) &gt;= 0, REPT(" ",lookups!$M$2-LEN(SOURCE!K2343)), "")&amp;
" | "&amp; SOURCE!L2343&amp;      IF(lookups!$O$2-LEN(SOURCE!L2343) &gt;= 0, REPT(" ",lookups!$O$2-LEN(SOURCE!L2343)), "")&amp;
" | "&amp; SOURCE!M2343&amp;      IF(lookups!$P$2-LEN(SOURCE!M2343) &gt;= 0, REPT(" ",lookups!$P$2-LEN(SOURCE!M2343)), "")&amp;
      "},"&amp;IF(SOURCE!O2343&lt;&gt;"",""&amp;SOURCE!O2343,"")
 )
)
)</f>
        <v>0</v>
      </c>
    </row>
    <row r="2307" customFormat="false" ht="15.75" hidden="true" customHeight="false" outlineLevel="0" collapsed="false">
      <c r="A2307" s="263" t="n">
        <f aca="false">IF(AND(OR(SOURCE!A2344="",ISBLANK(SOURCE!A2344)),SOURCE!B2344&gt;0),IF(ISBLANK(SOURCE!C2344),"",SOURCE!C2344),
IF(SOURCE!B2344&lt;0,VLOOKUP(SOURCE!B2344,lookups!A$1:B$25,2,0),
  IF(ISBLANK(SOURCE!B2344),
    "",
    "/* "&amp;TEXT(SOURCE!B2344,"???0")&amp;" *"&amp;
      SOURCE!C2344&amp;", "&amp; IF(lookups!$E$2-LEN(SOURCE!C2344) &gt;= 0, REPT(" ",lookups!$E$2-LEN(SOURCE!C2344)), "")&amp;
      SOURCE!D2344&amp;", "&amp; IF(lookups!$F$2-LEN(SOURCE!D2344) &gt;= 0, REPT(" ",lookups!$F$2-LEN(SOURCE!D2344)), "")&amp;
      SOURCE!E2344&amp;", "&amp; IF(lookups!$G$2-LEN(SOURCE!E2344) &gt;=0, REPT(" ",lookups!$G$2-LEN(SOURCE!E2344)), "")&amp;
      SOURCE!F2344&amp;", "&amp; IF(lookups!$H$2-LEN(SOURCE!F2344) &gt;= 0, REPT(" ",lookups!$H$2-LEN(SOURCE!F2344)+2), "")&amp;"("&amp;
      SUBSTITUTE(TEXT(SOURCE!G2344,"??0"),"  ","")&amp;" &lt;&lt; TAM_MAX_BITS) |"&amp; IF(lookups!$I$2-3 &gt;= 0, REPT(" ",MAX(1,lookups!$I$2-5+4+1-1-LEN(  IF(ISTEXT(SOURCE!H2344),SOURCE!H2344,  SUBSTITUTE(SUBSTITUTE(TEXT(SOURCE!H2344,"????0"),"  ","")," ",""))   ))), "")&amp;
       IF(ISTEXT(SOURCE!H2344),SOURCE!H2344, SUBSTITUTE(SUBSTITUTE(TEXT(SOURCE!H2344,"????0"),"  ","")," ",""))   &amp;","&amp; IF(lookups!$J$2-3 &gt;= 0, REPT(" ",lookups!$J$2-3-5), "")&amp;
      SOURCE!I2344&amp;
" | "&amp; IF(lookups!$K$2-LEN(SOURCE!I2344) &gt;= 0, REPT(" ",lookups!$K$2-LEN(SOURCE!I2344)), "")&amp;
      SOURCE!J2344&amp;      IF(lookups!$L$2-LEN(SOURCE!J2344) &gt;= 0, REPT(" ",lookups!$L$2-LEN(SOURCE!J2344)), "")&amp;
" | "&amp; IF(lookups!$K$2-LEN(SOURCE!I2344) &gt;= 0, REPT(" ",lookups!$K$2-LEN(SOURCE!I2344)), "")&amp;
      SOURCE!K2344&amp;      IF(lookups!$L$2-LEN(SOURCE!K2344) &gt;= 0, REPT(" ",lookups!$M$2-LEN(SOURCE!K2344)), "")&amp;
" | "&amp; SOURCE!L2344&amp;      IF(lookups!$O$2-LEN(SOURCE!L2344) &gt;= 0, REPT(" ",lookups!$O$2-LEN(SOURCE!L2344)), "")&amp;
" | "&amp; SOURCE!M2344&amp;      IF(lookups!$P$2-LEN(SOURCE!M2344) &gt;= 0, REPT(" ",lookups!$P$2-LEN(SOURCE!M2344)), "")&amp;
      "},"&amp;IF(SOURCE!O2344&lt;&gt;"",""&amp;SOURCE!O2344,"")
 )
)
)</f>
        <v>0</v>
      </c>
    </row>
    <row r="2308" customFormat="false" ht="15.75" hidden="true" customHeight="false" outlineLevel="0" collapsed="false">
      <c r="A2308" s="263" t="n">
        <f aca="false">IF(AND(OR(SOURCE!A2345="",ISBLANK(SOURCE!A2345)),SOURCE!B2345&gt;0),IF(ISBLANK(SOURCE!C2345),"",SOURCE!C2345),
IF(SOURCE!B2345&lt;0,VLOOKUP(SOURCE!B2345,lookups!A$1:B$25,2,0),
  IF(ISBLANK(SOURCE!B2345),
    "",
    "/* "&amp;TEXT(SOURCE!B2345,"???0")&amp;" *"&amp;
      SOURCE!C2345&amp;", "&amp; IF(lookups!$E$2-LEN(SOURCE!C2345) &gt;= 0, REPT(" ",lookups!$E$2-LEN(SOURCE!C2345)), "")&amp;
      SOURCE!D2345&amp;", "&amp; IF(lookups!$F$2-LEN(SOURCE!D2345) &gt;= 0, REPT(" ",lookups!$F$2-LEN(SOURCE!D2345)), "")&amp;
      SOURCE!E2345&amp;", "&amp; IF(lookups!$G$2-LEN(SOURCE!E2345) &gt;=0, REPT(" ",lookups!$G$2-LEN(SOURCE!E2345)), "")&amp;
      SOURCE!F2345&amp;", "&amp; IF(lookups!$H$2-LEN(SOURCE!F2345) &gt;= 0, REPT(" ",lookups!$H$2-LEN(SOURCE!F2345)+2), "")&amp;"("&amp;
      SUBSTITUTE(TEXT(SOURCE!G2345,"??0"),"  ","")&amp;" &lt;&lt; TAM_MAX_BITS) |"&amp; IF(lookups!$I$2-3 &gt;= 0, REPT(" ",MAX(1,lookups!$I$2-5+4+1-1-LEN(  IF(ISTEXT(SOURCE!H2345),SOURCE!H2345,  SUBSTITUTE(SUBSTITUTE(TEXT(SOURCE!H2345,"????0"),"  ","")," ",""))   ))), "")&amp;
       IF(ISTEXT(SOURCE!H2345),SOURCE!H2345, SUBSTITUTE(SUBSTITUTE(TEXT(SOURCE!H2345,"????0"),"  ","")," ",""))   &amp;","&amp; IF(lookups!$J$2-3 &gt;= 0, REPT(" ",lookups!$J$2-3-5), "")&amp;
      SOURCE!I2345&amp;
" | "&amp; IF(lookups!$K$2-LEN(SOURCE!I2345) &gt;= 0, REPT(" ",lookups!$K$2-LEN(SOURCE!I2345)), "")&amp;
      SOURCE!J2345&amp;      IF(lookups!$L$2-LEN(SOURCE!J2345) &gt;= 0, REPT(" ",lookups!$L$2-LEN(SOURCE!J2345)), "")&amp;
" | "&amp; IF(lookups!$K$2-LEN(SOURCE!I2345) &gt;= 0, REPT(" ",lookups!$K$2-LEN(SOURCE!I2345)), "")&amp;
      SOURCE!K2345&amp;      IF(lookups!$L$2-LEN(SOURCE!K2345) &gt;= 0, REPT(" ",lookups!$M$2-LEN(SOURCE!K2345)), "")&amp;
" | "&amp; SOURCE!L2345&amp;      IF(lookups!$O$2-LEN(SOURCE!L2345) &gt;= 0, REPT(" ",lookups!$O$2-LEN(SOURCE!L2345)), "")&amp;
" | "&amp; SOURCE!M2345&amp;      IF(lookups!$P$2-LEN(SOURCE!M2345) &gt;= 0, REPT(" ",lookups!$P$2-LEN(SOURCE!M2345)), "")&amp;
      "},"&amp;IF(SOURCE!O2345&lt;&gt;"",""&amp;SOURCE!O2345,"")
 )
)
)</f>
        <v>0</v>
      </c>
    </row>
    <row r="2309" customFormat="false" ht="15.75" hidden="true" customHeight="false" outlineLevel="0" collapsed="false">
      <c r="A2309" s="263" t="n">
        <f aca="false">IF(AND(OR(SOURCE!A2346="",ISBLANK(SOURCE!A2346)),SOURCE!B2346&gt;0),IF(ISBLANK(SOURCE!C2346),"",SOURCE!C2346),
IF(SOURCE!B2346&lt;0,VLOOKUP(SOURCE!B2346,lookups!A$1:B$25,2,0),
  IF(ISBLANK(SOURCE!B2346),
    "",
    "/* "&amp;TEXT(SOURCE!B2346,"???0")&amp;" *"&amp;
      SOURCE!C2346&amp;", "&amp; IF(lookups!$E$2-LEN(SOURCE!C2346) &gt;= 0, REPT(" ",lookups!$E$2-LEN(SOURCE!C2346)), "")&amp;
      SOURCE!D2346&amp;", "&amp; IF(lookups!$F$2-LEN(SOURCE!D2346) &gt;= 0, REPT(" ",lookups!$F$2-LEN(SOURCE!D2346)), "")&amp;
      SOURCE!E2346&amp;", "&amp; IF(lookups!$G$2-LEN(SOURCE!E2346) &gt;=0, REPT(" ",lookups!$G$2-LEN(SOURCE!E2346)), "")&amp;
      SOURCE!F2346&amp;", "&amp; IF(lookups!$H$2-LEN(SOURCE!F2346) &gt;= 0, REPT(" ",lookups!$H$2-LEN(SOURCE!F2346)+2), "")&amp;"("&amp;
      SUBSTITUTE(TEXT(SOURCE!G2346,"??0"),"  ","")&amp;" &lt;&lt; TAM_MAX_BITS) |"&amp; IF(lookups!$I$2-3 &gt;= 0, REPT(" ",MAX(1,lookups!$I$2-5+4+1-1-LEN(  IF(ISTEXT(SOURCE!H2346),SOURCE!H2346,  SUBSTITUTE(SUBSTITUTE(TEXT(SOURCE!H2346,"????0"),"  ","")," ",""))   ))), "")&amp;
       IF(ISTEXT(SOURCE!H2346),SOURCE!H2346, SUBSTITUTE(SUBSTITUTE(TEXT(SOURCE!H2346,"????0"),"  ","")," ",""))   &amp;","&amp; IF(lookups!$J$2-3 &gt;= 0, REPT(" ",lookups!$J$2-3-5), "")&amp;
      SOURCE!I2346&amp;
" | "&amp; IF(lookups!$K$2-LEN(SOURCE!I2346) &gt;= 0, REPT(" ",lookups!$K$2-LEN(SOURCE!I2346)), "")&amp;
      SOURCE!J2346&amp;      IF(lookups!$L$2-LEN(SOURCE!J2346) &gt;= 0, REPT(" ",lookups!$L$2-LEN(SOURCE!J2346)), "")&amp;
" | "&amp; IF(lookups!$K$2-LEN(SOURCE!I2346) &gt;= 0, REPT(" ",lookups!$K$2-LEN(SOURCE!I2346)), "")&amp;
      SOURCE!K2346&amp;      IF(lookups!$L$2-LEN(SOURCE!K2346) &gt;= 0, REPT(" ",lookups!$M$2-LEN(SOURCE!K2346)), "")&amp;
" | "&amp; SOURCE!L2346&amp;      IF(lookups!$O$2-LEN(SOURCE!L2346) &gt;= 0, REPT(" ",lookups!$O$2-LEN(SOURCE!L2346)), "")&amp;
" | "&amp; SOURCE!M2346&amp;      IF(lookups!$P$2-LEN(SOURCE!M2346) &gt;= 0, REPT(" ",lookups!$P$2-LEN(SOURCE!M2346)), "")&amp;
      "},"&amp;IF(SOURCE!O2346&lt;&gt;"",""&amp;SOURCE!O2346,"")
 )
)
)</f>
        <v>0</v>
      </c>
    </row>
    <row r="2310" customFormat="false" ht="15.75" hidden="true" customHeight="false" outlineLevel="0" collapsed="false">
      <c r="A2310" s="263" t="n">
        <f aca="false">IF(AND(OR(SOURCE!A2347="",ISBLANK(SOURCE!A2347)),SOURCE!B2347&gt;0),IF(ISBLANK(SOURCE!C2347),"",SOURCE!C2347),
IF(SOURCE!B2347&lt;0,VLOOKUP(SOURCE!B2347,lookups!A$1:B$25,2,0),
  IF(ISBLANK(SOURCE!B2347),
    "",
    "/* "&amp;TEXT(SOURCE!B2347,"???0")&amp;" *"&amp;
      SOURCE!C2347&amp;", "&amp; IF(lookups!$E$2-LEN(SOURCE!C2347) &gt;= 0, REPT(" ",lookups!$E$2-LEN(SOURCE!C2347)), "")&amp;
      SOURCE!D2347&amp;", "&amp; IF(lookups!$F$2-LEN(SOURCE!D2347) &gt;= 0, REPT(" ",lookups!$F$2-LEN(SOURCE!D2347)), "")&amp;
      SOURCE!E2347&amp;", "&amp; IF(lookups!$G$2-LEN(SOURCE!E2347) &gt;=0, REPT(" ",lookups!$G$2-LEN(SOURCE!E2347)), "")&amp;
      SOURCE!F2347&amp;", "&amp; IF(lookups!$H$2-LEN(SOURCE!F2347) &gt;= 0, REPT(" ",lookups!$H$2-LEN(SOURCE!F2347)+2), "")&amp;"("&amp;
      SUBSTITUTE(TEXT(SOURCE!G2347,"??0"),"  ","")&amp;" &lt;&lt; TAM_MAX_BITS) |"&amp; IF(lookups!$I$2-3 &gt;= 0, REPT(" ",MAX(1,lookups!$I$2-5+4+1-1-LEN(  IF(ISTEXT(SOURCE!H2347),SOURCE!H2347,  SUBSTITUTE(SUBSTITUTE(TEXT(SOURCE!H2347,"????0"),"  ","")," ",""))   ))), "")&amp;
       IF(ISTEXT(SOURCE!H2347),SOURCE!H2347, SUBSTITUTE(SUBSTITUTE(TEXT(SOURCE!H2347,"????0"),"  ","")," ",""))   &amp;","&amp; IF(lookups!$J$2-3 &gt;= 0, REPT(" ",lookups!$J$2-3-5), "")&amp;
      SOURCE!I2347&amp;
" | "&amp; IF(lookups!$K$2-LEN(SOURCE!I2347) &gt;= 0, REPT(" ",lookups!$K$2-LEN(SOURCE!I2347)), "")&amp;
      SOURCE!J2347&amp;      IF(lookups!$L$2-LEN(SOURCE!J2347) &gt;= 0, REPT(" ",lookups!$L$2-LEN(SOURCE!J2347)), "")&amp;
" | "&amp; IF(lookups!$K$2-LEN(SOURCE!I2347) &gt;= 0, REPT(" ",lookups!$K$2-LEN(SOURCE!I2347)), "")&amp;
      SOURCE!K2347&amp;      IF(lookups!$L$2-LEN(SOURCE!K2347) &gt;= 0, REPT(" ",lookups!$M$2-LEN(SOURCE!K2347)), "")&amp;
" | "&amp; SOURCE!L2347&amp;      IF(lookups!$O$2-LEN(SOURCE!L2347) &gt;= 0, REPT(" ",lookups!$O$2-LEN(SOURCE!L2347)), "")&amp;
" | "&amp; SOURCE!M2347&amp;      IF(lookups!$P$2-LEN(SOURCE!M2347) &gt;= 0, REPT(" ",lookups!$P$2-LEN(SOURCE!M2347)), "")&amp;
      "},"&amp;IF(SOURCE!O2347&lt;&gt;"",""&amp;SOURCE!O2347,"")
 )
)
)</f>
        <v>0</v>
      </c>
    </row>
    <row r="2311" customFormat="false" ht="15.75" hidden="true" customHeight="false" outlineLevel="0" collapsed="false">
      <c r="A2311" s="263" t="n">
        <f aca="false">IF(AND(OR(SOURCE!A2348="",ISBLANK(SOURCE!A2348)),SOURCE!B2348&gt;0),IF(ISBLANK(SOURCE!C2348),"",SOURCE!C2348),
IF(SOURCE!B2348&lt;0,VLOOKUP(SOURCE!B2348,lookups!A$1:B$25,2,0),
  IF(ISBLANK(SOURCE!B2348),
    "",
    "/* "&amp;TEXT(SOURCE!B2348,"???0")&amp;" *"&amp;
      SOURCE!C2348&amp;", "&amp; IF(lookups!$E$2-LEN(SOURCE!C2348) &gt;= 0, REPT(" ",lookups!$E$2-LEN(SOURCE!C2348)), "")&amp;
      SOURCE!D2348&amp;", "&amp; IF(lookups!$F$2-LEN(SOURCE!D2348) &gt;= 0, REPT(" ",lookups!$F$2-LEN(SOURCE!D2348)), "")&amp;
      SOURCE!E2348&amp;", "&amp; IF(lookups!$G$2-LEN(SOURCE!E2348) &gt;=0, REPT(" ",lookups!$G$2-LEN(SOURCE!E2348)), "")&amp;
      SOURCE!F2348&amp;", "&amp; IF(lookups!$H$2-LEN(SOURCE!F2348) &gt;= 0, REPT(" ",lookups!$H$2-LEN(SOURCE!F2348)+2), "")&amp;"("&amp;
      SUBSTITUTE(TEXT(SOURCE!G2348,"??0"),"  ","")&amp;" &lt;&lt; TAM_MAX_BITS) |"&amp; IF(lookups!$I$2-3 &gt;= 0, REPT(" ",MAX(1,lookups!$I$2-5+4+1-1-LEN(  IF(ISTEXT(SOURCE!H2348),SOURCE!H2348,  SUBSTITUTE(SUBSTITUTE(TEXT(SOURCE!H2348,"????0"),"  ","")," ",""))   ))), "")&amp;
       IF(ISTEXT(SOURCE!H2348),SOURCE!H2348, SUBSTITUTE(SUBSTITUTE(TEXT(SOURCE!H2348,"????0"),"  ","")," ",""))   &amp;","&amp; IF(lookups!$J$2-3 &gt;= 0, REPT(" ",lookups!$J$2-3-5), "")&amp;
      SOURCE!I2348&amp;
" | "&amp; IF(lookups!$K$2-LEN(SOURCE!I2348) &gt;= 0, REPT(" ",lookups!$K$2-LEN(SOURCE!I2348)), "")&amp;
      SOURCE!J2348&amp;      IF(lookups!$L$2-LEN(SOURCE!J2348) &gt;= 0, REPT(" ",lookups!$L$2-LEN(SOURCE!J2348)), "")&amp;
" | "&amp; IF(lookups!$K$2-LEN(SOURCE!I2348) &gt;= 0, REPT(" ",lookups!$K$2-LEN(SOURCE!I2348)), "")&amp;
      SOURCE!K2348&amp;      IF(lookups!$L$2-LEN(SOURCE!K2348) &gt;= 0, REPT(" ",lookups!$M$2-LEN(SOURCE!K2348)), "")&amp;
" | "&amp; SOURCE!L2348&amp;      IF(lookups!$O$2-LEN(SOURCE!L2348) &gt;= 0, REPT(" ",lookups!$O$2-LEN(SOURCE!L2348)), "")&amp;
" | "&amp; SOURCE!M2348&amp;      IF(lookups!$P$2-LEN(SOURCE!M2348) &gt;= 0, REPT(" ",lookups!$P$2-LEN(SOURCE!M2348)), "")&amp;
      "},"&amp;IF(SOURCE!O2348&lt;&gt;"",""&amp;SOURCE!O2348,"")
 )
)
)</f>
        <v>0</v>
      </c>
    </row>
    <row r="2312" customFormat="false" ht="15.75" hidden="true" customHeight="false" outlineLevel="0" collapsed="false">
      <c r="A2312" s="263" t="n">
        <f aca="false">IF(AND(OR(SOURCE!A2349="",ISBLANK(SOURCE!A2349)),SOURCE!B2349&gt;0),IF(ISBLANK(SOURCE!C2349),"",SOURCE!C2349),
IF(SOURCE!B2349&lt;0,VLOOKUP(SOURCE!B2349,lookups!A$1:B$25,2,0),
  IF(ISBLANK(SOURCE!B2349),
    "",
    "/* "&amp;TEXT(SOURCE!B2349,"???0")&amp;" *"&amp;
      SOURCE!C2349&amp;", "&amp; IF(lookups!$E$2-LEN(SOURCE!C2349) &gt;= 0, REPT(" ",lookups!$E$2-LEN(SOURCE!C2349)), "")&amp;
      SOURCE!D2349&amp;", "&amp; IF(lookups!$F$2-LEN(SOURCE!D2349) &gt;= 0, REPT(" ",lookups!$F$2-LEN(SOURCE!D2349)), "")&amp;
      SOURCE!E2349&amp;", "&amp; IF(lookups!$G$2-LEN(SOURCE!E2349) &gt;=0, REPT(" ",lookups!$G$2-LEN(SOURCE!E2349)), "")&amp;
      SOURCE!F2349&amp;", "&amp; IF(lookups!$H$2-LEN(SOURCE!F2349) &gt;= 0, REPT(" ",lookups!$H$2-LEN(SOURCE!F2349)+2), "")&amp;"("&amp;
      SUBSTITUTE(TEXT(SOURCE!G2349,"??0"),"  ","")&amp;" &lt;&lt; TAM_MAX_BITS) |"&amp; IF(lookups!$I$2-3 &gt;= 0, REPT(" ",MAX(1,lookups!$I$2-5+4+1-1-LEN(  IF(ISTEXT(SOURCE!H2349),SOURCE!H2349,  SUBSTITUTE(SUBSTITUTE(TEXT(SOURCE!H2349,"????0"),"  ","")," ",""))   ))), "")&amp;
       IF(ISTEXT(SOURCE!H2349),SOURCE!H2349, SUBSTITUTE(SUBSTITUTE(TEXT(SOURCE!H2349,"????0"),"  ","")," ",""))   &amp;","&amp; IF(lookups!$J$2-3 &gt;= 0, REPT(" ",lookups!$J$2-3-5), "")&amp;
      SOURCE!I2349&amp;
" | "&amp; IF(lookups!$K$2-LEN(SOURCE!I2349) &gt;= 0, REPT(" ",lookups!$K$2-LEN(SOURCE!I2349)), "")&amp;
      SOURCE!J2349&amp;      IF(lookups!$L$2-LEN(SOURCE!J2349) &gt;= 0, REPT(" ",lookups!$L$2-LEN(SOURCE!J2349)), "")&amp;
" | "&amp; IF(lookups!$K$2-LEN(SOURCE!I2349) &gt;= 0, REPT(" ",lookups!$K$2-LEN(SOURCE!I2349)), "")&amp;
      SOURCE!K2349&amp;      IF(lookups!$L$2-LEN(SOURCE!K2349) &gt;= 0, REPT(" ",lookups!$M$2-LEN(SOURCE!K2349)), "")&amp;
" | "&amp; SOURCE!L2349&amp;      IF(lookups!$O$2-LEN(SOURCE!L2349) &gt;= 0, REPT(" ",lookups!$O$2-LEN(SOURCE!L2349)), "")&amp;
" | "&amp; SOURCE!M2349&amp;      IF(lookups!$P$2-LEN(SOURCE!M2349) &gt;= 0, REPT(" ",lookups!$P$2-LEN(SOURCE!M2349)), "")&amp;
      "},"&amp;IF(SOURCE!O2349&lt;&gt;"",""&amp;SOURCE!O2349,"")
 )
)
)</f>
        <v>0</v>
      </c>
    </row>
    <row r="2313" customFormat="false" ht="15.75" hidden="true" customHeight="false" outlineLevel="0" collapsed="false">
      <c r="A2313" s="263" t="n">
        <f aca="false">IF(AND(OR(SOURCE!A2350="",ISBLANK(SOURCE!A2350)),SOURCE!B2350&gt;0),IF(ISBLANK(SOURCE!C2350),"",SOURCE!C2350),
IF(SOURCE!B2350&lt;0,VLOOKUP(SOURCE!B2350,lookups!A$1:B$25,2,0),
  IF(ISBLANK(SOURCE!B2350),
    "",
    "/* "&amp;TEXT(SOURCE!B2350,"???0")&amp;" *"&amp;
      SOURCE!C2350&amp;", "&amp; IF(lookups!$E$2-LEN(SOURCE!C2350) &gt;= 0, REPT(" ",lookups!$E$2-LEN(SOURCE!C2350)), "")&amp;
      SOURCE!D2350&amp;", "&amp; IF(lookups!$F$2-LEN(SOURCE!D2350) &gt;= 0, REPT(" ",lookups!$F$2-LEN(SOURCE!D2350)), "")&amp;
      SOURCE!E2350&amp;", "&amp; IF(lookups!$G$2-LEN(SOURCE!E2350) &gt;=0, REPT(" ",lookups!$G$2-LEN(SOURCE!E2350)), "")&amp;
      SOURCE!F2350&amp;", "&amp; IF(lookups!$H$2-LEN(SOURCE!F2350) &gt;= 0, REPT(" ",lookups!$H$2-LEN(SOURCE!F2350)+2), "")&amp;"("&amp;
      SUBSTITUTE(TEXT(SOURCE!G2350,"??0"),"  ","")&amp;" &lt;&lt; TAM_MAX_BITS) |"&amp; IF(lookups!$I$2-3 &gt;= 0, REPT(" ",MAX(1,lookups!$I$2-5+4+1-1-LEN(  IF(ISTEXT(SOURCE!H2350),SOURCE!H2350,  SUBSTITUTE(SUBSTITUTE(TEXT(SOURCE!H2350,"????0"),"  ","")," ",""))   ))), "")&amp;
       IF(ISTEXT(SOURCE!H2350),SOURCE!H2350, SUBSTITUTE(SUBSTITUTE(TEXT(SOURCE!H2350,"????0"),"  ","")," ",""))   &amp;","&amp; IF(lookups!$J$2-3 &gt;= 0, REPT(" ",lookups!$J$2-3-5), "")&amp;
      SOURCE!I2350&amp;
" | "&amp; IF(lookups!$K$2-LEN(SOURCE!I2350) &gt;= 0, REPT(" ",lookups!$K$2-LEN(SOURCE!I2350)), "")&amp;
      SOURCE!J2350&amp;      IF(lookups!$L$2-LEN(SOURCE!J2350) &gt;= 0, REPT(" ",lookups!$L$2-LEN(SOURCE!J2350)), "")&amp;
" | "&amp; IF(lookups!$K$2-LEN(SOURCE!I2350) &gt;= 0, REPT(" ",lookups!$K$2-LEN(SOURCE!I2350)), "")&amp;
      SOURCE!K2350&amp;      IF(lookups!$L$2-LEN(SOURCE!K2350) &gt;= 0, REPT(" ",lookups!$M$2-LEN(SOURCE!K2350)), "")&amp;
" | "&amp; SOURCE!L2350&amp;      IF(lookups!$O$2-LEN(SOURCE!L2350) &gt;= 0, REPT(" ",lookups!$O$2-LEN(SOURCE!L2350)), "")&amp;
" | "&amp; SOURCE!M2350&amp;      IF(lookups!$P$2-LEN(SOURCE!M2350) &gt;= 0, REPT(" ",lookups!$P$2-LEN(SOURCE!M2350)), "")&amp;
      "},"&amp;IF(SOURCE!O2350&lt;&gt;"",""&amp;SOURCE!O2350,"")
 )
)
)</f>
        <v>0</v>
      </c>
    </row>
    <row r="2314" customFormat="false" ht="15.75" hidden="true" customHeight="false" outlineLevel="0" collapsed="false">
      <c r="A2314" s="263" t="n">
        <f aca="false">IF(AND(OR(SOURCE!A2351="",ISBLANK(SOURCE!A2351)),SOURCE!B2351&gt;0),IF(ISBLANK(SOURCE!C2351),"",SOURCE!C2351),
IF(SOURCE!B2351&lt;0,VLOOKUP(SOURCE!B2351,lookups!A$1:B$25,2,0),
  IF(ISBLANK(SOURCE!B2351),
    "",
    "/* "&amp;TEXT(SOURCE!B2351,"???0")&amp;" *"&amp;
      SOURCE!C2351&amp;", "&amp; IF(lookups!$E$2-LEN(SOURCE!C2351) &gt;= 0, REPT(" ",lookups!$E$2-LEN(SOURCE!C2351)), "")&amp;
      SOURCE!D2351&amp;", "&amp; IF(lookups!$F$2-LEN(SOURCE!D2351) &gt;= 0, REPT(" ",lookups!$F$2-LEN(SOURCE!D2351)), "")&amp;
      SOURCE!E2351&amp;", "&amp; IF(lookups!$G$2-LEN(SOURCE!E2351) &gt;=0, REPT(" ",lookups!$G$2-LEN(SOURCE!E2351)), "")&amp;
      SOURCE!F2351&amp;", "&amp; IF(lookups!$H$2-LEN(SOURCE!F2351) &gt;= 0, REPT(" ",lookups!$H$2-LEN(SOURCE!F2351)+2), "")&amp;"("&amp;
      SUBSTITUTE(TEXT(SOURCE!G2351,"??0"),"  ","")&amp;" &lt;&lt; TAM_MAX_BITS) |"&amp; IF(lookups!$I$2-3 &gt;= 0, REPT(" ",MAX(1,lookups!$I$2-5+4+1-1-LEN(  IF(ISTEXT(SOURCE!H2351),SOURCE!H2351,  SUBSTITUTE(SUBSTITUTE(TEXT(SOURCE!H2351,"????0"),"  ","")," ",""))   ))), "")&amp;
       IF(ISTEXT(SOURCE!H2351),SOURCE!H2351, SUBSTITUTE(SUBSTITUTE(TEXT(SOURCE!H2351,"????0"),"  ","")," ",""))   &amp;","&amp; IF(lookups!$J$2-3 &gt;= 0, REPT(" ",lookups!$J$2-3-5), "")&amp;
      SOURCE!I2351&amp;
" | "&amp; IF(lookups!$K$2-LEN(SOURCE!I2351) &gt;= 0, REPT(" ",lookups!$K$2-LEN(SOURCE!I2351)), "")&amp;
      SOURCE!J2351&amp;      IF(lookups!$L$2-LEN(SOURCE!J2351) &gt;= 0, REPT(" ",lookups!$L$2-LEN(SOURCE!J2351)), "")&amp;
" | "&amp; IF(lookups!$K$2-LEN(SOURCE!I2351) &gt;= 0, REPT(" ",lookups!$K$2-LEN(SOURCE!I2351)), "")&amp;
      SOURCE!K2351&amp;      IF(lookups!$L$2-LEN(SOURCE!K2351) &gt;= 0, REPT(" ",lookups!$M$2-LEN(SOURCE!K2351)), "")&amp;
" | "&amp; SOURCE!L2351&amp;      IF(lookups!$O$2-LEN(SOURCE!L2351) &gt;= 0, REPT(" ",lookups!$O$2-LEN(SOURCE!L2351)), "")&amp;
" | "&amp; SOURCE!M2351&amp;      IF(lookups!$P$2-LEN(SOURCE!M2351) &gt;= 0, REPT(" ",lookups!$P$2-LEN(SOURCE!M2351)), "")&amp;
      "},"&amp;IF(SOURCE!O2351&lt;&gt;"",""&amp;SOURCE!O2351,"")
 )
)
)</f>
        <v>0</v>
      </c>
    </row>
    <row r="2315" customFormat="false" ht="15.75" hidden="true" customHeight="false" outlineLevel="0" collapsed="false">
      <c r="A2315" s="263" t="n">
        <f aca="false">IF(AND(OR(SOURCE!A2352="",ISBLANK(SOURCE!A2352)),SOURCE!B2352&gt;0),IF(ISBLANK(SOURCE!C2352),"",SOURCE!C2352),
IF(SOURCE!B2352&lt;0,VLOOKUP(SOURCE!B2352,lookups!A$1:B$25,2,0),
  IF(ISBLANK(SOURCE!B2352),
    "",
    "/* "&amp;TEXT(SOURCE!B2352,"???0")&amp;" *"&amp;
      SOURCE!C2352&amp;", "&amp; IF(lookups!$E$2-LEN(SOURCE!C2352) &gt;= 0, REPT(" ",lookups!$E$2-LEN(SOURCE!C2352)), "")&amp;
      SOURCE!D2352&amp;", "&amp; IF(lookups!$F$2-LEN(SOURCE!D2352) &gt;= 0, REPT(" ",lookups!$F$2-LEN(SOURCE!D2352)), "")&amp;
      SOURCE!E2352&amp;", "&amp; IF(lookups!$G$2-LEN(SOURCE!E2352) &gt;=0, REPT(" ",lookups!$G$2-LEN(SOURCE!E2352)), "")&amp;
      SOURCE!F2352&amp;", "&amp; IF(lookups!$H$2-LEN(SOURCE!F2352) &gt;= 0, REPT(" ",lookups!$H$2-LEN(SOURCE!F2352)+2), "")&amp;"("&amp;
      SUBSTITUTE(TEXT(SOURCE!G2352,"??0"),"  ","")&amp;" &lt;&lt; TAM_MAX_BITS) |"&amp; IF(lookups!$I$2-3 &gt;= 0, REPT(" ",MAX(1,lookups!$I$2-5+4+1-1-LEN(  IF(ISTEXT(SOURCE!H2352),SOURCE!H2352,  SUBSTITUTE(SUBSTITUTE(TEXT(SOURCE!H2352,"????0"),"  ","")," ",""))   ))), "")&amp;
       IF(ISTEXT(SOURCE!H2352),SOURCE!H2352, SUBSTITUTE(SUBSTITUTE(TEXT(SOURCE!H2352,"????0"),"  ","")," ",""))   &amp;","&amp; IF(lookups!$J$2-3 &gt;= 0, REPT(" ",lookups!$J$2-3-5), "")&amp;
      SOURCE!I2352&amp;
" | "&amp; IF(lookups!$K$2-LEN(SOURCE!I2352) &gt;= 0, REPT(" ",lookups!$K$2-LEN(SOURCE!I2352)), "")&amp;
      SOURCE!J2352&amp;      IF(lookups!$L$2-LEN(SOURCE!J2352) &gt;= 0, REPT(" ",lookups!$L$2-LEN(SOURCE!J2352)), "")&amp;
" | "&amp; IF(lookups!$K$2-LEN(SOURCE!I2352) &gt;= 0, REPT(" ",lookups!$K$2-LEN(SOURCE!I2352)), "")&amp;
      SOURCE!K2352&amp;      IF(lookups!$L$2-LEN(SOURCE!K2352) &gt;= 0, REPT(" ",lookups!$M$2-LEN(SOURCE!K2352)), "")&amp;
" | "&amp; SOURCE!L2352&amp;      IF(lookups!$O$2-LEN(SOURCE!L2352) &gt;= 0, REPT(" ",lookups!$O$2-LEN(SOURCE!L2352)), "")&amp;
" | "&amp; SOURCE!M2352&amp;      IF(lookups!$P$2-LEN(SOURCE!M2352) &gt;= 0, REPT(" ",lookups!$P$2-LEN(SOURCE!M2352)), "")&amp;
      "},"&amp;IF(SOURCE!O2352&lt;&gt;"",""&amp;SOURCE!O2352,"")
 )
)
)</f>
        <v>0</v>
      </c>
    </row>
    <row r="2316" customFormat="false" ht="15.75" hidden="true" customHeight="false" outlineLevel="0" collapsed="false">
      <c r="A2316" s="263" t="n">
        <f aca="false">IF(AND(OR(SOURCE!A2353="",ISBLANK(SOURCE!A2353)),SOURCE!B2353&gt;0),IF(ISBLANK(SOURCE!C2353),"",SOURCE!C2353),
IF(SOURCE!B2353&lt;0,VLOOKUP(SOURCE!B2353,lookups!A$1:B$25,2,0),
  IF(ISBLANK(SOURCE!B2353),
    "",
    "/* "&amp;TEXT(SOURCE!B2353,"???0")&amp;" *"&amp;
      SOURCE!C2353&amp;", "&amp; IF(lookups!$E$2-LEN(SOURCE!C2353) &gt;= 0, REPT(" ",lookups!$E$2-LEN(SOURCE!C2353)), "")&amp;
      SOURCE!D2353&amp;", "&amp; IF(lookups!$F$2-LEN(SOURCE!D2353) &gt;= 0, REPT(" ",lookups!$F$2-LEN(SOURCE!D2353)), "")&amp;
      SOURCE!E2353&amp;", "&amp; IF(lookups!$G$2-LEN(SOURCE!E2353) &gt;=0, REPT(" ",lookups!$G$2-LEN(SOURCE!E2353)), "")&amp;
      SOURCE!F2353&amp;", "&amp; IF(lookups!$H$2-LEN(SOURCE!F2353) &gt;= 0, REPT(" ",lookups!$H$2-LEN(SOURCE!F2353)+2), "")&amp;"("&amp;
      SUBSTITUTE(TEXT(SOURCE!G2353,"??0"),"  ","")&amp;" &lt;&lt; TAM_MAX_BITS) |"&amp; IF(lookups!$I$2-3 &gt;= 0, REPT(" ",MAX(1,lookups!$I$2-5+4+1-1-LEN(  IF(ISTEXT(SOURCE!H2353),SOURCE!H2353,  SUBSTITUTE(SUBSTITUTE(TEXT(SOURCE!H2353,"????0"),"  ","")," ",""))   ))), "")&amp;
       IF(ISTEXT(SOURCE!H2353),SOURCE!H2353, SUBSTITUTE(SUBSTITUTE(TEXT(SOURCE!H2353,"????0"),"  ","")," ",""))   &amp;","&amp; IF(lookups!$J$2-3 &gt;= 0, REPT(" ",lookups!$J$2-3-5), "")&amp;
      SOURCE!I2353&amp;
" | "&amp; IF(lookups!$K$2-LEN(SOURCE!I2353) &gt;= 0, REPT(" ",lookups!$K$2-LEN(SOURCE!I2353)), "")&amp;
      SOURCE!J2353&amp;      IF(lookups!$L$2-LEN(SOURCE!J2353) &gt;= 0, REPT(" ",lookups!$L$2-LEN(SOURCE!J2353)), "")&amp;
" | "&amp; IF(lookups!$K$2-LEN(SOURCE!I2353) &gt;= 0, REPT(" ",lookups!$K$2-LEN(SOURCE!I2353)), "")&amp;
      SOURCE!K2353&amp;      IF(lookups!$L$2-LEN(SOURCE!K2353) &gt;= 0, REPT(" ",lookups!$M$2-LEN(SOURCE!K2353)), "")&amp;
" | "&amp; SOURCE!L2353&amp;      IF(lookups!$O$2-LEN(SOURCE!L2353) &gt;= 0, REPT(" ",lookups!$O$2-LEN(SOURCE!L2353)), "")&amp;
" | "&amp; SOURCE!M2353&amp;      IF(lookups!$P$2-LEN(SOURCE!M2353) &gt;= 0, REPT(" ",lookups!$P$2-LEN(SOURCE!M2353)), "")&amp;
      "},"&amp;IF(SOURCE!O2353&lt;&gt;"",""&amp;SOURCE!O2353,"")
 )
)
)</f>
        <v>0</v>
      </c>
    </row>
    <row r="2317" customFormat="false" ht="15.75" hidden="true" customHeight="false" outlineLevel="0" collapsed="false">
      <c r="A2317" s="263" t="n">
        <f aca="false">IF(AND(OR(SOURCE!A2354="",ISBLANK(SOURCE!A2354)),SOURCE!B2354&gt;0),IF(ISBLANK(SOURCE!C2354),"",SOURCE!C2354),
IF(SOURCE!B2354&lt;0,VLOOKUP(SOURCE!B2354,lookups!A$1:B$25,2,0),
  IF(ISBLANK(SOURCE!B2354),
    "",
    "/* "&amp;TEXT(SOURCE!B2354,"???0")&amp;" *"&amp;
      SOURCE!C2354&amp;", "&amp; IF(lookups!$E$2-LEN(SOURCE!C2354) &gt;= 0, REPT(" ",lookups!$E$2-LEN(SOURCE!C2354)), "")&amp;
      SOURCE!D2354&amp;", "&amp; IF(lookups!$F$2-LEN(SOURCE!D2354) &gt;= 0, REPT(" ",lookups!$F$2-LEN(SOURCE!D2354)), "")&amp;
      SOURCE!E2354&amp;", "&amp; IF(lookups!$G$2-LEN(SOURCE!E2354) &gt;=0, REPT(" ",lookups!$G$2-LEN(SOURCE!E2354)), "")&amp;
      SOURCE!F2354&amp;", "&amp; IF(lookups!$H$2-LEN(SOURCE!F2354) &gt;= 0, REPT(" ",lookups!$H$2-LEN(SOURCE!F2354)+2), "")&amp;"("&amp;
      SUBSTITUTE(TEXT(SOURCE!G2354,"??0"),"  ","")&amp;" &lt;&lt; TAM_MAX_BITS) |"&amp; IF(lookups!$I$2-3 &gt;= 0, REPT(" ",MAX(1,lookups!$I$2-5+4+1-1-LEN(  IF(ISTEXT(SOURCE!H2354),SOURCE!H2354,  SUBSTITUTE(SUBSTITUTE(TEXT(SOURCE!H2354,"????0"),"  ","")," ",""))   ))), "")&amp;
       IF(ISTEXT(SOURCE!H2354),SOURCE!H2354, SUBSTITUTE(SUBSTITUTE(TEXT(SOURCE!H2354,"????0"),"  ","")," ",""))   &amp;","&amp; IF(lookups!$J$2-3 &gt;= 0, REPT(" ",lookups!$J$2-3-5), "")&amp;
      SOURCE!I2354&amp;
" | "&amp; IF(lookups!$K$2-LEN(SOURCE!I2354) &gt;= 0, REPT(" ",lookups!$K$2-LEN(SOURCE!I2354)), "")&amp;
      SOURCE!J2354&amp;      IF(lookups!$L$2-LEN(SOURCE!J2354) &gt;= 0, REPT(" ",lookups!$L$2-LEN(SOURCE!J2354)), "")&amp;
" | "&amp; IF(lookups!$K$2-LEN(SOURCE!I2354) &gt;= 0, REPT(" ",lookups!$K$2-LEN(SOURCE!I2354)), "")&amp;
      SOURCE!K2354&amp;      IF(lookups!$L$2-LEN(SOURCE!K2354) &gt;= 0, REPT(" ",lookups!$M$2-LEN(SOURCE!K2354)), "")&amp;
" | "&amp; SOURCE!L2354&amp;      IF(lookups!$O$2-LEN(SOURCE!L2354) &gt;= 0, REPT(" ",lookups!$O$2-LEN(SOURCE!L2354)), "")&amp;
" | "&amp; SOURCE!M2354&amp;      IF(lookups!$P$2-LEN(SOURCE!M2354) &gt;= 0, REPT(" ",lookups!$P$2-LEN(SOURCE!M2354)), "")&amp;
      "},"&amp;IF(SOURCE!O2354&lt;&gt;"",""&amp;SOURCE!O2354,"")
 )
)
)</f>
        <v>0</v>
      </c>
    </row>
    <row r="2318" customFormat="false" ht="15.75" hidden="true" customHeight="false" outlineLevel="0" collapsed="false">
      <c r="A2318" s="263" t="n">
        <f aca="false">IF(AND(OR(SOURCE!A2355="",ISBLANK(SOURCE!A2355)),SOURCE!B2355&gt;0),IF(ISBLANK(SOURCE!C2355),"",SOURCE!C2355),
IF(SOURCE!B2355&lt;0,VLOOKUP(SOURCE!B2355,lookups!A$1:B$25,2,0),
  IF(ISBLANK(SOURCE!B2355),
    "",
    "/* "&amp;TEXT(SOURCE!B2355,"???0")&amp;" *"&amp;
      SOURCE!C2355&amp;", "&amp; IF(lookups!$E$2-LEN(SOURCE!C2355) &gt;= 0, REPT(" ",lookups!$E$2-LEN(SOURCE!C2355)), "")&amp;
      SOURCE!D2355&amp;", "&amp; IF(lookups!$F$2-LEN(SOURCE!D2355) &gt;= 0, REPT(" ",lookups!$F$2-LEN(SOURCE!D2355)), "")&amp;
      SOURCE!E2355&amp;", "&amp; IF(lookups!$G$2-LEN(SOURCE!E2355) &gt;=0, REPT(" ",lookups!$G$2-LEN(SOURCE!E2355)), "")&amp;
      SOURCE!F2355&amp;", "&amp; IF(lookups!$H$2-LEN(SOURCE!F2355) &gt;= 0, REPT(" ",lookups!$H$2-LEN(SOURCE!F2355)+2), "")&amp;"("&amp;
      SUBSTITUTE(TEXT(SOURCE!G2355,"??0"),"  ","")&amp;" &lt;&lt; TAM_MAX_BITS) |"&amp; IF(lookups!$I$2-3 &gt;= 0, REPT(" ",MAX(1,lookups!$I$2-5+4+1-1-LEN(  IF(ISTEXT(SOURCE!H2355),SOURCE!H2355,  SUBSTITUTE(SUBSTITUTE(TEXT(SOURCE!H2355,"????0"),"  ","")," ",""))   ))), "")&amp;
       IF(ISTEXT(SOURCE!H2355),SOURCE!H2355, SUBSTITUTE(SUBSTITUTE(TEXT(SOURCE!H2355,"????0"),"  ","")," ",""))   &amp;","&amp; IF(lookups!$J$2-3 &gt;= 0, REPT(" ",lookups!$J$2-3-5), "")&amp;
      SOURCE!I2355&amp;
" | "&amp; IF(lookups!$K$2-LEN(SOURCE!I2355) &gt;= 0, REPT(" ",lookups!$K$2-LEN(SOURCE!I2355)), "")&amp;
      SOURCE!J2355&amp;      IF(lookups!$L$2-LEN(SOURCE!J2355) &gt;= 0, REPT(" ",lookups!$L$2-LEN(SOURCE!J2355)), "")&amp;
" | "&amp; IF(lookups!$K$2-LEN(SOURCE!I2355) &gt;= 0, REPT(" ",lookups!$K$2-LEN(SOURCE!I2355)), "")&amp;
      SOURCE!K2355&amp;      IF(lookups!$L$2-LEN(SOURCE!K2355) &gt;= 0, REPT(" ",lookups!$M$2-LEN(SOURCE!K2355)), "")&amp;
" | "&amp; SOURCE!L2355&amp;      IF(lookups!$O$2-LEN(SOURCE!L2355) &gt;= 0, REPT(" ",lookups!$O$2-LEN(SOURCE!L2355)), "")&amp;
" | "&amp; SOURCE!M2355&amp;      IF(lookups!$P$2-LEN(SOURCE!M2355) &gt;= 0, REPT(" ",lookups!$P$2-LEN(SOURCE!M2355)), "")&amp;
      "},"&amp;IF(SOURCE!O2355&lt;&gt;"",""&amp;SOURCE!O2355,"")
 )
)
)</f>
        <v>0</v>
      </c>
    </row>
    <row r="2319" customFormat="false" ht="15.75" hidden="true" customHeight="false" outlineLevel="0" collapsed="false">
      <c r="A2319" s="263" t="n">
        <f aca="false">IF(AND(OR(SOURCE!A2356="",ISBLANK(SOURCE!A2356)),SOURCE!B2356&gt;0),IF(ISBLANK(SOURCE!C2356),"",SOURCE!C2356),
IF(SOURCE!B2356&lt;0,VLOOKUP(SOURCE!B2356,lookups!A$1:B$25,2,0),
  IF(ISBLANK(SOURCE!B2356),
    "",
    "/* "&amp;TEXT(SOURCE!B2356,"???0")&amp;" *"&amp;
      SOURCE!C2356&amp;", "&amp; IF(lookups!$E$2-LEN(SOURCE!C2356) &gt;= 0, REPT(" ",lookups!$E$2-LEN(SOURCE!C2356)), "")&amp;
      SOURCE!D2356&amp;", "&amp; IF(lookups!$F$2-LEN(SOURCE!D2356) &gt;= 0, REPT(" ",lookups!$F$2-LEN(SOURCE!D2356)), "")&amp;
      SOURCE!E2356&amp;", "&amp; IF(lookups!$G$2-LEN(SOURCE!E2356) &gt;=0, REPT(" ",lookups!$G$2-LEN(SOURCE!E2356)), "")&amp;
      SOURCE!F2356&amp;", "&amp; IF(lookups!$H$2-LEN(SOURCE!F2356) &gt;= 0, REPT(" ",lookups!$H$2-LEN(SOURCE!F2356)+2), "")&amp;"("&amp;
      SUBSTITUTE(TEXT(SOURCE!G2356,"??0"),"  ","")&amp;" &lt;&lt; TAM_MAX_BITS) |"&amp; IF(lookups!$I$2-3 &gt;= 0, REPT(" ",MAX(1,lookups!$I$2-5+4+1-1-LEN(  IF(ISTEXT(SOURCE!H2356),SOURCE!H2356,  SUBSTITUTE(SUBSTITUTE(TEXT(SOURCE!H2356,"????0"),"  ","")," ",""))   ))), "")&amp;
       IF(ISTEXT(SOURCE!H2356),SOURCE!H2356, SUBSTITUTE(SUBSTITUTE(TEXT(SOURCE!H2356,"????0"),"  ","")," ",""))   &amp;","&amp; IF(lookups!$J$2-3 &gt;= 0, REPT(" ",lookups!$J$2-3-5), "")&amp;
      SOURCE!I2356&amp;
" | "&amp; IF(lookups!$K$2-LEN(SOURCE!I2356) &gt;= 0, REPT(" ",lookups!$K$2-LEN(SOURCE!I2356)), "")&amp;
      SOURCE!J2356&amp;      IF(lookups!$L$2-LEN(SOURCE!J2356) &gt;= 0, REPT(" ",lookups!$L$2-LEN(SOURCE!J2356)), "")&amp;
" | "&amp; IF(lookups!$K$2-LEN(SOURCE!I2356) &gt;= 0, REPT(" ",lookups!$K$2-LEN(SOURCE!I2356)), "")&amp;
      SOURCE!K2356&amp;      IF(lookups!$L$2-LEN(SOURCE!K2356) &gt;= 0, REPT(" ",lookups!$M$2-LEN(SOURCE!K2356)), "")&amp;
" | "&amp; SOURCE!L2356&amp;      IF(lookups!$O$2-LEN(SOURCE!L2356) &gt;= 0, REPT(" ",lookups!$O$2-LEN(SOURCE!L2356)), "")&amp;
" | "&amp; SOURCE!M2356&amp;      IF(lookups!$P$2-LEN(SOURCE!M2356) &gt;= 0, REPT(" ",lookups!$P$2-LEN(SOURCE!M2356)), "")&amp;
      "},"&amp;IF(SOURCE!O2356&lt;&gt;"",""&amp;SOURCE!O2356,"")
 )
)
)</f>
        <v>0</v>
      </c>
    </row>
    <row r="2320" customFormat="false" ht="15.75" hidden="true" customHeight="false" outlineLevel="0" collapsed="false">
      <c r="A2320" s="263" t="n">
        <f aca="false">IF(AND(OR(SOURCE!A2357="",ISBLANK(SOURCE!A2357)),SOURCE!B2357&gt;0),IF(ISBLANK(SOURCE!C2357),"",SOURCE!C2357),
IF(SOURCE!B2357&lt;0,VLOOKUP(SOURCE!B2357,lookups!A$1:B$25,2,0),
  IF(ISBLANK(SOURCE!B2357),
    "",
    "/* "&amp;TEXT(SOURCE!B2357,"???0")&amp;" *"&amp;
      SOURCE!C2357&amp;", "&amp; IF(lookups!$E$2-LEN(SOURCE!C2357) &gt;= 0, REPT(" ",lookups!$E$2-LEN(SOURCE!C2357)), "")&amp;
      SOURCE!D2357&amp;", "&amp; IF(lookups!$F$2-LEN(SOURCE!D2357) &gt;= 0, REPT(" ",lookups!$F$2-LEN(SOURCE!D2357)), "")&amp;
      SOURCE!E2357&amp;", "&amp; IF(lookups!$G$2-LEN(SOURCE!E2357) &gt;=0, REPT(" ",lookups!$G$2-LEN(SOURCE!E2357)), "")&amp;
      SOURCE!F2357&amp;", "&amp; IF(lookups!$H$2-LEN(SOURCE!F2357) &gt;= 0, REPT(" ",lookups!$H$2-LEN(SOURCE!F2357)+2), "")&amp;"("&amp;
      SUBSTITUTE(TEXT(SOURCE!G2357,"??0"),"  ","")&amp;" &lt;&lt; TAM_MAX_BITS) |"&amp; IF(lookups!$I$2-3 &gt;= 0, REPT(" ",MAX(1,lookups!$I$2-5+4+1-1-LEN(  IF(ISTEXT(SOURCE!H2357),SOURCE!H2357,  SUBSTITUTE(SUBSTITUTE(TEXT(SOURCE!H2357,"????0"),"  ","")," ",""))   ))), "")&amp;
       IF(ISTEXT(SOURCE!H2357),SOURCE!H2357, SUBSTITUTE(SUBSTITUTE(TEXT(SOURCE!H2357,"????0"),"  ","")," ",""))   &amp;","&amp; IF(lookups!$J$2-3 &gt;= 0, REPT(" ",lookups!$J$2-3-5), "")&amp;
      SOURCE!I2357&amp;
" | "&amp; IF(lookups!$K$2-LEN(SOURCE!I2357) &gt;= 0, REPT(" ",lookups!$K$2-LEN(SOURCE!I2357)), "")&amp;
      SOURCE!J2357&amp;      IF(lookups!$L$2-LEN(SOURCE!J2357) &gt;= 0, REPT(" ",lookups!$L$2-LEN(SOURCE!J2357)), "")&amp;
" | "&amp; IF(lookups!$K$2-LEN(SOURCE!I2357) &gt;= 0, REPT(" ",lookups!$K$2-LEN(SOURCE!I2357)), "")&amp;
      SOURCE!K2357&amp;      IF(lookups!$L$2-LEN(SOURCE!K2357) &gt;= 0, REPT(" ",lookups!$M$2-LEN(SOURCE!K2357)), "")&amp;
" | "&amp; SOURCE!L2357&amp;      IF(lookups!$O$2-LEN(SOURCE!L2357) &gt;= 0, REPT(" ",lookups!$O$2-LEN(SOURCE!L2357)), "")&amp;
" | "&amp; SOURCE!M2357&amp;      IF(lookups!$P$2-LEN(SOURCE!M2357) &gt;= 0, REPT(" ",lookups!$P$2-LEN(SOURCE!M2357)), "")&amp;
      "},"&amp;IF(SOURCE!O2357&lt;&gt;"",""&amp;SOURCE!O2357,"")
 )
)
)</f>
        <v>0</v>
      </c>
    </row>
    <row r="2321" customFormat="false" ht="15.75" hidden="true" customHeight="false" outlineLevel="0" collapsed="false">
      <c r="A2321" s="263" t="n">
        <f aca="false">IF(AND(OR(SOURCE!A2358="",ISBLANK(SOURCE!A2358)),SOURCE!B2358&gt;0),IF(ISBLANK(SOURCE!C2358),"",SOURCE!C2358),
IF(SOURCE!B2358&lt;0,VLOOKUP(SOURCE!B2358,lookups!A$1:B$25,2,0),
  IF(ISBLANK(SOURCE!B2358),
    "",
    "/* "&amp;TEXT(SOURCE!B2358,"???0")&amp;" *"&amp;
      SOURCE!C2358&amp;", "&amp; IF(lookups!$E$2-LEN(SOURCE!C2358) &gt;= 0, REPT(" ",lookups!$E$2-LEN(SOURCE!C2358)), "")&amp;
      SOURCE!D2358&amp;", "&amp; IF(lookups!$F$2-LEN(SOURCE!D2358) &gt;= 0, REPT(" ",lookups!$F$2-LEN(SOURCE!D2358)), "")&amp;
      SOURCE!E2358&amp;", "&amp; IF(lookups!$G$2-LEN(SOURCE!E2358) &gt;=0, REPT(" ",lookups!$G$2-LEN(SOURCE!E2358)), "")&amp;
      SOURCE!F2358&amp;", "&amp; IF(lookups!$H$2-LEN(SOURCE!F2358) &gt;= 0, REPT(" ",lookups!$H$2-LEN(SOURCE!F2358)+2), "")&amp;"("&amp;
      SUBSTITUTE(TEXT(SOURCE!G2358,"??0"),"  ","")&amp;" &lt;&lt; TAM_MAX_BITS) |"&amp; IF(lookups!$I$2-3 &gt;= 0, REPT(" ",MAX(1,lookups!$I$2-5+4+1-1-LEN(  IF(ISTEXT(SOURCE!H2358),SOURCE!H2358,  SUBSTITUTE(SUBSTITUTE(TEXT(SOURCE!H2358,"????0"),"  ","")," ",""))   ))), "")&amp;
       IF(ISTEXT(SOURCE!H2358),SOURCE!H2358, SUBSTITUTE(SUBSTITUTE(TEXT(SOURCE!H2358,"????0"),"  ","")," ",""))   &amp;","&amp; IF(lookups!$J$2-3 &gt;= 0, REPT(" ",lookups!$J$2-3-5), "")&amp;
      SOURCE!I2358&amp;
" | "&amp; IF(lookups!$K$2-LEN(SOURCE!I2358) &gt;= 0, REPT(" ",lookups!$K$2-LEN(SOURCE!I2358)), "")&amp;
      SOURCE!J2358&amp;      IF(lookups!$L$2-LEN(SOURCE!J2358) &gt;= 0, REPT(" ",lookups!$L$2-LEN(SOURCE!J2358)), "")&amp;
" | "&amp; IF(lookups!$K$2-LEN(SOURCE!I2358) &gt;= 0, REPT(" ",lookups!$K$2-LEN(SOURCE!I2358)), "")&amp;
      SOURCE!K2358&amp;      IF(lookups!$L$2-LEN(SOURCE!K2358) &gt;= 0, REPT(" ",lookups!$M$2-LEN(SOURCE!K2358)), "")&amp;
" | "&amp; SOURCE!L2358&amp;      IF(lookups!$O$2-LEN(SOURCE!L2358) &gt;= 0, REPT(" ",lookups!$O$2-LEN(SOURCE!L2358)), "")&amp;
" | "&amp; SOURCE!M2358&amp;      IF(lookups!$P$2-LEN(SOURCE!M2358) &gt;= 0, REPT(" ",lookups!$P$2-LEN(SOURCE!M2358)), "")&amp;
      "},"&amp;IF(SOURCE!O2358&lt;&gt;"",""&amp;SOURCE!O2358,"")
 )
)
)</f>
        <v>0</v>
      </c>
    </row>
    <row r="2322" customFormat="false" ht="15.75" hidden="true" customHeight="false" outlineLevel="0" collapsed="false">
      <c r="A2322" s="263" t="n">
        <f aca="false">IF(AND(OR(SOURCE!A2359="",ISBLANK(SOURCE!A2359)),SOURCE!B2359&gt;0),IF(ISBLANK(SOURCE!C2359),"",SOURCE!C2359),
IF(SOURCE!B2359&lt;0,VLOOKUP(SOURCE!B2359,lookups!A$1:B$25,2,0),
  IF(ISBLANK(SOURCE!B2359),
    "",
    "/* "&amp;TEXT(SOURCE!B2359,"???0")&amp;" *"&amp;
      SOURCE!C2359&amp;", "&amp; IF(lookups!$E$2-LEN(SOURCE!C2359) &gt;= 0, REPT(" ",lookups!$E$2-LEN(SOURCE!C2359)), "")&amp;
      SOURCE!D2359&amp;", "&amp; IF(lookups!$F$2-LEN(SOURCE!D2359) &gt;= 0, REPT(" ",lookups!$F$2-LEN(SOURCE!D2359)), "")&amp;
      SOURCE!E2359&amp;", "&amp; IF(lookups!$G$2-LEN(SOURCE!E2359) &gt;=0, REPT(" ",lookups!$G$2-LEN(SOURCE!E2359)), "")&amp;
      SOURCE!F2359&amp;", "&amp; IF(lookups!$H$2-LEN(SOURCE!F2359) &gt;= 0, REPT(" ",lookups!$H$2-LEN(SOURCE!F2359)+2), "")&amp;"("&amp;
      SUBSTITUTE(TEXT(SOURCE!G2359,"??0"),"  ","")&amp;" &lt;&lt; TAM_MAX_BITS) |"&amp; IF(lookups!$I$2-3 &gt;= 0, REPT(" ",MAX(1,lookups!$I$2-5+4+1-1-LEN(  IF(ISTEXT(SOURCE!H2359),SOURCE!H2359,  SUBSTITUTE(SUBSTITUTE(TEXT(SOURCE!H2359,"????0"),"  ","")," ",""))   ))), "")&amp;
       IF(ISTEXT(SOURCE!H2359),SOURCE!H2359, SUBSTITUTE(SUBSTITUTE(TEXT(SOURCE!H2359,"????0"),"  ","")," ",""))   &amp;","&amp; IF(lookups!$J$2-3 &gt;= 0, REPT(" ",lookups!$J$2-3-5), "")&amp;
      SOURCE!I2359&amp;
" | "&amp; IF(lookups!$K$2-LEN(SOURCE!I2359) &gt;= 0, REPT(" ",lookups!$K$2-LEN(SOURCE!I2359)), "")&amp;
      SOURCE!J2359&amp;      IF(lookups!$L$2-LEN(SOURCE!J2359) &gt;= 0, REPT(" ",lookups!$L$2-LEN(SOURCE!J2359)), "")&amp;
" | "&amp; IF(lookups!$K$2-LEN(SOURCE!I2359) &gt;= 0, REPT(" ",lookups!$K$2-LEN(SOURCE!I2359)), "")&amp;
      SOURCE!K2359&amp;      IF(lookups!$L$2-LEN(SOURCE!K2359) &gt;= 0, REPT(" ",lookups!$M$2-LEN(SOURCE!K2359)), "")&amp;
" | "&amp; SOURCE!L2359&amp;      IF(lookups!$O$2-LEN(SOURCE!L2359) &gt;= 0, REPT(" ",lookups!$O$2-LEN(SOURCE!L2359)), "")&amp;
" | "&amp; SOURCE!M2359&amp;      IF(lookups!$P$2-LEN(SOURCE!M2359) &gt;= 0, REPT(" ",lookups!$P$2-LEN(SOURCE!M2359)), "")&amp;
      "},"&amp;IF(SOURCE!O2359&lt;&gt;"",""&amp;SOURCE!O2359,"")
 )
)
)</f>
        <v>0</v>
      </c>
    </row>
    <row r="2323" customFormat="false" ht="15.75" hidden="true" customHeight="false" outlineLevel="0" collapsed="false">
      <c r="A2323" s="263" t="n">
        <f aca="false">IF(AND(OR(SOURCE!A2360="",ISBLANK(SOURCE!A2360)),SOURCE!B2360&gt;0),IF(ISBLANK(SOURCE!C2360),"",SOURCE!C2360),
IF(SOURCE!B2360&lt;0,VLOOKUP(SOURCE!B2360,lookups!A$1:B$25,2,0),
  IF(ISBLANK(SOURCE!B2360),
    "",
    "/* "&amp;TEXT(SOURCE!B2360,"???0")&amp;" *"&amp;
      SOURCE!C2360&amp;", "&amp; IF(lookups!$E$2-LEN(SOURCE!C2360) &gt;= 0, REPT(" ",lookups!$E$2-LEN(SOURCE!C2360)), "")&amp;
      SOURCE!D2360&amp;", "&amp; IF(lookups!$F$2-LEN(SOURCE!D2360) &gt;= 0, REPT(" ",lookups!$F$2-LEN(SOURCE!D2360)), "")&amp;
      SOURCE!E2360&amp;", "&amp; IF(lookups!$G$2-LEN(SOURCE!E2360) &gt;=0, REPT(" ",lookups!$G$2-LEN(SOURCE!E2360)), "")&amp;
      SOURCE!F2360&amp;", "&amp; IF(lookups!$H$2-LEN(SOURCE!F2360) &gt;= 0, REPT(" ",lookups!$H$2-LEN(SOURCE!F2360)+2), "")&amp;"("&amp;
      SUBSTITUTE(TEXT(SOURCE!G2360,"??0"),"  ","")&amp;" &lt;&lt; TAM_MAX_BITS) |"&amp; IF(lookups!$I$2-3 &gt;= 0, REPT(" ",MAX(1,lookups!$I$2-5+4+1-1-LEN(  IF(ISTEXT(SOURCE!H2360),SOURCE!H2360,  SUBSTITUTE(SUBSTITUTE(TEXT(SOURCE!H2360,"????0"),"  ","")," ",""))   ))), "")&amp;
       IF(ISTEXT(SOURCE!H2360),SOURCE!H2360, SUBSTITUTE(SUBSTITUTE(TEXT(SOURCE!H2360,"????0"),"  ","")," ",""))   &amp;","&amp; IF(lookups!$J$2-3 &gt;= 0, REPT(" ",lookups!$J$2-3-5), "")&amp;
      SOURCE!I2360&amp;
" | "&amp; IF(lookups!$K$2-LEN(SOURCE!I2360) &gt;= 0, REPT(" ",lookups!$K$2-LEN(SOURCE!I2360)), "")&amp;
      SOURCE!J2360&amp;      IF(lookups!$L$2-LEN(SOURCE!J2360) &gt;= 0, REPT(" ",lookups!$L$2-LEN(SOURCE!J2360)), "")&amp;
" | "&amp; IF(lookups!$K$2-LEN(SOURCE!I2360) &gt;= 0, REPT(" ",lookups!$K$2-LEN(SOURCE!I2360)), "")&amp;
      SOURCE!K2360&amp;      IF(lookups!$L$2-LEN(SOURCE!K2360) &gt;= 0, REPT(" ",lookups!$M$2-LEN(SOURCE!K2360)), "")&amp;
" | "&amp; SOURCE!L2360&amp;      IF(lookups!$O$2-LEN(SOURCE!L2360) &gt;= 0, REPT(" ",lookups!$O$2-LEN(SOURCE!L2360)), "")&amp;
" | "&amp; SOURCE!M2360&amp;      IF(lookups!$P$2-LEN(SOURCE!M2360) &gt;= 0, REPT(" ",lookups!$P$2-LEN(SOURCE!M2360)), "")&amp;
      "},"&amp;IF(SOURCE!O2360&lt;&gt;"",""&amp;SOURCE!O2360,"")
 )
)
)</f>
        <v>0</v>
      </c>
    </row>
    <row r="2324" customFormat="false" ht="15.75" hidden="true" customHeight="false" outlineLevel="0" collapsed="false">
      <c r="A2324" s="263" t="n">
        <f aca="false">IF(AND(OR(SOURCE!A2361="",ISBLANK(SOURCE!A2361)),SOURCE!B2361&gt;0),IF(ISBLANK(SOURCE!C2361),"",SOURCE!C2361),
IF(SOURCE!B2361&lt;0,VLOOKUP(SOURCE!B2361,lookups!A$1:B$25,2,0),
  IF(ISBLANK(SOURCE!B2361),
    "",
    "/* "&amp;TEXT(SOURCE!B2361,"???0")&amp;" *"&amp;
      SOURCE!C2361&amp;", "&amp; IF(lookups!$E$2-LEN(SOURCE!C2361) &gt;= 0, REPT(" ",lookups!$E$2-LEN(SOURCE!C2361)), "")&amp;
      SOURCE!D2361&amp;", "&amp; IF(lookups!$F$2-LEN(SOURCE!D2361) &gt;= 0, REPT(" ",lookups!$F$2-LEN(SOURCE!D2361)), "")&amp;
      SOURCE!E2361&amp;", "&amp; IF(lookups!$G$2-LEN(SOURCE!E2361) &gt;=0, REPT(" ",lookups!$G$2-LEN(SOURCE!E2361)), "")&amp;
      SOURCE!F2361&amp;", "&amp; IF(lookups!$H$2-LEN(SOURCE!F2361) &gt;= 0, REPT(" ",lookups!$H$2-LEN(SOURCE!F2361)+2), "")&amp;"("&amp;
      SUBSTITUTE(TEXT(SOURCE!G2361,"??0"),"  ","")&amp;" &lt;&lt; TAM_MAX_BITS) |"&amp; IF(lookups!$I$2-3 &gt;= 0, REPT(" ",MAX(1,lookups!$I$2-5+4+1-1-LEN(  IF(ISTEXT(SOURCE!H2361),SOURCE!H2361,  SUBSTITUTE(SUBSTITUTE(TEXT(SOURCE!H2361,"????0"),"  ","")," ",""))   ))), "")&amp;
       IF(ISTEXT(SOURCE!H2361),SOURCE!H2361, SUBSTITUTE(SUBSTITUTE(TEXT(SOURCE!H2361,"????0"),"  ","")," ",""))   &amp;","&amp; IF(lookups!$J$2-3 &gt;= 0, REPT(" ",lookups!$J$2-3-5), "")&amp;
      SOURCE!I2361&amp;
" | "&amp; IF(lookups!$K$2-LEN(SOURCE!I2361) &gt;= 0, REPT(" ",lookups!$K$2-LEN(SOURCE!I2361)), "")&amp;
      SOURCE!J2361&amp;      IF(lookups!$L$2-LEN(SOURCE!J2361) &gt;= 0, REPT(" ",lookups!$L$2-LEN(SOURCE!J2361)), "")&amp;
" | "&amp; IF(lookups!$K$2-LEN(SOURCE!I2361) &gt;= 0, REPT(" ",lookups!$K$2-LEN(SOURCE!I2361)), "")&amp;
      SOURCE!K2361&amp;      IF(lookups!$L$2-LEN(SOURCE!K2361) &gt;= 0, REPT(" ",lookups!$M$2-LEN(SOURCE!K2361)), "")&amp;
" | "&amp; SOURCE!L2361&amp;      IF(lookups!$O$2-LEN(SOURCE!L2361) &gt;= 0, REPT(" ",lookups!$O$2-LEN(SOURCE!L2361)), "")&amp;
" | "&amp; SOURCE!M2361&amp;      IF(lookups!$P$2-LEN(SOURCE!M2361) &gt;= 0, REPT(" ",lookups!$P$2-LEN(SOURCE!M2361)), "")&amp;
      "},"&amp;IF(SOURCE!O2361&lt;&gt;"",""&amp;SOURCE!O2361,"")
 )
)
)</f>
        <v>0</v>
      </c>
    </row>
    <row r="2325" customFormat="false" ht="15.75" hidden="true" customHeight="false" outlineLevel="0" collapsed="false">
      <c r="A2325" s="263" t="n">
        <f aca="false">IF(AND(OR(SOURCE!A2362="",ISBLANK(SOURCE!A2362)),SOURCE!B2362&gt;0),IF(ISBLANK(SOURCE!C2362),"",SOURCE!C2362),
IF(SOURCE!B2362&lt;0,VLOOKUP(SOURCE!B2362,lookups!A$1:B$25,2,0),
  IF(ISBLANK(SOURCE!B2362),
    "",
    "/* "&amp;TEXT(SOURCE!B2362,"???0")&amp;" *"&amp;
      SOURCE!C2362&amp;", "&amp; IF(lookups!$E$2-LEN(SOURCE!C2362) &gt;= 0, REPT(" ",lookups!$E$2-LEN(SOURCE!C2362)), "")&amp;
      SOURCE!D2362&amp;", "&amp; IF(lookups!$F$2-LEN(SOURCE!D2362) &gt;= 0, REPT(" ",lookups!$F$2-LEN(SOURCE!D2362)), "")&amp;
      SOURCE!E2362&amp;", "&amp; IF(lookups!$G$2-LEN(SOURCE!E2362) &gt;=0, REPT(" ",lookups!$G$2-LEN(SOURCE!E2362)), "")&amp;
      SOURCE!F2362&amp;", "&amp; IF(lookups!$H$2-LEN(SOURCE!F2362) &gt;= 0, REPT(" ",lookups!$H$2-LEN(SOURCE!F2362)+2), "")&amp;"("&amp;
      SUBSTITUTE(TEXT(SOURCE!G2362,"??0"),"  ","")&amp;" &lt;&lt; TAM_MAX_BITS) |"&amp; IF(lookups!$I$2-3 &gt;= 0, REPT(" ",MAX(1,lookups!$I$2-5+4+1-1-LEN(  IF(ISTEXT(SOURCE!H2362),SOURCE!H2362,  SUBSTITUTE(SUBSTITUTE(TEXT(SOURCE!H2362,"????0"),"  ","")," ",""))   ))), "")&amp;
       IF(ISTEXT(SOURCE!H2362),SOURCE!H2362, SUBSTITUTE(SUBSTITUTE(TEXT(SOURCE!H2362,"????0"),"  ","")," ",""))   &amp;","&amp; IF(lookups!$J$2-3 &gt;= 0, REPT(" ",lookups!$J$2-3-5), "")&amp;
      SOURCE!I2362&amp;
" | "&amp; IF(lookups!$K$2-LEN(SOURCE!I2362) &gt;= 0, REPT(" ",lookups!$K$2-LEN(SOURCE!I2362)), "")&amp;
      SOURCE!J2362&amp;      IF(lookups!$L$2-LEN(SOURCE!J2362) &gt;= 0, REPT(" ",lookups!$L$2-LEN(SOURCE!J2362)), "")&amp;
" | "&amp; IF(lookups!$K$2-LEN(SOURCE!I2362) &gt;= 0, REPT(" ",lookups!$K$2-LEN(SOURCE!I2362)), "")&amp;
      SOURCE!K2362&amp;      IF(lookups!$L$2-LEN(SOURCE!K2362) &gt;= 0, REPT(" ",lookups!$M$2-LEN(SOURCE!K2362)), "")&amp;
" | "&amp; SOURCE!L2362&amp;      IF(lookups!$O$2-LEN(SOURCE!L2362) &gt;= 0, REPT(" ",lookups!$O$2-LEN(SOURCE!L2362)), "")&amp;
" | "&amp; SOURCE!M2362&amp;      IF(lookups!$P$2-LEN(SOURCE!M2362) &gt;= 0, REPT(" ",lookups!$P$2-LEN(SOURCE!M2362)), "")&amp;
      "},"&amp;IF(SOURCE!O2362&lt;&gt;"",""&amp;SOURCE!O2362,"")
 )
)
)</f>
        <v>0</v>
      </c>
    </row>
    <row r="2326" customFormat="false" ht="15.75" hidden="true" customHeight="false" outlineLevel="0" collapsed="false">
      <c r="A2326" s="263" t="n">
        <f aca="false">IF(AND(OR(SOURCE!A2363="",ISBLANK(SOURCE!A2363)),SOURCE!B2363&gt;0),IF(ISBLANK(SOURCE!C2363),"",SOURCE!C2363),
IF(SOURCE!B2363&lt;0,VLOOKUP(SOURCE!B2363,lookups!A$1:B$25,2,0),
  IF(ISBLANK(SOURCE!B2363),
    "",
    "/* "&amp;TEXT(SOURCE!B2363,"???0")&amp;" *"&amp;
      SOURCE!C2363&amp;", "&amp; IF(lookups!$E$2-LEN(SOURCE!C2363) &gt;= 0, REPT(" ",lookups!$E$2-LEN(SOURCE!C2363)), "")&amp;
      SOURCE!D2363&amp;", "&amp; IF(lookups!$F$2-LEN(SOURCE!D2363) &gt;= 0, REPT(" ",lookups!$F$2-LEN(SOURCE!D2363)), "")&amp;
      SOURCE!E2363&amp;", "&amp; IF(lookups!$G$2-LEN(SOURCE!E2363) &gt;=0, REPT(" ",lookups!$G$2-LEN(SOURCE!E2363)), "")&amp;
      SOURCE!F2363&amp;", "&amp; IF(lookups!$H$2-LEN(SOURCE!F2363) &gt;= 0, REPT(" ",lookups!$H$2-LEN(SOURCE!F2363)+2), "")&amp;"("&amp;
      SUBSTITUTE(TEXT(SOURCE!G2363,"??0"),"  ","")&amp;" &lt;&lt; TAM_MAX_BITS) |"&amp; IF(lookups!$I$2-3 &gt;= 0, REPT(" ",MAX(1,lookups!$I$2-5+4+1-1-LEN(  IF(ISTEXT(SOURCE!H2363),SOURCE!H2363,  SUBSTITUTE(SUBSTITUTE(TEXT(SOURCE!H2363,"????0"),"  ","")," ",""))   ))), "")&amp;
       IF(ISTEXT(SOURCE!H2363),SOURCE!H2363, SUBSTITUTE(SUBSTITUTE(TEXT(SOURCE!H2363,"????0"),"  ","")," ",""))   &amp;","&amp; IF(lookups!$J$2-3 &gt;= 0, REPT(" ",lookups!$J$2-3-5), "")&amp;
      SOURCE!I2363&amp;
" | "&amp; IF(lookups!$K$2-LEN(SOURCE!I2363) &gt;= 0, REPT(" ",lookups!$K$2-LEN(SOURCE!I2363)), "")&amp;
      SOURCE!J2363&amp;      IF(lookups!$L$2-LEN(SOURCE!J2363) &gt;= 0, REPT(" ",lookups!$L$2-LEN(SOURCE!J2363)), "")&amp;
" | "&amp; IF(lookups!$K$2-LEN(SOURCE!I2363) &gt;= 0, REPT(" ",lookups!$K$2-LEN(SOURCE!I2363)), "")&amp;
      SOURCE!K2363&amp;      IF(lookups!$L$2-LEN(SOURCE!K2363) &gt;= 0, REPT(" ",lookups!$M$2-LEN(SOURCE!K2363)), "")&amp;
" | "&amp; SOURCE!L2363&amp;      IF(lookups!$O$2-LEN(SOURCE!L2363) &gt;= 0, REPT(" ",lookups!$O$2-LEN(SOURCE!L2363)), "")&amp;
" | "&amp; SOURCE!M2363&amp;      IF(lookups!$P$2-LEN(SOURCE!M2363) &gt;= 0, REPT(" ",lookups!$P$2-LEN(SOURCE!M2363)), "")&amp;
      "},"&amp;IF(SOURCE!O2363&lt;&gt;"",""&amp;SOURCE!O2363,"")
 )
)
)</f>
        <v>0</v>
      </c>
    </row>
    <row r="2327" customFormat="false" ht="15.75" hidden="true" customHeight="false" outlineLevel="0" collapsed="false">
      <c r="A2327" s="263" t="n">
        <f aca="false">IF(AND(OR(SOURCE!A2364="",ISBLANK(SOURCE!A2364)),SOURCE!B2364&gt;0),IF(ISBLANK(SOURCE!C2364),"",SOURCE!C2364),
IF(SOURCE!B2364&lt;0,VLOOKUP(SOURCE!B2364,lookups!A$1:B$25,2,0),
  IF(ISBLANK(SOURCE!B2364),
    "",
    "/* "&amp;TEXT(SOURCE!B2364,"???0")&amp;" *"&amp;
      SOURCE!C2364&amp;", "&amp; IF(lookups!$E$2-LEN(SOURCE!C2364) &gt;= 0, REPT(" ",lookups!$E$2-LEN(SOURCE!C2364)), "")&amp;
      SOURCE!D2364&amp;", "&amp; IF(lookups!$F$2-LEN(SOURCE!D2364) &gt;= 0, REPT(" ",lookups!$F$2-LEN(SOURCE!D2364)), "")&amp;
      SOURCE!E2364&amp;", "&amp; IF(lookups!$G$2-LEN(SOURCE!E2364) &gt;=0, REPT(" ",lookups!$G$2-LEN(SOURCE!E2364)), "")&amp;
      SOURCE!F2364&amp;", "&amp; IF(lookups!$H$2-LEN(SOURCE!F2364) &gt;= 0, REPT(" ",lookups!$H$2-LEN(SOURCE!F2364)+2), "")&amp;"("&amp;
      SUBSTITUTE(TEXT(SOURCE!G2364,"??0"),"  ","")&amp;" &lt;&lt; TAM_MAX_BITS) |"&amp; IF(lookups!$I$2-3 &gt;= 0, REPT(" ",MAX(1,lookups!$I$2-5+4+1-1-LEN(  IF(ISTEXT(SOURCE!H2364),SOURCE!H2364,  SUBSTITUTE(SUBSTITUTE(TEXT(SOURCE!H2364,"????0"),"  ","")," ",""))   ))), "")&amp;
       IF(ISTEXT(SOURCE!H2364),SOURCE!H2364, SUBSTITUTE(SUBSTITUTE(TEXT(SOURCE!H2364,"????0"),"  ","")," ",""))   &amp;","&amp; IF(lookups!$J$2-3 &gt;= 0, REPT(" ",lookups!$J$2-3-5), "")&amp;
      SOURCE!I2364&amp;
" | "&amp; IF(lookups!$K$2-LEN(SOURCE!I2364) &gt;= 0, REPT(" ",lookups!$K$2-LEN(SOURCE!I2364)), "")&amp;
      SOURCE!J2364&amp;      IF(lookups!$L$2-LEN(SOURCE!J2364) &gt;= 0, REPT(" ",lookups!$L$2-LEN(SOURCE!J2364)), "")&amp;
" | "&amp; IF(lookups!$K$2-LEN(SOURCE!I2364) &gt;= 0, REPT(" ",lookups!$K$2-LEN(SOURCE!I2364)), "")&amp;
      SOURCE!K2364&amp;      IF(lookups!$L$2-LEN(SOURCE!K2364) &gt;= 0, REPT(" ",lookups!$M$2-LEN(SOURCE!K2364)), "")&amp;
" | "&amp; SOURCE!L2364&amp;      IF(lookups!$O$2-LEN(SOURCE!L2364) &gt;= 0, REPT(" ",lookups!$O$2-LEN(SOURCE!L2364)), "")&amp;
" | "&amp; SOURCE!M2364&amp;      IF(lookups!$P$2-LEN(SOURCE!M2364) &gt;= 0, REPT(" ",lookups!$P$2-LEN(SOURCE!M2364)), "")&amp;
      "},"&amp;IF(SOURCE!O2364&lt;&gt;"",""&amp;SOURCE!O2364,"")
 )
)
)</f>
        <v>0</v>
      </c>
    </row>
    <row r="2328" customFormat="false" ht="15.75" hidden="true" customHeight="false" outlineLevel="0" collapsed="false">
      <c r="A2328" s="263" t="n">
        <f aca="false">IF(AND(OR(SOURCE!A2365="",ISBLANK(SOURCE!A2365)),SOURCE!B2365&gt;0),IF(ISBLANK(SOURCE!C2365),"",SOURCE!C2365),
IF(SOURCE!B2365&lt;0,VLOOKUP(SOURCE!B2365,lookups!A$1:B$25,2,0),
  IF(ISBLANK(SOURCE!B2365),
    "",
    "/* "&amp;TEXT(SOURCE!B2365,"???0")&amp;" *"&amp;
      SOURCE!C2365&amp;", "&amp; IF(lookups!$E$2-LEN(SOURCE!C2365) &gt;= 0, REPT(" ",lookups!$E$2-LEN(SOURCE!C2365)), "")&amp;
      SOURCE!D2365&amp;", "&amp; IF(lookups!$F$2-LEN(SOURCE!D2365) &gt;= 0, REPT(" ",lookups!$F$2-LEN(SOURCE!D2365)), "")&amp;
      SOURCE!E2365&amp;", "&amp; IF(lookups!$G$2-LEN(SOURCE!E2365) &gt;=0, REPT(" ",lookups!$G$2-LEN(SOURCE!E2365)), "")&amp;
      SOURCE!F2365&amp;", "&amp; IF(lookups!$H$2-LEN(SOURCE!F2365) &gt;= 0, REPT(" ",lookups!$H$2-LEN(SOURCE!F2365)+2), "")&amp;"("&amp;
      SUBSTITUTE(TEXT(SOURCE!G2365,"??0"),"  ","")&amp;" &lt;&lt; TAM_MAX_BITS) |"&amp; IF(lookups!$I$2-3 &gt;= 0, REPT(" ",MAX(1,lookups!$I$2-5+4+1-1-LEN(  IF(ISTEXT(SOURCE!H2365),SOURCE!H2365,  SUBSTITUTE(SUBSTITUTE(TEXT(SOURCE!H2365,"????0"),"  ","")," ",""))   ))), "")&amp;
       IF(ISTEXT(SOURCE!H2365),SOURCE!H2365, SUBSTITUTE(SUBSTITUTE(TEXT(SOURCE!H2365,"????0"),"  ","")," ",""))   &amp;","&amp; IF(lookups!$J$2-3 &gt;= 0, REPT(" ",lookups!$J$2-3-5), "")&amp;
      SOURCE!I2365&amp;
" | "&amp; IF(lookups!$K$2-LEN(SOURCE!I2365) &gt;= 0, REPT(" ",lookups!$K$2-LEN(SOURCE!I2365)), "")&amp;
      SOURCE!J2365&amp;      IF(lookups!$L$2-LEN(SOURCE!J2365) &gt;= 0, REPT(" ",lookups!$L$2-LEN(SOURCE!J2365)), "")&amp;
" | "&amp; IF(lookups!$K$2-LEN(SOURCE!I2365) &gt;= 0, REPT(" ",lookups!$K$2-LEN(SOURCE!I2365)), "")&amp;
      SOURCE!K2365&amp;      IF(lookups!$L$2-LEN(SOURCE!K2365) &gt;= 0, REPT(" ",lookups!$M$2-LEN(SOURCE!K2365)), "")&amp;
" | "&amp; SOURCE!L2365&amp;      IF(lookups!$O$2-LEN(SOURCE!L2365) &gt;= 0, REPT(" ",lookups!$O$2-LEN(SOURCE!L2365)), "")&amp;
" | "&amp; SOURCE!M2365&amp;      IF(lookups!$P$2-LEN(SOURCE!M2365) &gt;= 0, REPT(" ",lookups!$P$2-LEN(SOURCE!M2365)), "")&amp;
      "},"&amp;IF(SOURCE!O2365&lt;&gt;"",""&amp;SOURCE!O2365,"")
 )
)
)</f>
        <v>0</v>
      </c>
    </row>
    <row r="2329" customFormat="false" ht="15.75" hidden="true" customHeight="false" outlineLevel="0" collapsed="false">
      <c r="A2329" s="263" t="n">
        <f aca="false">IF(AND(OR(SOURCE!A2366="",ISBLANK(SOURCE!A2366)),SOURCE!B2366&gt;0),IF(ISBLANK(SOURCE!C2366),"",SOURCE!C2366),
IF(SOURCE!B2366&lt;0,VLOOKUP(SOURCE!B2366,lookups!A$1:B$25,2,0),
  IF(ISBLANK(SOURCE!B2366),
    "",
    "/* "&amp;TEXT(SOURCE!B2366,"???0")&amp;" *"&amp;
      SOURCE!C2366&amp;", "&amp; IF(lookups!$E$2-LEN(SOURCE!C2366) &gt;= 0, REPT(" ",lookups!$E$2-LEN(SOURCE!C2366)), "")&amp;
      SOURCE!D2366&amp;", "&amp; IF(lookups!$F$2-LEN(SOURCE!D2366) &gt;= 0, REPT(" ",lookups!$F$2-LEN(SOURCE!D2366)), "")&amp;
      SOURCE!E2366&amp;", "&amp; IF(lookups!$G$2-LEN(SOURCE!E2366) &gt;=0, REPT(" ",lookups!$G$2-LEN(SOURCE!E2366)), "")&amp;
      SOURCE!F2366&amp;", "&amp; IF(lookups!$H$2-LEN(SOURCE!F2366) &gt;= 0, REPT(" ",lookups!$H$2-LEN(SOURCE!F2366)+2), "")&amp;"("&amp;
      SUBSTITUTE(TEXT(SOURCE!G2366,"??0"),"  ","")&amp;" &lt;&lt; TAM_MAX_BITS) |"&amp; IF(lookups!$I$2-3 &gt;= 0, REPT(" ",MAX(1,lookups!$I$2-5+4+1-1-LEN(  IF(ISTEXT(SOURCE!H2366),SOURCE!H2366,  SUBSTITUTE(SUBSTITUTE(TEXT(SOURCE!H2366,"????0"),"  ","")," ",""))   ))), "")&amp;
       IF(ISTEXT(SOURCE!H2366),SOURCE!H2366, SUBSTITUTE(SUBSTITUTE(TEXT(SOURCE!H2366,"????0"),"  ","")," ",""))   &amp;","&amp; IF(lookups!$J$2-3 &gt;= 0, REPT(" ",lookups!$J$2-3-5), "")&amp;
      SOURCE!I2366&amp;
" | "&amp; IF(lookups!$K$2-LEN(SOURCE!I2366) &gt;= 0, REPT(" ",lookups!$K$2-LEN(SOURCE!I2366)), "")&amp;
      SOURCE!J2366&amp;      IF(lookups!$L$2-LEN(SOURCE!J2366) &gt;= 0, REPT(" ",lookups!$L$2-LEN(SOURCE!J2366)), "")&amp;
" | "&amp; IF(lookups!$K$2-LEN(SOURCE!I2366) &gt;= 0, REPT(" ",lookups!$K$2-LEN(SOURCE!I2366)), "")&amp;
      SOURCE!K2366&amp;      IF(lookups!$L$2-LEN(SOURCE!K2366) &gt;= 0, REPT(" ",lookups!$M$2-LEN(SOURCE!K2366)), "")&amp;
" | "&amp; SOURCE!L2366&amp;      IF(lookups!$O$2-LEN(SOURCE!L2366) &gt;= 0, REPT(" ",lookups!$O$2-LEN(SOURCE!L2366)), "")&amp;
" | "&amp; SOURCE!M2366&amp;      IF(lookups!$P$2-LEN(SOURCE!M2366) &gt;= 0, REPT(" ",lookups!$P$2-LEN(SOURCE!M2366)), "")&amp;
      "},"&amp;IF(SOURCE!O2366&lt;&gt;"",""&amp;SOURCE!O2366,"")
 )
)
)</f>
        <v>0</v>
      </c>
    </row>
    <row r="2330" customFormat="false" ht="15.75" hidden="true" customHeight="false" outlineLevel="0" collapsed="false">
      <c r="A2330" s="263" t="n">
        <f aca="false">IF(AND(OR(SOURCE!A2367="",ISBLANK(SOURCE!A2367)),SOURCE!B2367&gt;0),IF(ISBLANK(SOURCE!C2367),"",SOURCE!C2367),
IF(SOURCE!B2367&lt;0,VLOOKUP(SOURCE!B2367,lookups!A$1:B$25,2,0),
  IF(ISBLANK(SOURCE!B2367),
    "",
    "/* "&amp;TEXT(SOURCE!B2367,"???0")&amp;" *"&amp;
      SOURCE!C2367&amp;", "&amp; IF(lookups!$E$2-LEN(SOURCE!C2367) &gt;= 0, REPT(" ",lookups!$E$2-LEN(SOURCE!C2367)), "")&amp;
      SOURCE!D2367&amp;", "&amp; IF(lookups!$F$2-LEN(SOURCE!D2367) &gt;= 0, REPT(" ",lookups!$F$2-LEN(SOURCE!D2367)), "")&amp;
      SOURCE!E2367&amp;", "&amp; IF(lookups!$G$2-LEN(SOURCE!E2367) &gt;=0, REPT(" ",lookups!$G$2-LEN(SOURCE!E2367)), "")&amp;
      SOURCE!F2367&amp;", "&amp; IF(lookups!$H$2-LEN(SOURCE!F2367) &gt;= 0, REPT(" ",lookups!$H$2-LEN(SOURCE!F2367)+2), "")&amp;"("&amp;
      SUBSTITUTE(TEXT(SOURCE!G2367,"??0"),"  ","")&amp;" &lt;&lt; TAM_MAX_BITS) |"&amp; IF(lookups!$I$2-3 &gt;= 0, REPT(" ",MAX(1,lookups!$I$2-5+4+1-1-LEN(  IF(ISTEXT(SOURCE!H2367),SOURCE!H2367,  SUBSTITUTE(SUBSTITUTE(TEXT(SOURCE!H2367,"????0"),"  ","")," ",""))   ))), "")&amp;
       IF(ISTEXT(SOURCE!H2367),SOURCE!H2367, SUBSTITUTE(SUBSTITUTE(TEXT(SOURCE!H2367,"????0"),"  ","")," ",""))   &amp;","&amp; IF(lookups!$J$2-3 &gt;= 0, REPT(" ",lookups!$J$2-3-5), "")&amp;
      SOURCE!I2367&amp;
" | "&amp; IF(lookups!$K$2-LEN(SOURCE!I2367) &gt;= 0, REPT(" ",lookups!$K$2-LEN(SOURCE!I2367)), "")&amp;
      SOURCE!J2367&amp;      IF(lookups!$L$2-LEN(SOURCE!J2367) &gt;= 0, REPT(" ",lookups!$L$2-LEN(SOURCE!J2367)), "")&amp;
" | "&amp; IF(lookups!$K$2-LEN(SOURCE!I2367) &gt;= 0, REPT(" ",lookups!$K$2-LEN(SOURCE!I2367)), "")&amp;
      SOURCE!K2367&amp;      IF(lookups!$L$2-LEN(SOURCE!K2367) &gt;= 0, REPT(" ",lookups!$M$2-LEN(SOURCE!K2367)), "")&amp;
" | "&amp; SOURCE!L2367&amp;      IF(lookups!$O$2-LEN(SOURCE!L2367) &gt;= 0, REPT(" ",lookups!$O$2-LEN(SOURCE!L2367)), "")&amp;
" | "&amp; SOURCE!M2367&amp;      IF(lookups!$P$2-LEN(SOURCE!M2367) &gt;= 0, REPT(" ",lookups!$P$2-LEN(SOURCE!M2367)), "")&amp;
      "},"&amp;IF(SOURCE!O2367&lt;&gt;"",""&amp;SOURCE!O2367,"")
 )
)
)</f>
        <v>0</v>
      </c>
    </row>
    <row r="2331" customFormat="false" ht="15.75" hidden="true" customHeight="false" outlineLevel="0" collapsed="false">
      <c r="A2331" s="263" t="n">
        <f aca="false">IF(AND(OR(SOURCE!A2368="",ISBLANK(SOURCE!A2368)),SOURCE!B2368&gt;0),IF(ISBLANK(SOURCE!C2368),"",SOURCE!C2368),
IF(SOURCE!B2368&lt;0,VLOOKUP(SOURCE!B2368,lookups!A$1:B$25,2,0),
  IF(ISBLANK(SOURCE!B2368),
    "",
    "/* "&amp;TEXT(SOURCE!B2368,"???0")&amp;" *"&amp;
      SOURCE!C2368&amp;", "&amp; IF(lookups!$E$2-LEN(SOURCE!C2368) &gt;= 0, REPT(" ",lookups!$E$2-LEN(SOURCE!C2368)), "")&amp;
      SOURCE!D2368&amp;", "&amp; IF(lookups!$F$2-LEN(SOURCE!D2368) &gt;= 0, REPT(" ",lookups!$F$2-LEN(SOURCE!D2368)), "")&amp;
      SOURCE!E2368&amp;", "&amp; IF(lookups!$G$2-LEN(SOURCE!E2368) &gt;=0, REPT(" ",lookups!$G$2-LEN(SOURCE!E2368)), "")&amp;
      SOURCE!F2368&amp;", "&amp; IF(lookups!$H$2-LEN(SOURCE!F2368) &gt;= 0, REPT(" ",lookups!$H$2-LEN(SOURCE!F2368)+2), "")&amp;"("&amp;
      SUBSTITUTE(TEXT(SOURCE!G2368,"??0"),"  ","")&amp;" &lt;&lt; TAM_MAX_BITS) |"&amp; IF(lookups!$I$2-3 &gt;= 0, REPT(" ",MAX(1,lookups!$I$2-5+4+1-1-LEN(  IF(ISTEXT(SOURCE!H2368),SOURCE!H2368,  SUBSTITUTE(SUBSTITUTE(TEXT(SOURCE!H2368,"????0"),"  ","")," ",""))   ))), "")&amp;
       IF(ISTEXT(SOURCE!H2368),SOURCE!H2368, SUBSTITUTE(SUBSTITUTE(TEXT(SOURCE!H2368,"????0"),"  ","")," ",""))   &amp;","&amp; IF(lookups!$J$2-3 &gt;= 0, REPT(" ",lookups!$J$2-3-5), "")&amp;
      SOURCE!I2368&amp;
" | "&amp; IF(lookups!$K$2-LEN(SOURCE!I2368) &gt;= 0, REPT(" ",lookups!$K$2-LEN(SOURCE!I2368)), "")&amp;
      SOURCE!J2368&amp;      IF(lookups!$L$2-LEN(SOURCE!J2368) &gt;= 0, REPT(" ",lookups!$L$2-LEN(SOURCE!J2368)), "")&amp;
" | "&amp; IF(lookups!$K$2-LEN(SOURCE!I2368) &gt;= 0, REPT(" ",lookups!$K$2-LEN(SOURCE!I2368)), "")&amp;
      SOURCE!K2368&amp;      IF(lookups!$L$2-LEN(SOURCE!K2368) &gt;= 0, REPT(" ",lookups!$M$2-LEN(SOURCE!K2368)), "")&amp;
" | "&amp; SOURCE!L2368&amp;      IF(lookups!$O$2-LEN(SOURCE!L2368) &gt;= 0, REPT(" ",lookups!$O$2-LEN(SOURCE!L2368)), "")&amp;
" | "&amp; SOURCE!M2368&amp;      IF(lookups!$P$2-LEN(SOURCE!M2368) &gt;= 0, REPT(" ",lookups!$P$2-LEN(SOURCE!M2368)), "")&amp;
      "},"&amp;IF(SOURCE!O2368&lt;&gt;"",""&amp;SOURCE!O2368,"")
 )
)
)</f>
        <v>0</v>
      </c>
    </row>
    <row r="2332" customFormat="false" ht="15.75" hidden="true" customHeight="false" outlineLevel="0" collapsed="false">
      <c r="A2332" s="263" t="n">
        <f aca="false">IF(AND(OR(SOURCE!A2369="",ISBLANK(SOURCE!A2369)),SOURCE!B2369&gt;0),IF(ISBLANK(SOURCE!C2369),"",SOURCE!C2369),
IF(SOURCE!B2369&lt;0,VLOOKUP(SOURCE!B2369,lookups!A$1:B$25,2,0),
  IF(ISBLANK(SOURCE!B2369),
    "",
    "/* "&amp;TEXT(SOURCE!B2369,"???0")&amp;" *"&amp;
      SOURCE!C2369&amp;", "&amp; IF(lookups!$E$2-LEN(SOURCE!C2369) &gt;= 0, REPT(" ",lookups!$E$2-LEN(SOURCE!C2369)), "")&amp;
      SOURCE!D2369&amp;", "&amp; IF(lookups!$F$2-LEN(SOURCE!D2369) &gt;= 0, REPT(" ",lookups!$F$2-LEN(SOURCE!D2369)), "")&amp;
      SOURCE!E2369&amp;", "&amp; IF(lookups!$G$2-LEN(SOURCE!E2369) &gt;=0, REPT(" ",lookups!$G$2-LEN(SOURCE!E2369)), "")&amp;
      SOURCE!F2369&amp;", "&amp; IF(lookups!$H$2-LEN(SOURCE!F2369) &gt;= 0, REPT(" ",lookups!$H$2-LEN(SOURCE!F2369)+2), "")&amp;"("&amp;
      SUBSTITUTE(TEXT(SOURCE!G2369,"??0"),"  ","")&amp;" &lt;&lt; TAM_MAX_BITS) |"&amp; IF(lookups!$I$2-3 &gt;= 0, REPT(" ",MAX(1,lookups!$I$2-5+4+1-1-LEN(  IF(ISTEXT(SOURCE!H2369),SOURCE!H2369,  SUBSTITUTE(SUBSTITUTE(TEXT(SOURCE!H2369,"????0"),"  ","")," ",""))   ))), "")&amp;
       IF(ISTEXT(SOURCE!H2369),SOURCE!H2369, SUBSTITUTE(SUBSTITUTE(TEXT(SOURCE!H2369,"????0"),"  ","")," ",""))   &amp;","&amp; IF(lookups!$J$2-3 &gt;= 0, REPT(" ",lookups!$J$2-3-5), "")&amp;
      SOURCE!I2369&amp;
" | "&amp; IF(lookups!$K$2-LEN(SOURCE!I2369) &gt;= 0, REPT(" ",lookups!$K$2-LEN(SOURCE!I2369)), "")&amp;
      SOURCE!J2369&amp;      IF(lookups!$L$2-LEN(SOURCE!J2369) &gt;= 0, REPT(" ",lookups!$L$2-LEN(SOURCE!J2369)), "")&amp;
" | "&amp; IF(lookups!$K$2-LEN(SOURCE!I2369) &gt;= 0, REPT(" ",lookups!$K$2-LEN(SOURCE!I2369)), "")&amp;
      SOURCE!K2369&amp;      IF(lookups!$L$2-LEN(SOURCE!K2369) &gt;= 0, REPT(" ",lookups!$M$2-LEN(SOURCE!K2369)), "")&amp;
" | "&amp; SOURCE!L2369&amp;      IF(lookups!$O$2-LEN(SOURCE!L2369) &gt;= 0, REPT(" ",lookups!$O$2-LEN(SOURCE!L2369)), "")&amp;
" | "&amp; SOURCE!M2369&amp;      IF(lookups!$P$2-LEN(SOURCE!M2369) &gt;= 0, REPT(" ",lookups!$P$2-LEN(SOURCE!M2369)), "")&amp;
      "},"&amp;IF(SOURCE!O2369&lt;&gt;"",""&amp;SOURCE!O2369,"")
 )
)
)</f>
        <v>0</v>
      </c>
    </row>
    <row r="2333" customFormat="false" ht="15.75" hidden="true" customHeight="false" outlineLevel="0" collapsed="false">
      <c r="A2333" s="263" t="n">
        <f aca="false">IF(AND(OR(SOURCE!A2370="",ISBLANK(SOURCE!A2370)),SOURCE!B2370&gt;0),IF(ISBLANK(SOURCE!C2370),"",SOURCE!C2370),
IF(SOURCE!B2370&lt;0,VLOOKUP(SOURCE!B2370,lookups!A$1:B$25,2,0),
  IF(ISBLANK(SOURCE!B2370),
    "",
    "/* "&amp;TEXT(SOURCE!B2370,"???0")&amp;" *"&amp;
      SOURCE!C2370&amp;", "&amp; IF(lookups!$E$2-LEN(SOURCE!C2370) &gt;= 0, REPT(" ",lookups!$E$2-LEN(SOURCE!C2370)), "")&amp;
      SOURCE!D2370&amp;", "&amp; IF(lookups!$F$2-LEN(SOURCE!D2370) &gt;= 0, REPT(" ",lookups!$F$2-LEN(SOURCE!D2370)), "")&amp;
      SOURCE!E2370&amp;", "&amp; IF(lookups!$G$2-LEN(SOURCE!E2370) &gt;=0, REPT(" ",lookups!$G$2-LEN(SOURCE!E2370)), "")&amp;
      SOURCE!F2370&amp;", "&amp; IF(lookups!$H$2-LEN(SOURCE!F2370) &gt;= 0, REPT(" ",lookups!$H$2-LEN(SOURCE!F2370)+2), "")&amp;"("&amp;
      SUBSTITUTE(TEXT(SOURCE!G2370,"??0"),"  ","")&amp;" &lt;&lt; TAM_MAX_BITS) |"&amp; IF(lookups!$I$2-3 &gt;= 0, REPT(" ",MAX(1,lookups!$I$2-5+4+1-1-LEN(  IF(ISTEXT(SOURCE!H2370),SOURCE!H2370,  SUBSTITUTE(SUBSTITUTE(TEXT(SOURCE!H2370,"????0"),"  ","")," ",""))   ))), "")&amp;
       IF(ISTEXT(SOURCE!H2370),SOURCE!H2370, SUBSTITUTE(SUBSTITUTE(TEXT(SOURCE!H2370,"????0"),"  ","")," ",""))   &amp;","&amp; IF(lookups!$J$2-3 &gt;= 0, REPT(" ",lookups!$J$2-3-5), "")&amp;
      SOURCE!I2370&amp;
" | "&amp; IF(lookups!$K$2-LEN(SOURCE!I2370) &gt;= 0, REPT(" ",lookups!$K$2-LEN(SOURCE!I2370)), "")&amp;
      SOURCE!J2370&amp;      IF(lookups!$L$2-LEN(SOURCE!J2370) &gt;= 0, REPT(" ",lookups!$L$2-LEN(SOURCE!J2370)), "")&amp;
" | "&amp; IF(lookups!$K$2-LEN(SOURCE!I2370) &gt;= 0, REPT(" ",lookups!$K$2-LEN(SOURCE!I2370)), "")&amp;
      SOURCE!K2370&amp;      IF(lookups!$L$2-LEN(SOURCE!K2370) &gt;= 0, REPT(" ",lookups!$M$2-LEN(SOURCE!K2370)), "")&amp;
" | "&amp; SOURCE!L2370&amp;      IF(lookups!$O$2-LEN(SOURCE!L2370) &gt;= 0, REPT(" ",lookups!$O$2-LEN(SOURCE!L2370)), "")&amp;
" | "&amp; SOURCE!M2370&amp;      IF(lookups!$P$2-LEN(SOURCE!M2370) &gt;= 0, REPT(" ",lookups!$P$2-LEN(SOURCE!M2370)), "")&amp;
      "},"&amp;IF(SOURCE!O2370&lt;&gt;"",""&amp;SOURCE!O2370,"")
 )
)
)</f>
        <v>0</v>
      </c>
    </row>
    <row r="2334" customFormat="false" ht="15.75" hidden="true" customHeight="false" outlineLevel="0" collapsed="false">
      <c r="A2334" s="263" t="n">
        <f aca="false">IF(AND(OR(SOURCE!A2371="",ISBLANK(SOURCE!A2371)),SOURCE!B2371&gt;0),IF(ISBLANK(SOURCE!C2371),"",SOURCE!C2371),
IF(SOURCE!B2371&lt;0,VLOOKUP(SOURCE!B2371,lookups!A$1:B$25,2,0),
  IF(ISBLANK(SOURCE!B2371),
    "",
    "/* "&amp;TEXT(SOURCE!B2371,"???0")&amp;" *"&amp;
      SOURCE!C2371&amp;", "&amp; IF(lookups!$E$2-LEN(SOURCE!C2371) &gt;= 0, REPT(" ",lookups!$E$2-LEN(SOURCE!C2371)), "")&amp;
      SOURCE!D2371&amp;", "&amp; IF(lookups!$F$2-LEN(SOURCE!D2371) &gt;= 0, REPT(" ",lookups!$F$2-LEN(SOURCE!D2371)), "")&amp;
      SOURCE!E2371&amp;", "&amp; IF(lookups!$G$2-LEN(SOURCE!E2371) &gt;=0, REPT(" ",lookups!$G$2-LEN(SOURCE!E2371)), "")&amp;
      SOURCE!F2371&amp;", "&amp; IF(lookups!$H$2-LEN(SOURCE!F2371) &gt;= 0, REPT(" ",lookups!$H$2-LEN(SOURCE!F2371)+2), "")&amp;"("&amp;
      SUBSTITUTE(TEXT(SOURCE!G2371,"??0"),"  ","")&amp;" &lt;&lt; TAM_MAX_BITS) |"&amp; IF(lookups!$I$2-3 &gt;= 0, REPT(" ",MAX(1,lookups!$I$2-5+4+1-1-LEN(  IF(ISTEXT(SOURCE!H2371),SOURCE!H2371,  SUBSTITUTE(SUBSTITUTE(TEXT(SOURCE!H2371,"????0"),"  ","")," ",""))   ))), "")&amp;
       IF(ISTEXT(SOURCE!H2371),SOURCE!H2371, SUBSTITUTE(SUBSTITUTE(TEXT(SOURCE!H2371,"????0"),"  ","")," ",""))   &amp;","&amp; IF(lookups!$J$2-3 &gt;= 0, REPT(" ",lookups!$J$2-3-5), "")&amp;
      SOURCE!I2371&amp;
" | "&amp; IF(lookups!$K$2-LEN(SOURCE!I2371) &gt;= 0, REPT(" ",lookups!$K$2-LEN(SOURCE!I2371)), "")&amp;
      SOURCE!J2371&amp;      IF(lookups!$L$2-LEN(SOURCE!J2371) &gt;= 0, REPT(" ",lookups!$L$2-LEN(SOURCE!J2371)), "")&amp;
" | "&amp; IF(lookups!$K$2-LEN(SOURCE!I2371) &gt;= 0, REPT(" ",lookups!$K$2-LEN(SOURCE!I2371)), "")&amp;
      SOURCE!K2371&amp;      IF(lookups!$L$2-LEN(SOURCE!K2371) &gt;= 0, REPT(" ",lookups!$M$2-LEN(SOURCE!K2371)), "")&amp;
" | "&amp; SOURCE!L2371&amp;      IF(lookups!$O$2-LEN(SOURCE!L2371) &gt;= 0, REPT(" ",lookups!$O$2-LEN(SOURCE!L2371)), "")&amp;
" | "&amp; SOURCE!M2371&amp;      IF(lookups!$P$2-LEN(SOURCE!M2371) &gt;= 0, REPT(" ",lookups!$P$2-LEN(SOURCE!M2371)), "")&amp;
      "},"&amp;IF(SOURCE!O2371&lt;&gt;"",""&amp;SOURCE!O2371,"")
 )
)
)</f>
        <v>0</v>
      </c>
    </row>
    <row r="2335" customFormat="false" ht="15.75" hidden="true" customHeight="false" outlineLevel="0" collapsed="false">
      <c r="A2335" s="263" t="n">
        <f aca="false">IF(AND(OR(SOURCE!A2372="",ISBLANK(SOURCE!A2372)),SOURCE!B2372&gt;0),IF(ISBLANK(SOURCE!C2372),"",SOURCE!C2372),
IF(SOURCE!B2372&lt;0,VLOOKUP(SOURCE!B2372,lookups!A$1:B$25,2,0),
  IF(ISBLANK(SOURCE!B2372),
    "",
    "/* "&amp;TEXT(SOURCE!B2372,"???0")&amp;" *"&amp;
      SOURCE!C2372&amp;", "&amp; IF(lookups!$E$2-LEN(SOURCE!C2372) &gt;= 0, REPT(" ",lookups!$E$2-LEN(SOURCE!C2372)), "")&amp;
      SOURCE!D2372&amp;", "&amp; IF(lookups!$F$2-LEN(SOURCE!D2372) &gt;= 0, REPT(" ",lookups!$F$2-LEN(SOURCE!D2372)), "")&amp;
      SOURCE!E2372&amp;", "&amp; IF(lookups!$G$2-LEN(SOURCE!E2372) &gt;=0, REPT(" ",lookups!$G$2-LEN(SOURCE!E2372)), "")&amp;
      SOURCE!F2372&amp;", "&amp; IF(lookups!$H$2-LEN(SOURCE!F2372) &gt;= 0, REPT(" ",lookups!$H$2-LEN(SOURCE!F2372)+2), "")&amp;"("&amp;
      SUBSTITUTE(TEXT(SOURCE!G2372,"??0"),"  ","")&amp;" &lt;&lt; TAM_MAX_BITS) |"&amp; IF(lookups!$I$2-3 &gt;= 0, REPT(" ",MAX(1,lookups!$I$2-5+4+1-1-LEN(  IF(ISTEXT(SOURCE!H2372),SOURCE!H2372,  SUBSTITUTE(SUBSTITUTE(TEXT(SOURCE!H2372,"????0"),"  ","")," ",""))   ))), "")&amp;
       IF(ISTEXT(SOURCE!H2372),SOURCE!H2372, SUBSTITUTE(SUBSTITUTE(TEXT(SOURCE!H2372,"????0"),"  ","")," ",""))   &amp;","&amp; IF(lookups!$J$2-3 &gt;= 0, REPT(" ",lookups!$J$2-3-5), "")&amp;
      SOURCE!I2372&amp;
" | "&amp; IF(lookups!$K$2-LEN(SOURCE!I2372) &gt;= 0, REPT(" ",lookups!$K$2-LEN(SOURCE!I2372)), "")&amp;
      SOURCE!J2372&amp;      IF(lookups!$L$2-LEN(SOURCE!J2372) &gt;= 0, REPT(" ",lookups!$L$2-LEN(SOURCE!J2372)), "")&amp;
" | "&amp; IF(lookups!$K$2-LEN(SOURCE!I2372) &gt;= 0, REPT(" ",lookups!$K$2-LEN(SOURCE!I2372)), "")&amp;
      SOURCE!K2372&amp;      IF(lookups!$L$2-LEN(SOURCE!K2372) &gt;= 0, REPT(" ",lookups!$M$2-LEN(SOURCE!K2372)), "")&amp;
" | "&amp; SOURCE!L2372&amp;      IF(lookups!$O$2-LEN(SOURCE!L2372) &gt;= 0, REPT(" ",lookups!$O$2-LEN(SOURCE!L2372)), "")&amp;
" | "&amp; SOURCE!M2372&amp;      IF(lookups!$P$2-LEN(SOURCE!M2372) &gt;= 0, REPT(" ",lookups!$P$2-LEN(SOURCE!M2372)), "")&amp;
      "},"&amp;IF(SOURCE!O2372&lt;&gt;"",""&amp;SOURCE!O2372,"")
 )
)
)</f>
        <v>0</v>
      </c>
    </row>
    <row r="2336" customFormat="false" ht="15.75" hidden="true" customHeight="false" outlineLevel="0" collapsed="false">
      <c r="A2336" s="263" t="n">
        <f aca="false">IF(AND(OR(SOURCE!A2373="",ISBLANK(SOURCE!A2373)),SOURCE!B2373&gt;0),IF(ISBLANK(SOURCE!C2373),"",SOURCE!C2373),
IF(SOURCE!B2373&lt;0,VLOOKUP(SOURCE!B2373,lookups!A$1:B$25,2,0),
  IF(ISBLANK(SOURCE!B2373),
    "",
    "/* "&amp;TEXT(SOURCE!B2373,"???0")&amp;" *"&amp;
      SOURCE!C2373&amp;", "&amp; IF(lookups!$E$2-LEN(SOURCE!C2373) &gt;= 0, REPT(" ",lookups!$E$2-LEN(SOURCE!C2373)), "")&amp;
      SOURCE!D2373&amp;", "&amp; IF(lookups!$F$2-LEN(SOURCE!D2373) &gt;= 0, REPT(" ",lookups!$F$2-LEN(SOURCE!D2373)), "")&amp;
      SOURCE!E2373&amp;", "&amp; IF(lookups!$G$2-LEN(SOURCE!E2373) &gt;=0, REPT(" ",lookups!$G$2-LEN(SOURCE!E2373)), "")&amp;
      SOURCE!F2373&amp;", "&amp; IF(lookups!$H$2-LEN(SOURCE!F2373) &gt;= 0, REPT(" ",lookups!$H$2-LEN(SOURCE!F2373)+2), "")&amp;"("&amp;
      SUBSTITUTE(TEXT(SOURCE!G2373,"??0"),"  ","")&amp;" &lt;&lt; TAM_MAX_BITS) |"&amp; IF(lookups!$I$2-3 &gt;= 0, REPT(" ",MAX(1,lookups!$I$2-5+4+1-1-LEN(  IF(ISTEXT(SOURCE!H2373),SOURCE!H2373,  SUBSTITUTE(SUBSTITUTE(TEXT(SOURCE!H2373,"????0"),"  ","")," ",""))   ))), "")&amp;
       IF(ISTEXT(SOURCE!H2373),SOURCE!H2373, SUBSTITUTE(SUBSTITUTE(TEXT(SOURCE!H2373,"????0"),"  ","")," ",""))   &amp;","&amp; IF(lookups!$J$2-3 &gt;= 0, REPT(" ",lookups!$J$2-3-5), "")&amp;
      SOURCE!I2373&amp;
" | "&amp; IF(lookups!$K$2-LEN(SOURCE!I2373) &gt;= 0, REPT(" ",lookups!$K$2-LEN(SOURCE!I2373)), "")&amp;
      SOURCE!J2373&amp;      IF(lookups!$L$2-LEN(SOURCE!J2373) &gt;= 0, REPT(" ",lookups!$L$2-LEN(SOURCE!J2373)), "")&amp;
" | "&amp; IF(lookups!$K$2-LEN(SOURCE!I2373) &gt;= 0, REPT(" ",lookups!$K$2-LEN(SOURCE!I2373)), "")&amp;
      SOURCE!K2373&amp;      IF(lookups!$L$2-LEN(SOURCE!K2373) &gt;= 0, REPT(" ",lookups!$M$2-LEN(SOURCE!K2373)), "")&amp;
" | "&amp; SOURCE!L2373&amp;      IF(lookups!$O$2-LEN(SOURCE!L2373) &gt;= 0, REPT(" ",lookups!$O$2-LEN(SOURCE!L2373)), "")&amp;
" | "&amp; SOURCE!M2373&amp;      IF(lookups!$P$2-LEN(SOURCE!M2373) &gt;= 0, REPT(" ",lookups!$P$2-LEN(SOURCE!M2373)), "")&amp;
      "},"&amp;IF(SOURCE!O2373&lt;&gt;"",""&amp;SOURCE!O2373,"")
 )
)
)</f>
        <v>0</v>
      </c>
    </row>
    <row r="2337" customFormat="false" ht="15.75" hidden="true" customHeight="false" outlineLevel="0" collapsed="false">
      <c r="A2337" s="263" t="n">
        <f aca="false">IF(AND(OR(SOURCE!A2374="",ISBLANK(SOURCE!A2374)),SOURCE!B2374&gt;0),IF(ISBLANK(SOURCE!C2374),"",SOURCE!C2374),
IF(SOURCE!B2374&lt;0,VLOOKUP(SOURCE!B2374,lookups!A$1:B$25,2,0),
  IF(ISBLANK(SOURCE!B2374),
    "",
    "/* "&amp;TEXT(SOURCE!B2374,"???0")&amp;" *"&amp;
      SOURCE!C2374&amp;", "&amp; IF(lookups!$E$2-LEN(SOURCE!C2374) &gt;= 0, REPT(" ",lookups!$E$2-LEN(SOURCE!C2374)), "")&amp;
      SOURCE!D2374&amp;", "&amp; IF(lookups!$F$2-LEN(SOURCE!D2374) &gt;= 0, REPT(" ",lookups!$F$2-LEN(SOURCE!D2374)), "")&amp;
      SOURCE!E2374&amp;", "&amp; IF(lookups!$G$2-LEN(SOURCE!E2374) &gt;=0, REPT(" ",lookups!$G$2-LEN(SOURCE!E2374)), "")&amp;
      SOURCE!F2374&amp;", "&amp; IF(lookups!$H$2-LEN(SOURCE!F2374) &gt;= 0, REPT(" ",lookups!$H$2-LEN(SOURCE!F2374)+2), "")&amp;"("&amp;
      SUBSTITUTE(TEXT(SOURCE!G2374,"??0"),"  ","")&amp;" &lt;&lt; TAM_MAX_BITS) |"&amp; IF(lookups!$I$2-3 &gt;= 0, REPT(" ",MAX(1,lookups!$I$2-5+4+1-1-LEN(  IF(ISTEXT(SOURCE!H2374),SOURCE!H2374,  SUBSTITUTE(SUBSTITUTE(TEXT(SOURCE!H2374,"????0"),"  ","")," ",""))   ))), "")&amp;
       IF(ISTEXT(SOURCE!H2374),SOURCE!H2374, SUBSTITUTE(SUBSTITUTE(TEXT(SOURCE!H2374,"????0"),"  ","")," ",""))   &amp;","&amp; IF(lookups!$J$2-3 &gt;= 0, REPT(" ",lookups!$J$2-3-5), "")&amp;
      SOURCE!I2374&amp;
" | "&amp; IF(lookups!$K$2-LEN(SOURCE!I2374) &gt;= 0, REPT(" ",lookups!$K$2-LEN(SOURCE!I2374)), "")&amp;
      SOURCE!J2374&amp;      IF(lookups!$L$2-LEN(SOURCE!J2374) &gt;= 0, REPT(" ",lookups!$L$2-LEN(SOURCE!J2374)), "")&amp;
" | "&amp; IF(lookups!$K$2-LEN(SOURCE!I2374) &gt;= 0, REPT(" ",lookups!$K$2-LEN(SOURCE!I2374)), "")&amp;
      SOURCE!K2374&amp;      IF(lookups!$L$2-LEN(SOURCE!K2374) &gt;= 0, REPT(" ",lookups!$M$2-LEN(SOURCE!K2374)), "")&amp;
" | "&amp; SOURCE!L2374&amp;      IF(lookups!$O$2-LEN(SOURCE!L2374) &gt;= 0, REPT(" ",lookups!$O$2-LEN(SOURCE!L2374)), "")&amp;
" | "&amp; SOURCE!M2374&amp;      IF(lookups!$P$2-LEN(SOURCE!M2374) &gt;= 0, REPT(" ",lookups!$P$2-LEN(SOURCE!M2374)), "")&amp;
      "},"&amp;IF(SOURCE!O2374&lt;&gt;"",""&amp;SOURCE!O2374,"")
 )
)
)</f>
        <v>0</v>
      </c>
    </row>
    <row r="2338" customFormat="false" ht="15.75" hidden="true" customHeight="false" outlineLevel="0" collapsed="false">
      <c r="A2338" s="263" t="n">
        <f aca="false">IF(AND(OR(SOURCE!A2375="",ISBLANK(SOURCE!A2375)),SOURCE!B2375&gt;0),IF(ISBLANK(SOURCE!C2375),"",SOURCE!C2375),
IF(SOURCE!B2375&lt;0,VLOOKUP(SOURCE!B2375,lookups!A$1:B$25,2,0),
  IF(ISBLANK(SOURCE!B2375),
    "",
    "/* "&amp;TEXT(SOURCE!B2375,"???0")&amp;" *"&amp;
      SOURCE!C2375&amp;", "&amp; IF(lookups!$E$2-LEN(SOURCE!C2375) &gt;= 0, REPT(" ",lookups!$E$2-LEN(SOURCE!C2375)), "")&amp;
      SOURCE!D2375&amp;", "&amp; IF(lookups!$F$2-LEN(SOURCE!D2375) &gt;= 0, REPT(" ",lookups!$F$2-LEN(SOURCE!D2375)), "")&amp;
      SOURCE!E2375&amp;", "&amp; IF(lookups!$G$2-LEN(SOURCE!E2375) &gt;=0, REPT(" ",lookups!$G$2-LEN(SOURCE!E2375)), "")&amp;
      SOURCE!F2375&amp;", "&amp; IF(lookups!$H$2-LEN(SOURCE!F2375) &gt;= 0, REPT(" ",lookups!$H$2-LEN(SOURCE!F2375)+2), "")&amp;"("&amp;
      SUBSTITUTE(TEXT(SOURCE!G2375,"??0"),"  ","")&amp;" &lt;&lt; TAM_MAX_BITS) |"&amp; IF(lookups!$I$2-3 &gt;= 0, REPT(" ",MAX(1,lookups!$I$2-5+4+1-1-LEN(  IF(ISTEXT(SOURCE!H2375),SOURCE!H2375,  SUBSTITUTE(SUBSTITUTE(TEXT(SOURCE!H2375,"????0"),"  ","")," ",""))   ))), "")&amp;
       IF(ISTEXT(SOURCE!H2375),SOURCE!H2375, SUBSTITUTE(SUBSTITUTE(TEXT(SOURCE!H2375,"????0"),"  ","")," ",""))   &amp;","&amp; IF(lookups!$J$2-3 &gt;= 0, REPT(" ",lookups!$J$2-3-5), "")&amp;
      SOURCE!I2375&amp;
" | "&amp; IF(lookups!$K$2-LEN(SOURCE!I2375) &gt;= 0, REPT(" ",lookups!$K$2-LEN(SOURCE!I2375)), "")&amp;
      SOURCE!J2375&amp;      IF(lookups!$L$2-LEN(SOURCE!J2375) &gt;= 0, REPT(" ",lookups!$L$2-LEN(SOURCE!J2375)), "")&amp;
" | "&amp; IF(lookups!$K$2-LEN(SOURCE!I2375) &gt;= 0, REPT(" ",lookups!$K$2-LEN(SOURCE!I2375)), "")&amp;
      SOURCE!K2375&amp;      IF(lookups!$L$2-LEN(SOURCE!K2375) &gt;= 0, REPT(" ",lookups!$M$2-LEN(SOURCE!K2375)), "")&amp;
" | "&amp; SOURCE!L2375&amp;      IF(lookups!$O$2-LEN(SOURCE!L2375) &gt;= 0, REPT(" ",lookups!$O$2-LEN(SOURCE!L2375)), "")&amp;
" | "&amp; SOURCE!M2375&amp;      IF(lookups!$P$2-LEN(SOURCE!M2375) &gt;= 0, REPT(" ",lookups!$P$2-LEN(SOURCE!M2375)), "")&amp;
      "},"&amp;IF(SOURCE!O2375&lt;&gt;"",""&amp;SOURCE!O2375,"")
 )
)
)</f>
        <v>0</v>
      </c>
    </row>
    <row r="2339" customFormat="false" ht="15.75" hidden="true" customHeight="false" outlineLevel="0" collapsed="false">
      <c r="A2339" s="263" t="n">
        <f aca="false">IF(AND(OR(SOURCE!A2376="",ISBLANK(SOURCE!A2376)),SOURCE!B2376&gt;0),IF(ISBLANK(SOURCE!C2376),"",SOURCE!C2376),
IF(SOURCE!B2376&lt;0,VLOOKUP(SOURCE!B2376,lookups!A$1:B$25,2,0),
  IF(ISBLANK(SOURCE!B2376),
    "",
    "/* "&amp;TEXT(SOURCE!B2376,"???0")&amp;" *"&amp;
      SOURCE!C2376&amp;", "&amp; IF(lookups!$E$2-LEN(SOURCE!C2376) &gt;= 0, REPT(" ",lookups!$E$2-LEN(SOURCE!C2376)), "")&amp;
      SOURCE!D2376&amp;", "&amp; IF(lookups!$F$2-LEN(SOURCE!D2376) &gt;= 0, REPT(" ",lookups!$F$2-LEN(SOURCE!D2376)), "")&amp;
      SOURCE!E2376&amp;", "&amp; IF(lookups!$G$2-LEN(SOURCE!E2376) &gt;=0, REPT(" ",lookups!$G$2-LEN(SOURCE!E2376)), "")&amp;
      SOURCE!F2376&amp;", "&amp; IF(lookups!$H$2-LEN(SOURCE!F2376) &gt;= 0, REPT(" ",lookups!$H$2-LEN(SOURCE!F2376)+2), "")&amp;"("&amp;
      SUBSTITUTE(TEXT(SOURCE!G2376,"??0"),"  ","")&amp;" &lt;&lt; TAM_MAX_BITS) |"&amp; IF(lookups!$I$2-3 &gt;= 0, REPT(" ",MAX(1,lookups!$I$2-5+4+1-1-LEN(  IF(ISTEXT(SOURCE!H2376),SOURCE!H2376,  SUBSTITUTE(SUBSTITUTE(TEXT(SOURCE!H2376,"????0"),"  ","")," ",""))   ))), "")&amp;
       IF(ISTEXT(SOURCE!H2376),SOURCE!H2376, SUBSTITUTE(SUBSTITUTE(TEXT(SOURCE!H2376,"????0"),"  ","")," ",""))   &amp;","&amp; IF(lookups!$J$2-3 &gt;= 0, REPT(" ",lookups!$J$2-3-5), "")&amp;
      SOURCE!I2376&amp;
" | "&amp; IF(lookups!$K$2-LEN(SOURCE!I2376) &gt;= 0, REPT(" ",lookups!$K$2-LEN(SOURCE!I2376)), "")&amp;
      SOURCE!J2376&amp;      IF(lookups!$L$2-LEN(SOURCE!J2376) &gt;= 0, REPT(" ",lookups!$L$2-LEN(SOURCE!J2376)), "")&amp;
" | "&amp; IF(lookups!$K$2-LEN(SOURCE!I2376) &gt;= 0, REPT(" ",lookups!$K$2-LEN(SOURCE!I2376)), "")&amp;
      SOURCE!K2376&amp;      IF(lookups!$L$2-LEN(SOURCE!K2376) &gt;= 0, REPT(" ",lookups!$M$2-LEN(SOURCE!K2376)), "")&amp;
" | "&amp; SOURCE!L2376&amp;      IF(lookups!$O$2-LEN(SOURCE!L2376) &gt;= 0, REPT(" ",lookups!$O$2-LEN(SOURCE!L2376)), "")&amp;
" | "&amp; SOURCE!M2376&amp;      IF(lookups!$P$2-LEN(SOURCE!M2376) &gt;= 0, REPT(" ",lookups!$P$2-LEN(SOURCE!M2376)), "")&amp;
      "},"&amp;IF(SOURCE!O2376&lt;&gt;"",""&amp;SOURCE!O2376,"")
 )
)
)</f>
        <v>0</v>
      </c>
    </row>
    <row r="2340" customFormat="false" ht="15.75" hidden="true" customHeight="false" outlineLevel="0" collapsed="false">
      <c r="A2340" s="263" t="n">
        <f aca="false">IF(AND(OR(SOURCE!A2377="",ISBLANK(SOURCE!A2377)),SOURCE!B2377&gt;0),IF(ISBLANK(SOURCE!C2377),"",SOURCE!C2377),
IF(SOURCE!B2377&lt;0,VLOOKUP(SOURCE!B2377,lookups!A$1:B$25,2,0),
  IF(ISBLANK(SOURCE!B2377),
    "",
    "/* "&amp;TEXT(SOURCE!B2377,"???0")&amp;" *"&amp;
      SOURCE!C2377&amp;", "&amp; IF(lookups!$E$2-LEN(SOURCE!C2377) &gt;= 0, REPT(" ",lookups!$E$2-LEN(SOURCE!C2377)), "")&amp;
      SOURCE!D2377&amp;", "&amp; IF(lookups!$F$2-LEN(SOURCE!D2377) &gt;= 0, REPT(" ",lookups!$F$2-LEN(SOURCE!D2377)), "")&amp;
      SOURCE!E2377&amp;", "&amp; IF(lookups!$G$2-LEN(SOURCE!E2377) &gt;=0, REPT(" ",lookups!$G$2-LEN(SOURCE!E2377)), "")&amp;
      SOURCE!F2377&amp;", "&amp; IF(lookups!$H$2-LEN(SOURCE!F2377) &gt;= 0, REPT(" ",lookups!$H$2-LEN(SOURCE!F2377)+2), "")&amp;"("&amp;
      SUBSTITUTE(TEXT(SOURCE!G2377,"??0"),"  ","")&amp;" &lt;&lt; TAM_MAX_BITS) |"&amp; IF(lookups!$I$2-3 &gt;= 0, REPT(" ",MAX(1,lookups!$I$2-5+4+1-1-LEN(  IF(ISTEXT(SOURCE!H2377),SOURCE!H2377,  SUBSTITUTE(SUBSTITUTE(TEXT(SOURCE!H2377,"????0"),"  ","")," ",""))   ))), "")&amp;
       IF(ISTEXT(SOURCE!H2377),SOURCE!H2377, SUBSTITUTE(SUBSTITUTE(TEXT(SOURCE!H2377,"????0"),"  ","")," ",""))   &amp;","&amp; IF(lookups!$J$2-3 &gt;= 0, REPT(" ",lookups!$J$2-3-5), "")&amp;
      SOURCE!I2377&amp;
" | "&amp; IF(lookups!$K$2-LEN(SOURCE!I2377) &gt;= 0, REPT(" ",lookups!$K$2-LEN(SOURCE!I2377)), "")&amp;
      SOURCE!J2377&amp;      IF(lookups!$L$2-LEN(SOURCE!J2377) &gt;= 0, REPT(" ",lookups!$L$2-LEN(SOURCE!J2377)), "")&amp;
" | "&amp; IF(lookups!$K$2-LEN(SOURCE!I2377) &gt;= 0, REPT(" ",lookups!$K$2-LEN(SOURCE!I2377)), "")&amp;
      SOURCE!K2377&amp;      IF(lookups!$L$2-LEN(SOURCE!K2377) &gt;= 0, REPT(" ",lookups!$M$2-LEN(SOURCE!K2377)), "")&amp;
" | "&amp; SOURCE!L2377&amp;      IF(lookups!$O$2-LEN(SOURCE!L2377) &gt;= 0, REPT(" ",lookups!$O$2-LEN(SOURCE!L2377)), "")&amp;
" | "&amp; SOURCE!M2377&amp;      IF(lookups!$P$2-LEN(SOURCE!M2377) &gt;= 0, REPT(" ",lookups!$P$2-LEN(SOURCE!M2377)), "")&amp;
      "},"&amp;IF(SOURCE!O2377&lt;&gt;"",""&amp;SOURCE!O2377,"")
 )
)
)</f>
        <v>0</v>
      </c>
    </row>
    <row r="2341" customFormat="false" ht="15.75" hidden="true" customHeight="false" outlineLevel="0" collapsed="false">
      <c r="A2341" s="263" t="n">
        <f aca="false">IF(AND(OR(SOURCE!A2378="",ISBLANK(SOURCE!A2378)),SOURCE!B2378&gt;0),IF(ISBLANK(SOURCE!C2378),"",SOURCE!C2378),
IF(SOURCE!B2378&lt;0,VLOOKUP(SOURCE!B2378,lookups!A$1:B$25,2,0),
  IF(ISBLANK(SOURCE!B2378),
    "",
    "/* "&amp;TEXT(SOURCE!B2378,"???0")&amp;" *"&amp;
      SOURCE!C2378&amp;", "&amp; IF(lookups!$E$2-LEN(SOURCE!C2378) &gt;= 0, REPT(" ",lookups!$E$2-LEN(SOURCE!C2378)), "")&amp;
      SOURCE!D2378&amp;", "&amp; IF(lookups!$F$2-LEN(SOURCE!D2378) &gt;= 0, REPT(" ",lookups!$F$2-LEN(SOURCE!D2378)), "")&amp;
      SOURCE!E2378&amp;", "&amp; IF(lookups!$G$2-LEN(SOURCE!E2378) &gt;=0, REPT(" ",lookups!$G$2-LEN(SOURCE!E2378)), "")&amp;
      SOURCE!F2378&amp;", "&amp; IF(lookups!$H$2-LEN(SOURCE!F2378) &gt;= 0, REPT(" ",lookups!$H$2-LEN(SOURCE!F2378)+2), "")&amp;"("&amp;
      SUBSTITUTE(TEXT(SOURCE!G2378,"??0"),"  ","")&amp;" &lt;&lt; TAM_MAX_BITS) |"&amp; IF(lookups!$I$2-3 &gt;= 0, REPT(" ",MAX(1,lookups!$I$2-5+4+1-1-LEN(  IF(ISTEXT(SOURCE!H2378),SOURCE!H2378,  SUBSTITUTE(SUBSTITUTE(TEXT(SOURCE!H2378,"????0"),"  ","")," ",""))   ))), "")&amp;
       IF(ISTEXT(SOURCE!H2378),SOURCE!H2378, SUBSTITUTE(SUBSTITUTE(TEXT(SOURCE!H2378,"????0"),"  ","")," ",""))   &amp;","&amp; IF(lookups!$J$2-3 &gt;= 0, REPT(" ",lookups!$J$2-3-5), "")&amp;
      SOURCE!I2378&amp;
" | "&amp; IF(lookups!$K$2-LEN(SOURCE!I2378) &gt;= 0, REPT(" ",lookups!$K$2-LEN(SOURCE!I2378)), "")&amp;
      SOURCE!J2378&amp;      IF(lookups!$L$2-LEN(SOURCE!J2378) &gt;= 0, REPT(" ",lookups!$L$2-LEN(SOURCE!J2378)), "")&amp;
" | "&amp; IF(lookups!$K$2-LEN(SOURCE!I2378) &gt;= 0, REPT(" ",lookups!$K$2-LEN(SOURCE!I2378)), "")&amp;
      SOURCE!K2378&amp;      IF(lookups!$L$2-LEN(SOURCE!K2378) &gt;= 0, REPT(" ",lookups!$M$2-LEN(SOURCE!K2378)), "")&amp;
" | "&amp; SOURCE!L2378&amp;      IF(lookups!$O$2-LEN(SOURCE!L2378) &gt;= 0, REPT(" ",lookups!$O$2-LEN(SOURCE!L2378)), "")&amp;
" | "&amp; SOURCE!M2378&amp;      IF(lookups!$P$2-LEN(SOURCE!M2378) &gt;= 0, REPT(" ",lookups!$P$2-LEN(SOURCE!M2378)), "")&amp;
      "},"&amp;IF(SOURCE!O2378&lt;&gt;"",""&amp;SOURCE!O2378,"")
 )
)
)</f>
        <v>0</v>
      </c>
    </row>
    <row r="2342" customFormat="false" ht="15.75" hidden="true" customHeight="false" outlineLevel="0" collapsed="false">
      <c r="A2342" s="263" t="n">
        <f aca="false">IF(AND(OR(SOURCE!A2379="",ISBLANK(SOURCE!A2379)),SOURCE!B2379&gt;0),IF(ISBLANK(SOURCE!C2379),"",SOURCE!C2379),
IF(SOURCE!B2379&lt;0,VLOOKUP(SOURCE!B2379,lookups!A$1:B$25,2,0),
  IF(ISBLANK(SOURCE!B2379),
    "",
    "/* "&amp;TEXT(SOURCE!B2379,"???0")&amp;" *"&amp;
      SOURCE!C2379&amp;", "&amp; IF(lookups!$E$2-LEN(SOURCE!C2379) &gt;= 0, REPT(" ",lookups!$E$2-LEN(SOURCE!C2379)), "")&amp;
      SOURCE!D2379&amp;", "&amp; IF(lookups!$F$2-LEN(SOURCE!D2379) &gt;= 0, REPT(" ",lookups!$F$2-LEN(SOURCE!D2379)), "")&amp;
      SOURCE!E2379&amp;", "&amp; IF(lookups!$G$2-LEN(SOURCE!E2379) &gt;=0, REPT(" ",lookups!$G$2-LEN(SOURCE!E2379)), "")&amp;
      SOURCE!F2379&amp;", "&amp; IF(lookups!$H$2-LEN(SOURCE!F2379) &gt;= 0, REPT(" ",lookups!$H$2-LEN(SOURCE!F2379)+2), "")&amp;"("&amp;
      SUBSTITUTE(TEXT(SOURCE!G2379,"??0"),"  ","")&amp;" &lt;&lt; TAM_MAX_BITS) |"&amp; IF(lookups!$I$2-3 &gt;= 0, REPT(" ",MAX(1,lookups!$I$2-5+4+1-1-LEN(  IF(ISTEXT(SOURCE!H2379),SOURCE!H2379,  SUBSTITUTE(SUBSTITUTE(TEXT(SOURCE!H2379,"????0"),"  ","")," ",""))   ))), "")&amp;
       IF(ISTEXT(SOURCE!H2379),SOURCE!H2379, SUBSTITUTE(SUBSTITUTE(TEXT(SOURCE!H2379,"????0"),"  ","")," ",""))   &amp;","&amp; IF(lookups!$J$2-3 &gt;= 0, REPT(" ",lookups!$J$2-3-5), "")&amp;
      SOURCE!I2379&amp;
" | "&amp; IF(lookups!$K$2-LEN(SOURCE!I2379) &gt;= 0, REPT(" ",lookups!$K$2-LEN(SOURCE!I2379)), "")&amp;
      SOURCE!J2379&amp;      IF(lookups!$L$2-LEN(SOURCE!J2379) &gt;= 0, REPT(" ",lookups!$L$2-LEN(SOURCE!J2379)), "")&amp;
" | "&amp; IF(lookups!$K$2-LEN(SOURCE!I2379) &gt;= 0, REPT(" ",lookups!$K$2-LEN(SOURCE!I2379)), "")&amp;
      SOURCE!K2379&amp;      IF(lookups!$L$2-LEN(SOURCE!K2379) &gt;= 0, REPT(" ",lookups!$M$2-LEN(SOURCE!K2379)), "")&amp;
" | "&amp; SOURCE!L2379&amp;      IF(lookups!$O$2-LEN(SOURCE!L2379) &gt;= 0, REPT(" ",lookups!$O$2-LEN(SOURCE!L2379)), "")&amp;
" | "&amp; SOURCE!M2379&amp;      IF(lookups!$P$2-LEN(SOURCE!M2379) &gt;= 0, REPT(" ",lookups!$P$2-LEN(SOURCE!M2379)), "")&amp;
      "},"&amp;IF(SOURCE!O2379&lt;&gt;"",""&amp;SOURCE!O2379,"")
 )
)
)</f>
        <v>0</v>
      </c>
    </row>
    <row r="2343" customFormat="false" ht="15.75" hidden="true" customHeight="false" outlineLevel="0" collapsed="false">
      <c r="A2343" s="263" t="n">
        <f aca="false">IF(AND(OR(SOURCE!A2380="",ISBLANK(SOURCE!A2380)),SOURCE!B2380&gt;0),IF(ISBLANK(SOURCE!C2380),"",SOURCE!C2380),
IF(SOURCE!B2380&lt;0,VLOOKUP(SOURCE!B2380,lookups!A$1:B$25,2,0),
  IF(ISBLANK(SOURCE!B2380),
    "",
    "/* "&amp;TEXT(SOURCE!B2380,"???0")&amp;" *"&amp;
      SOURCE!C2380&amp;", "&amp; IF(lookups!$E$2-LEN(SOURCE!C2380) &gt;= 0, REPT(" ",lookups!$E$2-LEN(SOURCE!C2380)), "")&amp;
      SOURCE!D2380&amp;", "&amp; IF(lookups!$F$2-LEN(SOURCE!D2380) &gt;= 0, REPT(" ",lookups!$F$2-LEN(SOURCE!D2380)), "")&amp;
      SOURCE!E2380&amp;", "&amp; IF(lookups!$G$2-LEN(SOURCE!E2380) &gt;=0, REPT(" ",lookups!$G$2-LEN(SOURCE!E2380)), "")&amp;
      SOURCE!F2380&amp;", "&amp; IF(lookups!$H$2-LEN(SOURCE!F2380) &gt;= 0, REPT(" ",lookups!$H$2-LEN(SOURCE!F2380)+2), "")&amp;"("&amp;
      SUBSTITUTE(TEXT(SOURCE!G2380,"??0"),"  ","")&amp;" &lt;&lt; TAM_MAX_BITS) |"&amp; IF(lookups!$I$2-3 &gt;= 0, REPT(" ",MAX(1,lookups!$I$2-5+4+1-1-LEN(  IF(ISTEXT(SOURCE!H2380),SOURCE!H2380,  SUBSTITUTE(SUBSTITUTE(TEXT(SOURCE!H2380,"????0"),"  ","")," ",""))   ))), "")&amp;
       IF(ISTEXT(SOURCE!H2380),SOURCE!H2380, SUBSTITUTE(SUBSTITUTE(TEXT(SOURCE!H2380,"????0"),"  ","")," ",""))   &amp;","&amp; IF(lookups!$J$2-3 &gt;= 0, REPT(" ",lookups!$J$2-3-5), "")&amp;
      SOURCE!I2380&amp;
" | "&amp; IF(lookups!$K$2-LEN(SOURCE!I2380) &gt;= 0, REPT(" ",lookups!$K$2-LEN(SOURCE!I2380)), "")&amp;
      SOURCE!J2380&amp;      IF(lookups!$L$2-LEN(SOURCE!J2380) &gt;= 0, REPT(" ",lookups!$L$2-LEN(SOURCE!J2380)), "")&amp;
" | "&amp; IF(lookups!$K$2-LEN(SOURCE!I2380) &gt;= 0, REPT(" ",lookups!$K$2-LEN(SOURCE!I2380)), "")&amp;
      SOURCE!K2380&amp;      IF(lookups!$L$2-LEN(SOURCE!K2380) &gt;= 0, REPT(" ",lookups!$M$2-LEN(SOURCE!K2380)), "")&amp;
" | "&amp; SOURCE!L2380&amp;      IF(lookups!$O$2-LEN(SOURCE!L2380) &gt;= 0, REPT(" ",lookups!$O$2-LEN(SOURCE!L2380)), "")&amp;
" | "&amp; SOURCE!M2380&amp;      IF(lookups!$P$2-LEN(SOURCE!M2380) &gt;= 0, REPT(" ",lookups!$P$2-LEN(SOURCE!M2380)), "")&amp;
      "},"&amp;IF(SOURCE!O2380&lt;&gt;"",""&amp;SOURCE!O2380,"")
 )
)
)</f>
        <v>0</v>
      </c>
    </row>
    <row r="2344" customFormat="false" ht="15.75" hidden="true" customHeight="false" outlineLevel="0" collapsed="false">
      <c r="A2344" s="263" t="n">
        <f aca="false">IF(AND(OR(SOURCE!A2381="",ISBLANK(SOURCE!A2381)),SOURCE!B2381&gt;0),IF(ISBLANK(SOURCE!C2381),"",SOURCE!C2381),
IF(SOURCE!B2381&lt;0,VLOOKUP(SOURCE!B2381,lookups!A$1:B$25,2,0),
  IF(ISBLANK(SOURCE!B2381),
    "",
    "/* "&amp;TEXT(SOURCE!B2381,"???0")&amp;" *"&amp;
      SOURCE!C2381&amp;", "&amp; IF(lookups!$E$2-LEN(SOURCE!C2381) &gt;= 0, REPT(" ",lookups!$E$2-LEN(SOURCE!C2381)), "")&amp;
      SOURCE!D2381&amp;", "&amp; IF(lookups!$F$2-LEN(SOURCE!D2381) &gt;= 0, REPT(" ",lookups!$F$2-LEN(SOURCE!D2381)), "")&amp;
      SOURCE!E2381&amp;", "&amp; IF(lookups!$G$2-LEN(SOURCE!E2381) &gt;=0, REPT(" ",lookups!$G$2-LEN(SOURCE!E2381)), "")&amp;
      SOURCE!F2381&amp;", "&amp; IF(lookups!$H$2-LEN(SOURCE!F2381) &gt;= 0, REPT(" ",lookups!$H$2-LEN(SOURCE!F2381)+2), "")&amp;"("&amp;
      SUBSTITUTE(TEXT(SOURCE!G2381,"??0"),"  ","")&amp;" &lt;&lt; TAM_MAX_BITS) |"&amp; IF(lookups!$I$2-3 &gt;= 0, REPT(" ",MAX(1,lookups!$I$2-5+4+1-1-LEN(  IF(ISTEXT(SOURCE!H2381),SOURCE!H2381,  SUBSTITUTE(SUBSTITUTE(TEXT(SOURCE!H2381,"????0"),"  ","")," ",""))   ))), "")&amp;
       IF(ISTEXT(SOURCE!H2381),SOURCE!H2381, SUBSTITUTE(SUBSTITUTE(TEXT(SOURCE!H2381,"????0"),"  ","")," ",""))   &amp;","&amp; IF(lookups!$J$2-3 &gt;= 0, REPT(" ",lookups!$J$2-3-5), "")&amp;
      SOURCE!I2381&amp;
" | "&amp; IF(lookups!$K$2-LEN(SOURCE!I2381) &gt;= 0, REPT(" ",lookups!$K$2-LEN(SOURCE!I2381)), "")&amp;
      SOURCE!J2381&amp;      IF(lookups!$L$2-LEN(SOURCE!J2381) &gt;= 0, REPT(" ",lookups!$L$2-LEN(SOURCE!J2381)), "")&amp;
" | "&amp; IF(lookups!$K$2-LEN(SOURCE!I2381) &gt;= 0, REPT(" ",lookups!$K$2-LEN(SOURCE!I2381)), "")&amp;
      SOURCE!K2381&amp;      IF(lookups!$L$2-LEN(SOURCE!K2381) &gt;= 0, REPT(" ",lookups!$M$2-LEN(SOURCE!K2381)), "")&amp;
" | "&amp; SOURCE!L2381&amp;      IF(lookups!$O$2-LEN(SOURCE!L2381) &gt;= 0, REPT(" ",lookups!$O$2-LEN(SOURCE!L2381)), "")&amp;
" | "&amp; SOURCE!M2381&amp;      IF(lookups!$P$2-LEN(SOURCE!M2381) &gt;= 0, REPT(" ",lookups!$P$2-LEN(SOURCE!M2381)), "")&amp;
      "},"&amp;IF(SOURCE!O2381&lt;&gt;"",""&amp;SOURCE!O2381,"")
 )
)
)</f>
        <v>0</v>
      </c>
    </row>
    <row r="2345" customFormat="false" ht="15.75" hidden="true" customHeight="false" outlineLevel="0" collapsed="false">
      <c r="A2345" s="263" t="n">
        <f aca="false">IF(AND(OR(SOURCE!A2382="",ISBLANK(SOURCE!A2382)),SOURCE!B2382&gt;0),IF(ISBLANK(SOURCE!C2382),"",SOURCE!C2382),
IF(SOURCE!B2382&lt;0,VLOOKUP(SOURCE!B2382,lookups!A$1:B$25,2,0),
  IF(ISBLANK(SOURCE!B2382),
    "",
    "/* "&amp;TEXT(SOURCE!B2382,"???0")&amp;" *"&amp;
      SOURCE!C2382&amp;", "&amp; IF(lookups!$E$2-LEN(SOURCE!C2382) &gt;= 0, REPT(" ",lookups!$E$2-LEN(SOURCE!C2382)), "")&amp;
      SOURCE!D2382&amp;", "&amp; IF(lookups!$F$2-LEN(SOURCE!D2382) &gt;= 0, REPT(" ",lookups!$F$2-LEN(SOURCE!D2382)), "")&amp;
      SOURCE!E2382&amp;", "&amp; IF(lookups!$G$2-LEN(SOURCE!E2382) &gt;=0, REPT(" ",lookups!$G$2-LEN(SOURCE!E2382)), "")&amp;
      SOURCE!F2382&amp;", "&amp; IF(lookups!$H$2-LEN(SOURCE!F2382) &gt;= 0, REPT(" ",lookups!$H$2-LEN(SOURCE!F2382)+2), "")&amp;"("&amp;
      SUBSTITUTE(TEXT(SOURCE!G2382,"??0"),"  ","")&amp;" &lt;&lt; TAM_MAX_BITS) |"&amp; IF(lookups!$I$2-3 &gt;= 0, REPT(" ",MAX(1,lookups!$I$2-5+4+1-1-LEN(  IF(ISTEXT(SOURCE!H2382),SOURCE!H2382,  SUBSTITUTE(SUBSTITUTE(TEXT(SOURCE!H2382,"????0"),"  ","")," ",""))   ))), "")&amp;
       IF(ISTEXT(SOURCE!H2382),SOURCE!H2382, SUBSTITUTE(SUBSTITUTE(TEXT(SOURCE!H2382,"????0"),"  ","")," ",""))   &amp;","&amp; IF(lookups!$J$2-3 &gt;= 0, REPT(" ",lookups!$J$2-3-5), "")&amp;
      SOURCE!I2382&amp;
" | "&amp; IF(lookups!$K$2-LEN(SOURCE!I2382) &gt;= 0, REPT(" ",lookups!$K$2-LEN(SOURCE!I2382)), "")&amp;
      SOURCE!J2382&amp;      IF(lookups!$L$2-LEN(SOURCE!J2382) &gt;= 0, REPT(" ",lookups!$L$2-LEN(SOURCE!J2382)), "")&amp;
" | "&amp; IF(lookups!$K$2-LEN(SOURCE!I2382) &gt;= 0, REPT(" ",lookups!$K$2-LEN(SOURCE!I2382)), "")&amp;
      SOURCE!K2382&amp;      IF(lookups!$L$2-LEN(SOURCE!K2382) &gt;= 0, REPT(" ",lookups!$M$2-LEN(SOURCE!K2382)), "")&amp;
" | "&amp; SOURCE!L2382&amp;      IF(lookups!$O$2-LEN(SOURCE!L2382) &gt;= 0, REPT(" ",lookups!$O$2-LEN(SOURCE!L2382)), "")&amp;
" | "&amp; SOURCE!M2382&amp;      IF(lookups!$P$2-LEN(SOURCE!M2382) &gt;= 0, REPT(" ",lookups!$P$2-LEN(SOURCE!M2382)), "")&amp;
      "},"&amp;IF(SOURCE!O2382&lt;&gt;"",""&amp;SOURCE!O2382,"")
 )
)
)</f>
        <v>0</v>
      </c>
    </row>
    <row r="2346" customFormat="false" ht="15.75" hidden="true" customHeight="false" outlineLevel="0" collapsed="false">
      <c r="A2346" s="263" t="n">
        <f aca="false">IF(AND(OR(SOURCE!A2383="",ISBLANK(SOURCE!A2383)),SOURCE!B2383&gt;0),IF(ISBLANK(SOURCE!C2383),"",SOURCE!C2383),
IF(SOURCE!B2383&lt;0,VLOOKUP(SOURCE!B2383,lookups!A$1:B$25,2,0),
  IF(ISBLANK(SOURCE!B2383),
    "",
    "/* "&amp;TEXT(SOURCE!B2383,"???0")&amp;" *"&amp;
      SOURCE!C2383&amp;", "&amp; IF(lookups!$E$2-LEN(SOURCE!C2383) &gt;= 0, REPT(" ",lookups!$E$2-LEN(SOURCE!C2383)), "")&amp;
      SOURCE!D2383&amp;", "&amp; IF(lookups!$F$2-LEN(SOURCE!D2383) &gt;= 0, REPT(" ",lookups!$F$2-LEN(SOURCE!D2383)), "")&amp;
      SOURCE!E2383&amp;", "&amp; IF(lookups!$G$2-LEN(SOURCE!E2383) &gt;=0, REPT(" ",lookups!$G$2-LEN(SOURCE!E2383)), "")&amp;
      SOURCE!F2383&amp;", "&amp; IF(lookups!$H$2-LEN(SOURCE!F2383) &gt;= 0, REPT(" ",lookups!$H$2-LEN(SOURCE!F2383)+2), "")&amp;"("&amp;
      SUBSTITUTE(TEXT(SOURCE!G2383,"??0"),"  ","")&amp;" &lt;&lt; TAM_MAX_BITS) |"&amp; IF(lookups!$I$2-3 &gt;= 0, REPT(" ",MAX(1,lookups!$I$2-5+4+1-1-LEN(  IF(ISTEXT(SOURCE!H2383),SOURCE!H2383,  SUBSTITUTE(SUBSTITUTE(TEXT(SOURCE!H2383,"????0"),"  ","")," ",""))   ))), "")&amp;
       IF(ISTEXT(SOURCE!H2383),SOURCE!H2383, SUBSTITUTE(SUBSTITUTE(TEXT(SOURCE!H2383,"????0"),"  ","")," ",""))   &amp;","&amp; IF(lookups!$J$2-3 &gt;= 0, REPT(" ",lookups!$J$2-3-5), "")&amp;
      SOURCE!I2383&amp;
" | "&amp; IF(lookups!$K$2-LEN(SOURCE!I2383) &gt;= 0, REPT(" ",lookups!$K$2-LEN(SOURCE!I2383)), "")&amp;
      SOURCE!J2383&amp;      IF(lookups!$L$2-LEN(SOURCE!J2383) &gt;= 0, REPT(" ",lookups!$L$2-LEN(SOURCE!J2383)), "")&amp;
" | "&amp; IF(lookups!$K$2-LEN(SOURCE!I2383) &gt;= 0, REPT(" ",lookups!$K$2-LEN(SOURCE!I2383)), "")&amp;
      SOURCE!K2383&amp;      IF(lookups!$L$2-LEN(SOURCE!K2383) &gt;= 0, REPT(" ",lookups!$M$2-LEN(SOURCE!K2383)), "")&amp;
" | "&amp; SOURCE!L2383&amp;      IF(lookups!$O$2-LEN(SOURCE!L2383) &gt;= 0, REPT(" ",lookups!$O$2-LEN(SOURCE!L2383)), "")&amp;
" | "&amp; SOURCE!M2383&amp;      IF(lookups!$P$2-LEN(SOURCE!M2383) &gt;= 0, REPT(" ",lookups!$P$2-LEN(SOURCE!M2383)), "")&amp;
      "},"&amp;IF(SOURCE!O2383&lt;&gt;"",""&amp;SOURCE!O2383,"")
 )
)
)</f>
        <v>0</v>
      </c>
    </row>
    <row r="2347" customFormat="false" ht="15.75" hidden="true" customHeight="false" outlineLevel="0" collapsed="false">
      <c r="A2347" s="263" t="n">
        <f aca="false">IF(AND(OR(SOURCE!A2384="",ISBLANK(SOURCE!A2384)),SOURCE!B2384&gt;0),IF(ISBLANK(SOURCE!C2384),"",SOURCE!C2384),
IF(SOURCE!B2384&lt;0,VLOOKUP(SOURCE!B2384,lookups!A$1:B$25,2,0),
  IF(ISBLANK(SOURCE!B2384),
    "",
    "/* "&amp;TEXT(SOURCE!B2384,"???0")&amp;" *"&amp;
      SOURCE!C2384&amp;", "&amp; IF(lookups!$E$2-LEN(SOURCE!C2384) &gt;= 0, REPT(" ",lookups!$E$2-LEN(SOURCE!C2384)), "")&amp;
      SOURCE!D2384&amp;", "&amp; IF(lookups!$F$2-LEN(SOURCE!D2384) &gt;= 0, REPT(" ",lookups!$F$2-LEN(SOURCE!D2384)), "")&amp;
      SOURCE!E2384&amp;", "&amp; IF(lookups!$G$2-LEN(SOURCE!E2384) &gt;=0, REPT(" ",lookups!$G$2-LEN(SOURCE!E2384)), "")&amp;
      SOURCE!F2384&amp;", "&amp; IF(lookups!$H$2-LEN(SOURCE!F2384) &gt;= 0, REPT(" ",lookups!$H$2-LEN(SOURCE!F2384)+2), "")&amp;"("&amp;
      SUBSTITUTE(TEXT(SOURCE!G2384,"??0"),"  ","")&amp;" &lt;&lt; TAM_MAX_BITS) |"&amp; IF(lookups!$I$2-3 &gt;= 0, REPT(" ",MAX(1,lookups!$I$2-5+4+1-1-LEN(  IF(ISTEXT(SOURCE!H2384),SOURCE!H2384,  SUBSTITUTE(SUBSTITUTE(TEXT(SOURCE!H2384,"????0"),"  ","")," ",""))   ))), "")&amp;
       IF(ISTEXT(SOURCE!H2384),SOURCE!H2384, SUBSTITUTE(SUBSTITUTE(TEXT(SOURCE!H2384,"????0"),"  ","")," ",""))   &amp;","&amp; IF(lookups!$J$2-3 &gt;= 0, REPT(" ",lookups!$J$2-3-5), "")&amp;
      SOURCE!I2384&amp;
" | "&amp; IF(lookups!$K$2-LEN(SOURCE!I2384) &gt;= 0, REPT(" ",lookups!$K$2-LEN(SOURCE!I2384)), "")&amp;
      SOURCE!J2384&amp;      IF(lookups!$L$2-LEN(SOURCE!J2384) &gt;= 0, REPT(" ",lookups!$L$2-LEN(SOURCE!J2384)), "")&amp;
" | "&amp; IF(lookups!$K$2-LEN(SOURCE!I2384) &gt;= 0, REPT(" ",lookups!$K$2-LEN(SOURCE!I2384)), "")&amp;
      SOURCE!K2384&amp;      IF(lookups!$L$2-LEN(SOURCE!K2384) &gt;= 0, REPT(" ",lookups!$M$2-LEN(SOURCE!K2384)), "")&amp;
" | "&amp; SOURCE!L2384&amp;      IF(lookups!$O$2-LEN(SOURCE!L2384) &gt;= 0, REPT(" ",lookups!$O$2-LEN(SOURCE!L2384)), "")&amp;
" | "&amp; SOURCE!M2384&amp;      IF(lookups!$P$2-LEN(SOURCE!M2384) &gt;= 0, REPT(" ",lookups!$P$2-LEN(SOURCE!M2384)), "")&amp;
      "},"&amp;IF(SOURCE!O2384&lt;&gt;"",""&amp;SOURCE!O2384,"")
 )
)
)</f>
        <v>0</v>
      </c>
    </row>
    <row r="2348" customFormat="false" ht="15.75" hidden="true" customHeight="false" outlineLevel="0" collapsed="false">
      <c r="A2348" s="263" t="n">
        <f aca="false">IF(AND(OR(SOURCE!A2385="",ISBLANK(SOURCE!A2385)),SOURCE!B2385&gt;0),IF(ISBLANK(SOURCE!C2385),"",SOURCE!C2385),
IF(SOURCE!B2385&lt;0,VLOOKUP(SOURCE!B2385,lookups!A$1:B$25,2,0),
  IF(ISBLANK(SOURCE!B2385),
    "",
    "/* "&amp;TEXT(SOURCE!B2385,"???0")&amp;" *"&amp;
      SOURCE!C2385&amp;", "&amp; IF(lookups!$E$2-LEN(SOURCE!C2385) &gt;= 0, REPT(" ",lookups!$E$2-LEN(SOURCE!C2385)), "")&amp;
      SOURCE!D2385&amp;", "&amp; IF(lookups!$F$2-LEN(SOURCE!D2385) &gt;= 0, REPT(" ",lookups!$F$2-LEN(SOURCE!D2385)), "")&amp;
      SOURCE!E2385&amp;", "&amp; IF(lookups!$G$2-LEN(SOURCE!E2385) &gt;=0, REPT(" ",lookups!$G$2-LEN(SOURCE!E2385)), "")&amp;
      SOURCE!F2385&amp;", "&amp; IF(lookups!$H$2-LEN(SOURCE!F2385) &gt;= 0, REPT(" ",lookups!$H$2-LEN(SOURCE!F2385)+2), "")&amp;"("&amp;
      SUBSTITUTE(TEXT(SOURCE!G2385,"??0"),"  ","")&amp;" &lt;&lt; TAM_MAX_BITS) |"&amp; IF(lookups!$I$2-3 &gt;= 0, REPT(" ",MAX(1,lookups!$I$2-5+4+1-1-LEN(  IF(ISTEXT(SOURCE!H2385),SOURCE!H2385,  SUBSTITUTE(SUBSTITUTE(TEXT(SOURCE!H2385,"????0"),"  ","")," ",""))   ))), "")&amp;
       IF(ISTEXT(SOURCE!H2385),SOURCE!H2385, SUBSTITUTE(SUBSTITUTE(TEXT(SOURCE!H2385,"????0"),"  ","")," ",""))   &amp;","&amp; IF(lookups!$J$2-3 &gt;= 0, REPT(" ",lookups!$J$2-3-5), "")&amp;
      SOURCE!I2385&amp;
" | "&amp; IF(lookups!$K$2-LEN(SOURCE!I2385) &gt;= 0, REPT(" ",lookups!$K$2-LEN(SOURCE!I2385)), "")&amp;
      SOURCE!J2385&amp;      IF(lookups!$L$2-LEN(SOURCE!J2385) &gt;= 0, REPT(" ",lookups!$L$2-LEN(SOURCE!J2385)), "")&amp;
" | "&amp; IF(lookups!$K$2-LEN(SOURCE!I2385) &gt;= 0, REPT(" ",lookups!$K$2-LEN(SOURCE!I2385)), "")&amp;
      SOURCE!K2385&amp;      IF(lookups!$L$2-LEN(SOURCE!K2385) &gt;= 0, REPT(" ",lookups!$M$2-LEN(SOURCE!K2385)), "")&amp;
" | "&amp; SOURCE!L2385&amp;      IF(lookups!$O$2-LEN(SOURCE!L2385) &gt;= 0, REPT(" ",lookups!$O$2-LEN(SOURCE!L2385)), "")&amp;
" | "&amp; SOURCE!M2385&amp;      IF(lookups!$P$2-LEN(SOURCE!M2385) &gt;= 0, REPT(" ",lookups!$P$2-LEN(SOURCE!M2385)), "")&amp;
      "},"&amp;IF(SOURCE!O2385&lt;&gt;"",""&amp;SOURCE!O2385,"")
 )
)
)</f>
        <v>0</v>
      </c>
    </row>
    <row r="2349" customFormat="false" ht="15.75" hidden="true" customHeight="false" outlineLevel="0" collapsed="false">
      <c r="A2349" s="263" t="n">
        <f aca="false">IF(AND(OR(SOURCE!A2386="",ISBLANK(SOURCE!A2386)),SOURCE!B2386&gt;0),IF(ISBLANK(SOURCE!C2386),"",SOURCE!C2386),
IF(SOURCE!B2386&lt;0,VLOOKUP(SOURCE!B2386,lookups!A$1:B$25,2,0),
  IF(ISBLANK(SOURCE!B2386),
    "",
    "/* "&amp;TEXT(SOURCE!B2386,"???0")&amp;" *"&amp;
      SOURCE!C2386&amp;", "&amp; IF(lookups!$E$2-LEN(SOURCE!C2386) &gt;= 0, REPT(" ",lookups!$E$2-LEN(SOURCE!C2386)), "")&amp;
      SOURCE!D2386&amp;", "&amp; IF(lookups!$F$2-LEN(SOURCE!D2386) &gt;= 0, REPT(" ",lookups!$F$2-LEN(SOURCE!D2386)), "")&amp;
      SOURCE!E2386&amp;", "&amp; IF(lookups!$G$2-LEN(SOURCE!E2386) &gt;=0, REPT(" ",lookups!$G$2-LEN(SOURCE!E2386)), "")&amp;
      SOURCE!F2386&amp;", "&amp; IF(lookups!$H$2-LEN(SOURCE!F2386) &gt;= 0, REPT(" ",lookups!$H$2-LEN(SOURCE!F2386)+2), "")&amp;"("&amp;
      SUBSTITUTE(TEXT(SOURCE!G2386,"??0"),"  ","")&amp;" &lt;&lt; TAM_MAX_BITS) |"&amp; IF(lookups!$I$2-3 &gt;= 0, REPT(" ",MAX(1,lookups!$I$2-5+4+1-1-LEN(  IF(ISTEXT(SOURCE!H2386),SOURCE!H2386,  SUBSTITUTE(SUBSTITUTE(TEXT(SOURCE!H2386,"????0"),"  ","")," ",""))   ))), "")&amp;
       IF(ISTEXT(SOURCE!H2386),SOURCE!H2386, SUBSTITUTE(SUBSTITUTE(TEXT(SOURCE!H2386,"????0"),"  ","")," ",""))   &amp;","&amp; IF(lookups!$J$2-3 &gt;= 0, REPT(" ",lookups!$J$2-3-5), "")&amp;
      SOURCE!I2386&amp;
" | "&amp; IF(lookups!$K$2-LEN(SOURCE!I2386) &gt;= 0, REPT(" ",lookups!$K$2-LEN(SOURCE!I2386)), "")&amp;
      SOURCE!J2386&amp;      IF(lookups!$L$2-LEN(SOURCE!J2386) &gt;= 0, REPT(" ",lookups!$L$2-LEN(SOURCE!J2386)), "")&amp;
" | "&amp; IF(lookups!$K$2-LEN(SOURCE!I2386) &gt;= 0, REPT(" ",lookups!$K$2-LEN(SOURCE!I2386)), "")&amp;
      SOURCE!K2386&amp;      IF(lookups!$L$2-LEN(SOURCE!K2386) &gt;= 0, REPT(" ",lookups!$M$2-LEN(SOURCE!K2386)), "")&amp;
" | "&amp; SOURCE!L2386&amp;      IF(lookups!$O$2-LEN(SOURCE!L2386) &gt;= 0, REPT(" ",lookups!$O$2-LEN(SOURCE!L2386)), "")&amp;
" | "&amp; SOURCE!M2386&amp;      IF(lookups!$P$2-LEN(SOURCE!M2386) &gt;= 0, REPT(" ",lookups!$P$2-LEN(SOURCE!M2386)), "")&amp;
      "},"&amp;IF(SOURCE!O2386&lt;&gt;"",""&amp;SOURCE!O2386,"")
 )
)
)</f>
        <v>0</v>
      </c>
    </row>
    <row r="2350" customFormat="false" ht="15.75" hidden="true" customHeight="false" outlineLevel="0" collapsed="false">
      <c r="A2350" s="263" t="n">
        <f aca="false">IF(AND(OR(SOURCE!A2387="",ISBLANK(SOURCE!A2387)),SOURCE!B2387&gt;0),IF(ISBLANK(SOURCE!C2387),"",SOURCE!C2387),
IF(SOURCE!B2387&lt;0,VLOOKUP(SOURCE!B2387,lookups!A$1:B$25,2,0),
  IF(ISBLANK(SOURCE!B2387),
    "",
    "/* "&amp;TEXT(SOURCE!B2387,"???0")&amp;" *"&amp;
      SOURCE!C2387&amp;", "&amp; IF(lookups!$E$2-LEN(SOURCE!C2387) &gt;= 0, REPT(" ",lookups!$E$2-LEN(SOURCE!C2387)), "")&amp;
      SOURCE!D2387&amp;", "&amp; IF(lookups!$F$2-LEN(SOURCE!D2387) &gt;= 0, REPT(" ",lookups!$F$2-LEN(SOURCE!D2387)), "")&amp;
      SOURCE!E2387&amp;", "&amp; IF(lookups!$G$2-LEN(SOURCE!E2387) &gt;=0, REPT(" ",lookups!$G$2-LEN(SOURCE!E2387)), "")&amp;
      SOURCE!F2387&amp;", "&amp; IF(lookups!$H$2-LEN(SOURCE!F2387) &gt;= 0, REPT(" ",lookups!$H$2-LEN(SOURCE!F2387)+2), "")&amp;"("&amp;
      SUBSTITUTE(TEXT(SOURCE!G2387,"??0"),"  ","")&amp;" &lt;&lt; TAM_MAX_BITS) |"&amp; IF(lookups!$I$2-3 &gt;= 0, REPT(" ",MAX(1,lookups!$I$2-5+4+1-1-LEN(  IF(ISTEXT(SOURCE!H2387),SOURCE!H2387,  SUBSTITUTE(SUBSTITUTE(TEXT(SOURCE!H2387,"????0"),"  ","")," ",""))   ))), "")&amp;
       IF(ISTEXT(SOURCE!H2387),SOURCE!H2387, SUBSTITUTE(SUBSTITUTE(TEXT(SOURCE!H2387,"????0"),"  ","")," ",""))   &amp;","&amp; IF(lookups!$J$2-3 &gt;= 0, REPT(" ",lookups!$J$2-3-5), "")&amp;
      SOURCE!I2387&amp;
" | "&amp; IF(lookups!$K$2-LEN(SOURCE!I2387) &gt;= 0, REPT(" ",lookups!$K$2-LEN(SOURCE!I2387)), "")&amp;
      SOURCE!J2387&amp;      IF(lookups!$L$2-LEN(SOURCE!J2387) &gt;= 0, REPT(" ",lookups!$L$2-LEN(SOURCE!J2387)), "")&amp;
" | "&amp; IF(lookups!$K$2-LEN(SOURCE!I2387) &gt;= 0, REPT(" ",lookups!$K$2-LEN(SOURCE!I2387)), "")&amp;
      SOURCE!K2387&amp;      IF(lookups!$L$2-LEN(SOURCE!K2387) &gt;= 0, REPT(" ",lookups!$M$2-LEN(SOURCE!K2387)), "")&amp;
" | "&amp; SOURCE!L2387&amp;      IF(lookups!$O$2-LEN(SOURCE!L2387) &gt;= 0, REPT(" ",lookups!$O$2-LEN(SOURCE!L2387)), "")&amp;
" | "&amp; SOURCE!M2387&amp;      IF(lookups!$P$2-LEN(SOURCE!M2387) &gt;= 0, REPT(" ",lookups!$P$2-LEN(SOURCE!M2387)), "")&amp;
      "},"&amp;IF(SOURCE!O2387&lt;&gt;"",""&amp;SOURCE!O2387,"")
 )
)
)</f>
        <v>0</v>
      </c>
    </row>
    <row r="2351" customFormat="false" ht="15.75" hidden="true" customHeight="false" outlineLevel="0" collapsed="false">
      <c r="A2351" s="263" t="n">
        <f aca="false">IF(AND(OR(SOURCE!A2388="",ISBLANK(SOURCE!A2388)),SOURCE!B2388&gt;0),IF(ISBLANK(SOURCE!C2388),"",SOURCE!C2388),
IF(SOURCE!B2388&lt;0,VLOOKUP(SOURCE!B2388,lookups!A$1:B$25,2,0),
  IF(ISBLANK(SOURCE!B2388),
    "",
    "/* "&amp;TEXT(SOURCE!B2388,"???0")&amp;" *"&amp;
      SOURCE!C2388&amp;", "&amp; IF(lookups!$E$2-LEN(SOURCE!C2388) &gt;= 0, REPT(" ",lookups!$E$2-LEN(SOURCE!C2388)), "")&amp;
      SOURCE!D2388&amp;", "&amp; IF(lookups!$F$2-LEN(SOURCE!D2388) &gt;= 0, REPT(" ",lookups!$F$2-LEN(SOURCE!D2388)), "")&amp;
      SOURCE!E2388&amp;", "&amp; IF(lookups!$G$2-LEN(SOURCE!E2388) &gt;=0, REPT(" ",lookups!$G$2-LEN(SOURCE!E2388)), "")&amp;
      SOURCE!F2388&amp;", "&amp; IF(lookups!$H$2-LEN(SOURCE!F2388) &gt;= 0, REPT(" ",lookups!$H$2-LEN(SOURCE!F2388)+2), "")&amp;"("&amp;
      SUBSTITUTE(TEXT(SOURCE!G2388,"??0"),"  ","")&amp;" &lt;&lt; TAM_MAX_BITS) |"&amp; IF(lookups!$I$2-3 &gt;= 0, REPT(" ",MAX(1,lookups!$I$2-5+4+1-1-LEN(  IF(ISTEXT(SOURCE!H2388),SOURCE!H2388,  SUBSTITUTE(SUBSTITUTE(TEXT(SOURCE!H2388,"????0"),"  ","")," ",""))   ))), "")&amp;
       IF(ISTEXT(SOURCE!H2388),SOURCE!H2388, SUBSTITUTE(SUBSTITUTE(TEXT(SOURCE!H2388,"????0"),"  ","")," ",""))   &amp;","&amp; IF(lookups!$J$2-3 &gt;= 0, REPT(" ",lookups!$J$2-3-5), "")&amp;
      SOURCE!I2388&amp;
" | "&amp; IF(lookups!$K$2-LEN(SOURCE!I2388) &gt;= 0, REPT(" ",lookups!$K$2-LEN(SOURCE!I2388)), "")&amp;
      SOURCE!J2388&amp;      IF(lookups!$L$2-LEN(SOURCE!J2388) &gt;= 0, REPT(" ",lookups!$L$2-LEN(SOURCE!J2388)), "")&amp;
" | "&amp; IF(lookups!$K$2-LEN(SOURCE!I2388) &gt;= 0, REPT(" ",lookups!$K$2-LEN(SOURCE!I2388)), "")&amp;
      SOURCE!K2388&amp;      IF(lookups!$L$2-LEN(SOURCE!K2388) &gt;= 0, REPT(" ",lookups!$M$2-LEN(SOURCE!K2388)), "")&amp;
" | "&amp; SOURCE!L2388&amp;      IF(lookups!$O$2-LEN(SOURCE!L2388) &gt;= 0, REPT(" ",lookups!$O$2-LEN(SOURCE!L2388)), "")&amp;
" | "&amp; SOURCE!M2388&amp;      IF(lookups!$P$2-LEN(SOURCE!M2388) &gt;= 0, REPT(" ",lookups!$P$2-LEN(SOURCE!M2388)), "")&amp;
      "},"&amp;IF(SOURCE!O2388&lt;&gt;"",""&amp;SOURCE!O2388,"")
 )
)
)</f>
        <v>0</v>
      </c>
    </row>
    <row r="2352" customFormat="false" ht="15.75" hidden="true" customHeight="false" outlineLevel="0" collapsed="false">
      <c r="A2352" s="263" t="n">
        <f aca="false">IF(AND(OR(SOURCE!A2389="",ISBLANK(SOURCE!A2389)),SOURCE!B2389&gt;0),IF(ISBLANK(SOURCE!C2389),"",SOURCE!C2389),
IF(SOURCE!B2389&lt;0,VLOOKUP(SOURCE!B2389,lookups!A$1:B$25,2,0),
  IF(ISBLANK(SOURCE!B2389),
    "",
    "/* "&amp;TEXT(SOURCE!B2389,"???0")&amp;" *"&amp;
      SOURCE!C2389&amp;", "&amp; IF(lookups!$E$2-LEN(SOURCE!C2389) &gt;= 0, REPT(" ",lookups!$E$2-LEN(SOURCE!C2389)), "")&amp;
      SOURCE!D2389&amp;", "&amp; IF(lookups!$F$2-LEN(SOURCE!D2389) &gt;= 0, REPT(" ",lookups!$F$2-LEN(SOURCE!D2389)), "")&amp;
      SOURCE!E2389&amp;", "&amp; IF(lookups!$G$2-LEN(SOURCE!E2389) &gt;=0, REPT(" ",lookups!$G$2-LEN(SOURCE!E2389)), "")&amp;
      SOURCE!F2389&amp;", "&amp; IF(lookups!$H$2-LEN(SOURCE!F2389) &gt;= 0, REPT(" ",lookups!$H$2-LEN(SOURCE!F2389)+2), "")&amp;"("&amp;
      SUBSTITUTE(TEXT(SOURCE!G2389,"??0"),"  ","")&amp;" &lt;&lt; TAM_MAX_BITS) |"&amp; IF(lookups!$I$2-3 &gt;= 0, REPT(" ",MAX(1,lookups!$I$2-5+4+1-1-LEN(  IF(ISTEXT(SOURCE!H2389),SOURCE!H2389,  SUBSTITUTE(SUBSTITUTE(TEXT(SOURCE!H2389,"????0"),"  ","")," ",""))   ))), "")&amp;
       IF(ISTEXT(SOURCE!H2389),SOURCE!H2389, SUBSTITUTE(SUBSTITUTE(TEXT(SOURCE!H2389,"????0"),"  ","")," ",""))   &amp;","&amp; IF(lookups!$J$2-3 &gt;= 0, REPT(" ",lookups!$J$2-3-5), "")&amp;
      SOURCE!I2389&amp;
" | "&amp; IF(lookups!$K$2-LEN(SOURCE!I2389) &gt;= 0, REPT(" ",lookups!$K$2-LEN(SOURCE!I2389)), "")&amp;
      SOURCE!J2389&amp;      IF(lookups!$L$2-LEN(SOURCE!J2389) &gt;= 0, REPT(" ",lookups!$L$2-LEN(SOURCE!J2389)), "")&amp;
" | "&amp; IF(lookups!$K$2-LEN(SOURCE!I2389) &gt;= 0, REPT(" ",lookups!$K$2-LEN(SOURCE!I2389)), "")&amp;
      SOURCE!K2389&amp;      IF(lookups!$L$2-LEN(SOURCE!K2389) &gt;= 0, REPT(" ",lookups!$M$2-LEN(SOURCE!K2389)), "")&amp;
" | "&amp; SOURCE!L2389&amp;      IF(lookups!$O$2-LEN(SOURCE!L2389) &gt;= 0, REPT(" ",lookups!$O$2-LEN(SOURCE!L2389)), "")&amp;
" | "&amp; SOURCE!M2389&amp;      IF(lookups!$P$2-LEN(SOURCE!M2389) &gt;= 0, REPT(" ",lookups!$P$2-LEN(SOURCE!M2389)), "")&amp;
      "},"&amp;IF(SOURCE!O2389&lt;&gt;"",""&amp;SOURCE!O2389,"")
 )
)
)</f>
        <v>0</v>
      </c>
    </row>
    <row r="2353" customFormat="false" ht="15.75" hidden="true" customHeight="false" outlineLevel="0" collapsed="false">
      <c r="A2353" s="263" t="n">
        <f aca="false">IF(AND(OR(SOURCE!A2390="",ISBLANK(SOURCE!A2390)),SOURCE!B2390&gt;0),IF(ISBLANK(SOURCE!C2390),"",SOURCE!C2390),
IF(SOURCE!B2390&lt;0,VLOOKUP(SOURCE!B2390,lookups!A$1:B$25,2,0),
  IF(ISBLANK(SOURCE!B2390),
    "",
    "/* "&amp;TEXT(SOURCE!B2390,"???0")&amp;" *"&amp;
      SOURCE!C2390&amp;", "&amp; IF(lookups!$E$2-LEN(SOURCE!C2390) &gt;= 0, REPT(" ",lookups!$E$2-LEN(SOURCE!C2390)), "")&amp;
      SOURCE!D2390&amp;", "&amp; IF(lookups!$F$2-LEN(SOURCE!D2390) &gt;= 0, REPT(" ",lookups!$F$2-LEN(SOURCE!D2390)), "")&amp;
      SOURCE!E2390&amp;", "&amp; IF(lookups!$G$2-LEN(SOURCE!E2390) &gt;=0, REPT(" ",lookups!$G$2-LEN(SOURCE!E2390)), "")&amp;
      SOURCE!F2390&amp;", "&amp; IF(lookups!$H$2-LEN(SOURCE!F2390) &gt;= 0, REPT(" ",lookups!$H$2-LEN(SOURCE!F2390)+2), "")&amp;"("&amp;
      SUBSTITUTE(TEXT(SOURCE!G2390,"??0"),"  ","")&amp;" &lt;&lt; TAM_MAX_BITS) |"&amp; IF(lookups!$I$2-3 &gt;= 0, REPT(" ",MAX(1,lookups!$I$2-5+4+1-1-LEN(  IF(ISTEXT(SOURCE!H2390),SOURCE!H2390,  SUBSTITUTE(SUBSTITUTE(TEXT(SOURCE!H2390,"????0"),"  ","")," ",""))   ))), "")&amp;
       IF(ISTEXT(SOURCE!H2390),SOURCE!H2390, SUBSTITUTE(SUBSTITUTE(TEXT(SOURCE!H2390,"????0"),"  ","")," ",""))   &amp;","&amp; IF(lookups!$J$2-3 &gt;= 0, REPT(" ",lookups!$J$2-3-5), "")&amp;
      SOURCE!I2390&amp;
" | "&amp; IF(lookups!$K$2-LEN(SOURCE!I2390) &gt;= 0, REPT(" ",lookups!$K$2-LEN(SOURCE!I2390)), "")&amp;
      SOURCE!J2390&amp;      IF(lookups!$L$2-LEN(SOURCE!J2390) &gt;= 0, REPT(" ",lookups!$L$2-LEN(SOURCE!J2390)), "")&amp;
" | "&amp; IF(lookups!$K$2-LEN(SOURCE!I2390) &gt;= 0, REPT(" ",lookups!$K$2-LEN(SOURCE!I2390)), "")&amp;
      SOURCE!K2390&amp;      IF(lookups!$L$2-LEN(SOURCE!K2390) &gt;= 0, REPT(" ",lookups!$M$2-LEN(SOURCE!K2390)), "")&amp;
" | "&amp; SOURCE!L2390&amp;      IF(lookups!$O$2-LEN(SOURCE!L2390) &gt;= 0, REPT(" ",lookups!$O$2-LEN(SOURCE!L2390)), "")&amp;
" | "&amp; SOURCE!M2390&amp;      IF(lookups!$P$2-LEN(SOURCE!M2390) &gt;= 0, REPT(" ",lookups!$P$2-LEN(SOURCE!M2390)), "")&amp;
      "},"&amp;IF(SOURCE!O2390&lt;&gt;"",""&amp;SOURCE!O2390,"")
 )
)
)</f>
        <v>0</v>
      </c>
    </row>
    <row r="2354" customFormat="false" ht="15.75" hidden="true" customHeight="false" outlineLevel="0" collapsed="false">
      <c r="A2354" s="263" t="n">
        <f aca="false">IF(AND(OR(SOURCE!A2391="",ISBLANK(SOURCE!A2391)),SOURCE!B2391&gt;0),IF(ISBLANK(SOURCE!C2391),"",SOURCE!C2391),
IF(SOURCE!B2391&lt;0,VLOOKUP(SOURCE!B2391,lookups!A$1:B$25,2,0),
  IF(ISBLANK(SOURCE!B2391),
    "",
    "/* "&amp;TEXT(SOURCE!B2391,"???0")&amp;" *"&amp;
      SOURCE!C2391&amp;", "&amp; IF(lookups!$E$2-LEN(SOURCE!C2391) &gt;= 0, REPT(" ",lookups!$E$2-LEN(SOURCE!C2391)), "")&amp;
      SOURCE!D2391&amp;", "&amp; IF(lookups!$F$2-LEN(SOURCE!D2391) &gt;= 0, REPT(" ",lookups!$F$2-LEN(SOURCE!D2391)), "")&amp;
      SOURCE!E2391&amp;", "&amp; IF(lookups!$G$2-LEN(SOURCE!E2391) &gt;=0, REPT(" ",lookups!$G$2-LEN(SOURCE!E2391)), "")&amp;
      SOURCE!F2391&amp;", "&amp; IF(lookups!$H$2-LEN(SOURCE!F2391) &gt;= 0, REPT(" ",lookups!$H$2-LEN(SOURCE!F2391)+2), "")&amp;"("&amp;
      SUBSTITUTE(TEXT(SOURCE!G2391,"??0"),"  ","")&amp;" &lt;&lt; TAM_MAX_BITS) |"&amp; IF(lookups!$I$2-3 &gt;= 0, REPT(" ",MAX(1,lookups!$I$2-5+4+1-1-LEN(  IF(ISTEXT(SOURCE!H2391),SOURCE!H2391,  SUBSTITUTE(SUBSTITUTE(TEXT(SOURCE!H2391,"????0"),"  ","")," ",""))   ))), "")&amp;
       IF(ISTEXT(SOURCE!H2391),SOURCE!H2391, SUBSTITUTE(SUBSTITUTE(TEXT(SOURCE!H2391,"????0"),"  ","")," ",""))   &amp;","&amp; IF(lookups!$J$2-3 &gt;= 0, REPT(" ",lookups!$J$2-3-5), "")&amp;
      SOURCE!I2391&amp;
" | "&amp; IF(lookups!$K$2-LEN(SOURCE!I2391) &gt;= 0, REPT(" ",lookups!$K$2-LEN(SOURCE!I2391)), "")&amp;
      SOURCE!J2391&amp;      IF(lookups!$L$2-LEN(SOURCE!J2391) &gt;= 0, REPT(" ",lookups!$L$2-LEN(SOURCE!J2391)), "")&amp;
" | "&amp; IF(lookups!$K$2-LEN(SOURCE!I2391) &gt;= 0, REPT(" ",lookups!$K$2-LEN(SOURCE!I2391)), "")&amp;
      SOURCE!K2391&amp;      IF(lookups!$L$2-LEN(SOURCE!K2391) &gt;= 0, REPT(" ",lookups!$M$2-LEN(SOURCE!K2391)), "")&amp;
" | "&amp; SOURCE!L2391&amp;      IF(lookups!$O$2-LEN(SOURCE!L2391) &gt;= 0, REPT(" ",lookups!$O$2-LEN(SOURCE!L2391)), "")&amp;
" | "&amp; SOURCE!M2391&amp;      IF(lookups!$P$2-LEN(SOURCE!M2391) &gt;= 0, REPT(" ",lookups!$P$2-LEN(SOURCE!M2391)), "")&amp;
      "},"&amp;IF(SOURCE!O2391&lt;&gt;"",""&amp;SOURCE!O2391,"")
 )
)
)</f>
        <v>0</v>
      </c>
    </row>
    <row r="2355" customFormat="false" ht="15.75" hidden="true" customHeight="false" outlineLevel="0" collapsed="false">
      <c r="A2355" s="263" t="n">
        <f aca="false">IF(AND(OR(SOURCE!A2392="",ISBLANK(SOURCE!A2392)),SOURCE!B2392&gt;0),IF(ISBLANK(SOURCE!C2392),"",SOURCE!C2392),
IF(SOURCE!B2392&lt;0,VLOOKUP(SOURCE!B2392,lookups!A$1:B$25,2,0),
  IF(ISBLANK(SOURCE!B2392),
    "",
    "/* "&amp;TEXT(SOURCE!B2392,"???0")&amp;" *"&amp;
      SOURCE!C2392&amp;", "&amp; IF(lookups!$E$2-LEN(SOURCE!C2392) &gt;= 0, REPT(" ",lookups!$E$2-LEN(SOURCE!C2392)), "")&amp;
      SOURCE!D2392&amp;", "&amp; IF(lookups!$F$2-LEN(SOURCE!D2392) &gt;= 0, REPT(" ",lookups!$F$2-LEN(SOURCE!D2392)), "")&amp;
      SOURCE!E2392&amp;", "&amp; IF(lookups!$G$2-LEN(SOURCE!E2392) &gt;=0, REPT(" ",lookups!$G$2-LEN(SOURCE!E2392)), "")&amp;
      SOURCE!F2392&amp;", "&amp; IF(lookups!$H$2-LEN(SOURCE!F2392) &gt;= 0, REPT(" ",lookups!$H$2-LEN(SOURCE!F2392)+2), "")&amp;"("&amp;
      SUBSTITUTE(TEXT(SOURCE!G2392,"??0"),"  ","")&amp;" &lt;&lt; TAM_MAX_BITS) |"&amp; IF(lookups!$I$2-3 &gt;= 0, REPT(" ",MAX(1,lookups!$I$2-5+4+1-1-LEN(  IF(ISTEXT(SOURCE!H2392),SOURCE!H2392,  SUBSTITUTE(SUBSTITUTE(TEXT(SOURCE!H2392,"????0"),"  ","")," ",""))   ))), "")&amp;
       IF(ISTEXT(SOURCE!H2392),SOURCE!H2392, SUBSTITUTE(SUBSTITUTE(TEXT(SOURCE!H2392,"????0"),"  ","")," ",""))   &amp;","&amp; IF(lookups!$J$2-3 &gt;= 0, REPT(" ",lookups!$J$2-3-5), "")&amp;
      SOURCE!I2392&amp;
" | "&amp; IF(lookups!$K$2-LEN(SOURCE!I2392) &gt;= 0, REPT(" ",lookups!$K$2-LEN(SOURCE!I2392)), "")&amp;
      SOURCE!J2392&amp;      IF(lookups!$L$2-LEN(SOURCE!J2392) &gt;= 0, REPT(" ",lookups!$L$2-LEN(SOURCE!J2392)), "")&amp;
" | "&amp; IF(lookups!$K$2-LEN(SOURCE!I2392) &gt;= 0, REPT(" ",lookups!$K$2-LEN(SOURCE!I2392)), "")&amp;
      SOURCE!K2392&amp;      IF(lookups!$L$2-LEN(SOURCE!K2392) &gt;= 0, REPT(" ",lookups!$M$2-LEN(SOURCE!K2392)), "")&amp;
" | "&amp; SOURCE!L2392&amp;      IF(lookups!$O$2-LEN(SOURCE!L2392) &gt;= 0, REPT(" ",lookups!$O$2-LEN(SOURCE!L2392)), "")&amp;
" | "&amp; SOURCE!M2392&amp;      IF(lookups!$P$2-LEN(SOURCE!M2392) &gt;= 0, REPT(" ",lookups!$P$2-LEN(SOURCE!M2392)), "")&amp;
      "},"&amp;IF(SOURCE!O2392&lt;&gt;"",""&amp;SOURCE!O2392,"")
 )
)
)</f>
        <v>0</v>
      </c>
    </row>
    <row r="2356" customFormat="false" ht="15.75" hidden="true" customHeight="false" outlineLevel="0" collapsed="false">
      <c r="A2356" s="263" t="n">
        <f aca="false">IF(AND(OR(SOURCE!A2393="",ISBLANK(SOURCE!A2393)),SOURCE!B2393&gt;0),IF(ISBLANK(SOURCE!C2393),"",SOURCE!C2393),
IF(SOURCE!B2393&lt;0,VLOOKUP(SOURCE!B2393,lookups!A$1:B$25,2,0),
  IF(ISBLANK(SOURCE!B2393),
    "",
    "/* "&amp;TEXT(SOURCE!B2393,"???0")&amp;" *"&amp;
      SOURCE!C2393&amp;", "&amp; IF(lookups!$E$2-LEN(SOURCE!C2393) &gt;= 0, REPT(" ",lookups!$E$2-LEN(SOURCE!C2393)), "")&amp;
      SOURCE!D2393&amp;", "&amp; IF(lookups!$F$2-LEN(SOURCE!D2393) &gt;= 0, REPT(" ",lookups!$F$2-LEN(SOURCE!D2393)), "")&amp;
      SOURCE!E2393&amp;", "&amp; IF(lookups!$G$2-LEN(SOURCE!E2393) &gt;=0, REPT(" ",lookups!$G$2-LEN(SOURCE!E2393)), "")&amp;
      SOURCE!F2393&amp;", "&amp; IF(lookups!$H$2-LEN(SOURCE!F2393) &gt;= 0, REPT(" ",lookups!$H$2-LEN(SOURCE!F2393)+2), "")&amp;"("&amp;
      SUBSTITUTE(TEXT(SOURCE!G2393,"??0"),"  ","")&amp;" &lt;&lt; TAM_MAX_BITS) |"&amp; IF(lookups!$I$2-3 &gt;= 0, REPT(" ",MAX(1,lookups!$I$2-5+4+1-1-LEN(  IF(ISTEXT(SOURCE!H2393),SOURCE!H2393,  SUBSTITUTE(SUBSTITUTE(TEXT(SOURCE!H2393,"????0"),"  ","")," ",""))   ))), "")&amp;
       IF(ISTEXT(SOURCE!H2393),SOURCE!H2393, SUBSTITUTE(SUBSTITUTE(TEXT(SOURCE!H2393,"????0"),"  ","")," ",""))   &amp;","&amp; IF(lookups!$J$2-3 &gt;= 0, REPT(" ",lookups!$J$2-3-5), "")&amp;
      SOURCE!I2393&amp;
" | "&amp; IF(lookups!$K$2-LEN(SOURCE!I2393) &gt;= 0, REPT(" ",lookups!$K$2-LEN(SOURCE!I2393)), "")&amp;
      SOURCE!J2393&amp;      IF(lookups!$L$2-LEN(SOURCE!J2393) &gt;= 0, REPT(" ",lookups!$L$2-LEN(SOURCE!J2393)), "")&amp;
" | "&amp; IF(lookups!$K$2-LEN(SOURCE!I2393) &gt;= 0, REPT(" ",lookups!$K$2-LEN(SOURCE!I2393)), "")&amp;
      SOURCE!K2393&amp;      IF(lookups!$L$2-LEN(SOURCE!K2393) &gt;= 0, REPT(" ",lookups!$M$2-LEN(SOURCE!K2393)), "")&amp;
" | "&amp; SOURCE!L2393&amp;      IF(lookups!$O$2-LEN(SOURCE!L2393) &gt;= 0, REPT(" ",lookups!$O$2-LEN(SOURCE!L2393)), "")&amp;
" | "&amp; SOURCE!M2393&amp;      IF(lookups!$P$2-LEN(SOURCE!M2393) &gt;= 0, REPT(" ",lookups!$P$2-LEN(SOURCE!M2393)), "")&amp;
      "},"&amp;IF(SOURCE!O2393&lt;&gt;"",""&amp;SOURCE!O2393,"")
 )
)
)</f>
        <v>0</v>
      </c>
    </row>
    <row r="2357" customFormat="false" ht="15.75" hidden="true" customHeight="false" outlineLevel="0" collapsed="false">
      <c r="A2357" s="263" t="n">
        <f aca="false">IF(AND(OR(SOURCE!A2394="",ISBLANK(SOURCE!A2394)),SOURCE!B2394&gt;0),IF(ISBLANK(SOURCE!C2394),"",SOURCE!C2394),
IF(SOURCE!B2394&lt;0,VLOOKUP(SOURCE!B2394,lookups!A$1:B$25,2,0),
  IF(ISBLANK(SOURCE!B2394),
    "",
    "/* "&amp;TEXT(SOURCE!B2394,"???0")&amp;" *"&amp;
      SOURCE!C2394&amp;", "&amp; IF(lookups!$E$2-LEN(SOURCE!C2394) &gt;= 0, REPT(" ",lookups!$E$2-LEN(SOURCE!C2394)), "")&amp;
      SOURCE!D2394&amp;", "&amp; IF(lookups!$F$2-LEN(SOURCE!D2394) &gt;= 0, REPT(" ",lookups!$F$2-LEN(SOURCE!D2394)), "")&amp;
      SOURCE!E2394&amp;", "&amp; IF(lookups!$G$2-LEN(SOURCE!E2394) &gt;=0, REPT(" ",lookups!$G$2-LEN(SOURCE!E2394)), "")&amp;
      SOURCE!F2394&amp;", "&amp; IF(lookups!$H$2-LEN(SOURCE!F2394) &gt;= 0, REPT(" ",lookups!$H$2-LEN(SOURCE!F2394)+2), "")&amp;"("&amp;
      SUBSTITUTE(TEXT(SOURCE!G2394,"??0"),"  ","")&amp;" &lt;&lt; TAM_MAX_BITS) |"&amp; IF(lookups!$I$2-3 &gt;= 0, REPT(" ",MAX(1,lookups!$I$2-5+4+1-1-LEN(  IF(ISTEXT(SOURCE!H2394),SOURCE!H2394,  SUBSTITUTE(SUBSTITUTE(TEXT(SOURCE!H2394,"????0"),"  ","")," ",""))   ))), "")&amp;
       IF(ISTEXT(SOURCE!H2394),SOURCE!H2394, SUBSTITUTE(SUBSTITUTE(TEXT(SOURCE!H2394,"????0"),"  ","")," ",""))   &amp;","&amp; IF(lookups!$J$2-3 &gt;= 0, REPT(" ",lookups!$J$2-3-5), "")&amp;
      SOURCE!I2394&amp;
" | "&amp; IF(lookups!$K$2-LEN(SOURCE!I2394) &gt;= 0, REPT(" ",lookups!$K$2-LEN(SOURCE!I2394)), "")&amp;
      SOURCE!J2394&amp;      IF(lookups!$L$2-LEN(SOURCE!J2394) &gt;= 0, REPT(" ",lookups!$L$2-LEN(SOURCE!J2394)), "")&amp;
" | "&amp; IF(lookups!$K$2-LEN(SOURCE!I2394) &gt;= 0, REPT(" ",lookups!$K$2-LEN(SOURCE!I2394)), "")&amp;
      SOURCE!K2394&amp;      IF(lookups!$L$2-LEN(SOURCE!K2394) &gt;= 0, REPT(" ",lookups!$M$2-LEN(SOURCE!K2394)), "")&amp;
" | "&amp; SOURCE!L2394&amp;      IF(lookups!$O$2-LEN(SOURCE!L2394) &gt;= 0, REPT(" ",lookups!$O$2-LEN(SOURCE!L2394)), "")&amp;
" | "&amp; SOURCE!M2394&amp;      IF(lookups!$P$2-LEN(SOURCE!M2394) &gt;= 0, REPT(" ",lookups!$P$2-LEN(SOURCE!M2394)), "")&amp;
      "},"&amp;IF(SOURCE!O2394&lt;&gt;"",""&amp;SOURCE!O2394,"")
 )
)
)</f>
        <v>0</v>
      </c>
    </row>
    <row r="2358" customFormat="false" ht="15.75" hidden="true" customHeight="false" outlineLevel="0" collapsed="false">
      <c r="A2358" s="263" t="n">
        <f aca="false">IF(AND(OR(SOURCE!A2395="",ISBLANK(SOURCE!A2395)),SOURCE!B2395&gt;0),IF(ISBLANK(SOURCE!C2395),"",SOURCE!C2395),
IF(SOURCE!B2395&lt;0,VLOOKUP(SOURCE!B2395,lookups!A$1:B$25,2,0),
  IF(ISBLANK(SOURCE!B2395),
    "",
    "/* "&amp;TEXT(SOURCE!B2395,"???0")&amp;" *"&amp;
      SOURCE!C2395&amp;", "&amp; IF(lookups!$E$2-LEN(SOURCE!C2395) &gt;= 0, REPT(" ",lookups!$E$2-LEN(SOURCE!C2395)), "")&amp;
      SOURCE!D2395&amp;", "&amp; IF(lookups!$F$2-LEN(SOURCE!D2395) &gt;= 0, REPT(" ",lookups!$F$2-LEN(SOURCE!D2395)), "")&amp;
      SOURCE!E2395&amp;", "&amp; IF(lookups!$G$2-LEN(SOURCE!E2395) &gt;=0, REPT(" ",lookups!$G$2-LEN(SOURCE!E2395)), "")&amp;
      SOURCE!F2395&amp;", "&amp; IF(lookups!$H$2-LEN(SOURCE!F2395) &gt;= 0, REPT(" ",lookups!$H$2-LEN(SOURCE!F2395)+2), "")&amp;"("&amp;
      SUBSTITUTE(TEXT(SOURCE!G2395,"??0"),"  ","")&amp;" &lt;&lt; TAM_MAX_BITS) |"&amp; IF(lookups!$I$2-3 &gt;= 0, REPT(" ",MAX(1,lookups!$I$2-5+4+1-1-LEN(  IF(ISTEXT(SOURCE!H2395),SOURCE!H2395,  SUBSTITUTE(SUBSTITUTE(TEXT(SOURCE!H2395,"????0"),"  ","")," ",""))   ))), "")&amp;
       IF(ISTEXT(SOURCE!H2395),SOURCE!H2395, SUBSTITUTE(SUBSTITUTE(TEXT(SOURCE!H2395,"????0"),"  ","")," ",""))   &amp;","&amp; IF(lookups!$J$2-3 &gt;= 0, REPT(" ",lookups!$J$2-3-5), "")&amp;
      SOURCE!I2395&amp;
" | "&amp; IF(lookups!$K$2-LEN(SOURCE!I2395) &gt;= 0, REPT(" ",lookups!$K$2-LEN(SOURCE!I2395)), "")&amp;
      SOURCE!J2395&amp;      IF(lookups!$L$2-LEN(SOURCE!J2395) &gt;= 0, REPT(" ",lookups!$L$2-LEN(SOURCE!J2395)), "")&amp;
" | "&amp; IF(lookups!$K$2-LEN(SOURCE!I2395) &gt;= 0, REPT(" ",lookups!$K$2-LEN(SOURCE!I2395)), "")&amp;
      SOURCE!K2395&amp;      IF(lookups!$L$2-LEN(SOURCE!K2395) &gt;= 0, REPT(" ",lookups!$M$2-LEN(SOURCE!K2395)), "")&amp;
" | "&amp; SOURCE!L2395&amp;      IF(lookups!$O$2-LEN(SOURCE!L2395) &gt;= 0, REPT(" ",lookups!$O$2-LEN(SOURCE!L2395)), "")&amp;
" | "&amp; SOURCE!M2395&amp;      IF(lookups!$P$2-LEN(SOURCE!M2395) &gt;= 0, REPT(" ",lookups!$P$2-LEN(SOURCE!M2395)), "")&amp;
      "},"&amp;IF(SOURCE!O2395&lt;&gt;"",""&amp;SOURCE!O2395,"")
 )
)
)</f>
        <v>0</v>
      </c>
    </row>
    <row r="2359" customFormat="false" ht="15.75" hidden="true" customHeight="false" outlineLevel="0" collapsed="false">
      <c r="A2359" s="263" t="n">
        <f aca="false">IF(AND(OR(SOURCE!A2396="",ISBLANK(SOURCE!A2396)),SOURCE!B2396&gt;0),IF(ISBLANK(SOURCE!C2396),"",SOURCE!C2396),
IF(SOURCE!B2396&lt;0,VLOOKUP(SOURCE!B2396,lookups!A$1:B$25,2,0),
  IF(ISBLANK(SOURCE!B2396),
    "",
    "/* "&amp;TEXT(SOURCE!B2396,"???0")&amp;" *"&amp;
      SOURCE!C2396&amp;", "&amp; IF(lookups!$E$2-LEN(SOURCE!C2396) &gt;= 0, REPT(" ",lookups!$E$2-LEN(SOURCE!C2396)), "")&amp;
      SOURCE!D2396&amp;", "&amp; IF(lookups!$F$2-LEN(SOURCE!D2396) &gt;= 0, REPT(" ",lookups!$F$2-LEN(SOURCE!D2396)), "")&amp;
      SOURCE!E2396&amp;", "&amp; IF(lookups!$G$2-LEN(SOURCE!E2396) &gt;=0, REPT(" ",lookups!$G$2-LEN(SOURCE!E2396)), "")&amp;
      SOURCE!F2396&amp;", "&amp; IF(lookups!$H$2-LEN(SOURCE!F2396) &gt;= 0, REPT(" ",lookups!$H$2-LEN(SOURCE!F2396)+2), "")&amp;"("&amp;
      SUBSTITUTE(TEXT(SOURCE!G2396,"??0"),"  ","")&amp;" &lt;&lt; TAM_MAX_BITS) |"&amp; IF(lookups!$I$2-3 &gt;= 0, REPT(" ",MAX(1,lookups!$I$2-5+4+1-1-LEN(  IF(ISTEXT(SOURCE!H2396),SOURCE!H2396,  SUBSTITUTE(SUBSTITUTE(TEXT(SOURCE!H2396,"????0"),"  ","")," ",""))   ))), "")&amp;
       IF(ISTEXT(SOURCE!H2396),SOURCE!H2396, SUBSTITUTE(SUBSTITUTE(TEXT(SOURCE!H2396,"????0"),"  ","")," ",""))   &amp;","&amp; IF(lookups!$J$2-3 &gt;= 0, REPT(" ",lookups!$J$2-3-5), "")&amp;
      SOURCE!I2396&amp;
" | "&amp; IF(lookups!$K$2-LEN(SOURCE!I2396) &gt;= 0, REPT(" ",lookups!$K$2-LEN(SOURCE!I2396)), "")&amp;
      SOURCE!J2396&amp;      IF(lookups!$L$2-LEN(SOURCE!J2396) &gt;= 0, REPT(" ",lookups!$L$2-LEN(SOURCE!J2396)), "")&amp;
" | "&amp; IF(lookups!$K$2-LEN(SOURCE!I2396) &gt;= 0, REPT(" ",lookups!$K$2-LEN(SOURCE!I2396)), "")&amp;
      SOURCE!K2396&amp;      IF(lookups!$L$2-LEN(SOURCE!K2396) &gt;= 0, REPT(" ",lookups!$M$2-LEN(SOURCE!K2396)), "")&amp;
" | "&amp; SOURCE!L2396&amp;      IF(lookups!$O$2-LEN(SOURCE!L2396) &gt;= 0, REPT(" ",lookups!$O$2-LEN(SOURCE!L2396)), "")&amp;
" | "&amp; SOURCE!M2396&amp;      IF(lookups!$P$2-LEN(SOURCE!M2396) &gt;= 0, REPT(" ",lookups!$P$2-LEN(SOURCE!M2396)), "")&amp;
      "},"&amp;IF(SOURCE!O2396&lt;&gt;"",""&amp;SOURCE!O2396,"")
 )
)
)</f>
        <v>0</v>
      </c>
    </row>
    <row r="2360" customFormat="false" ht="15.75" hidden="true" customHeight="false" outlineLevel="0" collapsed="false">
      <c r="A2360" s="263" t="n">
        <f aca="false">IF(AND(OR(SOURCE!A2397="",ISBLANK(SOURCE!A2397)),SOURCE!B2397&gt;0),IF(ISBLANK(SOURCE!C2397),"",SOURCE!C2397),
IF(SOURCE!B2397&lt;0,VLOOKUP(SOURCE!B2397,lookups!A$1:B$25,2,0),
  IF(ISBLANK(SOURCE!B2397),
    "",
    "/* "&amp;TEXT(SOURCE!B2397,"???0")&amp;" *"&amp;
      SOURCE!C2397&amp;", "&amp; IF(lookups!$E$2-LEN(SOURCE!C2397) &gt;= 0, REPT(" ",lookups!$E$2-LEN(SOURCE!C2397)), "")&amp;
      SOURCE!D2397&amp;", "&amp; IF(lookups!$F$2-LEN(SOURCE!D2397) &gt;= 0, REPT(" ",lookups!$F$2-LEN(SOURCE!D2397)), "")&amp;
      SOURCE!E2397&amp;", "&amp; IF(lookups!$G$2-LEN(SOURCE!E2397) &gt;=0, REPT(" ",lookups!$G$2-LEN(SOURCE!E2397)), "")&amp;
      SOURCE!F2397&amp;", "&amp; IF(lookups!$H$2-LEN(SOURCE!F2397) &gt;= 0, REPT(" ",lookups!$H$2-LEN(SOURCE!F2397)+2), "")&amp;"("&amp;
      SUBSTITUTE(TEXT(SOURCE!G2397,"??0"),"  ","")&amp;" &lt;&lt; TAM_MAX_BITS) |"&amp; IF(lookups!$I$2-3 &gt;= 0, REPT(" ",MAX(1,lookups!$I$2-5+4+1-1-LEN(  IF(ISTEXT(SOURCE!H2397),SOURCE!H2397,  SUBSTITUTE(SUBSTITUTE(TEXT(SOURCE!H2397,"????0"),"  ","")," ",""))   ))), "")&amp;
       IF(ISTEXT(SOURCE!H2397),SOURCE!H2397, SUBSTITUTE(SUBSTITUTE(TEXT(SOURCE!H2397,"????0"),"  ","")," ",""))   &amp;","&amp; IF(lookups!$J$2-3 &gt;= 0, REPT(" ",lookups!$J$2-3-5), "")&amp;
      SOURCE!I2397&amp;
" | "&amp; IF(lookups!$K$2-LEN(SOURCE!I2397) &gt;= 0, REPT(" ",lookups!$K$2-LEN(SOURCE!I2397)), "")&amp;
      SOURCE!J2397&amp;      IF(lookups!$L$2-LEN(SOURCE!J2397) &gt;= 0, REPT(" ",lookups!$L$2-LEN(SOURCE!J2397)), "")&amp;
" | "&amp; IF(lookups!$K$2-LEN(SOURCE!I2397) &gt;= 0, REPT(" ",lookups!$K$2-LEN(SOURCE!I2397)), "")&amp;
      SOURCE!K2397&amp;      IF(lookups!$L$2-LEN(SOURCE!K2397) &gt;= 0, REPT(" ",lookups!$M$2-LEN(SOURCE!K2397)), "")&amp;
" | "&amp; SOURCE!L2397&amp;      IF(lookups!$O$2-LEN(SOURCE!L2397) &gt;= 0, REPT(" ",lookups!$O$2-LEN(SOURCE!L2397)), "")&amp;
" | "&amp; SOURCE!M2397&amp;      IF(lookups!$P$2-LEN(SOURCE!M2397) &gt;= 0, REPT(" ",lookups!$P$2-LEN(SOURCE!M2397)), "")&amp;
      "},"&amp;IF(SOURCE!O2397&lt;&gt;"",""&amp;SOURCE!O2397,"")
 )
)
)</f>
        <v>0</v>
      </c>
    </row>
    <row r="2361" customFormat="false" ht="15.75" hidden="true" customHeight="false" outlineLevel="0" collapsed="false">
      <c r="A2361" s="263" t="n">
        <f aca="false">IF(AND(OR(SOURCE!A2398="",ISBLANK(SOURCE!A2398)),SOURCE!B2398&gt;0),IF(ISBLANK(SOURCE!C2398),"",SOURCE!C2398),
IF(SOURCE!B2398&lt;0,VLOOKUP(SOURCE!B2398,lookups!A$1:B$25,2,0),
  IF(ISBLANK(SOURCE!B2398),
    "",
    "/* "&amp;TEXT(SOURCE!B2398,"???0")&amp;" *"&amp;
      SOURCE!C2398&amp;", "&amp; IF(lookups!$E$2-LEN(SOURCE!C2398) &gt;= 0, REPT(" ",lookups!$E$2-LEN(SOURCE!C2398)), "")&amp;
      SOURCE!D2398&amp;", "&amp; IF(lookups!$F$2-LEN(SOURCE!D2398) &gt;= 0, REPT(" ",lookups!$F$2-LEN(SOURCE!D2398)), "")&amp;
      SOURCE!E2398&amp;", "&amp; IF(lookups!$G$2-LEN(SOURCE!E2398) &gt;=0, REPT(" ",lookups!$G$2-LEN(SOURCE!E2398)), "")&amp;
      SOURCE!F2398&amp;", "&amp; IF(lookups!$H$2-LEN(SOURCE!F2398) &gt;= 0, REPT(" ",lookups!$H$2-LEN(SOURCE!F2398)+2), "")&amp;"("&amp;
      SUBSTITUTE(TEXT(SOURCE!G2398,"??0"),"  ","")&amp;" &lt;&lt; TAM_MAX_BITS) |"&amp; IF(lookups!$I$2-3 &gt;= 0, REPT(" ",MAX(1,lookups!$I$2-5+4+1-1-LEN(  IF(ISTEXT(SOURCE!H2398),SOURCE!H2398,  SUBSTITUTE(SUBSTITUTE(TEXT(SOURCE!H2398,"????0"),"  ","")," ",""))   ))), "")&amp;
       IF(ISTEXT(SOURCE!H2398),SOURCE!H2398, SUBSTITUTE(SUBSTITUTE(TEXT(SOURCE!H2398,"????0"),"  ","")," ",""))   &amp;","&amp; IF(lookups!$J$2-3 &gt;= 0, REPT(" ",lookups!$J$2-3-5), "")&amp;
      SOURCE!I2398&amp;
" | "&amp; IF(lookups!$K$2-LEN(SOURCE!I2398) &gt;= 0, REPT(" ",lookups!$K$2-LEN(SOURCE!I2398)), "")&amp;
      SOURCE!J2398&amp;      IF(lookups!$L$2-LEN(SOURCE!J2398) &gt;= 0, REPT(" ",lookups!$L$2-LEN(SOURCE!J2398)), "")&amp;
" | "&amp; IF(lookups!$K$2-LEN(SOURCE!I2398) &gt;= 0, REPT(" ",lookups!$K$2-LEN(SOURCE!I2398)), "")&amp;
      SOURCE!K2398&amp;      IF(lookups!$L$2-LEN(SOURCE!K2398) &gt;= 0, REPT(" ",lookups!$M$2-LEN(SOURCE!K2398)), "")&amp;
" | "&amp; SOURCE!L2398&amp;      IF(lookups!$O$2-LEN(SOURCE!L2398) &gt;= 0, REPT(" ",lookups!$O$2-LEN(SOURCE!L2398)), "")&amp;
" | "&amp; SOURCE!M2398&amp;      IF(lookups!$P$2-LEN(SOURCE!M2398) &gt;= 0, REPT(" ",lookups!$P$2-LEN(SOURCE!M2398)), "")&amp;
      "},"&amp;IF(SOURCE!O2398&lt;&gt;"",""&amp;SOURCE!O2398,"")
 )
)
)</f>
        <v>0</v>
      </c>
    </row>
    <row r="2362" customFormat="false" ht="15.75" hidden="true" customHeight="false" outlineLevel="0" collapsed="false">
      <c r="A2362" s="263" t="n">
        <f aca="false">IF(AND(OR(SOURCE!A2399="",ISBLANK(SOURCE!A2399)),SOURCE!B2399&gt;0),IF(ISBLANK(SOURCE!C2399),"",SOURCE!C2399),
IF(SOURCE!B2399&lt;0,VLOOKUP(SOURCE!B2399,lookups!A$1:B$25,2,0),
  IF(ISBLANK(SOURCE!B2399),
    "",
    "/* "&amp;TEXT(SOURCE!B2399,"???0")&amp;" *"&amp;
      SOURCE!C2399&amp;", "&amp; IF(lookups!$E$2-LEN(SOURCE!C2399) &gt;= 0, REPT(" ",lookups!$E$2-LEN(SOURCE!C2399)), "")&amp;
      SOURCE!D2399&amp;", "&amp; IF(lookups!$F$2-LEN(SOURCE!D2399) &gt;= 0, REPT(" ",lookups!$F$2-LEN(SOURCE!D2399)), "")&amp;
      SOURCE!E2399&amp;", "&amp; IF(lookups!$G$2-LEN(SOURCE!E2399) &gt;=0, REPT(" ",lookups!$G$2-LEN(SOURCE!E2399)), "")&amp;
      SOURCE!F2399&amp;", "&amp; IF(lookups!$H$2-LEN(SOURCE!F2399) &gt;= 0, REPT(" ",lookups!$H$2-LEN(SOURCE!F2399)+2), "")&amp;"("&amp;
      SUBSTITUTE(TEXT(SOURCE!G2399,"??0"),"  ","")&amp;" &lt;&lt; TAM_MAX_BITS) |"&amp; IF(lookups!$I$2-3 &gt;= 0, REPT(" ",MAX(1,lookups!$I$2-5+4+1-1-LEN(  IF(ISTEXT(SOURCE!H2399),SOURCE!H2399,  SUBSTITUTE(SUBSTITUTE(TEXT(SOURCE!H2399,"????0"),"  ","")," ",""))   ))), "")&amp;
       IF(ISTEXT(SOURCE!H2399),SOURCE!H2399, SUBSTITUTE(SUBSTITUTE(TEXT(SOURCE!H2399,"????0"),"  ","")," ",""))   &amp;","&amp; IF(lookups!$J$2-3 &gt;= 0, REPT(" ",lookups!$J$2-3-5), "")&amp;
      SOURCE!I2399&amp;
" | "&amp; IF(lookups!$K$2-LEN(SOURCE!I2399) &gt;= 0, REPT(" ",lookups!$K$2-LEN(SOURCE!I2399)), "")&amp;
      SOURCE!J2399&amp;      IF(lookups!$L$2-LEN(SOURCE!J2399) &gt;= 0, REPT(" ",lookups!$L$2-LEN(SOURCE!J2399)), "")&amp;
" | "&amp; IF(lookups!$K$2-LEN(SOURCE!I2399) &gt;= 0, REPT(" ",lookups!$K$2-LEN(SOURCE!I2399)), "")&amp;
      SOURCE!K2399&amp;      IF(lookups!$L$2-LEN(SOURCE!K2399) &gt;= 0, REPT(" ",lookups!$M$2-LEN(SOURCE!K2399)), "")&amp;
" | "&amp; SOURCE!L2399&amp;      IF(lookups!$O$2-LEN(SOURCE!L2399) &gt;= 0, REPT(" ",lookups!$O$2-LEN(SOURCE!L2399)), "")&amp;
" | "&amp; SOURCE!M2399&amp;      IF(lookups!$P$2-LEN(SOURCE!M2399) &gt;= 0, REPT(" ",lookups!$P$2-LEN(SOURCE!M2399)), "")&amp;
      "},"&amp;IF(SOURCE!O2399&lt;&gt;"",""&amp;SOURCE!O2399,"")
 )
)
)</f>
        <v>0</v>
      </c>
    </row>
    <row r="2363" customFormat="false" ht="15.75" hidden="true" customHeight="false" outlineLevel="0" collapsed="false">
      <c r="A2363" s="263" t="n">
        <f aca="false">IF(AND(OR(SOURCE!A2400="",ISBLANK(SOURCE!A2400)),SOURCE!B2400&gt;0),IF(ISBLANK(SOURCE!C2400),"",SOURCE!C2400),
IF(SOURCE!B2400&lt;0,VLOOKUP(SOURCE!B2400,lookups!A$1:B$25,2,0),
  IF(ISBLANK(SOURCE!B2400),
    "",
    "/* "&amp;TEXT(SOURCE!B2400,"???0")&amp;" *"&amp;
      SOURCE!C2400&amp;", "&amp; IF(lookups!$E$2-LEN(SOURCE!C2400) &gt;= 0, REPT(" ",lookups!$E$2-LEN(SOURCE!C2400)), "")&amp;
      SOURCE!D2400&amp;", "&amp; IF(lookups!$F$2-LEN(SOURCE!D2400) &gt;= 0, REPT(" ",lookups!$F$2-LEN(SOURCE!D2400)), "")&amp;
      SOURCE!E2400&amp;", "&amp; IF(lookups!$G$2-LEN(SOURCE!E2400) &gt;=0, REPT(" ",lookups!$G$2-LEN(SOURCE!E2400)), "")&amp;
      SOURCE!F2400&amp;", "&amp; IF(lookups!$H$2-LEN(SOURCE!F2400) &gt;= 0, REPT(" ",lookups!$H$2-LEN(SOURCE!F2400)+2), "")&amp;"("&amp;
      SUBSTITUTE(TEXT(SOURCE!G2400,"??0"),"  ","")&amp;" &lt;&lt; TAM_MAX_BITS) |"&amp; IF(lookups!$I$2-3 &gt;= 0, REPT(" ",MAX(1,lookups!$I$2-5+4+1-1-LEN(  IF(ISTEXT(SOURCE!H2400),SOURCE!H2400,  SUBSTITUTE(SUBSTITUTE(TEXT(SOURCE!H2400,"????0"),"  ","")," ",""))   ))), "")&amp;
       IF(ISTEXT(SOURCE!H2400),SOURCE!H2400, SUBSTITUTE(SUBSTITUTE(TEXT(SOURCE!H2400,"????0"),"  ","")," ",""))   &amp;","&amp; IF(lookups!$J$2-3 &gt;= 0, REPT(" ",lookups!$J$2-3-5), "")&amp;
      SOURCE!I2400&amp;
" | "&amp; IF(lookups!$K$2-LEN(SOURCE!I2400) &gt;= 0, REPT(" ",lookups!$K$2-LEN(SOURCE!I2400)), "")&amp;
      SOURCE!J2400&amp;      IF(lookups!$L$2-LEN(SOURCE!J2400) &gt;= 0, REPT(" ",lookups!$L$2-LEN(SOURCE!J2400)), "")&amp;
" | "&amp; IF(lookups!$K$2-LEN(SOURCE!I2400) &gt;= 0, REPT(" ",lookups!$K$2-LEN(SOURCE!I2400)), "")&amp;
      SOURCE!K2400&amp;      IF(lookups!$L$2-LEN(SOURCE!K2400) &gt;= 0, REPT(" ",lookups!$M$2-LEN(SOURCE!K2400)), "")&amp;
" | "&amp; SOURCE!L2400&amp;      IF(lookups!$O$2-LEN(SOURCE!L2400) &gt;= 0, REPT(" ",lookups!$O$2-LEN(SOURCE!L2400)), "")&amp;
" | "&amp; SOURCE!M2400&amp;      IF(lookups!$P$2-LEN(SOURCE!M2400) &gt;= 0, REPT(" ",lookups!$P$2-LEN(SOURCE!M2400)), "")&amp;
      "},"&amp;IF(SOURCE!O2400&lt;&gt;"",""&amp;SOURCE!O2400,"")
 )
)
)</f>
        <v>0</v>
      </c>
    </row>
    <row r="2364" customFormat="false" ht="15.75" hidden="true" customHeight="false" outlineLevel="0" collapsed="false">
      <c r="A2364" s="263" t="n">
        <f aca="false">IF(AND(OR(SOURCE!A2401="",ISBLANK(SOURCE!A2401)),SOURCE!B2401&gt;0),IF(ISBLANK(SOURCE!C2401),"",SOURCE!C2401),
IF(SOURCE!B2401&lt;0,VLOOKUP(SOURCE!B2401,lookups!A$1:B$25,2,0),
  IF(ISBLANK(SOURCE!B2401),
    "",
    "/* "&amp;TEXT(SOURCE!B2401,"???0")&amp;" *"&amp;
      SOURCE!C2401&amp;", "&amp; IF(lookups!$E$2-LEN(SOURCE!C2401) &gt;= 0, REPT(" ",lookups!$E$2-LEN(SOURCE!C2401)), "")&amp;
      SOURCE!D2401&amp;", "&amp; IF(lookups!$F$2-LEN(SOURCE!D2401) &gt;= 0, REPT(" ",lookups!$F$2-LEN(SOURCE!D2401)), "")&amp;
      SOURCE!E2401&amp;", "&amp; IF(lookups!$G$2-LEN(SOURCE!E2401) &gt;=0, REPT(" ",lookups!$G$2-LEN(SOURCE!E2401)), "")&amp;
      SOURCE!F2401&amp;", "&amp; IF(lookups!$H$2-LEN(SOURCE!F2401) &gt;= 0, REPT(" ",lookups!$H$2-LEN(SOURCE!F2401)+2), "")&amp;"("&amp;
      SUBSTITUTE(TEXT(SOURCE!G2401,"??0"),"  ","")&amp;" &lt;&lt; TAM_MAX_BITS) |"&amp; IF(lookups!$I$2-3 &gt;= 0, REPT(" ",MAX(1,lookups!$I$2-5+4+1-1-LEN(  IF(ISTEXT(SOURCE!H2401),SOURCE!H2401,  SUBSTITUTE(SUBSTITUTE(TEXT(SOURCE!H2401,"????0"),"  ","")," ",""))   ))), "")&amp;
       IF(ISTEXT(SOURCE!H2401),SOURCE!H2401, SUBSTITUTE(SUBSTITUTE(TEXT(SOURCE!H2401,"????0"),"  ","")," ",""))   &amp;","&amp; IF(lookups!$J$2-3 &gt;= 0, REPT(" ",lookups!$J$2-3-5), "")&amp;
      SOURCE!I2401&amp;
" | "&amp; IF(lookups!$K$2-LEN(SOURCE!I2401) &gt;= 0, REPT(" ",lookups!$K$2-LEN(SOURCE!I2401)), "")&amp;
      SOURCE!J2401&amp;      IF(lookups!$L$2-LEN(SOURCE!J2401) &gt;= 0, REPT(" ",lookups!$L$2-LEN(SOURCE!J2401)), "")&amp;
" | "&amp; IF(lookups!$K$2-LEN(SOURCE!I2401) &gt;= 0, REPT(" ",lookups!$K$2-LEN(SOURCE!I2401)), "")&amp;
      SOURCE!K2401&amp;      IF(lookups!$L$2-LEN(SOURCE!K2401) &gt;= 0, REPT(" ",lookups!$M$2-LEN(SOURCE!K2401)), "")&amp;
" | "&amp; SOURCE!L2401&amp;      IF(lookups!$O$2-LEN(SOURCE!L2401) &gt;= 0, REPT(" ",lookups!$O$2-LEN(SOURCE!L2401)), "")&amp;
" | "&amp; SOURCE!M2401&amp;      IF(lookups!$P$2-LEN(SOURCE!M2401) &gt;= 0, REPT(" ",lookups!$P$2-LEN(SOURCE!M2401)), "")&amp;
      "},"&amp;IF(SOURCE!O2401&lt;&gt;"",""&amp;SOURCE!O2401,"")
 )
)
)</f>
        <v>0</v>
      </c>
    </row>
    <row r="2365" customFormat="false" ht="15.75" hidden="true" customHeight="false" outlineLevel="0" collapsed="false">
      <c r="A2365" s="263" t="n">
        <f aca="false">IF(AND(OR(SOURCE!A2402="",ISBLANK(SOURCE!A2402)),SOURCE!B2402&gt;0),IF(ISBLANK(SOURCE!C2402),"",SOURCE!C2402),
IF(SOURCE!B2402&lt;0,VLOOKUP(SOURCE!B2402,lookups!A$1:B$25,2,0),
  IF(ISBLANK(SOURCE!B2402),
    "",
    "/* "&amp;TEXT(SOURCE!B2402,"???0")&amp;" *"&amp;
      SOURCE!C2402&amp;", "&amp; IF(lookups!$E$2-LEN(SOURCE!C2402) &gt;= 0, REPT(" ",lookups!$E$2-LEN(SOURCE!C2402)), "")&amp;
      SOURCE!D2402&amp;", "&amp; IF(lookups!$F$2-LEN(SOURCE!D2402) &gt;= 0, REPT(" ",lookups!$F$2-LEN(SOURCE!D2402)), "")&amp;
      SOURCE!E2402&amp;", "&amp; IF(lookups!$G$2-LEN(SOURCE!E2402) &gt;=0, REPT(" ",lookups!$G$2-LEN(SOURCE!E2402)), "")&amp;
      SOURCE!F2402&amp;", "&amp; IF(lookups!$H$2-LEN(SOURCE!F2402) &gt;= 0, REPT(" ",lookups!$H$2-LEN(SOURCE!F2402)+2), "")&amp;"("&amp;
      SUBSTITUTE(TEXT(SOURCE!G2402,"??0"),"  ","")&amp;" &lt;&lt; TAM_MAX_BITS) |"&amp; IF(lookups!$I$2-3 &gt;= 0, REPT(" ",MAX(1,lookups!$I$2-5+4+1-1-LEN(  IF(ISTEXT(SOURCE!H2402),SOURCE!H2402,  SUBSTITUTE(SUBSTITUTE(TEXT(SOURCE!H2402,"????0"),"  ","")," ",""))   ))), "")&amp;
       IF(ISTEXT(SOURCE!H2402),SOURCE!H2402, SUBSTITUTE(SUBSTITUTE(TEXT(SOURCE!H2402,"????0"),"  ","")," ",""))   &amp;","&amp; IF(lookups!$J$2-3 &gt;= 0, REPT(" ",lookups!$J$2-3-5), "")&amp;
      SOURCE!I2402&amp;
" | "&amp; IF(lookups!$K$2-LEN(SOURCE!I2402) &gt;= 0, REPT(" ",lookups!$K$2-LEN(SOURCE!I2402)), "")&amp;
      SOURCE!J2402&amp;      IF(lookups!$L$2-LEN(SOURCE!J2402) &gt;= 0, REPT(" ",lookups!$L$2-LEN(SOURCE!J2402)), "")&amp;
" | "&amp; IF(lookups!$K$2-LEN(SOURCE!I2402) &gt;= 0, REPT(" ",lookups!$K$2-LEN(SOURCE!I2402)), "")&amp;
      SOURCE!K2402&amp;      IF(lookups!$L$2-LEN(SOURCE!K2402) &gt;= 0, REPT(" ",lookups!$M$2-LEN(SOURCE!K2402)), "")&amp;
" | "&amp; SOURCE!L2402&amp;      IF(lookups!$O$2-LEN(SOURCE!L2402) &gt;= 0, REPT(" ",lookups!$O$2-LEN(SOURCE!L2402)), "")&amp;
" | "&amp; SOURCE!M2402&amp;      IF(lookups!$P$2-LEN(SOURCE!M2402) &gt;= 0, REPT(" ",lookups!$P$2-LEN(SOURCE!M2402)), "")&amp;
      "},"&amp;IF(SOURCE!O2402&lt;&gt;"",""&amp;SOURCE!O2402,"")
 )
)
)</f>
        <v>0</v>
      </c>
    </row>
    <row r="2366" customFormat="false" ht="15.75" hidden="true" customHeight="false" outlineLevel="0" collapsed="false">
      <c r="A2366" s="263" t="n">
        <f aca="false">IF(AND(OR(SOURCE!A2403="",ISBLANK(SOURCE!A2403)),SOURCE!B2403&gt;0),IF(ISBLANK(SOURCE!C2403),"",SOURCE!C2403),
IF(SOURCE!B2403&lt;0,VLOOKUP(SOURCE!B2403,lookups!A$1:B$25,2,0),
  IF(ISBLANK(SOURCE!B2403),
    "",
    "/* "&amp;TEXT(SOURCE!B2403,"???0")&amp;" *"&amp;
      SOURCE!C2403&amp;", "&amp; IF(lookups!$E$2-LEN(SOURCE!C2403) &gt;= 0, REPT(" ",lookups!$E$2-LEN(SOURCE!C2403)), "")&amp;
      SOURCE!D2403&amp;", "&amp; IF(lookups!$F$2-LEN(SOURCE!D2403) &gt;= 0, REPT(" ",lookups!$F$2-LEN(SOURCE!D2403)), "")&amp;
      SOURCE!E2403&amp;", "&amp; IF(lookups!$G$2-LEN(SOURCE!E2403) &gt;=0, REPT(" ",lookups!$G$2-LEN(SOURCE!E2403)), "")&amp;
      SOURCE!F2403&amp;", "&amp; IF(lookups!$H$2-LEN(SOURCE!F2403) &gt;= 0, REPT(" ",lookups!$H$2-LEN(SOURCE!F2403)+2), "")&amp;"("&amp;
      SUBSTITUTE(TEXT(SOURCE!G2403,"??0"),"  ","")&amp;" &lt;&lt; TAM_MAX_BITS) |"&amp; IF(lookups!$I$2-3 &gt;= 0, REPT(" ",MAX(1,lookups!$I$2-5+4+1-1-LEN(  IF(ISTEXT(SOURCE!H2403),SOURCE!H2403,  SUBSTITUTE(SUBSTITUTE(TEXT(SOURCE!H2403,"????0"),"  ","")," ",""))   ))), "")&amp;
       IF(ISTEXT(SOURCE!H2403),SOURCE!H2403, SUBSTITUTE(SUBSTITUTE(TEXT(SOURCE!H2403,"????0"),"  ","")," ",""))   &amp;","&amp; IF(lookups!$J$2-3 &gt;= 0, REPT(" ",lookups!$J$2-3-5), "")&amp;
      SOURCE!I2403&amp;
" | "&amp; IF(lookups!$K$2-LEN(SOURCE!I2403) &gt;= 0, REPT(" ",lookups!$K$2-LEN(SOURCE!I2403)), "")&amp;
      SOURCE!J2403&amp;      IF(lookups!$L$2-LEN(SOURCE!J2403) &gt;= 0, REPT(" ",lookups!$L$2-LEN(SOURCE!J2403)), "")&amp;
" | "&amp; IF(lookups!$K$2-LEN(SOURCE!I2403) &gt;= 0, REPT(" ",lookups!$K$2-LEN(SOURCE!I2403)), "")&amp;
      SOURCE!K2403&amp;      IF(lookups!$L$2-LEN(SOURCE!K2403) &gt;= 0, REPT(" ",lookups!$M$2-LEN(SOURCE!K2403)), "")&amp;
" | "&amp; SOURCE!L2403&amp;      IF(lookups!$O$2-LEN(SOURCE!L2403) &gt;= 0, REPT(" ",lookups!$O$2-LEN(SOURCE!L2403)), "")&amp;
" | "&amp; SOURCE!M2403&amp;      IF(lookups!$P$2-LEN(SOURCE!M2403) &gt;= 0, REPT(" ",lookups!$P$2-LEN(SOURCE!M2403)), "")&amp;
      "},"&amp;IF(SOURCE!O2403&lt;&gt;"",""&amp;SOURCE!O2403,"")
 )
)
)</f>
        <v>0</v>
      </c>
    </row>
    <row r="2367" customFormat="false" ht="15.75" hidden="true" customHeight="false" outlineLevel="0" collapsed="false">
      <c r="A2367" s="263" t="n">
        <f aca="false">IF(AND(OR(SOURCE!A2404="",ISBLANK(SOURCE!A2404)),SOURCE!B2404&gt;0),IF(ISBLANK(SOURCE!C2404),"",SOURCE!C2404),
IF(SOURCE!B2404&lt;0,VLOOKUP(SOURCE!B2404,lookups!A$1:B$25,2,0),
  IF(ISBLANK(SOURCE!B2404),
    "",
    "/* "&amp;TEXT(SOURCE!B2404,"???0")&amp;" *"&amp;
      SOURCE!C2404&amp;", "&amp; IF(lookups!$E$2-LEN(SOURCE!C2404) &gt;= 0, REPT(" ",lookups!$E$2-LEN(SOURCE!C2404)), "")&amp;
      SOURCE!D2404&amp;", "&amp; IF(lookups!$F$2-LEN(SOURCE!D2404) &gt;= 0, REPT(" ",lookups!$F$2-LEN(SOURCE!D2404)), "")&amp;
      SOURCE!E2404&amp;", "&amp; IF(lookups!$G$2-LEN(SOURCE!E2404) &gt;=0, REPT(" ",lookups!$G$2-LEN(SOURCE!E2404)), "")&amp;
      SOURCE!F2404&amp;", "&amp; IF(lookups!$H$2-LEN(SOURCE!F2404) &gt;= 0, REPT(" ",lookups!$H$2-LEN(SOURCE!F2404)+2), "")&amp;"("&amp;
      SUBSTITUTE(TEXT(SOURCE!G2404,"??0"),"  ","")&amp;" &lt;&lt; TAM_MAX_BITS) |"&amp; IF(lookups!$I$2-3 &gt;= 0, REPT(" ",MAX(1,lookups!$I$2-5+4+1-1-LEN(  IF(ISTEXT(SOURCE!H2404),SOURCE!H2404,  SUBSTITUTE(SUBSTITUTE(TEXT(SOURCE!H2404,"????0"),"  ","")," ",""))   ))), "")&amp;
       IF(ISTEXT(SOURCE!H2404),SOURCE!H2404, SUBSTITUTE(SUBSTITUTE(TEXT(SOURCE!H2404,"????0"),"  ","")," ",""))   &amp;","&amp; IF(lookups!$J$2-3 &gt;= 0, REPT(" ",lookups!$J$2-3-5), "")&amp;
      SOURCE!I2404&amp;
" | "&amp; IF(lookups!$K$2-LEN(SOURCE!I2404) &gt;= 0, REPT(" ",lookups!$K$2-LEN(SOURCE!I2404)), "")&amp;
      SOURCE!J2404&amp;      IF(lookups!$L$2-LEN(SOURCE!J2404) &gt;= 0, REPT(" ",lookups!$L$2-LEN(SOURCE!J2404)), "")&amp;
" | "&amp; IF(lookups!$K$2-LEN(SOURCE!I2404) &gt;= 0, REPT(" ",lookups!$K$2-LEN(SOURCE!I2404)), "")&amp;
      SOURCE!K2404&amp;      IF(lookups!$L$2-LEN(SOURCE!K2404) &gt;= 0, REPT(" ",lookups!$M$2-LEN(SOURCE!K2404)), "")&amp;
" | "&amp; SOURCE!L2404&amp;      IF(lookups!$O$2-LEN(SOURCE!L2404) &gt;= 0, REPT(" ",lookups!$O$2-LEN(SOURCE!L2404)), "")&amp;
" | "&amp; SOURCE!M2404&amp;      IF(lookups!$P$2-LEN(SOURCE!M2404) &gt;= 0, REPT(" ",lookups!$P$2-LEN(SOURCE!M2404)), "")&amp;
      "},"&amp;IF(SOURCE!O2404&lt;&gt;"",""&amp;SOURCE!O2404,"")
 )
)
)</f>
        <v>0</v>
      </c>
    </row>
    <row r="2368" customFormat="false" ht="15.75" hidden="true" customHeight="false" outlineLevel="0" collapsed="false">
      <c r="A2368" s="263" t="n">
        <f aca="false">IF(AND(OR(SOURCE!A2405="",ISBLANK(SOURCE!A2405)),SOURCE!B2405&gt;0),IF(ISBLANK(SOURCE!C2405),"",SOURCE!C2405),
IF(SOURCE!B2405&lt;0,VLOOKUP(SOURCE!B2405,lookups!A$1:B$25,2,0),
  IF(ISBLANK(SOURCE!B2405),
    "",
    "/* "&amp;TEXT(SOURCE!B2405,"???0")&amp;" *"&amp;
      SOURCE!C2405&amp;", "&amp; IF(lookups!$E$2-LEN(SOURCE!C2405) &gt;= 0, REPT(" ",lookups!$E$2-LEN(SOURCE!C2405)), "")&amp;
      SOURCE!D2405&amp;", "&amp; IF(lookups!$F$2-LEN(SOURCE!D2405) &gt;= 0, REPT(" ",lookups!$F$2-LEN(SOURCE!D2405)), "")&amp;
      SOURCE!E2405&amp;", "&amp; IF(lookups!$G$2-LEN(SOURCE!E2405) &gt;=0, REPT(" ",lookups!$G$2-LEN(SOURCE!E2405)), "")&amp;
      SOURCE!F2405&amp;", "&amp; IF(lookups!$H$2-LEN(SOURCE!F2405) &gt;= 0, REPT(" ",lookups!$H$2-LEN(SOURCE!F2405)+2), "")&amp;"("&amp;
      SUBSTITUTE(TEXT(SOURCE!G2405,"??0"),"  ","")&amp;" &lt;&lt; TAM_MAX_BITS) |"&amp; IF(lookups!$I$2-3 &gt;= 0, REPT(" ",MAX(1,lookups!$I$2-5+4+1-1-LEN(  IF(ISTEXT(SOURCE!H2405),SOURCE!H2405,  SUBSTITUTE(SUBSTITUTE(TEXT(SOURCE!H2405,"????0"),"  ","")," ",""))   ))), "")&amp;
       IF(ISTEXT(SOURCE!H2405),SOURCE!H2405, SUBSTITUTE(SUBSTITUTE(TEXT(SOURCE!H2405,"????0"),"  ","")," ",""))   &amp;","&amp; IF(lookups!$J$2-3 &gt;= 0, REPT(" ",lookups!$J$2-3-5), "")&amp;
      SOURCE!I2405&amp;
" | "&amp; IF(lookups!$K$2-LEN(SOURCE!I2405) &gt;= 0, REPT(" ",lookups!$K$2-LEN(SOURCE!I2405)), "")&amp;
      SOURCE!J2405&amp;      IF(lookups!$L$2-LEN(SOURCE!J2405) &gt;= 0, REPT(" ",lookups!$L$2-LEN(SOURCE!J2405)), "")&amp;
" | "&amp; IF(lookups!$K$2-LEN(SOURCE!I2405) &gt;= 0, REPT(" ",lookups!$K$2-LEN(SOURCE!I2405)), "")&amp;
      SOURCE!K2405&amp;      IF(lookups!$L$2-LEN(SOURCE!K2405) &gt;= 0, REPT(" ",lookups!$M$2-LEN(SOURCE!K2405)), "")&amp;
" | "&amp; SOURCE!L2405&amp;      IF(lookups!$O$2-LEN(SOURCE!L2405) &gt;= 0, REPT(" ",lookups!$O$2-LEN(SOURCE!L2405)), "")&amp;
" | "&amp; SOURCE!M2405&amp;      IF(lookups!$P$2-LEN(SOURCE!M2405) &gt;= 0, REPT(" ",lookups!$P$2-LEN(SOURCE!M2405)), "")&amp;
      "},"&amp;IF(SOURCE!O2405&lt;&gt;"",""&amp;SOURCE!O2405,"")
 )
)
)</f>
        <v>0</v>
      </c>
    </row>
    <row r="2369" customFormat="false" ht="15.75" hidden="true" customHeight="false" outlineLevel="0" collapsed="false">
      <c r="A2369" s="263" t="n">
        <f aca="false">IF(AND(OR(SOURCE!A2406="",ISBLANK(SOURCE!A2406)),SOURCE!B2406&gt;0),IF(ISBLANK(SOURCE!C2406),"",SOURCE!C2406),
IF(SOURCE!B2406&lt;0,VLOOKUP(SOURCE!B2406,lookups!A$1:B$25,2,0),
  IF(ISBLANK(SOURCE!B2406),
    "",
    "/* "&amp;TEXT(SOURCE!B2406,"???0")&amp;" *"&amp;
      SOURCE!C2406&amp;", "&amp; IF(lookups!$E$2-LEN(SOURCE!C2406) &gt;= 0, REPT(" ",lookups!$E$2-LEN(SOURCE!C2406)), "")&amp;
      SOURCE!D2406&amp;", "&amp; IF(lookups!$F$2-LEN(SOURCE!D2406) &gt;= 0, REPT(" ",lookups!$F$2-LEN(SOURCE!D2406)), "")&amp;
      SOURCE!E2406&amp;", "&amp; IF(lookups!$G$2-LEN(SOURCE!E2406) &gt;=0, REPT(" ",lookups!$G$2-LEN(SOURCE!E2406)), "")&amp;
      SOURCE!F2406&amp;", "&amp; IF(lookups!$H$2-LEN(SOURCE!F2406) &gt;= 0, REPT(" ",lookups!$H$2-LEN(SOURCE!F2406)+2), "")&amp;"("&amp;
      SUBSTITUTE(TEXT(SOURCE!G2406,"??0"),"  ","")&amp;" &lt;&lt; TAM_MAX_BITS) |"&amp; IF(lookups!$I$2-3 &gt;= 0, REPT(" ",MAX(1,lookups!$I$2-5+4+1-1-LEN(  IF(ISTEXT(SOURCE!H2406),SOURCE!H2406,  SUBSTITUTE(SUBSTITUTE(TEXT(SOURCE!H2406,"????0"),"  ","")," ",""))   ))), "")&amp;
       IF(ISTEXT(SOURCE!H2406),SOURCE!H2406, SUBSTITUTE(SUBSTITUTE(TEXT(SOURCE!H2406,"????0"),"  ","")," ",""))   &amp;","&amp; IF(lookups!$J$2-3 &gt;= 0, REPT(" ",lookups!$J$2-3-5), "")&amp;
      SOURCE!I2406&amp;
" | "&amp; IF(lookups!$K$2-LEN(SOURCE!I2406) &gt;= 0, REPT(" ",lookups!$K$2-LEN(SOURCE!I2406)), "")&amp;
      SOURCE!J2406&amp;      IF(lookups!$L$2-LEN(SOURCE!J2406) &gt;= 0, REPT(" ",lookups!$L$2-LEN(SOURCE!J2406)), "")&amp;
" | "&amp; IF(lookups!$K$2-LEN(SOURCE!I2406) &gt;= 0, REPT(" ",lookups!$K$2-LEN(SOURCE!I2406)), "")&amp;
      SOURCE!K2406&amp;      IF(lookups!$L$2-LEN(SOURCE!K2406) &gt;= 0, REPT(" ",lookups!$M$2-LEN(SOURCE!K2406)), "")&amp;
" | "&amp; SOURCE!L2406&amp;      IF(lookups!$O$2-LEN(SOURCE!L2406) &gt;= 0, REPT(" ",lookups!$O$2-LEN(SOURCE!L2406)), "")&amp;
" | "&amp; SOURCE!M2406&amp;      IF(lookups!$P$2-LEN(SOURCE!M2406) &gt;= 0, REPT(" ",lookups!$P$2-LEN(SOURCE!M2406)), "")&amp;
      "},"&amp;IF(SOURCE!O2406&lt;&gt;"",""&amp;SOURCE!O2406,"")
 )
)
)</f>
        <v>0</v>
      </c>
    </row>
    <row r="2370" customFormat="false" ht="15.75" hidden="true" customHeight="false" outlineLevel="0" collapsed="false">
      <c r="A2370" s="263" t="n">
        <f aca="false">IF(AND(OR(SOURCE!A2407="",ISBLANK(SOURCE!A2407)),SOURCE!B2407&gt;0),IF(ISBLANK(SOURCE!C2407),"",SOURCE!C2407),
IF(SOURCE!B2407&lt;0,VLOOKUP(SOURCE!B2407,lookups!A$1:B$25,2,0),
  IF(ISBLANK(SOURCE!B2407),
    "",
    "/* "&amp;TEXT(SOURCE!B2407,"???0")&amp;" *"&amp;
      SOURCE!C2407&amp;", "&amp; IF(lookups!$E$2-LEN(SOURCE!C2407) &gt;= 0, REPT(" ",lookups!$E$2-LEN(SOURCE!C2407)), "")&amp;
      SOURCE!D2407&amp;", "&amp; IF(lookups!$F$2-LEN(SOURCE!D2407) &gt;= 0, REPT(" ",lookups!$F$2-LEN(SOURCE!D2407)), "")&amp;
      SOURCE!E2407&amp;", "&amp; IF(lookups!$G$2-LEN(SOURCE!E2407) &gt;=0, REPT(" ",lookups!$G$2-LEN(SOURCE!E2407)), "")&amp;
      SOURCE!F2407&amp;", "&amp; IF(lookups!$H$2-LEN(SOURCE!F2407) &gt;= 0, REPT(" ",lookups!$H$2-LEN(SOURCE!F2407)+2), "")&amp;"("&amp;
      SUBSTITUTE(TEXT(SOURCE!G2407,"??0"),"  ","")&amp;" &lt;&lt; TAM_MAX_BITS) |"&amp; IF(lookups!$I$2-3 &gt;= 0, REPT(" ",MAX(1,lookups!$I$2-5+4+1-1-LEN(  IF(ISTEXT(SOURCE!H2407),SOURCE!H2407,  SUBSTITUTE(SUBSTITUTE(TEXT(SOURCE!H2407,"????0"),"  ","")," ",""))   ))), "")&amp;
       IF(ISTEXT(SOURCE!H2407),SOURCE!H2407, SUBSTITUTE(SUBSTITUTE(TEXT(SOURCE!H2407,"????0"),"  ","")," ",""))   &amp;","&amp; IF(lookups!$J$2-3 &gt;= 0, REPT(" ",lookups!$J$2-3-5), "")&amp;
      SOURCE!I2407&amp;
" | "&amp; IF(lookups!$K$2-LEN(SOURCE!I2407) &gt;= 0, REPT(" ",lookups!$K$2-LEN(SOURCE!I2407)), "")&amp;
      SOURCE!J2407&amp;      IF(lookups!$L$2-LEN(SOURCE!J2407) &gt;= 0, REPT(" ",lookups!$L$2-LEN(SOURCE!J2407)), "")&amp;
" | "&amp; IF(lookups!$K$2-LEN(SOURCE!I2407) &gt;= 0, REPT(" ",lookups!$K$2-LEN(SOURCE!I2407)), "")&amp;
      SOURCE!K2407&amp;      IF(lookups!$L$2-LEN(SOURCE!K2407) &gt;= 0, REPT(" ",lookups!$M$2-LEN(SOURCE!K2407)), "")&amp;
" | "&amp; SOURCE!L2407&amp;      IF(lookups!$O$2-LEN(SOURCE!L2407) &gt;= 0, REPT(" ",lookups!$O$2-LEN(SOURCE!L2407)), "")&amp;
" | "&amp; SOURCE!M2407&amp;      IF(lookups!$P$2-LEN(SOURCE!M2407) &gt;= 0, REPT(" ",lookups!$P$2-LEN(SOURCE!M2407)), "")&amp;
      "},"&amp;IF(SOURCE!O2407&lt;&gt;"",""&amp;SOURCE!O2407,"")
 )
)
)</f>
        <v>0</v>
      </c>
    </row>
    <row r="2371" customFormat="false" ht="15.75" hidden="true" customHeight="false" outlineLevel="0" collapsed="false">
      <c r="A2371" s="263" t="n">
        <f aca="false">IF(AND(OR(SOURCE!A2408="",ISBLANK(SOURCE!A2408)),SOURCE!B2408&gt;0),IF(ISBLANK(SOURCE!C2408),"",SOURCE!C2408),
IF(SOURCE!B2408&lt;0,VLOOKUP(SOURCE!B2408,lookups!A$1:B$25,2,0),
  IF(ISBLANK(SOURCE!B2408),
    "",
    "/* "&amp;TEXT(SOURCE!B2408,"???0")&amp;" *"&amp;
      SOURCE!C2408&amp;", "&amp; IF(lookups!$E$2-LEN(SOURCE!C2408) &gt;= 0, REPT(" ",lookups!$E$2-LEN(SOURCE!C2408)), "")&amp;
      SOURCE!D2408&amp;", "&amp; IF(lookups!$F$2-LEN(SOURCE!D2408) &gt;= 0, REPT(" ",lookups!$F$2-LEN(SOURCE!D2408)), "")&amp;
      SOURCE!E2408&amp;", "&amp; IF(lookups!$G$2-LEN(SOURCE!E2408) &gt;=0, REPT(" ",lookups!$G$2-LEN(SOURCE!E2408)), "")&amp;
      SOURCE!F2408&amp;", "&amp; IF(lookups!$H$2-LEN(SOURCE!F2408) &gt;= 0, REPT(" ",lookups!$H$2-LEN(SOURCE!F2408)+2), "")&amp;"("&amp;
      SUBSTITUTE(TEXT(SOURCE!G2408,"??0"),"  ","")&amp;" &lt;&lt; TAM_MAX_BITS) |"&amp; IF(lookups!$I$2-3 &gt;= 0, REPT(" ",MAX(1,lookups!$I$2-5+4+1-1-LEN(  IF(ISTEXT(SOURCE!H2408),SOURCE!H2408,  SUBSTITUTE(SUBSTITUTE(TEXT(SOURCE!H2408,"????0"),"  ","")," ",""))   ))), "")&amp;
       IF(ISTEXT(SOURCE!H2408),SOURCE!H2408, SUBSTITUTE(SUBSTITUTE(TEXT(SOURCE!H2408,"????0"),"  ","")," ",""))   &amp;","&amp; IF(lookups!$J$2-3 &gt;= 0, REPT(" ",lookups!$J$2-3-5), "")&amp;
      SOURCE!I2408&amp;
" | "&amp; IF(lookups!$K$2-LEN(SOURCE!I2408) &gt;= 0, REPT(" ",lookups!$K$2-LEN(SOURCE!I2408)), "")&amp;
      SOURCE!J2408&amp;      IF(lookups!$L$2-LEN(SOURCE!J2408) &gt;= 0, REPT(" ",lookups!$L$2-LEN(SOURCE!J2408)), "")&amp;
" | "&amp; IF(lookups!$K$2-LEN(SOURCE!I2408) &gt;= 0, REPT(" ",lookups!$K$2-LEN(SOURCE!I2408)), "")&amp;
      SOURCE!K2408&amp;      IF(lookups!$L$2-LEN(SOURCE!K2408) &gt;= 0, REPT(" ",lookups!$M$2-LEN(SOURCE!K2408)), "")&amp;
" | "&amp; SOURCE!L2408&amp;      IF(lookups!$O$2-LEN(SOURCE!L2408) &gt;= 0, REPT(" ",lookups!$O$2-LEN(SOURCE!L2408)), "")&amp;
" | "&amp; SOURCE!M2408&amp;      IF(lookups!$P$2-LEN(SOURCE!M2408) &gt;= 0, REPT(" ",lookups!$P$2-LEN(SOURCE!M2408)), "")&amp;
      "},"&amp;IF(SOURCE!O2408&lt;&gt;"",""&amp;SOURCE!O2408,"")
 )
)
)</f>
        <v>0</v>
      </c>
    </row>
    <row r="2372" customFormat="false" ht="15.75" hidden="true" customHeight="false" outlineLevel="0" collapsed="false">
      <c r="A2372" s="263" t="n">
        <f aca="false">IF(AND(OR(SOURCE!A2409="",ISBLANK(SOURCE!A2409)),SOURCE!B2409&gt;0),IF(ISBLANK(SOURCE!C2409),"",SOURCE!C2409),
IF(SOURCE!B2409&lt;0,VLOOKUP(SOURCE!B2409,lookups!A$1:B$25,2,0),
  IF(ISBLANK(SOURCE!B2409),
    "",
    "/* "&amp;TEXT(SOURCE!B2409,"???0")&amp;" *"&amp;
      SOURCE!C2409&amp;", "&amp; IF(lookups!$E$2-LEN(SOURCE!C2409) &gt;= 0, REPT(" ",lookups!$E$2-LEN(SOURCE!C2409)), "")&amp;
      SOURCE!D2409&amp;", "&amp; IF(lookups!$F$2-LEN(SOURCE!D2409) &gt;= 0, REPT(" ",lookups!$F$2-LEN(SOURCE!D2409)), "")&amp;
      SOURCE!E2409&amp;", "&amp; IF(lookups!$G$2-LEN(SOURCE!E2409) &gt;=0, REPT(" ",lookups!$G$2-LEN(SOURCE!E2409)), "")&amp;
      SOURCE!F2409&amp;", "&amp; IF(lookups!$H$2-LEN(SOURCE!F2409) &gt;= 0, REPT(" ",lookups!$H$2-LEN(SOURCE!F2409)+2), "")&amp;"("&amp;
      SUBSTITUTE(TEXT(SOURCE!G2409,"??0"),"  ","")&amp;" &lt;&lt; TAM_MAX_BITS) |"&amp; IF(lookups!$I$2-3 &gt;= 0, REPT(" ",MAX(1,lookups!$I$2-5+4+1-1-LEN(  IF(ISTEXT(SOURCE!H2409),SOURCE!H2409,  SUBSTITUTE(SUBSTITUTE(TEXT(SOURCE!H2409,"????0"),"  ","")," ",""))   ))), "")&amp;
       IF(ISTEXT(SOURCE!H2409),SOURCE!H2409, SUBSTITUTE(SUBSTITUTE(TEXT(SOURCE!H2409,"????0"),"  ","")," ",""))   &amp;","&amp; IF(lookups!$J$2-3 &gt;= 0, REPT(" ",lookups!$J$2-3-5), "")&amp;
      SOURCE!I2409&amp;
" | "&amp; IF(lookups!$K$2-LEN(SOURCE!I2409) &gt;= 0, REPT(" ",lookups!$K$2-LEN(SOURCE!I2409)), "")&amp;
      SOURCE!J2409&amp;      IF(lookups!$L$2-LEN(SOURCE!J2409) &gt;= 0, REPT(" ",lookups!$L$2-LEN(SOURCE!J2409)), "")&amp;
" | "&amp; IF(lookups!$K$2-LEN(SOURCE!I2409) &gt;= 0, REPT(" ",lookups!$K$2-LEN(SOURCE!I2409)), "")&amp;
      SOURCE!K2409&amp;      IF(lookups!$L$2-LEN(SOURCE!K2409) &gt;= 0, REPT(" ",lookups!$M$2-LEN(SOURCE!K2409)), "")&amp;
" | "&amp; SOURCE!L2409&amp;      IF(lookups!$O$2-LEN(SOURCE!L2409) &gt;= 0, REPT(" ",lookups!$O$2-LEN(SOURCE!L2409)), "")&amp;
" | "&amp; SOURCE!M2409&amp;      IF(lookups!$P$2-LEN(SOURCE!M2409) &gt;= 0, REPT(" ",lookups!$P$2-LEN(SOURCE!M2409)), "")&amp;
      "},"&amp;IF(SOURCE!O2409&lt;&gt;"",""&amp;SOURCE!O2409,"")
 )
)
)</f>
        <v>0</v>
      </c>
    </row>
    <row r="2373" customFormat="false" ht="15.75" hidden="true" customHeight="false" outlineLevel="0" collapsed="false">
      <c r="A2373" s="263" t="n">
        <f aca="false">IF(AND(OR(SOURCE!A2410="",ISBLANK(SOURCE!A2410)),SOURCE!B2410&gt;0),IF(ISBLANK(SOURCE!C2410),"",SOURCE!C2410),
IF(SOURCE!B2410&lt;0,VLOOKUP(SOURCE!B2410,lookups!A$1:B$25,2,0),
  IF(ISBLANK(SOURCE!B2410),
    "",
    "/* "&amp;TEXT(SOURCE!B2410,"???0")&amp;" *"&amp;
      SOURCE!C2410&amp;", "&amp; IF(lookups!$E$2-LEN(SOURCE!C2410) &gt;= 0, REPT(" ",lookups!$E$2-LEN(SOURCE!C2410)), "")&amp;
      SOURCE!D2410&amp;", "&amp; IF(lookups!$F$2-LEN(SOURCE!D2410) &gt;= 0, REPT(" ",lookups!$F$2-LEN(SOURCE!D2410)), "")&amp;
      SOURCE!E2410&amp;", "&amp; IF(lookups!$G$2-LEN(SOURCE!E2410) &gt;=0, REPT(" ",lookups!$G$2-LEN(SOURCE!E2410)), "")&amp;
      SOURCE!F2410&amp;", "&amp; IF(lookups!$H$2-LEN(SOURCE!F2410) &gt;= 0, REPT(" ",lookups!$H$2-LEN(SOURCE!F2410)+2), "")&amp;"("&amp;
      SUBSTITUTE(TEXT(SOURCE!G2410,"??0"),"  ","")&amp;" &lt;&lt; TAM_MAX_BITS) |"&amp; IF(lookups!$I$2-3 &gt;= 0, REPT(" ",MAX(1,lookups!$I$2-5+4+1-1-LEN(  IF(ISTEXT(SOURCE!H2410),SOURCE!H2410,  SUBSTITUTE(SUBSTITUTE(TEXT(SOURCE!H2410,"????0"),"  ","")," ",""))   ))), "")&amp;
       IF(ISTEXT(SOURCE!H2410),SOURCE!H2410, SUBSTITUTE(SUBSTITUTE(TEXT(SOURCE!H2410,"????0"),"  ","")," ",""))   &amp;","&amp; IF(lookups!$J$2-3 &gt;= 0, REPT(" ",lookups!$J$2-3-5), "")&amp;
      SOURCE!I2410&amp;
" | "&amp; IF(lookups!$K$2-LEN(SOURCE!I2410) &gt;= 0, REPT(" ",lookups!$K$2-LEN(SOURCE!I2410)), "")&amp;
      SOURCE!J2410&amp;      IF(lookups!$L$2-LEN(SOURCE!J2410) &gt;= 0, REPT(" ",lookups!$L$2-LEN(SOURCE!J2410)), "")&amp;
" | "&amp; IF(lookups!$K$2-LEN(SOURCE!I2410) &gt;= 0, REPT(" ",lookups!$K$2-LEN(SOURCE!I2410)), "")&amp;
      SOURCE!K2410&amp;      IF(lookups!$L$2-LEN(SOURCE!K2410) &gt;= 0, REPT(" ",lookups!$M$2-LEN(SOURCE!K2410)), "")&amp;
" | "&amp; SOURCE!L2410&amp;      IF(lookups!$O$2-LEN(SOURCE!L2410) &gt;= 0, REPT(" ",lookups!$O$2-LEN(SOURCE!L2410)), "")&amp;
" | "&amp; SOURCE!M2410&amp;      IF(lookups!$P$2-LEN(SOURCE!M2410) &gt;= 0, REPT(" ",lookups!$P$2-LEN(SOURCE!M2410)), "")&amp;
      "},"&amp;IF(SOURCE!O2410&lt;&gt;"",""&amp;SOURCE!O2410,"")
 )
)
)</f>
        <v>0</v>
      </c>
    </row>
    <row r="2374" customFormat="false" ht="15.75" hidden="true" customHeight="false" outlineLevel="0" collapsed="false">
      <c r="A2374" s="263" t="n">
        <f aca="false">IF(AND(OR(SOURCE!A2411="",ISBLANK(SOURCE!A2411)),SOURCE!B2411&gt;0),IF(ISBLANK(SOURCE!C2411),"",SOURCE!C2411),
IF(SOURCE!B2411&lt;0,VLOOKUP(SOURCE!B2411,lookups!A$1:B$25,2,0),
  IF(ISBLANK(SOURCE!B2411),
    "",
    "/* "&amp;TEXT(SOURCE!B2411,"???0")&amp;" *"&amp;
      SOURCE!C2411&amp;", "&amp; IF(lookups!$E$2-LEN(SOURCE!C2411) &gt;= 0, REPT(" ",lookups!$E$2-LEN(SOURCE!C2411)), "")&amp;
      SOURCE!D2411&amp;", "&amp; IF(lookups!$F$2-LEN(SOURCE!D2411) &gt;= 0, REPT(" ",lookups!$F$2-LEN(SOURCE!D2411)), "")&amp;
      SOURCE!E2411&amp;", "&amp; IF(lookups!$G$2-LEN(SOURCE!E2411) &gt;=0, REPT(" ",lookups!$G$2-LEN(SOURCE!E2411)), "")&amp;
      SOURCE!F2411&amp;", "&amp; IF(lookups!$H$2-LEN(SOURCE!F2411) &gt;= 0, REPT(" ",lookups!$H$2-LEN(SOURCE!F2411)+2), "")&amp;"("&amp;
      SUBSTITUTE(TEXT(SOURCE!G2411,"??0"),"  ","")&amp;" &lt;&lt; TAM_MAX_BITS) |"&amp; IF(lookups!$I$2-3 &gt;= 0, REPT(" ",MAX(1,lookups!$I$2-5+4+1-1-LEN(  IF(ISTEXT(SOURCE!H2411),SOURCE!H2411,  SUBSTITUTE(SUBSTITUTE(TEXT(SOURCE!H2411,"????0"),"  ","")," ",""))   ))), "")&amp;
       IF(ISTEXT(SOURCE!H2411),SOURCE!H2411, SUBSTITUTE(SUBSTITUTE(TEXT(SOURCE!H2411,"????0"),"  ","")," ",""))   &amp;","&amp; IF(lookups!$J$2-3 &gt;= 0, REPT(" ",lookups!$J$2-3-5), "")&amp;
      SOURCE!I2411&amp;
" | "&amp; IF(lookups!$K$2-LEN(SOURCE!I2411) &gt;= 0, REPT(" ",lookups!$K$2-LEN(SOURCE!I2411)), "")&amp;
      SOURCE!J2411&amp;      IF(lookups!$L$2-LEN(SOURCE!J2411) &gt;= 0, REPT(" ",lookups!$L$2-LEN(SOURCE!J2411)), "")&amp;
" | "&amp; IF(lookups!$K$2-LEN(SOURCE!I2411) &gt;= 0, REPT(" ",lookups!$K$2-LEN(SOURCE!I2411)), "")&amp;
      SOURCE!K2411&amp;      IF(lookups!$L$2-LEN(SOURCE!K2411) &gt;= 0, REPT(" ",lookups!$M$2-LEN(SOURCE!K2411)), "")&amp;
" | "&amp; SOURCE!L2411&amp;      IF(lookups!$O$2-LEN(SOURCE!L2411) &gt;= 0, REPT(" ",lookups!$O$2-LEN(SOURCE!L2411)), "")&amp;
" | "&amp; SOURCE!M2411&amp;      IF(lookups!$P$2-LEN(SOURCE!M2411) &gt;= 0, REPT(" ",lookups!$P$2-LEN(SOURCE!M2411)), "")&amp;
      "},"&amp;IF(SOURCE!O2411&lt;&gt;"",""&amp;SOURCE!O2411,"")
 )
)
)</f>
        <v>0</v>
      </c>
    </row>
    <row r="2375" customFormat="false" ht="15.75" hidden="true" customHeight="false" outlineLevel="0" collapsed="false">
      <c r="A2375" s="263" t="n">
        <f aca="false">IF(AND(OR(SOURCE!A2412="",ISBLANK(SOURCE!A2412)),SOURCE!B2412&gt;0),IF(ISBLANK(SOURCE!C2412),"",SOURCE!C2412),
IF(SOURCE!B2412&lt;0,VLOOKUP(SOURCE!B2412,lookups!A$1:B$25,2,0),
  IF(ISBLANK(SOURCE!B2412),
    "",
    "/* "&amp;TEXT(SOURCE!B2412,"???0")&amp;" *"&amp;
      SOURCE!C2412&amp;", "&amp; IF(lookups!$E$2-LEN(SOURCE!C2412) &gt;= 0, REPT(" ",lookups!$E$2-LEN(SOURCE!C2412)), "")&amp;
      SOURCE!D2412&amp;", "&amp; IF(lookups!$F$2-LEN(SOURCE!D2412) &gt;= 0, REPT(" ",lookups!$F$2-LEN(SOURCE!D2412)), "")&amp;
      SOURCE!E2412&amp;", "&amp; IF(lookups!$G$2-LEN(SOURCE!E2412) &gt;=0, REPT(" ",lookups!$G$2-LEN(SOURCE!E2412)), "")&amp;
      SOURCE!F2412&amp;", "&amp; IF(lookups!$H$2-LEN(SOURCE!F2412) &gt;= 0, REPT(" ",lookups!$H$2-LEN(SOURCE!F2412)+2), "")&amp;"("&amp;
      SUBSTITUTE(TEXT(SOURCE!G2412,"??0"),"  ","")&amp;" &lt;&lt; TAM_MAX_BITS) |"&amp; IF(lookups!$I$2-3 &gt;= 0, REPT(" ",MAX(1,lookups!$I$2-5+4+1-1-LEN(  IF(ISTEXT(SOURCE!H2412),SOURCE!H2412,  SUBSTITUTE(SUBSTITUTE(TEXT(SOURCE!H2412,"????0"),"  ","")," ",""))   ))), "")&amp;
       IF(ISTEXT(SOURCE!H2412),SOURCE!H2412, SUBSTITUTE(SUBSTITUTE(TEXT(SOURCE!H2412,"????0"),"  ","")," ",""))   &amp;","&amp; IF(lookups!$J$2-3 &gt;= 0, REPT(" ",lookups!$J$2-3-5), "")&amp;
      SOURCE!I2412&amp;
" | "&amp; IF(lookups!$K$2-LEN(SOURCE!I2412) &gt;= 0, REPT(" ",lookups!$K$2-LEN(SOURCE!I2412)), "")&amp;
      SOURCE!J2412&amp;      IF(lookups!$L$2-LEN(SOURCE!J2412) &gt;= 0, REPT(" ",lookups!$L$2-LEN(SOURCE!J2412)), "")&amp;
" | "&amp; IF(lookups!$K$2-LEN(SOURCE!I2412) &gt;= 0, REPT(" ",lookups!$K$2-LEN(SOURCE!I2412)), "")&amp;
      SOURCE!K2412&amp;      IF(lookups!$L$2-LEN(SOURCE!K2412) &gt;= 0, REPT(" ",lookups!$M$2-LEN(SOURCE!K2412)), "")&amp;
" | "&amp; SOURCE!L2412&amp;      IF(lookups!$O$2-LEN(SOURCE!L2412) &gt;= 0, REPT(" ",lookups!$O$2-LEN(SOURCE!L2412)), "")&amp;
" | "&amp; SOURCE!M2412&amp;      IF(lookups!$P$2-LEN(SOURCE!M2412) &gt;= 0, REPT(" ",lookups!$P$2-LEN(SOURCE!M2412)), "")&amp;
      "},"&amp;IF(SOURCE!O2412&lt;&gt;"",""&amp;SOURCE!O2412,"")
 )
)
)</f>
        <v>0</v>
      </c>
    </row>
    <row r="2376" customFormat="false" ht="15.75" hidden="true" customHeight="false" outlineLevel="0" collapsed="false">
      <c r="A2376" s="263" t="n">
        <f aca="false">IF(AND(OR(SOURCE!A2413="",ISBLANK(SOURCE!A2413)),SOURCE!B2413&gt;0),IF(ISBLANK(SOURCE!C2413),"",SOURCE!C2413),
IF(SOURCE!B2413&lt;0,VLOOKUP(SOURCE!B2413,lookups!A$1:B$25,2,0),
  IF(ISBLANK(SOURCE!B2413),
    "",
    "/* "&amp;TEXT(SOURCE!B2413,"???0")&amp;" *"&amp;
      SOURCE!C2413&amp;", "&amp; IF(lookups!$E$2-LEN(SOURCE!C2413) &gt;= 0, REPT(" ",lookups!$E$2-LEN(SOURCE!C2413)), "")&amp;
      SOURCE!D2413&amp;", "&amp; IF(lookups!$F$2-LEN(SOURCE!D2413) &gt;= 0, REPT(" ",lookups!$F$2-LEN(SOURCE!D2413)), "")&amp;
      SOURCE!E2413&amp;", "&amp; IF(lookups!$G$2-LEN(SOURCE!E2413) &gt;=0, REPT(" ",lookups!$G$2-LEN(SOURCE!E2413)), "")&amp;
      SOURCE!F2413&amp;", "&amp; IF(lookups!$H$2-LEN(SOURCE!F2413) &gt;= 0, REPT(" ",lookups!$H$2-LEN(SOURCE!F2413)+2), "")&amp;"("&amp;
      SUBSTITUTE(TEXT(SOURCE!G2413,"??0"),"  ","")&amp;" &lt;&lt; TAM_MAX_BITS) |"&amp; IF(lookups!$I$2-3 &gt;= 0, REPT(" ",MAX(1,lookups!$I$2-5+4+1-1-LEN(  IF(ISTEXT(SOURCE!H2413),SOURCE!H2413,  SUBSTITUTE(SUBSTITUTE(TEXT(SOURCE!H2413,"????0"),"  ","")," ",""))   ))), "")&amp;
       IF(ISTEXT(SOURCE!H2413),SOURCE!H2413, SUBSTITUTE(SUBSTITUTE(TEXT(SOURCE!H2413,"????0"),"  ","")," ",""))   &amp;","&amp; IF(lookups!$J$2-3 &gt;= 0, REPT(" ",lookups!$J$2-3-5), "")&amp;
      SOURCE!I2413&amp;
" | "&amp; IF(lookups!$K$2-LEN(SOURCE!I2413) &gt;= 0, REPT(" ",lookups!$K$2-LEN(SOURCE!I2413)), "")&amp;
      SOURCE!J2413&amp;      IF(lookups!$L$2-LEN(SOURCE!J2413) &gt;= 0, REPT(" ",lookups!$L$2-LEN(SOURCE!J2413)), "")&amp;
" | "&amp; IF(lookups!$K$2-LEN(SOURCE!I2413) &gt;= 0, REPT(" ",lookups!$K$2-LEN(SOURCE!I2413)), "")&amp;
      SOURCE!K2413&amp;      IF(lookups!$L$2-LEN(SOURCE!K2413) &gt;= 0, REPT(" ",lookups!$M$2-LEN(SOURCE!K2413)), "")&amp;
" | "&amp; SOURCE!L2413&amp;      IF(lookups!$O$2-LEN(SOURCE!L2413) &gt;= 0, REPT(" ",lookups!$O$2-LEN(SOURCE!L2413)), "")&amp;
" | "&amp; SOURCE!M2413&amp;      IF(lookups!$P$2-LEN(SOURCE!M2413) &gt;= 0, REPT(" ",lookups!$P$2-LEN(SOURCE!M2413)), "")&amp;
      "},"&amp;IF(SOURCE!O2413&lt;&gt;"",""&amp;SOURCE!O2413,"")
 )
)
)</f>
        <v>0</v>
      </c>
    </row>
    <row r="2377" customFormat="false" ht="15.75" hidden="true" customHeight="false" outlineLevel="0" collapsed="false">
      <c r="A2377" s="263" t="n">
        <f aca="false">IF(AND(OR(SOURCE!A2414="",ISBLANK(SOURCE!A2414)),SOURCE!B2414&gt;0),IF(ISBLANK(SOURCE!C2414),"",SOURCE!C2414),
IF(SOURCE!B2414&lt;0,VLOOKUP(SOURCE!B2414,lookups!A$1:B$25,2,0),
  IF(ISBLANK(SOURCE!B2414),
    "",
    "/* "&amp;TEXT(SOURCE!B2414,"???0")&amp;" *"&amp;
      SOURCE!C2414&amp;", "&amp; IF(lookups!$E$2-LEN(SOURCE!C2414) &gt;= 0, REPT(" ",lookups!$E$2-LEN(SOURCE!C2414)), "")&amp;
      SOURCE!D2414&amp;", "&amp; IF(lookups!$F$2-LEN(SOURCE!D2414) &gt;= 0, REPT(" ",lookups!$F$2-LEN(SOURCE!D2414)), "")&amp;
      SOURCE!E2414&amp;", "&amp; IF(lookups!$G$2-LEN(SOURCE!E2414) &gt;=0, REPT(" ",lookups!$G$2-LEN(SOURCE!E2414)), "")&amp;
      SOURCE!F2414&amp;", "&amp; IF(lookups!$H$2-LEN(SOURCE!F2414) &gt;= 0, REPT(" ",lookups!$H$2-LEN(SOURCE!F2414)+2), "")&amp;"("&amp;
      SUBSTITUTE(TEXT(SOURCE!G2414,"??0"),"  ","")&amp;" &lt;&lt; TAM_MAX_BITS) |"&amp; IF(lookups!$I$2-3 &gt;= 0, REPT(" ",MAX(1,lookups!$I$2-5+4+1-1-LEN(  IF(ISTEXT(SOURCE!H2414),SOURCE!H2414,  SUBSTITUTE(SUBSTITUTE(TEXT(SOURCE!H2414,"????0"),"  ","")," ",""))   ))), "")&amp;
       IF(ISTEXT(SOURCE!H2414),SOURCE!H2414, SUBSTITUTE(SUBSTITUTE(TEXT(SOURCE!H2414,"????0"),"  ","")," ",""))   &amp;","&amp; IF(lookups!$J$2-3 &gt;= 0, REPT(" ",lookups!$J$2-3-5), "")&amp;
      SOURCE!I2414&amp;
" | "&amp; IF(lookups!$K$2-LEN(SOURCE!I2414) &gt;= 0, REPT(" ",lookups!$K$2-LEN(SOURCE!I2414)), "")&amp;
      SOURCE!J2414&amp;      IF(lookups!$L$2-LEN(SOURCE!J2414) &gt;= 0, REPT(" ",lookups!$L$2-LEN(SOURCE!J2414)), "")&amp;
" | "&amp; IF(lookups!$K$2-LEN(SOURCE!I2414) &gt;= 0, REPT(" ",lookups!$K$2-LEN(SOURCE!I2414)), "")&amp;
      SOURCE!K2414&amp;      IF(lookups!$L$2-LEN(SOURCE!K2414) &gt;= 0, REPT(" ",lookups!$M$2-LEN(SOURCE!K2414)), "")&amp;
" | "&amp; SOURCE!L2414&amp;      IF(lookups!$O$2-LEN(SOURCE!L2414) &gt;= 0, REPT(" ",lookups!$O$2-LEN(SOURCE!L2414)), "")&amp;
" | "&amp; SOURCE!M2414&amp;      IF(lookups!$P$2-LEN(SOURCE!M2414) &gt;= 0, REPT(" ",lookups!$P$2-LEN(SOURCE!M2414)), "")&amp;
      "},"&amp;IF(SOURCE!O2414&lt;&gt;"",""&amp;SOURCE!O2414,"")
 )
)
)</f>
        <v>0</v>
      </c>
    </row>
    <row r="2378" customFormat="false" ht="15.75" hidden="true" customHeight="false" outlineLevel="0" collapsed="false">
      <c r="A2378" s="263" t="n">
        <f aca="false">IF(AND(OR(SOURCE!A2415="",ISBLANK(SOURCE!A2415)),SOURCE!B2415&gt;0),IF(ISBLANK(SOURCE!C2415),"",SOURCE!C2415),
IF(SOURCE!B2415&lt;0,VLOOKUP(SOURCE!B2415,lookups!A$1:B$25,2,0),
  IF(ISBLANK(SOURCE!B2415),
    "",
    "/* "&amp;TEXT(SOURCE!B2415,"???0")&amp;" *"&amp;
      SOURCE!C2415&amp;", "&amp; IF(lookups!$E$2-LEN(SOURCE!C2415) &gt;= 0, REPT(" ",lookups!$E$2-LEN(SOURCE!C2415)), "")&amp;
      SOURCE!D2415&amp;", "&amp; IF(lookups!$F$2-LEN(SOURCE!D2415) &gt;= 0, REPT(" ",lookups!$F$2-LEN(SOURCE!D2415)), "")&amp;
      SOURCE!E2415&amp;", "&amp; IF(lookups!$G$2-LEN(SOURCE!E2415) &gt;=0, REPT(" ",lookups!$G$2-LEN(SOURCE!E2415)), "")&amp;
      SOURCE!F2415&amp;", "&amp; IF(lookups!$H$2-LEN(SOURCE!F2415) &gt;= 0, REPT(" ",lookups!$H$2-LEN(SOURCE!F2415)+2), "")&amp;"("&amp;
      SUBSTITUTE(TEXT(SOURCE!G2415,"??0"),"  ","")&amp;" &lt;&lt; TAM_MAX_BITS) |"&amp; IF(lookups!$I$2-3 &gt;= 0, REPT(" ",MAX(1,lookups!$I$2-5+4+1-1-LEN(  IF(ISTEXT(SOURCE!H2415),SOURCE!H2415,  SUBSTITUTE(SUBSTITUTE(TEXT(SOURCE!H2415,"????0"),"  ","")," ",""))   ))), "")&amp;
       IF(ISTEXT(SOURCE!H2415),SOURCE!H2415, SUBSTITUTE(SUBSTITUTE(TEXT(SOURCE!H2415,"????0"),"  ","")," ",""))   &amp;","&amp; IF(lookups!$J$2-3 &gt;= 0, REPT(" ",lookups!$J$2-3-5), "")&amp;
      SOURCE!I2415&amp;
" | "&amp; IF(lookups!$K$2-LEN(SOURCE!I2415) &gt;= 0, REPT(" ",lookups!$K$2-LEN(SOURCE!I2415)), "")&amp;
      SOURCE!J2415&amp;      IF(lookups!$L$2-LEN(SOURCE!J2415) &gt;= 0, REPT(" ",lookups!$L$2-LEN(SOURCE!J2415)), "")&amp;
" | "&amp; IF(lookups!$K$2-LEN(SOURCE!I2415) &gt;= 0, REPT(" ",lookups!$K$2-LEN(SOURCE!I2415)), "")&amp;
      SOURCE!K2415&amp;      IF(lookups!$L$2-LEN(SOURCE!K2415) &gt;= 0, REPT(" ",lookups!$M$2-LEN(SOURCE!K2415)), "")&amp;
" | "&amp; SOURCE!L2415&amp;      IF(lookups!$O$2-LEN(SOURCE!L2415) &gt;= 0, REPT(" ",lookups!$O$2-LEN(SOURCE!L2415)), "")&amp;
" | "&amp; SOURCE!M2415&amp;      IF(lookups!$P$2-LEN(SOURCE!M2415) &gt;= 0, REPT(" ",lookups!$P$2-LEN(SOURCE!M2415)), "")&amp;
      "},"&amp;IF(SOURCE!O2415&lt;&gt;"",""&amp;SOURCE!O2415,"")
 )
)
)</f>
        <v>0</v>
      </c>
    </row>
    <row r="2379" customFormat="false" ht="15.75" hidden="true" customHeight="false" outlineLevel="0" collapsed="false">
      <c r="A2379" s="263" t="n">
        <f aca="false">IF(AND(OR(SOURCE!A2416="",ISBLANK(SOURCE!A2416)),SOURCE!B2416&gt;0),IF(ISBLANK(SOURCE!C2416),"",SOURCE!C2416),
IF(SOURCE!B2416&lt;0,VLOOKUP(SOURCE!B2416,lookups!A$1:B$25,2,0),
  IF(ISBLANK(SOURCE!B2416),
    "",
    "/* "&amp;TEXT(SOURCE!B2416,"???0")&amp;" *"&amp;
      SOURCE!C2416&amp;", "&amp; IF(lookups!$E$2-LEN(SOURCE!C2416) &gt;= 0, REPT(" ",lookups!$E$2-LEN(SOURCE!C2416)), "")&amp;
      SOURCE!D2416&amp;", "&amp; IF(lookups!$F$2-LEN(SOURCE!D2416) &gt;= 0, REPT(" ",lookups!$F$2-LEN(SOURCE!D2416)), "")&amp;
      SOURCE!E2416&amp;", "&amp; IF(lookups!$G$2-LEN(SOURCE!E2416) &gt;=0, REPT(" ",lookups!$G$2-LEN(SOURCE!E2416)), "")&amp;
      SOURCE!F2416&amp;", "&amp; IF(lookups!$H$2-LEN(SOURCE!F2416) &gt;= 0, REPT(" ",lookups!$H$2-LEN(SOURCE!F2416)+2), "")&amp;"("&amp;
      SUBSTITUTE(TEXT(SOURCE!G2416,"??0"),"  ","")&amp;" &lt;&lt; TAM_MAX_BITS) |"&amp; IF(lookups!$I$2-3 &gt;= 0, REPT(" ",MAX(1,lookups!$I$2-5+4+1-1-LEN(  IF(ISTEXT(SOURCE!H2416),SOURCE!H2416,  SUBSTITUTE(SUBSTITUTE(TEXT(SOURCE!H2416,"????0"),"  ","")," ",""))   ))), "")&amp;
       IF(ISTEXT(SOURCE!H2416),SOURCE!H2416, SUBSTITUTE(SUBSTITUTE(TEXT(SOURCE!H2416,"????0"),"  ","")," ",""))   &amp;","&amp; IF(lookups!$J$2-3 &gt;= 0, REPT(" ",lookups!$J$2-3-5), "")&amp;
      SOURCE!I2416&amp;
" | "&amp; IF(lookups!$K$2-LEN(SOURCE!I2416) &gt;= 0, REPT(" ",lookups!$K$2-LEN(SOURCE!I2416)), "")&amp;
      SOURCE!J2416&amp;      IF(lookups!$L$2-LEN(SOURCE!J2416) &gt;= 0, REPT(" ",lookups!$L$2-LEN(SOURCE!J2416)), "")&amp;
" | "&amp; IF(lookups!$K$2-LEN(SOURCE!I2416) &gt;= 0, REPT(" ",lookups!$K$2-LEN(SOURCE!I2416)), "")&amp;
      SOURCE!K2416&amp;      IF(lookups!$L$2-LEN(SOURCE!K2416) &gt;= 0, REPT(" ",lookups!$M$2-LEN(SOURCE!K2416)), "")&amp;
" | "&amp; SOURCE!L2416&amp;      IF(lookups!$O$2-LEN(SOURCE!L2416) &gt;= 0, REPT(" ",lookups!$O$2-LEN(SOURCE!L2416)), "")&amp;
" | "&amp; SOURCE!M2416&amp;      IF(lookups!$P$2-LEN(SOURCE!M2416) &gt;= 0, REPT(" ",lookups!$P$2-LEN(SOURCE!M2416)), "")&amp;
      "},"&amp;IF(SOURCE!O2416&lt;&gt;"",""&amp;SOURCE!O2416,"")
 )
)
)</f>
        <v>0</v>
      </c>
    </row>
    <row r="2380" customFormat="false" ht="15.75" hidden="true" customHeight="false" outlineLevel="0" collapsed="false">
      <c r="A2380" s="263" t="n">
        <f aca="false">IF(AND(OR(SOURCE!A2417="",ISBLANK(SOURCE!A2417)),SOURCE!B2417&gt;0),IF(ISBLANK(SOURCE!C2417),"",SOURCE!C2417),
IF(SOURCE!B2417&lt;0,VLOOKUP(SOURCE!B2417,lookups!A$1:B$25,2,0),
  IF(ISBLANK(SOURCE!B2417),
    "",
    "/* "&amp;TEXT(SOURCE!B2417,"???0")&amp;" *"&amp;
      SOURCE!C2417&amp;", "&amp; IF(lookups!$E$2-LEN(SOURCE!C2417) &gt;= 0, REPT(" ",lookups!$E$2-LEN(SOURCE!C2417)), "")&amp;
      SOURCE!D2417&amp;", "&amp; IF(lookups!$F$2-LEN(SOURCE!D2417) &gt;= 0, REPT(" ",lookups!$F$2-LEN(SOURCE!D2417)), "")&amp;
      SOURCE!E2417&amp;", "&amp; IF(lookups!$G$2-LEN(SOURCE!E2417) &gt;=0, REPT(" ",lookups!$G$2-LEN(SOURCE!E2417)), "")&amp;
      SOURCE!F2417&amp;", "&amp; IF(lookups!$H$2-LEN(SOURCE!F2417) &gt;= 0, REPT(" ",lookups!$H$2-LEN(SOURCE!F2417)+2), "")&amp;"("&amp;
      SUBSTITUTE(TEXT(SOURCE!G2417,"??0"),"  ","")&amp;" &lt;&lt; TAM_MAX_BITS) |"&amp; IF(lookups!$I$2-3 &gt;= 0, REPT(" ",MAX(1,lookups!$I$2-5+4+1-1-LEN(  IF(ISTEXT(SOURCE!H2417),SOURCE!H2417,  SUBSTITUTE(SUBSTITUTE(TEXT(SOURCE!H2417,"????0"),"  ","")," ",""))   ))), "")&amp;
       IF(ISTEXT(SOURCE!H2417),SOURCE!H2417, SUBSTITUTE(SUBSTITUTE(TEXT(SOURCE!H2417,"????0"),"  ","")," ",""))   &amp;","&amp; IF(lookups!$J$2-3 &gt;= 0, REPT(" ",lookups!$J$2-3-5), "")&amp;
      SOURCE!I2417&amp;
" | "&amp; IF(lookups!$K$2-LEN(SOURCE!I2417) &gt;= 0, REPT(" ",lookups!$K$2-LEN(SOURCE!I2417)), "")&amp;
      SOURCE!J2417&amp;      IF(lookups!$L$2-LEN(SOURCE!J2417) &gt;= 0, REPT(" ",lookups!$L$2-LEN(SOURCE!J2417)), "")&amp;
" | "&amp; IF(lookups!$K$2-LEN(SOURCE!I2417) &gt;= 0, REPT(" ",lookups!$K$2-LEN(SOURCE!I2417)), "")&amp;
      SOURCE!K2417&amp;      IF(lookups!$L$2-LEN(SOURCE!K2417) &gt;= 0, REPT(" ",lookups!$M$2-LEN(SOURCE!K2417)), "")&amp;
" | "&amp; SOURCE!L2417&amp;      IF(lookups!$O$2-LEN(SOURCE!L2417) &gt;= 0, REPT(" ",lookups!$O$2-LEN(SOURCE!L2417)), "")&amp;
" | "&amp; SOURCE!M2417&amp;      IF(lookups!$P$2-LEN(SOURCE!M2417) &gt;= 0, REPT(" ",lookups!$P$2-LEN(SOURCE!M2417)), "")&amp;
      "},"&amp;IF(SOURCE!O2417&lt;&gt;"",""&amp;SOURCE!O2417,"")
 )
)
)</f>
        <v>0</v>
      </c>
    </row>
    <row r="2381" customFormat="false" ht="15.75" hidden="true" customHeight="false" outlineLevel="0" collapsed="false">
      <c r="A2381" s="263" t="n">
        <f aca="false">IF(AND(OR(SOURCE!A2418="",ISBLANK(SOURCE!A2418)),SOURCE!B2418&gt;0),IF(ISBLANK(SOURCE!C2418),"",SOURCE!C2418),
IF(SOURCE!B2418&lt;0,VLOOKUP(SOURCE!B2418,lookups!A$1:B$25,2,0),
  IF(ISBLANK(SOURCE!B2418),
    "",
    "/* "&amp;TEXT(SOURCE!B2418,"???0")&amp;" *"&amp;
      SOURCE!C2418&amp;", "&amp; IF(lookups!$E$2-LEN(SOURCE!C2418) &gt;= 0, REPT(" ",lookups!$E$2-LEN(SOURCE!C2418)), "")&amp;
      SOURCE!D2418&amp;", "&amp; IF(lookups!$F$2-LEN(SOURCE!D2418) &gt;= 0, REPT(" ",lookups!$F$2-LEN(SOURCE!D2418)), "")&amp;
      SOURCE!E2418&amp;", "&amp; IF(lookups!$G$2-LEN(SOURCE!E2418) &gt;=0, REPT(" ",lookups!$G$2-LEN(SOURCE!E2418)), "")&amp;
      SOURCE!F2418&amp;", "&amp; IF(lookups!$H$2-LEN(SOURCE!F2418) &gt;= 0, REPT(" ",lookups!$H$2-LEN(SOURCE!F2418)+2), "")&amp;"("&amp;
      SUBSTITUTE(TEXT(SOURCE!G2418,"??0"),"  ","")&amp;" &lt;&lt; TAM_MAX_BITS) |"&amp; IF(lookups!$I$2-3 &gt;= 0, REPT(" ",MAX(1,lookups!$I$2-5+4+1-1-LEN(  IF(ISTEXT(SOURCE!H2418),SOURCE!H2418,  SUBSTITUTE(SUBSTITUTE(TEXT(SOURCE!H2418,"????0"),"  ","")," ",""))   ))), "")&amp;
       IF(ISTEXT(SOURCE!H2418),SOURCE!H2418, SUBSTITUTE(SUBSTITUTE(TEXT(SOURCE!H2418,"????0"),"  ","")," ",""))   &amp;","&amp; IF(lookups!$J$2-3 &gt;= 0, REPT(" ",lookups!$J$2-3-5), "")&amp;
      SOURCE!I2418&amp;
" | "&amp; IF(lookups!$K$2-LEN(SOURCE!I2418) &gt;= 0, REPT(" ",lookups!$K$2-LEN(SOURCE!I2418)), "")&amp;
      SOURCE!J2418&amp;      IF(lookups!$L$2-LEN(SOURCE!J2418) &gt;= 0, REPT(" ",lookups!$L$2-LEN(SOURCE!J2418)), "")&amp;
" | "&amp; IF(lookups!$K$2-LEN(SOURCE!I2418) &gt;= 0, REPT(" ",lookups!$K$2-LEN(SOURCE!I2418)), "")&amp;
      SOURCE!K2418&amp;      IF(lookups!$L$2-LEN(SOURCE!K2418) &gt;= 0, REPT(" ",lookups!$M$2-LEN(SOURCE!K2418)), "")&amp;
" | "&amp; SOURCE!L2418&amp;      IF(lookups!$O$2-LEN(SOURCE!L2418) &gt;= 0, REPT(" ",lookups!$O$2-LEN(SOURCE!L2418)), "")&amp;
" | "&amp; SOURCE!M2418&amp;      IF(lookups!$P$2-LEN(SOURCE!M2418) &gt;= 0, REPT(" ",lookups!$P$2-LEN(SOURCE!M2418)), "")&amp;
      "},"&amp;IF(SOURCE!O2418&lt;&gt;"",""&amp;SOURCE!O2418,"")
 )
)
)</f>
        <v>0</v>
      </c>
    </row>
    <row r="2382" customFormat="false" ht="15.75" hidden="true" customHeight="false" outlineLevel="0" collapsed="false">
      <c r="A2382" s="263" t="n">
        <f aca="false">IF(AND(OR(SOURCE!A2419="",ISBLANK(SOURCE!A2419)),SOURCE!B2419&gt;0),IF(ISBLANK(SOURCE!C2419),"",SOURCE!C2419),
IF(SOURCE!B2419&lt;0,VLOOKUP(SOURCE!B2419,lookups!A$1:B$25,2,0),
  IF(ISBLANK(SOURCE!B2419),
    "",
    "/* "&amp;TEXT(SOURCE!B2419,"???0")&amp;" *"&amp;
      SOURCE!C2419&amp;", "&amp; IF(lookups!$E$2-LEN(SOURCE!C2419) &gt;= 0, REPT(" ",lookups!$E$2-LEN(SOURCE!C2419)), "")&amp;
      SOURCE!D2419&amp;", "&amp; IF(lookups!$F$2-LEN(SOURCE!D2419) &gt;= 0, REPT(" ",lookups!$F$2-LEN(SOURCE!D2419)), "")&amp;
      SOURCE!E2419&amp;", "&amp; IF(lookups!$G$2-LEN(SOURCE!E2419) &gt;=0, REPT(" ",lookups!$G$2-LEN(SOURCE!E2419)), "")&amp;
      SOURCE!F2419&amp;", "&amp; IF(lookups!$H$2-LEN(SOURCE!F2419) &gt;= 0, REPT(" ",lookups!$H$2-LEN(SOURCE!F2419)+2), "")&amp;"("&amp;
      SUBSTITUTE(TEXT(SOURCE!G2419,"??0"),"  ","")&amp;" &lt;&lt; TAM_MAX_BITS) |"&amp; IF(lookups!$I$2-3 &gt;= 0, REPT(" ",MAX(1,lookups!$I$2-5+4+1-1-LEN(  IF(ISTEXT(SOURCE!H2419),SOURCE!H2419,  SUBSTITUTE(SUBSTITUTE(TEXT(SOURCE!H2419,"????0"),"  ","")," ",""))   ))), "")&amp;
       IF(ISTEXT(SOURCE!H2419),SOURCE!H2419, SUBSTITUTE(SUBSTITUTE(TEXT(SOURCE!H2419,"????0"),"  ","")," ",""))   &amp;","&amp; IF(lookups!$J$2-3 &gt;= 0, REPT(" ",lookups!$J$2-3-5), "")&amp;
      SOURCE!I2419&amp;
" | "&amp; IF(lookups!$K$2-LEN(SOURCE!I2419) &gt;= 0, REPT(" ",lookups!$K$2-LEN(SOURCE!I2419)), "")&amp;
      SOURCE!J2419&amp;      IF(lookups!$L$2-LEN(SOURCE!J2419) &gt;= 0, REPT(" ",lookups!$L$2-LEN(SOURCE!J2419)), "")&amp;
" | "&amp; IF(lookups!$K$2-LEN(SOURCE!I2419) &gt;= 0, REPT(" ",lookups!$K$2-LEN(SOURCE!I2419)), "")&amp;
      SOURCE!K2419&amp;      IF(lookups!$L$2-LEN(SOURCE!K2419) &gt;= 0, REPT(" ",lookups!$M$2-LEN(SOURCE!K2419)), "")&amp;
" | "&amp; SOURCE!L2419&amp;      IF(lookups!$O$2-LEN(SOURCE!L2419) &gt;= 0, REPT(" ",lookups!$O$2-LEN(SOURCE!L2419)), "")&amp;
" | "&amp; SOURCE!M2419&amp;      IF(lookups!$P$2-LEN(SOURCE!M2419) &gt;= 0, REPT(" ",lookups!$P$2-LEN(SOURCE!M2419)), "")&amp;
      "},"&amp;IF(SOURCE!O2419&lt;&gt;"",""&amp;SOURCE!O2419,"")
 )
)
)</f>
        <v>0</v>
      </c>
    </row>
    <row r="2383" customFormat="false" ht="15.75" hidden="true" customHeight="false" outlineLevel="0" collapsed="false">
      <c r="A2383" s="263" t="n">
        <f aca="false">IF(AND(OR(SOURCE!A2420="",ISBLANK(SOURCE!A2420)),SOURCE!B2420&gt;0),IF(ISBLANK(SOURCE!C2420),"",SOURCE!C2420),
IF(SOURCE!B2420&lt;0,VLOOKUP(SOURCE!B2420,lookups!A$1:B$25,2,0),
  IF(ISBLANK(SOURCE!B2420),
    "",
    "/* "&amp;TEXT(SOURCE!B2420,"???0")&amp;" *"&amp;
      SOURCE!C2420&amp;", "&amp; IF(lookups!$E$2-LEN(SOURCE!C2420) &gt;= 0, REPT(" ",lookups!$E$2-LEN(SOURCE!C2420)), "")&amp;
      SOURCE!D2420&amp;", "&amp; IF(lookups!$F$2-LEN(SOURCE!D2420) &gt;= 0, REPT(" ",lookups!$F$2-LEN(SOURCE!D2420)), "")&amp;
      SOURCE!E2420&amp;", "&amp; IF(lookups!$G$2-LEN(SOURCE!E2420) &gt;=0, REPT(" ",lookups!$G$2-LEN(SOURCE!E2420)), "")&amp;
      SOURCE!F2420&amp;", "&amp; IF(lookups!$H$2-LEN(SOURCE!F2420) &gt;= 0, REPT(" ",lookups!$H$2-LEN(SOURCE!F2420)+2), "")&amp;"("&amp;
      SUBSTITUTE(TEXT(SOURCE!G2420,"??0"),"  ","")&amp;" &lt;&lt; TAM_MAX_BITS) |"&amp; IF(lookups!$I$2-3 &gt;= 0, REPT(" ",MAX(1,lookups!$I$2-5+4+1-1-LEN(  IF(ISTEXT(SOURCE!H2420),SOURCE!H2420,  SUBSTITUTE(SUBSTITUTE(TEXT(SOURCE!H2420,"????0"),"  ","")," ",""))   ))), "")&amp;
       IF(ISTEXT(SOURCE!H2420),SOURCE!H2420, SUBSTITUTE(SUBSTITUTE(TEXT(SOURCE!H2420,"????0"),"  ","")," ",""))   &amp;","&amp; IF(lookups!$J$2-3 &gt;= 0, REPT(" ",lookups!$J$2-3-5), "")&amp;
      SOURCE!I2420&amp;
" | "&amp; IF(lookups!$K$2-LEN(SOURCE!I2420) &gt;= 0, REPT(" ",lookups!$K$2-LEN(SOURCE!I2420)), "")&amp;
      SOURCE!J2420&amp;      IF(lookups!$L$2-LEN(SOURCE!J2420) &gt;= 0, REPT(" ",lookups!$L$2-LEN(SOURCE!J2420)), "")&amp;
" | "&amp; IF(lookups!$K$2-LEN(SOURCE!I2420) &gt;= 0, REPT(" ",lookups!$K$2-LEN(SOURCE!I2420)), "")&amp;
      SOURCE!K2420&amp;      IF(lookups!$L$2-LEN(SOURCE!K2420) &gt;= 0, REPT(" ",lookups!$M$2-LEN(SOURCE!K2420)), "")&amp;
" | "&amp; SOURCE!L2420&amp;      IF(lookups!$O$2-LEN(SOURCE!L2420) &gt;= 0, REPT(" ",lookups!$O$2-LEN(SOURCE!L2420)), "")&amp;
" | "&amp; SOURCE!M2420&amp;      IF(lookups!$P$2-LEN(SOURCE!M2420) &gt;= 0, REPT(" ",lookups!$P$2-LEN(SOURCE!M2420)), "")&amp;
      "},"&amp;IF(SOURCE!O2420&lt;&gt;"",""&amp;SOURCE!O2420,"")
 )
)
)</f>
        <v>0</v>
      </c>
    </row>
    <row r="2384" customFormat="false" ht="15.75" hidden="true" customHeight="false" outlineLevel="0" collapsed="false">
      <c r="A2384" s="263" t="n">
        <f aca="false">IF(AND(OR(SOURCE!A2421="",ISBLANK(SOURCE!A2421)),SOURCE!B2421&gt;0),IF(ISBLANK(SOURCE!C2421),"",SOURCE!C2421),
IF(SOURCE!B2421&lt;0,VLOOKUP(SOURCE!B2421,lookups!A$1:B$25,2,0),
  IF(ISBLANK(SOURCE!B2421),
    "",
    "/* "&amp;TEXT(SOURCE!B2421,"???0")&amp;" *"&amp;
      SOURCE!C2421&amp;", "&amp; IF(lookups!$E$2-LEN(SOURCE!C2421) &gt;= 0, REPT(" ",lookups!$E$2-LEN(SOURCE!C2421)), "")&amp;
      SOURCE!D2421&amp;", "&amp; IF(lookups!$F$2-LEN(SOURCE!D2421) &gt;= 0, REPT(" ",lookups!$F$2-LEN(SOURCE!D2421)), "")&amp;
      SOURCE!E2421&amp;", "&amp; IF(lookups!$G$2-LEN(SOURCE!E2421) &gt;=0, REPT(" ",lookups!$G$2-LEN(SOURCE!E2421)), "")&amp;
      SOURCE!F2421&amp;", "&amp; IF(lookups!$H$2-LEN(SOURCE!F2421) &gt;= 0, REPT(" ",lookups!$H$2-LEN(SOURCE!F2421)+2), "")&amp;"("&amp;
      SUBSTITUTE(TEXT(SOURCE!G2421,"??0"),"  ","")&amp;" &lt;&lt; TAM_MAX_BITS) |"&amp; IF(lookups!$I$2-3 &gt;= 0, REPT(" ",MAX(1,lookups!$I$2-5+4+1-1-LEN(  IF(ISTEXT(SOURCE!H2421),SOURCE!H2421,  SUBSTITUTE(SUBSTITUTE(TEXT(SOURCE!H2421,"????0"),"  ","")," ",""))   ))), "")&amp;
       IF(ISTEXT(SOURCE!H2421),SOURCE!H2421, SUBSTITUTE(SUBSTITUTE(TEXT(SOURCE!H2421,"????0"),"  ","")," ",""))   &amp;","&amp; IF(lookups!$J$2-3 &gt;= 0, REPT(" ",lookups!$J$2-3-5), "")&amp;
      SOURCE!I2421&amp;
" | "&amp; IF(lookups!$K$2-LEN(SOURCE!I2421) &gt;= 0, REPT(" ",lookups!$K$2-LEN(SOURCE!I2421)), "")&amp;
      SOURCE!J2421&amp;      IF(lookups!$L$2-LEN(SOURCE!J2421) &gt;= 0, REPT(" ",lookups!$L$2-LEN(SOURCE!J2421)), "")&amp;
" | "&amp; IF(lookups!$K$2-LEN(SOURCE!I2421) &gt;= 0, REPT(" ",lookups!$K$2-LEN(SOURCE!I2421)), "")&amp;
      SOURCE!K2421&amp;      IF(lookups!$L$2-LEN(SOURCE!K2421) &gt;= 0, REPT(" ",lookups!$M$2-LEN(SOURCE!K2421)), "")&amp;
" | "&amp; SOURCE!L2421&amp;      IF(lookups!$O$2-LEN(SOURCE!L2421) &gt;= 0, REPT(" ",lookups!$O$2-LEN(SOURCE!L2421)), "")&amp;
" | "&amp; SOURCE!M2421&amp;      IF(lookups!$P$2-LEN(SOURCE!M2421) &gt;= 0, REPT(" ",lookups!$P$2-LEN(SOURCE!M2421)), "")&amp;
      "},"&amp;IF(SOURCE!O2421&lt;&gt;"",""&amp;SOURCE!O2421,"")
 )
)
)</f>
        <v>0</v>
      </c>
    </row>
    <row r="2385" customFormat="false" ht="15.75" hidden="true" customHeight="false" outlineLevel="0" collapsed="false">
      <c r="A2385" s="263" t="n">
        <f aca="false">IF(AND(OR(SOURCE!A2422="",ISBLANK(SOURCE!A2422)),SOURCE!B2422&gt;0),IF(ISBLANK(SOURCE!C2422),"",SOURCE!C2422),
IF(SOURCE!B2422&lt;0,VLOOKUP(SOURCE!B2422,lookups!A$1:B$25,2,0),
  IF(ISBLANK(SOURCE!B2422),
    "",
    "/* "&amp;TEXT(SOURCE!B2422,"???0")&amp;" *"&amp;
      SOURCE!C2422&amp;", "&amp; IF(lookups!$E$2-LEN(SOURCE!C2422) &gt;= 0, REPT(" ",lookups!$E$2-LEN(SOURCE!C2422)), "")&amp;
      SOURCE!D2422&amp;", "&amp; IF(lookups!$F$2-LEN(SOURCE!D2422) &gt;= 0, REPT(" ",lookups!$F$2-LEN(SOURCE!D2422)), "")&amp;
      SOURCE!E2422&amp;", "&amp; IF(lookups!$G$2-LEN(SOURCE!E2422) &gt;=0, REPT(" ",lookups!$G$2-LEN(SOURCE!E2422)), "")&amp;
      SOURCE!F2422&amp;", "&amp; IF(lookups!$H$2-LEN(SOURCE!F2422) &gt;= 0, REPT(" ",lookups!$H$2-LEN(SOURCE!F2422)+2), "")&amp;"("&amp;
      SUBSTITUTE(TEXT(SOURCE!G2422,"??0"),"  ","")&amp;" &lt;&lt; TAM_MAX_BITS) |"&amp; IF(lookups!$I$2-3 &gt;= 0, REPT(" ",MAX(1,lookups!$I$2-5+4+1-1-LEN(  IF(ISTEXT(SOURCE!H2422),SOURCE!H2422,  SUBSTITUTE(SUBSTITUTE(TEXT(SOURCE!H2422,"????0"),"  ","")," ",""))   ))), "")&amp;
       IF(ISTEXT(SOURCE!H2422),SOURCE!H2422, SUBSTITUTE(SUBSTITUTE(TEXT(SOURCE!H2422,"????0"),"  ","")," ",""))   &amp;","&amp; IF(lookups!$J$2-3 &gt;= 0, REPT(" ",lookups!$J$2-3-5), "")&amp;
      SOURCE!I2422&amp;
" | "&amp; IF(lookups!$K$2-LEN(SOURCE!I2422) &gt;= 0, REPT(" ",lookups!$K$2-LEN(SOURCE!I2422)), "")&amp;
      SOURCE!J2422&amp;      IF(lookups!$L$2-LEN(SOURCE!J2422) &gt;= 0, REPT(" ",lookups!$L$2-LEN(SOURCE!J2422)), "")&amp;
" | "&amp; IF(lookups!$K$2-LEN(SOURCE!I2422) &gt;= 0, REPT(" ",lookups!$K$2-LEN(SOURCE!I2422)), "")&amp;
      SOURCE!K2422&amp;      IF(lookups!$L$2-LEN(SOURCE!K2422) &gt;= 0, REPT(" ",lookups!$M$2-LEN(SOURCE!K2422)), "")&amp;
" | "&amp; SOURCE!L2422&amp;      IF(lookups!$O$2-LEN(SOURCE!L2422) &gt;= 0, REPT(" ",lookups!$O$2-LEN(SOURCE!L2422)), "")&amp;
" | "&amp; SOURCE!M2422&amp;      IF(lookups!$P$2-LEN(SOURCE!M2422) &gt;= 0, REPT(" ",lookups!$P$2-LEN(SOURCE!M2422)), "")&amp;
      "},"&amp;IF(SOURCE!O2422&lt;&gt;"",""&amp;SOURCE!O2422,"")
 )
)
)</f>
        <v>0</v>
      </c>
    </row>
    <row r="2386" customFormat="false" ht="15.75" hidden="true" customHeight="false" outlineLevel="0" collapsed="false">
      <c r="A2386" s="263" t="n">
        <f aca="false">IF(AND(OR(SOURCE!A2423="",ISBLANK(SOURCE!A2423)),SOURCE!B2423&gt;0),IF(ISBLANK(SOURCE!C2423),"",SOURCE!C2423),
IF(SOURCE!B2423&lt;0,VLOOKUP(SOURCE!B2423,lookups!A$1:B$25,2,0),
  IF(ISBLANK(SOURCE!B2423),
    "",
    "/* "&amp;TEXT(SOURCE!B2423,"???0")&amp;" *"&amp;
      SOURCE!C2423&amp;", "&amp; IF(lookups!$E$2-LEN(SOURCE!C2423) &gt;= 0, REPT(" ",lookups!$E$2-LEN(SOURCE!C2423)), "")&amp;
      SOURCE!D2423&amp;", "&amp; IF(lookups!$F$2-LEN(SOURCE!D2423) &gt;= 0, REPT(" ",lookups!$F$2-LEN(SOURCE!D2423)), "")&amp;
      SOURCE!E2423&amp;", "&amp; IF(lookups!$G$2-LEN(SOURCE!E2423) &gt;=0, REPT(" ",lookups!$G$2-LEN(SOURCE!E2423)), "")&amp;
      SOURCE!F2423&amp;", "&amp; IF(lookups!$H$2-LEN(SOURCE!F2423) &gt;= 0, REPT(" ",lookups!$H$2-LEN(SOURCE!F2423)+2), "")&amp;"("&amp;
      SUBSTITUTE(TEXT(SOURCE!G2423,"??0"),"  ","")&amp;" &lt;&lt; TAM_MAX_BITS) |"&amp; IF(lookups!$I$2-3 &gt;= 0, REPT(" ",MAX(1,lookups!$I$2-5+4+1-1-LEN(  IF(ISTEXT(SOURCE!H2423),SOURCE!H2423,  SUBSTITUTE(SUBSTITUTE(TEXT(SOURCE!H2423,"????0"),"  ","")," ",""))   ))), "")&amp;
       IF(ISTEXT(SOURCE!H2423),SOURCE!H2423, SUBSTITUTE(SUBSTITUTE(TEXT(SOURCE!H2423,"????0"),"  ","")," ",""))   &amp;","&amp; IF(lookups!$J$2-3 &gt;= 0, REPT(" ",lookups!$J$2-3-5), "")&amp;
      SOURCE!I2423&amp;
" | "&amp; IF(lookups!$K$2-LEN(SOURCE!I2423) &gt;= 0, REPT(" ",lookups!$K$2-LEN(SOURCE!I2423)), "")&amp;
      SOURCE!J2423&amp;      IF(lookups!$L$2-LEN(SOURCE!J2423) &gt;= 0, REPT(" ",lookups!$L$2-LEN(SOURCE!J2423)), "")&amp;
" | "&amp; IF(lookups!$K$2-LEN(SOURCE!I2423) &gt;= 0, REPT(" ",lookups!$K$2-LEN(SOURCE!I2423)), "")&amp;
      SOURCE!K2423&amp;      IF(lookups!$L$2-LEN(SOURCE!K2423) &gt;= 0, REPT(" ",lookups!$M$2-LEN(SOURCE!K2423)), "")&amp;
" | "&amp; SOURCE!L2423&amp;      IF(lookups!$O$2-LEN(SOURCE!L2423) &gt;= 0, REPT(" ",lookups!$O$2-LEN(SOURCE!L2423)), "")&amp;
" | "&amp; SOURCE!M2423&amp;      IF(lookups!$P$2-LEN(SOURCE!M2423) &gt;= 0, REPT(" ",lookups!$P$2-LEN(SOURCE!M2423)), "")&amp;
      "},"&amp;IF(SOURCE!O2423&lt;&gt;"",""&amp;SOURCE!O2423,"")
 )
)
)</f>
        <v>0</v>
      </c>
    </row>
    <row r="2387" customFormat="false" ht="15.75" hidden="true" customHeight="false" outlineLevel="0" collapsed="false">
      <c r="A2387" s="263" t="n">
        <f aca="false">IF(AND(OR(SOURCE!A2424="",ISBLANK(SOURCE!A2424)),SOURCE!B2424&gt;0),IF(ISBLANK(SOURCE!C2424),"",SOURCE!C2424),
IF(SOURCE!B2424&lt;0,VLOOKUP(SOURCE!B2424,lookups!A$1:B$25,2,0),
  IF(ISBLANK(SOURCE!B2424),
    "",
    "/* "&amp;TEXT(SOURCE!B2424,"???0")&amp;" *"&amp;
      SOURCE!C2424&amp;", "&amp; IF(lookups!$E$2-LEN(SOURCE!C2424) &gt;= 0, REPT(" ",lookups!$E$2-LEN(SOURCE!C2424)), "")&amp;
      SOURCE!D2424&amp;", "&amp; IF(lookups!$F$2-LEN(SOURCE!D2424) &gt;= 0, REPT(" ",lookups!$F$2-LEN(SOURCE!D2424)), "")&amp;
      SOURCE!E2424&amp;", "&amp; IF(lookups!$G$2-LEN(SOURCE!E2424) &gt;=0, REPT(" ",lookups!$G$2-LEN(SOURCE!E2424)), "")&amp;
      SOURCE!F2424&amp;", "&amp; IF(lookups!$H$2-LEN(SOURCE!F2424) &gt;= 0, REPT(" ",lookups!$H$2-LEN(SOURCE!F2424)+2), "")&amp;"("&amp;
      SUBSTITUTE(TEXT(SOURCE!G2424,"??0"),"  ","")&amp;" &lt;&lt; TAM_MAX_BITS) |"&amp; IF(lookups!$I$2-3 &gt;= 0, REPT(" ",MAX(1,lookups!$I$2-5+4+1-1-LEN(  IF(ISTEXT(SOURCE!H2424),SOURCE!H2424,  SUBSTITUTE(SUBSTITUTE(TEXT(SOURCE!H2424,"????0"),"  ","")," ",""))   ))), "")&amp;
       IF(ISTEXT(SOURCE!H2424),SOURCE!H2424, SUBSTITUTE(SUBSTITUTE(TEXT(SOURCE!H2424,"????0"),"  ","")," ",""))   &amp;","&amp; IF(lookups!$J$2-3 &gt;= 0, REPT(" ",lookups!$J$2-3-5), "")&amp;
      SOURCE!I2424&amp;
" | "&amp; IF(lookups!$K$2-LEN(SOURCE!I2424) &gt;= 0, REPT(" ",lookups!$K$2-LEN(SOURCE!I2424)), "")&amp;
      SOURCE!J2424&amp;      IF(lookups!$L$2-LEN(SOURCE!J2424) &gt;= 0, REPT(" ",lookups!$L$2-LEN(SOURCE!J2424)), "")&amp;
" | "&amp; IF(lookups!$K$2-LEN(SOURCE!I2424) &gt;= 0, REPT(" ",lookups!$K$2-LEN(SOURCE!I2424)), "")&amp;
      SOURCE!K2424&amp;      IF(lookups!$L$2-LEN(SOURCE!K2424) &gt;= 0, REPT(" ",lookups!$M$2-LEN(SOURCE!K2424)), "")&amp;
" | "&amp; SOURCE!L2424&amp;      IF(lookups!$O$2-LEN(SOURCE!L2424) &gt;= 0, REPT(" ",lookups!$O$2-LEN(SOURCE!L2424)), "")&amp;
" | "&amp; SOURCE!M2424&amp;      IF(lookups!$P$2-LEN(SOURCE!M2424) &gt;= 0, REPT(" ",lookups!$P$2-LEN(SOURCE!M2424)), "")&amp;
      "},"&amp;IF(SOURCE!O2424&lt;&gt;"",""&amp;SOURCE!O2424,"")
 )
)
)</f>
        <v>0</v>
      </c>
    </row>
    <row r="2388" customFormat="false" ht="15.75" hidden="true" customHeight="false" outlineLevel="0" collapsed="false">
      <c r="A2388" s="263" t="n">
        <f aca="false">IF(AND(OR(SOURCE!A2425="",ISBLANK(SOURCE!A2425)),SOURCE!B2425&gt;0),IF(ISBLANK(SOURCE!C2425),"",SOURCE!C2425),
IF(SOURCE!B2425&lt;0,VLOOKUP(SOURCE!B2425,lookups!A$1:B$25,2,0),
  IF(ISBLANK(SOURCE!B2425),
    "",
    "/* "&amp;TEXT(SOURCE!B2425,"???0")&amp;" *"&amp;
      SOURCE!C2425&amp;", "&amp; IF(lookups!$E$2-LEN(SOURCE!C2425) &gt;= 0, REPT(" ",lookups!$E$2-LEN(SOURCE!C2425)), "")&amp;
      SOURCE!D2425&amp;", "&amp; IF(lookups!$F$2-LEN(SOURCE!D2425) &gt;= 0, REPT(" ",lookups!$F$2-LEN(SOURCE!D2425)), "")&amp;
      SOURCE!E2425&amp;", "&amp; IF(lookups!$G$2-LEN(SOURCE!E2425) &gt;=0, REPT(" ",lookups!$G$2-LEN(SOURCE!E2425)), "")&amp;
      SOURCE!F2425&amp;", "&amp; IF(lookups!$H$2-LEN(SOURCE!F2425) &gt;= 0, REPT(" ",lookups!$H$2-LEN(SOURCE!F2425)+2), "")&amp;"("&amp;
      SUBSTITUTE(TEXT(SOURCE!G2425,"??0"),"  ","")&amp;" &lt;&lt; TAM_MAX_BITS) |"&amp; IF(lookups!$I$2-3 &gt;= 0, REPT(" ",MAX(1,lookups!$I$2-5+4+1-1-LEN(  IF(ISTEXT(SOURCE!H2425),SOURCE!H2425,  SUBSTITUTE(SUBSTITUTE(TEXT(SOURCE!H2425,"????0"),"  ","")," ",""))   ))), "")&amp;
       IF(ISTEXT(SOURCE!H2425),SOURCE!H2425, SUBSTITUTE(SUBSTITUTE(TEXT(SOURCE!H2425,"????0"),"  ","")," ",""))   &amp;","&amp; IF(lookups!$J$2-3 &gt;= 0, REPT(" ",lookups!$J$2-3-5), "")&amp;
      SOURCE!I2425&amp;
" | "&amp; IF(lookups!$K$2-LEN(SOURCE!I2425) &gt;= 0, REPT(" ",lookups!$K$2-LEN(SOURCE!I2425)), "")&amp;
      SOURCE!J2425&amp;      IF(lookups!$L$2-LEN(SOURCE!J2425) &gt;= 0, REPT(" ",lookups!$L$2-LEN(SOURCE!J2425)), "")&amp;
" | "&amp; IF(lookups!$K$2-LEN(SOURCE!I2425) &gt;= 0, REPT(" ",lookups!$K$2-LEN(SOURCE!I2425)), "")&amp;
      SOURCE!K2425&amp;      IF(lookups!$L$2-LEN(SOURCE!K2425) &gt;= 0, REPT(" ",lookups!$M$2-LEN(SOURCE!K2425)), "")&amp;
" | "&amp; SOURCE!L2425&amp;      IF(lookups!$O$2-LEN(SOURCE!L2425) &gt;= 0, REPT(" ",lookups!$O$2-LEN(SOURCE!L2425)), "")&amp;
" | "&amp; SOURCE!M2425&amp;      IF(lookups!$P$2-LEN(SOURCE!M2425) &gt;= 0, REPT(" ",lookups!$P$2-LEN(SOURCE!M2425)), "")&amp;
      "},"&amp;IF(SOURCE!O2425&lt;&gt;"",""&amp;SOURCE!O2425,"")
 )
)
)</f>
        <v>0</v>
      </c>
    </row>
    <row r="2389" customFormat="false" ht="15.75" hidden="true" customHeight="false" outlineLevel="0" collapsed="false">
      <c r="A2389" s="263" t="n">
        <f aca="false">IF(AND(OR(SOURCE!A2426="",ISBLANK(SOURCE!A2426)),SOURCE!B2426&gt;0),IF(ISBLANK(SOURCE!C2426),"",SOURCE!C2426),
IF(SOURCE!B2426&lt;0,VLOOKUP(SOURCE!B2426,lookups!A$1:B$25,2,0),
  IF(ISBLANK(SOURCE!B2426),
    "",
    "/* "&amp;TEXT(SOURCE!B2426,"???0")&amp;" *"&amp;
      SOURCE!C2426&amp;", "&amp; IF(lookups!$E$2-LEN(SOURCE!C2426) &gt;= 0, REPT(" ",lookups!$E$2-LEN(SOURCE!C2426)), "")&amp;
      SOURCE!D2426&amp;", "&amp; IF(lookups!$F$2-LEN(SOURCE!D2426) &gt;= 0, REPT(" ",lookups!$F$2-LEN(SOURCE!D2426)), "")&amp;
      SOURCE!E2426&amp;", "&amp; IF(lookups!$G$2-LEN(SOURCE!E2426) &gt;=0, REPT(" ",lookups!$G$2-LEN(SOURCE!E2426)), "")&amp;
      SOURCE!F2426&amp;", "&amp; IF(lookups!$H$2-LEN(SOURCE!F2426) &gt;= 0, REPT(" ",lookups!$H$2-LEN(SOURCE!F2426)+2), "")&amp;"("&amp;
      SUBSTITUTE(TEXT(SOURCE!G2426,"??0"),"  ","")&amp;" &lt;&lt; TAM_MAX_BITS) |"&amp; IF(lookups!$I$2-3 &gt;= 0, REPT(" ",MAX(1,lookups!$I$2-5+4+1-1-LEN(  IF(ISTEXT(SOURCE!H2426),SOURCE!H2426,  SUBSTITUTE(SUBSTITUTE(TEXT(SOURCE!H2426,"????0"),"  ","")," ",""))   ))), "")&amp;
       IF(ISTEXT(SOURCE!H2426),SOURCE!H2426, SUBSTITUTE(SUBSTITUTE(TEXT(SOURCE!H2426,"????0"),"  ","")," ",""))   &amp;","&amp; IF(lookups!$J$2-3 &gt;= 0, REPT(" ",lookups!$J$2-3-5), "")&amp;
      SOURCE!I2426&amp;
" | "&amp; IF(lookups!$K$2-LEN(SOURCE!I2426) &gt;= 0, REPT(" ",lookups!$K$2-LEN(SOURCE!I2426)), "")&amp;
      SOURCE!J2426&amp;      IF(lookups!$L$2-LEN(SOURCE!J2426) &gt;= 0, REPT(" ",lookups!$L$2-LEN(SOURCE!J2426)), "")&amp;
" | "&amp; IF(lookups!$K$2-LEN(SOURCE!I2426) &gt;= 0, REPT(" ",lookups!$K$2-LEN(SOURCE!I2426)), "")&amp;
      SOURCE!K2426&amp;      IF(lookups!$L$2-LEN(SOURCE!K2426) &gt;= 0, REPT(" ",lookups!$M$2-LEN(SOURCE!K2426)), "")&amp;
" | "&amp; SOURCE!L2426&amp;      IF(lookups!$O$2-LEN(SOURCE!L2426) &gt;= 0, REPT(" ",lookups!$O$2-LEN(SOURCE!L2426)), "")&amp;
" | "&amp; SOURCE!M2426&amp;      IF(lookups!$P$2-LEN(SOURCE!M2426) &gt;= 0, REPT(" ",lookups!$P$2-LEN(SOURCE!M2426)), "")&amp;
      "},"&amp;IF(SOURCE!O2426&lt;&gt;"",""&amp;SOURCE!O2426,"")
 )
)
)</f>
        <v>0</v>
      </c>
    </row>
    <row r="2390" customFormat="false" ht="15.75" hidden="true" customHeight="false" outlineLevel="0" collapsed="false">
      <c r="A2390" s="263" t="n">
        <f aca="false">IF(AND(OR(SOURCE!A2427="",ISBLANK(SOURCE!A2427)),SOURCE!B2427&gt;0),IF(ISBLANK(SOURCE!C2427),"",SOURCE!C2427),
IF(SOURCE!B2427&lt;0,VLOOKUP(SOURCE!B2427,lookups!A$1:B$25,2,0),
  IF(ISBLANK(SOURCE!B2427),
    "",
    "/* "&amp;TEXT(SOURCE!B2427,"???0")&amp;" *"&amp;
      SOURCE!C2427&amp;", "&amp; IF(lookups!$E$2-LEN(SOURCE!C2427) &gt;= 0, REPT(" ",lookups!$E$2-LEN(SOURCE!C2427)), "")&amp;
      SOURCE!D2427&amp;", "&amp; IF(lookups!$F$2-LEN(SOURCE!D2427) &gt;= 0, REPT(" ",lookups!$F$2-LEN(SOURCE!D2427)), "")&amp;
      SOURCE!E2427&amp;", "&amp; IF(lookups!$G$2-LEN(SOURCE!E2427) &gt;=0, REPT(" ",lookups!$G$2-LEN(SOURCE!E2427)), "")&amp;
      SOURCE!F2427&amp;", "&amp; IF(lookups!$H$2-LEN(SOURCE!F2427) &gt;= 0, REPT(" ",lookups!$H$2-LEN(SOURCE!F2427)+2), "")&amp;"("&amp;
      SUBSTITUTE(TEXT(SOURCE!G2427,"??0"),"  ","")&amp;" &lt;&lt; TAM_MAX_BITS) |"&amp; IF(lookups!$I$2-3 &gt;= 0, REPT(" ",MAX(1,lookups!$I$2-5+4+1-1-LEN(  IF(ISTEXT(SOURCE!H2427),SOURCE!H2427,  SUBSTITUTE(SUBSTITUTE(TEXT(SOURCE!H2427,"????0"),"  ","")," ",""))   ))), "")&amp;
       IF(ISTEXT(SOURCE!H2427),SOURCE!H2427, SUBSTITUTE(SUBSTITUTE(TEXT(SOURCE!H2427,"????0"),"  ","")," ",""))   &amp;","&amp; IF(lookups!$J$2-3 &gt;= 0, REPT(" ",lookups!$J$2-3-5), "")&amp;
      SOURCE!I2427&amp;
" | "&amp; IF(lookups!$K$2-LEN(SOURCE!I2427) &gt;= 0, REPT(" ",lookups!$K$2-LEN(SOURCE!I2427)), "")&amp;
      SOURCE!J2427&amp;      IF(lookups!$L$2-LEN(SOURCE!J2427) &gt;= 0, REPT(" ",lookups!$L$2-LEN(SOURCE!J2427)), "")&amp;
" | "&amp; IF(lookups!$K$2-LEN(SOURCE!I2427) &gt;= 0, REPT(" ",lookups!$K$2-LEN(SOURCE!I2427)), "")&amp;
      SOURCE!K2427&amp;      IF(lookups!$L$2-LEN(SOURCE!K2427) &gt;= 0, REPT(" ",lookups!$M$2-LEN(SOURCE!K2427)), "")&amp;
" | "&amp; SOURCE!L2427&amp;      IF(lookups!$O$2-LEN(SOURCE!L2427) &gt;= 0, REPT(" ",lookups!$O$2-LEN(SOURCE!L2427)), "")&amp;
" | "&amp; SOURCE!M2427&amp;      IF(lookups!$P$2-LEN(SOURCE!M2427) &gt;= 0, REPT(" ",lookups!$P$2-LEN(SOURCE!M2427)), "")&amp;
      "},"&amp;IF(SOURCE!O2427&lt;&gt;"",""&amp;SOURCE!O2427,"")
 )
)
)</f>
        <v>0</v>
      </c>
    </row>
    <row r="2391" customFormat="false" ht="15.75" hidden="true" customHeight="false" outlineLevel="0" collapsed="false">
      <c r="A2391" s="263" t="n">
        <f aca="false">IF(AND(OR(SOURCE!A2428="",ISBLANK(SOURCE!A2428)),SOURCE!B2428&gt;0),IF(ISBLANK(SOURCE!C2428),"",SOURCE!C2428),
IF(SOURCE!B2428&lt;0,VLOOKUP(SOURCE!B2428,lookups!A$1:B$25,2,0),
  IF(ISBLANK(SOURCE!B2428),
    "",
    "/* "&amp;TEXT(SOURCE!B2428,"???0")&amp;" *"&amp;
      SOURCE!C2428&amp;", "&amp; IF(lookups!$E$2-LEN(SOURCE!C2428) &gt;= 0, REPT(" ",lookups!$E$2-LEN(SOURCE!C2428)), "")&amp;
      SOURCE!D2428&amp;", "&amp; IF(lookups!$F$2-LEN(SOURCE!D2428) &gt;= 0, REPT(" ",lookups!$F$2-LEN(SOURCE!D2428)), "")&amp;
      SOURCE!E2428&amp;", "&amp; IF(lookups!$G$2-LEN(SOURCE!E2428) &gt;=0, REPT(" ",lookups!$G$2-LEN(SOURCE!E2428)), "")&amp;
      SOURCE!F2428&amp;", "&amp; IF(lookups!$H$2-LEN(SOURCE!F2428) &gt;= 0, REPT(" ",lookups!$H$2-LEN(SOURCE!F2428)+2), "")&amp;"("&amp;
      SUBSTITUTE(TEXT(SOURCE!G2428,"??0"),"  ","")&amp;" &lt;&lt; TAM_MAX_BITS) |"&amp; IF(lookups!$I$2-3 &gt;= 0, REPT(" ",MAX(1,lookups!$I$2-5+4+1-1-LEN(  IF(ISTEXT(SOURCE!H2428),SOURCE!H2428,  SUBSTITUTE(SUBSTITUTE(TEXT(SOURCE!H2428,"????0"),"  ","")," ",""))   ))), "")&amp;
       IF(ISTEXT(SOURCE!H2428),SOURCE!H2428, SUBSTITUTE(SUBSTITUTE(TEXT(SOURCE!H2428,"????0"),"  ","")," ",""))   &amp;","&amp; IF(lookups!$J$2-3 &gt;= 0, REPT(" ",lookups!$J$2-3-5), "")&amp;
      SOURCE!I2428&amp;
" | "&amp; IF(lookups!$K$2-LEN(SOURCE!I2428) &gt;= 0, REPT(" ",lookups!$K$2-LEN(SOURCE!I2428)), "")&amp;
      SOURCE!J2428&amp;      IF(lookups!$L$2-LEN(SOURCE!J2428) &gt;= 0, REPT(" ",lookups!$L$2-LEN(SOURCE!J2428)), "")&amp;
" | "&amp; IF(lookups!$K$2-LEN(SOURCE!I2428) &gt;= 0, REPT(" ",lookups!$K$2-LEN(SOURCE!I2428)), "")&amp;
      SOURCE!K2428&amp;      IF(lookups!$L$2-LEN(SOURCE!K2428) &gt;= 0, REPT(" ",lookups!$M$2-LEN(SOURCE!K2428)), "")&amp;
" | "&amp; SOURCE!L2428&amp;      IF(lookups!$O$2-LEN(SOURCE!L2428) &gt;= 0, REPT(" ",lookups!$O$2-LEN(SOURCE!L2428)), "")&amp;
" | "&amp; SOURCE!M2428&amp;      IF(lookups!$P$2-LEN(SOURCE!M2428) &gt;= 0, REPT(" ",lookups!$P$2-LEN(SOURCE!M2428)), "")&amp;
      "},"&amp;IF(SOURCE!O2428&lt;&gt;"",""&amp;SOURCE!O2428,"")
 )
)
)</f>
        <v>0</v>
      </c>
    </row>
    <row r="2392" customFormat="false" ht="15.75" hidden="true" customHeight="false" outlineLevel="0" collapsed="false">
      <c r="A2392" s="263" t="n">
        <f aca="false">IF(AND(OR(SOURCE!A2429="",ISBLANK(SOURCE!A2429)),SOURCE!B2429&gt;0),IF(ISBLANK(SOURCE!C2429),"",SOURCE!C2429),
IF(SOURCE!B2429&lt;0,VLOOKUP(SOURCE!B2429,lookups!A$1:B$25,2,0),
  IF(ISBLANK(SOURCE!B2429),
    "",
    "/* "&amp;TEXT(SOURCE!B2429,"???0")&amp;" *"&amp;
      SOURCE!C2429&amp;", "&amp; IF(lookups!$E$2-LEN(SOURCE!C2429) &gt;= 0, REPT(" ",lookups!$E$2-LEN(SOURCE!C2429)), "")&amp;
      SOURCE!D2429&amp;", "&amp; IF(lookups!$F$2-LEN(SOURCE!D2429) &gt;= 0, REPT(" ",lookups!$F$2-LEN(SOURCE!D2429)), "")&amp;
      SOURCE!E2429&amp;", "&amp; IF(lookups!$G$2-LEN(SOURCE!E2429) &gt;=0, REPT(" ",lookups!$G$2-LEN(SOURCE!E2429)), "")&amp;
      SOURCE!F2429&amp;", "&amp; IF(lookups!$H$2-LEN(SOURCE!F2429) &gt;= 0, REPT(" ",lookups!$H$2-LEN(SOURCE!F2429)+2), "")&amp;"("&amp;
      SUBSTITUTE(TEXT(SOURCE!G2429,"??0"),"  ","")&amp;" &lt;&lt; TAM_MAX_BITS) |"&amp; IF(lookups!$I$2-3 &gt;= 0, REPT(" ",MAX(1,lookups!$I$2-5+4+1-1-LEN(  IF(ISTEXT(SOURCE!H2429),SOURCE!H2429,  SUBSTITUTE(SUBSTITUTE(TEXT(SOURCE!H2429,"????0"),"  ","")," ",""))   ))), "")&amp;
       IF(ISTEXT(SOURCE!H2429),SOURCE!H2429, SUBSTITUTE(SUBSTITUTE(TEXT(SOURCE!H2429,"????0"),"  ","")," ",""))   &amp;","&amp; IF(lookups!$J$2-3 &gt;= 0, REPT(" ",lookups!$J$2-3-5), "")&amp;
      SOURCE!I2429&amp;
" | "&amp; IF(lookups!$K$2-LEN(SOURCE!I2429) &gt;= 0, REPT(" ",lookups!$K$2-LEN(SOURCE!I2429)), "")&amp;
      SOURCE!J2429&amp;      IF(lookups!$L$2-LEN(SOURCE!J2429) &gt;= 0, REPT(" ",lookups!$L$2-LEN(SOURCE!J2429)), "")&amp;
" | "&amp; IF(lookups!$K$2-LEN(SOURCE!I2429) &gt;= 0, REPT(" ",lookups!$K$2-LEN(SOURCE!I2429)), "")&amp;
      SOURCE!K2429&amp;      IF(lookups!$L$2-LEN(SOURCE!K2429) &gt;= 0, REPT(" ",lookups!$M$2-LEN(SOURCE!K2429)), "")&amp;
" | "&amp; SOURCE!L2429&amp;      IF(lookups!$O$2-LEN(SOURCE!L2429) &gt;= 0, REPT(" ",lookups!$O$2-LEN(SOURCE!L2429)), "")&amp;
" | "&amp; SOURCE!M2429&amp;      IF(lookups!$P$2-LEN(SOURCE!M2429) &gt;= 0, REPT(" ",lookups!$P$2-LEN(SOURCE!M2429)), "")&amp;
      "},"&amp;IF(SOURCE!O2429&lt;&gt;"",""&amp;SOURCE!O2429,"")
 )
)
)</f>
        <v>0</v>
      </c>
    </row>
    <row r="2393" customFormat="false" ht="15.75" hidden="true" customHeight="false" outlineLevel="0" collapsed="false">
      <c r="A2393" s="263" t="n">
        <f aca="false">IF(AND(OR(SOURCE!A2430="",ISBLANK(SOURCE!A2430)),SOURCE!B2430&gt;0),IF(ISBLANK(SOURCE!C2430),"",SOURCE!C2430),
IF(SOURCE!B2430&lt;0,VLOOKUP(SOURCE!B2430,lookups!A$1:B$25,2,0),
  IF(ISBLANK(SOURCE!B2430),
    "",
    "/* "&amp;TEXT(SOURCE!B2430,"???0")&amp;" *"&amp;
      SOURCE!C2430&amp;", "&amp; IF(lookups!$E$2-LEN(SOURCE!C2430) &gt;= 0, REPT(" ",lookups!$E$2-LEN(SOURCE!C2430)), "")&amp;
      SOURCE!D2430&amp;", "&amp; IF(lookups!$F$2-LEN(SOURCE!D2430) &gt;= 0, REPT(" ",lookups!$F$2-LEN(SOURCE!D2430)), "")&amp;
      SOURCE!E2430&amp;", "&amp; IF(lookups!$G$2-LEN(SOURCE!E2430) &gt;=0, REPT(" ",lookups!$G$2-LEN(SOURCE!E2430)), "")&amp;
      SOURCE!F2430&amp;", "&amp; IF(lookups!$H$2-LEN(SOURCE!F2430) &gt;= 0, REPT(" ",lookups!$H$2-LEN(SOURCE!F2430)+2), "")&amp;"("&amp;
      SUBSTITUTE(TEXT(SOURCE!G2430,"??0"),"  ","")&amp;" &lt;&lt; TAM_MAX_BITS) |"&amp; IF(lookups!$I$2-3 &gt;= 0, REPT(" ",MAX(1,lookups!$I$2-5+4+1-1-LEN(  IF(ISTEXT(SOURCE!H2430),SOURCE!H2430,  SUBSTITUTE(SUBSTITUTE(TEXT(SOURCE!H2430,"????0"),"  ","")," ",""))   ))), "")&amp;
       IF(ISTEXT(SOURCE!H2430),SOURCE!H2430, SUBSTITUTE(SUBSTITUTE(TEXT(SOURCE!H2430,"????0"),"  ","")," ",""))   &amp;","&amp; IF(lookups!$J$2-3 &gt;= 0, REPT(" ",lookups!$J$2-3-5), "")&amp;
      SOURCE!I2430&amp;
" | "&amp; IF(lookups!$K$2-LEN(SOURCE!I2430) &gt;= 0, REPT(" ",lookups!$K$2-LEN(SOURCE!I2430)), "")&amp;
      SOURCE!J2430&amp;      IF(lookups!$L$2-LEN(SOURCE!J2430) &gt;= 0, REPT(" ",lookups!$L$2-LEN(SOURCE!J2430)), "")&amp;
" | "&amp; IF(lookups!$K$2-LEN(SOURCE!I2430) &gt;= 0, REPT(" ",lookups!$K$2-LEN(SOURCE!I2430)), "")&amp;
      SOURCE!K2430&amp;      IF(lookups!$L$2-LEN(SOURCE!K2430) &gt;= 0, REPT(" ",lookups!$M$2-LEN(SOURCE!K2430)), "")&amp;
" | "&amp; SOURCE!L2430&amp;      IF(lookups!$O$2-LEN(SOURCE!L2430) &gt;= 0, REPT(" ",lookups!$O$2-LEN(SOURCE!L2430)), "")&amp;
" | "&amp; SOURCE!M2430&amp;      IF(lookups!$P$2-LEN(SOURCE!M2430) &gt;= 0, REPT(" ",lookups!$P$2-LEN(SOURCE!M2430)), "")&amp;
      "},"&amp;IF(SOURCE!O2430&lt;&gt;"",""&amp;SOURCE!O2430,"")
 )
)
)</f>
        <v>0</v>
      </c>
    </row>
    <row r="2394" customFormat="false" ht="15.75" hidden="true" customHeight="false" outlineLevel="0" collapsed="false">
      <c r="A2394" s="263" t="n">
        <f aca="false">IF(AND(OR(SOURCE!A2431="",ISBLANK(SOURCE!A2431)),SOURCE!B2431&gt;0),IF(ISBLANK(SOURCE!C2431),"",SOURCE!C2431),
IF(SOURCE!B2431&lt;0,VLOOKUP(SOURCE!B2431,lookups!A$1:B$25,2,0),
  IF(ISBLANK(SOURCE!B2431),
    "",
    "/* "&amp;TEXT(SOURCE!B2431,"???0")&amp;" *"&amp;
      SOURCE!C2431&amp;", "&amp; IF(lookups!$E$2-LEN(SOURCE!C2431) &gt;= 0, REPT(" ",lookups!$E$2-LEN(SOURCE!C2431)), "")&amp;
      SOURCE!D2431&amp;", "&amp; IF(lookups!$F$2-LEN(SOURCE!D2431) &gt;= 0, REPT(" ",lookups!$F$2-LEN(SOURCE!D2431)), "")&amp;
      SOURCE!E2431&amp;", "&amp; IF(lookups!$G$2-LEN(SOURCE!E2431) &gt;=0, REPT(" ",lookups!$G$2-LEN(SOURCE!E2431)), "")&amp;
      SOURCE!F2431&amp;", "&amp; IF(lookups!$H$2-LEN(SOURCE!F2431) &gt;= 0, REPT(" ",lookups!$H$2-LEN(SOURCE!F2431)+2), "")&amp;"("&amp;
      SUBSTITUTE(TEXT(SOURCE!G2431,"??0"),"  ","")&amp;" &lt;&lt; TAM_MAX_BITS) |"&amp; IF(lookups!$I$2-3 &gt;= 0, REPT(" ",MAX(1,lookups!$I$2-5+4+1-1-LEN(  IF(ISTEXT(SOURCE!H2431),SOURCE!H2431,  SUBSTITUTE(SUBSTITUTE(TEXT(SOURCE!H2431,"????0"),"  ","")," ",""))   ))), "")&amp;
       IF(ISTEXT(SOURCE!H2431),SOURCE!H2431, SUBSTITUTE(SUBSTITUTE(TEXT(SOURCE!H2431,"????0"),"  ","")," ",""))   &amp;","&amp; IF(lookups!$J$2-3 &gt;= 0, REPT(" ",lookups!$J$2-3-5), "")&amp;
      SOURCE!I2431&amp;
" | "&amp; IF(lookups!$K$2-LEN(SOURCE!I2431) &gt;= 0, REPT(" ",lookups!$K$2-LEN(SOURCE!I2431)), "")&amp;
      SOURCE!J2431&amp;      IF(lookups!$L$2-LEN(SOURCE!J2431) &gt;= 0, REPT(" ",lookups!$L$2-LEN(SOURCE!J2431)), "")&amp;
" | "&amp; IF(lookups!$K$2-LEN(SOURCE!I2431) &gt;= 0, REPT(" ",lookups!$K$2-LEN(SOURCE!I2431)), "")&amp;
      SOURCE!K2431&amp;      IF(lookups!$L$2-LEN(SOURCE!K2431) &gt;= 0, REPT(" ",lookups!$M$2-LEN(SOURCE!K2431)), "")&amp;
" | "&amp; SOURCE!L2431&amp;      IF(lookups!$O$2-LEN(SOURCE!L2431) &gt;= 0, REPT(" ",lookups!$O$2-LEN(SOURCE!L2431)), "")&amp;
" | "&amp; SOURCE!M2431&amp;      IF(lookups!$P$2-LEN(SOURCE!M2431) &gt;= 0, REPT(" ",lookups!$P$2-LEN(SOURCE!M2431)), "")&amp;
      "},"&amp;IF(SOURCE!O2431&lt;&gt;"",""&amp;SOURCE!O2431,"")
 )
)
)</f>
        <v>0</v>
      </c>
    </row>
    <row r="2395" customFormat="false" ht="15.75" hidden="true" customHeight="false" outlineLevel="0" collapsed="false">
      <c r="A2395" s="263" t="n">
        <f aca="false">IF(AND(OR(SOURCE!A2432="",ISBLANK(SOURCE!A2432)),SOURCE!B2432&gt;0),IF(ISBLANK(SOURCE!C2432),"",SOURCE!C2432),
IF(SOURCE!B2432&lt;0,VLOOKUP(SOURCE!B2432,lookups!A$1:B$25,2,0),
  IF(ISBLANK(SOURCE!B2432),
    "",
    "/* "&amp;TEXT(SOURCE!B2432,"???0")&amp;" *"&amp;
      SOURCE!C2432&amp;", "&amp; IF(lookups!$E$2-LEN(SOURCE!C2432) &gt;= 0, REPT(" ",lookups!$E$2-LEN(SOURCE!C2432)), "")&amp;
      SOURCE!D2432&amp;", "&amp; IF(lookups!$F$2-LEN(SOURCE!D2432) &gt;= 0, REPT(" ",lookups!$F$2-LEN(SOURCE!D2432)), "")&amp;
      SOURCE!E2432&amp;", "&amp; IF(lookups!$G$2-LEN(SOURCE!E2432) &gt;=0, REPT(" ",lookups!$G$2-LEN(SOURCE!E2432)), "")&amp;
      SOURCE!F2432&amp;", "&amp; IF(lookups!$H$2-LEN(SOURCE!F2432) &gt;= 0, REPT(" ",lookups!$H$2-LEN(SOURCE!F2432)+2), "")&amp;"("&amp;
      SUBSTITUTE(TEXT(SOURCE!G2432,"??0"),"  ","")&amp;" &lt;&lt; TAM_MAX_BITS) |"&amp; IF(lookups!$I$2-3 &gt;= 0, REPT(" ",MAX(1,lookups!$I$2-5+4+1-1-LEN(  IF(ISTEXT(SOURCE!H2432),SOURCE!H2432,  SUBSTITUTE(SUBSTITUTE(TEXT(SOURCE!H2432,"????0"),"  ","")," ",""))   ))), "")&amp;
       IF(ISTEXT(SOURCE!H2432),SOURCE!H2432, SUBSTITUTE(SUBSTITUTE(TEXT(SOURCE!H2432,"????0"),"  ","")," ",""))   &amp;","&amp; IF(lookups!$J$2-3 &gt;= 0, REPT(" ",lookups!$J$2-3-5), "")&amp;
      SOURCE!I2432&amp;
" | "&amp; IF(lookups!$K$2-LEN(SOURCE!I2432) &gt;= 0, REPT(" ",lookups!$K$2-LEN(SOURCE!I2432)), "")&amp;
      SOURCE!J2432&amp;      IF(lookups!$L$2-LEN(SOURCE!J2432) &gt;= 0, REPT(" ",lookups!$L$2-LEN(SOURCE!J2432)), "")&amp;
" | "&amp; IF(lookups!$K$2-LEN(SOURCE!I2432) &gt;= 0, REPT(" ",lookups!$K$2-LEN(SOURCE!I2432)), "")&amp;
      SOURCE!K2432&amp;      IF(lookups!$L$2-LEN(SOURCE!K2432) &gt;= 0, REPT(" ",lookups!$M$2-LEN(SOURCE!K2432)), "")&amp;
" | "&amp; SOURCE!L2432&amp;      IF(lookups!$O$2-LEN(SOURCE!L2432) &gt;= 0, REPT(" ",lookups!$O$2-LEN(SOURCE!L2432)), "")&amp;
" | "&amp; SOURCE!M2432&amp;      IF(lookups!$P$2-LEN(SOURCE!M2432) &gt;= 0, REPT(" ",lookups!$P$2-LEN(SOURCE!M2432)), "")&amp;
      "},"&amp;IF(SOURCE!O2432&lt;&gt;"",""&amp;SOURCE!O2432,"")
 )
)
)</f>
        <v>0</v>
      </c>
    </row>
    <row r="2396" customFormat="false" ht="15.75" hidden="true" customHeight="false" outlineLevel="0" collapsed="false">
      <c r="A2396" s="263" t="n">
        <f aca="false">IF(AND(OR(SOURCE!A2433="",ISBLANK(SOURCE!A2433)),SOURCE!B2433&gt;0),IF(ISBLANK(SOURCE!C2433),"",SOURCE!C2433),
IF(SOURCE!B2433&lt;0,VLOOKUP(SOURCE!B2433,lookups!A$1:B$25,2,0),
  IF(ISBLANK(SOURCE!B2433),
    "",
    "/* "&amp;TEXT(SOURCE!B2433,"???0")&amp;" *"&amp;
      SOURCE!C2433&amp;", "&amp; IF(lookups!$E$2-LEN(SOURCE!C2433) &gt;= 0, REPT(" ",lookups!$E$2-LEN(SOURCE!C2433)), "")&amp;
      SOURCE!D2433&amp;", "&amp; IF(lookups!$F$2-LEN(SOURCE!D2433) &gt;= 0, REPT(" ",lookups!$F$2-LEN(SOURCE!D2433)), "")&amp;
      SOURCE!E2433&amp;", "&amp; IF(lookups!$G$2-LEN(SOURCE!E2433) &gt;=0, REPT(" ",lookups!$G$2-LEN(SOURCE!E2433)), "")&amp;
      SOURCE!F2433&amp;", "&amp; IF(lookups!$H$2-LEN(SOURCE!F2433) &gt;= 0, REPT(" ",lookups!$H$2-LEN(SOURCE!F2433)+2), "")&amp;"("&amp;
      SUBSTITUTE(TEXT(SOURCE!G2433,"??0"),"  ","")&amp;" &lt;&lt; TAM_MAX_BITS) |"&amp; IF(lookups!$I$2-3 &gt;= 0, REPT(" ",MAX(1,lookups!$I$2-5+4+1-1-LEN(  IF(ISTEXT(SOURCE!H2433),SOURCE!H2433,  SUBSTITUTE(SUBSTITUTE(TEXT(SOURCE!H2433,"????0"),"  ","")," ",""))   ))), "")&amp;
       IF(ISTEXT(SOURCE!H2433),SOURCE!H2433, SUBSTITUTE(SUBSTITUTE(TEXT(SOURCE!H2433,"????0"),"  ","")," ",""))   &amp;","&amp; IF(lookups!$J$2-3 &gt;= 0, REPT(" ",lookups!$J$2-3-5), "")&amp;
      SOURCE!I2433&amp;
" | "&amp; IF(lookups!$K$2-LEN(SOURCE!I2433) &gt;= 0, REPT(" ",lookups!$K$2-LEN(SOURCE!I2433)), "")&amp;
      SOURCE!J2433&amp;      IF(lookups!$L$2-LEN(SOURCE!J2433) &gt;= 0, REPT(" ",lookups!$L$2-LEN(SOURCE!J2433)), "")&amp;
" | "&amp; IF(lookups!$K$2-LEN(SOURCE!I2433) &gt;= 0, REPT(" ",lookups!$K$2-LEN(SOURCE!I2433)), "")&amp;
      SOURCE!K2433&amp;      IF(lookups!$L$2-LEN(SOURCE!K2433) &gt;= 0, REPT(" ",lookups!$M$2-LEN(SOURCE!K2433)), "")&amp;
" | "&amp; SOURCE!L2433&amp;      IF(lookups!$O$2-LEN(SOURCE!L2433) &gt;= 0, REPT(" ",lookups!$O$2-LEN(SOURCE!L2433)), "")&amp;
" | "&amp; SOURCE!M2433&amp;      IF(lookups!$P$2-LEN(SOURCE!M2433) &gt;= 0, REPT(" ",lookups!$P$2-LEN(SOURCE!M2433)), "")&amp;
      "},"&amp;IF(SOURCE!O2433&lt;&gt;"",""&amp;SOURCE!O2433,"")
 )
)
)</f>
        <v>0</v>
      </c>
    </row>
    <row r="2397" customFormat="false" ht="15.75" hidden="true" customHeight="false" outlineLevel="0" collapsed="false">
      <c r="A2397" s="263" t="n">
        <f aca="false">IF(AND(OR(SOURCE!A2434="",ISBLANK(SOURCE!A2434)),SOURCE!B2434&gt;0),IF(ISBLANK(SOURCE!C2434),"",SOURCE!C2434),
IF(SOURCE!B2434&lt;0,VLOOKUP(SOURCE!B2434,lookups!A$1:B$25,2,0),
  IF(ISBLANK(SOURCE!B2434),
    "",
    "/* "&amp;TEXT(SOURCE!B2434,"???0")&amp;" *"&amp;
      SOURCE!C2434&amp;", "&amp; IF(lookups!$E$2-LEN(SOURCE!C2434) &gt;= 0, REPT(" ",lookups!$E$2-LEN(SOURCE!C2434)), "")&amp;
      SOURCE!D2434&amp;", "&amp; IF(lookups!$F$2-LEN(SOURCE!D2434) &gt;= 0, REPT(" ",lookups!$F$2-LEN(SOURCE!D2434)), "")&amp;
      SOURCE!E2434&amp;", "&amp; IF(lookups!$G$2-LEN(SOURCE!E2434) &gt;=0, REPT(" ",lookups!$G$2-LEN(SOURCE!E2434)), "")&amp;
      SOURCE!F2434&amp;", "&amp; IF(lookups!$H$2-LEN(SOURCE!F2434) &gt;= 0, REPT(" ",lookups!$H$2-LEN(SOURCE!F2434)+2), "")&amp;"("&amp;
      SUBSTITUTE(TEXT(SOURCE!G2434,"??0"),"  ","")&amp;" &lt;&lt; TAM_MAX_BITS) |"&amp; IF(lookups!$I$2-3 &gt;= 0, REPT(" ",MAX(1,lookups!$I$2-5+4+1-1-LEN(  IF(ISTEXT(SOURCE!H2434),SOURCE!H2434,  SUBSTITUTE(SUBSTITUTE(TEXT(SOURCE!H2434,"????0"),"  ","")," ",""))   ))), "")&amp;
       IF(ISTEXT(SOURCE!H2434),SOURCE!H2434, SUBSTITUTE(SUBSTITUTE(TEXT(SOURCE!H2434,"????0"),"  ","")," ",""))   &amp;","&amp; IF(lookups!$J$2-3 &gt;= 0, REPT(" ",lookups!$J$2-3-5), "")&amp;
      SOURCE!I2434&amp;
" | "&amp; IF(lookups!$K$2-LEN(SOURCE!I2434) &gt;= 0, REPT(" ",lookups!$K$2-LEN(SOURCE!I2434)), "")&amp;
      SOURCE!J2434&amp;      IF(lookups!$L$2-LEN(SOURCE!J2434) &gt;= 0, REPT(" ",lookups!$L$2-LEN(SOURCE!J2434)), "")&amp;
" | "&amp; IF(lookups!$K$2-LEN(SOURCE!I2434) &gt;= 0, REPT(" ",lookups!$K$2-LEN(SOURCE!I2434)), "")&amp;
      SOURCE!K2434&amp;      IF(lookups!$L$2-LEN(SOURCE!K2434) &gt;= 0, REPT(" ",lookups!$M$2-LEN(SOURCE!K2434)), "")&amp;
" | "&amp; SOURCE!L2434&amp;      IF(lookups!$O$2-LEN(SOURCE!L2434) &gt;= 0, REPT(" ",lookups!$O$2-LEN(SOURCE!L2434)), "")&amp;
" | "&amp; SOURCE!M2434&amp;      IF(lookups!$P$2-LEN(SOURCE!M2434) &gt;= 0, REPT(" ",lookups!$P$2-LEN(SOURCE!M2434)), "")&amp;
      "},"&amp;IF(SOURCE!O2434&lt;&gt;"",""&amp;SOURCE!O2434,"")
 )
)
)</f>
        <v>0</v>
      </c>
    </row>
    <row r="2398" customFormat="false" ht="15.75" hidden="true" customHeight="false" outlineLevel="0" collapsed="false">
      <c r="A2398" s="263" t="n">
        <f aca="false">IF(AND(OR(SOURCE!A2435="",ISBLANK(SOURCE!A2435)),SOURCE!B2435&gt;0),IF(ISBLANK(SOURCE!C2435),"",SOURCE!C2435),
IF(SOURCE!B2435&lt;0,VLOOKUP(SOURCE!B2435,lookups!A$1:B$25,2,0),
  IF(ISBLANK(SOURCE!B2435),
    "",
    "/* "&amp;TEXT(SOURCE!B2435,"???0")&amp;" *"&amp;
      SOURCE!C2435&amp;", "&amp; IF(lookups!$E$2-LEN(SOURCE!C2435) &gt;= 0, REPT(" ",lookups!$E$2-LEN(SOURCE!C2435)), "")&amp;
      SOURCE!D2435&amp;", "&amp; IF(lookups!$F$2-LEN(SOURCE!D2435) &gt;= 0, REPT(" ",lookups!$F$2-LEN(SOURCE!D2435)), "")&amp;
      SOURCE!E2435&amp;", "&amp; IF(lookups!$G$2-LEN(SOURCE!E2435) &gt;=0, REPT(" ",lookups!$G$2-LEN(SOURCE!E2435)), "")&amp;
      SOURCE!F2435&amp;", "&amp; IF(lookups!$H$2-LEN(SOURCE!F2435) &gt;= 0, REPT(" ",lookups!$H$2-LEN(SOURCE!F2435)+2), "")&amp;"("&amp;
      SUBSTITUTE(TEXT(SOURCE!G2435,"??0"),"  ","")&amp;" &lt;&lt; TAM_MAX_BITS) |"&amp; IF(lookups!$I$2-3 &gt;= 0, REPT(" ",MAX(1,lookups!$I$2-5+4+1-1-LEN(  IF(ISTEXT(SOURCE!H2435),SOURCE!H2435,  SUBSTITUTE(SUBSTITUTE(TEXT(SOURCE!H2435,"????0"),"  ","")," ",""))   ))), "")&amp;
       IF(ISTEXT(SOURCE!H2435),SOURCE!H2435, SUBSTITUTE(SUBSTITUTE(TEXT(SOURCE!H2435,"????0"),"  ","")," ",""))   &amp;","&amp; IF(lookups!$J$2-3 &gt;= 0, REPT(" ",lookups!$J$2-3-5), "")&amp;
      SOURCE!I2435&amp;
" | "&amp; IF(lookups!$K$2-LEN(SOURCE!I2435) &gt;= 0, REPT(" ",lookups!$K$2-LEN(SOURCE!I2435)), "")&amp;
      SOURCE!J2435&amp;      IF(lookups!$L$2-LEN(SOURCE!J2435) &gt;= 0, REPT(" ",lookups!$L$2-LEN(SOURCE!J2435)), "")&amp;
" | "&amp; IF(lookups!$K$2-LEN(SOURCE!I2435) &gt;= 0, REPT(" ",lookups!$K$2-LEN(SOURCE!I2435)), "")&amp;
      SOURCE!K2435&amp;      IF(lookups!$L$2-LEN(SOURCE!K2435) &gt;= 0, REPT(" ",lookups!$M$2-LEN(SOURCE!K2435)), "")&amp;
" | "&amp; SOURCE!L2435&amp;      IF(lookups!$O$2-LEN(SOURCE!L2435) &gt;= 0, REPT(" ",lookups!$O$2-LEN(SOURCE!L2435)), "")&amp;
" | "&amp; SOURCE!M2435&amp;      IF(lookups!$P$2-LEN(SOURCE!M2435) &gt;= 0, REPT(" ",lookups!$P$2-LEN(SOURCE!M2435)), "")&amp;
      "},"&amp;IF(SOURCE!O2435&lt;&gt;"",""&amp;SOURCE!O2435,"")
 )
)
)</f>
        <v>0</v>
      </c>
    </row>
    <row r="2399" customFormat="false" ht="15.75" hidden="true" customHeight="false" outlineLevel="0" collapsed="false">
      <c r="A2399" s="263" t="n">
        <f aca="false">IF(AND(OR(SOURCE!A2436="",ISBLANK(SOURCE!A2436)),SOURCE!B2436&gt;0),IF(ISBLANK(SOURCE!C2436),"",SOURCE!C2436),
IF(SOURCE!B2436&lt;0,VLOOKUP(SOURCE!B2436,lookups!A$1:B$25,2,0),
  IF(ISBLANK(SOURCE!B2436),
    "",
    "/* "&amp;TEXT(SOURCE!B2436,"???0")&amp;" *"&amp;
      SOURCE!C2436&amp;", "&amp; IF(lookups!$E$2-LEN(SOURCE!C2436) &gt;= 0, REPT(" ",lookups!$E$2-LEN(SOURCE!C2436)), "")&amp;
      SOURCE!D2436&amp;", "&amp; IF(lookups!$F$2-LEN(SOURCE!D2436) &gt;= 0, REPT(" ",lookups!$F$2-LEN(SOURCE!D2436)), "")&amp;
      SOURCE!E2436&amp;", "&amp; IF(lookups!$G$2-LEN(SOURCE!E2436) &gt;=0, REPT(" ",lookups!$G$2-LEN(SOURCE!E2436)), "")&amp;
      SOURCE!F2436&amp;", "&amp; IF(lookups!$H$2-LEN(SOURCE!F2436) &gt;= 0, REPT(" ",lookups!$H$2-LEN(SOURCE!F2436)+2), "")&amp;"("&amp;
      SUBSTITUTE(TEXT(SOURCE!G2436,"??0"),"  ","")&amp;" &lt;&lt; TAM_MAX_BITS) |"&amp; IF(lookups!$I$2-3 &gt;= 0, REPT(" ",MAX(1,lookups!$I$2-5+4+1-1-LEN(  IF(ISTEXT(SOURCE!H2436),SOURCE!H2436,  SUBSTITUTE(SUBSTITUTE(TEXT(SOURCE!H2436,"????0"),"  ","")," ",""))   ))), "")&amp;
       IF(ISTEXT(SOURCE!H2436),SOURCE!H2436, SUBSTITUTE(SUBSTITUTE(TEXT(SOURCE!H2436,"????0"),"  ","")," ",""))   &amp;","&amp; IF(lookups!$J$2-3 &gt;= 0, REPT(" ",lookups!$J$2-3-5), "")&amp;
      SOURCE!I2436&amp;
" | "&amp; IF(lookups!$K$2-LEN(SOURCE!I2436) &gt;= 0, REPT(" ",lookups!$K$2-LEN(SOURCE!I2436)), "")&amp;
      SOURCE!J2436&amp;      IF(lookups!$L$2-LEN(SOURCE!J2436) &gt;= 0, REPT(" ",lookups!$L$2-LEN(SOURCE!J2436)), "")&amp;
" | "&amp; IF(lookups!$K$2-LEN(SOURCE!I2436) &gt;= 0, REPT(" ",lookups!$K$2-LEN(SOURCE!I2436)), "")&amp;
      SOURCE!K2436&amp;      IF(lookups!$L$2-LEN(SOURCE!K2436) &gt;= 0, REPT(" ",lookups!$M$2-LEN(SOURCE!K2436)), "")&amp;
" | "&amp; SOURCE!L2436&amp;      IF(lookups!$O$2-LEN(SOURCE!L2436) &gt;= 0, REPT(" ",lookups!$O$2-LEN(SOURCE!L2436)), "")&amp;
" | "&amp; SOURCE!M2436&amp;      IF(lookups!$P$2-LEN(SOURCE!M2436) &gt;= 0, REPT(" ",lookups!$P$2-LEN(SOURCE!M2436)), "")&amp;
      "},"&amp;IF(SOURCE!O2436&lt;&gt;"",""&amp;SOURCE!O2436,"")
 )
)
)</f>
        <v>0</v>
      </c>
    </row>
    <row r="2400" customFormat="false" ht="15.75" hidden="true" customHeight="false" outlineLevel="0" collapsed="false">
      <c r="A2400" s="263" t="n">
        <f aca="false">IF(AND(OR(SOURCE!A2437="",ISBLANK(SOURCE!A2437)),SOURCE!B2437&gt;0),IF(ISBLANK(SOURCE!C2437),"",SOURCE!C2437),
IF(SOURCE!B2437&lt;0,VLOOKUP(SOURCE!B2437,lookups!A$1:B$25,2,0),
  IF(ISBLANK(SOURCE!B2437),
    "",
    "/* "&amp;TEXT(SOURCE!B2437,"???0")&amp;" *"&amp;
      SOURCE!C2437&amp;", "&amp; IF(lookups!$E$2-LEN(SOURCE!C2437) &gt;= 0, REPT(" ",lookups!$E$2-LEN(SOURCE!C2437)), "")&amp;
      SOURCE!D2437&amp;", "&amp; IF(lookups!$F$2-LEN(SOURCE!D2437) &gt;= 0, REPT(" ",lookups!$F$2-LEN(SOURCE!D2437)), "")&amp;
      SOURCE!E2437&amp;", "&amp; IF(lookups!$G$2-LEN(SOURCE!E2437) &gt;=0, REPT(" ",lookups!$G$2-LEN(SOURCE!E2437)), "")&amp;
      SOURCE!F2437&amp;", "&amp; IF(lookups!$H$2-LEN(SOURCE!F2437) &gt;= 0, REPT(" ",lookups!$H$2-LEN(SOURCE!F2437)+2), "")&amp;"("&amp;
      SUBSTITUTE(TEXT(SOURCE!G2437,"??0"),"  ","")&amp;" &lt;&lt; TAM_MAX_BITS) |"&amp; IF(lookups!$I$2-3 &gt;= 0, REPT(" ",MAX(1,lookups!$I$2-5+4+1-1-LEN(  IF(ISTEXT(SOURCE!H2437),SOURCE!H2437,  SUBSTITUTE(SUBSTITUTE(TEXT(SOURCE!H2437,"????0"),"  ","")," ",""))   ))), "")&amp;
       IF(ISTEXT(SOURCE!H2437),SOURCE!H2437, SUBSTITUTE(SUBSTITUTE(TEXT(SOURCE!H2437,"????0"),"  ","")," ",""))   &amp;","&amp; IF(lookups!$J$2-3 &gt;= 0, REPT(" ",lookups!$J$2-3-5), "")&amp;
      SOURCE!I2437&amp;
" | "&amp; IF(lookups!$K$2-LEN(SOURCE!I2437) &gt;= 0, REPT(" ",lookups!$K$2-LEN(SOURCE!I2437)), "")&amp;
      SOURCE!J2437&amp;      IF(lookups!$L$2-LEN(SOURCE!J2437) &gt;= 0, REPT(" ",lookups!$L$2-LEN(SOURCE!J2437)), "")&amp;
" | "&amp; IF(lookups!$K$2-LEN(SOURCE!I2437) &gt;= 0, REPT(" ",lookups!$K$2-LEN(SOURCE!I2437)), "")&amp;
      SOURCE!K2437&amp;      IF(lookups!$L$2-LEN(SOURCE!K2437) &gt;= 0, REPT(" ",lookups!$M$2-LEN(SOURCE!K2437)), "")&amp;
" | "&amp; SOURCE!L2437&amp;      IF(lookups!$O$2-LEN(SOURCE!L2437) &gt;= 0, REPT(" ",lookups!$O$2-LEN(SOURCE!L2437)), "")&amp;
" | "&amp; SOURCE!M2437&amp;      IF(lookups!$P$2-LEN(SOURCE!M2437) &gt;= 0, REPT(" ",lookups!$P$2-LEN(SOURCE!M2437)), "")&amp;
      "},"&amp;IF(SOURCE!O2437&lt;&gt;"",""&amp;SOURCE!O2437,"")
 )
)
)</f>
        <v>0</v>
      </c>
    </row>
    <row r="2401" customFormat="false" ht="15.75" hidden="true" customHeight="false" outlineLevel="0" collapsed="false">
      <c r="A2401" s="263" t="n">
        <f aca="false">IF(AND(OR(SOURCE!A2438="",ISBLANK(SOURCE!A2438)),SOURCE!B2438&gt;0),IF(ISBLANK(SOURCE!C2438),"",SOURCE!C2438),
IF(SOURCE!B2438&lt;0,VLOOKUP(SOURCE!B2438,lookups!A$1:B$25,2,0),
  IF(ISBLANK(SOURCE!B2438),
    "",
    "/* "&amp;TEXT(SOURCE!B2438,"???0")&amp;" *"&amp;
      SOURCE!C2438&amp;", "&amp; IF(lookups!$E$2-LEN(SOURCE!C2438) &gt;= 0, REPT(" ",lookups!$E$2-LEN(SOURCE!C2438)), "")&amp;
      SOURCE!D2438&amp;", "&amp; IF(lookups!$F$2-LEN(SOURCE!D2438) &gt;= 0, REPT(" ",lookups!$F$2-LEN(SOURCE!D2438)), "")&amp;
      SOURCE!E2438&amp;", "&amp; IF(lookups!$G$2-LEN(SOURCE!E2438) &gt;=0, REPT(" ",lookups!$G$2-LEN(SOURCE!E2438)), "")&amp;
      SOURCE!F2438&amp;", "&amp; IF(lookups!$H$2-LEN(SOURCE!F2438) &gt;= 0, REPT(" ",lookups!$H$2-LEN(SOURCE!F2438)+2), "")&amp;"("&amp;
      SUBSTITUTE(TEXT(SOURCE!G2438,"??0"),"  ","")&amp;" &lt;&lt; TAM_MAX_BITS) |"&amp; IF(lookups!$I$2-3 &gt;= 0, REPT(" ",MAX(1,lookups!$I$2-5+4+1-1-LEN(  IF(ISTEXT(SOURCE!H2438),SOURCE!H2438,  SUBSTITUTE(SUBSTITUTE(TEXT(SOURCE!H2438,"????0"),"  ","")," ",""))   ))), "")&amp;
       IF(ISTEXT(SOURCE!H2438),SOURCE!H2438, SUBSTITUTE(SUBSTITUTE(TEXT(SOURCE!H2438,"????0"),"  ","")," ",""))   &amp;","&amp; IF(lookups!$J$2-3 &gt;= 0, REPT(" ",lookups!$J$2-3-5), "")&amp;
      SOURCE!I2438&amp;
" | "&amp; IF(lookups!$K$2-LEN(SOURCE!I2438) &gt;= 0, REPT(" ",lookups!$K$2-LEN(SOURCE!I2438)), "")&amp;
      SOURCE!J2438&amp;      IF(lookups!$L$2-LEN(SOURCE!J2438) &gt;= 0, REPT(" ",lookups!$L$2-LEN(SOURCE!J2438)), "")&amp;
" | "&amp; IF(lookups!$K$2-LEN(SOURCE!I2438) &gt;= 0, REPT(" ",lookups!$K$2-LEN(SOURCE!I2438)), "")&amp;
      SOURCE!K2438&amp;      IF(lookups!$L$2-LEN(SOURCE!K2438) &gt;= 0, REPT(" ",lookups!$M$2-LEN(SOURCE!K2438)), "")&amp;
" | "&amp; SOURCE!L2438&amp;      IF(lookups!$O$2-LEN(SOURCE!L2438) &gt;= 0, REPT(" ",lookups!$O$2-LEN(SOURCE!L2438)), "")&amp;
" | "&amp; SOURCE!M2438&amp;      IF(lookups!$P$2-LEN(SOURCE!M2438) &gt;= 0, REPT(" ",lookups!$P$2-LEN(SOURCE!M2438)), "")&amp;
      "},"&amp;IF(SOURCE!O2438&lt;&gt;"",""&amp;SOURCE!O2438,"")
 )
)
)</f>
        <v>0</v>
      </c>
    </row>
    <row r="2402" customFormat="false" ht="15.75" hidden="true" customHeight="false" outlineLevel="0" collapsed="false">
      <c r="A2402" s="263" t="n">
        <f aca="false">IF(AND(OR(SOURCE!A2439="",ISBLANK(SOURCE!A2439)),SOURCE!B2439&gt;0),IF(ISBLANK(SOURCE!C2439),"",SOURCE!C2439),
IF(SOURCE!B2439&lt;0,VLOOKUP(SOURCE!B2439,lookups!A$1:B$25,2,0),
  IF(ISBLANK(SOURCE!B2439),
    "",
    "/* "&amp;TEXT(SOURCE!B2439,"???0")&amp;" *"&amp;
      SOURCE!C2439&amp;", "&amp; IF(lookups!$E$2-LEN(SOURCE!C2439) &gt;= 0, REPT(" ",lookups!$E$2-LEN(SOURCE!C2439)), "")&amp;
      SOURCE!D2439&amp;", "&amp; IF(lookups!$F$2-LEN(SOURCE!D2439) &gt;= 0, REPT(" ",lookups!$F$2-LEN(SOURCE!D2439)), "")&amp;
      SOURCE!E2439&amp;", "&amp; IF(lookups!$G$2-LEN(SOURCE!E2439) &gt;=0, REPT(" ",lookups!$G$2-LEN(SOURCE!E2439)), "")&amp;
      SOURCE!F2439&amp;", "&amp; IF(lookups!$H$2-LEN(SOURCE!F2439) &gt;= 0, REPT(" ",lookups!$H$2-LEN(SOURCE!F2439)+2), "")&amp;"("&amp;
      SUBSTITUTE(TEXT(SOURCE!G2439,"??0"),"  ","")&amp;" &lt;&lt; TAM_MAX_BITS) |"&amp; IF(lookups!$I$2-3 &gt;= 0, REPT(" ",MAX(1,lookups!$I$2-5+4+1-1-LEN(  IF(ISTEXT(SOURCE!H2439),SOURCE!H2439,  SUBSTITUTE(SUBSTITUTE(TEXT(SOURCE!H2439,"????0"),"  ","")," ",""))   ))), "")&amp;
       IF(ISTEXT(SOURCE!H2439),SOURCE!H2439, SUBSTITUTE(SUBSTITUTE(TEXT(SOURCE!H2439,"????0"),"  ","")," ",""))   &amp;","&amp; IF(lookups!$J$2-3 &gt;= 0, REPT(" ",lookups!$J$2-3-5), "")&amp;
      SOURCE!I2439&amp;
" | "&amp; IF(lookups!$K$2-LEN(SOURCE!I2439) &gt;= 0, REPT(" ",lookups!$K$2-LEN(SOURCE!I2439)), "")&amp;
      SOURCE!J2439&amp;      IF(lookups!$L$2-LEN(SOURCE!J2439) &gt;= 0, REPT(" ",lookups!$L$2-LEN(SOURCE!J2439)), "")&amp;
" | "&amp; IF(lookups!$K$2-LEN(SOURCE!I2439) &gt;= 0, REPT(" ",lookups!$K$2-LEN(SOURCE!I2439)), "")&amp;
      SOURCE!K2439&amp;      IF(lookups!$L$2-LEN(SOURCE!K2439) &gt;= 0, REPT(" ",lookups!$M$2-LEN(SOURCE!K2439)), "")&amp;
" | "&amp; SOURCE!L2439&amp;      IF(lookups!$O$2-LEN(SOURCE!L2439) &gt;= 0, REPT(" ",lookups!$O$2-LEN(SOURCE!L2439)), "")&amp;
" | "&amp; SOURCE!M2439&amp;      IF(lookups!$P$2-LEN(SOURCE!M2439) &gt;= 0, REPT(" ",lookups!$P$2-LEN(SOURCE!M2439)), "")&amp;
      "},"&amp;IF(SOURCE!O2439&lt;&gt;"",""&amp;SOURCE!O2439,"")
 )
)
)</f>
        <v>0</v>
      </c>
    </row>
    <row r="2403" customFormat="false" ht="15.75" hidden="true" customHeight="false" outlineLevel="0" collapsed="false">
      <c r="A2403" s="263" t="n">
        <f aca="false">IF(AND(OR(SOURCE!A2440="",ISBLANK(SOURCE!A2440)),SOURCE!B2440&gt;0),IF(ISBLANK(SOURCE!C2440),"",SOURCE!C2440),
IF(SOURCE!B2440&lt;0,VLOOKUP(SOURCE!B2440,lookups!A$1:B$25,2,0),
  IF(ISBLANK(SOURCE!B2440),
    "",
    "/* "&amp;TEXT(SOURCE!B2440,"???0")&amp;" *"&amp;
      SOURCE!C2440&amp;", "&amp; IF(lookups!$E$2-LEN(SOURCE!C2440) &gt;= 0, REPT(" ",lookups!$E$2-LEN(SOURCE!C2440)), "")&amp;
      SOURCE!D2440&amp;", "&amp; IF(lookups!$F$2-LEN(SOURCE!D2440) &gt;= 0, REPT(" ",lookups!$F$2-LEN(SOURCE!D2440)), "")&amp;
      SOURCE!E2440&amp;", "&amp; IF(lookups!$G$2-LEN(SOURCE!E2440) &gt;=0, REPT(" ",lookups!$G$2-LEN(SOURCE!E2440)), "")&amp;
      SOURCE!F2440&amp;", "&amp; IF(lookups!$H$2-LEN(SOURCE!F2440) &gt;= 0, REPT(" ",lookups!$H$2-LEN(SOURCE!F2440)+2), "")&amp;"("&amp;
      SUBSTITUTE(TEXT(SOURCE!G2440,"??0"),"  ","")&amp;" &lt;&lt; TAM_MAX_BITS) |"&amp; IF(lookups!$I$2-3 &gt;= 0, REPT(" ",MAX(1,lookups!$I$2-5+4+1-1-LEN(  IF(ISTEXT(SOURCE!H2440),SOURCE!H2440,  SUBSTITUTE(SUBSTITUTE(TEXT(SOURCE!H2440,"????0"),"  ","")," ",""))   ))), "")&amp;
       IF(ISTEXT(SOURCE!H2440),SOURCE!H2440, SUBSTITUTE(SUBSTITUTE(TEXT(SOURCE!H2440,"????0"),"  ","")," ",""))   &amp;","&amp; IF(lookups!$J$2-3 &gt;= 0, REPT(" ",lookups!$J$2-3-5), "")&amp;
      SOURCE!I2440&amp;
" | "&amp; IF(lookups!$K$2-LEN(SOURCE!I2440) &gt;= 0, REPT(" ",lookups!$K$2-LEN(SOURCE!I2440)), "")&amp;
      SOURCE!J2440&amp;      IF(lookups!$L$2-LEN(SOURCE!J2440) &gt;= 0, REPT(" ",lookups!$L$2-LEN(SOURCE!J2440)), "")&amp;
" | "&amp; IF(lookups!$K$2-LEN(SOURCE!I2440) &gt;= 0, REPT(" ",lookups!$K$2-LEN(SOURCE!I2440)), "")&amp;
      SOURCE!K2440&amp;      IF(lookups!$L$2-LEN(SOURCE!K2440) &gt;= 0, REPT(" ",lookups!$M$2-LEN(SOURCE!K2440)), "")&amp;
" | "&amp; SOURCE!L2440&amp;      IF(lookups!$O$2-LEN(SOURCE!L2440) &gt;= 0, REPT(" ",lookups!$O$2-LEN(SOURCE!L2440)), "")&amp;
" | "&amp; SOURCE!M2440&amp;      IF(lookups!$P$2-LEN(SOURCE!M2440) &gt;= 0, REPT(" ",lookups!$P$2-LEN(SOURCE!M2440)), "")&amp;
      "},"&amp;IF(SOURCE!O2440&lt;&gt;"",""&amp;SOURCE!O2440,"")
 )
)
)</f>
        <v>0</v>
      </c>
    </row>
    <row r="2404" customFormat="false" ht="15.75" hidden="true" customHeight="false" outlineLevel="0" collapsed="false">
      <c r="A2404" s="263" t="n">
        <f aca="false">IF(AND(OR(SOURCE!A2441="",ISBLANK(SOURCE!A2441)),SOURCE!B2441&gt;0),IF(ISBLANK(SOURCE!C2441),"",SOURCE!C2441),
IF(SOURCE!B2441&lt;0,VLOOKUP(SOURCE!B2441,lookups!A$1:B$25,2,0),
  IF(ISBLANK(SOURCE!B2441),
    "",
    "/* "&amp;TEXT(SOURCE!B2441,"???0")&amp;" *"&amp;
      SOURCE!C2441&amp;", "&amp; IF(lookups!$E$2-LEN(SOURCE!C2441) &gt;= 0, REPT(" ",lookups!$E$2-LEN(SOURCE!C2441)), "")&amp;
      SOURCE!D2441&amp;", "&amp; IF(lookups!$F$2-LEN(SOURCE!D2441) &gt;= 0, REPT(" ",lookups!$F$2-LEN(SOURCE!D2441)), "")&amp;
      SOURCE!E2441&amp;", "&amp; IF(lookups!$G$2-LEN(SOURCE!E2441) &gt;=0, REPT(" ",lookups!$G$2-LEN(SOURCE!E2441)), "")&amp;
      SOURCE!F2441&amp;", "&amp; IF(lookups!$H$2-LEN(SOURCE!F2441) &gt;= 0, REPT(" ",lookups!$H$2-LEN(SOURCE!F2441)+2), "")&amp;"("&amp;
      SUBSTITUTE(TEXT(SOURCE!G2441,"??0"),"  ","")&amp;" &lt;&lt; TAM_MAX_BITS) |"&amp; IF(lookups!$I$2-3 &gt;= 0, REPT(" ",MAX(1,lookups!$I$2-5+4+1-1-LEN(  IF(ISTEXT(SOURCE!H2441),SOURCE!H2441,  SUBSTITUTE(SUBSTITUTE(TEXT(SOURCE!H2441,"????0"),"  ","")," ",""))   ))), "")&amp;
       IF(ISTEXT(SOURCE!H2441),SOURCE!H2441, SUBSTITUTE(SUBSTITUTE(TEXT(SOURCE!H2441,"????0"),"  ","")," ",""))   &amp;","&amp; IF(lookups!$J$2-3 &gt;= 0, REPT(" ",lookups!$J$2-3-5), "")&amp;
      SOURCE!I2441&amp;
" | "&amp; IF(lookups!$K$2-LEN(SOURCE!I2441) &gt;= 0, REPT(" ",lookups!$K$2-LEN(SOURCE!I2441)), "")&amp;
      SOURCE!J2441&amp;      IF(lookups!$L$2-LEN(SOURCE!J2441) &gt;= 0, REPT(" ",lookups!$L$2-LEN(SOURCE!J2441)), "")&amp;
" | "&amp; IF(lookups!$K$2-LEN(SOURCE!I2441) &gt;= 0, REPT(" ",lookups!$K$2-LEN(SOURCE!I2441)), "")&amp;
      SOURCE!K2441&amp;      IF(lookups!$L$2-LEN(SOURCE!K2441) &gt;= 0, REPT(" ",lookups!$M$2-LEN(SOURCE!K2441)), "")&amp;
" | "&amp; SOURCE!L2441&amp;      IF(lookups!$O$2-LEN(SOURCE!L2441) &gt;= 0, REPT(" ",lookups!$O$2-LEN(SOURCE!L2441)), "")&amp;
" | "&amp; SOURCE!M2441&amp;      IF(lookups!$P$2-LEN(SOURCE!M2441) &gt;= 0, REPT(" ",lookups!$P$2-LEN(SOURCE!M2441)), "")&amp;
      "},"&amp;IF(SOURCE!O2441&lt;&gt;"",""&amp;SOURCE!O2441,"")
 )
)
)</f>
        <v>0</v>
      </c>
    </row>
    <row r="2405" customFormat="false" ht="15.75" hidden="true" customHeight="false" outlineLevel="0" collapsed="false">
      <c r="A2405" s="263" t="n">
        <f aca="false">IF(AND(OR(SOURCE!A2442="",ISBLANK(SOURCE!A2442)),SOURCE!B2442&gt;0),IF(ISBLANK(SOURCE!C2442),"",SOURCE!C2442),
IF(SOURCE!B2442&lt;0,VLOOKUP(SOURCE!B2442,lookups!A$1:B$25,2,0),
  IF(ISBLANK(SOURCE!B2442),
    "",
    "/* "&amp;TEXT(SOURCE!B2442,"???0")&amp;" *"&amp;
      SOURCE!C2442&amp;", "&amp; IF(lookups!$E$2-LEN(SOURCE!C2442) &gt;= 0, REPT(" ",lookups!$E$2-LEN(SOURCE!C2442)), "")&amp;
      SOURCE!D2442&amp;", "&amp; IF(lookups!$F$2-LEN(SOURCE!D2442) &gt;= 0, REPT(" ",lookups!$F$2-LEN(SOURCE!D2442)), "")&amp;
      SOURCE!E2442&amp;", "&amp; IF(lookups!$G$2-LEN(SOURCE!E2442) &gt;=0, REPT(" ",lookups!$G$2-LEN(SOURCE!E2442)), "")&amp;
      SOURCE!F2442&amp;", "&amp; IF(lookups!$H$2-LEN(SOURCE!F2442) &gt;= 0, REPT(" ",lookups!$H$2-LEN(SOURCE!F2442)+2), "")&amp;"("&amp;
      SUBSTITUTE(TEXT(SOURCE!G2442,"??0"),"  ","")&amp;" &lt;&lt; TAM_MAX_BITS) |"&amp; IF(lookups!$I$2-3 &gt;= 0, REPT(" ",MAX(1,lookups!$I$2-5+4+1-1-LEN(  IF(ISTEXT(SOURCE!H2442),SOURCE!H2442,  SUBSTITUTE(SUBSTITUTE(TEXT(SOURCE!H2442,"????0"),"  ","")," ",""))   ))), "")&amp;
       IF(ISTEXT(SOURCE!H2442),SOURCE!H2442, SUBSTITUTE(SUBSTITUTE(TEXT(SOURCE!H2442,"????0"),"  ","")," ",""))   &amp;","&amp; IF(lookups!$J$2-3 &gt;= 0, REPT(" ",lookups!$J$2-3-5), "")&amp;
      SOURCE!I2442&amp;
" | "&amp; IF(lookups!$K$2-LEN(SOURCE!I2442) &gt;= 0, REPT(" ",lookups!$K$2-LEN(SOURCE!I2442)), "")&amp;
      SOURCE!J2442&amp;      IF(lookups!$L$2-LEN(SOURCE!J2442) &gt;= 0, REPT(" ",lookups!$L$2-LEN(SOURCE!J2442)), "")&amp;
" | "&amp; IF(lookups!$K$2-LEN(SOURCE!I2442) &gt;= 0, REPT(" ",lookups!$K$2-LEN(SOURCE!I2442)), "")&amp;
      SOURCE!K2442&amp;      IF(lookups!$L$2-LEN(SOURCE!K2442) &gt;= 0, REPT(" ",lookups!$M$2-LEN(SOURCE!K2442)), "")&amp;
" | "&amp; SOURCE!L2442&amp;      IF(lookups!$O$2-LEN(SOURCE!L2442) &gt;= 0, REPT(" ",lookups!$O$2-LEN(SOURCE!L2442)), "")&amp;
" | "&amp; SOURCE!M2442&amp;      IF(lookups!$P$2-LEN(SOURCE!M2442) &gt;= 0, REPT(" ",lookups!$P$2-LEN(SOURCE!M2442)), "")&amp;
      "},"&amp;IF(SOURCE!O2442&lt;&gt;"",""&amp;SOURCE!O2442,"")
 )
)
)</f>
        <v>0</v>
      </c>
    </row>
    <row r="2406" customFormat="false" ht="15.75" hidden="true" customHeight="false" outlineLevel="0" collapsed="false">
      <c r="A2406" s="263" t="n">
        <f aca="false">IF(AND(OR(SOURCE!A2443="",ISBLANK(SOURCE!A2443)),SOURCE!B2443&gt;0),IF(ISBLANK(SOURCE!C2443),"",SOURCE!C2443),
IF(SOURCE!B2443&lt;0,VLOOKUP(SOURCE!B2443,lookups!A$1:B$25,2,0),
  IF(ISBLANK(SOURCE!B2443),
    "",
    "/* "&amp;TEXT(SOURCE!B2443,"???0")&amp;" *"&amp;
      SOURCE!C2443&amp;", "&amp; IF(lookups!$E$2-LEN(SOURCE!C2443) &gt;= 0, REPT(" ",lookups!$E$2-LEN(SOURCE!C2443)), "")&amp;
      SOURCE!D2443&amp;", "&amp; IF(lookups!$F$2-LEN(SOURCE!D2443) &gt;= 0, REPT(" ",lookups!$F$2-LEN(SOURCE!D2443)), "")&amp;
      SOURCE!E2443&amp;", "&amp; IF(lookups!$G$2-LEN(SOURCE!E2443) &gt;=0, REPT(" ",lookups!$G$2-LEN(SOURCE!E2443)), "")&amp;
      SOURCE!F2443&amp;", "&amp; IF(lookups!$H$2-LEN(SOURCE!F2443) &gt;= 0, REPT(" ",lookups!$H$2-LEN(SOURCE!F2443)+2), "")&amp;"("&amp;
      SUBSTITUTE(TEXT(SOURCE!G2443,"??0"),"  ","")&amp;" &lt;&lt; TAM_MAX_BITS) |"&amp; IF(lookups!$I$2-3 &gt;= 0, REPT(" ",MAX(1,lookups!$I$2-5+4+1-1-LEN(  IF(ISTEXT(SOURCE!H2443),SOURCE!H2443,  SUBSTITUTE(SUBSTITUTE(TEXT(SOURCE!H2443,"????0"),"  ","")," ",""))   ))), "")&amp;
       IF(ISTEXT(SOURCE!H2443),SOURCE!H2443, SUBSTITUTE(SUBSTITUTE(TEXT(SOURCE!H2443,"????0"),"  ","")," ",""))   &amp;","&amp; IF(lookups!$J$2-3 &gt;= 0, REPT(" ",lookups!$J$2-3-5), "")&amp;
      SOURCE!I2443&amp;
" | "&amp; IF(lookups!$K$2-LEN(SOURCE!I2443) &gt;= 0, REPT(" ",lookups!$K$2-LEN(SOURCE!I2443)), "")&amp;
      SOURCE!J2443&amp;      IF(lookups!$L$2-LEN(SOURCE!J2443) &gt;= 0, REPT(" ",lookups!$L$2-LEN(SOURCE!J2443)), "")&amp;
" | "&amp; IF(lookups!$K$2-LEN(SOURCE!I2443) &gt;= 0, REPT(" ",lookups!$K$2-LEN(SOURCE!I2443)), "")&amp;
      SOURCE!K2443&amp;      IF(lookups!$L$2-LEN(SOURCE!K2443) &gt;= 0, REPT(" ",lookups!$M$2-LEN(SOURCE!K2443)), "")&amp;
" | "&amp; SOURCE!L2443&amp;      IF(lookups!$O$2-LEN(SOURCE!L2443) &gt;= 0, REPT(" ",lookups!$O$2-LEN(SOURCE!L2443)), "")&amp;
" | "&amp; SOURCE!M2443&amp;      IF(lookups!$P$2-LEN(SOURCE!M2443) &gt;= 0, REPT(" ",lookups!$P$2-LEN(SOURCE!M2443)), "")&amp;
      "},"&amp;IF(SOURCE!O2443&lt;&gt;"",""&amp;SOURCE!O2443,"")
 )
)
)</f>
        <v>0</v>
      </c>
    </row>
    <row r="2407" customFormat="false" ht="15.75" hidden="true" customHeight="false" outlineLevel="0" collapsed="false">
      <c r="A2407" s="263" t="n">
        <f aca="false">IF(AND(OR(SOURCE!A2444="",ISBLANK(SOURCE!A2444)),SOURCE!B2444&gt;0),IF(ISBLANK(SOURCE!C2444),"",SOURCE!C2444),
IF(SOURCE!B2444&lt;0,VLOOKUP(SOURCE!B2444,lookups!A$1:B$25,2,0),
  IF(ISBLANK(SOURCE!B2444),
    "",
    "/* "&amp;TEXT(SOURCE!B2444,"???0")&amp;" *"&amp;
      SOURCE!C2444&amp;", "&amp; IF(lookups!$E$2-LEN(SOURCE!C2444) &gt;= 0, REPT(" ",lookups!$E$2-LEN(SOURCE!C2444)), "")&amp;
      SOURCE!D2444&amp;", "&amp; IF(lookups!$F$2-LEN(SOURCE!D2444) &gt;= 0, REPT(" ",lookups!$F$2-LEN(SOURCE!D2444)), "")&amp;
      SOURCE!E2444&amp;", "&amp; IF(lookups!$G$2-LEN(SOURCE!E2444) &gt;=0, REPT(" ",lookups!$G$2-LEN(SOURCE!E2444)), "")&amp;
      SOURCE!F2444&amp;", "&amp; IF(lookups!$H$2-LEN(SOURCE!F2444) &gt;= 0, REPT(" ",lookups!$H$2-LEN(SOURCE!F2444)+2), "")&amp;"("&amp;
      SUBSTITUTE(TEXT(SOURCE!G2444,"??0"),"  ","")&amp;" &lt;&lt; TAM_MAX_BITS) |"&amp; IF(lookups!$I$2-3 &gt;= 0, REPT(" ",MAX(1,lookups!$I$2-5+4+1-1-LEN(  IF(ISTEXT(SOURCE!H2444),SOURCE!H2444,  SUBSTITUTE(SUBSTITUTE(TEXT(SOURCE!H2444,"????0"),"  ","")," ",""))   ))), "")&amp;
       IF(ISTEXT(SOURCE!H2444),SOURCE!H2444, SUBSTITUTE(SUBSTITUTE(TEXT(SOURCE!H2444,"????0"),"  ","")," ",""))   &amp;","&amp; IF(lookups!$J$2-3 &gt;= 0, REPT(" ",lookups!$J$2-3-5), "")&amp;
      SOURCE!I2444&amp;
" | "&amp; IF(lookups!$K$2-LEN(SOURCE!I2444) &gt;= 0, REPT(" ",lookups!$K$2-LEN(SOURCE!I2444)), "")&amp;
      SOURCE!J2444&amp;      IF(lookups!$L$2-LEN(SOURCE!J2444) &gt;= 0, REPT(" ",lookups!$L$2-LEN(SOURCE!J2444)), "")&amp;
" | "&amp; IF(lookups!$K$2-LEN(SOURCE!I2444) &gt;= 0, REPT(" ",lookups!$K$2-LEN(SOURCE!I2444)), "")&amp;
      SOURCE!K2444&amp;      IF(lookups!$L$2-LEN(SOURCE!K2444) &gt;= 0, REPT(" ",lookups!$M$2-LEN(SOURCE!K2444)), "")&amp;
" | "&amp; SOURCE!L2444&amp;      IF(lookups!$O$2-LEN(SOURCE!L2444) &gt;= 0, REPT(" ",lookups!$O$2-LEN(SOURCE!L2444)), "")&amp;
" | "&amp; SOURCE!M2444&amp;      IF(lookups!$P$2-LEN(SOURCE!M2444) &gt;= 0, REPT(" ",lookups!$P$2-LEN(SOURCE!M2444)), "")&amp;
      "},"&amp;IF(SOURCE!O2444&lt;&gt;"",""&amp;SOURCE!O2444,"")
 )
)
)</f>
        <v>0</v>
      </c>
    </row>
    <row r="2408" customFormat="false" ht="15.75" hidden="true" customHeight="false" outlineLevel="0" collapsed="false">
      <c r="A2408" s="263" t="n">
        <f aca="false">IF(AND(OR(SOURCE!A2445="",ISBLANK(SOURCE!A2445)),SOURCE!B2445&gt;0),IF(ISBLANK(SOURCE!C2445),"",SOURCE!C2445),
IF(SOURCE!B2445&lt;0,VLOOKUP(SOURCE!B2445,lookups!A$1:B$25,2,0),
  IF(ISBLANK(SOURCE!B2445),
    "",
    "/* "&amp;TEXT(SOURCE!B2445,"???0")&amp;" *"&amp;
      SOURCE!C2445&amp;", "&amp; IF(lookups!$E$2-LEN(SOURCE!C2445) &gt;= 0, REPT(" ",lookups!$E$2-LEN(SOURCE!C2445)), "")&amp;
      SOURCE!D2445&amp;", "&amp; IF(lookups!$F$2-LEN(SOURCE!D2445) &gt;= 0, REPT(" ",lookups!$F$2-LEN(SOURCE!D2445)), "")&amp;
      SOURCE!E2445&amp;", "&amp; IF(lookups!$G$2-LEN(SOURCE!E2445) &gt;=0, REPT(" ",lookups!$G$2-LEN(SOURCE!E2445)), "")&amp;
      SOURCE!F2445&amp;", "&amp; IF(lookups!$H$2-LEN(SOURCE!F2445) &gt;= 0, REPT(" ",lookups!$H$2-LEN(SOURCE!F2445)+2), "")&amp;"("&amp;
      SUBSTITUTE(TEXT(SOURCE!G2445,"??0"),"  ","")&amp;" &lt;&lt; TAM_MAX_BITS) |"&amp; IF(lookups!$I$2-3 &gt;= 0, REPT(" ",MAX(1,lookups!$I$2-5+4+1-1-LEN(  IF(ISTEXT(SOURCE!H2445),SOURCE!H2445,  SUBSTITUTE(SUBSTITUTE(TEXT(SOURCE!H2445,"????0"),"  ","")," ",""))   ))), "")&amp;
       IF(ISTEXT(SOURCE!H2445),SOURCE!H2445, SUBSTITUTE(SUBSTITUTE(TEXT(SOURCE!H2445,"????0"),"  ","")," ",""))   &amp;","&amp; IF(lookups!$J$2-3 &gt;= 0, REPT(" ",lookups!$J$2-3-5), "")&amp;
      SOURCE!I2445&amp;
" | "&amp; IF(lookups!$K$2-LEN(SOURCE!I2445) &gt;= 0, REPT(" ",lookups!$K$2-LEN(SOURCE!I2445)), "")&amp;
      SOURCE!J2445&amp;      IF(lookups!$L$2-LEN(SOURCE!J2445) &gt;= 0, REPT(" ",lookups!$L$2-LEN(SOURCE!J2445)), "")&amp;
" | "&amp; IF(lookups!$K$2-LEN(SOURCE!I2445) &gt;= 0, REPT(" ",lookups!$K$2-LEN(SOURCE!I2445)), "")&amp;
      SOURCE!K2445&amp;      IF(lookups!$L$2-LEN(SOURCE!K2445) &gt;= 0, REPT(" ",lookups!$M$2-LEN(SOURCE!K2445)), "")&amp;
" | "&amp; SOURCE!L2445&amp;      IF(lookups!$O$2-LEN(SOURCE!L2445) &gt;= 0, REPT(" ",lookups!$O$2-LEN(SOURCE!L2445)), "")&amp;
" | "&amp; SOURCE!M2445&amp;      IF(lookups!$P$2-LEN(SOURCE!M2445) &gt;= 0, REPT(" ",lookups!$P$2-LEN(SOURCE!M2445)), "")&amp;
      "},"&amp;IF(SOURCE!O2445&lt;&gt;"",""&amp;SOURCE!O2445,"")
 )
)
)</f>
        <v>0</v>
      </c>
    </row>
    <row r="2409" customFormat="false" ht="15.75" hidden="true" customHeight="false" outlineLevel="0" collapsed="false">
      <c r="A2409" s="263" t="n">
        <f aca="false">IF(AND(OR(SOURCE!A2446="",ISBLANK(SOURCE!A2446)),SOURCE!B2446&gt;0),IF(ISBLANK(SOURCE!C2446),"",SOURCE!C2446),
IF(SOURCE!B2446&lt;0,VLOOKUP(SOURCE!B2446,lookups!A$1:B$25,2,0),
  IF(ISBLANK(SOURCE!B2446),
    "",
    "/* "&amp;TEXT(SOURCE!B2446,"???0")&amp;" *"&amp;
      SOURCE!C2446&amp;", "&amp; IF(lookups!$E$2-LEN(SOURCE!C2446) &gt;= 0, REPT(" ",lookups!$E$2-LEN(SOURCE!C2446)), "")&amp;
      SOURCE!D2446&amp;", "&amp; IF(lookups!$F$2-LEN(SOURCE!D2446) &gt;= 0, REPT(" ",lookups!$F$2-LEN(SOURCE!D2446)), "")&amp;
      SOURCE!E2446&amp;", "&amp; IF(lookups!$G$2-LEN(SOURCE!E2446) &gt;=0, REPT(" ",lookups!$G$2-LEN(SOURCE!E2446)), "")&amp;
      SOURCE!F2446&amp;", "&amp; IF(lookups!$H$2-LEN(SOURCE!F2446) &gt;= 0, REPT(" ",lookups!$H$2-LEN(SOURCE!F2446)+2), "")&amp;"("&amp;
      SUBSTITUTE(TEXT(SOURCE!G2446,"??0"),"  ","")&amp;" &lt;&lt; TAM_MAX_BITS) |"&amp; IF(lookups!$I$2-3 &gt;= 0, REPT(" ",MAX(1,lookups!$I$2-5+4+1-1-LEN(  IF(ISTEXT(SOURCE!H2446),SOURCE!H2446,  SUBSTITUTE(SUBSTITUTE(TEXT(SOURCE!H2446,"????0"),"  ","")," ",""))   ))), "")&amp;
       IF(ISTEXT(SOURCE!H2446),SOURCE!H2446, SUBSTITUTE(SUBSTITUTE(TEXT(SOURCE!H2446,"????0"),"  ","")," ",""))   &amp;","&amp; IF(lookups!$J$2-3 &gt;= 0, REPT(" ",lookups!$J$2-3-5), "")&amp;
      SOURCE!I2446&amp;
" | "&amp; IF(lookups!$K$2-LEN(SOURCE!I2446) &gt;= 0, REPT(" ",lookups!$K$2-LEN(SOURCE!I2446)), "")&amp;
      SOURCE!J2446&amp;      IF(lookups!$L$2-LEN(SOURCE!J2446) &gt;= 0, REPT(" ",lookups!$L$2-LEN(SOURCE!J2446)), "")&amp;
" | "&amp; IF(lookups!$K$2-LEN(SOURCE!I2446) &gt;= 0, REPT(" ",lookups!$K$2-LEN(SOURCE!I2446)), "")&amp;
      SOURCE!K2446&amp;      IF(lookups!$L$2-LEN(SOURCE!K2446) &gt;= 0, REPT(" ",lookups!$M$2-LEN(SOURCE!K2446)), "")&amp;
" | "&amp; SOURCE!L2446&amp;      IF(lookups!$O$2-LEN(SOURCE!L2446) &gt;= 0, REPT(" ",lookups!$O$2-LEN(SOURCE!L2446)), "")&amp;
" | "&amp; SOURCE!M2446&amp;      IF(lookups!$P$2-LEN(SOURCE!M2446) &gt;= 0, REPT(" ",lookups!$P$2-LEN(SOURCE!M2446)), "")&amp;
      "},"&amp;IF(SOURCE!O2446&lt;&gt;"",""&amp;SOURCE!O2446,"")
 )
)
)</f>
        <v>0</v>
      </c>
    </row>
    <row r="2410" customFormat="false" ht="15.75" hidden="true" customHeight="false" outlineLevel="0" collapsed="false">
      <c r="A2410" s="263" t="n">
        <f aca="false">IF(AND(OR(SOURCE!A2447="",ISBLANK(SOURCE!A2447)),SOURCE!B2447&gt;0),IF(ISBLANK(SOURCE!C2447),"",SOURCE!C2447),
IF(SOURCE!B2447&lt;0,VLOOKUP(SOURCE!B2447,lookups!A$1:B$25,2,0),
  IF(ISBLANK(SOURCE!B2447),
    "",
    "/* "&amp;TEXT(SOURCE!B2447,"???0")&amp;" *"&amp;
      SOURCE!C2447&amp;", "&amp; IF(lookups!$E$2-LEN(SOURCE!C2447) &gt;= 0, REPT(" ",lookups!$E$2-LEN(SOURCE!C2447)), "")&amp;
      SOURCE!D2447&amp;", "&amp; IF(lookups!$F$2-LEN(SOURCE!D2447) &gt;= 0, REPT(" ",lookups!$F$2-LEN(SOURCE!D2447)), "")&amp;
      SOURCE!E2447&amp;", "&amp; IF(lookups!$G$2-LEN(SOURCE!E2447) &gt;=0, REPT(" ",lookups!$G$2-LEN(SOURCE!E2447)), "")&amp;
      SOURCE!F2447&amp;", "&amp; IF(lookups!$H$2-LEN(SOURCE!F2447) &gt;= 0, REPT(" ",lookups!$H$2-LEN(SOURCE!F2447)+2), "")&amp;"("&amp;
      SUBSTITUTE(TEXT(SOURCE!G2447,"??0"),"  ","")&amp;" &lt;&lt; TAM_MAX_BITS) |"&amp; IF(lookups!$I$2-3 &gt;= 0, REPT(" ",MAX(1,lookups!$I$2-5+4+1-1-LEN(  IF(ISTEXT(SOURCE!H2447),SOURCE!H2447,  SUBSTITUTE(SUBSTITUTE(TEXT(SOURCE!H2447,"????0"),"  ","")," ",""))   ))), "")&amp;
       IF(ISTEXT(SOURCE!H2447),SOURCE!H2447, SUBSTITUTE(SUBSTITUTE(TEXT(SOURCE!H2447,"????0"),"  ","")," ",""))   &amp;","&amp; IF(lookups!$J$2-3 &gt;= 0, REPT(" ",lookups!$J$2-3-5), "")&amp;
      SOURCE!I2447&amp;
" | "&amp; IF(lookups!$K$2-LEN(SOURCE!I2447) &gt;= 0, REPT(" ",lookups!$K$2-LEN(SOURCE!I2447)), "")&amp;
      SOURCE!J2447&amp;      IF(lookups!$L$2-LEN(SOURCE!J2447) &gt;= 0, REPT(" ",lookups!$L$2-LEN(SOURCE!J2447)), "")&amp;
" | "&amp; IF(lookups!$K$2-LEN(SOURCE!I2447) &gt;= 0, REPT(" ",lookups!$K$2-LEN(SOURCE!I2447)), "")&amp;
      SOURCE!K2447&amp;      IF(lookups!$L$2-LEN(SOURCE!K2447) &gt;= 0, REPT(" ",lookups!$M$2-LEN(SOURCE!K2447)), "")&amp;
" | "&amp; SOURCE!L2447&amp;      IF(lookups!$O$2-LEN(SOURCE!L2447) &gt;= 0, REPT(" ",lookups!$O$2-LEN(SOURCE!L2447)), "")&amp;
" | "&amp; SOURCE!M2447&amp;      IF(lookups!$P$2-LEN(SOURCE!M2447) &gt;= 0, REPT(" ",lookups!$P$2-LEN(SOURCE!M2447)), "")&amp;
      "},"&amp;IF(SOURCE!O2447&lt;&gt;"",""&amp;SOURCE!O2447,"")
 )
)
)</f>
        <v>0</v>
      </c>
    </row>
    <row r="2411" customFormat="false" ht="15.75" hidden="true" customHeight="false" outlineLevel="0" collapsed="false">
      <c r="A2411" s="263" t="n">
        <f aca="false">IF(AND(OR(SOURCE!A2448="",ISBLANK(SOURCE!A2448)),SOURCE!B2448&gt;0),IF(ISBLANK(SOURCE!C2448),"",SOURCE!C2448),
IF(SOURCE!B2448&lt;0,VLOOKUP(SOURCE!B2448,lookups!A$1:B$25,2,0),
  IF(ISBLANK(SOURCE!B2448),
    "",
    "/* "&amp;TEXT(SOURCE!B2448,"???0")&amp;" *"&amp;
      SOURCE!C2448&amp;", "&amp; IF(lookups!$E$2-LEN(SOURCE!C2448) &gt;= 0, REPT(" ",lookups!$E$2-LEN(SOURCE!C2448)), "")&amp;
      SOURCE!D2448&amp;", "&amp; IF(lookups!$F$2-LEN(SOURCE!D2448) &gt;= 0, REPT(" ",lookups!$F$2-LEN(SOURCE!D2448)), "")&amp;
      SOURCE!E2448&amp;", "&amp; IF(lookups!$G$2-LEN(SOURCE!E2448) &gt;=0, REPT(" ",lookups!$G$2-LEN(SOURCE!E2448)), "")&amp;
      SOURCE!F2448&amp;", "&amp; IF(lookups!$H$2-LEN(SOURCE!F2448) &gt;= 0, REPT(" ",lookups!$H$2-LEN(SOURCE!F2448)+2), "")&amp;"("&amp;
      SUBSTITUTE(TEXT(SOURCE!G2448,"??0"),"  ","")&amp;" &lt;&lt; TAM_MAX_BITS) |"&amp; IF(lookups!$I$2-3 &gt;= 0, REPT(" ",MAX(1,lookups!$I$2-5+4+1-1-LEN(  IF(ISTEXT(SOURCE!H2448),SOURCE!H2448,  SUBSTITUTE(SUBSTITUTE(TEXT(SOURCE!H2448,"????0"),"  ","")," ",""))   ))), "")&amp;
       IF(ISTEXT(SOURCE!H2448),SOURCE!H2448, SUBSTITUTE(SUBSTITUTE(TEXT(SOURCE!H2448,"????0"),"  ","")," ",""))   &amp;","&amp; IF(lookups!$J$2-3 &gt;= 0, REPT(" ",lookups!$J$2-3-5), "")&amp;
      SOURCE!I2448&amp;
" | "&amp; IF(lookups!$K$2-LEN(SOURCE!I2448) &gt;= 0, REPT(" ",lookups!$K$2-LEN(SOURCE!I2448)), "")&amp;
      SOURCE!J2448&amp;      IF(lookups!$L$2-LEN(SOURCE!J2448) &gt;= 0, REPT(" ",lookups!$L$2-LEN(SOURCE!J2448)), "")&amp;
" | "&amp; IF(lookups!$K$2-LEN(SOURCE!I2448) &gt;= 0, REPT(" ",lookups!$K$2-LEN(SOURCE!I2448)), "")&amp;
      SOURCE!K2448&amp;      IF(lookups!$L$2-LEN(SOURCE!K2448) &gt;= 0, REPT(" ",lookups!$M$2-LEN(SOURCE!K2448)), "")&amp;
" | "&amp; SOURCE!L2448&amp;      IF(lookups!$O$2-LEN(SOURCE!L2448) &gt;= 0, REPT(" ",lookups!$O$2-LEN(SOURCE!L2448)), "")&amp;
" | "&amp; SOURCE!M2448&amp;      IF(lookups!$P$2-LEN(SOURCE!M2448) &gt;= 0, REPT(" ",lookups!$P$2-LEN(SOURCE!M2448)), "")&amp;
      "},"&amp;IF(SOURCE!O2448&lt;&gt;"",""&amp;SOURCE!O2448,"")
 )
)
)</f>
        <v>0</v>
      </c>
    </row>
    <row r="2412" customFormat="false" ht="15.75" hidden="true" customHeight="false" outlineLevel="0" collapsed="false">
      <c r="A2412" s="263" t="n">
        <f aca="false">IF(AND(OR(SOURCE!A2449="",ISBLANK(SOURCE!A2449)),SOURCE!B2449&gt;0),IF(ISBLANK(SOURCE!C2449),"",SOURCE!C2449),
IF(SOURCE!B2449&lt;0,VLOOKUP(SOURCE!B2449,lookups!A$1:B$25,2,0),
  IF(ISBLANK(SOURCE!B2449),
    "",
    "/* "&amp;TEXT(SOURCE!B2449,"???0")&amp;" *"&amp;
      SOURCE!C2449&amp;", "&amp; IF(lookups!$E$2-LEN(SOURCE!C2449) &gt;= 0, REPT(" ",lookups!$E$2-LEN(SOURCE!C2449)), "")&amp;
      SOURCE!D2449&amp;", "&amp; IF(lookups!$F$2-LEN(SOURCE!D2449) &gt;= 0, REPT(" ",lookups!$F$2-LEN(SOURCE!D2449)), "")&amp;
      SOURCE!E2449&amp;", "&amp; IF(lookups!$G$2-LEN(SOURCE!E2449) &gt;=0, REPT(" ",lookups!$G$2-LEN(SOURCE!E2449)), "")&amp;
      SOURCE!F2449&amp;", "&amp; IF(lookups!$H$2-LEN(SOURCE!F2449) &gt;= 0, REPT(" ",lookups!$H$2-LEN(SOURCE!F2449)+2), "")&amp;"("&amp;
      SUBSTITUTE(TEXT(SOURCE!G2449,"??0"),"  ","")&amp;" &lt;&lt; TAM_MAX_BITS) |"&amp; IF(lookups!$I$2-3 &gt;= 0, REPT(" ",MAX(1,lookups!$I$2-5+4+1-1-LEN(  IF(ISTEXT(SOURCE!H2449),SOURCE!H2449,  SUBSTITUTE(SUBSTITUTE(TEXT(SOURCE!H2449,"????0"),"  ","")," ",""))   ))), "")&amp;
       IF(ISTEXT(SOURCE!H2449),SOURCE!H2449, SUBSTITUTE(SUBSTITUTE(TEXT(SOURCE!H2449,"????0"),"  ","")," ",""))   &amp;","&amp; IF(lookups!$J$2-3 &gt;= 0, REPT(" ",lookups!$J$2-3-5), "")&amp;
      SOURCE!I2449&amp;
" | "&amp; IF(lookups!$K$2-LEN(SOURCE!I2449) &gt;= 0, REPT(" ",lookups!$K$2-LEN(SOURCE!I2449)), "")&amp;
      SOURCE!J2449&amp;      IF(lookups!$L$2-LEN(SOURCE!J2449) &gt;= 0, REPT(" ",lookups!$L$2-LEN(SOURCE!J2449)), "")&amp;
" | "&amp; IF(lookups!$K$2-LEN(SOURCE!I2449) &gt;= 0, REPT(" ",lookups!$K$2-LEN(SOURCE!I2449)), "")&amp;
      SOURCE!K2449&amp;      IF(lookups!$L$2-LEN(SOURCE!K2449) &gt;= 0, REPT(" ",lookups!$M$2-LEN(SOURCE!K2449)), "")&amp;
" | "&amp; SOURCE!L2449&amp;      IF(lookups!$O$2-LEN(SOURCE!L2449) &gt;= 0, REPT(" ",lookups!$O$2-LEN(SOURCE!L2449)), "")&amp;
" | "&amp; SOURCE!M2449&amp;      IF(lookups!$P$2-LEN(SOURCE!M2449) &gt;= 0, REPT(" ",lookups!$P$2-LEN(SOURCE!M2449)), "")&amp;
      "},"&amp;IF(SOURCE!O2449&lt;&gt;"",""&amp;SOURCE!O2449,"")
 )
)
)</f>
        <v>0</v>
      </c>
    </row>
    <row r="2413" customFormat="false" ht="15.75" hidden="true" customHeight="false" outlineLevel="0" collapsed="false">
      <c r="A2413" s="263" t="n">
        <f aca="false">IF(AND(OR(SOURCE!A2450="",ISBLANK(SOURCE!A2450)),SOURCE!B2450&gt;0),IF(ISBLANK(SOURCE!C2450),"",SOURCE!C2450),
IF(SOURCE!B2450&lt;0,VLOOKUP(SOURCE!B2450,lookups!A$1:B$25,2,0),
  IF(ISBLANK(SOURCE!B2450),
    "",
    "/* "&amp;TEXT(SOURCE!B2450,"???0")&amp;" *"&amp;
      SOURCE!C2450&amp;", "&amp; IF(lookups!$E$2-LEN(SOURCE!C2450) &gt;= 0, REPT(" ",lookups!$E$2-LEN(SOURCE!C2450)), "")&amp;
      SOURCE!D2450&amp;", "&amp; IF(lookups!$F$2-LEN(SOURCE!D2450) &gt;= 0, REPT(" ",lookups!$F$2-LEN(SOURCE!D2450)), "")&amp;
      SOURCE!E2450&amp;", "&amp; IF(lookups!$G$2-LEN(SOURCE!E2450) &gt;=0, REPT(" ",lookups!$G$2-LEN(SOURCE!E2450)), "")&amp;
      SOURCE!F2450&amp;", "&amp; IF(lookups!$H$2-LEN(SOURCE!F2450) &gt;= 0, REPT(" ",lookups!$H$2-LEN(SOURCE!F2450)+2), "")&amp;"("&amp;
      SUBSTITUTE(TEXT(SOURCE!G2450,"??0"),"  ","")&amp;" &lt;&lt; TAM_MAX_BITS) |"&amp; IF(lookups!$I$2-3 &gt;= 0, REPT(" ",MAX(1,lookups!$I$2-5+4+1-1-LEN(  IF(ISTEXT(SOURCE!H2450),SOURCE!H2450,  SUBSTITUTE(SUBSTITUTE(TEXT(SOURCE!H2450,"????0"),"  ","")," ",""))   ))), "")&amp;
       IF(ISTEXT(SOURCE!H2450),SOURCE!H2450, SUBSTITUTE(SUBSTITUTE(TEXT(SOURCE!H2450,"????0"),"  ","")," ",""))   &amp;","&amp; IF(lookups!$J$2-3 &gt;= 0, REPT(" ",lookups!$J$2-3-5), "")&amp;
      SOURCE!I2450&amp;
" | "&amp; IF(lookups!$K$2-LEN(SOURCE!I2450) &gt;= 0, REPT(" ",lookups!$K$2-LEN(SOURCE!I2450)), "")&amp;
      SOURCE!J2450&amp;      IF(lookups!$L$2-LEN(SOURCE!J2450) &gt;= 0, REPT(" ",lookups!$L$2-LEN(SOURCE!J2450)), "")&amp;
" | "&amp; IF(lookups!$K$2-LEN(SOURCE!I2450) &gt;= 0, REPT(" ",lookups!$K$2-LEN(SOURCE!I2450)), "")&amp;
      SOURCE!K2450&amp;      IF(lookups!$L$2-LEN(SOURCE!K2450) &gt;= 0, REPT(" ",lookups!$M$2-LEN(SOURCE!K2450)), "")&amp;
" | "&amp; SOURCE!L2450&amp;      IF(lookups!$O$2-LEN(SOURCE!L2450) &gt;= 0, REPT(" ",lookups!$O$2-LEN(SOURCE!L2450)), "")&amp;
" | "&amp; SOURCE!M2450&amp;      IF(lookups!$P$2-LEN(SOURCE!M2450) &gt;= 0, REPT(" ",lookups!$P$2-LEN(SOURCE!M2450)), "")&amp;
      "},"&amp;IF(SOURCE!O2450&lt;&gt;"",""&amp;SOURCE!O2450,"")
 )
)
)</f>
        <v>0</v>
      </c>
    </row>
    <row r="2414" customFormat="false" ht="15.75" hidden="true" customHeight="false" outlineLevel="0" collapsed="false">
      <c r="A2414" s="263" t="n">
        <f aca="false">IF(AND(OR(SOURCE!A2451="",ISBLANK(SOURCE!A2451)),SOURCE!B2451&gt;0),IF(ISBLANK(SOURCE!C2451),"",SOURCE!C2451),
IF(SOURCE!B2451&lt;0,VLOOKUP(SOURCE!B2451,lookups!A$1:B$25,2,0),
  IF(ISBLANK(SOURCE!B2451),
    "",
    "/* "&amp;TEXT(SOURCE!B2451,"???0")&amp;" *"&amp;
      SOURCE!C2451&amp;", "&amp; IF(lookups!$E$2-LEN(SOURCE!C2451) &gt;= 0, REPT(" ",lookups!$E$2-LEN(SOURCE!C2451)), "")&amp;
      SOURCE!D2451&amp;", "&amp; IF(lookups!$F$2-LEN(SOURCE!D2451) &gt;= 0, REPT(" ",lookups!$F$2-LEN(SOURCE!D2451)), "")&amp;
      SOURCE!E2451&amp;", "&amp; IF(lookups!$G$2-LEN(SOURCE!E2451) &gt;=0, REPT(" ",lookups!$G$2-LEN(SOURCE!E2451)), "")&amp;
      SOURCE!F2451&amp;", "&amp; IF(lookups!$H$2-LEN(SOURCE!F2451) &gt;= 0, REPT(" ",lookups!$H$2-LEN(SOURCE!F2451)+2), "")&amp;"("&amp;
      SUBSTITUTE(TEXT(SOURCE!G2451,"??0"),"  ","")&amp;" &lt;&lt; TAM_MAX_BITS) |"&amp; IF(lookups!$I$2-3 &gt;= 0, REPT(" ",MAX(1,lookups!$I$2-5+4+1-1-LEN(  IF(ISTEXT(SOURCE!H2451),SOURCE!H2451,  SUBSTITUTE(SUBSTITUTE(TEXT(SOURCE!H2451,"????0"),"  ","")," ",""))   ))), "")&amp;
       IF(ISTEXT(SOURCE!H2451),SOURCE!H2451, SUBSTITUTE(SUBSTITUTE(TEXT(SOURCE!H2451,"????0"),"  ","")," ",""))   &amp;","&amp; IF(lookups!$J$2-3 &gt;= 0, REPT(" ",lookups!$J$2-3-5), "")&amp;
      SOURCE!I2451&amp;
" | "&amp; IF(lookups!$K$2-LEN(SOURCE!I2451) &gt;= 0, REPT(" ",lookups!$K$2-LEN(SOURCE!I2451)), "")&amp;
      SOURCE!J2451&amp;      IF(lookups!$L$2-LEN(SOURCE!J2451) &gt;= 0, REPT(" ",lookups!$L$2-LEN(SOURCE!J2451)), "")&amp;
" | "&amp; IF(lookups!$K$2-LEN(SOURCE!I2451) &gt;= 0, REPT(" ",lookups!$K$2-LEN(SOURCE!I2451)), "")&amp;
      SOURCE!K2451&amp;      IF(lookups!$L$2-LEN(SOURCE!K2451) &gt;= 0, REPT(" ",lookups!$M$2-LEN(SOURCE!K2451)), "")&amp;
" | "&amp; SOURCE!L2451&amp;      IF(lookups!$O$2-LEN(SOURCE!L2451) &gt;= 0, REPT(" ",lookups!$O$2-LEN(SOURCE!L2451)), "")&amp;
" | "&amp; SOURCE!M2451&amp;      IF(lookups!$P$2-LEN(SOURCE!M2451) &gt;= 0, REPT(" ",lookups!$P$2-LEN(SOURCE!M2451)), "")&amp;
      "},"&amp;IF(SOURCE!O2451&lt;&gt;"",""&amp;SOURCE!O2451,"")
 )
)
)</f>
        <v>0</v>
      </c>
    </row>
    <row r="2415" customFormat="false" ht="15.75" hidden="true" customHeight="false" outlineLevel="0" collapsed="false">
      <c r="A2415" s="263" t="n">
        <f aca="false">IF(AND(OR(SOURCE!A2452="",ISBLANK(SOURCE!A2452)),SOURCE!B2452&gt;0),IF(ISBLANK(SOURCE!C2452),"",SOURCE!C2452),
IF(SOURCE!B2452&lt;0,VLOOKUP(SOURCE!B2452,lookups!A$1:B$25,2,0),
  IF(ISBLANK(SOURCE!B2452),
    "",
    "/* "&amp;TEXT(SOURCE!B2452,"???0")&amp;" *"&amp;
      SOURCE!C2452&amp;", "&amp; IF(lookups!$E$2-LEN(SOURCE!C2452) &gt;= 0, REPT(" ",lookups!$E$2-LEN(SOURCE!C2452)), "")&amp;
      SOURCE!D2452&amp;", "&amp; IF(lookups!$F$2-LEN(SOURCE!D2452) &gt;= 0, REPT(" ",lookups!$F$2-LEN(SOURCE!D2452)), "")&amp;
      SOURCE!E2452&amp;", "&amp; IF(lookups!$G$2-LEN(SOURCE!E2452) &gt;=0, REPT(" ",lookups!$G$2-LEN(SOURCE!E2452)), "")&amp;
      SOURCE!F2452&amp;", "&amp; IF(lookups!$H$2-LEN(SOURCE!F2452) &gt;= 0, REPT(" ",lookups!$H$2-LEN(SOURCE!F2452)+2), "")&amp;"("&amp;
      SUBSTITUTE(TEXT(SOURCE!G2452,"??0"),"  ","")&amp;" &lt;&lt; TAM_MAX_BITS) |"&amp; IF(lookups!$I$2-3 &gt;= 0, REPT(" ",MAX(1,lookups!$I$2-5+4+1-1-LEN(  IF(ISTEXT(SOURCE!H2452),SOURCE!H2452,  SUBSTITUTE(SUBSTITUTE(TEXT(SOURCE!H2452,"????0"),"  ","")," ",""))   ))), "")&amp;
       IF(ISTEXT(SOURCE!H2452),SOURCE!H2452, SUBSTITUTE(SUBSTITUTE(TEXT(SOURCE!H2452,"????0"),"  ","")," ",""))   &amp;","&amp; IF(lookups!$J$2-3 &gt;= 0, REPT(" ",lookups!$J$2-3-5), "")&amp;
      SOURCE!I2452&amp;
" | "&amp; IF(lookups!$K$2-LEN(SOURCE!I2452) &gt;= 0, REPT(" ",lookups!$K$2-LEN(SOURCE!I2452)), "")&amp;
      SOURCE!J2452&amp;      IF(lookups!$L$2-LEN(SOURCE!J2452) &gt;= 0, REPT(" ",lookups!$L$2-LEN(SOURCE!J2452)), "")&amp;
" | "&amp; IF(lookups!$K$2-LEN(SOURCE!I2452) &gt;= 0, REPT(" ",lookups!$K$2-LEN(SOURCE!I2452)), "")&amp;
      SOURCE!K2452&amp;      IF(lookups!$L$2-LEN(SOURCE!K2452) &gt;= 0, REPT(" ",lookups!$M$2-LEN(SOURCE!K2452)), "")&amp;
" | "&amp; SOURCE!L2452&amp;      IF(lookups!$O$2-LEN(SOURCE!L2452) &gt;= 0, REPT(" ",lookups!$O$2-LEN(SOURCE!L2452)), "")&amp;
" | "&amp; SOURCE!M2452&amp;      IF(lookups!$P$2-LEN(SOURCE!M2452) &gt;= 0, REPT(" ",lookups!$P$2-LEN(SOURCE!M2452)), "")&amp;
      "},"&amp;IF(SOURCE!O2452&lt;&gt;"",""&amp;SOURCE!O2452,"")
 )
)
)</f>
        <v>0</v>
      </c>
    </row>
    <row r="2416" customFormat="false" ht="15.75" hidden="true" customHeight="false" outlineLevel="0" collapsed="false">
      <c r="A2416" s="263" t="n">
        <f aca="false">IF(AND(OR(SOURCE!A2453="",ISBLANK(SOURCE!A2453)),SOURCE!B2453&gt;0),IF(ISBLANK(SOURCE!C2453),"",SOURCE!C2453),
IF(SOURCE!B2453&lt;0,VLOOKUP(SOURCE!B2453,lookups!A$1:B$25,2,0),
  IF(ISBLANK(SOURCE!B2453),
    "",
    "/* "&amp;TEXT(SOURCE!B2453,"???0")&amp;" *"&amp;
      SOURCE!C2453&amp;", "&amp; IF(lookups!$E$2-LEN(SOURCE!C2453) &gt;= 0, REPT(" ",lookups!$E$2-LEN(SOURCE!C2453)), "")&amp;
      SOURCE!D2453&amp;", "&amp; IF(lookups!$F$2-LEN(SOURCE!D2453) &gt;= 0, REPT(" ",lookups!$F$2-LEN(SOURCE!D2453)), "")&amp;
      SOURCE!E2453&amp;", "&amp; IF(lookups!$G$2-LEN(SOURCE!E2453) &gt;=0, REPT(" ",lookups!$G$2-LEN(SOURCE!E2453)), "")&amp;
      SOURCE!F2453&amp;", "&amp; IF(lookups!$H$2-LEN(SOURCE!F2453) &gt;= 0, REPT(" ",lookups!$H$2-LEN(SOURCE!F2453)+2), "")&amp;"("&amp;
      SUBSTITUTE(TEXT(SOURCE!G2453,"??0"),"  ","")&amp;" &lt;&lt; TAM_MAX_BITS) |"&amp; IF(lookups!$I$2-3 &gt;= 0, REPT(" ",MAX(1,lookups!$I$2-5+4+1-1-LEN(  IF(ISTEXT(SOURCE!H2453),SOURCE!H2453,  SUBSTITUTE(SUBSTITUTE(TEXT(SOURCE!H2453,"????0"),"  ","")," ",""))   ))), "")&amp;
       IF(ISTEXT(SOURCE!H2453),SOURCE!H2453, SUBSTITUTE(SUBSTITUTE(TEXT(SOURCE!H2453,"????0"),"  ","")," ",""))   &amp;","&amp; IF(lookups!$J$2-3 &gt;= 0, REPT(" ",lookups!$J$2-3-5), "")&amp;
      SOURCE!I2453&amp;
" | "&amp; IF(lookups!$K$2-LEN(SOURCE!I2453) &gt;= 0, REPT(" ",lookups!$K$2-LEN(SOURCE!I2453)), "")&amp;
      SOURCE!J2453&amp;      IF(lookups!$L$2-LEN(SOURCE!J2453) &gt;= 0, REPT(" ",lookups!$L$2-LEN(SOURCE!J2453)), "")&amp;
" | "&amp; IF(lookups!$K$2-LEN(SOURCE!I2453) &gt;= 0, REPT(" ",lookups!$K$2-LEN(SOURCE!I2453)), "")&amp;
      SOURCE!K2453&amp;      IF(lookups!$L$2-LEN(SOURCE!K2453) &gt;= 0, REPT(" ",lookups!$M$2-LEN(SOURCE!K2453)), "")&amp;
" | "&amp; SOURCE!L2453&amp;      IF(lookups!$O$2-LEN(SOURCE!L2453) &gt;= 0, REPT(" ",lookups!$O$2-LEN(SOURCE!L2453)), "")&amp;
" | "&amp; SOURCE!M2453&amp;      IF(lookups!$P$2-LEN(SOURCE!M2453) &gt;= 0, REPT(" ",lookups!$P$2-LEN(SOURCE!M2453)), "")&amp;
      "},"&amp;IF(SOURCE!O2453&lt;&gt;"",""&amp;SOURCE!O2453,"")
 )
)
)</f>
        <v>0</v>
      </c>
    </row>
    <row r="2417" customFormat="false" ht="15.75" hidden="true" customHeight="false" outlineLevel="0" collapsed="false">
      <c r="A2417" s="263" t="n">
        <f aca="false">IF(AND(OR(SOURCE!A2454="",ISBLANK(SOURCE!A2454)),SOURCE!B2454&gt;0),IF(ISBLANK(SOURCE!C2454),"",SOURCE!C2454),
IF(SOURCE!B2454&lt;0,VLOOKUP(SOURCE!B2454,lookups!A$1:B$25,2,0),
  IF(ISBLANK(SOURCE!B2454),
    "",
    "/* "&amp;TEXT(SOURCE!B2454,"???0")&amp;" *"&amp;
      SOURCE!C2454&amp;", "&amp; IF(lookups!$E$2-LEN(SOURCE!C2454) &gt;= 0, REPT(" ",lookups!$E$2-LEN(SOURCE!C2454)), "")&amp;
      SOURCE!D2454&amp;", "&amp; IF(lookups!$F$2-LEN(SOURCE!D2454) &gt;= 0, REPT(" ",lookups!$F$2-LEN(SOURCE!D2454)), "")&amp;
      SOURCE!E2454&amp;", "&amp; IF(lookups!$G$2-LEN(SOURCE!E2454) &gt;=0, REPT(" ",lookups!$G$2-LEN(SOURCE!E2454)), "")&amp;
      SOURCE!F2454&amp;", "&amp; IF(lookups!$H$2-LEN(SOURCE!F2454) &gt;= 0, REPT(" ",lookups!$H$2-LEN(SOURCE!F2454)+2), "")&amp;"("&amp;
      SUBSTITUTE(TEXT(SOURCE!G2454,"??0"),"  ","")&amp;" &lt;&lt; TAM_MAX_BITS) |"&amp; IF(lookups!$I$2-3 &gt;= 0, REPT(" ",MAX(1,lookups!$I$2-5+4+1-1-LEN(  IF(ISTEXT(SOURCE!H2454),SOURCE!H2454,  SUBSTITUTE(SUBSTITUTE(TEXT(SOURCE!H2454,"????0"),"  ","")," ",""))   ))), "")&amp;
       IF(ISTEXT(SOURCE!H2454),SOURCE!H2454, SUBSTITUTE(SUBSTITUTE(TEXT(SOURCE!H2454,"????0"),"  ","")," ",""))   &amp;","&amp; IF(lookups!$J$2-3 &gt;= 0, REPT(" ",lookups!$J$2-3-5), "")&amp;
      SOURCE!I2454&amp;
" | "&amp; IF(lookups!$K$2-LEN(SOURCE!I2454) &gt;= 0, REPT(" ",lookups!$K$2-LEN(SOURCE!I2454)), "")&amp;
      SOURCE!J2454&amp;      IF(lookups!$L$2-LEN(SOURCE!J2454) &gt;= 0, REPT(" ",lookups!$L$2-LEN(SOURCE!J2454)), "")&amp;
" | "&amp; IF(lookups!$K$2-LEN(SOURCE!I2454) &gt;= 0, REPT(" ",lookups!$K$2-LEN(SOURCE!I2454)), "")&amp;
      SOURCE!K2454&amp;      IF(lookups!$L$2-LEN(SOURCE!K2454) &gt;= 0, REPT(" ",lookups!$M$2-LEN(SOURCE!K2454)), "")&amp;
" | "&amp; SOURCE!L2454&amp;      IF(lookups!$O$2-LEN(SOURCE!L2454) &gt;= 0, REPT(" ",lookups!$O$2-LEN(SOURCE!L2454)), "")&amp;
" | "&amp; SOURCE!M2454&amp;      IF(lookups!$P$2-LEN(SOURCE!M2454) &gt;= 0, REPT(" ",lookups!$P$2-LEN(SOURCE!M2454)), "")&amp;
      "},"&amp;IF(SOURCE!O2454&lt;&gt;"",""&amp;SOURCE!O2454,"")
 )
)
)</f>
        <v>0</v>
      </c>
    </row>
    <row r="2418" customFormat="false" ht="15.75" hidden="true" customHeight="false" outlineLevel="0" collapsed="false">
      <c r="A2418" s="263" t="n">
        <f aca="false">IF(AND(OR(SOURCE!A2455="",ISBLANK(SOURCE!A2455)),SOURCE!B2455&gt;0),IF(ISBLANK(SOURCE!C2455),"",SOURCE!C2455),
IF(SOURCE!B2455&lt;0,VLOOKUP(SOURCE!B2455,lookups!A$1:B$25,2,0),
  IF(ISBLANK(SOURCE!B2455),
    "",
    "/* "&amp;TEXT(SOURCE!B2455,"???0")&amp;" *"&amp;
      SOURCE!C2455&amp;", "&amp; IF(lookups!$E$2-LEN(SOURCE!C2455) &gt;= 0, REPT(" ",lookups!$E$2-LEN(SOURCE!C2455)), "")&amp;
      SOURCE!D2455&amp;", "&amp; IF(lookups!$F$2-LEN(SOURCE!D2455) &gt;= 0, REPT(" ",lookups!$F$2-LEN(SOURCE!D2455)), "")&amp;
      SOURCE!E2455&amp;", "&amp; IF(lookups!$G$2-LEN(SOURCE!E2455) &gt;=0, REPT(" ",lookups!$G$2-LEN(SOURCE!E2455)), "")&amp;
      SOURCE!F2455&amp;", "&amp; IF(lookups!$H$2-LEN(SOURCE!F2455) &gt;= 0, REPT(" ",lookups!$H$2-LEN(SOURCE!F2455)+2), "")&amp;"("&amp;
      SUBSTITUTE(TEXT(SOURCE!G2455,"??0"),"  ","")&amp;" &lt;&lt; TAM_MAX_BITS) |"&amp; IF(lookups!$I$2-3 &gt;= 0, REPT(" ",MAX(1,lookups!$I$2-5+4+1-1-LEN(  IF(ISTEXT(SOURCE!H2455),SOURCE!H2455,  SUBSTITUTE(SUBSTITUTE(TEXT(SOURCE!H2455,"????0"),"  ","")," ",""))   ))), "")&amp;
       IF(ISTEXT(SOURCE!H2455),SOURCE!H2455, SUBSTITUTE(SUBSTITUTE(TEXT(SOURCE!H2455,"????0"),"  ","")," ",""))   &amp;","&amp; IF(lookups!$J$2-3 &gt;= 0, REPT(" ",lookups!$J$2-3-5), "")&amp;
      SOURCE!I2455&amp;
" | "&amp; IF(lookups!$K$2-LEN(SOURCE!I2455) &gt;= 0, REPT(" ",lookups!$K$2-LEN(SOURCE!I2455)), "")&amp;
      SOURCE!J2455&amp;      IF(lookups!$L$2-LEN(SOURCE!J2455) &gt;= 0, REPT(" ",lookups!$L$2-LEN(SOURCE!J2455)), "")&amp;
" | "&amp; IF(lookups!$K$2-LEN(SOURCE!I2455) &gt;= 0, REPT(" ",lookups!$K$2-LEN(SOURCE!I2455)), "")&amp;
      SOURCE!K2455&amp;      IF(lookups!$L$2-LEN(SOURCE!K2455) &gt;= 0, REPT(" ",lookups!$M$2-LEN(SOURCE!K2455)), "")&amp;
" | "&amp; SOURCE!L2455&amp;      IF(lookups!$O$2-LEN(SOURCE!L2455) &gt;= 0, REPT(" ",lookups!$O$2-LEN(SOURCE!L2455)), "")&amp;
" | "&amp; SOURCE!M2455&amp;      IF(lookups!$P$2-LEN(SOURCE!M2455) &gt;= 0, REPT(" ",lookups!$P$2-LEN(SOURCE!M2455)), "")&amp;
      "},"&amp;IF(SOURCE!O2455&lt;&gt;"",""&amp;SOURCE!O2455,"")
 )
)
)</f>
        <v>0</v>
      </c>
    </row>
    <row r="2419" customFormat="false" ht="15.75" hidden="true" customHeight="false" outlineLevel="0" collapsed="false">
      <c r="A2419" s="263" t="n">
        <f aca="false">IF(AND(OR(SOURCE!A2456="",ISBLANK(SOURCE!A2456)),SOURCE!B2456&gt;0),IF(ISBLANK(SOURCE!C2456),"",SOURCE!C2456),
IF(SOURCE!B2456&lt;0,VLOOKUP(SOURCE!B2456,lookups!A$1:B$25,2,0),
  IF(ISBLANK(SOURCE!B2456),
    "",
    "/* "&amp;TEXT(SOURCE!B2456,"???0")&amp;" *"&amp;
      SOURCE!C2456&amp;", "&amp; IF(lookups!$E$2-LEN(SOURCE!C2456) &gt;= 0, REPT(" ",lookups!$E$2-LEN(SOURCE!C2456)), "")&amp;
      SOURCE!D2456&amp;", "&amp; IF(lookups!$F$2-LEN(SOURCE!D2456) &gt;= 0, REPT(" ",lookups!$F$2-LEN(SOURCE!D2456)), "")&amp;
      SOURCE!E2456&amp;", "&amp; IF(lookups!$G$2-LEN(SOURCE!E2456) &gt;=0, REPT(" ",lookups!$G$2-LEN(SOURCE!E2456)), "")&amp;
      SOURCE!F2456&amp;", "&amp; IF(lookups!$H$2-LEN(SOURCE!F2456) &gt;= 0, REPT(" ",lookups!$H$2-LEN(SOURCE!F2456)+2), "")&amp;"("&amp;
      SUBSTITUTE(TEXT(SOURCE!G2456,"??0"),"  ","")&amp;" &lt;&lt; TAM_MAX_BITS) |"&amp; IF(lookups!$I$2-3 &gt;= 0, REPT(" ",MAX(1,lookups!$I$2-5+4+1-1-LEN(  IF(ISTEXT(SOURCE!H2456),SOURCE!H2456,  SUBSTITUTE(SUBSTITUTE(TEXT(SOURCE!H2456,"????0"),"  ","")," ",""))   ))), "")&amp;
       IF(ISTEXT(SOURCE!H2456),SOURCE!H2456, SUBSTITUTE(SUBSTITUTE(TEXT(SOURCE!H2456,"????0"),"  ","")," ",""))   &amp;","&amp; IF(lookups!$J$2-3 &gt;= 0, REPT(" ",lookups!$J$2-3-5), "")&amp;
      SOURCE!I2456&amp;
" | "&amp; IF(lookups!$K$2-LEN(SOURCE!I2456) &gt;= 0, REPT(" ",lookups!$K$2-LEN(SOURCE!I2456)), "")&amp;
      SOURCE!J2456&amp;      IF(lookups!$L$2-LEN(SOURCE!J2456) &gt;= 0, REPT(" ",lookups!$L$2-LEN(SOURCE!J2456)), "")&amp;
" | "&amp; IF(lookups!$K$2-LEN(SOURCE!I2456) &gt;= 0, REPT(" ",lookups!$K$2-LEN(SOURCE!I2456)), "")&amp;
      SOURCE!K2456&amp;      IF(lookups!$L$2-LEN(SOURCE!K2456) &gt;= 0, REPT(" ",lookups!$M$2-LEN(SOURCE!K2456)), "")&amp;
" | "&amp; SOURCE!L2456&amp;      IF(lookups!$O$2-LEN(SOURCE!L2456) &gt;= 0, REPT(" ",lookups!$O$2-LEN(SOURCE!L2456)), "")&amp;
" | "&amp; SOURCE!M2456&amp;      IF(lookups!$P$2-LEN(SOURCE!M2456) &gt;= 0, REPT(" ",lookups!$P$2-LEN(SOURCE!M2456)), "")&amp;
      "},"&amp;IF(SOURCE!O2456&lt;&gt;"",""&amp;SOURCE!O2456,"")
 )
)
)</f>
        <v>0</v>
      </c>
    </row>
    <row r="2420" customFormat="false" ht="15.75" hidden="true" customHeight="false" outlineLevel="0" collapsed="false">
      <c r="A2420" s="263" t="n">
        <f aca="false">IF(AND(OR(SOURCE!A2457="",ISBLANK(SOURCE!A2457)),SOURCE!B2457&gt;0),IF(ISBLANK(SOURCE!C2457),"",SOURCE!C2457),
IF(SOURCE!B2457&lt;0,VLOOKUP(SOURCE!B2457,lookups!A$1:B$25,2,0),
  IF(ISBLANK(SOURCE!B2457),
    "",
    "/* "&amp;TEXT(SOURCE!B2457,"???0")&amp;" *"&amp;
      SOURCE!C2457&amp;", "&amp; IF(lookups!$E$2-LEN(SOURCE!C2457) &gt;= 0, REPT(" ",lookups!$E$2-LEN(SOURCE!C2457)), "")&amp;
      SOURCE!D2457&amp;", "&amp; IF(lookups!$F$2-LEN(SOURCE!D2457) &gt;= 0, REPT(" ",lookups!$F$2-LEN(SOURCE!D2457)), "")&amp;
      SOURCE!E2457&amp;", "&amp; IF(lookups!$G$2-LEN(SOURCE!E2457) &gt;=0, REPT(" ",lookups!$G$2-LEN(SOURCE!E2457)), "")&amp;
      SOURCE!F2457&amp;", "&amp; IF(lookups!$H$2-LEN(SOURCE!F2457) &gt;= 0, REPT(" ",lookups!$H$2-LEN(SOURCE!F2457)+2), "")&amp;"("&amp;
      SUBSTITUTE(TEXT(SOURCE!G2457,"??0"),"  ","")&amp;" &lt;&lt; TAM_MAX_BITS) |"&amp; IF(lookups!$I$2-3 &gt;= 0, REPT(" ",MAX(1,lookups!$I$2-5+4+1-1-LEN(  IF(ISTEXT(SOURCE!H2457),SOURCE!H2457,  SUBSTITUTE(SUBSTITUTE(TEXT(SOURCE!H2457,"????0"),"  ","")," ",""))   ))), "")&amp;
       IF(ISTEXT(SOURCE!H2457),SOURCE!H2457, SUBSTITUTE(SUBSTITUTE(TEXT(SOURCE!H2457,"????0"),"  ","")," ",""))   &amp;","&amp; IF(lookups!$J$2-3 &gt;= 0, REPT(" ",lookups!$J$2-3-5), "")&amp;
      SOURCE!I2457&amp;
" | "&amp; IF(lookups!$K$2-LEN(SOURCE!I2457) &gt;= 0, REPT(" ",lookups!$K$2-LEN(SOURCE!I2457)), "")&amp;
      SOURCE!J2457&amp;      IF(lookups!$L$2-LEN(SOURCE!J2457) &gt;= 0, REPT(" ",lookups!$L$2-LEN(SOURCE!J2457)), "")&amp;
" | "&amp; IF(lookups!$K$2-LEN(SOURCE!I2457) &gt;= 0, REPT(" ",lookups!$K$2-LEN(SOURCE!I2457)), "")&amp;
      SOURCE!K2457&amp;      IF(lookups!$L$2-LEN(SOURCE!K2457) &gt;= 0, REPT(" ",lookups!$M$2-LEN(SOURCE!K2457)), "")&amp;
" | "&amp; SOURCE!L2457&amp;      IF(lookups!$O$2-LEN(SOURCE!L2457) &gt;= 0, REPT(" ",lookups!$O$2-LEN(SOURCE!L2457)), "")&amp;
" | "&amp; SOURCE!M2457&amp;      IF(lookups!$P$2-LEN(SOURCE!M2457) &gt;= 0, REPT(" ",lookups!$P$2-LEN(SOURCE!M2457)), "")&amp;
      "},"&amp;IF(SOURCE!O2457&lt;&gt;"",""&amp;SOURCE!O2457,"")
 )
)
)</f>
        <v>0</v>
      </c>
    </row>
    <row r="2421" customFormat="false" ht="15.75" hidden="true" customHeight="false" outlineLevel="0" collapsed="false">
      <c r="A2421" s="263" t="n">
        <f aca="false">IF(AND(OR(SOURCE!A2458="",ISBLANK(SOURCE!A2458)),SOURCE!B2458&gt;0),IF(ISBLANK(SOURCE!C2458),"",SOURCE!C2458),
IF(SOURCE!B2458&lt;0,VLOOKUP(SOURCE!B2458,lookups!A$1:B$25,2,0),
  IF(ISBLANK(SOURCE!B2458),
    "",
    "/* "&amp;TEXT(SOURCE!B2458,"???0")&amp;" *"&amp;
      SOURCE!C2458&amp;", "&amp; IF(lookups!$E$2-LEN(SOURCE!C2458) &gt;= 0, REPT(" ",lookups!$E$2-LEN(SOURCE!C2458)), "")&amp;
      SOURCE!D2458&amp;", "&amp; IF(lookups!$F$2-LEN(SOURCE!D2458) &gt;= 0, REPT(" ",lookups!$F$2-LEN(SOURCE!D2458)), "")&amp;
      SOURCE!E2458&amp;", "&amp; IF(lookups!$G$2-LEN(SOURCE!E2458) &gt;=0, REPT(" ",lookups!$G$2-LEN(SOURCE!E2458)), "")&amp;
      SOURCE!F2458&amp;", "&amp; IF(lookups!$H$2-LEN(SOURCE!F2458) &gt;= 0, REPT(" ",lookups!$H$2-LEN(SOURCE!F2458)+2), "")&amp;"("&amp;
      SUBSTITUTE(TEXT(SOURCE!G2458,"??0"),"  ","")&amp;" &lt;&lt; TAM_MAX_BITS) |"&amp; IF(lookups!$I$2-3 &gt;= 0, REPT(" ",MAX(1,lookups!$I$2-5+4+1-1-LEN(  IF(ISTEXT(SOURCE!H2458),SOURCE!H2458,  SUBSTITUTE(SUBSTITUTE(TEXT(SOURCE!H2458,"????0"),"  ","")," ",""))   ))), "")&amp;
       IF(ISTEXT(SOURCE!H2458),SOURCE!H2458, SUBSTITUTE(SUBSTITUTE(TEXT(SOURCE!H2458,"????0"),"  ","")," ",""))   &amp;","&amp; IF(lookups!$J$2-3 &gt;= 0, REPT(" ",lookups!$J$2-3-5), "")&amp;
      SOURCE!I2458&amp;
" | "&amp; IF(lookups!$K$2-LEN(SOURCE!I2458) &gt;= 0, REPT(" ",lookups!$K$2-LEN(SOURCE!I2458)), "")&amp;
      SOURCE!J2458&amp;      IF(lookups!$L$2-LEN(SOURCE!J2458) &gt;= 0, REPT(" ",lookups!$L$2-LEN(SOURCE!J2458)), "")&amp;
" | "&amp; IF(lookups!$K$2-LEN(SOURCE!I2458) &gt;= 0, REPT(" ",lookups!$K$2-LEN(SOURCE!I2458)), "")&amp;
      SOURCE!K2458&amp;      IF(lookups!$L$2-LEN(SOURCE!K2458) &gt;= 0, REPT(" ",lookups!$M$2-LEN(SOURCE!K2458)), "")&amp;
" | "&amp; SOURCE!L2458&amp;      IF(lookups!$O$2-LEN(SOURCE!L2458) &gt;= 0, REPT(" ",lookups!$O$2-LEN(SOURCE!L2458)), "")&amp;
" | "&amp; SOURCE!M2458&amp;      IF(lookups!$P$2-LEN(SOURCE!M2458) &gt;= 0, REPT(" ",lookups!$P$2-LEN(SOURCE!M2458)), "")&amp;
      "},"&amp;IF(SOURCE!O2458&lt;&gt;"",""&amp;SOURCE!O2458,"")
 )
)
)</f>
        <v>0</v>
      </c>
    </row>
    <row r="2422" customFormat="false" ht="15.75" hidden="true" customHeight="false" outlineLevel="0" collapsed="false">
      <c r="A2422" s="263" t="n">
        <f aca="false">IF(AND(OR(SOURCE!A2459="",ISBLANK(SOURCE!A2459)),SOURCE!B2459&gt;0),IF(ISBLANK(SOURCE!C2459),"",SOURCE!C2459),
IF(SOURCE!B2459&lt;0,VLOOKUP(SOURCE!B2459,lookups!A$1:B$25,2,0),
  IF(ISBLANK(SOURCE!B2459),
    "",
    "/* "&amp;TEXT(SOURCE!B2459,"???0")&amp;" *"&amp;
      SOURCE!C2459&amp;", "&amp; IF(lookups!$E$2-LEN(SOURCE!C2459) &gt;= 0, REPT(" ",lookups!$E$2-LEN(SOURCE!C2459)), "")&amp;
      SOURCE!D2459&amp;", "&amp; IF(lookups!$F$2-LEN(SOURCE!D2459) &gt;= 0, REPT(" ",lookups!$F$2-LEN(SOURCE!D2459)), "")&amp;
      SOURCE!E2459&amp;", "&amp; IF(lookups!$G$2-LEN(SOURCE!E2459) &gt;=0, REPT(" ",lookups!$G$2-LEN(SOURCE!E2459)), "")&amp;
      SOURCE!F2459&amp;", "&amp; IF(lookups!$H$2-LEN(SOURCE!F2459) &gt;= 0, REPT(" ",lookups!$H$2-LEN(SOURCE!F2459)+2), "")&amp;"("&amp;
      SUBSTITUTE(TEXT(SOURCE!G2459,"??0"),"  ","")&amp;" &lt;&lt; TAM_MAX_BITS) |"&amp; IF(lookups!$I$2-3 &gt;= 0, REPT(" ",MAX(1,lookups!$I$2-5+4+1-1-LEN(  IF(ISTEXT(SOURCE!H2459),SOURCE!H2459,  SUBSTITUTE(SUBSTITUTE(TEXT(SOURCE!H2459,"????0"),"  ","")," ",""))   ))), "")&amp;
       IF(ISTEXT(SOURCE!H2459),SOURCE!H2459, SUBSTITUTE(SUBSTITUTE(TEXT(SOURCE!H2459,"????0"),"  ","")," ",""))   &amp;","&amp; IF(lookups!$J$2-3 &gt;= 0, REPT(" ",lookups!$J$2-3-5), "")&amp;
      SOURCE!I2459&amp;
" | "&amp; IF(lookups!$K$2-LEN(SOURCE!I2459) &gt;= 0, REPT(" ",lookups!$K$2-LEN(SOURCE!I2459)), "")&amp;
      SOURCE!J2459&amp;      IF(lookups!$L$2-LEN(SOURCE!J2459) &gt;= 0, REPT(" ",lookups!$L$2-LEN(SOURCE!J2459)), "")&amp;
" | "&amp; IF(lookups!$K$2-LEN(SOURCE!I2459) &gt;= 0, REPT(" ",lookups!$K$2-LEN(SOURCE!I2459)), "")&amp;
      SOURCE!K2459&amp;      IF(lookups!$L$2-LEN(SOURCE!K2459) &gt;= 0, REPT(" ",lookups!$M$2-LEN(SOURCE!K2459)), "")&amp;
" | "&amp; SOURCE!L2459&amp;      IF(lookups!$O$2-LEN(SOURCE!L2459) &gt;= 0, REPT(" ",lookups!$O$2-LEN(SOURCE!L2459)), "")&amp;
" | "&amp; SOURCE!M2459&amp;      IF(lookups!$P$2-LEN(SOURCE!M2459) &gt;= 0, REPT(" ",lookups!$P$2-LEN(SOURCE!M2459)), "")&amp;
      "},"&amp;IF(SOURCE!O2459&lt;&gt;"",""&amp;SOURCE!O2459,"")
 )
)
)</f>
        <v>0</v>
      </c>
    </row>
    <row r="2423" customFormat="false" ht="15.75" hidden="true" customHeight="false" outlineLevel="0" collapsed="false">
      <c r="A2423" s="263" t="n">
        <f aca="false">IF(AND(OR(SOURCE!A2460="",ISBLANK(SOURCE!A2460)),SOURCE!B2460&gt;0),IF(ISBLANK(SOURCE!C2460),"",SOURCE!C2460),
IF(SOURCE!B2460&lt;0,VLOOKUP(SOURCE!B2460,lookups!A$1:B$25,2,0),
  IF(ISBLANK(SOURCE!B2460),
    "",
    "/* "&amp;TEXT(SOURCE!B2460,"???0")&amp;" *"&amp;
      SOURCE!C2460&amp;", "&amp; IF(lookups!$E$2-LEN(SOURCE!C2460) &gt;= 0, REPT(" ",lookups!$E$2-LEN(SOURCE!C2460)), "")&amp;
      SOURCE!D2460&amp;", "&amp; IF(lookups!$F$2-LEN(SOURCE!D2460) &gt;= 0, REPT(" ",lookups!$F$2-LEN(SOURCE!D2460)), "")&amp;
      SOURCE!E2460&amp;", "&amp; IF(lookups!$G$2-LEN(SOURCE!E2460) &gt;=0, REPT(" ",lookups!$G$2-LEN(SOURCE!E2460)), "")&amp;
      SOURCE!F2460&amp;", "&amp; IF(lookups!$H$2-LEN(SOURCE!F2460) &gt;= 0, REPT(" ",lookups!$H$2-LEN(SOURCE!F2460)+2), "")&amp;"("&amp;
      SUBSTITUTE(TEXT(SOURCE!G2460,"??0"),"  ","")&amp;" &lt;&lt; TAM_MAX_BITS) |"&amp; IF(lookups!$I$2-3 &gt;= 0, REPT(" ",MAX(1,lookups!$I$2-5+4+1-1-LEN(  IF(ISTEXT(SOURCE!H2460),SOURCE!H2460,  SUBSTITUTE(SUBSTITUTE(TEXT(SOURCE!H2460,"????0"),"  ","")," ",""))   ))), "")&amp;
       IF(ISTEXT(SOURCE!H2460),SOURCE!H2460, SUBSTITUTE(SUBSTITUTE(TEXT(SOURCE!H2460,"????0"),"  ","")," ",""))   &amp;","&amp; IF(lookups!$J$2-3 &gt;= 0, REPT(" ",lookups!$J$2-3-5), "")&amp;
      SOURCE!I2460&amp;
" | "&amp; IF(lookups!$K$2-LEN(SOURCE!I2460) &gt;= 0, REPT(" ",lookups!$K$2-LEN(SOURCE!I2460)), "")&amp;
      SOURCE!J2460&amp;      IF(lookups!$L$2-LEN(SOURCE!J2460) &gt;= 0, REPT(" ",lookups!$L$2-LEN(SOURCE!J2460)), "")&amp;
" | "&amp; IF(lookups!$K$2-LEN(SOURCE!I2460) &gt;= 0, REPT(" ",lookups!$K$2-LEN(SOURCE!I2460)), "")&amp;
      SOURCE!K2460&amp;      IF(lookups!$L$2-LEN(SOURCE!K2460) &gt;= 0, REPT(" ",lookups!$M$2-LEN(SOURCE!K2460)), "")&amp;
" | "&amp; SOURCE!L2460&amp;      IF(lookups!$O$2-LEN(SOURCE!L2460) &gt;= 0, REPT(" ",lookups!$O$2-LEN(SOURCE!L2460)), "")&amp;
" | "&amp; SOURCE!M2460&amp;      IF(lookups!$P$2-LEN(SOURCE!M2460) &gt;= 0, REPT(" ",lookups!$P$2-LEN(SOURCE!M2460)), "")&amp;
      "},"&amp;IF(SOURCE!O2460&lt;&gt;"",""&amp;SOURCE!O2460,"")
 )
)
)</f>
        <v>0</v>
      </c>
    </row>
    <row r="2424" customFormat="false" ht="15.75" hidden="true" customHeight="false" outlineLevel="0" collapsed="false">
      <c r="A2424" s="263" t="n">
        <f aca="false">IF(AND(OR(SOURCE!A2461="",ISBLANK(SOURCE!A2461)),SOURCE!B2461&gt;0),IF(ISBLANK(SOURCE!C2461),"",SOURCE!C2461),
IF(SOURCE!B2461&lt;0,VLOOKUP(SOURCE!B2461,lookups!A$1:B$25,2,0),
  IF(ISBLANK(SOURCE!B2461),
    "",
    "/* "&amp;TEXT(SOURCE!B2461,"???0")&amp;" *"&amp;
      SOURCE!C2461&amp;", "&amp; IF(lookups!$E$2-LEN(SOURCE!C2461) &gt;= 0, REPT(" ",lookups!$E$2-LEN(SOURCE!C2461)), "")&amp;
      SOURCE!D2461&amp;", "&amp; IF(lookups!$F$2-LEN(SOURCE!D2461) &gt;= 0, REPT(" ",lookups!$F$2-LEN(SOURCE!D2461)), "")&amp;
      SOURCE!E2461&amp;", "&amp; IF(lookups!$G$2-LEN(SOURCE!E2461) &gt;=0, REPT(" ",lookups!$G$2-LEN(SOURCE!E2461)), "")&amp;
      SOURCE!F2461&amp;", "&amp; IF(lookups!$H$2-LEN(SOURCE!F2461) &gt;= 0, REPT(" ",lookups!$H$2-LEN(SOURCE!F2461)+2), "")&amp;"("&amp;
      SUBSTITUTE(TEXT(SOURCE!G2461,"??0"),"  ","")&amp;" &lt;&lt; TAM_MAX_BITS) |"&amp; IF(lookups!$I$2-3 &gt;= 0, REPT(" ",MAX(1,lookups!$I$2-5+4+1-1-LEN(  IF(ISTEXT(SOURCE!H2461),SOURCE!H2461,  SUBSTITUTE(SUBSTITUTE(TEXT(SOURCE!H2461,"????0"),"  ","")," ",""))   ))), "")&amp;
       IF(ISTEXT(SOURCE!H2461),SOURCE!H2461, SUBSTITUTE(SUBSTITUTE(TEXT(SOURCE!H2461,"????0"),"  ","")," ",""))   &amp;","&amp; IF(lookups!$J$2-3 &gt;= 0, REPT(" ",lookups!$J$2-3-5), "")&amp;
      SOURCE!I2461&amp;
" | "&amp; IF(lookups!$K$2-LEN(SOURCE!I2461) &gt;= 0, REPT(" ",lookups!$K$2-LEN(SOURCE!I2461)), "")&amp;
      SOURCE!J2461&amp;      IF(lookups!$L$2-LEN(SOURCE!J2461) &gt;= 0, REPT(" ",lookups!$L$2-LEN(SOURCE!J2461)), "")&amp;
" | "&amp; IF(lookups!$K$2-LEN(SOURCE!I2461) &gt;= 0, REPT(" ",lookups!$K$2-LEN(SOURCE!I2461)), "")&amp;
      SOURCE!K2461&amp;      IF(lookups!$L$2-LEN(SOURCE!K2461) &gt;= 0, REPT(" ",lookups!$M$2-LEN(SOURCE!K2461)), "")&amp;
" | "&amp; SOURCE!L2461&amp;      IF(lookups!$O$2-LEN(SOURCE!L2461) &gt;= 0, REPT(" ",lookups!$O$2-LEN(SOURCE!L2461)), "")&amp;
" | "&amp; SOURCE!M2461&amp;      IF(lookups!$P$2-LEN(SOURCE!M2461) &gt;= 0, REPT(" ",lookups!$P$2-LEN(SOURCE!M2461)), "")&amp;
      "},"&amp;IF(SOURCE!O2461&lt;&gt;"",""&amp;SOURCE!O2461,"")
 )
)
)</f>
        <v>0</v>
      </c>
    </row>
    <row r="2425" customFormat="false" ht="15.75" hidden="true" customHeight="false" outlineLevel="0" collapsed="false">
      <c r="A2425" s="263" t="n">
        <f aca="false">IF(AND(OR(SOURCE!A2462="",ISBLANK(SOURCE!A2462)),SOURCE!B2462&gt;0),IF(ISBLANK(SOURCE!C2462),"",SOURCE!C2462),
IF(SOURCE!B2462&lt;0,VLOOKUP(SOURCE!B2462,lookups!A$1:B$25,2,0),
  IF(ISBLANK(SOURCE!B2462),
    "",
    "/* "&amp;TEXT(SOURCE!B2462,"???0")&amp;" *"&amp;
      SOURCE!C2462&amp;", "&amp; IF(lookups!$E$2-LEN(SOURCE!C2462) &gt;= 0, REPT(" ",lookups!$E$2-LEN(SOURCE!C2462)), "")&amp;
      SOURCE!D2462&amp;", "&amp; IF(lookups!$F$2-LEN(SOURCE!D2462) &gt;= 0, REPT(" ",lookups!$F$2-LEN(SOURCE!D2462)), "")&amp;
      SOURCE!E2462&amp;", "&amp; IF(lookups!$G$2-LEN(SOURCE!E2462) &gt;=0, REPT(" ",lookups!$G$2-LEN(SOURCE!E2462)), "")&amp;
      SOURCE!F2462&amp;", "&amp; IF(lookups!$H$2-LEN(SOURCE!F2462) &gt;= 0, REPT(" ",lookups!$H$2-LEN(SOURCE!F2462)+2), "")&amp;"("&amp;
      SUBSTITUTE(TEXT(SOURCE!G2462,"??0"),"  ","")&amp;" &lt;&lt; TAM_MAX_BITS) |"&amp; IF(lookups!$I$2-3 &gt;= 0, REPT(" ",MAX(1,lookups!$I$2-5+4+1-1-LEN(  IF(ISTEXT(SOURCE!H2462),SOURCE!H2462,  SUBSTITUTE(SUBSTITUTE(TEXT(SOURCE!H2462,"????0"),"  ","")," ",""))   ))), "")&amp;
       IF(ISTEXT(SOURCE!H2462),SOURCE!H2462, SUBSTITUTE(SUBSTITUTE(TEXT(SOURCE!H2462,"????0"),"  ","")," ",""))   &amp;","&amp; IF(lookups!$J$2-3 &gt;= 0, REPT(" ",lookups!$J$2-3-5), "")&amp;
      SOURCE!I2462&amp;
" | "&amp; IF(lookups!$K$2-LEN(SOURCE!I2462) &gt;= 0, REPT(" ",lookups!$K$2-LEN(SOURCE!I2462)), "")&amp;
      SOURCE!J2462&amp;      IF(lookups!$L$2-LEN(SOURCE!J2462) &gt;= 0, REPT(" ",lookups!$L$2-LEN(SOURCE!J2462)), "")&amp;
" | "&amp; IF(lookups!$K$2-LEN(SOURCE!I2462) &gt;= 0, REPT(" ",lookups!$K$2-LEN(SOURCE!I2462)), "")&amp;
      SOURCE!K2462&amp;      IF(lookups!$L$2-LEN(SOURCE!K2462) &gt;= 0, REPT(" ",lookups!$M$2-LEN(SOURCE!K2462)), "")&amp;
" | "&amp; SOURCE!L2462&amp;      IF(lookups!$O$2-LEN(SOURCE!L2462) &gt;= 0, REPT(" ",lookups!$O$2-LEN(SOURCE!L2462)), "")&amp;
" | "&amp; SOURCE!M2462&amp;      IF(lookups!$P$2-LEN(SOURCE!M2462) &gt;= 0, REPT(" ",lookups!$P$2-LEN(SOURCE!M2462)), "")&amp;
      "},"&amp;IF(SOURCE!O2462&lt;&gt;"",""&amp;SOURCE!O2462,"")
 )
)
)</f>
        <v>0</v>
      </c>
    </row>
    <row r="2426" customFormat="false" ht="15.75" hidden="true" customHeight="false" outlineLevel="0" collapsed="false">
      <c r="A2426" s="263" t="n">
        <f aca="false">IF(AND(OR(SOURCE!A2463="",ISBLANK(SOURCE!A2463)),SOURCE!B2463&gt;0),IF(ISBLANK(SOURCE!C2463),"",SOURCE!C2463),
IF(SOURCE!B2463&lt;0,VLOOKUP(SOURCE!B2463,lookups!A$1:B$25,2,0),
  IF(ISBLANK(SOURCE!B2463),
    "",
    "/* "&amp;TEXT(SOURCE!B2463,"???0")&amp;" *"&amp;
      SOURCE!C2463&amp;", "&amp; IF(lookups!$E$2-LEN(SOURCE!C2463) &gt;= 0, REPT(" ",lookups!$E$2-LEN(SOURCE!C2463)), "")&amp;
      SOURCE!D2463&amp;", "&amp; IF(lookups!$F$2-LEN(SOURCE!D2463) &gt;= 0, REPT(" ",lookups!$F$2-LEN(SOURCE!D2463)), "")&amp;
      SOURCE!E2463&amp;", "&amp; IF(lookups!$G$2-LEN(SOURCE!E2463) &gt;=0, REPT(" ",lookups!$G$2-LEN(SOURCE!E2463)), "")&amp;
      SOURCE!F2463&amp;", "&amp; IF(lookups!$H$2-LEN(SOURCE!F2463) &gt;= 0, REPT(" ",lookups!$H$2-LEN(SOURCE!F2463)+2), "")&amp;"("&amp;
      SUBSTITUTE(TEXT(SOURCE!G2463,"??0"),"  ","")&amp;" &lt;&lt; TAM_MAX_BITS) |"&amp; IF(lookups!$I$2-3 &gt;= 0, REPT(" ",MAX(1,lookups!$I$2-5+4+1-1-LEN(  IF(ISTEXT(SOURCE!H2463),SOURCE!H2463,  SUBSTITUTE(SUBSTITUTE(TEXT(SOURCE!H2463,"????0"),"  ","")," ",""))   ))), "")&amp;
       IF(ISTEXT(SOURCE!H2463),SOURCE!H2463, SUBSTITUTE(SUBSTITUTE(TEXT(SOURCE!H2463,"????0"),"  ","")," ",""))   &amp;","&amp; IF(lookups!$J$2-3 &gt;= 0, REPT(" ",lookups!$J$2-3-5), "")&amp;
      SOURCE!I2463&amp;
" | "&amp; IF(lookups!$K$2-LEN(SOURCE!I2463) &gt;= 0, REPT(" ",lookups!$K$2-LEN(SOURCE!I2463)), "")&amp;
      SOURCE!J2463&amp;      IF(lookups!$L$2-LEN(SOURCE!J2463) &gt;= 0, REPT(" ",lookups!$L$2-LEN(SOURCE!J2463)), "")&amp;
" | "&amp; IF(lookups!$K$2-LEN(SOURCE!I2463) &gt;= 0, REPT(" ",lookups!$K$2-LEN(SOURCE!I2463)), "")&amp;
      SOURCE!K2463&amp;      IF(lookups!$L$2-LEN(SOURCE!K2463) &gt;= 0, REPT(" ",lookups!$M$2-LEN(SOURCE!K2463)), "")&amp;
" | "&amp; SOURCE!L2463&amp;      IF(lookups!$O$2-LEN(SOURCE!L2463) &gt;= 0, REPT(" ",lookups!$O$2-LEN(SOURCE!L2463)), "")&amp;
" | "&amp; SOURCE!M2463&amp;      IF(lookups!$P$2-LEN(SOURCE!M2463) &gt;= 0, REPT(" ",lookups!$P$2-LEN(SOURCE!M2463)), "")&amp;
      "},"&amp;IF(SOURCE!O2463&lt;&gt;"",""&amp;SOURCE!O2463,"")
 )
)
)</f>
        <v>0</v>
      </c>
    </row>
    <row r="2427" customFormat="false" ht="15.75" hidden="true" customHeight="false" outlineLevel="0" collapsed="false">
      <c r="A2427" s="263" t="n">
        <f aca="false">IF(AND(OR(SOURCE!A2464="",ISBLANK(SOURCE!A2464)),SOURCE!B2464&gt;0),IF(ISBLANK(SOURCE!C2464),"",SOURCE!C2464),
IF(SOURCE!B2464&lt;0,VLOOKUP(SOURCE!B2464,lookups!A$1:B$25,2,0),
  IF(ISBLANK(SOURCE!B2464),
    "",
    "/* "&amp;TEXT(SOURCE!B2464,"???0")&amp;" *"&amp;
      SOURCE!C2464&amp;", "&amp; IF(lookups!$E$2-LEN(SOURCE!C2464) &gt;= 0, REPT(" ",lookups!$E$2-LEN(SOURCE!C2464)), "")&amp;
      SOURCE!D2464&amp;", "&amp; IF(lookups!$F$2-LEN(SOURCE!D2464) &gt;= 0, REPT(" ",lookups!$F$2-LEN(SOURCE!D2464)), "")&amp;
      SOURCE!E2464&amp;", "&amp; IF(lookups!$G$2-LEN(SOURCE!E2464) &gt;=0, REPT(" ",lookups!$G$2-LEN(SOURCE!E2464)), "")&amp;
      SOURCE!F2464&amp;", "&amp; IF(lookups!$H$2-LEN(SOURCE!F2464) &gt;= 0, REPT(" ",lookups!$H$2-LEN(SOURCE!F2464)+2), "")&amp;"("&amp;
      SUBSTITUTE(TEXT(SOURCE!G2464,"??0"),"  ","")&amp;" &lt;&lt; TAM_MAX_BITS) |"&amp; IF(lookups!$I$2-3 &gt;= 0, REPT(" ",MAX(1,lookups!$I$2-5+4+1-1-LEN(  IF(ISTEXT(SOURCE!H2464),SOURCE!H2464,  SUBSTITUTE(SUBSTITUTE(TEXT(SOURCE!H2464,"????0"),"  ","")," ",""))   ))), "")&amp;
       IF(ISTEXT(SOURCE!H2464),SOURCE!H2464, SUBSTITUTE(SUBSTITUTE(TEXT(SOURCE!H2464,"????0"),"  ","")," ",""))   &amp;","&amp; IF(lookups!$J$2-3 &gt;= 0, REPT(" ",lookups!$J$2-3-5), "")&amp;
      SOURCE!I2464&amp;
" | "&amp; IF(lookups!$K$2-LEN(SOURCE!I2464) &gt;= 0, REPT(" ",lookups!$K$2-LEN(SOURCE!I2464)), "")&amp;
      SOURCE!J2464&amp;      IF(lookups!$L$2-LEN(SOURCE!J2464) &gt;= 0, REPT(" ",lookups!$L$2-LEN(SOURCE!J2464)), "")&amp;
" | "&amp; IF(lookups!$K$2-LEN(SOURCE!I2464) &gt;= 0, REPT(" ",lookups!$K$2-LEN(SOURCE!I2464)), "")&amp;
      SOURCE!K2464&amp;      IF(lookups!$L$2-LEN(SOURCE!K2464) &gt;= 0, REPT(" ",lookups!$M$2-LEN(SOURCE!K2464)), "")&amp;
" | "&amp; SOURCE!L2464&amp;      IF(lookups!$O$2-LEN(SOURCE!L2464) &gt;= 0, REPT(" ",lookups!$O$2-LEN(SOURCE!L2464)), "")&amp;
" | "&amp; SOURCE!M2464&amp;      IF(lookups!$P$2-LEN(SOURCE!M2464) &gt;= 0, REPT(" ",lookups!$P$2-LEN(SOURCE!M2464)), "")&amp;
      "},"&amp;IF(SOURCE!O2464&lt;&gt;"",""&amp;SOURCE!O2464,"")
 )
)
)</f>
        <v>0</v>
      </c>
    </row>
    <row r="2428" customFormat="false" ht="15.75" hidden="true" customHeight="false" outlineLevel="0" collapsed="false">
      <c r="A2428" s="263" t="n">
        <f aca="false">IF(AND(OR(SOURCE!A2465="",ISBLANK(SOURCE!A2465)),SOURCE!B2465&gt;0),IF(ISBLANK(SOURCE!C2465),"",SOURCE!C2465),
IF(SOURCE!B2465&lt;0,VLOOKUP(SOURCE!B2465,lookups!A$1:B$25,2,0),
  IF(ISBLANK(SOURCE!B2465),
    "",
    "/* "&amp;TEXT(SOURCE!B2465,"???0")&amp;" *"&amp;
      SOURCE!C2465&amp;", "&amp; IF(lookups!$E$2-LEN(SOURCE!C2465) &gt;= 0, REPT(" ",lookups!$E$2-LEN(SOURCE!C2465)), "")&amp;
      SOURCE!D2465&amp;", "&amp; IF(lookups!$F$2-LEN(SOURCE!D2465) &gt;= 0, REPT(" ",lookups!$F$2-LEN(SOURCE!D2465)), "")&amp;
      SOURCE!E2465&amp;", "&amp; IF(lookups!$G$2-LEN(SOURCE!E2465) &gt;=0, REPT(" ",lookups!$G$2-LEN(SOURCE!E2465)), "")&amp;
      SOURCE!F2465&amp;", "&amp; IF(lookups!$H$2-LEN(SOURCE!F2465) &gt;= 0, REPT(" ",lookups!$H$2-LEN(SOURCE!F2465)+2), "")&amp;"("&amp;
      SUBSTITUTE(TEXT(SOURCE!G2465,"??0"),"  ","")&amp;" &lt;&lt; TAM_MAX_BITS) |"&amp; IF(lookups!$I$2-3 &gt;= 0, REPT(" ",MAX(1,lookups!$I$2-5+4+1-1-LEN(  IF(ISTEXT(SOURCE!H2465),SOURCE!H2465,  SUBSTITUTE(SUBSTITUTE(TEXT(SOURCE!H2465,"????0"),"  ","")," ",""))   ))), "")&amp;
       IF(ISTEXT(SOURCE!H2465),SOURCE!H2465, SUBSTITUTE(SUBSTITUTE(TEXT(SOURCE!H2465,"????0"),"  ","")," ",""))   &amp;","&amp; IF(lookups!$J$2-3 &gt;= 0, REPT(" ",lookups!$J$2-3-5), "")&amp;
      SOURCE!I2465&amp;
" | "&amp; IF(lookups!$K$2-LEN(SOURCE!I2465) &gt;= 0, REPT(" ",lookups!$K$2-LEN(SOURCE!I2465)), "")&amp;
      SOURCE!J2465&amp;      IF(lookups!$L$2-LEN(SOURCE!J2465) &gt;= 0, REPT(" ",lookups!$L$2-LEN(SOURCE!J2465)), "")&amp;
" | "&amp; IF(lookups!$K$2-LEN(SOURCE!I2465) &gt;= 0, REPT(" ",lookups!$K$2-LEN(SOURCE!I2465)), "")&amp;
      SOURCE!K2465&amp;      IF(lookups!$L$2-LEN(SOURCE!K2465) &gt;= 0, REPT(" ",lookups!$M$2-LEN(SOURCE!K2465)), "")&amp;
" | "&amp; SOURCE!L2465&amp;      IF(lookups!$O$2-LEN(SOURCE!L2465) &gt;= 0, REPT(" ",lookups!$O$2-LEN(SOURCE!L2465)), "")&amp;
" | "&amp; SOURCE!M2465&amp;      IF(lookups!$P$2-LEN(SOURCE!M2465) &gt;= 0, REPT(" ",lookups!$P$2-LEN(SOURCE!M2465)), "")&amp;
      "},"&amp;IF(SOURCE!O2465&lt;&gt;"",""&amp;SOURCE!O2465,"")
 )
)
)</f>
        <v>0</v>
      </c>
    </row>
    <row r="2429" customFormat="false" ht="15.75" hidden="true" customHeight="false" outlineLevel="0" collapsed="false">
      <c r="A2429" s="263" t="n">
        <f aca="false">IF(AND(OR(SOURCE!A2466="",ISBLANK(SOURCE!A2466)),SOURCE!B2466&gt;0),IF(ISBLANK(SOURCE!C2466),"",SOURCE!C2466),
IF(SOURCE!B2466&lt;0,VLOOKUP(SOURCE!B2466,lookups!A$1:B$25,2,0),
  IF(ISBLANK(SOURCE!B2466),
    "",
    "/* "&amp;TEXT(SOURCE!B2466,"???0")&amp;" *"&amp;
      SOURCE!C2466&amp;", "&amp; IF(lookups!$E$2-LEN(SOURCE!C2466) &gt;= 0, REPT(" ",lookups!$E$2-LEN(SOURCE!C2466)), "")&amp;
      SOURCE!D2466&amp;", "&amp; IF(lookups!$F$2-LEN(SOURCE!D2466) &gt;= 0, REPT(" ",lookups!$F$2-LEN(SOURCE!D2466)), "")&amp;
      SOURCE!E2466&amp;", "&amp; IF(lookups!$G$2-LEN(SOURCE!E2466) &gt;=0, REPT(" ",lookups!$G$2-LEN(SOURCE!E2466)), "")&amp;
      SOURCE!F2466&amp;", "&amp; IF(lookups!$H$2-LEN(SOURCE!F2466) &gt;= 0, REPT(" ",lookups!$H$2-LEN(SOURCE!F2466)+2), "")&amp;"("&amp;
      SUBSTITUTE(TEXT(SOURCE!G2466,"??0"),"  ","")&amp;" &lt;&lt; TAM_MAX_BITS) |"&amp; IF(lookups!$I$2-3 &gt;= 0, REPT(" ",MAX(1,lookups!$I$2-5+4+1-1-LEN(  IF(ISTEXT(SOURCE!H2466),SOURCE!H2466,  SUBSTITUTE(SUBSTITUTE(TEXT(SOURCE!H2466,"????0"),"  ","")," ",""))   ))), "")&amp;
       IF(ISTEXT(SOURCE!H2466),SOURCE!H2466, SUBSTITUTE(SUBSTITUTE(TEXT(SOURCE!H2466,"????0"),"  ","")," ",""))   &amp;","&amp; IF(lookups!$J$2-3 &gt;= 0, REPT(" ",lookups!$J$2-3-5), "")&amp;
      SOURCE!I2466&amp;
" | "&amp; IF(lookups!$K$2-LEN(SOURCE!I2466) &gt;= 0, REPT(" ",lookups!$K$2-LEN(SOURCE!I2466)), "")&amp;
      SOURCE!J2466&amp;      IF(lookups!$L$2-LEN(SOURCE!J2466) &gt;= 0, REPT(" ",lookups!$L$2-LEN(SOURCE!J2466)), "")&amp;
" | "&amp; IF(lookups!$K$2-LEN(SOURCE!I2466) &gt;= 0, REPT(" ",lookups!$K$2-LEN(SOURCE!I2466)), "")&amp;
      SOURCE!K2466&amp;      IF(lookups!$L$2-LEN(SOURCE!K2466) &gt;= 0, REPT(" ",lookups!$M$2-LEN(SOURCE!K2466)), "")&amp;
" | "&amp; SOURCE!L2466&amp;      IF(lookups!$O$2-LEN(SOURCE!L2466) &gt;= 0, REPT(" ",lookups!$O$2-LEN(SOURCE!L2466)), "")&amp;
" | "&amp; SOURCE!M2466&amp;      IF(lookups!$P$2-LEN(SOURCE!M2466) &gt;= 0, REPT(" ",lookups!$P$2-LEN(SOURCE!M2466)), "")&amp;
      "},"&amp;IF(SOURCE!O2466&lt;&gt;"",""&amp;SOURCE!O2466,"")
 )
)
)</f>
        <v>0</v>
      </c>
    </row>
    <row r="2430" customFormat="false" ht="15.75" hidden="true" customHeight="false" outlineLevel="0" collapsed="false">
      <c r="A2430" s="263" t="n">
        <f aca="false">IF(AND(OR(SOURCE!A2467="",ISBLANK(SOURCE!A2467)),SOURCE!B2467&gt;0),IF(ISBLANK(SOURCE!C2467),"",SOURCE!C2467),
IF(SOURCE!B2467&lt;0,VLOOKUP(SOURCE!B2467,lookups!A$1:B$25,2,0),
  IF(ISBLANK(SOURCE!B2467),
    "",
    "/* "&amp;TEXT(SOURCE!B2467,"???0")&amp;" *"&amp;
      SOURCE!C2467&amp;", "&amp; IF(lookups!$E$2-LEN(SOURCE!C2467) &gt;= 0, REPT(" ",lookups!$E$2-LEN(SOURCE!C2467)), "")&amp;
      SOURCE!D2467&amp;", "&amp; IF(lookups!$F$2-LEN(SOURCE!D2467) &gt;= 0, REPT(" ",lookups!$F$2-LEN(SOURCE!D2467)), "")&amp;
      SOURCE!E2467&amp;", "&amp; IF(lookups!$G$2-LEN(SOURCE!E2467) &gt;=0, REPT(" ",lookups!$G$2-LEN(SOURCE!E2467)), "")&amp;
      SOURCE!F2467&amp;", "&amp; IF(lookups!$H$2-LEN(SOURCE!F2467) &gt;= 0, REPT(" ",lookups!$H$2-LEN(SOURCE!F2467)+2), "")&amp;"("&amp;
      SUBSTITUTE(TEXT(SOURCE!G2467,"??0"),"  ","")&amp;" &lt;&lt; TAM_MAX_BITS) |"&amp; IF(lookups!$I$2-3 &gt;= 0, REPT(" ",MAX(1,lookups!$I$2-5+4+1-1-LEN(  IF(ISTEXT(SOURCE!H2467),SOURCE!H2467,  SUBSTITUTE(SUBSTITUTE(TEXT(SOURCE!H2467,"????0"),"  ","")," ",""))   ))), "")&amp;
       IF(ISTEXT(SOURCE!H2467),SOURCE!H2467, SUBSTITUTE(SUBSTITUTE(TEXT(SOURCE!H2467,"????0"),"  ","")," ",""))   &amp;","&amp; IF(lookups!$J$2-3 &gt;= 0, REPT(" ",lookups!$J$2-3-5), "")&amp;
      SOURCE!I2467&amp;
" | "&amp; IF(lookups!$K$2-LEN(SOURCE!I2467) &gt;= 0, REPT(" ",lookups!$K$2-LEN(SOURCE!I2467)), "")&amp;
      SOURCE!J2467&amp;      IF(lookups!$L$2-LEN(SOURCE!J2467) &gt;= 0, REPT(" ",lookups!$L$2-LEN(SOURCE!J2467)), "")&amp;
" | "&amp; IF(lookups!$K$2-LEN(SOURCE!I2467) &gt;= 0, REPT(" ",lookups!$K$2-LEN(SOURCE!I2467)), "")&amp;
      SOURCE!K2467&amp;      IF(lookups!$L$2-LEN(SOURCE!K2467) &gt;= 0, REPT(" ",lookups!$M$2-LEN(SOURCE!K2467)), "")&amp;
" | "&amp; SOURCE!L2467&amp;      IF(lookups!$O$2-LEN(SOURCE!L2467) &gt;= 0, REPT(" ",lookups!$O$2-LEN(SOURCE!L2467)), "")&amp;
" | "&amp; SOURCE!M2467&amp;      IF(lookups!$P$2-LEN(SOURCE!M2467) &gt;= 0, REPT(" ",lookups!$P$2-LEN(SOURCE!M2467)), "")&amp;
      "},"&amp;IF(SOURCE!O2467&lt;&gt;"",""&amp;SOURCE!O2467,"")
 )
)
)</f>
        <v>0</v>
      </c>
    </row>
    <row r="2431" customFormat="false" ht="15.75" hidden="true" customHeight="false" outlineLevel="0" collapsed="false">
      <c r="A2431" s="263" t="n">
        <f aca="false">IF(AND(OR(SOURCE!A2468="",ISBLANK(SOURCE!A2468)),SOURCE!B2468&gt;0),IF(ISBLANK(SOURCE!C2468),"",SOURCE!C2468),
IF(SOURCE!B2468&lt;0,VLOOKUP(SOURCE!B2468,lookups!A$1:B$25,2,0),
  IF(ISBLANK(SOURCE!B2468),
    "",
    "/* "&amp;TEXT(SOURCE!B2468,"???0")&amp;" *"&amp;
      SOURCE!C2468&amp;", "&amp; IF(lookups!$E$2-LEN(SOURCE!C2468) &gt;= 0, REPT(" ",lookups!$E$2-LEN(SOURCE!C2468)), "")&amp;
      SOURCE!D2468&amp;", "&amp; IF(lookups!$F$2-LEN(SOURCE!D2468) &gt;= 0, REPT(" ",lookups!$F$2-LEN(SOURCE!D2468)), "")&amp;
      SOURCE!E2468&amp;", "&amp; IF(lookups!$G$2-LEN(SOURCE!E2468) &gt;=0, REPT(" ",lookups!$G$2-LEN(SOURCE!E2468)), "")&amp;
      SOURCE!F2468&amp;", "&amp; IF(lookups!$H$2-LEN(SOURCE!F2468) &gt;= 0, REPT(" ",lookups!$H$2-LEN(SOURCE!F2468)+2), "")&amp;"("&amp;
      SUBSTITUTE(TEXT(SOURCE!G2468,"??0"),"  ","")&amp;" &lt;&lt; TAM_MAX_BITS) |"&amp; IF(lookups!$I$2-3 &gt;= 0, REPT(" ",MAX(1,lookups!$I$2-5+4+1-1-LEN(  IF(ISTEXT(SOURCE!H2468),SOURCE!H2468,  SUBSTITUTE(SUBSTITUTE(TEXT(SOURCE!H2468,"????0"),"  ","")," ",""))   ))), "")&amp;
       IF(ISTEXT(SOURCE!H2468),SOURCE!H2468, SUBSTITUTE(SUBSTITUTE(TEXT(SOURCE!H2468,"????0"),"  ","")," ",""))   &amp;","&amp; IF(lookups!$J$2-3 &gt;= 0, REPT(" ",lookups!$J$2-3-5), "")&amp;
      SOURCE!I2468&amp;
" | "&amp; IF(lookups!$K$2-LEN(SOURCE!I2468) &gt;= 0, REPT(" ",lookups!$K$2-LEN(SOURCE!I2468)), "")&amp;
      SOURCE!J2468&amp;      IF(lookups!$L$2-LEN(SOURCE!J2468) &gt;= 0, REPT(" ",lookups!$L$2-LEN(SOURCE!J2468)), "")&amp;
" | "&amp; IF(lookups!$K$2-LEN(SOURCE!I2468) &gt;= 0, REPT(" ",lookups!$K$2-LEN(SOURCE!I2468)), "")&amp;
      SOURCE!K2468&amp;      IF(lookups!$L$2-LEN(SOURCE!K2468) &gt;= 0, REPT(" ",lookups!$M$2-LEN(SOURCE!K2468)), "")&amp;
" | "&amp; SOURCE!L2468&amp;      IF(lookups!$O$2-LEN(SOURCE!L2468) &gt;= 0, REPT(" ",lookups!$O$2-LEN(SOURCE!L2468)), "")&amp;
" | "&amp; SOURCE!M2468&amp;      IF(lookups!$P$2-LEN(SOURCE!M2468) &gt;= 0, REPT(" ",lookups!$P$2-LEN(SOURCE!M2468)), "")&amp;
      "},"&amp;IF(SOURCE!O2468&lt;&gt;"",""&amp;SOURCE!O2468,"")
 )
)
)</f>
        <v>0</v>
      </c>
    </row>
    <row r="2432" customFormat="false" ht="15.75" hidden="true" customHeight="false" outlineLevel="0" collapsed="false">
      <c r="A2432" s="263" t="n">
        <f aca="false">IF(AND(OR(SOURCE!A2469="",ISBLANK(SOURCE!A2469)),SOURCE!B2469&gt;0),IF(ISBLANK(SOURCE!C2469),"",SOURCE!C2469),
IF(SOURCE!B2469&lt;0,VLOOKUP(SOURCE!B2469,lookups!A$1:B$25,2,0),
  IF(ISBLANK(SOURCE!B2469),
    "",
    "/* "&amp;TEXT(SOURCE!B2469,"???0")&amp;" *"&amp;
      SOURCE!C2469&amp;", "&amp; IF(lookups!$E$2-LEN(SOURCE!C2469) &gt;= 0, REPT(" ",lookups!$E$2-LEN(SOURCE!C2469)), "")&amp;
      SOURCE!D2469&amp;", "&amp; IF(lookups!$F$2-LEN(SOURCE!D2469) &gt;= 0, REPT(" ",lookups!$F$2-LEN(SOURCE!D2469)), "")&amp;
      SOURCE!E2469&amp;", "&amp; IF(lookups!$G$2-LEN(SOURCE!E2469) &gt;=0, REPT(" ",lookups!$G$2-LEN(SOURCE!E2469)), "")&amp;
      SOURCE!F2469&amp;", "&amp; IF(lookups!$H$2-LEN(SOURCE!F2469) &gt;= 0, REPT(" ",lookups!$H$2-LEN(SOURCE!F2469)+2), "")&amp;"("&amp;
      SUBSTITUTE(TEXT(SOURCE!G2469,"??0"),"  ","")&amp;" &lt;&lt; TAM_MAX_BITS) |"&amp; IF(lookups!$I$2-3 &gt;= 0, REPT(" ",MAX(1,lookups!$I$2-5+4+1-1-LEN(  IF(ISTEXT(SOURCE!H2469),SOURCE!H2469,  SUBSTITUTE(SUBSTITUTE(TEXT(SOURCE!H2469,"????0"),"  ","")," ",""))   ))), "")&amp;
       IF(ISTEXT(SOURCE!H2469),SOURCE!H2469, SUBSTITUTE(SUBSTITUTE(TEXT(SOURCE!H2469,"????0"),"  ","")," ",""))   &amp;","&amp; IF(lookups!$J$2-3 &gt;= 0, REPT(" ",lookups!$J$2-3-5), "")&amp;
      SOURCE!I2469&amp;
" | "&amp; IF(lookups!$K$2-LEN(SOURCE!I2469) &gt;= 0, REPT(" ",lookups!$K$2-LEN(SOURCE!I2469)), "")&amp;
      SOURCE!J2469&amp;      IF(lookups!$L$2-LEN(SOURCE!J2469) &gt;= 0, REPT(" ",lookups!$L$2-LEN(SOURCE!J2469)), "")&amp;
" | "&amp; IF(lookups!$K$2-LEN(SOURCE!I2469) &gt;= 0, REPT(" ",lookups!$K$2-LEN(SOURCE!I2469)), "")&amp;
      SOURCE!K2469&amp;      IF(lookups!$L$2-LEN(SOURCE!K2469) &gt;= 0, REPT(" ",lookups!$M$2-LEN(SOURCE!K2469)), "")&amp;
" | "&amp; SOURCE!L2469&amp;      IF(lookups!$O$2-LEN(SOURCE!L2469) &gt;= 0, REPT(" ",lookups!$O$2-LEN(SOURCE!L2469)), "")&amp;
" | "&amp; SOURCE!M2469&amp;      IF(lookups!$P$2-LEN(SOURCE!M2469) &gt;= 0, REPT(" ",lookups!$P$2-LEN(SOURCE!M2469)), "")&amp;
      "},"&amp;IF(SOURCE!O2469&lt;&gt;"",""&amp;SOURCE!O2469,"")
 )
)
)</f>
        <v>0</v>
      </c>
    </row>
    <row r="2433" customFormat="false" ht="15.75" hidden="true" customHeight="false" outlineLevel="0" collapsed="false">
      <c r="A2433" s="263" t="n">
        <f aca="false">IF(AND(OR(SOURCE!A2470="",ISBLANK(SOURCE!A2470)),SOURCE!B2470&gt;0),IF(ISBLANK(SOURCE!C2470),"",SOURCE!C2470),
IF(SOURCE!B2470&lt;0,VLOOKUP(SOURCE!B2470,lookups!A$1:B$25,2,0),
  IF(ISBLANK(SOURCE!B2470),
    "",
    "/* "&amp;TEXT(SOURCE!B2470,"???0")&amp;" *"&amp;
      SOURCE!C2470&amp;", "&amp; IF(lookups!$E$2-LEN(SOURCE!C2470) &gt;= 0, REPT(" ",lookups!$E$2-LEN(SOURCE!C2470)), "")&amp;
      SOURCE!D2470&amp;", "&amp; IF(lookups!$F$2-LEN(SOURCE!D2470) &gt;= 0, REPT(" ",lookups!$F$2-LEN(SOURCE!D2470)), "")&amp;
      SOURCE!E2470&amp;", "&amp; IF(lookups!$G$2-LEN(SOURCE!E2470) &gt;=0, REPT(" ",lookups!$G$2-LEN(SOURCE!E2470)), "")&amp;
      SOURCE!F2470&amp;", "&amp; IF(lookups!$H$2-LEN(SOURCE!F2470) &gt;= 0, REPT(" ",lookups!$H$2-LEN(SOURCE!F2470)+2), "")&amp;"("&amp;
      SUBSTITUTE(TEXT(SOURCE!G2470,"??0"),"  ","")&amp;" &lt;&lt; TAM_MAX_BITS) |"&amp; IF(lookups!$I$2-3 &gt;= 0, REPT(" ",MAX(1,lookups!$I$2-5+4+1-1-LEN(  IF(ISTEXT(SOURCE!H2470),SOURCE!H2470,  SUBSTITUTE(SUBSTITUTE(TEXT(SOURCE!H2470,"????0"),"  ","")," ",""))   ))), "")&amp;
       IF(ISTEXT(SOURCE!H2470),SOURCE!H2470, SUBSTITUTE(SUBSTITUTE(TEXT(SOURCE!H2470,"????0"),"  ","")," ",""))   &amp;","&amp; IF(lookups!$J$2-3 &gt;= 0, REPT(" ",lookups!$J$2-3-5), "")&amp;
      SOURCE!I2470&amp;
" | "&amp; IF(lookups!$K$2-LEN(SOURCE!I2470) &gt;= 0, REPT(" ",lookups!$K$2-LEN(SOURCE!I2470)), "")&amp;
      SOURCE!J2470&amp;      IF(lookups!$L$2-LEN(SOURCE!J2470) &gt;= 0, REPT(" ",lookups!$L$2-LEN(SOURCE!J2470)), "")&amp;
" | "&amp; IF(lookups!$K$2-LEN(SOURCE!I2470) &gt;= 0, REPT(" ",lookups!$K$2-LEN(SOURCE!I2470)), "")&amp;
      SOURCE!K2470&amp;      IF(lookups!$L$2-LEN(SOURCE!K2470) &gt;= 0, REPT(" ",lookups!$M$2-LEN(SOURCE!K2470)), "")&amp;
" | "&amp; SOURCE!L2470&amp;      IF(lookups!$O$2-LEN(SOURCE!L2470) &gt;= 0, REPT(" ",lookups!$O$2-LEN(SOURCE!L2470)), "")&amp;
" | "&amp; SOURCE!M2470&amp;      IF(lookups!$P$2-LEN(SOURCE!M2470) &gt;= 0, REPT(" ",lookups!$P$2-LEN(SOURCE!M2470)), "")&amp;
      "},"&amp;IF(SOURCE!O2470&lt;&gt;"",""&amp;SOURCE!O2470,"")
 )
)
)</f>
        <v>0</v>
      </c>
    </row>
    <row r="2434" customFormat="false" ht="15.75" hidden="true" customHeight="false" outlineLevel="0" collapsed="false">
      <c r="A2434" s="263" t="n">
        <f aca="false">IF(AND(OR(SOURCE!A2471="",ISBLANK(SOURCE!A2471)),SOURCE!B2471&gt;0),IF(ISBLANK(SOURCE!C2471),"",SOURCE!C2471),
IF(SOURCE!B2471&lt;0,VLOOKUP(SOURCE!B2471,lookups!A$1:B$25,2,0),
  IF(ISBLANK(SOURCE!B2471),
    "",
    "/* "&amp;TEXT(SOURCE!B2471,"???0")&amp;" *"&amp;
      SOURCE!C2471&amp;", "&amp; IF(lookups!$E$2-LEN(SOURCE!C2471) &gt;= 0, REPT(" ",lookups!$E$2-LEN(SOURCE!C2471)), "")&amp;
      SOURCE!D2471&amp;", "&amp; IF(lookups!$F$2-LEN(SOURCE!D2471) &gt;= 0, REPT(" ",lookups!$F$2-LEN(SOURCE!D2471)), "")&amp;
      SOURCE!E2471&amp;", "&amp; IF(lookups!$G$2-LEN(SOURCE!E2471) &gt;=0, REPT(" ",lookups!$G$2-LEN(SOURCE!E2471)), "")&amp;
      SOURCE!F2471&amp;", "&amp; IF(lookups!$H$2-LEN(SOURCE!F2471) &gt;= 0, REPT(" ",lookups!$H$2-LEN(SOURCE!F2471)+2), "")&amp;"("&amp;
      SUBSTITUTE(TEXT(SOURCE!G2471,"??0"),"  ","")&amp;" &lt;&lt; TAM_MAX_BITS) |"&amp; IF(lookups!$I$2-3 &gt;= 0, REPT(" ",MAX(1,lookups!$I$2-5+4+1-1-LEN(  IF(ISTEXT(SOURCE!H2471),SOURCE!H2471,  SUBSTITUTE(SUBSTITUTE(TEXT(SOURCE!H2471,"????0"),"  ","")," ",""))   ))), "")&amp;
       IF(ISTEXT(SOURCE!H2471),SOURCE!H2471, SUBSTITUTE(SUBSTITUTE(TEXT(SOURCE!H2471,"????0"),"  ","")," ",""))   &amp;","&amp; IF(lookups!$J$2-3 &gt;= 0, REPT(" ",lookups!$J$2-3-5), "")&amp;
      SOURCE!I2471&amp;
" | "&amp; IF(lookups!$K$2-LEN(SOURCE!I2471) &gt;= 0, REPT(" ",lookups!$K$2-LEN(SOURCE!I2471)), "")&amp;
      SOURCE!J2471&amp;      IF(lookups!$L$2-LEN(SOURCE!J2471) &gt;= 0, REPT(" ",lookups!$L$2-LEN(SOURCE!J2471)), "")&amp;
" | "&amp; IF(lookups!$K$2-LEN(SOURCE!I2471) &gt;= 0, REPT(" ",lookups!$K$2-LEN(SOURCE!I2471)), "")&amp;
      SOURCE!K2471&amp;      IF(lookups!$L$2-LEN(SOURCE!K2471) &gt;= 0, REPT(" ",lookups!$M$2-LEN(SOURCE!K2471)), "")&amp;
" | "&amp; SOURCE!L2471&amp;      IF(lookups!$O$2-LEN(SOURCE!L2471) &gt;= 0, REPT(" ",lookups!$O$2-LEN(SOURCE!L2471)), "")&amp;
" | "&amp; SOURCE!M2471&amp;      IF(lookups!$P$2-LEN(SOURCE!M2471) &gt;= 0, REPT(" ",lookups!$P$2-LEN(SOURCE!M2471)), "")&amp;
      "},"&amp;IF(SOURCE!O2471&lt;&gt;"",""&amp;SOURCE!O2471,"")
 )
)
)</f>
        <v>0</v>
      </c>
    </row>
    <row r="2435" customFormat="false" ht="15.75" hidden="true" customHeight="false" outlineLevel="0" collapsed="false">
      <c r="A2435" s="263" t="n">
        <f aca="false">IF(AND(OR(SOURCE!A2472="",ISBLANK(SOURCE!A2472)),SOURCE!B2472&gt;0),IF(ISBLANK(SOURCE!C2472),"",SOURCE!C2472),
IF(SOURCE!B2472&lt;0,VLOOKUP(SOURCE!B2472,lookups!A$1:B$25,2,0),
  IF(ISBLANK(SOURCE!B2472),
    "",
    "/* "&amp;TEXT(SOURCE!B2472,"???0")&amp;" *"&amp;
      SOURCE!C2472&amp;", "&amp; IF(lookups!$E$2-LEN(SOURCE!C2472) &gt;= 0, REPT(" ",lookups!$E$2-LEN(SOURCE!C2472)), "")&amp;
      SOURCE!D2472&amp;", "&amp; IF(lookups!$F$2-LEN(SOURCE!D2472) &gt;= 0, REPT(" ",lookups!$F$2-LEN(SOURCE!D2472)), "")&amp;
      SOURCE!E2472&amp;", "&amp; IF(lookups!$G$2-LEN(SOURCE!E2472) &gt;=0, REPT(" ",lookups!$G$2-LEN(SOURCE!E2472)), "")&amp;
      SOURCE!F2472&amp;", "&amp; IF(lookups!$H$2-LEN(SOURCE!F2472) &gt;= 0, REPT(" ",lookups!$H$2-LEN(SOURCE!F2472)+2), "")&amp;"("&amp;
      SUBSTITUTE(TEXT(SOURCE!G2472,"??0"),"  ","")&amp;" &lt;&lt; TAM_MAX_BITS) |"&amp; IF(lookups!$I$2-3 &gt;= 0, REPT(" ",MAX(1,lookups!$I$2-5+4+1-1-LEN(  IF(ISTEXT(SOURCE!H2472),SOURCE!H2472,  SUBSTITUTE(SUBSTITUTE(TEXT(SOURCE!H2472,"????0"),"  ","")," ",""))   ))), "")&amp;
       IF(ISTEXT(SOURCE!H2472),SOURCE!H2472, SUBSTITUTE(SUBSTITUTE(TEXT(SOURCE!H2472,"????0"),"  ","")," ",""))   &amp;","&amp; IF(lookups!$J$2-3 &gt;= 0, REPT(" ",lookups!$J$2-3-5), "")&amp;
      SOURCE!I2472&amp;
" | "&amp; IF(lookups!$K$2-LEN(SOURCE!I2472) &gt;= 0, REPT(" ",lookups!$K$2-LEN(SOURCE!I2472)), "")&amp;
      SOURCE!J2472&amp;      IF(lookups!$L$2-LEN(SOURCE!J2472) &gt;= 0, REPT(" ",lookups!$L$2-LEN(SOURCE!J2472)), "")&amp;
" | "&amp; IF(lookups!$K$2-LEN(SOURCE!I2472) &gt;= 0, REPT(" ",lookups!$K$2-LEN(SOURCE!I2472)), "")&amp;
      SOURCE!K2472&amp;      IF(lookups!$L$2-LEN(SOURCE!K2472) &gt;= 0, REPT(" ",lookups!$M$2-LEN(SOURCE!K2472)), "")&amp;
" | "&amp; SOURCE!L2472&amp;      IF(lookups!$O$2-LEN(SOURCE!L2472) &gt;= 0, REPT(" ",lookups!$O$2-LEN(SOURCE!L2472)), "")&amp;
" | "&amp; SOURCE!M2472&amp;      IF(lookups!$P$2-LEN(SOURCE!M2472) &gt;= 0, REPT(" ",lookups!$P$2-LEN(SOURCE!M2472)), "")&amp;
      "},"&amp;IF(SOURCE!O2472&lt;&gt;"",""&amp;SOURCE!O2472,"")
 )
)
)</f>
        <v>0</v>
      </c>
    </row>
    <row r="2436" customFormat="false" ht="15.75" hidden="true" customHeight="false" outlineLevel="0" collapsed="false">
      <c r="A2436" s="263" t="n">
        <f aca="false">IF(AND(OR(SOURCE!A2473="",ISBLANK(SOURCE!A2473)),SOURCE!B2473&gt;0),IF(ISBLANK(SOURCE!C2473),"",SOURCE!C2473),
IF(SOURCE!B2473&lt;0,VLOOKUP(SOURCE!B2473,lookups!A$1:B$25,2,0),
  IF(ISBLANK(SOURCE!B2473),
    "",
    "/* "&amp;TEXT(SOURCE!B2473,"???0")&amp;" *"&amp;
      SOURCE!C2473&amp;", "&amp; IF(lookups!$E$2-LEN(SOURCE!C2473) &gt;= 0, REPT(" ",lookups!$E$2-LEN(SOURCE!C2473)), "")&amp;
      SOURCE!D2473&amp;", "&amp; IF(lookups!$F$2-LEN(SOURCE!D2473) &gt;= 0, REPT(" ",lookups!$F$2-LEN(SOURCE!D2473)), "")&amp;
      SOURCE!E2473&amp;", "&amp; IF(lookups!$G$2-LEN(SOURCE!E2473) &gt;=0, REPT(" ",lookups!$G$2-LEN(SOURCE!E2473)), "")&amp;
      SOURCE!F2473&amp;", "&amp; IF(lookups!$H$2-LEN(SOURCE!F2473) &gt;= 0, REPT(" ",lookups!$H$2-LEN(SOURCE!F2473)+2), "")&amp;"("&amp;
      SUBSTITUTE(TEXT(SOURCE!G2473,"??0"),"  ","")&amp;" &lt;&lt; TAM_MAX_BITS) |"&amp; IF(lookups!$I$2-3 &gt;= 0, REPT(" ",MAX(1,lookups!$I$2-5+4+1-1-LEN(  IF(ISTEXT(SOURCE!H2473),SOURCE!H2473,  SUBSTITUTE(SUBSTITUTE(TEXT(SOURCE!H2473,"????0"),"  ","")," ",""))   ))), "")&amp;
       IF(ISTEXT(SOURCE!H2473),SOURCE!H2473, SUBSTITUTE(SUBSTITUTE(TEXT(SOURCE!H2473,"????0"),"  ","")," ",""))   &amp;","&amp; IF(lookups!$J$2-3 &gt;= 0, REPT(" ",lookups!$J$2-3-5), "")&amp;
      SOURCE!I2473&amp;
" | "&amp; IF(lookups!$K$2-LEN(SOURCE!I2473) &gt;= 0, REPT(" ",lookups!$K$2-LEN(SOURCE!I2473)), "")&amp;
      SOURCE!J2473&amp;      IF(lookups!$L$2-LEN(SOURCE!J2473) &gt;= 0, REPT(" ",lookups!$L$2-LEN(SOURCE!J2473)), "")&amp;
" | "&amp; IF(lookups!$K$2-LEN(SOURCE!I2473) &gt;= 0, REPT(" ",lookups!$K$2-LEN(SOURCE!I2473)), "")&amp;
      SOURCE!K2473&amp;      IF(lookups!$L$2-LEN(SOURCE!K2473) &gt;= 0, REPT(" ",lookups!$M$2-LEN(SOURCE!K2473)), "")&amp;
" | "&amp; SOURCE!L2473&amp;      IF(lookups!$O$2-LEN(SOURCE!L2473) &gt;= 0, REPT(" ",lookups!$O$2-LEN(SOURCE!L2473)), "")&amp;
" | "&amp; SOURCE!M2473&amp;      IF(lookups!$P$2-LEN(SOURCE!M2473) &gt;= 0, REPT(" ",lookups!$P$2-LEN(SOURCE!M2473)), "")&amp;
      "},"&amp;IF(SOURCE!O2473&lt;&gt;"",""&amp;SOURCE!O2473,"")
 )
)
)</f>
        <v>0</v>
      </c>
    </row>
    <row r="2437" customFormat="false" ht="15.75" hidden="true" customHeight="false" outlineLevel="0" collapsed="false">
      <c r="A2437" s="263" t="n">
        <f aca="false">IF(AND(OR(SOURCE!A2474="",ISBLANK(SOURCE!A2474)),SOURCE!B2474&gt;0),IF(ISBLANK(SOURCE!C2474),"",SOURCE!C2474),
IF(SOURCE!B2474&lt;0,VLOOKUP(SOURCE!B2474,lookups!A$1:B$25,2,0),
  IF(ISBLANK(SOURCE!B2474),
    "",
    "/* "&amp;TEXT(SOURCE!B2474,"???0")&amp;" *"&amp;
      SOURCE!C2474&amp;", "&amp; IF(lookups!$E$2-LEN(SOURCE!C2474) &gt;= 0, REPT(" ",lookups!$E$2-LEN(SOURCE!C2474)), "")&amp;
      SOURCE!D2474&amp;", "&amp; IF(lookups!$F$2-LEN(SOURCE!D2474) &gt;= 0, REPT(" ",lookups!$F$2-LEN(SOURCE!D2474)), "")&amp;
      SOURCE!E2474&amp;", "&amp; IF(lookups!$G$2-LEN(SOURCE!E2474) &gt;=0, REPT(" ",lookups!$G$2-LEN(SOURCE!E2474)), "")&amp;
      SOURCE!F2474&amp;", "&amp; IF(lookups!$H$2-LEN(SOURCE!F2474) &gt;= 0, REPT(" ",lookups!$H$2-LEN(SOURCE!F2474)+2), "")&amp;"("&amp;
      SUBSTITUTE(TEXT(SOURCE!G2474,"??0"),"  ","")&amp;" &lt;&lt; TAM_MAX_BITS) |"&amp; IF(lookups!$I$2-3 &gt;= 0, REPT(" ",MAX(1,lookups!$I$2-5+4+1-1-LEN(  IF(ISTEXT(SOURCE!H2474),SOURCE!H2474,  SUBSTITUTE(SUBSTITUTE(TEXT(SOURCE!H2474,"????0"),"  ","")," ",""))   ))), "")&amp;
       IF(ISTEXT(SOURCE!H2474),SOURCE!H2474, SUBSTITUTE(SUBSTITUTE(TEXT(SOURCE!H2474,"????0"),"  ","")," ",""))   &amp;","&amp; IF(lookups!$J$2-3 &gt;= 0, REPT(" ",lookups!$J$2-3-5), "")&amp;
      SOURCE!I2474&amp;
" | "&amp; IF(lookups!$K$2-LEN(SOURCE!I2474) &gt;= 0, REPT(" ",lookups!$K$2-LEN(SOURCE!I2474)), "")&amp;
      SOURCE!J2474&amp;      IF(lookups!$L$2-LEN(SOURCE!J2474) &gt;= 0, REPT(" ",lookups!$L$2-LEN(SOURCE!J2474)), "")&amp;
" | "&amp; IF(lookups!$K$2-LEN(SOURCE!I2474) &gt;= 0, REPT(" ",lookups!$K$2-LEN(SOURCE!I2474)), "")&amp;
      SOURCE!K2474&amp;      IF(lookups!$L$2-LEN(SOURCE!K2474) &gt;= 0, REPT(" ",lookups!$M$2-LEN(SOURCE!K2474)), "")&amp;
" | "&amp; SOURCE!L2474&amp;      IF(lookups!$O$2-LEN(SOURCE!L2474) &gt;= 0, REPT(" ",lookups!$O$2-LEN(SOURCE!L2474)), "")&amp;
" | "&amp; SOURCE!M2474&amp;      IF(lookups!$P$2-LEN(SOURCE!M2474) &gt;= 0, REPT(" ",lookups!$P$2-LEN(SOURCE!M2474)), "")&amp;
      "},"&amp;IF(SOURCE!O2474&lt;&gt;"",""&amp;SOURCE!O2474,"")
 )
)
)</f>
        <v>0</v>
      </c>
    </row>
    <row r="2438" customFormat="false" ht="15.75" hidden="true" customHeight="false" outlineLevel="0" collapsed="false">
      <c r="A2438" s="263" t="n">
        <f aca="false">IF(AND(OR(SOURCE!A2475="",ISBLANK(SOURCE!A2475)),SOURCE!B2475&gt;0),IF(ISBLANK(SOURCE!C2475),"",SOURCE!C2475),
IF(SOURCE!B2475&lt;0,VLOOKUP(SOURCE!B2475,lookups!A$1:B$25,2,0),
  IF(ISBLANK(SOURCE!B2475),
    "",
    "/* "&amp;TEXT(SOURCE!B2475,"???0")&amp;" *"&amp;
      SOURCE!C2475&amp;", "&amp; IF(lookups!$E$2-LEN(SOURCE!C2475) &gt;= 0, REPT(" ",lookups!$E$2-LEN(SOURCE!C2475)), "")&amp;
      SOURCE!D2475&amp;", "&amp; IF(lookups!$F$2-LEN(SOURCE!D2475) &gt;= 0, REPT(" ",lookups!$F$2-LEN(SOURCE!D2475)), "")&amp;
      SOURCE!E2475&amp;", "&amp; IF(lookups!$G$2-LEN(SOURCE!E2475) &gt;=0, REPT(" ",lookups!$G$2-LEN(SOURCE!E2475)), "")&amp;
      SOURCE!F2475&amp;", "&amp; IF(lookups!$H$2-LEN(SOURCE!F2475) &gt;= 0, REPT(" ",lookups!$H$2-LEN(SOURCE!F2475)+2), "")&amp;"("&amp;
      SUBSTITUTE(TEXT(SOURCE!G2475,"??0"),"  ","")&amp;" &lt;&lt; TAM_MAX_BITS) |"&amp; IF(lookups!$I$2-3 &gt;= 0, REPT(" ",MAX(1,lookups!$I$2-5+4+1-1-LEN(  IF(ISTEXT(SOURCE!H2475),SOURCE!H2475,  SUBSTITUTE(SUBSTITUTE(TEXT(SOURCE!H2475,"????0"),"  ","")," ",""))   ))), "")&amp;
       IF(ISTEXT(SOURCE!H2475),SOURCE!H2475, SUBSTITUTE(SUBSTITUTE(TEXT(SOURCE!H2475,"????0"),"  ","")," ",""))   &amp;","&amp; IF(lookups!$J$2-3 &gt;= 0, REPT(" ",lookups!$J$2-3-5), "")&amp;
      SOURCE!I2475&amp;
" | "&amp; IF(lookups!$K$2-LEN(SOURCE!I2475) &gt;= 0, REPT(" ",lookups!$K$2-LEN(SOURCE!I2475)), "")&amp;
      SOURCE!J2475&amp;      IF(lookups!$L$2-LEN(SOURCE!J2475) &gt;= 0, REPT(" ",lookups!$L$2-LEN(SOURCE!J2475)), "")&amp;
" | "&amp; IF(lookups!$K$2-LEN(SOURCE!I2475) &gt;= 0, REPT(" ",lookups!$K$2-LEN(SOURCE!I2475)), "")&amp;
      SOURCE!K2475&amp;      IF(lookups!$L$2-LEN(SOURCE!K2475) &gt;= 0, REPT(" ",lookups!$M$2-LEN(SOURCE!K2475)), "")&amp;
" | "&amp; SOURCE!L2475&amp;      IF(lookups!$O$2-LEN(SOURCE!L2475) &gt;= 0, REPT(" ",lookups!$O$2-LEN(SOURCE!L2475)), "")&amp;
" | "&amp; SOURCE!M2475&amp;      IF(lookups!$P$2-LEN(SOURCE!M2475) &gt;= 0, REPT(" ",lookups!$P$2-LEN(SOURCE!M2475)), "")&amp;
      "},"&amp;IF(SOURCE!O2475&lt;&gt;"",""&amp;SOURCE!O2475,"")
 )
)
)</f>
        <v>0</v>
      </c>
    </row>
    <row r="2439" customFormat="false" ht="15.75" hidden="true" customHeight="false" outlineLevel="0" collapsed="false">
      <c r="A2439" s="263" t="n">
        <f aca="false">IF(AND(OR(SOURCE!A2476="",ISBLANK(SOURCE!A2476)),SOURCE!B2476&gt;0),IF(ISBLANK(SOURCE!C2476),"",SOURCE!C2476),
IF(SOURCE!B2476&lt;0,VLOOKUP(SOURCE!B2476,lookups!A$1:B$25,2,0),
  IF(ISBLANK(SOURCE!B2476),
    "",
    "/* "&amp;TEXT(SOURCE!B2476,"???0")&amp;" *"&amp;
      SOURCE!C2476&amp;", "&amp; IF(lookups!$E$2-LEN(SOURCE!C2476) &gt;= 0, REPT(" ",lookups!$E$2-LEN(SOURCE!C2476)), "")&amp;
      SOURCE!D2476&amp;", "&amp; IF(lookups!$F$2-LEN(SOURCE!D2476) &gt;= 0, REPT(" ",lookups!$F$2-LEN(SOURCE!D2476)), "")&amp;
      SOURCE!E2476&amp;", "&amp; IF(lookups!$G$2-LEN(SOURCE!E2476) &gt;=0, REPT(" ",lookups!$G$2-LEN(SOURCE!E2476)), "")&amp;
      SOURCE!F2476&amp;", "&amp; IF(lookups!$H$2-LEN(SOURCE!F2476) &gt;= 0, REPT(" ",lookups!$H$2-LEN(SOURCE!F2476)+2), "")&amp;"("&amp;
      SUBSTITUTE(TEXT(SOURCE!G2476,"??0"),"  ","")&amp;" &lt;&lt; TAM_MAX_BITS) |"&amp; IF(lookups!$I$2-3 &gt;= 0, REPT(" ",MAX(1,lookups!$I$2-5+4+1-1-LEN(  IF(ISTEXT(SOURCE!H2476),SOURCE!H2476,  SUBSTITUTE(SUBSTITUTE(TEXT(SOURCE!H2476,"????0"),"  ","")," ",""))   ))), "")&amp;
       IF(ISTEXT(SOURCE!H2476),SOURCE!H2476, SUBSTITUTE(SUBSTITUTE(TEXT(SOURCE!H2476,"????0"),"  ","")," ",""))   &amp;","&amp; IF(lookups!$J$2-3 &gt;= 0, REPT(" ",lookups!$J$2-3-5), "")&amp;
      SOURCE!I2476&amp;
" | "&amp; IF(lookups!$K$2-LEN(SOURCE!I2476) &gt;= 0, REPT(" ",lookups!$K$2-LEN(SOURCE!I2476)), "")&amp;
      SOURCE!J2476&amp;      IF(lookups!$L$2-LEN(SOURCE!J2476) &gt;= 0, REPT(" ",lookups!$L$2-LEN(SOURCE!J2476)), "")&amp;
" | "&amp; IF(lookups!$K$2-LEN(SOURCE!I2476) &gt;= 0, REPT(" ",lookups!$K$2-LEN(SOURCE!I2476)), "")&amp;
      SOURCE!K2476&amp;      IF(lookups!$L$2-LEN(SOURCE!K2476) &gt;= 0, REPT(" ",lookups!$M$2-LEN(SOURCE!K2476)), "")&amp;
" | "&amp; SOURCE!L2476&amp;      IF(lookups!$O$2-LEN(SOURCE!L2476) &gt;= 0, REPT(" ",lookups!$O$2-LEN(SOURCE!L2476)), "")&amp;
" | "&amp; SOURCE!M2476&amp;      IF(lookups!$P$2-LEN(SOURCE!M2476) &gt;= 0, REPT(" ",lookups!$P$2-LEN(SOURCE!M2476)), "")&amp;
      "},"&amp;IF(SOURCE!O2476&lt;&gt;"",""&amp;SOURCE!O2476,"")
 )
)
)</f>
        <v>0</v>
      </c>
    </row>
    <row r="2440" customFormat="false" ht="15.75" hidden="true" customHeight="false" outlineLevel="0" collapsed="false">
      <c r="A2440" s="263" t="n">
        <f aca="false">IF(AND(OR(SOURCE!A2477="",ISBLANK(SOURCE!A2477)),SOURCE!B2477&gt;0),IF(ISBLANK(SOURCE!C2477),"",SOURCE!C2477),
IF(SOURCE!B2477&lt;0,VLOOKUP(SOURCE!B2477,lookups!A$1:B$25,2,0),
  IF(ISBLANK(SOURCE!B2477),
    "",
    "/* "&amp;TEXT(SOURCE!B2477,"???0")&amp;" *"&amp;
      SOURCE!C2477&amp;", "&amp; IF(lookups!$E$2-LEN(SOURCE!C2477) &gt;= 0, REPT(" ",lookups!$E$2-LEN(SOURCE!C2477)), "")&amp;
      SOURCE!D2477&amp;", "&amp; IF(lookups!$F$2-LEN(SOURCE!D2477) &gt;= 0, REPT(" ",lookups!$F$2-LEN(SOURCE!D2477)), "")&amp;
      SOURCE!E2477&amp;", "&amp; IF(lookups!$G$2-LEN(SOURCE!E2477) &gt;=0, REPT(" ",lookups!$G$2-LEN(SOURCE!E2477)), "")&amp;
      SOURCE!F2477&amp;", "&amp; IF(lookups!$H$2-LEN(SOURCE!F2477) &gt;= 0, REPT(" ",lookups!$H$2-LEN(SOURCE!F2477)+2), "")&amp;"("&amp;
      SUBSTITUTE(TEXT(SOURCE!G2477,"??0"),"  ","")&amp;" &lt;&lt; TAM_MAX_BITS) |"&amp; IF(lookups!$I$2-3 &gt;= 0, REPT(" ",MAX(1,lookups!$I$2-5+4+1-1-LEN(  IF(ISTEXT(SOURCE!H2477),SOURCE!H2477,  SUBSTITUTE(SUBSTITUTE(TEXT(SOURCE!H2477,"????0"),"  ","")," ",""))   ))), "")&amp;
       IF(ISTEXT(SOURCE!H2477),SOURCE!H2477, SUBSTITUTE(SUBSTITUTE(TEXT(SOURCE!H2477,"????0"),"  ","")," ",""))   &amp;","&amp; IF(lookups!$J$2-3 &gt;= 0, REPT(" ",lookups!$J$2-3-5), "")&amp;
      SOURCE!I2477&amp;
" | "&amp; IF(lookups!$K$2-LEN(SOURCE!I2477) &gt;= 0, REPT(" ",lookups!$K$2-LEN(SOURCE!I2477)), "")&amp;
      SOURCE!J2477&amp;      IF(lookups!$L$2-LEN(SOURCE!J2477) &gt;= 0, REPT(" ",lookups!$L$2-LEN(SOURCE!J2477)), "")&amp;
" | "&amp; IF(lookups!$K$2-LEN(SOURCE!I2477) &gt;= 0, REPT(" ",lookups!$K$2-LEN(SOURCE!I2477)), "")&amp;
      SOURCE!K2477&amp;      IF(lookups!$L$2-LEN(SOURCE!K2477) &gt;= 0, REPT(" ",lookups!$M$2-LEN(SOURCE!K2477)), "")&amp;
" | "&amp; SOURCE!L2477&amp;      IF(lookups!$O$2-LEN(SOURCE!L2477) &gt;= 0, REPT(" ",lookups!$O$2-LEN(SOURCE!L2477)), "")&amp;
" | "&amp; SOURCE!M2477&amp;      IF(lookups!$P$2-LEN(SOURCE!M2477) &gt;= 0, REPT(" ",lookups!$P$2-LEN(SOURCE!M2477)), "")&amp;
      "},"&amp;IF(SOURCE!O2477&lt;&gt;"",""&amp;SOURCE!O2477,"")
 )
)
)</f>
        <v>0</v>
      </c>
    </row>
    <row r="2441" customFormat="false" ht="15.75" hidden="true" customHeight="false" outlineLevel="0" collapsed="false">
      <c r="A2441" s="263" t="n">
        <f aca="false">IF(AND(OR(SOURCE!A2478="",ISBLANK(SOURCE!A2478)),SOURCE!B2478&gt;0),IF(ISBLANK(SOURCE!C2478),"",SOURCE!C2478),
IF(SOURCE!B2478&lt;0,VLOOKUP(SOURCE!B2478,lookups!A$1:B$25,2,0),
  IF(ISBLANK(SOURCE!B2478),
    "",
    "/* "&amp;TEXT(SOURCE!B2478,"???0")&amp;" *"&amp;
      SOURCE!C2478&amp;", "&amp; IF(lookups!$E$2-LEN(SOURCE!C2478) &gt;= 0, REPT(" ",lookups!$E$2-LEN(SOURCE!C2478)), "")&amp;
      SOURCE!D2478&amp;", "&amp; IF(lookups!$F$2-LEN(SOURCE!D2478) &gt;= 0, REPT(" ",lookups!$F$2-LEN(SOURCE!D2478)), "")&amp;
      SOURCE!E2478&amp;", "&amp; IF(lookups!$G$2-LEN(SOURCE!E2478) &gt;=0, REPT(" ",lookups!$G$2-LEN(SOURCE!E2478)), "")&amp;
      SOURCE!F2478&amp;", "&amp; IF(lookups!$H$2-LEN(SOURCE!F2478) &gt;= 0, REPT(" ",lookups!$H$2-LEN(SOURCE!F2478)+2), "")&amp;"("&amp;
      SUBSTITUTE(TEXT(SOURCE!G2478,"??0"),"  ","")&amp;" &lt;&lt; TAM_MAX_BITS) |"&amp; IF(lookups!$I$2-3 &gt;= 0, REPT(" ",MAX(1,lookups!$I$2-5+4+1-1-LEN(  IF(ISTEXT(SOURCE!H2478),SOURCE!H2478,  SUBSTITUTE(SUBSTITUTE(TEXT(SOURCE!H2478,"????0"),"  ","")," ",""))   ))), "")&amp;
       IF(ISTEXT(SOURCE!H2478),SOURCE!H2478, SUBSTITUTE(SUBSTITUTE(TEXT(SOURCE!H2478,"????0"),"  ","")," ",""))   &amp;","&amp; IF(lookups!$J$2-3 &gt;= 0, REPT(" ",lookups!$J$2-3-5), "")&amp;
      SOURCE!I2478&amp;
" | "&amp; IF(lookups!$K$2-LEN(SOURCE!I2478) &gt;= 0, REPT(" ",lookups!$K$2-LEN(SOURCE!I2478)), "")&amp;
      SOURCE!J2478&amp;      IF(lookups!$L$2-LEN(SOURCE!J2478) &gt;= 0, REPT(" ",lookups!$L$2-LEN(SOURCE!J2478)), "")&amp;
" | "&amp; IF(lookups!$K$2-LEN(SOURCE!I2478) &gt;= 0, REPT(" ",lookups!$K$2-LEN(SOURCE!I2478)), "")&amp;
      SOURCE!K2478&amp;      IF(lookups!$L$2-LEN(SOURCE!K2478) &gt;= 0, REPT(" ",lookups!$M$2-LEN(SOURCE!K2478)), "")&amp;
" | "&amp; SOURCE!L2478&amp;      IF(lookups!$O$2-LEN(SOURCE!L2478) &gt;= 0, REPT(" ",lookups!$O$2-LEN(SOURCE!L2478)), "")&amp;
" | "&amp; SOURCE!M2478&amp;      IF(lookups!$P$2-LEN(SOURCE!M2478) &gt;= 0, REPT(" ",lookups!$P$2-LEN(SOURCE!M2478)), "")&amp;
      "},"&amp;IF(SOURCE!O2478&lt;&gt;"",""&amp;SOURCE!O2478,"")
 )
)
)</f>
        <v>0</v>
      </c>
    </row>
    <row r="2442" customFormat="false" ht="15.75" hidden="true" customHeight="false" outlineLevel="0" collapsed="false">
      <c r="A2442" s="263" t="n">
        <f aca="false">IF(AND(OR(SOURCE!A2479="",ISBLANK(SOURCE!A2479)),SOURCE!B2479&gt;0),IF(ISBLANK(SOURCE!C2479),"",SOURCE!C2479),
IF(SOURCE!B2479&lt;0,VLOOKUP(SOURCE!B2479,lookups!A$1:B$25,2,0),
  IF(ISBLANK(SOURCE!B2479),
    "",
    "/* "&amp;TEXT(SOURCE!B2479,"???0")&amp;" *"&amp;
      SOURCE!C2479&amp;", "&amp; IF(lookups!$E$2-LEN(SOURCE!C2479) &gt;= 0, REPT(" ",lookups!$E$2-LEN(SOURCE!C2479)), "")&amp;
      SOURCE!D2479&amp;", "&amp; IF(lookups!$F$2-LEN(SOURCE!D2479) &gt;= 0, REPT(" ",lookups!$F$2-LEN(SOURCE!D2479)), "")&amp;
      SOURCE!E2479&amp;", "&amp; IF(lookups!$G$2-LEN(SOURCE!E2479) &gt;=0, REPT(" ",lookups!$G$2-LEN(SOURCE!E2479)), "")&amp;
      SOURCE!F2479&amp;", "&amp; IF(lookups!$H$2-LEN(SOURCE!F2479) &gt;= 0, REPT(" ",lookups!$H$2-LEN(SOURCE!F2479)+2), "")&amp;"("&amp;
      SUBSTITUTE(TEXT(SOURCE!G2479,"??0"),"  ","")&amp;" &lt;&lt; TAM_MAX_BITS) |"&amp; IF(lookups!$I$2-3 &gt;= 0, REPT(" ",MAX(1,lookups!$I$2-5+4+1-1-LEN(  IF(ISTEXT(SOURCE!H2479),SOURCE!H2479,  SUBSTITUTE(SUBSTITUTE(TEXT(SOURCE!H2479,"????0"),"  ","")," ",""))   ))), "")&amp;
       IF(ISTEXT(SOURCE!H2479),SOURCE!H2479, SUBSTITUTE(SUBSTITUTE(TEXT(SOURCE!H2479,"????0"),"  ","")," ",""))   &amp;","&amp; IF(lookups!$J$2-3 &gt;= 0, REPT(" ",lookups!$J$2-3-5), "")&amp;
      SOURCE!I2479&amp;
" | "&amp; IF(lookups!$K$2-LEN(SOURCE!I2479) &gt;= 0, REPT(" ",lookups!$K$2-LEN(SOURCE!I2479)), "")&amp;
      SOURCE!J2479&amp;      IF(lookups!$L$2-LEN(SOURCE!J2479) &gt;= 0, REPT(" ",lookups!$L$2-LEN(SOURCE!J2479)), "")&amp;
" | "&amp; IF(lookups!$K$2-LEN(SOURCE!I2479) &gt;= 0, REPT(" ",lookups!$K$2-LEN(SOURCE!I2479)), "")&amp;
      SOURCE!K2479&amp;      IF(lookups!$L$2-LEN(SOURCE!K2479) &gt;= 0, REPT(" ",lookups!$M$2-LEN(SOURCE!K2479)), "")&amp;
" | "&amp; SOURCE!L2479&amp;      IF(lookups!$O$2-LEN(SOURCE!L2479) &gt;= 0, REPT(" ",lookups!$O$2-LEN(SOURCE!L2479)), "")&amp;
" | "&amp; SOURCE!M2479&amp;      IF(lookups!$P$2-LEN(SOURCE!M2479) &gt;= 0, REPT(" ",lookups!$P$2-LEN(SOURCE!M2479)), "")&amp;
      "},"&amp;IF(SOURCE!O2479&lt;&gt;"",""&amp;SOURCE!O2479,"")
 )
)
)</f>
        <v>0</v>
      </c>
    </row>
    <row r="2443" customFormat="false" ht="15.75" hidden="true" customHeight="false" outlineLevel="0" collapsed="false">
      <c r="A2443" s="263" t="n">
        <f aca="false">IF(AND(OR(SOURCE!A2480="",ISBLANK(SOURCE!A2480)),SOURCE!B2480&gt;0),IF(ISBLANK(SOURCE!C2480),"",SOURCE!C2480),
IF(SOURCE!B2480&lt;0,VLOOKUP(SOURCE!B2480,lookups!A$1:B$25,2,0),
  IF(ISBLANK(SOURCE!B2480),
    "",
    "/* "&amp;TEXT(SOURCE!B2480,"???0")&amp;" *"&amp;
      SOURCE!C2480&amp;", "&amp; IF(lookups!$E$2-LEN(SOURCE!C2480) &gt;= 0, REPT(" ",lookups!$E$2-LEN(SOURCE!C2480)), "")&amp;
      SOURCE!D2480&amp;", "&amp; IF(lookups!$F$2-LEN(SOURCE!D2480) &gt;= 0, REPT(" ",lookups!$F$2-LEN(SOURCE!D2480)), "")&amp;
      SOURCE!E2480&amp;", "&amp; IF(lookups!$G$2-LEN(SOURCE!E2480) &gt;=0, REPT(" ",lookups!$G$2-LEN(SOURCE!E2480)), "")&amp;
      SOURCE!F2480&amp;", "&amp; IF(lookups!$H$2-LEN(SOURCE!F2480) &gt;= 0, REPT(" ",lookups!$H$2-LEN(SOURCE!F2480)+2), "")&amp;"("&amp;
      SUBSTITUTE(TEXT(SOURCE!G2480,"??0"),"  ","")&amp;" &lt;&lt; TAM_MAX_BITS) |"&amp; IF(lookups!$I$2-3 &gt;= 0, REPT(" ",MAX(1,lookups!$I$2-5+4+1-1-LEN(  IF(ISTEXT(SOURCE!H2480),SOURCE!H2480,  SUBSTITUTE(SUBSTITUTE(TEXT(SOURCE!H2480,"????0"),"  ","")," ",""))   ))), "")&amp;
       IF(ISTEXT(SOURCE!H2480),SOURCE!H2480, SUBSTITUTE(SUBSTITUTE(TEXT(SOURCE!H2480,"????0"),"  ","")," ",""))   &amp;","&amp; IF(lookups!$J$2-3 &gt;= 0, REPT(" ",lookups!$J$2-3-5), "")&amp;
      SOURCE!I2480&amp;
" | "&amp; IF(lookups!$K$2-LEN(SOURCE!I2480) &gt;= 0, REPT(" ",lookups!$K$2-LEN(SOURCE!I2480)), "")&amp;
      SOURCE!J2480&amp;      IF(lookups!$L$2-LEN(SOURCE!J2480) &gt;= 0, REPT(" ",lookups!$L$2-LEN(SOURCE!J2480)), "")&amp;
" | "&amp; IF(lookups!$K$2-LEN(SOURCE!I2480) &gt;= 0, REPT(" ",lookups!$K$2-LEN(SOURCE!I2480)), "")&amp;
      SOURCE!K2480&amp;      IF(lookups!$L$2-LEN(SOURCE!K2480) &gt;= 0, REPT(" ",lookups!$M$2-LEN(SOURCE!K2480)), "")&amp;
" | "&amp; SOURCE!L2480&amp;      IF(lookups!$O$2-LEN(SOURCE!L2480) &gt;= 0, REPT(" ",lookups!$O$2-LEN(SOURCE!L2480)), "")&amp;
" | "&amp; SOURCE!M2480&amp;      IF(lookups!$P$2-LEN(SOURCE!M2480) &gt;= 0, REPT(" ",lookups!$P$2-LEN(SOURCE!M2480)), "")&amp;
      "},"&amp;IF(SOURCE!O2480&lt;&gt;"",""&amp;SOURCE!O2480,"")
 )
)
)</f>
        <v>0</v>
      </c>
    </row>
    <row r="2444" customFormat="false" ht="15.75" hidden="true" customHeight="false" outlineLevel="0" collapsed="false">
      <c r="A2444" s="263" t="n">
        <f aca="false">IF(AND(OR(SOURCE!A2481="",ISBLANK(SOURCE!A2481)),SOURCE!B2481&gt;0),IF(ISBLANK(SOURCE!C2481),"",SOURCE!C2481),
IF(SOURCE!B2481&lt;0,VLOOKUP(SOURCE!B2481,lookups!A$1:B$25,2,0),
  IF(ISBLANK(SOURCE!B2481),
    "",
    "/* "&amp;TEXT(SOURCE!B2481,"???0")&amp;" *"&amp;
      SOURCE!C2481&amp;", "&amp; IF(lookups!$E$2-LEN(SOURCE!C2481) &gt;= 0, REPT(" ",lookups!$E$2-LEN(SOURCE!C2481)), "")&amp;
      SOURCE!D2481&amp;", "&amp; IF(lookups!$F$2-LEN(SOURCE!D2481) &gt;= 0, REPT(" ",lookups!$F$2-LEN(SOURCE!D2481)), "")&amp;
      SOURCE!E2481&amp;", "&amp; IF(lookups!$G$2-LEN(SOURCE!E2481) &gt;=0, REPT(" ",lookups!$G$2-LEN(SOURCE!E2481)), "")&amp;
      SOURCE!F2481&amp;", "&amp; IF(lookups!$H$2-LEN(SOURCE!F2481) &gt;= 0, REPT(" ",lookups!$H$2-LEN(SOURCE!F2481)+2), "")&amp;"("&amp;
      SUBSTITUTE(TEXT(SOURCE!G2481,"??0"),"  ","")&amp;" &lt;&lt; TAM_MAX_BITS) |"&amp; IF(lookups!$I$2-3 &gt;= 0, REPT(" ",MAX(1,lookups!$I$2-5+4+1-1-LEN(  IF(ISTEXT(SOURCE!H2481),SOURCE!H2481,  SUBSTITUTE(SUBSTITUTE(TEXT(SOURCE!H2481,"????0"),"  ","")," ",""))   ))), "")&amp;
       IF(ISTEXT(SOURCE!H2481),SOURCE!H2481, SUBSTITUTE(SUBSTITUTE(TEXT(SOURCE!H2481,"????0"),"  ","")," ",""))   &amp;","&amp; IF(lookups!$J$2-3 &gt;= 0, REPT(" ",lookups!$J$2-3-5), "")&amp;
      SOURCE!I2481&amp;
" | "&amp; IF(lookups!$K$2-LEN(SOURCE!I2481) &gt;= 0, REPT(" ",lookups!$K$2-LEN(SOURCE!I2481)), "")&amp;
      SOURCE!J2481&amp;      IF(lookups!$L$2-LEN(SOURCE!J2481) &gt;= 0, REPT(" ",lookups!$L$2-LEN(SOURCE!J2481)), "")&amp;
" | "&amp; IF(lookups!$K$2-LEN(SOURCE!I2481) &gt;= 0, REPT(" ",lookups!$K$2-LEN(SOURCE!I2481)), "")&amp;
      SOURCE!K2481&amp;      IF(lookups!$L$2-LEN(SOURCE!K2481) &gt;= 0, REPT(" ",lookups!$M$2-LEN(SOURCE!K2481)), "")&amp;
" | "&amp; SOURCE!L2481&amp;      IF(lookups!$O$2-LEN(SOURCE!L2481) &gt;= 0, REPT(" ",lookups!$O$2-LEN(SOURCE!L2481)), "")&amp;
" | "&amp; SOURCE!M2481&amp;      IF(lookups!$P$2-LEN(SOURCE!M2481) &gt;= 0, REPT(" ",lookups!$P$2-LEN(SOURCE!M2481)), "")&amp;
      "},"&amp;IF(SOURCE!O2481&lt;&gt;"",""&amp;SOURCE!O2481,"")
 )
)
)</f>
        <v>0</v>
      </c>
    </row>
    <row r="2445" customFormat="false" ht="15.75" hidden="true" customHeight="false" outlineLevel="0" collapsed="false">
      <c r="A2445" s="263" t="n">
        <f aca="false">IF(AND(OR(SOURCE!A2482="",ISBLANK(SOURCE!A2482)),SOURCE!B2482&gt;0),IF(ISBLANK(SOURCE!C2482),"",SOURCE!C2482),
IF(SOURCE!B2482&lt;0,VLOOKUP(SOURCE!B2482,lookups!A$1:B$25,2,0),
  IF(ISBLANK(SOURCE!B2482),
    "",
    "/* "&amp;TEXT(SOURCE!B2482,"???0")&amp;" *"&amp;
      SOURCE!C2482&amp;", "&amp; IF(lookups!$E$2-LEN(SOURCE!C2482) &gt;= 0, REPT(" ",lookups!$E$2-LEN(SOURCE!C2482)), "")&amp;
      SOURCE!D2482&amp;", "&amp; IF(lookups!$F$2-LEN(SOURCE!D2482) &gt;= 0, REPT(" ",lookups!$F$2-LEN(SOURCE!D2482)), "")&amp;
      SOURCE!E2482&amp;", "&amp; IF(lookups!$G$2-LEN(SOURCE!E2482) &gt;=0, REPT(" ",lookups!$G$2-LEN(SOURCE!E2482)), "")&amp;
      SOURCE!F2482&amp;", "&amp; IF(lookups!$H$2-LEN(SOURCE!F2482) &gt;= 0, REPT(" ",lookups!$H$2-LEN(SOURCE!F2482)+2), "")&amp;"("&amp;
      SUBSTITUTE(TEXT(SOURCE!G2482,"??0"),"  ","")&amp;" &lt;&lt; TAM_MAX_BITS) |"&amp; IF(lookups!$I$2-3 &gt;= 0, REPT(" ",MAX(1,lookups!$I$2-5+4+1-1-LEN(  IF(ISTEXT(SOURCE!H2482),SOURCE!H2482,  SUBSTITUTE(SUBSTITUTE(TEXT(SOURCE!H2482,"????0"),"  ","")," ",""))   ))), "")&amp;
       IF(ISTEXT(SOURCE!H2482),SOURCE!H2482, SUBSTITUTE(SUBSTITUTE(TEXT(SOURCE!H2482,"????0"),"  ","")," ",""))   &amp;","&amp; IF(lookups!$J$2-3 &gt;= 0, REPT(" ",lookups!$J$2-3-5), "")&amp;
      SOURCE!I2482&amp;
" | "&amp; IF(lookups!$K$2-LEN(SOURCE!I2482) &gt;= 0, REPT(" ",lookups!$K$2-LEN(SOURCE!I2482)), "")&amp;
      SOURCE!J2482&amp;      IF(lookups!$L$2-LEN(SOURCE!J2482) &gt;= 0, REPT(" ",lookups!$L$2-LEN(SOURCE!J2482)), "")&amp;
" | "&amp; IF(lookups!$K$2-LEN(SOURCE!I2482) &gt;= 0, REPT(" ",lookups!$K$2-LEN(SOURCE!I2482)), "")&amp;
      SOURCE!K2482&amp;      IF(lookups!$L$2-LEN(SOURCE!K2482) &gt;= 0, REPT(" ",lookups!$M$2-LEN(SOURCE!K2482)), "")&amp;
" | "&amp; SOURCE!L2482&amp;      IF(lookups!$O$2-LEN(SOURCE!L2482) &gt;= 0, REPT(" ",lookups!$O$2-LEN(SOURCE!L2482)), "")&amp;
" | "&amp; SOURCE!M2482&amp;      IF(lookups!$P$2-LEN(SOURCE!M2482) &gt;= 0, REPT(" ",lookups!$P$2-LEN(SOURCE!M2482)), "")&amp;
      "},"&amp;IF(SOURCE!O2482&lt;&gt;"",""&amp;SOURCE!O2482,"")
 )
)
)</f>
        <v>0</v>
      </c>
    </row>
    <row r="2446" customFormat="false" ht="15.75" hidden="true" customHeight="false" outlineLevel="0" collapsed="false">
      <c r="A2446" s="263" t="n">
        <f aca="false">IF(AND(OR(SOURCE!A2483="",ISBLANK(SOURCE!A2483)),SOURCE!B2483&gt;0),IF(ISBLANK(SOURCE!C2483),"",SOURCE!C2483),
IF(SOURCE!B2483&lt;0,VLOOKUP(SOURCE!B2483,lookups!A$1:B$25,2,0),
  IF(ISBLANK(SOURCE!B2483),
    "",
    "/* "&amp;TEXT(SOURCE!B2483,"???0")&amp;" *"&amp;
      SOURCE!C2483&amp;", "&amp; IF(lookups!$E$2-LEN(SOURCE!C2483) &gt;= 0, REPT(" ",lookups!$E$2-LEN(SOURCE!C2483)), "")&amp;
      SOURCE!D2483&amp;", "&amp; IF(lookups!$F$2-LEN(SOURCE!D2483) &gt;= 0, REPT(" ",lookups!$F$2-LEN(SOURCE!D2483)), "")&amp;
      SOURCE!E2483&amp;", "&amp; IF(lookups!$G$2-LEN(SOURCE!E2483) &gt;=0, REPT(" ",lookups!$G$2-LEN(SOURCE!E2483)), "")&amp;
      SOURCE!F2483&amp;", "&amp; IF(lookups!$H$2-LEN(SOURCE!F2483) &gt;= 0, REPT(" ",lookups!$H$2-LEN(SOURCE!F2483)+2), "")&amp;"("&amp;
      SUBSTITUTE(TEXT(SOURCE!G2483,"??0"),"  ","")&amp;" &lt;&lt; TAM_MAX_BITS) |"&amp; IF(lookups!$I$2-3 &gt;= 0, REPT(" ",MAX(1,lookups!$I$2-5+4+1-1-LEN(  IF(ISTEXT(SOURCE!H2483),SOURCE!H2483,  SUBSTITUTE(SUBSTITUTE(TEXT(SOURCE!H2483,"????0"),"  ","")," ",""))   ))), "")&amp;
       IF(ISTEXT(SOURCE!H2483),SOURCE!H2483, SUBSTITUTE(SUBSTITUTE(TEXT(SOURCE!H2483,"????0"),"  ","")," ",""))   &amp;","&amp; IF(lookups!$J$2-3 &gt;= 0, REPT(" ",lookups!$J$2-3-5), "")&amp;
      SOURCE!I2483&amp;
" | "&amp; IF(lookups!$K$2-LEN(SOURCE!I2483) &gt;= 0, REPT(" ",lookups!$K$2-LEN(SOURCE!I2483)), "")&amp;
      SOURCE!J2483&amp;      IF(lookups!$L$2-LEN(SOURCE!J2483) &gt;= 0, REPT(" ",lookups!$L$2-LEN(SOURCE!J2483)), "")&amp;
" | "&amp; IF(lookups!$K$2-LEN(SOURCE!I2483) &gt;= 0, REPT(" ",lookups!$K$2-LEN(SOURCE!I2483)), "")&amp;
      SOURCE!K2483&amp;      IF(lookups!$L$2-LEN(SOURCE!K2483) &gt;= 0, REPT(" ",lookups!$M$2-LEN(SOURCE!K2483)), "")&amp;
" | "&amp; SOURCE!L2483&amp;      IF(lookups!$O$2-LEN(SOURCE!L2483) &gt;= 0, REPT(" ",lookups!$O$2-LEN(SOURCE!L2483)), "")&amp;
" | "&amp; SOURCE!M2483&amp;      IF(lookups!$P$2-LEN(SOURCE!M2483) &gt;= 0, REPT(" ",lookups!$P$2-LEN(SOURCE!M2483)), "")&amp;
      "},"&amp;IF(SOURCE!O2483&lt;&gt;"",""&amp;SOURCE!O2483,"")
 )
)
)</f>
        <v>0</v>
      </c>
    </row>
    <row r="2447" customFormat="false" ht="15.75" hidden="true" customHeight="false" outlineLevel="0" collapsed="false">
      <c r="A2447" s="263" t="n">
        <f aca="false">IF(AND(OR(SOURCE!A2484="",ISBLANK(SOURCE!A2484)),SOURCE!B2484&gt;0),IF(ISBLANK(SOURCE!C2484),"",SOURCE!C2484),
IF(SOURCE!B2484&lt;0,VLOOKUP(SOURCE!B2484,lookups!A$1:B$25,2,0),
  IF(ISBLANK(SOURCE!B2484),
    "",
    "/* "&amp;TEXT(SOURCE!B2484,"???0")&amp;" *"&amp;
      SOURCE!C2484&amp;", "&amp; IF(lookups!$E$2-LEN(SOURCE!C2484) &gt;= 0, REPT(" ",lookups!$E$2-LEN(SOURCE!C2484)), "")&amp;
      SOURCE!D2484&amp;", "&amp; IF(lookups!$F$2-LEN(SOURCE!D2484) &gt;= 0, REPT(" ",lookups!$F$2-LEN(SOURCE!D2484)), "")&amp;
      SOURCE!E2484&amp;", "&amp; IF(lookups!$G$2-LEN(SOURCE!E2484) &gt;=0, REPT(" ",lookups!$G$2-LEN(SOURCE!E2484)), "")&amp;
      SOURCE!F2484&amp;", "&amp; IF(lookups!$H$2-LEN(SOURCE!F2484) &gt;= 0, REPT(" ",lookups!$H$2-LEN(SOURCE!F2484)+2), "")&amp;"("&amp;
      SUBSTITUTE(TEXT(SOURCE!G2484,"??0"),"  ","")&amp;" &lt;&lt; TAM_MAX_BITS) |"&amp; IF(lookups!$I$2-3 &gt;= 0, REPT(" ",MAX(1,lookups!$I$2-5+4+1-1-LEN(  IF(ISTEXT(SOURCE!H2484),SOURCE!H2484,  SUBSTITUTE(SUBSTITUTE(TEXT(SOURCE!H2484,"????0"),"  ","")," ",""))   ))), "")&amp;
       IF(ISTEXT(SOURCE!H2484),SOURCE!H2484, SUBSTITUTE(SUBSTITUTE(TEXT(SOURCE!H2484,"????0"),"  ","")," ",""))   &amp;","&amp; IF(lookups!$J$2-3 &gt;= 0, REPT(" ",lookups!$J$2-3-5), "")&amp;
      SOURCE!I2484&amp;
" | "&amp; IF(lookups!$K$2-LEN(SOURCE!I2484) &gt;= 0, REPT(" ",lookups!$K$2-LEN(SOURCE!I2484)), "")&amp;
      SOURCE!J2484&amp;      IF(lookups!$L$2-LEN(SOURCE!J2484) &gt;= 0, REPT(" ",lookups!$L$2-LEN(SOURCE!J2484)), "")&amp;
" | "&amp; IF(lookups!$K$2-LEN(SOURCE!I2484) &gt;= 0, REPT(" ",lookups!$K$2-LEN(SOURCE!I2484)), "")&amp;
      SOURCE!K2484&amp;      IF(lookups!$L$2-LEN(SOURCE!K2484) &gt;= 0, REPT(" ",lookups!$M$2-LEN(SOURCE!K2484)), "")&amp;
" | "&amp; SOURCE!L2484&amp;      IF(lookups!$O$2-LEN(SOURCE!L2484) &gt;= 0, REPT(" ",lookups!$O$2-LEN(SOURCE!L2484)), "")&amp;
" | "&amp; SOURCE!M2484&amp;      IF(lookups!$P$2-LEN(SOURCE!M2484) &gt;= 0, REPT(" ",lookups!$P$2-LEN(SOURCE!M2484)), "")&amp;
      "},"&amp;IF(SOURCE!O2484&lt;&gt;"",""&amp;SOURCE!O2484,"")
 )
)
)</f>
        <v>0</v>
      </c>
    </row>
    <row r="2448" customFormat="false" ht="15.75" hidden="true" customHeight="false" outlineLevel="0" collapsed="false">
      <c r="A2448" s="263" t="n">
        <f aca="false">IF(AND(OR(SOURCE!A2485="",ISBLANK(SOURCE!A2485)),SOURCE!B2485&gt;0),IF(ISBLANK(SOURCE!C2485),"",SOURCE!C2485),
IF(SOURCE!B2485&lt;0,VLOOKUP(SOURCE!B2485,lookups!A$1:B$25,2,0),
  IF(ISBLANK(SOURCE!B2485),
    "",
    "/* "&amp;TEXT(SOURCE!B2485,"???0")&amp;" *"&amp;
      SOURCE!C2485&amp;", "&amp; IF(lookups!$E$2-LEN(SOURCE!C2485) &gt;= 0, REPT(" ",lookups!$E$2-LEN(SOURCE!C2485)), "")&amp;
      SOURCE!D2485&amp;", "&amp; IF(lookups!$F$2-LEN(SOURCE!D2485) &gt;= 0, REPT(" ",lookups!$F$2-LEN(SOURCE!D2485)), "")&amp;
      SOURCE!E2485&amp;", "&amp; IF(lookups!$G$2-LEN(SOURCE!E2485) &gt;=0, REPT(" ",lookups!$G$2-LEN(SOURCE!E2485)), "")&amp;
      SOURCE!F2485&amp;", "&amp; IF(lookups!$H$2-LEN(SOURCE!F2485) &gt;= 0, REPT(" ",lookups!$H$2-LEN(SOURCE!F2485)+2), "")&amp;"("&amp;
      SUBSTITUTE(TEXT(SOURCE!G2485,"??0"),"  ","")&amp;" &lt;&lt; TAM_MAX_BITS) |"&amp; IF(lookups!$I$2-3 &gt;= 0, REPT(" ",MAX(1,lookups!$I$2-5+4+1-1-LEN(  IF(ISTEXT(SOURCE!H2485),SOURCE!H2485,  SUBSTITUTE(SUBSTITUTE(TEXT(SOURCE!H2485,"????0"),"  ","")," ",""))   ))), "")&amp;
       IF(ISTEXT(SOURCE!H2485),SOURCE!H2485, SUBSTITUTE(SUBSTITUTE(TEXT(SOURCE!H2485,"????0"),"  ","")," ",""))   &amp;","&amp; IF(lookups!$J$2-3 &gt;= 0, REPT(" ",lookups!$J$2-3-5), "")&amp;
      SOURCE!I2485&amp;
" | "&amp; IF(lookups!$K$2-LEN(SOURCE!I2485) &gt;= 0, REPT(" ",lookups!$K$2-LEN(SOURCE!I2485)), "")&amp;
      SOURCE!J2485&amp;      IF(lookups!$L$2-LEN(SOURCE!J2485) &gt;= 0, REPT(" ",lookups!$L$2-LEN(SOURCE!J2485)), "")&amp;
" | "&amp; IF(lookups!$K$2-LEN(SOURCE!I2485) &gt;= 0, REPT(" ",lookups!$K$2-LEN(SOURCE!I2485)), "")&amp;
      SOURCE!K2485&amp;      IF(lookups!$L$2-LEN(SOURCE!K2485) &gt;= 0, REPT(" ",lookups!$M$2-LEN(SOURCE!K2485)), "")&amp;
" | "&amp; SOURCE!L2485&amp;      IF(lookups!$O$2-LEN(SOURCE!L2485) &gt;= 0, REPT(" ",lookups!$O$2-LEN(SOURCE!L2485)), "")&amp;
" | "&amp; SOURCE!M2485&amp;      IF(lookups!$P$2-LEN(SOURCE!M2485) &gt;= 0, REPT(" ",lookups!$P$2-LEN(SOURCE!M2485)), "")&amp;
      "},"&amp;IF(SOURCE!O2485&lt;&gt;"",""&amp;SOURCE!O2485,"")
 )
)
)</f>
        <v>0</v>
      </c>
    </row>
    <row r="2449" customFormat="false" ht="15.75" hidden="true" customHeight="false" outlineLevel="0" collapsed="false">
      <c r="A2449" s="263" t="n">
        <f aca="false">IF(AND(OR(SOURCE!A2486="",ISBLANK(SOURCE!A2486)),SOURCE!B2486&gt;0),IF(ISBLANK(SOURCE!C2486),"",SOURCE!C2486),
IF(SOURCE!B2486&lt;0,VLOOKUP(SOURCE!B2486,lookups!A$1:B$25,2,0),
  IF(ISBLANK(SOURCE!B2486),
    "",
    "/* "&amp;TEXT(SOURCE!B2486,"???0")&amp;" *"&amp;
      SOURCE!C2486&amp;", "&amp; IF(lookups!$E$2-LEN(SOURCE!C2486) &gt;= 0, REPT(" ",lookups!$E$2-LEN(SOURCE!C2486)), "")&amp;
      SOURCE!D2486&amp;", "&amp; IF(lookups!$F$2-LEN(SOURCE!D2486) &gt;= 0, REPT(" ",lookups!$F$2-LEN(SOURCE!D2486)), "")&amp;
      SOURCE!E2486&amp;", "&amp; IF(lookups!$G$2-LEN(SOURCE!E2486) &gt;=0, REPT(" ",lookups!$G$2-LEN(SOURCE!E2486)), "")&amp;
      SOURCE!F2486&amp;", "&amp; IF(lookups!$H$2-LEN(SOURCE!F2486) &gt;= 0, REPT(" ",lookups!$H$2-LEN(SOURCE!F2486)+2), "")&amp;"("&amp;
      SUBSTITUTE(TEXT(SOURCE!G2486,"??0"),"  ","")&amp;" &lt;&lt; TAM_MAX_BITS) |"&amp; IF(lookups!$I$2-3 &gt;= 0, REPT(" ",MAX(1,lookups!$I$2-5+4+1-1-LEN(  IF(ISTEXT(SOURCE!H2486),SOURCE!H2486,  SUBSTITUTE(SUBSTITUTE(TEXT(SOURCE!H2486,"????0"),"  ","")," ",""))   ))), "")&amp;
       IF(ISTEXT(SOURCE!H2486),SOURCE!H2486, SUBSTITUTE(SUBSTITUTE(TEXT(SOURCE!H2486,"????0"),"  ","")," ",""))   &amp;","&amp; IF(lookups!$J$2-3 &gt;= 0, REPT(" ",lookups!$J$2-3-5), "")&amp;
      SOURCE!I2486&amp;
" | "&amp; IF(lookups!$K$2-LEN(SOURCE!I2486) &gt;= 0, REPT(" ",lookups!$K$2-LEN(SOURCE!I2486)), "")&amp;
      SOURCE!J2486&amp;      IF(lookups!$L$2-LEN(SOURCE!J2486) &gt;= 0, REPT(" ",lookups!$L$2-LEN(SOURCE!J2486)), "")&amp;
" | "&amp; IF(lookups!$K$2-LEN(SOURCE!I2486) &gt;= 0, REPT(" ",lookups!$K$2-LEN(SOURCE!I2486)), "")&amp;
      SOURCE!K2486&amp;      IF(lookups!$L$2-LEN(SOURCE!K2486) &gt;= 0, REPT(" ",lookups!$M$2-LEN(SOURCE!K2486)), "")&amp;
" | "&amp; SOURCE!L2486&amp;      IF(lookups!$O$2-LEN(SOURCE!L2486) &gt;= 0, REPT(" ",lookups!$O$2-LEN(SOURCE!L2486)), "")&amp;
" | "&amp; SOURCE!M2486&amp;      IF(lookups!$P$2-LEN(SOURCE!M2486) &gt;= 0, REPT(" ",lookups!$P$2-LEN(SOURCE!M2486)), "")&amp;
      "},"&amp;IF(SOURCE!O2486&lt;&gt;"",""&amp;SOURCE!O2486,"")
 )
)
)</f>
        <v>0</v>
      </c>
    </row>
    <row r="2450" customFormat="false" ht="15.75" hidden="true" customHeight="false" outlineLevel="0" collapsed="false">
      <c r="A2450" s="263" t="n">
        <f aca="false">IF(AND(OR(SOURCE!A2487="",ISBLANK(SOURCE!A2487)),SOURCE!B2487&gt;0),IF(ISBLANK(SOURCE!C2487),"",SOURCE!C2487),
IF(SOURCE!B2487&lt;0,VLOOKUP(SOURCE!B2487,lookups!A$1:B$25,2,0),
  IF(ISBLANK(SOURCE!B2487),
    "",
    "/* "&amp;TEXT(SOURCE!B2487,"???0")&amp;" *"&amp;
      SOURCE!C2487&amp;", "&amp; IF(lookups!$E$2-LEN(SOURCE!C2487) &gt;= 0, REPT(" ",lookups!$E$2-LEN(SOURCE!C2487)), "")&amp;
      SOURCE!D2487&amp;", "&amp; IF(lookups!$F$2-LEN(SOURCE!D2487) &gt;= 0, REPT(" ",lookups!$F$2-LEN(SOURCE!D2487)), "")&amp;
      SOURCE!E2487&amp;", "&amp; IF(lookups!$G$2-LEN(SOURCE!E2487) &gt;=0, REPT(" ",lookups!$G$2-LEN(SOURCE!E2487)), "")&amp;
      SOURCE!F2487&amp;", "&amp; IF(lookups!$H$2-LEN(SOURCE!F2487) &gt;= 0, REPT(" ",lookups!$H$2-LEN(SOURCE!F2487)+2), "")&amp;"("&amp;
      SUBSTITUTE(TEXT(SOURCE!G2487,"??0"),"  ","")&amp;" &lt;&lt; TAM_MAX_BITS) |"&amp; IF(lookups!$I$2-3 &gt;= 0, REPT(" ",MAX(1,lookups!$I$2-5+4+1-1-LEN(  IF(ISTEXT(SOURCE!H2487),SOURCE!H2487,  SUBSTITUTE(SUBSTITUTE(TEXT(SOURCE!H2487,"????0"),"  ","")," ",""))   ))), "")&amp;
       IF(ISTEXT(SOURCE!H2487),SOURCE!H2487, SUBSTITUTE(SUBSTITUTE(TEXT(SOURCE!H2487,"????0"),"  ","")," ",""))   &amp;","&amp; IF(lookups!$J$2-3 &gt;= 0, REPT(" ",lookups!$J$2-3-5), "")&amp;
      SOURCE!I2487&amp;
" | "&amp; IF(lookups!$K$2-LEN(SOURCE!I2487) &gt;= 0, REPT(" ",lookups!$K$2-LEN(SOURCE!I2487)), "")&amp;
      SOURCE!J2487&amp;      IF(lookups!$L$2-LEN(SOURCE!J2487) &gt;= 0, REPT(" ",lookups!$L$2-LEN(SOURCE!J2487)), "")&amp;
" | "&amp; IF(lookups!$K$2-LEN(SOURCE!I2487) &gt;= 0, REPT(" ",lookups!$K$2-LEN(SOURCE!I2487)), "")&amp;
      SOURCE!K2487&amp;      IF(lookups!$L$2-LEN(SOURCE!K2487) &gt;= 0, REPT(" ",lookups!$M$2-LEN(SOURCE!K2487)), "")&amp;
" | "&amp; SOURCE!L2487&amp;      IF(lookups!$O$2-LEN(SOURCE!L2487) &gt;= 0, REPT(" ",lookups!$O$2-LEN(SOURCE!L2487)), "")&amp;
" | "&amp; SOURCE!M2487&amp;      IF(lookups!$P$2-LEN(SOURCE!M2487) &gt;= 0, REPT(" ",lookups!$P$2-LEN(SOURCE!M2487)), "")&amp;
      "},"&amp;IF(SOURCE!O2487&lt;&gt;"",""&amp;SOURCE!O2487,"")
 )
)
)</f>
        <v>0</v>
      </c>
    </row>
    <row r="2451" customFormat="false" ht="15.75" hidden="true" customHeight="false" outlineLevel="0" collapsed="false">
      <c r="A2451" s="263" t="n">
        <f aca="false">IF(AND(OR(SOURCE!A2488="",ISBLANK(SOURCE!A2488)),SOURCE!B2488&gt;0),IF(ISBLANK(SOURCE!C2488),"",SOURCE!C2488),
IF(SOURCE!B2488&lt;0,VLOOKUP(SOURCE!B2488,lookups!A$1:B$25,2,0),
  IF(ISBLANK(SOURCE!B2488),
    "",
    "/* "&amp;TEXT(SOURCE!B2488,"???0")&amp;" *"&amp;
      SOURCE!C2488&amp;", "&amp; IF(lookups!$E$2-LEN(SOURCE!C2488) &gt;= 0, REPT(" ",lookups!$E$2-LEN(SOURCE!C2488)), "")&amp;
      SOURCE!D2488&amp;", "&amp; IF(lookups!$F$2-LEN(SOURCE!D2488) &gt;= 0, REPT(" ",lookups!$F$2-LEN(SOURCE!D2488)), "")&amp;
      SOURCE!E2488&amp;", "&amp; IF(lookups!$G$2-LEN(SOURCE!E2488) &gt;=0, REPT(" ",lookups!$G$2-LEN(SOURCE!E2488)), "")&amp;
      SOURCE!F2488&amp;", "&amp; IF(lookups!$H$2-LEN(SOURCE!F2488) &gt;= 0, REPT(" ",lookups!$H$2-LEN(SOURCE!F2488)+2), "")&amp;"("&amp;
      SUBSTITUTE(TEXT(SOURCE!G2488,"??0"),"  ","")&amp;" &lt;&lt; TAM_MAX_BITS) |"&amp; IF(lookups!$I$2-3 &gt;= 0, REPT(" ",MAX(1,lookups!$I$2-5+4+1-1-LEN(  IF(ISTEXT(SOURCE!H2488),SOURCE!H2488,  SUBSTITUTE(SUBSTITUTE(TEXT(SOURCE!H2488,"????0"),"  ","")," ",""))   ))), "")&amp;
       IF(ISTEXT(SOURCE!H2488),SOURCE!H2488, SUBSTITUTE(SUBSTITUTE(TEXT(SOURCE!H2488,"????0"),"  ","")," ",""))   &amp;","&amp; IF(lookups!$J$2-3 &gt;= 0, REPT(" ",lookups!$J$2-3-5), "")&amp;
      SOURCE!I2488&amp;
" | "&amp; IF(lookups!$K$2-LEN(SOURCE!I2488) &gt;= 0, REPT(" ",lookups!$K$2-LEN(SOURCE!I2488)), "")&amp;
      SOURCE!J2488&amp;      IF(lookups!$L$2-LEN(SOURCE!J2488) &gt;= 0, REPT(" ",lookups!$L$2-LEN(SOURCE!J2488)), "")&amp;
" | "&amp; IF(lookups!$K$2-LEN(SOURCE!I2488) &gt;= 0, REPT(" ",lookups!$K$2-LEN(SOURCE!I2488)), "")&amp;
      SOURCE!K2488&amp;      IF(lookups!$L$2-LEN(SOURCE!K2488) &gt;= 0, REPT(" ",lookups!$M$2-LEN(SOURCE!K2488)), "")&amp;
" | "&amp; SOURCE!L2488&amp;      IF(lookups!$O$2-LEN(SOURCE!L2488) &gt;= 0, REPT(" ",lookups!$O$2-LEN(SOURCE!L2488)), "")&amp;
" | "&amp; SOURCE!M2488&amp;      IF(lookups!$P$2-LEN(SOURCE!M2488) &gt;= 0, REPT(" ",lookups!$P$2-LEN(SOURCE!M2488)), "")&amp;
      "},"&amp;IF(SOURCE!O2488&lt;&gt;"",""&amp;SOURCE!O2488,"")
 )
)
)</f>
        <v>0</v>
      </c>
    </row>
    <row r="2452" customFormat="false" ht="15.75" hidden="true" customHeight="false" outlineLevel="0" collapsed="false">
      <c r="A2452" s="263" t="n">
        <f aca="false">IF(AND(OR(SOURCE!A2489="",ISBLANK(SOURCE!A2489)),SOURCE!B2489&gt;0),IF(ISBLANK(SOURCE!C2489),"",SOURCE!C2489),
IF(SOURCE!B2489&lt;0,VLOOKUP(SOURCE!B2489,lookups!A$1:B$25,2,0),
  IF(ISBLANK(SOURCE!B2489),
    "",
    "/* "&amp;TEXT(SOURCE!B2489,"???0")&amp;" *"&amp;
      SOURCE!C2489&amp;", "&amp; IF(lookups!$E$2-LEN(SOURCE!C2489) &gt;= 0, REPT(" ",lookups!$E$2-LEN(SOURCE!C2489)), "")&amp;
      SOURCE!D2489&amp;", "&amp; IF(lookups!$F$2-LEN(SOURCE!D2489) &gt;= 0, REPT(" ",lookups!$F$2-LEN(SOURCE!D2489)), "")&amp;
      SOURCE!E2489&amp;", "&amp; IF(lookups!$G$2-LEN(SOURCE!E2489) &gt;=0, REPT(" ",lookups!$G$2-LEN(SOURCE!E2489)), "")&amp;
      SOURCE!F2489&amp;", "&amp; IF(lookups!$H$2-LEN(SOURCE!F2489) &gt;= 0, REPT(" ",lookups!$H$2-LEN(SOURCE!F2489)+2), "")&amp;"("&amp;
      SUBSTITUTE(TEXT(SOURCE!G2489,"??0"),"  ","")&amp;" &lt;&lt; TAM_MAX_BITS) |"&amp; IF(lookups!$I$2-3 &gt;= 0, REPT(" ",MAX(1,lookups!$I$2-5+4+1-1-LEN(  IF(ISTEXT(SOURCE!H2489),SOURCE!H2489,  SUBSTITUTE(SUBSTITUTE(TEXT(SOURCE!H2489,"????0"),"  ","")," ",""))   ))), "")&amp;
       IF(ISTEXT(SOURCE!H2489),SOURCE!H2489, SUBSTITUTE(SUBSTITUTE(TEXT(SOURCE!H2489,"????0"),"  ","")," ",""))   &amp;","&amp; IF(lookups!$J$2-3 &gt;= 0, REPT(" ",lookups!$J$2-3-5), "")&amp;
      SOURCE!I2489&amp;
" | "&amp; IF(lookups!$K$2-LEN(SOURCE!I2489) &gt;= 0, REPT(" ",lookups!$K$2-LEN(SOURCE!I2489)), "")&amp;
      SOURCE!J2489&amp;      IF(lookups!$L$2-LEN(SOURCE!J2489) &gt;= 0, REPT(" ",lookups!$L$2-LEN(SOURCE!J2489)), "")&amp;
" | "&amp; IF(lookups!$K$2-LEN(SOURCE!I2489) &gt;= 0, REPT(" ",lookups!$K$2-LEN(SOURCE!I2489)), "")&amp;
      SOURCE!K2489&amp;      IF(lookups!$L$2-LEN(SOURCE!K2489) &gt;= 0, REPT(" ",lookups!$M$2-LEN(SOURCE!K2489)), "")&amp;
" | "&amp; SOURCE!L2489&amp;      IF(lookups!$O$2-LEN(SOURCE!L2489) &gt;= 0, REPT(" ",lookups!$O$2-LEN(SOURCE!L2489)), "")&amp;
" | "&amp; SOURCE!M2489&amp;      IF(lookups!$P$2-LEN(SOURCE!M2489) &gt;= 0, REPT(" ",lookups!$P$2-LEN(SOURCE!M2489)), "")&amp;
      "},"&amp;IF(SOURCE!O2489&lt;&gt;"",""&amp;SOURCE!O2489,"")
 )
)
)</f>
        <v>0</v>
      </c>
    </row>
    <row r="2453" customFormat="false" ht="15.75" hidden="true" customHeight="false" outlineLevel="0" collapsed="false">
      <c r="A2453" s="263" t="n">
        <f aca="false">IF(AND(OR(SOURCE!A2490="",ISBLANK(SOURCE!A2490)),SOURCE!B2490&gt;0),IF(ISBLANK(SOURCE!C2490),"",SOURCE!C2490),
IF(SOURCE!B2490&lt;0,VLOOKUP(SOURCE!B2490,lookups!A$1:B$25,2,0),
  IF(ISBLANK(SOURCE!B2490),
    "",
    "/* "&amp;TEXT(SOURCE!B2490,"???0")&amp;" *"&amp;
      SOURCE!C2490&amp;", "&amp; IF(lookups!$E$2-LEN(SOURCE!C2490) &gt;= 0, REPT(" ",lookups!$E$2-LEN(SOURCE!C2490)), "")&amp;
      SOURCE!D2490&amp;", "&amp; IF(lookups!$F$2-LEN(SOURCE!D2490) &gt;= 0, REPT(" ",lookups!$F$2-LEN(SOURCE!D2490)), "")&amp;
      SOURCE!E2490&amp;", "&amp; IF(lookups!$G$2-LEN(SOURCE!E2490) &gt;=0, REPT(" ",lookups!$G$2-LEN(SOURCE!E2490)), "")&amp;
      SOURCE!F2490&amp;", "&amp; IF(lookups!$H$2-LEN(SOURCE!F2490) &gt;= 0, REPT(" ",lookups!$H$2-LEN(SOURCE!F2490)+2), "")&amp;"("&amp;
      SUBSTITUTE(TEXT(SOURCE!G2490,"??0"),"  ","")&amp;" &lt;&lt; TAM_MAX_BITS) |"&amp; IF(lookups!$I$2-3 &gt;= 0, REPT(" ",MAX(1,lookups!$I$2-5+4+1-1-LEN(  IF(ISTEXT(SOURCE!H2490),SOURCE!H2490,  SUBSTITUTE(SUBSTITUTE(TEXT(SOURCE!H2490,"????0"),"  ","")," ",""))   ))), "")&amp;
       IF(ISTEXT(SOURCE!H2490),SOURCE!H2490, SUBSTITUTE(SUBSTITUTE(TEXT(SOURCE!H2490,"????0"),"  ","")," ",""))   &amp;","&amp; IF(lookups!$J$2-3 &gt;= 0, REPT(" ",lookups!$J$2-3-5), "")&amp;
      SOURCE!I2490&amp;
" | "&amp; IF(lookups!$K$2-LEN(SOURCE!I2490) &gt;= 0, REPT(" ",lookups!$K$2-LEN(SOURCE!I2490)), "")&amp;
      SOURCE!J2490&amp;      IF(lookups!$L$2-LEN(SOURCE!J2490) &gt;= 0, REPT(" ",lookups!$L$2-LEN(SOURCE!J2490)), "")&amp;
" | "&amp; IF(lookups!$K$2-LEN(SOURCE!I2490) &gt;= 0, REPT(" ",lookups!$K$2-LEN(SOURCE!I2490)), "")&amp;
      SOURCE!K2490&amp;      IF(lookups!$L$2-LEN(SOURCE!K2490) &gt;= 0, REPT(" ",lookups!$M$2-LEN(SOURCE!K2490)), "")&amp;
" | "&amp; SOURCE!L2490&amp;      IF(lookups!$O$2-LEN(SOURCE!L2490) &gt;= 0, REPT(" ",lookups!$O$2-LEN(SOURCE!L2490)), "")&amp;
" | "&amp; SOURCE!M2490&amp;      IF(lookups!$P$2-LEN(SOURCE!M2490) &gt;= 0, REPT(" ",lookups!$P$2-LEN(SOURCE!M2490)), "")&amp;
      "},"&amp;IF(SOURCE!O2490&lt;&gt;"",""&amp;SOURCE!O2490,"")
 )
)
)</f>
        <v>0</v>
      </c>
    </row>
    <row r="2454" customFormat="false" ht="15.75" hidden="true" customHeight="false" outlineLevel="0" collapsed="false">
      <c r="A2454" s="263" t="n">
        <f aca="false">IF(AND(OR(SOURCE!A2491="",ISBLANK(SOURCE!A2491)),SOURCE!B2491&gt;0),IF(ISBLANK(SOURCE!C2491),"",SOURCE!C2491),
IF(SOURCE!B2491&lt;0,VLOOKUP(SOURCE!B2491,lookups!A$1:B$25,2,0),
  IF(ISBLANK(SOURCE!B2491),
    "",
    "/* "&amp;TEXT(SOURCE!B2491,"???0")&amp;" *"&amp;
      SOURCE!C2491&amp;", "&amp; IF(lookups!$E$2-LEN(SOURCE!C2491) &gt;= 0, REPT(" ",lookups!$E$2-LEN(SOURCE!C2491)), "")&amp;
      SOURCE!D2491&amp;", "&amp; IF(lookups!$F$2-LEN(SOURCE!D2491) &gt;= 0, REPT(" ",lookups!$F$2-LEN(SOURCE!D2491)), "")&amp;
      SOURCE!E2491&amp;", "&amp; IF(lookups!$G$2-LEN(SOURCE!E2491) &gt;=0, REPT(" ",lookups!$G$2-LEN(SOURCE!E2491)), "")&amp;
      SOURCE!F2491&amp;", "&amp; IF(lookups!$H$2-LEN(SOURCE!F2491) &gt;= 0, REPT(" ",lookups!$H$2-LEN(SOURCE!F2491)+2), "")&amp;"("&amp;
      SUBSTITUTE(TEXT(SOURCE!G2491,"??0"),"  ","")&amp;" &lt;&lt; TAM_MAX_BITS) |"&amp; IF(lookups!$I$2-3 &gt;= 0, REPT(" ",MAX(1,lookups!$I$2-5+4+1-1-LEN(  IF(ISTEXT(SOURCE!H2491),SOURCE!H2491,  SUBSTITUTE(SUBSTITUTE(TEXT(SOURCE!H2491,"????0"),"  ","")," ",""))   ))), "")&amp;
       IF(ISTEXT(SOURCE!H2491),SOURCE!H2491, SUBSTITUTE(SUBSTITUTE(TEXT(SOURCE!H2491,"????0"),"  ","")," ",""))   &amp;","&amp; IF(lookups!$J$2-3 &gt;= 0, REPT(" ",lookups!$J$2-3-5), "")&amp;
      SOURCE!I2491&amp;
" | "&amp; IF(lookups!$K$2-LEN(SOURCE!I2491) &gt;= 0, REPT(" ",lookups!$K$2-LEN(SOURCE!I2491)), "")&amp;
      SOURCE!J2491&amp;      IF(lookups!$L$2-LEN(SOURCE!J2491) &gt;= 0, REPT(" ",lookups!$L$2-LEN(SOURCE!J2491)), "")&amp;
" | "&amp; IF(lookups!$K$2-LEN(SOURCE!I2491) &gt;= 0, REPT(" ",lookups!$K$2-LEN(SOURCE!I2491)), "")&amp;
      SOURCE!K2491&amp;      IF(lookups!$L$2-LEN(SOURCE!K2491) &gt;= 0, REPT(" ",lookups!$M$2-LEN(SOURCE!K2491)), "")&amp;
" | "&amp; SOURCE!L2491&amp;      IF(lookups!$O$2-LEN(SOURCE!L2491) &gt;= 0, REPT(" ",lookups!$O$2-LEN(SOURCE!L2491)), "")&amp;
" | "&amp; SOURCE!M2491&amp;      IF(lookups!$P$2-LEN(SOURCE!M2491) &gt;= 0, REPT(" ",lookups!$P$2-LEN(SOURCE!M2491)), "")&amp;
      "},"&amp;IF(SOURCE!O2491&lt;&gt;"",""&amp;SOURCE!O2491,"")
 )
)
)</f>
        <v>0</v>
      </c>
    </row>
    <row r="2455" customFormat="false" ht="15.75" hidden="true" customHeight="false" outlineLevel="0" collapsed="false">
      <c r="A2455" s="263" t="n">
        <f aca="false">IF(AND(OR(SOURCE!A2492="",ISBLANK(SOURCE!A2492)),SOURCE!B2492&gt;0),IF(ISBLANK(SOURCE!C2492),"",SOURCE!C2492),
IF(SOURCE!B2492&lt;0,VLOOKUP(SOURCE!B2492,lookups!A$1:B$25,2,0),
  IF(ISBLANK(SOURCE!B2492),
    "",
    "/* "&amp;TEXT(SOURCE!B2492,"???0")&amp;" *"&amp;
      SOURCE!C2492&amp;", "&amp; IF(lookups!$E$2-LEN(SOURCE!C2492) &gt;= 0, REPT(" ",lookups!$E$2-LEN(SOURCE!C2492)), "")&amp;
      SOURCE!D2492&amp;", "&amp; IF(lookups!$F$2-LEN(SOURCE!D2492) &gt;= 0, REPT(" ",lookups!$F$2-LEN(SOURCE!D2492)), "")&amp;
      SOURCE!E2492&amp;", "&amp; IF(lookups!$G$2-LEN(SOURCE!E2492) &gt;=0, REPT(" ",lookups!$G$2-LEN(SOURCE!E2492)), "")&amp;
      SOURCE!F2492&amp;", "&amp; IF(lookups!$H$2-LEN(SOURCE!F2492) &gt;= 0, REPT(" ",lookups!$H$2-LEN(SOURCE!F2492)+2), "")&amp;"("&amp;
      SUBSTITUTE(TEXT(SOURCE!G2492,"??0"),"  ","")&amp;" &lt;&lt; TAM_MAX_BITS) |"&amp; IF(lookups!$I$2-3 &gt;= 0, REPT(" ",MAX(1,lookups!$I$2-5+4+1-1-LEN(  IF(ISTEXT(SOURCE!H2492),SOURCE!H2492,  SUBSTITUTE(SUBSTITUTE(TEXT(SOURCE!H2492,"????0"),"  ","")," ",""))   ))), "")&amp;
       IF(ISTEXT(SOURCE!H2492),SOURCE!H2492, SUBSTITUTE(SUBSTITUTE(TEXT(SOURCE!H2492,"????0"),"  ","")," ",""))   &amp;","&amp; IF(lookups!$J$2-3 &gt;= 0, REPT(" ",lookups!$J$2-3-5), "")&amp;
      SOURCE!I2492&amp;
" | "&amp; IF(lookups!$K$2-LEN(SOURCE!I2492) &gt;= 0, REPT(" ",lookups!$K$2-LEN(SOURCE!I2492)), "")&amp;
      SOURCE!J2492&amp;      IF(lookups!$L$2-LEN(SOURCE!J2492) &gt;= 0, REPT(" ",lookups!$L$2-LEN(SOURCE!J2492)), "")&amp;
" | "&amp; IF(lookups!$K$2-LEN(SOURCE!I2492) &gt;= 0, REPT(" ",lookups!$K$2-LEN(SOURCE!I2492)), "")&amp;
      SOURCE!K2492&amp;      IF(lookups!$L$2-LEN(SOURCE!K2492) &gt;= 0, REPT(" ",lookups!$M$2-LEN(SOURCE!K2492)), "")&amp;
" | "&amp; SOURCE!L2492&amp;      IF(lookups!$O$2-LEN(SOURCE!L2492) &gt;= 0, REPT(" ",lookups!$O$2-LEN(SOURCE!L2492)), "")&amp;
" | "&amp; SOURCE!M2492&amp;      IF(lookups!$P$2-LEN(SOURCE!M2492) &gt;= 0, REPT(" ",lookups!$P$2-LEN(SOURCE!M2492)), "")&amp;
      "},"&amp;IF(SOURCE!O2492&lt;&gt;"",""&amp;SOURCE!O2492,"")
 )
)
)</f>
        <v>0</v>
      </c>
    </row>
    <row r="2456" customFormat="false" ht="15.75" hidden="true" customHeight="false" outlineLevel="0" collapsed="false">
      <c r="A2456" s="263" t="n">
        <f aca="false">IF(AND(OR(SOURCE!A2493="",ISBLANK(SOURCE!A2493)),SOURCE!B2493&gt;0),IF(ISBLANK(SOURCE!C2493),"",SOURCE!C2493),
IF(SOURCE!B2493&lt;0,VLOOKUP(SOURCE!B2493,lookups!A$1:B$25,2,0),
  IF(ISBLANK(SOURCE!B2493),
    "",
    "/* "&amp;TEXT(SOURCE!B2493,"???0")&amp;" *"&amp;
      SOURCE!C2493&amp;", "&amp; IF(lookups!$E$2-LEN(SOURCE!C2493) &gt;= 0, REPT(" ",lookups!$E$2-LEN(SOURCE!C2493)), "")&amp;
      SOURCE!D2493&amp;", "&amp; IF(lookups!$F$2-LEN(SOURCE!D2493) &gt;= 0, REPT(" ",lookups!$F$2-LEN(SOURCE!D2493)), "")&amp;
      SOURCE!E2493&amp;", "&amp; IF(lookups!$G$2-LEN(SOURCE!E2493) &gt;=0, REPT(" ",lookups!$G$2-LEN(SOURCE!E2493)), "")&amp;
      SOURCE!F2493&amp;", "&amp; IF(lookups!$H$2-LEN(SOURCE!F2493) &gt;= 0, REPT(" ",lookups!$H$2-LEN(SOURCE!F2493)+2), "")&amp;"("&amp;
      SUBSTITUTE(TEXT(SOURCE!G2493,"??0"),"  ","")&amp;" &lt;&lt; TAM_MAX_BITS) |"&amp; IF(lookups!$I$2-3 &gt;= 0, REPT(" ",MAX(1,lookups!$I$2-5+4+1-1-LEN(  IF(ISTEXT(SOURCE!H2493),SOURCE!H2493,  SUBSTITUTE(SUBSTITUTE(TEXT(SOURCE!H2493,"????0"),"  ","")," ",""))   ))), "")&amp;
       IF(ISTEXT(SOURCE!H2493),SOURCE!H2493, SUBSTITUTE(SUBSTITUTE(TEXT(SOURCE!H2493,"????0"),"  ","")," ",""))   &amp;","&amp; IF(lookups!$J$2-3 &gt;= 0, REPT(" ",lookups!$J$2-3-5), "")&amp;
      SOURCE!I2493&amp;
" | "&amp; IF(lookups!$K$2-LEN(SOURCE!I2493) &gt;= 0, REPT(" ",lookups!$K$2-LEN(SOURCE!I2493)), "")&amp;
      SOURCE!J2493&amp;      IF(lookups!$L$2-LEN(SOURCE!J2493) &gt;= 0, REPT(" ",lookups!$L$2-LEN(SOURCE!J2493)), "")&amp;
" | "&amp; IF(lookups!$K$2-LEN(SOURCE!I2493) &gt;= 0, REPT(" ",lookups!$K$2-LEN(SOURCE!I2493)), "")&amp;
      SOURCE!K2493&amp;      IF(lookups!$L$2-LEN(SOURCE!K2493) &gt;= 0, REPT(" ",lookups!$M$2-LEN(SOURCE!K2493)), "")&amp;
" | "&amp; SOURCE!L2493&amp;      IF(lookups!$O$2-LEN(SOURCE!L2493) &gt;= 0, REPT(" ",lookups!$O$2-LEN(SOURCE!L2493)), "")&amp;
" | "&amp; SOURCE!M2493&amp;      IF(lookups!$P$2-LEN(SOURCE!M2493) &gt;= 0, REPT(" ",lookups!$P$2-LEN(SOURCE!M2493)), "")&amp;
      "},"&amp;IF(SOURCE!O2493&lt;&gt;"",""&amp;SOURCE!O2493,"")
 )
)
)</f>
        <v>0</v>
      </c>
    </row>
    <row r="2457" customFormat="false" ht="15.75" hidden="true" customHeight="false" outlineLevel="0" collapsed="false">
      <c r="A2457" s="263" t="n">
        <f aca="false">IF(AND(OR(SOURCE!A2494="",ISBLANK(SOURCE!A2494)),SOURCE!B2494&gt;0),IF(ISBLANK(SOURCE!C2494),"",SOURCE!C2494),
IF(SOURCE!B2494&lt;0,VLOOKUP(SOURCE!B2494,lookups!A$1:B$25,2,0),
  IF(ISBLANK(SOURCE!B2494),
    "",
    "/* "&amp;TEXT(SOURCE!B2494,"???0")&amp;" *"&amp;
      SOURCE!C2494&amp;", "&amp; IF(lookups!$E$2-LEN(SOURCE!C2494) &gt;= 0, REPT(" ",lookups!$E$2-LEN(SOURCE!C2494)), "")&amp;
      SOURCE!D2494&amp;", "&amp; IF(lookups!$F$2-LEN(SOURCE!D2494) &gt;= 0, REPT(" ",lookups!$F$2-LEN(SOURCE!D2494)), "")&amp;
      SOURCE!E2494&amp;", "&amp; IF(lookups!$G$2-LEN(SOURCE!E2494) &gt;=0, REPT(" ",lookups!$G$2-LEN(SOURCE!E2494)), "")&amp;
      SOURCE!F2494&amp;", "&amp; IF(lookups!$H$2-LEN(SOURCE!F2494) &gt;= 0, REPT(" ",lookups!$H$2-LEN(SOURCE!F2494)+2), "")&amp;"("&amp;
      SUBSTITUTE(TEXT(SOURCE!G2494,"??0"),"  ","")&amp;" &lt;&lt; TAM_MAX_BITS) |"&amp; IF(lookups!$I$2-3 &gt;= 0, REPT(" ",MAX(1,lookups!$I$2-5+4+1-1-LEN(  IF(ISTEXT(SOURCE!H2494),SOURCE!H2494,  SUBSTITUTE(SUBSTITUTE(TEXT(SOURCE!H2494,"????0"),"  ","")," ",""))   ))), "")&amp;
       IF(ISTEXT(SOURCE!H2494),SOURCE!H2494, SUBSTITUTE(SUBSTITUTE(TEXT(SOURCE!H2494,"????0"),"  ","")," ",""))   &amp;","&amp; IF(lookups!$J$2-3 &gt;= 0, REPT(" ",lookups!$J$2-3-5), "")&amp;
      SOURCE!I2494&amp;
" | "&amp; IF(lookups!$K$2-LEN(SOURCE!I2494) &gt;= 0, REPT(" ",lookups!$K$2-LEN(SOURCE!I2494)), "")&amp;
      SOURCE!J2494&amp;      IF(lookups!$L$2-LEN(SOURCE!J2494) &gt;= 0, REPT(" ",lookups!$L$2-LEN(SOURCE!J2494)), "")&amp;
" | "&amp; IF(lookups!$K$2-LEN(SOURCE!I2494) &gt;= 0, REPT(" ",lookups!$K$2-LEN(SOURCE!I2494)), "")&amp;
      SOURCE!K2494&amp;      IF(lookups!$L$2-LEN(SOURCE!K2494) &gt;= 0, REPT(" ",lookups!$M$2-LEN(SOURCE!K2494)), "")&amp;
" | "&amp; SOURCE!L2494&amp;      IF(lookups!$O$2-LEN(SOURCE!L2494) &gt;= 0, REPT(" ",lookups!$O$2-LEN(SOURCE!L2494)), "")&amp;
" | "&amp; SOURCE!M2494&amp;      IF(lookups!$P$2-LEN(SOURCE!M2494) &gt;= 0, REPT(" ",lookups!$P$2-LEN(SOURCE!M2494)), "")&amp;
      "},"&amp;IF(SOURCE!O2494&lt;&gt;"",""&amp;SOURCE!O2494,"")
 )
)
)</f>
        <v>0</v>
      </c>
    </row>
    <row r="2458" customFormat="false" ht="15.75" hidden="true" customHeight="false" outlineLevel="0" collapsed="false">
      <c r="A2458" s="263" t="n">
        <f aca="false">IF(AND(OR(SOURCE!A2495="",ISBLANK(SOURCE!A2495)),SOURCE!B2495&gt;0),IF(ISBLANK(SOURCE!C2495),"",SOURCE!C2495),
IF(SOURCE!B2495&lt;0,VLOOKUP(SOURCE!B2495,lookups!A$1:B$25,2,0),
  IF(ISBLANK(SOURCE!B2495),
    "",
    "/* "&amp;TEXT(SOURCE!B2495,"???0")&amp;" *"&amp;
      SOURCE!C2495&amp;", "&amp; IF(lookups!$E$2-LEN(SOURCE!C2495) &gt;= 0, REPT(" ",lookups!$E$2-LEN(SOURCE!C2495)), "")&amp;
      SOURCE!D2495&amp;", "&amp; IF(lookups!$F$2-LEN(SOURCE!D2495) &gt;= 0, REPT(" ",lookups!$F$2-LEN(SOURCE!D2495)), "")&amp;
      SOURCE!E2495&amp;", "&amp; IF(lookups!$G$2-LEN(SOURCE!E2495) &gt;=0, REPT(" ",lookups!$G$2-LEN(SOURCE!E2495)), "")&amp;
      SOURCE!F2495&amp;", "&amp; IF(lookups!$H$2-LEN(SOURCE!F2495) &gt;= 0, REPT(" ",lookups!$H$2-LEN(SOURCE!F2495)+2), "")&amp;"("&amp;
      SUBSTITUTE(TEXT(SOURCE!G2495,"??0"),"  ","")&amp;" &lt;&lt; TAM_MAX_BITS) |"&amp; IF(lookups!$I$2-3 &gt;= 0, REPT(" ",MAX(1,lookups!$I$2-5+4+1-1-LEN(  IF(ISTEXT(SOURCE!H2495),SOURCE!H2495,  SUBSTITUTE(SUBSTITUTE(TEXT(SOURCE!H2495,"????0"),"  ","")," ",""))   ))), "")&amp;
       IF(ISTEXT(SOURCE!H2495),SOURCE!H2495, SUBSTITUTE(SUBSTITUTE(TEXT(SOURCE!H2495,"????0"),"  ","")," ",""))   &amp;","&amp; IF(lookups!$J$2-3 &gt;= 0, REPT(" ",lookups!$J$2-3-5), "")&amp;
      SOURCE!I2495&amp;
" | "&amp; IF(lookups!$K$2-LEN(SOURCE!I2495) &gt;= 0, REPT(" ",lookups!$K$2-LEN(SOURCE!I2495)), "")&amp;
      SOURCE!J2495&amp;      IF(lookups!$L$2-LEN(SOURCE!J2495) &gt;= 0, REPT(" ",lookups!$L$2-LEN(SOURCE!J2495)), "")&amp;
" | "&amp; IF(lookups!$K$2-LEN(SOURCE!I2495) &gt;= 0, REPT(" ",lookups!$K$2-LEN(SOURCE!I2495)), "")&amp;
      SOURCE!K2495&amp;      IF(lookups!$L$2-LEN(SOURCE!K2495) &gt;= 0, REPT(" ",lookups!$M$2-LEN(SOURCE!K2495)), "")&amp;
" | "&amp; SOURCE!L2495&amp;      IF(lookups!$O$2-LEN(SOURCE!L2495) &gt;= 0, REPT(" ",lookups!$O$2-LEN(SOURCE!L2495)), "")&amp;
" | "&amp; SOURCE!M2495&amp;      IF(lookups!$P$2-LEN(SOURCE!M2495) &gt;= 0, REPT(" ",lookups!$P$2-LEN(SOURCE!M2495)), "")&amp;
      "},"&amp;IF(SOURCE!O2495&lt;&gt;"",""&amp;SOURCE!O2495,"")
 )
)
)</f>
        <v>0</v>
      </c>
    </row>
    <row r="2459" customFormat="false" ht="15.75" hidden="true" customHeight="false" outlineLevel="0" collapsed="false">
      <c r="A2459" s="263" t="n">
        <f aca="false">IF(AND(OR(SOURCE!A2496="",ISBLANK(SOURCE!A2496)),SOURCE!B2496&gt;0),IF(ISBLANK(SOURCE!C2496),"",SOURCE!C2496),
IF(SOURCE!B2496&lt;0,VLOOKUP(SOURCE!B2496,lookups!A$1:B$25,2,0),
  IF(ISBLANK(SOURCE!B2496),
    "",
    "/* "&amp;TEXT(SOURCE!B2496,"???0")&amp;" *"&amp;
      SOURCE!C2496&amp;", "&amp; IF(lookups!$E$2-LEN(SOURCE!C2496) &gt;= 0, REPT(" ",lookups!$E$2-LEN(SOURCE!C2496)), "")&amp;
      SOURCE!D2496&amp;", "&amp; IF(lookups!$F$2-LEN(SOURCE!D2496) &gt;= 0, REPT(" ",lookups!$F$2-LEN(SOURCE!D2496)), "")&amp;
      SOURCE!E2496&amp;", "&amp; IF(lookups!$G$2-LEN(SOURCE!E2496) &gt;=0, REPT(" ",lookups!$G$2-LEN(SOURCE!E2496)), "")&amp;
      SOURCE!F2496&amp;", "&amp; IF(lookups!$H$2-LEN(SOURCE!F2496) &gt;= 0, REPT(" ",lookups!$H$2-LEN(SOURCE!F2496)+2), "")&amp;"("&amp;
      SUBSTITUTE(TEXT(SOURCE!G2496,"??0"),"  ","")&amp;" &lt;&lt; TAM_MAX_BITS) |"&amp; IF(lookups!$I$2-3 &gt;= 0, REPT(" ",MAX(1,lookups!$I$2-5+4+1-1-LEN(  IF(ISTEXT(SOURCE!H2496),SOURCE!H2496,  SUBSTITUTE(SUBSTITUTE(TEXT(SOURCE!H2496,"????0"),"  ","")," ",""))   ))), "")&amp;
       IF(ISTEXT(SOURCE!H2496),SOURCE!H2496, SUBSTITUTE(SUBSTITUTE(TEXT(SOURCE!H2496,"????0"),"  ","")," ",""))   &amp;","&amp; IF(lookups!$J$2-3 &gt;= 0, REPT(" ",lookups!$J$2-3-5), "")&amp;
      SOURCE!I2496&amp;
" | "&amp; IF(lookups!$K$2-LEN(SOURCE!I2496) &gt;= 0, REPT(" ",lookups!$K$2-LEN(SOURCE!I2496)), "")&amp;
      SOURCE!J2496&amp;      IF(lookups!$L$2-LEN(SOURCE!J2496) &gt;= 0, REPT(" ",lookups!$L$2-LEN(SOURCE!J2496)), "")&amp;
" | "&amp; IF(lookups!$K$2-LEN(SOURCE!I2496) &gt;= 0, REPT(" ",lookups!$K$2-LEN(SOURCE!I2496)), "")&amp;
      SOURCE!K2496&amp;      IF(lookups!$L$2-LEN(SOURCE!K2496) &gt;= 0, REPT(" ",lookups!$M$2-LEN(SOURCE!K2496)), "")&amp;
" | "&amp; SOURCE!L2496&amp;      IF(lookups!$O$2-LEN(SOURCE!L2496) &gt;= 0, REPT(" ",lookups!$O$2-LEN(SOURCE!L2496)), "")&amp;
" | "&amp; SOURCE!M2496&amp;      IF(lookups!$P$2-LEN(SOURCE!M2496) &gt;= 0, REPT(" ",lookups!$P$2-LEN(SOURCE!M2496)), "")&amp;
      "},"&amp;IF(SOURCE!O2496&lt;&gt;"",""&amp;SOURCE!O2496,"")
 )
)
)</f>
        <v>0</v>
      </c>
    </row>
    <row r="2460" customFormat="false" ht="15.75" hidden="true" customHeight="false" outlineLevel="0" collapsed="false">
      <c r="A2460" s="263" t="n">
        <f aca="false">IF(AND(OR(SOURCE!A2497="",ISBLANK(SOURCE!A2497)),SOURCE!B2497&gt;0),IF(ISBLANK(SOURCE!C2497),"",SOURCE!C2497),
IF(SOURCE!B2497&lt;0,VLOOKUP(SOURCE!B2497,lookups!A$1:B$25,2,0),
  IF(ISBLANK(SOURCE!B2497),
    "",
    "/* "&amp;TEXT(SOURCE!B2497,"???0")&amp;" *"&amp;
      SOURCE!C2497&amp;", "&amp; IF(lookups!$E$2-LEN(SOURCE!C2497) &gt;= 0, REPT(" ",lookups!$E$2-LEN(SOURCE!C2497)), "")&amp;
      SOURCE!D2497&amp;", "&amp; IF(lookups!$F$2-LEN(SOURCE!D2497) &gt;= 0, REPT(" ",lookups!$F$2-LEN(SOURCE!D2497)), "")&amp;
      SOURCE!E2497&amp;", "&amp; IF(lookups!$G$2-LEN(SOURCE!E2497) &gt;=0, REPT(" ",lookups!$G$2-LEN(SOURCE!E2497)), "")&amp;
      SOURCE!F2497&amp;", "&amp; IF(lookups!$H$2-LEN(SOURCE!F2497) &gt;= 0, REPT(" ",lookups!$H$2-LEN(SOURCE!F2497)+2), "")&amp;"("&amp;
      SUBSTITUTE(TEXT(SOURCE!G2497,"??0"),"  ","")&amp;" &lt;&lt; TAM_MAX_BITS) |"&amp; IF(lookups!$I$2-3 &gt;= 0, REPT(" ",MAX(1,lookups!$I$2-5+4+1-1-LEN(  IF(ISTEXT(SOURCE!H2497),SOURCE!H2497,  SUBSTITUTE(SUBSTITUTE(TEXT(SOURCE!H2497,"????0"),"  ","")," ",""))   ))), "")&amp;
       IF(ISTEXT(SOURCE!H2497),SOURCE!H2497, SUBSTITUTE(SUBSTITUTE(TEXT(SOURCE!H2497,"????0"),"  ","")," ",""))   &amp;","&amp; IF(lookups!$J$2-3 &gt;= 0, REPT(" ",lookups!$J$2-3-5), "")&amp;
      SOURCE!I2497&amp;
" | "&amp; IF(lookups!$K$2-LEN(SOURCE!I2497) &gt;= 0, REPT(" ",lookups!$K$2-LEN(SOURCE!I2497)), "")&amp;
      SOURCE!J2497&amp;      IF(lookups!$L$2-LEN(SOURCE!J2497) &gt;= 0, REPT(" ",lookups!$L$2-LEN(SOURCE!J2497)), "")&amp;
" | "&amp; IF(lookups!$K$2-LEN(SOURCE!I2497) &gt;= 0, REPT(" ",lookups!$K$2-LEN(SOURCE!I2497)), "")&amp;
      SOURCE!K2497&amp;      IF(lookups!$L$2-LEN(SOURCE!K2497) &gt;= 0, REPT(" ",lookups!$M$2-LEN(SOURCE!K2497)), "")&amp;
" | "&amp; SOURCE!L2497&amp;      IF(lookups!$O$2-LEN(SOURCE!L2497) &gt;= 0, REPT(" ",lookups!$O$2-LEN(SOURCE!L2497)), "")&amp;
" | "&amp; SOURCE!M2497&amp;      IF(lookups!$P$2-LEN(SOURCE!M2497) &gt;= 0, REPT(" ",lookups!$P$2-LEN(SOURCE!M2497)), "")&amp;
      "},"&amp;IF(SOURCE!O2497&lt;&gt;"",""&amp;SOURCE!O2497,"")
 )
)
)</f>
        <v>0</v>
      </c>
    </row>
    <row r="2461" customFormat="false" ht="15.75" hidden="true" customHeight="false" outlineLevel="0" collapsed="false">
      <c r="A2461" s="263" t="n">
        <f aca="false">IF(AND(OR(SOURCE!A2498="",ISBLANK(SOURCE!A2498)),SOURCE!B2498&gt;0),IF(ISBLANK(SOURCE!C2498),"",SOURCE!C2498),
IF(SOURCE!B2498&lt;0,VLOOKUP(SOURCE!B2498,lookups!A$1:B$25,2,0),
  IF(ISBLANK(SOURCE!B2498),
    "",
    "/* "&amp;TEXT(SOURCE!B2498,"???0")&amp;" *"&amp;
      SOURCE!C2498&amp;", "&amp; IF(lookups!$E$2-LEN(SOURCE!C2498) &gt;= 0, REPT(" ",lookups!$E$2-LEN(SOURCE!C2498)), "")&amp;
      SOURCE!D2498&amp;", "&amp; IF(lookups!$F$2-LEN(SOURCE!D2498) &gt;= 0, REPT(" ",lookups!$F$2-LEN(SOURCE!D2498)), "")&amp;
      SOURCE!E2498&amp;", "&amp; IF(lookups!$G$2-LEN(SOURCE!E2498) &gt;=0, REPT(" ",lookups!$G$2-LEN(SOURCE!E2498)), "")&amp;
      SOURCE!F2498&amp;", "&amp; IF(lookups!$H$2-LEN(SOURCE!F2498) &gt;= 0, REPT(" ",lookups!$H$2-LEN(SOURCE!F2498)+2), "")&amp;"("&amp;
      SUBSTITUTE(TEXT(SOURCE!G2498,"??0"),"  ","")&amp;" &lt;&lt; TAM_MAX_BITS) |"&amp; IF(lookups!$I$2-3 &gt;= 0, REPT(" ",MAX(1,lookups!$I$2-5+4+1-1-LEN(  IF(ISTEXT(SOURCE!H2498),SOURCE!H2498,  SUBSTITUTE(SUBSTITUTE(TEXT(SOURCE!H2498,"????0"),"  ","")," ",""))   ))), "")&amp;
       IF(ISTEXT(SOURCE!H2498),SOURCE!H2498, SUBSTITUTE(SUBSTITUTE(TEXT(SOURCE!H2498,"????0"),"  ","")," ",""))   &amp;","&amp; IF(lookups!$J$2-3 &gt;= 0, REPT(" ",lookups!$J$2-3-5), "")&amp;
      SOURCE!I2498&amp;
" | "&amp; IF(lookups!$K$2-LEN(SOURCE!I2498) &gt;= 0, REPT(" ",lookups!$K$2-LEN(SOURCE!I2498)), "")&amp;
      SOURCE!J2498&amp;      IF(lookups!$L$2-LEN(SOURCE!J2498) &gt;= 0, REPT(" ",lookups!$L$2-LEN(SOURCE!J2498)), "")&amp;
" | "&amp; IF(lookups!$K$2-LEN(SOURCE!I2498) &gt;= 0, REPT(" ",lookups!$K$2-LEN(SOURCE!I2498)), "")&amp;
      SOURCE!K2498&amp;      IF(lookups!$L$2-LEN(SOURCE!K2498) &gt;= 0, REPT(" ",lookups!$M$2-LEN(SOURCE!K2498)), "")&amp;
" | "&amp; SOURCE!L2498&amp;      IF(lookups!$O$2-LEN(SOURCE!L2498) &gt;= 0, REPT(" ",lookups!$O$2-LEN(SOURCE!L2498)), "")&amp;
" | "&amp; SOURCE!M2498&amp;      IF(lookups!$P$2-LEN(SOURCE!M2498) &gt;= 0, REPT(" ",lookups!$P$2-LEN(SOURCE!M2498)), "")&amp;
      "},"&amp;IF(SOURCE!O2498&lt;&gt;"",""&amp;SOURCE!O2498,"")
 )
)
)</f>
        <v>0</v>
      </c>
    </row>
    <row r="2462" customFormat="false" ht="15.75" hidden="true" customHeight="false" outlineLevel="0" collapsed="false">
      <c r="A2462" s="263" t="n">
        <f aca="false">IF(AND(OR(SOURCE!A2499="",ISBLANK(SOURCE!A2499)),SOURCE!B2499&gt;0),IF(ISBLANK(SOURCE!C2499),"",SOURCE!C2499),
IF(SOURCE!B2499&lt;0,VLOOKUP(SOURCE!B2499,lookups!A$1:B$25,2,0),
  IF(ISBLANK(SOURCE!B2499),
    "",
    "/* "&amp;TEXT(SOURCE!B2499,"???0")&amp;" *"&amp;
      SOURCE!C2499&amp;", "&amp; IF(lookups!$E$2-LEN(SOURCE!C2499) &gt;= 0, REPT(" ",lookups!$E$2-LEN(SOURCE!C2499)), "")&amp;
      SOURCE!D2499&amp;", "&amp; IF(lookups!$F$2-LEN(SOURCE!D2499) &gt;= 0, REPT(" ",lookups!$F$2-LEN(SOURCE!D2499)), "")&amp;
      SOURCE!E2499&amp;", "&amp; IF(lookups!$G$2-LEN(SOURCE!E2499) &gt;=0, REPT(" ",lookups!$G$2-LEN(SOURCE!E2499)), "")&amp;
      SOURCE!F2499&amp;", "&amp; IF(lookups!$H$2-LEN(SOURCE!F2499) &gt;= 0, REPT(" ",lookups!$H$2-LEN(SOURCE!F2499)+2), "")&amp;"("&amp;
      SUBSTITUTE(TEXT(SOURCE!G2499,"??0"),"  ","")&amp;" &lt;&lt; TAM_MAX_BITS) |"&amp; IF(lookups!$I$2-3 &gt;= 0, REPT(" ",MAX(1,lookups!$I$2-5+4+1-1-LEN(  IF(ISTEXT(SOURCE!H2499),SOURCE!H2499,  SUBSTITUTE(SUBSTITUTE(TEXT(SOURCE!H2499,"????0"),"  ","")," ",""))   ))), "")&amp;
       IF(ISTEXT(SOURCE!H2499),SOURCE!H2499, SUBSTITUTE(SUBSTITUTE(TEXT(SOURCE!H2499,"????0"),"  ","")," ",""))   &amp;","&amp; IF(lookups!$J$2-3 &gt;= 0, REPT(" ",lookups!$J$2-3-5), "")&amp;
      SOURCE!I2499&amp;
" | "&amp; IF(lookups!$K$2-LEN(SOURCE!I2499) &gt;= 0, REPT(" ",lookups!$K$2-LEN(SOURCE!I2499)), "")&amp;
      SOURCE!J2499&amp;      IF(lookups!$L$2-LEN(SOURCE!J2499) &gt;= 0, REPT(" ",lookups!$L$2-LEN(SOURCE!J2499)), "")&amp;
" | "&amp; IF(lookups!$K$2-LEN(SOURCE!I2499) &gt;= 0, REPT(" ",lookups!$K$2-LEN(SOURCE!I2499)), "")&amp;
      SOURCE!K2499&amp;      IF(lookups!$L$2-LEN(SOURCE!K2499) &gt;= 0, REPT(" ",lookups!$M$2-LEN(SOURCE!K2499)), "")&amp;
" | "&amp; SOURCE!L2499&amp;      IF(lookups!$O$2-LEN(SOURCE!L2499) &gt;= 0, REPT(" ",lookups!$O$2-LEN(SOURCE!L2499)), "")&amp;
" | "&amp; SOURCE!M2499&amp;      IF(lookups!$P$2-LEN(SOURCE!M2499) &gt;= 0, REPT(" ",lookups!$P$2-LEN(SOURCE!M2499)), "")&amp;
      "},"&amp;IF(SOURCE!O2499&lt;&gt;"",""&amp;SOURCE!O2499,"")
 )
)
)</f>
        <v>0</v>
      </c>
    </row>
    <row r="2463" customFormat="false" ht="15.75" hidden="true" customHeight="false" outlineLevel="0" collapsed="false">
      <c r="A2463" s="263" t="n">
        <f aca="false">IF(AND(OR(SOURCE!A2500="",ISBLANK(SOURCE!A2500)),SOURCE!B2500&gt;0),IF(ISBLANK(SOURCE!C2500),"",SOURCE!C2500),
IF(SOURCE!B2500&lt;0,VLOOKUP(SOURCE!B2500,lookups!A$1:B$25,2,0),
  IF(ISBLANK(SOURCE!B2500),
    "",
    "/* "&amp;TEXT(SOURCE!B2500,"???0")&amp;" *"&amp;
      SOURCE!C2500&amp;", "&amp; IF(lookups!$E$2-LEN(SOURCE!C2500) &gt;= 0, REPT(" ",lookups!$E$2-LEN(SOURCE!C2500)), "")&amp;
      SOURCE!D2500&amp;", "&amp; IF(lookups!$F$2-LEN(SOURCE!D2500) &gt;= 0, REPT(" ",lookups!$F$2-LEN(SOURCE!D2500)), "")&amp;
      SOURCE!E2500&amp;", "&amp; IF(lookups!$G$2-LEN(SOURCE!E2500) &gt;=0, REPT(" ",lookups!$G$2-LEN(SOURCE!E2500)), "")&amp;
      SOURCE!F2500&amp;", "&amp; IF(lookups!$H$2-LEN(SOURCE!F2500) &gt;= 0, REPT(" ",lookups!$H$2-LEN(SOURCE!F2500)+2), "")&amp;"("&amp;
      SUBSTITUTE(TEXT(SOURCE!G2500,"??0"),"  ","")&amp;" &lt;&lt; TAM_MAX_BITS) |"&amp; IF(lookups!$I$2-3 &gt;= 0, REPT(" ",MAX(1,lookups!$I$2-5+4+1-1-LEN(  IF(ISTEXT(SOURCE!H2500),SOURCE!H2500,  SUBSTITUTE(SUBSTITUTE(TEXT(SOURCE!H2500,"????0"),"  ","")," ",""))   ))), "")&amp;
       IF(ISTEXT(SOURCE!H2500),SOURCE!H2500, SUBSTITUTE(SUBSTITUTE(TEXT(SOURCE!H2500,"????0"),"  ","")," ",""))   &amp;","&amp; IF(lookups!$J$2-3 &gt;= 0, REPT(" ",lookups!$J$2-3-5), "")&amp;
      SOURCE!I2500&amp;
" | "&amp; IF(lookups!$K$2-LEN(SOURCE!I2500) &gt;= 0, REPT(" ",lookups!$K$2-LEN(SOURCE!I2500)), "")&amp;
      SOURCE!J2500&amp;      IF(lookups!$L$2-LEN(SOURCE!J2500) &gt;= 0, REPT(" ",lookups!$L$2-LEN(SOURCE!J2500)), "")&amp;
" | "&amp; IF(lookups!$K$2-LEN(SOURCE!I2500) &gt;= 0, REPT(" ",lookups!$K$2-LEN(SOURCE!I2500)), "")&amp;
      SOURCE!K2500&amp;      IF(lookups!$L$2-LEN(SOURCE!K2500) &gt;= 0, REPT(" ",lookups!$M$2-LEN(SOURCE!K2500)), "")&amp;
" | "&amp; SOURCE!L2500&amp;      IF(lookups!$O$2-LEN(SOURCE!L2500) &gt;= 0, REPT(" ",lookups!$O$2-LEN(SOURCE!L2500)), "")&amp;
" | "&amp; SOURCE!M2500&amp;      IF(lookups!$P$2-LEN(SOURCE!M2500) &gt;= 0, REPT(" ",lookups!$P$2-LEN(SOURCE!M2500)), "")&amp;
      "},"&amp;IF(SOURCE!O2500&lt;&gt;"",""&amp;SOURCE!O2500,"")
 )
)
)</f>
        <v>0</v>
      </c>
    </row>
    <row r="2464" customFormat="false" ht="15.75" hidden="true" customHeight="false" outlineLevel="0" collapsed="false">
      <c r="A2464" s="263" t="n">
        <f aca="false">IF(AND(OR(SOURCE!A2501="",ISBLANK(SOURCE!A2501)),SOURCE!B2501&gt;0),IF(ISBLANK(SOURCE!C2501),"",SOURCE!C2501),
IF(SOURCE!B2501&lt;0,VLOOKUP(SOURCE!B2501,lookups!A$1:B$25,2,0),
  IF(ISBLANK(SOURCE!B2501),
    "",
    "/* "&amp;TEXT(SOURCE!B2501,"???0")&amp;" *"&amp;
      SOURCE!C2501&amp;", "&amp; IF(lookups!$E$2-LEN(SOURCE!C2501) &gt;= 0, REPT(" ",lookups!$E$2-LEN(SOURCE!C2501)), "")&amp;
      SOURCE!D2501&amp;", "&amp; IF(lookups!$F$2-LEN(SOURCE!D2501) &gt;= 0, REPT(" ",lookups!$F$2-LEN(SOURCE!D2501)), "")&amp;
      SOURCE!E2501&amp;", "&amp; IF(lookups!$G$2-LEN(SOURCE!E2501) &gt;=0, REPT(" ",lookups!$G$2-LEN(SOURCE!E2501)), "")&amp;
      SOURCE!F2501&amp;", "&amp; IF(lookups!$H$2-LEN(SOURCE!F2501) &gt;= 0, REPT(" ",lookups!$H$2-LEN(SOURCE!F2501)+2), "")&amp;"("&amp;
      SUBSTITUTE(TEXT(SOURCE!G2501,"??0"),"  ","")&amp;" &lt;&lt; TAM_MAX_BITS) |"&amp; IF(lookups!$I$2-3 &gt;= 0, REPT(" ",MAX(1,lookups!$I$2-5+4+1-1-LEN(  IF(ISTEXT(SOURCE!H2501),SOURCE!H2501,  SUBSTITUTE(SUBSTITUTE(TEXT(SOURCE!H2501,"????0"),"  ","")," ",""))   ))), "")&amp;
       IF(ISTEXT(SOURCE!H2501),SOURCE!H2501, SUBSTITUTE(SUBSTITUTE(TEXT(SOURCE!H2501,"????0"),"  ","")," ",""))   &amp;","&amp; IF(lookups!$J$2-3 &gt;= 0, REPT(" ",lookups!$J$2-3-5), "")&amp;
      SOURCE!I2501&amp;
" | "&amp; IF(lookups!$K$2-LEN(SOURCE!I2501) &gt;= 0, REPT(" ",lookups!$K$2-LEN(SOURCE!I2501)), "")&amp;
      SOURCE!J2501&amp;      IF(lookups!$L$2-LEN(SOURCE!J2501) &gt;= 0, REPT(" ",lookups!$L$2-LEN(SOURCE!J2501)), "")&amp;
" | "&amp; IF(lookups!$K$2-LEN(SOURCE!I2501) &gt;= 0, REPT(" ",lookups!$K$2-LEN(SOURCE!I2501)), "")&amp;
      SOURCE!K2501&amp;      IF(lookups!$L$2-LEN(SOURCE!K2501) &gt;= 0, REPT(" ",lookups!$M$2-LEN(SOURCE!K2501)), "")&amp;
" | "&amp; SOURCE!L2501&amp;      IF(lookups!$O$2-LEN(SOURCE!L2501) &gt;= 0, REPT(" ",lookups!$O$2-LEN(SOURCE!L2501)), "")&amp;
" | "&amp; SOURCE!M2501&amp;      IF(lookups!$P$2-LEN(SOURCE!M2501) &gt;= 0, REPT(" ",lookups!$P$2-LEN(SOURCE!M2501)), "")&amp;
      "},"&amp;IF(SOURCE!O2501&lt;&gt;"",""&amp;SOURCE!O2501,"")
 )
)
)</f>
        <v>0</v>
      </c>
    </row>
    <row r="2465" customFormat="false" ht="15.75" hidden="true" customHeight="false" outlineLevel="0" collapsed="false">
      <c r="A2465" s="263" t="n">
        <f aca="false">IF(AND(OR(SOURCE!A2502="",ISBLANK(SOURCE!A2502)),SOURCE!B2502&gt;0),IF(ISBLANK(SOURCE!C2502),"",SOURCE!C2502),
IF(SOURCE!B2502&lt;0,VLOOKUP(SOURCE!B2502,lookups!A$1:B$25,2,0),
  IF(ISBLANK(SOURCE!B2502),
    "",
    "/* "&amp;TEXT(SOURCE!B2502,"???0")&amp;" *"&amp;
      SOURCE!C2502&amp;", "&amp; IF(lookups!$E$2-LEN(SOURCE!C2502) &gt;= 0, REPT(" ",lookups!$E$2-LEN(SOURCE!C2502)), "")&amp;
      SOURCE!D2502&amp;", "&amp; IF(lookups!$F$2-LEN(SOURCE!D2502) &gt;= 0, REPT(" ",lookups!$F$2-LEN(SOURCE!D2502)), "")&amp;
      SOURCE!E2502&amp;", "&amp; IF(lookups!$G$2-LEN(SOURCE!E2502) &gt;=0, REPT(" ",lookups!$G$2-LEN(SOURCE!E2502)), "")&amp;
      SOURCE!F2502&amp;", "&amp; IF(lookups!$H$2-LEN(SOURCE!F2502) &gt;= 0, REPT(" ",lookups!$H$2-LEN(SOURCE!F2502)+2), "")&amp;"("&amp;
      SUBSTITUTE(TEXT(SOURCE!G2502,"??0"),"  ","")&amp;" &lt;&lt; TAM_MAX_BITS) |"&amp; IF(lookups!$I$2-3 &gt;= 0, REPT(" ",MAX(1,lookups!$I$2-5+4+1-1-LEN(  IF(ISTEXT(SOURCE!H2502),SOURCE!H2502,  SUBSTITUTE(SUBSTITUTE(TEXT(SOURCE!H2502,"????0"),"  ","")," ",""))   ))), "")&amp;
       IF(ISTEXT(SOURCE!H2502),SOURCE!H2502, SUBSTITUTE(SUBSTITUTE(TEXT(SOURCE!H2502,"????0"),"  ","")," ",""))   &amp;","&amp; IF(lookups!$J$2-3 &gt;= 0, REPT(" ",lookups!$J$2-3-5), "")&amp;
      SOURCE!I2502&amp;
" | "&amp; IF(lookups!$K$2-LEN(SOURCE!I2502) &gt;= 0, REPT(" ",lookups!$K$2-LEN(SOURCE!I2502)), "")&amp;
      SOURCE!J2502&amp;      IF(lookups!$L$2-LEN(SOURCE!J2502) &gt;= 0, REPT(" ",lookups!$L$2-LEN(SOURCE!J2502)), "")&amp;
" | "&amp; IF(lookups!$K$2-LEN(SOURCE!I2502) &gt;= 0, REPT(" ",lookups!$K$2-LEN(SOURCE!I2502)), "")&amp;
      SOURCE!K2502&amp;      IF(lookups!$L$2-LEN(SOURCE!K2502) &gt;= 0, REPT(" ",lookups!$M$2-LEN(SOURCE!K2502)), "")&amp;
" | "&amp; SOURCE!L2502&amp;      IF(lookups!$O$2-LEN(SOURCE!L2502) &gt;= 0, REPT(" ",lookups!$O$2-LEN(SOURCE!L2502)), "")&amp;
" | "&amp; SOURCE!M2502&amp;      IF(lookups!$P$2-LEN(SOURCE!M2502) &gt;= 0, REPT(" ",lookups!$P$2-LEN(SOURCE!M2502)), "")&amp;
      "},"&amp;IF(SOURCE!O2502&lt;&gt;"",""&amp;SOURCE!O2502,"")
 )
)
)</f>
        <v>0</v>
      </c>
    </row>
    <row r="2466" customFormat="false" ht="15.75" hidden="true" customHeight="false" outlineLevel="0" collapsed="false">
      <c r="A2466" s="263" t="n">
        <f aca="false">IF(AND(OR(SOURCE!A2503="",ISBLANK(SOURCE!A2503)),SOURCE!B2503&gt;0),IF(ISBLANK(SOURCE!C2503),"",SOURCE!C2503),
IF(SOURCE!B2503&lt;0,VLOOKUP(SOURCE!B2503,lookups!A$1:B$25,2,0),
  IF(ISBLANK(SOURCE!B2503),
    "",
    "/* "&amp;TEXT(SOURCE!B2503,"???0")&amp;" *"&amp;
      SOURCE!C2503&amp;", "&amp; IF(lookups!$E$2-LEN(SOURCE!C2503) &gt;= 0, REPT(" ",lookups!$E$2-LEN(SOURCE!C2503)), "")&amp;
      SOURCE!D2503&amp;", "&amp; IF(lookups!$F$2-LEN(SOURCE!D2503) &gt;= 0, REPT(" ",lookups!$F$2-LEN(SOURCE!D2503)), "")&amp;
      SOURCE!E2503&amp;", "&amp; IF(lookups!$G$2-LEN(SOURCE!E2503) &gt;=0, REPT(" ",lookups!$G$2-LEN(SOURCE!E2503)), "")&amp;
      SOURCE!F2503&amp;", "&amp; IF(lookups!$H$2-LEN(SOURCE!F2503) &gt;= 0, REPT(" ",lookups!$H$2-LEN(SOURCE!F2503)+2), "")&amp;"("&amp;
      SUBSTITUTE(TEXT(SOURCE!G2503,"??0"),"  ","")&amp;" &lt;&lt; TAM_MAX_BITS) |"&amp; IF(lookups!$I$2-3 &gt;= 0, REPT(" ",MAX(1,lookups!$I$2-5+4+1-1-LEN(  IF(ISTEXT(SOURCE!H2503),SOURCE!H2503,  SUBSTITUTE(SUBSTITUTE(TEXT(SOURCE!H2503,"????0"),"  ","")," ",""))   ))), "")&amp;
       IF(ISTEXT(SOURCE!H2503),SOURCE!H2503, SUBSTITUTE(SUBSTITUTE(TEXT(SOURCE!H2503,"????0"),"  ","")," ",""))   &amp;","&amp; IF(lookups!$J$2-3 &gt;= 0, REPT(" ",lookups!$J$2-3-5), "")&amp;
      SOURCE!I2503&amp;
" | "&amp; IF(lookups!$K$2-LEN(SOURCE!I2503) &gt;= 0, REPT(" ",lookups!$K$2-LEN(SOURCE!I2503)), "")&amp;
      SOURCE!J2503&amp;      IF(lookups!$L$2-LEN(SOURCE!J2503) &gt;= 0, REPT(" ",lookups!$L$2-LEN(SOURCE!J2503)), "")&amp;
" | "&amp; IF(lookups!$K$2-LEN(SOURCE!I2503) &gt;= 0, REPT(" ",lookups!$K$2-LEN(SOURCE!I2503)), "")&amp;
      SOURCE!K2503&amp;      IF(lookups!$L$2-LEN(SOURCE!K2503) &gt;= 0, REPT(" ",lookups!$M$2-LEN(SOURCE!K2503)), "")&amp;
" | "&amp; SOURCE!L2503&amp;      IF(lookups!$O$2-LEN(SOURCE!L2503) &gt;= 0, REPT(" ",lookups!$O$2-LEN(SOURCE!L2503)), "")&amp;
" | "&amp; SOURCE!M2503&amp;      IF(lookups!$P$2-LEN(SOURCE!M2503) &gt;= 0, REPT(" ",lookups!$P$2-LEN(SOURCE!M2503)), "")&amp;
      "},"&amp;IF(SOURCE!O2503&lt;&gt;"",""&amp;SOURCE!O2503,"")
 )
)
)</f>
        <v>0</v>
      </c>
    </row>
    <row r="2467" customFormat="false" ht="15.75" hidden="true" customHeight="false" outlineLevel="0" collapsed="false">
      <c r="A2467" s="263" t="n">
        <f aca="false">IF(AND(OR(SOURCE!A2504="",ISBLANK(SOURCE!A2504)),SOURCE!B2504&gt;0),IF(ISBLANK(SOURCE!C2504),"",SOURCE!C2504),
IF(SOURCE!B2504&lt;0,VLOOKUP(SOURCE!B2504,lookups!A$1:B$25,2,0),
  IF(ISBLANK(SOURCE!B2504),
    "",
    "/* "&amp;TEXT(SOURCE!B2504,"???0")&amp;" *"&amp;
      SOURCE!C2504&amp;", "&amp; IF(lookups!$E$2-LEN(SOURCE!C2504) &gt;= 0, REPT(" ",lookups!$E$2-LEN(SOURCE!C2504)), "")&amp;
      SOURCE!D2504&amp;", "&amp; IF(lookups!$F$2-LEN(SOURCE!D2504) &gt;= 0, REPT(" ",lookups!$F$2-LEN(SOURCE!D2504)), "")&amp;
      SOURCE!E2504&amp;", "&amp; IF(lookups!$G$2-LEN(SOURCE!E2504) &gt;=0, REPT(" ",lookups!$G$2-LEN(SOURCE!E2504)), "")&amp;
      SOURCE!F2504&amp;", "&amp; IF(lookups!$H$2-LEN(SOURCE!F2504) &gt;= 0, REPT(" ",lookups!$H$2-LEN(SOURCE!F2504)+2), "")&amp;"("&amp;
      SUBSTITUTE(TEXT(SOURCE!G2504,"??0"),"  ","")&amp;" &lt;&lt; TAM_MAX_BITS) |"&amp; IF(lookups!$I$2-3 &gt;= 0, REPT(" ",MAX(1,lookups!$I$2-5+4+1-1-LEN(  IF(ISTEXT(SOURCE!H2504),SOURCE!H2504,  SUBSTITUTE(SUBSTITUTE(TEXT(SOURCE!H2504,"????0"),"  ","")," ",""))   ))), "")&amp;
       IF(ISTEXT(SOURCE!H2504),SOURCE!H2504, SUBSTITUTE(SUBSTITUTE(TEXT(SOURCE!H2504,"????0"),"  ","")," ",""))   &amp;","&amp; IF(lookups!$J$2-3 &gt;= 0, REPT(" ",lookups!$J$2-3-5), "")&amp;
      SOURCE!I2504&amp;
" | "&amp; IF(lookups!$K$2-LEN(SOURCE!I2504) &gt;= 0, REPT(" ",lookups!$K$2-LEN(SOURCE!I2504)), "")&amp;
      SOURCE!J2504&amp;      IF(lookups!$L$2-LEN(SOURCE!J2504) &gt;= 0, REPT(" ",lookups!$L$2-LEN(SOURCE!J2504)), "")&amp;
" | "&amp; IF(lookups!$K$2-LEN(SOURCE!I2504) &gt;= 0, REPT(" ",lookups!$K$2-LEN(SOURCE!I2504)), "")&amp;
      SOURCE!K2504&amp;      IF(lookups!$L$2-LEN(SOURCE!K2504) &gt;= 0, REPT(" ",lookups!$M$2-LEN(SOURCE!K2504)), "")&amp;
" | "&amp; SOURCE!L2504&amp;      IF(lookups!$O$2-LEN(SOURCE!L2504) &gt;= 0, REPT(" ",lookups!$O$2-LEN(SOURCE!L2504)), "")&amp;
" | "&amp; SOURCE!M2504&amp;      IF(lookups!$P$2-LEN(SOURCE!M2504) &gt;= 0, REPT(" ",lookups!$P$2-LEN(SOURCE!M2504)), "")&amp;
      "},"&amp;IF(SOURCE!O2504&lt;&gt;"",""&amp;SOURCE!O2504,"")
 )
)
)</f>
        <v>0</v>
      </c>
    </row>
    <row r="2468" customFormat="false" ht="15.75" hidden="true" customHeight="false" outlineLevel="0" collapsed="false">
      <c r="A2468" s="263" t="n">
        <f aca="false">IF(AND(OR(SOURCE!A2505="",ISBLANK(SOURCE!A2505)),SOURCE!B2505&gt;0),IF(ISBLANK(SOURCE!C2505),"",SOURCE!C2505),
IF(SOURCE!B2505&lt;0,VLOOKUP(SOURCE!B2505,lookups!A$1:B$25,2,0),
  IF(ISBLANK(SOURCE!B2505),
    "",
    "/* "&amp;TEXT(SOURCE!B2505,"???0")&amp;" *"&amp;
      SOURCE!C2505&amp;", "&amp; IF(lookups!$E$2-LEN(SOURCE!C2505) &gt;= 0, REPT(" ",lookups!$E$2-LEN(SOURCE!C2505)), "")&amp;
      SOURCE!D2505&amp;", "&amp; IF(lookups!$F$2-LEN(SOURCE!D2505) &gt;= 0, REPT(" ",lookups!$F$2-LEN(SOURCE!D2505)), "")&amp;
      SOURCE!E2505&amp;", "&amp; IF(lookups!$G$2-LEN(SOURCE!E2505) &gt;=0, REPT(" ",lookups!$G$2-LEN(SOURCE!E2505)), "")&amp;
      SOURCE!F2505&amp;", "&amp; IF(lookups!$H$2-LEN(SOURCE!F2505) &gt;= 0, REPT(" ",lookups!$H$2-LEN(SOURCE!F2505)+2), "")&amp;"("&amp;
      SUBSTITUTE(TEXT(SOURCE!G2505,"??0"),"  ","")&amp;" &lt;&lt; TAM_MAX_BITS) |"&amp; IF(lookups!$I$2-3 &gt;= 0, REPT(" ",MAX(1,lookups!$I$2-5+4+1-1-LEN(  IF(ISTEXT(SOURCE!H2505),SOURCE!H2505,  SUBSTITUTE(SUBSTITUTE(TEXT(SOURCE!H2505,"????0"),"  ","")," ",""))   ))), "")&amp;
       IF(ISTEXT(SOURCE!H2505),SOURCE!H2505, SUBSTITUTE(SUBSTITUTE(TEXT(SOURCE!H2505,"????0"),"  ","")," ",""))   &amp;","&amp; IF(lookups!$J$2-3 &gt;= 0, REPT(" ",lookups!$J$2-3-5), "")&amp;
      SOURCE!I2505&amp;
" | "&amp; IF(lookups!$K$2-LEN(SOURCE!I2505) &gt;= 0, REPT(" ",lookups!$K$2-LEN(SOURCE!I2505)), "")&amp;
      SOURCE!J2505&amp;      IF(lookups!$L$2-LEN(SOURCE!J2505) &gt;= 0, REPT(" ",lookups!$L$2-LEN(SOURCE!J2505)), "")&amp;
" | "&amp; IF(lookups!$K$2-LEN(SOURCE!I2505) &gt;= 0, REPT(" ",lookups!$K$2-LEN(SOURCE!I2505)), "")&amp;
      SOURCE!K2505&amp;      IF(lookups!$L$2-LEN(SOURCE!K2505) &gt;= 0, REPT(" ",lookups!$M$2-LEN(SOURCE!K2505)), "")&amp;
" | "&amp; SOURCE!L2505&amp;      IF(lookups!$O$2-LEN(SOURCE!L2505) &gt;= 0, REPT(" ",lookups!$O$2-LEN(SOURCE!L2505)), "")&amp;
" | "&amp; SOURCE!M2505&amp;      IF(lookups!$P$2-LEN(SOURCE!M2505) &gt;= 0, REPT(" ",lookups!$P$2-LEN(SOURCE!M2505)), "")&amp;
      "},"&amp;IF(SOURCE!O2505&lt;&gt;"",""&amp;SOURCE!O2505,"")
 )
)
)</f>
        <v>0</v>
      </c>
    </row>
    <row r="2469" customFormat="false" ht="15.75" hidden="true" customHeight="false" outlineLevel="0" collapsed="false">
      <c r="A2469" s="263" t="n">
        <f aca="false">IF(AND(OR(SOURCE!A2506="",ISBLANK(SOURCE!A2506)),SOURCE!B2506&gt;0),IF(ISBLANK(SOURCE!C2506),"",SOURCE!C2506),
IF(SOURCE!B2506&lt;0,VLOOKUP(SOURCE!B2506,lookups!A$1:B$25,2,0),
  IF(ISBLANK(SOURCE!B2506),
    "",
    "/* "&amp;TEXT(SOURCE!B2506,"???0")&amp;" *"&amp;
      SOURCE!C2506&amp;", "&amp; IF(lookups!$E$2-LEN(SOURCE!C2506) &gt;= 0, REPT(" ",lookups!$E$2-LEN(SOURCE!C2506)), "")&amp;
      SOURCE!D2506&amp;", "&amp; IF(lookups!$F$2-LEN(SOURCE!D2506) &gt;= 0, REPT(" ",lookups!$F$2-LEN(SOURCE!D2506)), "")&amp;
      SOURCE!E2506&amp;", "&amp; IF(lookups!$G$2-LEN(SOURCE!E2506) &gt;=0, REPT(" ",lookups!$G$2-LEN(SOURCE!E2506)), "")&amp;
      SOURCE!F2506&amp;", "&amp; IF(lookups!$H$2-LEN(SOURCE!F2506) &gt;= 0, REPT(" ",lookups!$H$2-LEN(SOURCE!F2506)+2), "")&amp;"("&amp;
      SUBSTITUTE(TEXT(SOURCE!G2506,"??0"),"  ","")&amp;" &lt;&lt; TAM_MAX_BITS) |"&amp; IF(lookups!$I$2-3 &gt;= 0, REPT(" ",MAX(1,lookups!$I$2-5+4+1-1-LEN(  IF(ISTEXT(SOURCE!H2506),SOURCE!H2506,  SUBSTITUTE(SUBSTITUTE(TEXT(SOURCE!H2506,"????0"),"  ","")," ",""))   ))), "")&amp;
       IF(ISTEXT(SOURCE!H2506),SOURCE!H2506, SUBSTITUTE(SUBSTITUTE(TEXT(SOURCE!H2506,"????0"),"  ","")," ",""))   &amp;","&amp; IF(lookups!$J$2-3 &gt;= 0, REPT(" ",lookups!$J$2-3-5), "")&amp;
      SOURCE!I2506&amp;
" | "&amp; IF(lookups!$K$2-LEN(SOURCE!I2506) &gt;= 0, REPT(" ",lookups!$K$2-LEN(SOURCE!I2506)), "")&amp;
      SOURCE!J2506&amp;      IF(lookups!$L$2-LEN(SOURCE!J2506) &gt;= 0, REPT(" ",lookups!$L$2-LEN(SOURCE!J2506)), "")&amp;
" | "&amp; IF(lookups!$K$2-LEN(SOURCE!I2506) &gt;= 0, REPT(" ",lookups!$K$2-LEN(SOURCE!I2506)), "")&amp;
      SOURCE!K2506&amp;      IF(lookups!$L$2-LEN(SOURCE!K2506) &gt;= 0, REPT(" ",lookups!$M$2-LEN(SOURCE!K2506)), "")&amp;
" | "&amp; SOURCE!L2506&amp;      IF(lookups!$O$2-LEN(SOURCE!L2506) &gt;= 0, REPT(" ",lookups!$O$2-LEN(SOURCE!L2506)), "")&amp;
" | "&amp; SOURCE!M2506&amp;      IF(lookups!$P$2-LEN(SOURCE!M2506) &gt;= 0, REPT(" ",lookups!$P$2-LEN(SOURCE!M2506)), "")&amp;
      "},"&amp;IF(SOURCE!O2506&lt;&gt;"",""&amp;SOURCE!O2506,"")
 )
)
)</f>
        <v>0</v>
      </c>
    </row>
    <row r="2470" customFormat="false" ht="15.75" hidden="true" customHeight="false" outlineLevel="0" collapsed="false">
      <c r="A2470" s="263" t="n">
        <f aca="false">IF(AND(OR(SOURCE!A2507="",ISBLANK(SOURCE!A2507)),SOURCE!B2507&gt;0),IF(ISBLANK(SOURCE!C2507),"",SOURCE!C2507),
IF(SOURCE!B2507&lt;0,VLOOKUP(SOURCE!B2507,lookups!A$1:B$25,2,0),
  IF(ISBLANK(SOURCE!B2507),
    "",
    "/* "&amp;TEXT(SOURCE!B2507,"???0")&amp;" *"&amp;
      SOURCE!C2507&amp;", "&amp; IF(lookups!$E$2-LEN(SOURCE!C2507) &gt;= 0, REPT(" ",lookups!$E$2-LEN(SOURCE!C2507)), "")&amp;
      SOURCE!D2507&amp;", "&amp; IF(lookups!$F$2-LEN(SOURCE!D2507) &gt;= 0, REPT(" ",lookups!$F$2-LEN(SOURCE!D2507)), "")&amp;
      SOURCE!E2507&amp;", "&amp; IF(lookups!$G$2-LEN(SOURCE!E2507) &gt;=0, REPT(" ",lookups!$G$2-LEN(SOURCE!E2507)), "")&amp;
      SOURCE!F2507&amp;", "&amp; IF(lookups!$H$2-LEN(SOURCE!F2507) &gt;= 0, REPT(" ",lookups!$H$2-LEN(SOURCE!F2507)+2), "")&amp;"("&amp;
      SUBSTITUTE(TEXT(SOURCE!G2507,"??0"),"  ","")&amp;" &lt;&lt; TAM_MAX_BITS) |"&amp; IF(lookups!$I$2-3 &gt;= 0, REPT(" ",MAX(1,lookups!$I$2-5+4+1-1-LEN(  IF(ISTEXT(SOURCE!H2507),SOURCE!H2507,  SUBSTITUTE(SUBSTITUTE(TEXT(SOURCE!H2507,"????0"),"  ","")," ",""))   ))), "")&amp;
       IF(ISTEXT(SOURCE!H2507),SOURCE!H2507, SUBSTITUTE(SUBSTITUTE(TEXT(SOURCE!H2507,"????0"),"  ","")," ",""))   &amp;","&amp; IF(lookups!$J$2-3 &gt;= 0, REPT(" ",lookups!$J$2-3-5), "")&amp;
      SOURCE!I2507&amp;
" | "&amp; IF(lookups!$K$2-LEN(SOURCE!I2507) &gt;= 0, REPT(" ",lookups!$K$2-LEN(SOURCE!I2507)), "")&amp;
      SOURCE!J2507&amp;      IF(lookups!$L$2-LEN(SOURCE!J2507) &gt;= 0, REPT(" ",lookups!$L$2-LEN(SOURCE!J2507)), "")&amp;
" | "&amp; IF(lookups!$K$2-LEN(SOURCE!I2507) &gt;= 0, REPT(" ",lookups!$K$2-LEN(SOURCE!I2507)), "")&amp;
      SOURCE!K2507&amp;      IF(lookups!$L$2-LEN(SOURCE!K2507) &gt;= 0, REPT(" ",lookups!$M$2-LEN(SOURCE!K2507)), "")&amp;
" | "&amp; SOURCE!L2507&amp;      IF(lookups!$O$2-LEN(SOURCE!L2507) &gt;= 0, REPT(" ",lookups!$O$2-LEN(SOURCE!L2507)), "")&amp;
" | "&amp; SOURCE!M2507&amp;      IF(lookups!$P$2-LEN(SOURCE!M2507) &gt;= 0, REPT(" ",lookups!$P$2-LEN(SOURCE!M2507)), "")&amp;
      "},"&amp;IF(SOURCE!O2507&lt;&gt;"",""&amp;SOURCE!O2507,"")
 )
)
)</f>
        <v>0</v>
      </c>
    </row>
    <row r="2471" customFormat="false" ht="15.75" hidden="true" customHeight="false" outlineLevel="0" collapsed="false">
      <c r="A2471" s="263" t="n">
        <f aca="false">IF(AND(OR(SOURCE!A2508="",ISBLANK(SOURCE!A2508)),SOURCE!B2508&gt;0),IF(ISBLANK(SOURCE!C2508),"",SOURCE!C2508),
IF(SOURCE!B2508&lt;0,VLOOKUP(SOURCE!B2508,lookups!A$1:B$25,2,0),
  IF(ISBLANK(SOURCE!B2508),
    "",
    "/* "&amp;TEXT(SOURCE!B2508,"???0")&amp;" *"&amp;
      SOURCE!C2508&amp;", "&amp; IF(lookups!$E$2-LEN(SOURCE!C2508) &gt;= 0, REPT(" ",lookups!$E$2-LEN(SOURCE!C2508)), "")&amp;
      SOURCE!D2508&amp;", "&amp; IF(lookups!$F$2-LEN(SOURCE!D2508) &gt;= 0, REPT(" ",lookups!$F$2-LEN(SOURCE!D2508)), "")&amp;
      SOURCE!E2508&amp;", "&amp; IF(lookups!$G$2-LEN(SOURCE!E2508) &gt;=0, REPT(" ",lookups!$G$2-LEN(SOURCE!E2508)), "")&amp;
      SOURCE!F2508&amp;", "&amp; IF(lookups!$H$2-LEN(SOURCE!F2508) &gt;= 0, REPT(" ",lookups!$H$2-LEN(SOURCE!F2508)+2), "")&amp;"("&amp;
      SUBSTITUTE(TEXT(SOURCE!G2508,"??0"),"  ","")&amp;" &lt;&lt; TAM_MAX_BITS) |"&amp; IF(lookups!$I$2-3 &gt;= 0, REPT(" ",MAX(1,lookups!$I$2-5+4+1-1-LEN(  IF(ISTEXT(SOURCE!H2508),SOURCE!H2508,  SUBSTITUTE(SUBSTITUTE(TEXT(SOURCE!H2508,"????0"),"  ","")," ",""))   ))), "")&amp;
       IF(ISTEXT(SOURCE!H2508),SOURCE!H2508, SUBSTITUTE(SUBSTITUTE(TEXT(SOURCE!H2508,"????0"),"  ","")," ",""))   &amp;","&amp; IF(lookups!$J$2-3 &gt;= 0, REPT(" ",lookups!$J$2-3-5), "")&amp;
      SOURCE!I2508&amp;
" | "&amp; IF(lookups!$K$2-LEN(SOURCE!I2508) &gt;= 0, REPT(" ",lookups!$K$2-LEN(SOURCE!I2508)), "")&amp;
      SOURCE!J2508&amp;      IF(lookups!$L$2-LEN(SOURCE!J2508) &gt;= 0, REPT(" ",lookups!$L$2-LEN(SOURCE!J2508)), "")&amp;
" | "&amp; IF(lookups!$K$2-LEN(SOURCE!I2508) &gt;= 0, REPT(" ",lookups!$K$2-LEN(SOURCE!I2508)), "")&amp;
      SOURCE!K2508&amp;      IF(lookups!$L$2-LEN(SOURCE!K2508) &gt;= 0, REPT(" ",lookups!$M$2-LEN(SOURCE!K2508)), "")&amp;
" | "&amp; SOURCE!L2508&amp;      IF(lookups!$O$2-LEN(SOURCE!L2508) &gt;= 0, REPT(" ",lookups!$O$2-LEN(SOURCE!L2508)), "")&amp;
" | "&amp; SOURCE!M2508&amp;      IF(lookups!$P$2-LEN(SOURCE!M2508) &gt;= 0, REPT(" ",lookups!$P$2-LEN(SOURCE!M2508)), "")&amp;
      "},"&amp;IF(SOURCE!O2508&lt;&gt;"",""&amp;SOURCE!O2508,"")
 )
)
)</f>
        <v>0</v>
      </c>
    </row>
    <row r="2472" customFormat="false" ht="15.75" hidden="true" customHeight="false" outlineLevel="0" collapsed="false">
      <c r="A2472" s="263" t="n">
        <f aca="false">IF(AND(OR(SOURCE!A2509="",ISBLANK(SOURCE!A2509)),SOURCE!B2509&gt;0),IF(ISBLANK(SOURCE!C2509),"",SOURCE!C2509),
IF(SOURCE!B2509&lt;0,VLOOKUP(SOURCE!B2509,lookups!A$1:B$25,2,0),
  IF(ISBLANK(SOURCE!B2509),
    "",
    "/* "&amp;TEXT(SOURCE!B2509,"???0")&amp;" *"&amp;
      SOURCE!C2509&amp;", "&amp; IF(lookups!$E$2-LEN(SOURCE!C2509) &gt;= 0, REPT(" ",lookups!$E$2-LEN(SOURCE!C2509)), "")&amp;
      SOURCE!D2509&amp;", "&amp; IF(lookups!$F$2-LEN(SOURCE!D2509) &gt;= 0, REPT(" ",lookups!$F$2-LEN(SOURCE!D2509)), "")&amp;
      SOURCE!E2509&amp;", "&amp; IF(lookups!$G$2-LEN(SOURCE!E2509) &gt;=0, REPT(" ",lookups!$G$2-LEN(SOURCE!E2509)), "")&amp;
      SOURCE!F2509&amp;", "&amp; IF(lookups!$H$2-LEN(SOURCE!F2509) &gt;= 0, REPT(" ",lookups!$H$2-LEN(SOURCE!F2509)+2), "")&amp;"("&amp;
      SUBSTITUTE(TEXT(SOURCE!G2509,"??0"),"  ","")&amp;" &lt;&lt; TAM_MAX_BITS) |"&amp; IF(lookups!$I$2-3 &gt;= 0, REPT(" ",MAX(1,lookups!$I$2-5+4+1-1-LEN(  IF(ISTEXT(SOURCE!H2509),SOURCE!H2509,  SUBSTITUTE(SUBSTITUTE(TEXT(SOURCE!H2509,"????0"),"  ","")," ",""))   ))), "")&amp;
       IF(ISTEXT(SOURCE!H2509),SOURCE!H2509, SUBSTITUTE(SUBSTITUTE(TEXT(SOURCE!H2509,"????0"),"  ","")," ",""))   &amp;","&amp; IF(lookups!$J$2-3 &gt;= 0, REPT(" ",lookups!$J$2-3-5), "")&amp;
      SOURCE!I2509&amp;
" | "&amp; IF(lookups!$K$2-LEN(SOURCE!I2509) &gt;= 0, REPT(" ",lookups!$K$2-LEN(SOURCE!I2509)), "")&amp;
      SOURCE!J2509&amp;      IF(lookups!$L$2-LEN(SOURCE!J2509) &gt;= 0, REPT(" ",lookups!$L$2-LEN(SOURCE!J2509)), "")&amp;
" | "&amp; IF(lookups!$K$2-LEN(SOURCE!I2509) &gt;= 0, REPT(" ",lookups!$K$2-LEN(SOURCE!I2509)), "")&amp;
      SOURCE!K2509&amp;      IF(lookups!$L$2-LEN(SOURCE!K2509) &gt;= 0, REPT(" ",lookups!$M$2-LEN(SOURCE!K2509)), "")&amp;
" | "&amp; SOURCE!L2509&amp;      IF(lookups!$O$2-LEN(SOURCE!L2509) &gt;= 0, REPT(" ",lookups!$O$2-LEN(SOURCE!L2509)), "")&amp;
" | "&amp; SOURCE!M2509&amp;      IF(lookups!$P$2-LEN(SOURCE!M2509) &gt;= 0, REPT(" ",lookups!$P$2-LEN(SOURCE!M2509)), "")&amp;
      "},"&amp;IF(SOURCE!O2509&lt;&gt;"",""&amp;SOURCE!O2509,"")
 )
)
)</f>
        <v>0</v>
      </c>
    </row>
    <row r="2473" customFormat="false" ht="15.75" hidden="true" customHeight="false" outlineLevel="0" collapsed="false">
      <c r="A2473" s="263" t="n">
        <f aca="false">IF(AND(OR(SOURCE!A2510="",ISBLANK(SOURCE!A2510)),SOURCE!B2510&gt;0),IF(ISBLANK(SOURCE!C2510),"",SOURCE!C2510),
IF(SOURCE!B2510&lt;0,VLOOKUP(SOURCE!B2510,lookups!A$1:B$25,2,0),
  IF(ISBLANK(SOURCE!B2510),
    "",
    "/* "&amp;TEXT(SOURCE!B2510,"???0")&amp;" *"&amp;
      SOURCE!C2510&amp;", "&amp; IF(lookups!$E$2-LEN(SOURCE!C2510) &gt;= 0, REPT(" ",lookups!$E$2-LEN(SOURCE!C2510)), "")&amp;
      SOURCE!D2510&amp;", "&amp; IF(lookups!$F$2-LEN(SOURCE!D2510) &gt;= 0, REPT(" ",lookups!$F$2-LEN(SOURCE!D2510)), "")&amp;
      SOURCE!E2510&amp;", "&amp; IF(lookups!$G$2-LEN(SOURCE!E2510) &gt;=0, REPT(" ",lookups!$G$2-LEN(SOURCE!E2510)), "")&amp;
      SOURCE!F2510&amp;", "&amp; IF(lookups!$H$2-LEN(SOURCE!F2510) &gt;= 0, REPT(" ",lookups!$H$2-LEN(SOURCE!F2510)+2), "")&amp;"("&amp;
      SUBSTITUTE(TEXT(SOURCE!G2510,"??0"),"  ","")&amp;" &lt;&lt; TAM_MAX_BITS) |"&amp; IF(lookups!$I$2-3 &gt;= 0, REPT(" ",MAX(1,lookups!$I$2-5+4+1-1-LEN(  IF(ISTEXT(SOURCE!H2510),SOURCE!H2510,  SUBSTITUTE(SUBSTITUTE(TEXT(SOURCE!H2510,"????0"),"  ","")," ",""))   ))), "")&amp;
       IF(ISTEXT(SOURCE!H2510),SOURCE!H2510, SUBSTITUTE(SUBSTITUTE(TEXT(SOURCE!H2510,"????0"),"  ","")," ",""))   &amp;","&amp; IF(lookups!$J$2-3 &gt;= 0, REPT(" ",lookups!$J$2-3-5), "")&amp;
      SOURCE!I2510&amp;
" | "&amp; IF(lookups!$K$2-LEN(SOURCE!I2510) &gt;= 0, REPT(" ",lookups!$K$2-LEN(SOURCE!I2510)), "")&amp;
      SOURCE!J2510&amp;      IF(lookups!$L$2-LEN(SOURCE!J2510) &gt;= 0, REPT(" ",lookups!$L$2-LEN(SOURCE!J2510)), "")&amp;
" | "&amp; IF(lookups!$K$2-LEN(SOURCE!I2510) &gt;= 0, REPT(" ",lookups!$K$2-LEN(SOURCE!I2510)), "")&amp;
      SOURCE!K2510&amp;      IF(lookups!$L$2-LEN(SOURCE!K2510) &gt;= 0, REPT(" ",lookups!$M$2-LEN(SOURCE!K2510)), "")&amp;
" | "&amp; SOURCE!L2510&amp;      IF(lookups!$O$2-LEN(SOURCE!L2510) &gt;= 0, REPT(" ",lookups!$O$2-LEN(SOURCE!L2510)), "")&amp;
" | "&amp; SOURCE!M2510&amp;      IF(lookups!$P$2-LEN(SOURCE!M2510) &gt;= 0, REPT(" ",lookups!$P$2-LEN(SOURCE!M2510)), "")&amp;
      "},"&amp;IF(SOURCE!O2510&lt;&gt;"",""&amp;SOURCE!O2510,"")
 )
)
)</f>
        <v>0</v>
      </c>
    </row>
    <row r="2474" customFormat="false" ht="15.75" hidden="true" customHeight="false" outlineLevel="0" collapsed="false">
      <c r="A2474" s="263" t="n">
        <f aca="false">IF(AND(OR(SOURCE!A2511="",ISBLANK(SOURCE!A2511)),SOURCE!B2511&gt;0),IF(ISBLANK(SOURCE!C2511),"",SOURCE!C2511),
IF(SOURCE!B2511&lt;0,VLOOKUP(SOURCE!B2511,lookups!A$1:B$25,2,0),
  IF(ISBLANK(SOURCE!B2511),
    "",
    "/* "&amp;TEXT(SOURCE!B2511,"???0")&amp;" *"&amp;
      SOURCE!C2511&amp;", "&amp; IF(lookups!$E$2-LEN(SOURCE!C2511) &gt;= 0, REPT(" ",lookups!$E$2-LEN(SOURCE!C2511)), "")&amp;
      SOURCE!D2511&amp;", "&amp; IF(lookups!$F$2-LEN(SOURCE!D2511) &gt;= 0, REPT(" ",lookups!$F$2-LEN(SOURCE!D2511)), "")&amp;
      SOURCE!E2511&amp;", "&amp; IF(lookups!$G$2-LEN(SOURCE!E2511) &gt;=0, REPT(" ",lookups!$G$2-LEN(SOURCE!E2511)), "")&amp;
      SOURCE!F2511&amp;", "&amp; IF(lookups!$H$2-LEN(SOURCE!F2511) &gt;= 0, REPT(" ",lookups!$H$2-LEN(SOURCE!F2511)+2), "")&amp;"("&amp;
      SUBSTITUTE(TEXT(SOURCE!G2511,"??0"),"  ","")&amp;" &lt;&lt; TAM_MAX_BITS) |"&amp; IF(lookups!$I$2-3 &gt;= 0, REPT(" ",MAX(1,lookups!$I$2-5+4+1-1-LEN(  IF(ISTEXT(SOURCE!H2511),SOURCE!H2511,  SUBSTITUTE(SUBSTITUTE(TEXT(SOURCE!H2511,"????0"),"  ","")," ",""))   ))), "")&amp;
       IF(ISTEXT(SOURCE!H2511),SOURCE!H2511, SUBSTITUTE(SUBSTITUTE(TEXT(SOURCE!H2511,"????0"),"  ","")," ",""))   &amp;","&amp; IF(lookups!$J$2-3 &gt;= 0, REPT(" ",lookups!$J$2-3-5), "")&amp;
      SOURCE!I2511&amp;
" | "&amp; IF(lookups!$K$2-LEN(SOURCE!I2511) &gt;= 0, REPT(" ",lookups!$K$2-LEN(SOURCE!I2511)), "")&amp;
      SOURCE!J2511&amp;      IF(lookups!$L$2-LEN(SOURCE!J2511) &gt;= 0, REPT(" ",lookups!$L$2-LEN(SOURCE!J2511)), "")&amp;
" | "&amp; IF(lookups!$K$2-LEN(SOURCE!I2511) &gt;= 0, REPT(" ",lookups!$K$2-LEN(SOURCE!I2511)), "")&amp;
      SOURCE!K2511&amp;      IF(lookups!$L$2-LEN(SOURCE!K2511) &gt;= 0, REPT(" ",lookups!$M$2-LEN(SOURCE!K2511)), "")&amp;
" | "&amp; SOURCE!L2511&amp;      IF(lookups!$O$2-LEN(SOURCE!L2511) &gt;= 0, REPT(" ",lookups!$O$2-LEN(SOURCE!L2511)), "")&amp;
" | "&amp; SOURCE!M2511&amp;      IF(lookups!$P$2-LEN(SOURCE!M2511) &gt;= 0, REPT(" ",lookups!$P$2-LEN(SOURCE!M2511)), "")&amp;
      "},"&amp;IF(SOURCE!O2511&lt;&gt;"",""&amp;SOURCE!O2511,"")
 )
)
)</f>
        <v>0</v>
      </c>
    </row>
    <row r="2475" customFormat="false" ht="15.75" hidden="true" customHeight="false" outlineLevel="0" collapsed="false">
      <c r="A2475" s="263" t="n">
        <f aca="false">IF(AND(OR(SOURCE!A2512="",ISBLANK(SOURCE!A2512)),SOURCE!B2512&gt;0),IF(ISBLANK(SOURCE!C2512),"",SOURCE!C2512),
IF(SOURCE!B2512&lt;0,VLOOKUP(SOURCE!B2512,lookups!A$1:B$25,2,0),
  IF(ISBLANK(SOURCE!B2512),
    "",
    "/* "&amp;TEXT(SOURCE!B2512,"???0")&amp;" *"&amp;
      SOURCE!C2512&amp;", "&amp; IF(lookups!$E$2-LEN(SOURCE!C2512) &gt;= 0, REPT(" ",lookups!$E$2-LEN(SOURCE!C2512)), "")&amp;
      SOURCE!D2512&amp;", "&amp; IF(lookups!$F$2-LEN(SOURCE!D2512) &gt;= 0, REPT(" ",lookups!$F$2-LEN(SOURCE!D2512)), "")&amp;
      SOURCE!E2512&amp;", "&amp; IF(lookups!$G$2-LEN(SOURCE!E2512) &gt;=0, REPT(" ",lookups!$G$2-LEN(SOURCE!E2512)), "")&amp;
      SOURCE!F2512&amp;", "&amp; IF(lookups!$H$2-LEN(SOURCE!F2512) &gt;= 0, REPT(" ",lookups!$H$2-LEN(SOURCE!F2512)+2), "")&amp;"("&amp;
      SUBSTITUTE(TEXT(SOURCE!G2512,"??0"),"  ","")&amp;" &lt;&lt; TAM_MAX_BITS) |"&amp; IF(lookups!$I$2-3 &gt;= 0, REPT(" ",MAX(1,lookups!$I$2-5+4+1-1-LEN(  IF(ISTEXT(SOURCE!H2512),SOURCE!H2512,  SUBSTITUTE(SUBSTITUTE(TEXT(SOURCE!H2512,"????0"),"  ","")," ",""))   ))), "")&amp;
       IF(ISTEXT(SOURCE!H2512),SOURCE!H2512, SUBSTITUTE(SUBSTITUTE(TEXT(SOURCE!H2512,"????0"),"  ","")," ",""))   &amp;","&amp; IF(lookups!$J$2-3 &gt;= 0, REPT(" ",lookups!$J$2-3-5), "")&amp;
      SOURCE!I2512&amp;
" | "&amp; IF(lookups!$K$2-LEN(SOURCE!I2512) &gt;= 0, REPT(" ",lookups!$K$2-LEN(SOURCE!I2512)), "")&amp;
      SOURCE!J2512&amp;      IF(lookups!$L$2-LEN(SOURCE!J2512) &gt;= 0, REPT(" ",lookups!$L$2-LEN(SOURCE!J2512)), "")&amp;
" | "&amp; IF(lookups!$K$2-LEN(SOURCE!I2512) &gt;= 0, REPT(" ",lookups!$K$2-LEN(SOURCE!I2512)), "")&amp;
      SOURCE!K2512&amp;      IF(lookups!$L$2-LEN(SOURCE!K2512) &gt;= 0, REPT(" ",lookups!$M$2-LEN(SOURCE!K2512)), "")&amp;
" | "&amp; SOURCE!L2512&amp;      IF(lookups!$O$2-LEN(SOURCE!L2512) &gt;= 0, REPT(" ",lookups!$O$2-LEN(SOURCE!L2512)), "")&amp;
" | "&amp; SOURCE!M2512&amp;      IF(lookups!$P$2-LEN(SOURCE!M2512) &gt;= 0, REPT(" ",lookups!$P$2-LEN(SOURCE!M2512)), "")&amp;
      "},"&amp;IF(SOURCE!O2512&lt;&gt;"",""&amp;SOURCE!O2512,"")
 )
)
)</f>
        <v>0</v>
      </c>
    </row>
    <row r="2476" customFormat="false" ht="15.75" hidden="true" customHeight="false" outlineLevel="0" collapsed="false">
      <c r="A2476" s="263" t="n">
        <f aca="false">IF(AND(OR(SOURCE!A2513="",ISBLANK(SOURCE!A2513)),SOURCE!B2513&gt;0),IF(ISBLANK(SOURCE!C2513),"",SOURCE!C2513),
IF(SOURCE!B2513&lt;0,VLOOKUP(SOURCE!B2513,lookups!A$1:B$25,2,0),
  IF(ISBLANK(SOURCE!B2513),
    "",
    "/* "&amp;TEXT(SOURCE!B2513,"???0")&amp;" *"&amp;
      SOURCE!C2513&amp;", "&amp; IF(lookups!$E$2-LEN(SOURCE!C2513) &gt;= 0, REPT(" ",lookups!$E$2-LEN(SOURCE!C2513)), "")&amp;
      SOURCE!D2513&amp;", "&amp; IF(lookups!$F$2-LEN(SOURCE!D2513) &gt;= 0, REPT(" ",lookups!$F$2-LEN(SOURCE!D2513)), "")&amp;
      SOURCE!E2513&amp;", "&amp; IF(lookups!$G$2-LEN(SOURCE!E2513) &gt;=0, REPT(" ",lookups!$G$2-LEN(SOURCE!E2513)), "")&amp;
      SOURCE!F2513&amp;", "&amp; IF(lookups!$H$2-LEN(SOURCE!F2513) &gt;= 0, REPT(" ",lookups!$H$2-LEN(SOURCE!F2513)+2), "")&amp;"("&amp;
      SUBSTITUTE(TEXT(SOURCE!G2513,"??0"),"  ","")&amp;" &lt;&lt; TAM_MAX_BITS) |"&amp; IF(lookups!$I$2-3 &gt;= 0, REPT(" ",MAX(1,lookups!$I$2-5+4+1-1-LEN(  IF(ISTEXT(SOURCE!H2513),SOURCE!H2513,  SUBSTITUTE(SUBSTITUTE(TEXT(SOURCE!H2513,"????0"),"  ","")," ",""))   ))), "")&amp;
       IF(ISTEXT(SOURCE!H2513),SOURCE!H2513, SUBSTITUTE(SUBSTITUTE(TEXT(SOURCE!H2513,"????0"),"  ","")," ",""))   &amp;","&amp; IF(lookups!$J$2-3 &gt;= 0, REPT(" ",lookups!$J$2-3-5), "")&amp;
      SOURCE!I2513&amp;
" | "&amp; IF(lookups!$K$2-LEN(SOURCE!I2513) &gt;= 0, REPT(" ",lookups!$K$2-LEN(SOURCE!I2513)), "")&amp;
      SOURCE!J2513&amp;      IF(lookups!$L$2-LEN(SOURCE!J2513) &gt;= 0, REPT(" ",lookups!$L$2-LEN(SOURCE!J2513)), "")&amp;
" | "&amp; IF(lookups!$K$2-LEN(SOURCE!I2513) &gt;= 0, REPT(" ",lookups!$K$2-LEN(SOURCE!I2513)), "")&amp;
      SOURCE!K2513&amp;      IF(lookups!$L$2-LEN(SOURCE!K2513) &gt;= 0, REPT(" ",lookups!$M$2-LEN(SOURCE!K2513)), "")&amp;
" | "&amp; SOURCE!L2513&amp;      IF(lookups!$O$2-LEN(SOURCE!L2513) &gt;= 0, REPT(" ",lookups!$O$2-LEN(SOURCE!L2513)), "")&amp;
" | "&amp; SOURCE!M2513&amp;      IF(lookups!$P$2-LEN(SOURCE!M2513) &gt;= 0, REPT(" ",lookups!$P$2-LEN(SOURCE!M2513)), "")&amp;
      "},"&amp;IF(SOURCE!O2513&lt;&gt;"",""&amp;SOURCE!O2513,"")
 )
)
)</f>
        <v>0</v>
      </c>
    </row>
    <row r="2477" customFormat="false" ht="15.75" hidden="true" customHeight="false" outlineLevel="0" collapsed="false">
      <c r="A2477" s="263" t="n">
        <f aca="false">IF(AND(OR(SOURCE!A2514="",ISBLANK(SOURCE!A2514)),SOURCE!B2514&gt;0),IF(ISBLANK(SOURCE!C2514),"",SOURCE!C2514),
IF(SOURCE!B2514&lt;0,VLOOKUP(SOURCE!B2514,lookups!A$1:B$25,2,0),
  IF(ISBLANK(SOURCE!B2514),
    "",
    "/* "&amp;TEXT(SOURCE!B2514,"???0")&amp;" *"&amp;
      SOURCE!C2514&amp;", "&amp; IF(lookups!$E$2-LEN(SOURCE!C2514) &gt;= 0, REPT(" ",lookups!$E$2-LEN(SOURCE!C2514)), "")&amp;
      SOURCE!D2514&amp;", "&amp; IF(lookups!$F$2-LEN(SOURCE!D2514) &gt;= 0, REPT(" ",lookups!$F$2-LEN(SOURCE!D2514)), "")&amp;
      SOURCE!E2514&amp;", "&amp; IF(lookups!$G$2-LEN(SOURCE!E2514) &gt;=0, REPT(" ",lookups!$G$2-LEN(SOURCE!E2514)), "")&amp;
      SOURCE!F2514&amp;", "&amp; IF(lookups!$H$2-LEN(SOURCE!F2514) &gt;= 0, REPT(" ",lookups!$H$2-LEN(SOURCE!F2514)+2), "")&amp;"("&amp;
      SUBSTITUTE(TEXT(SOURCE!G2514,"??0"),"  ","")&amp;" &lt;&lt; TAM_MAX_BITS) |"&amp; IF(lookups!$I$2-3 &gt;= 0, REPT(" ",MAX(1,lookups!$I$2-5+4+1-1-LEN(  IF(ISTEXT(SOURCE!H2514),SOURCE!H2514,  SUBSTITUTE(SUBSTITUTE(TEXT(SOURCE!H2514,"????0"),"  ","")," ",""))   ))), "")&amp;
       IF(ISTEXT(SOURCE!H2514),SOURCE!H2514, SUBSTITUTE(SUBSTITUTE(TEXT(SOURCE!H2514,"????0"),"  ","")," ",""))   &amp;","&amp; IF(lookups!$J$2-3 &gt;= 0, REPT(" ",lookups!$J$2-3-5), "")&amp;
      SOURCE!I2514&amp;
" | "&amp; IF(lookups!$K$2-LEN(SOURCE!I2514) &gt;= 0, REPT(" ",lookups!$K$2-LEN(SOURCE!I2514)), "")&amp;
      SOURCE!J2514&amp;      IF(lookups!$L$2-LEN(SOURCE!J2514) &gt;= 0, REPT(" ",lookups!$L$2-LEN(SOURCE!J2514)), "")&amp;
" | "&amp; IF(lookups!$K$2-LEN(SOURCE!I2514) &gt;= 0, REPT(" ",lookups!$K$2-LEN(SOURCE!I2514)), "")&amp;
      SOURCE!K2514&amp;      IF(lookups!$L$2-LEN(SOURCE!K2514) &gt;= 0, REPT(" ",lookups!$M$2-LEN(SOURCE!K2514)), "")&amp;
" | "&amp; SOURCE!L2514&amp;      IF(lookups!$O$2-LEN(SOURCE!L2514) &gt;= 0, REPT(" ",lookups!$O$2-LEN(SOURCE!L2514)), "")&amp;
" | "&amp; SOURCE!M2514&amp;      IF(lookups!$P$2-LEN(SOURCE!M2514) &gt;= 0, REPT(" ",lookups!$P$2-LEN(SOURCE!M2514)), "")&amp;
      "},"&amp;IF(SOURCE!O2514&lt;&gt;"",""&amp;SOURCE!O2514,"")
 )
)
)</f>
        <v>0</v>
      </c>
    </row>
    <row r="2478" customFormat="false" ht="15.75" hidden="true" customHeight="false" outlineLevel="0" collapsed="false">
      <c r="A2478" s="263" t="n">
        <f aca="false">IF(AND(OR(SOURCE!A2515="",ISBLANK(SOURCE!A2515)),SOURCE!B2515&gt;0),IF(ISBLANK(SOURCE!C2515),"",SOURCE!C2515),
IF(SOURCE!B2515&lt;0,VLOOKUP(SOURCE!B2515,lookups!A$1:B$25,2,0),
  IF(ISBLANK(SOURCE!B2515),
    "",
    "/* "&amp;TEXT(SOURCE!B2515,"???0")&amp;" *"&amp;
      SOURCE!C2515&amp;", "&amp; IF(lookups!$E$2-LEN(SOURCE!C2515) &gt;= 0, REPT(" ",lookups!$E$2-LEN(SOURCE!C2515)), "")&amp;
      SOURCE!D2515&amp;", "&amp; IF(lookups!$F$2-LEN(SOURCE!D2515) &gt;= 0, REPT(" ",lookups!$F$2-LEN(SOURCE!D2515)), "")&amp;
      SOURCE!E2515&amp;", "&amp; IF(lookups!$G$2-LEN(SOURCE!E2515) &gt;=0, REPT(" ",lookups!$G$2-LEN(SOURCE!E2515)), "")&amp;
      SOURCE!F2515&amp;", "&amp; IF(lookups!$H$2-LEN(SOURCE!F2515) &gt;= 0, REPT(" ",lookups!$H$2-LEN(SOURCE!F2515)+2), "")&amp;"("&amp;
      SUBSTITUTE(TEXT(SOURCE!G2515,"??0"),"  ","")&amp;" &lt;&lt; TAM_MAX_BITS) |"&amp; IF(lookups!$I$2-3 &gt;= 0, REPT(" ",MAX(1,lookups!$I$2-5+4+1-1-LEN(  IF(ISTEXT(SOURCE!H2515),SOURCE!H2515,  SUBSTITUTE(SUBSTITUTE(TEXT(SOURCE!H2515,"????0"),"  ","")," ",""))   ))), "")&amp;
       IF(ISTEXT(SOURCE!H2515),SOURCE!H2515, SUBSTITUTE(SUBSTITUTE(TEXT(SOURCE!H2515,"????0"),"  ","")," ",""))   &amp;","&amp; IF(lookups!$J$2-3 &gt;= 0, REPT(" ",lookups!$J$2-3-5), "")&amp;
      SOURCE!I2515&amp;
" | "&amp; IF(lookups!$K$2-LEN(SOURCE!I2515) &gt;= 0, REPT(" ",lookups!$K$2-LEN(SOURCE!I2515)), "")&amp;
      SOURCE!J2515&amp;      IF(lookups!$L$2-LEN(SOURCE!J2515) &gt;= 0, REPT(" ",lookups!$L$2-LEN(SOURCE!J2515)), "")&amp;
" | "&amp; IF(lookups!$K$2-LEN(SOURCE!I2515) &gt;= 0, REPT(" ",lookups!$K$2-LEN(SOURCE!I2515)), "")&amp;
      SOURCE!K2515&amp;      IF(lookups!$L$2-LEN(SOURCE!K2515) &gt;= 0, REPT(" ",lookups!$M$2-LEN(SOURCE!K2515)), "")&amp;
" | "&amp; SOURCE!L2515&amp;      IF(lookups!$O$2-LEN(SOURCE!L2515) &gt;= 0, REPT(" ",lookups!$O$2-LEN(SOURCE!L2515)), "")&amp;
" | "&amp; SOURCE!M2515&amp;      IF(lookups!$P$2-LEN(SOURCE!M2515) &gt;= 0, REPT(" ",lookups!$P$2-LEN(SOURCE!M2515)), "")&amp;
      "},"&amp;IF(SOURCE!O2515&lt;&gt;"",""&amp;SOURCE!O2515,"")
 )
)
)</f>
        <v>0</v>
      </c>
    </row>
    <row r="2479" customFormat="false" ht="15.75" hidden="true" customHeight="false" outlineLevel="0" collapsed="false">
      <c r="A2479" s="263" t="n">
        <f aca="false">IF(AND(OR(SOURCE!A2516="",ISBLANK(SOURCE!A2516)),SOURCE!B2516&gt;0),IF(ISBLANK(SOURCE!C2516),"",SOURCE!C2516),
IF(SOURCE!B2516&lt;0,VLOOKUP(SOURCE!B2516,lookups!A$1:B$25,2,0),
  IF(ISBLANK(SOURCE!B2516),
    "",
    "/* "&amp;TEXT(SOURCE!B2516,"???0")&amp;" *"&amp;
      SOURCE!C2516&amp;", "&amp; IF(lookups!$E$2-LEN(SOURCE!C2516) &gt;= 0, REPT(" ",lookups!$E$2-LEN(SOURCE!C2516)), "")&amp;
      SOURCE!D2516&amp;", "&amp; IF(lookups!$F$2-LEN(SOURCE!D2516) &gt;= 0, REPT(" ",lookups!$F$2-LEN(SOURCE!D2516)), "")&amp;
      SOURCE!E2516&amp;", "&amp; IF(lookups!$G$2-LEN(SOURCE!E2516) &gt;=0, REPT(" ",lookups!$G$2-LEN(SOURCE!E2516)), "")&amp;
      SOURCE!F2516&amp;", "&amp; IF(lookups!$H$2-LEN(SOURCE!F2516) &gt;= 0, REPT(" ",lookups!$H$2-LEN(SOURCE!F2516)+2), "")&amp;"("&amp;
      SUBSTITUTE(TEXT(SOURCE!G2516,"??0"),"  ","")&amp;" &lt;&lt; TAM_MAX_BITS) |"&amp; IF(lookups!$I$2-3 &gt;= 0, REPT(" ",MAX(1,lookups!$I$2-5+4+1-1-LEN(  IF(ISTEXT(SOURCE!H2516),SOURCE!H2516,  SUBSTITUTE(SUBSTITUTE(TEXT(SOURCE!H2516,"????0"),"  ","")," ",""))   ))), "")&amp;
       IF(ISTEXT(SOURCE!H2516),SOURCE!H2516, SUBSTITUTE(SUBSTITUTE(TEXT(SOURCE!H2516,"????0"),"  ","")," ",""))   &amp;","&amp; IF(lookups!$J$2-3 &gt;= 0, REPT(" ",lookups!$J$2-3-5), "")&amp;
      SOURCE!I2516&amp;
" | "&amp; IF(lookups!$K$2-LEN(SOURCE!I2516) &gt;= 0, REPT(" ",lookups!$K$2-LEN(SOURCE!I2516)), "")&amp;
      SOURCE!J2516&amp;      IF(lookups!$L$2-LEN(SOURCE!J2516) &gt;= 0, REPT(" ",lookups!$L$2-LEN(SOURCE!J2516)), "")&amp;
" | "&amp; IF(lookups!$K$2-LEN(SOURCE!I2516) &gt;= 0, REPT(" ",lookups!$K$2-LEN(SOURCE!I2516)), "")&amp;
      SOURCE!K2516&amp;      IF(lookups!$L$2-LEN(SOURCE!K2516) &gt;= 0, REPT(" ",lookups!$M$2-LEN(SOURCE!K2516)), "")&amp;
" | "&amp; SOURCE!L2516&amp;      IF(lookups!$O$2-LEN(SOURCE!L2516) &gt;= 0, REPT(" ",lookups!$O$2-LEN(SOURCE!L2516)), "")&amp;
" | "&amp; SOURCE!M2516&amp;      IF(lookups!$P$2-LEN(SOURCE!M2516) &gt;= 0, REPT(" ",lookups!$P$2-LEN(SOURCE!M2516)), "")&amp;
      "},"&amp;IF(SOURCE!O2516&lt;&gt;"",""&amp;SOURCE!O2516,"")
 )
)
)</f>
        <v>0</v>
      </c>
    </row>
    <row r="2480" customFormat="false" ht="15.75" hidden="true" customHeight="false" outlineLevel="0" collapsed="false">
      <c r="A2480" s="263" t="n">
        <f aca="false">IF(AND(OR(SOURCE!A2517="",ISBLANK(SOURCE!A2517)),SOURCE!B2517&gt;0),IF(ISBLANK(SOURCE!C2517),"",SOURCE!C2517),
IF(SOURCE!B2517&lt;0,VLOOKUP(SOURCE!B2517,lookups!A$1:B$25,2,0),
  IF(ISBLANK(SOURCE!B2517),
    "",
    "/* "&amp;TEXT(SOURCE!B2517,"???0")&amp;" *"&amp;
      SOURCE!C2517&amp;", "&amp; IF(lookups!$E$2-LEN(SOURCE!C2517) &gt;= 0, REPT(" ",lookups!$E$2-LEN(SOURCE!C2517)), "")&amp;
      SOURCE!D2517&amp;", "&amp; IF(lookups!$F$2-LEN(SOURCE!D2517) &gt;= 0, REPT(" ",lookups!$F$2-LEN(SOURCE!D2517)), "")&amp;
      SOURCE!E2517&amp;", "&amp; IF(lookups!$G$2-LEN(SOURCE!E2517) &gt;=0, REPT(" ",lookups!$G$2-LEN(SOURCE!E2517)), "")&amp;
      SOURCE!F2517&amp;", "&amp; IF(lookups!$H$2-LEN(SOURCE!F2517) &gt;= 0, REPT(" ",lookups!$H$2-LEN(SOURCE!F2517)+2), "")&amp;"("&amp;
      SUBSTITUTE(TEXT(SOURCE!G2517,"??0"),"  ","")&amp;" &lt;&lt; TAM_MAX_BITS) |"&amp; IF(lookups!$I$2-3 &gt;= 0, REPT(" ",MAX(1,lookups!$I$2-5+4+1-1-LEN(  IF(ISTEXT(SOURCE!H2517),SOURCE!H2517,  SUBSTITUTE(SUBSTITUTE(TEXT(SOURCE!H2517,"????0"),"  ","")," ",""))   ))), "")&amp;
       IF(ISTEXT(SOURCE!H2517),SOURCE!H2517, SUBSTITUTE(SUBSTITUTE(TEXT(SOURCE!H2517,"????0"),"  ","")," ",""))   &amp;","&amp; IF(lookups!$J$2-3 &gt;= 0, REPT(" ",lookups!$J$2-3-5), "")&amp;
      SOURCE!I2517&amp;
" | "&amp; IF(lookups!$K$2-LEN(SOURCE!I2517) &gt;= 0, REPT(" ",lookups!$K$2-LEN(SOURCE!I2517)), "")&amp;
      SOURCE!J2517&amp;      IF(lookups!$L$2-LEN(SOURCE!J2517) &gt;= 0, REPT(" ",lookups!$L$2-LEN(SOURCE!J2517)), "")&amp;
" | "&amp; IF(lookups!$K$2-LEN(SOURCE!I2517) &gt;= 0, REPT(" ",lookups!$K$2-LEN(SOURCE!I2517)), "")&amp;
      SOURCE!K2517&amp;      IF(lookups!$L$2-LEN(SOURCE!K2517) &gt;= 0, REPT(" ",lookups!$M$2-LEN(SOURCE!K2517)), "")&amp;
" | "&amp; SOURCE!L2517&amp;      IF(lookups!$O$2-LEN(SOURCE!L2517) &gt;= 0, REPT(" ",lookups!$O$2-LEN(SOURCE!L2517)), "")&amp;
" | "&amp; SOURCE!M2517&amp;      IF(lookups!$P$2-LEN(SOURCE!M2517) &gt;= 0, REPT(" ",lookups!$P$2-LEN(SOURCE!M2517)), "")&amp;
      "},"&amp;IF(SOURCE!O2517&lt;&gt;"",""&amp;SOURCE!O2517,"")
 )
)
)</f>
        <v>0</v>
      </c>
    </row>
    <row r="2481" customFormat="false" ht="15.75" hidden="true" customHeight="false" outlineLevel="0" collapsed="false">
      <c r="A2481" s="263" t="n">
        <f aca="false">IF(AND(OR(SOURCE!A2518="",ISBLANK(SOURCE!A2518)),SOURCE!B2518&gt;0),IF(ISBLANK(SOURCE!C2518),"",SOURCE!C2518),
IF(SOURCE!B2518&lt;0,VLOOKUP(SOURCE!B2518,lookups!A$1:B$25,2,0),
  IF(ISBLANK(SOURCE!B2518),
    "",
    "/* "&amp;TEXT(SOURCE!B2518,"???0")&amp;" *"&amp;
      SOURCE!C2518&amp;", "&amp; IF(lookups!$E$2-LEN(SOURCE!C2518) &gt;= 0, REPT(" ",lookups!$E$2-LEN(SOURCE!C2518)), "")&amp;
      SOURCE!D2518&amp;", "&amp; IF(lookups!$F$2-LEN(SOURCE!D2518) &gt;= 0, REPT(" ",lookups!$F$2-LEN(SOURCE!D2518)), "")&amp;
      SOURCE!E2518&amp;", "&amp; IF(lookups!$G$2-LEN(SOURCE!E2518) &gt;=0, REPT(" ",lookups!$G$2-LEN(SOURCE!E2518)), "")&amp;
      SOURCE!F2518&amp;", "&amp; IF(lookups!$H$2-LEN(SOURCE!F2518) &gt;= 0, REPT(" ",lookups!$H$2-LEN(SOURCE!F2518)+2), "")&amp;"("&amp;
      SUBSTITUTE(TEXT(SOURCE!G2518,"??0"),"  ","")&amp;" &lt;&lt; TAM_MAX_BITS) |"&amp; IF(lookups!$I$2-3 &gt;= 0, REPT(" ",MAX(1,lookups!$I$2-5+4+1-1-LEN(  IF(ISTEXT(SOURCE!H2518),SOURCE!H2518,  SUBSTITUTE(SUBSTITUTE(TEXT(SOURCE!H2518,"????0"),"  ","")," ",""))   ))), "")&amp;
       IF(ISTEXT(SOURCE!H2518),SOURCE!H2518, SUBSTITUTE(SUBSTITUTE(TEXT(SOURCE!H2518,"????0"),"  ","")," ",""))   &amp;","&amp; IF(lookups!$J$2-3 &gt;= 0, REPT(" ",lookups!$J$2-3-5), "")&amp;
      SOURCE!I2518&amp;
" | "&amp; IF(lookups!$K$2-LEN(SOURCE!I2518) &gt;= 0, REPT(" ",lookups!$K$2-LEN(SOURCE!I2518)), "")&amp;
      SOURCE!J2518&amp;      IF(lookups!$L$2-LEN(SOURCE!J2518) &gt;= 0, REPT(" ",lookups!$L$2-LEN(SOURCE!J2518)), "")&amp;
" | "&amp; IF(lookups!$K$2-LEN(SOURCE!I2518) &gt;= 0, REPT(" ",lookups!$K$2-LEN(SOURCE!I2518)), "")&amp;
      SOURCE!K2518&amp;      IF(lookups!$L$2-LEN(SOURCE!K2518) &gt;= 0, REPT(" ",lookups!$M$2-LEN(SOURCE!K2518)), "")&amp;
" | "&amp; SOURCE!L2518&amp;      IF(lookups!$O$2-LEN(SOURCE!L2518) &gt;= 0, REPT(" ",lookups!$O$2-LEN(SOURCE!L2518)), "")&amp;
" | "&amp; SOURCE!M2518&amp;      IF(lookups!$P$2-LEN(SOURCE!M2518) &gt;= 0, REPT(" ",lookups!$P$2-LEN(SOURCE!M2518)), "")&amp;
      "},"&amp;IF(SOURCE!O2518&lt;&gt;"",""&amp;SOURCE!O2518,"")
 )
)
)</f>
        <v>0</v>
      </c>
    </row>
    <row r="2482" customFormat="false" ht="15.75" hidden="true" customHeight="false" outlineLevel="0" collapsed="false">
      <c r="A2482" s="263" t="n">
        <f aca="false">IF(AND(OR(SOURCE!A2519="",ISBLANK(SOURCE!A2519)),SOURCE!B2519&gt;0),IF(ISBLANK(SOURCE!C2519),"",SOURCE!C2519),
IF(SOURCE!B2519&lt;0,VLOOKUP(SOURCE!B2519,lookups!A$1:B$25,2,0),
  IF(ISBLANK(SOURCE!B2519),
    "",
    "/* "&amp;TEXT(SOURCE!B2519,"???0")&amp;" *"&amp;
      SOURCE!C2519&amp;", "&amp; IF(lookups!$E$2-LEN(SOURCE!C2519) &gt;= 0, REPT(" ",lookups!$E$2-LEN(SOURCE!C2519)), "")&amp;
      SOURCE!D2519&amp;", "&amp; IF(lookups!$F$2-LEN(SOURCE!D2519) &gt;= 0, REPT(" ",lookups!$F$2-LEN(SOURCE!D2519)), "")&amp;
      SOURCE!E2519&amp;", "&amp; IF(lookups!$G$2-LEN(SOURCE!E2519) &gt;=0, REPT(" ",lookups!$G$2-LEN(SOURCE!E2519)), "")&amp;
      SOURCE!F2519&amp;", "&amp; IF(lookups!$H$2-LEN(SOURCE!F2519) &gt;= 0, REPT(" ",lookups!$H$2-LEN(SOURCE!F2519)+2), "")&amp;"("&amp;
      SUBSTITUTE(TEXT(SOURCE!G2519,"??0"),"  ","")&amp;" &lt;&lt; TAM_MAX_BITS) |"&amp; IF(lookups!$I$2-3 &gt;= 0, REPT(" ",MAX(1,lookups!$I$2-5+4+1-1-LEN(  IF(ISTEXT(SOURCE!H2519),SOURCE!H2519,  SUBSTITUTE(SUBSTITUTE(TEXT(SOURCE!H2519,"????0"),"  ","")," ",""))   ))), "")&amp;
       IF(ISTEXT(SOURCE!H2519),SOURCE!H2519, SUBSTITUTE(SUBSTITUTE(TEXT(SOURCE!H2519,"????0"),"  ","")," ",""))   &amp;","&amp; IF(lookups!$J$2-3 &gt;= 0, REPT(" ",lookups!$J$2-3-5), "")&amp;
      SOURCE!I2519&amp;
" | "&amp; IF(lookups!$K$2-LEN(SOURCE!I2519) &gt;= 0, REPT(" ",lookups!$K$2-LEN(SOURCE!I2519)), "")&amp;
      SOURCE!J2519&amp;      IF(lookups!$L$2-LEN(SOURCE!J2519) &gt;= 0, REPT(" ",lookups!$L$2-LEN(SOURCE!J2519)), "")&amp;
" | "&amp; IF(lookups!$K$2-LEN(SOURCE!I2519) &gt;= 0, REPT(" ",lookups!$K$2-LEN(SOURCE!I2519)), "")&amp;
      SOURCE!K2519&amp;      IF(lookups!$L$2-LEN(SOURCE!K2519) &gt;= 0, REPT(" ",lookups!$M$2-LEN(SOURCE!K2519)), "")&amp;
" | "&amp; SOURCE!L2519&amp;      IF(lookups!$O$2-LEN(SOURCE!L2519) &gt;= 0, REPT(" ",lookups!$O$2-LEN(SOURCE!L2519)), "")&amp;
" | "&amp; SOURCE!M2519&amp;      IF(lookups!$P$2-LEN(SOURCE!M2519) &gt;= 0, REPT(" ",lookups!$P$2-LEN(SOURCE!M2519)), "")&amp;
      "},"&amp;IF(SOURCE!O2519&lt;&gt;"",""&amp;SOURCE!O2519,"")
 )
)
)</f>
        <v>0</v>
      </c>
    </row>
    <row r="2483" customFormat="false" ht="15.75" hidden="true" customHeight="false" outlineLevel="0" collapsed="false">
      <c r="A2483" s="263" t="n">
        <f aca="false">IF(AND(OR(SOURCE!A2520="",ISBLANK(SOURCE!A2520)),SOURCE!B2520&gt;0),IF(ISBLANK(SOURCE!C2520),"",SOURCE!C2520),
IF(SOURCE!B2520&lt;0,VLOOKUP(SOURCE!B2520,lookups!A$1:B$25,2,0),
  IF(ISBLANK(SOURCE!B2520),
    "",
    "/* "&amp;TEXT(SOURCE!B2520,"???0")&amp;" *"&amp;
      SOURCE!C2520&amp;", "&amp; IF(lookups!$E$2-LEN(SOURCE!C2520) &gt;= 0, REPT(" ",lookups!$E$2-LEN(SOURCE!C2520)), "")&amp;
      SOURCE!D2520&amp;", "&amp; IF(lookups!$F$2-LEN(SOURCE!D2520) &gt;= 0, REPT(" ",lookups!$F$2-LEN(SOURCE!D2520)), "")&amp;
      SOURCE!E2520&amp;", "&amp; IF(lookups!$G$2-LEN(SOURCE!E2520) &gt;=0, REPT(" ",lookups!$G$2-LEN(SOURCE!E2520)), "")&amp;
      SOURCE!F2520&amp;", "&amp; IF(lookups!$H$2-LEN(SOURCE!F2520) &gt;= 0, REPT(" ",lookups!$H$2-LEN(SOURCE!F2520)+2), "")&amp;"("&amp;
      SUBSTITUTE(TEXT(SOURCE!G2520,"??0"),"  ","")&amp;" &lt;&lt; TAM_MAX_BITS) |"&amp; IF(lookups!$I$2-3 &gt;= 0, REPT(" ",MAX(1,lookups!$I$2-5+4+1-1-LEN(  IF(ISTEXT(SOURCE!H2520),SOURCE!H2520,  SUBSTITUTE(SUBSTITUTE(TEXT(SOURCE!H2520,"????0"),"  ","")," ",""))   ))), "")&amp;
       IF(ISTEXT(SOURCE!H2520),SOURCE!H2520, SUBSTITUTE(SUBSTITUTE(TEXT(SOURCE!H2520,"????0"),"  ","")," ",""))   &amp;","&amp; IF(lookups!$J$2-3 &gt;= 0, REPT(" ",lookups!$J$2-3-5), "")&amp;
      SOURCE!I2520&amp;
" | "&amp; IF(lookups!$K$2-LEN(SOURCE!I2520) &gt;= 0, REPT(" ",lookups!$K$2-LEN(SOURCE!I2520)), "")&amp;
      SOURCE!J2520&amp;      IF(lookups!$L$2-LEN(SOURCE!J2520) &gt;= 0, REPT(" ",lookups!$L$2-LEN(SOURCE!J2520)), "")&amp;
" | "&amp; IF(lookups!$K$2-LEN(SOURCE!I2520) &gt;= 0, REPT(" ",lookups!$K$2-LEN(SOURCE!I2520)), "")&amp;
      SOURCE!K2520&amp;      IF(lookups!$L$2-LEN(SOURCE!K2520) &gt;= 0, REPT(" ",lookups!$M$2-LEN(SOURCE!K2520)), "")&amp;
" | "&amp; SOURCE!L2520&amp;      IF(lookups!$O$2-LEN(SOURCE!L2520) &gt;= 0, REPT(" ",lookups!$O$2-LEN(SOURCE!L2520)), "")&amp;
" | "&amp; SOURCE!M2520&amp;      IF(lookups!$P$2-LEN(SOURCE!M2520) &gt;= 0, REPT(" ",lookups!$P$2-LEN(SOURCE!M2520)), "")&amp;
      "},"&amp;IF(SOURCE!O2520&lt;&gt;"",""&amp;SOURCE!O2520,"")
 )
)
)</f>
        <v>0</v>
      </c>
    </row>
    <row r="2484" customFormat="false" ht="15.75" hidden="true" customHeight="false" outlineLevel="0" collapsed="false">
      <c r="A2484" s="263" t="n">
        <f aca="false">IF(AND(OR(SOURCE!A2521="",ISBLANK(SOURCE!A2521)),SOURCE!B2521&gt;0),IF(ISBLANK(SOURCE!C2521),"",SOURCE!C2521),
IF(SOURCE!B2521&lt;0,VLOOKUP(SOURCE!B2521,lookups!A$1:B$25,2,0),
  IF(ISBLANK(SOURCE!B2521),
    "",
    "/* "&amp;TEXT(SOURCE!B2521,"???0")&amp;" *"&amp;
      SOURCE!C2521&amp;", "&amp; IF(lookups!$E$2-LEN(SOURCE!C2521) &gt;= 0, REPT(" ",lookups!$E$2-LEN(SOURCE!C2521)), "")&amp;
      SOURCE!D2521&amp;", "&amp; IF(lookups!$F$2-LEN(SOURCE!D2521) &gt;= 0, REPT(" ",lookups!$F$2-LEN(SOURCE!D2521)), "")&amp;
      SOURCE!E2521&amp;", "&amp; IF(lookups!$G$2-LEN(SOURCE!E2521) &gt;=0, REPT(" ",lookups!$G$2-LEN(SOURCE!E2521)), "")&amp;
      SOURCE!F2521&amp;", "&amp; IF(lookups!$H$2-LEN(SOURCE!F2521) &gt;= 0, REPT(" ",lookups!$H$2-LEN(SOURCE!F2521)+2), "")&amp;"("&amp;
      SUBSTITUTE(TEXT(SOURCE!G2521,"??0"),"  ","")&amp;" &lt;&lt; TAM_MAX_BITS) |"&amp; IF(lookups!$I$2-3 &gt;= 0, REPT(" ",MAX(1,lookups!$I$2-5+4+1-1-LEN(  IF(ISTEXT(SOURCE!H2521),SOURCE!H2521,  SUBSTITUTE(SUBSTITUTE(TEXT(SOURCE!H2521,"????0"),"  ","")," ",""))   ))), "")&amp;
       IF(ISTEXT(SOURCE!H2521),SOURCE!H2521, SUBSTITUTE(SUBSTITUTE(TEXT(SOURCE!H2521,"????0"),"  ","")," ",""))   &amp;","&amp; IF(lookups!$J$2-3 &gt;= 0, REPT(" ",lookups!$J$2-3-5), "")&amp;
      SOURCE!I2521&amp;
" | "&amp; IF(lookups!$K$2-LEN(SOURCE!I2521) &gt;= 0, REPT(" ",lookups!$K$2-LEN(SOURCE!I2521)), "")&amp;
      SOURCE!J2521&amp;      IF(lookups!$L$2-LEN(SOURCE!J2521) &gt;= 0, REPT(" ",lookups!$L$2-LEN(SOURCE!J2521)), "")&amp;
" | "&amp; IF(lookups!$K$2-LEN(SOURCE!I2521) &gt;= 0, REPT(" ",lookups!$K$2-LEN(SOURCE!I2521)), "")&amp;
      SOURCE!K2521&amp;      IF(lookups!$L$2-LEN(SOURCE!K2521) &gt;= 0, REPT(" ",lookups!$M$2-LEN(SOURCE!K2521)), "")&amp;
" | "&amp; SOURCE!L2521&amp;      IF(lookups!$O$2-LEN(SOURCE!L2521) &gt;= 0, REPT(" ",lookups!$O$2-LEN(SOURCE!L2521)), "")&amp;
" | "&amp; SOURCE!M2521&amp;      IF(lookups!$P$2-LEN(SOURCE!M2521) &gt;= 0, REPT(" ",lookups!$P$2-LEN(SOURCE!M2521)), "")&amp;
      "},"&amp;IF(SOURCE!O2521&lt;&gt;"",""&amp;SOURCE!O2521,"")
 )
)
)</f>
        <v>0</v>
      </c>
    </row>
    <row r="2485" customFormat="false" ht="15.75" hidden="true" customHeight="false" outlineLevel="0" collapsed="false">
      <c r="A2485" s="263" t="n">
        <f aca="false">IF(AND(OR(SOURCE!A2522="",ISBLANK(SOURCE!A2522)),SOURCE!B2522&gt;0),IF(ISBLANK(SOURCE!C2522),"",SOURCE!C2522),
IF(SOURCE!B2522&lt;0,VLOOKUP(SOURCE!B2522,lookups!A$1:B$25,2,0),
  IF(ISBLANK(SOURCE!B2522),
    "",
    "/* "&amp;TEXT(SOURCE!B2522,"???0")&amp;" *"&amp;
      SOURCE!C2522&amp;", "&amp; IF(lookups!$E$2-LEN(SOURCE!C2522) &gt;= 0, REPT(" ",lookups!$E$2-LEN(SOURCE!C2522)), "")&amp;
      SOURCE!D2522&amp;", "&amp; IF(lookups!$F$2-LEN(SOURCE!D2522) &gt;= 0, REPT(" ",lookups!$F$2-LEN(SOURCE!D2522)), "")&amp;
      SOURCE!E2522&amp;", "&amp; IF(lookups!$G$2-LEN(SOURCE!E2522) &gt;=0, REPT(" ",lookups!$G$2-LEN(SOURCE!E2522)), "")&amp;
      SOURCE!F2522&amp;", "&amp; IF(lookups!$H$2-LEN(SOURCE!F2522) &gt;= 0, REPT(" ",lookups!$H$2-LEN(SOURCE!F2522)+2), "")&amp;"("&amp;
      SUBSTITUTE(TEXT(SOURCE!G2522,"??0"),"  ","")&amp;" &lt;&lt; TAM_MAX_BITS) |"&amp; IF(lookups!$I$2-3 &gt;= 0, REPT(" ",MAX(1,lookups!$I$2-5+4+1-1-LEN(  IF(ISTEXT(SOURCE!H2522),SOURCE!H2522,  SUBSTITUTE(SUBSTITUTE(TEXT(SOURCE!H2522,"????0"),"  ","")," ",""))   ))), "")&amp;
       IF(ISTEXT(SOURCE!H2522),SOURCE!H2522, SUBSTITUTE(SUBSTITUTE(TEXT(SOURCE!H2522,"????0"),"  ","")," ",""))   &amp;","&amp; IF(lookups!$J$2-3 &gt;= 0, REPT(" ",lookups!$J$2-3-5), "")&amp;
      SOURCE!I2522&amp;
" | "&amp; IF(lookups!$K$2-LEN(SOURCE!I2522) &gt;= 0, REPT(" ",lookups!$K$2-LEN(SOURCE!I2522)), "")&amp;
      SOURCE!J2522&amp;      IF(lookups!$L$2-LEN(SOURCE!J2522) &gt;= 0, REPT(" ",lookups!$L$2-LEN(SOURCE!J2522)), "")&amp;
" | "&amp; IF(lookups!$K$2-LEN(SOURCE!I2522) &gt;= 0, REPT(" ",lookups!$K$2-LEN(SOURCE!I2522)), "")&amp;
      SOURCE!K2522&amp;      IF(lookups!$L$2-LEN(SOURCE!K2522) &gt;= 0, REPT(" ",lookups!$M$2-LEN(SOURCE!K2522)), "")&amp;
" | "&amp; SOURCE!L2522&amp;      IF(lookups!$O$2-LEN(SOURCE!L2522) &gt;= 0, REPT(" ",lookups!$O$2-LEN(SOURCE!L2522)), "")&amp;
" | "&amp; SOURCE!M2522&amp;      IF(lookups!$P$2-LEN(SOURCE!M2522) &gt;= 0, REPT(" ",lookups!$P$2-LEN(SOURCE!M2522)), "")&amp;
      "},"&amp;IF(SOURCE!O2522&lt;&gt;"",""&amp;SOURCE!O2522,"")
 )
)
)</f>
        <v>0</v>
      </c>
    </row>
    <row r="2486" customFormat="false" ht="15.75" hidden="true" customHeight="false" outlineLevel="0" collapsed="false">
      <c r="A2486" s="263" t="n">
        <f aca="false">IF(AND(OR(SOURCE!A2523="",ISBLANK(SOURCE!A2523)),SOURCE!B2523&gt;0),IF(ISBLANK(SOURCE!C2523),"",SOURCE!C2523),
IF(SOURCE!B2523&lt;0,VLOOKUP(SOURCE!B2523,lookups!A$1:B$25,2,0),
  IF(ISBLANK(SOURCE!B2523),
    "",
    "/* "&amp;TEXT(SOURCE!B2523,"???0")&amp;" *"&amp;
      SOURCE!C2523&amp;", "&amp; IF(lookups!$E$2-LEN(SOURCE!C2523) &gt;= 0, REPT(" ",lookups!$E$2-LEN(SOURCE!C2523)), "")&amp;
      SOURCE!D2523&amp;", "&amp; IF(lookups!$F$2-LEN(SOURCE!D2523) &gt;= 0, REPT(" ",lookups!$F$2-LEN(SOURCE!D2523)), "")&amp;
      SOURCE!E2523&amp;", "&amp; IF(lookups!$G$2-LEN(SOURCE!E2523) &gt;=0, REPT(" ",lookups!$G$2-LEN(SOURCE!E2523)), "")&amp;
      SOURCE!F2523&amp;", "&amp; IF(lookups!$H$2-LEN(SOURCE!F2523) &gt;= 0, REPT(" ",lookups!$H$2-LEN(SOURCE!F2523)+2), "")&amp;"("&amp;
      SUBSTITUTE(TEXT(SOURCE!G2523,"??0"),"  ","")&amp;" &lt;&lt; TAM_MAX_BITS) |"&amp; IF(lookups!$I$2-3 &gt;= 0, REPT(" ",MAX(1,lookups!$I$2-5+4+1-1-LEN(  IF(ISTEXT(SOURCE!H2523),SOURCE!H2523,  SUBSTITUTE(SUBSTITUTE(TEXT(SOURCE!H2523,"????0"),"  ","")," ",""))   ))), "")&amp;
       IF(ISTEXT(SOURCE!H2523),SOURCE!H2523, SUBSTITUTE(SUBSTITUTE(TEXT(SOURCE!H2523,"????0"),"  ","")," ",""))   &amp;","&amp; IF(lookups!$J$2-3 &gt;= 0, REPT(" ",lookups!$J$2-3-5), "")&amp;
      SOURCE!I2523&amp;
" | "&amp; IF(lookups!$K$2-LEN(SOURCE!I2523) &gt;= 0, REPT(" ",lookups!$K$2-LEN(SOURCE!I2523)), "")&amp;
      SOURCE!J2523&amp;      IF(lookups!$L$2-LEN(SOURCE!J2523) &gt;= 0, REPT(" ",lookups!$L$2-LEN(SOURCE!J2523)), "")&amp;
" | "&amp; IF(lookups!$K$2-LEN(SOURCE!I2523) &gt;= 0, REPT(" ",lookups!$K$2-LEN(SOURCE!I2523)), "")&amp;
      SOURCE!K2523&amp;      IF(lookups!$L$2-LEN(SOURCE!K2523) &gt;= 0, REPT(" ",lookups!$M$2-LEN(SOURCE!K2523)), "")&amp;
" | "&amp; SOURCE!L2523&amp;      IF(lookups!$O$2-LEN(SOURCE!L2523) &gt;= 0, REPT(" ",lookups!$O$2-LEN(SOURCE!L2523)), "")&amp;
" | "&amp; SOURCE!M2523&amp;      IF(lookups!$P$2-LEN(SOURCE!M2523) &gt;= 0, REPT(" ",lookups!$P$2-LEN(SOURCE!M2523)), "")&amp;
      "},"&amp;IF(SOURCE!O2523&lt;&gt;"",""&amp;SOURCE!O2523,"")
 )
)
)</f>
        <v>0</v>
      </c>
    </row>
    <row r="2487" customFormat="false" ht="15.75" hidden="true" customHeight="false" outlineLevel="0" collapsed="false">
      <c r="A2487" s="263" t="n">
        <f aca="false">IF(AND(OR(SOURCE!A2524="",ISBLANK(SOURCE!A2524)),SOURCE!B2524&gt;0),IF(ISBLANK(SOURCE!C2524),"",SOURCE!C2524),
IF(SOURCE!B2524&lt;0,VLOOKUP(SOURCE!B2524,lookups!A$1:B$25,2,0),
  IF(ISBLANK(SOURCE!B2524),
    "",
    "/* "&amp;TEXT(SOURCE!B2524,"???0")&amp;" *"&amp;
      SOURCE!C2524&amp;", "&amp; IF(lookups!$E$2-LEN(SOURCE!C2524) &gt;= 0, REPT(" ",lookups!$E$2-LEN(SOURCE!C2524)), "")&amp;
      SOURCE!D2524&amp;", "&amp; IF(lookups!$F$2-LEN(SOURCE!D2524) &gt;= 0, REPT(" ",lookups!$F$2-LEN(SOURCE!D2524)), "")&amp;
      SOURCE!E2524&amp;", "&amp; IF(lookups!$G$2-LEN(SOURCE!E2524) &gt;=0, REPT(" ",lookups!$G$2-LEN(SOURCE!E2524)), "")&amp;
      SOURCE!F2524&amp;", "&amp; IF(lookups!$H$2-LEN(SOURCE!F2524) &gt;= 0, REPT(" ",lookups!$H$2-LEN(SOURCE!F2524)+2), "")&amp;"("&amp;
      SUBSTITUTE(TEXT(SOURCE!G2524,"??0"),"  ","")&amp;" &lt;&lt; TAM_MAX_BITS) |"&amp; IF(lookups!$I$2-3 &gt;= 0, REPT(" ",MAX(1,lookups!$I$2-5+4+1-1-LEN(  IF(ISTEXT(SOURCE!H2524),SOURCE!H2524,  SUBSTITUTE(SUBSTITUTE(TEXT(SOURCE!H2524,"????0"),"  ","")," ",""))   ))), "")&amp;
       IF(ISTEXT(SOURCE!H2524),SOURCE!H2524, SUBSTITUTE(SUBSTITUTE(TEXT(SOURCE!H2524,"????0"),"  ","")," ",""))   &amp;","&amp; IF(lookups!$J$2-3 &gt;= 0, REPT(" ",lookups!$J$2-3-5), "")&amp;
      SOURCE!I2524&amp;
" | "&amp; IF(lookups!$K$2-LEN(SOURCE!I2524) &gt;= 0, REPT(" ",lookups!$K$2-LEN(SOURCE!I2524)), "")&amp;
      SOURCE!J2524&amp;      IF(lookups!$L$2-LEN(SOURCE!J2524) &gt;= 0, REPT(" ",lookups!$L$2-LEN(SOURCE!J2524)), "")&amp;
" | "&amp; IF(lookups!$K$2-LEN(SOURCE!I2524) &gt;= 0, REPT(" ",lookups!$K$2-LEN(SOURCE!I2524)), "")&amp;
      SOURCE!K2524&amp;      IF(lookups!$L$2-LEN(SOURCE!K2524) &gt;= 0, REPT(" ",lookups!$M$2-LEN(SOURCE!K2524)), "")&amp;
" | "&amp; SOURCE!L2524&amp;      IF(lookups!$O$2-LEN(SOURCE!L2524) &gt;= 0, REPT(" ",lookups!$O$2-LEN(SOURCE!L2524)), "")&amp;
" | "&amp; SOURCE!M2524&amp;      IF(lookups!$P$2-LEN(SOURCE!M2524) &gt;= 0, REPT(" ",lookups!$P$2-LEN(SOURCE!M2524)), "")&amp;
      "},"&amp;IF(SOURCE!O2524&lt;&gt;"",""&amp;SOURCE!O2524,"")
 )
)
)</f>
        <v>0</v>
      </c>
    </row>
    <row r="2488" customFormat="false" ht="15.75" hidden="true" customHeight="false" outlineLevel="0" collapsed="false">
      <c r="A2488" s="263" t="n">
        <f aca="false">IF(AND(OR(SOURCE!A2525="",ISBLANK(SOURCE!A2525)),SOURCE!B2525&gt;0),IF(ISBLANK(SOURCE!C2525),"",SOURCE!C2525),
IF(SOURCE!B2525&lt;0,VLOOKUP(SOURCE!B2525,lookups!A$1:B$25,2,0),
  IF(ISBLANK(SOURCE!B2525),
    "",
    "/* "&amp;TEXT(SOURCE!B2525,"???0")&amp;" *"&amp;
      SOURCE!C2525&amp;", "&amp; IF(lookups!$E$2-LEN(SOURCE!C2525) &gt;= 0, REPT(" ",lookups!$E$2-LEN(SOURCE!C2525)), "")&amp;
      SOURCE!D2525&amp;", "&amp; IF(lookups!$F$2-LEN(SOURCE!D2525) &gt;= 0, REPT(" ",lookups!$F$2-LEN(SOURCE!D2525)), "")&amp;
      SOURCE!E2525&amp;", "&amp; IF(lookups!$G$2-LEN(SOURCE!E2525) &gt;=0, REPT(" ",lookups!$G$2-LEN(SOURCE!E2525)), "")&amp;
      SOURCE!F2525&amp;", "&amp; IF(lookups!$H$2-LEN(SOURCE!F2525) &gt;= 0, REPT(" ",lookups!$H$2-LEN(SOURCE!F2525)+2), "")&amp;"("&amp;
      SUBSTITUTE(TEXT(SOURCE!G2525,"??0"),"  ","")&amp;" &lt;&lt; TAM_MAX_BITS) |"&amp; IF(lookups!$I$2-3 &gt;= 0, REPT(" ",MAX(1,lookups!$I$2-5+4+1-1-LEN(  IF(ISTEXT(SOURCE!H2525),SOURCE!H2525,  SUBSTITUTE(SUBSTITUTE(TEXT(SOURCE!H2525,"????0"),"  ","")," ",""))   ))), "")&amp;
       IF(ISTEXT(SOURCE!H2525),SOURCE!H2525, SUBSTITUTE(SUBSTITUTE(TEXT(SOURCE!H2525,"????0"),"  ","")," ",""))   &amp;","&amp; IF(lookups!$J$2-3 &gt;= 0, REPT(" ",lookups!$J$2-3-5), "")&amp;
      SOURCE!I2525&amp;
" | "&amp; IF(lookups!$K$2-LEN(SOURCE!I2525) &gt;= 0, REPT(" ",lookups!$K$2-LEN(SOURCE!I2525)), "")&amp;
      SOURCE!J2525&amp;      IF(lookups!$L$2-LEN(SOURCE!J2525) &gt;= 0, REPT(" ",lookups!$L$2-LEN(SOURCE!J2525)), "")&amp;
" | "&amp; IF(lookups!$K$2-LEN(SOURCE!I2525) &gt;= 0, REPT(" ",lookups!$K$2-LEN(SOURCE!I2525)), "")&amp;
      SOURCE!K2525&amp;      IF(lookups!$L$2-LEN(SOURCE!K2525) &gt;= 0, REPT(" ",lookups!$M$2-LEN(SOURCE!K2525)), "")&amp;
" | "&amp; SOURCE!L2525&amp;      IF(lookups!$O$2-LEN(SOURCE!L2525) &gt;= 0, REPT(" ",lookups!$O$2-LEN(SOURCE!L2525)), "")&amp;
" | "&amp; SOURCE!M2525&amp;      IF(lookups!$P$2-LEN(SOURCE!M2525) &gt;= 0, REPT(" ",lookups!$P$2-LEN(SOURCE!M2525)), "")&amp;
      "},"&amp;IF(SOURCE!O2525&lt;&gt;"",""&amp;SOURCE!O2525,"")
 )
)
)</f>
        <v>0</v>
      </c>
    </row>
    <row r="2489" customFormat="false" ht="15.75" hidden="true" customHeight="false" outlineLevel="0" collapsed="false">
      <c r="A2489" s="263" t="n">
        <f aca="false">IF(AND(OR(SOURCE!A2526="",ISBLANK(SOURCE!A2526)),SOURCE!B2526&gt;0),IF(ISBLANK(SOURCE!C2526),"",SOURCE!C2526),
IF(SOURCE!B2526&lt;0,VLOOKUP(SOURCE!B2526,lookups!A$1:B$25,2,0),
  IF(ISBLANK(SOURCE!B2526),
    "",
    "/* "&amp;TEXT(SOURCE!B2526,"???0")&amp;" *"&amp;
      SOURCE!C2526&amp;", "&amp; IF(lookups!$E$2-LEN(SOURCE!C2526) &gt;= 0, REPT(" ",lookups!$E$2-LEN(SOURCE!C2526)), "")&amp;
      SOURCE!D2526&amp;", "&amp; IF(lookups!$F$2-LEN(SOURCE!D2526) &gt;= 0, REPT(" ",lookups!$F$2-LEN(SOURCE!D2526)), "")&amp;
      SOURCE!E2526&amp;", "&amp; IF(lookups!$G$2-LEN(SOURCE!E2526) &gt;=0, REPT(" ",lookups!$G$2-LEN(SOURCE!E2526)), "")&amp;
      SOURCE!F2526&amp;", "&amp; IF(lookups!$H$2-LEN(SOURCE!F2526) &gt;= 0, REPT(" ",lookups!$H$2-LEN(SOURCE!F2526)+2), "")&amp;"("&amp;
      SUBSTITUTE(TEXT(SOURCE!G2526,"??0"),"  ","")&amp;" &lt;&lt; TAM_MAX_BITS) |"&amp; IF(lookups!$I$2-3 &gt;= 0, REPT(" ",MAX(1,lookups!$I$2-5+4+1-1-LEN(  IF(ISTEXT(SOURCE!H2526),SOURCE!H2526,  SUBSTITUTE(SUBSTITUTE(TEXT(SOURCE!H2526,"????0"),"  ","")," ",""))   ))), "")&amp;
       IF(ISTEXT(SOURCE!H2526),SOURCE!H2526, SUBSTITUTE(SUBSTITUTE(TEXT(SOURCE!H2526,"????0"),"  ","")," ",""))   &amp;","&amp; IF(lookups!$J$2-3 &gt;= 0, REPT(" ",lookups!$J$2-3-5), "")&amp;
      SOURCE!I2526&amp;
" | "&amp; IF(lookups!$K$2-LEN(SOURCE!I2526) &gt;= 0, REPT(" ",lookups!$K$2-LEN(SOURCE!I2526)), "")&amp;
      SOURCE!J2526&amp;      IF(lookups!$L$2-LEN(SOURCE!J2526) &gt;= 0, REPT(" ",lookups!$L$2-LEN(SOURCE!J2526)), "")&amp;
" | "&amp; IF(lookups!$K$2-LEN(SOURCE!I2526) &gt;= 0, REPT(" ",lookups!$K$2-LEN(SOURCE!I2526)), "")&amp;
      SOURCE!K2526&amp;      IF(lookups!$L$2-LEN(SOURCE!K2526) &gt;= 0, REPT(" ",lookups!$M$2-LEN(SOURCE!K2526)), "")&amp;
" | "&amp; SOURCE!L2526&amp;      IF(lookups!$O$2-LEN(SOURCE!L2526) &gt;= 0, REPT(" ",lookups!$O$2-LEN(SOURCE!L2526)), "")&amp;
" | "&amp; SOURCE!M2526&amp;      IF(lookups!$P$2-LEN(SOURCE!M2526) &gt;= 0, REPT(" ",lookups!$P$2-LEN(SOURCE!M2526)), "")&amp;
      "},"&amp;IF(SOURCE!O2526&lt;&gt;"",""&amp;SOURCE!O2526,"")
 )
)
)</f>
        <v>0</v>
      </c>
    </row>
    <row r="2490" customFormat="false" ht="15.75" hidden="true" customHeight="false" outlineLevel="0" collapsed="false">
      <c r="A2490" s="263" t="n">
        <f aca="false">IF(AND(OR(SOURCE!A2527="",ISBLANK(SOURCE!A2527)),SOURCE!B2527&gt;0),IF(ISBLANK(SOURCE!C2527),"",SOURCE!C2527),
IF(SOURCE!B2527&lt;0,VLOOKUP(SOURCE!B2527,lookups!A$1:B$25,2,0),
  IF(ISBLANK(SOURCE!B2527),
    "",
    "/* "&amp;TEXT(SOURCE!B2527,"???0")&amp;" *"&amp;
      SOURCE!C2527&amp;", "&amp; IF(lookups!$E$2-LEN(SOURCE!C2527) &gt;= 0, REPT(" ",lookups!$E$2-LEN(SOURCE!C2527)), "")&amp;
      SOURCE!D2527&amp;", "&amp; IF(lookups!$F$2-LEN(SOURCE!D2527) &gt;= 0, REPT(" ",lookups!$F$2-LEN(SOURCE!D2527)), "")&amp;
      SOURCE!E2527&amp;", "&amp; IF(lookups!$G$2-LEN(SOURCE!E2527) &gt;=0, REPT(" ",lookups!$G$2-LEN(SOURCE!E2527)), "")&amp;
      SOURCE!F2527&amp;", "&amp; IF(lookups!$H$2-LEN(SOURCE!F2527) &gt;= 0, REPT(" ",lookups!$H$2-LEN(SOURCE!F2527)+2), "")&amp;"("&amp;
      SUBSTITUTE(TEXT(SOURCE!G2527,"??0"),"  ","")&amp;" &lt;&lt; TAM_MAX_BITS) |"&amp; IF(lookups!$I$2-3 &gt;= 0, REPT(" ",MAX(1,lookups!$I$2-5+4+1-1-LEN(  IF(ISTEXT(SOURCE!H2527),SOURCE!H2527,  SUBSTITUTE(SUBSTITUTE(TEXT(SOURCE!H2527,"????0"),"  ","")," ",""))   ))), "")&amp;
       IF(ISTEXT(SOURCE!H2527),SOURCE!H2527, SUBSTITUTE(SUBSTITUTE(TEXT(SOURCE!H2527,"????0"),"  ","")," ",""))   &amp;","&amp; IF(lookups!$J$2-3 &gt;= 0, REPT(" ",lookups!$J$2-3-5), "")&amp;
      SOURCE!I2527&amp;
" | "&amp; IF(lookups!$K$2-LEN(SOURCE!I2527) &gt;= 0, REPT(" ",lookups!$K$2-LEN(SOURCE!I2527)), "")&amp;
      SOURCE!J2527&amp;      IF(lookups!$L$2-LEN(SOURCE!J2527) &gt;= 0, REPT(" ",lookups!$L$2-LEN(SOURCE!J2527)), "")&amp;
" | "&amp; IF(lookups!$K$2-LEN(SOURCE!I2527) &gt;= 0, REPT(" ",lookups!$K$2-LEN(SOURCE!I2527)), "")&amp;
      SOURCE!K2527&amp;      IF(lookups!$L$2-LEN(SOURCE!K2527) &gt;= 0, REPT(" ",lookups!$M$2-LEN(SOURCE!K2527)), "")&amp;
" | "&amp; SOURCE!L2527&amp;      IF(lookups!$O$2-LEN(SOURCE!L2527) &gt;= 0, REPT(" ",lookups!$O$2-LEN(SOURCE!L2527)), "")&amp;
" | "&amp; SOURCE!M2527&amp;      IF(lookups!$P$2-LEN(SOURCE!M2527) &gt;= 0, REPT(" ",lookups!$P$2-LEN(SOURCE!M2527)), "")&amp;
      "},"&amp;IF(SOURCE!O2527&lt;&gt;"",""&amp;SOURCE!O2527,"")
 )
)
)</f>
        <v>0</v>
      </c>
    </row>
    <row r="2491" customFormat="false" ht="15.75" hidden="true" customHeight="false" outlineLevel="0" collapsed="false">
      <c r="A2491" s="263" t="n">
        <f aca="false">IF(AND(OR(SOURCE!A2528="",ISBLANK(SOURCE!A2528)),SOURCE!B2528&gt;0),IF(ISBLANK(SOURCE!C2528),"",SOURCE!C2528),
IF(SOURCE!B2528&lt;0,VLOOKUP(SOURCE!B2528,lookups!A$1:B$25,2,0),
  IF(ISBLANK(SOURCE!B2528),
    "",
    "/* "&amp;TEXT(SOURCE!B2528,"???0")&amp;" *"&amp;
      SOURCE!C2528&amp;", "&amp; IF(lookups!$E$2-LEN(SOURCE!C2528) &gt;= 0, REPT(" ",lookups!$E$2-LEN(SOURCE!C2528)), "")&amp;
      SOURCE!D2528&amp;", "&amp; IF(lookups!$F$2-LEN(SOURCE!D2528) &gt;= 0, REPT(" ",lookups!$F$2-LEN(SOURCE!D2528)), "")&amp;
      SOURCE!E2528&amp;", "&amp; IF(lookups!$G$2-LEN(SOURCE!E2528) &gt;=0, REPT(" ",lookups!$G$2-LEN(SOURCE!E2528)), "")&amp;
      SOURCE!F2528&amp;", "&amp; IF(lookups!$H$2-LEN(SOURCE!F2528) &gt;= 0, REPT(" ",lookups!$H$2-LEN(SOURCE!F2528)+2), "")&amp;"("&amp;
      SUBSTITUTE(TEXT(SOURCE!G2528,"??0"),"  ","")&amp;" &lt;&lt; TAM_MAX_BITS) |"&amp; IF(lookups!$I$2-3 &gt;= 0, REPT(" ",MAX(1,lookups!$I$2-5+4+1-1-LEN(  IF(ISTEXT(SOURCE!H2528),SOURCE!H2528,  SUBSTITUTE(SUBSTITUTE(TEXT(SOURCE!H2528,"????0"),"  ","")," ",""))   ))), "")&amp;
       IF(ISTEXT(SOURCE!H2528),SOURCE!H2528, SUBSTITUTE(SUBSTITUTE(TEXT(SOURCE!H2528,"????0"),"  ","")," ",""))   &amp;","&amp; IF(lookups!$J$2-3 &gt;= 0, REPT(" ",lookups!$J$2-3-5), "")&amp;
      SOURCE!I2528&amp;
" | "&amp; IF(lookups!$K$2-LEN(SOURCE!I2528) &gt;= 0, REPT(" ",lookups!$K$2-LEN(SOURCE!I2528)), "")&amp;
      SOURCE!J2528&amp;      IF(lookups!$L$2-LEN(SOURCE!J2528) &gt;= 0, REPT(" ",lookups!$L$2-LEN(SOURCE!J2528)), "")&amp;
" | "&amp; IF(lookups!$K$2-LEN(SOURCE!I2528) &gt;= 0, REPT(" ",lookups!$K$2-LEN(SOURCE!I2528)), "")&amp;
      SOURCE!K2528&amp;      IF(lookups!$L$2-LEN(SOURCE!K2528) &gt;= 0, REPT(" ",lookups!$M$2-LEN(SOURCE!K2528)), "")&amp;
" | "&amp; SOURCE!L2528&amp;      IF(lookups!$O$2-LEN(SOURCE!L2528) &gt;= 0, REPT(" ",lookups!$O$2-LEN(SOURCE!L2528)), "")&amp;
" | "&amp; SOURCE!M2528&amp;      IF(lookups!$P$2-LEN(SOURCE!M2528) &gt;= 0, REPT(" ",lookups!$P$2-LEN(SOURCE!M2528)), "")&amp;
      "},"&amp;IF(SOURCE!O2528&lt;&gt;"",""&amp;SOURCE!O2528,"")
 )
)
)</f>
        <v>0</v>
      </c>
    </row>
    <row r="2492" customFormat="false" ht="15.75" hidden="true" customHeight="false" outlineLevel="0" collapsed="false">
      <c r="A2492" s="263" t="n">
        <f aca="false">IF(AND(OR(SOURCE!A2529="",ISBLANK(SOURCE!A2529)),SOURCE!B2529&gt;0),IF(ISBLANK(SOURCE!C2529),"",SOURCE!C2529),
IF(SOURCE!B2529&lt;0,VLOOKUP(SOURCE!B2529,lookups!A$1:B$25,2,0),
  IF(ISBLANK(SOURCE!B2529),
    "",
    "/* "&amp;TEXT(SOURCE!B2529,"???0")&amp;" *"&amp;
      SOURCE!C2529&amp;", "&amp; IF(lookups!$E$2-LEN(SOURCE!C2529) &gt;= 0, REPT(" ",lookups!$E$2-LEN(SOURCE!C2529)), "")&amp;
      SOURCE!D2529&amp;", "&amp; IF(lookups!$F$2-LEN(SOURCE!D2529) &gt;= 0, REPT(" ",lookups!$F$2-LEN(SOURCE!D2529)), "")&amp;
      SOURCE!E2529&amp;", "&amp; IF(lookups!$G$2-LEN(SOURCE!E2529) &gt;=0, REPT(" ",lookups!$G$2-LEN(SOURCE!E2529)), "")&amp;
      SOURCE!F2529&amp;", "&amp; IF(lookups!$H$2-LEN(SOURCE!F2529) &gt;= 0, REPT(" ",lookups!$H$2-LEN(SOURCE!F2529)+2), "")&amp;"("&amp;
      SUBSTITUTE(TEXT(SOURCE!G2529,"??0"),"  ","")&amp;" &lt;&lt; TAM_MAX_BITS) |"&amp; IF(lookups!$I$2-3 &gt;= 0, REPT(" ",MAX(1,lookups!$I$2-5+4+1-1-LEN(  IF(ISTEXT(SOURCE!H2529),SOURCE!H2529,  SUBSTITUTE(SUBSTITUTE(TEXT(SOURCE!H2529,"????0"),"  ","")," ",""))   ))), "")&amp;
       IF(ISTEXT(SOURCE!H2529),SOURCE!H2529, SUBSTITUTE(SUBSTITUTE(TEXT(SOURCE!H2529,"????0"),"  ","")," ",""))   &amp;","&amp; IF(lookups!$J$2-3 &gt;= 0, REPT(" ",lookups!$J$2-3-5), "")&amp;
      SOURCE!I2529&amp;
" | "&amp; IF(lookups!$K$2-LEN(SOURCE!I2529) &gt;= 0, REPT(" ",lookups!$K$2-LEN(SOURCE!I2529)), "")&amp;
      SOURCE!J2529&amp;      IF(lookups!$L$2-LEN(SOURCE!J2529) &gt;= 0, REPT(" ",lookups!$L$2-LEN(SOURCE!J2529)), "")&amp;
" | "&amp; IF(lookups!$K$2-LEN(SOURCE!I2529) &gt;= 0, REPT(" ",lookups!$K$2-LEN(SOURCE!I2529)), "")&amp;
      SOURCE!K2529&amp;      IF(lookups!$L$2-LEN(SOURCE!K2529) &gt;= 0, REPT(" ",lookups!$M$2-LEN(SOURCE!K2529)), "")&amp;
" | "&amp; SOURCE!L2529&amp;      IF(lookups!$O$2-LEN(SOURCE!L2529) &gt;= 0, REPT(" ",lookups!$O$2-LEN(SOURCE!L2529)), "")&amp;
" | "&amp; SOURCE!M2529&amp;      IF(lookups!$P$2-LEN(SOURCE!M2529) &gt;= 0, REPT(" ",lookups!$P$2-LEN(SOURCE!M2529)), "")&amp;
      "},"&amp;IF(SOURCE!O2529&lt;&gt;"",""&amp;SOURCE!O2529,"")
 )
)
)</f>
        <v>0</v>
      </c>
    </row>
    <row r="2493" customFormat="false" ht="15.75" hidden="true" customHeight="false" outlineLevel="0" collapsed="false">
      <c r="A2493" s="263" t="n">
        <f aca="false">IF(AND(OR(SOURCE!A2530="",ISBLANK(SOURCE!A2530)),SOURCE!B2530&gt;0),IF(ISBLANK(SOURCE!C2530),"",SOURCE!C2530),
IF(SOURCE!B2530&lt;0,VLOOKUP(SOURCE!B2530,lookups!A$1:B$25,2,0),
  IF(ISBLANK(SOURCE!B2530),
    "",
    "/* "&amp;TEXT(SOURCE!B2530,"???0")&amp;" *"&amp;
      SOURCE!C2530&amp;", "&amp; IF(lookups!$E$2-LEN(SOURCE!C2530) &gt;= 0, REPT(" ",lookups!$E$2-LEN(SOURCE!C2530)), "")&amp;
      SOURCE!D2530&amp;", "&amp; IF(lookups!$F$2-LEN(SOURCE!D2530) &gt;= 0, REPT(" ",lookups!$F$2-LEN(SOURCE!D2530)), "")&amp;
      SOURCE!E2530&amp;", "&amp; IF(lookups!$G$2-LEN(SOURCE!E2530) &gt;=0, REPT(" ",lookups!$G$2-LEN(SOURCE!E2530)), "")&amp;
      SOURCE!F2530&amp;", "&amp; IF(lookups!$H$2-LEN(SOURCE!F2530) &gt;= 0, REPT(" ",lookups!$H$2-LEN(SOURCE!F2530)+2), "")&amp;"("&amp;
      SUBSTITUTE(TEXT(SOURCE!G2530,"??0"),"  ","")&amp;" &lt;&lt; TAM_MAX_BITS) |"&amp; IF(lookups!$I$2-3 &gt;= 0, REPT(" ",MAX(1,lookups!$I$2-5+4+1-1-LEN(  IF(ISTEXT(SOURCE!H2530),SOURCE!H2530,  SUBSTITUTE(SUBSTITUTE(TEXT(SOURCE!H2530,"????0"),"  ","")," ",""))   ))), "")&amp;
       IF(ISTEXT(SOURCE!H2530),SOURCE!H2530, SUBSTITUTE(SUBSTITUTE(TEXT(SOURCE!H2530,"????0"),"  ","")," ",""))   &amp;","&amp; IF(lookups!$J$2-3 &gt;= 0, REPT(" ",lookups!$J$2-3-5), "")&amp;
      SOURCE!I2530&amp;
" | "&amp; IF(lookups!$K$2-LEN(SOURCE!I2530) &gt;= 0, REPT(" ",lookups!$K$2-LEN(SOURCE!I2530)), "")&amp;
      SOURCE!J2530&amp;      IF(lookups!$L$2-LEN(SOURCE!J2530) &gt;= 0, REPT(" ",lookups!$L$2-LEN(SOURCE!J2530)), "")&amp;
" | "&amp; IF(lookups!$K$2-LEN(SOURCE!I2530) &gt;= 0, REPT(" ",lookups!$K$2-LEN(SOURCE!I2530)), "")&amp;
      SOURCE!K2530&amp;      IF(lookups!$L$2-LEN(SOURCE!K2530) &gt;= 0, REPT(" ",lookups!$M$2-LEN(SOURCE!K2530)), "")&amp;
" | "&amp; SOURCE!L2530&amp;      IF(lookups!$O$2-LEN(SOURCE!L2530) &gt;= 0, REPT(" ",lookups!$O$2-LEN(SOURCE!L2530)), "")&amp;
" | "&amp; SOURCE!M2530&amp;      IF(lookups!$P$2-LEN(SOURCE!M2530) &gt;= 0, REPT(" ",lookups!$P$2-LEN(SOURCE!M2530)), "")&amp;
      "},"&amp;IF(SOURCE!O2530&lt;&gt;"",""&amp;SOURCE!O2530,"")
 )
)
)</f>
        <v>0</v>
      </c>
    </row>
    <row r="2494" customFormat="false" ht="15.75" hidden="true" customHeight="false" outlineLevel="0" collapsed="false">
      <c r="A2494" s="263" t="n">
        <f aca="false">IF(AND(OR(SOURCE!A2531="",ISBLANK(SOURCE!A2531)),SOURCE!B2531&gt;0),IF(ISBLANK(SOURCE!C2531),"",SOURCE!C2531),
IF(SOURCE!B2531&lt;0,VLOOKUP(SOURCE!B2531,lookups!A$1:B$25,2,0),
  IF(ISBLANK(SOURCE!B2531),
    "",
    "/* "&amp;TEXT(SOURCE!B2531,"???0")&amp;" *"&amp;
      SOURCE!C2531&amp;", "&amp; IF(lookups!$E$2-LEN(SOURCE!C2531) &gt;= 0, REPT(" ",lookups!$E$2-LEN(SOURCE!C2531)), "")&amp;
      SOURCE!D2531&amp;", "&amp; IF(lookups!$F$2-LEN(SOURCE!D2531) &gt;= 0, REPT(" ",lookups!$F$2-LEN(SOURCE!D2531)), "")&amp;
      SOURCE!E2531&amp;", "&amp; IF(lookups!$G$2-LEN(SOURCE!E2531) &gt;=0, REPT(" ",lookups!$G$2-LEN(SOURCE!E2531)), "")&amp;
      SOURCE!F2531&amp;", "&amp; IF(lookups!$H$2-LEN(SOURCE!F2531) &gt;= 0, REPT(" ",lookups!$H$2-LEN(SOURCE!F2531)+2), "")&amp;"("&amp;
      SUBSTITUTE(TEXT(SOURCE!G2531,"??0"),"  ","")&amp;" &lt;&lt; TAM_MAX_BITS) |"&amp; IF(lookups!$I$2-3 &gt;= 0, REPT(" ",MAX(1,lookups!$I$2-5+4+1-1-LEN(  IF(ISTEXT(SOURCE!H2531),SOURCE!H2531,  SUBSTITUTE(SUBSTITUTE(TEXT(SOURCE!H2531,"????0"),"  ","")," ",""))   ))), "")&amp;
       IF(ISTEXT(SOURCE!H2531),SOURCE!H2531, SUBSTITUTE(SUBSTITUTE(TEXT(SOURCE!H2531,"????0"),"  ","")," ",""))   &amp;","&amp; IF(lookups!$J$2-3 &gt;= 0, REPT(" ",lookups!$J$2-3-5), "")&amp;
      SOURCE!I2531&amp;
" | "&amp; IF(lookups!$K$2-LEN(SOURCE!I2531) &gt;= 0, REPT(" ",lookups!$K$2-LEN(SOURCE!I2531)), "")&amp;
      SOURCE!J2531&amp;      IF(lookups!$L$2-LEN(SOURCE!J2531) &gt;= 0, REPT(" ",lookups!$L$2-LEN(SOURCE!J2531)), "")&amp;
" | "&amp; IF(lookups!$K$2-LEN(SOURCE!I2531) &gt;= 0, REPT(" ",lookups!$K$2-LEN(SOURCE!I2531)), "")&amp;
      SOURCE!K2531&amp;      IF(lookups!$L$2-LEN(SOURCE!K2531) &gt;= 0, REPT(" ",lookups!$M$2-LEN(SOURCE!K2531)), "")&amp;
" | "&amp; SOURCE!L2531&amp;      IF(lookups!$O$2-LEN(SOURCE!L2531) &gt;= 0, REPT(" ",lookups!$O$2-LEN(SOURCE!L2531)), "")&amp;
" | "&amp; SOURCE!M2531&amp;      IF(lookups!$P$2-LEN(SOURCE!M2531) &gt;= 0, REPT(" ",lookups!$P$2-LEN(SOURCE!M2531)), "")&amp;
      "},"&amp;IF(SOURCE!O2531&lt;&gt;"",""&amp;SOURCE!O2531,"")
 )
)
)</f>
        <v>0</v>
      </c>
    </row>
    <row r="2495" customFormat="false" ht="15.75" hidden="true" customHeight="false" outlineLevel="0" collapsed="false">
      <c r="A2495" s="263" t="n">
        <f aca="false">IF(AND(OR(SOURCE!A2532="",ISBLANK(SOURCE!A2532)),SOURCE!B2532&gt;0),IF(ISBLANK(SOURCE!C2532),"",SOURCE!C2532),
IF(SOURCE!B2532&lt;0,VLOOKUP(SOURCE!B2532,lookups!A$1:B$25,2,0),
  IF(ISBLANK(SOURCE!B2532),
    "",
    "/* "&amp;TEXT(SOURCE!B2532,"???0")&amp;" *"&amp;
      SOURCE!C2532&amp;", "&amp; IF(lookups!$E$2-LEN(SOURCE!C2532) &gt;= 0, REPT(" ",lookups!$E$2-LEN(SOURCE!C2532)), "")&amp;
      SOURCE!D2532&amp;", "&amp; IF(lookups!$F$2-LEN(SOURCE!D2532) &gt;= 0, REPT(" ",lookups!$F$2-LEN(SOURCE!D2532)), "")&amp;
      SOURCE!E2532&amp;", "&amp; IF(lookups!$G$2-LEN(SOURCE!E2532) &gt;=0, REPT(" ",lookups!$G$2-LEN(SOURCE!E2532)), "")&amp;
      SOURCE!F2532&amp;", "&amp; IF(lookups!$H$2-LEN(SOURCE!F2532) &gt;= 0, REPT(" ",lookups!$H$2-LEN(SOURCE!F2532)+2), "")&amp;"("&amp;
      SUBSTITUTE(TEXT(SOURCE!G2532,"??0"),"  ","")&amp;" &lt;&lt; TAM_MAX_BITS) |"&amp; IF(lookups!$I$2-3 &gt;= 0, REPT(" ",MAX(1,lookups!$I$2-5+4+1-1-LEN(  IF(ISTEXT(SOURCE!H2532),SOURCE!H2532,  SUBSTITUTE(SUBSTITUTE(TEXT(SOURCE!H2532,"????0"),"  ","")," ",""))   ))), "")&amp;
       IF(ISTEXT(SOURCE!H2532),SOURCE!H2532, SUBSTITUTE(SUBSTITUTE(TEXT(SOURCE!H2532,"????0"),"  ","")," ",""))   &amp;","&amp; IF(lookups!$J$2-3 &gt;= 0, REPT(" ",lookups!$J$2-3-5), "")&amp;
      SOURCE!I2532&amp;
" | "&amp; IF(lookups!$K$2-LEN(SOURCE!I2532) &gt;= 0, REPT(" ",lookups!$K$2-LEN(SOURCE!I2532)), "")&amp;
      SOURCE!J2532&amp;      IF(lookups!$L$2-LEN(SOURCE!J2532) &gt;= 0, REPT(" ",lookups!$L$2-LEN(SOURCE!J2532)), "")&amp;
" | "&amp; IF(lookups!$K$2-LEN(SOURCE!I2532) &gt;= 0, REPT(" ",lookups!$K$2-LEN(SOURCE!I2532)), "")&amp;
      SOURCE!K2532&amp;      IF(lookups!$L$2-LEN(SOURCE!K2532) &gt;= 0, REPT(" ",lookups!$M$2-LEN(SOURCE!K2532)), "")&amp;
" | "&amp; SOURCE!L2532&amp;      IF(lookups!$O$2-LEN(SOURCE!L2532) &gt;= 0, REPT(" ",lookups!$O$2-LEN(SOURCE!L2532)), "")&amp;
" | "&amp; SOURCE!M2532&amp;      IF(lookups!$P$2-LEN(SOURCE!M2532) &gt;= 0, REPT(" ",lookups!$P$2-LEN(SOURCE!M2532)), "")&amp;
      "},"&amp;IF(SOURCE!O2532&lt;&gt;"",""&amp;SOURCE!O2532,"")
 )
)
)</f>
        <v>0</v>
      </c>
    </row>
    <row r="2496" customFormat="false" ht="15.75" hidden="true" customHeight="false" outlineLevel="0" collapsed="false">
      <c r="A2496" s="263" t="n">
        <f aca="false">IF(AND(OR(SOURCE!A2533="",ISBLANK(SOURCE!A2533)),SOURCE!B2533&gt;0),IF(ISBLANK(SOURCE!C2533),"",SOURCE!C2533),
IF(SOURCE!B2533&lt;0,VLOOKUP(SOURCE!B2533,lookups!A$1:B$25,2,0),
  IF(ISBLANK(SOURCE!B2533),
    "",
    "/* "&amp;TEXT(SOURCE!B2533,"???0")&amp;" *"&amp;
      SOURCE!C2533&amp;", "&amp; IF(lookups!$E$2-LEN(SOURCE!C2533) &gt;= 0, REPT(" ",lookups!$E$2-LEN(SOURCE!C2533)), "")&amp;
      SOURCE!D2533&amp;", "&amp; IF(lookups!$F$2-LEN(SOURCE!D2533) &gt;= 0, REPT(" ",lookups!$F$2-LEN(SOURCE!D2533)), "")&amp;
      SOURCE!E2533&amp;", "&amp; IF(lookups!$G$2-LEN(SOURCE!E2533) &gt;=0, REPT(" ",lookups!$G$2-LEN(SOURCE!E2533)), "")&amp;
      SOURCE!F2533&amp;", "&amp; IF(lookups!$H$2-LEN(SOURCE!F2533) &gt;= 0, REPT(" ",lookups!$H$2-LEN(SOURCE!F2533)+2), "")&amp;"("&amp;
      SUBSTITUTE(TEXT(SOURCE!G2533,"??0"),"  ","")&amp;" &lt;&lt; TAM_MAX_BITS) |"&amp; IF(lookups!$I$2-3 &gt;= 0, REPT(" ",MAX(1,lookups!$I$2-5+4+1-1-LEN(  IF(ISTEXT(SOURCE!H2533),SOURCE!H2533,  SUBSTITUTE(SUBSTITUTE(TEXT(SOURCE!H2533,"????0"),"  ","")," ",""))   ))), "")&amp;
       IF(ISTEXT(SOURCE!H2533),SOURCE!H2533, SUBSTITUTE(SUBSTITUTE(TEXT(SOURCE!H2533,"????0"),"  ","")," ",""))   &amp;","&amp; IF(lookups!$J$2-3 &gt;= 0, REPT(" ",lookups!$J$2-3-5), "")&amp;
      SOURCE!I2533&amp;
" | "&amp; IF(lookups!$K$2-LEN(SOURCE!I2533) &gt;= 0, REPT(" ",lookups!$K$2-LEN(SOURCE!I2533)), "")&amp;
      SOURCE!J2533&amp;      IF(lookups!$L$2-LEN(SOURCE!J2533) &gt;= 0, REPT(" ",lookups!$L$2-LEN(SOURCE!J2533)), "")&amp;
" | "&amp; IF(lookups!$K$2-LEN(SOURCE!I2533) &gt;= 0, REPT(" ",lookups!$K$2-LEN(SOURCE!I2533)), "")&amp;
      SOURCE!K2533&amp;      IF(lookups!$L$2-LEN(SOURCE!K2533) &gt;= 0, REPT(" ",lookups!$M$2-LEN(SOURCE!K2533)), "")&amp;
" | "&amp; SOURCE!L2533&amp;      IF(lookups!$O$2-LEN(SOURCE!L2533) &gt;= 0, REPT(" ",lookups!$O$2-LEN(SOURCE!L2533)), "")&amp;
" | "&amp; SOURCE!M2533&amp;      IF(lookups!$P$2-LEN(SOURCE!M2533) &gt;= 0, REPT(" ",lookups!$P$2-LEN(SOURCE!M2533)), "")&amp;
      "},"&amp;IF(SOURCE!O2533&lt;&gt;"",""&amp;SOURCE!O2533,"")
 )
)
)</f>
        <v>0</v>
      </c>
    </row>
    <row r="2497" customFormat="false" ht="15.75" hidden="true" customHeight="false" outlineLevel="0" collapsed="false">
      <c r="A2497" s="263" t="n">
        <f aca="false">IF(AND(OR(SOURCE!A2534="",ISBLANK(SOURCE!A2534)),SOURCE!B2534&gt;0),IF(ISBLANK(SOURCE!C2534),"",SOURCE!C2534),
IF(SOURCE!B2534&lt;0,VLOOKUP(SOURCE!B2534,lookups!A$1:B$25,2,0),
  IF(ISBLANK(SOURCE!B2534),
    "",
    "/* "&amp;TEXT(SOURCE!B2534,"???0")&amp;" *"&amp;
      SOURCE!C2534&amp;", "&amp; IF(lookups!$E$2-LEN(SOURCE!C2534) &gt;= 0, REPT(" ",lookups!$E$2-LEN(SOURCE!C2534)), "")&amp;
      SOURCE!D2534&amp;", "&amp; IF(lookups!$F$2-LEN(SOURCE!D2534) &gt;= 0, REPT(" ",lookups!$F$2-LEN(SOURCE!D2534)), "")&amp;
      SOURCE!E2534&amp;", "&amp; IF(lookups!$G$2-LEN(SOURCE!E2534) &gt;=0, REPT(" ",lookups!$G$2-LEN(SOURCE!E2534)), "")&amp;
      SOURCE!F2534&amp;", "&amp; IF(lookups!$H$2-LEN(SOURCE!F2534) &gt;= 0, REPT(" ",lookups!$H$2-LEN(SOURCE!F2534)+2), "")&amp;"("&amp;
      SUBSTITUTE(TEXT(SOURCE!G2534,"??0"),"  ","")&amp;" &lt;&lt; TAM_MAX_BITS) |"&amp; IF(lookups!$I$2-3 &gt;= 0, REPT(" ",MAX(1,lookups!$I$2-5+4+1-1-LEN(  IF(ISTEXT(SOURCE!H2534),SOURCE!H2534,  SUBSTITUTE(SUBSTITUTE(TEXT(SOURCE!H2534,"????0"),"  ","")," ",""))   ))), "")&amp;
       IF(ISTEXT(SOURCE!H2534),SOURCE!H2534, SUBSTITUTE(SUBSTITUTE(TEXT(SOURCE!H2534,"????0"),"  ","")," ",""))   &amp;","&amp; IF(lookups!$J$2-3 &gt;= 0, REPT(" ",lookups!$J$2-3-5), "")&amp;
      SOURCE!I2534&amp;
" | "&amp; IF(lookups!$K$2-LEN(SOURCE!I2534) &gt;= 0, REPT(" ",lookups!$K$2-LEN(SOURCE!I2534)), "")&amp;
      SOURCE!J2534&amp;      IF(lookups!$L$2-LEN(SOURCE!J2534) &gt;= 0, REPT(" ",lookups!$L$2-LEN(SOURCE!J2534)), "")&amp;
" | "&amp; IF(lookups!$K$2-LEN(SOURCE!I2534) &gt;= 0, REPT(" ",lookups!$K$2-LEN(SOURCE!I2534)), "")&amp;
      SOURCE!K2534&amp;      IF(lookups!$L$2-LEN(SOURCE!K2534) &gt;= 0, REPT(" ",lookups!$M$2-LEN(SOURCE!K2534)), "")&amp;
" | "&amp; SOURCE!L2534&amp;      IF(lookups!$O$2-LEN(SOURCE!L2534) &gt;= 0, REPT(" ",lookups!$O$2-LEN(SOURCE!L2534)), "")&amp;
" | "&amp; SOURCE!M2534&amp;      IF(lookups!$P$2-LEN(SOURCE!M2534) &gt;= 0, REPT(" ",lookups!$P$2-LEN(SOURCE!M2534)), "")&amp;
      "},"&amp;IF(SOURCE!O2534&lt;&gt;"",""&amp;SOURCE!O2534,"")
 )
)
)</f>
        <v>0</v>
      </c>
    </row>
    <row r="2498" customFormat="false" ht="15.75" hidden="true" customHeight="false" outlineLevel="0" collapsed="false">
      <c r="A2498" s="263" t="n">
        <f aca="false">IF(AND(OR(SOURCE!A2535="",ISBLANK(SOURCE!A2535)),SOURCE!B2535&gt;0),IF(ISBLANK(SOURCE!C2535),"",SOURCE!C2535),
IF(SOURCE!B2535&lt;0,VLOOKUP(SOURCE!B2535,lookups!A$1:B$25,2,0),
  IF(ISBLANK(SOURCE!B2535),
    "",
    "/* "&amp;TEXT(SOURCE!B2535,"???0")&amp;" *"&amp;
      SOURCE!C2535&amp;", "&amp; IF(lookups!$E$2-LEN(SOURCE!C2535) &gt;= 0, REPT(" ",lookups!$E$2-LEN(SOURCE!C2535)), "")&amp;
      SOURCE!D2535&amp;", "&amp; IF(lookups!$F$2-LEN(SOURCE!D2535) &gt;= 0, REPT(" ",lookups!$F$2-LEN(SOURCE!D2535)), "")&amp;
      SOURCE!E2535&amp;", "&amp; IF(lookups!$G$2-LEN(SOURCE!E2535) &gt;=0, REPT(" ",lookups!$G$2-LEN(SOURCE!E2535)), "")&amp;
      SOURCE!F2535&amp;", "&amp; IF(lookups!$H$2-LEN(SOURCE!F2535) &gt;= 0, REPT(" ",lookups!$H$2-LEN(SOURCE!F2535)+2), "")&amp;"("&amp;
      SUBSTITUTE(TEXT(SOURCE!G2535,"??0"),"  ","")&amp;" &lt;&lt; TAM_MAX_BITS) |"&amp; IF(lookups!$I$2-3 &gt;= 0, REPT(" ",MAX(1,lookups!$I$2-5+4+1-1-LEN(  IF(ISTEXT(SOURCE!H2535),SOURCE!H2535,  SUBSTITUTE(SUBSTITUTE(TEXT(SOURCE!H2535,"????0"),"  ","")," ",""))   ))), "")&amp;
       IF(ISTEXT(SOURCE!H2535),SOURCE!H2535, SUBSTITUTE(SUBSTITUTE(TEXT(SOURCE!H2535,"????0"),"  ","")," ",""))   &amp;","&amp; IF(lookups!$J$2-3 &gt;= 0, REPT(" ",lookups!$J$2-3-5), "")&amp;
      SOURCE!I2535&amp;
" | "&amp; IF(lookups!$K$2-LEN(SOURCE!I2535) &gt;= 0, REPT(" ",lookups!$K$2-LEN(SOURCE!I2535)), "")&amp;
      SOURCE!J2535&amp;      IF(lookups!$L$2-LEN(SOURCE!J2535) &gt;= 0, REPT(" ",lookups!$L$2-LEN(SOURCE!J2535)), "")&amp;
" | "&amp; IF(lookups!$K$2-LEN(SOURCE!I2535) &gt;= 0, REPT(" ",lookups!$K$2-LEN(SOURCE!I2535)), "")&amp;
      SOURCE!K2535&amp;      IF(lookups!$L$2-LEN(SOURCE!K2535) &gt;= 0, REPT(" ",lookups!$M$2-LEN(SOURCE!K2535)), "")&amp;
" | "&amp; SOURCE!L2535&amp;      IF(lookups!$O$2-LEN(SOURCE!L2535) &gt;= 0, REPT(" ",lookups!$O$2-LEN(SOURCE!L2535)), "")&amp;
" | "&amp; SOURCE!M2535&amp;      IF(lookups!$P$2-LEN(SOURCE!M2535) &gt;= 0, REPT(" ",lookups!$P$2-LEN(SOURCE!M2535)), "")&amp;
      "},"&amp;IF(SOURCE!O2535&lt;&gt;"",""&amp;SOURCE!O2535,"")
 )
)
)</f>
        <v>0</v>
      </c>
    </row>
    <row r="2499" customFormat="false" ht="15.75" hidden="true" customHeight="false" outlineLevel="0" collapsed="false">
      <c r="A2499" s="263" t="n">
        <f aca="false">IF(AND(OR(SOURCE!A2536="",ISBLANK(SOURCE!A2536)),SOURCE!B2536&gt;0),IF(ISBLANK(SOURCE!C2536),"",SOURCE!C2536),
IF(SOURCE!B2536&lt;0,VLOOKUP(SOURCE!B2536,lookups!A$1:B$25,2,0),
  IF(ISBLANK(SOURCE!B2536),
    "",
    "/* "&amp;TEXT(SOURCE!B2536,"???0")&amp;" *"&amp;
      SOURCE!C2536&amp;", "&amp; IF(lookups!$E$2-LEN(SOURCE!C2536) &gt;= 0, REPT(" ",lookups!$E$2-LEN(SOURCE!C2536)), "")&amp;
      SOURCE!D2536&amp;", "&amp; IF(lookups!$F$2-LEN(SOURCE!D2536) &gt;= 0, REPT(" ",lookups!$F$2-LEN(SOURCE!D2536)), "")&amp;
      SOURCE!E2536&amp;", "&amp; IF(lookups!$G$2-LEN(SOURCE!E2536) &gt;=0, REPT(" ",lookups!$G$2-LEN(SOURCE!E2536)), "")&amp;
      SOURCE!F2536&amp;", "&amp; IF(lookups!$H$2-LEN(SOURCE!F2536) &gt;= 0, REPT(" ",lookups!$H$2-LEN(SOURCE!F2536)+2), "")&amp;"("&amp;
      SUBSTITUTE(TEXT(SOURCE!G2536,"??0"),"  ","")&amp;" &lt;&lt; TAM_MAX_BITS) |"&amp; IF(lookups!$I$2-3 &gt;= 0, REPT(" ",MAX(1,lookups!$I$2-5+4+1-1-LEN(  IF(ISTEXT(SOURCE!H2536),SOURCE!H2536,  SUBSTITUTE(SUBSTITUTE(TEXT(SOURCE!H2536,"????0"),"  ","")," ",""))   ))), "")&amp;
       IF(ISTEXT(SOURCE!H2536),SOURCE!H2536, SUBSTITUTE(SUBSTITUTE(TEXT(SOURCE!H2536,"????0"),"  ","")," ",""))   &amp;","&amp; IF(lookups!$J$2-3 &gt;= 0, REPT(" ",lookups!$J$2-3-5), "")&amp;
      SOURCE!I2536&amp;
" | "&amp; IF(lookups!$K$2-LEN(SOURCE!I2536) &gt;= 0, REPT(" ",lookups!$K$2-LEN(SOURCE!I2536)), "")&amp;
      SOURCE!J2536&amp;      IF(lookups!$L$2-LEN(SOURCE!J2536) &gt;= 0, REPT(" ",lookups!$L$2-LEN(SOURCE!J2536)), "")&amp;
" | "&amp; IF(lookups!$K$2-LEN(SOURCE!I2536) &gt;= 0, REPT(" ",lookups!$K$2-LEN(SOURCE!I2536)), "")&amp;
      SOURCE!K2536&amp;      IF(lookups!$L$2-LEN(SOURCE!K2536) &gt;= 0, REPT(" ",lookups!$M$2-LEN(SOURCE!K2536)), "")&amp;
" | "&amp; SOURCE!L2536&amp;      IF(lookups!$O$2-LEN(SOURCE!L2536) &gt;= 0, REPT(" ",lookups!$O$2-LEN(SOURCE!L2536)), "")&amp;
" | "&amp; SOURCE!M2536&amp;      IF(lookups!$P$2-LEN(SOURCE!M2536) &gt;= 0, REPT(" ",lookups!$P$2-LEN(SOURCE!M2536)), "")&amp;
      "},"&amp;IF(SOURCE!O2536&lt;&gt;"",""&amp;SOURCE!O2536,"")
 )
)
)</f>
        <v>0</v>
      </c>
    </row>
    <row r="2500" customFormat="false" ht="15.75" hidden="true" customHeight="false" outlineLevel="0" collapsed="false">
      <c r="A2500" s="263" t="n">
        <f aca="false">IF(AND(OR(SOURCE!A2537="",ISBLANK(SOURCE!A2537)),SOURCE!B2537&gt;0),IF(ISBLANK(SOURCE!C2537),"",SOURCE!C2537),
IF(SOURCE!B2537&lt;0,VLOOKUP(SOURCE!B2537,lookups!A$1:B$25,2,0),
  IF(ISBLANK(SOURCE!B2537),
    "",
    "/* "&amp;TEXT(SOURCE!B2537,"???0")&amp;" *"&amp;
      SOURCE!C2537&amp;", "&amp; IF(lookups!$E$2-LEN(SOURCE!C2537) &gt;= 0, REPT(" ",lookups!$E$2-LEN(SOURCE!C2537)), "")&amp;
      SOURCE!D2537&amp;", "&amp; IF(lookups!$F$2-LEN(SOURCE!D2537) &gt;= 0, REPT(" ",lookups!$F$2-LEN(SOURCE!D2537)), "")&amp;
      SOURCE!E2537&amp;", "&amp; IF(lookups!$G$2-LEN(SOURCE!E2537) &gt;=0, REPT(" ",lookups!$G$2-LEN(SOURCE!E2537)), "")&amp;
      SOURCE!F2537&amp;", "&amp; IF(lookups!$H$2-LEN(SOURCE!F2537) &gt;= 0, REPT(" ",lookups!$H$2-LEN(SOURCE!F2537)+2), "")&amp;"("&amp;
      SUBSTITUTE(TEXT(SOURCE!G2537,"??0"),"  ","")&amp;" &lt;&lt; TAM_MAX_BITS) |"&amp; IF(lookups!$I$2-3 &gt;= 0, REPT(" ",MAX(1,lookups!$I$2-5+4+1-1-LEN(  IF(ISTEXT(SOURCE!H2537),SOURCE!H2537,  SUBSTITUTE(SUBSTITUTE(TEXT(SOURCE!H2537,"????0"),"  ","")," ",""))   ))), "")&amp;
       IF(ISTEXT(SOURCE!H2537),SOURCE!H2537, SUBSTITUTE(SUBSTITUTE(TEXT(SOURCE!H2537,"????0"),"  ","")," ",""))   &amp;","&amp; IF(lookups!$J$2-3 &gt;= 0, REPT(" ",lookups!$J$2-3-5), "")&amp;
      SOURCE!I2537&amp;
" | "&amp; IF(lookups!$K$2-LEN(SOURCE!I2537) &gt;= 0, REPT(" ",lookups!$K$2-LEN(SOURCE!I2537)), "")&amp;
      SOURCE!J2537&amp;      IF(lookups!$L$2-LEN(SOURCE!J2537) &gt;= 0, REPT(" ",lookups!$L$2-LEN(SOURCE!J2537)), "")&amp;
" | "&amp; IF(lookups!$K$2-LEN(SOURCE!I2537) &gt;= 0, REPT(" ",lookups!$K$2-LEN(SOURCE!I2537)), "")&amp;
      SOURCE!K2537&amp;      IF(lookups!$L$2-LEN(SOURCE!K2537) &gt;= 0, REPT(" ",lookups!$M$2-LEN(SOURCE!K2537)), "")&amp;
" | "&amp; SOURCE!L2537&amp;      IF(lookups!$O$2-LEN(SOURCE!L2537) &gt;= 0, REPT(" ",lookups!$O$2-LEN(SOURCE!L2537)), "")&amp;
" | "&amp; SOURCE!M2537&amp;      IF(lookups!$P$2-LEN(SOURCE!M2537) &gt;= 0, REPT(" ",lookups!$P$2-LEN(SOURCE!M2537)), "")&amp;
      "},"&amp;IF(SOURCE!O2537&lt;&gt;"",""&amp;SOURCE!O2537,"")
 )
)
)</f>
        <v>0</v>
      </c>
    </row>
    <row r="2501" customFormat="false" ht="15.75" hidden="true" customHeight="false" outlineLevel="0" collapsed="false">
      <c r="A2501" s="263" t="n">
        <f aca="false">IF(AND(OR(SOURCE!A2538="",ISBLANK(SOURCE!A2538)),SOURCE!B2538&gt;0),IF(ISBLANK(SOURCE!C2538),"",SOURCE!C2538),
IF(SOURCE!B2538&lt;0,VLOOKUP(SOURCE!B2538,lookups!A$1:B$25,2,0),
  IF(ISBLANK(SOURCE!B2538),
    "",
    "/* "&amp;TEXT(SOURCE!B2538,"???0")&amp;" *"&amp;
      SOURCE!C2538&amp;", "&amp; IF(lookups!$E$2-LEN(SOURCE!C2538) &gt;= 0, REPT(" ",lookups!$E$2-LEN(SOURCE!C2538)), "")&amp;
      SOURCE!D2538&amp;", "&amp; IF(lookups!$F$2-LEN(SOURCE!D2538) &gt;= 0, REPT(" ",lookups!$F$2-LEN(SOURCE!D2538)), "")&amp;
      SOURCE!E2538&amp;", "&amp; IF(lookups!$G$2-LEN(SOURCE!E2538) &gt;=0, REPT(" ",lookups!$G$2-LEN(SOURCE!E2538)), "")&amp;
      SOURCE!F2538&amp;", "&amp; IF(lookups!$H$2-LEN(SOURCE!F2538) &gt;= 0, REPT(" ",lookups!$H$2-LEN(SOURCE!F2538)+2), "")&amp;"("&amp;
      SUBSTITUTE(TEXT(SOURCE!G2538,"??0"),"  ","")&amp;" &lt;&lt; TAM_MAX_BITS) |"&amp; IF(lookups!$I$2-3 &gt;= 0, REPT(" ",MAX(1,lookups!$I$2-5+4+1-1-LEN(  IF(ISTEXT(SOURCE!H2538),SOURCE!H2538,  SUBSTITUTE(SUBSTITUTE(TEXT(SOURCE!H2538,"????0"),"  ","")," ",""))   ))), "")&amp;
       IF(ISTEXT(SOURCE!H2538),SOURCE!H2538, SUBSTITUTE(SUBSTITUTE(TEXT(SOURCE!H2538,"????0"),"  ","")," ",""))   &amp;","&amp; IF(lookups!$J$2-3 &gt;= 0, REPT(" ",lookups!$J$2-3-5), "")&amp;
      SOURCE!I2538&amp;
" | "&amp; IF(lookups!$K$2-LEN(SOURCE!I2538) &gt;= 0, REPT(" ",lookups!$K$2-LEN(SOURCE!I2538)), "")&amp;
      SOURCE!J2538&amp;      IF(lookups!$L$2-LEN(SOURCE!J2538) &gt;= 0, REPT(" ",lookups!$L$2-LEN(SOURCE!J2538)), "")&amp;
" | "&amp; IF(lookups!$K$2-LEN(SOURCE!I2538) &gt;= 0, REPT(" ",lookups!$K$2-LEN(SOURCE!I2538)), "")&amp;
      SOURCE!K2538&amp;      IF(lookups!$L$2-LEN(SOURCE!K2538) &gt;= 0, REPT(" ",lookups!$M$2-LEN(SOURCE!K2538)), "")&amp;
" | "&amp; SOURCE!L2538&amp;      IF(lookups!$O$2-LEN(SOURCE!L2538) &gt;= 0, REPT(" ",lookups!$O$2-LEN(SOURCE!L2538)), "")&amp;
" | "&amp; SOURCE!M2538&amp;      IF(lookups!$P$2-LEN(SOURCE!M2538) &gt;= 0, REPT(" ",lookups!$P$2-LEN(SOURCE!M2538)), "")&amp;
      "},"&amp;IF(SOURCE!O2538&lt;&gt;"",""&amp;SOURCE!O2538,"")
 )
)
)</f>
        <v>0</v>
      </c>
    </row>
    <row r="2502" customFormat="false" ht="15.75" hidden="true" customHeight="false" outlineLevel="0" collapsed="false">
      <c r="A2502" s="263" t="n">
        <f aca="false">IF(AND(OR(SOURCE!A2539="",ISBLANK(SOURCE!A2539)),SOURCE!B2539&gt;0),IF(ISBLANK(SOURCE!C2539),"",SOURCE!C2539),
IF(SOURCE!B2539&lt;0,VLOOKUP(SOURCE!B2539,lookups!A$1:B$25,2,0),
  IF(ISBLANK(SOURCE!B2539),
    "",
    "/* "&amp;TEXT(SOURCE!B2539,"???0")&amp;" *"&amp;
      SOURCE!C2539&amp;", "&amp; IF(lookups!$E$2-LEN(SOURCE!C2539) &gt;= 0, REPT(" ",lookups!$E$2-LEN(SOURCE!C2539)), "")&amp;
      SOURCE!D2539&amp;", "&amp; IF(lookups!$F$2-LEN(SOURCE!D2539) &gt;= 0, REPT(" ",lookups!$F$2-LEN(SOURCE!D2539)), "")&amp;
      SOURCE!E2539&amp;", "&amp; IF(lookups!$G$2-LEN(SOURCE!E2539) &gt;=0, REPT(" ",lookups!$G$2-LEN(SOURCE!E2539)), "")&amp;
      SOURCE!F2539&amp;", "&amp; IF(lookups!$H$2-LEN(SOURCE!F2539) &gt;= 0, REPT(" ",lookups!$H$2-LEN(SOURCE!F2539)+2), "")&amp;"("&amp;
      SUBSTITUTE(TEXT(SOURCE!G2539,"??0"),"  ","")&amp;" &lt;&lt; TAM_MAX_BITS) |"&amp; IF(lookups!$I$2-3 &gt;= 0, REPT(" ",MAX(1,lookups!$I$2-5+4+1-1-LEN(  IF(ISTEXT(SOURCE!H2539),SOURCE!H2539,  SUBSTITUTE(SUBSTITUTE(TEXT(SOURCE!H2539,"????0"),"  ","")," ",""))   ))), "")&amp;
       IF(ISTEXT(SOURCE!H2539),SOURCE!H2539, SUBSTITUTE(SUBSTITUTE(TEXT(SOURCE!H2539,"????0"),"  ","")," ",""))   &amp;","&amp; IF(lookups!$J$2-3 &gt;= 0, REPT(" ",lookups!$J$2-3-5), "")&amp;
      SOURCE!I2539&amp;
" | "&amp; IF(lookups!$K$2-LEN(SOURCE!I2539) &gt;= 0, REPT(" ",lookups!$K$2-LEN(SOURCE!I2539)), "")&amp;
      SOURCE!J2539&amp;      IF(lookups!$L$2-LEN(SOURCE!J2539) &gt;= 0, REPT(" ",lookups!$L$2-LEN(SOURCE!J2539)), "")&amp;
" | "&amp; IF(lookups!$K$2-LEN(SOURCE!I2539) &gt;= 0, REPT(" ",lookups!$K$2-LEN(SOURCE!I2539)), "")&amp;
      SOURCE!K2539&amp;      IF(lookups!$L$2-LEN(SOURCE!K2539) &gt;= 0, REPT(" ",lookups!$M$2-LEN(SOURCE!K2539)), "")&amp;
" | "&amp; SOURCE!L2539&amp;      IF(lookups!$O$2-LEN(SOURCE!L2539) &gt;= 0, REPT(" ",lookups!$O$2-LEN(SOURCE!L2539)), "")&amp;
" | "&amp; SOURCE!M2539&amp;      IF(lookups!$P$2-LEN(SOURCE!M2539) &gt;= 0, REPT(" ",lookups!$P$2-LEN(SOURCE!M2539)), "")&amp;
      "},"&amp;IF(SOURCE!O2539&lt;&gt;"",""&amp;SOURCE!O2539,"")
 )
)
)</f>
        <v>0</v>
      </c>
    </row>
    <row r="2503" customFormat="false" ht="15.75" hidden="true" customHeight="false" outlineLevel="0" collapsed="false">
      <c r="A2503" s="263" t="n">
        <f aca="false">IF(AND(OR(SOURCE!A2540="",ISBLANK(SOURCE!A2540)),SOURCE!B2540&gt;0),IF(ISBLANK(SOURCE!C2540),"",SOURCE!C2540),
IF(SOURCE!B2540&lt;0,VLOOKUP(SOURCE!B2540,lookups!A$1:B$25,2,0),
  IF(ISBLANK(SOURCE!B2540),
    "",
    "/* "&amp;TEXT(SOURCE!B2540,"???0")&amp;" *"&amp;
      SOURCE!C2540&amp;", "&amp; IF(lookups!$E$2-LEN(SOURCE!C2540) &gt;= 0, REPT(" ",lookups!$E$2-LEN(SOURCE!C2540)), "")&amp;
      SOURCE!D2540&amp;", "&amp; IF(lookups!$F$2-LEN(SOURCE!D2540) &gt;= 0, REPT(" ",lookups!$F$2-LEN(SOURCE!D2540)), "")&amp;
      SOURCE!E2540&amp;", "&amp; IF(lookups!$G$2-LEN(SOURCE!E2540) &gt;=0, REPT(" ",lookups!$G$2-LEN(SOURCE!E2540)), "")&amp;
      SOURCE!F2540&amp;", "&amp; IF(lookups!$H$2-LEN(SOURCE!F2540) &gt;= 0, REPT(" ",lookups!$H$2-LEN(SOURCE!F2540)+2), "")&amp;"("&amp;
      SUBSTITUTE(TEXT(SOURCE!G2540,"??0"),"  ","")&amp;" &lt;&lt; TAM_MAX_BITS) |"&amp; IF(lookups!$I$2-3 &gt;= 0, REPT(" ",MAX(1,lookups!$I$2-5+4+1-1-LEN(  IF(ISTEXT(SOURCE!H2540),SOURCE!H2540,  SUBSTITUTE(SUBSTITUTE(TEXT(SOURCE!H2540,"????0"),"  ","")," ",""))   ))), "")&amp;
       IF(ISTEXT(SOURCE!H2540),SOURCE!H2540, SUBSTITUTE(SUBSTITUTE(TEXT(SOURCE!H2540,"????0"),"  ","")," ",""))   &amp;","&amp; IF(lookups!$J$2-3 &gt;= 0, REPT(" ",lookups!$J$2-3-5), "")&amp;
      SOURCE!I2540&amp;
" | "&amp; IF(lookups!$K$2-LEN(SOURCE!I2540) &gt;= 0, REPT(" ",lookups!$K$2-LEN(SOURCE!I2540)), "")&amp;
      SOURCE!J2540&amp;      IF(lookups!$L$2-LEN(SOURCE!J2540) &gt;= 0, REPT(" ",lookups!$L$2-LEN(SOURCE!J2540)), "")&amp;
" | "&amp; IF(lookups!$K$2-LEN(SOURCE!I2540) &gt;= 0, REPT(" ",lookups!$K$2-LEN(SOURCE!I2540)), "")&amp;
      SOURCE!K2540&amp;      IF(lookups!$L$2-LEN(SOURCE!K2540) &gt;= 0, REPT(" ",lookups!$M$2-LEN(SOURCE!K2540)), "")&amp;
" | "&amp; SOURCE!L2540&amp;      IF(lookups!$O$2-LEN(SOURCE!L2540) &gt;= 0, REPT(" ",lookups!$O$2-LEN(SOURCE!L2540)), "")&amp;
" | "&amp; SOURCE!M2540&amp;      IF(lookups!$P$2-LEN(SOURCE!M2540) &gt;= 0, REPT(" ",lookups!$P$2-LEN(SOURCE!M2540)), "")&amp;
      "},"&amp;IF(SOURCE!O2540&lt;&gt;"",""&amp;SOURCE!O2540,"")
 )
)
)</f>
        <v>0</v>
      </c>
    </row>
    <row r="2504" customFormat="false" ht="15.75" hidden="true" customHeight="false" outlineLevel="0" collapsed="false">
      <c r="A2504" s="263" t="n">
        <f aca="false">IF(AND(OR(SOURCE!A2541="",ISBLANK(SOURCE!A2541)),SOURCE!B2541&gt;0),IF(ISBLANK(SOURCE!C2541),"",SOURCE!C2541),
IF(SOURCE!B2541&lt;0,VLOOKUP(SOURCE!B2541,lookups!A$1:B$25,2,0),
  IF(ISBLANK(SOURCE!B2541),
    "",
    "/* "&amp;TEXT(SOURCE!B2541,"???0")&amp;" *"&amp;
      SOURCE!C2541&amp;", "&amp; IF(lookups!$E$2-LEN(SOURCE!C2541) &gt;= 0, REPT(" ",lookups!$E$2-LEN(SOURCE!C2541)), "")&amp;
      SOURCE!D2541&amp;", "&amp; IF(lookups!$F$2-LEN(SOURCE!D2541) &gt;= 0, REPT(" ",lookups!$F$2-LEN(SOURCE!D2541)), "")&amp;
      SOURCE!E2541&amp;", "&amp; IF(lookups!$G$2-LEN(SOURCE!E2541) &gt;=0, REPT(" ",lookups!$G$2-LEN(SOURCE!E2541)), "")&amp;
      SOURCE!F2541&amp;", "&amp; IF(lookups!$H$2-LEN(SOURCE!F2541) &gt;= 0, REPT(" ",lookups!$H$2-LEN(SOURCE!F2541)+2), "")&amp;"("&amp;
      SUBSTITUTE(TEXT(SOURCE!G2541,"??0"),"  ","")&amp;" &lt;&lt; TAM_MAX_BITS) |"&amp; IF(lookups!$I$2-3 &gt;= 0, REPT(" ",MAX(1,lookups!$I$2-5+4+1-1-LEN(  IF(ISTEXT(SOURCE!H2541),SOURCE!H2541,  SUBSTITUTE(SUBSTITUTE(TEXT(SOURCE!H2541,"????0"),"  ","")," ",""))   ))), "")&amp;
       IF(ISTEXT(SOURCE!H2541),SOURCE!H2541, SUBSTITUTE(SUBSTITUTE(TEXT(SOURCE!H2541,"????0"),"  ","")," ",""))   &amp;","&amp; IF(lookups!$J$2-3 &gt;= 0, REPT(" ",lookups!$J$2-3-5), "")&amp;
      SOURCE!I2541&amp;
" | "&amp; IF(lookups!$K$2-LEN(SOURCE!I2541) &gt;= 0, REPT(" ",lookups!$K$2-LEN(SOURCE!I2541)), "")&amp;
      SOURCE!J2541&amp;      IF(lookups!$L$2-LEN(SOURCE!J2541) &gt;= 0, REPT(" ",lookups!$L$2-LEN(SOURCE!J2541)), "")&amp;
" | "&amp; IF(lookups!$K$2-LEN(SOURCE!I2541) &gt;= 0, REPT(" ",lookups!$K$2-LEN(SOURCE!I2541)), "")&amp;
      SOURCE!K2541&amp;      IF(lookups!$L$2-LEN(SOURCE!K2541) &gt;= 0, REPT(" ",lookups!$M$2-LEN(SOURCE!K2541)), "")&amp;
" | "&amp; SOURCE!L2541&amp;      IF(lookups!$O$2-LEN(SOURCE!L2541) &gt;= 0, REPT(" ",lookups!$O$2-LEN(SOURCE!L2541)), "")&amp;
" | "&amp; SOURCE!M2541&amp;      IF(lookups!$P$2-LEN(SOURCE!M2541) &gt;= 0, REPT(" ",lookups!$P$2-LEN(SOURCE!M2541)), "")&amp;
      "},"&amp;IF(SOURCE!O2541&lt;&gt;"",""&amp;SOURCE!O2541,"")
 )
)
)</f>
        <v>0</v>
      </c>
    </row>
    <row r="2505" customFormat="false" ht="15.75" hidden="true" customHeight="false" outlineLevel="0" collapsed="false">
      <c r="A2505" s="263" t="n">
        <f aca="false">IF(AND(OR(SOURCE!A2542="",ISBLANK(SOURCE!A2542)),SOURCE!B2542&gt;0),IF(ISBLANK(SOURCE!C2542),"",SOURCE!C2542),
IF(SOURCE!B2542&lt;0,VLOOKUP(SOURCE!B2542,lookups!A$1:B$25,2,0),
  IF(ISBLANK(SOURCE!B2542),
    "",
    "/* "&amp;TEXT(SOURCE!B2542,"???0")&amp;" *"&amp;
      SOURCE!C2542&amp;", "&amp; IF(lookups!$E$2-LEN(SOURCE!C2542) &gt;= 0, REPT(" ",lookups!$E$2-LEN(SOURCE!C2542)), "")&amp;
      SOURCE!D2542&amp;", "&amp; IF(lookups!$F$2-LEN(SOURCE!D2542) &gt;= 0, REPT(" ",lookups!$F$2-LEN(SOURCE!D2542)), "")&amp;
      SOURCE!E2542&amp;", "&amp; IF(lookups!$G$2-LEN(SOURCE!E2542) &gt;=0, REPT(" ",lookups!$G$2-LEN(SOURCE!E2542)), "")&amp;
      SOURCE!F2542&amp;", "&amp; IF(lookups!$H$2-LEN(SOURCE!F2542) &gt;= 0, REPT(" ",lookups!$H$2-LEN(SOURCE!F2542)+2), "")&amp;"("&amp;
      SUBSTITUTE(TEXT(SOURCE!G2542,"??0"),"  ","")&amp;" &lt;&lt; TAM_MAX_BITS) |"&amp; IF(lookups!$I$2-3 &gt;= 0, REPT(" ",MAX(1,lookups!$I$2-5+4+1-1-LEN(  IF(ISTEXT(SOURCE!H2542),SOURCE!H2542,  SUBSTITUTE(SUBSTITUTE(TEXT(SOURCE!H2542,"????0"),"  ","")," ",""))   ))), "")&amp;
       IF(ISTEXT(SOURCE!H2542),SOURCE!H2542, SUBSTITUTE(SUBSTITUTE(TEXT(SOURCE!H2542,"????0"),"  ","")," ",""))   &amp;","&amp; IF(lookups!$J$2-3 &gt;= 0, REPT(" ",lookups!$J$2-3-5), "")&amp;
      SOURCE!I2542&amp;
" | "&amp; IF(lookups!$K$2-LEN(SOURCE!I2542) &gt;= 0, REPT(" ",lookups!$K$2-LEN(SOURCE!I2542)), "")&amp;
      SOURCE!J2542&amp;      IF(lookups!$L$2-LEN(SOURCE!J2542) &gt;= 0, REPT(" ",lookups!$L$2-LEN(SOURCE!J2542)), "")&amp;
" | "&amp; IF(lookups!$K$2-LEN(SOURCE!I2542) &gt;= 0, REPT(" ",lookups!$K$2-LEN(SOURCE!I2542)), "")&amp;
      SOURCE!K2542&amp;      IF(lookups!$L$2-LEN(SOURCE!K2542) &gt;= 0, REPT(" ",lookups!$M$2-LEN(SOURCE!K2542)), "")&amp;
" | "&amp; SOURCE!L2542&amp;      IF(lookups!$O$2-LEN(SOURCE!L2542) &gt;= 0, REPT(" ",lookups!$O$2-LEN(SOURCE!L2542)), "")&amp;
" | "&amp; SOURCE!M2542&amp;      IF(lookups!$P$2-LEN(SOURCE!M2542) &gt;= 0, REPT(" ",lookups!$P$2-LEN(SOURCE!M2542)), "")&amp;
      "},"&amp;IF(SOURCE!O2542&lt;&gt;"",""&amp;SOURCE!O2542,"")
 )
)
)</f>
        <v>0</v>
      </c>
    </row>
    <row r="2506" customFormat="false" ht="15.75" hidden="true" customHeight="false" outlineLevel="0" collapsed="false">
      <c r="A2506" s="263" t="n">
        <f aca="false">IF(AND(OR(SOURCE!A2543="",ISBLANK(SOURCE!A2543)),SOURCE!B2543&gt;0),IF(ISBLANK(SOURCE!C2543),"",SOURCE!C2543),
IF(SOURCE!B2543&lt;0,VLOOKUP(SOURCE!B2543,lookups!A$1:B$25,2,0),
  IF(ISBLANK(SOURCE!B2543),
    "",
    "/* "&amp;TEXT(SOURCE!B2543,"???0")&amp;" *"&amp;
      SOURCE!C2543&amp;", "&amp; IF(lookups!$E$2-LEN(SOURCE!C2543) &gt;= 0, REPT(" ",lookups!$E$2-LEN(SOURCE!C2543)), "")&amp;
      SOURCE!D2543&amp;", "&amp; IF(lookups!$F$2-LEN(SOURCE!D2543) &gt;= 0, REPT(" ",lookups!$F$2-LEN(SOURCE!D2543)), "")&amp;
      SOURCE!E2543&amp;", "&amp; IF(lookups!$G$2-LEN(SOURCE!E2543) &gt;=0, REPT(" ",lookups!$G$2-LEN(SOURCE!E2543)), "")&amp;
      SOURCE!F2543&amp;", "&amp; IF(lookups!$H$2-LEN(SOURCE!F2543) &gt;= 0, REPT(" ",lookups!$H$2-LEN(SOURCE!F2543)+2), "")&amp;"("&amp;
      SUBSTITUTE(TEXT(SOURCE!G2543,"??0"),"  ","")&amp;" &lt;&lt; TAM_MAX_BITS) |"&amp; IF(lookups!$I$2-3 &gt;= 0, REPT(" ",MAX(1,lookups!$I$2-5+4+1-1-LEN(  IF(ISTEXT(SOURCE!H2543),SOURCE!H2543,  SUBSTITUTE(SUBSTITUTE(TEXT(SOURCE!H2543,"????0"),"  ","")," ",""))   ))), "")&amp;
       IF(ISTEXT(SOURCE!H2543),SOURCE!H2543, SUBSTITUTE(SUBSTITUTE(TEXT(SOURCE!H2543,"????0"),"  ","")," ",""))   &amp;","&amp; IF(lookups!$J$2-3 &gt;= 0, REPT(" ",lookups!$J$2-3-5), "")&amp;
      SOURCE!I2543&amp;
" | "&amp; IF(lookups!$K$2-LEN(SOURCE!I2543) &gt;= 0, REPT(" ",lookups!$K$2-LEN(SOURCE!I2543)), "")&amp;
      SOURCE!J2543&amp;      IF(lookups!$L$2-LEN(SOURCE!J2543) &gt;= 0, REPT(" ",lookups!$L$2-LEN(SOURCE!J2543)), "")&amp;
" | "&amp; IF(lookups!$K$2-LEN(SOURCE!I2543) &gt;= 0, REPT(" ",lookups!$K$2-LEN(SOURCE!I2543)), "")&amp;
      SOURCE!K2543&amp;      IF(lookups!$L$2-LEN(SOURCE!K2543) &gt;= 0, REPT(" ",lookups!$M$2-LEN(SOURCE!K2543)), "")&amp;
" | "&amp; SOURCE!L2543&amp;      IF(lookups!$O$2-LEN(SOURCE!L2543) &gt;= 0, REPT(" ",lookups!$O$2-LEN(SOURCE!L2543)), "")&amp;
" | "&amp; SOURCE!M2543&amp;      IF(lookups!$P$2-LEN(SOURCE!M2543) &gt;= 0, REPT(" ",lookups!$P$2-LEN(SOURCE!M2543)), "")&amp;
      "},"&amp;IF(SOURCE!O2543&lt;&gt;"",""&amp;SOURCE!O2543,"")
 )
)
)</f>
        <v>0</v>
      </c>
    </row>
    <row r="2507" customFormat="false" ht="15.75" hidden="true" customHeight="false" outlineLevel="0" collapsed="false">
      <c r="A2507" s="263" t="n">
        <f aca="false">IF(AND(OR(SOURCE!A2544="",ISBLANK(SOURCE!A2544)),SOURCE!B2544&gt;0),IF(ISBLANK(SOURCE!C2544),"",SOURCE!C2544),
IF(SOURCE!B2544&lt;0,VLOOKUP(SOURCE!B2544,lookups!A$1:B$25,2,0),
  IF(ISBLANK(SOURCE!B2544),
    "",
    "/* "&amp;TEXT(SOURCE!B2544,"???0")&amp;" *"&amp;
      SOURCE!C2544&amp;", "&amp; IF(lookups!$E$2-LEN(SOURCE!C2544) &gt;= 0, REPT(" ",lookups!$E$2-LEN(SOURCE!C2544)), "")&amp;
      SOURCE!D2544&amp;", "&amp; IF(lookups!$F$2-LEN(SOURCE!D2544) &gt;= 0, REPT(" ",lookups!$F$2-LEN(SOURCE!D2544)), "")&amp;
      SOURCE!E2544&amp;", "&amp; IF(lookups!$G$2-LEN(SOURCE!E2544) &gt;=0, REPT(" ",lookups!$G$2-LEN(SOURCE!E2544)), "")&amp;
      SOURCE!F2544&amp;", "&amp; IF(lookups!$H$2-LEN(SOURCE!F2544) &gt;= 0, REPT(" ",lookups!$H$2-LEN(SOURCE!F2544)+2), "")&amp;"("&amp;
      SUBSTITUTE(TEXT(SOURCE!G2544,"??0"),"  ","")&amp;" &lt;&lt; TAM_MAX_BITS) |"&amp; IF(lookups!$I$2-3 &gt;= 0, REPT(" ",MAX(1,lookups!$I$2-5+4+1-1-LEN(  IF(ISTEXT(SOURCE!H2544),SOURCE!H2544,  SUBSTITUTE(SUBSTITUTE(TEXT(SOURCE!H2544,"????0"),"  ","")," ",""))   ))), "")&amp;
       IF(ISTEXT(SOURCE!H2544),SOURCE!H2544, SUBSTITUTE(SUBSTITUTE(TEXT(SOURCE!H2544,"????0"),"  ","")," ",""))   &amp;","&amp; IF(lookups!$J$2-3 &gt;= 0, REPT(" ",lookups!$J$2-3-5), "")&amp;
      SOURCE!I2544&amp;
" | "&amp; IF(lookups!$K$2-LEN(SOURCE!I2544) &gt;= 0, REPT(" ",lookups!$K$2-LEN(SOURCE!I2544)), "")&amp;
      SOURCE!J2544&amp;      IF(lookups!$L$2-LEN(SOURCE!J2544) &gt;= 0, REPT(" ",lookups!$L$2-LEN(SOURCE!J2544)), "")&amp;
" | "&amp; IF(lookups!$K$2-LEN(SOURCE!I2544) &gt;= 0, REPT(" ",lookups!$K$2-LEN(SOURCE!I2544)), "")&amp;
      SOURCE!K2544&amp;      IF(lookups!$L$2-LEN(SOURCE!K2544) &gt;= 0, REPT(" ",lookups!$M$2-LEN(SOURCE!K2544)), "")&amp;
" | "&amp; SOURCE!L2544&amp;      IF(lookups!$O$2-LEN(SOURCE!L2544) &gt;= 0, REPT(" ",lookups!$O$2-LEN(SOURCE!L2544)), "")&amp;
" | "&amp; SOURCE!M2544&amp;      IF(lookups!$P$2-LEN(SOURCE!M2544) &gt;= 0, REPT(" ",lookups!$P$2-LEN(SOURCE!M2544)), "")&amp;
      "},"&amp;IF(SOURCE!O2544&lt;&gt;"",""&amp;SOURCE!O2544,"")
 )
)
)</f>
        <v>0</v>
      </c>
    </row>
    <row r="2508" customFormat="false" ht="15.75" hidden="true" customHeight="false" outlineLevel="0" collapsed="false">
      <c r="A2508" s="263" t="n">
        <f aca="false">IF(AND(OR(SOURCE!A2545="",ISBLANK(SOURCE!A2545)),SOURCE!B2545&gt;0),IF(ISBLANK(SOURCE!C2545),"",SOURCE!C2545),
IF(SOURCE!B2545&lt;0,VLOOKUP(SOURCE!B2545,lookups!A$1:B$25,2,0),
  IF(ISBLANK(SOURCE!B2545),
    "",
    "/* "&amp;TEXT(SOURCE!B2545,"???0")&amp;" *"&amp;
      SOURCE!C2545&amp;", "&amp; IF(lookups!$E$2-LEN(SOURCE!C2545) &gt;= 0, REPT(" ",lookups!$E$2-LEN(SOURCE!C2545)), "")&amp;
      SOURCE!D2545&amp;", "&amp; IF(lookups!$F$2-LEN(SOURCE!D2545) &gt;= 0, REPT(" ",lookups!$F$2-LEN(SOURCE!D2545)), "")&amp;
      SOURCE!E2545&amp;", "&amp; IF(lookups!$G$2-LEN(SOURCE!E2545) &gt;=0, REPT(" ",lookups!$G$2-LEN(SOURCE!E2545)), "")&amp;
      SOURCE!F2545&amp;", "&amp; IF(lookups!$H$2-LEN(SOURCE!F2545) &gt;= 0, REPT(" ",lookups!$H$2-LEN(SOURCE!F2545)+2), "")&amp;"("&amp;
      SUBSTITUTE(TEXT(SOURCE!G2545,"??0"),"  ","")&amp;" &lt;&lt; TAM_MAX_BITS) |"&amp; IF(lookups!$I$2-3 &gt;= 0, REPT(" ",MAX(1,lookups!$I$2-5+4+1-1-LEN(  IF(ISTEXT(SOURCE!H2545),SOURCE!H2545,  SUBSTITUTE(SUBSTITUTE(TEXT(SOURCE!H2545,"????0"),"  ","")," ",""))   ))), "")&amp;
       IF(ISTEXT(SOURCE!H2545),SOURCE!H2545, SUBSTITUTE(SUBSTITUTE(TEXT(SOURCE!H2545,"????0"),"  ","")," ",""))   &amp;","&amp; IF(lookups!$J$2-3 &gt;= 0, REPT(" ",lookups!$J$2-3-5), "")&amp;
      SOURCE!I2545&amp;
" | "&amp; IF(lookups!$K$2-LEN(SOURCE!I2545) &gt;= 0, REPT(" ",lookups!$K$2-LEN(SOURCE!I2545)), "")&amp;
      SOURCE!J2545&amp;      IF(lookups!$L$2-LEN(SOURCE!J2545) &gt;= 0, REPT(" ",lookups!$L$2-LEN(SOURCE!J2545)), "")&amp;
" | "&amp; IF(lookups!$K$2-LEN(SOURCE!I2545) &gt;= 0, REPT(" ",lookups!$K$2-LEN(SOURCE!I2545)), "")&amp;
      SOURCE!K2545&amp;      IF(lookups!$L$2-LEN(SOURCE!K2545) &gt;= 0, REPT(" ",lookups!$M$2-LEN(SOURCE!K2545)), "")&amp;
" | "&amp; SOURCE!L2545&amp;      IF(lookups!$O$2-LEN(SOURCE!L2545) &gt;= 0, REPT(" ",lookups!$O$2-LEN(SOURCE!L2545)), "")&amp;
" | "&amp; SOURCE!M2545&amp;      IF(lookups!$P$2-LEN(SOURCE!M2545) &gt;= 0, REPT(" ",lookups!$P$2-LEN(SOURCE!M2545)), "")&amp;
      "},"&amp;IF(SOURCE!O2545&lt;&gt;"",""&amp;SOURCE!O2545,"")
 )
)
)</f>
        <v>0</v>
      </c>
    </row>
    <row r="2509" customFormat="false" ht="15.75" hidden="true" customHeight="false" outlineLevel="0" collapsed="false">
      <c r="A2509" s="263" t="n">
        <f aca="false">IF(AND(OR(SOURCE!A2546="",ISBLANK(SOURCE!A2546)),SOURCE!B2546&gt;0),IF(ISBLANK(SOURCE!C2546),"",SOURCE!C2546),
IF(SOURCE!B2546&lt;0,VLOOKUP(SOURCE!B2546,lookups!A$1:B$25,2,0),
  IF(ISBLANK(SOURCE!B2546),
    "",
    "/* "&amp;TEXT(SOURCE!B2546,"???0")&amp;" *"&amp;
      SOURCE!C2546&amp;", "&amp; IF(lookups!$E$2-LEN(SOURCE!C2546) &gt;= 0, REPT(" ",lookups!$E$2-LEN(SOURCE!C2546)), "")&amp;
      SOURCE!D2546&amp;", "&amp; IF(lookups!$F$2-LEN(SOURCE!D2546) &gt;= 0, REPT(" ",lookups!$F$2-LEN(SOURCE!D2546)), "")&amp;
      SOURCE!E2546&amp;", "&amp; IF(lookups!$G$2-LEN(SOURCE!E2546) &gt;=0, REPT(" ",lookups!$G$2-LEN(SOURCE!E2546)), "")&amp;
      SOURCE!F2546&amp;", "&amp; IF(lookups!$H$2-LEN(SOURCE!F2546) &gt;= 0, REPT(" ",lookups!$H$2-LEN(SOURCE!F2546)+2), "")&amp;"("&amp;
      SUBSTITUTE(TEXT(SOURCE!G2546,"??0"),"  ","")&amp;" &lt;&lt; TAM_MAX_BITS) |"&amp; IF(lookups!$I$2-3 &gt;= 0, REPT(" ",MAX(1,lookups!$I$2-5+4+1-1-LEN(  IF(ISTEXT(SOURCE!H2546),SOURCE!H2546,  SUBSTITUTE(SUBSTITUTE(TEXT(SOURCE!H2546,"????0"),"  ","")," ",""))   ))), "")&amp;
       IF(ISTEXT(SOURCE!H2546),SOURCE!H2546, SUBSTITUTE(SUBSTITUTE(TEXT(SOURCE!H2546,"????0"),"  ","")," ",""))   &amp;","&amp; IF(lookups!$J$2-3 &gt;= 0, REPT(" ",lookups!$J$2-3-5), "")&amp;
      SOURCE!I2546&amp;
" | "&amp; IF(lookups!$K$2-LEN(SOURCE!I2546) &gt;= 0, REPT(" ",lookups!$K$2-LEN(SOURCE!I2546)), "")&amp;
      SOURCE!J2546&amp;      IF(lookups!$L$2-LEN(SOURCE!J2546) &gt;= 0, REPT(" ",lookups!$L$2-LEN(SOURCE!J2546)), "")&amp;
" | "&amp; IF(lookups!$K$2-LEN(SOURCE!I2546) &gt;= 0, REPT(" ",lookups!$K$2-LEN(SOURCE!I2546)), "")&amp;
      SOURCE!K2546&amp;      IF(lookups!$L$2-LEN(SOURCE!K2546) &gt;= 0, REPT(" ",lookups!$M$2-LEN(SOURCE!K2546)), "")&amp;
" | "&amp; SOURCE!L2546&amp;      IF(lookups!$O$2-LEN(SOURCE!L2546) &gt;= 0, REPT(" ",lookups!$O$2-LEN(SOURCE!L2546)), "")&amp;
" | "&amp; SOURCE!M2546&amp;      IF(lookups!$P$2-LEN(SOURCE!M2546) &gt;= 0, REPT(" ",lookups!$P$2-LEN(SOURCE!M2546)), "")&amp;
      "},"&amp;IF(SOURCE!O2546&lt;&gt;"",""&amp;SOURCE!O2546,"")
 )
)
)</f>
        <v>0</v>
      </c>
    </row>
    <row r="2510" customFormat="false" ht="15.75" hidden="true" customHeight="false" outlineLevel="0" collapsed="false">
      <c r="A2510" s="263" t="n">
        <f aca="false">IF(AND(OR(SOURCE!A2547="",ISBLANK(SOURCE!A2547)),SOURCE!B2547&gt;0),IF(ISBLANK(SOURCE!C2547),"",SOURCE!C2547),
IF(SOURCE!B2547&lt;0,VLOOKUP(SOURCE!B2547,lookups!A$1:B$25,2,0),
  IF(ISBLANK(SOURCE!B2547),
    "",
    "/* "&amp;TEXT(SOURCE!B2547,"???0")&amp;" *"&amp;
      SOURCE!C2547&amp;", "&amp; IF(lookups!$E$2-LEN(SOURCE!C2547) &gt;= 0, REPT(" ",lookups!$E$2-LEN(SOURCE!C2547)), "")&amp;
      SOURCE!D2547&amp;", "&amp; IF(lookups!$F$2-LEN(SOURCE!D2547) &gt;= 0, REPT(" ",lookups!$F$2-LEN(SOURCE!D2547)), "")&amp;
      SOURCE!E2547&amp;", "&amp; IF(lookups!$G$2-LEN(SOURCE!E2547) &gt;=0, REPT(" ",lookups!$G$2-LEN(SOURCE!E2547)), "")&amp;
      SOURCE!F2547&amp;", "&amp; IF(lookups!$H$2-LEN(SOURCE!F2547) &gt;= 0, REPT(" ",lookups!$H$2-LEN(SOURCE!F2547)+2), "")&amp;"("&amp;
      SUBSTITUTE(TEXT(SOURCE!G2547,"??0"),"  ","")&amp;" &lt;&lt; TAM_MAX_BITS) |"&amp; IF(lookups!$I$2-3 &gt;= 0, REPT(" ",MAX(1,lookups!$I$2-5+4+1-1-LEN(  IF(ISTEXT(SOURCE!H2547),SOURCE!H2547,  SUBSTITUTE(SUBSTITUTE(TEXT(SOURCE!H2547,"????0"),"  ","")," ",""))   ))), "")&amp;
       IF(ISTEXT(SOURCE!H2547),SOURCE!H2547, SUBSTITUTE(SUBSTITUTE(TEXT(SOURCE!H2547,"????0"),"  ","")," ",""))   &amp;","&amp; IF(lookups!$J$2-3 &gt;= 0, REPT(" ",lookups!$J$2-3-5), "")&amp;
      SOURCE!I2547&amp;
" | "&amp; IF(lookups!$K$2-LEN(SOURCE!I2547) &gt;= 0, REPT(" ",lookups!$K$2-LEN(SOURCE!I2547)), "")&amp;
      SOURCE!J2547&amp;      IF(lookups!$L$2-LEN(SOURCE!J2547) &gt;= 0, REPT(" ",lookups!$L$2-LEN(SOURCE!J2547)), "")&amp;
" | "&amp; IF(lookups!$K$2-LEN(SOURCE!I2547) &gt;= 0, REPT(" ",lookups!$K$2-LEN(SOURCE!I2547)), "")&amp;
      SOURCE!K2547&amp;      IF(lookups!$L$2-LEN(SOURCE!K2547) &gt;= 0, REPT(" ",lookups!$M$2-LEN(SOURCE!K2547)), "")&amp;
" | "&amp; SOURCE!L2547&amp;      IF(lookups!$O$2-LEN(SOURCE!L2547) &gt;= 0, REPT(" ",lookups!$O$2-LEN(SOURCE!L2547)), "")&amp;
" | "&amp; SOURCE!M2547&amp;      IF(lookups!$P$2-LEN(SOURCE!M2547) &gt;= 0, REPT(" ",lookups!$P$2-LEN(SOURCE!M2547)), "")&amp;
      "},"&amp;IF(SOURCE!O2547&lt;&gt;"",""&amp;SOURCE!O2547,"")
 )
)
)</f>
        <v>0</v>
      </c>
    </row>
    <row r="2511" customFormat="false" ht="15.75" hidden="true" customHeight="false" outlineLevel="0" collapsed="false">
      <c r="A2511" s="263" t="n">
        <f aca="false">IF(AND(OR(SOURCE!A2548="",ISBLANK(SOURCE!A2548)),SOURCE!B2548&gt;0),IF(ISBLANK(SOURCE!C2548),"",SOURCE!C2548),
IF(SOURCE!B2548&lt;0,VLOOKUP(SOURCE!B2548,lookups!A$1:B$25,2,0),
  IF(ISBLANK(SOURCE!B2548),
    "",
    "/* "&amp;TEXT(SOURCE!B2548,"???0")&amp;" *"&amp;
      SOURCE!C2548&amp;", "&amp; IF(lookups!$E$2-LEN(SOURCE!C2548) &gt;= 0, REPT(" ",lookups!$E$2-LEN(SOURCE!C2548)), "")&amp;
      SOURCE!D2548&amp;", "&amp; IF(lookups!$F$2-LEN(SOURCE!D2548) &gt;= 0, REPT(" ",lookups!$F$2-LEN(SOURCE!D2548)), "")&amp;
      SOURCE!E2548&amp;", "&amp; IF(lookups!$G$2-LEN(SOURCE!E2548) &gt;=0, REPT(" ",lookups!$G$2-LEN(SOURCE!E2548)), "")&amp;
      SOURCE!F2548&amp;", "&amp; IF(lookups!$H$2-LEN(SOURCE!F2548) &gt;= 0, REPT(" ",lookups!$H$2-LEN(SOURCE!F2548)+2), "")&amp;"("&amp;
      SUBSTITUTE(TEXT(SOURCE!G2548,"??0"),"  ","")&amp;" &lt;&lt; TAM_MAX_BITS) |"&amp; IF(lookups!$I$2-3 &gt;= 0, REPT(" ",MAX(1,lookups!$I$2-5+4+1-1-LEN(  IF(ISTEXT(SOURCE!H2548),SOURCE!H2548,  SUBSTITUTE(SUBSTITUTE(TEXT(SOURCE!H2548,"????0"),"  ","")," ",""))   ))), "")&amp;
       IF(ISTEXT(SOURCE!H2548),SOURCE!H2548, SUBSTITUTE(SUBSTITUTE(TEXT(SOURCE!H2548,"????0"),"  ","")," ",""))   &amp;","&amp; IF(lookups!$J$2-3 &gt;= 0, REPT(" ",lookups!$J$2-3-5), "")&amp;
      SOURCE!I2548&amp;
" | "&amp; IF(lookups!$K$2-LEN(SOURCE!I2548) &gt;= 0, REPT(" ",lookups!$K$2-LEN(SOURCE!I2548)), "")&amp;
      SOURCE!J2548&amp;      IF(lookups!$L$2-LEN(SOURCE!J2548) &gt;= 0, REPT(" ",lookups!$L$2-LEN(SOURCE!J2548)), "")&amp;
" | "&amp; IF(lookups!$K$2-LEN(SOURCE!I2548) &gt;= 0, REPT(" ",lookups!$K$2-LEN(SOURCE!I2548)), "")&amp;
      SOURCE!K2548&amp;      IF(lookups!$L$2-LEN(SOURCE!K2548) &gt;= 0, REPT(" ",lookups!$M$2-LEN(SOURCE!K2548)), "")&amp;
" | "&amp; SOURCE!L2548&amp;      IF(lookups!$O$2-LEN(SOURCE!L2548) &gt;= 0, REPT(" ",lookups!$O$2-LEN(SOURCE!L2548)), "")&amp;
" | "&amp; SOURCE!M2548&amp;      IF(lookups!$P$2-LEN(SOURCE!M2548) &gt;= 0, REPT(" ",lookups!$P$2-LEN(SOURCE!M2548)), "")&amp;
      "},"&amp;IF(SOURCE!O2548&lt;&gt;"",""&amp;SOURCE!O2548,"")
 )
)
)</f>
        <v>0</v>
      </c>
    </row>
    <row r="2512" customFormat="false" ht="15.75" hidden="true" customHeight="false" outlineLevel="0" collapsed="false">
      <c r="A2512" s="263" t="n">
        <f aca="false">IF(AND(OR(SOURCE!A2549="",ISBLANK(SOURCE!A2549)),SOURCE!B2549&gt;0),IF(ISBLANK(SOURCE!C2549),"",SOURCE!C2549),
IF(SOURCE!B2549&lt;0,VLOOKUP(SOURCE!B2549,lookups!A$1:B$25,2,0),
  IF(ISBLANK(SOURCE!B2549),
    "",
    "/* "&amp;TEXT(SOURCE!B2549,"???0")&amp;" *"&amp;
      SOURCE!C2549&amp;", "&amp; IF(lookups!$E$2-LEN(SOURCE!C2549) &gt;= 0, REPT(" ",lookups!$E$2-LEN(SOURCE!C2549)), "")&amp;
      SOURCE!D2549&amp;", "&amp; IF(lookups!$F$2-LEN(SOURCE!D2549) &gt;= 0, REPT(" ",lookups!$F$2-LEN(SOURCE!D2549)), "")&amp;
      SOURCE!E2549&amp;", "&amp; IF(lookups!$G$2-LEN(SOURCE!E2549) &gt;=0, REPT(" ",lookups!$G$2-LEN(SOURCE!E2549)), "")&amp;
      SOURCE!F2549&amp;", "&amp; IF(lookups!$H$2-LEN(SOURCE!F2549) &gt;= 0, REPT(" ",lookups!$H$2-LEN(SOURCE!F2549)+2), "")&amp;"("&amp;
      SUBSTITUTE(TEXT(SOURCE!G2549,"??0"),"  ","")&amp;" &lt;&lt; TAM_MAX_BITS) |"&amp; IF(lookups!$I$2-3 &gt;= 0, REPT(" ",MAX(1,lookups!$I$2-5+4+1-1-LEN(  IF(ISTEXT(SOURCE!H2549),SOURCE!H2549,  SUBSTITUTE(SUBSTITUTE(TEXT(SOURCE!H2549,"????0"),"  ","")," ",""))   ))), "")&amp;
       IF(ISTEXT(SOURCE!H2549),SOURCE!H2549, SUBSTITUTE(SUBSTITUTE(TEXT(SOURCE!H2549,"????0"),"  ","")," ",""))   &amp;","&amp; IF(lookups!$J$2-3 &gt;= 0, REPT(" ",lookups!$J$2-3-5), "")&amp;
      SOURCE!I2549&amp;
" | "&amp; IF(lookups!$K$2-LEN(SOURCE!I2549) &gt;= 0, REPT(" ",lookups!$K$2-LEN(SOURCE!I2549)), "")&amp;
      SOURCE!J2549&amp;      IF(lookups!$L$2-LEN(SOURCE!J2549) &gt;= 0, REPT(" ",lookups!$L$2-LEN(SOURCE!J2549)), "")&amp;
" | "&amp; IF(lookups!$K$2-LEN(SOURCE!I2549) &gt;= 0, REPT(" ",lookups!$K$2-LEN(SOURCE!I2549)), "")&amp;
      SOURCE!K2549&amp;      IF(lookups!$L$2-LEN(SOURCE!K2549) &gt;= 0, REPT(" ",lookups!$M$2-LEN(SOURCE!K2549)), "")&amp;
" | "&amp; SOURCE!L2549&amp;      IF(lookups!$O$2-LEN(SOURCE!L2549) &gt;= 0, REPT(" ",lookups!$O$2-LEN(SOURCE!L2549)), "")&amp;
" | "&amp; SOURCE!M2549&amp;      IF(lookups!$P$2-LEN(SOURCE!M2549) &gt;= 0, REPT(" ",lookups!$P$2-LEN(SOURCE!M2549)), "")&amp;
      "},"&amp;IF(SOURCE!O2549&lt;&gt;"",""&amp;SOURCE!O2549,"")
 )
)
)</f>
        <v>0</v>
      </c>
    </row>
    <row r="2513" customFormat="false" ht="15.75" hidden="true" customHeight="false" outlineLevel="0" collapsed="false">
      <c r="A2513" s="263" t="n">
        <f aca="false">IF(AND(OR(SOURCE!A2550="",ISBLANK(SOURCE!A2550)),SOURCE!B2550&gt;0),IF(ISBLANK(SOURCE!C2550),"",SOURCE!C2550),
IF(SOURCE!B2550&lt;0,VLOOKUP(SOURCE!B2550,lookups!A$1:B$25,2,0),
  IF(ISBLANK(SOURCE!B2550),
    "",
    "/* "&amp;TEXT(SOURCE!B2550,"???0")&amp;" *"&amp;
      SOURCE!C2550&amp;", "&amp; IF(lookups!$E$2-LEN(SOURCE!C2550) &gt;= 0, REPT(" ",lookups!$E$2-LEN(SOURCE!C2550)), "")&amp;
      SOURCE!D2550&amp;", "&amp; IF(lookups!$F$2-LEN(SOURCE!D2550) &gt;= 0, REPT(" ",lookups!$F$2-LEN(SOURCE!D2550)), "")&amp;
      SOURCE!E2550&amp;", "&amp; IF(lookups!$G$2-LEN(SOURCE!E2550) &gt;=0, REPT(" ",lookups!$G$2-LEN(SOURCE!E2550)), "")&amp;
      SOURCE!F2550&amp;", "&amp; IF(lookups!$H$2-LEN(SOURCE!F2550) &gt;= 0, REPT(" ",lookups!$H$2-LEN(SOURCE!F2550)+2), "")&amp;"("&amp;
      SUBSTITUTE(TEXT(SOURCE!G2550,"??0"),"  ","")&amp;" &lt;&lt; TAM_MAX_BITS) |"&amp; IF(lookups!$I$2-3 &gt;= 0, REPT(" ",MAX(1,lookups!$I$2-5+4+1-1-LEN(  IF(ISTEXT(SOURCE!H2550),SOURCE!H2550,  SUBSTITUTE(SUBSTITUTE(TEXT(SOURCE!H2550,"????0"),"  ","")," ",""))   ))), "")&amp;
       IF(ISTEXT(SOURCE!H2550),SOURCE!H2550, SUBSTITUTE(SUBSTITUTE(TEXT(SOURCE!H2550,"????0"),"  ","")," ",""))   &amp;","&amp; IF(lookups!$J$2-3 &gt;= 0, REPT(" ",lookups!$J$2-3-5), "")&amp;
      SOURCE!I2550&amp;
" | "&amp; IF(lookups!$K$2-LEN(SOURCE!I2550) &gt;= 0, REPT(" ",lookups!$K$2-LEN(SOURCE!I2550)), "")&amp;
      SOURCE!J2550&amp;      IF(lookups!$L$2-LEN(SOURCE!J2550) &gt;= 0, REPT(" ",lookups!$L$2-LEN(SOURCE!J2550)), "")&amp;
" | "&amp; IF(lookups!$K$2-LEN(SOURCE!I2550) &gt;= 0, REPT(" ",lookups!$K$2-LEN(SOURCE!I2550)), "")&amp;
      SOURCE!K2550&amp;      IF(lookups!$L$2-LEN(SOURCE!K2550) &gt;= 0, REPT(" ",lookups!$M$2-LEN(SOURCE!K2550)), "")&amp;
" | "&amp; SOURCE!L2550&amp;      IF(lookups!$O$2-LEN(SOURCE!L2550) &gt;= 0, REPT(" ",lookups!$O$2-LEN(SOURCE!L2550)), "")&amp;
" | "&amp; SOURCE!M2550&amp;      IF(lookups!$P$2-LEN(SOURCE!M2550) &gt;= 0, REPT(" ",lookups!$P$2-LEN(SOURCE!M2550)), "")&amp;
      "},"&amp;IF(SOURCE!O2550&lt;&gt;"",""&amp;SOURCE!O2550,"")
 )
)
)</f>
        <v>0</v>
      </c>
    </row>
    <row r="2514" customFormat="false" ht="15.75" hidden="true" customHeight="false" outlineLevel="0" collapsed="false">
      <c r="A2514" s="263" t="n">
        <f aca="false">IF(AND(OR(SOURCE!A2551="",ISBLANK(SOURCE!A2551)),SOURCE!B2551&gt;0),IF(ISBLANK(SOURCE!C2551),"",SOURCE!C2551),
IF(SOURCE!B2551&lt;0,VLOOKUP(SOURCE!B2551,lookups!A$1:B$25,2,0),
  IF(ISBLANK(SOURCE!B2551),
    "",
    "/* "&amp;TEXT(SOURCE!B2551,"???0")&amp;" *"&amp;
      SOURCE!C2551&amp;", "&amp; IF(lookups!$E$2-LEN(SOURCE!C2551) &gt;= 0, REPT(" ",lookups!$E$2-LEN(SOURCE!C2551)), "")&amp;
      SOURCE!D2551&amp;", "&amp; IF(lookups!$F$2-LEN(SOURCE!D2551) &gt;= 0, REPT(" ",lookups!$F$2-LEN(SOURCE!D2551)), "")&amp;
      SOURCE!E2551&amp;", "&amp; IF(lookups!$G$2-LEN(SOURCE!E2551) &gt;=0, REPT(" ",lookups!$G$2-LEN(SOURCE!E2551)), "")&amp;
      SOURCE!F2551&amp;", "&amp; IF(lookups!$H$2-LEN(SOURCE!F2551) &gt;= 0, REPT(" ",lookups!$H$2-LEN(SOURCE!F2551)+2), "")&amp;"("&amp;
      SUBSTITUTE(TEXT(SOURCE!G2551,"??0"),"  ","")&amp;" &lt;&lt; TAM_MAX_BITS) |"&amp; IF(lookups!$I$2-3 &gt;= 0, REPT(" ",MAX(1,lookups!$I$2-5+4+1-1-LEN(  IF(ISTEXT(SOURCE!H2551),SOURCE!H2551,  SUBSTITUTE(SUBSTITUTE(TEXT(SOURCE!H2551,"????0"),"  ","")," ",""))   ))), "")&amp;
       IF(ISTEXT(SOURCE!H2551),SOURCE!H2551, SUBSTITUTE(SUBSTITUTE(TEXT(SOURCE!H2551,"????0"),"  ","")," ",""))   &amp;","&amp; IF(lookups!$J$2-3 &gt;= 0, REPT(" ",lookups!$J$2-3-5), "")&amp;
      SOURCE!I2551&amp;
" | "&amp; IF(lookups!$K$2-LEN(SOURCE!I2551) &gt;= 0, REPT(" ",lookups!$K$2-LEN(SOURCE!I2551)), "")&amp;
      SOURCE!J2551&amp;      IF(lookups!$L$2-LEN(SOURCE!J2551) &gt;= 0, REPT(" ",lookups!$L$2-LEN(SOURCE!J2551)), "")&amp;
" | "&amp; IF(lookups!$K$2-LEN(SOURCE!I2551) &gt;= 0, REPT(" ",lookups!$K$2-LEN(SOURCE!I2551)), "")&amp;
      SOURCE!K2551&amp;      IF(lookups!$L$2-LEN(SOURCE!K2551) &gt;= 0, REPT(" ",lookups!$M$2-LEN(SOURCE!K2551)), "")&amp;
" | "&amp; SOURCE!L2551&amp;      IF(lookups!$O$2-LEN(SOURCE!L2551) &gt;= 0, REPT(" ",lookups!$O$2-LEN(SOURCE!L2551)), "")&amp;
" | "&amp; SOURCE!M2551&amp;      IF(lookups!$P$2-LEN(SOURCE!M2551) &gt;= 0, REPT(" ",lookups!$P$2-LEN(SOURCE!M2551)), "")&amp;
      "},"&amp;IF(SOURCE!O2551&lt;&gt;"",""&amp;SOURCE!O2551,"")
 )
)
)</f>
        <v>0</v>
      </c>
    </row>
    <row r="2515" customFormat="false" ht="15.75" hidden="true" customHeight="false" outlineLevel="0" collapsed="false">
      <c r="A2515" s="263" t="n">
        <f aca="false">IF(AND(OR(SOURCE!A2552="",ISBLANK(SOURCE!A2552)),SOURCE!B2552&gt;0),IF(ISBLANK(SOURCE!C2552),"",SOURCE!C2552),
IF(SOURCE!B2552&lt;0,VLOOKUP(SOURCE!B2552,lookups!A$1:B$25,2,0),
  IF(ISBLANK(SOURCE!B2552),
    "",
    "/* "&amp;TEXT(SOURCE!B2552,"???0")&amp;" *"&amp;
      SOURCE!C2552&amp;", "&amp; IF(lookups!$E$2-LEN(SOURCE!C2552) &gt;= 0, REPT(" ",lookups!$E$2-LEN(SOURCE!C2552)), "")&amp;
      SOURCE!D2552&amp;", "&amp; IF(lookups!$F$2-LEN(SOURCE!D2552) &gt;= 0, REPT(" ",lookups!$F$2-LEN(SOURCE!D2552)), "")&amp;
      SOURCE!E2552&amp;", "&amp; IF(lookups!$G$2-LEN(SOURCE!E2552) &gt;=0, REPT(" ",lookups!$G$2-LEN(SOURCE!E2552)), "")&amp;
      SOURCE!F2552&amp;", "&amp; IF(lookups!$H$2-LEN(SOURCE!F2552) &gt;= 0, REPT(" ",lookups!$H$2-LEN(SOURCE!F2552)+2), "")&amp;"("&amp;
      SUBSTITUTE(TEXT(SOURCE!G2552,"??0"),"  ","")&amp;" &lt;&lt; TAM_MAX_BITS) |"&amp; IF(lookups!$I$2-3 &gt;= 0, REPT(" ",MAX(1,lookups!$I$2-5+4+1-1-LEN(  IF(ISTEXT(SOURCE!H2552),SOURCE!H2552,  SUBSTITUTE(SUBSTITUTE(TEXT(SOURCE!H2552,"????0"),"  ","")," ",""))   ))), "")&amp;
       IF(ISTEXT(SOURCE!H2552),SOURCE!H2552, SUBSTITUTE(SUBSTITUTE(TEXT(SOURCE!H2552,"????0"),"  ","")," ",""))   &amp;","&amp; IF(lookups!$J$2-3 &gt;= 0, REPT(" ",lookups!$J$2-3-5), "")&amp;
      SOURCE!I2552&amp;
" | "&amp; IF(lookups!$K$2-LEN(SOURCE!I2552) &gt;= 0, REPT(" ",lookups!$K$2-LEN(SOURCE!I2552)), "")&amp;
      SOURCE!J2552&amp;      IF(lookups!$L$2-LEN(SOURCE!J2552) &gt;= 0, REPT(" ",lookups!$L$2-LEN(SOURCE!J2552)), "")&amp;
" | "&amp; IF(lookups!$K$2-LEN(SOURCE!I2552) &gt;= 0, REPT(" ",lookups!$K$2-LEN(SOURCE!I2552)), "")&amp;
      SOURCE!K2552&amp;      IF(lookups!$L$2-LEN(SOURCE!K2552) &gt;= 0, REPT(" ",lookups!$M$2-LEN(SOURCE!K2552)), "")&amp;
" | "&amp; SOURCE!L2552&amp;      IF(lookups!$O$2-LEN(SOURCE!L2552) &gt;= 0, REPT(" ",lookups!$O$2-LEN(SOURCE!L2552)), "")&amp;
" | "&amp; SOURCE!M2552&amp;      IF(lookups!$P$2-LEN(SOURCE!M2552) &gt;= 0, REPT(" ",lookups!$P$2-LEN(SOURCE!M2552)), "")&amp;
      "},"&amp;IF(SOURCE!O2552&lt;&gt;"",""&amp;SOURCE!O2552,"")
 )
)
)</f>
        <v>0</v>
      </c>
    </row>
    <row r="2516" customFormat="false" ht="15.75" hidden="true" customHeight="false" outlineLevel="0" collapsed="false">
      <c r="A2516" s="263" t="n">
        <f aca="false">IF(AND(OR(SOURCE!A2553="",ISBLANK(SOURCE!A2553)),SOURCE!B2553&gt;0),IF(ISBLANK(SOURCE!C2553),"",SOURCE!C2553),
IF(SOURCE!B2553&lt;0,VLOOKUP(SOURCE!B2553,lookups!A$1:B$25,2,0),
  IF(ISBLANK(SOURCE!B2553),
    "",
    "/* "&amp;TEXT(SOURCE!B2553,"???0")&amp;" *"&amp;
      SOURCE!C2553&amp;", "&amp; IF(lookups!$E$2-LEN(SOURCE!C2553) &gt;= 0, REPT(" ",lookups!$E$2-LEN(SOURCE!C2553)), "")&amp;
      SOURCE!D2553&amp;", "&amp; IF(lookups!$F$2-LEN(SOURCE!D2553) &gt;= 0, REPT(" ",lookups!$F$2-LEN(SOURCE!D2553)), "")&amp;
      SOURCE!E2553&amp;", "&amp; IF(lookups!$G$2-LEN(SOURCE!E2553) &gt;=0, REPT(" ",lookups!$G$2-LEN(SOURCE!E2553)), "")&amp;
      SOURCE!F2553&amp;", "&amp; IF(lookups!$H$2-LEN(SOURCE!F2553) &gt;= 0, REPT(" ",lookups!$H$2-LEN(SOURCE!F2553)+2), "")&amp;"("&amp;
      SUBSTITUTE(TEXT(SOURCE!G2553,"??0"),"  ","")&amp;" &lt;&lt; TAM_MAX_BITS) |"&amp; IF(lookups!$I$2-3 &gt;= 0, REPT(" ",MAX(1,lookups!$I$2-5+4+1-1-LEN(  IF(ISTEXT(SOURCE!H2553),SOURCE!H2553,  SUBSTITUTE(SUBSTITUTE(TEXT(SOURCE!H2553,"????0"),"  ","")," ",""))   ))), "")&amp;
       IF(ISTEXT(SOURCE!H2553),SOURCE!H2553, SUBSTITUTE(SUBSTITUTE(TEXT(SOURCE!H2553,"????0"),"  ","")," ",""))   &amp;","&amp; IF(lookups!$J$2-3 &gt;= 0, REPT(" ",lookups!$J$2-3-5), "")&amp;
      SOURCE!I2553&amp;
" | "&amp; IF(lookups!$K$2-LEN(SOURCE!I2553) &gt;= 0, REPT(" ",lookups!$K$2-LEN(SOURCE!I2553)), "")&amp;
      SOURCE!J2553&amp;      IF(lookups!$L$2-LEN(SOURCE!J2553) &gt;= 0, REPT(" ",lookups!$L$2-LEN(SOURCE!J2553)), "")&amp;
" | "&amp; IF(lookups!$K$2-LEN(SOURCE!I2553) &gt;= 0, REPT(" ",lookups!$K$2-LEN(SOURCE!I2553)), "")&amp;
      SOURCE!K2553&amp;      IF(lookups!$L$2-LEN(SOURCE!K2553) &gt;= 0, REPT(" ",lookups!$M$2-LEN(SOURCE!K2553)), "")&amp;
" | "&amp; SOURCE!L2553&amp;      IF(lookups!$O$2-LEN(SOURCE!L2553) &gt;= 0, REPT(" ",lookups!$O$2-LEN(SOURCE!L2553)), "")&amp;
" | "&amp; SOURCE!M2553&amp;      IF(lookups!$P$2-LEN(SOURCE!M2553) &gt;= 0, REPT(" ",lookups!$P$2-LEN(SOURCE!M2553)), "")&amp;
      "},"&amp;IF(SOURCE!O2553&lt;&gt;"",""&amp;SOURCE!O2553,"")
 )
)
)</f>
        <v>0</v>
      </c>
    </row>
    <row r="2517" customFormat="false" ht="15.75" hidden="true" customHeight="false" outlineLevel="0" collapsed="false">
      <c r="A2517" s="263" t="n">
        <f aca="false">IF(AND(OR(SOURCE!A2554="",ISBLANK(SOURCE!A2554)),SOURCE!B2554&gt;0),IF(ISBLANK(SOURCE!C2554),"",SOURCE!C2554),
IF(SOURCE!B2554&lt;0,VLOOKUP(SOURCE!B2554,lookups!A$1:B$25,2,0),
  IF(ISBLANK(SOURCE!B2554),
    "",
    "/* "&amp;TEXT(SOURCE!B2554,"???0")&amp;" *"&amp;
      SOURCE!C2554&amp;", "&amp; IF(lookups!$E$2-LEN(SOURCE!C2554) &gt;= 0, REPT(" ",lookups!$E$2-LEN(SOURCE!C2554)), "")&amp;
      SOURCE!D2554&amp;", "&amp; IF(lookups!$F$2-LEN(SOURCE!D2554) &gt;= 0, REPT(" ",lookups!$F$2-LEN(SOURCE!D2554)), "")&amp;
      SOURCE!E2554&amp;", "&amp; IF(lookups!$G$2-LEN(SOURCE!E2554) &gt;=0, REPT(" ",lookups!$G$2-LEN(SOURCE!E2554)), "")&amp;
      SOURCE!F2554&amp;", "&amp; IF(lookups!$H$2-LEN(SOURCE!F2554) &gt;= 0, REPT(" ",lookups!$H$2-LEN(SOURCE!F2554)+2), "")&amp;"("&amp;
      SUBSTITUTE(TEXT(SOURCE!G2554,"??0"),"  ","")&amp;" &lt;&lt; TAM_MAX_BITS) |"&amp; IF(lookups!$I$2-3 &gt;= 0, REPT(" ",MAX(1,lookups!$I$2-5+4+1-1-LEN(  IF(ISTEXT(SOURCE!H2554),SOURCE!H2554,  SUBSTITUTE(SUBSTITUTE(TEXT(SOURCE!H2554,"????0"),"  ","")," ",""))   ))), "")&amp;
       IF(ISTEXT(SOURCE!H2554),SOURCE!H2554, SUBSTITUTE(SUBSTITUTE(TEXT(SOURCE!H2554,"????0"),"  ","")," ",""))   &amp;","&amp; IF(lookups!$J$2-3 &gt;= 0, REPT(" ",lookups!$J$2-3-5), "")&amp;
      SOURCE!I2554&amp;
" | "&amp; IF(lookups!$K$2-LEN(SOURCE!I2554) &gt;= 0, REPT(" ",lookups!$K$2-LEN(SOURCE!I2554)), "")&amp;
      SOURCE!J2554&amp;      IF(lookups!$L$2-LEN(SOURCE!J2554) &gt;= 0, REPT(" ",lookups!$L$2-LEN(SOURCE!J2554)), "")&amp;
" | "&amp; IF(lookups!$K$2-LEN(SOURCE!I2554) &gt;= 0, REPT(" ",lookups!$K$2-LEN(SOURCE!I2554)), "")&amp;
      SOURCE!K2554&amp;      IF(lookups!$L$2-LEN(SOURCE!K2554) &gt;= 0, REPT(" ",lookups!$M$2-LEN(SOURCE!K2554)), "")&amp;
" | "&amp; SOURCE!L2554&amp;      IF(lookups!$O$2-LEN(SOURCE!L2554) &gt;= 0, REPT(" ",lookups!$O$2-LEN(SOURCE!L2554)), "")&amp;
" | "&amp; SOURCE!M2554&amp;      IF(lookups!$P$2-LEN(SOURCE!M2554) &gt;= 0, REPT(" ",lookups!$P$2-LEN(SOURCE!M2554)), "")&amp;
      "},"&amp;IF(SOURCE!O2554&lt;&gt;"",""&amp;SOURCE!O2554,"")
 )
)
)</f>
        <v>0</v>
      </c>
    </row>
    <row r="2518" customFormat="false" ht="15.75" hidden="true" customHeight="false" outlineLevel="0" collapsed="false">
      <c r="A2518" s="263" t="n">
        <f aca="false">IF(AND(OR(SOURCE!A2555="",ISBLANK(SOURCE!A2555)),SOURCE!B2555&gt;0),IF(ISBLANK(SOURCE!C2555),"",SOURCE!C2555),
IF(SOURCE!B2555&lt;0,VLOOKUP(SOURCE!B2555,lookups!A$1:B$25,2,0),
  IF(ISBLANK(SOURCE!B2555),
    "",
    "/* "&amp;TEXT(SOURCE!B2555,"???0")&amp;" *"&amp;
      SOURCE!C2555&amp;", "&amp; IF(lookups!$E$2-LEN(SOURCE!C2555) &gt;= 0, REPT(" ",lookups!$E$2-LEN(SOURCE!C2555)), "")&amp;
      SOURCE!D2555&amp;", "&amp; IF(lookups!$F$2-LEN(SOURCE!D2555) &gt;= 0, REPT(" ",lookups!$F$2-LEN(SOURCE!D2555)), "")&amp;
      SOURCE!E2555&amp;", "&amp; IF(lookups!$G$2-LEN(SOURCE!E2555) &gt;=0, REPT(" ",lookups!$G$2-LEN(SOURCE!E2555)), "")&amp;
      SOURCE!F2555&amp;", "&amp; IF(lookups!$H$2-LEN(SOURCE!F2555) &gt;= 0, REPT(" ",lookups!$H$2-LEN(SOURCE!F2555)+2), "")&amp;"("&amp;
      SUBSTITUTE(TEXT(SOURCE!G2555,"??0"),"  ","")&amp;" &lt;&lt; TAM_MAX_BITS) |"&amp; IF(lookups!$I$2-3 &gt;= 0, REPT(" ",MAX(1,lookups!$I$2-5+4+1-1-LEN(  IF(ISTEXT(SOURCE!H2555),SOURCE!H2555,  SUBSTITUTE(SUBSTITUTE(TEXT(SOURCE!H2555,"????0"),"  ","")," ",""))   ))), "")&amp;
       IF(ISTEXT(SOURCE!H2555),SOURCE!H2555, SUBSTITUTE(SUBSTITUTE(TEXT(SOURCE!H2555,"????0"),"  ","")," ",""))   &amp;","&amp; IF(lookups!$J$2-3 &gt;= 0, REPT(" ",lookups!$J$2-3-5), "")&amp;
      SOURCE!I2555&amp;
" | "&amp; IF(lookups!$K$2-LEN(SOURCE!I2555) &gt;= 0, REPT(" ",lookups!$K$2-LEN(SOURCE!I2555)), "")&amp;
      SOURCE!J2555&amp;      IF(lookups!$L$2-LEN(SOURCE!J2555) &gt;= 0, REPT(" ",lookups!$L$2-LEN(SOURCE!J2555)), "")&amp;
" | "&amp; IF(lookups!$K$2-LEN(SOURCE!I2555) &gt;= 0, REPT(" ",lookups!$K$2-LEN(SOURCE!I2555)), "")&amp;
      SOURCE!K2555&amp;      IF(lookups!$L$2-LEN(SOURCE!K2555) &gt;= 0, REPT(" ",lookups!$M$2-LEN(SOURCE!K2555)), "")&amp;
" | "&amp; SOURCE!L2555&amp;      IF(lookups!$O$2-LEN(SOURCE!L2555) &gt;= 0, REPT(" ",lookups!$O$2-LEN(SOURCE!L2555)), "")&amp;
" | "&amp; SOURCE!M2555&amp;      IF(lookups!$P$2-LEN(SOURCE!M2555) &gt;= 0, REPT(" ",lookups!$P$2-LEN(SOURCE!M2555)), "")&amp;
      "},"&amp;IF(SOURCE!O2555&lt;&gt;"",""&amp;SOURCE!O2555,"")
 )
)
)</f>
        <v>0</v>
      </c>
    </row>
    <row r="2519" customFormat="false" ht="15.75" hidden="true" customHeight="false" outlineLevel="0" collapsed="false">
      <c r="A2519" s="263" t="n">
        <f aca="false">IF(AND(OR(SOURCE!A2556="",ISBLANK(SOURCE!A2556)),SOURCE!B2556&gt;0),IF(ISBLANK(SOURCE!C2556),"",SOURCE!C2556),
IF(SOURCE!B2556&lt;0,VLOOKUP(SOURCE!B2556,lookups!A$1:B$25,2,0),
  IF(ISBLANK(SOURCE!B2556),
    "",
    "/* "&amp;TEXT(SOURCE!B2556,"???0")&amp;" *"&amp;
      SOURCE!C2556&amp;", "&amp; IF(lookups!$E$2-LEN(SOURCE!C2556) &gt;= 0, REPT(" ",lookups!$E$2-LEN(SOURCE!C2556)), "")&amp;
      SOURCE!D2556&amp;", "&amp; IF(lookups!$F$2-LEN(SOURCE!D2556) &gt;= 0, REPT(" ",lookups!$F$2-LEN(SOURCE!D2556)), "")&amp;
      SOURCE!E2556&amp;", "&amp; IF(lookups!$G$2-LEN(SOURCE!E2556) &gt;=0, REPT(" ",lookups!$G$2-LEN(SOURCE!E2556)), "")&amp;
      SOURCE!F2556&amp;", "&amp; IF(lookups!$H$2-LEN(SOURCE!F2556) &gt;= 0, REPT(" ",lookups!$H$2-LEN(SOURCE!F2556)+2), "")&amp;"("&amp;
      SUBSTITUTE(TEXT(SOURCE!G2556,"??0"),"  ","")&amp;" &lt;&lt; TAM_MAX_BITS) |"&amp; IF(lookups!$I$2-3 &gt;= 0, REPT(" ",MAX(1,lookups!$I$2-5+4+1-1-LEN(  IF(ISTEXT(SOURCE!H2556),SOURCE!H2556,  SUBSTITUTE(SUBSTITUTE(TEXT(SOURCE!H2556,"????0"),"  ","")," ",""))   ))), "")&amp;
       IF(ISTEXT(SOURCE!H2556),SOURCE!H2556, SUBSTITUTE(SUBSTITUTE(TEXT(SOURCE!H2556,"????0"),"  ","")," ",""))   &amp;","&amp; IF(lookups!$J$2-3 &gt;= 0, REPT(" ",lookups!$J$2-3-5), "")&amp;
      SOURCE!I2556&amp;
" | "&amp; IF(lookups!$K$2-LEN(SOURCE!I2556) &gt;= 0, REPT(" ",lookups!$K$2-LEN(SOURCE!I2556)), "")&amp;
      SOURCE!J2556&amp;      IF(lookups!$L$2-LEN(SOURCE!J2556) &gt;= 0, REPT(" ",lookups!$L$2-LEN(SOURCE!J2556)), "")&amp;
" | "&amp; IF(lookups!$K$2-LEN(SOURCE!I2556) &gt;= 0, REPT(" ",lookups!$K$2-LEN(SOURCE!I2556)), "")&amp;
      SOURCE!K2556&amp;      IF(lookups!$L$2-LEN(SOURCE!K2556) &gt;= 0, REPT(" ",lookups!$M$2-LEN(SOURCE!K2556)), "")&amp;
" | "&amp; SOURCE!L2556&amp;      IF(lookups!$O$2-LEN(SOURCE!L2556) &gt;= 0, REPT(" ",lookups!$O$2-LEN(SOURCE!L2556)), "")&amp;
" | "&amp; SOURCE!M2556&amp;      IF(lookups!$P$2-LEN(SOURCE!M2556) &gt;= 0, REPT(" ",lookups!$P$2-LEN(SOURCE!M2556)), "")&amp;
      "},"&amp;IF(SOURCE!O2556&lt;&gt;"",""&amp;SOURCE!O2556,"")
 )
)
)</f>
        <v>0</v>
      </c>
    </row>
    <row r="2520" customFormat="false" ht="15.75" hidden="true" customHeight="false" outlineLevel="0" collapsed="false">
      <c r="A2520" s="263" t="n">
        <f aca="false">IF(AND(OR(SOURCE!A2557="",ISBLANK(SOURCE!A2557)),SOURCE!B2557&gt;0),IF(ISBLANK(SOURCE!C2557),"",SOURCE!C2557),
IF(SOURCE!B2557&lt;0,VLOOKUP(SOURCE!B2557,lookups!A$1:B$25,2,0),
  IF(ISBLANK(SOURCE!B2557),
    "",
    "/* "&amp;TEXT(SOURCE!B2557,"???0")&amp;" *"&amp;
      SOURCE!C2557&amp;", "&amp; IF(lookups!$E$2-LEN(SOURCE!C2557) &gt;= 0, REPT(" ",lookups!$E$2-LEN(SOURCE!C2557)), "")&amp;
      SOURCE!D2557&amp;", "&amp; IF(lookups!$F$2-LEN(SOURCE!D2557) &gt;= 0, REPT(" ",lookups!$F$2-LEN(SOURCE!D2557)), "")&amp;
      SOURCE!E2557&amp;", "&amp; IF(lookups!$G$2-LEN(SOURCE!E2557) &gt;=0, REPT(" ",lookups!$G$2-LEN(SOURCE!E2557)), "")&amp;
      SOURCE!F2557&amp;", "&amp; IF(lookups!$H$2-LEN(SOURCE!F2557) &gt;= 0, REPT(" ",lookups!$H$2-LEN(SOURCE!F2557)+2), "")&amp;"("&amp;
      SUBSTITUTE(TEXT(SOURCE!G2557,"??0"),"  ","")&amp;" &lt;&lt; TAM_MAX_BITS) |"&amp; IF(lookups!$I$2-3 &gt;= 0, REPT(" ",MAX(1,lookups!$I$2-5+4+1-1-LEN(  IF(ISTEXT(SOURCE!H2557),SOURCE!H2557,  SUBSTITUTE(SUBSTITUTE(TEXT(SOURCE!H2557,"????0"),"  ","")," ",""))   ))), "")&amp;
       IF(ISTEXT(SOURCE!H2557),SOURCE!H2557, SUBSTITUTE(SUBSTITUTE(TEXT(SOURCE!H2557,"????0"),"  ","")," ",""))   &amp;","&amp; IF(lookups!$J$2-3 &gt;= 0, REPT(" ",lookups!$J$2-3-5), "")&amp;
      SOURCE!I2557&amp;
" | "&amp; IF(lookups!$K$2-LEN(SOURCE!I2557) &gt;= 0, REPT(" ",lookups!$K$2-LEN(SOURCE!I2557)), "")&amp;
      SOURCE!J2557&amp;      IF(lookups!$L$2-LEN(SOURCE!J2557) &gt;= 0, REPT(" ",lookups!$L$2-LEN(SOURCE!J2557)), "")&amp;
" | "&amp; IF(lookups!$K$2-LEN(SOURCE!I2557) &gt;= 0, REPT(" ",lookups!$K$2-LEN(SOURCE!I2557)), "")&amp;
      SOURCE!K2557&amp;      IF(lookups!$L$2-LEN(SOURCE!K2557) &gt;= 0, REPT(" ",lookups!$M$2-LEN(SOURCE!K2557)), "")&amp;
" | "&amp; SOURCE!L2557&amp;      IF(lookups!$O$2-LEN(SOURCE!L2557) &gt;= 0, REPT(" ",lookups!$O$2-LEN(SOURCE!L2557)), "")&amp;
" | "&amp; SOURCE!M2557&amp;      IF(lookups!$P$2-LEN(SOURCE!M2557) &gt;= 0, REPT(" ",lookups!$P$2-LEN(SOURCE!M2557)), "")&amp;
      "},"&amp;IF(SOURCE!O2557&lt;&gt;"",""&amp;SOURCE!O2557,"")
 )
)
)</f>
        <v>0</v>
      </c>
    </row>
    <row r="2521" customFormat="false" ht="15.75" hidden="true" customHeight="false" outlineLevel="0" collapsed="false">
      <c r="A2521" s="263" t="n">
        <f aca="false">IF(AND(OR(SOURCE!A2558="",ISBLANK(SOURCE!A2558)),SOURCE!B2558&gt;0),IF(ISBLANK(SOURCE!C2558),"",SOURCE!C2558),
IF(SOURCE!B2558&lt;0,VLOOKUP(SOURCE!B2558,lookups!A$1:B$25,2,0),
  IF(ISBLANK(SOURCE!B2558),
    "",
    "/* "&amp;TEXT(SOURCE!B2558,"???0")&amp;" *"&amp;
      SOURCE!C2558&amp;", "&amp; IF(lookups!$E$2-LEN(SOURCE!C2558) &gt;= 0, REPT(" ",lookups!$E$2-LEN(SOURCE!C2558)), "")&amp;
      SOURCE!D2558&amp;", "&amp; IF(lookups!$F$2-LEN(SOURCE!D2558) &gt;= 0, REPT(" ",lookups!$F$2-LEN(SOURCE!D2558)), "")&amp;
      SOURCE!E2558&amp;", "&amp; IF(lookups!$G$2-LEN(SOURCE!E2558) &gt;=0, REPT(" ",lookups!$G$2-LEN(SOURCE!E2558)), "")&amp;
      SOURCE!F2558&amp;", "&amp; IF(lookups!$H$2-LEN(SOURCE!F2558) &gt;= 0, REPT(" ",lookups!$H$2-LEN(SOURCE!F2558)+2), "")&amp;"("&amp;
      SUBSTITUTE(TEXT(SOURCE!G2558,"??0"),"  ","")&amp;" &lt;&lt; TAM_MAX_BITS) |"&amp; IF(lookups!$I$2-3 &gt;= 0, REPT(" ",MAX(1,lookups!$I$2-5+4+1-1-LEN(  IF(ISTEXT(SOURCE!H2558),SOURCE!H2558,  SUBSTITUTE(SUBSTITUTE(TEXT(SOURCE!H2558,"????0"),"  ","")," ",""))   ))), "")&amp;
       IF(ISTEXT(SOURCE!H2558),SOURCE!H2558, SUBSTITUTE(SUBSTITUTE(TEXT(SOURCE!H2558,"????0"),"  ","")," ",""))   &amp;","&amp; IF(lookups!$J$2-3 &gt;= 0, REPT(" ",lookups!$J$2-3-5), "")&amp;
      SOURCE!I2558&amp;
" | "&amp; IF(lookups!$K$2-LEN(SOURCE!I2558) &gt;= 0, REPT(" ",lookups!$K$2-LEN(SOURCE!I2558)), "")&amp;
      SOURCE!J2558&amp;      IF(lookups!$L$2-LEN(SOURCE!J2558) &gt;= 0, REPT(" ",lookups!$L$2-LEN(SOURCE!J2558)), "")&amp;
" | "&amp; IF(lookups!$K$2-LEN(SOURCE!I2558) &gt;= 0, REPT(" ",lookups!$K$2-LEN(SOURCE!I2558)), "")&amp;
      SOURCE!K2558&amp;      IF(lookups!$L$2-LEN(SOURCE!K2558) &gt;= 0, REPT(" ",lookups!$M$2-LEN(SOURCE!K2558)), "")&amp;
" | "&amp; SOURCE!L2558&amp;      IF(lookups!$O$2-LEN(SOURCE!L2558) &gt;= 0, REPT(" ",lookups!$O$2-LEN(SOURCE!L2558)), "")&amp;
" | "&amp; SOURCE!M2558&amp;      IF(lookups!$P$2-LEN(SOURCE!M2558) &gt;= 0, REPT(" ",lookups!$P$2-LEN(SOURCE!M2558)), "")&amp;
      "},"&amp;IF(SOURCE!O2558&lt;&gt;"",""&amp;SOURCE!O2558,"")
 )
)
)</f>
        <v>0</v>
      </c>
    </row>
    <row r="2522" customFormat="false" ht="15.75" hidden="true" customHeight="false" outlineLevel="0" collapsed="false">
      <c r="A2522" s="263" t="n">
        <f aca="false">IF(AND(OR(SOURCE!A2559="",ISBLANK(SOURCE!A2559)),SOURCE!B2559&gt;0),IF(ISBLANK(SOURCE!C2559),"",SOURCE!C2559),
IF(SOURCE!B2559&lt;0,VLOOKUP(SOURCE!B2559,lookups!A$1:B$25,2,0),
  IF(ISBLANK(SOURCE!B2559),
    "",
    "/* "&amp;TEXT(SOURCE!B2559,"???0")&amp;" *"&amp;
      SOURCE!C2559&amp;", "&amp; IF(lookups!$E$2-LEN(SOURCE!C2559) &gt;= 0, REPT(" ",lookups!$E$2-LEN(SOURCE!C2559)), "")&amp;
      SOURCE!D2559&amp;", "&amp; IF(lookups!$F$2-LEN(SOURCE!D2559) &gt;= 0, REPT(" ",lookups!$F$2-LEN(SOURCE!D2559)), "")&amp;
      SOURCE!E2559&amp;", "&amp; IF(lookups!$G$2-LEN(SOURCE!E2559) &gt;=0, REPT(" ",lookups!$G$2-LEN(SOURCE!E2559)), "")&amp;
      SOURCE!F2559&amp;", "&amp; IF(lookups!$H$2-LEN(SOURCE!F2559) &gt;= 0, REPT(" ",lookups!$H$2-LEN(SOURCE!F2559)+2), "")&amp;"("&amp;
      SUBSTITUTE(TEXT(SOURCE!G2559,"??0"),"  ","")&amp;" &lt;&lt; TAM_MAX_BITS) |"&amp; IF(lookups!$I$2-3 &gt;= 0, REPT(" ",MAX(1,lookups!$I$2-5+4+1-1-LEN(  IF(ISTEXT(SOURCE!H2559),SOURCE!H2559,  SUBSTITUTE(SUBSTITUTE(TEXT(SOURCE!H2559,"????0"),"  ","")," ",""))   ))), "")&amp;
       IF(ISTEXT(SOURCE!H2559),SOURCE!H2559, SUBSTITUTE(SUBSTITUTE(TEXT(SOURCE!H2559,"????0"),"  ","")," ",""))   &amp;","&amp; IF(lookups!$J$2-3 &gt;= 0, REPT(" ",lookups!$J$2-3-5), "")&amp;
      SOURCE!I2559&amp;
" | "&amp; IF(lookups!$K$2-LEN(SOURCE!I2559) &gt;= 0, REPT(" ",lookups!$K$2-LEN(SOURCE!I2559)), "")&amp;
      SOURCE!J2559&amp;      IF(lookups!$L$2-LEN(SOURCE!J2559) &gt;= 0, REPT(" ",lookups!$L$2-LEN(SOURCE!J2559)), "")&amp;
" | "&amp; IF(lookups!$K$2-LEN(SOURCE!I2559) &gt;= 0, REPT(" ",lookups!$K$2-LEN(SOURCE!I2559)), "")&amp;
      SOURCE!K2559&amp;      IF(lookups!$L$2-LEN(SOURCE!K2559) &gt;= 0, REPT(" ",lookups!$M$2-LEN(SOURCE!K2559)), "")&amp;
" | "&amp; SOURCE!L2559&amp;      IF(lookups!$O$2-LEN(SOURCE!L2559) &gt;= 0, REPT(" ",lookups!$O$2-LEN(SOURCE!L2559)), "")&amp;
" | "&amp; SOURCE!M2559&amp;      IF(lookups!$P$2-LEN(SOURCE!M2559) &gt;= 0, REPT(" ",lookups!$P$2-LEN(SOURCE!M2559)), "")&amp;
      "},"&amp;IF(SOURCE!O2559&lt;&gt;"",""&amp;SOURCE!O2559,"")
 )
)
)</f>
        <v>0</v>
      </c>
    </row>
    <row r="2523" customFormat="false" ht="15.75" hidden="true" customHeight="false" outlineLevel="0" collapsed="false">
      <c r="A2523" s="263" t="n">
        <f aca="false">IF(AND(OR(SOURCE!A2560="",ISBLANK(SOURCE!A2560)),SOURCE!B2560&gt;0),IF(ISBLANK(SOURCE!C2560),"",SOURCE!C2560),
IF(SOURCE!B2560&lt;0,VLOOKUP(SOURCE!B2560,lookups!A$1:B$25,2,0),
  IF(ISBLANK(SOURCE!B2560),
    "",
    "/* "&amp;TEXT(SOURCE!B2560,"???0")&amp;" *"&amp;
      SOURCE!C2560&amp;", "&amp; IF(lookups!$E$2-LEN(SOURCE!C2560) &gt;= 0, REPT(" ",lookups!$E$2-LEN(SOURCE!C2560)), "")&amp;
      SOURCE!D2560&amp;", "&amp; IF(lookups!$F$2-LEN(SOURCE!D2560) &gt;= 0, REPT(" ",lookups!$F$2-LEN(SOURCE!D2560)), "")&amp;
      SOURCE!E2560&amp;", "&amp; IF(lookups!$G$2-LEN(SOURCE!E2560) &gt;=0, REPT(" ",lookups!$G$2-LEN(SOURCE!E2560)), "")&amp;
      SOURCE!F2560&amp;", "&amp; IF(lookups!$H$2-LEN(SOURCE!F2560) &gt;= 0, REPT(" ",lookups!$H$2-LEN(SOURCE!F2560)+2), "")&amp;"("&amp;
      SUBSTITUTE(TEXT(SOURCE!G2560,"??0"),"  ","")&amp;" &lt;&lt; TAM_MAX_BITS) |"&amp; IF(lookups!$I$2-3 &gt;= 0, REPT(" ",MAX(1,lookups!$I$2-5+4+1-1-LEN(  IF(ISTEXT(SOURCE!H2560),SOURCE!H2560,  SUBSTITUTE(SUBSTITUTE(TEXT(SOURCE!H2560,"????0"),"  ","")," ",""))   ))), "")&amp;
       IF(ISTEXT(SOURCE!H2560),SOURCE!H2560, SUBSTITUTE(SUBSTITUTE(TEXT(SOURCE!H2560,"????0"),"  ","")," ",""))   &amp;","&amp; IF(lookups!$J$2-3 &gt;= 0, REPT(" ",lookups!$J$2-3-5), "")&amp;
      SOURCE!I2560&amp;
" | "&amp; IF(lookups!$K$2-LEN(SOURCE!I2560) &gt;= 0, REPT(" ",lookups!$K$2-LEN(SOURCE!I2560)), "")&amp;
      SOURCE!J2560&amp;      IF(lookups!$L$2-LEN(SOURCE!J2560) &gt;= 0, REPT(" ",lookups!$L$2-LEN(SOURCE!J2560)), "")&amp;
" | "&amp; IF(lookups!$K$2-LEN(SOURCE!I2560) &gt;= 0, REPT(" ",lookups!$K$2-LEN(SOURCE!I2560)), "")&amp;
      SOURCE!K2560&amp;      IF(lookups!$L$2-LEN(SOURCE!K2560) &gt;= 0, REPT(" ",lookups!$M$2-LEN(SOURCE!K2560)), "")&amp;
" | "&amp; SOURCE!L2560&amp;      IF(lookups!$O$2-LEN(SOURCE!L2560) &gt;= 0, REPT(" ",lookups!$O$2-LEN(SOURCE!L2560)), "")&amp;
" | "&amp; SOURCE!M2560&amp;      IF(lookups!$P$2-LEN(SOURCE!M2560) &gt;= 0, REPT(" ",lookups!$P$2-LEN(SOURCE!M2560)), "")&amp;
      "},"&amp;IF(SOURCE!O2560&lt;&gt;"",""&amp;SOURCE!O2560,"")
 )
)
)</f>
        <v>0</v>
      </c>
    </row>
    <row r="2524" customFormat="false" ht="15.75" hidden="true" customHeight="false" outlineLevel="0" collapsed="false">
      <c r="A2524" s="263" t="n">
        <f aca="false">IF(AND(OR(SOURCE!A2561="",ISBLANK(SOURCE!A2561)),SOURCE!B2561&gt;0),IF(ISBLANK(SOURCE!C2561),"",SOURCE!C2561),
IF(SOURCE!B2561&lt;0,VLOOKUP(SOURCE!B2561,lookups!A$1:B$25,2,0),
  IF(ISBLANK(SOURCE!B2561),
    "",
    "/* "&amp;TEXT(SOURCE!B2561,"???0")&amp;" *"&amp;
      SOURCE!C2561&amp;", "&amp; IF(lookups!$E$2-LEN(SOURCE!C2561) &gt;= 0, REPT(" ",lookups!$E$2-LEN(SOURCE!C2561)), "")&amp;
      SOURCE!D2561&amp;", "&amp; IF(lookups!$F$2-LEN(SOURCE!D2561) &gt;= 0, REPT(" ",lookups!$F$2-LEN(SOURCE!D2561)), "")&amp;
      SOURCE!E2561&amp;", "&amp; IF(lookups!$G$2-LEN(SOURCE!E2561) &gt;=0, REPT(" ",lookups!$G$2-LEN(SOURCE!E2561)), "")&amp;
      SOURCE!F2561&amp;", "&amp; IF(lookups!$H$2-LEN(SOURCE!F2561) &gt;= 0, REPT(" ",lookups!$H$2-LEN(SOURCE!F2561)+2), "")&amp;"("&amp;
      SUBSTITUTE(TEXT(SOURCE!G2561,"??0"),"  ","")&amp;" &lt;&lt; TAM_MAX_BITS) |"&amp; IF(lookups!$I$2-3 &gt;= 0, REPT(" ",MAX(1,lookups!$I$2-5+4+1-1-LEN(  IF(ISTEXT(SOURCE!H2561),SOURCE!H2561,  SUBSTITUTE(SUBSTITUTE(TEXT(SOURCE!H2561,"????0"),"  ","")," ",""))   ))), "")&amp;
       IF(ISTEXT(SOURCE!H2561),SOURCE!H2561, SUBSTITUTE(SUBSTITUTE(TEXT(SOURCE!H2561,"????0"),"  ","")," ",""))   &amp;","&amp; IF(lookups!$J$2-3 &gt;= 0, REPT(" ",lookups!$J$2-3-5), "")&amp;
      SOURCE!I2561&amp;
" | "&amp; IF(lookups!$K$2-LEN(SOURCE!I2561) &gt;= 0, REPT(" ",lookups!$K$2-LEN(SOURCE!I2561)), "")&amp;
      SOURCE!J2561&amp;      IF(lookups!$L$2-LEN(SOURCE!J2561) &gt;= 0, REPT(" ",lookups!$L$2-LEN(SOURCE!J2561)), "")&amp;
" | "&amp; IF(lookups!$K$2-LEN(SOURCE!I2561) &gt;= 0, REPT(" ",lookups!$K$2-LEN(SOURCE!I2561)), "")&amp;
      SOURCE!K2561&amp;      IF(lookups!$L$2-LEN(SOURCE!K2561) &gt;= 0, REPT(" ",lookups!$M$2-LEN(SOURCE!K2561)), "")&amp;
" | "&amp; SOURCE!L2561&amp;      IF(lookups!$O$2-LEN(SOURCE!L2561) &gt;= 0, REPT(" ",lookups!$O$2-LEN(SOURCE!L2561)), "")&amp;
" | "&amp; SOURCE!M2561&amp;      IF(lookups!$P$2-LEN(SOURCE!M2561) &gt;= 0, REPT(" ",lookups!$P$2-LEN(SOURCE!M2561)), "")&amp;
      "},"&amp;IF(SOURCE!O2561&lt;&gt;"",""&amp;SOURCE!O2561,"")
 )
)
)</f>
        <v>0</v>
      </c>
    </row>
    <row r="2525" customFormat="false" ht="15.75" hidden="true" customHeight="false" outlineLevel="0" collapsed="false">
      <c r="A2525" s="263" t="n">
        <f aca="false">IF(AND(OR(SOURCE!A2562="",ISBLANK(SOURCE!A2562)),SOURCE!B2562&gt;0),IF(ISBLANK(SOURCE!C2562),"",SOURCE!C2562),
IF(SOURCE!B2562&lt;0,VLOOKUP(SOURCE!B2562,lookups!A$1:B$25,2,0),
  IF(ISBLANK(SOURCE!B2562),
    "",
    "/* "&amp;TEXT(SOURCE!B2562,"???0")&amp;" *"&amp;
      SOURCE!C2562&amp;", "&amp; IF(lookups!$E$2-LEN(SOURCE!C2562) &gt;= 0, REPT(" ",lookups!$E$2-LEN(SOURCE!C2562)), "")&amp;
      SOURCE!D2562&amp;", "&amp; IF(lookups!$F$2-LEN(SOURCE!D2562) &gt;= 0, REPT(" ",lookups!$F$2-LEN(SOURCE!D2562)), "")&amp;
      SOURCE!E2562&amp;", "&amp; IF(lookups!$G$2-LEN(SOURCE!E2562) &gt;=0, REPT(" ",lookups!$G$2-LEN(SOURCE!E2562)), "")&amp;
      SOURCE!F2562&amp;", "&amp; IF(lookups!$H$2-LEN(SOURCE!F2562) &gt;= 0, REPT(" ",lookups!$H$2-LEN(SOURCE!F2562)+2), "")&amp;"("&amp;
      SUBSTITUTE(TEXT(SOURCE!G2562,"??0"),"  ","")&amp;" &lt;&lt; TAM_MAX_BITS) |"&amp; IF(lookups!$I$2-3 &gt;= 0, REPT(" ",MAX(1,lookups!$I$2-5+4+1-1-LEN(  IF(ISTEXT(SOURCE!H2562),SOURCE!H2562,  SUBSTITUTE(SUBSTITUTE(TEXT(SOURCE!H2562,"????0"),"  ","")," ",""))   ))), "")&amp;
       IF(ISTEXT(SOURCE!H2562),SOURCE!H2562, SUBSTITUTE(SUBSTITUTE(TEXT(SOURCE!H2562,"????0"),"  ","")," ",""))   &amp;","&amp; IF(lookups!$J$2-3 &gt;= 0, REPT(" ",lookups!$J$2-3-5), "")&amp;
      SOURCE!I2562&amp;
" | "&amp; IF(lookups!$K$2-LEN(SOURCE!I2562) &gt;= 0, REPT(" ",lookups!$K$2-LEN(SOURCE!I2562)), "")&amp;
      SOURCE!J2562&amp;      IF(lookups!$L$2-LEN(SOURCE!J2562) &gt;= 0, REPT(" ",lookups!$L$2-LEN(SOURCE!J2562)), "")&amp;
" | "&amp; IF(lookups!$K$2-LEN(SOURCE!I2562) &gt;= 0, REPT(" ",lookups!$K$2-LEN(SOURCE!I2562)), "")&amp;
      SOURCE!K2562&amp;      IF(lookups!$L$2-LEN(SOURCE!K2562) &gt;= 0, REPT(" ",lookups!$M$2-LEN(SOURCE!K2562)), "")&amp;
" | "&amp; SOURCE!L2562&amp;      IF(lookups!$O$2-LEN(SOURCE!L2562) &gt;= 0, REPT(" ",lookups!$O$2-LEN(SOURCE!L2562)), "")&amp;
" | "&amp; SOURCE!M2562&amp;      IF(lookups!$P$2-LEN(SOURCE!M2562) &gt;= 0, REPT(" ",lookups!$P$2-LEN(SOURCE!M2562)), "")&amp;
      "},"&amp;IF(SOURCE!O2562&lt;&gt;"",""&amp;SOURCE!O2562,"")
 )
)
)</f>
        <v>0</v>
      </c>
    </row>
    <row r="2526" customFormat="false" ht="15.75" hidden="true" customHeight="false" outlineLevel="0" collapsed="false">
      <c r="A2526" s="263" t="n">
        <f aca="false">IF(AND(OR(SOURCE!A2563="",ISBLANK(SOURCE!A2563)),SOURCE!B2563&gt;0),IF(ISBLANK(SOURCE!C2563),"",SOURCE!C2563),
IF(SOURCE!B2563&lt;0,VLOOKUP(SOURCE!B2563,lookups!A$1:B$25,2,0),
  IF(ISBLANK(SOURCE!B2563),
    "",
    "/* "&amp;TEXT(SOURCE!B2563,"???0")&amp;" *"&amp;
      SOURCE!C2563&amp;", "&amp; IF(lookups!$E$2-LEN(SOURCE!C2563) &gt;= 0, REPT(" ",lookups!$E$2-LEN(SOURCE!C2563)), "")&amp;
      SOURCE!D2563&amp;", "&amp; IF(lookups!$F$2-LEN(SOURCE!D2563) &gt;= 0, REPT(" ",lookups!$F$2-LEN(SOURCE!D2563)), "")&amp;
      SOURCE!E2563&amp;", "&amp; IF(lookups!$G$2-LEN(SOURCE!E2563) &gt;=0, REPT(" ",lookups!$G$2-LEN(SOURCE!E2563)), "")&amp;
      SOURCE!F2563&amp;", "&amp; IF(lookups!$H$2-LEN(SOURCE!F2563) &gt;= 0, REPT(" ",lookups!$H$2-LEN(SOURCE!F2563)+2), "")&amp;"("&amp;
      SUBSTITUTE(TEXT(SOURCE!G2563,"??0"),"  ","")&amp;" &lt;&lt; TAM_MAX_BITS) |"&amp; IF(lookups!$I$2-3 &gt;= 0, REPT(" ",MAX(1,lookups!$I$2-5+4+1-1-LEN(  IF(ISTEXT(SOURCE!H2563),SOURCE!H2563,  SUBSTITUTE(SUBSTITUTE(TEXT(SOURCE!H2563,"????0"),"  ","")," ",""))   ))), "")&amp;
       IF(ISTEXT(SOURCE!H2563),SOURCE!H2563, SUBSTITUTE(SUBSTITUTE(TEXT(SOURCE!H2563,"????0"),"  ","")," ",""))   &amp;","&amp; IF(lookups!$J$2-3 &gt;= 0, REPT(" ",lookups!$J$2-3-5), "")&amp;
      SOURCE!I2563&amp;
" | "&amp; IF(lookups!$K$2-LEN(SOURCE!I2563) &gt;= 0, REPT(" ",lookups!$K$2-LEN(SOURCE!I2563)), "")&amp;
      SOURCE!J2563&amp;      IF(lookups!$L$2-LEN(SOURCE!J2563) &gt;= 0, REPT(" ",lookups!$L$2-LEN(SOURCE!J2563)), "")&amp;
" | "&amp; IF(lookups!$K$2-LEN(SOURCE!I2563) &gt;= 0, REPT(" ",lookups!$K$2-LEN(SOURCE!I2563)), "")&amp;
      SOURCE!K2563&amp;      IF(lookups!$L$2-LEN(SOURCE!K2563) &gt;= 0, REPT(" ",lookups!$M$2-LEN(SOURCE!K2563)), "")&amp;
" | "&amp; SOURCE!L2563&amp;      IF(lookups!$O$2-LEN(SOURCE!L2563) &gt;= 0, REPT(" ",lookups!$O$2-LEN(SOURCE!L2563)), "")&amp;
" | "&amp; SOURCE!M2563&amp;      IF(lookups!$P$2-LEN(SOURCE!M2563) &gt;= 0, REPT(" ",lookups!$P$2-LEN(SOURCE!M2563)), "")&amp;
      "},"&amp;IF(SOURCE!O2563&lt;&gt;"",""&amp;SOURCE!O2563,"")
 )
)
)</f>
        <v>0</v>
      </c>
    </row>
    <row r="2527" customFormat="false" ht="15.75" hidden="true" customHeight="false" outlineLevel="0" collapsed="false">
      <c r="A2527" s="263" t="n">
        <f aca="false">IF(AND(OR(SOURCE!A2564="",ISBLANK(SOURCE!A2564)),SOURCE!B2564&gt;0),IF(ISBLANK(SOURCE!C2564),"",SOURCE!C2564),
IF(SOURCE!B2564&lt;0,VLOOKUP(SOURCE!B2564,lookups!A$1:B$25,2,0),
  IF(ISBLANK(SOURCE!B2564),
    "",
    "/* "&amp;TEXT(SOURCE!B2564,"???0")&amp;" *"&amp;
      SOURCE!C2564&amp;", "&amp; IF(lookups!$E$2-LEN(SOURCE!C2564) &gt;= 0, REPT(" ",lookups!$E$2-LEN(SOURCE!C2564)), "")&amp;
      SOURCE!D2564&amp;", "&amp; IF(lookups!$F$2-LEN(SOURCE!D2564) &gt;= 0, REPT(" ",lookups!$F$2-LEN(SOURCE!D2564)), "")&amp;
      SOURCE!E2564&amp;", "&amp; IF(lookups!$G$2-LEN(SOURCE!E2564) &gt;=0, REPT(" ",lookups!$G$2-LEN(SOURCE!E2564)), "")&amp;
      SOURCE!F2564&amp;", "&amp; IF(lookups!$H$2-LEN(SOURCE!F2564) &gt;= 0, REPT(" ",lookups!$H$2-LEN(SOURCE!F2564)+2), "")&amp;"("&amp;
      SUBSTITUTE(TEXT(SOURCE!G2564,"??0"),"  ","")&amp;" &lt;&lt; TAM_MAX_BITS) |"&amp; IF(lookups!$I$2-3 &gt;= 0, REPT(" ",MAX(1,lookups!$I$2-5+4+1-1-LEN(  IF(ISTEXT(SOURCE!H2564),SOURCE!H2564,  SUBSTITUTE(SUBSTITUTE(TEXT(SOURCE!H2564,"????0"),"  ","")," ",""))   ))), "")&amp;
       IF(ISTEXT(SOURCE!H2564),SOURCE!H2564, SUBSTITUTE(SUBSTITUTE(TEXT(SOURCE!H2564,"????0"),"  ","")," ",""))   &amp;","&amp; IF(lookups!$J$2-3 &gt;= 0, REPT(" ",lookups!$J$2-3-5), "")&amp;
      SOURCE!I2564&amp;
" | "&amp; IF(lookups!$K$2-LEN(SOURCE!I2564) &gt;= 0, REPT(" ",lookups!$K$2-LEN(SOURCE!I2564)), "")&amp;
      SOURCE!J2564&amp;      IF(lookups!$L$2-LEN(SOURCE!J2564) &gt;= 0, REPT(" ",lookups!$L$2-LEN(SOURCE!J2564)), "")&amp;
" | "&amp; IF(lookups!$K$2-LEN(SOURCE!I2564) &gt;= 0, REPT(" ",lookups!$K$2-LEN(SOURCE!I2564)), "")&amp;
      SOURCE!K2564&amp;      IF(lookups!$L$2-LEN(SOURCE!K2564) &gt;= 0, REPT(" ",lookups!$M$2-LEN(SOURCE!K2564)), "")&amp;
" | "&amp; SOURCE!L2564&amp;      IF(lookups!$O$2-LEN(SOURCE!L2564) &gt;= 0, REPT(" ",lookups!$O$2-LEN(SOURCE!L2564)), "")&amp;
" | "&amp; SOURCE!M2564&amp;      IF(lookups!$P$2-LEN(SOURCE!M2564) &gt;= 0, REPT(" ",lookups!$P$2-LEN(SOURCE!M2564)), "")&amp;
      "},"&amp;IF(SOURCE!O2564&lt;&gt;"",""&amp;SOURCE!O2564,"")
 )
)
)</f>
        <v>0</v>
      </c>
    </row>
    <row r="2528" customFormat="false" ht="15.75" hidden="true" customHeight="false" outlineLevel="0" collapsed="false">
      <c r="A2528" s="263" t="n">
        <f aca="false">IF(AND(OR(SOURCE!A2565="",ISBLANK(SOURCE!A2565)),SOURCE!B2565&gt;0),IF(ISBLANK(SOURCE!C2565),"",SOURCE!C2565),
IF(SOURCE!B2565&lt;0,VLOOKUP(SOURCE!B2565,lookups!A$1:B$25,2,0),
  IF(ISBLANK(SOURCE!B2565),
    "",
    "/* "&amp;TEXT(SOURCE!B2565,"???0")&amp;" *"&amp;
      SOURCE!C2565&amp;", "&amp; IF(lookups!$E$2-LEN(SOURCE!C2565) &gt;= 0, REPT(" ",lookups!$E$2-LEN(SOURCE!C2565)), "")&amp;
      SOURCE!D2565&amp;", "&amp; IF(lookups!$F$2-LEN(SOURCE!D2565) &gt;= 0, REPT(" ",lookups!$F$2-LEN(SOURCE!D2565)), "")&amp;
      SOURCE!E2565&amp;", "&amp; IF(lookups!$G$2-LEN(SOURCE!E2565) &gt;=0, REPT(" ",lookups!$G$2-LEN(SOURCE!E2565)), "")&amp;
      SOURCE!F2565&amp;", "&amp; IF(lookups!$H$2-LEN(SOURCE!F2565) &gt;= 0, REPT(" ",lookups!$H$2-LEN(SOURCE!F2565)+2), "")&amp;"("&amp;
      SUBSTITUTE(TEXT(SOURCE!G2565,"??0"),"  ","")&amp;" &lt;&lt; TAM_MAX_BITS) |"&amp; IF(lookups!$I$2-3 &gt;= 0, REPT(" ",MAX(1,lookups!$I$2-5+4+1-1-LEN(  IF(ISTEXT(SOURCE!H2565),SOURCE!H2565,  SUBSTITUTE(SUBSTITUTE(TEXT(SOURCE!H2565,"????0"),"  ","")," ",""))   ))), "")&amp;
       IF(ISTEXT(SOURCE!H2565),SOURCE!H2565, SUBSTITUTE(SUBSTITUTE(TEXT(SOURCE!H2565,"????0"),"  ","")," ",""))   &amp;","&amp; IF(lookups!$J$2-3 &gt;= 0, REPT(" ",lookups!$J$2-3-5), "")&amp;
      SOURCE!I2565&amp;
" | "&amp; IF(lookups!$K$2-LEN(SOURCE!I2565) &gt;= 0, REPT(" ",lookups!$K$2-LEN(SOURCE!I2565)), "")&amp;
      SOURCE!J2565&amp;      IF(lookups!$L$2-LEN(SOURCE!J2565) &gt;= 0, REPT(" ",lookups!$L$2-LEN(SOURCE!J2565)), "")&amp;
" | "&amp; IF(lookups!$K$2-LEN(SOURCE!I2565) &gt;= 0, REPT(" ",lookups!$K$2-LEN(SOURCE!I2565)), "")&amp;
      SOURCE!K2565&amp;      IF(lookups!$L$2-LEN(SOURCE!K2565) &gt;= 0, REPT(" ",lookups!$M$2-LEN(SOURCE!K2565)), "")&amp;
" | "&amp; SOURCE!L2565&amp;      IF(lookups!$O$2-LEN(SOURCE!L2565) &gt;= 0, REPT(" ",lookups!$O$2-LEN(SOURCE!L2565)), "")&amp;
" | "&amp; SOURCE!M2565&amp;      IF(lookups!$P$2-LEN(SOURCE!M2565) &gt;= 0, REPT(" ",lookups!$P$2-LEN(SOURCE!M2565)), "")&amp;
      "},"&amp;IF(SOURCE!O2565&lt;&gt;"",""&amp;SOURCE!O2565,"")
 )
)
)</f>
        <v>0</v>
      </c>
    </row>
    <row r="2529" customFormat="false" ht="15.75" hidden="true" customHeight="false" outlineLevel="0" collapsed="false">
      <c r="A2529" s="263" t="n">
        <f aca="false">IF(AND(OR(SOURCE!A2566="",ISBLANK(SOURCE!A2566)),SOURCE!B2566&gt;0),IF(ISBLANK(SOURCE!C2566),"",SOURCE!C2566),
IF(SOURCE!B2566&lt;0,VLOOKUP(SOURCE!B2566,lookups!A$1:B$25,2,0),
  IF(ISBLANK(SOURCE!B2566),
    "",
    "/* "&amp;TEXT(SOURCE!B2566,"???0")&amp;" *"&amp;
      SOURCE!C2566&amp;", "&amp; IF(lookups!$E$2-LEN(SOURCE!C2566) &gt;= 0, REPT(" ",lookups!$E$2-LEN(SOURCE!C2566)), "")&amp;
      SOURCE!D2566&amp;", "&amp; IF(lookups!$F$2-LEN(SOURCE!D2566) &gt;= 0, REPT(" ",lookups!$F$2-LEN(SOURCE!D2566)), "")&amp;
      SOURCE!E2566&amp;", "&amp; IF(lookups!$G$2-LEN(SOURCE!E2566) &gt;=0, REPT(" ",lookups!$G$2-LEN(SOURCE!E2566)), "")&amp;
      SOURCE!F2566&amp;", "&amp; IF(lookups!$H$2-LEN(SOURCE!F2566) &gt;= 0, REPT(" ",lookups!$H$2-LEN(SOURCE!F2566)+2), "")&amp;"("&amp;
      SUBSTITUTE(TEXT(SOURCE!G2566,"??0"),"  ","")&amp;" &lt;&lt; TAM_MAX_BITS) |"&amp; IF(lookups!$I$2-3 &gt;= 0, REPT(" ",MAX(1,lookups!$I$2-5+4+1-1-LEN(  IF(ISTEXT(SOURCE!H2566),SOURCE!H2566,  SUBSTITUTE(SUBSTITUTE(TEXT(SOURCE!H2566,"????0"),"  ","")," ",""))   ))), "")&amp;
       IF(ISTEXT(SOURCE!H2566),SOURCE!H2566, SUBSTITUTE(SUBSTITUTE(TEXT(SOURCE!H2566,"????0"),"  ","")," ",""))   &amp;","&amp; IF(lookups!$J$2-3 &gt;= 0, REPT(" ",lookups!$J$2-3-5), "")&amp;
      SOURCE!I2566&amp;
" | "&amp; IF(lookups!$K$2-LEN(SOURCE!I2566) &gt;= 0, REPT(" ",lookups!$K$2-LEN(SOURCE!I2566)), "")&amp;
      SOURCE!J2566&amp;      IF(lookups!$L$2-LEN(SOURCE!J2566) &gt;= 0, REPT(" ",lookups!$L$2-LEN(SOURCE!J2566)), "")&amp;
" | "&amp; IF(lookups!$K$2-LEN(SOURCE!I2566) &gt;= 0, REPT(" ",lookups!$K$2-LEN(SOURCE!I2566)), "")&amp;
      SOURCE!K2566&amp;      IF(lookups!$L$2-LEN(SOURCE!K2566) &gt;= 0, REPT(" ",lookups!$M$2-LEN(SOURCE!K2566)), "")&amp;
" | "&amp; SOURCE!L2566&amp;      IF(lookups!$O$2-LEN(SOURCE!L2566) &gt;= 0, REPT(" ",lookups!$O$2-LEN(SOURCE!L2566)), "")&amp;
" | "&amp; SOURCE!M2566&amp;      IF(lookups!$P$2-LEN(SOURCE!M2566) &gt;= 0, REPT(" ",lookups!$P$2-LEN(SOURCE!M2566)), "")&amp;
      "},"&amp;IF(SOURCE!O2566&lt;&gt;"",""&amp;SOURCE!O2566,"")
 )
)
)</f>
        <v>0</v>
      </c>
    </row>
    <row r="2530" customFormat="false" ht="15.75" hidden="true" customHeight="false" outlineLevel="0" collapsed="false">
      <c r="A2530" s="263" t="n">
        <f aca="false">IF(AND(OR(SOURCE!A2567="",ISBLANK(SOURCE!A2567)),SOURCE!B2567&gt;0),IF(ISBLANK(SOURCE!C2567),"",SOURCE!C2567),
IF(SOURCE!B2567&lt;0,VLOOKUP(SOURCE!B2567,lookups!A$1:B$25,2,0),
  IF(ISBLANK(SOURCE!B2567),
    "",
    "/* "&amp;TEXT(SOURCE!B2567,"???0")&amp;" *"&amp;
      SOURCE!C2567&amp;", "&amp; IF(lookups!$E$2-LEN(SOURCE!C2567) &gt;= 0, REPT(" ",lookups!$E$2-LEN(SOURCE!C2567)), "")&amp;
      SOURCE!D2567&amp;", "&amp; IF(lookups!$F$2-LEN(SOURCE!D2567) &gt;= 0, REPT(" ",lookups!$F$2-LEN(SOURCE!D2567)), "")&amp;
      SOURCE!E2567&amp;", "&amp; IF(lookups!$G$2-LEN(SOURCE!E2567) &gt;=0, REPT(" ",lookups!$G$2-LEN(SOURCE!E2567)), "")&amp;
      SOURCE!F2567&amp;", "&amp; IF(lookups!$H$2-LEN(SOURCE!F2567) &gt;= 0, REPT(" ",lookups!$H$2-LEN(SOURCE!F2567)+2), "")&amp;"("&amp;
      SUBSTITUTE(TEXT(SOURCE!G2567,"??0"),"  ","")&amp;" &lt;&lt; TAM_MAX_BITS) |"&amp; IF(lookups!$I$2-3 &gt;= 0, REPT(" ",MAX(1,lookups!$I$2-5+4+1-1-LEN(  IF(ISTEXT(SOURCE!H2567),SOURCE!H2567,  SUBSTITUTE(SUBSTITUTE(TEXT(SOURCE!H2567,"????0"),"  ","")," ",""))   ))), "")&amp;
       IF(ISTEXT(SOURCE!H2567),SOURCE!H2567, SUBSTITUTE(SUBSTITUTE(TEXT(SOURCE!H2567,"????0"),"  ","")," ",""))   &amp;","&amp; IF(lookups!$J$2-3 &gt;= 0, REPT(" ",lookups!$J$2-3-5), "")&amp;
      SOURCE!I2567&amp;
" | "&amp; IF(lookups!$K$2-LEN(SOURCE!I2567) &gt;= 0, REPT(" ",lookups!$K$2-LEN(SOURCE!I2567)), "")&amp;
      SOURCE!J2567&amp;      IF(lookups!$L$2-LEN(SOURCE!J2567) &gt;= 0, REPT(" ",lookups!$L$2-LEN(SOURCE!J2567)), "")&amp;
" | "&amp; IF(lookups!$K$2-LEN(SOURCE!I2567) &gt;= 0, REPT(" ",lookups!$K$2-LEN(SOURCE!I2567)), "")&amp;
      SOURCE!K2567&amp;      IF(lookups!$L$2-LEN(SOURCE!K2567) &gt;= 0, REPT(" ",lookups!$M$2-LEN(SOURCE!K2567)), "")&amp;
" | "&amp; SOURCE!L2567&amp;      IF(lookups!$O$2-LEN(SOURCE!L2567) &gt;= 0, REPT(" ",lookups!$O$2-LEN(SOURCE!L2567)), "")&amp;
" | "&amp; SOURCE!M2567&amp;      IF(lookups!$P$2-LEN(SOURCE!M2567) &gt;= 0, REPT(" ",lookups!$P$2-LEN(SOURCE!M2567)), "")&amp;
      "},"&amp;IF(SOURCE!O2567&lt;&gt;"",""&amp;SOURCE!O2567,"")
 )
)
)</f>
        <v>0</v>
      </c>
    </row>
    <row r="2531" customFormat="false" ht="15.75" hidden="true" customHeight="false" outlineLevel="0" collapsed="false">
      <c r="A2531" s="263" t="n">
        <f aca="false">IF(AND(OR(SOURCE!A2568="",ISBLANK(SOURCE!A2568)),SOURCE!B2568&gt;0),IF(ISBLANK(SOURCE!C2568),"",SOURCE!C2568),
IF(SOURCE!B2568&lt;0,VLOOKUP(SOURCE!B2568,lookups!A$1:B$25,2,0),
  IF(ISBLANK(SOURCE!B2568),
    "",
    "/* "&amp;TEXT(SOURCE!B2568,"???0")&amp;" *"&amp;
      SOURCE!C2568&amp;", "&amp; IF(lookups!$E$2-LEN(SOURCE!C2568) &gt;= 0, REPT(" ",lookups!$E$2-LEN(SOURCE!C2568)), "")&amp;
      SOURCE!D2568&amp;", "&amp; IF(lookups!$F$2-LEN(SOURCE!D2568) &gt;= 0, REPT(" ",lookups!$F$2-LEN(SOURCE!D2568)), "")&amp;
      SOURCE!E2568&amp;", "&amp; IF(lookups!$G$2-LEN(SOURCE!E2568) &gt;=0, REPT(" ",lookups!$G$2-LEN(SOURCE!E2568)), "")&amp;
      SOURCE!F2568&amp;", "&amp; IF(lookups!$H$2-LEN(SOURCE!F2568) &gt;= 0, REPT(" ",lookups!$H$2-LEN(SOURCE!F2568)+2), "")&amp;"("&amp;
      SUBSTITUTE(TEXT(SOURCE!G2568,"??0"),"  ","")&amp;" &lt;&lt; TAM_MAX_BITS) |"&amp; IF(lookups!$I$2-3 &gt;= 0, REPT(" ",MAX(1,lookups!$I$2-5+4+1-1-LEN(  IF(ISTEXT(SOURCE!H2568),SOURCE!H2568,  SUBSTITUTE(SUBSTITUTE(TEXT(SOURCE!H2568,"????0"),"  ","")," ",""))   ))), "")&amp;
       IF(ISTEXT(SOURCE!H2568),SOURCE!H2568, SUBSTITUTE(SUBSTITUTE(TEXT(SOURCE!H2568,"????0"),"  ","")," ",""))   &amp;","&amp; IF(lookups!$J$2-3 &gt;= 0, REPT(" ",lookups!$J$2-3-5), "")&amp;
      SOURCE!I2568&amp;
" | "&amp; IF(lookups!$K$2-LEN(SOURCE!I2568) &gt;= 0, REPT(" ",lookups!$K$2-LEN(SOURCE!I2568)), "")&amp;
      SOURCE!J2568&amp;      IF(lookups!$L$2-LEN(SOURCE!J2568) &gt;= 0, REPT(" ",lookups!$L$2-LEN(SOURCE!J2568)), "")&amp;
" | "&amp; IF(lookups!$K$2-LEN(SOURCE!I2568) &gt;= 0, REPT(" ",lookups!$K$2-LEN(SOURCE!I2568)), "")&amp;
      SOURCE!K2568&amp;      IF(lookups!$L$2-LEN(SOURCE!K2568) &gt;= 0, REPT(" ",lookups!$M$2-LEN(SOURCE!K2568)), "")&amp;
" | "&amp; SOURCE!L2568&amp;      IF(lookups!$O$2-LEN(SOURCE!L2568) &gt;= 0, REPT(" ",lookups!$O$2-LEN(SOURCE!L2568)), "")&amp;
" | "&amp; SOURCE!M2568&amp;      IF(lookups!$P$2-LEN(SOURCE!M2568) &gt;= 0, REPT(" ",lookups!$P$2-LEN(SOURCE!M2568)), "")&amp;
      "},"&amp;IF(SOURCE!O2568&lt;&gt;"",""&amp;SOURCE!O2568,"")
 )
)
)</f>
        <v>0</v>
      </c>
    </row>
    <row r="2532" customFormat="false" ht="15.75" hidden="true" customHeight="false" outlineLevel="0" collapsed="false">
      <c r="A2532" s="263" t="n">
        <f aca="false">IF(AND(OR(SOURCE!A2569="",ISBLANK(SOURCE!A2569)),SOURCE!B2569&gt;0),IF(ISBLANK(SOURCE!C2569),"",SOURCE!C2569),
IF(SOURCE!B2569&lt;0,VLOOKUP(SOURCE!B2569,lookups!A$1:B$25,2,0),
  IF(ISBLANK(SOURCE!B2569),
    "",
    "/* "&amp;TEXT(SOURCE!B2569,"???0")&amp;" *"&amp;
      SOURCE!C2569&amp;", "&amp; IF(lookups!$E$2-LEN(SOURCE!C2569) &gt;= 0, REPT(" ",lookups!$E$2-LEN(SOURCE!C2569)), "")&amp;
      SOURCE!D2569&amp;", "&amp; IF(lookups!$F$2-LEN(SOURCE!D2569) &gt;= 0, REPT(" ",lookups!$F$2-LEN(SOURCE!D2569)), "")&amp;
      SOURCE!E2569&amp;", "&amp; IF(lookups!$G$2-LEN(SOURCE!E2569) &gt;=0, REPT(" ",lookups!$G$2-LEN(SOURCE!E2569)), "")&amp;
      SOURCE!F2569&amp;", "&amp; IF(lookups!$H$2-LEN(SOURCE!F2569) &gt;= 0, REPT(" ",lookups!$H$2-LEN(SOURCE!F2569)+2), "")&amp;"("&amp;
      SUBSTITUTE(TEXT(SOURCE!G2569,"??0"),"  ","")&amp;" &lt;&lt; TAM_MAX_BITS) |"&amp; IF(lookups!$I$2-3 &gt;= 0, REPT(" ",MAX(1,lookups!$I$2-5+4+1-1-LEN(  IF(ISTEXT(SOURCE!H2569),SOURCE!H2569,  SUBSTITUTE(SUBSTITUTE(TEXT(SOURCE!H2569,"????0"),"  ","")," ",""))   ))), "")&amp;
       IF(ISTEXT(SOURCE!H2569),SOURCE!H2569, SUBSTITUTE(SUBSTITUTE(TEXT(SOURCE!H2569,"????0"),"  ","")," ",""))   &amp;","&amp; IF(lookups!$J$2-3 &gt;= 0, REPT(" ",lookups!$J$2-3-5), "")&amp;
      SOURCE!I2569&amp;
" | "&amp; IF(lookups!$K$2-LEN(SOURCE!I2569) &gt;= 0, REPT(" ",lookups!$K$2-LEN(SOURCE!I2569)), "")&amp;
      SOURCE!J2569&amp;      IF(lookups!$L$2-LEN(SOURCE!J2569) &gt;= 0, REPT(" ",lookups!$L$2-LEN(SOURCE!J2569)), "")&amp;
" | "&amp; IF(lookups!$K$2-LEN(SOURCE!I2569) &gt;= 0, REPT(" ",lookups!$K$2-LEN(SOURCE!I2569)), "")&amp;
      SOURCE!K2569&amp;      IF(lookups!$L$2-LEN(SOURCE!K2569) &gt;= 0, REPT(" ",lookups!$M$2-LEN(SOURCE!K2569)), "")&amp;
" | "&amp; SOURCE!L2569&amp;      IF(lookups!$O$2-LEN(SOURCE!L2569) &gt;= 0, REPT(" ",lookups!$O$2-LEN(SOURCE!L2569)), "")&amp;
" | "&amp; SOURCE!M2569&amp;      IF(lookups!$P$2-LEN(SOURCE!M2569) &gt;= 0, REPT(" ",lookups!$P$2-LEN(SOURCE!M2569)), "")&amp;
      "},"&amp;IF(SOURCE!O2569&lt;&gt;"",""&amp;SOURCE!O2569,"")
 )
)
)</f>
        <v>0</v>
      </c>
    </row>
    <row r="2533" customFormat="false" ht="15.75" hidden="true" customHeight="false" outlineLevel="0" collapsed="false">
      <c r="A2533" s="263" t="n">
        <f aca="false">IF(AND(OR(SOURCE!A2570="",ISBLANK(SOURCE!A2570)),SOURCE!B2570&gt;0),IF(ISBLANK(SOURCE!C2570),"",SOURCE!C2570),
IF(SOURCE!B2570&lt;0,VLOOKUP(SOURCE!B2570,lookups!A$1:B$25,2,0),
  IF(ISBLANK(SOURCE!B2570),
    "",
    "/* "&amp;TEXT(SOURCE!B2570,"???0")&amp;" *"&amp;
      SOURCE!C2570&amp;", "&amp; IF(lookups!$E$2-LEN(SOURCE!C2570) &gt;= 0, REPT(" ",lookups!$E$2-LEN(SOURCE!C2570)), "")&amp;
      SOURCE!D2570&amp;", "&amp; IF(lookups!$F$2-LEN(SOURCE!D2570) &gt;= 0, REPT(" ",lookups!$F$2-LEN(SOURCE!D2570)), "")&amp;
      SOURCE!E2570&amp;", "&amp; IF(lookups!$G$2-LEN(SOURCE!E2570) &gt;=0, REPT(" ",lookups!$G$2-LEN(SOURCE!E2570)), "")&amp;
      SOURCE!F2570&amp;", "&amp; IF(lookups!$H$2-LEN(SOURCE!F2570) &gt;= 0, REPT(" ",lookups!$H$2-LEN(SOURCE!F2570)+2), "")&amp;"("&amp;
      SUBSTITUTE(TEXT(SOURCE!G2570,"??0"),"  ","")&amp;" &lt;&lt; TAM_MAX_BITS) |"&amp; IF(lookups!$I$2-3 &gt;= 0, REPT(" ",MAX(1,lookups!$I$2-5+4+1-1-LEN(  IF(ISTEXT(SOURCE!H2570),SOURCE!H2570,  SUBSTITUTE(SUBSTITUTE(TEXT(SOURCE!H2570,"????0"),"  ","")," ",""))   ))), "")&amp;
       IF(ISTEXT(SOURCE!H2570),SOURCE!H2570, SUBSTITUTE(SUBSTITUTE(TEXT(SOURCE!H2570,"????0"),"  ","")," ",""))   &amp;","&amp; IF(lookups!$J$2-3 &gt;= 0, REPT(" ",lookups!$J$2-3-5), "")&amp;
      SOURCE!I2570&amp;
" | "&amp; IF(lookups!$K$2-LEN(SOURCE!I2570) &gt;= 0, REPT(" ",lookups!$K$2-LEN(SOURCE!I2570)), "")&amp;
      SOURCE!J2570&amp;      IF(lookups!$L$2-LEN(SOURCE!J2570) &gt;= 0, REPT(" ",lookups!$L$2-LEN(SOURCE!J2570)), "")&amp;
" | "&amp; IF(lookups!$K$2-LEN(SOURCE!I2570) &gt;= 0, REPT(" ",lookups!$K$2-LEN(SOURCE!I2570)), "")&amp;
      SOURCE!K2570&amp;      IF(lookups!$L$2-LEN(SOURCE!K2570) &gt;= 0, REPT(" ",lookups!$M$2-LEN(SOURCE!K2570)), "")&amp;
" | "&amp; SOURCE!L2570&amp;      IF(lookups!$O$2-LEN(SOURCE!L2570) &gt;= 0, REPT(" ",lookups!$O$2-LEN(SOURCE!L2570)), "")&amp;
" | "&amp; SOURCE!M2570&amp;      IF(lookups!$P$2-LEN(SOURCE!M2570) &gt;= 0, REPT(" ",lookups!$P$2-LEN(SOURCE!M2570)), "")&amp;
      "},"&amp;IF(SOURCE!O2570&lt;&gt;"",""&amp;SOURCE!O2570,"")
 )
)
)</f>
        <v>0</v>
      </c>
    </row>
    <row r="2534" customFormat="false" ht="15.75" hidden="true" customHeight="false" outlineLevel="0" collapsed="false">
      <c r="A2534" s="263" t="n">
        <f aca="false">IF(AND(OR(SOURCE!A2571="",ISBLANK(SOURCE!A2571)),SOURCE!B2571&gt;0),IF(ISBLANK(SOURCE!C2571),"",SOURCE!C2571),
IF(SOURCE!B2571&lt;0,VLOOKUP(SOURCE!B2571,lookups!A$1:B$25,2,0),
  IF(ISBLANK(SOURCE!B2571),
    "",
    "/* "&amp;TEXT(SOURCE!B2571,"???0")&amp;" *"&amp;
      SOURCE!C2571&amp;", "&amp; IF(lookups!$E$2-LEN(SOURCE!C2571) &gt;= 0, REPT(" ",lookups!$E$2-LEN(SOURCE!C2571)), "")&amp;
      SOURCE!D2571&amp;", "&amp; IF(lookups!$F$2-LEN(SOURCE!D2571) &gt;= 0, REPT(" ",lookups!$F$2-LEN(SOURCE!D2571)), "")&amp;
      SOURCE!E2571&amp;", "&amp; IF(lookups!$G$2-LEN(SOURCE!E2571) &gt;=0, REPT(" ",lookups!$G$2-LEN(SOURCE!E2571)), "")&amp;
      SOURCE!F2571&amp;", "&amp; IF(lookups!$H$2-LEN(SOURCE!F2571) &gt;= 0, REPT(" ",lookups!$H$2-LEN(SOURCE!F2571)+2), "")&amp;"("&amp;
      SUBSTITUTE(TEXT(SOURCE!G2571,"??0"),"  ","")&amp;" &lt;&lt; TAM_MAX_BITS) |"&amp; IF(lookups!$I$2-3 &gt;= 0, REPT(" ",MAX(1,lookups!$I$2-5+4+1-1-LEN(  IF(ISTEXT(SOURCE!H2571),SOURCE!H2571,  SUBSTITUTE(SUBSTITUTE(TEXT(SOURCE!H2571,"????0"),"  ","")," ",""))   ))), "")&amp;
       IF(ISTEXT(SOURCE!H2571),SOURCE!H2571, SUBSTITUTE(SUBSTITUTE(TEXT(SOURCE!H2571,"????0"),"  ","")," ",""))   &amp;","&amp; IF(lookups!$J$2-3 &gt;= 0, REPT(" ",lookups!$J$2-3-5), "")&amp;
      SOURCE!I2571&amp;
" | "&amp; IF(lookups!$K$2-LEN(SOURCE!I2571) &gt;= 0, REPT(" ",lookups!$K$2-LEN(SOURCE!I2571)), "")&amp;
      SOURCE!J2571&amp;      IF(lookups!$L$2-LEN(SOURCE!J2571) &gt;= 0, REPT(" ",lookups!$L$2-LEN(SOURCE!J2571)), "")&amp;
" | "&amp; IF(lookups!$K$2-LEN(SOURCE!I2571) &gt;= 0, REPT(" ",lookups!$K$2-LEN(SOURCE!I2571)), "")&amp;
      SOURCE!K2571&amp;      IF(lookups!$L$2-LEN(SOURCE!K2571) &gt;= 0, REPT(" ",lookups!$M$2-LEN(SOURCE!K2571)), "")&amp;
" | "&amp; SOURCE!L2571&amp;      IF(lookups!$O$2-LEN(SOURCE!L2571) &gt;= 0, REPT(" ",lookups!$O$2-LEN(SOURCE!L2571)), "")&amp;
" | "&amp; SOURCE!M2571&amp;      IF(lookups!$P$2-LEN(SOURCE!M2571) &gt;= 0, REPT(" ",lookups!$P$2-LEN(SOURCE!M2571)), "")&amp;
      "},"&amp;IF(SOURCE!O2571&lt;&gt;"",""&amp;SOURCE!O2571,"")
 )
)
)</f>
        <v>0</v>
      </c>
    </row>
    <row r="2535" customFormat="false" ht="15.75" hidden="true" customHeight="false" outlineLevel="0" collapsed="false">
      <c r="A2535" s="263" t="n">
        <f aca="false">IF(AND(OR(SOURCE!A2572="",ISBLANK(SOURCE!A2572)),SOURCE!B2572&gt;0),IF(ISBLANK(SOURCE!C2572),"",SOURCE!C2572),
IF(SOURCE!B2572&lt;0,VLOOKUP(SOURCE!B2572,lookups!A$1:B$25,2,0),
  IF(ISBLANK(SOURCE!B2572),
    "",
    "/* "&amp;TEXT(SOURCE!B2572,"???0")&amp;" *"&amp;
      SOURCE!C2572&amp;", "&amp; IF(lookups!$E$2-LEN(SOURCE!C2572) &gt;= 0, REPT(" ",lookups!$E$2-LEN(SOURCE!C2572)), "")&amp;
      SOURCE!D2572&amp;", "&amp; IF(lookups!$F$2-LEN(SOURCE!D2572) &gt;= 0, REPT(" ",lookups!$F$2-LEN(SOURCE!D2572)), "")&amp;
      SOURCE!E2572&amp;", "&amp; IF(lookups!$G$2-LEN(SOURCE!E2572) &gt;=0, REPT(" ",lookups!$G$2-LEN(SOURCE!E2572)), "")&amp;
      SOURCE!F2572&amp;", "&amp; IF(lookups!$H$2-LEN(SOURCE!F2572) &gt;= 0, REPT(" ",lookups!$H$2-LEN(SOURCE!F2572)+2), "")&amp;"("&amp;
      SUBSTITUTE(TEXT(SOURCE!G2572,"??0"),"  ","")&amp;" &lt;&lt; TAM_MAX_BITS) |"&amp; IF(lookups!$I$2-3 &gt;= 0, REPT(" ",MAX(1,lookups!$I$2-5+4+1-1-LEN(  IF(ISTEXT(SOURCE!H2572),SOURCE!H2572,  SUBSTITUTE(SUBSTITUTE(TEXT(SOURCE!H2572,"????0"),"  ","")," ",""))   ))), "")&amp;
       IF(ISTEXT(SOURCE!H2572),SOURCE!H2572, SUBSTITUTE(SUBSTITUTE(TEXT(SOURCE!H2572,"????0"),"  ","")," ",""))   &amp;","&amp; IF(lookups!$J$2-3 &gt;= 0, REPT(" ",lookups!$J$2-3-5), "")&amp;
      SOURCE!I2572&amp;
" | "&amp; IF(lookups!$K$2-LEN(SOURCE!I2572) &gt;= 0, REPT(" ",lookups!$K$2-LEN(SOURCE!I2572)), "")&amp;
      SOURCE!J2572&amp;      IF(lookups!$L$2-LEN(SOURCE!J2572) &gt;= 0, REPT(" ",lookups!$L$2-LEN(SOURCE!J2572)), "")&amp;
" | "&amp; IF(lookups!$K$2-LEN(SOURCE!I2572) &gt;= 0, REPT(" ",lookups!$K$2-LEN(SOURCE!I2572)), "")&amp;
      SOURCE!K2572&amp;      IF(lookups!$L$2-LEN(SOURCE!K2572) &gt;= 0, REPT(" ",lookups!$M$2-LEN(SOURCE!K2572)), "")&amp;
" | "&amp; SOURCE!L2572&amp;      IF(lookups!$O$2-LEN(SOURCE!L2572) &gt;= 0, REPT(" ",lookups!$O$2-LEN(SOURCE!L2572)), "")&amp;
" | "&amp; SOURCE!M2572&amp;      IF(lookups!$P$2-LEN(SOURCE!M2572) &gt;= 0, REPT(" ",lookups!$P$2-LEN(SOURCE!M2572)), "")&amp;
      "},"&amp;IF(SOURCE!O2572&lt;&gt;"",""&amp;SOURCE!O2572,"")
 )
)
)</f>
        <v>0</v>
      </c>
    </row>
    <row r="2536" customFormat="false" ht="15.75" hidden="true" customHeight="false" outlineLevel="0" collapsed="false">
      <c r="A2536" s="263" t="n">
        <f aca="false">IF(AND(OR(SOURCE!A2573="",ISBLANK(SOURCE!A2573)),SOURCE!B2573&gt;0),IF(ISBLANK(SOURCE!C2573),"",SOURCE!C2573),
IF(SOURCE!B2573&lt;0,VLOOKUP(SOURCE!B2573,lookups!A$1:B$25,2,0),
  IF(ISBLANK(SOURCE!B2573),
    "",
    "/* "&amp;TEXT(SOURCE!B2573,"???0")&amp;" *"&amp;
      SOURCE!C2573&amp;", "&amp; IF(lookups!$E$2-LEN(SOURCE!C2573) &gt;= 0, REPT(" ",lookups!$E$2-LEN(SOURCE!C2573)), "")&amp;
      SOURCE!D2573&amp;", "&amp; IF(lookups!$F$2-LEN(SOURCE!D2573) &gt;= 0, REPT(" ",lookups!$F$2-LEN(SOURCE!D2573)), "")&amp;
      SOURCE!E2573&amp;", "&amp; IF(lookups!$G$2-LEN(SOURCE!E2573) &gt;=0, REPT(" ",lookups!$G$2-LEN(SOURCE!E2573)), "")&amp;
      SOURCE!F2573&amp;", "&amp; IF(lookups!$H$2-LEN(SOURCE!F2573) &gt;= 0, REPT(" ",lookups!$H$2-LEN(SOURCE!F2573)+2), "")&amp;"("&amp;
      SUBSTITUTE(TEXT(SOURCE!G2573,"??0"),"  ","")&amp;" &lt;&lt; TAM_MAX_BITS) |"&amp; IF(lookups!$I$2-3 &gt;= 0, REPT(" ",MAX(1,lookups!$I$2-5+4+1-1-LEN(  IF(ISTEXT(SOURCE!H2573),SOURCE!H2573,  SUBSTITUTE(SUBSTITUTE(TEXT(SOURCE!H2573,"????0"),"  ","")," ",""))   ))), "")&amp;
       IF(ISTEXT(SOURCE!H2573),SOURCE!H2573, SUBSTITUTE(SUBSTITUTE(TEXT(SOURCE!H2573,"????0"),"  ","")," ",""))   &amp;","&amp; IF(lookups!$J$2-3 &gt;= 0, REPT(" ",lookups!$J$2-3-5), "")&amp;
      SOURCE!I2573&amp;
" | "&amp; IF(lookups!$K$2-LEN(SOURCE!I2573) &gt;= 0, REPT(" ",lookups!$K$2-LEN(SOURCE!I2573)), "")&amp;
      SOURCE!J2573&amp;      IF(lookups!$L$2-LEN(SOURCE!J2573) &gt;= 0, REPT(" ",lookups!$L$2-LEN(SOURCE!J2573)), "")&amp;
" | "&amp; IF(lookups!$K$2-LEN(SOURCE!I2573) &gt;= 0, REPT(" ",lookups!$K$2-LEN(SOURCE!I2573)), "")&amp;
      SOURCE!K2573&amp;      IF(lookups!$L$2-LEN(SOURCE!K2573) &gt;= 0, REPT(" ",lookups!$M$2-LEN(SOURCE!K2573)), "")&amp;
" | "&amp; SOURCE!L2573&amp;      IF(lookups!$O$2-LEN(SOURCE!L2573) &gt;= 0, REPT(" ",lookups!$O$2-LEN(SOURCE!L2573)), "")&amp;
" | "&amp; SOURCE!M2573&amp;      IF(lookups!$P$2-LEN(SOURCE!M2573) &gt;= 0, REPT(" ",lookups!$P$2-LEN(SOURCE!M2573)), "")&amp;
      "},"&amp;IF(SOURCE!O2573&lt;&gt;"",""&amp;SOURCE!O2573,"")
 )
)
)</f>
        <v>0</v>
      </c>
    </row>
    <row r="2537" customFormat="false" ht="15.75" hidden="true" customHeight="false" outlineLevel="0" collapsed="false">
      <c r="A2537" s="263" t="n">
        <f aca="false">IF(AND(OR(SOURCE!A2574="",ISBLANK(SOURCE!A2574)),SOURCE!B2574&gt;0),IF(ISBLANK(SOURCE!C2574),"",SOURCE!C2574),
IF(SOURCE!B2574&lt;0,VLOOKUP(SOURCE!B2574,lookups!A$1:B$25,2,0),
  IF(ISBLANK(SOURCE!B2574),
    "",
    "/* "&amp;TEXT(SOURCE!B2574,"???0")&amp;" *"&amp;
      SOURCE!C2574&amp;", "&amp; IF(lookups!$E$2-LEN(SOURCE!C2574) &gt;= 0, REPT(" ",lookups!$E$2-LEN(SOURCE!C2574)), "")&amp;
      SOURCE!D2574&amp;", "&amp; IF(lookups!$F$2-LEN(SOURCE!D2574) &gt;= 0, REPT(" ",lookups!$F$2-LEN(SOURCE!D2574)), "")&amp;
      SOURCE!E2574&amp;", "&amp; IF(lookups!$G$2-LEN(SOURCE!E2574) &gt;=0, REPT(" ",lookups!$G$2-LEN(SOURCE!E2574)), "")&amp;
      SOURCE!F2574&amp;", "&amp; IF(lookups!$H$2-LEN(SOURCE!F2574) &gt;= 0, REPT(" ",lookups!$H$2-LEN(SOURCE!F2574)+2), "")&amp;"("&amp;
      SUBSTITUTE(TEXT(SOURCE!G2574,"??0"),"  ","")&amp;" &lt;&lt; TAM_MAX_BITS) |"&amp; IF(lookups!$I$2-3 &gt;= 0, REPT(" ",MAX(1,lookups!$I$2-5+4+1-1-LEN(  IF(ISTEXT(SOURCE!H2574),SOURCE!H2574,  SUBSTITUTE(SUBSTITUTE(TEXT(SOURCE!H2574,"????0"),"  ","")," ",""))   ))), "")&amp;
       IF(ISTEXT(SOURCE!H2574),SOURCE!H2574, SUBSTITUTE(SUBSTITUTE(TEXT(SOURCE!H2574,"????0"),"  ","")," ",""))   &amp;","&amp; IF(lookups!$J$2-3 &gt;= 0, REPT(" ",lookups!$J$2-3-5), "")&amp;
      SOURCE!I2574&amp;
" | "&amp; IF(lookups!$K$2-LEN(SOURCE!I2574) &gt;= 0, REPT(" ",lookups!$K$2-LEN(SOURCE!I2574)), "")&amp;
      SOURCE!J2574&amp;      IF(lookups!$L$2-LEN(SOURCE!J2574) &gt;= 0, REPT(" ",lookups!$L$2-LEN(SOURCE!J2574)), "")&amp;
" | "&amp; IF(lookups!$K$2-LEN(SOURCE!I2574) &gt;= 0, REPT(" ",lookups!$K$2-LEN(SOURCE!I2574)), "")&amp;
      SOURCE!K2574&amp;      IF(lookups!$L$2-LEN(SOURCE!K2574) &gt;= 0, REPT(" ",lookups!$M$2-LEN(SOURCE!K2574)), "")&amp;
" | "&amp; SOURCE!L2574&amp;      IF(lookups!$O$2-LEN(SOURCE!L2574) &gt;= 0, REPT(" ",lookups!$O$2-LEN(SOURCE!L2574)), "")&amp;
" | "&amp; SOURCE!M2574&amp;      IF(lookups!$P$2-LEN(SOURCE!M2574) &gt;= 0, REPT(" ",lookups!$P$2-LEN(SOURCE!M2574)), "")&amp;
      "},"&amp;IF(SOURCE!O2574&lt;&gt;"",""&amp;SOURCE!O2574,"")
 )
)
)</f>
        <v>0</v>
      </c>
    </row>
    <row r="2538" customFormat="false" ht="15.75" hidden="true" customHeight="false" outlineLevel="0" collapsed="false">
      <c r="A2538" s="263" t="n">
        <f aca="false">IF(AND(OR(SOURCE!A2575="",ISBLANK(SOURCE!A2575)),SOURCE!B2575&gt;0),IF(ISBLANK(SOURCE!C2575),"",SOURCE!C2575),
IF(SOURCE!B2575&lt;0,VLOOKUP(SOURCE!B2575,lookups!A$1:B$25,2,0),
  IF(ISBLANK(SOURCE!B2575),
    "",
    "/* "&amp;TEXT(SOURCE!B2575,"???0")&amp;" *"&amp;
      SOURCE!C2575&amp;", "&amp; IF(lookups!$E$2-LEN(SOURCE!C2575) &gt;= 0, REPT(" ",lookups!$E$2-LEN(SOURCE!C2575)), "")&amp;
      SOURCE!D2575&amp;", "&amp; IF(lookups!$F$2-LEN(SOURCE!D2575) &gt;= 0, REPT(" ",lookups!$F$2-LEN(SOURCE!D2575)), "")&amp;
      SOURCE!E2575&amp;", "&amp; IF(lookups!$G$2-LEN(SOURCE!E2575) &gt;=0, REPT(" ",lookups!$G$2-LEN(SOURCE!E2575)), "")&amp;
      SOURCE!F2575&amp;", "&amp; IF(lookups!$H$2-LEN(SOURCE!F2575) &gt;= 0, REPT(" ",lookups!$H$2-LEN(SOURCE!F2575)+2), "")&amp;"("&amp;
      SUBSTITUTE(TEXT(SOURCE!G2575,"??0"),"  ","")&amp;" &lt;&lt; TAM_MAX_BITS) |"&amp; IF(lookups!$I$2-3 &gt;= 0, REPT(" ",MAX(1,lookups!$I$2-5+4+1-1-LEN(  IF(ISTEXT(SOURCE!H2575),SOURCE!H2575,  SUBSTITUTE(SUBSTITUTE(TEXT(SOURCE!H2575,"????0"),"  ","")," ",""))   ))), "")&amp;
       IF(ISTEXT(SOURCE!H2575),SOURCE!H2575, SUBSTITUTE(SUBSTITUTE(TEXT(SOURCE!H2575,"????0"),"  ","")," ",""))   &amp;","&amp; IF(lookups!$J$2-3 &gt;= 0, REPT(" ",lookups!$J$2-3-5), "")&amp;
      SOURCE!I2575&amp;
" | "&amp; IF(lookups!$K$2-LEN(SOURCE!I2575) &gt;= 0, REPT(" ",lookups!$K$2-LEN(SOURCE!I2575)), "")&amp;
      SOURCE!J2575&amp;      IF(lookups!$L$2-LEN(SOURCE!J2575) &gt;= 0, REPT(" ",lookups!$L$2-LEN(SOURCE!J2575)), "")&amp;
" | "&amp; IF(lookups!$K$2-LEN(SOURCE!I2575) &gt;= 0, REPT(" ",lookups!$K$2-LEN(SOURCE!I2575)), "")&amp;
      SOURCE!K2575&amp;      IF(lookups!$L$2-LEN(SOURCE!K2575) &gt;= 0, REPT(" ",lookups!$M$2-LEN(SOURCE!K2575)), "")&amp;
" | "&amp; SOURCE!L2575&amp;      IF(lookups!$O$2-LEN(SOURCE!L2575) &gt;= 0, REPT(" ",lookups!$O$2-LEN(SOURCE!L2575)), "")&amp;
" | "&amp; SOURCE!M2575&amp;      IF(lookups!$P$2-LEN(SOURCE!M2575) &gt;= 0, REPT(" ",lookups!$P$2-LEN(SOURCE!M2575)), "")&amp;
      "},"&amp;IF(SOURCE!O2575&lt;&gt;"",""&amp;SOURCE!O2575,"")
 )
)
)</f>
        <v>0</v>
      </c>
    </row>
    <row r="2539" customFormat="false" ht="15.75" hidden="true" customHeight="false" outlineLevel="0" collapsed="false">
      <c r="A2539" s="263" t="n">
        <f aca="false">IF(AND(OR(SOURCE!A2576="",ISBLANK(SOURCE!A2576)),SOURCE!B2576&gt;0),IF(ISBLANK(SOURCE!C2576),"",SOURCE!C2576),
IF(SOURCE!B2576&lt;0,VLOOKUP(SOURCE!B2576,lookups!A$1:B$25,2,0),
  IF(ISBLANK(SOURCE!B2576),
    "",
    "/* "&amp;TEXT(SOURCE!B2576,"???0")&amp;" *"&amp;
      SOURCE!C2576&amp;", "&amp; IF(lookups!$E$2-LEN(SOURCE!C2576) &gt;= 0, REPT(" ",lookups!$E$2-LEN(SOURCE!C2576)), "")&amp;
      SOURCE!D2576&amp;", "&amp; IF(lookups!$F$2-LEN(SOURCE!D2576) &gt;= 0, REPT(" ",lookups!$F$2-LEN(SOURCE!D2576)), "")&amp;
      SOURCE!E2576&amp;", "&amp; IF(lookups!$G$2-LEN(SOURCE!E2576) &gt;=0, REPT(" ",lookups!$G$2-LEN(SOURCE!E2576)), "")&amp;
      SOURCE!F2576&amp;", "&amp; IF(lookups!$H$2-LEN(SOURCE!F2576) &gt;= 0, REPT(" ",lookups!$H$2-LEN(SOURCE!F2576)+2), "")&amp;"("&amp;
      SUBSTITUTE(TEXT(SOURCE!G2576,"??0"),"  ","")&amp;" &lt;&lt; TAM_MAX_BITS) |"&amp; IF(lookups!$I$2-3 &gt;= 0, REPT(" ",MAX(1,lookups!$I$2-5+4+1-1-LEN(  IF(ISTEXT(SOURCE!H2576),SOURCE!H2576,  SUBSTITUTE(SUBSTITUTE(TEXT(SOURCE!H2576,"????0"),"  ","")," ",""))   ))), "")&amp;
       IF(ISTEXT(SOURCE!H2576),SOURCE!H2576, SUBSTITUTE(SUBSTITUTE(TEXT(SOURCE!H2576,"????0"),"  ","")," ",""))   &amp;","&amp; IF(lookups!$J$2-3 &gt;= 0, REPT(" ",lookups!$J$2-3-5), "")&amp;
      SOURCE!I2576&amp;
" | "&amp; IF(lookups!$K$2-LEN(SOURCE!I2576) &gt;= 0, REPT(" ",lookups!$K$2-LEN(SOURCE!I2576)), "")&amp;
      SOURCE!J2576&amp;      IF(lookups!$L$2-LEN(SOURCE!J2576) &gt;= 0, REPT(" ",lookups!$L$2-LEN(SOURCE!J2576)), "")&amp;
" | "&amp; IF(lookups!$K$2-LEN(SOURCE!I2576) &gt;= 0, REPT(" ",lookups!$K$2-LEN(SOURCE!I2576)), "")&amp;
      SOURCE!K2576&amp;      IF(lookups!$L$2-LEN(SOURCE!K2576) &gt;= 0, REPT(" ",lookups!$M$2-LEN(SOURCE!K2576)), "")&amp;
" | "&amp; SOURCE!L2576&amp;      IF(lookups!$O$2-LEN(SOURCE!L2576) &gt;= 0, REPT(" ",lookups!$O$2-LEN(SOURCE!L2576)), "")&amp;
" | "&amp; SOURCE!M2576&amp;      IF(lookups!$P$2-LEN(SOURCE!M2576) &gt;= 0, REPT(" ",lookups!$P$2-LEN(SOURCE!M2576)), "")&amp;
      "},"&amp;IF(SOURCE!O2576&lt;&gt;"",""&amp;SOURCE!O2576,"")
 )
)
)</f>
        <v>0</v>
      </c>
    </row>
    <row r="2540" customFormat="false" ht="15.75" hidden="true" customHeight="false" outlineLevel="0" collapsed="false">
      <c r="A2540" s="263" t="n">
        <f aca="false">IF(AND(OR(SOURCE!A2577="",ISBLANK(SOURCE!A2577)),SOURCE!B2577&gt;0),IF(ISBLANK(SOURCE!C2577),"",SOURCE!C2577),
IF(SOURCE!B2577&lt;0,VLOOKUP(SOURCE!B2577,lookups!A$1:B$25,2,0),
  IF(ISBLANK(SOURCE!B2577),
    "",
    "/* "&amp;TEXT(SOURCE!B2577,"???0")&amp;" *"&amp;
      SOURCE!C2577&amp;", "&amp; IF(lookups!$E$2-LEN(SOURCE!C2577) &gt;= 0, REPT(" ",lookups!$E$2-LEN(SOURCE!C2577)), "")&amp;
      SOURCE!D2577&amp;", "&amp; IF(lookups!$F$2-LEN(SOURCE!D2577) &gt;= 0, REPT(" ",lookups!$F$2-LEN(SOURCE!D2577)), "")&amp;
      SOURCE!E2577&amp;", "&amp; IF(lookups!$G$2-LEN(SOURCE!E2577) &gt;=0, REPT(" ",lookups!$G$2-LEN(SOURCE!E2577)), "")&amp;
      SOURCE!F2577&amp;", "&amp; IF(lookups!$H$2-LEN(SOURCE!F2577) &gt;= 0, REPT(" ",lookups!$H$2-LEN(SOURCE!F2577)+2), "")&amp;"("&amp;
      SUBSTITUTE(TEXT(SOURCE!G2577,"??0"),"  ","")&amp;" &lt;&lt; TAM_MAX_BITS) |"&amp; IF(lookups!$I$2-3 &gt;= 0, REPT(" ",MAX(1,lookups!$I$2-5+4+1-1-LEN(  IF(ISTEXT(SOURCE!H2577),SOURCE!H2577,  SUBSTITUTE(SUBSTITUTE(TEXT(SOURCE!H2577,"????0"),"  ","")," ",""))   ))), "")&amp;
       IF(ISTEXT(SOURCE!H2577),SOURCE!H2577, SUBSTITUTE(SUBSTITUTE(TEXT(SOURCE!H2577,"????0"),"  ","")," ",""))   &amp;","&amp; IF(lookups!$J$2-3 &gt;= 0, REPT(" ",lookups!$J$2-3-5), "")&amp;
      SOURCE!I2577&amp;
" | "&amp; IF(lookups!$K$2-LEN(SOURCE!I2577) &gt;= 0, REPT(" ",lookups!$K$2-LEN(SOURCE!I2577)), "")&amp;
      SOURCE!J2577&amp;      IF(lookups!$L$2-LEN(SOURCE!J2577) &gt;= 0, REPT(" ",lookups!$L$2-LEN(SOURCE!J2577)), "")&amp;
" | "&amp; IF(lookups!$K$2-LEN(SOURCE!I2577) &gt;= 0, REPT(" ",lookups!$K$2-LEN(SOURCE!I2577)), "")&amp;
      SOURCE!K2577&amp;      IF(lookups!$L$2-LEN(SOURCE!K2577) &gt;= 0, REPT(" ",lookups!$M$2-LEN(SOURCE!K2577)), "")&amp;
" | "&amp; SOURCE!L2577&amp;      IF(lookups!$O$2-LEN(SOURCE!L2577) &gt;= 0, REPT(" ",lookups!$O$2-LEN(SOURCE!L2577)), "")&amp;
" | "&amp; SOURCE!M2577&amp;      IF(lookups!$P$2-LEN(SOURCE!M2577) &gt;= 0, REPT(" ",lookups!$P$2-LEN(SOURCE!M2577)), "")&amp;
      "},"&amp;IF(SOURCE!O2577&lt;&gt;"",""&amp;SOURCE!O2577,"")
 )
)
)</f>
        <v>0</v>
      </c>
    </row>
    <row r="2541" customFormat="false" ht="15.75" hidden="true" customHeight="false" outlineLevel="0" collapsed="false">
      <c r="A2541" s="263" t="n">
        <f aca="false">IF(AND(OR(SOURCE!A2578="",ISBLANK(SOURCE!A2578)),SOURCE!B2578&gt;0),IF(ISBLANK(SOURCE!C2578),"",SOURCE!C2578),
IF(SOURCE!B2578&lt;0,VLOOKUP(SOURCE!B2578,lookups!A$1:B$25,2,0),
  IF(ISBLANK(SOURCE!B2578),
    "",
    "/* "&amp;TEXT(SOURCE!B2578,"???0")&amp;" *"&amp;
      SOURCE!C2578&amp;", "&amp; IF(lookups!$E$2-LEN(SOURCE!C2578) &gt;= 0, REPT(" ",lookups!$E$2-LEN(SOURCE!C2578)), "")&amp;
      SOURCE!D2578&amp;", "&amp; IF(lookups!$F$2-LEN(SOURCE!D2578) &gt;= 0, REPT(" ",lookups!$F$2-LEN(SOURCE!D2578)), "")&amp;
      SOURCE!E2578&amp;", "&amp; IF(lookups!$G$2-LEN(SOURCE!E2578) &gt;=0, REPT(" ",lookups!$G$2-LEN(SOURCE!E2578)), "")&amp;
      SOURCE!F2578&amp;", "&amp; IF(lookups!$H$2-LEN(SOURCE!F2578) &gt;= 0, REPT(" ",lookups!$H$2-LEN(SOURCE!F2578)+2), "")&amp;"("&amp;
      SUBSTITUTE(TEXT(SOURCE!G2578,"??0"),"  ","")&amp;" &lt;&lt; TAM_MAX_BITS) |"&amp; IF(lookups!$I$2-3 &gt;= 0, REPT(" ",MAX(1,lookups!$I$2-5+4+1-1-LEN(  IF(ISTEXT(SOURCE!H2578),SOURCE!H2578,  SUBSTITUTE(SUBSTITUTE(TEXT(SOURCE!H2578,"????0"),"  ","")," ",""))   ))), "")&amp;
       IF(ISTEXT(SOURCE!H2578),SOURCE!H2578, SUBSTITUTE(SUBSTITUTE(TEXT(SOURCE!H2578,"????0"),"  ","")," ",""))   &amp;","&amp; IF(lookups!$J$2-3 &gt;= 0, REPT(" ",lookups!$J$2-3-5), "")&amp;
      SOURCE!I2578&amp;
" | "&amp; IF(lookups!$K$2-LEN(SOURCE!I2578) &gt;= 0, REPT(" ",lookups!$K$2-LEN(SOURCE!I2578)), "")&amp;
      SOURCE!J2578&amp;      IF(lookups!$L$2-LEN(SOURCE!J2578) &gt;= 0, REPT(" ",lookups!$L$2-LEN(SOURCE!J2578)), "")&amp;
" | "&amp; IF(lookups!$K$2-LEN(SOURCE!I2578) &gt;= 0, REPT(" ",lookups!$K$2-LEN(SOURCE!I2578)), "")&amp;
      SOURCE!K2578&amp;      IF(lookups!$L$2-LEN(SOURCE!K2578) &gt;= 0, REPT(" ",lookups!$M$2-LEN(SOURCE!K2578)), "")&amp;
" | "&amp; SOURCE!L2578&amp;      IF(lookups!$O$2-LEN(SOURCE!L2578) &gt;= 0, REPT(" ",lookups!$O$2-LEN(SOURCE!L2578)), "")&amp;
" | "&amp; SOURCE!M2578&amp;      IF(lookups!$P$2-LEN(SOURCE!M2578) &gt;= 0, REPT(" ",lookups!$P$2-LEN(SOURCE!M2578)), "")&amp;
      "},"&amp;IF(SOURCE!O2578&lt;&gt;"",""&amp;SOURCE!O2578,"")
 )
)
)</f>
        <v>0</v>
      </c>
    </row>
    <row r="2542" customFormat="false" ht="15.75" hidden="true" customHeight="false" outlineLevel="0" collapsed="false">
      <c r="A2542" s="263" t="n">
        <f aca="false">IF(AND(OR(SOURCE!A2579="",ISBLANK(SOURCE!A2579)),SOURCE!B2579&gt;0),IF(ISBLANK(SOURCE!C2579),"",SOURCE!C2579),
IF(SOURCE!B2579&lt;0,VLOOKUP(SOURCE!B2579,lookups!A$1:B$25,2,0),
  IF(ISBLANK(SOURCE!B2579),
    "",
    "/* "&amp;TEXT(SOURCE!B2579,"???0")&amp;" *"&amp;
      SOURCE!C2579&amp;", "&amp; IF(lookups!$E$2-LEN(SOURCE!C2579) &gt;= 0, REPT(" ",lookups!$E$2-LEN(SOURCE!C2579)), "")&amp;
      SOURCE!D2579&amp;", "&amp; IF(lookups!$F$2-LEN(SOURCE!D2579) &gt;= 0, REPT(" ",lookups!$F$2-LEN(SOURCE!D2579)), "")&amp;
      SOURCE!E2579&amp;", "&amp; IF(lookups!$G$2-LEN(SOURCE!E2579) &gt;=0, REPT(" ",lookups!$G$2-LEN(SOURCE!E2579)), "")&amp;
      SOURCE!F2579&amp;", "&amp; IF(lookups!$H$2-LEN(SOURCE!F2579) &gt;= 0, REPT(" ",lookups!$H$2-LEN(SOURCE!F2579)+2), "")&amp;"("&amp;
      SUBSTITUTE(TEXT(SOURCE!G2579,"??0"),"  ","")&amp;" &lt;&lt; TAM_MAX_BITS) |"&amp; IF(lookups!$I$2-3 &gt;= 0, REPT(" ",MAX(1,lookups!$I$2-5+4+1-1-LEN(  IF(ISTEXT(SOURCE!H2579),SOURCE!H2579,  SUBSTITUTE(SUBSTITUTE(TEXT(SOURCE!H2579,"????0"),"  ","")," ",""))   ))), "")&amp;
       IF(ISTEXT(SOURCE!H2579),SOURCE!H2579, SUBSTITUTE(SUBSTITUTE(TEXT(SOURCE!H2579,"????0"),"  ","")," ",""))   &amp;","&amp; IF(lookups!$J$2-3 &gt;= 0, REPT(" ",lookups!$J$2-3-5), "")&amp;
      SOURCE!I2579&amp;
" | "&amp; IF(lookups!$K$2-LEN(SOURCE!I2579) &gt;= 0, REPT(" ",lookups!$K$2-LEN(SOURCE!I2579)), "")&amp;
      SOURCE!J2579&amp;      IF(lookups!$L$2-LEN(SOURCE!J2579) &gt;= 0, REPT(" ",lookups!$L$2-LEN(SOURCE!J2579)), "")&amp;
" | "&amp; IF(lookups!$K$2-LEN(SOURCE!I2579) &gt;= 0, REPT(" ",lookups!$K$2-LEN(SOURCE!I2579)), "")&amp;
      SOURCE!K2579&amp;      IF(lookups!$L$2-LEN(SOURCE!K2579) &gt;= 0, REPT(" ",lookups!$M$2-LEN(SOURCE!K2579)), "")&amp;
" | "&amp; SOURCE!L2579&amp;      IF(lookups!$O$2-LEN(SOURCE!L2579) &gt;= 0, REPT(" ",lookups!$O$2-LEN(SOURCE!L2579)), "")&amp;
" | "&amp; SOURCE!M2579&amp;      IF(lookups!$P$2-LEN(SOURCE!M2579) &gt;= 0, REPT(" ",lookups!$P$2-LEN(SOURCE!M2579)), "")&amp;
      "},"&amp;IF(SOURCE!O2579&lt;&gt;"",""&amp;SOURCE!O2579,"")
 )
)
)</f>
        <v>0</v>
      </c>
    </row>
    <row r="2543" customFormat="false" ht="15.75" hidden="true" customHeight="false" outlineLevel="0" collapsed="false">
      <c r="A2543" s="263" t="n">
        <f aca="false">IF(AND(OR(SOURCE!A2580="",ISBLANK(SOURCE!A2580)),SOURCE!B2580&gt;0),IF(ISBLANK(SOURCE!C2580),"",SOURCE!C2580),
IF(SOURCE!B2580&lt;0,VLOOKUP(SOURCE!B2580,lookups!A$1:B$25,2,0),
  IF(ISBLANK(SOURCE!B2580),
    "",
    "/* "&amp;TEXT(SOURCE!B2580,"???0")&amp;" *"&amp;
      SOURCE!C2580&amp;", "&amp; IF(lookups!$E$2-LEN(SOURCE!C2580) &gt;= 0, REPT(" ",lookups!$E$2-LEN(SOURCE!C2580)), "")&amp;
      SOURCE!D2580&amp;", "&amp; IF(lookups!$F$2-LEN(SOURCE!D2580) &gt;= 0, REPT(" ",lookups!$F$2-LEN(SOURCE!D2580)), "")&amp;
      SOURCE!E2580&amp;", "&amp; IF(lookups!$G$2-LEN(SOURCE!E2580) &gt;=0, REPT(" ",lookups!$G$2-LEN(SOURCE!E2580)), "")&amp;
      SOURCE!F2580&amp;", "&amp; IF(lookups!$H$2-LEN(SOURCE!F2580) &gt;= 0, REPT(" ",lookups!$H$2-LEN(SOURCE!F2580)+2), "")&amp;"("&amp;
      SUBSTITUTE(TEXT(SOURCE!G2580,"??0"),"  ","")&amp;" &lt;&lt; TAM_MAX_BITS) |"&amp; IF(lookups!$I$2-3 &gt;= 0, REPT(" ",MAX(1,lookups!$I$2-5+4+1-1-LEN(  IF(ISTEXT(SOURCE!H2580),SOURCE!H2580,  SUBSTITUTE(SUBSTITUTE(TEXT(SOURCE!H2580,"????0"),"  ","")," ",""))   ))), "")&amp;
       IF(ISTEXT(SOURCE!H2580),SOURCE!H2580, SUBSTITUTE(SUBSTITUTE(TEXT(SOURCE!H2580,"????0"),"  ","")," ",""))   &amp;","&amp; IF(lookups!$J$2-3 &gt;= 0, REPT(" ",lookups!$J$2-3-5), "")&amp;
      SOURCE!I2580&amp;
" | "&amp; IF(lookups!$K$2-LEN(SOURCE!I2580) &gt;= 0, REPT(" ",lookups!$K$2-LEN(SOURCE!I2580)), "")&amp;
      SOURCE!J2580&amp;      IF(lookups!$L$2-LEN(SOURCE!J2580) &gt;= 0, REPT(" ",lookups!$L$2-LEN(SOURCE!J2580)), "")&amp;
" | "&amp; IF(lookups!$K$2-LEN(SOURCE!I2580) &gt;= 0, REPT(" ",lookups!$K$2-LEN(SOURCE!I2580)), "")&amp;
      SOURCE!K2580&amp;      IF(lookups!$L$2-LEN(SOURCE!K2580) &gt;= 0, REPT(" ",lookups!$M$2-LEN(SOURCE!K2580)), "")&amp;
" | "&amp; SOURCE!L2580&amp;      IF(lookups!$O$2-LEN(SOURCE!L2580) &gt;= 0, REPT(" ",lookups!$O$2-LEN(SOURCE!L2580)), "")&amp;
" | "&amp; SOURCE!M2580&amp;      IF(lookups!$P$2-LEN(SOURCE!M2580) &gt;= 0, REPT(" ",lookups!$P$2-LEN(SOURCE!M2580)), "")&amp;
      "},"&amp;IF(SOURCE!O2580&lt;&gt;"",""&amp;SOURCE!O2580,"")
 )
)
)</f>
        <v>0</v>
      </c>
    </row>
    <row r="2544" customFormat="false" ht="15.75" hidden="true" customHeight="false" outlineLevel="0" collapsed="false">
      <c r="A2544" s="263" t="n">
        <f aca="false">IF(AND(OR(SOURCE!A2581="",ISBLANK(SOURCE!A2581)),SOURCE!B2581&gt;0),IF(ISBLANK(SOURCE!C2581),"",SOURCE!C2581),
IF(SOURCE!B2581&lt;0,VLOOKUP(SOURCE!B2581,lookups!A$1:B$25,2,0),
  IF(ISBLANK(SOURCE!B2581),
    "",
    "/* "&amp;TEXT(SOURCE!B2581,"???0")&amp;" *"&amp;
      SOURCE!C2581&amp;", "&amp; IF(lookups!$E$2-LEN(SOURCE!C2581) &gt;= 0, REPT(" ",lookups!$E$2-LEN(SOURCE!C2581)), "")&amp;
      SOURCE!D2581&amp;", "&amp; IF(lookups!$F$2-LEN(SOURCE!D2581) &gt;= 0, REPT(" ",lookups!$F$2-LEN(SOURCE!D2581)), "")&amp;
      SOURCE!E2581&amp;", "&amp; IF(lookups!$G$2-LEN(SOURCE!E2581) &gt;=0, REPT(" ",lookups!$G$2-LEN(SOURCE!E2581)), "")&amp;
      SOURCE!F2581&amp;", "&amp; IF(lookups!$H$2-LEN(SOURCE!F2581) &gt;= 0, REPT(" ",lookups!$H$2-LEN(SOURCE!F2581)+2), "")&amp;"("&amp;
      SUBSTITUTE(TEXT(SOURCE!G2581,"??0"),"  ","")&amp;" &lt;&lt; TAM_MAX_BITS) |"&amp; IF(lookups!$I$2-3 &gt;= 0, REPT(" ",MAX(1,lookups!$I$2-5+4+1-1-LEN(  IF(ISTEXT(SOURCE!H2581),SOURCE!H2581,  SUBSTITUTE(SUBSTITUTE(TEXT(SOURCE!H2581,"????0"),"  ","")," ",""))   ))), "")&amp;
       IF(ISTEXT(SOURCE!H2581),SOURCE!H2581, SUBSTITUTE(SUBSTITUTE(TEXT(SOURCE!H2581,"????0"),"  ","")," ",""))   &amp;","&amp; IF(lookups!$J$2-3 &gt;= 0, REPT(" ",lookups!$J$2-3-5), "")&amp;
      SOURCE!I2581&amp;
" | "&amp; IF(lookups!$K$2-LEN(SOURCE!I2581) &gt;= 0, REPT(" ",lookups!$K$2-LEN(SOURCE!I2581)), "")&amp;
      SOURCE!J2581&amp;      IF(lookups!$L$2-LEN(SOURCE!J2581) &gt;= 0, REPT(" ",lookups!$L$2-LEN(SOURCE!J2581)), "")&amp;
" | "&amp; IF(lookups!$K$2-LEN(SOURCE!I2581) &gt;= 0, REPT(" ",lookups!$K$2-LEN(SOURCE!I2581)), "")&amp;
      SOURCE!K2581&amp;      IF(lookups!$L$2-LEN(SOURCE!K2581) &gt;= 0, REPT(" ",lookups!$M$2-LEN(SOURCE!K2581)), "")&amp;
" | "&amp; SOURCE!L2581&amp;      IF(lookups!$O$2-LEN(SOURCE!L2581) &gt;= 0, REPT(" ",lookups!$O$2-LEN(SOURCE!L2581)), "")&amp;
" | "&amp; SOURCE!M2581&amp;      IF(lookups!$P$2-LEN(SOURCE!M2581) &gt;= 0, REPT(" ",lookups!$P$2-LEN(SOURCE!M2581)), "")&amp;
      "},"&amp;IF(SOURCE!O2581&lt;&gt;"",""&amp;SOURCE!O2581,"")
 )
)
)</f>
        <v>0</v>
      </c>
    </row>
    <row r="2545" customFormat="false" ht="15.75" hidden="true" customHeight="false" outlineLevel="0" collapsed="false">
      <c r="A2545" s="263" t="n">
        <f aca="false">IF(AND(OR(SOURCE!A2582="",ISBLANK(SOURCE!A2582)),SOURCE!B2582&gt;0),IF(ISBLANK(SOURCE!C2582),"",SOURCE!C2582),
IF(SOURCE!B2582&lt;0,VLOOKUP(SOURCE!B2582,lookups!A$1:B$25,2,0),
  IF(ISBLANK(SOURCE!B2582),
    "",
    "/* "&amp;TEXT(SOURCE!B2582,"???0")&amp;" *"&amp;
      SOURCE!C2582&amp;", "&amp; IF(lookups!$E$2-LEN(SOURCE!C2582) &gt;= 0, REPT(" ",lookups!$E$2-LEN(SOURCE!C2582)), "")&amp;
      SOURCE!D2582&amp;", "&amp; IF(lookups!$F$2-LEN(SOURCE!D2582) &gt;= 0, REPT(" ",lookups!$F$2-LEN(SOURCE!D2582)), "")&amp;
      SOURCE!E2582&amp;", "&amp; IF(lookups!$G$2-LEN(SOURCE!E2582) &gt;=0, REPT(" ",lookups!$G$2-LEN(SOURCE!E2582)), "")&amp;
      SOURCE!F2582&amp;", "&amp; IF(lookups!$H$2-LEN(SOURCE!F2582) &gt;= 0, REPT(" ",lookups!$H$2-LEN(SOURCE!F2582)+2), "")&amp;"("&amp;
      SUBSTITUTE(TEXT(SOURCE!G2582,"??0"),"  ","")&amp;" &lt;&lt; TAM_MAX_BITS) |"&amp; IF(lookups!$I$2-3 &gt;= 0, REPT(" ",MAX(1,lookups!$I$2-5+4+1-1-LEN(  IF(ISTEXT(SOURCE!H2582),SOURCE!H2582,  SUBSTITUTE(SUBSTITUTE(TEXT(SOURCE!H2582,"????0"),"  ","")," ",""))   ))), "")&amp;
       IF(ISTEXT(SOURCE!H2582),SOURCE!H2582, SUBSTITUTE(SUBSTITUTE(TEXT(SOURCE!H2582,"????0"),"  ","")," ",""))   &amp;","&amp; IF(lookups!$J$2-3 &gt;= 0, REPT(" ",lookups!$J$2-3-5), "")&amp;
      SOURCE!I2582&amp;
" | "&amp; IF(lookups!$K$2-LEN(SOURCE!I2582) &gt;= 0, REPT(" ",lookups!$K$2-LEN(SOURCE!I2582)), "")&amp;
      SOURCE!J2582&amp;      IF(lookups!$L$2-LEN(SOURCE!J2582) &gt;= 0, REPT(" ",lookups!$L$2-LEN(SOURCE!J2582)), "")&amp;
" | "&amp; IF(lookups!$K$2-LEN(SOURCE!I2582) &gt;= 0, REPT(" ",lookups!$K$2-LEN(SOURCE!I2582)), "")&amp;
      SOURCE!K2582&amp;      IF(lookups!$L$2-LEN(SOURCE!K2582) &gt;= 0, REPT(" ",lookups!$M$2-LEN(SOURCE!K2582)), "")&amp;
" | "&amp; SOURCE!L2582&amp;      IF(lookups!$O$2-LEN(SOURCE!L2582) &gt;= 0, REPT(" ",lookups!$O$2-LEN(SOURCE!L2582)), "")&amp;
" | "&amp; SOURCE!M2582&amp;      IF(lookups!$P$2-LEN(SOURCE!M2582) &gt;= 0, REPT(" ",lookups!$P$2-LEN(SOURCE!M2582)), "")&amp;
      "},"&amp;IF(SOURCE!O2582&lt;&gt;"",""&amp;SOURCE!O2582,"")
 )
)
)</f>
        <v>0</v>
      </c>
    </row>
    <row r="2546" customFormat="false" ht="15.75" hidden="true" customHeight="false" outlineLevel="0" collapsed="false">
      <c r="A2546" s="263" t="n">
        <f aca="false">IF(AND(OR(SOURCE!A2583="",ISBLANK(SOURCE!A2583)),SOURCE!B2583&gt;0),IF(ISBLANK(SOURCE!C2583),"",SOURCE!C2583),
IF(SOURCE!B2583&lt;0,VLOOKUP(SOURCE!B2583,lookups!A$1:B$25,2,0),
  IF(ISBLANK(SOURCE!B2583),
    "",
    "/* "&amp;TEXT(SOURCE!B2583,"???0")&amp;" *"&amp;
      SOURCE!C2583&amp;", "&amp; IF(lookups!$E$2-LEN(SOURCE!C2583) &gt;= 0, REPT(" ",lookups!$E$2-LEN(SOURCE!C2583)), "")&amp;
      SOURCE!D2583&amp;", "&amp; IF(lookups!$F$2-LEN(SOURCE!D2583) &gt;= 0, REPT(" ",lookups!$F$2-LEN(SOURCE!D2583)), "")&amp;
      SOURCE!E2583&amp;", "&amp; IF(lookups!$G$2-LEN(SOURCE!E2583) &gt;=0, REPT(" ",lookups!$G$2-LEN(SOURCE!E2583)), "")&amp;
      SOURCE!F2583&amp;", "&amp; IF(lookups!$H$2-LEN(SOURCE!F2583) &gt;= 0, REPT(" ",lookups!$H$2-LEN(SOURCE!F2583)+2), "")&amp;"("&amp;
      SUBSTITUTE(TEXT(SOURCE!G2583,"??0"),"  ","")&amp;" &lt;&lt; TAM_MAX_BITS) |"&amp; IF(lookups!$I$2-3 &gt;= 0, REPT(" ",MAX(1,lookups!$I$2-5+4+1-1-LEN(  IF(ISTEXT(SOURCE!H2583),SOURCE!H2583,  SUBSTITUTE(SUBSTITUTE(TEXT(SOURCE!H2583,"????0"),"  ","")," ",""))   ))), "")&amp;
       IF(ISTEXT(SOURCE!H2583),SOURCE!H2583, SUBSTITUTE(SUBSTITUTE(TEXT(SOURCE!H2583,"????0"),"  ","")," ",""))   &amp;","&amp; IF(lookups!$J$2-3 &gt;= 0, REPT(" ",lookups!$J$2-3-5), "")&amp;
      SOURCE!I2583&amp;
" | "&amp; IF(lookups!$K$2-LEN(SOURCE!I2583) &gt;= 0, REPT(" ",lookups!$K$2-LEN(SOURCE!I2583)), "")&amp;
      SOURCE!J2583&amp;      IF(lookups!$L$2-LEN(SOURCE!J2583) &gt;= 0, REPT(" ",lookups!$L$2-LEN(SOURCE!J2583)), "")&amp;
" | "&amp; IF(lookups!$K$2-LEN(SOURCE!I2583) &gt;= 0, REPT(" ",lookups!$K$2-LEN(SOURCE!I2583)), "")&amp;
      SOURCE!K2583&amp;      IF(lookups!$L$2-LEN(SOURCE!K2583) &gt;= 0, REPT(" ",lookups!$M$2-LEN(SOURCE!K2583)), "")&amp;
" | "&amp; SOURCE!L2583&amp;      IF(lookups!$O$2-LEN(SOURCE!L2583) &gt;= 0, REPT(" ",lookups!$O$2-LEN(SOURCE!L2583)), "")&amp;
" | "&amp; SOURCE!M2583&amp;      IF(lookups!$P$2-LEN(SOURCE!M2583) &gt;= 0, REPT(" ",lookups!$P$2-LEN(SOURCE!M2583)), "")&amp;
      "},"&amp;IF(SOURCE!O2583&lt;&gt;"",""&amp;SOURCE!O2583,"")
 )
)
)</f>
        <v>0</v>
      </c>
    </row>
    <row r="2547" customFormat="false" ht="15.75" hidden="true" customHeight="false" outlineLevel="0" collapsed="false">
      <c r="A2547" s="263" t="n">
        <f aca="false">IF(AND(OR(SOURCE!A2584="",ISBLANK(SOURCE!A2584)),SOURCE!B2584&gt;0),IF(ISBLANK(SOURCE!C2584),"",SOURCE!C2584),
IF(SOURCE!B2584&lt;0,VLOOKUP(SOURCE!B2584,lookups!A$1:B$25,2,0),
  IF(ISBLANK(SOURCE!B2584),
    "",
    "/* "&amp;TEXT(SOURCE!B2584,"???0")&amp;" *"&amp;
      SOURCE!C2584&amp;", "&amp; IF(lookups!$E$2-LEN(SOURCE!C2584) &gt;= 0, REPT(" ",lookups!$E$2-LEN(SOURCE!C2584)), "")&amp;
      SOURCE!D2584&amp;", "&amp; IF(lookups!$F$2-LEN(SOURCE!D2584) &gt;= 0, REPT(" ",lookups!$F$2-LEN(SOURCE!D2584)), "")&amp;
      SOURCE!E2584&amp;", "&amp; IF(lookups!$G$2-LEN(SOURCE!E2584) &gt;=0, REPT(" ",lookups!$G$2-LEN(SOURCE!E2584)), "")&amp;
      SOURCE!F2584&amp;", "&amp; IF(lookups!$H$2-LEN(SOURCE!F2584) &gt;= 0, REPT(" ",lookups!$H$2-LEN(SOURCE!F2584)+2), "")&amp;"("&amp;
      SUBSTITUTE(TEXT(SOURCE!G2584,"??0"),"  ","")&amp;" &lt;&lt; TAM_MAX_BITS) |"&amp; IF(lookups!$I$2-3 &gt;= 0, REPT(" ",MAX(1,lookups!$I$2-5+4+1-1-LEN(  IF(ISTEXT(SOURCE!H2584),SOURCE!H2584,  SUBSTITUTE(SUBSTITUTE(TEXT(SOURCE!H2584,"????0"),"  ","")," ",""))   ))), "")&amp;
       IF(ISTEXT(SOURCE!H2584),SOURCE!H2584, SUBSTITUTE(SUBSTITUTE(TEXT(SOURCE!H2584,"????0"),"  ","")," ",""))   &amp;","&amp; IF(lookups!$J$2-3 &gt;= 0, REPT(" ",lookups!$J$2-3-5), "")&amp;
      SOURCE!I2584&amp;
" | "&amp; IF(lookups!$K$2-LEN(SOURCE!I2584) &gt;= 0, REPT(" ",lookups!$K$2-LEN(SOURCE!I2584)), "")&amp;
      SOURCE!J2584&amp;      IF(lookups!$L$2-LEN(SOURCE!J2584) &gt;= 0, REPT(" ",lookups!$L$2-LEN(SOURCE!J2584)), "")&amp;
" | "&amp; IF(lookups!$K$2-LEN(SOURCE!I2584) &gt;= 0, REPT(" ",lookups!$K$2-LEN(SOURCE!I2584)), "")&amp;
      SOURCE!K2584&amp;      IF(lookups!$L$2-LEN(SOURCE!K2584) &gt;= 0, REPT(" ",lookups!$M$2-LEN(SOURCE!K2584)), "")&amp;
" | "&amp; SOURCE!L2584&amp;      IF(lookups!$O$2-LEN(SOURCE!L2584) &gt;= 0, REPT(" ",lookups!$O$2-LEN(SOURCE!L2584)), "")&amp;
" | "&amp; SOURCE!M2584&amp;      IF(lookups!$P$2-LEN(SOURCE!M2584) &gt;= 0, REPT(" ",lookups!$P$2-LEN(SOURCE!M2584)), "")&amp;
      "},"&amp;IF(SOURCE!O2584&lt;&gt;"",""&amp;SOURCE!O2584,"")
 )
)
)</f>
        <v>0</v>
      </c>
    </row>
    <row r="2548" customFormat="false" ht="15.75" hidden="true" customHeight="false" outlineLevel="0" collapsed="false">
      <c r="A2548" s="263" t="n">
        <f aca="false">IF(AND(OR(SOURCE!A2585="",ISBLANK(SOURCE!A2585)),SOURCE!B2585&gt;0),IF(ISBLANK(SOURCE!C2585),"",SOURCE!C2585),
IF(SOURCE!B2585&lt;0,VLOOKUP(SOURCE!B2585,lookups!A$1:B$25,2,0),
  IF(ISBLANK(SOURCE!B2585),
    "",
    "/* "&amp;TEXT(SOURCE!B2585,"???0")&amp;" *"&amp;
      SOURCE!C2585&amp;", "&amp; IF(lookups!$E$2-LEN(SOURCE!C2585) &gt;= 0, REPT(" ",lookups!$E$2-LEN(SOURCE!C2585)), "")&amp;
      SOURCE!D2585&amp;", "&amp; IF(lookups!$F$2-LEN(SOURCE!D2585) &gt;= 0, REPT(" ",lookups!$F$2-LEN(SOURCE!D2585)), "")&amp;
      SOURCE!E2585&amp;", "&amp; IF(lookups!$G$2-LEN(SOURCE!E2585) &gt;=0, REPT(" ",lookups!$G$2-LEN(SOURCE!E2585)), "")&amp;
      SOURCE!F2585&amp;", "&amp; IF(lookups!$H$2-LEN(SOURCE!F2585) &gt;= 0, REPT(" ",lookups!$H$2-LEN(SOURCE!F2585)+2), "")&amp;"("&amp;
      SUBSTITUTE(TEXT(SOURCE!G2585,"??0"),"  ","")&amp;" &lt;&lt; TAM_MAX_BITS) |"&amp; IF(lookups!$I$2-3 &gt;= 0, REPT(" ",MAX(1,lookups!$I$2-5+4+1-1-LEN(  IF(ISTEXT(SOURCE!H2585),SOURCE!H2585,  SUBSTITUTE(SUBSTITUTE(TEXT(SOURCE!H2585,"????0"),"  ","")," ",""))   ))), "")&amp;
       IF(ISTEXT(SOURCE!H2585),SOURCE!H2585, SUBSTITUTE(SUBSTITUTE(TEXT(SOURCE!H2585,"????0"),"  ","")," ",""))   &amp;","&amp; IF(lookups!$J$2-3 &gt;= 0, REPT(" ",lookups!$J$2-3-5), "")&amp;
      SOURCE!I2585&amp;
" | "&amp; IF(lookups!$K$2-LEN(SOURCE!I2585) &gt;= 0, REPT(" ",lookups!$K$2-LEN(SOURCE!I2585)), "")&amp;
      SOURCE!J2585&amp;      IF(lookups!$L$2-LEN(SOURCE!J2585) &gt;= 0, REPT(" ",lookups!$L$2-LEN(SOURCE!J2585)), "")&amp;
" | "&amp; IF(lookups!$K$2-LEN(SOURCE!I2585) &gt;= 0, REPT(" ",lookups!$K$2-LEN(SOURCE!I2585)), "")&amp;
      SOURCE!K2585&amp;      IF(lookups!$L$2-LEN(SOURCE!K2585) &gt;= 0, REPT(" ",lookups!$M$2-LEN(SOURCE!K2585)), "")&amp;
" | "&amp; SOURCE!L2585&amp;      IF(lookups!$O$2-LEN(SOURCE!L2585) &gt;= 0, REPT(" ",lookups!$O$2-LEN(SOURCE!L2585)), "")&amp;
" | "&amp; SOURCE!M2585&amp;      IF(lookups!$P$2-LEN(SOURCE!M2585) &gt;= 0, REPT(" ",lookups!$P$2-LEN(SOURCE!M2585)), "")&amp;
      "},"&amp;IF(SOURCE!O2585&lt;&gt;"",""&amp;SOURCE!O2585,"")
 )
)
)</f>
        <v>0</v>
      </c>
    </row>
    <row r="2549" customFormat="false" ht="15.75" hidden="true" customHeight="false" outlineLevel="0" collapsed="false">
      <c r="A2549" s="263" t="n">
        <f aca="false">IF(AND(OR(SOURCE!A2586="",ISBLANK(SOURCE!A2586)),SOURCE!B2586&gt;0),IF(ISBLANK(SOURCE!C2586),"",SOURCE!C2586),
IF(SOURCE!B2586&lt;0,VLOOKUP(SOURCE!B2586,lookups!A$1:B$25,2,0),
  IF(ISBLANK(SOURCE!B2586),
    "",
    "/* "&amp;TEXT(SOURCE!B2586,"???0")&amp;" *"&amp;
      SOURCE!C2586&amp;", "&amp; IF(lookups!$E$2-LEN(SOURCE!C2586) &gt;= 0, REPT(" ",lookups!$E$2-LEN(SOURCE!C2586)), "")&amp;
      SOURCE!D2586&amp;", "&amp; IF(lookups!$F$2-LEN(SOURCE!D2586) &gt;= 0, REPT(" ",lookups!$F$2-LEN(SOURCE!D2586)), "")&amp;
      SOURCE!E2586&amp;", "&amp; IF(lookups!$G$2-LEN(SOURCE!E2586) &gt;=0, REPT(" ",lookups!$G$2-LEN(SOURCE!E2586)), "")&amp;
      SOURCE!F2586&amp;", "&amp; IF(lookups!$H$2-LEN(SOURCE!F2586) &gt;= 0, REPT(" ",lookups!$H$2-LEN(SOURCE!F2586)+2), "")&amp;"("&amp;
      SUBSTITUTE(TEXT(SOURCE!G2586,"??0"),"  ","")&amp;" &lt;&lt; TAM_MAX_BITS) |"&amp; IF(lookups!$I$2-3 &gt;= 0, REPT(" ",MAX(1,lookups!$I$2-5+4+1-1-LEN(  IF(ISTEXT(SOURCE!H2586),SOURCE!H2586,  SUBSTITUTE(SUBSTITUTE(TEXT(SOURCE!H2586,"????0"),"  ","")," ",""))   ))), "")&amp;
       IF(ISTEXT(SOURCE!H2586),SOURCE!H2586, SUBSTITUTE(SUBSTITUTE(TEXT(SOURCE!H2586,"????0"),"  ","")," ",""))   &amp;","&amp; IF(lookups!$J$2-3 &gt;= 0, REPT(" ",lookups!$J$2-3-5), "")&amp;
      SOURCE!I2586&amp;
" | "&amp; IF(lookups!$K$2-LEN(SOURCE!I2586) &gt;= 0, REPT(" ",lookups!$K$2-LEN(SOURCE!I2586)), "")&amp;
      SOURCE!J2586&amp;      IF(lookups!$L$2-LEN(SOURCE!J2586) &gt;= 0, REPT(" ",lookups!$L$2-LEN(SOURCE!J2586)), "")&amp;
" | "&amp; IF(lookups!$K$2-LEN(SOURCE!I2586) &gt;= 0, REPT(" ",lookups!$K$2-LEN(SOURCE!I2586)), "")&amp;
      SOURCE!K2586&amp;      IF(lookups!$L$2-LEN(SOURCE!K2586) &gt;= 0, REPT(" ",lookups!$M$2-LEN(SOURCE!K2586)), "")&amp;
" | "&amp; SOURCE!L2586&amp;      IF(lookups!$O$2-LEN(SOURCE!L2586) &gt;= 0, REPT(" ",lookups!$O$2-LEN(SOURCE!L2586)), "")&amp;
" | "&amp; SOURCE!M2586&amp;      IF(lookups!$P$2-LEN(SOURCE!M2586) &gt;= 0, REPT(" ",lookups!$P$2-LEN(SOURCE!M2586)), "")&amp;
      "},"&amp;IF(SOURCE!O2586&lt;&gt;"",""&amp;SOURCE!O2586,"")
 )
)
)</f>
        <v>0</v>
      </c>
    </row>
    <row r="2550" customFormat="false" ht="15.75" hidden="true" customHeight="false" outlineLevel="0" collapsed="false">
      <c r="A2550" s="263" t="n">
        <f aca="false">IF(AND(OR(SOURCE!A2587="",ISBLANK(SOURCE!A2587)),SOURCE!B2587&gt;0),IF(ISBLANK(SOURCE!C2587),"",SOURCE!C2587),
IF(SOURCE!B2587&lt;0,VLOOKUP(SOURCE!B2587,lookups!A$1:B$25,2,0),
  IF(ISBLANK(SOURCE!B2587),
    "",
    "/* "&amp;TEXT(SOURCE!B2587,"???0")&amp;" *"&amp;
      SOURCE!C2587&amp;", "&amp; IF(lookups!$E$2-LEN(SOURCE!C2587) &gt;= 0, REPT(" ",lookups!$E$2-LEN(SOURCE!C2587)), "")&amp;
      SOURCE!D2587&amp;", "&amp; IF(lookups!$F$2-LEN(SOURCE!D2587) &gt;= 0, REPT(" ",lookups!$F$2-LEN(SOURCE!D2587)), "")&amp;
      SOURCE!E2587&amp;", "&amp; IF(lookups!$G$2-LEN(SOURCE!E2587) &gt;=0, REPT(" ",lookups!$G$2-LEN(SOURCE!E2587)), "")&amp;
      SOURCE!F2587&amp;", "&amp; IF(lookups!$H$2-LEN(SOURCE!F2587) &gt;= 0, REPT(" ",lookups!$H$2-LEN(SOURCE!F2587)+2), "")&amp;"("&amp;
      SUBSTITUTE(TEXT(SOURCE!G2587,"??0"),"  ","")&amp;" &lt;&lt; TAM_MAX_BITS) |"&amp; IF(lookups!$I$2-3 &gt;= 0, REPT(" ",MAX(1,lookups!$I$2-5+4+1-1-LEN(  IF(ISTEXT(SOURCE!H2587),SOURCE!H2587,  SUBSTITUTE(SUBSTITUTE(TEXT(SOURCE!H2587,"????0"),"  ","")," ",""))   ))), "")&amp;
       IF(ISTEXT(SOURCE!H2587),SOURCE!H2587, SUBSTITUTE(SUBSTITUTE(TEXT(SOURCE!H2587,"????0"),"  ","")," ",""))   &amp;","&amp; IF(lookups!$J$2-3 &gt;= 0, REPT(" ",lookups!$J$2-3-5), "")&amp;
      SOURCE!I2587&amp;
" | "&amp; IF(lookups!$K$2-LEN(SOURCE!I2587) &gt;= 0, REPT(" ",lookups!$K$2-LEN(SOURCE!I2587)), "")&amp;
      SOURCE!J2587&amp;      IF(lookups!$L$2-LEN(SOURCE!J2587) &gt;= 0, REPT(" ",lookups!$L$2-LEN(SOURCE!J2587)), "")&amp;
" | "&amp; IF(lookups!$K$2-LEN(SOURCE!I2587) &gt;= 0, REPT(" ",lookups!$K$2-LEN(SOURCE!I2587)), "")&amp;
      SOURCE!K2587&amp;      IF(lookups!$L$2-LEN(SOURCE!K2587) &gt;= 0, REPT(" ",lookups!$M$2-LEN(SOURCE!K2587)), "")&amp;
" | "&amp; SOURCE!L2587&amp;      IF(lookups!$O$2-LEN(SOURCE!L2587) &gt;= 0, REPT(" ",lookups!$O$2-LEN(SOURCE!L2587)), "")&amp;
" | "&amp; SOURCE!M2587&amp;      IF(lookups!$P$2-LEN(SOURCE!M2587) &gt;= 0, REPT(" ",lookups!$P$2-LEN(SOURCE!M2587)), "")&amp;
      "},"&amp;IF(SOURCE!O2587&lt;&gt;"",""&amp;SOURCE!O2587,"")
 )
)
)</f>
        <v>0</v>
      </c>
    </row>
    <row r="2551" customFormat="false" ht="15.75" hidden="true" customHeight="false" outlineLevel="0" collapsed="false">
      <c r="A2551" s="263" t="n">
        <f aca="false">IF(AND(OR(SOURCE!A2588="",ISBLANK(SOURCE!A2588)),SOURCE!B2588&gt;0),IF(ISBLANK(SOURCE!C2588),"",SOURCE!C2588),
IF(SOURCE!B2588&lt;0,VLOOKUP(SOURCE!B2588,lookups!A$1:B$25,2,0),
  IF(ISBLANK(SOURCE!B2588),
    "",
    "/* "&amp;TEXT(SOURCE!B2588,"???0")&amp;" *"&amp;
      SOURCE!C2588&amp;", "&amp; IF(lookups!$E$2-LEN(SOURCE!C2588) &gt;= 0, REPT(" ",lookups!$E$2-LEN(SOURCE!C2588)), "")&amp;
      SOURCE!D2588&amp;", "&amp; IF(lookups!$F$2-LEN(SOURCE!D2588) &gt;= 0, REPT(" ",lookups!$F$2-LEN(SOURCE!D2588)), "")&amp;
      SOURCE!E2588&amp;", "&amp; IF(lookups!$G$2-LEN(SOURCE!E2588) &gt;=0, REPT(" ",lookups!$G$2-LEN(SOURCE!E2588)), "")&amp;
      SOURCE!F2588&amp;", "&amp; IF(lookups!$H$2-LEN(SOURCE!F2588) &gt;= 0, REPT(" ",lookups!$H$2-LEN(SOURCE!F2588)+2), "")&amp;"("&amp;
      SUBSTITUTE(TEXT(SOURCE!G2588,"??0"),"  ","")&amp;" &lt;&lt; TAM_MAX_BITS) |"&amp; IF(lookups!$I$2-3 &gt;= 0, REPT(" ",MAX(1,lookups!$I$2-5+4+1-1-LEN(  IF(ISTEXT(SOURCE!H2588),SOURCE!H2588,  SUBSTITUTE(SUBSTITUTE(TEXT(SOURCE!H2588,"????0"),"  ","")," ",""))   ))), "")&amp;
       IF(ISTEXT(SOURCE!H2588),SOURCE!H2588, SUBSTITUTE(SUBSTITUTE(TEXT(SOURCE!H2588,"????0"),"  ","")," ",""))   &amp;","&amp; IF(lookups!$J$2-3 &gt;= 0, REPT(" ",lookups!$J$2-3-5), "")&amp;
      SOURCE!I2588&amp;
" | "&amp; IF(lookups!$K$2-LEN(SOURCE!I2588) &gt;= 0, REPT(" ",lookups!$K$2-LEN(SOURCE!I2588)), "")&amp;
      SOURCE!J2588&amp;      IF(lookups!$L$2-LEN(SOURCE!J2588) &gt;= 0, REPT(" ",lookups!$L$2-LEN(SOURCE!J2588)), "")&amp;
" | "&amp; IF(lookups!$K$2-LEN(SOURCE!I2588) &gt;= 0, REPT(" ",lookups!$K$2-LEN(SOURCE!I2588)), "")&amp;
      SOURCE!K2588&amp;      IF(lookups!$L$2-LEN(SOURCE!K2588) &gt;= 0, REPT(" ",lookups!$M$2-LEN(SOURCE!K2588)), "")&amp;
" | "&amp; SOURCE!L2588&amp;      IF(lookups!$O$2-LEN(SOURCE!L2588) &gt;= 0, REPT(" ",lookups!$O$2-LEN(SOURCE!L2588)), "")&amp;
" | "&amp; SOURCE!M2588&amp;      IF(lookups!$P$2-LEN(SOURCE!M2588) &gt;= 0, REPT(" ",lookups!$P$2-LEN(SOURCE!M2588)), "")&amp;
      "},"&amp;IF(SOURCE!O2588&lt;&gt;"",""&amp;SOURCE!O2588,"")
 )
)
)</f>
        <v>0</v>
      </c>
    </row>
    <row r="2552" customFormat="false" ht="15.75" hidden="true" customHeight="false" outlineLevel="0" collapsed="false">
      <c r="A2552" s="263" t="n">
        <f aca="false">IF(AND(OR(SOURCE!A2589="",ISBLANK(SOURCE!A2589)),SOURCE!B2589&gt;0),IF(ISBLANK(SOURCE!C2589),"",SOURCE!C2589),
IF(SOURCE!B2589&lt;0,VLOOKUP(SOURCE!B2589,lookups!A$1:B$25,2,0),
  IF(ISBLANK(SOURCE!B2589),
    "",
    "/* "&amp;TEXT(SOURCE!B2589,"???0")&amp;" *"&amp;
      SOURCE!C2589&amp;", "&amp; IF(lookups!$E$2-LEN(SOURCE!C2589) &gt;= 0, REPT(" ",lookups!$E$2-LEN(SOURCE!C2589)), "")&amp;
      SOURCE!D2589&amp;", "&amp; IF(lookups!$F$2-LEN(SOURCE!D2589) &gt;= 0, REPT(" ",lookups!$F$2-LEN(SOURCE!D2589)), "")&amp;
      SOURCE!E2589&amp;", "&amp; IF(lookups!$G$2-LEN(SOURCE!E2589) &gt;=0, REPT(" ",lookups!$G$2-LEN(SOURCE!E2589)), "")&amp;
      SOURCE!F2589&amp;", "&amp; IF(lookups!$H$2-LEN(SOURCE!F2589) &gt;= 0, REPT(" ",lookups!$H$2-LEN(SOURCE!F2589)+2), "")&amp;"("&amp;
      SUBSTITUTE(TEXT(SOURCE!G2589,"??0"),"  ","")&amp;" &lt;&lt; TAM_MAX_BITS) |"&amp; IF(lookups!$I$2-3 &gt;= 0, REPT(" ",MAX(1,lookups!$I$2-5+4+1-1-LEN(  IF(ISTEXT(SOURCE!H2589),SOURCE!H2589,  SUBSTITUTE(SUBSTITUTE(TEXT(SOURCE!H2589,"????0"),"  ","")," ",""))   ))), "")&amp;
       IF(ISTEXT(SOURCE!H2589),SOURCE!H2589, SUBSTITUTE(SUBSTITUTE(TEXT(SOURCE!H2589,"????0"),"  ","")," ",""))   &amp;","&amp; IF(lookups!$J$2-3 &gt;= 0, REPT(" ",lookups!$J$2-3-5), "")&amp;
      SOURCE!I2589&amp;
" | "&amp; IF(lookups!$K$2-LEN(SOURCE!I2589) &gt;= 0, REPT(" ",lookups!$K$2-LEN(SOURCE!I2589)), "")&amp;
      SOURCE!J2589&amp;      IF(lookups!$L$2-LEN(SOURCE!J2589) &gt;= 0, REPT(" ",lookups!$L$2-LEN(SOURCE!J2589)), "")&amp;
" | "&amp; IF(lookups!$K$2-LEN(SOURCE!I2589) &gt;= 0, REPT(" ",lookups!$K$2-LEN(SOURCE!I2589)), "")&amp;
      SOURCE!K2589&amp;      IF(lookups!$L$2-LEN(SOURCE!K2589) &gt;= 0, REPT(" ",lookups!$M$2-LEN(SOURCE!K2589)), "")&amp;
" | "&amp; SOURCE!L2589&amp;      IF(lookups!$O$2-LEN(SOURCE!L2589) &gt;= 0, REPT(" ",lookups!$O$2-LEN(SOURCE!L2589)), "")&amp;
" | "&amp; SOURCE!M2589&amp;      IF(lookups!$P$2-LEN(SOURCE!M2589) &gt;= 0, REPT(" ",lookups!$P$2-LEN(SOURCE!M2589)), "")&amp;
      "},"&amp;IF(SOURCE!O2589&lt;&gt;"",""&amp;SOURCE!O2589,"")
 )
)
)</f>
        <v>0</v>
      </c>
    </row>
    <row r="2553" customFormat="false" ht="15.75" hidden="true" customHeight="false" outlineLevel="0" collapsed="false">
      <c r="A2553" s="263" t="n">
        <f aca="false">IF(AND(OR(SOURCE!A2590="",ISBLANK(SOURCE!A2590)),SOURCE!B2590&gt;0),IF(ISBLANK(SOURCE!C2590),"",SOURCE!C2590),
IF(SOURCE!B2590&lt;0,VLOOKUP(SOURCE!B2590,lookups!A$1:B$25,2,0),
  IF(ISBLANK(SOURCE!B2590),
    "",
    "/* "&amp;TEXT(SOURCE!B2590,"???0")&amp;" *"&amp;
      SOURCE!C2590&amp;", "&amp; IF(lookups!$E$2-LEN(SOURCE!C2590) &gt;= 0, REPT(" ",lookups!$E$2-LEN(SOURCE!C2590)), "")&amp;
      SOURCE!D2590&amp;", "&amp; IF(lookups!$F$2-LEN(SOURCE!D2590) &gt;= 0, REPT(" ",lookups!$F$2-LEN(SOURCE!D2590)), "")&amp;
      SOURCE!E2590&amp;", "&amp; IF(lookups!$G$2-LEN(SOURCE!E2590) &gt;=0, REPT(" ",lookups!$G$2-LEN(SOURCE!E2590)), "")&amp;
      SOURCE!F2590&amp;", "&amp; IF(lookups!$H$2-LEN(SOURCE!F2590) &gt;= 0, REPT(" ",lookups!$H$2-LEN(SOURCE!F2590)+2), "")&amp;"("&amp;
      SUBSTITUTE(TEXT(SOURCE!G2590,"??0"),"  ","")&amp;" &lt;&lt; TAM_MAX_BITS) |"&amp; IF(lookups!$I$2-3 &gt;= 0, REPT(" ",MAX(1,lookups!$I$2-5+4+1-1-LEN(  IF(ISTEXT(SOURCE!H2590),SOURCE!H2590,  SUBSTITUTE(SUBSTITUTE(TEXT(SOURCE!H2590,"????0"),"  ","")," ",""))   ))), "")&amp;
       IF(ISTEXT(SOURCE!H2590),SOURCE!H2590, SUBSTITUTE(SUBSTITUTE(TEXT(SOURCE!H2590,"????0"),"  ","")," ",""))   &amp;","&amp; IF(lookups!$J$2-3 &gt;= 0, REPT(" ",lookups!$J$2-3-5), "")&amp;
      SOURCE!I2590&amp;
" | "&amp; IF(lookups!$K$2-LEN(SOURCE!I2590) &gt;= 0, REPT(" ",lookups!$K$2-LEN(SOURCE!I2590)), "")&amp;
      SOURCE!J2590&amp;      IF(lookups!$L$2-LEN(SOURCE!J2590) &gt;= 0, REPT(" ",lookups!$L$2-LEN(SOURCE!J2590)), "")&amp;
" | "&amp; IF(lookups!$K$2-LEN(SOURCE!I2590) &gt;= 0, REPT(" ",lookups!$K$2-LEN(SOURCE!I2590)), "")&amp;
      SOURCE!K2590&amp;      IF(lookups!$L$2-LEN(SOURCE!K2590) &gt;= 0, REPT(" ",lookups!$M$2-LEN(SOURCE!K2590)), "")&amp;
" | "&amp; SOURCE!L2590&amp;      IF(lookups!$O$2-LEN(SOURCE!L2590) &gt;= 0, REPT(" ",lookups!$O$2-LEN(SOURCE!L2590)), "")&amp;
" | "&amp; SOURCE!M2590&amp;      IF(lookups!$P$2-LEN(SOURCE!M2590) &gt;= 0, REPT(" ",lookups!$P$2-LEN(SOURCE!M2590)), "")&amp;
      "},"&amp;IF(SOURCE!O2590&lt;&gt;"",""&amp;SOURCE!O2590,"")
 )
)
)</f>
        <v>0</v>
      </c>
    </row>
    <row r="2554" customFormat="false" ht="15.75" hidden="true" customHeight="false" outlineLevel="0" collapsed="false">
      <c r="A2554" s="263" t="n">
        <f aca="false">IF(AND(OR(SOURCE!A2591="",ISBLANK(SOURCE!A2591)),SOURCE!B2591&gt;0),IF(ISBLANK(SOURCE!C2591),"",SOURCE!C2591),
IF(SOURCE!B2591&lt;0,VLOOKUP(SOURCE!B2591,lookups!A$1:B$25,2,0),
  IF(ISBLANK(SOURCE!B2591),
    "",
    "/* "&amp;TEXT(SOURCE!B2591,"???0")&amp;" *"&amp;
      SOURCE!C2591&amp;", "&amp; IF(lookups!$E$2-LEN(SOURCE!C2591) &gt;= 0, REPT(" ",lookups!$E$2-LEN(SOURCE!C2591)), "")&amp;
      SOURCE!D2591&amp;", "&amp; IF(lookups!$F$2-LEN(SOURCE!D2591) &gt;= 0, REPT(" ",lookups!$F$2-LEN(SOURCE!D2591)), "")&amp;
      SOURCE!E2591&amp;", "&amp; IF(lookups!$G$2-LEN(SOURCE!E2591) &gt;=0, REPT(" ",lookups!$G$2-LEN(SOURCE!E2591)), "")&amp;
      SOURCE!F2591&amp;", "&amp; IF(lookups!$H$2-LEN(SOURCE!F2591) &gt;= 0, REPT(" ",lookups!$H$2-LEN(SOURCE!F2591)+2), "")&amp;"("&amp;
      SUBSTITUTE(TEXT(SOURCE!G2591,"??0"),"  ","")&amp;" &lt;&lt; TAM_MAX_BITS) |"&amp; IF(lookups!$I$2-3 &gt;= 0, REPT(" ",MAX(1,lookups!$I$2-5+4+1-1-LEN(  IF(ISTEXT(SOURCE!H2591),SOURCE!H2591,  SUBSTITUTE(SUBSTITUTE(TEXT(SOURCE!H2591,"????0"),"  ","")," ",""))   ))), "")&amp;
       IF(ISTEXT(SOURCE!H2591),SOURCE!H2591, SUBSTITUTE(SUBSTITUTE(TEXT(SOURCE!H2591,"????0"),"  ","")," ",""))   &amp;","&amp; IF(lookups!$J$2-3 &gt;= 0, REPT(" ",lookups!$J$2-3-5), "")&amp;
      SOURCE!I2591&amp;
" | "&amp; IF(lookups!$K$2-LEN(SOURCE!I2591) &gt;= 0, REPT(" ",lookups!$K$2-LEN(SOURCE!I2591)), "")&amp;
      SOURCE!J2591&amp;      IF(lookups!$L$2-LEN(SOURCE!J2591) &gt;= 0, REPT(" ",lookups!$L$2-LEN(SOURCE!J2591)), "")&amp;
" | "&amp; IF(lookups!$K$2-LEN(SOURCE!I2591) &gt;= 0, REPT(" ",lookups!$K$2-LEN(SOURCE!I2591)), "")&amp;
      SOURCE!K2591&amp;      IF(lookups!$L$2-LEN(SOURCE!K2591) &gt;= 0, REPT(" ",lookups!$M$2-LEN(SOURCE!K2591)), "")&amp;
" | "&amp; SOURCE!L2591&amp;      IF(lookups!$O$2-LEN(SOURCE!L2591) &gt;= 0, REPT(" ",lookups!$O$2-LEN(SOURCE!L2591)), "")&amp;
" | "&amp; SOURCE!M2591&amp;      IF(lookups!$P$2-LEN(SOURCE!M2591) &gt;= 0, REPT(" ",lookups!$P$2-LEN(SOURCE!M2591)), "")&amp;
      "},"&amp;IF(SOURCE!O2591&lt;&gt;"",""&amp;SOURCE!O2591,"")
 )
)
)</f>
        <v>0</v>
      </c>
    </row>
    <row r="2555" customFormat="false" ht="15.75" hidden="true" customHeight="false" outlineLevel="0" collapsed="false">
      <c r="A2555" s="263" t="n">
        <f aca="false">IF(AND(OR(SOURCE!A2592="",ISBLANK(SOURCE!A2592)),SOURCE!B2592&gt;0),IF(ISBLANK(SOURCE!C2592),"",SOURCE!C2592),
IF(SOURCE!B2592&lt;0,VLOOKUP(SOURCE!B2592,lookups!A$1:B$25,2,0),
  IF(ISBLANK(SOURCE!B2592),
    "",
    "/* "&amp;TEXT(SOURCE!B2592,"???0")&amp;" *"&amp;
      SOURCE!C2592&amp;", "&amp; IF(lookups!$E$2-LEN(SOURCE!C2592) &gt;= 0, REPT(" ",lookups!$E$2-LEN(SOURCE!C2592)), "")&amp;
      SOURCE!D2592&amp;", "&amp; IF(lookups!$F$2-LEN(SOURCE!D2592) &gt;= 0, REPT(" ",lookups!$F$2-LEN(SOURCE!D2592)), "")&amp;
      SOURCE!E2592&amp;", "&amp; IF(lookups!$G$2-LEN(SOURCE!E2592) &gt;=0, REPT(" ",lookups!$G$2-LEN(SOURCE!E2592)), "")&amp;
      SOURCE!F2592&amp;", "&amp; IF(lookups!$H$2-LEN(SOURCE!F2592) &gt;= 0, REPT(" ",lookups!$H$2-LEN(SOURCE!F2592)+2), "")&amp;"("&amp;
      SUBSTITUTE(TEXT(SOURCE!G2592,"??0"),"  ","")&amp;" &lt;&lt; TAM_MAX_BITS) |"&amp; IF(lookups!$I$2-3 &gt;= 0, REPT(" ",MAX(1,lookups!$I$2-5+4+1-1-LEN(  IF(ISTEXT(SOURCE!H2592),SOURCE!H2592,  SUBSTITUTE(SUBSTITUTE(TEXT(SOURCE!H2592,"????0"),"  ","")," ",""))   ))), "")&amp;
       IF(ISTEXT(SOURCE!H2592),SOURCE!H2592, SUBSTITUTE(SUBSTITUTE(TEXT(SOURCE!H2592,"????0"),"  ","")," ",""))   &amp;","&amp; IF(lookups!$J$2-3 &gt;= 0, REPT(" ",lookups!$J$2-3-5), "")&amp;
      SOURCE!I2592&amp;
" | "&amp; IF(lookups!$K$2-LEN(SOURCE!I2592) &gt;= 0, REPT(" ",lookups!$K$2-LEN(SOURCE!I2592)), "")&amp;
      SOURCE!J2592&amp;      IF(lookups!$L$2-LEN(SOURCE!J2592) &gt;= 0, REPT(" ",lookups!$L$2-LEN(SOURCE!J2592)), "")&amp;
" | "&amp; IF(lookups!$K$2-LEN(SOURCE!I2592) &gt;= 0, REPT(" ",lookups!$K$2-LEN(SOURCE!I2592)), "")&amp;
      SOURCE!K2592&amp;      IF(lookups!$L$2-LEN(SOURCE!K2592) &gt;= 0, REPT(" ",lookups!$M$2-LEN(SOURCE!K2592)), "")&amp;
" | "&amp; SOURCE!L2592&amp;      IF(lookups!$O$2-LEN(SOURCE!L2592) &gt;= 0, REPT(" ",lookups!$O$2-LEN(SOURCE!L2592)), "")&amp;
" | "&amp; SOURCE!M2592&amp;      IF(lookups!$P$2-LEN(SOURCE!M2592) &gt;= 0, REPT(" ",lookups!$P$2-LEN(SOURCE!M2592)), "")&amp;
      "},"&amp;IF(SOURCE!O2592&lt;&gt;"",""&amp;SOURCE!O2592,"")
 )
)
)</f>
        <v>0</v>
      </c>
    </row>
    <row r="2556" customFormat="false" ht="15.75" hidden="true" customHeight="false" outlineLevel="0" collapsed="false">
      <c r="A2556" s="263" t="n">
        <f aca="false">IF(AND(OR(SOURCE!A2593="",ISBLANK(SOURCE!A2593)),SOURCE!B2593&gt;0),IF(ISBLANK(SOURCE!C2593),"",SOURCE!C2593),
IF(SOURCE!B2593&lt;0,VLOOKUP(SOURCE!B2593,lookups!A$1:B$25,2,0),
  IF(ISBLANK(SOURCE!B2593),
    "",
    "/* "&amp;TEXT(SOURCE!B2593,"???0")&amp;" *"&amp;
      SOURCE!C2593&amp;", "&amp; IF(lookups!$E$2-LEN(SOURCE!C2593) &gt;= 0, REPT(" ",lookups!$E$2-LEN(SOURCE!C2593)), "")&amp;
      SOURCE!D2593&amp;", "&amp; IF(lookups!$F$2-LEN(SOURCE!D2593) &gt;= 0, REPT(" ",lookups!$F$2-LEN(SOURCE!D2593)), "")&amp;
      SOURCE!E2593&amp;", "&amp; IF(lookups!$G$2-LEN(SOURCE!E2593) &gt;=0, REPT(" ",lookups!$G$2-LEN(SOURCE!E2593)), "")&amp;
      SOURCE!F2593&amp;", "&amp; IF(lookups!$H$2-LEN(SOURCE!F2593) &gt;= 0, REPT(" ",lookups!$H$2-LEN(SOURCE!F2593)+2), "")&amp;"("&amp;
      SUBSTITUTE(TEXT(SOURCE!G2593,"??0"),"  ","")&amp;" &lt;&lt; TAM_MAX_BITS) |"&amp; IF(lookups!$I$2-3 &gt;= 0, REPT(" ",MAX(1,lookups!$I$2-5+4+1-1-LEN(  IF(ISTEXT(SOURCE!H2593),SOURCE!H2593,  SUBSTITUTE(SUBSTITUTE(TEXT(SOURCE!H2593,"????0"),"  ","")," ",""))   ))), "")&amp;
       IF(ISTEXT(SOURCE!H2593),SOURCE!H2593, SUBSTITUTE(SUBSTITUTE(TEXT(SOURCE!H2593,"????0"),"  ","")," ",""))   &amp;","&amp; IF(lookups!$J$2-3 &gt;= 0, REPT(" ",lookups!$J$2-3-5), "")&amp;
      SOURCE!I2593&amp;
" | "&amp; IF(lookups!$K$2-LEN(SOURCE!I2593) &gt;= 0, REPT(" ",lookups!$K$2-LEN(SOURCE!I2593)), "")&amp;
      SOURCE!J2593&amp;      IF(lookups!$L$2-LEN(SOURCE!J2593) &gt;= 0, REPT(" ",lookups!$L$2-LEN(SOURCE!J2593)), "")&amp;
" | "&amp; IF(lookups!$K$2-LEN(SOURCE!I2593) &gt;= 0, REPT(" ",lookups!$K$2-LEN(SOURCE!I2593)), "")&amp;
      SOURCE!K2593&amp;      IF(lookups!$L$2-LEN(SOURCE!K2593) &gt;= 0, REPT(" ",lookups!$M$2-LEN(SOURCE!K2593)), "")&amp;
" | "&amp; SOURCE!L2593&amp;      IF(lookups!$O$2-LEN(SOURCE!L2593) &gt;= 0, REPT(" ",lookups!$O$2-LEN(SOURCE!L2593)), "")&amp;
" | "&amp; SOURCE!M2593&amp;      IF(lookups!$P$2-LEN(SOURCE!M2593) &gt;= 0, REPT(" ",lookups!$P$2-LEN(SOURCE!M2593)), "")&amp;
      "},"&amp;IF(SOURCE!O2593&lt;&gt;"",""&amp;SOURCE!O2593,"")
 )
)
)</f>
        <v>0</v>
      </c>
    </row>
    <row r="2557" customFormat="false" ht="15.75" hidden="true" customHeight="false" outlineLevel="0" collapsed="false">
      <c r="A2557" s="263" t="n">
        <f aca="false">IF(AND(OR(SOURCE!A2594="",ISBLANK(SOURCE!A2594)),SOURCE!B2594&gt;0),IF(ISBLANK(SOURCE!C2594),"",SOURCE!C2594),
IF(SOURCE!B2594&lt;0,VLOOKUP(SOURCE!B2594,lookups!A$1:B$25,2,0),
  IF(ISBLANK(SOURCE!B2594),
    "",
    "/* "&amp;TEXT(SOURCE!B2594,"???0")&amp;" *"&amp;
      SOURCE!C2594&amp;", "&amp; IF(lookups!$E$2-LEN(SOURCE!C2594) &gt;= 0, REPT(" ",lookups!$E$2-LEN(SOURCE!C2594)), "")&amp;
      SOURCE!D2594&amp;", "&amp; IF(lookups!$F$2-LEN(SOURCE!D2594) &gt;= 0, REPT(" ",lookups!$F$2-LEN(SOURCE!D2594)), "")&amp;
      SOURCE!E2594&amp;", "&amp; IF(lookups!$G$2-LEN(SOURCE!E2594) &gt;=0, REPT(" ",lookups!$G$2-LEN(SOURCE!E2594)), "")&amp;
      SOURCE!F2594&amp;", "&amp; IF(lookups!$H$2-LEN(SOURCE!F2594) &gt;= 0, REPT(" ",lookups!$H$2-LEN(SOURCE!F2594)+2), "")&amp;"("&amp;
      SUBSTITUTE(TEXT(SOURCE!G2594,"??0"),"  ","")&amp;" &lt;&lt; TAM_MAX_BITS) |"&amp; IF(lookups!$I$2-3 &gt;= 0, REPT(" ",MAX(1,lookups!$I$2-5+4+1-1-LEN(  IF(ISTEXT(SOURCE!H2594),SOURCE!H2594,  SUBSTITUTE(SUBSTITUTE(TEXT(SOURCE!H2594,"????0"),"  ","")," ",""))   ))), "")&amp;
       IF(ISTEXT(SOURCE!H2594),SOURCE!H2594, SUBSTITUTE(SUBSTITUTE(TEXT(SOURCE!H2594,"????0"),"  ","")," ",""))   &amp;","&amp; IF(lookups!$J$2-3 &gt;= 0, REPT(" ",lookups!$J$2-3-5), "")&amp;
      SOURCE!I2594&amp;
" | "&amp; IF(lookups!$K$2-LEN(SOURCE!I2594) &gt;= 0, REPT(" ",lookups!$K$2-LEN(SOURCE!I2594)), "")&amp;
      SOURCE!J2594&amp;      IF(lookups!$L$2-LEN(SOURCE!J2594) &gt;= 0, REPT(" ",lookups!$L$2-LEN(SOURCE!J2594)), "")&amp;
" | "&amp; IF(lookups!$K$2-LEN(SOURCE!I2594) &gt;= 0, REPT(" ",lookups!$K$2-LEN(SOURCE!I2594)), "")&amp;
      SOURCE!K2594&amp;      IF(lookups!$L$2-LEN(SOURCE!K2594) &gt;= 0, REPT(" ",lookups!$M$2-LEN(SOURCE!K2594)), "")&amp;
" | "&amp; SOURCE!L2594&amp;      IF(lookups!$O$2-LEN(SOURCE!L2594) &gt;= 0, REPT(" ",lookups!$O$2-LEN(SOURCE!L2594)), "")&amp;
" | "&amp; SOURCE!M2594&amp;      IF(lookups!$P$2-LEN(SOURCE!M2594) &gt;= 0, REPT(" ",lookups!$P$2-LEN(SOURCE!M2594)), "")&amp;
      "},"&amp;IF(SOURCE!O2594&lt;&gt;"",""&amp;SOURCE!O2594,"")
 )
)
)</f>
        <v>0</v>
      </c>
    </row>
    <row r="2558" customFormat="false" ht="15.75" hidden="true" customHeight="false" outlineLevel="0" collapsed="false">
      <c r="A2558" s="263" t="n">
        <f aca="false">IF(AND(OR(SOURCE!A2595="",ISBLANK(SOURCE!A2595)),SOURCE!B2595&gt;0),IF(ISBLANK(SOURCE!C2595),"",SOURCE!C2595),
IF(SOURCE!B2595&lt;0,VLOOKUP(SOURCE!B2595,lookups!A$1:B$25,2,0),
  IF(ISBLANK(SOURCE!B2595),
    "",
    "/* "&amp;TEXT(SOURCE!B2595,"???0")&amp;" *"&amp;
      SOURCE!C2595&amp;", "&amp; IF(lookups!$E$2-LEN(SOURCE!C2595) &gt;= 0, REPT(" ",lookups!$E$2-LEN(SOURCE!C2595)), "")&amp;
      SOURCE!D2595&amp;", "&amp; IF(lookups!$F$2-LEN(SOURCE!D2595) &gt;= 0, REPT(" ",lookups!$F$2-LEN(SOURCE!D2595)), "")&amp;
      SOURCE!E2595&amp;", "&amp; IF(lookups!$G$2-LEN(SOURCE!E2595) &gt;=0, REPT(" ",lookups!$G$2-LEN(SOURCE!E2595)), "")&amp;
      SOURCE!F2595&amp;", "&amp; IF(lookups!$H$2-LEN(SOURCE!F2595) &gt;= 0, REPT(" ",lookups!$H$2-LEN(SOURCE!F2595)+2), "")&amp;"("&amp;
      SUBSTITUTE(TEXT(SOURCE!G2595,"??0"),"  ","")&amp;" &lt;&lt; TAM_MAX_BITS) |"&amp; IF(lookups!$I$2-3 &gt;= 0, REPT(" ",MAX(1,lookups!$I$2-5+4+1-1-LEN(  IF(ISTEXT(SOURCE!H2595),SOURCE!H2595,  SUBSTITUTE(SUBSTITUTE(TEXT(SOURCE!H2595,"????0"),"  ","")," ",""))   ))), "")&amp;
       IF(ISTEXT(SOURCE!H2595),SOURCE!H2595, SUBSTITUTE(SUBSTITUTE(TEXT(SOURCE!H2595,"????0"),"  ","")," ",""))   &amp;","&amp; IF(lookups!$J$2-3 &gt;= 0, REPT(" ",lookups!$J$2-3-5), "")&amp;
      SOURCE!I2595&amp;
" | "&amp; IF(lookups!$K$2-LEN(SOURCE!I2595) &gt;= 0, REPT(" ",lookups!$K$2-LEN(SOURCE!I2595)), "")&amp;
      SOURCE!J2595&amp;      IF(lookups!$L$2-LEN(SOURCE!J2595) &gt;= 0, REPT(" ",lookups!$L$2-LEN(SOURCE!J2595)), "")&amp;
" | "&amp; IF(lookups!$K$2-LEN(SOURCE!I2595) &gt;= 0, REPT(" ",lookups!$K$2-LEN(SOURCE!I2595)), "")&amp;
      SOURCE!K2595&amp;      IF(lookups!$L$2-LEN(SOURCE!K2595) &gt;= 0, REPT(" ",lookups!$M$2-LEN(SOURCE!K2595)), "")&amp;
" | "&amp; SOURCE!L2595&amp;      IF(lookups!$O$2-LEN(SOURCE!L2595) &gt;= 0, REPT(" ",lookups!$O$2-LEN(SOURCE!L2595)), "")&amp;
" | "&amp; SOURCE!M2595&amp;      IF(lookups!$P$2-LEN(SOURCE!M2595) &gt;= 0, REPT(" ",lookups!$P$2-LEN(SOURCE!M2595)), "")&amp;
      "},"&amp;IF(SOURCE!O2595&lt;&gt;"",""&amp;SOURCE!O2595,"")
 )
)
)</f>
        <v>0</v>
      </c>
    </row>
    <row r="2559" customFormat="false" ht="15.75" hidden="true" customHeight="false" outlineLevel="0" collapsed="false">
      <c r="A2559" s="263" t="n">
        <f aca="false">IF(AND(OR(SOURCE!A2596="",ISBLANK(SOURCE!A2596)),SOURCE!B2596&gt;0),IF(ISBLANK(SOURCE!C2596),"",SOURCE!C2596),
IF(SOURCE!B2596&lt;0,VLOOKUP(SOURCE!B2596,lookups!A$1:B$25,2,0),
  IF(ISBLANK(SOURCE!B2596),
    "",
    "/* "&amp;TEXT(SOURCE!B2596,"???0")&amp;" *"&amp;
      SOURCE!C2596&amp;", "&amp; IF(lookups!$E$2-LEN(SOURCE!C2596) &gt;= 0, REPT(" ",lookups!$E$2-LEN(SOURCE!C2596)), "")&amp;
      SOURCE!D2596&amp;", "&amp; IF(lookups!$F$2-LEN(SOURCE!D2596) &gt;= 0, REPT(" ",lookups!$F$2-LEN(SOURCE!D2596)), "")&amp;
      SOURCE!E2596&amp;", "&amp; IF(lookups!$G$2-LEN(SOURCE!E2596) &gt;=0, REPT(" ",lookups!$G$2-LEN(SOURCE!E2596)), "")&amp;
      SOURCE!F2596&amp;", "&amp; IF(lookups!$H$2-LEN(SOURCE!F2596) &gt;= 0, REPT(" ",lookups!$H$2-LEN(SOURCE!F2596)+2), "")&amp;"("&amp;
      SUBSTITUTE(TEXT(SOURCE!G2596,"??0"),"  ","")&amp;" &lt;&lt; TAM_MAX_BITS) |"&amp; IF(lookups!$I$2-3 &gt;= 0, REPT(" ",MAX(1,lookups!$I$2-5+4+1-1-LEN(  IF(ISTEXT(SOURCE!H2596),SOURCE!H2596,  SUBSTITUTE(SUBSTITUTE(TEXT(SOURCE!H2596,"????0"),"  ","")," ",""))   ))), "")&amp;
       IF(ISTEXT(SOURCE!H2596),SOURCE!H2596, SUBSTITUTE(SUBSTITUTE(TEXT(SOURCE!H2596,"????0"),"  ","")," ",""))   &amp;","&amp; IF(lookups!$J$2-3 &gt;= 0, REPT(" ",lookups!$J$2-3-5), "")&amp;
      SOURCE!I2596&amp;
" | "&amp; IF(lookups!$K$2-LEN(SOURCE!I2596) &gt;= 0, REPT(" ",lookups!$K$2-LEN(SOURCE!I2596)), "")&amp;
      SOURCE!J2596&amp;      IF(lookups!$L$2-LEN(SOURCE!J2596) &gt;= 0, REPT(" ",lookups!$L$2-LEN(SOURCE!J2596)), "")&amp;
" | "&amp; IF(lookups!$K$2-LEN(SOURCE!I2596) &gt;= 0, REPT(" ",lookups!$K$2-LEN(SOURCE!I2596)), "")&amp;
      SOURCE!K2596&amp;      IF(lookups!$L$2-LEN(SOURCE!K2596) &gt;= 0, REPT(" ",lookups!$M$2-LEN(SOURCE!K2596)), "")&amp;
" | "&amp; SOURCE!L2596&amp;      IF(lookups!$O$2-LEN(SOURCE!L2596) &gt;= 0, REPT(" ",lookups!$O$2-LEN(SOURCE!L2596)), "")&amp;
" | "&amp; SOURCE!M2596&amp;      IF(lookups!$P$2-LEN(SOURCE!M2596) &gt;= 0, REPT(" ",lookups!$P$2-LEN(SOURCE!M2596)), "")&amp;
      "},"&amp;IF(SOURCE!O2596&lt;&gt;"",""&amp;SOURCE!O2596,"")
 )
)
)</f>
        <v>0</v>
      </c>
    </row>
    <row r="2560" customFormat="false" ht="15.75" hidden="true" customHeight="false" outlineLevel="0" collapsed="false">
      <c r="A2560" s="263" t="n">
        <f aca="false">IF(AND(OR(SOURCE!A2597="",ISBLANK(SOURCE!A2597)),SOURCE!B2597&gt;0),IF(ISBLANK(SOURCE!C2597),"",SOURCE!C2597),
IF(SOURCE!B2597&lt;0,VLOOKUP(SOURCE!B2597,lookups!A$1:B$25,2,0),
  IF(ISBLANK(SOURCE!B2597),
    "",
    "/* "&amp;TEXT(SOURCE!B2597,"???0")&amp;" *"&amp;
      SOURCE!C2597&amp;", "&amp; IF(lookups!$E$2-LEN(SOURCE!C2597) &gt;= 0, REPT(" ",lookups!$E$2-LEN(SOURCE!C2597)), "")&amp;
      SOURCE!D2597&amp;", "&amp; IF(lookups!$F$2-LEN(SOURCE!D2597) &gt;= 0, REPT(" ",lookups!$F$2-LEN(SOURCE!D2597)), "")&amp;
      SOURCE!E2597&amp;", "&amp; IF(lookups!$G$2-LEN(SOURCE!E2597) &gt;=0, REPT(" ",lookups!$G$2-LEN(SOURCE!E2597)), "")&amp;
      SOURCE!F2597&amp;", "&amp; IF(lookups!$H$2-LEN(SOURCE!F2597) &gt;= 0, REPT(" ",lookups!$H$2-LEN(SOURCE!F2597)+2), "")&amp;"("&amp;
      SUBSTITUTE(TEXT(SOURCE!G2597,"??0"),"  ","")&amp;" &lt;&lt; TAM_MAX_BITS) |"&amp; IF(lookups!$I$2-3 &gt;= 0, REPT(" ",MAX(1,lookups!$I$2-5+4+1-1-LEN(  IF(ISTEXT(SOURCE!H2597),SOURCE!H2597,  SUBSTITUTE(SUBSTITUTE(TEXT(SOURCE!H2597,"????0"),"  ","")," ",""))   ))), "")&amp;
       IF(ISTEXT(SOURCE!H2597),SOURCE!H2597, SUBSTITUTE(SUBSTITUTE(TEXT(SOURCE!H2597,"????0"),"  ","")," ",""))   &amp;","&amp; IF(lookups!$J$2-3 &gt;= 0, REPT(" ",lookups!$J$2-3-5), "")&amp;
      SOURCE!I2597&amp;
" | "&amp; IF(lookups!$K$2-LEN(SOURCE!I2597) &gt;= 0, REPT(" ",lookups!$K$2-LEN(SOURCE!I2597)), "")&amp;
      SOURCE!J2597&amp;      IF(lookups!$L$2-LEN(SOURCE!J2597) &gt;= 0, REPT(" ",lookups!$L$2-LEN(SOURCE!J2597)), "")&amp;
" | "&amp; IF(lookups!$K$2-LEN(SOURCE!I2597) &gt;= 0, REPT(" ",lookups!$K$2-LEN(SOURCE!I2597)), "")&amp;
      SOURCE!K2597&amp;      IF(lookups!$L$2-LEN(SOURCE!K2597) &gt;= 0, REPT(" ",lookups!$M$2-LEN(SOURCE!K2597)), "")&amp;
" | "&amp; SOURCE!L2597&amp;      IF(lookups!$O$2-LEN(SOURCE!L2597) &gt;= 0, REPT(" ",lookups!$O$2-LEN(SOURCE!L2597)), "")&amp;
" | "&amp; SOURCE!M2597&amp;      IF(lookups!$P$2-LEN(SOURCE!M2597) &gt;= 0, REPT(" ",lookups!$P$2-LEN(SOURCE!M2597)), "")&amp;
      "},"&amp;IF(SOURCE!O2597&lt;&gt;"",""&amp;SOURCE!O2597,"")
 )
)
)</f>
        <v>0</v>
      </c>
    </row>
    <row r="2561" customFormat="false" ht="15.75" hidden="true" customHeight="false" outlineLevel="0" collapsed="false">
      <c r="A2561" s="263" t="n">
        <f aca="false">IF(AND(OR(SOURCE!A2598="",ISBLANK(SOURCE!A2598)),SOURCE!B2598&gt;0),IF(ISBLANK(SOURCE!C2598),"",SOURCE!C2598),
IF(SOURCE!B2598&lt;0,VLOOKUP(SOURCE!B2598,lookups!A$1:B$25,2,0),
  IF(ISBLANK(SOURCE!B2598),
    "",
    "/* "&amp;TEXT(SOURCE!B2598,"???0")&amp;" *"&amp;
      SOURCE!C2598&amp;", "&amp; IF(lookups!$E$2-LEN(SOURCE!C2598) &gt;= 0, REPT(" ",lookups!$E$2-LEN(SOURCE!C2598)), "")&amp;
      SOURCE!D2598&amp;", "&amp; IF(lookups!$F$2-LEN(SOURCE!D2598) &gt;= 0, REPT(" ",lookups!$F$2-LEN(SOURCE!D2598)), "")&amp;
      SOURCE!E2598&amp;", "&amp; IF(lookups!$G$2-LEN(SOURCE!E2598) &gt;=0, REPT(" ",lookups!$G$2-LEN(SOURCE!E2598)), "")&amp;
      SOURCE!F2598&amp;", "&amp; IF(lookups!$H$2-LEN(SOURCE!F2598) &gt;= 0, REPT(" ",lookups!$H$2-LEN(SOURCE!F2598)+2), "")&amp;"("&amp;
      SUBSTITUTE(TEXT(SOURCE!G2598,"??0"),"  ","")&amp;" &lt;&lt; TAM_MAX_BITS) |"&amp; IF(lookups!$I$2-3 &gt;= 0, REPT(" ",MAX(1,lookups!$I$2-5+4+1-1-LEN(  IF(ISTEXT(SOURCE!H2598),SOURCE!H2598,  SUBSTITUTE(SUBSTITUTE(TEXT(SOURCE!H2598,"????0"),"  ","")," ",""))   ))), "")&amp;
       IF(ISTEXT(SOURCE!H2598),SOURCE!H2598, SUBSTITUTE(SUBSTITUTE(TEXT(SOURCE!H2598,"????0"),"  ","")," ",""))   &amp;","&amp; IF(lookups!$J$2-3 &gt;= 0, REPT(" ",lookups!$J$2-3-5), "")&amp;
      SOURCE!I2598&amp;
" | "&amp; IF(lookups!$K$2-LEN(SOURCE!I2598) &gt;= 0, REPT(" ",lookups!$K$2-LEN(SOURCE!I2598)), "")&amp;
      SOURCE!J2598&amp;      IF(lookups!$L$2-LEN(SOURCE!J2598) &gt;= 0, REPT(" ",lookups!$L$2-LEN(SOURCE!J2598)), "")&amp;
" | "&amp; IF(lookups!$K$2-LEN(SOURCE!I2598) &gt;= 0, REPT(" ",lookups!$K$2-LEN(SOURCE!I2598)), "")&amp;
      SOURCE!K2598&amp;      IF(lookups!$L$2-LEN(SOURCE!K2598) &gt;= 0, REPT(" ",lookups!$M$2-LEN(SOURCE!K2598)), "")&amp;
" | "&amp; SOURCE!L2598&amp;      IF(lookups!$O$2-LEN(SOURCE!L2598) &gt;= 0, REPT(" ",lookups!$O$2-LEN(SOURCE!L2598)), "")&amp;
" | "&amp; SOURCE!M2598&amp;      IF(lookups!$P$2-LEN(SOURCE!M2598) &gt;= 0, REPT(" ",lookups!$P$2-LEN(SOURCE!M2598)), "")&amp;
      "},"&amp;IF(SOURCE!O2598&lt;&gt;"",""&amp;SOURCE!O2598,"")
 )
)
)</f>
        <v>0</v>
      </c>
    </row>
    <row r="2562" customFormat="false" ht="15.75" hidden="true" customHeight="false" outlineLevel="0" collapsed="false">
      <c r="A2562" s="263" t="n">
        <f aca="false">IF(AND(OR(SOURCE!A2599="",ISBLANK(SOURCE!A2599)),SOURCE!B2599&gt;0),IF(ISBLANK(SOURCE!C2599),"",SOURCE!C2599),
IF(SOURCE!B2599&lt;0,VLOOKUP(SOURCE!B2599,lookups!A$1:B$25,2,0),
  IF(ISBLANK(SOURCE!B2599),
    "",
    "/* "&amp;TEXT(SOURCE!B2599,"???0")&amp;" *"&amp;
      SOURCE!C2599&amp;", "&amp; IF(lookups!$E$2-LEN(SOURCE!C2599) &gt;= 0, REPT(" ",lookups!$E$2-LEN(SOURCE!C2599)), "")&amp;
      SOURCE!D2599&amp;", "&amp; IF(lookups!$F$2-LEN(SOURCE!D2599) &gt;= 0, REPT(" ",lookups!$F$2-LEN(SOURCE!D2599)), "")&amp;
      SOURCE!E2599&amp;", "&amp; IF(lookups!$G$2-LEN(SOURCE!E2599) &gt;=0, REPT(" ",lookups!$G$2-LEN(SOURCE!E2599)), "")&amp;
      SOURCE!F2599&amp;", "&amp; IF(lookups!$H$2-LEN(SOURCE!F2599) &gt;= 0, REPT(" ",lookups!$H$2-LEN(SOURCE!F2599)+2), "")&amp;"("&amp;
      SUBSTITUTE(TEXT(SOURCE!G2599,"??0"),"  ","")&amp;" &lt;&lt; TAM_MAX_BITS) |"&amp; IF(lookups!$I$2-3 &gt;= 0, REPT(" ",MAX(1,lookups!$I$2-5+4+1-1-LEN(  IF(ISTEXT(SOURCE!H2599),SOURCE!H2599,  SUBSTITUTE(SUBSTITUTE(TEXT(SOURCE!H2599,"????0"),"  ","")," ",""))   ))), "")&amp;
       IF(ISTEXT(SOURCE!H2599),SOURCE!H2599, SUBSTITUTE(SUBSTITUTE(TEXT(SOURCE!H2599,"????0"),"  ","")," ",""))   &amp;","&amp; IF(lookups!$J$2-3 &gt;= 0, REPT(" ",lookups!$J$2-3-5), "")&amp;
      SOURCE!I2599&amp;
" | "&amp; IF(lookups!$K$2-LEN(SOURCE!I2599) &gt;= 0, REPT(" ",lookups!$K$2-LEN(SOURCE!I2599)), "")&amp;
      SOURCE!J2599&amp;      IF(lookups!$L$2-LEN(SOURCE!J2599) &gt;= 0, REPT(" ",lookups!$L$2-LEN(SOURCE!J2599)), "")&amp;
" | "&amp; IF(lookups!$K$2-LEN(SOURCE!I2599) &gt;= 0, REPT(" ",lookups!$K$2-LEN(SOURCE!I2599)), "")&amp;
      SOURCE!K2599&amp;      IF(lookups!$L$2-LEN(SOURCE!K2599) &gt;= 0, REPT(" ",lookups!$M$2-LEN(SOURCE!K2599)), "")&amp;
" | "&amp; SOURCE!L2599&amp;      IF(lookups!$O$2-LEN(SOURCE!L2599) &gt;= 0, REPT(" ",lookups!$O$2-LEN(SOURCE!L2599)), "")&amp;
" | "&amp; SOURCE!M2599&amp;      IF(lookups!$P$2-LEN(SOURCE!M2599) &gt;= 0, REPT(" ",lookups!$P$2-LEN(SOURCE!M2599)), "")&amp;
      "},"&amp;IF(SOURCE!O2599&lt;&gt;"",""&amp;SOURCE!O2599,"")
 )
)
)</f>
        <v>0</v>
      </c>
    </row>
    <row r="2563" customFormat="false" ht="15.75" hidden="true" customHeight="false" outlineLevel="0" collapsed="false">
      <c r="A2563" s="263" t="n">
        <f aca="false">IF(AND(OR(SOURCE!A2600="",ISBLANK(SOURCE!A2600)),SOURCE!B2600&gt;0),IF(ISBLANK(SOURCE!C2600),"",SOURCE!C2600),
IF(SOURCE!B2600&lt;0,VLOOKUP(SOURCE!B2600,lookups!A$1:B$25,2,0),
  IF(ISBLANK(SOURCE!B2600),
    "",
    "/* "&amp;TEXT(SOURCE!B2600,"???0")&amp;" *"&amp;
      SOURCE!C2600&amp;", "&amp; IF(lookups!$E$2-LEN(SOURCE!C2600) &gt;= 0, REPT(" ",lookups!$E$2-LEN(SOURCE!C2600)), "")&amp;
      SOURCE!D2600&amp;", "&amp; IF(lookups!$F$2-LEN(SOURCE!D2600) &gt;= 0, REPT(" ",lookups!$F$2-LEN(SOURCE!D2600)), "")&amp;
      SOURCE!E2600&amp;", "&amp; IF(lookups!$G$2-LEN(SOURCE!E2600) &gt;=0, REPT(" ",lookups!$G$2-LEN(SOURCE!E2600)), "")&amp;
      SOURCE!F2600&amp;", "&amp; IF(lookups!$H$2-LEN(SOURCE!F2600) &gt;= 0, REPT(" ",lookups!$H$2-LEN(SOURCE!F2600)+2), "")&amp;"("&amp;
      SUBSTITUTE(TEXT(SOURCE!G2600,"??0"),"  ","")&amp;" &lt;&lt; TAM_MAX_BITS) |"&amp; IF(lookups!$I$2-3 &gt;= 0, REPT(" ",MAX(1,lookups!$I$2-5+4+1-1-LEN(  IF(ISTEXT(SOURCE!H2600),SOURCE!H2600,  SUBSTITUTE(SUBSTITUTE(TEXT(SOURCE!H2600,"????0"),"  ","")," ",""))   ))), "")&amp;
       IF(ISTEXT(SOURCE!H2600),SOURCE!H2600, SUBSTITUTE(SUBSTITUTE(TEXT(SOURCE!H2600,"????0"),"  ","")," ",""))   &amp;","&amp; IF(lookups!$J$2-3 &gt;= 0, REPT(" ",lookups!$J$2-3-5), "")&amp;
      SOURCE!I2600&amp;
" | "&amp; IF(lookups!$K$2-LEN(SOURCE!I2600) &gt;= 0, REPT(" ",lookups!$K$2-LEN(SOURCE!I2600)), "")&amp;
      SOURCE!J2600&amp;      IF(lookups!$L$2-LEN(SOURCE!J2600) &gt;= 0, REPT(" ",lookups!$L$2-LEN(SOURCE!J2600)), "")&amp;
" | "&amp; IF(lookups!$K$2-LEN(SOURCE!I2600) &gt;= 0, REPT(" ",lookups!$K$2-LEN(SOURCE!I2600)), "")&amp;
      SOURCE!K2600&amp;      IF(lookups!$L$2-LEN(SOURCE!K2600) &gt;= 0, REPT(" ",lookups!$M$2-LEN(SOURCE!K2600)), "")&amp;
" | "&amp; SOURCE!L2600&amp;      IF(lookups!$O$2-LEN(SOURCE!L2600) &gt;= 0, REPT(" ",lookups!$O$2-LEN(SOURCE!L2600)), "")&amp;
" | "&amp; SOURCE!M2600&amp;      IF(lookups!$P$2-LEN(SOURCE!M2600) &gt;= 0, REPT(" ",lookups!$P$2-LEN(SOURCE!M2600)), "")&amp;
      "},"&amp;IF(SOURCE!O2600&lt;&gt;"",""&amp;SOURCE!O2600,"")
 )
)
)</f>
        <v>0</v>
      </c>
    </row>
    <row r="2564" customFormat="false" ht="15.75" hidden="true" customHeight="false" outlineLevel="0" collapsed="false">
      <c r="A2564" s="263" t="n">
        <f aca="false">IF(AND(OR(SOURCE!A2601="",ISBLANK(SOURCE!A2601)),SOURCE!B2601&gt;0),IF(ISBLANK(SOURCE!C2601),"",SOURCE!C2601),
IF(SOURCE!B2601&lt;0,VLOOKUP(SOURCE!B2601,lookups!A$1:B$25,2,0),
  IF(ISBLANK(SOURCE!B2601),
    "",
    "/* "&amp;TEXT(SOURCE!B2601,"???0")&amp;" *"&amp;
      SOURCE!C2601&amp;", "&amp; IF(lookups!$E$2-LEN(SOURCE!C2601) &gt;= 0, REPT(" ",lookups!$E$2-LEN(SOURCE!C2601)), "")&amp;
      SOURCE!D2601&amp;", "&amp; IF(lookups!$F$2-LEN(SOURCE!D2601) &gt;= 0, REPT(" ",lookups!$F$2-LEN(SOURCE!D2601)), "")&amp;
      SOURCE!E2601&amp;", "&amp; IF(lookups!$G$2-LEN(SOURCE!E2601) &gt;=0, REPT(" ",lookups!$G$2-LEN(SOURCE!E2601)), "")&amp;
      SOURCE!F2601&amp;", "&amp; IF(lookups!$H$2-LEN(SOURCE!F2601) &gt;= 0, REPT(" ",lookups!$H$2-LEN(SOURCE!F2601)+2), "")&amp;"("&amp;
      SUBSTITUTE(TEXT(SOURCE!G2601,"??0"),"  ","")&amp;" &lt;&lt; TAM_MAX_BITS) |"&amp; IF(lookups!$I$2-3 &gt;= 0, REPT(" ",MAX(1,lookups!$I$2-5+4+1-1-LEN(  IF(ISTEXT(SOURCE!H2601),SOURCE!H2601,  SUBSTITUTE(SUBSTITUTE(TEXT(SOURCE!H2601,"????0"),"  ","")," ",""))   ))), "")&amp;
       IF(ISTEXT(SOURCE!H2601),SOURCE!H2601, SUBSTITUTE(SUBSTITUTE(TEXT(SOURCE!H2601,"????0"),"  ","")," ",""))   &amp;","&amp; IF(lookups!$J$2-3 &gt;= 0, REPT(" ",lookups!$J$2-3-5), "")&amp;
      SOURCE!I2601&amp;
" | "&amp; IF(lookups!$K$2-LEN(SOURCE!I2601) &gt;= 0, REPT(" ",lookups!$K$2-LEN(SOURCE!I2601)), "")&amp;
      SOURCE!J2601&amp;      IF(lookups!$L$2-LEN(SOURCE!J2601) &gt;= 0, REPT(" ",lookups!$L$2-LEN(SOURCE!J2601)), "")&amp;
" | "&amp; IF(lookups!$K$2-LEN(SOURCE!I2601) &gt;= 0, REPT(" ",lookups!$K$2-LEN(SOURCE!I2601)), "")&amp;
      SOURCE!K2601&amp;      IF(lookups!$L$2-LEN(SOURCE!K2601) &gt;= 0, REPT(" ",lookups!$M$2-LEN(SOURCE!K2601)), "")&amp;
" | "&amp; SOURCE!L2601&amp;      IF(lookups!$O$2-LEN(SOURCE!L2601) &gt;= 0, REPT(" ",lookups!$O$2-LEN(SOURCE!L2601)), "")&amp;
" | "&amp; SOURCE!M2601&amp;      IF(lookups!$P$2-LEN(SOURCE!M2601) &gt;= 0, REPT(" ",lookups!$P$2-LEN(SOURCE!M2601)), "")&amp;
      "},"&amp;IF(SOURCE!O2601&lt;&gt;"",""&amp;SOURCE!O2601,"")
 )
)
)</f>
        <v>0</v>
      </c>
    </row>
    <row r="2565" customFormat="false" ht="15.75" hidden="true" customHeight="false" outlineLevel="0" collapsed="false">
      <c r="A2565" s="263" t="n">
        <f aca="false">IF(AND(OR(SOURCE!A2602="",ISBLANK(SOURCE!A2602)),SOURCE!B2602&gt;0),IF(ISBLANK(SOURCE!C2602),"",SOURCE!C2602),
IF(SOURCE!B2602&lt;0,VLOOKUP(SOURCE!B2602,lookups!A$1:B$25,2,0),
  IF(ISBLANK(SOURCE!B2602),
    "",
    "/* "&amp;TEXT(SOURCE!B2602,"???0")&amp;" *"&amp;
      SOURCE!C2602&amp;", "&amp; IF(lookups!$E$2-LEN(SOURCE!C2602) &gt;= 0, REPT(" ",lookups!$E$2-LEN(SOURCE!C2602)), "")&amp;
      SOURCE!D2602&amp;", "&amp; IF(lookups!$F$2-LEN(SOURCE!D2602) &gt;= 0, REPT(" ",lookups!$F$2-LEN(SOURCE!D2602)), "")&amp;
      SOURCE!E2602&amp;", "&amp; IF(lookups!$G$2-LEN(SOURCE!E2602) &gt;=0, REPT(" ",lookups!$G$2-LEN(SOURCE!E2602)), "")&amp;
      SOURCE!F2602&amp;", "&amp; IF(lookups!$H$2-LEN(SOURCE!F2602) &gt;= 0, REPT(" ",lookups!$H$2-LEN(SOURCE!F2602)+2), "")&amp;"("&amp;
      SUBSTITUTE(TEXT(SOURCE!G2602,"??0"),"  ","")&amp;" &lt;&lt; TAM_MAX_BITS) |"&amp; IF(lookups!$I$2-3 &gt;= 0, REPT(" ",MAX(1,lookups!$I$2-5+4+1-1-LEN(  IF(ISTEXT(SOURCE!H2602),SOURCE!H2602,  SUBSTITUTE(SUBSTITUTE(TEXT(SOURCE!H2602,"????0"),"  ","")," ",""))   ))), "")&amp;
       IF(ISTEXT(SOURCE!H2602),SOURCE!H2602, SUBSTITUTE(SUBSTITUTE(TEXT(SOURCE!H2602,"????0"),"  ","")," ",""))   &amp;","&amp; IF(lookups!$J$2-3 &gt;= 0, REPT(" ",lookups!$J$2-3-5), "")&amp;
      SOURCE!I2602&amp;
" | "&amp; IF(lookups!$K$2-LEN(SOURCE!I2602) &gt;= 0, REPT(" ",lookups!$K$2-LEN(SOURCE!I2602)), "")&amp;
      SOURCE!J2602&amp;      IF(lookups!$L$2-LEN(SOURCE!J2602) &gt;= 0, REPT(" ",lookups!$L$2-LEN(SOURCE!J2602)), "")&amp;
" | "&amp; IF(lookups!$K$2-LEN(SOURCE!I2602) &gt;= 0, REPT(" ",lookups!$K$2-LEN(SOURCE!I2602)), "")&amp;
      SOURCE!K2602&amp;      IF(lookups!$L$2-LEN(SOURCE!K2602) &gt;= 0, REPT(" ",lookups!$M$2-LEN(SOURCE!K2602)), "")&amp;
" | "&amp; SOURCE!L2602&amp;      IF(lookups!$O$2-LEN(SOURCE!L2602) &gt;= 0, REPT(" ",lookups!$O$2-LEN(SOURCE!L2602)), "")&amp;
" | "&amp; SOURCE!M2602&amp;      IF(lookups!$P$2-LEN(SOURCE!M2602) &gt;= 0, REPT(" ",lookups!$P$2-LEN(SOURCE!M2602)), "")&amp;
      "},"&amp;IF(SOURCE!O2602&lt;&gt;"",""&amp;SOURCE!O2602,"")
 )
)
)</f>
        <v>0</v>
      </c>
    </row>
    <row r="2566" customFormat="false" ht="15.75" hidden="true" customHeight="false" outlineLevel="0" collapsed="false">
      <c r="A2566" s="263" t="n">
        <f aca="false">IF(AND(OR(SOURCE!A2603="",ISBLANK(SOURCE!A2603)),SOURCE!B2603&gt;0),IF(ISBLANK(SOURCE!C2603),"",SOURCE!C2603),
IF(SOURCE!B2603&lt;0,VLOOKUP(SOURCE!B2603,lookups!A$1:B$25,2,0),
  IF(ISBLANK(SOURCE!B2603),
    "",
    "/* "&amp;TEXT(SOURCE!B2603,"???0")&amp;" *"&amp;
      SOURCE!C2603&amp;", "&amp; IF(lookups!$E$2-LEN(SOURCE!C2603) &gt;= 0, REPT(" ",lookups!$E$2-LEN(SOURCE!C2603)), "")&amp;
      SOURCE!D2603&amp;", "&amp; IF(lookups!$F$2-LEN(SOURCE!D2603) &gt;= 0, REPT(" ",lookups!$F$2-LEN(SOURCE!D2603)), "")&amp;
      SOURCE!E2603&amp;", "&amp; IF(lookups!$G$2-LEN(SOURCE!E2603) &gt;=0, REPT(" ",lookups!$G$2-LEN(SOURCE!E2603)), "")&amp;
      SOURCE!F2603&amp;", "&amp; IF(lookups!$H$2-LEN(SOURCE!F2603) &gt;= 0, REPT(" ",lookups!$H$2-LEN(SOURCE!F2603)+2), "")&amp;"("&amp;
      SUBSTITUTE(TEXT(SOURCE!G2603,"??0"),"  ","")&amp;" &lt;&lt; TAM_MAX_BITS) |"&amp; IF(lookups!$I$2-3 &gt;= 0, REPT(" ",MAX(1,lookups!$I$2-5+4+1-1-LEN(  IF(ISTEXT(SOURCE!H2603),SOURCE!H2603,  SUBSTITUTE(SUBSTITUTE(TEXT(SOURCE!H2603,"????0"),"  ","")," ",""))   ))), "")&amp;
       IF(ISTEXT(SOURCE!H2603),SOURCE!H2603, SUBSTITUTE(SUBSTITUTE(TEXT(SOURCE!H2603,"????0"),"  ","")," ",""))   &amp;","&amp; IF(lookups!$J$2-3 &gt;= 0, REPT(" ",lookups!$J$2-3-5), "")&amp;
      SOURCE!I2603&amp;
" | "&amp; IF(lookups!$K$2-LEN(SOURCE!I2603) &gt;= 0, REPT(" ",lookups!$K$2-LEN(SOURCE!I2603)), "")&amp;
      SOURCE!J2603&amp;      IF(lookups!$L$2-LEN(SOURCE!J2603) &gt;= 0, REPT(" ",lookups!$L$2-LEN(SOURCE!J2603)), "")&amp;
" | "&amp; IF(lookups!$K$2-LEN(SOURCE!I2603) &gt;= 0, REPT(" ",lookups!$K$2-LEN(SOURCE!I2603)), "")&amp;
      SOURCE!K2603&amp;      IF(lookups!$L$2-LEN(SOURCE!K2603) &gt;= 0, REPT(" ",lookups!$M$2-LEN(SOURCE!K2603)), "")&amp;
" | "&amp; SOURCE!L2603&amp;      IF(lookups!$O$2-LEN(SOURCE!L2603) &gt;= 0, REPT(" ",lookups!$O$2-LEN(SOURCE!L2603)), "")&amp;
" | "&amp; SOURCE!M2603&amp;      IF(lookups!$P$2-LEN(SOURCE!M2603) &gt;= 0, REPT(" ",lookups!$P$2-LEN(SOURCE!M2603)), "")&amp;
      "},"&amp;IF(SOURCE!O2603&lt;&gt;"",""&amp;SOURCE!O2603,"")
 )
)
)</f>
        <v>0</v>
      </c>
    </row>
    <row r="2567" customFormat="false" ht="15.75" hidden="true" customHeight="false" outlineLevel="0" collapsed="false">
      <c r="A2567" s="263" t="n">
        <f aca="false">IF(AND(OR(SOURCE!A2604="",ISBLANK(SOURCE!A2604)),SOURCE!B2604&gt;0),IF(ISBLANK(SOURCE!C2604),"",SOURCE!C2604),
IF(SOURCE!B2604&lt;0,VLOOKUP(SOURCE!B2604,lookups!A$1:B$25,2,0),
  IF(ISBLANK(SOURCE!B2604),
    "",
    "/* "&amp;TEXT(SOURCE!B2604,"???0")&amp;" *"&amp;
      SOURCE!C2604&amp;", "&amp; IF(lookups!$E$2-LEN(SOURCE!C2604) &gt;= 0, REPT(" ",lookups!$E$2-LEN(SOURCE!C2604)), "")&amp;
      SOURCE!D2604&amp;", "&amp; IF(lookups!$F$2-LEN(SOURCE!D2604) &gt;= 0, REPT(" ",lookups!$F$2-LEN(SOURCE!D2604)), "")&amp;
      SOURCE!E2604&amp;", "&amp; IF(lookups!$G$2-LEN(SOURCE!E2604) &gt;=0, REPT(" ",lookups!$G$2-LEN(SOURCE!E2604)), "")&amp;
      SOURCE!F2604&amp;", "&amp; IF(lookups!$H$2-LEN(SOURCE!F2604) &gt;= 0, REPT(" ",lookups!$H$2-LEN(SOURCE!F2604)+2), "")&amp;"("&amp;
      SUBSTITUTE(TEXT(SOURCE!G2604,"??0"),"  ","")&amp;" &lt;&lt; TAM_MAX_BITS) |"&amp; IF(lookups!$I$2-3 &gt;= 0, REPT(" ",MAX(1,lookups!$I$2-5+4+1-1-LEN(  IF(ISTEXT(SOURCE!H2604),SOURCE!H2604,  SUBSTITUTE(SUBSTITUTE(TEXT(SOURCE!H2604,"????0"),"  ","")," ",""))   ))), "")&amp;
       IF(ISTEXT(SOURCE!H2604),SOURCE!H2604, SUBSTITUTE(SUBSTITUTE(TEXT(SOURCE!H2604,"????0"),"  ","")," ",""))   &amp;","&amp; IF(lookups!$J$2-3 &gt;= 0, REPT(" ",lookups!$J$2-3-5), "")&amp;
      SOURCE!I2604&amp;
" | "&amp; IF(lookups!$K$2-LEN(SOURCE!I2604) &gt;= 0, REPT(" ",lookups!$K$2-LEN(SOURCE!I2604)), "")&amp;
      SOURCE!J2604&amp;      IF(lookups!$L$2-LEN(SOURCE!J2604) &gt;= 0, REPT(" ",lookups!$L$2-LEN(SOURCE!J2604)), "")&amp;
" | "&amp; IF(lookups!$K$2-LEN(SOURCE!I2604) &gt;= 0, REPT(" ",lookups!$K$2-LEN(SOURCE!I2604)), "")&amp;
      SOURCE!K2604&amp;      IF(lookups!$L$2-LEN(SOURCE!K2604) &gt;= 0, REPT(" ",lookups!$M$2-LEN(SOURCE!K2604)), "")&amp;
" | "&amp; SOURCE!L2604&amp;      IF(lookups!$O$2-LEN(SOURCE!L2604) &gt;= 0, REPT(" ",lookups!$O$2-LEN(SOURCE!L2604)), "")&amp;
" | "&amp; SOURCE!M2604&amp;      IF(lookups!$P$2-LEN(SOURCE!M2604) &gt;= 0, REPT(" ",lookups!$P$2-LEN(SOURCE!M2604)), "")&amp;
      "},"&amp;IF(SOURCE!O2604&lt;&gt;"",""&amp;SOURCE!O2604,"")
 )
)
)</f>
        <v>0</v>
      </c>
    </row>
    <row r="2568" customFormat="false" ht="15.75" hidden="true" customHeight="false" outlineLevel="0" collapsed="false">
      <c r="A2568" s="263" t="n">
        <f aca="false">IF(AND(OR(SOURCE!A2605="",ISBLANK(SOURCE!A2605)),SOURCE!B2605&gt;0),IF(ISBLANK(SOURCE!C2605),"",SOURCE!C2605),
IF(SOURCE!B2605&lt;0,VLOOKUP(SOURCE!B2605,lookups!A$1:B$25,2,0),
  IF(ISBLANK(SOURCE!B2605),
    "",
    "/* "&amp;TEXT(SOURCE!B2605,"???0")&amp;" *"&amp;
      SOURCE!C2605&amp;", "&amp; IF(lookups!$E$2-LEN(SOURCE!C2605) &gt;= 0, REPT(" ",lookups!$E$2-LEN(SOURCE!C2605)), "")&amp;
      SOURCE!D2605&amp;", "&amp; IF(lookups!$F$2-LEN(SOURCE!D2605) &gt;= 0, REPT(" ",lookups!$F$2-LEN(SOURCE!D2605)), "")&amp;
      SOURCE!E2605&amp;", "&amp; IF(lookups!$G$2-LEN(SOURCE!E2605) &gt;=0, REPT(" ",lookups!$G$2-LEN(SOURCE!E2605)), "")&amp;
      SOURCE!F2605&amp;", "&amp; IF(lookups!$H$2-LEN(SOURCE!F2605) &gt;= 0, REPT(" ",lookups!$H$2-LEN(SOURCE!F2605)+2), "")&amp;"("&amp;
      SUBSTITUTE(TEXT(SOURCE!G2605,"??0"),"  ","")&amp;" &lt;&lt; TAM_MAX_BITS) |"&amp; IF(lookups!$I$2-3 &gt;= 0, REPT(" ",MAX(1,lookups!$I$2-5+4+1-1-LEN(  IF(ISTEXT(SOURCE!H2605),SOURCE!H2605,  SUBSTITUTE(SUBSTITUTE(TEXT(SOURCE!H2605,"????0"),"  ","")," ",""))   ))), "")&amp;
       IF(ISTEXT(SOURCE!H2605),SOURCE!H2605, SUBSTITUTE(SUBSTITUTE(TEXT(SOURCE!H2605,"????0"),"  ","")," ",""))   &amp;","&amp; IF(lookups!$J$2-3 &gt;= 0, REPT(" ",lookups!$J$2-3-5), "")&amp;
      SOURCE!I2605&amp;
" | "&amp; IF(lookups!$K$2-LEN(SOURCE!I2605) &gt;= 0, REPT(" ",lookups!$K$2-LEN(SOURCE!I2605)), "")&amp;
      SOURCE!J2605&amp;      IF(lookups!$L$2-LEN(SOURCE!J2605) &gt;= 0, REPT(" ",lookups!$L$2-LEN(SOURCE!J2605)), "")&amp;
" | "&amp; IF(lookups!$K$2-LEN(SOURCE!I2605) &gt;= 0, REPT(" ",lookups!$K$2-LEN(SOURCE!I2605)), "")&amp;
      SOURCE!K2605&amp;      IF(lookups!$L$2-LEN(SOURCE!K2605) &gt;= 0, REPT(" ",lookups!$M$2-LEN(SOURCE!K2605)), "")&amp;
" | "&amp; SOURCE!L2605&amp;      IF(lookups!$O$2-LEN(SOURCE!L2605) &gt;= 0, REPT(" ",lookups!$O$2-LEN(SOURCE!L2605)), "")&amp;
" | "&amp; SOURCE!M2605&amp;      IF(lookups!$P$2-LEN(SOURCE!M2605) &gt;= 0, REPT(" ",lookups!$P$2-LEN(SOURCE!M2605)), "")&amp;
      "},"&amp;IF(SOURCE!O2605&lt;&gt;"",""&amp;SOURCE!O2605,"")
 )
)
)</f>
        <v>0</v>
      </c>
    </row>
    <row r="2569" customFormat="false" ht="15.75" hidden="true" customHeight="false" outlineLevel="0" collapsed="false">
      <c r="A2569" s="263" t="n">
        <f aca="false">IF(AND(OR(SOURCE!A2606="",ISBLANK(SOURCE!A2606)),SOURCE!B2606&gt;0),IF(ISBLANK(SOURCE!C2606),"",SOURCE!C2606),
IF(SOURCE!B2606&lt;0,VLOOKUP(SOURCE!B2606,lookups!A$1:B$25,2,0),
  IF(ISBLANK(SOURCE!B2606),
    "",
    "/* "&amp;TEXT(SOURCE!B2606,"???0")&amp;" *"&amp;
      SOURCE!C2606&amp;", "&amp; IF(lookups!$E$2-LEN(SOURCE!C2606) &gt;= 0, REPT(" ",lookups!$E$2-LEN(SOURCE!C2606)), "")&amp;
      SOURCE!D2606&amp;", "&amp; IF(lookups!$F$2-LEN(SOURCE!D2606) &gt;= 0, REPT(" ",lookups!$F$2-LEN(SOURCE!D2606)), "")&amp;
      SOURCE!E2606&amp;", "&amp; IF(lookups!$G$2-LEN(SOURCE!E2606) &gt;=0, REPT(" ",lookups!$G$2-LEN(SOURCE!E2606)), "")&amp;
      SOURCE!F2606&amp;", "&amp; IF(lookups!$H$2-LEN(SOURCE!F2606) &gt;= 0, REPT(" ",lookups!$H$2-LEN(SOURCE!F2606)+2), "")&amp;"("&amp;
      SUBSTITUTE(TEXT(SOURCE!G2606,"??0"),"  ","")&amp;" &lt;&lt; TAM_MAX_BITS) |"&amp; IF(lookups!$I$2-3 &gt;= 0, REPT(" ",MAX(1,lookups!$I$2-5+4+1-1-LEN(  IF(ISTEXT(SOURCE!H2606),SOURCE!H2606,  SUBSTITUTE(SUBSTITUTE(TEXT(SOURCE!H2606,"????0"),"  ","")," ",""))   ))), "")&amp;
       IF(ISTEXT(SOURCE!H2606),SOURCE!H2606, SUBSTITUTE(SUBSTITUTE(TEXT(SOURCE!H2606,"????0"),"  ","")," ",""))   &amp;","&amp; IF(lookups!$J$2-3 &gt;= 0, REPT(" ",lookups!$J$2-3-5), "")&amp;
      SOURCE!I2606&amp;
" | "&amp; IF(lookups!$K$2-LEN(SOURCE!I2606) &gt;= 0, REPT(" ",lookups!$K$2-LEN(SOURCE!I2606)), "")&amp;
      SOURCE!J2606&amp;      IF(lookups!$L$2-LEN(SOURCE!J2606) &gt;= 0, REPT(" ",lookups!$L$2-LEN(SOURCE!J2606)), "")&amp;
" | "&amp; IF(lookups!$K$2-LEN(SOURCE!I2606) &gt;= 0, REPT(" ",lookups!$K$2-LEN(SOURCE!I2606)), "")&amp;
      SOURCE!K2606&amp;      IF(lookups!$L$2-LEN(SOURCE!K2606) &gt;= 0, REPT(" ",lookups!$M$2-LEN(SOURCE!K2606)), "")&amp;
" | "&amp; SOURCE!L2606&amp;      IF(lookups!$O$2-LEN(SOURCE!L2606) &gt;= 0, REPT(" ",lookups!$O$2-LEN(SOURCE!L2606)), "")&amp;
" | "&amp; SOURCE!M2606&amp;      IF(lookups!$P$2-LEN(SOURCE!M2606) &gt;= 0, REPT(" ",lookups!$P$2-LEN(SOURCE!M2606)), "")&amp;
      "},"&amp;IF(SOURCE!O2606&lt;&gt;"",""&amp;SOURCE!O2606,"")
 )
)
)</f>
        <v>0</v>
      </c>
    </row>
    <row r="2570" customFormat="false" ht="15.75" hidden="true" customHeight="false" outlineLevel="0" collapsed="false">
      <c r="A2570" s="263" t="n">
        <f aca="false">IF(AND(OR(SOURCE!A2607="",ISBLANK(SOURCE!A2607)),SOURCE!B2607&gt;0),IF(ISBLANK(SOURCE!C2607),"",SOURCE!C2607),
IF(SOURCE!B2607&lt;0,VLOOKUP(SOURCE!B2607,lookups!A$1:B$25,2,0),
  IF(ISBLANK(SOURCE!B2607),
    "",
    "/* "&amp;TEXT(SOURCE!B2607,"???0")&amp;" *"&amp;
      SOURCE!C2607&amp;", "&amp; IF(lookups!$E$2-LEN(SOURCE!C2607) &gt;= 0, REPT(" ",lookups!$E$2-LEN(SOURCE!C2607)), "")&amp;
      SOURCE!D2607&amp;", "&amp; IF(lookups!$F$2-LEN(SOURCE!D2607) &gt;= 0, REPT(" ",lookups!$F$2-LEN(SOURCE!D2607)), "")&amp;
      SOURCE!E2607&amp;", "&amp; IF(lookups!$G$2-LEN(SOURCE!E2607) &gt;=0, REPT(" ",lookups!$G$2-LEN(SOURCE!E2607)), "")&amp;
      SOURCE!F2607&amp;", "&amp; IF(lookups!$H$2-LEN(SOURCE!F2607) &gt;= 0, REPT(" ",lookups!$H$2-LEN(SOURCE!F2607)+2), "")&amp;"("&amp;
      SUBSTITUTE(TEXT(SOURCE!G2607,"??0"),"  ","")&amp;" &lt;&lt; TAM_MAX_BITS) |"&amp; IF(lookups!$I$2-3 &gt;= 0, REPT(" ",MAX(1,lookups!$I$2-5+4+1-1-LEN(  IF(ISTEXT(SOURCE!H2607),SOURCE!H2607,  SUBSTITUTE(SUBSTITUTE(TEXT(SOURCE!H2607,"????0"),"  ","")," ",""))   ))), "")&amp;
       IF(ISTEXT(SOURCE!H2607),SOURCE!H2607, SUBSTITUTE(SUBSTITUTE(TEXT(SOURCE!H2607,"????0"),"  ","")," ",""))   &amp;","&amp; IF(lookups!$J$2-3 &gt;= 0, REPT(" ",lookups!$J$2-3-5), "")&amp;
      SOURCE!I2607&amp;
" | "&amp; IF(lookups!$K$2-LEN(SOURCE!I2607) &gt;= 0, REPT(" ",lookups!$K$2-LEN(SOURCE!I2607)), "")&amp;
      SOURCE!J2607&amp;      IF(lookups!$L$2-LEN(SOURCE!J2607) &gt;= 0, REPT(" ",lookups!$L$2-LEN(SOURCE!J2607)), "")&amp;
" | "&amp; IF(lookups!$K$2-LEN(SOURCE!I2607) &gt;= 0, REPT(" ",lookups!$K$2-LEN(SOURCE!I2607)), "")&amp;
      SOURCE!K2607&amp;      IF(lookups!$L$2-LEN(SOURCE!K2607) &gt;= 0, REPT(" ",lookups!$M$2-LEN(SOURCE!K2607)), "")&amp;
" | "&amp; SOURCE!L2607&amp;      IF(lookups!$O$2-LEN(SOURCE!L2607) &gt;= 0, REPT(" ",lookups!$O$2-LEN(SOURCE!L2607)), "")&amp;
" | "&amp; SOURCE!M2607&amp;      IF(lookups!$P$2-LEN(SOURCE!M2607) &gt;= 0, REPT(" ",lookups!$P$2-LEN(SOURCE!M2607)), "")&amp;
      "},"&amp;IF(SOURCE!O2607&lt;&gt;"",""&amp;SOURCE!O2607,"")
 )
)
)</f>
        <v>0</v>
      </c>
    </row>
    <row r="2571" customFormat="false" ht="15.75" hidden="true" customHeight="false" outlineLevel="0" collapsed="false">
      <c r="A2571" s="263" t="n">
        <f aca="false">IF(AND(OR(SOURCE!A2608="",ISBLANK(SOURCE!A2608)),SOURCE!B2608&gt;0),IF(ISBLANK(SOURCE!C2608),"",SOURCE!C2608),
IF(SOURCE!B2608&lt;0,VLOOKUP(SOURCE!B2608,lookups!A$1:B$25,2,0),
  IF(ISBLANK(SOURCE!B2608),
    "",
    "/* "&amp;TEXT(SOURCE!B2608,"???0")&amp;" *"&amp;
      SOURCE!C2608&amp;", "&amp; IF(lookups!$E$2-LEN(SOURCE!C2608) &gt;= 0, REPT(" ",lookups!$E$2-LEN(SOURCE!C2608)), "")&amp;
      SOURCE!D2608&amp;", "&amp; IF(lookups!$F$2-LEN(SOURCE!D2608) &gt;= 0, REPT(" ",lookups!$F$2-LEN(SOURCE!D2608)), "")&amp;
      SOURCE!E2608&amp;", "&amp; IF(lookups!$G$2-LEN(SOURCE!E2608) &gt;=0, REPT(" ",lookups!$G$2-LEN(SOURCE!E2608)), "")&amp;
      SOURCE!F2608&amp;", "&amp; IF(lookups!$H$2-LEN(SOURCE!F2608) &gt;= 0, REPT(" ",lookups!$H$2-LEN(SOURCE!F2608)+2), "")&amp;"("&amp;
      SUBSTITUTE(TEXT(SOURCE!G2608,"??0"),"  ","")&amp;" &lt;&lt; TAM_MAX_BITS) |"&amp; IF(lookups!$I$2-3 &gt;= 0, REPT(" ",MAX(1,lookups!$I$2-5+4+1-1-LEN(  IF(ISTEXT(SOURCE!H2608),SOURCE!H2608,  SUBSTITUTE(SUBSTITUTE(TEXT(SOURCE!H2608,"????0"),"  ","")," ",""))   ))), "")&amp;
       IF(ISTEXT(SOURCE!H2608),SOURCE!H2608, SUBSTITUTE(SUBSTITUTE(TEXT(SOURCE!H2608,"????0"),"  ","")," ",""))   &amp;","&amp; IF(lookups!$J$2-3 &gt;= 0, REPT(" ",lookups!$J$2-3-5), "")&amp;
      SOURCE!I2608&amp;
" | "&amp; IF(lookups!$K$2-LEN(SOURCE!I2608) &gt;= 0, REPT(" ",lookups!$K$2-LEN(SOURCE!I2608)), "")&amp;
      SOURCE!J2608&amp;      IF(lookups!$L$2-LEN(SOURCE!J2608) &gt;= 0, REPT(" ",lookups!$L$2-LEN(SOURCE!J2608)), "")&amp;
" | "&amp; IF(lookups!$K$2-LEN(SOURCE!I2608) &gt;= 0, REPT(" ",lookups!$K$2-LEN(SOURCE!I2608)), "")&amp;
      SOURCE!K2608&amp;      IF(lookups!$L$2-LEN(SOURCE!K2608) &gt;= 0, REPT(" ",lookups!$M$2-LEN(SOURCE!K2608)), "")&amp;
" | "&amp; SOURCE!L2608&amp;      IF(lookups!$O$2-LEN(SOURCE!L2608) &gt;= 0, REPT(" ",lookups!$O$2-LEN(SOURCE!L2608)), "")&amp;
" | "&amp; SOURCE!M2608&amp;      IF(lookups!$P$2-LEN(SOURCE!M2608) &gt;= 0, REPT(" ",lookups!$P$2-LEN(SOURCE!M2608)), "")&amp;
      "},"&amp;IF(SOURCE!O2608&lt;&gt;"",""&amp;SOURCE!O2608,"")
 )
)
)</f>
        <v>0</v>
      </c>
    </row>
    <row r="2572" customFormat="false" ht="15.75" hidden="true" customHeight="false" outlineLevel="0" collapsed="false">
      <c r="A2572" s="263" t="n">
        <f aca="false">IF(AND(OR(SOURCE!A2609="",ISBLANK(SOURCE!A2609)),SOURCE!B2609&gt;0),IF(ISBLANK(SOURCE!C2609),"",SOURCE!C2609),
IF(SOURCE!B2609&lt;0,VLOOKUP(SOURCE!B2609,lookups!A$1:B$25,2,0),
  IF(ISBLANK(SOURCE!B2609),
    "",
    "/* "&amp;TEXT(SOURCE!B2609,"???0")&amp;" *"&amp;
      SOURCE!C2609&amp;", "&amp; IF(lookups!$E$2-LEN(SOURCE!C2609) &gt;= 0, REPT(" ",lookups!$E$2-LEN(SOURCE!C2609)), "")&amp;
      SOURCE!D2609&amp;", "&amp; IF(lookups!$F$2-LEN(SOURCE!D2609) &gt;= 0, REPT(" ",lookups!$F$2-LEN(SOURCE!D2609)), "")&amp;
      SOURCE!E2609&amp;", "&amp; IF(lookups!$G$2-LEN(SOURCE!E2609) &gt;=0, REPT(" ",lookups!$G$2-LEN(SOURCE!E2609)), "")&amp;
      SOURCE!F2609&amp;", "&amp; IF(lookups!$H$2-LEN(SOURCE!F2609) &gt;= 0, REPT(" ",lookups!$H$2-LEN(SOURCE!F2609)+2), "")&amp;"("&amp;
      SUBSTITUTE(TEXT(SOURCE!G2609,"??0"),"  ","")&amp;" &lt;&lt; TAM_MAX_BITS) |"&amp; IF(lookups!$I$2-3 &gt;= 0, REPT(" ",MAX(1,lookups!$I$2-5+4+1-1-LEN(  IF(ISTEXT(SOURCE!H2609),SOURCE!H2609,  SUBSTITUTE(SUBSTITUTE(TEXT(SOURCE!H2609,"????0"),"  ","")," ",""))   ))), "")&amp;
       IF(ISTEXT(SOURCE!H2609),SOURCE!H2609, SUBSTITUTE(SUBSTITUTE(TEXT(SOURCE!H2609,"????0"),"  ","")," ",""))   &amp;","&amp; IF(lookups!$J$2-3 &gt;= 0, REPT(" ",lookups!$J$2-3-5), "")&amp;
      SOURCE!I2609&amp;
" | "&amp; IF(lookups!$K$2-LEN(SOURCE!I2609) &gt;= 0, REPT(" ",lookups!$K$2-LEN(SOURCE!I2609)), "")&amp;
      SOURCE!J2609&amp;      IF(lookups!$L$2-LEN(SOURCE!J2609) &gt;= 0, REPT(" ",lookups!$L$2-LEN(SOURCE!J2609)), "")&amp;
" | "&amp; IF(lookups!$K$2-LEN(SOURCE!I2609) &gt;= 0, REPT(" ",lookups!$K$2-LEN(SOURCE!I2609)), "")&amp;
      SOURCE!K2609&amp;      IF(lookups!$L$2-LEN(SOURCE!K2609) &gt;= 0, REPT(" ",lookups!$M$2-LEN(SOURCE!K2609)), "")&amp;
" | "&amp; SOURCE!L2609&amp;      IF(lookups!$O$2-LEN(SOURCE!L2609) &gt;= 0, REPT(" ",lookups!$O$2-LEN(SOURCE!L2609)), "")&amp;
" | "&amp; SOURCE!M2609&amp;      IF(lookups!$P$2-LEN(SOURCE!M2609) &gt;= 0, REPT(" ",lookups!$P$2-LEN(SOURCE!M2609)), "")&amp;
      "},"&amp;IF(SOURCE!O2609&lt;&gt;"",""&amp;SOURCE!O2609,"")
 )
)
)</f>
        <v>0</v>
      </c>
    </row>
    <row r="2573" customFormat="false" ht="15.75" hidden="true" customHeight="false" outlineLevel="0" collapsed="false">
      <c r="A2573" s="263" t="n">
        <f aca="false">IF(AND(OR(SOURCE!A2610="",ISBLANK(SOURCE!A2610)),SOURCE!B2610&gt;0),IF(ISBLANK(SOURCE!C2610),"",SOURCE!C2610),
IF(SOURCE!B2610&lt;0,VLOOKUP(SOURCE!B2610,lookups!A$1:B$25,2,0),
  IF(ISBLANK(SOURCE!B2610),
    "",
    "/* "&amp;TEXT(SOURCE!B2610,"???0")&amp;" *"&amp;
      SOURCE!C2610&amp;", "&amp; IF(lookups!$E$2-LEN(SOURCE!C2610) &gt;= 0, REPT(" ",lookups!$E$2-LEN(SOURCE!C2610)), "")&amp;
      SOURCE!D2610&amp;", "&amp; IF(lookups!$F$2-LEN(SOURCE!D2610) &gt;= 0, REPT(" ",lookups!$F$2-LEN(SOURCE!D2610)), "")&amp;
      SOURCE!E2610&amp;", "&amp; IF(lookups!$G$2-LEN(SOURCE!E2610) &gt;=0, REPT(" ",lookups!$G$2-LEN(SOURCE!E2610)), "")&amp;
      SOURCE!F2610&amp;", "&amp; IF(lookups!$H$2-LEN(SOURCE!F2610) &gt;= 0, REPT(" ",lookups!$H$2-LEN(SOURCE!F2610)+2), "")&amp;"("&amp;
      SUBSTITUTE(TEXT(SOURCE!G2610,"??0"),"  ","")&amp;" &lt;&lt; TAM_MAX_BITS) |"&amp; IF(lookups!$I$2-3 &gt;= 0, REPT(" ",MAX(1,lookups!$I$2-5+4+1-1-LEN(  IF(ISTEXT(SOURCE!H2610),SOURCE!H2610,  SUBSTITUTE(SUBSTITUTE(TEXT(SOURCE!H2610,"????0"),"  ","")," ",""))   ))), "")&amp;
       IF(ISTEXT(SOURCE!H2610),SOURCE!H2610, SUBSTITUTE(SUBSTITUTE(TEXT(SOURCE!H2610,"????0"),"  ","")," ",""))   &amp;","&amp; IF(lookups!$J$2-3 &gt;= 0, REPT(" ",lookups!$J$2-3-5), "")&amp;
      SOURCE!I2610&amp;
" | "&amp; IF(lookups!$K$2-LEN(SOURCE!I2610) &gt;= 0, REPT(" ",lookups!$K$2-LEN(SOURCE!I2610)), "")&amp;
      SOURCE!J2610&amp;      IF(lookups!$L$2-LEN(SOURCE!J2610) &gt;= 0, REPT(" ",lookups!$L$2-LEN(SOURCE!J2610)), "")&amp;
" | "&amp; IF(lookups!$K$2-LEN(SOURCE!I2610) &gt;= 0, REPT(" ",lookups!$K$2-LEN(SOURCE!I2610)), "")&amp;
      SOURCE!K2610&amp;      IF(lookups!$L$2-LEN(SOURCE!K2610) &gt;= 0, REPT(" ",lookups!$M$2-LEN(SOURCE!K2610)), "")&amp;
" | "&amp; SOURCE!L2610&amp;      IF(lookups!$O$2-LEN(SOURCE!L2610) &gt;= 0, REPT(" ",lookups!$O$2-LEN(SOURCE!L2610)), "")&amp;
" | "&amp; SOURCE!M2610&amp;      IF(lookups!$P$2-LEN(SOURCE!M2610) &gt;= 0, REPT(" ",lookups!$P$2-LEN(SOURCE!M2610)), "")&amp;
      "},"&amp;IF(SOURCE!O2610&lt;&gt;"",""&amp;SOURCE!O2610,"")
 )
)
)</f>
        <v>0</v>
      </c>
    </row>
    <row r="2574" customFormat="false" ht="15.75" hidden="true" customHeight="false" outlineLevel="0" collapsed="false">
      <c r="A2574" s="263" t="n">
        <f aca="false">IF(AND(OR(SOURCE!A2611="",ISBLANK(SOURCE!A2611)),SOURCE!B2611&gt;0),IF(ISBLANK(SOURCE!C2611),"",SOURCE!C2611),
IF(SOURCE!B2611&lt;0,VLOOKUP(SOURCE!B2611,lookups!A$1:B$25,2,0),
  IF(ISBLANK(SOURCE!B2611),
    "",
    "/* "&amp;TEXT(SOURCE!B2611,"???0")&amp;" *"&amp;
      SOURCE!C2611&amp;", "&amp; IF(lookups!$E$2-LEN(SOURCE!C2611) &gt;= 0, REPT(" ",lookups!$E$2-LEN(SOURCE!C2611)), "")&amp;
      SOURCE!D2611&amp;", "&amp; IF(lookups!$F$2-LEN(SOURCE!D2611) &gt;= 0, REPT(" ",lookups!$F$2-LEN(SOURCE!D2611)), "")&amp;
      SOURCE!E2611&amp;", "&amp; IF(lookups!$G$2-LEN(SOURCE!E2611) &gt;=0, REPT(" ",lookups!$G$2-LEN(SOURCE!E2611)), "")&amp;
      SOURCE!F2611&amp;", "&amp; IF(lookups!$H$2-LEN(SOURCE!F2611) &gt;= 0, REPT(" ",lookups!$H$2-LEN(SOURCE!F2611)+2), "")&amp;"("&amp;
      SUBSTITUTE(TEXT(SOURCE!G2611,"??0"),"  ","")&amp;" &lt;&lt; TAM_MAX_BITS) |"&amp; IF(lookups!$I$2-3 &gt;= 0, REPT(" ",MAX(1,lookups!$I$2-5+4+1-1-LEN(  IF(ISTEXT(SOURCE!H2611),SOURCE!H2611,  SUBSTITUTE(SUBSTITUTE(TEXT(SOURCE!H2611,"????0"),"  ","")," ",""))   ))), "")&amp;
       IF(ISTEXT(SOURCE!H2611),SOURCE!H2611, SUBSTITUTE(SUBSTITUTE(TEXT(SOURCE!H2611,"????0"),"  ","")," ",""))   &amp;","&amp; IF(lookups!$J$2-3 &gt;= 0, REPT(" ",lookups!$J$2-3-5), "")&amp;
      SOURCE!I2611&amp;
" | "&amp; IF(lookups!$K$2-LEN(SOURCE!I2611) &gt;= 0, REPT(" ",lookups!$K$2-LEN(SOURCE!I2611)), "")&amp;
      SOURCE!J2611&amp;      IF(lookups!$L$2-LEN(SOURCE!J2611) &gt;= 0, REPT(" ",lookups!$L$2-LEN(SOURCE!J2611)), "")&amp;
" | "&amp; IF(lookups!$K$2-LEN(SOURCE!I2611) &gt;= 0, REPT(" ",lookups!$K$2-LEN(SOURCE!I2611)), "")&amp;
      SOURCE!K2611&amp;      IF(lookups!$L$2-LEN(SOURCE!K2611) &gt;= 0, REPT(" ",lookups!$M$2-LEN(SOURCE!K2611)), "")&amp;
" | "&amp; SOURCE!L2611&amp;      IF(lookups!$O$2-LEN(SOURCE!L2611) &gt;= 0, REPT(" ",lookups!$O$2-LEN(SOURCE!L2611)), "")&amp;
" | "&amp; SOURCE!M2611&amp;      IF(lookups!$P$2-LEN(SOURCE!M2611) &gt;= 0, REPT(" ",lookups!$P$2-LEN(SOURCE!M2611)), "")&amp;
      "},"&amp;IF(SOURCE!O2611&lt;&gt;"",""&amp;SOURCE!O2611,"")
 )
)
)</f>
        <v>0</v>
      </c>
    </row>
    <row r="2575" customFormat="false" ht="15.75" hidden="true" customHeight="false" outlineLevel="0" collapsed="false">
      <c r="A2575" s="263" t="n">
        <f aca="false">IF(AND(OR(SOURCE!A2612="",ISBLANK(SOURCE!A2612)),SOURCE!B2612&gt;0),IF(ISBLANK(SOURCE!C2612),"",SOURCE!C2612),
IF(SOURCE!B2612&lt;0,VLOOKUP(SOURCE!B2612,lookups!A$1:B$25,2,0),
  IF(ISBLANK(SOURCE!B2612),
    "",
    "/* "&amp;TEXT(SOURCE!B2612,"???0")&amp;" *"&amp;
      SOURCE!C2612&amp;", "&amp; IF(lookups!$E$2-LEN(SOURCE!C2612) &gt;= 0, REPT(" ",lookups!$E$2-LEN(SOURCE!C2612)), "")&amp;
      SOURCE!D2612&amp;", "&amp; IF(lookups!$F$2-LEN(SOURCE!D2612) &gt;= 0, REPT(" ",lookups!$F$2-LEN(SOURCE!D2612)), "")&amp;
      SOURCE!E2612&amp;", "&amp; IF(lookups!$G$2-LEN(SOURCE!E2612) &gt;=0, REPT(" ",lookups!$G$2-LEN(SOURCE!E2612)), "")&amp;
      SOURCE!F2612&amp;", "&amp; IF(lookups!$H$2-LEN(SOURCE!F2612) &gt;= 0, REPT(" ",lookups!$H$2-LEN(SOURCE!F2612)+2), "")&amp;"("&amp;
      SUBSTITUTE(TEXT(SOURCE!G2612,"??0"),"  ","")&amp;" &lt;&lt; TAM_MAX_BITS) |"&amp; IF(lookups!$I$2-3 &gt;= 0, REPT(" ",MAX(1,lookups!$I$2-5+4+1-1-LEN(  IF(ISTEXT(SOURCE!H2612),SOURCE!H2612,  SUBSTITUTE(SUBSTITUTE(TEXT(SOURCE!H2612,"????0"),"  ","")," ",""))   ))), "")&amp;
       IF(ISTEXT(SOURCE!H2612),SOURCE!H2612, SUBSTITUTE(SUBSTITUTE(TEXT(SOURCE!H2612,"????0"),"  ","")," ",""))   &amp;","&amp; IF(lookups!$J$2-3 &gt;= 0, REPT(" ",lookups!$J$2-3-5), "")&amp;
      SOURCE!I2612&amp;
" | "&amp; IF(lookups!$K$2-LEN(SOURCE!I2612) &gt;= 0, REPT(" ",lookups!$K$2-LEN(SOURCE!I2612)), "")&amp;
      SOURCE!J2612&amp;      IF(lookups!$L$2-LEN(SOURCE!J2612) &gt;= 0, REPT(" ",lookups!$L$2-LEN(SOURCE!J2612)), "")&amp;
" | "&amp; IF(lookups!$K$2-LEN(SOURCE!I2612) &gt;= 0, REPT(" ",lookups!$K$2-LEN(SOURCE!I2612)), "")&amp;
      SOURCE!K2612&amp;      IF(lookups!$L$2-LEN(SOURCE!K2612) &gt;= 0, REPT(" ",lookups!$M$2-LEN(SOURCE!K2612)), "")&amp;
" | "&amp; SOURCE!L2612&amp;      IF(lookups!$O$2-LEN(SOURCE!L2612) &gt;= 0, REPT(" ",lookups!$O$2-LEN(SOURCE!L2612)), "")&amp;
" | "&amp; SOURCE!M2612&amp;      IF(lookups!$P$2-LEN(SOURCE!M2612) &gt;= 0, REPT(" ",lookups!$P$2-LEN(SOURCE!M2612)), "")&amp;
      "},"&amp;IF(SOURCE!O2612&lt;&gt;"",""&amp;SOURCE!O2612,"")
 )
)
)</f>
        <v>0</v>
      </c>
    </row>
    <row r="2576" customFormat="false" ht="15.75" hidden="true" customHeight="false" outlineLevel="0" collapsed="false">
      <c r="A2576" s="263" t="n">
        <f aca="false">IF(AND(OR(SOURCE!A2613="",ISBLANK(SOURCE!A2613)),SOURCE!B2613&gt;0),IF(ISBLANK(SOURCE!C2613),"",SOURCE!C2613),
IF(SOURCE!B2613&lt;0,VLOOKUP(SOURCE!B2613,lookups!A$1:B$25,2,0),
  IF(ISBLANK(SOURCE!B2613),
    "",
    "/* "&amp;TEXT(SOURCE!B2613,"???0")&amp;" *"&amp;
      SOURCE!C2613&amp;", "&amp; IF(lookups!$E$2-LEN(SOURCE!C2613) &gt;= 0, REPT(" ",lookups!$E$2-LEN(SOURCE!C2613)), "")&amp;
      SOURCE!D2613&amp;", "&amp; IF(lookups!$F$2-LEN(SOURCE!D2613) &gt;= 0, REPT(" ",lookups!$F$2-LEN(SOURCE!D2613)), "")&amp;
      SOURCE!E2613&amp;", "&amp; IF(lookups!$G$2-LEN(SOURCE!E2613) &gt;=0, REPT(" ",lookups!$G$2-LEN(SOURCE!E2613)), "")&amp;
      SOURCE!F2613&amp;", "&amp; IF(lookups!$H$2-LEN(SOURCE!F2613) &gt;= 0, REPT(" ",lookups!$H$2-LEN(SOURCE!F2613)+2), "")&amp;"("&amp;
      SUBSTITUTE(TEXT(SOURCE!G2613,"??0"),"  ","")&amp;" &lt;&lt; TAM_MAX_BITS) |"&amp; IF(lookups!$I$2-3 &gt;= 0, REPT(" ",MAX(1,lookups!$I$2-5+4+1-1-LEN(  IF(ISTEXT(SOURCE!H2613),SOURCE!H2613,  SUBSTITUTE(SUBSTITUTE(TEXT(SOURCE!H2613,"????0"),"  ","")," ",""))   ))), "")&amp;
       IF(ISTEXT(SOURCE!H2613),SOURCE!H2613, SUBSTITUTE(SUBSTITUTE(TEXT(SOURCE!H2613,"????0"),"  ","")," ",""))   &amp;","&amp; IF(lookups!$J$2-3 &gt;= 0, REPT(" ",lookups!$J$2-3-5), "")&amp;
      SOURCE!I2613&amp;
" | "&amp; IF(lookups!$K$2-LEN(SOURCE!I2613) &gt;= 0, REPT(" ",lookups!$K$2-LEN(SOURCE!I2613)), "")&amp;
      SOURCE!J2613&amp;      IF(lookups!$L$2-LEN(SOURCE!J2613) &gt;= 0, REPT(" ",lookups!$L$2-LEN(SOURCE!J2613)), "")&amp;
" | "&amp; IF(lookups!$K$2-LEN(SOURCE!I2613) &gt;= 0, REPT(" ",lookups!$K$2-LEN(SOURCE!I2613)), "")&amp;
      SOURCE!K2613&amp;      IF(lookups!$L$2-LEN(SOURCE!K2613) &gt;= 0, REPT(" ",lookups!$M$2-LEN(SOURCE!K2613)), "")&amp;
" | "&amp; SOURCE!L2613&amp;      IF(lookups!$O$2-LEN(SOURCE!L2613) &gt;= 0, REPT(" ",lookups!$O$2-LEN(SOURCE!L2613)), "")&amp;
" | "&amp; SOURCE!M2613&amp;      IF(lookups!$P$2-LEN(SOURCE!M2613) &gt;= 0, REPT(" ",lookups!$P$2-LEN(SOURCE!M2613)), "")&amp;
      "},"&amp;IF(SOURCE!O2613&lt;&gt;"",""&amp;SOURCE!O2613,"")
 )
)
)</f>
        <v>0</v>
      </c>
    </row>
    <row r="2577" customFormat="false" ht="15.75" hidden="true" customHeight="false" outlineLevel="0" collapsed="false">
      <c r="A2577" s="263" t="n">
        <f aca="false">IF(AND(OR(SOURCE!A2614="",ISBLANK(SOURCE!A2614)),SOURCE!B2614&gt;0),IF(ISBLANK(SOURCE!C2614),"",SOURCE!C2614),
IF(SOURCE!B2614&lt;0,VLOOKUP(SOURCE!B2614,lookups!A$1:B$25,2,0),
  IF(ISBLANK(SOURCE!B2614),
    "",
    "/* "&amp;TEXT(SOURCE!B2614,"???0")&amp;" *"&amp;
      SOURCE!C2614&amp;", "&amp; IF(lookups!$E$2-LEN(SOURCE!C2614) &gt;= 0, REPT(" ",lookups!$E$2-LEN(SOURCE!C2614)), "")&amp;
      SOURCE!D2614&amp;", "&amp; IF(lookups!$F$2-LEN(SOURCE!D2614) &gt;= 0, REPT(" ",lookups!$F$2-LEN(SOURCE!D2614)), "")&amp;
      SOURCE!E2614&amp;", "&amp; IF(lookups!$G$2-LEN(SOURCE!E2614) &gt;=0, REPT(" ",lookups!$G$2-LEN(SOURCE!E2614)), "")&amp;
      SOURCE!F2614&amp;", "&amp; IF(lookups!$H$2-LEN(SOURCE!F2614) &gt;= 0, REPT(" ",lookups!$H$2-LEN(SOURCE!F2614)+2), "")&amp;"("&amp;
      SUBSTITUTE(TEXT(SOURCE!G2614,"??0"),"  ","")&amp;" &lt;&lt; TAM_MAX_BITS) |"&amp; IF(lookups!$I$2-3 &gt;= 0, REPT(" ",MAX(1,lookups!$I$2-5+4+1-1-LEN(  IF(ISTEXT(SOURCE!H2614),SOURCE!H2614,  SUBSTITUTE(SUBSTITUTE(TEXT(SOURCE!H2614,"????0"),"  ","")," ",""))   ))), "")&amp;
       IF(ISTEXT(SOURCE!H2614),SOURCE!H2614, SUBSTITUTE(SUBSTITUTE(TEXT(SOURCE!H2614,"????0"),"  ","")," ",""))   &amp;","&amp; IF(lookups!$J$2-3 &gt;= 0, REPT(" ",lookups!$J$2-3-5), "")&amp;
      SOURCE!I2614&amp;
" | "&amp; IF(lookups!$K$2-LEN(SOURCE!I2614) &gt;= 0, REPT(" ",lookups!$K$2-LEN(SOURCE!I2614)), "")&amp;
      SOURCE!J2614&amp;      IF(lookups!$L$2-LEN(SOURCE!J2614) &gt;= 0, REPT(" ",lookups!$L$2-LEN(SOURCE!J2614)), "")&amp;
" | "&amp; IF(lookups!$K$2-LEN(SOURCE!I2614) &gt;= 0, REPT(" ",lookups!$K$2-LEN(SOURCE!I2614)), "")&amp;
      SOURCE!K2614&amp;      IF(lookups!$L$2-LEN(SOURCE!K2614) &gt;= 0, REPT(" ",lookups!$M$2-LEN(SOURCE!K2614)), "")&amp;
" | "&amp; SOURCE!L2614&amp;      IF(lookups!$O$2-LEN(SOURCE!L2614) &gt;= 0, REPT(" ",lookups!$O$2-LEN(SOURCE!L2614)), "")&amp;
" | "&amp; SOURCE!M2614&amp;      IF(lookups!$P$2-LEN(SOURCE!M2614) &gt;= 0, REPT(" ",lookups!$P$2-LEN(SOURCE!M2614)), "")&amp;
      "},"&amp;IF(SOURCE!O2614&lt;&gt;"",""&amp;SOURCE!O2614,"")
 )
)
)</f>
        <v>0</v>
      </c>
    </row>
    <row r="2578" customFormat="false" ht="15.75" hidden="true" customHeight="false" outlineLevel="0" collapsed="false">
      <c r="A2578" s="263" t="n">
        <f aca="false">IF(AND(OR(SOURCE!A2615="",ISBLANK(SOURCE!A2615)),SOURCE!B2615&gt;0),IF(ISBLANK(SOURCE!C2615),"",SOURCE!C2615),
IF(SOURCE!B2615&lt;0,VLOOKUP(SOURCE!B2615,lookups!A$1:B$25,2,0),
  IF(ISBLANK(SOURCE!B2615),
    "",
    "/* "&amp;TEXT(SOURCE!B2615,"???0")&amp;" *"&amp;
      SOURCE!C2615&amp;", "&amp; IF(lookups!$E$2-LEN(SOURCE!C2615) &gt;= 0, REPT(" ",lookups!$E$2-LEN(SOURCE!C2615)), "")&amp;
      SOURCE!D2615&amp;", "&amp; IF(lookups!$F$2-LEN(SOURCE!D2615) &gt;= 0, REPT(" ",lookups!$F$2-LEN(SOURCE!D2615)), "")&amp;
      SOURCE!E2615&amp;", "&amp; IF(lookups!$G$2-LEN(SOURCE!E2615) &gt;=0, REPT(" ",lookups!$G$2-LEN(SOURCE!E2615)), "")&amp;
      SOURCE!F2615&amp;", "&amp; IF(lookups!$H$2-LEN(SOURCE!F2615) &gt;= 0, REPT(" ",lookups!$H$2-LEN(SOURCE!F2615)+2), "")&amp;"("&amp;
      SUBSTITUTE(TEXT(SOURCE!G2615,"??0"),"  ","")&amp;" &lt;&lt; TAM_MAX_BITS) |"&amp; IF(lookups!$I$2-3 &gt;= 0, REPT(" ",MAX(1,lookups!$I$2-5+4+1-1-LEN(  IF(ISTEXT(SOURCE!H2615),SOURCE!H2615,  SUBSTITUTE(SUBSTITUTE(TEXT(SOURCE!H2615,"????0"),"  ","")," ",""))   ))), "")&amp;
       IF(ISTEXT(SOURCE!H2615),SOURCE!H2615, SUBSTITUTE(SUBSTITUTE(TEXT(SOURCE!H2615,"????0"),"  ","")," ",""))   &amp;","&amp; IF(lookups!$J$2-3 &gt;= 0, REPT(" ",lookups!$J$2-3-5), "")&amp;
      SOURCE!I2615&amp;
" | "&amp; IF(lookups!$K$2-LEN(SOURCE!I2615) &gt;= 0, REPT(" ",lookups!$K$2-LEN(SOURCE!I2615)), "")&amp;
      SOURCE!J2615&amp;      IF(lookups!$L$2-LEN(SOURCE!J2615) &gt;= 0, REPT(" ",lookups!$L$2-LEN(SOURCE!J2615)), "")&amp;
" | "&amp; IF(lookups!$K$2-LEN(SOURCE!I2615) &gt;= 0, REPT(" ",lookups!$K$2-LEN(SOURCE!I2615)), "")&amp;
      SOURCE!K2615&amp;      IF(lookups!$L$2-LEN(SOURCE!K2615) &gt;= 0, REPT(" ",lookups!$M$2-LEN(SOURCE!K2615)), "")&amp;
" | "&amp; SOURCE!L2615&amp;      IF(lookups!$O$2-LEN(SOURCE!L2615) &gt;= 0, REPT(" ",lookups!$O$2-LEN(SOURCE!L2615)), "")&amp;
" | "&amp; SOURCE!M2615&amp;      IF(lookups!$P$2-LEN(SOURCE!M2615) &gt;= 0, REPT(" ",lookups!$P$2-LEN(SOURCE!M2615)), "")&amp;
      "},"&amp;IF(SOURCE!O2615&lt;&gt;"",""&amp;SOURCE!O2615,"")
 )
)
)</f>
        <v>0</v>
      </c>
    </row>
    <row r="2579" customFormat="false" ht="15.75" hidden="true" customHeight="false" outlineLevel="0" collapsed="false">
      <c r="A2579" s="263" t="n">
        <f aca="false">IF(AND(OR(SOURCE!A2616="",ISBLANK(SOURCE!A2616)),SOURCE!B2616&gt;0),IF(ISBLANK(SOURCE!C2616),"",SOURCE!C2616),
IF(SOURCE!B2616&lt;0,VLOOKUP(SOURCE!B2616,lookups!A$1:B$25,2,0),
  IF(ISBLANK(SOURCE!B2616),
    "",
    "/* "&amp;TEXT(SOURCE!B2616,"???0")&amp;" *"&amp;
      SOURCE!C2616&amp;", "&amp; IF(lookups!$E$2-LEN(SOURCE!C2616) &gt;= 0, REPT(" ",lookups!$E$2-LEN(SOURCE!C2616)), "")&amp;
      SOURCE!D2616&amp;", "&amp; IF(lookups!$F$2-LEN(SOURCE!D2616) &gt;= 0, REPT(" ",lookups!$F$2-LEN(SOURCE!D2616)), "")&amp;
      SOURCE!E2616&amp;", "&amp; IF(lookups!$G$2-LEN(SOURCE!E2616) &gt;=0, REPT(" ",lookups!$G$2-LEN(SOURCE!E2616)), "")&amp;
      SOURCE!F2616&amp;", "&amp; IF(lookups!$H$2-LEN(SOURCE!F2616) &gt;= 0, REPT(" ",lookups!$H$2-LEN(SOURCE!F2616)+2), "")&amp;"("&amp;
      SUBSTITUTE(TEXT(SOURCE!G2616,"??0"),"  ","")&amp;" &lt;&lt; TAM_MAX_BITS) |"&amp; IF(lookups!$I$2-3 &gt;= 0, REPT(" ",MAX(1,lookups!$I$2-5+4+1-1-LEN(  IF(ISTEXT(SOURCE!H2616),SOURCE!H2616,  SUBSTITUTE(SUBSTITUTE(TEXT(SOURCE!H2616,"????0"),"  ","")," ",""))   ))), "")&amp;
       IF(ISTEXT(SOURCE!H2616),SOURCE!H2616, SUBSTITUTE(SUBSTITUTE(TEXT(SOURCE!H2616,"????0"),"  ","")," ",""))   &amp;","&amp; IF(lookups!$J$2-3 &gt;= 0, REPT(" ",lookups!$J$2-3-5), "")&amp;
      SOURCE!I2616&amp;
" | "&amp; IF(lookups!$K$2-LEN(SOURCE!I2616) &gt;= 0, REPT(" ",lookups!$K$2-LEN(SOURCE!I2616)), "")&amp;
      SOURCE!J2616&amp;      IF(lookups!$L$2-LEN(SOURCE!J2616) &gt;= 0, REPT(" ",lookups!$L$2-LEN(SOURCE!J2616)), "")&amp;
" | "&amp; IF(lookups!$K$2-LEN(SOURCE!I2616) &gt;= 0, REPT(" ",lookups!$K$2-LEN(SOURCE!I2616)), "")&amp;
      SOURCE!K2616&amp;      IF(lookups!$L$2-LEN(SOURCE!K2616) &gt;= 0, REPT(" ",lookups!$M$2-LEN(SOURCE!K2616)), "")&amp;
" | "&amp; SOURCE!L2616&amp;      IF(lookups!$O$2-LEN(SOURCE!L2616) &gt;= 0, REPT(" ",lookups!$O$2-LEN(SOURCE!L2616)), "")&amp;
" | "&amp; SOURCE!M2616&amp;      IF(lookups!$P$2-LEN(SOURCE!M2616) &gt;= 0, REPT(" ",lookups!$P$2-LEN(SOURCE!M2616)), "")&amp;
      "},"&amp;IF(SOURCE!O2616&lt;&gt;"",""&amp;SOURCE!O2616,"")
 )
)
)</f>
        <v>0</v>
      </c>
    </row>
    <row r="2580" customFormat="false" ht="15.75" hidden="true" customHeight="false" outlineLevel="0" collapsed="false">
      <c r="A2580" s="263" t="n">
        <f aca="false">IF(AND(OR(SOURCE!A2617="",ISBLANK(SOURCE!A2617)),SOURCE!B2617&gt;0),IF(ISBLANK(SOURCE!C2617),"",SOURCE!C2617),
IF(SOURCE!B2617&lt;0,VLOOKUP(SOURCE!B2617,lookups!A$1:B$25,2,0),
  IF(ISBLANK(SOURCE!B2617),
    "",
    "/* "&amp;TEXT(SOURCE!B2617,"???0")&amp;" *"&amp;
      SOURCE!C2617&amp;", "&amp; IF(lookups!$E$2-LEN(SOURCE!C2617) &gt;= 0, REPT(" ",lookups!$E$2-LEN(SOURCE!C2617)), "")&amp;
      SOURCE!D2617&amp;", "&amp; IF(lookups!$F$2-LEN(SOURCE!D2617) &gt;= 0, REPT(" ",lookups!$F$2-LEN(SOURCE!D2617)), "")&amp;
      SOURCE!E2617&amp;", "&amp; IF(lookups!$G$2-LEN(SOURCE!E2617) &gt;=0, REPT(" ",lookups!$G$2-LEN(SOURCE!E2617)), "")&amp;
      SOURCE!F2617&amp;", "&amp; IF(lookups!$H$2-LEN(SOURCE!F2617) &gt;= 0, REPT(" ",lookups!$H$2-LEN(SOURCE!F2617)+2), "")&amp;"("&amp;
      SUBSTITUTE(TEXT(SOURCE!G2617,"??0"),"  ","")&amp;" &lt;&lt; TAM_MAX_BITS) |"&amp; IF(lookups!$I$2-3 &gt;= 0, REPT(" ",MAX(1,lookups!$I$2-5+4+1-1-LEN(  IF(ISTEXT(SOURCE!H2617),SOURCE!H2617,  SUBSTITUTE(SUBSTITUTE(TEXT(SOURCE!H2617,"????0"),"  ","")," ",""))   ))), "")&amp;
       IF(ISTEXT(SOURCE!H2617),SOURCE!H2617, SUBSTITUTE(SUBSTITUTE(TEXT(SOURCE!H2617,"????0"),"  ","")," ",""))   &amp;","&amp; IF(lookups!$J$2-3 &gt;= 0, REPT(" ",lookups!$J$2-3-5), "")&amp;
      SOURCE!I2617&amp;
" | "&amp; IF(lookups!$K$2-LEN(SOURCE!I2617) &gt;= 0, REPT(" ",lookups!$K$2-LEN(SOURCE!I2617)), "")&amp;
      SOURCE!J2617&amp;      IF(lookups!$L$2-LEN(SOURCE!J2617) &gt;= 0, REPT(" ",lookups!$L$2-LEN(SOURCE!J2617)), "")&amp;
" | "&amp; IF(lookups!$K$2-LEN(SOURCE!I2617) &gt;= 0, REPT(" ",lookups!$K$2-LEN(SOURCE!I2617)), "")&amp;
      SOURCE!K2617&amp;      IF(lookups!$L$2-LEN(SOURCE!K2617) &gt;= 0, REPT(" ",lookups!$M$2-LEN(SOURCE!K2617)), "")&amp;
" | "&amp; SOURCE!L2617&amp;      IF(lookups!$O$2-LEN(SOURCE!L2617) &gt;= 0, REPT(" ",lookups!$O$2-LEN(SOURCE!L2617)), "")&amp;
" | "&amp; SOURCE!M2617&amp;      IF(lookups!$P$2-LEN(SOURCE!M2617) &gt;= 0, REPT(" ",lookups!$P$2-LEN(SOURCE!M2617)), "")&amp;
      "},"&amp;IF(SOURCE!O2617&lt;&gt;"",""&amp;SOURCE!O2617,"")
 )
)
)</f>
        <v>0</v>
      </c>
    </row>
    <row r="2581" customFormat="false" ht="15.75" hidden="true" customHeight="false" outlineLevel="0" collapsed="false">
      <c r="A2581" s="263" t="n">
        <f aca="false">IF(AND(OR(SOURCE!A2618="",ISBLANK(SOURCE!A2618)),SOURCE!B2618&gt;0),IF(ISBLANK(SOURCE!C2618),"",SOURCE!C2618),
IF(SOURCE!B2618&lt;0,VLOOKUP(SOURCE!B2618,lookups!A$1:B$25,2,0),
  IF(ISBLANK(SOURCE!B2618),
    "",
    "/* "&amp;TEXT(SOURCE!B2618,"???0")&amp;" *"&amp;
      SOURCE!C2618&amp;", "&amp; IF(lookups!$E$2-LEN(SOURCE!C2618) &gt;= 0, REPT(" ",lookups!$E$2-LEN(SOURCE!C2618)), "")&amp;
      SOURCE!D2618&amp;", "&amp; IF(lookups!$F$2-LEN(SOURCE!D2618) &gt;= 0, REPT(" ",lookups!$F$2-LEN(SOURCE!D2618)), "")&amp;
      SOURCE!E2618&amp;", "&amp; IF(lookups!$G$2-LEN(SOURCE!E2618) &gt;=0, REPT(" ",lookups!$G$2-LEN(SOURCE!E2618)), "")&amp;
      SOURCE!F2618&amp;", "&amp; IF(lookups!$H$2-LEN(SOURCE!F2618) &gt;= 0, REPT(" ",lookups!$H$2-LEN(SOURCE!F2618)+2), "")&amp;"("&amp;
      SUBSTITUTE(TEXT(SOURCE!G2618,"??0"),"  ","")&amp;" &lt;&lt; TAM_MAX_BITS) |"&amp; IF(lookups!$I$2-3 &gt;= 0, REPT(" ",MAX(1,lookups!$I$2-5+4+1-1-LEN(  IF(ISTEXT(SOURCE!H2618),SOURCE!H2618,  SUBSTITUTE(SUBSTITUTE(TEXT(SOURCE!H2618,"????0"),"  ","")," ",""))   ))), "")&amp;
       IF(ISTEXT(SOURCE!H2618),SOURCE!H2618, SUBSTITUTE(SUBSTITUTE(TEXT(SOURCE!H2618,"????0"),"  ","")," ",""))   &amp;","&amp; IF(lookups!$J$2-3 &gt;= 0, REPT(" ",lookups!$J$2-3-5), "")&amp;
      SOURCE!I2618&amp;
" | "&amp; IF(lookups!$K$2-LEN(SOURCE!I2618) &gt;= 0, REPT(" ",lookups!$K$2-LEN(SOURCE!I2618)), "")&amp;
      SOURCE!J2618&amp;      IF(lookups!$L$2-LEN(SOURCE!J2618) &gt;= 0, REPT(" ",lookups!$L$2-LEN(SOURCE!J2618)), "")&amp;
" | "&amp; IF(lookups!$K$2-LEN(SOURCE!I2618) &gt;= 0, REPT(" ",lookups!$K$2-LEN(SOURCE!I2618)), "")&amp;
      SOURCE!K2618&amp;      IF(lookups!$L$2-LEN(SOURCE!K2618) &gt;= 0, REPT(" ",lookups!$M$2-LEN(SOURCE!K2618)), "")&amp;
" | "&amp; SOURCE!L2618&amp;      IF(lookups!$O$2-LEN(SOURCE!L2618) &gt;= 0, REPT(" ",lookups!$O$2-LEN(SOURCE!L2618)), "")&amp;
" | "&amp; SOURCE!M2618&amp;      IF(lookups!$P$2-LEN(SOURCE!M2618) &gt;= 0, REPT(" ",lookups!$P$2-LEN(SOURCE!M2618)), "")&amp;
      "},"&amp;IF(SOURCE!O2618&lt;&gt;"",""&amp;SOURCE!O2618,"")
 )
)
)</f>
        <v>0</v>
      </c>
    </row>
    <row r="2582" customFormat="false" ht="15.75" hidden="true" customHeight="false" outlineLevel="0" collapsed="false">
      <c r="A2582" s="263" t="n">
        <f aca="false">IF(AND(OR(SOURCE!A2619="",ISBLANK(SOURCE!A2619)),SOURCE!B2619&gt;0),IF(ISBLANK(SOURCE!C2619),"",SOURCE!C2619),
IF(SOURCE!B2619&lt;0,VLOOKUP(SOURCE!B2619,lookups!A$1:B$25,2,0),
  IF(ISBLANK(SOURCE!B2619),
    "",
    "/* "&amp;TEXT(SOURCE!B2619,"???0")&amp;" *"&amp;
      SOURCE!C2619&amp;", "&amp; IF(lookups!$E$2-LEN(SOURCE!C2619) &gt;= 0, REPT(" ",lookups!$E$2-LEN(SOURCE!C2619)), "")&amp;
      SOURCE!D2619&amp;", "&amp; IF(lookups!$F$2-LEN(SOURCE!D2619) &gt;= 0, REPT(" ",lookups!$F$2-LEN(SOURCE!D2619)), "")&amp;
      SOURCE!E2619&amp;", "&amp; IF(lookups!$G$2-LEN(SOURCE!E2619) &gt;=0, REPT(" ",lookups!$G$2-LEN(SOURCE!E2619)), "")&amp;
      SOURCE!F2619&amp;", "&amp; IF(lookups!$H$2-LEN(SOURCE!F2619) &gt;= 0, REPT(" ",lookups!$H$2-LEN(SOURCE!F2619)+2), "")&amp;"("&amp;
      SUBSTITUTE(TEXT(SOURCE!G2619,"??0"),"  ","")&amp;" &lt;&lt; TAM_MAX_BITS) |"&amp; IF(lookups!$I$2-3 &gt;= 0, REPT(" ",MAX(1,lookups!$I$2-5+4+1-1-LEN(  IF(ISTEXT(SOURCE!H2619),SOURCE!H2619,  SUBSTITUTE(SUBSTITUTE(TEXT(SOURCE!H2619,"????0"),"  ","")," ",""))   ))), "")&amp;
       IF(ISTEXT(SOURCE!H2619),SOURCE!H2619, SUBSTITUTE(SUBSTITUTE(TEXT(SOURCE!H2619,"????0"),"  ","")," ",""))   &amp;","&amp; IF(lookups!$J$2-3 &gt;= 0, REPT(" ",lookups!$J$2-3-5), "")&amp;
      SOURCE!I2619&amp;
" | "&amp; IF(lookups!$K$2-LEN(SOURCE!I2619) &gt;= 0, REPT(" ",lookups!$K$2-LEN(SOURCE!I2619)), "")&amp;
      SOURCE!J2619&amp;      IF(lookups!$L$2-LEN(SOURCE!J2619) &gt;= 0, REPT(" ",lookups!$L$2-LEN(SOURCE!J2619)), "")&amp;
" | "&amp; IF(lookups!$K$2-LEN(SOURCE!I2619) &gt;= 0, REPT(" ",lookups!$K$2-LEN(SOURCE!I2619)), "")&amp;
      SOURCE!K2619&amp;      IF(lookups!$L$2-LEN(SOURCE!K2619) &gt;= 0, REPT(" ",lookups!$M$2-LEN(SOURCE!K2619)), "")&amp;
" | "&amp; SOURCE!L2619&amp;      IF(lookups!$O$2-LEN(SOURCE!L2619) &gt;= 0, REPT(" ",lookups!$O$2-LEN(SOURCE!L2619)), "")&amp;
" | "&amp; SOURCE!M2619&amp;      IF(lookups!$P$2-LEN(SOURCE!M2619) &gt;= 0, REPT(" ",lookups!$P$2-LEN(SOURCE!M2619)), "")&amp;
      "},"&amp;IF(SOURCE!O2619&lt;&gt;"",""&amp;SOURCE!O2619,"")
 )
)
)</f>
        <v>0</v>
      </c>
    </row>
    <row r="2583" customFormat="false" ht="15.75" hidden="true" customHeight="false" outlineLevel="0" collapsed="false">
      <c r="A2583" s="263" t="n">
        <f aca="false">IF(AND(OR(SOURCE!A2620="",ISBLANK(SOURCE!A2620)),SOURCE!B2620&gt;0),IF(ISBLANK(SOURCE!C2620),"",SOURCE!C2620),
IF(SOURCE!B2620&lt;0,VLOOKUP(SOURCE!B2620,lookups!A$1:B$25,2,0),
  IF(ISBLANK(SOURCE!B2620),
    "",
    "/* "&amp;TEXT(SOURCE!B2620,"???0")&amp;" *"&amp;
      SOURCE!C2620&amp;", "&amp; IF(lookups!$E$2-LEN(SOURCE!C2620) &gt;= 0, REPT(" ",lookups!$E$2-LEN(SOURCE!C2620)), "")&amp;
      SOURCE!D2620&amp;", "&amp; IF(lookups!$F$2-LEN(SOURCE!D2620) &gt;= 0, REPT(" ",lookups!$F$2-LEN(SOURCE!D2620)), "")&amp;
      SOURCE!E2620&amp;", "&amp; IF(lookups!$G$2-LEN(SOURCE!E2620) &gt;=0, REPT(" ",lookups!$G$2-LEN(SOURCE!E2620)), "")&amp;
      SOURCE!F2620&amp;", "&amp; IF(lookups!$H$2-LEN(SOURCE!F2620) &gt;= 0, REPT(" ",lookups!$H$2-LEN(SOURCE!F2620)+2), "")&amp;"("&amp;
      SUBSTITUTE(TEXT(SOURCE!G2620,"??0"),"  ","")&amp;" &lt;&lt; TAM_MAX_BITS) |"&amp; IF(lookups!$I$2-3 &gt;= 0, REPT(" ",MAX(1,lookups!$I$2-5+4+1-1-LEN(  IF(ISTEXT(SOURCE!H2620),SOURCE!H2620,  SUBSTITUTE(SUBSTITUTE(TEXT(SOURCE!H2620,"????0"),"  ","")," ",""))   ))), "")&amp;
       IF(ISTEXT(SOURCE!H2620),SOURCE!H2620, SUBSTITUTE(SUBSTITUTE(TEXT(SOURCE!H2620,"????0"),"  ","")," ",""))   &amp;","&amp; IF(lookups!$J$2-3 &gt;= 0, REPT(" ",lookups!$J$2-3-5), "")&amp;
      SOURCE!I2620&amp;
" | "&amp; IF(lookups!$K$2-LEN(SOURCE!I2620) &gt;= 0, REPT(" ",lookups!$K$2-LEN(SOURCE!I2620)), "")&amp;
      SOURCE!J2620&amp;      IF(lookups!$L$2-LEN(SOURCE!J2620) &gt;= 0, REPT(" ",lookups!$L$2-LEN(SOURCE!J2620)), "")&amp;
" | "&amp; IF(lookups!$K$2-LEN(SOURCE!I2620) &gt;= 0, REPT(" ",lookups!$K$2-LEN(SOURCE!I2620)), "")&amp;
      SOURCE!K2620&amp;      IF(lookups!$L$2-LEN(SOURCE!K2620) &gt;= 0, REPT(" ",lookups!$M$2-LEN(SOURCE!K2620)), "")&amp;
" | "&amp; SOURCE!L2620&amp;      IF(lookups!$O$2-LEN(SOURCE!L2620) &gt;= 0, REPT(" ",lookups!$O$2-LEN(SOURCE!L2620)), "")&amp;
" | "&amp; SOURCE!M2620&amp;      IF(lookups!$P$2-LEN(SOURCE!M2620) &gt;= 0, REPT(" ",lookups!$P$2-LEN(SOURCE!M2620)), "")&amp;
      "},"&amp;IF(SOURCE!O2620&lt;&gt;"",""&amp;SOURCE!O2620,"")
 )
)
)</f>
        <v>0</v>
      </c>
    </row>
    <row r="2584" customFormat="false" ht="15.75" hidden="true" customHeight="false" outlineLevel="0" collapsed="false">
      <c r="A2584" s="263" t="n">
        <f aca="false">IF(AND(OR(SOURCE!A2621="",ISBLANK(SOURCE!A2621)),SOURCE!B2621&gt;0),IF(ISBLANK(SOURCE!C2621),"",SOURCE!C2621),
IF(SOURCE!B2621&lt;0,VLOOKUP(SOURCE!B2621,lookups!A$1:B$25,2,0),
  IF(ISBLANK(SOURCE!B2621),
    "",
    "/* "&amp;TEXT(SOURCE!B2621,"???0")&amp;" *"&amp;
      SOURCE!C2621&amp;", "&amp; IF(lookups!$E$2-LEN(SOURCE!C2621) &gt;= 0, REPT(" ",lookups!$E$2-LEN(SOURCE!C2621)), "")&amp;
      SOURCE!D2621&amp;", "&amp; IF(lookups!$F$2-LEN(SOURCE!D2621) &gt;= 0, REPT(" ",lookups!$F$2-LEN(SOURCE!D2621)), "")&amp;
      SOURCE!E2621&amp;", "&amp; IF(lookups!$G$2-LEN(SOURCE!E2621) &gt;=0, REPT(" ",lookups!$G$2-LEN(SOURCE!E2621)), "")&amp;
      SOURCE!F2621&amp;", "&amp; IF(lookups!$H$2-LEN(SOURCE!F2621) &gt;= 0, REPT(" ",lookups!$H$2-LEN(SOURCE!F2621)+2), "")&amp;"("&amp;
      SUBSTITUTE(TEXT(SOURCE!G2621,"??0"),"  ","")&amp;" &lt;&lt; TAM_MAX_BITS) |"&amp; IF(lookups!$I$2-3 &gt;= 0, REPT(" ",MAX(1,lookups!$I$2-5+4+1-1-LEN(  IF(ISTEXT(SOURCE!H2621),SOURCE!H2621,  SUBSTITUTE(SUBSTITUTE(TEXT(SOURCE!H2621,"????0"),"  ","")," ",""))   ))), "")&amp;
       IF(ISTEXT(SOURCE!H2621),SOURCE!H2621, SUBSTITUTE(SUBSTITUTE(TEXT(SOURCE!H2621,"????0"),"  ","")," ",""))   &amp;","&amp; IF(lookups!$J$2-3 &gt;= 0, REPT(" ",lookups!$J$2-3-5), "")&amp;
      SOURCE!I2621&amp;
" | "&amp; IF(lookups!$K$2-LEN(SOURCE!I2621) &gt;= 0, REPT(" ",lookups!$K$2-LEN(SOURCE!I2621)), "")&amp;
      SOURCE!J2621&amp;      IF(lookups!$L$2-LEN(SOURCE!J2621) &gt;= 0, REPT(" ",lookups!$L$2-LEN(SOURCE!J2621)), "")&amp;
" | "&amp; IF(lookups!$K$2-LEN(SOURCE!I2621) &gt;= 0, REPT(" ",lookups!$K$2-LEN(SOURCE!I2621)), "")&amp;
      SOURCE!K2621&amp;      IF(lookups!$L$2-LEN(SOURCE!K2621) &gt;= 0, REPT(" ",lookups!$M$2-LEN(SOURCE!K2621)), "")&amp;
" | "&amp; SOURCE!L2621&amp;      IF(lookups!$O$2-LEN(SOURCE!L2621) &gt;= 0, REPT(" ",lookups!$O$2-LEN(SOURCE!L2621)), "")&amp;
" | "&amp; SOURCE!M2621&amp;      IF(lookups!$P$2-LEN(SOURCE!M2621) &gt;= 0, REPT(" ",lookups!$P$2-LEN(SOURCE!M2621)), "")&amp;
      "},"&amp;IF(SOURCE!O2621&lt;&gt;"",""&amp;SOURCE!O2621,"")
 )
)
)</f>
        <v>0</v>
      </c>
    </row>
    <row r="2585" customFormat="false" ht="15.75" hidden="true" customHeight="false" outlineLevel="0" collapsed="false">
      <c r="A2585" s="263" t="n">
        <f aca="false">IF(AND(OR(SOURCE!A2622="",ISBLANK(SOURCE!A2622)),SOURCE!B2622&gt;0),IF(ISBLANK(SOURCE!C2622),"",SOURCE!C2622),
IF(SOURCE!B2622&lt;0,VLOOKUP(SOURCE!B2622,lookups!A$1:B$25,2,0),
  IF(ISBLANK(SOURCE!B2622),
    "",
    "/* "&amp;TEXT(SOURCE!B2622,"???0")&amp;" *"&amp;
      SOURCE!C2622&amp;", "&amp; IF(lookups!$E$2-LEN(SOURCE!C2622) &gt;= 0, REPT(" ",lookups!$E$2-LEN(SOURCE!C2622)), "")&amp;
      SOURCE!D2622&amp;", "&amp; IF(lookups!$F$2-LEN(SOURCE!D2622) &gt;= 0, REPT(" ",lookups!$F$2-LEN(SOURCE!D2622)), "")&amp;
      SOURCE!E2622&amp;", "&amp; IF(lookups!$G$2-LEN(SOURCE!E2622) &gt;=0, REPT(" ",lookups!$G$2-LEN(SOURCE!E2622)), "")&amp;
      SOURCE!F2622&amp;", "&amp; IF(lookups!$H$2-LEN(SOURCE!F2622) &gt;= 0, REPT(" ",lookups!$H$2-LEN(SOURCE!F2622)+2), "")&amp;"("&amp;
      SUBSTITUTE(TEXT(SOURCE!G2622,"??0"),"  ","")&amp;" &lt;&lt; TAM_MAX_BITS) |"&amp; IF(lookups!$I$2-3 &gt;= 0, REPT(" ",MAX(1,lookups!$I$2-5+4+1-1-LEN(  IF(ISTEXT(SOURCE!H2622),SOURCE!H2622,  SUBSTITUTE(SUBSTITUTE(TEXT(SOURCE!H2622,"????0"),"  ","")," ",""))   ))), "")&amp;
       IF(ISTEXT(SOURCE!H2622),SOURCE!H2622, SUBSTITUTE(SUBSTITUTE(TEXT(SOURCE!H2622,"????0"),"  ","")," ",""))   &amp;","&amp; IF(lookups!$J$2-3 &gt;= 0, REPT(" ",lookups!$J$2-3-5), "")&amp;
      SOURCE!I2622&amp;
" | "&amp; IF(lookups!$K$2-LEN(SOURCE!I2622) &gt;= 0, REPT(" ",lookups!$K$2-LEN(SOURCE!I2622)), "")&amp;
      SOURCE!J2622&amp;      IF(lookups!$L$2-LEN(SOURCE!J2622) &gt;= 0, REPT(" ",lookups!$L$2-LEN(SOURCE!J2622)), "")&amp;
" | "&amp; IF(lookups!$K$2-LEN(SOURCE!I2622) &gt;= 0, REPT(" ",lookups!$K$2-LEN(SOURCE!I2622)), "")&amp;
      SOURCE!K2622&amp;      IF(lookups!$L$2-LEN(SOURCE!K2622) &gt;= 0, REPT(" ",lookups!$M$2-LEN(SOURCE!K2622)), "")&amp;
" | "&amp; SOURCE!L2622&amp;      IF(lookups!$O$2-LEN(SOURCE!L2622) &gt;= 0, REPT(" ",lookups!$O$2-LEN(SOURCE!L2622)), "")&amp;
" | "&amp; SOURCE!M2622&amp;      IF(lookups!$P$2-LEN(SOURCE!M2622) &gt;= 0, REPT(" ",lookups!$P$2-LEN(SOURCE!M2622)), "")&amp;
      "},"&amp;IF(SOURCE!O2622&lt;&gt;"",""&amp;SOURCE!O2622,"")
 )
)
)</f>
        <v>0</v>
      </c>
    </row>
    <row r="2586" customFormat="false" ht="15.75" hidden="true" customHeight="false" outlineLevel="0" collapsed="false">
      <c r="A2586" s="263" t="n">
        <f aca="false">IF(AND(OR(SOURCE!A2623="",ISBLANK(SOURCE!A2623)),SOURCE!B2623&gt;0),IF(ISBLANK(SOURCE!C2623),"",SOURCE!C2623),
IF(SOURCE!B2623&lt;0,VLOOKUP(SOURCE!B2623,lookups!A$1:B$25,2,0),
  IF(ISBLANK(SOURCE!B2623),
    "",
    "/* "&amp;TEXT(SOURCE!B2623,"???0")&amp;" *"&amp;
      SOURCE!C2623&amp;", "&amp; IF(lookups!$E$2-LEN(SOURCE!C2623) &gt;= 0, REPT(" ",lookups!$E$2-LEN(SOURCE!C2623)), "")&amp;
      SOURCE!D2623&amp;", "&amp; IF(lookups!$F$2-LEN(SOURCE!D2623) &gt;= 0, REPT(" ",lookups!$F$2-LEN(SOURCE!D2623)), "")&amp;
      SOURCE!E2623&amp;", "&amp; IF(lookups!$G$2-LEN(SOURCE!E2623) &gt;=0, REPT(" ",lookups!$G$2-LEN(SOURCE!E2623)), "")&amp;
      SOURCE!F2623&amp;", "&amp; IF(lookups!$H$2-LEN(SOURCE!F2623) &gt;= 0, REPT(" ",lookups!$H$2-LEN(SOURCE!F2623)+2), "")&amp;"("&amp;
      SUBSTITUTE(TEXT(SOURCE!G2623,"??0"),"  ","")&amp;" &lt;&lt; TAM_MAX_BITS) |"&amp; IF(lookups!$I$2-3 &gt;= 0, REPT(" ",MAX(1,lookups!$I$2-5+4+1-1-LEN(  IF(ISTEXT(SOURCE!H2623),SOURCE!H2623,  SUBSTITUTE(SUBSTITUTE(TEXT(SOURCE!H2623,"????0"),"  ","")," ",""))   ))), "")&amp;
       IF(ISTEXT(SOURCE!H2623),SOURCE!H2623, SUBSTITUTE(SUBSTITUTE(TEXT(SOURCE!H2623,"????0"),"  ","")," ",""))   &amp;","&amp; IF(lookups!$J$2-3 &gt;= 0, REPT(" ",lookups!$J$2-3-5), "")&amp;
      SOURCE!I2623&amp;
" | "&amp; IF(lookups!$K$2-LEN(SOURCE!I2623) &gt;= 0, REPT(" ",lookups!$K$2-LEN(SOURCE!I2623)), "")&amp;
      SOURCE!J2623&amp;      IF(lookups!$L$2-LEN(SOURCE!J2623) &gt;= 0, REPT(" ",lookups!$L$2-LEN(SOURCE!J2623)), "")&amp;
" | "&amp; IF(lookups!$K$2-LEN(SOURCE!I2623) &gt;= 0, REPT(" ",lookups!$K$2-LEN(SOURCE!I2623)), "")&amp;
      SOURCE!K2623&amp;      IF(lookups!$L$2-LEN(SOURCE!K2623) &gt;= 0, REPT(" ",lookups!$M$2-LEN(SOURCE!K2623)), "")&amp;
" | "&amp; SOURCE!L2623&amp;      IF(lookups!$O$2-LEN(SOURCE!L2623) &gt;= 0, REPT(" ",lookups!$O$2-LEN(SOURCE!L2623)), "")&amp;
" | "&amp; SOURCE!M2623&amp;      IF(lookups!$P$2-LEN(SOURCE!M2623) &gt;= 0, REPT(" ",lookups!$P$2-LEN(SOURCE!M2623)), "")&amp;
      "},"&amp;IF(SOURCE!O2623&lt;&gt;"",""&amp;SOURCE!O2623,"")
 )
)
)</f>
        <v>0</v>
      </c>
    </row>
    <row r="2587" customFormat="false" ht="15.75" hidden="true" customHeight="false" outlineLevel="0" collapsed="false">
      <c r="A2587" s="263" t="n">
        <f aca="false">IF(AND(OR(SOURCE!A2624="",ISBLANK(SOURCE!A2624)),SOURCE!B2624&gt;0),IF(ISBLANK(SOURCE!C2624),"",SOURCE!C2624),
IF(SOURCE!B2624&lt;0,VLOOKUP(SOURCE!B2624,lookups!A$1:B$25,2,0),
  IF(ISBLANK(SOURCE!B2624),
    "",
    "/* "&amp;TEXT(SOURCE!B2624,"???0")&amp;" *"&amp;
      SOURCE!C2624&amp;", "&amp; IF(lookups!$E$2-LEN(SOURCE!C2624) &gt;= 0, REPT(" ",lookups!$E$2-LEN(SOURCE!C2624)), "")&amp;
      SOURCE!D2624&amp;", "&amp; IF(lookups!$F$2-LEN(SOURCE!D2624) &gt;= 0, REPT(" ",lookups!$F$2-LEN(SOURCE!D2624)), "")&amp;
      SOURCE!E2624&amp;", "&amp; IF(lookups!$G$2-LEN(SOURCE!E2624) &gt;=0, REPT(" ",lookups!$G$2-LEN(SOURCE!E2624)), "")&amp;
      SOURCE!F2624&amp;", "&amp; IF(lookups!$H$2-LEN(SOURCE!F2624) &gt;= 0, REPT(" ",lookups!$H$2-LEN(SOURCE!F2624)+2), "")&amp;"("&amp;
      SUBSTITUTE(TEXT(SOURCE!G2624,"??0"),"  ","")&amp;" &lt;&lt; TAM_MAX_BITS) |"&amp; IF(lookups!$I$2-3 &gt;= 0, REPT(" ",MAX(1,lookups!$I$2-5+4+1-1-LEN(  IF(ISTEXT(SOURCE!H2624),SOURCE!H2624,  SUBSTITUTE(SUBSTITUTE(TEXT(SOURCE!H2624,"????0"),"  ","")," ",""))   ))), "")&amp;
       IF(ISTEXT(SOURCE!H2624),SOURCE!H2624, SUBSTITUTE(SUBSTITUTE(TEXT(SOURCE!H2624,"????0"),"  ","")," ",""))   &amp;","&amp; IF(lookups!$J$2-3 &gt;= 0, REPT(" ",lookups!$J$2-3-5), "")&amp;
      SOURCE!I2624&amp;
" | "&amp; IF(lookups!$K$2-LEN(SOURCE!I2624) &gt;= 0, REPT(" ",lookups!$K$2-LEN(SOURCE!I2624)), "")&amp;
      SOURCE!J2624&amp;      IF(lookups!$L$2-LEN(SOURCE!J2624) &gt;= 0, REPT(" ",lookups!$L$2-LEN(SOURCE!J2624)), "")&amp;
" | "&amp; IF(lookups!$K$2-LEN(SOURCE!I2624) &gt;= 0, REPT(" ",lookups!$K$2-LEN(SOURCE!I2624)), "")&amp;
      SOURCE!K2624&amp;      IF(lookups!$L$2-LEN(SOURCE!K2624) &gt;= 0, REPT(" ",lookups!$M$2-LEN(SOURCE!K2624)), "")&amp;
" | "&amp; SOURCE!L2624&amp;      IF(lookups!$O$2-LEN(SOURCE!L2624) &gt;= 0, REPT(" ",lookups!$O$2-LEN(SOURCE!L2624)), "")&amp;
" | "&amp; SOURCE!M2624&amp;      IF(lookups!$P$2-LEN(SOURCE!M2624) &gt;= 0, REPT(" ",lookups!$P$2-LEN(SOURCE!M2624)), "")&amp;
      "},"&amp;IF(SOURCE!O2624&lt;&gt;"",""&amp;SOURCE!O2624,"")
 )
)
)</f>
        <v>0</v>
      </c>
    </row>
    <row r="2588" customFormat="false" ht="15.75" hidden="true" customHeight="false" outlineLevel="0" collapsed="false">
      <c r="A2588" s="263" t="n">
        <f aca="false">IF(AND(OR(SOURCE!A2625="",ISBLANK(SOURCE!A2625)),SOURCE!B2625&gt;0),IF(ISBLANK(SOURCE!C2625),"",SOURCE!C2625),
IF(SOURCE!B2625&lt;0,VLOOKUP(SOURCE!B2625,lookups!A$1:B$25,2,0),
  IF(ISBLANK(SOURCE!B2625),
    "",
    "/* "&amp;TEXT(SOURCE!B2625,"???0")&amp;" *"&amp;
      SOURCE!C2625&amp;", "&amp; IF(lookups!$E$2-LEN(SOURCE!C2625) &gt;= 0, REPT(" ",lookups!$E$2-LEN(SOURCE!C2625)), "")&amp;
      SOURCE!D2625&amp;", "&amp; IF(lookups!$F$2-LEN(SOURCE!D2625) &gt;= 0, REPT(" ",lookups!$F$2-LEN(SOURCE!D2625)), "")&amp;
      SOURCE!E2625&amp;", "&amp; IF(lookups!$G$2-LEN(SOURCE!E2625) &gt;=0, REPT(" ",lookups!$G$2-LEN(SOURCE!E2625)), "")&amp;
      SOURCE!F2625&amp;", "&amp; IF(lookups!$H$2-LEN(SOURCE!F2625) &gt;= 0, REPT(" ",lookups!$H$2-LEN(SOURCE!F2625)+2), "")&amp;"("&amp;
      SUBSTITUTE(TEXT(SOURCE!G2625,"??0"),"  ","")&amp;" &lt;&lt; TAM_MAX_BITS) |"&amp; IF(lookups!$I$2-3 &gt;= 0, REPT(" ",MAX(1,lookups!$I$2-5+4+1-1-LEN(  IF(ISTEXT(SOURCE!H2625),SOURCE!H2625,  SUBSTITUTE(SUBSTITUTE(TEXT(SOURCE!H2625,"????0"),"  ","")," ",""))   ))), "")&amp;
       IF(ISTEXT(SOURCE!H2625),SOURCE!H2625, SUBSTITUTE(SUBSTITUTE(TEXT(SOURCE!H2625,"????0"),"  ","")," ",""))   &amp;","&amp; IF(lookups!$J$2-3 &gt;= 0, REPT(" ",lookups!$J$2-3-5), "")&amp;
      SOURCE!I2625&amp;
" | "&amp; IF(lookups!$K$2-LEN(SOURCE!I2625) &gt;= 0, REPT(" ",lookups!$K$2-LEN(SOURCE!I2625)), "")&amp;
      SOURCE!J2625&amp;      IF(lookups!$L$2-LEN(SOURCE!J2625) &gt;= 0, REPT(" ",lookups!$L$2-LEN(SOURCE!J2625)), "")&amp;
" | "&amp; IF(lookups!$K$2-LEN(SOURCE!I2625) &gt;= 0, REPT(" ",lookups!$K$2-LEN(SOURCE!I2625)), "")&amp;
      SOURCE!K2625&amp;      IF(lookups!$L$2-LEN(SOURCE!K2625) &gt;= 0, REPT(" ",lookups!$M$2-LEN(SOURCE!K2625)), "")&amp;
" | "&amp; SOURCE!L2625&amp;      IF(lookups!$O$2-LEN(SOURCE!L2625) &gt;= 0, REPT(" ",lookups!$O$2-LEN(SOURCE!L2625)), "")&amp;
" | "&amp; SOURCE!M2625&amp;      IF(lookups!$P$2-LEN(SOURCE!M2625) &gt;= 0, REPT(" ",lookups!$P$2-LEN(SOURCE!M2625)), "")&amp;
      "},"&amp;IF(SOURCE!O2625&lt;&gt;"",""&amp;SOURCE!O2625,"")
 )
)
)</f>
        <v>0</v>
      </c>
    </row>
    <row r="2589" customFormat="false" ht="15.75" hidden="true" customHeight="false" outlineLevel="0" collapsed="false">
      <c r="A2589" s="263" t="n">
        <f aca="false">IF(AND(OR(SOURCE!A2626="",ISBLANK(SOURCE!A2626)),SOURCE!B2626&gt;0),IF(ISBLANK(SOURCE!C2626),"",SOURCE!C2626),
IF(SOURCE!B2626&lt;0,VLOOKUP(SOURCE!B2626,lookups!A$1:B$25,2,0),
  IF(ISBLANK(SOURCE!B2626),
    "",
    "/* "&amp;TEXT(SOURCE!B2626,"???0")&amp;" *"&amp;
      SOURCE!C2626&amp;", "&amp; IF(lookups!$E$2-LEN(SOURCE!C2626) &gt;= 0, REPT(" ",lookups!$E$2-LEN(SOURCE!C2626)), "")&amp;
      SOURCE!D2626&amp;", "&amp; IF(lookups!$F$2-LEN(SOURCE!D2626) &gt;= 0, REPT(" ",lookups!$F$2-LEN(SOURCE!D2626)), "")&amp;
      SOURCE!E2626&amp;", "&amp; IF(lookups!$G$2-LEN(SOURCE!E2626) &gt;=0, REPT(" ",lookups!$G$2-LEN(SOURCE!E2626)), "")&amp;
      SOURCE!F2626&amp;", "&amp; IF(lookups!$H$2-LEN(SOURCE!F2626) &gt;= 0, REPT(" ",lookups!$H$2-LEN(SOURCE!F2626)+2), "")&amp;"("&amp;
      SUBSTITUTE(TEXT(SOURCE!G2626,"??0"),"  ","")&amp;" &lt;&lt; TAM_MAX_BITS) |"&amp; IF(lookups!$I$2-3 &gt;= 0, REPT(" ",MAX(1,lookups!$I$2-5+4+1-1-LEN(  IF(ISTEXT(SOURCE!H2626),SOURCE!H2626,  SUBSTITUTE(SUBSTITUTE(TEXT(SOURCE!H2626,"????0"),"  ","")," ",""))   ))), "")&amp;
       IF(ISTEXT(SOURCE!H2626),SOURCE!H2626, SUBSTITUTE(SUBSTITUTE(TEXT(SOURCE!H2626,"????0"),"  ","")," ",""))   &amp;","&amp; IF(lookups!$J$2-3 &gt;= 0, REPT(" ",lookups!$J$2-3-5), "")&amp;
      SOURCE!I2626&amp;
" | "&amp; IF(lookups!$K$2-LEN(SOURCE!I2626) &gt;= 0, REPT(" ",lookups!$K$2-LEN(SOURCE!I2626)), "")&amp;
      SOURCE!J2626&amp;      IF(lookups!$L$2-LEN(SOURCE!J2626) &gt;= 0, REPT(" ",lookups!$L$2-LEN(SOURCE!J2626)), "")&amp;
" | "&amp; IF(lookups!$K$2-LEN(SOURCE!I2626) &gt;= 0, REPT(" ",lookups!$K$2-LEN(SOURCE!I2626)), "")&amp;
      SOURCE!K2626&amp;      IF(lookups!$L$2-LEN(SOURCE!K2626) &gt;= 0, REPT(" ",lookups!$M$2-LEN(SOURCE!K2626)), "")&amp;
" | "&amp; SOURCE!L2626&amp;      IF(lookups!$O$2-LEN(SOURCE!L2626) &gt;= 0, REPT(" ",lookups!$O$2-LEN(SOURCE!L2626)), "")&amp;
" | "&amp; SOURCE!M2626&amp;      IF(lookups!$P$2-LEN(SOURCE!M2626) &gt;= 0, REPT(" ",lookups!$P$2-LEN(SOURCE!M2626)), "")&amp;
      "},"&amp;IF(SOURCE!O2626&lt;&gt;"",""&amp;SOURCE!O2626,"")
 )
)
)</f>
        <v>0</v>
      </c>
    </row>
    <row r="2590" customFormat="false" ht="15.75" hidden="true" customHeight="false" outlineLevel="0" collapsed="false">
      <c r="A2590" s="263" t="n">
        <f aca="false">IF(AND(OR(SOURCE!A2627="",ISBLANK(SOURCE!A2627)),SOURCE!B2627&gt;0),IF(ISBLANK(SOURCE!C2627),"",SOURCE!C2627),
IF(SOURCE!B2627&lt;0,VLOOKUP(SOURCE!B2627,lookups!A$1:B$25,2,0),
  IF(ISBLANK(SOURCE!B2627),
    "",
    "/* "&amp;TEXT(SOURCE!B2627,"???0")&amp;" *"&amp;
      SOURCE!C2627&amp;", "&amp; IF(lookups!$E$2-LEN(SOURCE!C2627) &gt;= 0, REPT(" ",lookups!$E$2-LEN(SOURCE!C2627)), "")&amp;
      SOURCE!D2627&amp;", "&amp; IF(lookups!$F$2-LEN(SOURCE!D2627) &gt;= 0, REPT(" ",lookups!$F$2-LEN(SOURCE!D2627)), "")&amp;
      SOURCE!E2627&amp;", "&amp; IF(lookups!$G$2-LEN(SOURCE!E2627) &gt;=0, REPT(" ",lookups!$G$2-LEN(SOURCE!E2627)), "")&amp;
      SOURCE!F2627&amp;", "&amp; IF(lookups!$H$2-LEN(SOURCE!F2627) &gt;= 0, REPT(" ",lookups!$H$2-LEN(SOURCE!F2627)+2), "")&amp;"("&amp;
      SUBSTITUTE(TEXT(SOURCE!G2627,"??0"),"  ","")&amp;" &lt;&lt; TAM_MAX_BITS) |"&amp; IF(lookups!$I$2-3 &gt;= 0, REPT(" ",MAX(1,lookups!$I$2-5+4+1-1-LEN(  IF(ISTEXT(SOURCE!H2627),SOURCE!H2627,  SUBSTITUTE(SUBSTITUTE(TEXT(SOURCE!H2627,"????0"),"  ","")," ",""))   ))), "")&amp;
       IF(ISTEXT(SOURCE!H2627),SOURCE!H2627, SUBSTITUTE(SUBSTITUTE(TEXT(SOURCE!H2627,"????0"),"  ","")," ",""))   &amp;","&amp; IF(lookups!$J$2-3 &gt;= 0, REPT(" ",lookups!$J$2-3-5), "")&amp;
      SOURCE!I2627&amp;
" | "&amp; IF(lookups!$K$2-LEN(SOURCE!I2627) &gt;= 0, REPT(" ",lookups!$K$2-LEN(SOURCE!I2627)), "")&amp;
      SOURCE!J2627&amp;      IF(lookups!$L$2-LEN(SOURCE!J2627) &gt;= 0, REPT(" ",lookups!$L$2-LEN(SOURCE!J2627)), "")&amp;
" | "&amp; IF(lookups!$K$2-LEN(SOURCE!I2627) &gt;= 0, REPT(" ",lookups!$K$2-LEN(SOURCE!I2627)), "")&amp;
      SOURCE!K2627&amp;      IF(lookups!$L$2-LEN(SOURCE!K2627) &gt;= 0, REPT(" ",lookups!$M$2-LEN(SOURCE!K2627)), "")&amp;
" | "&amp; SOURCE!L2627&amp;      IF(lookups!$O$2-LEN(SOURCE!L2627) &gt;= 0, REPT(" ",lookups!$O$2-LEN(SOURCE!L2627)), "")&amp;
" | "&amp; SOURCE!M2627&amp;      IF(lookups!$P$2-LEN(SOURCE!M2627) &gt;= 0, REPT(" ",lookups!$P$2-LEN(SOURCE!M2627)), "")&amp;
      "},"&amp;IF(SOURCE!O2627&lt;&gt;"",""&amp;SOURCE!O2627,"")
 )
)
)</f>
        <v>0</v>
      </c>
    </row>
    <row r="2591" customFormat="false" ht="15.75" hidden="true" customHeight="false" outlineLevel="0" collapsed="false">
      <c r="A2591" s="263" t="n">
        <f aca="false">IF(AND(OR(SOURCE!A2628="",ISBLANK(SOURCE!A2628)),SOURCE!B2628&gt;0),IF(ISBLANK(SOURCE!C2628),"",SOURCE!C2628),
IF(SOURCE!B2628&lt;0,VLOOKUP(SOURCE!B2628,lookups!A$1:B$25,2,0),
  IF(ISBLANK(SOURCE!B2628),
    "",
    "/* "&amp;TEXT(SOURCE!B2628,"???0")&amp;" *"&amp;
      SOURCE!C2628&amp;", "&amp; IF(lookups!$E$2-LEN(SOURCE!C2628) &gt;= 0, REPT(" ",lookups!$E$2-LEN(SOURCE!C2628)), "")&amp;
      SOURCE!D2628&amp;", "&amp; IF(lookups!$F$2-LEN(SOURCE!D2628) &gt;= 0, REPT(" ",lookups!$F$2-LEN(SOURCE!D2628)), "")&amp;
      SOURCE!E2628&amp;", "&amp; IF(lookups!$G$2-LEN(SOURCE!E2628) &gt;=0, REPT(" ",lookups!$G$2-LEN(SOURCE!E2628)), "")&amp;
      SOURCE!F2628&amp;", "&amp; IF(lookups!$H$2-LEN(SOURCE!F2628) &gt;= 0, REPT(" ",lookups!$H$2-LEN(SOURCE!F2628)+2), "")&amp;"("&amp;
      SUBSTITUTE(TEXT(SOURCE!G2628,"??0"),"  ","")&amp;" &lt;&lt; TAM_MAX_BITS) |"&amp; IF(lookups!$I$2-3 &gt;= 0, REPT(" ",MAX(1,lookups!$I$2-5+4+1-1-LEN(  IF(ISTEXT(SOURCE!H2628),SOURCE!H2628,  SUBSTITUTE(SUBSTITUTE(TEXT(SOURCE!H2628,"????0"),"  ","")," ",""))   ))), "")&amp;
       IF(ISTEXT(SOURCE!H2628),SOURCE!H2628, SUBSTITUTE(SUBSTITUTE(TEXT(SOURCE!H2628,"????0"),"  ","")," ",""))   &amp;","&amp; IF(lookups!$J$2-3 &gt;= 0, REPT(" ",lookups!$J$2-3-5), "")&amp;
      SOURCE!I2628&amp;
" | "&amp; IF(lookups!$K$2-LEN(SOURCE!I2628) &gt;= 0, REPT(" ",lookups!$K$2-LEN(SOURCE!I2628)), "")&amp;
      SOURCE!J2628&amp;      IF(lookups!$L$2-LEN(SOURCE!J2628) &gt;= 0, REPT(" ",lookups!$L$2-LEN(SOURCE!J2628)), "")&amp;
" | "&amp; IF(lookups!$K$2-LEN(SOURCE!I2628) &gt;= 0, REPT(" ",lookups!$K$2-LEN(SOURCE!I2628)), "")&amp;
      SOURCE!K2628&amp;      IF(lookups!$L$2-LEN(SOURCE!K2628) &gt;= 0, REPT(" ",lookups!$M$2-LEN(SOURCE!K2628)), "")&amp;
" | "&amp; SOURCE!L2628&amp;      IF(lookups!$O$2-LEN(SOURCE!L2628) &gt;= 0, REPT(" ",lookups!$O$2-LEN(SOURCE!L2628)), "")&amp;
" | "&amp; SOURCE!M2628&amp;      IF(lookups!$P$2-LEN(SOURCE!M2628) &gt;= 0, REPT(" ",lookups!$P$2-LEN(SOURCE!M2628)), "")&amp;
      "},"&amp;IF(SOURCE!O2628&lt;&gt;"",""&amp;SOURCE!O2628,"")
 )
)
)</f>
        <v>0</v>
      </c>
    </row>
    <row r="2592" customFormat="false" ht="15.75" hidden="true" customHeight="false" outlineLevel="0" collapsed="false">
      <c r="A2592" s="263" t="n">
        <f aca="false">IF(AND(OR(SOURCE!A2629="",ISBLANK(SOURCE!A2629)),SOURCE!B2629&gt;0),IF(ISBLANK(SOURCE!C2629),"",SOURCE!C2629),
IF(SOURCE!B2629&lt;0,VLOOKUP(SOURCE!B2629,lookups!A$1:B$25,2,0),
  IF(ISBLANK(SOURCE!B2629),
    "",
    "/* "&amp;TEXT(SOURCE!B2629,"???0")&amp;" *"&amp;
      SOURCE!C2629&amp;", "&amp; IF(lookups!$E$2-LEN(SOURCE!C2629) &gt;= 0, REPT(" ",lookups!$E$2-LEN(SOURCE!C2629)), "")&amp;
      SOURCE!D2629&amp;", "&amp; IF(lookups!$F$2-LEN(SOURCE!D2629) &gt;= 0, REPT(" ",lookups!$F$2-LEN(SOURCE!D2629)), "")&amp;
      SOURCE!E2629&amp;", "&amp; IF(lookups!$G$2-LEN(SOURCE!E2629) &gt;=0, REPT(" ",lookups!$G$2-LEN(SOURCE!E2629)), "")&amp;
      SOURCE!F2629&amp;", "&amp; IF(lookups!$H$2-LEN(SOURCE!F2629) &gt;= 0, REPT(" ",lookups!$H$2-LEN(SOURCE!F2629)+2), "")&amp;"("&amp;
      SUBSTITUTE(TEXT(SOURCE!G2629,"??0"),"  ","")&amp;" &lt;&lt; TAM_MAX_BITS) |"&amp; IF(lookups!$I$2-3 &gt;= 0, REPT(" ",MAX(1,lookups!$I$2-5+4+1-1-LEN(  IF(ISTEXT(SOURCE!H2629),SOURCE!H2629,  SUBSTITUTE(SUBSTITUTE(TEXT(SOURCE!H2629,"????0"),"  ","")," ",""))   ))), "")&amp;
       IF(ISTEXT(SOURCE!H2629),SOURCE!H2629, SUBSTITUTE(SUBSTITUTE(TEXT(SOURCE!H2629,"????0"),"  ","")," ",""))   &amp;","&amp; IF(lookups!$J$2-3 &gt;= 0, REPT(" ",lookups!$J$2-3-5), "")&amp;
      SOURCE!I2629&amp;
" | "&amp; IF(lookups!$K$2-LEN(SOURCE!I2629) &gt;= 0, REPT(" ",lookups!$K$2-LEN(SOURCE!I2629)), "")&amp;
      SOURCE!J2629&amp;      IF(lookups!$L$2-LEN(SOURCE!J2629) &gt;= 0, REPT(" ",lookups!$L$2-LEN(SOURCE!J2629)), "")&amp;
" | "&amp; IF(lookups!$K$2-LEN(SOURCE!I2629) &gt;= 0, REPT(" ",lookups!$K$2-LEN(SOURCE!I2629)), "")&amp;
      SOURCE!K2629&amp;      IF(lookups!$L$2-LEN(SOURCE!K2629) &gt;= 0, REPT(" ",lookups!$M$2-LEN(SOURCE!K2629)), "")&amp;
" | "&amp; SOURCE!L2629&amp;      IF(lookups!$O$2-LEN(SOURCE!L2629) &gt;= 0, REPT(" ",lookups!$O$2-LEN(SOURCE!L2629)), "")&amp;
" | "&amp; SOURCE!M2629&amp;      IF(lookups!$P$2-LEN(SOURCE!M2629) &gt;= 0, REPT(" ",lookups!$P$2-LEN(SOURCE!M2629)), "")&amp;
      "},"&amp;IF(SOURCE!O2629&lt;&gt;"",""&amp;SOURCE!O2629,"")
 )
)
)</f>
        <v>0</v>
      </c>
    </row>
    <row r="2593" customFormat="false" ht="15.75" hidden="true" customHeight="false" outlineLevel="0" collapsed="false">
      <c r="A2593" s="263" t="n">
        <f aca="false">IF(AND(OR(SOURCE!A2630="",ISBLANK(SOURCE!A2630)),SOURCE!B2630&gt;0),IF(ISBLANK(SOURCE!C2630),"",SOURCE!C2630),
IF(SOURCE!B2630&lt;0,VLOOKUP(SOURCE!B2630,lookups!A$1:B$25,2,0),
  IF(ISBLANK(SOURCE!B2630),
    "",
    "/* "&amp;TEXT(SOURCE!B2630,"???0")&amp;" *"&amp;
      SOURCE!C2630&amp;", "&amp; IF(lookups!$E$2-LEN(SOURCE!C2630) &gt;= 0, REPT(" ",lookups!$E$2-LEN(SOURCE!C2630)), "")&amp;
      SOURCE!D2630&amp;", "&amp; IF(lookups!$F$2-LEN(SOURCE!D2630) &gt;= 0, REPT(" ",lookups!$F$2-LEN(SOURCE!D2630)), "")&amp;
      SOURCE!E2630&amp;", "&amp; IF(lookups!$G$2-LEN(SOURCE!E2630) &gt;=0, REPT(" ",lookups!$G$2-LEN(SOURCE!E2630)), "")&amp;
      SOURCE!F2630&amp;", "&amp; IF(lookups!$H$2-LEN(SOURCE!F2630) &gt;= 0, REPT(" ",lookups!$H$2-LEN(SOURCE!F2630)+2), "")&amp;"("&amp;
      SUBSTITUTE(TEXT(SOURCE!G2630,"??0"),"  ","")&amp;" &lt;&lt; TAM_MAX_BITS) |"&amp; IF(lookups!$I$2-3 &gt;= 0, REPT(" ",MAX(1,lookups!$I$2-5+4+1-1-LEN(  IF(ISTEXT(SOURCE!H2630),SOURCE!H2630,  SUBSTITUTE(SUBSTITUTE(TEXT(SOURCE!H2630,"????0"),"  ","")," ",""))   ))), "")&amp;
       IF(ISTEXT(SOURCE!H2630),SOURCE!H2630, SUBSTITUTE(SUBSTITUTE(TEXT(SOURCE!H2630,"????0"),"  ","")," ",""))   &amp;","&amp; IF(lookups!$J$2-3 &gt;= 0, REPT(" ",lookups!$J$2-3-5), "")&amp;
      SOURCE!I2630&amp;
" | "&amp; IF(lookups!$K$2-LEN(SOURCE!I2630) &gt;= 0, REPT(" ",lookups!$K$2-LEN(SOURCE!I2630)), "")&amp;
      SOURCE!J2630&amp;      IF(lookups!$L$2-LEN(SOURCE!J2630) &gt;= 0, REPT(" ",lookups!$L$2-LEN(SOURCE!J2630)), "")&amp;
" | "&amp; IF(lookups!$K$2-LEN(SOURCE!I2630) &gt;= 0, REPT(" ",lookups!$K$2-LEN(SOURCE!I2630)), "")&amp;
      SOURCE!K2630&amp;      IF(lookups!$L$2-LEN(SOURCE!K2630) &gt;= 0, REPT(" ",lookups!$M$2-LEN(SOURCE!K2630)), "")&amp;
" | "&amp; SOURCE!L2630&amp;      IF(lookups!$O$2-LEN(SOURCE!L2630) &gt;= 0, REPT(" ",lookups!$O$2-LEN(SOURCE!L2630)), "")&amp;
" | "&amp; SOURCE!M2630&amp;      IF(lookups!$P$2-LEN(SOURCE!M2630) &gt;= 0, REPT(" ",lookups!$P$2-LEN(SOURCE!M2630)), "")&amp;
      "},"&amp;IF(SOURCE!O2630&lt;&gt;"",""&amp;SOURCE!O2630,"")
 )
)
)</f>
        <v>0</v>
      </c>
    </row>
    <row r="2594" customFormat="false" ht="15.75" hidden="true" customHeight="false" outlineLevel="0" collapsed="false">
      <c r="A2594" s="263" t="n">
        <f aca="false">IF(AND(OR(SOURCE!A2631="",ISBLANK(SOURCE!A2631)),SOURCE!B2631&gt;0),IF(ISBLANK(SOURCE!C2631),"",SOURCE!C2631),
IF(SOURCE!B2631&lt;0,VLOOKUP(SOURCE!B2631,lookups!A$1:B$25,2,0),
  IF(ISBLANK(SOURCE!B2631),
    "",
    "/* "&amp;TEXT(SOURCE!B2631,"???0")&amp;" *"&amp;
      SOURCE!C2631&amp;", "&amp; IF(lookups!$E$2-LEN(SOURCE!C2631) &gt;= 0, REPT(" ",lookups!$E$2-LEN(SOURCE!C2631)), "")&amp;
      SOURCE!D2631&amp;", "&amp; IF(lookups!$F$2-LEN(SOURCE!D2631) &gt;= 0, REPT(" ",lookups!$F$2-LEN(SOURCE!D2631)), "")&amp;
      SOURCE!E2631&amp;", "&amp; IF(lookups!$G$2-LEN(SOURCE!E2631) &gt;=0, REPT(" ",lookups!$G$2-LEN(SOURCE!E2631)), "")&amp;
      SOURCE!F2631&amp;", "&amp; IF(lookups!$H$2-LEN(SOURCE!F2631) &gt;= 0, REPT(" ",lookups!$H$2-LEN(SOURCE!F2631)+2), "")&amp;"("&amp;
      SUBSTITUTE(TEXT(SOURCE!G2631,"??0"),"  ","")&amp;" &lt;&lt; TAM_MAX_BITS) |"&amp; IF(lookups!$I$2-3 &gt;= 0, REPT(" ",MAX(1,lookups!$I$2-5+4+1-1-LEN(  IF(ISTEXT(SOURCE!H2631),SOURCE!H2631,  SUBSTITUTE(SUBSTITUTE(TEXT(SOURCE!H2631,"????0"),"  ","")," ",""))   ))), "")&amp;
       IF(ISTEXT(SOURCE!H2631),SOURCE!H2631, SUBSTITUTE(SUBSTITUTE(TEXT(SOURCE!H2631,"????0"),"  ","")," ",""))   &amp;","&amp; IF(lookups!$J$2-3 &gt;= 0, REPT(" ",lookups!$J$2-3-5), "")&amp;
      SOURCE!I2631&amp;
" | "&amp; IF(lookups!$K$2-LEN(SOURCE!I2631) &gt;= 0, REPT(" ",lookups!$K$2-LEN(SOURCE!I2631)), "")&amp;
      SOURCE!J2631&amp;      IF(lookups!$L$2-LEN(SOURCE!J2631) &gt;= 0, REPT(" ",lookups!$L$2-LEN(SOURCE!J2631)), "")&amp;
" | "&amp; IF(lookups!$K$2-LEN(SOURCE!I2631) &gt;= 0, REPT(" ",lookups!$K$2-LEN(SOURCE!I2631)), "")&amp;
      SOURCE!K2631&amp;      IF(lookups!$L$2-LEN(SOURCE!K2631) &gt;= 0, REPT(" ",lookups!$M$2-LEN(SOURCE!K2631)), "")&amp;
" | "&amp; SOURCE!L2631&amp;      IF(lookups!$O$2-LEN(SOURCE!L2631) &gt;= 0, REPT(" ",lookups!$O$2-LEN(SOURCE!L2631)), "")&amp;
" | "&amp; SOURCE!M2631&amp;      IF(lookups!$P$2-LEN(SOURCE!M2631) &gt;= 0, REPT(" ",lookups!$P$2-LEN(SOURCE!M2631)), "")&amp;
      "},"&amp;IF(SOURCE!O2631&lt;&gt;"",""&amp;SOURCE!O2631,"")
 )
)
)</f>
        <v>0</v>
      </c>
    </row>
    <row r="2595" customFormat="false" ht="15.75" hidden="true" customHeight="false" outlineLevel="0" collapsed="false">
      <c r="A2595" s="263" t="n">
        <f aca="false">IF(AND(OR(SOURCE!A2632="",ISBLANK(SOURCE!A2632)),SOURCE!B2632&gt;0),IF(ISBLANK(SOURCE!C2632),"",SOURCE!C2632),
IF(SOURCE!B2632&lt;0,VLOOKUP(SOURCE!B2632,lookups!A$1:B$25,2,0),
  IF(ISBLANK(SOURCE!B2632),
    "",
    "/* "&amp;TEXT(SOURCE!B2632,"???0")&amp;" *"&amp;
      SOURCE!C2632&amp;", "&amp; IF(lookups!$E$2-LEN(SOURCE!C2632) &gt;= 0, REPT(" ",lookups!$E$2-LEN(SOURCE!C2632)), "")&amp;
      SOURCE!D2632&amp;", "&amp; IF(lookups!$F$2-LEN(SOURCE!D2632) &gt;= 0, REPT(" ",lookups!$F$2-LEN(SOURCE!D2632)), "")&amp;
      SOURCE!E2632&amp;", "&amp; IF(lookups!$G$2-LEN(SOURCE!E2632) &gt;=0, REPT(" ",lookups!$G$2-LEN(SOURCE!E2632)), "")&amp;
      SOURCE!F2632&amp;", "&amp; IF(lookups!$H$2-LEN(SOURCE!F2632) &gt;= 0, REPT(" ",lookups!$H$2-LEN(SOURCE!F2632)+2), "")&amp;"("&amp;
      SUBSTITUTE(TEXT(SOURCE!G2632,"??0"),"  ","")&amp;" &lt;&lt; TAM_MAX_BITS) |"&amp; IF(lookups!$I$2-3 &gt;= 0, REPT(" ",MAX(1,lookups!$I$2-5+4+1-1-LEN(  IF(ISTEXT(SOURCE!H2632),SOURCE!H2632,  SUBSTITUTE(SUBSTITUTE(TEXT(SOURCE!H2632,"????0"),"  ","")," ",""))   ))), "")&amp;
       IF(ISTEXT(SOURCE!H2632),SOURCE!H2632, SUBSTITUTE(SUBSTITUTE(TEXT(SOURCE!H2632,"????0"),"  ","")," ",""))   &amp;","&amp; IF(lookups!$J$2-3 &gt;= 0, REPT(" ",lookups!$J$2-3-5), "")&amp;
      SOURCE!I2632&amp;
" | "&amp; IF(lookups!$K$2-LEN(SOURCE!I2632) &gt;= 0, REPT(" ",lookups!$K$2-LEN(SOURCE!I2632)), "")&amp;
      SOURCE!J2632&amp;      IF(lookups!$L$2-LEN(SOURCE!J2632) &gt;= 0, REPT(" ",lookups!$L$2-LEN(SOURCE!J2632)), "")&amp;
" | "&amp; IF(lookups!$K$2-LEN(SOURCE!I2632) &gt;= 0, REPT(" ",lookups!$K$2-LEN(SOURCE!I2632)), "")&amp;
      SOURCE!K2632&amp;      IF(lookups!$L$2-LEN(SOURCE!K2632) &gt;= 0, REPT(" ",lookups!$M$2-LEN(SOURCE!K2632)), "")&amp;
" | "&amp; SOURCE!L2632&amp;      IF(lookups!$O$2-LEN(SOURCE!L2632) &gt;= 0, REPT(" ",lookups!$O$2-LEN(SOURCE!L2632)), "")&amp;
" | "&amp; SOURCE!M2632&amp;      IF(lookups!$P$2-LEN(SOURCE!M2632) &gt;= 0, REPT(" ",lookups!$P$2-LEN(SOURCE!M2632)), "")&amp;
      "},"&amp;IF(SOURCE!O2632&lt;&gt;"",""&amp;SOURCE!O2632,"")
 )
)
)</f>
        <v>0</v>
      </c>
    </row>
    <row r="2596" customFormat="false" ht="15.75" hidden="true" customHeight="false" outlineLevel="0" collapsed="false">
      <c r="A2596" s="263" t="n">
        <f aca="false">IF(AND(OR(SOURCE!A2633="",ISBLANK(SOURCE!A2633)),SOURCE!B2633&gt;0),IF(ISBLANK(SOURCE!C2633),"",SOURCE!C2633),
IF(SOURCE!B2633&lt;0,VLOOKUP(SOURCE!B2633,lookups!A$1:B$25,2,0),
  IF(ISBLANK(SOURCE!B2633),
    "",
    "/* "&amp;TEXT(SOURCE!B2633,"???0")&amp;" *"&amp;
      SOURCE!C2633&amp;", "&amp; IF(lookups!$E$2-LEN(SOURCE!C2633) &gt;= 0, REPT(" ",lookups!$E$2-LEN(SOURCE!C2633)), "")&amp;
      SOURCE!D2633&amp;", "&amp; IF(lookups!$F$2-LEN(SOURCE!D2633) &gt;= 0, REPT(" ",lookups!$F$2-LEN(SOURCE!D2633)), "")&amp;
      SOURCE!E2633&amp;", "&amp; IF(lookups!$G$2-LEN(SOURCE!E2633) &gt;=0, REPT(" ",lookups!$G$2-LEN(SOURCE!E2633)), "")&amp;
      SOURCE!F2633&amp;", "&amp; IF(lookups!$H$2-LEN(SOURCE!F2633) &gt;= 0, REPT(" ",lookups!$H$2-LEN(SOURCE!F2633)+2), "")&amp;"("&amp;
      SUBSTITUTE(TEXT(SOURCE!G2633,"??0"),"  ","")&amp;" &lt;&lt; TAM_MAX_BITS) |"&amp; IF(lookups!$I$2-3 &gt;= 0, REPT(" ",MAX(1,lookups!$I$2-5+4+1-1-LEN(  IF(ISTEXT(SOURCE!H2633),SOURCE!H2633,  SUBSTITUTE(SUBSTITUTE(TEXT(SOURCE!H2633,"????0"),"  ","")," ",""))   ))), "")&amp;
       IF(ISTEXT(SOURCE!H2633),SOURCE!H2633, SUBSTITUTE(SUBSTITUTE(TEXT(SOURCE!H2633,"????0"),"  ","")," ",""))   &amp;","&amp; IF(lookups!$J$2-3 &gt;= 0, REPT(" ",lookups!$J$2-3-5), "")&amp;
      SOURCE!I2633&amp;
" | "&amp; IF(lookups!$K$2-LEN(SOURCE!I2633) &gt;= 0, REPT(" ",lookups!$K$2-LEN(SOURCE!I2633)), "")&amp;
      SOURCE!J2633&amp;      IF(lookups!$L$2-LEN(SOURCE!J2633) &gt;= 0, REPT(" ",lookups!$L$2-LEN(SOURCE!J2633)), "")&amp;
" | "&amp; IF(lookups!$K$2-LEN(SOURCE!I2633) &gt;= 0, REPT(" ",lookups!$K$2-LEN(SOURCE!I2633)), "")&amp;
      SOURCE!K2633&amp;      IF(lookups!$L$2-LEN(SOURCE!K2633) &gt;= 0, REPT(" ",lookups!$M$2-LEN(SOURCE!K2633)), "")&amp;
" | "&amp; SOURCE!L2633&amp;      IF(lookups!$O$2-LEN(SOURCE!L2633) &gt;= 0, REPT(" ",lookups!$O$2-LEN(SOURCE!L2633)), "")&amp;
" | "&amp; SOURCE!M2633&amp;      IF(lookups!$P$2-LEN(SOURCE!M2633) &gt;= 0, REPT(" ",lookups!$P$2-LEN(SOURCE!M2633)), "")&amp;
      "},"&amp;IF(SOURCE!O2633&lt;&gt;"",""&amp;SOURCE!O2633,"")
 )
)
)</f>
        <v>0</v>
      </c>
    </row>
    <row r="2597" customFormat="false" ht="15.75" hidden="true" customHeight="false" outlineLevel="0" collapsed="false">
      <c r="A2597" s="263" t="n">
        <f aca="false">IF(AND(OR(SOURCE!A2634="",ISBLANK(SOURCE!A2634)),SOURCE!B2634&gt;0),IF(ISBLANK(SOURCE!C2634),"",SOURCE!C2634),
IF(SOURCE!B2634&lt;0,VLOOKUP(SOURCE!B2634,lookups!A$1:B$25,2,0),
  IF(ISBLANK(SOURCE!B2634),
    "",
    "/* "&amp;TEXT(SOURCE!B2634,"???0")&amp;" *"&amp;
      SOURCE!C2634&amp;", "&amp; IF(lookups!$E$2-LEN(SOURCE!C2634) &gt;= 0, REPT(" ",lookups!$E$2-LEN(SOURCE!C2634)), "")&amp;
      SOURCE!D2634&amp;", "&amp; IF(lookups!$F$2-LEN(SOURCE!D2634) &gt;= 0, REPT(" ",lookups!$F$2-LEN(SOURCE!D2634)), "")&amp;
      SOURCE!E2634&amp;", "&amp; IF(lookups!$G$2-LEN(SOURCE!E2634) &gt;=0, REPT(" ",lookups!$G$2-LEN(SOURCE!E2634)), "")&amp;
      SOURCE!F2634&amp;", "&amp; IF(lookups!$H$2-LEN(SOURCE!F2634) &gt;= 0, REPT(" ",lookups!$H$2-LEN(SOURCE!F2634)+2), "")&amp;"("&amp;
      SUBSTITUTE(TEXT(SOURCE!G2634,"??0"),"  ","")&amp;" &lt;&lt; TAM_MAX_BITS) |"&amp; IF(lookups!$I$2-3 &gt;= 0, REPT(" ",MAX(1,lookups!$I$2-5+4+1-1-LEN(  IF(ISTEXT(SOURCE!H2634),SOURCE!H2634,  SUBSTITUTE(SUBSTITUTE(TEXT(SOURCE!H2634,"????0"),"  ","")," ",""))   ))), "")&amp;
       IF(ISTEXT(SOURCE!H2634),SOURCE!H2634, SUBSTITUTE(SUBSTITUTE(TEXT(SOURCE!H2634,"????0"),"  ","")," ",""))   &amp;","&amp; IF(lookups!$J$2-3 &gt;= 0, REPT(" ",lookups!$J$2-3-5), "")&amp;
      SOURCE!I2634&amp;
" | "&amp; IF(lookups!$K$2-LEN(SOURCE!I2634) &gt;= 0, REPT(" ",lookups!$K$2-LEN(SOURCE!I2634)), "")&amp;
      SOURCE!J2634&amp;      IF(lookups!$L$2-LEN(SOURCE!J2634) &gt;= 0, REPT(" ",lookups!$L$2-LEN(SOURCE!J2634)), "")&amp;
" | "&amp; IF(lookups!$K$2-LEN(SOURCE!I2634) &gt;= 0, REPT(" ",lookups!$K$2-LEN(SOURCE!I2634)), "")&amp;
      SOURCE!K2634&amp;      IF(lookups!$L$2-LEN(SOURCE!K2634) &gt;= 0, REPT(" ",lookups!$M$2-LEN(SOURCE!K2634)), "")&amp;
" | "&amp; SOURCE!L2634&amp;      IF(lookups!$O$2-LEN(SOURCE!L2634) &gt;= 0, REPT(" ",lookups!$O$2-LEN(SOURCE!L2634)), "")&amp;
" | "&amp; SOURCE!M2634&amp;      IF(lookups!$P$2-LEN(SOURCE!M2634) &gt;= 0, REPT(" ",lookups!$P$2-LEN(SOURCE!M2634)), "")&amp;
      "},"&amp;IF(SOURCE!O2634&lt;&gt;"",""&amp;SOURCE!O2634,"")
 )
)
)</f>
        <v>0</v>
      </c>
    </row>
    <row r="2598" customFormat="false" ht="15.75" hidden="true" customHeight="false" outlineLevel="0" collapsed="false">
      <c r="A2598" s="263" t="n">
        <f aca="false">IF(AND(OR(SOURCE!A2635="",ISBLANK(SOURCE!A2635)),SOURCE!B2635&gt;0),IF(ISBLANK(SOURCE!C2635),"",SOURCE!C2635),
IF(SOURCE!B2635&lt;0,VLOOKUP(SOURCE!B2635,lookups!A$1:B$25,2,0),
  IF(ISBLANK(SOURCE!B2635),
    "",
    "/* "&amp;TEXT(SOURCE!B2635,"???0")&amp;" *"&amp;
      SOURCE!C2635&amp;", "&amp; IF(lookups!$E$2-LEN(SOURCE!C2635) &gt;= 0, REPT(" ",lookups!$E$2-LEN(SOURCE!C2635)), "")&amp;
      SOURCE!D2635&amp;", "&amp; IF(lookups!$F$2-LEN(SOURCE!D2635) &gt;= 0, REPT(" ",lookups!$F$2-LEN(SOURCE!D2635)), "")&amp;
      SOURCE!E2635&amp;", "&amp; IF(lookups!$G$2-LEN(SOURCE!E2635) &gt;=0, REPT(" ",lookups!$G$2-LEN(SOURCE!E2635)), "")&amp;
      SOURCE!F2635&amp;", "&amp; IF(lookups!$H$2-LEN(SOURCE!F2635) &gt;= 0, REPT(" ",lookups!$H$2-LEN(SOURCE!F2635)+2), "")&amp;"("&amp;
      SUBSTITUTE(TEXT(SOURCE!G2635,"??0"),"  ","")&amp;" &lt;&lt; TAM_MAX_BITS) |"&amp; IF(lookups!$I$2-3 &gt;= 0, REPT(" ",MAX(1,lookups!$I$2-5+4+1-1-LEN(  IF(ISTEXT(SOURCE!H2635),SOURCE!H2635,  SUBSTITUTE(SUBSTITUTE(TEXT(SOURCE!H2635,"????0"),"  ","")," ",""))   ))), "")&amp;
       IF(ISTEXT(SOURCE!H2635),SOURCE!H2635, SUBSTITUTE(SUBSTITUTE(TEXT(SOURCE!H2635,"????0"),"  ","")," ",""))   &amp;","&amp; IF(lookups!$J$2-3 &gt;= 0, REPT(" ",lookups!$J$2-3-5), "")&amp;
      SOURCE!I2635&amp;
" | "&amp; IF(lookups!$K$2-LEN(SOURCE!I2635) &gt;= 0, REPT(" ",lookups!$K$2-LEN(SOURCE!I2635)), "")&amp;
      SOURCE!J2635&amp;      IF(lookups!$L$2-LEN(SOURCE!J2635) &gt;= 0, REPT(" ",lookups!$L$2-LEN(SOURCE!J2635)), "")&amp;
" | "&amp; IF(lookups!$K$2-LEN(SOURCE!I2635) &gt;= 0, REPT(" ",lookups!$K$2-LEN(SOURCE!I2635)), "")&amp;
      SOURCE!K2635&amp;      IF(lookups!$L$2-LEN(SOURCE!K2635) &gt;= 0, REPT(" ",lookups!$M$2-LEN(SOURCE!K2635)), "")&amp;
" | "&amp; SOURCE!L2635&amp;      IF(lookups!$O$2-LEN(SOURCE!L2635) &gt;= 0, REPT(" ",lookups!$O$2-LEN(SOURCE!L2635)), "")&amp;
" | "&amp; SOURCE!M2635&amp;      IF(lookups!$P$2-LEN(SOURCE!M2635) &gt;= 0, REPT(" ",lookups!$P$2-LEN(SOURCE!M2635)), "")&amp;
      "},"&amp;IF(SOURCE!O2635&lt;&gt;"",""&amp;SOURCE!O2635,"")
 )
)
)</f>
        <v>0</v>
      </c>
    </row>
    <row r="2599" customFormat="false" ht="15.75" hidden="true" customHeight="false" outlineLevel="0" collapsed="false">
      <c r="A2599" s="263" t="n">
        <f aca="false">IF(AND(OR(SOURCE!A2636="",ISBLANK(SOURCE!A2636)),SOURCE!B2636&gt;0),IF(ISBLANK(SOURCE!C2636),"",SOURCE!C2636),
IF(SOURCE!B2636&lt;0,VLOOKUP(SOURCE!B2636,lookups!A$1:B$25,2,0),
  IF(ISBLANK(SOURCE!B2636),
    "",
    "/* "&amp;TEXT(SOURCE!B2636,"???0")&amp;" *"&amp;
      SOURCE!C2636&amp;", "&amp; IF(lookups!$E$2-LEN(SOURCE!C2636) &gt;= 0, REPT(" ",lookups!$E$2-LEN(SOURCE!C2636)), "")&amp;
      SOURCE!D2636&amp;", "&amp; IF(lookups!$F$2-LEN(SOURCE!D2636) &gt;= 0, REPT(" ",lookups!$F$2-LEN(SOURCE!D2636)), "")&amp;
      SOURCE!E2636&amp;", "&amp; IF(lookups!$G$2-LEN(SOURCE!E2636) &gt;=0, REPT(" ",lookups!$G$2-LEN(SOURCE!E2636)), "")&amp;
      SOURCE!F2636&amp;", "&amp; IF(lookups!$H$2-LEN(SOURCE!F2636) &gt;= 0, REPT(" ",lookups!$H$2-LEN(SOURCE!F2636)+2), "")&amp;"("&amp;
      SUBSTITUTE(TEXT(SOURCE!G2636,"??0"),"  ","")&amp;" &lt;&lt; TAM_MAX_BITS) |"&amp; IF(lookups!$I$2-3 &gt;= 0, REPT(" ",MAX(1,lookups!$I$2-5+4+1-1-LEN(  IF(ISTEXT(SOURCE!H2636),SOURCE!H2636,  SUBSTITUTE(SUBSTITUTE(TEXT(SOURCE!H2636,"????0"),"  ","")," ",""))   ))), "")&amp;
       IF(ISTEXT(SOURCE!H2636),SOURCE!H2636, SUBSTITUTE(SUBSTITUTE(TEXT(SOURCE!H2636,"????0"),"  ","")," ",""))   &amp;","&amp; IF(lookups!$J$2-3 &gt;= 0, REPT(" ",lookups!$J$2-3-5), "")&amp;
      SOURCE!I2636&amp;
" | "&amp; IF(lookups!$K$2-LEN(SOURCE!I2636) &gt;= 0, REPT(" ",lookups!$K$2-LEN(SOURCE!I2636)), "")&amp;
      SOURCE!J2636&amp;      IF(lookups!$L$2-LEN(SOURCE!J2636) &gt;= 0, REPT(" ",lookups!$L$2-LEN(SOURCE!J2636)), "")&amp;
" | "&amp; IF(lookups!$K$2-LEN(SOURCE!I2636) &gt;= 0, REPT(" ",lookups!$K$2-LEN(SOURCE!I2636)), "")&amp;
      SOURCE!K2636&amp;      IF(lookups!$L$2-LEN(SOURCE!K2636) &gt;= 0, REPT(" ",lookups!$M$2-LEN(SOURCE!K2636)), "")&amp;
" | "&amp; SOURCE!L2636&amp;      IF(lookups!$O$2-LEN(SOURCE!L2636) &gt;= 0, REPT(" ",lookups!$O$2-LEN(SOURCE!L2636)), "")&amp;
" | "&amp; SOURCE!M2636&amp;      IF(lookups!$P$2-LEN(SOURCE!M2636) &gt;= 0, REPT(" ",lookups!$P$2-LEN(SOURCE!M2636)), "")&amp;
      "},"&amp;IF(SOURCE!O2636&lt;&gt;"",""&amp;SOURCE!O2636,"")
 )
)
)</f>
        <v>0</v>
      </c>
    </row>
    <row r="2600" customFormat="false" ht="15.75" hidden="true" customHeight="false" outlineLevel="0" collapsed="false">
      <c r="A2600" s="263" t="n">
        <f aca="false">IF(AND(OR(SOURCE!A2637="",ISBLANK(SOURCE!A2637)),SOURCE!B2637&gt;0),IF(ISBLANK(SOURCE!C2637),"",SOURCE!C2637),
IF(SOURCE!B2637&lt;0,VLOOKUP(SOURCE!B2637,lookups!A$1:B$25,2,0),
  IF(ISBLANK(SOURCE!B2637),
    "",
    "/* "&amp;TEXT(SOURCE!B2637,"???0")&amp;" *"&amp;
      SOURCE!C2637&amp;", "&amp; IF(lookups!$E$2-LEN(SOURCE!C2637) &gt;= 0, REPT(" ",lookups!$E$2-LEN(SOURCE!C2637)), "")&amp;
      SOURCE!D2637&amp;", "&amp; IF(lookups!$F$2-LEN(SOURCE!D2637) &gt;= 0, REPT(" ",lookups!$F$2-LEN(SOURCE!D2637)), "")&amp;
      SOURCE!E2637&amp;", "&amp; IF(lookups!$G$2-LEN(SOURCE!E2637) &gt;=0, REPT(" ",lookups!$G$2-LEN(SOURCE!E2637)), "")&amp;
      SOURCE!F2637&amp;", "&amp; IF(lookups!$H$2-LEN(SOURCE!F2637) &gt;= 0, REPT(" ",lookups!$H$2-LEN(SOURCE!F2637)+2), "")&amp;"("&amp;
      SUBSTITUTE(TEXT(SOURCE!G2637,"??0"),"  ","")&amp;" &lt;&lt; TAM_MAX_BITS) |"&amp; IF(lookups!$I$2-3 &gt;= 0, REPT(" ",MAX(1,lookups!$I$2-5+4+1-1-LEN(  IF(ISTEXT(SOURCE!H2637),SOURCE!H2637,  SUBSTITUTE(SUBSTITUTE(TEXT(SOURCE!H2637,"????0"),"  ","")," ",""))   ))), "")&amp;
       IF(ISTEXT(SOURCE!H2637),SOURCE!H2637, SUBSTITUTE(SUBSTITUTE(TEXT(SOURCE!H2637,"????0"),"  ","")," ",""))   &amp;","&amp; IF(lookups!$J$2-3 &gt;= 0, REPT(" ",lookups!$J$2-3-5), "")&amp;
      SOURCE!I2637&amp;
" | "&amp; IF(lookups!$K$2-LEN(SOURCE!I2637) &gt;= 0, REPT(" ",lookups!$K$2-LEN(SOURCE!I2637)), "")&amp;
      SOURCE!J2637&amp;      IF(lookups!$L$2-LEN(SOURCE!J2637) &gt;= 0, REPT(" ",lookups!$L$2-LEN(SOURCE!J2637)), "")&amp;
" | "&amp; IF(lookups!$K$2-LEN(SOURCE!I2637) &gt;= 0, REPT(" ",lookups!$K$2-LEN(SOURCE!I2637)), "")&amp;
      SOURCE!K2637&amp;      IF(lookups!$L$2-LEN(SOURCE!K2637) &gt;= 0, REPT(" ",lookups!$M$2-LEN(SOURCE!K2637)), "")&amp;
" | "&amp; SOURCE!L2637&amp;      IF(lookups!$O$2-LEN(SOURCE!L2637) &gt;= 0, REPT(" ",lookups!$O$2-LEN(SOURCE!L2637)), "")&amp;
" | "&amp; SOURCE!M2637&amp;      IF(lookups!$P$2-LEN(SOURCE!M2637) &gt;= 0, REPT(" ",lookups!$P$2-LEN(SOURCE!M2637)), "")&amp;
      "},"&amp;IF(SOURCE!O2637&lt;&gt;"",""&amp;SOURCE!O2637,"")
 )
)
)</f>
        <v>0</v>
      </c>
    </row>
    <row r="2601" customFormat="false" ht="15.75" hidden="true" customHeight="false" outlineLevel="0" collapsed="false">
      <c r="A2601" s="263" t="n">
        <f aca="false">IF(AND(OR(SOURCE!A2638="",ISBLANK(SOURCE!A2638)),SOURCE!B2638&gt;0),IF(ISBLANK(SOURCE!C2638),"",SOURCE!C2638),
IF(SOURCE!B2638&lt;0,VLOOKUP(SOURCE!B2638,lookups!A$1:B$25,2,0),
  IF(ISBLANK(SOURCE!B2638),
    "",
    "/* "&amp;TEXT(SOURCE!B2638,"???0")&amp;" *"&amp;
      SOURCE!C2638&amp;", "&amp; IF(lookups!$E$2-LEN(SOURCE!C2638) &gt;= 0, REPT(" ",lookups!$E$2-LEN(SOURCE!C2638)), "")&amp;
      SOURCE!D2638&amp;", "&amp; IF(lookups!$F$2-LEN(SOURCE!D2638) &gt;= 0, REPT(" ",lookups!$F$2-LEN(SOURCE!D2638)), "")&amp;
      SOURCE!E2638&amp;", "&amp; IF(lookups!$G$2-LEN(SOURCE!E2638) &gt;=0, REPT(" ",lookups!$G$2-LEN(SOURCE!E2638)), "")&amp;
      SOURCE!F2638&amp;", "&amp; IF(lookups!$H$2-LEN(SOURCE!F2638) &gt;= 0, REPT(" ",lookups!$H$2-LEN(SOURCE!F2638)+2), "")&amp;"("&amp;
      SUBSTITUTE(TEXT(SOURCE!G2638,"??0"),"  ","")&amp;" &lt;&lt; TAM_MAX_BITS) |"&amp; IF(lookups!$I$2-3 &gt;= 0, REPT(" ",MAX(1,lookups!$I$2-5+4+1-1-LEN(  IF(ISTEXT(SOURCE!H2638),SOURCE!H2638,  SUBSTITUTE(SUBSTITUTE(TEXT(SOURCE!H2638,"????0"),"  ","")," ",""))   ))), "")&amp;
       IF(ISTEXT(SOURCE!H2638),SOURCE!H2638, SUBSTITUTE(SUBSTITUTE(TEXT(SOURCE!H2638,"????0"),"  ","")," ",""))   &amp;","&amp; IF(lookups!$J$2-3 &gt;= 0, REPT(" ",lookups!$J$2-3-5), "")&amp;
      SOURCE!I2638&amp;
" | "&amp; IF(lookups!$K$2-LEN(SOURCE!I2638) &gt;= 0, REPT(" ",lookups!$K$2-LEN(SOURCE!I2638)), "")&amp;
      SOURCE!J2638&amp;      IF(lookups!$L$2-LEN(SOURCE!J2638) &gt;= 0, REPT(" ",lookups!$L$2-LEN(SOURCE!J2638)), "")&amp;
" | "&amp; IF(lookups!$K$2-LEN(SOURCE!I2638) &gt;= 0, REPT(" ",lookups!$K$2-LEN(SOURCE!I2638)), "")&amp;
      SOURCE!K2638&amp;      IF(lookups!$L$2-LEN(SOURCE!K2638) &gt;= 0, REPT(" ",lookups!$M$2-LEN(SOURCE!K2638)), "")&amp;
" | "&amp; SOURCE!L2638&amp;      IF(lookups!$O$2-LEN(SOURCE!L2638) &gt;= 0, REPT(" ",lookups!$O$2-LEN(SOURCE!L2638)), "")&amp;
" | "&amp; SOURCE!M2638&amp;      IF(lookups!$P$2-LEN(SOURCE!M2638) &gt;= 0, REPT(" ",lookups!$P$2-LEN(SOURCE!M2638)), "")&amp;
      "},"&amp;IF(SOURCE!O2638&lt;&gt;"",""&amp;SOURCE!O2638,"")
 )
)
)</f>
        <v>0</v>
      </c>
    </row>
    <row r="2602" customFormat="false" ht="15.75" hidden="true" customHeight="false" outlineLevel="0" collapsed="false">
      <c r="A2602" s="263" t="n">
        <f aca="false">IF(AND(OR(SOURCE!A2639="",ISBLANK(SOURCE!A2639)),SOURCE!B2639&gt;0),IF(ISBLANK(SOURCE!C2639),"",SOURCE!C2639),
IF(SOURCE!B2639&lt;0,VLOOKUP(SOURCE!B2639,lookups!A$1:B$25,2,0),
  IF(ISBLANK(SOURCE!B2639),
    "",
    "/* "&amp;TEXT(SOURCE!B2639,"???0")&amp;" *"&amp;
      SOURCE!C2639&amp;", "&amp; IF(lookups!$E$2-LEN(SOURCE!C2639) &gt;= 0, REPT(" ",lookups!$E$2-LEN(SOURCE!C2639)), "")&amp;
      SOURCE!D2639&amp;", "&amp; IF(lookups!$F$2-LEN(SOURCE!D2639) &gt;= 0, REPT(" ",lookups!$F$2-LEN(SOURCE!D2639)), "")&amp;
      SOURCE!E2639&amp;", "&amp; IF(lookups!$G$2-LEN(SOURCE!E2639) &gt;=0, REPT(" ",lookups!$G$2-LEN(SOURCE!E2639)), "")&amp;
      SOURCE!F2639&amp;", "&amp; IF(lookups!$H$2-LEN(SOURCE!F2639) &gt;= 0, REPT(" ",lookups!$H$2-LEN(SOURCE!F2639)+2), "")&amp;"("&amp;
      SUBSTITUTE(TEXT(SOURCE!G2639,"??0"),"  ","")&amp;" &lt;&lt; TAM_MAX_BITS) |"&amp; IF(lookups!$I$2-3 &gt;= 0, REPT(" ",MAX(1,lookups!$I$2-5+4+1-1-LEN(  IF(ISTEXT(SOURCE!H2639),SOURCE!H2639,  SUBSTITUTE(SUBSTITUTE(TEXT(SOURCE!H2639,"????0"),"  ","")," ",""))   ))), "")&amp;
       IF(ISTEXT(SOURCE!H2639),SOURCE!H2639, SUBSTITUTE(SUBSTITUTE(TEXT(SOURCE!H2639,"????0"),"  ","")," ",""))   &amp;","&amp; IF(lookups!$J$2-3 &gt;= 0, REPT(" ",lookups!$J$2-3-5), "")&amp;
      SOURCE!I2639&amp;
" | "&amp; IF(lookups!$K$2-LEN(SOURCE!I2639) &gt;= 0, REPT(" ",lookups!$K$2-LEN(SOURCE!I2639)), "")&amp;
      SOURCE!J2639&amp;      IF(lookups!$L$2-LEN(SOURCE!J2639) &gt;= 0, REPT(" ",lookups!$L$2-LEN(SOURCE!J2639)), "")&amp;
" | "&amp; IF(lookups!$K$2-LEN(SOURCE!I2639) &gt;= 0, REPT(" ",lookups!$K$2-LEN(SOURCE!I2639)), "")&amp;
      SOURCE!K2639&amp;      IF(lookups!$L$2-LEN(SOURCE!K2639) &gt;= 0, REPT(" ",lookups!$M$2-LEN(SOURCE!K2639)), "")&amp;
" | "&amp; SOURCE!L2639&amp;      IF(lookups!$O$2-LEN(SOURCE!L2639) &gt;= 0, REPT(" ",lookups!$O$2-LEN(SOURCE!L2639)), "")&amp;
" | "&amp; SOURCE!M2639&amp;      IF(lookups!$P$2-LEN(SOURCE!M2639) &gt;= 0, REPT(" ",lookups!$P$2-LEN(SOURCE!M2639)), "")&amp;
      "},"&amp;IF(SOURCE!O2639&lt;&gt;"",""&amp;SOURCE!O2639,"")
 )
)
)</f>
        <v>0</v>
      </c>
    </row>
    <row r="2603" customFormat="false" ht="15.75" hidden="true" customHeight="false" outlineLevel="0" collapsed="false">
      <c r="A2603" s="263" t="n">
        <f aca="false">IF(AND(OR(SOURCE!A2640="",ISBLANK(SOURCE!A2640)),SOURCE!B2640&gt;0),IF(ISBLANK(SOURCE!C2640),"",SOURCE!C2640),
IF(SOURCE!B2640&lt;0,VLOOKUP(SOURCE!B2640,lookups!A$1:B$25,2,0),
  IF(ISBLANK(SOURCE!B2640),
    "",
    "/* "&amp;TEXT(SOURCE!B2640,"???0")&amp;" *"&amp;
      SOURCE!C2640&amp;", "&amp; IF(lookups!$E$2-LEN(SOURCE!C2640) &gt;= 0, REPT(" ",lookups!$E$2-LEN(SOURCE!C2640)), "")&amp;
      SOURCE!D2640&amp;", "&amp; IF(lookups!$F$2-LEN(SOURCE!D2640) &gt;= 0, REPT(" ",lookups!$F$2-LEN(SOURCE!D2640)), "")&amp;
      SOURCE!E2640&amp;", "&amp; IF(lookups!$G$2-LEN(SOURCE!E2640) &gt;=0, REPT(" ",lookups!$G$2-LEN(SOURCE!E2640)), "")&amp;
      SOURCE!F2640&amp;", "&amp; IF(lookups!$H$2-LEN(SOURCE!F2640) &gt;= 0, REPT(" ",lookups!$H$2-LEN(SOURCE!F2640)+2), "")&amp;"("&amp;
      SUBSTITUTE(TEXT(SOURCE!G2640,"??0"),"  ","")&amp;" &lt;&lt; TAM_MAX_BITS) |"&amp; IF(lookups!$I$2-3 &gt;= 0, REPT(" ",MAX(1,lookups!$I$2-5+4+1-1-LEN(  IF(ISTEXT(SOURCE!H2640),SOURCE!H2640,  SUBSTITUTE(SUBSTITUTE(TEXT(SOURCE!H2640,"????0"),"  ","")," ",""))   ))), "")&amp;
       IF(ISTEXT(SOURCE!H2640),SOURCE!H2640, SUBSTITUTE(SUBSTITUTE(TEXT(SOURCE!H2640,"????0"),"  ","")," ",""))   &amp;","&amp; IF(lookups!$J$2-3 &gt;= 0, REPT(" ",lookups!$J$2-3-5), "")&amp;
      SOURCE!I2640&amp;
" | "&amp; IF(lookups!$K$2-LEN(SOURCE!I2640) &gt;= 0, REPT(" ",lookups!$K$2-LEN(SOURCE!I2640)), "")&amp;
      SOURCE!J2640&amp;      IF(lookups!$L$2-LEN(SOURCE!J2640) &gt;= 0, REPT(" ",lookups!$L$2-LEN(SOURCE!J2640)), "")&amp;
" | "&amp; IF(lookups!$K$2-LEN(SOURCE!I2640) &gt;= 0, REPT(" ",lookups!$K$2-LEN(SOURCE!I2640)), "")&amp;
      SOURCE!K2640&amp;      IF(lookups!$L$2-LEN(SOURCE!K2640) &gt;= 0, REPT(" ",lookups!$M$2-LEN(SOURCE!K2640)), "")&amp;
" | "&amp; SOURCE!L2640&amp;      IF(lookups!$O$2-LEN(SOURCE!L2640) &gt;= 0, REPT(" ",lookups!$O$2-LEN(SOURCE!L2640)), "")&amp;
" | "&amp; SOURCE!M2640&amp;      IF(lookups!$P$2-LEN(SOURCE!M2640) &gt;= 0, REPT(" ",lookups!$P$2-LEN(SOURCE!M2640)), "")&amp;
      "},"&amp;IF(SOURCE!O2640&lt;&gt;"",""&amp;SOURCE!O2640,"")
 )
)
)</f>
        <v>0</v>
      </c>
    </row>
    <row r="2604" customFormat="false" ht="15.75" hidden="true" customHeight="false" outlineLevel="0" collapsed="false">
      <c r="A2604" s="263" t="n">
        <f aca="false">IF(AND(OR(SOURCE!A2641="",ISBLANK(SOURCE!A2641)),SOURCE!B2641&gt;0),IF(ISBLANK(SOURCE!C2641),"",SOURCE!C2641),
IF(SOURCE!B2641&lt;0,VLOOKUP(SOURCE!B2641,lookups!A$1:B$25,2,0),
  IF(ISBLANK(SOURCE!B2641),
    "",
    "/* "&amp;TEXT(SOURCE!B2641,"???0")&amp;" *"&amp;
      SOURCE!C2641&amp;", "&amp; IF(lookups!$E$2-LEN(SOURCE!C2641) &gt;= 0, REPT(" ",lookups!$E$2-LEN(SOURCE!C2641)), "")&amp;
      SOURCE!D2641&amp;", "&amp; IF(lookups!$F$2-LEN(SOURCE!D2641) &gt;= 0, REPT(" ",lookups!$F$2-LEN(SOURCE!D2641)), "")&amp;
      SOURCE!E2641&amp;", "&amp; IF(lookups!$G$2-LEN(SOURCE!E2641) &gt;=0, REPT(" ",lookups!$G$2-LEN(SOURCE!E2641)), "")&amp;
      SOURCE!F2641&amp;", "&amp; IF(lookups!$H$2-LEN(SOURCE!F2641) &gt;= 0, REPT(" ",lookups!$H$2-LEN(SOURCE!F2641)+2), "")&amp;"("&amp;
      SUBSTITUTE(TEXT(SOURCE!G2641,"??0"),"  ","")&amp;" &lt;&lt; TAM_MAX_BITS) |"&amp; IF(lookups!$I$2-3 &gt;= 0, REPT(" ",MAX(1,lookups!$I$2-5+4+1-1-LEN(  IF(ISTEXT(SOURCE!H2641),SOURCE!H2641,  SUBSTITUTE(SUBSTITUTE(TEXT(SOURCE!H2641,"????0"),"  ","")," ",""))   ))), "")&amp;
       IF(ISTEXT(SOURCE!H2641),SOURCE!H2641, SUBSTITUTE(SUBSTITUTE(TEXT(SOURCE!H2641,"????0"),"  ","")," ",""))   &amp;","&amp; IF(lookups!$J$2-3 &gt;= 0, REPT(" ",lookups!$J$2-3-5), "")&amp;
      SOURCE!I2641&amp;
" | "&amp; IF(lookups!$K$2-LEN(SOURCE!I2641) &gt;= 0, REPT(" ",lookups!$K$2-LEN(SOURCE!I2641)), "")&amp;
      SOURCE!J2641&amp;      IF(lookups!$L$2-LEN(SOURCE!J2641) &gt;= 0, REPT(" ",lookups!$L$2-LEN(SOURCE!J2641)), "")&amp;
" | "&amp; IF(lookups!$K$2-LEN(SOURCE!I2641) &gt;= 0, REPT(" ",lookups!$K$2-LEN(SOURCE!I2641)), "")&amp;
      SOURCE!K2641&amp;      IF(lookups!$L$2-LEN(SOURCE!K2641) &gt;= 0, REPT(" ",lookups!$M$2-LEN(SOURCE!K2641)), "")&amp;
" | "&amp; SOURCE!L2641&amp;      IF(lookups!$O$2-LEN(SOURCE!L2641) &gt;= 0, REPT(" ",lookups!$O$2-LEN(SOURCE!L2641)), "")&amp;
" | "&amp; SOURCE!M2641&amp;      IF(lookups!$P$2-LEN(SOURCE!M2641) &gt;= 0, REPT(" ",lookups!$P$2-LEN(SOURCE!M2641)), "")&amp;
      "},"&amp;IF(SOURCE!O2641&lt;&gt;"",""&amp;SOURCE!O2641,"")
 )
)
)</f>
        <v>0</v>
      </c>
    </row>
    <row r="2605" customFormat="false" ht="15.75" hidden="true" customHeight="false" outlineLevel="0" collapsed="false">
      <c r="A2605" s="263" t="n">
        <f aca="false">IF(AND(OR(SOURCE!A2642="",ISBLANK(SOURCE!A2642)),SOURCE!B2642&gt;0),IF(ISBLANK(SOURCE!C2642),"",SOURCE!C2642),
IF(SOURCE!B2642&lt;0,VLOOKUP(SOURCE!B2642,lookups!A$1:B$25,2,0),
  IF(ISBLANK(SOURCE!B2642),
    "",
    "/* "&amp;TEXT(SOURCE!B2642,"???0")&amp;" *"&amp;
      SOURCE!C2642&amp;", "&amp; IF(lookups!$E$2-LEN(SOURCE!C2642) &gt;= 0, REPT(" ",lookups!$E$2-LEN(SOURCE!C2642)), "")&amp;
      SOURCE!D2642&amp;", "&amp; IF(lookups!$F$2-LEN(SOURCE!D2642) &gt;= 0, REPT(" ",lookups!$F$2-LEN(SOURCE!D2642)), "")&amp;
      SOURCE!E2642&amp;", "&amp; IF(lookups!$G$2-LEN(SOURCE!E2642) &gt;=0, REPT(" ",lookups!$G$2-LEN(SOURCE!E2642)), "")&amp;
      SOURCE!F2642&amp;", "&amp; IF(lookups!$H$2-LEN(SOURCE!F2642) &gt;= 0, REPT(" ",lookups!$H$2-LEN(SOURCE!F2642)+2), "")&amp;"("&amp;
      SUBSTITUTE(TEXT(SOURCE!G2642,"??0"),"  ","")&amp;" &lt;&lt; TAM_MAX_BITS) |"&amp; IF(lookups!$I$2-3 &gt;= 0, REPT(" ",MAX(1,lookups!$I$2-5+4+1-1-LEN(  IF(ISTEXT(SOURCE!H2642),SOURCE!H2642,  SUBSTITUTE(SUBSTITUTE(TEXT(SOURCE!H2642,"????0"),"  ","")," ",""))   ))), "")&amp;
       IF(ISTEXT(SOURCE!H2642),SOURCE!H2642, SUBSTITUTE(SUBSTITUTE(TEXT(SOURCE!H2642,"????0"),"  ","")," ",""))   &amp;","&amp; IF(lookups!$J$2-3 &gt;= 0, REPT(" ",lookups!$J$2-3-5), "")&amp;
      SOURCE!I2642&amp;
" | "&amp; IF(lookups!$K$2-LEN(SOURCE!I2642) &gt;= 0, REPT(" ",lookups!$K$2-LEN(SOURCE!I2642)), "")&amp;
      SOURCE!J2642&amp;      IF(lookups!$L$2-LEN(SOURCE!J2642) &gt;= 0, REPT(" ",lookups!$L$2-LEN(SOURCE!J2642)), "")&amp;
" | "&amp; IF(lookups!$K$2-LEN(SOURCE!I2642) &gt;= 0, REPT(" ",lookups!$K$2-LEN(SOURCE!I2642)), "")&amp;
      SOURCE!K2642&amp;      IF(lookups!$L$2-LEN(SOURCE!K2642) &gt;= 0, REPT(" ",lookups!$M$2-LEN(SOURCE!K2642)), "")&amp;
" | "&amp; SOURCE!L2642&amp;      IF(lookups!$O$2-LEN(SOURCE!L2642) &gt;= 0, REPT(" ",lookups!$O$2-LEN(SOURCE!L2642)), "")&amp;
" | "&amp; SOURCE!M2642&amp;      IF(lookups!$P$2-LEN(SOURCE!M2642) &gt;= 0, REPT(" ",lookups!$P$2-LEN(SOURCE!M2642)), "")&amp;
      "},"&amp;IF(SOURCE!O2642&lt;&gt;"",""&amp;SOURCE!O2642,"")
 )
)
)</f>
        <v>0</v>
      </c>
    </row>
    <row r="2606" customFormat="false" ht="15.75" hidden="true" customHeight="false" outlineLevel="0" collapsed="false">
      <c r="A2606" s="263" t="n">
        <f aca="false">IF(AND(OR(SOURCE!A2643="",ISBLANK(SOURCE!A2643)),SOURCE!B2643&gt;0),IF(ISBLANK(SOURCE!C2643),"",SOURCE!C2643),
IF(SOURCE!B2643&lt;0,VLOOKUP(SOURCE!B2643,lookups!A$1:B$25,2,0),
  IF(ISBLANK(SOURCE!B2643),
    "",
    "/* "&amp;TEXT(SOURCE!B2643,"???0")&amp;" *"&amp;
      SOURCE!C2643&amp;", "&amp; IF(lookups!$E$2-LEN(SOURCE!C2643) &gt;= 0, REPT(" ",lookups!$E$2-LEN(SOURCE!C2643)), "")&amp;
      SOURCE!D2643&amp;", "&amp; IF(lookups!$F$2-LEN(SOURCE!D2643) &gt;= 0, REPT(" ",lookups!$F$2-LEN(SOURCE!D2643)), "")&amp;
      SOURCE!E2643&amp;", "&amp; IF(lookups!$G$2-LEN(SOURCE!E2643) &gt;=0, REPT(" ",lookups!$G$2-LEN(SOURCE!E2643)), "")&amp;
      SOURCE!F2643&amp;", "&amp; IF(lookups!$H$2-LEN(SOURCE!F2643) &gt;= 0, REPT(" ",lookups!$H$2-LEN(SOURCE!F2643)+2), "")&amp;"("&amp;
      SUBSTITUTE(TEXT(SOURCE!G2643,"??0"),"  ","")&amp;" &lt;&lt; TAM_MAX_BITS) |"&amp; IF(lookups!$I$2-3 &gt;= 0, REPT(" ",MAX(1,lookups!$I$2-5+4+1-1-LEN(  IF(ISTEXT(SOURCE!H2643),SOURCE!H2643,  SUBSTITUTE(SUBSTITUTE(TEXT(SOURCE!H2643,"????0"),"  ","")," ",""))   ))), "")&amp;
       IF(ISTEXT(SOURCE!H2643),SOURCE!H2643, SUBSTITUTE(SUBSTITUTE(TEXT(SOURCE!H2643,"????0"),"  ","")," ",""))   &amp;","&amp; IF(lookups!$J$2-3 &gt;= 0, REPT(" ",lookups!$J$2-3-5), "")&amp;
      SOURCE!I2643&amp;
" | "&amp; IF(lookups!$K$2-LEN(SOURCE!I2643) &gt;= 0, REPT(" ",lookups!$K$2-LEN(SOURCE!I2643)), "")&amp;
      SOURCE!J2643&amp;      IF(lookups!$L$2-LEN(SOURCE!J2643) &gt;= 0, REPT(" ",lookups!$L$2-LEN(SOURCE!J2643)), "")&amp;
" | "&amp; IF(lookups!$K$2-LEN(SOURCE!I2643) &gt;= 0, REPT(" ",lookups!$K$2-LEN(SOURCE!I2643)), "")&amp;
      SOURCE!K2643&amp;      IF(lookups!$L$2-LEN(SOURCE!K2643) &gt;= 0, REPT(" ",lookups!$M$2-LEN(SOURCE!K2643)), "")&amp;
" | "&amp; SOURCE!L2643&amp;      IF(lookups!$O$2-LEN(SOURCE!L2643) &gt;= 0, REPT(" ",lookups!$O$2-LEN(SOURCE!L2643)), "")&amp;
" | "&amp; SOURCE!M2643&amp;      IF(lookups!$P$2-LEN(SOURCE!M2643) &gt;= 0, REPT(" ",lookups!$P$2-LEN(SOURCE!M2643)), "")&amp;
      "},"&amp;IF(SOURCE!O2643&lt;&gt;"",""&amp;SOURCE!O2643,"")
 )
)
)</f>
        <v>0</v>
      </c>
    </row>
    <row r="2607" customFormat="false" ht="15.75" hidden="true" customHeight="false" outlineLevel="0" collapsed="false">
      <c r="A2607" s="263" t="n">
        <f aca="false">IF(AND(OR(SOURCE!A2644="",ISBLANK(SOURCE!A2644)),SOURCE!B2644&gt;0),IF(ISBLANK(SOURCE!C2644),"",SOURCE!C2644),
IF(SOURCE!B2644&lt;0,VLOOKUP(SOURCE!B2644,lookups!A$1:B$25,2,0),
  IF(ISBLANK(SOURCE!B2644),
    "",
    "/* "&amp;TEXT(SOURCE!B2644,"???0")&amp;" *"&amp;
      SOURCE!C2644&amp;", "&amp; IF(lookups!$E$2-LEN(SOURCE!C2644) &gt;= 0, REPT(" ",lookups!$E$2-LEN(SOURCE!C2644)), "")&amp;
      SOURCE!D2644&amp;", "&amp; IF(lookups!$F$2-LEN(SOURCE!D2644) &gt;= 0, REPT(" ",lookups!$F$2-LEN(SOURCE!D2644)), "")&amp;
      SOURCE!E2644&amp;", "&amp; IF(lookups!$G$2-LEN(SOURCE!E2644) &gt;=0, REPT(" ",lookups!$G$2-LEN(SOURCE!E2644)), "")&amp;
      SOURCE!F2644&amp;", "&amp; IF(lookups!$H$2-LEN(SOURCE!F2644) &gt;= 0, REPT(" ",lookups!$H$2-LEN(SOURCE!F2644)+2), "")&amp;"("&amp;
      SUBSTITUTE(TEXT(SOURCE!G2644,"??0"),"  ","")&amp;" &lt;&lt; TAM_MAX_BITS) |"&amp; IF(lookups!$I$2-3 &gt;= 0, REPT(" ",MAX(1,lookups!$I$2-5+4+1-1-LEN(  IF(ISTEXT(SOURCE!H2644),SOURCE!H2644,  SUBSTITUTE(SUBSTITUTE(TEXT(SOURCE!H2644,"????0"),"  ","")," ",""))   ))), "")&amp;
       IF(ISTEXT(SOURCE!H2644),SOURCE!H2644, SUBSTITUTE(SUBSTITUTE(TEXT(SOURCE!H2644,"????0"),"  ","")," ",""))   &amp;","&amp; IF(lookups!$J$2-3 &gt;= 0, REPT(" ",lookups!$J$2-3-5), "")&amp;
      SOURCE!I2644&amp;
" | "&amp; IF(lookups!$K$2-LEN(SOURCE!I2644) &gt;= 0, REPT(" ",lookups!$K$2-LEN(SOURCE!I2644)), "")&amp;
      SOURCE!J2644&amp;      IF(lookups!$L$2-LEN(SOURCE!J2644) &gt;= 0, REPT(" ",lookups!$L$2-LEN(SOURCE!J2644)), "")&amp;
" | "&amp; IF(lookups!$K$2-LEN(SOURCE!I2644) &gt;= 0, REPT(" ",lookups!$K$2-LEN(SOURCE!I2644)), "")&amp;
      SOURCE!K2644&amp;      IF(lookups!$L$2-LEN(SOURCE!K2644) &gt;= 0, REPT(" ",lookups!$M$2-LEN(SOURCE!K2644)), "")&amp;
" | "&amp; SOURCE!L2644&amp;      IF(lookups!$O$2-LEN(SOURCE!L2644) &gt;= 0, REPT(" ",lookups!$O$2-LEN(SOURCE!L2644)), "")&amp;
" | "&amp; SOURCE!M2644&amp;      IF(lookups!$P$2-LEN(SOURCE!M2644) &gt;= 0, REPT(" ",lookups!$P$2-LEN(SOURCE!M2644)), "")&amp;
      "},"&amp;IF(SOURCE!O2644&lt;&gt;"",""&amp;SOURCE!O2644,"")
 )
)
)</f>
        <v>0</v>
      </c>
    </row>
    <row r="2608" customFormat="false" ht="15.75" hidden="true" customHeight="false" outlineLevel="0" collapsed="false">
      <c r="A2608" s="263" t="n">
        <f aca="false">IF(AND(OR(SOURCE!A2645="",ISBLANK(SOURCE!A2645)),SOURCE!B2645&gt;0),IF(ISBLANK(SOURCE!C2645),"",SOURCE!C2645),
IF(SOURCE!B2645&lt;0,VLOOKUP(SOURCE!B2645,lookups!A$1:B$25,2,0),
  IF(ISBLANK(SOURCE!B2645),
    "",
    "/* "&amp;TEXT(SOURCE!B2645,"???0")&amp;" *"&amp;
      SOURCE!C2645&amp;", "&amp; IF(lookups!$E$2-LEN(SOURCE!C2645) &gt;= 0, REPT(" ",lookups!$E$2-LEN(SOURCE!C2645)), "")&amp;
      SOURCE!D2645&amp;", "&amp; IF(lookups!$F$2-LEN(SOURCE!D2645) &gt;= 0, REPT(" ",lookups!$F$2-LEN(SOURCE!D2645)), "")&amp;
      SOURCE!E2645&amp;", "&amp; IF(lookups!$G$2-LEN(SOURCE!E2645) &gt;=0, REPT(" ",lookups!$G$2-LEN(SOURCE!E2645)), "")&amp;
      SOURCE!F2645&amp;", "&amp; IF(lookups!$H$2-LEN(SOURCE!F2645) &gt;= 0, REPT(" ",lookups!$H$2-LEN(SOURCE!F2645)+2), "")&amp;"("&amp;
      SUBSTITUTE(TEXT(SOURCE!G2645,"??0"),"  ","")&amp;" &lt;&lt; TAM_MAX_BITS) |"&amp; IF(lookups!$I$2-3 &gt;= 0, REPT(" ",MAX(1,lookups!$I$2-5+4+1-1-LEN(  IF(ISTEXT(SOURCE!H2645),SOURCE!H2645,  SUBSTITUTE(SUBSTITUTE(TEXT(SOURCE!H2645,"????0"),"  ","")," ",""))   ))), "")&amp;
       IF(ISTEXT(SOURCE!H2645),SOURCE!H2645, SUBSTITUTE(SUBSTITUTE(TEXT(SOURCE!H2645,"????0"),"  ","")," ",""))   &amp;","&amp; IF(lookups!$J$2-3 &gt;= 0, REPT(" ",lookups!$J$2-3-5), "")&amp;
      SOURCE!I2645&amp;
" | "&amp; IF(lookups!$K$2-LEN(SOURCE!I2645) &gt;= 0, REPT(" ",lookups!$K$2-LEN(SOURCE!I2645)), "")&amp;
      SOURCE!J2645&amp;      IF(lookups!$L$2-LEN(SOURCE!J2645) &gt;= 0, REPT(" ",lookups!$L$2-LEN(SOURCE!J2645)), "")&amp;
" | "&amp; IF(lookups!$K$2-LEN(SOURCE!I2645) &gt;= 0, REPT(" ",lookups!$K$2-LEN(SOURCE!I2645)), "")&amp;
      SOURCE!K2645&amp;      IF(lookups!$L$2-LEN(SOURCE!K2645) &gt;= 0, REPT(" ",lookups!$M$2-LEN(SOURCE!K2645)), "")&amp;
" | "&amp; SOURCE!L2645&amp;      IF(lookups!$O$2-LEN(SOURCE!L2645) &gt;= 0, REPT(" ",lookups!$O$2-LEN(SOURCE!L2645)), "")&amp;
" | "&amp; SOURCE!M2645&amp;      IF(lookups!$P$2-LEN(SOURCE!M2645) &gt;= 0, REPT(" ",lookups!$P$2-LEN(SOURCE!M2645)), "")&amp;
      "},"&amp;IF(SOURCE!O2645&lt;&gt;"",""&amp;SOURCE!O2645,"")
 )
)
)</f>
        <v>0</v>
      </c>
    </row>
    <row r="2609" customFormat="false" ht="15.75" hidden="true" customHeight="false" outlineLevel="0" collapsed="false">
      <c r="A2609" s="263" t="n">
        <f aca="false">IF(AND(OR(SOURCE!A2646="",ISBLANK(SOURCE!A2646)),SOURCE!B2646&gt;0),IF(ISBLANK(SOURCE!C2646),"",SOURCE!C2646),
IF(SOURCE!B2646&lt;0,VLOOKUP(SOURCE!B2646,lookups!A$1:B$25,2,0),
  IF(ISBLANK(SOURCE!B2646),
    "",
    "/* "&amp;TEXT(SOURCE!B2646,"???0")&amp;" *"&amp;
      SOURCE!C2646&amp;", "&amp; IF(lookups!$E$2-LEN(SOURCE!C2646) &gt;= 0, REPT(" ",lookups!$E$2-LEN(SOURCE!C2646)), "")&amp;
      SOURCE!D2646&amp;", "&amp; IF(lookups!$F$2-LEN(SOURCE!D2646) &gt;= 0, REPT(" ",lookups!$F$2-LEN(SOURCE!D2646)), "")&amp;
      SOURCE!E2646&amp;", "&amp; IF(lookups!$G$2-LEN(SOURCE!E2646) &gt;=0, REPT(" ",lookups!$G$2-LEN(SOURCE!E2646)), "")&amp;
      SOURCE!F2646&amp;", "&amp; IF(lookups!$H$2-LEN(SOURCE!F2646) &gt;= 0, REPT(" ",lookups!$H$2-LEN(SOURCE!F2646)+2), "")&amp;"("&amp;
      SUBSTITUTE(TEXT(SOURCE!G2646,"??0"),"  ","")&amp;" &lt;&lt; TAM_MAX_BITS) |"&amp; IF(lookups!$I$2-3 &gt;= 0, REPT(" ",MAX(1,lookups!$I$2-5+4+1-1-LEN(  IF(ISTEXT(SOURCE!H2646),SOURCE!H2646,  SUBSTITUTE(SUBSTITUTE(TEXT(SOURCE!H2646,"????0"),"  ","")," ",""))   ))), "")&amp;
       IF(ISTEXT(SOURCE!H2646),SOURCE!H2646, SUBSTITUTE(SUBSTITUTE(TEXT(SOURCE!H2646,"????0"),"  ","")," ",""))   &amp;","&amp; IF(lookups!$J$2-3 &gt;= 0, REPT(" ",lookups!$J$2-3-5), "")&amp;
      SOURCE!I2646&amp;
" | "&amp; IF(lookups!$K$2-LEN(SOURCE!I2646) &gt;= 0, REPT(" ",lookups!$K$2-LEN(SOURCE!I2646)), "")&amp;
      SOURCE!J2646&amp;      IF(lookups!$L$2-LEN(SOURCE!J2646) &gt;= 0, REPT(" ",lookups!$L$2-LEN(SOURCE!J2646)), "")&amp;
" | "&amp; IF(lookups!$K$2-LEN(SOURCE!I2646) &gt;= 0, REPT(" ",lookups!$K$2-LEN(SOURCE!I2646)), "")&amp;
      SOURCE!K2646&amp;      IF(lookups!$L$2-LEN(SOURCE!K2646) &gt;= 0, REPT(" ",lookups!$M$2-LEN(SOURCE!K2646)), "")&amp;
" | "&amp; SOURCE!L2646&amp;      IF(lookups!$O$2-LEN(SOURCE!L2646) &gt;= 0, REPT(" ",lookups!$O$2-LEN(SOURCE!L2646)), "")&amp;
" | "&amp; SOURCE!M2646&amp;      IF(lookups!$P$2-LEN(SOURCE!M2646) &gt;= 0, REPT(" ",lookups!$P$2-LEN(SOURCE!M2646)), "")&amp;
      "},"&amp;IF(SOURCE!O2646&lt;&gt;"",""&amp;SOURCE!O2646,"")
 )
)
)</f>
        <v>0</v>
      </c>
    </row>
    <row r="2610" customFormat="false" ht="15.75" hidden="true" customHeight="false" outlineLevel="0" collapsed="false">
      <c r="A2610" s="263" t="n">
        <f aca="false">IF(AND(OR(SOURCE!A2647="",ISBLANK(SOURCE!A2647)),SOURCE!B2647&gt;0),IF(ISBLANK(SOURCE!C2647),"",SOURCE!C2647),
IF(SOURCE!B2647&lt;0,VLOOKUP(SOURCE!B2647,lookups!A$1:B$25,2,0),
  IF(ISBLANK(SOURCE!B2647),
    "",
    "/* "&amp;TEXT(SOURCE!B2647,"???0")&amp;" *"&amp;
      SOURCE!C2647&amp;", "&amp; IF(lookups!$E$2-LEN(SOURCE!C2647) &gt;= 0, REPT(" ",lookups!$E$2-LEN(SOURCE!C2647)), "")&amp;
      SOURCE!D2647&amp;", "&amp; IF(lookups!$F$2-LEN(SOURCE!D2647) &gt;= 0, REPT(" ",lookups!$F$2-LEN(SOURCE!D2647)), "")&amp;
      SOURCE!E2647&amp;", "&amp; IF(lookups!$G$2-LEN(SOURCE!E2647) &gt;=0, REPT(" ",lookups!$G$2-LEN(SOURCE!E2647)), "")&amp;
      SOURCE!F2647&amp;", "&amp; IF(lookups!$H$2-LEN(SOURCE!F2647) &gt;= 0, REPT(" ",lookups!$H$2-LEN(SOURCE!F2647)+2), "")&amp;"("&amp;
      SUBSTITUTE(TEXT(SOURCE!G2647,"??0"),"  ","")&amp;" &lt;&lt; TAM_MAX_BITS) |"&amp; IF(lookups!$I$2-3 &gt;= 0, REPT(" ",MAX(1,lookups!$I$2-5+4+1-1-LEN(  IF(ISTEXT(SOURCE!H2647),SOURCE!H2647,  SUBSTITUTE(SUBSTITUTE(TEXT(SOURCE!H2647,"????0"),"  ","")," ",""))   ))), "")&amp;
       IF(ISTEXT(SOURCE!H2647),SOURCE!H2647, SUBSTITUTE(SUBSTITUTE(TEXT(SOURCE!H2647,"????0"),"  ","")," ",""))   &amp;","&amp; IF(lookups!$J$2-3 &gt;= 0, REPT(" ",lookups!$J$2-3-5), "")&amp;
      SOURCE!I2647&amp;
" | "&amp; IF(lookups!$K$2-LEN(SOURCE!I2647) &gt;= 0, REPT(" ",lookups!$K$2-LEN(SOURCE!I2647)), "")&amp;
      SOURCE!J2647&amp;      IF(lookups!$L$2-LEN(SOURCE!J2647) &gt;= 0, REPT(" ",lookups!$L$2-LEN(SOURCE!J2647)), "")&amp;
" | "&amp; IF(lookups!$K$2-LEN(SOURCE!I2647) &gt;= 0, REPT(" ",lookups!$K$2-LEN(SOURCE!I2647)), "")&amp;
      SOURCE!K2647&amp;      IF(lookups!$L$2-LEN(SOURCE!K2647) &gt;= 0, REPT(" ",lookups!$M$2-LEN(SOURCE!K2647)), "")&amp;
" | "&amp; SOURCE!L2647&amp;      IF(lookups!$O$2-LEN(SOURCE!L2647) &gt;= 0, REPT(" ",lookups!$O$2-LEN(SOURCE!L2647)), "")&amp;
" | "&amp; SOURCE!M2647&amp;      IF(lookups!$P$2-LEN(SOURCE!M2647) &gt;= 0, REPT(" ",lookups!$P$2-LEN(SOURCE!M2647)), "")&amp;
      "},"&amp;IF(SOURCE!O2647&lt;&gt;"",""&amp;SOURCE!O2647,"")
 )
)
)</f>
        <v>0</v>
      </c>
    </row>
    <row r="2611" customFormat="false" ht="15.75" hidden="true" customHeight="false" outlineLevel="0" collapsed="false">
      <c r="A2611" s="263" t="n">
        <f aca="false">IF(AND(OR(SOURCE!A2648="",ISBLANK(SOURCE!A2648)),SOURCE!B2648&gt;0),IF(ISBLANK(SOURCE!C2648),"",SOURCE!C2648),
IF(SOURCE!B2648&lt;0,VLOOKUP(SOURCE!B2648,lookups!A$1:B$25,2,0),
  IF(ISBLANK(SOURCE!B2648),
    "",
    "/* "&amp;TEXT(SOURCE!B2648,"???0")&amp;" *"&amp;
      SOURCE!C2648&amp;", "&amp; IF(lookups!$E$2-LEN(SOURCE!C2648) &gt;= 0, REPT(" ",lookups!$E$2-LEN(SOURCE!C2648)), "")&amp;
      SOURCE!D2648&amp;", "&amp; IF(lookups!$F$2-LEN(SOURCE!D2648) &gt;= 0, REPT(" ",lookups!$F$2-LEN(SOURCE!D2648)), "")&amp;
      SOURCE!E2648&amp;", "&amp; IF(lookups!$G$2-LEN(SOURCE!E2648) &gt;=0, REPT(" ",lookups!$G$2-LEN(SOURCE!E2648)), "")&amp;
      SOURCE!F2648&amp;", "&amp; IF(lookups!$H$2-LEN(SOURCE!F2648) &gt;= 0, REPT(" ",lookups!$H$2-LEN(SOURCE!F2648)+2), "")&amp;"("&amp;
      SUBSTITUTE(TEXT(SOURCE!G2648,"??0"),"  ","")&amp;" &lt;&lt; TAM_MAX_BITS) |"&amp; IF(lookups!$I$2-3 &gt;= 0, REPT(" ",MAX(1,lookups!$I$2-5+4+1-1-LEN(  IF(ISTEXT(SOURCE!H2648),SOURCE!H2648,  SUBSTITUTE(SUBSTITUTE(TEXT(SOURCE!H2648,"????0"),"  ","")," ",""))   ))), "")&amp;
       IF(ISTEXT(SOURCE!H2648),SOURCE!H2648, SUBSTITUTE(SUBSTITUTE(TEXT(SOURCE!H2648,"????0"),"  ","")," ",""))   &amp;","&amp; IF(lookups!$J$2-3 &gt;= 0, REPT(" ",lookups!$J$2-3-5), "")&amp;
      SOURCE!I2648&amp;
" | "&amp; IF(lookups!$K$2-LEN(SOURCE!I2648) &gt;= 0, REPT(" ",lookups!$K$2-LEN(SOURCE!I2648)), "")&amp;
      SOURCE!J2648&amp;      IF(lookups!$L$2-LEN(SOURCE!J2648) &gt;= 0, REPT(" ",lookups!$L$2-LEN(SOURCE!J2648)), "")&amp;
" | "&amp; IF(lookups!$K$2-LEN(SOURCE!I2648) &gt;= 0, REPT(" ",lookups!$K$2-LEN(SOURCE!I2648)), "")&amp;
      SOURCE!K2648&amp;      IF(lookups!$L$2-LEN(SOURCE!K2648) &gt;= 0, REPT(" ",lookups!$M$2-LEN(SOURCE!K2648)), "")&amp;
" | "&amp; SOURCE!L2648&amp;      IF(lookups!$O$2-LEN(SOURCE!L2648) &gt;= 0, REPT(" ",lookups!$O$2-LEN(SOURCE!L2648)), "")&amp;
" | "&amp; SOURCE!M2648&amp;      IF(lookups!$P$2-LEN(SOURCE!M2648) &gt;= 0, REPT(" ",lookups!$P$2-LEN(SOURCE!M2648)), "")&amp;
      "},"&amp;IF(SOURCE!O2648&lt;&gt;"",""&amp;SOURCE!O2648,"")
 )
)
)</f>
        <v>0</v>
      </c>
    </row>
    <row r="2612" customFormat="false" ht="15.75" hidden="true" customHeight="false" outlineLevel="0" collapsed="false">
      <c r="A2612" s="263" t="n">
        <f aca="false">IF(AND(OR(SOURCE!A2649="",ISBLANK(SOURCE!A2649)),SOURCE!B2649&gt;0),IF(ISBLANK(SOURCE!C2649),"",SOURCE!C2649),
IF(SOURCE!B2649&lt;0,VLOOKUP(SOURCE!B2649,lookups!A$1:B$25,2,0),
  IF(ISBLANK(SOURCE!B2649),
    "",
    "/* "&amp;TEXT(SOURCE!B2649,"???0")&amp;" *"&amp;
      SOURCE!C2649&amp;", "&amp; IF(lookups!$E$2-LEN(SOURCE!C2649) &gt;= 0, REPT(" ",lookups!$E$2-LEN(SOURCE!C2649)), "")&amp;
      SOURCE!D2649&amp;", "&amp; IF(lookups!$F$2-LEN(SOURCE!D2649) &gt;= 0, REPT(" ",lookups!$F$2-LEN(SOURCE!D2649)), "")&amp;
      SOURCE!E2649&amp;", "&amp; IF(lookups!$G$2-LEN(SOURCE!E2649) &gt;=0, REPT(" ",lookups!$G$2-LEN(SOURCE!E2649)), "")&amp;
      SOURCE!F2649&amp;", "&amp; IF(lookups!$H$2-LEN(SOURCE!F2649) &gt;= 0, REPT(" ",lookups!$H$2-LEN(SOURCE!F2649)+2), "")&amp;"("&amp;
      SUBSTITUTE(TEXT(SOURCE!G2649,"??0"),"  ","")&amp;" &lt;&lt; TAM_MAX_BITS) |"&amp; IF(lookups!$I$2-3 &gt;= 0, REPT(" ",MAX(1,lookups!$I$2-5+4+1-1-LEN(  IF(ISTEXT(SOURCE!H2649),SOURCE!H2649,  SUBSTITUTE(SUBSTITUTE(TEXT(SOURCE!H2649,"????0"),"  ","")," ",""))   ))), "")&amp;
       IF(ISTEXT(SOURCE!H2649),SOURCE!H2649, SUBSTITUTE(SUBSTITUTE(TEXT(SOURCE!H2649,"????0"),"  ","")," ",""))   &amp;","&amp; IF(lookups!$J$2-3 &gt;= 0, REPT(" ",lookups!$J$2-3-5), "")&amp;
      SOURCE!I2649&amp;
" | "&amp; IF(lookups!$K$2-LEN(SOURCE!I2649) &gt;= 0, REPT(" ",lookups!$K$2-LEN(SOURCE!I2649)), "")&amp;
      SOURCE!J2649&amp;      IF(lookups!$L$2-LEN(SOURCE!J2649) &gt;= 0, REPT(" ",lookups!$L$2-LEN(SOURCE!J2649)), "")&amp;
" | "&amp; IF(lookups!$K$2-LEN(SOURCE!I2649) &gt;= 0, REPT(" ",lookups!$K$2-LEN(SOURCE!I2649)), "")&amp;
      SOURCE!K2649&amp;      IF(lookups!$L$2-LEN(SOURCE!K2649) &gt;= 0, REPT(" ",lookups!$M$2-LEN(SOURCE!K2649)), "")&amp;
" | "&amp; SOURCE!L2649&amp;      IF(lookups!$O$2-LEN(SOURCE!L2649) &gt;= 0, REPT(" ",lookups!$O$2-LEN(SOURCE!L2649)), "")&amp;
" | "&amp; SOURCE!M2649&amp;      IF(lookups!$P$2-LEN(SOURCE!M2649) &gt;= 0, REPT(" ",lookups!$P$2-LEN(SOURCE!M2649)), "")&amp;
      "},"&amp;IF(SOURCE!O2649&lt;&gt;"",""&amp;SOURCE!O2649,"")
 )
)
)</f>
        <v>0</v>
      </c>
    </row>
    <row r="2613" customFormat="false" ht="15.75" hidden="true" customHeight="false" outlineLevel="0" collapsed="false">
      <c r="A2613" s="263" t="n">
        <f aca="false">IF(AND(OR(SOURCE!A2650="",ISBLANK(SOURCE!A2650)),SOURCE!B2650&gt;0),IF(ISBLANK(SOURCE!C2650),"",SOURCE!C2650),
IF(SOURCE!B2650&lt;0,VLOOKUP(SOURCE!B2650,lookups!A$1:B$25,2,0),
  IF(ISBLANK(SOURCE!B2650),
    "",
    "/* "&amp;TEXT(SOURCE!B2650,"???0")&amp;" *"&amp;
      SOURCE!C2650&amp;", "&amp; IF(lookups!$E$2-LEN(SOURCE!C2650) &gt;= 0, REPT(" ",lookups!$E$2-LEN(SOURCE!C2650)), "")&amp;
      SOURCE!D2650&amp;", "&amp; IF(lookups!$F$2-LEN(SOURCE!D2650) &gt;= 0, REPT(" ",lookups!$F$2-LEN(SOURCE!D2650)), "")&amp;
      SOURCE!E2650&amp;", "&amp; IF(lookups!$G$2-LEN(SOURCE!E2650) &gt;=0, REPT(" ",lookups!$G$2-LEN(SOURCE!E2650)), "")&amp;
      SOURCE!F2650&amp;", "&amp; IF(lookups!$H$2-LEN(SOURCE!F2650) &gt;= 0, REPT(" ",lookups!$H$2-LEN(SOURCE!F2650)+2), "")&amp;"("&amp;
      SUBSTITUTE(TEXT(SOURCE!G2650,"??0"),"  ","")&amp;" &lt;&lt; TAM_MAX_BITS) |"&amp; IF(lookups!$I$2-3 &gt;= 0, REPT(" ",MAX(1,lookups!$I$2-5+4+1-1-LEN(  IF(ISTEXT(SOURCE!H2650),SOURCE!H2650,  SUBSTITUTE(SUBSTITUTE(TEXT(SOURCE!H2650,"????0"),"  ","")," ",""))   ))), "")&amp;
       IF(ISTEXT(SOURCE!H2650),SOURCE!H2650, SUBSTITUTE(SUBSTITUTE(TEXT(SOURCE!H2650,"????0"),"  ","")," ",""))   &amp;","&amp; IF(lookups!$J$2-3 &gt;= 0, REPT(" ",lookups!$J$2-3-5), "")&amp;
      SOURCE!I2650&amp;
" | "&amp; IF(lookups!$K$2-LEN(SOURCE!I2650) &gt;= 0, REPT(" ",lookups!$K$2-LEN(SOURCE!I2650)), "")&amp;
      SOURCE!J2650&amp;      IF(lookups!$L$2-LEN(SOURCE!J2650) &gt;= 0, REPT(" ",lookups!$L$2-LEN(SOURCE!J2650)), "")&amp;
" | "&amp; IF(lookups!$K$2-LEN(SOURCE!I2650) &gt;= 0, REPT(" ",lookups!$K$2-LEN(SOURCE!I2650)), "")&amp;
      SOURCE!K2650&amp;      IF(lookups!$L$2-LEN(SOURCE!K2650) &gt;= 0, REPT(" ",lookups!$M$2-LEN(SOURCE!K2650)), "")&amp;
" | "&amp; SOURCE!L2650&amp;      IF(lookups!$O$2-LEN(SOURCE!L2650) &gt;= 0, REPT(" ",lookups!$O$2-LEN(SOURCE!L2650)), "")&amp;
" | "&amp; SOURCE!M2650&amp;      IF(lookups!$P$2-LEN(SOURCE!M2650) &gt;= 0, REPT(" ",lookups!$P$2-LEN(SOURCE!M2650)), "")&amp;
      "},"&amp;IF(SOURCE!O2650&lt;&gt;"",""&amp;SOURCE!O2650,"")
 )
)
)</f>
        <v>0</v>
      </c>
    </row>
    <row r="2614" customFormat="false" ht="15.75" hidden="true" customHeight="false" outlineLevel="0" collapsed="false">
      <c r="A2614" s="263" t="n">
        <f aca="false">IF(AND(OR(SOURCE!A2651="",ISBLANK(SOURCE!A2651)),SOURCE!B2651&gt;0),IF(ISBLANK(SOURCE!C2651),"",SOURCE!C2651),
IF(SOURCE!B2651&lt;0,VLOOKUP(SOURCE!B2651,lookups!A$1:B$25,2,0),
  IF(ISBLANK(SOURCE!B2651),
    "",
    "/* "&amp;TEXT(SOURCE!B2651,"???0")&amp;" *"&amp;
      SOURCE!C2651&amp;", "&amp; IF(lookups!$E$2-LEN(SOURCE!C2651) &gt;= 0, REPT(" ",lookups!$E$2-LEN(SOURCE!C2651)), "")&amp;
      SOURCE!D2651&amp;", "&amp; IF(lookups!$F$2-LEN(SOURCE!D2651) &gt;= 0, REPT(" ",lookups!$F$2-LEN(SOURCE!D2651)), "")&amp;
      SOURCE!E2651&amp;", "&amp; IF(lookups!$G$2-LEN(SOURCE!E2651) &gt;=0, REPT(" ",lookups!$G$2-LEN(SOURCE!E2651)), "")&amp;
      SOURCE!F2651&amp;", "&amp; IF(lookups!$H$2-LEN(SOURCE!F2651) &gt;= 0, REPT(" ",lookups!$H$2-LEN(SOURCE!F2651)+2), "")&amp;"("&amp;
      SUBSTITUTE(TEXT(SOURCE!G2651,"??0"),"  ","")&amp;" &lt;&lt; TAM_MAX_BITS) |"&amp; IF(lookups!$I$2-3 &gt;= 0, REPT(" ",MAX(1,lookups!$I$2-5+4+1-1-LEN(  IF(ISTEXT(SOURCE!H2651),SOURCE!H2651,  SUBSTITUTE(SUBSTITUTE(TEXT(SOURCE!H2651,"????0"),"  ","")," ",""))   ))), "")&amp;
       IF(ISTEXT(SOURCE!H2651),SOURCE!H2651, SUBSTITUTE(SUBSTITUTE(TEXT(SOURCE!H2651,"????0"),"  ","")," ",""))   &amp;","&amp; IF(lookups!$J$2-3 &gt;= 0, REPT(" ",lookups!$J$2-3-5), "")&amp;
      SOURCE!I2651&amp;
" | "&amp; IF(lookups!$K$2-LEN(SOURCE!I2651) &gt;= 0, REPT(" ",lookups!$K$2-LEN(SOURCE!I2651)), "")&amp;
      SOURCE!J2651&amp;      IF(lookups!$L$2-LEN(SOURCE!J2651) &gt;= 0, REPT(" ",lookups!$L$2-LEN(SOURCE!J2651)), "")&amp;
" | "&amp; IF(lookups!$K$2-LEN(SOURCE!I2651) &gt;= 0, REPT(" ",lookups!$K$2-LEN(SOURCE!I2651)), "")&amp;
      SOURCE!K2651&amp;      IF(lookups!$L$2-LEN(SOURCE!K2651) &gt;= 0, REPT(" ",lookups!$M$2-LEN(SOURCE!K2651)), "")&amp;
" | "&amp; SOURCE!L2651&amp;      IF(lookups!$O$2-LEN(SOURCE!L2651) &gt;= 0, REPT(" ",lookups!$O$2-LEN(SOURCE!L2651)), "")&amp;
" | "&amp; SOURCE!M2651&amp;      IF(lookups!$P$2-LEN(SOURCE!M2651) &gt;= 0, REPT(" ",lookups!$P$2-LEN(SOURCE!M2651)), "")&amp;
      "},"&amp;IF(SOURCE!O2651&lt;&gt;"",""&amp;SOURCE!O2651,"")
 )
)
)</f>
        <v>0</v>
      </c>
    </row>
    <row r="2615" customFormat="false" ht="15.75" hidden="true" customHeight="false" outlineLevel="0" collapsed="false">
      <c r="A2615" s="263" t="n">
        <f aca="false">IF(AND(OR(SOURCE!A2652="",ISBLANK(SOURCE!A2652)),SOURCE!B2652&gt;0),IF(ISBLANK(SOURCE!C2652),"",SOURCE!C2652),
IF(SOURCE!B2652&lt;0,VLOOKUP(SOURCE!B2652,lookups!A$1:B$25,2,0),
  IF(ISBLANK(SOURCE!B2652),
    "",
    "/* "&amp;TEXT(SOURCE!B2652,"???0")&amp;" *"&amp;
      SOURCE!C2652&amp;", "&amp; IF(lookups!$E$2-LEN(SOURCE!C2652) &gt;= 0, REPT(" ",lookups!$E$2-LEN(SOURCE!C2652)), "")&amp;
      SOURCE!D2652&amp;", "&amp; IF(lookups!$F$2-LEN(SOURCE!D2652) &gt;= 0, REPT(" ",lookups!$F$2-LEN(SOURCE!D2652)), "")&amp;
      SOURCE!E2652&amp;", "&amp; IF(lookups!$G$2-LEN(SOURCE!E2652) &gt;=0, REPT(" ",lookups!$G$2-LEN(SOURCE!E2652)), "")&amp;
      SOURCE!F2652&amp;", "&amp; IF(lookups!$H$2-LEN(SOURCE!F2652) &gt;= 0, REPT(" ",lookups!$H$2-LEN(SOURCE!F2652)+2), "")&amp;"("&amp;
      SUBSTITUTE(TEXT(SOURCE!G2652,"??0"),"  ","")&amp;" &lt;&lt; TAM_MAX_BITS) |"&amp; IF(lookups!$I$2-3 &gt;= 0, REPT(" ",MAX(1,lookups!$I$2-5+4+1-1-LEN(  IF(ISTEXT(SOURCE!H2652),SOURCE!H2652,  SUBSTITUTE(SUBSTITUTE(TEXT(SOURCE!H2652,"????0"),"  ","")," ",""))   ))), "")&amp;
       IF(ISTEXT(SOURCE!H2652),SOURCE!H2652, SUBSTITUTE(SUBSTITUTE(TEXT(SOURCE!H2652,"????0"),"  ","")," ",""))   &amp;","&amp; IF(lookups!$J$2-3 &gt;= 0, REPT(" ",lookups!$J$2-3-5), "")&amp;
      SOURCE!I2652&amp;
" | "&amp; IF(lookups!$K$2-LEN(SOURCE!I2652) &gt;= 0, REPT(" ",lookups!$K$2-LEN(SOURCE!I2652)), "")&amp;
      SOURCE!J2652&amp;      IF(lookups!$L$2-LEN(SOURCE!J2652) &gt;= 0, REPT(" ",lookups!$L$2-LEN(SOURCE!J2652)), "")&amp;
" | "&amp; IF(lookups!$K$2-LEN(SOURCE!I2652) &gt;= 0, REPT(" ",lookups!$K$2-LEN(SOURCE!I2652)), "")&amp;
      SOURCE!K2652&amp;      IF(lookups!$L$2-LEN(SOURCE!K2652) &gt;= 0, REPT(" ",lookups!$M$2-LEN(SOURCE!K2652)), "")&amp;
" | "&amp; SOURCE!L2652&amp;      IF(lookups!$O$2-LEN(SOURCE!L2652) &gt;= 0, REPT(" ",lookups!$O$2-LEN(SOURCE!L2652)), "")&amp;
" | "&amp; SOURCE!M2652&amp;      IF(lookups!$P$2-LEN(SOURCE!M2652) &gt;= 0, REPT(" ",lookups!$P$2-LEN(SOURCE!M2652)), "")&amp;
      "},"&amp;IF(SOURCE!O2652&lt;&gt;"",""&amp;SOURCE!O2652,"")
 )
)
)</f>
        <v>0</v>
      </c>
    </row>
    <row r="2616" customFormat="false" ht="15.75" hidden="true" customHeight="false" outlineLevel="0" collapsed="false">
      <c r="A2616" s="263" t="n">
        <f aca="false">IF(AND(OR(SOURCE!A2653="",ISBLANK(SOURCE!A2653)),SOURCE!B2653&gt;0),IF(ISBLANK(SOURCE!C2653),"",SOURCE!C2653),
IF(SOURCE!B2653&lt;0,VLOOKUP(SOURCE!B2653,lookups!A$1:B$25,2,0),
  IF(ISBLANK(SOURCE!B2653),
    "",
    "/* "&amp;TEXT(SOURCE!B2653,"???0")&amp;" *"&amp;
      SOURCE!C2653&amp;", "&amp; IF(lookups!$E$2-LEN(SOURCE!C2653) &gt;= 0, REPT(" ",lookups!$E$2-LEN(SOURCE!C2653)), "")&amp;
      SOURCE!D2653&amp;", "&amp; IF(lookups!$F$2-LEN(SOURCE!D2653) &gt;= 0, REPT(" ",lookups!$F$2-LEN(SOURCE!D2653)), "")&amp;
      SOURCE!E2653&amp;", "&amp; IF(lookups!$G$2-LEN(SOURCE!E2653) &gt;=0, REPT(" ",lookups!$G$2-LEN(SOURCE!E2653)), "")&amp;
      SOURCE!F2653&amp;", "&amp; IF(lookups!$H$2-LEN(SOURCE!F2653) &gt;= 0, REPT(" ",lookups!$H$2-LEN(SOURCE!F2653)+2), "")&amp;"("&amp;
      SUBSTITUTE(TEXT(SOURCE!G2653,"??0"),"  ","")&amp;" &lt;&lt; TAM_MAX_BITS) |"&amp; IF(lookups!$I$2-3 &gt;= 0, REPT(" ",MAX(1,lookups!$I$2-5+4+1-1-LEN(  IF(ISTEXT(SOURCE!H2653),SOURCE!H2653,  SUBSTITUTE(SUBSTITUTE(TEXT(SOURCE!H2653,"????0"),"  ","")," ",""))   ))), "")&amp;
       IF(ISTEXT(SOURCE!H2653),SOURCE!H2653, SUBSTITUTE(SUBSTITUTE(TEXT(SOURCE!H2653,"????0"),"  ","")," ",""))   &amp;","&amp; IF(lookups!$J$2-3 &gt;= 0, REPT(" ",lookups!$J$2-3-5), "")&amp;
      SOURCE!I2653&amp;
" | "&amp; IF(lookups!$K$2-LEN(SOURCE!I2653) &gt;= 0, REPT(" ",lookups!$K$2-LEN(SOURCE!I2653)), "")&amp;
      SOURCE!J2653&amp;      IF(lookups!$L$2-LEN(SOURCE!J2653) &gt;= 0, REPT(" ",lookups!$L$2-LEN(SOURCE!J2653)), "")&amp;
" | "&amp; IF(lookups!$K$2-LEN(SOURCE!I2653) &gt;= 0, REPT(" ",lookups!$K$2-LEN(SOURCE!I2653)), "")&amp;
      SOURCE!K2653&amp;      IF(lookups!$L$2-LEN(SOURCE!K2653) &gt;= 0, REPT(" ",lookups!$M$2-LEN(SOURCE!K2653)), "")&amp;
" | "&amp; SOURCE!L2653&amp;      IF(lookups!$O$2-LEN(SOURCE!L2653) &gt;= 0, REPT(" ",lookups!$O$2-LEN(SOURCE!L2653)), "")&amp;
" | "&amp; SOURCE!M2653&amp;      IF(lookups!$P$2-LEN(SOURCE!M2653) &gt;= 0, REPT(" ",lookups!$P$2-LEN(SOURCE!M2653)), "")&amp;
      "},"&amp;IF(SOURCE!O2653&lt;&gt;"",""&amp;SOURCE!O2653,"")
 )
)
)</f>
        <v>0</v>
      </c>
    </row>
    <row r="2617" customFormat="false" ht="15.75" hidden="true" customHeight="false" outlineLevel="0" collapsed="false">
      <c r="A2617" s="263" t="n">
        <f aca="false">IF(AND(OR(SOURCE!A2654="",ISBLANK(SOURCE!A2654)),SOURCE!B2654&gt;0),IF(ISBLANK(SOURCE!C2654),"",SOURCE!C2654),
IF(SOURCE!B2654&lt;0,VLOOKUP(SOURCE!B2654,lookups!A$1:B$25,2,0),
  IF(ISBLANK(SOURCE!B2654),
    "",
    "/* "&amp;TEXT(SOURCE!B2654,"???0")&amp;" *"&amp;
      SOURCE!C2654&amp;", "&amp; IF(lookups!$E$2-LEN(SOURCE!C2654) &gt;= 0, REPT(" ",lookups!$E$2-LEN(SOURCE!C2654)), "")&amp;
      SOURCE!D2654&amp;", "&amp; IF(lookups!$F$2-LEN(SOURCE!D2654) &gt;= 0, REPT(" ",lookups!$F$2-LEN(SOURCE!D2654)), "")&amp;
      SOURCE!E2654&amp;", "&amp; IF(lookups!$G$2-LEN(SOURCE!E2654) &gt;=0, REPT(" ",lookups!$G$2-LEN(SOURCE!E2654)), "")&amp;
      SOURCE!F2654&amp;", "&amp; IF(lookups!$H$2-LEN(SOURCE!F2654) &gt;= 0, REPT(" ",lookups!$H$2-LEN(SOURCE!F2654)+2), "")&amp;"("&amp;
      SUBSTITUTE(TEXT(SOURCE!G2654,"??0"),"  ","")&amp;" &lt;&lt; TAM_MAX_BITS) |"&amp; IF(lookups!$I$2-3 &gt;= 0, REPT(" ",MAX(1,lookups!$I$2-5+4+1-1-LEN(  IF(ISTEXT(SOURCE!H2654),SOURCE!H2654,  SUBSTITUTE(SUBSTITUTE(TEXT(SOURCE!H2654,"????0"),"  ","")," ",""))   ))), "")&amp;
       IF(ISTEXT(SOURCE!H2654),SOURCE!H2654, SUBSTITUTE(SUBSTITUTE(TEXT(SOURCE!H2654,"????0"),"  ","")," ",""))   &amp;","&amp; IF(lookups!$J$2-3 &gt;= 0, REPT(" ",lookups!$J$2-3-5), "")&amp;
      SOURCE!I2654&amp;
" | "&amp; IF(lookups!$K$2-LEN(SOURCE!I2654) &gt;= 0, REPT(" ",lookups!$K$2-LEN(SOURCE!I2654)), "")&amp;
      SOURCE!J2654&amp;      IF(lookups!$L$2-LEN(SOURCE!J2654) &gt;= 0, REPT(" ",lookups!$L$2-LEN(SOURCE!J2654)), "")&amp;
" | "&amp; IF(lookups!$K$2-LEN(SOURCE!I2654) &gt;= 0, REPT(" ",lookups!$K$2-LEN(SOURCE!I2654)), "")&amp;
      SOURCE!K2654&amp;      IF(lookups!$L$2-LEN(SOURCE!K2654) &gt;= 0, REPT(" ",lookups!$M$2-LEN(SOURCE!K2654)), "")&amp;
" | "&amp; SOURCE!L2654&amp;      IF(lookups!$O$2-LEN(SOURCE!L2654) &gt;= 0, REPT(" ",lookups!$O$2-LEN(SOURCE!L2654)), "")&amp;
" | "&amp; SOURCE!M2654&amp;      IF(lookups!$P$2-LEN(SOURCE!M2654) &gt;= 0, REPT(" ",lookups!$P$2-LEN(SOURCE!M2654)), "")&amp;
      "},"&amp;IF(SOURCE!O2654&lt;&gt;"",""&amp;SOURCE!O2654,"")
 )
)
)</f>
        <v>0</v>
      </c>
    </row>
    <row r="2618" customFormat="false" ht="15.75" hidden="true" customHeight="false" outlineLevel="0" collapsed="false">
      <c r="A2618" s="263" t="n">
        <f aca="false">IF(AND(OR(SOURCE!A2655="",ISBLANK(SOURCE!A2655)),SOURCE!B2655&gt;0),IF(ISBLANK(SOURCE!C2655),"",SOURCE!C2655),
IF(SOURCE!B2655&lt;0,VLOOKUP(SOURCE!B2655,lookups!A$1:B$25,2,0),
  IF(ISBLANK(SOURCE!B2655),
    "",
    "/* "&amp;TEXT(SOURCE!B2655,"???0")&amp;" *"&amp;
      SOURCE!C2655&amp;", "&amp; IF(lookups!$E$2-LEN(SOURCE!C2655) &gt;= 0, REPT(" ",lookups!$E$2-LEN(SOURCE!C2655)), "")&amp;
      SOURCE!D2655&amp;", "&amp; IF(lookups!$F$2-LEN(SOURCE!D2655) &gt;= 0, REPT(" ",lookups!$F$2-LEN(SOURCE!D2655)), "")&amp;
      SOURCE!E2655&amp;", "&amp; IF(lookups!$G$2-LEN(SOURCE!E2655) &gt;=0, REPT(" ",lookups!$G$2-LEN(SOURCE!E2655)), "")&amp;
      SOURCE!F2655&amp;", "&amp; IF(lookups!$H$2-LEN(SOURCE!F2655) &gt;= 0, REPT(" ",lookups!$H$2-LEN(SOURCE!F2655)+2), "")&amp;"("&amp;
      SUBSTITUTE(TEXT(SOURCE!G2655,"??0"),"  ","")&amp;" &lt;&lt; TAM_MAX_BITS) |"&amp; IF(lookups!$I$2-3 &gt;= 0, REPT(" ",MAX(1,lookups!$I$2-5+4+1-1-LEN(  IF(ISTEXT(SOURCE!H2655),SOURCE!H2655,  SUBSTITUTE(SUBSTITUTE(TEXT(SOURCE!H2655,"????0"),"  ","")," ",""))   ))), "")&amp;
       IF(ISTEXT(SOURCE!H2655),SOURCE!H2655, SUBSTITUTE(SUBSTITUTE(TEXT(SOURCE!H2655,"????0"),"  ","")," ",""))   &amp;","&amp; IF(lookups!$J$2-3 &gt;= 0, REPT(" ",lookups!$J$2-3-5), "")&amp;
      SOURCE!I2655&amp;
" | "&amp; IF(lookups!$K$2-LEN(SOURCE!I2655) &gt;= 0, REPT(" ",lookups!$K$2-LEN(SOURCE!I2655)), "")&amp;
      SOURCE!J2655&amp;      IF(lookups!$L$2-LEN(SOURCE!J2655) &gt;= 0, REPT(" ",lookups!$L$2-LEN(SOURCE!J2655)), "")&amp;
" | "&amp; IF(lookups!$K$2-LEN(SOURCE!I2655) &gt;= 0, REPT(" ",lookups!$K$2-LEN(SOURCE!I2655)), "")&amp;
      SOURCE!K2655&amp;      IF(lookups!$L$2-LEN(SOURCE!K2655) &gt;= 0, REPT(" ",lookups!$M$2-LEN(SOURCE!K2655)), "")&amp;
" | "&amp; SOURCE!L2655&amp;      IF(lookups!$O$2-LEN(SOURCE!L2655) &gt;= 0, REPT(" ",lookups!$O$2-LEN(SOURCE!L2655)), "")&amp;
" | "&amp; SOURCE!M2655&amp;      IF(lookups!$P$2-LEN(SOURCE!M2655) &gt;= 0, REPT(" ",lookups!$P$2-LEN(SOURCE!M2655)), "")&amp;
      "},"&amp;IF(SOURCE!O2655&lt;&gt;"",""&amp;SOURCE!O2655,"")
 )
)
)</f>
        <v>0</v>
      </c>
    </row>
    <row r="2619" customFormat="false" ht="15.75" hidden="true" customHeight="false" outlineLevel="0" collapsed="false">
      <c r="A2619" s="263" t="n">
        <f aca="false">IF(AND(OR(SOURCE!A2656="",ISBLANK(SOURCE!A2656)),SOURCE!B2656&gt;0),IF(ISBLANK(SOURCE!C2656),"",SOURCE!C2656),
IF(SOURCE!B2656&lt;0,VLOOKUP(SOURCE!B2656,lookups!A$1:B$25,2,0),
  IF(ISBLANK(SOURCE!B2656),
    "",
    "/* "&amp;TEXT(SOURCE!B2656,"???0")&amp;" *"&amp;
      SOURCE!C2656&amp;", "&amp; IF(lookups!$E$2-LEN(SOURCE!C2656) &gt;= 0, REPT(" ",lookups!$E$2-LEN(SOURCE!C2656)), "")&amp;
      SOURCE!D2656&amp;", "&amp; IF(lookups!$F$2-LEN(SOURCE!D2656) &gt;= 0, REPT(" ",lookups!$F$2-LEN(SOURCE!D2656)), "")&amp;
      SOURCE!E2656&amp;", "&amp; IF(lookups!$G$2-LEN(SOURCE!E2656) &gt;=0, REPT(" ",lookups!$G$2-LEN(SOURCE!E2656)), "")&amp;
      SOURCE!F2656&amp;", "&amp; IF(lookups!$H$2-LEN(SOURCE!F2656) &gt;= 0, REPT(" ",lookups!$H$2-LEN(SOURCE!F2656)+2), "")&amp;"("&amp;
      SUBSTITUTE(TEXT(SOURCE!G2656,"??0"),"  ","")&amp;" &lt;&lt; TAM_MAX_BITS) |"&amp; IF(lookups!$I$2-3 &gt;= 0, REPT(" ",MAX(1,lookups!$I$2-5+4+1-1-LEN(  IF(ISTEXT(SOURCE!H2656),SOURCE!H2656,  SUBSTITUTE(SUBSTITUTE(TEXT(SOURCE!H2656,"????0"),"  ","")," ",""))   ))), "")&amp;
       IF(ISTEXT(SOURCE!H2656),SOURCE!H2656, SUBSTITUTE(SUBSTITUTE(TEXT(SOURCE!H2656,"????0"),"  ","")," ",""))   &amp;","&amp; IF(lookups!$J$2-3 &gt;= 0, REPT(" ",lookups!$J$2-3-5), "")&amp;
      SOURCE!I2656&amp;
" | "&amp; IF(lookups!$K$2-LEN(SOURCE!I2656) &gt;= 0, REPT(" ",lookups!$K$2-LEN(SOURCE!I2656)), "")&amp;
      SOURCE!J2656&amp;      IF(lookups!$L$2-LEN(SOURCE!J2656) &gt;= 0, REPT(" ",lookups!$L$2-LEN(SOURCE!J2656)), "")&amp;
" | "&amp; IF(lookups!$K$2-LEN(SOURCE!I2656) &gt;= 0, REPT(" ",lookups!$K$2-LEN(SOURCE!I2656)), "")&amp;
      SOURCE!K2656&amp;      IF(lookups!$L$2-LEN(SOURCE!K2656) &gt;= 0, REPT(" ",lookups!$M$2-LEN(SOURCE!K2656)), "")&amp;
" | "&amp; SOURCE!L2656&amp;      IF(lookups!$O$2-LEN(SOURCE!L2656) &gt;= 0, REPT(" ",lookups!$O$2-LEN(SOURCE!L2656)), "")&amp;
" | "&amp; SOURCE!M2656&amp;      IF(lookups!$P$2-LEN(SOURCE!M2656) &gt;= 0, REPT(" ",lookups!$P$2-LEN(SOURCE!M2656)), "")&amp;
      "},"&amp;IF(SOURCE!O2656&lt;&gt;"",""&amp;SOURCE!O2656,"")
 )
)
)</f>
        <v>0</v>
      </c>
    </row>
    <row r="2620" customFormat="false" ht="15.75" hidden="true" customHeight="false" outlineLevel="0" collapsed="false">
      <c r="A2620" s="263" t="n">
        <f aca="false">IF(AND(OR(SOURCE!A2657="",ISBLANK(SOURCE!A2657)),SOURCE!B2657&gt;0),IF(ISBLANK(SOURCE!C2657),"",SOURCE!C2657),
IF(SOURCE!B2657&lt;0,VLOOKUP(SOURCE!B2657,lookups!A$1:B$25,2,0),
  IF(ISBLANK(SOURCE!B2657),
    "",
    "/* "&amp;TEXT(SOURCE!B2657,"???0")&amp;" *"&amp;
      SOURCE!C2657&amp;", "&amp; IF(lookups!$E$2-LEN(SOURCE!C2657) &gt;= 0, REPT(" ",lookups!$E$2-LEN(SOURCE!C2657)), "")&amp;
      SOURCE!D2657&amp;", "&amp; IF(lookups!$F$2-LEN(SOURCE!D2657) &gt;= 0, REPT(" ",lookups!$F$2-LEN(SOURCE!D2657)), "")&amp;
      SOURCE!E2657&amp;", "&amp; IF(lookups!$G$2-LEN(SOURCE!E2657) &gt;=0, REPT(" ",lookups!$G$2-LEN(SOURCE!E2657)), "")&amp;
      SOURCE!F2657&amp;", "&amp; IF(lookups!$H$2-LEN(SOURCE!F2657) &gt;= 0, REPT(" ",lookups!$H$2-LEN(SOURCE!F2657)+2), "")&amp;"("&amp;
      SUBSTITUTE(TEXT(SOURCE!G2657,"??0"),"  ","")&amp;" &lt;&lt; TAM_MAX_BITS) |"&amp; IF(lookups!$I$2-3 &gt;= 0, REPT(" ",MAX(1,lookups!$I$2-5+4+1-1-LEN(  IF(ISTEXT(SOURCE!H2657),SOURCE!H2657,  SUBSTITUTE(SUBSTITUTE(TEXT(SOURCE!H2657,"????0"),"  ","")," ",""))   ))), "")&amp;
       IF(ISTEXT(SOURCE!H2657),SOURCE!H2657, SUBSTITUTE(SUBSTITUTE(TEXT(SOURCE!H2657,"????0"),"  ","")," ",""))   &amp;","&amp; IF(lookups!$J$2-3 &gt;= 0, REPT(" ",lookups!$J$2-3-5), "")&amp;
      SOURCE!I2657&amp;
" | "&amp; IF(lookups!$K$2-LEN(SOURCE!I2657) &gt;= 0, REPT(" ",lookups!$K$2-LEN(SOURCE!I2657)), "")&amp;
      SOURCE!J2657&amp;      IF(lookups!$L$2-LEN(SOURCE!J2657) &gt;= 0, REPT(" ",lookups!$L$2-LEN(SOURCE!J2657)), "")&amp;
" | "&amp; IF(lookups!$K$2-LEN(SOURCE!I2657) &gt;= 0, REPT(" ",lookups!$K$2-LEN(SOURCE!I2657)), "")&amp;
      SOURCE!K2657&amp;      IF(lookups!$L$2-LEN(SOURCE!K2657) &gt;= 0, REPT(" ",lookups!$M$2-LEN(SOURCE!K2657)), "")&amp;
" | "&amp; SOURCE!L2657&amp;      IF(lookups!$O$2-LEN(SOURCE!L2657) &gt;= 0, REPT(" ",lookups!$O$2-LEN(SOURCE!L2657)), "")&amp;
" | "&amp; SOURCE!M2657&amp;      IF(lookups!$P$2-LEN(SOURCE!M2657) &gt;= 0, REPT(" ",lookups!$P$2-LEN(SOURCE!M2657)), "")&amp;
      "},"&amp;IF(SOURCE!O2657&lt;&gt;"",""&amp;SOURCE!O2657,"")
 )
)
)</f>
        <v>0</v>
      </c>
    </row>
    <row r="2621" customFormat="false" ht="15.75" hidden="true" customHeight="false" outlineLevel="0" collapsed="false">
      <c r="A2621" s="263" t="n">
        <f aca="false">IF(AND(OR(SOURCE!A2658="",ISBLANK(SOURCE!A2658)),SOURCE!B2658&gt;0),IF(ISBLANK(SOURCE!C2658),"",SOURCE!C2658),
IF(SOURCE!B2658&lt;0,VLOOKUP(SOURCE!B2658,lookups!A$1:B$25,2,0),
  IF(ISBLANK(SOURCE!B2658),
    "",
    "/* "&amp;TEXT(SOURCE!B2658,"???0")&amp;" *"&amp;
      SOURCE!C2658&amp;", "&amp; IF(lookups!$E$2-LEN(SOURCE!C2658) &gt;= 0, REPT(" ",lookups!$E$2-LEN(SOURCE!C2658)), "")&amp;
      SOURCE!D2658&amp;", "&amp; IF(lookups!$F$2-LEN(SOURCE!D2658) &gt;= 0, REPT(" ",lookups!$F$2-LEN(SOURCE!D2658)), "")&amp;
      SOURCE!E2658&amp;", "&amp; IF(lookups!$G$2-LEN(SOURCE!E2658) &gt;=0, REPT(" ",lookups!$G$2-LEN(SOURCE!E2658)), "")&amp;
      SOURCE!F2658&amp;", "&amp; IF(lookups!$H$2-LEN(SOURCE!F2658) &gt;= 0, REPT(" ",lookups!$H$2-LEN(SOURCE!F2658)+2), "")&amp;"("&amp;
      SUBSTITUTE(TEXT(SOURCE!G2658,"??0"),"  ","")&amp;" &lt;&lt; TAM_MAX_BITS) |"&amp; IF(lookups!$I$2-3 &gt;= 0, REPT(" ",MAX(1,lookups!$I$2-5+4+1-1-LEN(  IF(ISTEXT(SOURCE!H2658),SOURCE!H2658,  SUBSTITUTE(SUBSTITUTE(TEXT(SOURCE!H2658,"????0"),"  ","")," ",""))   ))), "")&amp;
       IF(ISTEXT(SOURCE!H2658),SOURCE!H2658, SUBSTITUTE(SUBSTITUTE(TEXT(SOURCE!H2658,"????0"),"  ","")," ",""))   &amp;","&amp; IF(lookups!$J$2-3 &gt;= 0, REPT(" ",lookups!$J$2-3-5), "")&amp;
      SOURCE!I2658&amp;
" | "&amp; IF(lookups!$K$2-LEN(SOURCE!I2658) &gt;= 0, REPT(" ",lookups!$K$2-LEN(SOURCE!I2658)), "")&amp;
      SOURCE!J2658&amp;      IF(lookups!$L$2-LEN(SOURCE!J2658) &gt;= 0, REPT(" ",lookups!$L$2-LEN(SOURCE!J2658)), "")&amp;
" | "&amp; IF(lookups!$K$2-LEN(SOURCE!I2658) &gt;= 0, REPT(" ",lookups!$K$2-LEN(SOURCE!I2658)), "")&amp;
      SOURCE!K2658&amp;      IF(lookups!$L$2-LEN(SOURCE!K2658) &gt;= 0, REPT(" ",lookups!$M$2-LEN(SOURCE!K2658)), "")&amp;
" | "&amp; SOURCE!L2658&amp;      IF(lookups!$O$2-LEN(SOURCE!L2658) &gt;= 0, REPT(" ",lookups!$O$2-LEN(SOURCE!L2658)), "")&amp;
" | "&amp; SOURCE!M2658&amp;      IF(lookups!$P$2-LEN(SOURCE!M2658) &gt;= 0, REPT(" ",lookups!$P$2-LEN(SOURCE!M2658)), "")&amp;
      "},"&amp;IF(SOURCE!O2658&lt;&gt;"",""&amp;SOURCE!O2658,"")
 )
)
)</f>
        <v>0</v>
      </c>
    </row>
    <row r="2622" customFormat="false" ht="15.75" hidden="true" customHeight="false" outlineLevel="0" collapsed="false">
      <c r="A2622" s="263" t="n">
        <f aca="false">IF(AND(OR(SOURCE!A2659="",ISBLANK(SOURCE!A2659)),SOURCE!B2659&gt;0),IF(ISBLANK(SOURCE!C2659),"",SOURCE!C2659),
IF(SOURCE!B2659&lt;0,VLOOKUP(SOURCE!B2659,lookups!A$1:B$25,2,0),
  IF(ISBLANK(SOURCE!B2659),
    "",
    "/* "&amp;TEXT(SOURCE!B2659,"???0")&amp;" *"&amp;
      SOURCE!C2659&amp;", "&amp; IF(lookups!$E$2-LEN(SOURCE!C2659) &gt;= 0, REPT(" ",lookups!$E$2-LEN(SOURCE!C2659)), "")&amp;
      SOURCE!D2659&amp;", "&amp; IF(lookups!$F$2-LEN(SOURCE!D2659) &gt;= 0, REPT(" ",lookups!$F$2-LEN(SOURCE!D2659)), "")&amp;
      SOURCE!E2659&amp;", "&amp; IF(lookups!$G$2-LEN(SOURCE!E2659) &gt;=0, REPT(" ",lookups!$G$2-LEN(SOURCE!E2659)), "")&amp;
      SOURCE!F2659&amp;", "&amp; IF(lookups!$H$2-LEN(SOURCE!F2659) &gt;= 0, REPT(" ",lookups!$H$2-LEN(SOURCE!F2659)+2), "")&amp;"("&amp;
      SUBSTITUTE(TEXT(SOURCE!G2659,"??0"),"  ","")&amp;" &lt;&lt; TAM_MAX_BITS) |"&amp; IF(lookups!$I$2-3 &gt;= 0, REPT(" ",MAX(1,lookups!$I$2-5+4+1-1-LEN(  IF(ISTEXT(SOURCE!H2659),SOURCE!H2659,  SUBSTITUTE(SUBSTITUTE(TEXT(SOURCE!H2659,"????0"),"  ","")," ",""))   ))), "")&amp;
       IF(ISTEXT(SOURCE!H2659),SOURCE!H2659, SUBSTITUTE(SUBSTITUTE(TEXT(SOURCE!H2659,"????0"),"  ","")," ",""))   &amp;","&amp; IF(lookups!$J$2-3 &gt;= 0, REPT(" ",lookups!$J$2-3-5), "")&amp;
      SOURCE!I2659&amp;
" | "&amp; IF(lookups!$K$2-LEN(SOURCE!I2659) &gt;= 0, REPT(" ",lookups!$K$2-LEN(SOURCE!I2659)), "")&amp;
      SOURCE!J2659&amp;      IF(lookups!$L$2-LEN(SOURCE!J2659) &gt;= 0, REPT(" ",lookups!$L$2-LEN(SOURCE!J2659)), "")&amp;
" | "&amp; IF(lookups!$K$2-LEN(SOURCE!I2659) &gt;= 0, REPT(" ",lookups!$K$2-LEN(SOURCE!I2659)), "")&amp;
      SOURCE!K2659&amp;      IF(lookups!$L$2-LEN(SOURCE!K2659) &gt;= 0, REPT(" ",lookups!$M$2-LEN(SOURCE!K2659)), "")&amp;
" | "&amp; SOURCE!L2659&amp;      IF(lookups!$O$2-LEN(SOURCE!L2659) &gt;= 0, REPT(" ",lookups!$O$2-LEN(SOURCE!L2659)), "")&amp;
" | "&amp; SOURCE!M2659&amp;      IF(lookups!$P$2-LEN(SOURCE!M2659) &gt;= 0, REPT(" ",lookups!$P$2-LEN(SOURCE!M2659)), "")&amp;
      "},"&amp;IF(SOURCE!O2659&lt;&gt;"",""&amp;SOURCE!O2659,"")
 )
)
)</f>
        <v>0</v>
      </c>
    </row>
    <row r="2623" customFormat="false" ht="15.75" hidden="true" customHeight="false" outlineLevel="0" collapsed="false">
      <c r="A2623" s="263" t="n">
        <f aca="false">IF(AND(OR(SOURCE!A2660="",ISBLANK(SOURCE!A2660)),SOURCE!B2660&gt;0),IF(ISBLANK(SOURCE!C2660),"",SOURCE!C2660),
IF(SOURCE!B2660&lt;0,VLOOKUP(SOURCE!B2660,lookups!A$1:B$25,2,0),
  IF(ISBLANK(SOURCE!B2660),
    "",
    "/* "&amp;TEXT(SOURCE!B2660,"???0")&amp;" *"&amp;
      SOURCE!C2660&amp;", "&amp; IF(lookups!$E$2-LEN(SOURCE!C2660) &gt;= 0, REPT(" ",lookups!$E$2-LEN(SOURCE!C2660)), "")&amp;
      SOURCE!D2660&amp;", "&amp; IF(lookups!$F$2-LEN(SOURCE!D2660) &gt;= 0, REPT(" ",lookups!$F$2-LEN(SOURCE!D2660)), "")&amp;
      SOURCE!E2660&amp;", "&amp; IF(lookups!$G$2-LEN(SOURCE!E2660) &gt;=0, REPT(" ",lookups!$G$2-LEN(SOURCE!E2660)), "")&amp;
      SOURCE!F2660&amp;", "&amp; IF(lookups!$H$2-LEN(SOURCE!F2660) &gt;= 0, REPT(" ",lookups!$H$2-LEN(SOURCE!F2660)+2), "")&amp;"("&amp;
      SUBSTITUTE(TEXT(SOURCE!G2660,"??0"),"  ","")&amp;" &lt;&lt; TAM_MAX_BITS) |"&amp; IF(lookups!$I$2-3 &gt;= 0, REPT(" ",MAX(1,lookups!$I$2-5+4+1-1-LEN(  IF(ISTEXT(SOURCE!H2660),SOURCE!H2660,  SUBSTITUTE(SUBSTITUTE(TEXT(SOURCE!H2660,"????0"),"  ","")," ",""))   ))), "")&amp;
       IF(ISTEXT(SOURCE!H2660),SOURCE!H2660, SUBSTITUTE(SUBSTITUTE(TEXT(SOURCE!H2660,"????0"),"  ","")," ",""))   &amp;","&amp; IF(lookups!$J$2-3 &gt;= 0, REPT(" ",lookups!$J$2-3-5), "")&amp;
      SOURCE!I2660&amp;
" | "&amp; IF(lookups!$K$2-LEN(SOURCE!I2660) &gt;= 0, REPT(" ",lookups!$K$2-LEN(SOURCE!I2660)), "")&amp;
      SOURCE!J2660&amp;      IF(lookups!$L$2-LEN(SOURCE!J2660) &gt;= 0, REPT(" ",lookups!$L$2-LEN(SOURCE!J2660)), "")&amp;
" | "&amp; IF(lookups!$K$2-LEN(SOURCE!I2660) &gt;= 0, REPT(" ",lookups!$K$2-LEN(SOURCE!I2660)), "")&amp;
      SOURCE!K2660&amp;      IF(lookups!$L$2-LEN(SOURCE!K2660) &gt;= 0, REPT(" ",lookups!$M$2-LEN(SOURCE!K2660)), "")&amp;
" | "&amp; SOURCE!L2660&amp;      IF(lookups!$O$2-LEN(SOURCE!L2660) &gt;= 0, REPT(" ",lookups!$O$2-LEN(SOURCE!L2660)), "")&amp;
" | "&amp; SOURCE!M2660&amp;      IF(lookups!$P$2-LEN(SOURCE!M2660) &gt;= 0, REPT(" ",lookups!$P$2-LEN(SOURCE!M2660)), "")&amp;
      "},"&amp;IF(SOURCE!O2660&lt;&gt;"",""&amp;SOURCE!O2660,"")
 )
)
)</f>
        <v>0</v>
      </c>
    </row>
    <row r="2624" customFormat="false" ht="15.75" hidden="true" customHeight="false" outlineLevel="0" collapsed="false">
      <c r="A2624" s="263" t="n">
        <f aca="false">IF(AND(OR(SOURCE!A2661="",ISBLANK(SOURCE!A2661)),SOURCE!B2661&gt;0),IF(ISBLANK(SOURCE!C2661),"",SOURCE!C2661),
IF(SOURCE!B2661&lt;0,VLOOKUP(SOURCE!B2661,lookups!A$1:B$25,2,0),
  IF(ISBLANK(SOURCE!B2661),
    "",
    "/* "&amp;TEXT(SOURCE!B2661,"???0")&amp;" *"&amp;
      SOURCE!C2661&amp;", "&amp; IF(lookups!$E$2-LEN(SOURCE!C2661) &gt;= 0, REPT(" ",lookups!$E$2-LEN(SOURCE!C2661)), "")&amp;
      SOURCE!D2661&amp;", "&amp; IF(lookups!$F$2-LEN(SOURCE!D2661) &gt;= 0, REPT(" ",lookups!$F$2-LEN(SOURCE!D2661)), "")&amp;
      SOURCE!E2661&amp;", "&amp; IF(lookups!$G$2-LEN(SOURCE!E2661) &gt;=0, REPT(" ",lookups!$G$2-LEN(SOURCE!E2661)), "")&amp;
      SOURCE!F2661&amp;", "&amp; IF(lookups!$H$2-LEN(SOURCE!F2661) &gt;= 0, REPT(" ",lookups!$H$2-LEN(SOURCE!F2661)+2), "")&amp;"("&amp;
      SUBSTITUTE(TEXT(SOURCE!G2661,"??0"),"  ","")&amp;" &lt;&lt; TAM_MAX_BITS) |"&amp; IF(lookups!$I$2-3 &gt;= 0, REPT(" ",MAX(1,lookups!$I$2-5+4+1-1-LEN(  IF(ISTEXT(SOURCE!H2661),SOURCE!H2661,  SUBSTITUTE(SUBSTITUTE(TEXT(SOURCE!H2661,"????0"),"  ","")," ",""))   ))), "")&amp;
       IF(ISTEXT(SOURCE!H2661),SOURCE!H2661, SUBSTITUTE(SUBSTITUTE(TEXT(SOURCE!H2661,"????0"),"  ","")," ",""))   &amp;","&amp; IF(lookups!$J$2-3 &gt;= 0, REPT(" ",lookups!$J$2-3-5), "")&amp;
      SOURCE!I2661&amp;
" | "&amp; IF(lookups!$K$2-LEN(SOURCE!I2661) &gt;= 0, REPT(" ",lookups!$K$2-LEN(SOURCE!I2661)), "")&amp;
      SOURCE!J2661&amp;      IF(lookups!$L$2-LEN(SOURCE!J2661) &gt;= 0, REPT(" ",lookups!$L$2-LEN(SOURCE!J2661)), "")&amp;
" | "&amp; IF(lookups!$K$2-LEN(SOURCE!I2661) &gt;= 0, REPT(" ",lookups!$K$2-LEN(SOURCE!I2661)), "")&amp;
      SOURCE!K2661&amp;      IF(lookups!$L$2-LEN(SOURCE!K2661) &gt;= 0, REPT(" ",lookups!$M$2-LEN(SOURCE!K2661)), "")&amp;
" | "&amp; SOURCE!L2661&amp;      IF(lookups!$O$2-LEN(SOURCE!L2661) &gt;= 0, REPT(" ",lookups!$O$2-LEN(SOURCE!L2661)), "")&amp;
" | "&amp; SOURCE!M2661&amp;      IF(lookups!$P$2-LEN(SOURCE!M2661) &gt;= 0, REPT(" ",lookups!$P$2-LEN(SOURCE!M2661)), "")&amp;
      "},"&amp;IF(SOURCE!O2661&lt;&gt;"",""&amp;SOURCE!O2661,"")
 )
)
)</f>
        <v>0</v>
      </c>
    </row>
    <row r="2625" customFormat="false" ht="15.75" hidden="true" customHeight="false" outlineLevel="0" collapsed="false">
      <c r="A2625" s="263" t="n">
        <f aca="false">IF(AND(OR(SOURCE!A2662="",ISBLANK(SOURCE!A2662)),SOURCE!B2662&gt;0),IF(ISBLANK(SOURCE!C2662),"",SOURCE!C2662),
IF(SOURCE!B2662&lt;0,VLOOKUP(SOURCE!B2662,lookups!A$1:B$25,2,0),
  IF(ISBLANK(SOURCE!B2662),
    "",
    "/* "&amp;TEXT(SOURCE!B2662,"???0")&amp;" *"&amp;
      SOURCE!C2662&amp;", "&amp; IF(lookups!$E$2-LEN(SOURCE!C2662) &gt;= 0, REPT(" ",lookups!$E$2-LEN(SOURCE!C2662)), "")&amp;
      SOURCE!D2662&amp;", "&amp; IF(lookups!$F$2-LEN(SOURCE!D2662) &gt;= 0, REPT(" ",lookups!$F$2-LEN(SOURCE!D2662)), "")&amp;
      SOURCE!E2662&amp;", "&amp; IF(lookups!$G$2-LEN(SOURCE!E2662) &gt;=0, REPT(" ",lookups!$G$2-LEN(SOURCE!E2662)), "")&amp;
      SOURCE!F2662&amp;", "&amp; IF(lookups!$H$2-LEN(SOURCE!F2662) &gt;= 0, REPT(" ",lookups!$H$2-LEN(SOURCE!F2662)+2), "")&amp;"("&amp;
      SUBSTITUTE(TEXT(SOURCE!G2662,"??0"),"  ","")&amp;" &lt;&lt; TAM_MAX_BITS) |"&amp; IF(lookups!$I$2-3 &gt;= 0, REPT(" ",MAX(1,lookups!$I$2-5+4+1-1-LEN(  IF(ISTEXT(SOURCE!H2662),SOURCE!H2662,  SUBSTITUTE(SUBSTITUTE(TEXT(SOURCE!H2662,"????0"),"  ","")," ",""))   ))), "")&amp;
       IF(ISTEXT(SOURCE!H2662),SOURCE!H2662, SUBSTITUTE(SUBSTITUTE(TEXT(SOURCE!H2662,"????0"),"  ","")," ",""))   &amp;","&amp; IF(lookups!$J$2-3 &gt;= 0, REPT(" ",lookups!$J$2-3-5), "")&amp;
      SOURCE!I2662&amp;
" | "&amp; IF(lookups!$K$2-LEN(SOURCE!I2662) &gt;= 0, REPT(" ",lookups!$K$2-LEN(SOURCE!I2662)), "")&amp;
      SOURCE!J2662&amp;      IF(lookups!$L$2-LEN(SOURCE!J2662) &gt;= 0, REPT(" ",lookups!$L$2-LEN(SOURCE!J2662)), "")&amp;
" | "&amp; IF(lookups!$K$2-LEN(SOURCE!I2662) &gt;= 0, REPT(" ",lookups!$K$2-LEN(SOURCE!I2662)), "")&amp;
      SOURCE!K2662&amp;      IF(lookups!$L$2-LEN(SOURCE!K2662) &gt;= 0, REPT(" ",lookups!$M$2-LEN(SOURCE!K2662)), "")&amp;
" | "&amp; SOURCE!L2662&amp;      IF(lookups!$O$2-LEN(SOURCE!L2662) &gt;= 0, REPT(" ",lookups!$O$2-LEN(SOURCE!L2662)), "")&amp;
" | "&amp; SOURCE!M2662&amp;      IF(lookups!$P$2-LEN(SOURCE!M2662) &gt;= 0, REPT(" ",lookups!$P$2-LEN(SOURCE!M2662)), "")&amp;
      "},"&amp;IF(SOURCE!O2662&lt;&gt;"",""&amp;SOURCE!O2662,"")
 )
)
)</f>
        <v>0</v>
      </c>
    </row>
    <row r="2626" customFormat="false" ht="15.75" hidden="true" customHeight="false" outlineLevel="0" collapsed="false">
      <c r="A2626" s="263" t="n">
        <f aca="false">IF(AND(OR(SOURCE!A2663="",ISBLANK(SOURCE!A2663)),SOURCE!B2663&gt;0),IF(ISBLANK(SOURCE!C2663),"",SOURCE!C2663),
IF(SOURCE!B2663&lt;0,VLOOKUP(SOURCE!B2663,lookups!A$1:B$25,2,0),
  IF(ISBLANK(SOURCE!B2663),
    "",
    "/* "&amp;TEXT(SOURCE!B2663,"???0")&amp;" *"&amp;
      SOURCE!C2663&amp;", "&amp; IF(lookups!$E$2-LEN(SOURCE!C2663) &gt;= 0, REPT(" ",lookups!$E$2-LEN(SOURCE!C2663)), "")&amp;
      SOURCE!D2663&amp;", "&amp; IF(lookups!$F$2-LEN(SOURCE!D2663) &gt;= 0, REPT(" ",lookups!$F$2-LEN(SOURCE!D2663)), "")&amp;
      SOURCE!E2663&amp;", "&amp; IF(lookups!$G$2-LEN(SOURCE!E2663) &gt;=0, REPT(" ",lookups!$G$2-LEN(SOURCE!E2663)), "")&amp;
      SOURCE!F2663&amp;", "&amp; IF(lookups!$H$2-LEN(SOURCE!F2663) &gt;= 0, REPT(" ",lookups!$H$2-LEN(SOURCE!F2663)+2), "")&amp;"("&amp;
      SUBSTITUTE(TEXT(SOURCE!G2663,"??0"),"  ","")&amp;" &lt;&lt; TAM_MAX_BITS) |"&amp; IF(lookups!$I$2-3 &gt;= 0, REPT(" ",MAX(1,lookups!$I$2-5+4+1-1-LEN(  IF(ISTEXT(SOURCE!H2663),SOURCE!H2663,  SUBSTITUTE(SUBSTITUTE(TEXT(SOURCE!H2663,"????0"),"  ","")," ",""))   ))), "")&amp;
       IF(ISTEXT(SOURCE!H2663),SOURCE!H2663, SUBSTITUTE(SUBSTITUTE(TEXT(SOURCE!H2663,"????0"),"  ","")," ",""))   &amp;","&amp; IF(lookups!$J$2-3 &gt;= 0, REPT(" ",lookups!$J$2-3-5), "")&amp;
      SOURCE!I2663&amp;
" | "&amp; IF(lookups!$K$2-LEN(SOURCE!I2663) &gt;= 0, REPT(" ",lookups!$K$2-LEN(SOURCE!I2663)), "")&amp;
      SOURCE!J2663&amp;      IF(lookups!$L$2-LEN(SOURCE!J2663) &gt;= 0, REPT(" ",lookups!$L$2-LEN(SOURCE!J2663)), "")&amp;
" | "&amp; IF(lookups!$K$2-LEN(SOURCE!I2663) &gt;= 0, REPT(" ",lookups!$K$2-LEN(SOURCE!I2663)), "")&amp;
      SOURCE!K2663&amp;      IF(lookups!$L$2-LEN(SOURCE!K2663) &gt;= 0, REPT(" ",lookups!$M$2-LEN(SOURCE!K2663)), "")&amp;
" | "&amp; SOURCE!L2663&amp;      IF(lookups!$O$2-LEN(SOURCE!L2663) &gt;= 0, REPT(" ",lookups!$O$2-LEN(SOURCE!L2663)), "")&amp;
" | "&amp; SOURCE!M2663&amp;      IF(lookups!$P$2-LEN(SOURCE!M2663) &gt;= 0, REPT(" ",lookups!$P$2-LEN(SOURCE!M2663)), "")&amp;
      "},"&amp;IF(SOURCE!O2663&lt;&gt;"",""&amp;SOURCE!O2663,"")
 )
)
)</f>
        <v>0</v>
      </c>
    </row>
    <row r="2627" customFormat="false" ht="15.75" hidden="true" customHeight="false" outlineLevel="0" collapsed="false">
      <c r="A2627" s="263" t="n">
        <f aca="false">IF(AND(OR(SOURCE!A2664="",ISBLANK(SOURCE!A2664)),SOURCE!B2664&gt;0),IF(ISBLANK(SOURCE!C2664),"",SOURCE!C2664),
IF(SOURCE!B2664&lt;0,VLOOKUP(SOURCE!B2664,lookups!A$1:B$25,2,0),
  IF(ISBLANK(SOURCE!B2664),
    "",
    "/* "&amp;TEXT(SOURCE!B2664,"???0")&amp;" *"&amp;
      SOURCE!C2664&amp;", "&amp; IF(lookups!$E$2-LEN(SOURCE!C2664) &gt;= 0, REPT(" ",lookups!$E$2-LEN(SOURCE!C2664)), "")&amp;
      SOURCE!D2664&amp;", "&amp; IF(lookups!$F$2-LEN(SOURCE!D2664) &gt;= 0, REPT(" ",lookups!$F$2-LEN(SOURCE!D2664)), "")&amp;
      SOURCE!E2664&amp;", "&amp; IF(lookups!$G$2-LEN(SOURCE!E2664) &gt;=0, REPT(" ",lookups!$G$2-LEN(SOURCE!E2664)), "")&amp;
      SOURCE!F2664&amp;", "&amp; IF(lookups!$H$2-LEN(SOURCE!F2664) &gt;= 0, REPT(" ",lookups!$H$2-LEN(SOURCE!F2664)+2), "")&amp;"("&amp;
      SUBSTITUTE(TEXT(SOURCE!G2664,"??0"),"  ","")&amp;" &lt;&lt; TAM_MAX_BITS) |"&amp; IF(lookups!$I$2-3 &gt;= 0, REPT(" ",MAX(1,lookups!$I$2-5+4+1-1-LEN(  IF(ISTEXT(SOURCE!H2664),SOURCE!H2664,  SUBSTITUTE(SUBSTITUTE(TEXT(SOURCE!H2664,"????0"),"  ","")," ",""))   ))), "")&amp;
       IF(ISTEXT(SOURCE!H2664),SOURCE!H2664, SUBSTITUTE(SUBSTITUTE(TEXT(SOURCE!H2664,"????0"),"  ","")," ",""))   &amp;","&amp; IF(lookups!$J$2-3 &gt;= 0, REPT(" ",lookups!$J$2-3-5), "")&amp;
      SOURCE!I2664&amp;
" | "&amp; IF(lookups!$K$2-LEN(SOURCE!I2664) &gt;= 0, REPT(" ",lookups!$K$2-LEN(SOURCE!I2664)), "")&amp;
      SOURCE!J2664&amp;      IF(lookups!$L$2-LEN(SOURCE!J2664) &gt;= 0, REPT(" ",lookups!$L$2-LEN(SOURCE!J2664)), "")&amp;
" | "&amp; IF(lookups!$K$2-LEN(SOURCE!I2664) &gt;= 0, REPT(" ",lookups!$K$2-LEN(SOURCE!I2664)), "")&amp;
      SOURCE!K2664&amp;      IF(lookups!$L$2-LEN(SOURCE!K2664) &gt;= 0, REPT(" ",lookups!$M$2-LEN(SOURCE!K2664)), "")&amp;
" | "&amp; SOURCE!L2664&amp;      IF(lookups!$O$2-LEN(SOURCE!L2664) &gt;= 0, REPT(" ",lookups!$O$2-LEN(SOURCE!L2664)), "")&amp;
" | "&amp; SOURCE!M2664&amp;      IF(lookups!$P$2-LEN(SOURCE!M2664) &gt;= 0, REPT(" ",lookups!$P$2-LEN(SOURCE!M2664)), "")&amp;
      "},"&amp;IF(SOURCE!O2664&lt;&gt;"",""&amp;SOURCE!O2664,"")
 )
)
)</f>
        <v>0</v>
      </c>
    </row>
    <row r="2628" customFormat="false" ht="15.75" hidden="true" customHeight="false" outlineLevel="0" collapsed="false">
      <c r="A2628" s="263" t="n">
        <f aca="false">IF(AND(OR(SOURCE!A2665="",ISBLANK(SOURCE!A2665)),SOURCE!B2665&gt;0),IF(ISBLANK(SOURCE!C2665),"",SOURCE!C2665),
IF(SOURCE!B2665&lt;0,VLOOKUP(SOURCE!B2665,lookups!A$1:B$25,2,0),
  IF(ISBLANK(SOURCE!B2665),
    "",
    "/* "&amp;TEXT(SOURCE!B2665,"???0")&amp;" *"&amp;
      SOURCE!C2665&amp;", "&amp; IF(lookups!$E$2-LEN(SOURCE!C2665) &gt;= 0, REPT(" ",lookups!$E$2-LEN(SOURCE!C2665)), "")&amp;
      SOURCE!D2665&amp;", "&amp; IF(lookups!$F$2-LEN(SOURCE!D2665) &gt;= 0, REPT(" ",lookups!$F$2-LEN(SOURCE!D2665)), "")&amp;
      SOURCE!E2665&amp;", "&amp; IF(lookups!$G$2-LEN(SOURCE!E2665) &gt;=0, REPT(" ",lookups!$G$2-LEN(SOURCE!E2665)), "")&amp;
      SOURCE!F2665&amp;", "&amp; IF(lookups!$H$2-LEN(SOURCE!F2665) &gt;= 0, REPT(" ",lookups!$H$2-LEN(SOURCE!F2665)+2), "")&amp;"("&amp;
      SUBSTITUTE(TEXT(SOURCE!G2665,"??0"),"  ","")&amp;" &lt;&lt; TAM_MAX_BITS) |"&amp; IF(lookups!$I$2-3 &gt;= 0, REPT(" ",MAX(1,lookups!$I$2-5+4+1-1-LEN(  IF(ISTEXT(SOURCE!H2665),SOURCE!H2665,  SUBSTITUTE(SUBSTITUTE(TEXT(SOURCE!H2665,"????0"),"  ","")," ",""))   ))), "")&amp;
       IF(ISTEXT(SOURCE!H2665),SOURCE!H2665, SUBSTITUTE(SUBSTITUTE(TEXT(SOURCE!H2665,"????0"),"  ","")," ",""))   &amp;","&amp; IF(lookups!$J$2-3 &gt;= 0, REPT(" ",lookups!$J$2-3-5), "")&amp;
      SOURCE!I2665&amp;
" | "&amp; IF(lookups!$K$2-LEN(SOURCE!I2665) &gt;= 0, REPT(" ",lookups!$K$2-LEN(SOURCE!I2665)), "")&amp;
      SOURCE!J2665&amp;      IF(lookups!$L$2-LEN(SOURCE!J2665) &gt;= 0, REPT(" ",lookups!$L$2-LEN(SOURCE!J2665)), "")&amp;
" | "&amp; IF(lookups!$K$2-LEN(SOURCE!I2665) &gt;= 0, REPT(" ",lookups!$K$2-LEN(SOURCE!I2665)), "")&amp;
      SOURCE!K2665&amp;      IF(lookups!$L$2-LEN(SOURCE!K2665) &gt;= 0, REPT(" ",lookups!$M$2-LEN(SOURCE!K2665)), "")&amp;
" | "&amp; SOURCE!L2665&amp;      IF(lookups!$O$2-LEN(SOURCE!L2665) &gt;= 0, REPT(" ",lookups!$O$2-LEN(SOURCE!L2665)), "")&amp;
" | "&amp; SOURCE!M2665&amp;      IF(lookups!$P$2-LEN(SOURCE!M2665) &gt;= 0, REPT(" ",lookups!$P$2-LEN(SOURCE!M2665)), "")&amp;
      "},"&amp;IF(SOURCE!O2665&lt;&gt;"",""&amp;SOURCE!O2665,"")
 )
)
)</f>
        <v>0</v>
      </c>
    </row>
    <row r="2629" customFormat="false" ht="15.75" hidden="true" customHeight="false" outlineLevel="0" collapsed="false">
      <c r="A2629" s="263" t="n">
        <f aca="false">IF(AND(OR(SOURCE!A2666="",ISBLANK(SOURCE!A2666)),SOURCE!B2666&gt;0),IF(ISBLANK(SOURCE!C2666),"",SOURCE!C2666),
IF(SOURCE!B2666&lt;0,VLOOKUP(SOURCE!B2666,lookups!A$1:B$25,2,0),
  IF(ISBLANK(SOURCE!B2666),
    "",
    "/* "&amp;TEXT(SOURCE!B2666,"???0")&amp;" *"&amp;
      SOURCE!C2666&amp;", "&amp; IF(lookups!$E$2-LEN(SOURCE!C2666) &gt;= 0, REPT(" ",lookups!$E$2-LEN(SOURCE!C2666)), "")&amp;
      SOURCE!D2666&amp;", "&amp; IF(lookups!$F$2-LEN(SOURCE!D2666) &gt;= 0, REPT(" ",lookups!$F$2-LEN(SOURCE!D2666)), "")&amp;
      SOURCE!E2666&amp;", "&amp; IF(lookups!$G$2-LEN(SOURCE!E2666) &gt;=0, REPT(" ",lookups!$G$2-LEN(SOURCE!E2666)), "")&amp;
      SOURCE!F2666&amp;", "&amp; IF(lookups!$H$2-LEN(SOURCE!F2666) &gt;= 0, REPT(" ",lookups!$H$2-LEN(SOURCE!F2666)+2), "")&amp;"("&amp;
      SUBSTITUTE(TEXT(SOURCE!G2666,"??0"),"  ","")&amp;" &lt;&lt; TAM_MAX_BITS) |"&amp; IF(lookups!$I$2-3 &gt;= 0, REPT(" ",MAX(1,lookups!$I$2-5+4+1-1-LEN(  IF(ISTEXT(SOURCE!H2666),SOURCE!H2666,  SUBSTITUTE(SUBSTITUTE(TEXT(SOURCE!H2666,"????0"),"  ","")," ",""))   ))), "")&amp;
       IF(ISTEXT(SOURCE!H2666),SOURCE!H2666, SUBSTITUTE(SUBSTITUTE(TEXT(SOURCE!H2666,"????0"),"  ","")," ",""))   &amp;","&amp; IF(lookups!$J$2-3 &gt;= 0, REPT(" ",lookups!$J$2-3-5), "")&amp;
      SOURCE!I2666&amp;
" | "&amp; IF(lookups!$K$2-LEN(SOURCE!I2666) &gt;= 0, REPT(" ",lookups!$K$2-LEN(SOURCE!I2666)), "")&amp;
      SOURCE!J2666&amp;      IF(lookups!$L$2-LEN(SOURCE!J2666) &gt;= 0, REPT(" ",lookups!$L$2-LEN(SOURCE!J2666)), "")&amp;
" | "&amp; IF(lookups!$K$2-LEN(SOURCE!I2666) &gt;= 0, REPT(" ",lookups!$K$2-LEN(SOURCE!I2666)), "")&amp;
      SOURCE!K2666&amp;      IF(lookups!$L$2-LEN(SOURCE!K2666) &gt;= 0, REPT(" ",lookups!$M$2-LEN(SOURCE!K2666)), "")&amp;
" | "&amp; SOURCE!L2666&amp;      IF(lookups!$O$2-LEN(SOURCE!L2666) &gt;= 0, REPT(" ",lookups!$O$2-LEN(SOURCE!L2666)), "")&amp;
" | "&amp; SOURCE!M2666&amp;      IF(lookups!$P$2-LEN(SOURCE!M2666) &gt;= 0, REPT(" ",lookups!$P$2-LEN(SOURCE!M2666)), "")&amp;
      "},"&amp;IF(SOURCE!O2666&lt;&gt;"",""&amp;SOURCE!O2666,"")
 )
)
)</f>
        <v>0</v>
      </c>
    </row>
    <row r="2630" customFormat="false" ht="15.75" hidden="true" customHeight="false" outlineLevel="0" collapsed="false">
      <c r="A2630" s="263" t="n">
        <f aca="false">IF(AND(OR(SOURCE!A2667="",ISBLANK(SOURCE!A2667)),SOURCE!B2667&gt;0),IF(ISBLANK(SOURCE!C2667),"",SOURCE!C2667),
IF(SOURCE!B2667&lt;0,VLOOKUP(SOURCE!B2667,lookups!A$1:B$25,2,0),
  IF(ISBLANK(SOURCE!B2667),
    "",
    "/* "&amp;TEXT(SOURCE!B2667,"???0")&amp;" *"&amp;
      SOURCE!C2667&amp;", "&amp; IF(lookups!$E$2-LEN(SOURCE!C2667) &gt;= 0, REPT(" ",lookups!$E$2-LEN(SOURCE!C2667)), "")&amp;
      SOURCE!D2667&amp;", "&amp; IF(lookups!$F$2-LEN(SOURCE!D2667) &gt;= 0, REPT(" ",lookups!$F$2-LEN(SOURCE!D2667)), "")&amp;
      SOURCE!E2667&amp;", "&amp; IF(lookups!$G$2-LEN(SOURCE!E2667) &gt;=0, REPT(" ",lookups!$G$2-LEN(SOURCE!E2667)), "")&amp;
      SOURCE!F2667&amp;", "&amp; IF(lookups!$H$2-LEN(SOURCE!F2667) &gt;= 0, REPT(" ",lookups!$H$2-LEN(SOURCE!F2667)+2), "")&amp;"("&amp;
      SUBSTITUTE(TEXT(SOURCE!G2667,"??0"),"  ","")&amp;" &lt;&lt; TAM_MAX_BITS) |"&amp; IF(lookups!$I$2-3 &gt;= 0, REPT(" ",MAX(1,lookups!$I$2-5+4+1-1-LEN(  IF(ISTEXT(SOURCE!H2667),SOURCE!H2667,  SUBSTITUTE(SUBSTITUTE(TEXT(SOURCE!H2667,"????0"),"  ","")," ",""))   ))), "")&amp;
       IF(ISTEXT(SOURCE!H2667),SOURCE!H2667, SUBSTITUTE(SUBSTITUTE(TEXT(SOURCE!H2667,"????0"),"  ","")," ",""))   &amp;","&amp; IF(lookups!$J$2-3 &gt;= 0, REPT(" ",lookups!$J$2-3-5), "")&amp;
      SOURCE!I2667&amp;
" | "&amp; IF(lookups!$K$2-LEN(SOURCE!I2667) &gt;= 0, REPT(" ",lookups!$K$2-LEN(SOURCE!I2667)), "")&amp;
      SOURCE!J2667&amp;      IF(lookups!$L$2-LEN(SOURCE!J2667) &gt;= 0, REPT(" ",lookups!$L$2-LEN(SOURCE!J2667)), "")&amp;
" | "&amp; IF(lookups!$K$2-LEN(SOURCE!I2667) &gt;= 0, REPT(" ",lookups!$K$2-LEN(SOURCE!I2667)), "")&amp;
      SOURCE!K2667&amp;      IF(lookups!$L$2-LEN(SOURCE!K2667) &gt;= 0, REPT(" ",lookups!$M$2-LEN(SOURCE!K2667)), "")&amp;
" | "&amp; SOURCE!L2667&amp;      IF(lookups!$O$2-LEN(SOURCE!L2667) &gt;= 0, REPT(" ",lookups!$O$2-LEN(SOURCE!L2667)), "")&amp;
" | "&amp; SOURCE!M2667&amp;      IF(lookups!$P$2-LEN(SOURCE!M2667) &gt;= 0, REPT(" ",lookups!$P$2-LEN(SOURCE!M2667)), "")&amp;
      "},"&amp;IF(SOURCE!O2667&lt;&gt;"",""&amp;SOURCE!O2667,"")
 )
)
)</f>
        <v>0</v>
      </c>
    </row>
    <row r="2631" customFormat="false" ht="15.75" hidden="true" customHeight="false" outlineLevel="0" collapsed="false">
      <c r="A2631" s="263" t="n">
        <f aca="false">IF(AND(OR(SOURCE!A2668="",ISBLANK(SOURCE!A2668)),SOURCE!B2668&gt;0),IF(ISBLANK(SOURCE!C2668),"",SOURCE!C2668),
IF(SOURCE!B2668&lt;0,VLOOKUP(SOURCE!B2668,lookups!A$1:B$25,2,0),
  IF(ISBLANK(SOURCE!B2668),
    "",
    "/* "&amp;TEXT(SOURCE!B2668,"???0")&amp;" *"&amp;
      SOURCE!C2668&amp;", "&amp; IF(lookups!$E$2-LEN(SOURCE!C2668) &gt;= 0, REPT(" ",lookups!$E$2-LEN(SOURCE!C2668)), "")&amp;
      SOURCE!D2668&amp;", "&amp; IF(lookups!$F$2-LEN(SOURCE!D2668) &gt;= 0, REPT(" ",lookups!$F$2-LEN(SOURCE!D2668)), "")&amp;
      SOURCE!E2668&amp;", "&amp; IF(lookups!$G$2-LEN(SOURCE!E2668) &gt;=0, REPT(" ",lookups!$G$2-LEN(SOURCE!E2668)), "")&amp;
      SOURCE!F2668&amp;", "&amp; IF(lookups!$H$2-LEN(SOURCE!F2668) &gt;= 0, REPT(" ",lookups!$H$2-LEN(SOURCE!F2668)+2), "")&amp;"("&amp;
      SUBSTITUTE(TEXT(SOURCE!G2668,"??0"),"  ","")&amp;" &lt;&lt; TAM_MAX_BITS) |"&amp; IF(lookups!$I$2-3 &gt;= 0, REPT(" ",MAX(1,lookups!$I$2-5+4+1-1-LEN(  IF(ISTEXT(SOURCE!H2668),SOURCE!H2668,  SUBSTITUTE(SUBSTITUTE(TEXT(SOURCE!H2668,"????0"),"  ","")," ",""))   ))), "")&amp;
       IF(ISTEXT(SOURCE!H2668),SOURCE!H2668, SUBSTITUTE(SUBSTITUTE(TEXT(SOURCE!H2668,"????0"),"  ","")," ",""))   &amp;","&amp; IF(lookups!$J$2-3 &gt;= 0, REPT(" ",lookups!$J$2-3-5), "")&amp;
      SOURCE!I2668&amp;
" | "&amp; IF(lookups!$K$2-LEN(SOURCE!I2668) &gt;= 0, REPT(" ",lookups!$K$2-LEN(SOURCE!I2668)), "")&amp;
      SOURCE!J2668&amp;      IF(lookups!$L$2-LEN(SOURCE!J2668) &gt;= 0, REPT(" ",lookups!$L$2-LEN(SOURCE!J2668)), "")&amp;
" | "&amp; IF(lookups!$K$2-LEN(SOURCE!I2668) &gt;= 0, REPT(" ",lookups!$K$2-LEN(SOURCE!I2668)), "")&amp;
      SOURCE!K2668&amp;      IF(lookups!$L$2-LEN(SOURCE!K2668) &gt;= 0, REPT(" ",lookups!$M$2-LEN(SOURCE!K2668)), "")&amp;
" | "&amp; SOURCE!L2668&amp;      IF(lookups!$O$2-LEN(SOURCE!L2668) &gt;= 0, REPT(" ",lookups!$O$2-LEN(SOURCE!L2668)), "")&amp;
" | "&amp; SOURCE!M2668&amp;      IF(lookups!$P$2-LEN(SOURCE!M2668) &gt;= 0, REPT(" ",lookups!$P$2-LEN(SOURCE!M2668)), "")&amp;
      "},"&amp;IF(SOURCE!O2668&lt;&gt;"",""&amp;SOURCE!O2668,"")
 )
)
)</f>
        <v>0</v>
      </c>
    </row>
    <row r="2632" customFormat="false" ht="15.75" hidden="true" customHeight="false" outlineLevel="0" collapsed="false">
      <c r="A2632" s="263" t="n">
        <f aca="false">IF(AND(OR(SOURCE!A2669="",ISBLANK(SOURCE!A2669)),SOURCE!B2669&gt;0),IF(ISBLANK(SOURCE!C2669),"",SOURCE!C2669),
IF(SOURCE!B2669&lt;0,VLOOKUP(SOURCE!B2669,lookups!A$1:B$25,2,0),
  IF(ISBLANK(SOURCE!B2669),
    "",
    "/* "&amp;TEXT(SOURCE!B2669,"???0")&amp;" *"&amp;
      SOURCE!C2669&amp;", "&amp; IF(lookups!$E$2-LEN(SOURCE!C2669) &gt;= 0, REPT(" ",lookups!$E$2-LEN(SOURCE!C2669)), "")&amp;
      SOURCE!D2669&amp;", "&amp; IF(lookups!$F$2-LEN(SOURCE!D2669) &gt;= 0, REPT(" ",lookups!$F$2-LEN(SOURCE!D2669)), "")&amp;
      SOURCE!E2669&amp;", "&amp; IF(lookups!$G$2-LEN(SOURCE!E2669) &gt;=0, REPT(" ",lookups!$G$2-LEN(SOURCE!E2669)), "")&amp;
      SOURCE!F2669&amp;", "&amp; IF(lookups!$H$2-LEN(SOURCE!F2669) &gt;= 0, REPT(" ",lookups!$H$2-LEN(SOURCE!F2669)+2), "")&amp;"("&amp;
      SUBSTITUTE(TEXT(SOURCE!G2669,"??0"),"  ","")&amp;" &lt;&lt; TAM_MAX_BITS) |"&amp; IF(lookups!$I$2-3 &gt;= 0, REPT(" ",MAX(1,lookups!$I$2-5+4+1-1-LEN(  IF(ISTEXT(SOURCE!H2669),SOURCE!H2669,  SUBSTITUTE(SUBSTITUTE(TEXT(SOURCE!H2669,"????0"),"  ","")," ",""))   ))), "")&amp;
       IF(ISTEXT(SOURCE!H2669),SOURCE!H2669, SUBSTITUTE(SUBSTITUTE(TEXT(SOURCE!H2669,"????0"),"  ","")," ",""))   &amp;","&amp; IF(lookups!$J$2-3 &gt;= 0, REPT(" ",lookups!$J$2-3-5), "")&amp;
      SOURCE!I2669&amp;
" | "&amp; IF(lookups!$K$2-LEN(SOURCE!I2669) &gt;= 0, REPT(" ",lookups!$K$2-LEN(SOURCE!I2669)), "")&amp;
      SOURCE!J2669&amp;      IF(lookups!$L$2-LEN(SOURCE!J2669) &gt;= 0, REPT(" ",lookups!$L$2-LEN(SOURCE!J2669)), "")&amp;
" | "&amp; IF(lookups!$K$2-LEN(SOURCE!I2669) &gt;= 0, REPT(" ",lookups!$K$2-LEN(SOURCE!I2669)), "")&amp;
      SOURCE!K2669&amp;      IF(lookups!$L$2-LEN(SOURCE!K2669) &gt;= 0, REPT(" ",lookups!$M$2-LEN(SOURCE!K2669)), "")&amp;
" | "&amp; SOURCE!L2669&amp;      IF(lookups!$O$2-LEN(SOURCE!L2669) &gt;= 0, REPT(" ",lookups!$O$2-LEN(SOURCE!L2669)), "")&amp;
" | "&amp; SOURCE!M2669&amp;      IF(lookups!$P$2-LEN(SOURCE!M2669) &gt;= 0, REPT(" ",lookups!$P$2-LEN(SOURCE!M2669)), "")&amp;
      "},"&amp;IF(SOURCE!O2669&lt;&gt;"",""&amp;SOURCE!O2669,"")
 )
)
)</f>
        <v>0</v>
      </c>
    </row>
    <row r="2633" customFormat="false" ht="15.75" hidden="true" customHeight="false" outlineLevel="0" collapsed="false">
      <c r="A2633" s="263" t="n">
        <f aca="false">IF(AND(OR(SOURCE!A2670="",ISBLANK(SOURCE!A2670)),SOURCE!B2670&gt;0),IF(ISBLANK(SOURCE!C2670),"",SOURCE!C2670),
IF(SOURCE!B2670&lt;0,VLOOKUP(SOURCE!B2670,lookups!A$1:B$25,2,0),
  IF(ISBLANK(SOURCE!B2670),
    "",
    "/* "&amp;TEXT(SOURCE!B2670,"???0")&amp;" *"&amp;
      SOURCE!C2670&amp;", "&amp; IF(lookups!$E$2-LEN(SOURCE!C2670) &gt;= 0, REPT(" ",lookups!$E$2-LEN(SOURCE!C2670)), "")&amp;
      SOURCE!D2670&amp;", "&amp; IF(lookups!$F$2-LEN(SOURCE!D2670) &gt;= 0, REPT(" ",lookups!$F$2-LEN(SOURCE!D2670)), "")&amp;
      SOURCE!E2670&amp;", "&amp; IF(lookups!$G$2-LEN(SOURCE!E2670) &gt;=0, REPT(" ",lookups!$G$2-LEN(SOURCE!E2670)), "")&amp;
      SOURCE!F2670&amp;", "&amp; IF(lookups!$H$2-LEN(SOURCE!F2670) &gt;= 0, REPT(" ",lookups!$H$2-LEN(SOURCE!F2670)+2), "")&amp;"("&amp;
      SUBSTITUTE(TEXT(SOURCE!G2670,"??0"),"  ","")&amp;" &lt;&lt; TAM_MAX_BITS) |"&amp; IF(lookups!$I$2-3 &gt;= 0, REPT(" ",MAX(1,lookups!$I$2-5+4+1-1-LEN(  IF(ISTEXT(SOURCE!H2670),SOURCE!H2670,  SUBSTITUTE(SUBSTITUTE(TEXT(SOURCE!H2670,"????0"),"  ","")," ",""))   ))), "")&amp;
       IF(ISTEXT(SOURCE!H2670),SOURCE!H2670, SUBSTITUTE(SUBSTITUTE(TEXT(SOURCE!H2670,"????0"),"  ","")," ",""))   &amp;","&amp; IF(lookups!$J$2-3 &gt;= 0, REPT(" ",lookups!$J$2-3-5), "")&amp;
      SOURCE!I2670&amp;
" | "&amp; IF(lookups!$K$2-LEN(SOURCE!I2670) &gt;= 0, REPT(" ",lookups!$K$2-LEN(SOURCE!I2670)), "")&amp;
      SOURCE!J2670&amp;      IF(lookups!$L$2-LEN(SOURCE!J2670) &gt;= 0, REPT(" ",lookups!$L$2-LEN(SOURCE!J2670)), "")&amp;
" | "&amp; IF(lookups!$K$2-LEN(SOURCE!I2670) &gt;= 0, REPT(" ",lookups!$K$2-LEN(SOURCE!I2670)), "")&amp;
      SOURCE!K2670&amp;      IF(lookups!$L$2-LEN(SOURCE!K2670) &gt;= 0, REPT(" ",lookups!$M$2-LEN(SOURCE!K2670)), "")&amp;
" | "&amp; SOURCE!L2670&amp;      IF(lookups!$O$2-LEN(SOURCE!L2670) &gt;= 0, REPT(" ",lookups!$O$2-LEN(SOURCE!L2670)), "")&amp;
" | "&amp; SOURCE!M2670&amp;      IF(lookups!$P$2-LEN(SOURCE!M2670) &gt;= 0, REPT(" ",lookups!$P$2-LEN(SOURCE!M2670)), "")&amp;
      "},"&amp;IF(SOURCE!O2670&lt;&gt;"",""&amp;SOURCE!O2670,"")
 )
)
)</f>
        <v>0</v>
      </c>
    </row>
    <row r="2634" customFormat="false" ht="15.75" hidden="true" customHeight="false" outlineLevel="0" collapsed="false">
      <c r="A2634" s="263" t="n">
        <f aca="false">IF(AND(OR(SOURCE!A2671="",ISBLANK(SOURCE!A2671)),SOURCE!B2671&gt;0),IF(ISBLANK(SOURCE!C2671),"",SOURCE!C2671),
IF(SOURCE!B2671&lt;0,VLOOKUP(SOURCE!B2671,lookups!A$1:B$25,2,0),
  IF(ISBLANK(SOURCE!B2671),
    "",
    "/* "&amp;TEXT(SOURCE!B2671,"???0")&amp;" *"&amp;
      SOURCE!C2671&amp;", "&amp; IF(lookups!$E$2-LEN(SOURCE!C2671) &gt;= 0, REPT(" ",lookups!$E$2-LEN(SOURCE!C2671)), "")&amp;
      SOURCE!D2671&amp;", "&amp; IF(lookups!$F$2-LEN(SOURCE!D2671) &gt;= 0, REPT(" ",lookups!$F$2-LEN(SOURCE!D2671)), "")&amp;
      SOURCE!E2671&amp;", "&amp; IF(lookups!$G$2-LEN(SOURCE!E2671) &gt;=0, REPT(" ",lookups!$G$2-LEN(SOURCE!E2671)), "")&amp;
      SOURCE!F2671&amp;", "&amp; IF(lookups!$H$2-LEN(SOURCE!F2671) &gt;= 0, REPT(" ",lookups!$H$2-LEN(SOURCE!F2671)+2), "")&amp;"("&amp;
      SUBSTITUTE(TEXT(SOURCE!G2671,"??0"),"  ","")&amp;" &lt;&lt; TAM_MAX_BITS) |"&amp; IF(lookups!$I$2-3 &gt;= 0, REPT(" ",MAX(1,lookups!$I$2-5+4+1-1-LEN(  IF(ISTEXT(SOURCE!H2671),SOURCE!H2671,  SUBSTITUTE(SUBSTITUTE(TEXT(SOURCE!H2671,"????0"),"  ","")," ",""))   ))), "")&amp;
       IF(ISTEXT(SOURCE!H2671),SOURCE!H2671, SUBSTITUTE(SUBSTITUTE(TEXT(SOURCE!H2671,"????0"),"  ","")," ",""))   &amp;","&amp; IF(lookups!$J$2-3 &gt;= 0, REPT(" ",lookups!$J$2-3-5), "")&amp;
      SOURCE!I2671&amp;
" | "&amp; IF(lookups!$K$2-LEN(SOURCE!I2671) &gt;= 0, REPT(" ",lookups!$K$2-LEN(SOURCE!I2671)), "")&amp;
      SOURCE!J2671&amp;      IF(lookups!$L$2-LEN(SOURCE!J2671) &gt;= 0, REPT(" ",lookups!$L$2-LEN(SOURCE!J2671)), "")&amp;
" | "&amp; IF(lookups!$K$2-LEN(SOURCE!I2671) &gt;= 0, REPT(" ",lookups!$K$2-LEN(SOURCE!I2671)), "")&amp;
      SOURCE!K2671&amp;      IF(lookups!$L$2-LEN(SOURCE!K2671) &gt;= 0, REPT(" ",lookups!$M$2-LEN(SOURCE!K2671)), "")&amp;
" | "&amp; SOURCE!L2671&amp;      IF(lookups!$O$2-LEN(SOURCE!L2671) &gt;= 0, REPT(" ",lookups!$O$2-LEN(SOURCE!L2671)), "")&amp;
" | "&amp; SOURCE!M2671&amp;      IF(lookups!$P$2-LEN(SOURCE!M2671) &gt;= 0, REPT(" ",lookups!$P$2-LEN(SOURCE!M2671)), "")&amp;
      "},"&amp;IF(SOURCE!O2671&lt;&gt;"",""&amp;SOURCE!O2671,"")
 )
)
)</f>
        <v>0</v>
      </c>
    </row>
    <row r="2635" customFormat="false" ht="15.75" hidden="true" customHeight="false" outlineLevel="0" collapsed="false">
      <c r="A2635" s="263" t="n">
        <f aca="false">IF(AND(OR(SOURCE!A2672="",ISBLANK(SOURCE!A2672)),SOURCE!B2672&gt;0),IF(ISBLANK(SOURCE!C2672),"",SOURCE!C2672),
IF(SOURCE!B2672&lt;0,VLOOKUP(SOURCE!B2672,lookups!A$1:B$25,2,0),
  IF(ISBLANK(SOURCE!B2672),
    "",
    "/* "&amp;TEXT(SOURCE!B2672,"???0")&amp;" *"&amp;
      SOURCE!C2672&amp;", "&amp; IF(lookups!$E$2-LEN(SOURCE!C2672) &gt;= 0, REPT(" ",lookups!$E$2-LEN(SOURCE!C2672)), "")&amp;
      SOURCE!D2672&amp;", "&amp; IF(lookups!$F$2-LEN(SOURCE!D2672) &gt;= 0, REPT(" ",lookups!$F$2-LEN(SOURCE!D2672)), "")&amp;
      SOURCE!E2672&amp;", "&amp; IF(lookups!$G$2-LEN(SOURCE!E2672) &gt;=0, REPT(" ",lookups!$G$2-LEN(SOURCE!E2672)), "")&amp;
      SOURCE!F2672&amp;", "&amp; IF(lookups!$H$2-LEN(SOURCE!F2672) &gt;= 0, REPT(" ",lookups!$H$2-LEN(SOURCE!F2672)+2), "")&amp;"("&amp;
      SUBSTITUTE(TEXT(SOURCE!G2672,"??0"),"  ","")&amp;" &lt;&lt; TAM_MAX_BITS) |"&amp; IF(lookups!$I$2-3 &gt;= 0, REPT(" ",MAX(1,lookups!$I$2-5+4+1-1-LEN(  IF(ISTEXT(SOURCE!H2672),SOURCE!H2672,  SUBSTITUTE(SUBSTITUTE(TEXT(SOURCE!H2672,"????0"),"  ","")," ",""))   ))), "")&amp;
       IF(ISTEXT(SOURCE!H2672),SOURCE!H2672, SUBSTITUTE(SUBSTITUTE(TEXT(SOURCE!H2672,"????0"),"  ","")," ",""))   &amp;","&amp; IF(lookups!$J$2-3 &gt;= 0, REPT(" ",lookups!$J$2-3-5), "")&amp;
      SOURCE!I2672&amp;
" | "&amp; IF(lookups!$K$2-LEN(SOURCE!I2672) &gt;= 0, REPT(" ",lookups!$K$2-LEN(SOURCE!I2672)), "")&amp;
      SOURCE!J2672&amp;      IF(lookups!$L$2-LEN(SOURCE!J2672) &gt;= 0, REPT(" ",lookups!$L$2-LEN(SOURCE!J2672)), "")&amp;
" | "&amp; IF(lookups!$K$2-LEN(SOURCE!I2672) &gt;= 0, REPT(" ",lookups!$K$2-LEN(SOURCE!I2672)), "")&amp;
      SOURCE!K2672&amp;      IF(lookups!$L$2-LEN(SOURCE!K2672) &gt;= 0, REPT(" ",lookups!$M$2-LEN(SOURCE!K2672)), "")&amp;
" | "&amp; SOURCE!L2672&amp;      IF(lookups!$O$2-LEN(SOURCE!L2672) &gt;= 0, REPT(" ",lookups!$O$2-LEN(SOURCE!L2672)), "")&amp;
" | "&amp; SOURCE!M2672&amp;      IF(lookups!$P$2-LEN(SOURCE!M2672) &gt;= 0, REPT(" ",lookups!$P$2-LEN(SOURCE!M2672)), "")&amp;
      "},"&amp;IF(SOURCE!O2672&lt;&gt;"",""&amp;SOURCE!O2672,"")
 )
)
)</f>
        <v>0</v>
      </c>
    </row>
    <row r="2636" customFormat="false" ht="15.75" hidden="true" customHeight="false" outlineLevel="0" collapsed="false">
      <c r="A2636" s="263" t="n">
        <f aca="false">IF(AND(OR(SOURCE!A2673="",ISBLANK(SOURCE!A2673)),SOURCE!B2673&gt;0),IF(ISBLANK(SOURCE!C2673),"",SOURCE!C2673),
IF(SOURCE!B2673&lt;0,VLOOKUP(SOURCE!B2673,lookups!A$1:B$25,2,0),
  IF(ISBLANK(SOURCE!B2673),
    "",
    "/* "&amp;TEXT(SOURCE!B2673,"???0")&amp;" *"&amp;
      SOURCE!C2673&amp;", "&amp; IF(lookups!$E$2-LEN(SOURCE!C2673) &gt;= 0, REPT(" ",lookups!$E$2-LEN(SOURCE!C2673)), "")&amp;
      SOURCE!D2673&amp;", "&amp; IF(lookups!$F$2-LEN(SOURCE!D2673) &gt;= 0, REPT(" ",lookups!$F$2-LEN(SOURCE!D2673)), "")&amp;
      SOURCE!E2673&amp;", "&amp; IF(lookups!$G$2-LEN(SOURCE!E2673) &gt;=0, REPT(" ",lookups!$G$2-LEN(SOURCE!E2673)), "")&amp;
      SOURCE!F2673&amp;", "&amp; IF(lookups!$H$2-LEN(SOURCE!F2673) &gt;= 0, REPT(" ",lookups!$H$2-LEN(SOURCE!F2673)+2), "")&amp;"("&amp;
      SUBSTITUTE(TEXT(SOURCE!G2673,"??0"),"  ","")&amp;" &lt;&lt; TAM_MAX_BITS) |"&amp; IF(lookups!$I$2-3 &gt;= 0, REPT(" ",MAX(1,lookups!$I$2-5+4+1-1-LEN(  IF(ISTEXT(SOURCE!H2673),SOURCE!H2673,  SUBSTITUTE(SUBSTITUTE(TEXT(SOURCE!H2673,"????0"),"  ","")," ",""))   ))), "")&amp;
       IF(ISTEXT(SOURCE!H2673),SOURCE!H2673, SUBSTITUTE(SUBSTITUTE(TEXT(SOURCE!H2673,"????0"),"  ","")," ",""))   &amp;","&amp; IF(lookups!$J$2-3 &gt;= 0, REPT(" ",lookups!$J$2-3-5), "")&amp;
      SOURCE!I2673&amp;
" | "&amp; IF(lookups!$K$2-LEN(SOURCE!I2673) &gt;= 0, REPT(" ",lookups!$K$2-LEN(SOURCE!I2673)), "")&amp;
      SOURCE!J2673&amp;      IF(lookups!$L$2-LEN(SOURCE!J2673) &gt;= 0, REPT(" ",lookups!$L$2-LEN(SOURCE!J2673)), "")&amp;
" | "&amp; IF(lookups!$K$2-LEN(SOURCE!I2673) &gt;= 0, REPT(" ",lookups!$K$2-LEN(SOURCE!I2673)), "")&amp;
      SOURCE!K2673&amp;      IF(lookups!$L$2-LEN(SOURCE!K2673) &gt;= 0, REPT(" ",lookups!$M$2-LEN(SOURCE!K2673)), "")&amp;
" | "&amp; SOURCE!L2673&amp;      IF(lookups!$O$2-LEN(SOURCE!L2673) &gt;= 0, REPT(" ",lookups!$O$2-LEN(SOURCE!L2673)), "")&amp;
" | "&amp; SOURCE!M2673&amp;      IF(lookups!$P$2-LEN(SOURCE!M2673) &gt;= 0, REPT(" ",lookups!$P$2-LEN(SOURCE!M2673)), "")&amp;
      "},"&amp;IF(SOURCE!O2673&lt;&gt;"",""&amp;SOURCE!O2673,"")
 )
)
)</f>
        <v>0</v>
      </c>
    </row>
    <row r="2637" customFormat="false" ht="15.75" hidden="true" customHeight="false" outlineLevel="0" collapsed="false">
      <c r="A2637" s="263" t="n">
        <f aca="false">IF(AND(OR(SOURCE!A2674="",ISBLANK(SOURCE!A2674)),SOURCE!B2674&gt;0),IF(ISBLANK(SOURCE!C2674),"",SOURCE!C2674),
IF(SOURCE!B2674&lt;0,VLOOKUP(SOURCE!B2674,lookups!A$1:B$25,2,0),
  IF(ISBLANK(SOURCE!B2674),
    "",
    "/* "&amp;TEXT(SOURCE!B2674,"???0")&amp;" *"&amp;
      SOURCE!C2674&amp;", "&amp; IF(lookups!$E$2-LEN(SOURCE!C2674) &gt;= 0, REPT(" ",lookups!$E$2-LEN(SOURCE!C2674)), "")&amp;
      SOURCE!D2674&amp;", "&amp; IF(lookups!$F$2-LEN(SOURCE!D2674) &gt;= 0, REPT(" ",lookups!$F$2-LEN(SOURCE!D2674)), "")&amp;
      SOURCE!E2674&amp;", "&amp; IF(lookups!$G$2-LEN(SOURCE!E2674) &gt;=0, REPT(" ",lookups!$G$2-LEN(SOURCE!E2674)), "")&amp;
      SOURCE!F2674&amp;", "&amp; IF(lookups!$H$2-LEN(SOURCE!F2674) &gt;= 0, REPT(" ",lookups!$H$2-LEN(SOURCE!F2674)+2), "")&amp;"("&amp;
      SUBSTITUTE(TEXT(SOURCE!G2674,"??0"),"  ","")&amp;" &lt;&lt; TAM_MAX_BITS) |"&amp; IF(lookups!$I$2-3 &gt;= 0, REPT(" ",MAX(1,lookups!$I$2-5+4+1-1-LEN(  IF(ISTEXT(SOURCE!H2674),SOURCE!H2674,  SUBSTITUTE(SUBSTITUTE(TEXT(SOURCE!H2674,"????0"),"  ","")," ",""))   ))), "")&amp;
       IF(ISTEXT(SOURCE!H2674),SOURCE!H2674, SUBSTITUTE(SUBSTITUTE(TEXT(SOURCE!H2674,"????0"),"  ","")," ",""))   &amp;","&amp; IF(lookups!$J$2-3 &gt;= 0, REPT(" ",lookups!$J$2-3-5), "")&amp;
      SOURCE!I2674&amp;
" | "&amp; IF(lookups!$K$2-LEN(SOURCE!I2674) &gt;= 0, REPT(" ",lookups!$K$2-LEN(SOURCE!I2674)), "")&amp;
      SOURCE!J2674&amp;      IF(lookups!$L$2-LEN(SOURCE!J2674) &gt;= 0, REPT(" ",lookups!$L$2-LEN(SOURCE!J2674)), "")&amp;
" | "&amp; IF(lookups!$K$2-LEN(SOURCE!I2674) &gt;= 0, REPT(" ",lookups!$K$2-LEN(SOURCE!I2674)), "")&amp;
      SOURCE!K2674&amp;      IF(lookups!$L$2-LEN(SOURCE!K2674) &gt;= 0, REPT(" ",lookups!$M$2-LEN(SOURCE!K2674)), "")&amp;
" | "&amp; SOURCE!L2674&amp;      IF(lookups!$O$2-LEN(SOURCE!L2674) &gt;= 0, REPT(" ",lookups!$O$2-LEN(SOURCE!L2674)), "")&amp;
" | "&amp; SOURCE!M2674&amp;      IF(lookups!$P$2-LEN(SOURCE!M2674) &gt;= 0, REPT(" ",lookups!$P$2-LEN(SOURCE!M2674)), "")&amp;
      "},"&amp;IF(SOURCE!O2674&lt;&gt;"",""&amp;SOURCE!O2674,"")
 )
)
)</f>
        <v>0</v>
      </c>
    </row>
    <row r="2638" customFormat="false" ht="15.75" hidden="true" customHeight="false" outlineLevel="0" collapsed="false">
      <c r="A2638" s="263" t="n">
        <f aca="false">IF(AND(OR(SOURCE!A2675="",ISBLANK(SOURCE!A2675)),SOURCE!B2675&gt;0),IF(ISBLANK(SOURCE!C2675),"",SOURCE!C2675),
IF(SOURCE!B2675&lt;0,VLOOKUP(SOURCE!B2675,lookups!A$1:B$25,2,0),
  IF(ISBLANK(SOURCE!B2675),
    "",
    "/* "&amp;TEXT(SOURCE!B2675,"???0")&amp;" *"&amp;
      SOURCE!C2675&amp;", "&amp; IF(lookups!$E$2-LEN(SOURCE!C2675) &gt;= 0, REPT(" ",lookups!$E$2-LEN(SOURCE!C2675)), "")&amp;
      SOURCE!D2675&amp;", "&amp; IF(lookups!$F$2-LEN(SOURCE!D2675) &gt;= 0, REPT(" ",lookups!$F$2-LEN(SOURCE!D2675)), "")&amp;
      SOURCE!E2675&amp;", "&amp; IF(lookups!$G$2-LEN(SOURCE!E2675) &gt;=0, REPT(" ",lookups!$G$2-LEN(SOURCE!E2675)), "")&amp;
      SOURCE!F2675&amp;", "&amp; IF(lookups!$H$2-LEN(SOURCE!F2675) &gt;= 0, REPT(" ",lookups!$H$2-LEN(SOURCE!F2675)+2), "")&amp;"("&amp;
      SUBSTITUTE(TEXT(SOURCE!G2675,"??0"),"  ","")&amp;" &lt;&lt; TAM_MAX_BITS) |"&amp; IF(lookups!$I$2-3 &gt;= 0, REPT(" ",MAX(1,lookups!$I$2-5+4+1-1-LEN(  IF(ISTEXT(SOURCE!H2675),SOURCE!H2675,  SUBSTITUTE(SUBSTITUTE(TEXT(SOURCE!H2675,"????0"),"  ","")," ",""))   ))), "")&amp;
       IF(ISTEXT(SOURCE!H2675),SOURCE!H2675, SUBSTITUTE(SUBSTITUTE(TEXT(SOURCE!H2675,"????0"),"  ","")," ",""))   &amp;","&amp; IF(lookups!$J$2-3 &gt;= 0, REPT(" ",lookups!$J$2-3-5), "")&amp;
      SOURCE!I2675&amp;
" | "&amp; IF(lookups!$K$2-LEN(SOURCE!I2675) &gt;= 0, REPT(" ",lookups!$K$2-LEN(SOURCE!I2675)), "")&amp;
      SOURCE!J2675&amp;      IF(lookups!$L$2-LEN(SOURCE!J2675) &gt;= 0, REPT(" ",lookups!$L$2-LEN(SOURCE!J2675)), "")&amp;
" | "&amp; IF(lookups!$K$2-LEN(SOURCE!I2675) &gt;= 0, REPT(" ",lookups!$K$2-LEN(SOURCE!I2675)), "")&amp;
      SOURCE!K2675&amp;      IF(lookups!$L$2-LEN(SOURCE!K2675) &gt;= 0, REPT(" ",lookups!$M$2-LEN(SOURCE!K2675)), "")&amp;
" | "&amp; SOURCE!L2675&amp;      IF(lookups!$O$2-LEN(SOURCE!L2675) &gt;= 0, REPT(" ",lookups!$O$2-LEN(SOURCE!L2675)), "")&amp;
" | "&amp; SOURCE!M2675&amp;      IF(lookups!$P$2-LEN(SOURCE!M2675) &gt;= 0, REPT(" ",lookups!$P$2-LEN(SOURCE!M2675)), "")&amp;
      "},"&amp;IF(SOURCE!O2675&lt;&gt;"",""&amp;SOURCE!O2675,"")
 )
)
)</f>
        <v>0</v>
      </c>
    </row>
    <row r="2639" customFormat="false" ht="15.75" hidden="true" customHeight="false" outlineLevel="0" collapsed="false">
      <c r="A2639" s="263" t="n">
        <f aca="false">IF(AND(OR(SOURCE!A2676="",ISBLANK(SOURCE!A2676)),SOURCE!B2676&gt;0),IF(ISBLANK(SOURCE!C2676),"",SOURCE!C2676),
IF(SOURCE!B2676&lt;0,VLOOKUP(SOURCE!B2676,lookups!A$1:B$25,2,0),
  IF(ISBLANK(SOURCE!B2676),
    "",
    "/* "&amp;TEXT(SOURCE!B2676,"???0")&amp;" *"&amp;
      SOURCE!C2676&amp;", "&amp; IF(lookups!$E$2-LEN(SOURCE!C2676) &gt;= 0, REPT(" ",lookups!$E$2-LEN(SOURCE!C2676)), "")&amp;
      SOURCE!D2676&amp;", "&amp; IF(lookups!$F$2-LEN(SOURCE!D2676) &gt;= 0, REPT(" ",lookups!$F$2-LEN(SOURCE!D2676)), "")&amp;
      SOURCE!E2676&amp;", "&amp; IF(lookups!$G$2-LEN(SOURCE!E2676) &gt;=0, REPT(" ",lookups!$G$2-LEN(SOURCE!E2676)), "")&amp;
      SOURCE!F2676&amp;", "&amp; IF(lookups!$H$2-LEN(SOURCE!F2676) &gt;= 0, REPT(" ",lookups!$H$2-LEN(SOURCE!F2676)+2), "")&amp;"("&amp;
      SUBSTITUTE(TEXT(SOURCE!G2676,"??0"),"  ","")&amp;" &lt;&lt; TAM_MAX_BITS) |"&amp; IF(lookups!$I$2-3 &gt;= 0, REPT(" ",MAX(1,lookups!$I$2-5+4+1-1-LEN(  IF(ISTEXT(SOURCE!H2676),SOURCE!H2676,  SUBSTITUTE(SUBSTITUTE(TEXT(SOURCE!H2676,"????0"),"  ","")," ",""))   ))), "")&amp;
       IF(ISTEXT(SOURCE!H2676),SOURCE!H2676, SUBSTITUTE(SUBSTITUTE(TEXT(SOURCE!H2676,"????0"),"  ","")," ",""))   &amp;","&amp; IF(lookups!$J$2-3 &gt;= 0, REPT(" ",lookups!$J$2-3-5), "")&amp;
      SOURCE!I2676&amp;
" | "&amp; IF(lookups!$K$2-LEN(SOURCE!I2676) &gt;= 0, REPT(" ",lookups!$K$2-LEN(SOURCE!I2676)), "")&amp;
      SOURCE!J2676&amp;      IF(lookups!$L$2-LEN(SOURCE!J2676) &gt;= 0, REPT(" ",lookups!$L$2-LEN(SOURCE!J2676)), "")&amp;
" | "&amp; IF(lookups!$K$2-LEN(SOURCE!I2676) &gt;= 0, REPT(" ",lookups!$K$2-LEN(SOURCE!I2676)), "")&amp;
      SOURCE!K2676&amp;      IF(lookups!$L$2-LEN(SOURCE!K2676) &gt;= 0, REPT(" ",lookups!$M$2-LEN(SOURCE!K2676)), "")&amp;
" | "&amp; SOURCE!L2676&amp;      IF(lookups!$O$2-LEN(SOURCE!L2676) &gt;= 0, REPT(" ",lookups!$O$2-LEN(SOURCE!L2676)), "")&amp;
" | "&amp; SOURCE!M2676&amp;      IF(lookups!$P$2-LEN(SOURCE!M2676) &gt;= 0, REPT(" ",lookups!$P$2-LEN(SOURCE!M2676)), "")&amp;
      "},"&amp;IF(SOURCE!O2676&lt;&gt;"",""&amp;SOURCE!O2676,"")
 )
)
)</f>
        <v>0</v>
      </c>
    </row>
    <row r="2640" customFormat="false" ht="15.75" hidden="true" customHeight="false" outlineLevel="0" collapsed="false">
      <c r="A2640" s="263" t="n">
        <f aca="false">IF(AND(OR(SOURCE!A2677="",ISBLANK(SOURCE!A2677)),SOURCE!B2677&gt;0),IF(ISBLANK(SOURCE!C2677),"",SOURCE!C2677),
IF(SOURCE!B2677&lt;0,VLOOKUP(SOURCE!B2677,lookups!A$1:B$25,2,0),
  IF(ISBLANK(SOURCE!B2677),
    "",
    "/* "&amp;TEXT(SOURCE!B2677,"???0")&amp;" *"&amp;
      SOURCE!C2677&amp;", "&amp; IF(lookups!$E$2-LEN(SOURCE!C2677) &gt;= 0, REPT(" ",lookups!$E$2-LEN(SOURCE!C2677)), "")&amp;
      SOURCE!D2677&amp;", "&amp; IF(lookups!$F$2-LEN(SOURCE!D2677) &gt;= 0, REPT(" ",lookups!$F$2-LEN(SOURCE!D2677)), "")&amp;
      SOURCE!E2677&amp;", "&amp; IF(lookups!$G$2-LEN(SOURCE!E2677) &gt;=0, REPT(" ",lookups!$G$2-LEN(SOURCE!E2677)), "")&amp;
      SOURCE!F2677&amp;", "&amp; IF(lookups!$H$2-LEN(SOURCE!F2677) &gt;= 0, REPT(" ",lookups!$H$2-LEN(SOURCE!F2677)+2), "")&amp;"("&amp;
      SUBSTITUTE(TEXT(SOURCE!G2677,"??0"),"  ","")&amp;" &lt;&lt; TAM_MAX_BITS) |"&amp; IF(lookups!$I$2-3 &gt;= 0, REPT(" ",MAX(1,lookups!$I$2-5+4+1-1-LEN(  IF(ISTEXT(SOURCE!H2677),SOURCE!H2677,  SUBSTITUTE(SUBSTITUTE(TEXT(SOURCE!H2677,"????0"),"  ","")," ",""))   ))), "")&amp;
       IF(ISTEXT(SOURCE!H2677),SOURCE!H2677, SUBSTITUTE(SUBSTITUTE(TEXT(SOURCE!H2677,"????0"),"  ","")," ",""))   &amp;","&amp; IF(lookups!$J$2-3 &gt;= 0, REPT(" ",lookups!$J$2-3-5), "")&amp;
      SOURCE!I2677&amp;
" | "&amp; IF(lookups!$K$2-LEN(SOURCE!I2677) &gt;= 0, REPT(" ",lookups!$K$2-LEN(SOURCE!I2677)), "")&amp;
      SOURCE!J2677&amp;      IF(lookups!$L$2-LEN(SOURCE!J2677) &gt;= 0, REPT(" ",lookups!$L$2-LEN(SOURCE!J2677)), "")&amp;
" | "&amp; IF(lookups!$K$2-LEN(SOURCE!I2677) &gt;= 0, REPT(" ",lookups!$K$2-LEN(SOURCE!I2677)), "")&amp;
      SOURCE!K2677&amp;      IF(lookups!$L$2-LEN(SOURCE!K2677) &gt;= 0, REPT(" ",lookups!$M$2-LEN(SOURCE!K2677)), "")&amp;
" | "&amp; SOURCE!L2677&amp;      IF(lookups!$O$2-LEN(SOURCE!L2677) &gt;= 0, REPT(" ",lookups!$O$2-LEN(SOURCE!L2677)), "")&amp;
" | "&amp; SOURCE!M2677&amp;      IF(lookups!$P$2-LEN(SOURCE!M2677) &gt;= 0, REPT(" ",lookups!$P$2-LEN(SOURCE!M2677)), "")&amp;
      "},"&amp;IF(SOURCE!O2677&lt;&gt;"",""&amp;SOURCE!O2677,"")
 )
)
)</f>
        <v>0</v>
      </c>
    </row>
    <row r="2641" customFormat="false" ht="15.75" hidden="true" customHeight="false" outlineLevel="0" collapsed="false">
      <c r="A2641" s="263" t="n">
        <f aca="false">IF(AND(OR(SOURCE!A2678="",ISBLANK(SOURCE!A2678)),SOURCE!B2678&gt;0),IF(ISBLANK(SOURCE!C2678),"",SOURCE!C2678),
IF(SOURCE!B2678&lt;0,VLOOKUP(SOURCE!B2678,lookups!A$1:B$25,2,0),
  IF(ISBLANK(SOURCE!B2678),
    "",
    "/* "&amp;TEXT(SOURCE!B2678,"???0")&amp;" *"&amp;
      SOURCE!C2678&amp;", "&amp; IF(lookups!$E$2-LEN(SOURCE!C2678) &gt;= 0, REPT(" ",lookups!$E$2-LEN(SOURCE!C2678)), "")&amp;
      SOURCE!D2678&amp;", "&amp; IF(lookups!$F$2-LEN(SOURCE!D2678) &gt;= 0, REPT(" ",lookups!$F$2-LEN(SOURCE!D2678)), "")&amp;
      SOURCE!E2678&amp;", "&amp; IF(lookups!$G$2-LEN(SOURCE!E2678) &gt;=0, REPT(" ",lookups!$G$2-LEN(SOURCE!E2678)), "")&amp;
      SOURCE!F2678&amp;", "&amp; IF(lookups!$H$2-LEN(SOURCE!F2678) &gt;= 0, REPT(" ",lookups!$H$2-LEN(SOURCE!F2678)+2), "")&amp;"("&amp;
      SUBSTITUTE(TEXT(SOURCE!G2678,"??0"),"  ","")&amp;" &lt;&lt; TAM_MAX_BITS) |"&amp; IF(lookups!$I$2-3 &gt;= 0, REPT(" ",MAX(1,lookups!$I$2-5+4+1-1-LEN(  IF(ISTEXT(SOURCE!H2678),SOURCE!H2678,  SUBSTITUTE(SUBSTITUTE(TEXT(SOURCE!H2678,"????0"),"  ","")," ",""))   ))), "")&amp;
       IF(ISTEXT(SOURCE!H2678),SOURCE!H2678, SUBSTITUTE(SUBSTITUTE(TEXT(SOURCE!H2678,"????0"),"  ","")," ",""))   &amp;","&amp; IF(lookups!$J$2-3 &gt;= 0, REPT(" ",lookups!$J$2-3-5), "")&amp;
      SOURCE!I2678&amp;
" | "&amp; IF(lookups!$K$2-LEN(SOURCE!I2678) &gt;= 0, REPT(" ",lookups!$K$2-LEN(SOURCE!I2678)), "")&amp;
      SOURCE!J2678&amp;      IF(lookups!$L$2-LEN(SOURCE!J2678) &gt;= 0, REPT(" ",lookups!$L$2-LEN(SOURCE!J2678)), "")&amp;
" | "&amp; IF(lookups!$K$2-LEN(SOURCE!I2678) &gt;= 0, REPT(" ",lookups!$K$2-LEN(SOURCE!I2678)), "")&amp;
      SOURCE!K2678&amp;      IF(lookups!$L$2-LEN(SOURCE!K2678) &gt;= 0, REPT(" ",lookups!$M$2-LEN(SOURCE!K2678)), "")&amp;
" | "&amp; SOURCE!L2678&amp;      IF(lookups!$O$2-LEN(SOURCE!L2678) &gt;= 0, REPT(" ",lookups!$O$2-LEN(SOURCE!L2678)), "")&amp;
" | "&amp; SOURCE!M2678&amp;      IF(lookups!$P$2-LEN(SOURCE!M2678) &gt;= 0, REPT(" ",lookups!$P$2-LEN(SOURCE!M2678)), "")&amp;
      "},"&amp;IF(SOURCE!O2678&lt;&gt;"",""&amp;SOURCE!O2678,"")
 )
)
)</f>
        <v>0</v>
      </c>
    </row>
    <row r="2642" customFormat="false" ht="15.75" hidden="true" customHeight="false" outlineLevel="0" collapsed="false">
      <c r="A2642" s="263" t="n">
        <f aca="false">IF(AND(OR(SOURCE!A2679="",ISBLANK(SOURCE!A2679)),SOURCE!B2679&gt;0),IF(ISBLANK(SOURCE!C2679),"",SOURCE!C2679),
IF(SOURCE!B2679&lt;0,VLOOKUP(SOURCE!B2679,lookups!A$1:B$25,2,0),
  IF(ISBLANK(SOURCE!B2679),
    "",
    "/* "&amp;TEXT(SOURCE!B2679,"???0")&amp;" *"&amp;
      SOURCE!C2679&amp;", "&amp; IF(lookups!$E$2-LEN(SOURCE!C2679) &gt;= 0, REPT(" ",lookups!$E$2-LEN(SOURCE!C2679)), "")&amp;
      SOURCE!D2679&amp;", "&amp; IF(lookups!$F$2-LEN(SOURCE!D2679) &gt;= 0, REPT(" ",lookups!$F$2-LEN(SOURCE!D2679)), "")&amp;
      SOURCE!E2679&amp;", "&amp; IF(lookups!$G$2-LEN(SOURCE!E2679) &gt;=0, REPT(" ",lookups!$G$2-LEN(SOURCE!E2679)), "")&amp;
      SOURCE!F2679&amp;", "&amp; IF(lookups!$H$2-LEN(SOURCE!F2679) &gt;= 0, REPT(" ",lookups!$H$2-LEN(SOURCE!F2679)+2), "")&amp;"("&amp;
      SUBSTITUTE(TEXT(SOURCE!G2679,"??0"),"  ","")&amp;" &lt;&lt; TAM_MAX_BITS) |"&amp; IF(lookups!$I$2-3 &gt;= 0, REPT(" ",MAX(1,lookups!$I$2-5+4+1-1-LEN(  IF(ISTEXT(SOURCE!H2679),SOURCE!H2679,  SUBSTITUTE(SUBSTITUTE(TEXT(SOURCE!H2679,"????0"),"  ","")," ",""))   ))), "")&amp;
       IF(ISTEXT(SOURCE!H2679),SOURCE!H2679, SUBSTITUTE(SUBSTITUTE(TEXT(SOURCE!H2679,"????0"),"  ","")," ",""))   &amp;","&amp; IF(lookups!$J$2-3 &gt;= 0, REPT(" ",lookups!$J$2-3-5), "")&amp;
      SOURCE!I2679&amp;
" | "&amp; IF(lookups!$K$2-LEN(SOURCE!I2679) &gt;= 0, REPT(" ",lookups!$K$2-LEN(SOURCE!I2679)), "")&amp;
      SOURCE!J2679&amp;      IF(lookups!$L$2-LEN(SOURCE!J2679) &gt;= 0, REPT(" ",lookups!$L$2-LEN(SOURCE!J2679)), "")&amp;
" | "&amp; IF(lookups!$K$2-LEN(SOURCE!I2679) &gt;= 0, REPT(" ",lookups!$K$2-LEN(SOURCE!I2679)), "")&amp;
      SOURCE!K2679&amp;      IF(lookups!$L$2-LEN(SOURCE!K2679) &gt;= 0, REPT(" ",lookups!$M$2-LEN(SOURCE!K2679)), "")&amp;
" | "&amp; SOURCE!L2679&amp;      IF(lookups!$O$2-LEN(SOURCE!L2679) &gt;= 0, REPT(" ",lookups!$O$2-LEN(SOURCE!L2679)), "")&amp;
" | "&amp; SOURCE!M2679&amp;      IF(lookups!$P$2-LEN(SOURCE!M2679) &gt;= 0, REPT(" ",lookups!$P$2-LEN(SOURCE!M2679)), "")&amp;
      "},"&amp;IF(SOURCE!O2679&lt;&gt;"",""&amp;SOURCE!O2679,"")
 )
)
)</f>
        <v>0</v>
      </c>
    </row>
    <row r="2643" customFormat="false" ht="15.75" hidden="true" customHeight="false" outlineLevel="0" collapsed="false">
      <c r="A2643" s="263" t="n">
        <f aca="false">IF(AND(OR(SOURCE!A2680="",ISBLANK(SOURCE!A2680)),SOURCE!B2680&gt;0),IF(ISBLANK(SOURCE!C2680),"",SOURCE!C2680),
IF(SOURCE!B2680&lt;0,VLOOKUP(SOURCE!B2680,lookups!A$1:B$25,2,0),
  IF(ISBLANK(SOURCE!B2680),
    "",
    "/* "&amp;TEXT(SOURCE!B2680,"???0")&amp;" *"&amp;
      SOURCE!C2680&amp;", "&amp; IF(lookups!$E$2-LEN(SOURCE!C2680) &gt;= 0, REPT(" ",lookups!$E$2-LEN(SOURCE!C2680)), "")&amp;
      SOURCE!D2680&amp;", "&amp; IF(lookups!$F$2-LEN(SOURCE!D2680) &gt;= 0, REPT(" ",lookups!$F$2-LEN(SOURCE!D2680)), "")&amp;
      SOURCE!E2680&amp;", "&amp; IF(lookups!$G$2-LEN(SOURCE!E2680) &gt;=0, REPT(" ",lookups!$G$2-LEN(SOURCE!E2680)), "")&amp;
      SOURCE!F2680&amp;", "&amp; IF(lookups!$H$2-LEN(SOURCE!F2680) &gt;= 0, REPT(" ",lookups!$H$2-LEN(SOURCE!F2680)+2), "")&amp;"("&amp;
      SUBSTITUTE(TEXT(SOURCE!G2680,"??0"),"  ","")&amp;" &lt;&lt; TAM_MAX_BITS) |"&amp; IF(lookups!$I$2-3 &gt;= 0, REPT(" ",MAX(1,lookups!$I$2-5+4+1-1-LEN(  IF(ISTEXT(SOURCE!H2680),SOURCE!H2680,  SUBSTITUTE(SUBSTITUTE(TEXT(SOURCE!H2680,"????0"),"  ","")," ",""))   ))), "")&amp;
       IF(ISTEXT(SOURCE!H2680),SOURCE!H2680, SUBSTITUTE(SUBSTITUTE(TEXT(SOURCE!H2680,"????0"),"  ","")," ",""))   &amp;","&amp; IF(lookups!$J$2-3 &gt;= 0, REPT(" ",lookups!$J$2-3-5), "")&amp;
      SOURCE!I2680&amp;
" | "&amp; IF(lookups!$K$2-LEN(SOURCE!I2680) &gt;= 0, REPT(" ",lookups!$K$2-LEN(SOURCE!I2680)), "")&amp;
      SOURCE!J2680&amp;      IF(lookups!$L$2-LEN(SOURCE!J2680) &gt;= 0, REPT(" ",lookups!$L$2-LEN(SOURCE!J2680)), "")&amp;
" | "&amp; IF(lookups!$K$2-LEN(SOURCE!I2680) &gt;= 0, REPT(" ",lookups!$K$2-LEN(SOURCE!I2680)), "")&amp;
      SOURCE!K2680&amp;      IF(lookups!$L$2-LEN(SOURCE!K2680) &gt;= 0, REPT(" ",lookups!$M$2-LEN(SOURCE!K2680)), "")&amp;
" | "&amp; SOURCE!L2680&amp;      IF(lookups!$O$2-LEN(SOURCE!L2680) &gt;= 0, REPT(" ",lookups!$O$2-LEN(SOURCE!L2680)), "")&amp;
" | "&amp; SOURCE!M2680&amp;      IF(lookups!$P$2-LEN(SOURCE!M2680) &gt;= 0, REPT(" ",lookups!$P$2-LEN(SOURCE!M2680)), "")&amp;
      "},"&amp;IF(SOURCE!O2680&lt;&gt;"",""&amp;SOURCE!O2680,"")
 )
)
)</f>
        <v>0</v>
      </c>
    </row>
    <row r="2644" customFormat="false" ht="15.75" hidden="true" customHeight="false" outlineLevel="0" collapsed="false">
      <c r="A2644" s="263" t="n">
        <f aca="false">IF(AND(OR(SOURCE!A2681="",ISBLANK(SOURCE!A2681)),SOURCE!B2681&gt;0),IF(ISBLANK(SOURCE!C2681),"",SOURCE!C2681),
IF(SOURCE!B2681&lt;0,VLOOKUP(SOURCE!B2681,lookups!A$1:B$25,2,0),
  IF(ISBLANK(SOURCE!B2681),
    "",
    "/* "&amp;TEXT(SOURCE!B2681,"???0")&amp;" *"&amp;
      SOURCE!C2681&amp;", "&amp; IF(lookups!$E$2-LEN(SOURCE!C2681) &gt;= 0, REPT(" ",lookups!$E$2-LEN(SOURCE!C2681)), "")&amp;
      SOURCE!D2681&amp;", "&amp; IF(lookups!$F$2-LEN(SOURCE!D2681) &gt;= 0, REPT(" ",lookups!$F$2-LEN(SOURCE!D2681)), "")&amp;
      SOURCE!E2681&amp;", "&amp; IF(lookups!$G$2-LEN(SOURCE!E2681) &gt;=0, REPT(" ",lookups!$G$2-LEN(SOURCE!E2681)), "")&amp;
      SOURCE!F2681&amp;", "&amp; IF(lookups!$H$2-LEN(SOURCE!F2681) &gt;= 0, REPT(" ",lookups!$H$2-LEN(SOURCE!F2681)+2), "")&amp;"("&amp;
      SUBSTITUTE(TEXT(SOURCE!G2681,"??0"),"  ","")&amp;" &lt;&lt; TAM_MAX_BITS) |"&amp; IF(lookups!$I$2-3 &gt;= 0, REPT(" ",MAX(1,lookups!$I$2-5+4+1-1-LEN(  IF(ISTEXT(SOURCE!H2681),SOURCE!H2681,  SUBSTITUTE(SUBSTITUTE(TEXT(SOURCE!H2681,"????0"),"  ","")," ",""))   ))), "")&amp;
       IF(ISTEXT(SOURCE!H2681),SOURCE!H2681, SUBSTITUTE(SUBSTITUTE(TEXT(SOURCE!H2681,"????0"),"  ","")," ",""))   &amp;","&amp; IF(lookups!$J$2-3 &gt;= 0, REPT(" ",lookups!$J$2-3-5), "")&amp;
      SOURCE!I2681&amp;
" | "&amp; IF(lookups!$K$2-LEN(SOURCE!I2681) &gt;= 0, REPT(" ",lookups!$K$2-LEN(SOURCE!I2681)), "")&amp;
      SOURCE!J2681&amp;      IF(lookups!$L$2-LEN(SOURCE!J2681) &gt;= 0, REPT(" ",lookups!$L$2-LEN(SOURCE!J2681)), "")&amp;
" | "&amp; IF(lookups!$K$2-LEN(SOURCE!I2681) &gt;= 0, REPT(" ",lookups!$K$2-LEN(SOURCE!I2681)), "")&amp;
      SOURCE!K2681&amp;      IF(lookups!$L$2-LEN(SOURCE!K2681) &gt;= 0, REPT(" ",lookups!$M$2-LEN(SOURCE!K2681)), "")&amp;
" | "&amp; SOURCE!L2681&amp;      IF(lookups!$O$2-LEN(SOURCE!L2681) &gt;= 0, REPT(" ",lookups!$O$2-LEN(SOURCE!L2681)), "")&amp;
" | "&amp; SOURCE!M2681&amp;      IF(lookups!$P$2-LEN(SOURCE!M2681) &gt;= 0, REPT(" ",lookups!$P$2-LEN(SOURCE!M2681)), "")&amp;
      "},"&amp;IF(SOURCE!O2681&lt;&gt;"",""&amp;SOURCE!O2681,"")
 )
)
)</f>
        <v>0</v>
      </c>
    </row>
    <row r="2645" customFormat="false" ht="15.75" hidden="true" customHeight="false" outlineLevel="0" collapsed="false">
      <c r="A2645" s="263" t="n">
        <f aca="false">IF(AND(OR(SOURCE!A2682="",ISBLANK(SOURCE!A2682)),SOURCE!B2682&gt;0),IF(ISBLANK(SOURCE!C2682),"",SOURCE!C2682),
IF(SOURCE!B2682&lt;0,VLOOKUP(SOURCE!B2682,lookups!A$1:B$25,2,0),
  IF(ISBLANK(SOURCE!B2682),
    "",
    "/* "&amp;TEXT(SOURCE!B2682,"???0")&amp;" *"&amp;
      SOURCE!C2682&amp;", "&amp; IF(lookups!$E$2-LEN(SOURCE!C2682) &gt;= 0, REPT(" ",lookups!$E$2-LEN(SOURCE!C2682)), "")&amp;
      SOURCE!D2682&amp;", "&amp; IF(lookups!$F$2-LEN(SOURCE!D2682) &gt;= 0, REPT(" ",lookups!$F$2-LEN(SOURCE!D2682)), "")&amp;
      SOURCE!E2682&amp;", "&amp; IF(lookups!$G$2-LEN(SOURCE!E2682) &gt;=0, REPT(" ",lookups!$G$2-LEN(SOURCE!E2682)), "")&amp;
      SOURCE!F2682&amp;", "&amp; IF(lookups!$H$2-LEN(SOURCE!F2682) &gt;= 0, REPT(" ",lookups!$H$2-LEN(SOURCE!F2682)+2), "")&amp;"("&amp;
      SUBSTITUTE(TEXT(SOURCE!G2682,"??0"),"  ","")&amp;" &lt;&lt; TAM_MAX_BITS) |"&amp; IF(lookups!$I$2-3 &gt;= 0, REPT(" ",MAX(1,lookups!$I$2-5+4+1-1-LEN(  IF(ISTEXT(SOURCE!H2682),SOURCE!H2682,  SUBSTITUTE(SUBSTITUTE(TEXT(SOURCE!H2682,"????0"),"  ","")," ",""))   ))), "")&amp;
       IF(ISTEXT(SOURCE!H2682),SOURCE!H2682, SUBSTITUTE(SUBSTITUTE(TEXT(SOURCE!H2682,"????0"),"  ","")," ",""))   &amp;","&amp; IF(lookups!$J$2-3 &gt;= 0, REPT(" ",lookups!$J$2-3-5), "")&amp;
      SOURCE!I2682&amp;
" | "&amp; IF(lookups!$K$2-LEN(SOURCE!I2682) &gt;= 0, REPT(" ",lookups!$K$2-LEN(SOURCE!I2682)), "")&amp;
      SOURCE!J2682&amp;      IF(lookups!$L$2-LEN(SOURCE!J2682) &gt;= 0, REPT(" ",lookups!$L$2-LEN(SOURCE!J2682)), "")&amp;
" | "&amp; IF(lookups!$K$2-LEN(SOURCE!I2682) &gt;= 0, REPT(" ",lookups!$K$2-LEN(SOURCE!I2682)), "")&amp;
      SOURCE!K2682&amp;      IF(lookups!$L$2-LEN(SOURCE!K2682) &gt;= 0, REPT(" ",lookups!$M$2-LEN(SOURCE!K2682)), "")&amp;
" | "&amp; SOURCE!L2682&amp;      IF(lookups!$O$2-LEN(SOURCE!L2682) &gt;= 0, REPT(" ",lookups!$O$2-LEN(SOURCE!L2682)), "")&amp;
" | "&amp; SOURCE!M2682&amp;      IF(lookups!$P$2-LEN(SOURCE!M2682) &gt;= 0, REPT(" ",lookups!$P$2-LEN(SOURCE!M2682)), "")&amp;
      "},"&amp;IF(SOURCE!O2682&lt;&gt;"",""&amp;SOURCE!O2682,"")
 )
)
)</f>
        <v>0</v>
      </c>
    </row>
    <row r="2646" customFormat="false" ht="15.75" hidden="true" customHeight="false" outlineLevel="0" collapsed="false">
      <c r="A2646" s="263" t="n">
        <f aca="false">IF(AND(OR(SOURCE!A2683="",ISBLANK(SOURCE!A2683)),SOURCE!B2683&gt;0),IF(ISBLANK(SOURCE!C2683),"",SOURCE!C2683),
IF(SOURCE!B2683&lt;0,VLOOKUP(SOURCE!B2683,lookups!A$1:B$25,2,0),
  IF(ISBLANK(SOURCE!B2683),
    "",
    "/* "&amp;TEXT(SOURCE!B2683,"???0")&amp;" *"&amp;
      SOURCE!C2683&amp;", "&amp; IF(lookups!$E$2-LEN(SOURCE!C2683) &gt;= 0, REPT(" ",lookups!$E$2-LEN(SOURCE!C2683)), "")&amp;
      SOURCE!D2683&amp;", "&amp; IF(lookups!$F$2-LEN(SOURCE!D2683) &gt;= 0, REPT(" ",lookups!$F$2-LEN(SOURCE!D2683)), "")&amp;
      SOURCE!E2683&amp;", "&amp; IF(lookups!$G$2-LEN(SOURCE!E2683) &gt;=0, REPT(" ",lookups!$G$2-LEN(SOURCE!E2683)), "")&amp;
      SOURCE!F2683&amp;", "&amp; IF(lookups!$H$2-LEN(SOURCE!F2683) &gt;= 0, REPT(" ",lookups!$H$2-LEN(SOURCE!F2683)+2), "")&amp;"("&amp;
      SUBSTITUTE(TEXT(SOURCE!G2683,"??0"),"  ","")&amp;" &lt;&lt; TAM_MAX_BITS) |"&amp; IF(lookups!$I$2-3 &gt;= 0, REPT(" ",MAX(1,lookups!$I$2-5+4+1-1-LEN(  IF(ISTEXT(SOURCE!H2683),SOURCE!H2683,  SUBSTITUTE(SUBSTITUTE(TEXT(SOURCE!H2683,"????0"),"  ","")," ",""))   ))), "")&amp;
       IF(ISTEXT(SOURCE!H2683),SOURCE!H2683, SUBSTITUTE(SUBSTITUTE(TEXT(SOURCE!H2683,"????0"),"  ","")," ",""))   &amp;","&amp; IF(lookups!$J$2-3 &gt;= 0, REPT(" ",lookups!$J$2-3-5), "")&amp;
      SOURCE!I2683&amp;
" | "&amp; IF(lookups!$K$2-LEN(SOURCE!I2683) &gt;= 0, REPT(" ",lookups!$K$2-LEN(SOURCE!I2683)), "")&amp;
      SOURCE!J2683&amp;      IF(lookups!$L$2-LEN(SOURCE!J2683) &gt;= 0, REPT(" ",lookups!$L$2-LEN(SOURCE!J2683)), "")&amp;
" | "&amp; IF(lookups!$K$2-LEN(SOURCE!I2683) &gt;= 0, REPT(" ",lookups!$K$2-LEN(SOURCE!I2683)), "")&amp;
      SOURCE!K2683&amp;      IF(lookups!$L$2-LEN(SOURCE!K2683) &gt;= 0, REPT(" ",lookups!$M$2-LEN(SOURCE!K2683)), "")&amp;
" | "&amp; SOURCE!L2683&amp;      IF(lookups!$O$2-LEN(SOURCE!L2683) &gt;= 0, REPT(" ",lookups!$O$2-LEN(SOURCE!L2683)), "")&amp;
" | "&amp; SOURCE!M2683&amp;      IF(lookups!$P$2-LEN(SOURCE!M2683) &gt;= 0, REPT(" ",lookups!$P$2-LEN(SOURCE!M2683)), "")&amp;
      "},"&amp;IF(SOURCE!O2683&lt;&gt;"",""&amp;SOURCE!O2683,"")
 )
)
)</f>
        <v>0</v>
      </c>
    </row>
    <row r="2647" customFormat="false" ht="15.75" hidden="true" customHeight="false" outlineLevel="0" collapsed="false">
      <c r="A2647" s="263" t="n">
        <f aca="false">IF(AND(OR(SOURCE!A2684="",ISBLANK(SOURCE!A2684)),SOURCE!B2684&gt;0),IF(ISBLANK(SOURCE!C2684),"",SOURCE!C2684),
IF(SOURCE!B2684&lt;0,VLOOKUP(SOURCE!B2684,lookups!A$1:B$25,2,0),
  IF(ISBLANK(SOURCE!B2684),
    "",
    "/* "&amp;TEXT(SOURCE!B2684,"???0")&amp;" *"&amp;
      SOURCE!C2684&amp;", "&amp; IF(lookups!$E$2-LEN(SOURCE!C2684) &gt;= 0, REPT(" ",lookups!$E$2-LEN(SOURCE!C2684)), "")&amp;
      SOURCE!D2684&amp;", "&amp; IF(lookups!$F$2-LEN(SOURCE!D2684) &gt;= 0, REPT(" ",lookups!$F$2-LEN(SOURCE!D2684)), "")&amp;
      SOURCE!E2684&amp;", "&amp; IF(lookups!$G$2-LEN(SOURCE!E2684) &gt;=0, REPT(" ",lookups!$G$2-LEN(SOURCE!E2684)), "")&amp;
      SOURCE!F2684&amp;", "&amp; IF(lookups!$H$2-LEN(SOURCE!F2684) &gt;= 0, REPT(" ",lookups!$H$2-LEN(SOURCE!F2684)+2), "")&amp;"("&amp;
      SUBSTITUTE(TEXT(SOURCE!G2684,"??0"),"  ","")&amp;" &lt;&lt; TAM_MAX_BITS) |"&amp; IF(lookups!$I$2-3 &gt;= 0, REPT(" ",MAX(1,lookups!$I$2-5+4+1-1-LEN(  IF(ISTEXT(SOURCE!H2684),SOURCE!H2684,  SUBSTITUTE(SUBSTITUTE(TEXT(SOURCE!H2684,"????0"),"  ","")," ",""))   ))), "")&amp;
       IF(ISTEXT(SOURCE!H2684),SOURCE!H2684, SUBSTITUTE(SUBSTITUTE(TEXT(SOURCE!H2684,"????0"),"  ","")," ",""))   &amp;","&amp; IF(lookups!$J$2-3 &gt;= 0, REPT(" ",lookups!$J$2-3-5), "")&amp;
      SOURCE!I2684&amp;
" | "&amp; IF(lookups!$K$2-LEN(SOURCE!I2684) &gt;= 0, REPT(" ",lookups!$K$2-LEN(SOURCE!I2684)), "")&amp;
      SOURCE!J2684&amp;      IF(lookups!$L$2-LEN(SOURCE!J2684) &gt;= 0, REPT(" ",lookups!$L$2-LEN(SOURCE!J2684)), "")&amp;
" | "&amp; IF(lookups!$K$2-LEN(SOURCE!I2684) &gt;= 0, REPT(" ",lookups!$K$2-LEN(SOURCE!I2684)), "")&amp;
      SOURCE!K2684&amp;      IF(lookups!$L$2-LEN(SOURCE!K2684) &gt;= 0, REPT(" ",lookups!$M$2-LEN(SOURCE!K2684)), "")&amp;
" | "&amp; SOURCE!L2684&amp;      IF(lookups!$O$2-LEN(SOURCE!L2684) &gt;= 0, REPT(" ",lookups!$O$2-LEN(SOURCE!L2684)), "")&amp;
" | "&amp; SOURCE!M2684&amp;      IF(lookups!$P$2-LEN(SOURCE!M2684) &gt;= 0, REPT(" ",lookups!$P$2-LEN(SOURCE!M2684)), "")&amp;
      "},"&amp;IF(SOURCE!O2684&lt;&gt;"",""&amp;SOURCE!O2684,"")
 )
)
)</f>
        <v>0</v>
      </c>
    </row>
    <row r="2648" customFormat="false" ht="15.75" hidden="true" customHeight="false" outlineLevel="0" collapsed="false">
      <c r="A2648" s="263" t="n">
        <f aca="false">IF(AND(OR(SOURCE!A2685="",ISBLANK(SOURCE!A2685)),SOURCE!B2685&gt;0),IF(ISBLANK(SOURCE!C2685),"",SOURCE!C2685),
IF(SOURCE!B2685&lt;0,VLOOKUP(SOURCE!B2685,lookups!A$1:B$25,2,0),
  IF(ISBLANK(SOURCE!B2685),
    "",
    "/* "&amp;TEXT(SOURCE!B2685,"???0")&amp;" *"&amp;
      SOURCE!C2685&amp;", "&amp; IF(lookups!$E$2-LEN(SOURCE!C2685) &gt;= 0, REPT(" ",lookups!$E$2-LEN(SOURCE!C2685)), "")&amp;
      SOURCE!D2685&amp;", "&amp; IF(lookups!$F$2-LEN(SOURCE!D2685) &gt;= 0, REPT(" ",lookups!$F$2-LEN(SOURCE!D2685)), "")&amp;
      SOURCE!E2685&amp;", "&amp; IF(lookups!$G$2-LEN(SOURCE!E2685) &gt;=0, REPT(" ",lookups!$G$2-LEN(SOURCE!E2685)), "")&amp;
      SOURCE!F2685&amp;", "&amp; IF(lookups!$H$2-LEN(SOURCE!F2685) &gt;= 0, REPT(" ",lookups!$H$2-LEN(SOURCE!F2685)+2), "")&amp;"("&amp;
      SUBSTITUTE(TEXT(SOURCE!G2685,"??0"),"  ","")&amp;" &lt;&lt; TAM_MAX_BITS) |"&amp; IF(lookups!$I$2-3 &gt;= 0, REPT(" ",MAX(1,lookups!$I$2-5+4+1-1-LEN(  IF(ISTEXT(SOURCE!H2685),SOURCE!H2685,  SUBSTITUTE(SUBSTITUTE(TEXT(SOURCE!H2685,"????0"),"  ","")," ",""))   ))), "")&amp;
       IF(ISTEXT(SOURCE!H2685),SOURCE!H2685, SUBSTITUTE(SUBSTITUTE(TEXT(SOURCE!H2685,"????0"),"  ","")," ",""))   &amp;","&amp; IF(lookups!$J$2-3 &gt;= 0, REPT(" ",lookups!$J$2-3-5), "")&amp;
      SOURCE!I2685&amp;
" | "&amp; IF(lookups!$K$2-LEN(SOURCE!I2685) &gt;= 0, REPT(" ",lookups!$K$2-LEN(SOURCE!I2685)), "")&amp;
      SOURCE!J2685&amp;      IF(lookups!$L$2-LEN(SOURCE!J2685) &gt;= 0, REPT(" ",lookups!$L$2-LEN(SOURCE!J2685)), "")&amp;
" | "&amp; IF(lookups!$K$2-LEN(SOURCE!I2685) &gt;= 0, REPT(" ",lookups!$K$2-LEN(SOURCE!I2685)), "")&amp;
      SOURCE!K2685&amp;      IF(lookups!$L$2-LEN(SOURCE!K2685) &gt;= 0, REPT(" ",lookups!$M$2-LEN(SOURCE!K2685)), "")&amp;
" | "&amp; SOURCE!L2685&amp;      IF(lookups!$O$2-LEN(SOURCE!L2685) &gt;= 0, REPT(" ",lookups!$O$2-LEN(SOURCE!L2685)), "")&amp;
" | "&amp; SOURCE!M2685&amp;      IF(lookups!$P$2-LEN(SOURCE!M2685) &gt;= 0, REPT(" ",lookups!$P$2-LEN(SOURCE!M2685)), "")&amp;
      "},"&amp;IF(SOURCE!O2685&lt;&gt;"",""&amp;SOURCE!O2685,"")
 )
)
)</f>
        <v>0</v>
      </c>
    </row>
    <row r="2649" customFormat="false" ht="15.75" hidden="true" customHeight="false" outlineLevel="0" collapsed="false">
      <c r="A2649" s="263" t="n">
        <f aca="false">IF(AND(OR(SOURCE!A2686="",ISBLANK(SOURCE!A2686)),SOURCE!B2686&gt;0),IF(ISBLANK(SOURCE!C2686),"",SOURCE!C2686),
IF(SOURCE!B2686&lt;0,VLOOKUP(SOURCE!B2686,lookups!A$1:B$25,2,0),
  IF(ISBLANK(SOURCE!B2686),
    "",
    "/* "&amp;TEXT(SOURCE!B2686,"???0")&amp;" *"&amp;
      SOURCE!C2686&amp;", "&amp; IF(lookups!$E$2-LEN(SOURCE!C2686) &gt;= 0, REPT(" ",lookups!$E$2-LEN(SOURCE!C2686)), "")&amp;
      SOURCE!D2686&amp;", "&amp; IF(lookups!$F$2-LEN(SOURCE!D2686) &gt;= 0, REPT(" ",lookups!$F$2-LEN(SOURCE!D2686)), "")&amp;
      SOURCE!E2686&amp;", "&amp; IF(lookups!$G$2-LEN(SOURCE!E2686) &gt;=0, REPT(" ",lookups!$G$2-LEN(SOURCE!E2686)), "")&amp;
      SOURCE!F2686&amp;", "&amp; IF(lookups!$H$2-LEN(SOURCE!F2686) &gt;= 0, REPT(" ",lookups!$H$2-LEN(SOURCE!F2686)+2), "")&amp;"("&amp;
      SUBSTITUTE(TEXT(SOURCE!G2686,"??0"),"  ","")&amp;" &lt;&lt; TAM_MAX_BITS) |"&amp; IF(lookups!$I$2-3 &gt;= 0, REPT(" ",MAX(1,lookups!$I$2-5+4+1-1-LEN(  IF(ISTEXT(SOURCE!H2686),SOURCE!H2686,  SUBSTITUTE(SUBSTITUTE(TEXT(SOURCE!H2686,"????0"),"  ","")," ",""))   ))), "")&amp;
       IF(ISTEXT(SOURCE!H2686),SOURCE!H2686, SUBSTITUTE(SUBSTITUTE(TEXT(SOURCE!H2686,"????0"),"  ","")," ",""))   &amp;","&amp; IF(lookups!$J$2-3 &gt;= 0, REPT(" ",lookups!$J$2-3-5), "")&amp;
      SOURCE!I2686&amp;
" | "&amp; IF(lookups!$K$2-LEN(SOURCE!I2686) &gt;= 0, REPT(" ",lookups!$K$2-LEN(SOURCE!I2686)), "")&amp;
      SOURCE!J2686&amp;      IF(lookups!$L$2-LEN(SOURCE!J2686) &gt;= 0, REPT(" ",lookups!$L$2-LEN(SOURCE!J2686)), "")&amp;
" | "&amp; IF(lookups!$K$2-LEN(SOURCE!I2686) &gt;= 0, REPT(" ",lookups!$K$2-LEN(SOURCE!I2686)), "")&amp;
      SOURCE!K2686&amp;      IF(lookups!$L$2-LEN(SOURCE!K2686) &gt;= 0, REPT(" ",lookups!$M$2-LEN(SOURCE!K2686)), "")&amp;
" | "&amp; SOURCE!L2686&amp;      IF(lookups!$O$2-LEN(SOURCE!L2686) &gt;= 0, REPT(" ",lookups!$O$2-LEN(SOURCE!L2686)), "")&amp;
" | "&amp; SOURCE!M2686&amp;      IF(lookups!$P$2-LEN(SOURCE!M2686) &gt;= 0, REPT(" ",lookups!$P$2-LEN(SOURCE!M2686)), "")&amp;
      "},"&amp;IF(SOURCE!O2686&lt;&gt;"",""&amp;SOURCE!O2686,"")
 )
)
)</f>
        <v>0</v>
      </c>
    </row>
    <row r="2650" customFormat="false" ht="15.75" hidden="true" customHeight="false" outlineLevel="0" collapsed="false">
      <c r="A2650" s="263" t="n">
        <f aca="false">IF(AND(OR(SOURCE!A2687="",ISBLANK(SOURCE!A2687)),SOURCE!B2687&gt;0),IF(ISBLANK(SOURCE!C2687),"",SOURCE!C2687),
IF(SOURCE!B2687&lt;0,VLOOKUP(SOURCE!B2687,lookups!A$1:B$25,2,0),
  IF(ISBLANK(SOURCE!B2687),
    "",
    "/* "&amp;TEXT(SOURCE!B2687,"???0")&amp;" *"&amp;
      SOURCE!C2687&amp;", "&amp; IF(lookups!$E$2-LEN(SOURCE!C2687) &gt;= 0, REPT(" ",lookups!$E$2-LEN(SOURCE!C2687)), "")&amp;
      SOURCE!D2687&amp;", "&amp; IF(lookups!$F$2-LEN(SOURCE!D2687) &gt;= 0, REPT(" ",lookups!$F$2-LEN(SOURCE!D2687)), "")&amp;
      SOURCE!E2687&amp;", "&amp; IF(lookups!$G$2-LEN(SOURCE!E2687) &gt;=0, REPT(" ",lookups!$G$2-LEN(SOURCE!E2687)), "")&amp;
      SOURCE!F2687&amp;", "&amp; IF(lookups!$H$2-LEN(SOURCE!F2687) &gt;= 0, REPT(" ",lookups!$H$2-LEN(SOURCE!F2687)+2), "")&amp;"("&amp;
      SUBSTITUTE(TEXT(SOURCE!G2687,"??0"),"  ","")&amp;" &lt;&lt; TAM_MAX_BITS) |"&amp; IF(lookups!$I$2-3 &gt;= 0, REPT(" ",MAX(1,lookups!$I$2-5+4+1-1-LEN(  IF(ISTEXT(SOURCE!H2687),SOURCE!H2687,  SUBSTITUTE(SUBSTITUTE(TEXT(SOURCE!H2687,"????0"),"  ","")," ",""))   ))), "")&amp;
       IF(ISTEXT(SOURCE!H2687),SOURCE!H2687, SUBSTITUTE(SUBSTITUTE(TEXT(SOURCE!H2687,"????0"),"  ","")," ",""))   &amp;","&amp; IF(lookups!$J$2-3 &gt;= 0, REPT(" ",lookups!$J$2-3-5), "")&amp;
      SOURCE!I2687&amp;
" | "&amp; IF(lookups!$K$2-LEN(SOURCE!I2687) &gt;= 0, REPT(" ",lookups!$K$2-LEN(SOURCE!I2687)), "")&amp;
      SOURCE!J2687&amp;      IF(lookups!$L$2-LEN(SOURCE!J2687) &gt;= 0, REPT(" ",lookups!$L$2-LEN(SOURCE!J2687)), "")&amp;
" | "&amp; IF(lookups!$K$2-LEN(SOURCE!I2687) &gt;= 0, REPT(" ",lookups!$K$2-LEN(SOURCE!I2687)), "")&amp;
      SOURCE!K2687&amp;      IF(lookups!$L$2-LEN(SOURCE!K2687) &gt;= 0, REPT(" ",lookups!$M$2-LEN(SOURCE!K2687)), "")&amp;
" | "&amp; SOURCE!L2687&amp;      IF(lookups!$O$2-LEN(SOURCE!L2687) &gt;= 0, REPT(" ",lookups!$O$2-LEN(SOURCE!L2687)), "")&amp;
" | "&amp; SOURCE!M2687&amp;      IF(lookups!$P$2-LEN(SOURCE!M2687) &gt;= 0, REPT(" ",lookups!$P$2-LEN(SOURCE!M2687)), "")&amp;
      "},"&amp;IF(SOURCE!O2687&lt;&gt;"",""&amp;SOURCE!O2687,"")
 )
)
)</f>
        <v>0</v>
      </c>
    </row>
    <row r="2651" customFormat="false" ht="15.75" hidden="true" customHeight="false" outlineLevel="0" collapsed="false">
      <c r="A2651" s="263" t="n">
        <f aca="false">IF(AND(OR(SOURCE!A2688="",ISBLANK(SOURCE!A2688)),SOURCE!B2688&gt;0),IF(ISBLANK(SOURCE!C2688),"",SOURCE!C2688),
IF(SOURCE!B2688&lt;0,VLOOKUP(SOURCE!B2688,lookups!A$1:B$25,2,0),
  IF(ISBLANK(SOURCE!B2688),
    "",
    "/* "&amp;TEXT(SOURCE!B2688,"???0")&amp;" *"&amp;
      SOURCE!C2688&amp;", "&amp; IF(lookups!$E$2-LEN(SOURCE!C2688) &gt;= 0, REPT(" ",lookups!$E$2-LEN(SOURCE!C2688)), "")&amp;
      SOURCE!D2688&amp;", "&amp; IF(lookups!$F$2-LEN(SOURCE!D2688) &gt;= 0, REPT(" ",lookups!$F$2-LEN(SOURCE!D2688)), "")&amp;
      SOURCE!E2688&amp;", "&amp; IF(lookups!$G$2-LEN(SOURCE!E2688) &gt;=0, REPT(" ",lookups!$G$2-LEN(SOURCE!E2688)), "")&amp;
      SOURCE!F2688&amp;", "&amp; IF(lookups!$H$2-LEN(SOURCE!F2688) &gt;= 0, REPT(" ",lookups!$H$2-LEN(SOURCE!F2688)+2), "")&amp;"("&amp;
      SUBSTITUTE(TEXT(SOURCE!G2688,"??0"),"  ","")&amp;" &lt;&lt; TAM_MAX_BITS) |"&amp; IF(lookups!$I$2-3 &gt;= 0, REPT(" ",MAX(1,lookups!$I$2-5+4+1-1-LEN(  IF(ISTEXT(SOURCE!H2688),SOURCE!H2688,  SUBSTITUTE(SUBSTITUTE(TEXT(SOURCE!H2688,"????0"),"  ","")," ",""))   ))), "")&amp;
       IF(ISTEXT(SOURCE!H2688),SOURCE!H2688, SUBSTITUTE(SUBSTITUTE(TEXT(SOURCE!H2688,"????0"),"  ","")," ",""))   &amp;","&amp; IF(lookups!$J$2-3 &gt;= 0, REPT(" ",lookups!$J$2-3-5), "")&amp;
      SOURCE!I2688&amp;
" | "&amp; IF(lookups!$K$2-LEN(SOURCE!I2688) &gt;= 0, REPT(" ",lookups!$K$2-LEN(SOURCE!I2688)), "")&amp;
      SOURCE!J2688&amp;      IF(lookups!$L$2-LEN(SOURCE!J2688) &gt;= 0, REPT(" ",lookups!$L$2-LEN(SOURCE!J2688)), "")&amp;
" | "&amp; IF(lookups!$K$2-LEN(SOURCE!I2688) &gt;= 0, REPT(" ",lookups!$K$2-LEN(SOURCE!I2688)), "")&amp;
      SOURCE!K2688&amp;      IF(lookups!$L$2-LEN(SOURCE!K2688) &gt;= 0, REPT(" ",lookups!$M$2-LEN(SOURCE!K2688)), "")&amp;
" | "&amp; SOURCE!L2688&amp;      IF(lookups!$O$2-LEN(SOURCE!L2688) &gt;= 0, REPT(" ",lookups!$O$2-LEN(SOURCE!L2688)), "")&amp;
" | "&amp; SOURCE!M2688&amp;      IF(lookups!$P$2-LEN(SOURCE!M2688) &gt;= 0, REPT(" ",lookups!$P$2-LEN(SOURCE!M2688)), "")&amp;
      "},"&amp;IF(SOURCE!O2688&lt;&gt;"",""&amp;SOURCE!O2688,"")
 )
)
)</f>
        <v>0</v>
      </c>
    </row>
    <row r="2652" customFormat="false" ht="15.75" hidden="true" customHeight="false" outlineLevel="0" collapsed="false">
      <c r="A2652" s="263" t="n">
        <f aca="false">IF(AND(OR(SOURCE!A2689="",ISBLANK(SOURCE!A2689)),SOURCE!B2689&gt;0),IF(ISBLANK(SOURCE!C2689),"",SOURCE!C2689),
IF(SOURCE!B2689&lt;0,VLOOKUP(SOURCE!B2689,lookups!A$1:B$25,2,0),
  IF(ISBLANK(SOURCE!B2689),
    "",
    "/* "&amp;TEXT(SOURCE!B2689,"???0")&amp;" *"&amp;
      SOURCE!C2689&amp;", "&amp; IF(lookups!$E$2-LEN(SOURCE!C2689) &gt;= 0, REPT(" ",lookups!$E$2-LEN(SOURCE!C2689)), "")&amp;
      SOURCE!D2689&amp;", "&amp; IF(lookups!$F$2-LEN(SOURCE!D2689) &gt;= 0, REPT(" ",lookups!$F$2-LEN(SOURCE!D2689)), "")&amp;
      SOURCE!E2689&amp;", "&amp; IF(lookups!$G$2-LEN(SOURCE!E2689) &gt;=0, REPT(" ",lookups!$G$2-LEN(SOURCE!E2689)), "")&amp;
      SOURCE!F2689&amp;", "&amp; IF(lookups!$H$2-LEN(SOURCE!F2689) &gt;= 0, REPT(" ",lookups!$H$2-LEN(SOURCE!F2689)+2), "")&amp;"("&amp;
      SUBSTITUTE(TEXT(SOURCE!G2689,"??0"),"  ","")&amp;" &lt;&lt; TAM_MAX_BITS) |"&amp; IF(lookups!$I$2-3 &gt;= 0, REPT(" ",MAX(1,lookups!$I$2-5+4+1-1-LEN(  IF(ISTEXT(SOURCE!H2689),SOURCE!H2689,  SUBSTITUTE(SUBSTITUTE(TEXT(SOURCE!H2689,"????0"),"  ","")," ",""))   ))), "")&amp;
       IF(ISTEXT(SOURCE!H2689),SOURCE!H2689, SUBSTITUTE(SUBSTITUTE(TEXT(SOURCE!H2689,"????0"),"  ","")," ",""))   &amp;","&amp; IF(lookups!$J$2-3 &gt;= 0, REPT(" ",lookups!$J$2-3-5), "")&amp;
      SOURCE!I2689&amp;
" | "&amp; IF(lookups!$K$2-LEN(SOURCE!I2689) &gt;= 0, REPT(" ",lookups!$K$2-LEN(SOURCE!I2689)), "")&amp;
      SOURCE!J2689&amp;      IF(lookups!$L$2-LEN(SOURCE!J2689) &gt;= 0, REPT(" ",lookups!$L$2-LEN(SOURCE!J2689)), "")&amp;
" | "&amp; IF(lookups!$K$2-LEN(SOURCE!I2689) &gt;= 0, REPT(" ",lookups!$K$2-LEN(SOURCE!I2689)), "")&amp;
      SOURCE!K2689&amp;      IF(lookups!$L$2-LEN(SOURCE!K2689) &gt;= 0, REPT(" ",lookups!$M$2-LEN(SOURCE!K2689)), "")&amp;
" | "&amp; SOURCE!L2689&amp;      IF(lookups!$O$2-LEN(SOURCE!L2689) &gt;= 0, REPT(" ",lookups!$O$2-LEN(SOURCE!L2689)), "")&amp;
" | "&amp; SOURCE!M2689&amp;      IF(lookups!$P$2-LEN(SOURCE!M2689) &gt;= 0, REPT(" ",lookups!$P$2-LEN(SOURCE!M2689)), "")&amp;
      "},"&amp;IF(SOURCE!O2689&lt;&gt;"",""&amp;SOURCE!O2689,"")
 )
)
)</f>
        <v>0</v>
      </c>
    </row>
    <row r="2653" customFormat="false" ht="15.75" hidden="true" customHeight="false" outlineLevel="0" collapsed="false">
      <c r="A2653" s="263" t="n">
        <f aca="false">IF(AND(OR(SOURCE!A2690="",ISBLANK(SOURCE!A2690)),SOURCE!B2690&gt;0),IF(ISBLANK(SOURCE!C2690),"",SOURCE!C2690),
IF(SOURCE!B2690&lt;0,VLOOKUP(SOURCE!B2690,lookups!A$1:B$25,2,0),
  IF(ISBLANK(SOURCE!B2690),
    "",
    "/* "&amp;TEXT(SOURCE!B2690,"???0")&amp;" *"&amp;
      SOURCE!C2690&amp;", "&amp; IF(lookups!$E$2-LEN(SOURCE!C2690) &gt;= 0, REPT(" ",lookups!$E$2-LEN(SOURCE!C2690)), "")&amp;
      SOURCE!D2690&amp;", "&amp; IF(lookups!$F$2-LEN(SOURCE!D2690) &gt;= 0, REPT(" ",lookups!$F$2-LEN(SOURCE!D2690)), "")&amp;
      SOURCE!E2690&amp;", "&amp; IF(lookups!$G$2-LEN(SOURCE!E2690) &gt;=0, REPT(" ",lookups!$G$2-LEN(SOURCE!E2690)), "")&amp;
      SOURCE!F2690&amp;", "&amp; IF(lookups!$H$2-LEN(SOURCE!F2690) &gt;= 0, REPT(" ",lookups!$H$2-LEN(SOURCE!F2690)+2), "")&amp;"("&amp;
      SUBSTITUTE(TEXT(SOURCE!G2690,"??0"),"  ","")&amp;" &lt;&lt; TAM_MAX_BITS) |"&amp; IF(lookups!$I$2-3 &gt;= 0, REPT(" ",MAX(1,lookups!$I$2-5+4+1-1-LEN(  IF(ISTEXT(SOURCE!H2690),SOURCE!H2690,  SUBSTITUTE(SUBSTITUTE(TEXT(SOURCE!H2690,"????0"),"  ","")," ",""))   ))), "")&amp;
       IF(ISTEXT(SOURCE!H2690),SOURCE!H2690, SUBSTITUTE(SUBSTITUTE(TEXT(SOURCE!H2690,"????0"),"  ","")," ",""))   &amp;","&amp; IF(lookups!$J$2-3 &gt;= 0, REPT(" ",lookups!$J$2-3-5), "")&amp;
      SOURCE!I2690&amp;
" | "&amp; IF(lookups!$K$2-LEN(SOURCE!I2690) &gt;= 0, REPT(" ",lookups!$K$2-LEN(SOURCE!I2690)), "")&amp;
      SOURCE!J2690&amp;      IF(lookups!$L$2-LEN(SOURCE!J2690) &gt;= 0, REPT(" ",lookups!$L$2-LEN(SOURCE!J2690)), "")&amp;
" | "&amp; IF(lookups!$K$2-LEN(SOURCE!I2690) &gt;= 0, REPT(" ",lookups!$K$2-LEN(SOURCE!I2690)), "")&amp;
      SOURCE!K2690&amp;      IF(lookups!$L$2-LEN(SOURCE!K2690) &gt;= 0, REPT(" ",lookups!$M$2-LEN(SOURCE!K2690)), "")&amp;
" | "&amp; SOURCE!L2690&amp;      IF(lookups!$O$2-LEN(SOURCE!L2690) &gt;= 0, REPT(" ",lookups!$O$2-LEN(SOURCE!L2690)), "")&amp;
" | "&amp; SOURCE!M2690&amp;      IF(lookups!$P$2-LEN(SOURCE!M2690) &gt;= 0, REPT(" ",lookups!$P$2-LEN(SOURCE!M2690)), "")&amp;
      "},"&amp;IF(SOURCE!O2690&lt;&gt;"",""&amp;SOURCE!O2690,"")
 )
)
)</f>
        <v>0</v>
      </c>
    </row>
    <row r="2654" customFormat="false" ht="15.75" hidden="true" customHeight="false" outlineLevel="0" collapsed="false">
      <c r="A2654" s="263" t="n">
        <f aca="false">IF(AND(OR(SOURCE!A2691="",ISBLANK(SOURCE!A2691)),SOURCE!B2691&gt;0),IF(ISBLANK(SOURCE!C2691),"",SOURCE!C2691),
IF(SOURCE!B2691&lt;0,VLOOKUP(SOURCE!B2691,lookups!A$1:B$25,2,0),
  IF(ISBLANK(SOURCE!B2691),
    "",
    "/* "&amp;TEXT(SOURCE!B2691,"???0")&amp;" *"&amp;
      SOURCE!C2691&amp;", "&amp; IF(lookups!$E$2-LEN(SOURCE!C2691) &gt;= 0, REPT(" ",lookups!$E$2-LEN(SOURCE!C2691)), "")&amp;
      SOURCE!D2691&amp;", "&amp; IF(lookups!$F$2-LEN(SOURCE!D2691) &gt;= 0, REPT(" ",lookups!$F$2-LEN(SOURCE!D2691)), "")&amp;
      SOURCE!E2691&amp;", "&amp; IF(lookups!$G$2-LEN(SOURCE!E2691) &gt;=0, REPT(" ",lookups!$G$2-LEN(SOURCE!E2691)), "")&amp;
      SOURCE!F2691&amp;", "&amp; IF(lookups!$H$2-LEN(SOURCE!F2691) &gt;= 0, REPT(" ",lookups!$H$2-LEN(SOURCE!F2691)+2), "")&amp;"("&amp;
      SUBSTITUTE(TEXT(SOURCE!G2691,"??0"),"  ","")&amp;" &lt;&lt; TAM_MAX_BITS) |"&amp; IF(lookups!$I$2-3 &gt;= 0, REPT(" ",MAX(1,lookups!$I$2-5+4+1-1-LEN(  IF(ISTEXT(SOURCE!H2691),SOURCE!H2691,  SUBSTITUTE(SUBSTITUTE(TEXT(SOURCE!H2691,"????0"),"  ","")," ",""))   ))), "")&amp;
       IF(ISTEXT(SOURCE!H2691),SOURCE!H2691, SUBSTITUTE(SUBSTITUTE(TEXT(SOURCE!H2691,"????0"),"  ","")," ",""))   &amp;","&amp; IF(lookups!$J$2-3 &gt;= 0, REPT(" ",lookups!$J$2-3-5), "")&amp;
      SOURCE!I2691&amp;
" | "&amp; IF(lookups!$K$2-LEN(SOURCE!I2691) &gt;= 0, REPT(" ",lookups!$K$2-LEN(SOURCE!I2691)), "")&amp;
      SOURCE!J2691&amp;      IF(lookups!$L$2-LEN(SOURCE!J2691) &gt;= 0, REPT(" ",lookups!$L$2-LEN(SOURCE!J2691)), "")&amp;
" | "&amp; IF(lookups!$K$2-LEN(SOURCE!I2691) &gt;= 0, REPT(" ",lookups!$K$2-LEN(SOURCE!I2691)), "")&amp;
      SOURCE!K2691&amp;      IF(lookups!$L$2-LEN(SOURCE!K2691) &gt;= 0, REPT(" ",lookups!$M$2-LEN(SOURCE!K2691)), "")&amp;
" | "&amp; SOURCE!L2691&amp;      IF(lookups!$O$2-LEN(SOURCE!L2691) &gt;= 0, REPT(" ",lookups!$O$2-LEN(SOURCE!L2691)), "")&amp;
" | "&amp; SOURCE!M2691&amp;      IF(lookups!$P$2-LEN(SOURCE!M2691) &gt;= 0, REPT(" ",lookups!$P$2-LEN(SOURCE!M2691)), "")&amp;
      "},"&amp;IF(SOURCE!O2691&lt;&gt;"",""&amp;SOURCE!O2691,"")
 )
)
)</f>
        <v>0</v>
      </c>
    </row>
    <row r="2655" customFormat="false" ht="15.75" hidden="true" customHeight="false" outlineLevel="0" collapsed="false">
      <c r="A2655" s="263" t="n">
        <f aca="false">IF(AND(OR(SOURCE!A2692="",ISBLANK(SOURCE!A2692)),SOURCE!B2692&gt;0),IF(ISBLANK(SOURCE!C2692),"",SOURCE!C2692),
IF(SOURCE!B2692&lt;0,VLOOKUP(SOURCE!B2692,lookups!A$1:B$25,2,0),
  IF(ISBLANK(SOURCE!B2692),
    "",
    "/* "&amp;TEXT(SOURCE!B2692,"???0")&amp;" *"&amp;
      SOURCE!C2692&amp;", "&amp; IF(lookups!$E$2-LEN(SOURCE!C2692) &gt;= 0, REPT(" ",lookups!$E$2-LEN(SOURCE!C2692)), "")&amp;
      SOURCE!D2692&amp;", "&amp; IF(lookups!$F$2-LEN(SOURCE!D2692) &gt;= 0, REPT(" ",lookups!$F$2-LEN(SOURCE!D2692)), "")&amp;
      SOURCE!E2692&amp;", "&amp; IF(lookups!$G$2-LEN(SOURCE!E2692) &gt;=0, REPT(" ",lookups!$G$2-LEN(SOURCE!E2692)), "")&amp;
      SOURCE!F2692&amp;", "&amp; IF(lookups!$H$2-LEN(SOURCE!F2692) &gt;= 0, REPT(" ",lookups!$H$2-LEN(SOURCE!F2692)+2), "")&amp;"("&amp;
      SUBSTITUTE(TEXT(SOURCE!G2692,"??0"),"  ","")&amp;" &lt;&lt; TAM_MAX_BITS) |"&amp; IF(lookups!$I$2-3 &gt;= 0, REPT(" ",MAX(1,lookups!$I$2-5+4+1-1-LEN(  IF(ISTEXT(SOURCE!H2692),SOURCE!H2692,  SUBSTITUTE(SUBSTITUTE(TEXT(SOURCE!H2692,"????0"),"  ","")," ",""))   ))), "")&amp;
       IF(ISTEXT(SOURCE!H2692),SOURCE!H2692, SUBSTITUTE(SUBSTITUTE(TEXT(SOURCE!H2692,"????0"),"  ","")," ",""))   &amp;","&amp; IF(lookups!$J$2-3 &gt;= 0, REPT(" ",lookups!$J$2-3-5), "")&amp;
      SOURCE!I2692&amp;
" | "&amp; IF(lookups!$K$2-LEN(SOURCE!I2692) &gt;= 0, REPT(" ",lookups!$K$2-LEN(SOURCE!I2692)), "")&amp;
      SOURCE!J2692&amp;      IF(lookups!$L$2-LEN(SOURCE!J2692) &gt;= 0, REPT(" ",lookups!$L$2-LEN(SOURCE!J2692)), "")&amp;
" | "&amp; IF(lookups!$K$2-LEN(SOURCE!I2692) &gt;= 0, REPT(" ",lookups!$K$2-LEN(SOURCE!I2692)), "")&amp;
      SOURCE!K2692&amp;      IF(lookups!$L$2-LEN(SOURCE!K2692) &gt;= 0, REPT(" ",lookups!$M$2-LEN(SOURCE!K2692)), "")&amp;
" | "&amp; SOURCE!L2692&amp;      IF(lookups!$O$2-LEN(SOURCE!L2692) &gt;= 0, REPT(" ",lookups!$O$2-LEN(SOURCE!L2692)), "")&amp;
" | "&amp; SOURCE!M2692&amp;      IF(lookups!$P$2-LEN(SOURCE!M2692) &gt;= 0, REPT(" ",lookups!$P$2-LEN(SOURCE!M2692)), "")&amp;
      "},"&amp;IF(SOURCE!O2692&lt;&gt;"",""&amp;SOURCE!O2692,"")
 )
)
)</f>
        <v>0</v>
      </c>
    </row>
    <row r="2656" customFormat="false" ht="15.75" hidden="true" customHeight="false" outlineLevel="0" collapsed="false">
      <c r="A2656" s="263" t="n">
        <f aca="false">IF(AND(OR(SOURCE!A2693="",ISBLANK(SOURCE!A2693)),SOURCE!B2693&gt;0),IF(ISBLANK(SOURCE!C2693),"",SOURCE!C2693),
IF(SOURCE!B2693&lt;0,VLOOKUP(SOURCE!B2693,lookups!A$1:B$25,2,0),
  IF(ISBLANK(SOURCE!B2693),
    "",
    "/* "&amp;TEXT(SOURCE!B2693,"???0")&amp;" *"&amp;
      SOURCE!C2693&amp;", "&amp; IF(lookups!$E$2-LEN(SOURCE!C2693) &gt;= 0, REPT(" ",lookups!$E$2-LEN(SOURCE!C2693)), "")&amp;
      SOURCE!D2693&amp;", "&amp; IF(lookups!$F$2-LEN(SOURCE!D2693) &gt;= 0, REPT(" ",lookups!$F$2-LEN(SOURCE!D2693)), "")&amp;
      SOURCE!E2693&amp;", "&amp; IF(lookups!$G$2-LEN(SOURCE!E2693) &gt;=0, REPT(" ",lookups!$G$2-LEN(SOURCE!E2693)), "")&amp;
      SOURCE!F2693&amp;", "&amp; IF(lookups!$H$2-LEN(SOURCE!F2693) &gt;= 0, REPT(" ",lookups!$H$2-LEN(SOURCE!F2693)+2), "")&amp;"("&amp;
      SUBSTITUTE(TEXT(SOURCE!G2693,"??0"),"  ","")&amp;" &lt;&lt; TAM_MAX_BITS) |"&amp; IF(lookups!$I$2-3 &gt;= 0, REPT(" ",MAX(1,lookups!$I$2-5+4+1-1-LEN(  IF(ISTEXT(SOURCE!H2693),SOURCE!H2693,  SUBSTITUTE(SUBSTITUTE(TEXT(SOURCE!H2693,"????0"),"  ","")," ",""))   ))), "")&amp;
       IF(ISTEXT(SOURCE!H2693),SOURCE!H2693, SUBSTITUTE(SUBSTITUTE(TEXT(SOURCE!H2693,"????0"),"  ","")," ",""))   &amp;","&amp; IF(lookups!$J$2-3 &gt;= 0, REPT(" ",lookups!$J$2-3-5), "")&amp;
      SOURCE!I2693&amp;
" | "&amp; IF(lookups!$K$2-LEN(SOURCE!I2693) &gt;= 0, REPT(" ",lookups!$K$2-LEN(SOURCE!I2693)), "")&amp;
      SOURCE!J2693&amp;      IF(lookups!$L$2-LEN(SOURCE!J2693) &gt;= 0, REPT(" ",lookups!$L$2-LEN(SOURCE!J2693)), "")&amp;
" | "&amp; IF(lookups!$K$2-LEN(SOURCE!I2693) &gt;= 0, REPT(" ",lookups!$K$2-LEN(SOURCE!I2693)), "")&amp;
      SOURCE!K2693&amp;      IF(lookups!$L$2-LEN(SOURCE!K2693) &gt;= 0, REPT(" ",lookups!$M$2-LEN(SOURCE!K2693)), "")&amp;
" | "&amp; SOURCE!L2693&amp;      IF(lookups!$O$2-LEN(SOURCE!L2693) &gt;= 0, REPT(" ",lookups!$O$2-LEN(SOURCE!L2693)), "")&amp;
" | "&amp; SOURCE!M2693&amp;      IF(lookups!$P$2-LEN(SOURCE!M2693) &gt;= 0, REPT(" ",lookups!$P$2-LEN(SOURCE!M2693)), "")&amp;
      "},"&amp;IF(SOURCE!O2693&lt;&gt;"",""&amp;SOURCE!O2693,"")
 )
)
)</f>
        <v>0</v>
      </c>
    </row>
    <row r="2657" customFormat="false" ht="15.75" hidden="true" customHeight="false" outlineLevel="0" collapsed="false">
      <c r="A2657" s="263" t="n">
        <f aca="false">IF(AND(OR(SOURCE!A2694="",ISBLANK(SOURCE!A2694)),SOURCE!B2694&gt;0),IF(ISBLANK(SOURCE!C2694),"",SOURCE!C2694),
IF(SOURCE!B2694&lt;0,VLOOKUP(SOURCE!B2694,lookups!A$1:B$25,2,0),
  IF(ISBLANK(SOURCE!B2694),
    "",
    "/* "&amp;TEXT(SOURCE!B2694,"???0")&amp;" *"&amp;
      SOURCE!C2694&amp;", "&amp; IF(lookups!$E$2-LEN(SOURCE!C2694) &gt;= 0, REPT(" ",lookups!$E$2-LEN(SOURCE!C2694)), "")&amp;
      SOURCE!D2694&amp;", "&amp; IF(lookups!$F$2-LEN(SOURCE!D2694) &gt;= 0, REPT(" ",lookups!$F$2-LEN(SOURCE!D2694)), "")&amp;
      SOURCE!E2694&amp;", "&amp; IF(lookups!$G$2-LEN(SOURCE!E2694) &gt;=0, REPT(" ",lookups!$G$2-LEN(SOURCE!E2694)), "")&amp;
      SOURCE!F2694&amp;", "&amp; IF(lookups!$H$2-LEN(SOURCE!F2694) &gt;= 0, REPT(" ",lookups!$H$2-LEN(SOURCE!F2694)+2), "")&amp;"("&amp;
      SUBSTITUTE(TEXT(SOURCE!G2694,"??0"),"  ","")&amp;" &lt;&lt; TAM_MAX_BITS) |"&amp; IF(lookups!$I$2-3 &gt;= 0, REPT(" ",MAX(1,lookups!$I$2-5+4+1-1-LEN(  IF(ISTEXT(SOURCE!H2694),SOURCE!H2694,  SUBSTITUTE(SUBSTITUTE(TEXT(SOURCE!H2694,"????0"),"  ","")," ",""))   ))), "")&amp;
       IF(ISTEXT(SOURCE!H2694),SOURCE!H2694, SUBSTITUTE(SUBSTITUTE(TEXT(SOURCE!H2694,"????0"),"  ","")," ",""))   &amp;","&amp; IF(lookups!$J$2-3 &gt;= 0, REPT(" ",lookups!$J$2-3-5), "")&amp;
      SOURCE!I2694&amp;
" | "&amp; IF(lookups!$K$2-LEN(SOURCE!I2694) &gt;= 0, REPT(" ",lookups!$K$2-LEN(SOURCE!I2694)), "")&amp;
      SOURCE!J2694&amp;      IF(lookups!$L$2-LEN(SOURCE!J2694) &gt;= 0, REPT(" ",lookups!$L$2-LEN(SOURCE!J2694)), "")&amp;
" | "&amp; IF(lookups!$K$2-LEN(SOURCE!I2694) &gt;= 0, REPT(" ",lookups!$K$2-LEN(SOURCE!I2694)), "")&amp;
      SOURCE!K2694&amp;      IF(lookups!$L$2-LEN(SOURCE!K2694) &gt;= 0, REPT(" ",lookups!$M$2-LEN(SOURCE!K2694)), "")&amp;
" | "&amp; SOURCE!L2694&amp;      IF(lookups!$O$2-LEN(SOURCE!L2694) &gt;= 0, REPT(" ",lookups!$O$2-LEN(SOURCE!L2694)), "")&amp;
" | "&amp; SOURCE!M2694&amp;      IF(lookups!$P$2-LEN(SOURCE!M2694) &gt;= 0, REPT(" ",lookups!$P$2-LEN(SOURCE!M2694)), "")&amp;
      "},"&amp;IF(SOURCE!O2694&lt;&gt;"",""&amp;SOURCE!O2694,"")
 )
)
)</f>
        <v>0</v>
      </c>
    </row>
    <row r="2658" customFormat="false" ht="15.75" hidden="true" customHeight="false" outlineLevel="0" collapsed="false">
      <c r="A2658" s="263" t="n">
        <f aca="false">IF(AND(OR(SOURCE!A2695="",ISBLANK(SOURCE!A2695)),SOURCE!B2695&gt;0),IF(ISBLANK(SOURCE!C2695),"",SOURCE!C2695),
IF(SOURCE!B2695&lt;0,VLOOKUP(SOURCE!B2695,lookups!A$1:B$25,2,0),
  IF(ISBLANK(SOURCE!B2695),
    "",
    "/* "&amp;TEXT(SOURCE!B2695,"???0")&amp;" *"&amp;
      SOURCE!C2695&amp;", "&amp; IF(lookups!$E$2-LEN(SOURCE!C2695) &gt;= 0, REPT(" ",lookups!$E$2-LEN(SOURCE!C2695)), "")&amp;
      SOURCE!D2695&amp;", "&amp; IF(lookups!$F$2-LEN(SOURCE!D2695) &gt;= 0, REPT(" ",lookups!$F$2-LEN(SOURCE!D2695)), "")&amp;
      SOURCE!E2695&amp;", "&amp; IF(lookups!$G$2-LEN(SOURCE!E2695) &gt;=0, REPT(" ",lookups!$G$2-LEN(SOURCE!E2695)), "")&amp;
      SOURCE!F2695&amp;", "&amp; IF(lookups!$H$2-LEN(SOURCE!F2695) &gt;= 0, REPT(" ",lookups!$H$2-LEN(SOURCE!F2695)+2), "")&amp;"("&amp;
      SUBSTITUTE(TEXT(SOURCE!G2695,"??0"),"  ","")&amp;" &lt;&lt; TAM_MAX_BITS) |"&amp; IF(lookups!$I$2-3 &gt;= 0, REPT(" ",MAX(1,lookups!$I$2-5+4+1-1-LEN(  IF(ISTEXT(SOURCE!H2695),SOURCE!H2695,  SUBSTITUTE(SUBSTITUTE(TEXT(SOURCE!H2695,"????0"),"  ","")," ",""))   ))), "")&amp;
       IF(ISTEXT(SOURCE!H2695),SOURCE!H2695, SUBSTITUTE(SUBSTITUTE(TEXT(SOURCE!H2695,"????0"),"  ","")," ",""))   &amp;","&amp; IF(lookups!$J$2-3 &gt;= 0, REPT(" ",lookups!$J$2-3-5), "")&amp;
      SOURCE!I2695&amp;
" | "&amp; IF(lookups!$K$2-LEN(SOURCE!I2695) &gt;= 0, REPT(" ",lookups!$K$2-LEN(SOURCE!I2695)), "")&amp;
      SOURCE!J2695&amp;      IF(lookups!$L$2-LEN(SOURCE!J2695) &gt;= 0, REPT(" ",lookups!$L$2-LEN(SOURCE!J2695)), "")&amp;
" | "&amp; IF(lookups!$K$2-LEN(SOURCE!I2695) &gt;= 0, REPT(" ",lookups!$K$2-LEN(SOURCE!I2695)), "")&amp;
      SOURCE!K2695&amp;      IF(lookups!$L$2-LEN(SOURCE!K2695) &gt;= 0, REPT(" ",lookups!$M$2-LEN(SOURCE!K2695)), "")&amp;
" | "&amp; SOURCE!L2695&amp;      IF(lookups!$O$2-LEN(SOURCE!L2695) &gt;= 0, REPT(" ",lookups!$O$2-LEN(SOURCE!L2695)), "")&amp;
" | "&amp; SOURCE!M2695&amp;      IF(lookups!$P$2-LEN(SOURCE!M2695) &gt;= 0, REPT(" ",lookups!$P$2-LEN(SOURCE!M2695)), "")&amp;
      "},"&amp;IF(SOURCE!O2695&lt;&gt;"",""&amp;SOURCE!O2695,"")
 )
)
)</f>
        <v>0</v>
      </c>
    </row>
    <row r="2659" customFormat="false" ht="15.75" hidden="true" customHeight="false" outlineLevel="0" collapsed="false">
      <c r="A2659" s="263" t="n">
        <f aca="false">IF(AND(OR(SOURCE!A2696="",ISBLANK(SOURCE!A2696)),SOURCE!B2696&gt;0),IF(ISBLANK(SOURCE!C2696),"",SOURCE!C2696),
IF(SOURCE!B2696&lt;0,VLOOKUP(SOURCE!B2696,lookups!A$1:B$25,2,0),
  IF(ISBLANK(SOURCE!B2696),
    "",
    "/* "&amp;TEXT(SOURCE!B2696,"???0")&amp;" *"&amp;
      SOURCE!C2696&amp;", "&amp; IF(lookups!$E$2-LEN(SOURCE!C2696) &gt;= 0, REPT(" ",lookups!$E$2-LEN(SOURCE!C2696)), "")&amp;
      SOURCE!D2696&amp;", "&amp; IF(lookups!$F$2-LEN(SOURCE!D2696) &gt;= 0, REPT(" ",lookups!$F$2-LEN(SOURCE!D2696)), "")&amp;
      SOURCE!E2696&amp;", "&amp; IF(lookups!$G$2-LEN(SOURCE!E2696) &gt;=0, REPT(" ",lookups!$G$2-LEN(SOURCE!E2696)), "")&amp;
      SOURCE!F2696&amp;", "&amp; IF(lookups!$H$2-LEN(SOURCE!F2696) &gt;= 0, REPT(" ",lookups!$H$2-LEN(SOURCE!F2696)+2), "")&amp;"("&amp;
      SUBSTITUTE(TEXT(SOURCE!G2696,"??0"),"  ","")&amp;" &lt;&lt; TAM_MAX_BITS) |"&amp; IF(lookups!$I$2-3 &gt;= 0, REPT(" ",MAX(1,lookups!$I$2-5+4+1-1-LEN(  IF(ISTEXT(SOURCE!H2696),SOURCE!H2696,  SUBSTITUTE(SUBSTITUTE(TEXT(SOURCE!H2696,"????0"),"  ","")," ",""))   ))), "")&amp;
       IF(ISTEXT(SOURCE!H2696),SOURCE!H2696, SUBSTITUTE(SUBSTITUTE(TEXT(SOURCE!H2696,"????0"),"  ","")," ",""))   &amp;","&amp; IF(lookups!$J$2-3 &gt;= 0, REPT(" ",lookups!$J$2-3-5), "")&amp;
      SOURCE!I2696&amp;
" | "&amp; IF(lookups!$K$2-LEN(SOURCE!I2696) &gt;= 0, REPT(" ",lookups!$K$2-LEN(SOURCE!I2696)), "")&amp;
      SOURCE!J2696&amp;      IF(lookups!$L$2-LEN(SOURCE!J2696) &gt;= 0, REPT(" ",lookups!$L$2-LEN(SOURCE!J2696)), "")&amp;
" | "&amp; IF(lookups!$K$2-LEN(SOURCE!I2696) &gt;= 0, REPT(" ",lookups!$K$2-LEN(SOURCE!I2696)), "")&amp;
      SOURCE!K2696&amp;      IF(lookups!$L$2-LEN(SOURCE!K2696) &gt;= 0, REPT(" ",lookups!$M$2-LEN(SOURCE!K2696)), "")&amp;
" | "&amp; SOURCE!L2696&amp;      IF(lookups!$O$2-LEN(SOURCE!L2696) &gt;= 0, REPT(" ",lookups!$O$2-LEN(SOURCE!L2696)), "")&amp;
" | "&amp; SOURCE!M2696&amp;      IF(lookups!$P$2-LEN(SOURCE!M2696) &gt;= 0, REPT(" ",lookups!$P$2-LEN(SOURCE!M2696)), "")&amp;
      "},"&amp;IF(SOURCE!O2696&lt;&gt;"",""&amp;SOURCE!O2696,"")
 )
)
)</f>
        <v>0</v>
      </c>
    </row>
    <row r="2660" customFormat="false" ht="15.75" hidden="true" customHeight="false" outlineLevel="0" collapsed="false">
      <c r="A2660" s="263" t="n">
        <f aca="false">IF(AND(OR(SOURCE!A2697="",ISBLANK(SOURCE!A2697)),SOURCE!B2697&gt;0),IF(ISBLANK(SOURCE!C2697),"",SOURCE!C2697),
IF(SOURCE!B2697&lt;0,VLOOKUP(SOURCE!B2697,lookups!A$1:B$25,2,0),
  IF(ISBLANK(SOURCE!B2697),
    "",
    "/* "&amp;TEXT(SOURCE!B2697,"???0")&amp;" *"&amp;
      SOURCE!C2697&amp;", "&amp; IF(lookups!$E$2-LEN(SOURCE!C2697) &gt;= 0, REPT(" ",lookups!$E$2-LEN(SOURCE!C2697)), "")&amp;
      SOURCE!D2697&amp;", "&amp; IF(lookups!$F$2-LEN(SOURCE!D2697) &gt;= 0, REPT(" ",lookups!$F$2-LEN(SOURCE!D2697)), "")&amp;
      SOURCE!E2697&amp;", "&amp; IF(lookups!$G$2-LEN(SOURCE!E2697) &gt;=0, REPT(" ",lookups!$G$2-LEN(SOURCE!E2697)), "")&amp;
      SOURCE!F2697&amp;", "&amp; IF(lookups!$H$2-LEN(SOURCE!F2697) &gt;= 0, REPT(" ",lookups!$H$2-LEN(SOURCE!F2697)+2), "")&amp;"("&amp;
      SUBSTITUTE(TEXT(SOURCE!G2697,"??0"),"  ","")&amp;" &lt;&lt; TAM_MAX_BITS) |"&amp; IF(lookups!$I$2-3 &gt;= 0, REPT(" ",MAX(1,lookups!$I$2-5+4+1-1-LEN(  IF(ISTEXT(SOURCE!H2697),SOURCE!H2697,  SUBSTITUTE(SUBSTITUTE(TEXT(SOURCE!H2697,"????0"),"  ","")," ",""))   ))), "")&amp;
       IF(ISTEXT(SOURCE!H2697),SOURCE!H2697, SUBSTITUTE(SUBSTITUTE(TEXT(SOURCE!H2697,"????0"),"  ","")," ",""))   &amp;","&amp; IF(lookups!$J$2-3 &gt;= 0, REPT(" ",lookups!$J$2-3-5), "")&amp;
      SOURCE!I2697&amp;
" | "&amp; IF(lookups!$K$2-LEN(SOURCE!I2697) &gt;= 0, REPT(" ",lookups!$K$2-LEN(SOURCE!I2697)), "")&amp;
      SOURCE!J2697&amp;      IF(lookups!$L$2-LEN(SOURCE!J2697) &gt;= 0, REPT(" ",lookups!$L$2-LEN(SOURCE!J2697)), "")&amp;
" | "&amp; IF(lookups!$K$2-LEN(SOURCE!I2697) &gt;= 0, REPT(" ",lookups!$K$2-LEN(SOURCE!I2697)), "")&amp;
      SOURCE!K2697&amp;      IF(lookups!$L$2-LEN(SOURCE!K2697) &gt;= 0, REPT(" ",lookups!$M$2-LEN(SOURCE!K2697)), "")&amp;
" | "&amp; SOURCE!L2697&amp;      IF(lookups!$O$2-LEN(SOURCE!L2697) &gt;= 0, REPT(" ",lookups!$O$2-LEN(SOURCE!L2697)), "")&amp;
" | "&amp; SOURCE!M2697&amp;      IF(lookups!$P$2-LEN(SOURCE!M2697) &gt;= 0, REPT(" ",lookups!$P$2-LEN(SOURCE!M2697)), "")&amp;
      "},"&amp;IF(SOURCE!O2697&lt;&gt;"",""&amp;SOURCE!O2697,"")
 )
)
)</f>
        <v>0</v>
      </c>
    </row>
    <row r="2661" customFormat="false" ht="15.75" hidden="true" customHeight="false" outlineLevel="0" collapsed="false">
      <c r="A2661" s="263" t="n">
        <f aca="false">IF(AND(OR(SOURCE!A2698="",ISBLANK(SOURCE!A2698)),SOURCE!B2698&gt;0),IF(ISBLANK(SOURCE!C2698),"",SOURCE!C2698),
IF(SOURCE!B2698&lt;0,VLOOKUP(SOURCE!B2698,lookups!A$1:B$25,2,0),
  IF(ISBLANK(SOURCE!B2698),
    "",
    "/* "&amp;TEXT(SOURCE!B2698,"???0")&amp;" *"&amp;
      SOURCE!C2698&amp;", "&amp; IF(lookups!$E$2-LEN(SOURCE!C2698) &gt;= 0, REPT(" ",lookups!$E$2-LEN(SOURCE!C2698)), "")&amp;
      SOURCE!D2698&amp;", "&amp; IF(lookups!$F$2-LEN(SOURCE!D2698) &gt;= 0, REPT(" ",lookups!$F$2-LEN(SOURCE!D2698)), "")&amp;
      SOURCE!E2698&amp;", "&amp; IF(lookups!$G$2-LEN(SOURCE!E2698) &gt;=0, REPT(" ",lookups!$G$2-LEN(SOURCE!E2698)), "")&amp;
      SOURCE!F2698&amp;", "&amp; IF(lookups!$H$2-LEN(SOURCE!F2698) &gt;= 0, REPT(" ",lookups!$H$2-LEN(SOURCE!F2698)+2), "")&amp;"("&amp;
      SUBSTITUTE(TEXT(SOURCE!G2698,"??0"),"  ","")&amp;" &lt;&lt; TAM_MAX_BITS) |"&amp; IF(lookups!$I$2-3 &gt;= 0, REPT(" ",MAX(1,lookups!$I$2-5+4+1-1-LEN(  IF(ISTEXT(SOURCE!H2698),SOURCE!H2698,  SUBSTITUTE(SUBSTITUTE(TEXT(SOURCE!H2698,"????0"),"  ","")," ",""))   ))), "")&amp;
       IF(ISTEXT(SOURCE!H2698),SOURCE!H2698, SUBSTITUTE(SUBSTITUTE(TEXT(SOURCE!H2698,"????0"),"  ","")," ",""))   &amp;","&amp; IF(lookups!$J$2-3 &gt;= 0, REPT(" ",lookups!$J$2-3-5), "")&amp;
      SOURCE!I2698&amp;
" | "&amp; IF(lookups!$K$2-LEN(SOURCE!I2698) &gt;= 0, REPT(" ",lookups!$K$2-LEN(SOURCE!I2698)), "")&amp;
      SOURCE!J2698&amp;      IF(lookups!$L$2-LEN(SOURCE!J2698) &gt;= 0, REPT(" ",lookups!$L$2-LEN(SOURCE!J2698)), "")&amp;
" | "&amp; IF(lookups!$K$2-LEN(SOURCE!I2698) &gt;= 0, REPT(" ",lookups!$K$2-LEN(SOURCE!I2698)), "")&amp;
      SOURCE!K2698&amp;      IF(lookups!$L$2-LEN(SOURCE!K2698) &gt;= 0, REPT(" ",lookups!$M$2-LEN(SOURCE!K2698)), "")&amp;
" | "&amp; SOURCE!L2698&amp;      IF(lookups!$O$2-LEN(SOURCE!L2698) &gt;= 0, REPT(" ",lookups!$O$2-LEN(SOURCE!L2698)), "")&amp;
" | "&amp; SOURCE!M2698&amp;      IF(lookups!$P$2-LEN(SOURCE!M2698) &gt;= 0, REPT(" ",lookups!$P$2-LEN(SOURCE!M2698)), "")&amp;
      "},"&amp;IF(SOURCE!O2698&lt;&gt;"",""&amp;SOURCE!O2698,"")
 )
)
)</f>
        <v>0</v>
      </c>
    </row>
    <row r="2662" customFormat="false" ht="15.75" hidden="true" customHeight="false" outlineLevel="0" collapsed="false">
      <c r="A2662" s="263" t="n">
        <f aca="false">IF(AND(OR(SOURCE!A2699="",ISBLANK(SOURCE!A2699)),SOURCE!B2699&gt;0),IF(ISBLANK(SOURCE!C2699),"",SOURCE!C2699),
IF(SOURCE!B2699&lt;0,VLOOKUP(SOURCE!B2699,lookups!A$1:B$25,2,0),
  IF(ISBLANK(SOURCE!B2699),
    "",
    "/* "&amp;TEXT(SOURCE!B2699,"???0")&amp;" *"&amp;
      SOURCE!C2699&amp;", "&amp; IF(lookups!$E$2-LEN(SOURCE!C2699) &gt;= 0, REPT(" ",lookups!$E$2-LEN(SOURCE!C2699)), "")&amp;
      SOURCE!D2699&amp;", "&amp; IF(lookups!$F$2-LEN(SOURCE!D2699) &gt;= 0, REPT(" ",lookups!$F$2-LEN(SOURCE!D2699)), "")&amp;
      SOURCE!E2699&amp;", "&amp; IF(lookups!$G$2-LEN(SOURCE!E2699) &gt;=0, REPT(" ",lookups!$G$2-LEN(SOURCE!E2699)), "")&amp;
      SOURCE!F2699&amp;", "&amp; IF(lookups!$H$2-LEN(SOURCE!F2699) &gt;= 0, REPT(" ",lookups!$H$2-LEN(SOURCE!F2699)+2), "")&amp;"("&amp;
      SUBSTITUTE(TEXT(SOURCE!G2699,"??0"),"  ","")&amp;" &lt;&lt; TAM_MAX_BITS) |"&amp; IF(lookups!$I$2-3 &gt;= 0, REPT(" ",MAX(1,lookups!$I$2-5+4+1-1-LEN(  IF(ISTEXT(SOURCE!H2699),SOURCE!H2699,  SUBSTITUTE(SUBSTITUTE(TEXT(SOURCE!H2699,"????0"),"  ","")," ",""))   ))), "")&amp;
       IF(ISTEXT(SOURCE!H2699),SOURCE!H2699, SUBSTITUTE(SUBSTITUTE(TEXT(SOURCE!H2699,"????0"),"  ","")," ",""))   &amp;","&amp; IF(lookups!$J$2-3 &gt;= 0, REPT(" ",lookups!$J$2-3-5), "")&amp;
      SOURCE!I2699&amp;
" | "&amp; IF(lookups!$K$2-LEN(SOURCE!I2699) &gt;= 0, REPT(" ",lookups!$K$2-LEN(SOURCE!I2699)), "")&amp;
      SOURCE!J2699&amp;      IF(lookups!$L$2-LEN(SOURCE!J2699) &gt;= 0, REPT(" ",lookups!$L$2-LEN(SOURCE!J2699)), "")&amp;
" | "&amp; IF(lookups!$K$2-LEN(SOURCE!I2699) &gt;= 0, REPT(" ",lookups!$K$2-LEN(SOURCE!I2699)), "")&amp;
      SOURCE!K2699&amp;      IF(lookups!$L$2-LEN(SOURCE!K2699) &gt;= 0, REPT(" ",lookups!$M$2-LEN(SOURCE!K2699)), "")&amp;
" | "&amp; SOURCE!L2699&amp;      IF(lookups!$O$2-LEN(SOURCE!L2699) &gt;= 0, REPT(" ",lookups!$O$2-LEN(SOURCE!L2699)), "")&amp;
" | "&amp; SOURCE!M2699&amp;      IF(lookups!$P$2-LEN(SOURCE!M2699) &gt;= 0, REPT(" ",lookups!$P$2-LEN(SOURCE!M2699)), "")&amp;
      "},"&amp;IF(SOURCE!O2699&lt;&gt;"",""&amp;SOURCE!O2699,"")
 )
)
)</f>
        <v>0</v>
      </c>
    </row>
    <row r="2663" customFormat="false" ht="15.75" hidden="true" customHeight="false" outlineLevel="0" collapsed="false">
      <c r="A2663" s="263" t="n">
        <f aca="false">IF(AND(OR(SOURCE!A2700="",ISBLANK(SOURCE!A2700)),SOURCE!B2700&gt;0),IF(ISBLANK(SOURCE!C2700),"",SOURCE!C2700),
IF(SOURCE!B2700&lt;0,VLOOKUP(SOURCE!B2700,lookups!A$1:B$25,2,0),
  IF(ISBLANK(SOURCE!B2700),
    "",
    "/* "&amp;TEXT(SOURCE!B2700,"???0")&amp;" *"&amp;
      SOURCE!C2700&amp;", "&amp; IF(lookups!$E$2-LEN(SOURCE!C2700) &gt;= 0, REPT(" ",lookups!$E$2-LEN(SOURCE!C2700)), "")&amp;
      SOURCE!D2700&amp;", "&amp; IF(lookups!$F$2-LEN(SOURCE!D2700) &gt;= 0, REPT(" ",lookups!$F$2-LEN(SOURCE!D2700)), "")&amp;
      SOURCE!E2700&amp;", "&amp; IF(lookups!$G$2-LEN(SOURCE!E2700) &gt;=0, REPT(" ",lookups!$G$2-LEN(SOURCE!E2700)), "")&amp;
      SOURCE!F2700&amp;", "&amp; IF(lookups!$H$2-LEN(SOURCE!F2700) &gt;= 0, REPT(" ",lookups!$H$2-LEN(SOURCE!F2700)+2), "")&amp;"("&amp;
      SUBSTITUTE(TEXT(SOURCE!G2700,"??0"),"  ","")&amp;" &lt;&lt; TAM_MAX_BITS) |"&amp; IF(lookups!$I$2-3 &gt;= 0, REPT(" ",MAX(1,lookups!$I$2-5+4+1-1-LEN(  IF(ISTEXT(SOURCE!H2700),SOURCE!H2700,  SUBSTITUTE(SUBSTITUTE(TEXT(SOURCE!H2700,"????0"),"  ","")," ",""))   ))), "")&amp;
       IF(ISTEXT(SOURCE!H2700),SOURCE!H2700, SUBSTITUTE(SUBSTITUTE(TEXT(SOURCE!H2700,"????0"),"  ","")," ",""))   &amp;","&amp; IF(lookups!$J$2-3 &gt;= 0, REPT(" ",lookups!$J$2-3-5), "")&amp;
      SOURCE!I2700&amp;
" | "&amp; IF(lookups!$K$2-LEN(SOURCE!I2700) &gt;= 0, REPT(" ",lookups!$K$2-LEN(SOURCE!I2700)), "")&amp;
      SOURCE!J2700&amp;      IF(lookups!$L$2-LEN(SOURCE!J2700) &gt;= 0, REPT(" ",lookups!$L$2-LEN(SOURCE!J2700)), "")&amp;
" | "&amp; IF(lookups!$K$2-LEN(SOURCE!I2700) &gt;= 0, REPT(" ",lookups!$K$2-LEN(SOURCE!I2700)), "")&amp;
      SOURCE!K2700&amp;      IF(lookups!$L$2-LEN(SOURCE!K2700) &gt;= 0, REPT(" ",lookups!$M$2-LEN(SOURCE!K2700)), "")&amp;
" | "&amp; SOURCE!L2700&amp;      IF(lookups!$O$2-LEN(SOURCE!L2700) &gt;= 0, REPT(" ",lookups!$O$2-LEN(SOURCE!L2700)), "")&amp;
" | "&amp; SOURCE!M2700&amp;      IF(lookups!$P$2-LEN(SOURCE!M2700) &gt;= 0, REPT(" ",lookups!$P$2-LEN(SOURCE!M2700)), "")&amp;
      "},"&amp;IF(SOURCE!O2700&lt;&gt;"",""&amp;SOURCE!O2700,"")
 )
)
)</f>
        <v>0</v>
      </c>
    </row>
    <row r="2664" customFormat="false" ht="15.75" hidden="true" customHeight="false" outlineLevel="0" collapsed="false">
      <c r="A2664" s="263" t="n">
        <f aca="false">IF(AND(OR(SOURCE!A2701="",ISBLANK(SOURCE!A2701)),SOURCE!B2701&gt;0),IF(ISBLANK(SOURCE!C2701),"",SOURCE!C2701),
IF(SOURCE!B2701&lt;0,VLOOKUP(SOURCE!B2701,lookups!A$1:B$25,2,0),
  IF(ISBLANK(SOURCE!B2701),
    "",
    "/* "&amp;TEXT(SOURCE!B2701,"???0")&amp;" *"&amp;
      SOURCE!C2701&amp;", "&amp; IF(lookups!$E$2-LEN(SOURCE!C2701) &gt;= 0, REPT(" ",lookups!$E$2-LEN(SOURCE!C2701)), "")&amp;
      SOURCE!D2701&amp;", "&amp; IF(lookups!$F$2-LEN(SOURCE!D2701) &gt;= 0, REPT(" ",lookups!$F$2-LEN(SOURCE!D2701)), "")&amp;
      SOURCE!E2701&amp;", "&amp; IF(lookups!$G$2-LEN(SOURCE!E2701) &gt;=0, REPT(" ",lookups!$G$2-LEN(SOURCE!E2701)), "")&amp;
      SOURCE!F2701&amp;", "&amp; IF(lookups!$H$2-LEN(SOURCE!F2701) &gt;= 0, REPT(" ",lookups!$H$2-LEN(SOURCE!F2701)+2), "")&amp;"("&amp;
      SUBSTITUTE(TEXT(SOURCE!G2701,"??0"),"  ","")&amp;" &lt;&lt; TAM_MAX_BITS) |"&amp; IF(lookups!$I$2-3 &gt;= 0, REPT(" ",MAX(1,lookups!$I$2-5+4+1-1-LEN(  IF(ISTEXT(SOURCE!H2701),SOURCE!H2701,  SUBSTITUTE(SUBSTITUTE(TEXT(SOURCE!H2701,"????0"),"  ","")," ",""))   ))), "")&amp;
       IF(ISTEXT(SOURCE!H2701),SOURCE!H2701, SUBSTITUTE(SUBSTITUTE(TEXT(SOURCE!H2701,"????0"),"  ","")," ",""))   &amp;","&amp; IF(lookups!$J$2-3 &gt;= 0, REPT(" ",lookups!$J$2-3-5), "")&amp;
      SOURCE!I2701&amp;
" | "&amp; IF(lookups!$K$2-LEN(SOURCE!I2701) &gt;= 0, REPT(" ",lookups!$K$2-LEN(SOURCE!I2701)), "")&amp;
      SOURCE!J2701&amp;      IF(lookups!$L$2-LEN(SOURCE!J2701) &gt;= 0, REPT(" ",lookups!$L$2-LEN(SOURCE!J2701)), "")&amp;
" | "&amp; IF(lookups!$K$2-LEN(SOURCE!I2701) &gt;= 0, REPT(" ",lookups!$K$2-LEN(SOURCE!I2701)), "")&amp;
      SOURCE!K2701&amp;      IF(lookups!$L$2-LEN(SOURCE!K2701) &gt;= 0, REPT(" ",lookups!$M$2-LEN(SOURCE!K2701)), "")&amp;
" | "&amp; SOURCE!L2701&amp;      IF(lookups!$O$2-LEN(SOURCE!L2701) &gt;= 0, REPT(" ",lookups!$O$2-LEN(SOURCE!L2701)), "")&amp;
" | "&amp; SOURCE!M2701&amp;      IF(lookups!$P$2-LEN(SOURCE!M2701) &gt;= 0, REPT(" ",lookups!$P$2-LEN(SOURCE!M2701)), "")&amp;
      "},"&amp;IF(SOURCE!O2701&lt;&gt;"",""&amp;SOURCE!O2701,"")
 )
)
)</f>
        <v>0</v>
      </c>
    </row>
    <row r="2665" customFormat="false" ht="15.75" hidden="true" customHeight="false" outlineLevel="0" collapsed="false">
      <c r="A2665" s="263" t="n">
        <f aca="false">IF(AND(OR(SOURCE!A2702="",ISBLANK(SOURCE!A2702)),SOURCE!B2702&gt;0),IF(ISBLANK(SOURCE!C2702),"",SOURCE!C2702),
IF(SOURCE!B2702&lt;0,VLOOKUP(SOURCE!B2702,lookups!A$1:B$25,2,0),
  IF(ISBLANK(SOURCE!B2702),
    "",
    "/* "&amp;TEXT(SOURCE!B2702,"???0")&amp;" *"&amp;
      SOURCE!C2702&amp;", "&amp; IF(lookups!$E$2-LEN(SOURCE!C2702) &gt;= 0, REPT(" ",lookups!$E$2-LEN(SOURCE!C2702)), "")&amp;
      SOURCE!D2702&amp;", "&amp; IF(lookups!$F$2-LEN(SOURCE!D2702) &gt;= 0, REPT(" ",lookups!$F$2-LEN(SOURCE!D2702)), "")&amp;
      SOURCE!E2702&amp;", "&amp; IF(lookups!$G$2-LEN(SOURCE!E2702) &gt;=0, REPT(" ",lookups!$G$2-LEN(SOURCE!E2702)), "")&amp;
      SOURCE!F2702&amp;", "&amp; IF(lookups!$H$2-LEN(SOURCE!F2702) &gt;= 0, REPT(" ",lookups!$H$2-LEN(SOURCE!F2702)+2), "")&amp;"("&amp;
      SUBSTITUTE(TEXT(SOURCE!G2702,"??0"),"  ","")&amp;" &lt;&lt; TAM_MAX_BITS) |"&amp; IF(lookups!$I$2-3 &gt;= 0, REPT(" ",MAX(1,lookups!$I$2-5+4+1-1-LEN(  IF(ISTEXT(SOURCE!H2702),SOURCE!H2702,  SUBSTITUTE(SUBSTITUTE(TEXT(SOURCE!H2702,"????0"),"  ","")," ",""))   ))), "")&amp;
       IF(ISTEXT(SOURCE!H2702),SOURCE!H2702, SUBSTITUTE(SUBSTITUTE(TEXT(SOURCE!H2702,"????0"),"  ","")," ",""))   &amp;","&amp; IF(lookups!$J$2-3 &gt;= 0, REPT(" ",lookups!$J$2-3-5), "")&amp;
      SOURCE!I2702&amp;
" | "&amp; IF(lookups!$K$2-LEN(SOURCE!I2702) &gt;= 0, REPT(" ",lookups!$K$2-LEN(SOURCE!I2702)), "")&amp;
      SOURCE!J2702&amp;      IF(lookups!$L$2-LEN(SOURCE!J2702) &gt;= 0, REPT(" ",lookups!$L$2-LEN(SOURCE!J2702)), "")&amp;
" | "&amp; IF(lookups!$K$2-LEN(SOURCE!I2702) &gt;= 0, REPT(" ",lookups!$K$2-LEN(SOURCE!I2702)), "")&amp;
      SOURCE!K2702&amp;      IF(lookups!$L$2-LEN(SOURCE!K2702) &gt;= 0, REPT(" ",lookups!$M$2-LEN(SOURCE!K2702)), "")&amp;
" | "&amp; SOURCE!L2702&amp;      IF(lookups!$O$2-LEN(SOURCE!L2702) &gt;= 0, REPT(" ",lookups!$O$2-LEN(SOURCE!L2702)), "")&amp;
" | "&amp; SOURCE!M2702&amp;      IF(lookups!$P$2-LEN(SOURCE!M2702) &gt;= 0, REPT(" ",lookups!$P$2-LEN(SOURCE!M2702)), "")&amp;
      "},"&amp;IF(SOURCE!O2702&lt;&gt;"",""&amp;SOURCE!O2702,"")
 )
)
)</f>
        <v>0</v>
      </c>
    </row>
    <row r="2666" customFormat="false" ht="15.75" hidden="true" customHeight="false" outlineLevel="0" collapsed="false">
      <c r="A2666" s="263" t="n">
        <f aca="false">IF(AND(OR(SOURCE!A2703="",ISBLANK(SOURCE!A2703)),SOURCE!B2703&gt;0),IF(ISBLANK(SOURCE!C2703),"",SOURCE!C2703),
IF(SOURCE!B2703&lt;0,VLOOKUP(SOURCE!B2703,lookups!A$1:B$25,2,0),
  IF(ISBLANK(SOURCE!B2703),
    "",
    "/* "&amp;TEXT(SOURCE!B2703,"???0")&amp;" *"&amp;
      SOURCE!C2703&amp;", "&amp; IF(lookups!$E$2-LEN(SOURCE!C2703) &gt;= 0, REPT(" ",lookups!$E$2-LEN(SOURCE!C2703)), "")&amp;
      SOURCE!D2703&amp;", "&amp; IF(lookups!$F$2-LEN(SOURCE!D2703) &gt;= 0, REPT(" ",lookups!$F$2-LEN(SOURCE!D2703)), "")&amp;
      SOURCE!E2703&amp;", "&amp; IF(lookups!$G$2-LEN(SOURCE!E2703) &gt;=0, REPT(" ",lookups!$G$2-LEN(SOURCE!E2703)), "")&amp;
      SOURCE!F2703&amp;", "&amp; IF(lookups!$H$2-LEN(SOURCE!F2703) &gt;= 0, REPT(" ",lookups!$H$2-LEN(SOURCE!F2703)+2), "")&amp;"("&amp;
      SUBSTITUTE(TEXT(SOURCE!G2703,"??0"),"  ","")&amp;" &lt;&lt; TAM_MAX_BITS) |"&amp; IF(lookups!$I$2-3 &gt;= 0, REPT(" ",MAX(1,lookups!$I$2-5+4+1-1-LEN(  IF(ISTEXT(SOURCE!H2703),SOURCE!H2703,  SUBSTITUTE(SUBSTITUTE(TEXT(SOURCE!H2703,"????0"),"  ","")," ",""))   ))), "")&amp;
       IF(ISTEXT(SOURCE!H2703),SOURCE!H2703, SUBSTITUTE(SUBSTITUTE(TEXT(SOURCE!H2703,"????0"),"  ","")," ",""))   &amp;","&amp; IF(lookups!$J$2-3 &gt;= 0, REPT(" ",lookups!$J$2-3-5), "")&amp;
      SOURCE!I2703&amp;
" | "&amp; IF(lookups!$K$2-LEN(SOURCE!I2703) &gt;= 0, REPT(" ",lookups!$K$2-LEN(SOURCE!I2703)), "")&amp;
      SOURCE!J2703&amp;      IF(lookups!$L$2-LEN(SOURCE!J2703) &gt;= 0, REPT(" ",lookups!$L$2-LEN(SOURCE!J2703)), "")&amp;
" | "&amp; IF(lookups!$K$2-LEN(SOURCE!I2703) &gt;= 0, REPT(" ",lookups!$K$2-LEN(SOURCE!I2703)), "")&amp;
      SOURCE!K2703&amp;      IF(lookups!$L$2-LEN(SOURCE!K2703) &gt;= 0, REPT(" ",lookups!$M$2-LEN(SOURCE!K2703)), "")&amp;
" | "&amp; SOURCE!L2703&amp;      IF(lookups!$O$2-LEN(SOURCE!L2703) &gt;= 0, REPT(" ",lookups!$O$2-LEN(SOURCE!L2703)), "")&amp;
" | "&amp; SOURCE!M2703&amp;      IF(lookups!$P$2-LEN(SOURCE!M2703) &gt;= 0, REPT(" ",lookups!$P$2-LEN(SOURCE!M2703)), "")&amp;
      "},"&amp;IF(SOURCE!O2703&lt;&gt;"",""&amp;SOURCE!O2703,"")
 )
)
)</f>
        <v>0</v>
      </c>
    </row>
    <row r="2667" customFormat="false" ht="15.75" hidden="true" customHeight="false" outlineLevel="0" collapsed="false">
      <c r="A2667" s="263" t="n">
        <f aca="false">IF(AND(OR(SOURCE!A2704="",ISBLANK(SOURCE!A2704)),SOURCE!B2704&gt;0),IF(ISBLANK(SOURCE!C2704),"",SOURCE!C2704),
IF(SOURCE!B2704&lt;0,VLOOKUP(SOURCE!B2704,lookups!A$1:B$25,2,0),
  IF(ISBLANK(SOURCE!B2704),
    "",
    "/* "&amp;TEXT(SOURCE!B2704,"???0")&amp;" *"&amp;
      SOURCE!C2704&amp;", "&amp; IF(lookups!$E$2-LEN(SOURCE!C2704) &gt;= 0, REPT(" ",lookups!$E$2-LEN(SOURCE!C2704)), "")&amp;
      SOURCE!D2704&amp;", "&amp; IF(lookups!$F$2-LEN(SOURCE!D2704) &gt;= 0, REPT(" ",lookups!$F$2-LEN(SOURCE!D2704)), "")&amp;
      SOURCE!E2704&amp;", "&amp; IF(lookups!$G$2-LEN(SOURCE!E2704) &gt;=0, REPT(" ",lookups!$G$2-LEN(SOURCE!E2704)), "")&amp;
      SOURCE!F2704&amp;", "&amp; IF(lookups!$H$2-LEN(SOURCE!F2704) &gt;= 0, REPT(" ",lookups!$H$2-LEN(SOURCE!F2704)+2), "")&amp;"("&amp;
      SUBSTITUTE(TEXT(SOURCE!G2704,"??0"),"  ","")&amp;" &lt;&lt; TAM_MAX_BITS) |"&amp; IF(lookups!$I$2-3 &gt;= 0, REPT(" ",MAX(1,lookups!$I$2-5+4+1-1-LEN(  IF(ISTEXT(SOURCE!H2704),SOURCE!H2704,  SUBSTITUTE(SUBSTITUTE(TEXT(SOURCE!H2704,"????0"),"  ","")," ",""))   ))), "")&amp;
       IF(ISTEXT(SOURCE!H2704),SOURCE!H2704, SUBSTITUTE(SUBSTITUTE(TEXT(SOURCE!H2704,"????0"),"  ","")," ",""))   &amp;","&amp; IF(lookups!$J$2-3 &gt;= 0, REPT(" ",lookups!$J$2-3-5), "")&amp;
      SOURCE!I2704&amp;
" | "&amp; IF(lookups!$K$2-LEN(SOURCE!I2704) &gt;= 0, REPT(" ",lookups!$K$2-LEN(SOURCE!I2704)), "")&amp;
      SOURCE!J2704&amp;      IF(lookups!$L$2-LEN(SOURCE!J2704) &gt;= 0, REPT(" ",lookups!$L$2-LEN(SOURCE!J2704)), "")&amp;
" | "&amp; IF(lookups!$K$2-LEN(SOURCE!I2704) &gt;= 0, REPT(" ",lookups!$K$2-LEN(SOURCE!I2704)), "")&amp;
      SOURCE!K2704&amp;      IF(lookups!$L$2-LEN(SOURCE!K2704) &gt;= 0, REPT(" ",lookups!$M$2-LEN(SOURCE!K2704)), "")&amp;
" | "&amp; SOURCE!L2704&amp;      IF(lookups!$O$2-LEN(SOURCE!L2704) &gt;= 0, REPT(" ",lookups!$O$2-LEN(SOURCE!L2704)), "")&amp;
" | "&amp; SOURCE!M2704&amp;      IF(lookups!$P$2-LEN(SOURCE!M2704) &gt;= 0, REPT(" ",lookups!$P$2-LEN(SOURCE!M2704)), "")&amp;
      "},"&amp;IF(SOURCE!O2704&lt;&gt;"",""&amp;SOURCE!O2704,"")
 )
)
)</f>
        <v>0</v>
      </c>
    </row>
    <row r="2668" customFormat="false" ht="15.75" hidden="true" customHeight="false" outlineLevel="0" collapsed="false">
      <c r="A2668" s="263" t="n">
        <f aca="false">IF(AND(OR(SOURCE!A2705="",ISBLANK(SOURCE!A2705)),SOURCE!B2705&gt;0),IF(ISBLANK(SOURCE!C2705),"",SOURCE!C2705),
IF(SOURCE!B2705&lt;0,VLOOKUP(SOURCE!B2705,lookups!A$1:B$25,2,0),
  IF(ISBLANK(SOURCE!B2705),
    "",
    "/* "&amp;TEXT(SOURCE!B2705,"???0")&amp;" *"&amp;
      SOURCE!C2705&amp;", "&amp; IF(lookups!$E$2-LEN(SOURCE!C2705) &gt;= 0, REPT(" ",lookups!$E$2-LEN(SOURCE!C2705)), "")&amp;
      SOURCE!D2705&amp;", "&amp; IF(lookups!$F$2-LEN(SOURCE!D2705) &gt;= 0, REPT(" ",lookups!$F$2-LEN(SOURCE!D2705)), "")&amp;
      SOURCE!E2705&amp;", "&amp; IF(lookups!$G$2-LEN(SOURCE!E2705) &gt;=0, REPT(" ",lookups!$G$2-LEN(SOURCE!E2705)), "")&amp;
      SOURCE!F2705&amp;", "&amp; IF(lookups!$H$2-LEN(SOURCE!F2705) &gt;= 0, REPT(" ",lookups!$H$2-LEN(SOURCE!F2705)+2), "")&amp;"("&amp;
      SUBSTITUTE(TEXT(SOURCE!G2705,"??0"),"  ","")&amp;" &lt;&lt; TAM_MAX_BITS) |"&amp; IF(lookups!$I$2-3 &gt;= 0, REPT(" ",MAX(1,lookups!$I$2-5+4+1-1-LEN(  IF(ISTEXT(SOURCE!H2705),SOURCE!H2705,  SUBSTITUTE(SUBSTITUTE(TEXT(SOURCE!H2705,"????0"),"  ","")," ",""))   ))), "")&amp;
       IF(ISTEXT(SOURCE!H2705),SOURCE!H2705, SUBSTITUTE(SUBSTITUTE(TEXT(SOURCE!H2705,"????0"),"  ","")," ",""))   &amp;","&amp; IF(lookups!$J$2-3 &gt;= 0, REPT(" ",lookups!$J$2-3-5), "")&amp;
      SOURCE!I2705&amp;
" | "&amp; IF(lookups!$K$2-LEN(SOURCE!I2705) &gt;= 0, REPT(" ",lookups!$K$2-LEN(SOURCE!I2705)), "")&amp;
      SOURCE!J2705&amp;      IF(lookups!$L$2-LEN(SOURCE!J2705) &gt;= 0, REPT(" ",lookups!$L$2-LEN(SOURCE!J2705)), "")&amp;
" | "&amp; IF(lookups!$K$2-LEN(SOURCE!I2705) &gt;= 0, REPT(" ",lookups!$K$2-LEN(SOURCE!I2705)), "")&amp;
      SOURCE!K2705&amp;      IF(lookups!$L$2-LEN(SOURCE!K2705) &gt;= 0, REPT(" ",lookups!$M$2-LEN(SOURCE!K2705)), "")&amp;
" | "&amp; SOURCE!L2705&amp;      IF(lookups!$O$2-LEN(SOURCE!L2705) &gt;= 0, REPT(" ",lookups!$O$2-LEN(SOURCE!L2705)), "")&amp;
" | "&amp; SOURCE!M2705&amp;      IF(lookups!$P$2-LEN(SOURCE!M2705) &gt;= 0, REPT(" ",lookups!$P$2-LEN(SOURCE!M2705)), "")&amp;
      "},"&amp;IF(SOURCE!O2705&lt;&gt;"",""&amp;SOURCE!O2705,"")
 )
)
)</f>
        <v>0</v>
      </c>
    </row>
    <row r="2669" customFormat="false" ht="15.75" hidden="true" customHeight="false" outlineLevel="0" collapsed="false">
      <c r="A2669" s="263" t="n">
        <f aca="false">IF(AND(OR(SOURCE!A2706="",ISBLANK(SOURCE!A2706)),SOURCE!B2706&gt;0),IF(ISBLANK(SOURCE!C2706),"",SOURCE!C2706),
IF(SOURCE!B2706&lt;0,VLOOKUP(SOURCE!B2706,lookups!A$1:B$25,2,0),
  IF(ISBLANK(SOURCE!B2706),
    "",
    "/* "&amp;TEXT(SOURCE!B2706,"???0")&amp;" *"&amp;
      SOURCE!C2706&amp;", "&amp; IF(lookups!$E$2-LEN(SOURCE!C2706) &gt;= 0, REPT(" ",lookups!$E$2-LEN(SOURCE!C2706)), "")&amp;
      SOURCE!D2706&amp;", "&amp; IF(lookups!$F$2-LEN(SOURCE!D2706) &gt;= 0, REPT(" ",lookups!$F$2-LEN(SOURCE!D2706)), "")&amp;
      SOURCE!E2706&amp;", "&amp; IF(lookups!$G$2-LEN(SOURCE!E2706) &gt;=0, REPT(" ",lookups!$G$2-LEN(SOURCE!E2706)), "")&amp;
      SOURCE!F2706&amp;", "&amp; IF(lookups!$H$2-LEN(SOURCE!F2706) &gt;= 0, REPT(" ",lookups!$H$2-LEN(SOURCE!F2706)+2), "")&amp;"("&amp;
      SUBSTITUTE(TEXT(SOURCE!G2706,"??0"),"  ","")&amp;" &lt;&lt; TAM_MAX_BITS) |"&amp; IF(lookups!$I$2-3 &gt;= 0, REPT(" ",MAX(1,lookups!$I$2-5+4+1-1-LEN(  IF(ISTEXT(SOURCE!H2706),SOURCE!H2706,  SUBSTITUTE(SUBSTITUTE(TEXT(SOURCE!H2706,"????0"),"  ","")," ",""))   ))), "")&amp;
       IF(ISTEXT(SOURCE!H2706),SOURCE!H2706, SUBSTITUTE(SUBSTITUTE(TEXT(SOURCE!H2706,"????0"),"  ","")," ",""))   &amp;","&amp; IF(lookups!$J$2-3 &gt;= 0, REPT(" ",lookups!$J$2-3-5), "")&amp;
      SOURCE!I2706&amp;
" | "&amp; IF(lookups!$K$2-LEN(SOURCE!I2706) &gt;= 0, REPT(" ",lookups!$K$2-LEN(SOURCE!I2706)), "")&amp;
      SOURCE!J2706&amp;      IF(lookups!$L$2-LEN(SOURCE!J2706) &gt;= 0, REPT(" ",lookups!$L$2-LEN(SOURCE!J2706)), "")&amp;
" | "&amp; IF(lookups!$K$2-LEN(SOURCE!I2706) &gt;= 0, REPT(" ",lookups!$K$2-LEN(SOURCE!I2706)), "")&amp;
      SOURCE!K2706&amp;      IF(lookups!$L$2-LEN(SOURCE!K2706) &gt;= 0, REPT(" ",lookups!$M$2-LEN(SOURCE!K2706)), "")&amp;
" | "&amp; SOURCE!L2706&amp;      IF(lookups!$O$2-LEN(SOURCE!L2706) &gt;= 0, REPT(" ",lookups!$O$2-LEN(SOURCE!L2706)), "")&amp;
" | "&amp; SOURCE!M2706&amp;      IF(lookups!$P$2-LEN(SOURCE!M2706) &gt;= 0, REPT(" ",lookups!$P$2-LEN(SOURCE!M2706)), "")&amp;
      "},"&amp;IF(SOURCE!O2706&lt;&gt;"",""&amp;SOURCE!O2706,"")
 )
)
)</f>
        <v>0</v>
      </c>
    </row>
    <row r="2670" customFormat="false" ht="15.75" hidden="true" customHeight="false" outlineLevel="0" collapsed="false">
      <c r="A2670" s="263" t="n">
        <f aca="false">IF(AND(OR(SOURCE!A2707="",ISBLANK(SOURCE!A2707)),SOURCE!B2707&gt;0),IF(ISBLANK(SOURCE!C2707),"",SOURCE!C2707),
IF(SOURCE!B2707&lt;0,VLOOKUP(SOURCE!B2707,lookups!A$1:B$25,2,0),
  IF(ISBLANK(SOURCE!B2707),
    "",
    "/* "&amp;TEXT(SOURCE!B2707,"???0")&amp;" *"&amp;
      SOURCE!C2707&amp;", "&amp; IF(lookups!$E$2-LEN(SOURCE!C2707) &gt;= 0, REPT(" ",lookups!$E$2-LEN(SOURCE!C2707)), "")&amp;
      SOURCE!D2707&amp;", "&amp; IF(lookups!$F$2-LEN(SOURCE!D2707) &gt;= 0, REPT(" ",lookups!$F$2-LEN(SOURCE!D2707)), "")&amp;
      SOURCE!E2707&amp;", "&amp; IF(lookups!$G$2-LEN(SOURCE!E2707) &gt;=0, REPT(" ",lookups!$G$2-LEN(SOURCE!E2707)), "")&amp;
      SOURCE!F2707&amp;", "&amp; IF(lookups!$H$2-LEN(SOURCE!F2707) &gt;= 0, REPT(" ",lookups!$H$2-LEN(SOURCE!F2707)+2), "")&amp;"("&amp;
      SUBSTITUTE(TEXT(SOURCE!G2707,"??0"),"  ","")&amp;" &lt;&lt; TAM_MAX_BITS) |"&amp; IF(lookups!$I$2-3 &gt;= 0, REPT(" ",MAX(1,lookups!$I$2-5+4+1-1-LEN(  IF(ISTEXT(SOURCE!H2707),SOURCE!H2707,  SUBSTITUTE(SUBSTITUTE(TEXT(SOURCE!H2707,"????0"),"  ","")," ",""))   ))), "")&amp;
       IF(ISTEXT(SOURCE!H2707),SOURCE!H2707, SUBSTITUTE(SUBSTITUTE(TEXT(SOURCE!H2707,"????0"),"  ","")," ",""))   &amp;","&amp; IF(lookups!$J$2-3 &gt;= 0, REPT(" ",lookups!$J$2-3-5), "")&amp;
      SOURCE!I2707&amp;
" | "&amp; IF(lookups!$K$2-LEN(SOURCE!I2707) &gt;= 0, REPT(" ",lookups!$K$2-LEN(SOURCE!I2707)), "")&amp;
      SOURCE!J2707&amp;      IF(lookups!$L$2-LEN(SOURCE!J2707) &gt;= 0, REPT(" ",lookups!$L$2-LEN(SOURCE!J2707)), "")&amp;
" | "&amp; IF(lookups!$K$2-LEN(SOURCE!I2707) &gt;= 0, REPT(" ",lookups!$K$2-LEN(SOURCE!I2707)), "")&amp;
      SOURCE!K2707&amp;      IF(lookups!$L$2-LEN(SOURCE!K2707) &gt;= 0, REPT(" ",lookups!$M$2-LEN(SOURCE!K2707)), "")&amp;
" | "&amp; SOURCE!L2707&amp;      IF(lookups!$O$2-LEN(SOURCE!L2707) &gt;= 0, REPT(" ",lookups!$O$2-LEN(SOURCE!L2707)), "")&amp;
" | "&amp; SOURCE!M2707&amp;      IF(lookups!$P$2-LEN(SOURCE!M2707) &gt;= 0, REPT(" ",lookups!$P$2-LEN(SOURCE!M2707)), "")&amp;
      "},"&amp;IF(SOURCE!O2707&lt;&gt;"",""&amp;SOURCE!O2707,"")
 )
)
)</f>
        <v>0</v>
      </c>
    </row>
    <row r="2671" customFormat="false" ht="15.75" hidden="true" customHeight="false" outlineLevel="0" collapsed="false">
      <c r="A2671" s="263" t="n">
        <f aca="false">IF(AND(OR(SOURCE!A2708="",ISBLANK(SOURCE!A2708)),SOURCE!B2708&gt;0),IF(ISBLANK(SOURCE!C2708),"",SOURCE!C2708),
IF(SOURCE!B2708&lt;0,VLOOKUP(SOURCE!B2708,lookups!A$1:B$25,2,0),
  IF(ISBLANK(SOURCE!B2708),
    "",
    "/* "&amp;TEXT(SOURCE!B2708,"???0")&amp;" *"&amp;
      SOURCE!C2708&amp;", "&amp; IF(lookups!$E$2-LEN(SOURCE!C2708) &gt;= 0, REPT(" ",lookups!$E$2-LEN(SOURCE!C2708)), "")&amp;
      SOURCE!D2708&amp;", "&amp; IF(lookups!$F$2-LEN(SOURCE!D2708) &gt;= 0, REPT(" ",lookups!$F$2-LEN(SOURCE!D2708)), "")&amp;
      SOURCE!E2708&amp;", "&amp; IF(lookups!$G$2-LEN(SOURCE!E2708) &gt;=0, REPT(" ",lookups!$G$2-LEN(SOURCE!E2708)), "")&amp;
      SOURCE!F2708&amp;", "&amp; IF(lookups!$H$2-LEN(SOURCE!F2708) &gt;= 0, REPT(" ",lookups!$H$2-LEN(SOURCE!F2708)+2), "")&amp;"("&amp;
      SUBSTITUTE(TEXT(SOURCE!G2708,"??0"),"  ","")&amp;" &lt;&lt; TAM_MAX_BITS) |"&amp; IF(lookups!$I$2-3 &gt;= 0, REPT(" ",MAX(1,lookups!$I$2-5+4+1-1-LEN(  IF(ISTEXT(SOURCE!H2708),SOURCE!H2708,  SUBSTITUTE(SUBSTITUTE(TEXT(SOURCE!H2708,"????0"),"  ","")," ",""))   ))), "")&amp;
       IF(ISTEXT(SOURCE!H2708),SOURCE!H2708, SUBSTITUTE(SUBSTITUTE(TEXT(SOURCE!H2708,"????0"),"  ","")," ",""))   &amp;","&amp; IF(lookups!$J$2-3 &gt;= 0, REPT(" ",lookups!$J$2-3-5), "")&amp;
      SOURCE!I2708&amp;
" | "&amp; IF(lookups!$K$2-LEN(SOURCE!I2708) &gt;= 0, REPT(" ",lookups!$K$2-LEN(SOURCE!I2708)), "")&amp;
      SOURCE!J2708&amp;      IF(lookups!$L$2-LEN(SOURCE!J2708) &gt;= 0, REPT(" ",lookups!$L$2-LEN(SOURCE!J2708)), "")&amp;
" | "&amp; IF(lookups!$K$2-LEN(SOURCE!I2708) &gt;= 0, REPT(" ",lookups!$K$2-LEN(SOURCE!I2708)), "")&amp;
      SOURCE!K2708&amp;      IF(lookups!$L$2-LEN(SOURCE!K2708) &gt;= 0, REPT(" ",lookups!$M$2-LEN(SOURCE!K2708)), "")&amp;
" | "&amp; SOURCE!L2708&amp;      IF(lookups!$O$2-LEN(SOURCE!L2708) &gt;= 0, REPT(" ",lookups!$O$2-LEN(SOURCE!L2708)), "")&amp;
" | "&amp; SOURCE!M2708&amp;      IF(lookups!$P$2-LEN(SOURCE!M2708) &gt;= 0, REPT(" ",lookups!$P$2-LEN(SOURCE!M2708)), "")&amp;
      "},"&amp;IF(SOURCE!O2708&lt;&gt;"",""&amp;SOURCE!O2708,"")
 )
)
)</f>
        <v>0</v>
      </c>
    </row>
    <row r="2672" customFormat="false" ht="15.75" hidden="true" customHeight="false" outlineLevel="0" collapsed="false">
      <c r="A2672" s="263" t="n">
        <f aca="false">IF(AND(OR(SOURCE!A2709="",ISBLANK(SOURCE!A2709)),SOURCE!B2709&gt;0),IF(ISBLANK(SOURCE!C2709),"",SOURCE!C2709),
IF(SOURCE!B2709&lt;0,VLOOKUP(SOURCE!B2709,lookups!A$1:B$25,2,0),
  IF(ISBLANK(SOURCE!B2709),
    "",
    "/* "&amp;TEXT(SOURCE!B2709,"???0")&amp;" *"&amp;
      SOURCE!C2709&amp;", "&amp; IF(lookups!$E$2-LEN(SOURCE!C2709) &gt;= 0, REPT(" ",lookups!$E$2-LEN(SOURCE!C2709)), "")&amp;
      SOURCE!D2709&amp;", "&amp; IF(lookups!$F$2-LEN(SOURCE!D2709) &gt;= 0, REPT(" ",lookups!$F$2-LEN(SOURCE!D2709)), "")&amp;
      SOURCE!E2709&amp;", "&amp; IF(lookups!$G$2-LEN(SOURCE!E2709) &gt;=0, REPT(" ",lookups!$G$2-LEN(SOURCE!E2709)), "")&amp;
      SOURCE!F2709&amp;", "&amp; IF(lookups!$H$2-LEN(SOURCE!F2709) &gt;= 0, REPT(" ",lookups!$H$2-LEN(SOURCE!F2709)+2), "")&amp;"("&amp;
      SUBSTITUTE(TEXT(SOURCE!G2709,"??0"),"  ","")&amp;" &lt;&lt; TAM_MAX_BITS) |"&amp; IF(lookups!$I$2-3 &gt;= 0, REPT(" ",MAX(1,lookups!$I$2-5+4+1-1-LEN(  IF(ISTEXT(SOURCE!H2709),SOURCE!H2709,  SUBSTITUTE(SUBSTITUTE(TEXT(SOURCE!H2709,"????0"),"  ","")," ",""))   ))), "")&amp;
       IF(ISTEXT(SOURCE!H2709),SOURCE!H2709, SUBSTITUTE(SUBSTITUTE(TEXT(SOURCE!H2709,"????0"),"  ","")," ",""))   &amp;","&amp; IF(lookups!$J$2-3 &gt;= 0, REPT(" ",lookups!$J$2-3-5), "")&amp;
      SOURCE!I2709&amp;
" | "&amp; IF(lookups!$K$2-LEN(SOURCE!I2709) &gt;= 0, REPT(" ",lookups!$K$2-LEN(SOURCE!I2709)), "")&amp;
      SOURCE!J2709&amp;      IF(lookups!$L$2-LEN(SOURCE!J2709) &gt;= 0, REPT(" ",lookups!$L$2-LEN(SOURCE!J2709)), "")&amp;
" | "&amp; IF(lookups!$K$2-LEN(SOURCE!I2709) &gt;= 0, REPT(" ",lookups!$K$2-LEN(SOURCE!I2709)), "")&amp;
      SOURCE!K2709&amp;      IF(lookups!$L$2-LEN(SOURCE!K2709) &gt;= 0, REPT(" ",lookups!$M$2-LEN(SOURCE!K2709)), "")&amp;
" | "&amp; SOURCE!L2709&amp;      IF(lookups!$O$2-LEN(SOURCE!L2709) &gt;= 0, REPT(" ",lookups!$O$2-LEN(SOURCE!L2709)), "")&amp;
" | "&amp; SOURCE!M2709&amp;      IF(lookups!$P$2-LEN(SOURCE!M2709) &gt;= 0, REPT(" ",lookups!$P$2-LEN(SOURCE!M2709)), "")&amp;
      "},"&amp;IF(SOURCE!O2709&lt;&gt;"",""&amp;SOURCE!O2709,"")
 )
)
)</f>
        <v>0</v>
      </c>
    </row>
    <row r="2673" customFormat="false" ht="15.75" hidden="true" customHeight="false" outlineLevel="0" collapsed="false">
      <c r="A2673" s="263" t="n">
        <f aca="false">IF(AND(OR(SOURCE!A2710="",ISBLANK(SOURCE!A2710)),SOURCE!B2710&gt;0),IF(ISBLANK(SOURCE!C2710),"",SOURCE!C2710),
IF(SOURCE!B2710&lt;0,VLOOKUP(SOURCE!B2710,lookups!A$1:B$25,2,0),
  IF(ISBLANK(SOURCE!B2710),
    "",
    "/* "&amp;TEXT(SOURCE!B2710,"???0")&amp;" *"&amp;
      SOURCE!C2710&amp;", "&amp; IF(lookups!$E$2-LEN(SOURCE!C2710) &gt;= 0, REPT(" ",lookups!$E$2-LEN(SOURCE!C2710)), "")&amp;
      SOURCE!D2710&amp;", "&amp; IF(lookups!$F$2-LEN(SOURCE!D2710) &gt;= 0, REPT(" ",lookups!$F$2-LEN(SOURCE!D2710)), "")&amp;
      SOURCE!E2710&amp;", "&amp; IF(lookups!$G$2-LEN(SOURCE!E2710) &gt;=0, REPT(" ",lookups!$G$2-LEN(SOURCE!E2710)), "")&amp;
      SOURCE!F2710&amp;", "&amp; IF(lookups!$H$2-LEN(SOURCE!F2710) &gt;= 0, REPT(" ",lookups!$H$2-LEN(SOURCE!F2710)+2), "")&amp;"("&amp;
      SUBSTITUTE(TEXT(SOURCE!G2710,"??0"),"  ","")&amp;" &lt;&lt; TAM_MAX_BITS) |"&amp; IF(lookups!$I$2-3 &gt;= 0, REPT(" ",MAX(1,lookups!$I$2-5+4+1-1-LEN(  IF(ISTEXT(SOURCE!H2710),SOURCE!H2710,  SUBSTITUTE(SUBSTITUTE(TEXT(SOURCE!H2710,"????0"),"  ","")," ",""))   ))), "")&amp;
       IF(ISTEXT(SOURCE!H2710),SOURCE!H2710, SUBSTITUTE(SUBSTITUTE(TEXT(SOURCE!H2710,"????0"),"  ","")," ",""))   &amp;","&amp; IF(lookups!$J$2-3 &gt;= 0, REPT(" ",lookups!$J$2-3-5), "")&amp;
      SOURCE!I2710&amp;
" | "&amp; IF(lookups!$K$2-LEN(SOURCE!I2710) &gt;= 0, REPT(" ",lookups!$K$2-LEN(SOURCE!I2710)), "")&amp;
      SOURCE!J2710&amp;      IF(lookups!$L$2-LEN(SOURCE!J2710) &gt;= 0, REPT(" ",lookups!$L$2-LEN(SOURCE!J2710)), "")&amp;
" | "&amp; IF(lookups!$K$2-LEN(SOURCE!I2710) &gt;= 0, REPT(" ",lookups!$K$2-LEN(SOURCE!I2710)), "")&amp;
      SOURCE!K2710&amp;      IF(lookups!$L$2-LEN(SOURCE!K2710) &gt;= 0, REPT(" ",lookups!$M$2-LEN(SOURCE!K2710)), "")&amp;
" | "&amp; SOURCE!L2710&amp;      IF(lookups!$O$2-LEN(SOURCE!L2710) &gt;= 0, REPT(" ",lookups!$O$2-LEN(SOURCE!L2710)), "")&amp;
" | "&amp; SOURCE!M2710&amp;      IF(lookups!$P$2-LEN(SOURCE!M2710) &gt;= 0, REPT(" ",lookups!$P$2-LEN(SOURCE!M2710)), "")&amp;
      "},"&amp;IF(SOURCE!O2710&lt;&gt;"",""&amp;SOURCE!O2710,"")
 )
)
)</f>
        <v>0</v>
      </c>
    </row>
    <row r="2674" customFormat="false" ht="15.75" hidden="true" customHeight="false" outlineLevel="0" collapsed="false">
      <c r="A2674" s="263" t="n">
        <f aca="false">IF(AND(OR(SOURCE!A2711="",ISBLANK(SOURCE!A2711)),SOURCE!B2711&gt;0),IF(ISBLANK(SOURCE!C2711),"",SOURCE!C2711),
IF(SOURCE!B2711&lt;0,VLOOKUP(SOURCE!B2711,lookups!A$1:B$25,2,0),
  IF(ISBLANK(SOURCE!B2711),
    "",
    "/* "&amp;TEXT(SOURCE!B2711,"???0")&amp;" *"&amp;
      SOURCE!C2711&amp;", "&amp; IF(lookups!$E$2-LEN(SOURCE!C2711) &gt;= 0, REPT(" ",lookups!$E$2-LEN(SOURCE!C2711)), "")&amp;
      SOURCE!D2711&amp;", "&amp; IF(lookups!$F$2-LEN(SOURCE!D2711) &gt;= 0, REPT(" ",lookups!$F$2-LEN(SOURCE!D2711)), "")&amp;
      SOURCE!E2711&amp;", "&amp; IF(lookups!$G$2-LEN(SOURCE!E2711) &gt;=0, REPT(" ",lookups!$G$2-LEN(SOURCE!E2711)), "")&amp;
      SOURCE!F2711&amp;", "&amp; IF(lookups!$H$2-LEN(SOURCE!F2711) &gt;= 0, REPT(" ",lookups!$H$2-LEN(SOURCE!F2711)+2), "")&amp;"("&amp;
      SUBSTITUTE(TEXT(SOURCE!G2711,"??0"),"  ","")&amp;" &lt;&lt; TAM_MAX_BITS) |"&amp; IF(lookups!$I$2-3 &gt;= 0, REPT(" ",MAX(1,lookups!$I$2-5+4+1-1-LEN(  IF(ISTEXT(SOURCE!H2711),SOURCE!H2711,  SUBSTITUTE(SUBSTITUTE(TEXT(SOURCE!H2711,"????0"),"  ","")," ",""))   ))), "")&amp;
       IF(ISTEXT(SOURCE!H2711),SOURCE!H2711, SUBSTITUTE(SUBSTITUTE(TEXT(SOURCE!H2711,"????0"),"  ","")," ",""))   &amp;","&amp; IF(lookups!$J$2-3 &gt;= 0, REPT(" ",lookups!$J$2-3-5), "")&amp;
      SOURCE!I2711&amp;
" | "&amp; IF(lookups!$K$2-LEN(SOURCE!I2711) &gt;= 0, REPT(" ",lookups!$K$2-LEN(SOURCE!I2711)), "")&amp;
      SOURCE!J2711&amp;      IF(lookups!$L$2-LEN(SOURCE!J2711) &gt;= 0, REPT(" ",lookups!$L$2-LEN(SOURCE!J2711)), "")&amp;
" | "&amp; IF(lookups!$K$2-LEN(SOURCE!I2711) &gt;= 0, REPT(" ",lookups!$K$2-LEN(SOURCE!I2711)), "")&amp;
      SOURCE!K2711&amp;      IF(lookups!$L$2-LEN(SOURCE!K2711) &gt;= 0, REPT(" ",lookups!$M$2-LEN(SOURCE!K2711)), "")&amp;
" | "&amp; SOURCE!L2711&amp;      IF(lookups!$O$2-LEN(SOURCE!L2711) &gt;= 0, REPT(" ",lookups!$O$2-LEN(SOURCE!L2711)), "")&amp;
" | "&amp; SOURCE!M2711&amp;      IF(lookups!$P$2-LEN(SOURCE!M2711) &gt;= 0, REPT(" ",lookups!$P$2-LEN(SOURCE!M2711)), "")&amp;
      "},"&amp;IF(SOURCE!O2711&lt;&gt;"",""&amp;SOURCE!O2711,"")
 )
)
)</f>
        <v>0</v>
      </c>
    </row>
    <row r="2675" customFormat="false" ht="15.75" hidden="true" customHeight="false" outlineLevel="0" collapsed="false">
      <c r="A2675" s="263" t="n">
        <f aca="false">IF(AND(OR(SOURCE!A2712="",ISBLANK(SOURCE!A2712)),SOURCE!B2712&gt;0),IF(ISBLANK(SOURCE!C2712),"",SOURCE!C2712),
IF(SOURCE!B2712&lt;0,VLOOKUP(SOURCE!B2712,lookups!A$1:B$25,2,0),
  IF(ISBLANK(SOURCE!B2712),
    "",
    "/* "&amp;TEXT(SOURCE!B2712,"???0")&amp;" *"&amp;
      SOURCE!C2712&amp;", "&amp; IF(lookups!$E$2-LEN(SOURCE!C2712) &gt;= 0, REPT(" ",lookups!$E$2-LEN(SOURCE!C2712)), "")&amp;
      SOURCE!D2712&amp;", "&amp; IF(lookups!$F$2-LEN(SOURCE!D2712) &gt;= 0, REPT(" ",lookups!$F$2-LEN(SOURCE!D2712)), "")&amp;
      SOURCE!E2712&amp;", "&amp; IF(lookups!$G$2-LEN(SOURCE!E2712) &gt;=0, REPT(" ",lookups!$G$2-LEN(SOURCE!E2712)), "")&amp;
      SOURCE!F2712&amp;", "&amp; IF(lookups!$H$2-LEN(SOURCE!F2712) &gt;= 0, REPT(" ",lookups!$H$2-LEN(SOURCE!F2712)+2), "")&amp;"("&amp;
      SUBSTITUTE(TEXT(SOURCE!G2712,"??0"),"  ","")&amp;" &lt;&lt; TAM_MAX_BITS) |"&amp; IF(lookups!$I$2-3 &gt;= 0, REPT(" ",MAX(1,lookups!$I$2-5+4+1-1-LEN(  IF(ISTEXT(SOURCE!H2712),SOURCE!H2712,  SUBSTITUTE(SUBSTITUTE(TEXT(SOURCE!H2712,"????0"),"  ","")," ",""))   ))), "")&amp;
       IF(ISTEXT(SOURCE!H2712),SOURCE!H2712, SUBSTITUTE(SUBSTITUTE(TEXT(SOURCE!H2712,"????0"),"  ","")," ",""))   &amp;","&amp; IF(lookups!$J$2-3 &gt;= 0, REPT(" ",lookups!$J$2-3-5), "")&amp;
      SOURCE!I2712&amp;
" | "&amp; IF(lookups!$K$2-LEN(SOURCE!I2712) &gt;= 0, REPT(" ",lookups!$K$2-LEN(SOURCE!I2712)), "")&amp;
      SOURCE!J2712&amp;      IF(lookups!$L$2-LEN(SOURCE!J2712) &gt;= 0, REPT(" ",lookups!$L$2-LEN(SOURCE!J2712)), "")&amp;
" | "&amp; IF(lookups!$K$2-LEN(SOURCE!I2712) &gt;= 0, REPT(" ",lookups!$K$2-LEN(SOURCE!I2712)), "")&amp;
      SOURCE!K2712&amp;      IF(lookups!$L$2-LEN(SOURCE!K2712) &gt;= 0, REPT(" ",lookups!$M$2-LEN(SOURCE!K2712)), "")&amp;
" | "&amp; SOURCE!L2712&amp;      IF(lookups!$O$2-LEN(SOURCE!L2712) &gt;= 0, REPT(" ",lookups!$O$2-LEN(SOURCE!L2712)), "")&amp;
" | "&amp; SOURCE!M2712&amp;      IF(lookups!$P$2-LEN(SOURCE!M2712) &gt;= 0, REPT(" ",lookups!$P$2-LEN(SOURCE!M2712)), "")&amp;
      "},"&amp;IF(SOURCE!O2712&lt;&gt;"",""&amp;SOURCE!O2712,"")
 )
)
)</f>
        <v>0</v>
      </c>
    </row>
    <row r="2676" customFormat="false" ht="15.75" hidden="true" customHeight="false" outlineLevel="0" collapsed="false">
      <c r="A2676" s="263" t="n">
        <f aca="false">IF(AND(OR(SOURCE!A2713="",ISBLANK(SOURCE!A2713)),SOURCE!B2713&gt;0),IF(ISBLANK(SOURCE!C2713),"",SOURCE!C2713),
IF(SOURCE!B2713&lt;0,VLOOKUP(SOURCE!B2713,lookups!A$1:B$25,2,0),
  IF(ISBLANK(SOURCE!B2713),
    "",
    "/* "&amp;TEXT(SOURCE!B2713,"???0")&amp;" *"&amp;
      SOURCE!C2713&amp;", "&amp; IF(lookups!$E$2-LEN(SOURCE!C2713) &gt;= 0, REPT(" ",lookups!$E$2-LEN(SOURCE!C2713)), "")&amp;
      SOURCE!D2713&amp;", "&amp; IF(lookups!$F$2-LEN(SOURCE!D2713) &gt;= 0, REPT(" ",lookups!$F$2-LEN(SOURCE!D2713)), "")&amp;
      SOURCE!E2713&amp;", "&amp; IF(lookups!$G$2-LEN(SOURCE!E2713) &gt;=0, REPT(" ",lookups!$G$2-LEN(SOURCE!E2713)), "")&amp;
      SOURCE!F2713&amp;", "&amp; IF(lookups!$H$2-LEN(SOURCE!F2713) &gt;= 0, REPT(" ",lookups!$H$2-LEN(SOURCE!F2713)+2), "")&amp;"("&amp;
      SUBSTITUTE(TEXT(SOURCE!G2713,"??0"),"  ","")&amp;" &lt;&lt; TAM_MAX_BITS) |"&amp; IF(lookups!$I$2-3 &gt;= 0, REPT(" ",MAX(1,lookups!$I$2-5+4+1-1-LEN(  IF(ISTEXT(SOURCE!H2713),SOURCE!H2713,  SUBSTITUTE(SUBSTITUTE(TEXT(SOURCE!H2713,"????0"),"  ","")," ",""))   ))), "")&amp;
       IF(ISTEXT(SOURCE!H2713),SOURCE!H2713, SUBSTITUTE(SUBSTITUTE(TEXT(SOURCE!H2713,"????0"),"  ","")," ",""))   &amp;","&amp; IF(lookups!$J$2-3 &gt;= 0, REPT(" ",lookups!$J$2-3-5), "")&amp;
      SOURCE!I2713&amp;
" | "&amp; IF(lookups!$K$2-LEN(SOURCE!I2713) &gt;= 0, REPT(" ",lookups!$K$2-LEN(SOURCE!I2713)), "")&amp;
      SOURCE!J2713&amp;      IF(lookups!$L$2-LEN(SOURCE!J2713) &gt;= 0, REPT(" ",lookups!$L$2-LEN(SOURCE!J2713)), "")&amp;
" | "&amp; IF(lookups!$K$2-LEN(SOURCE!I2713) &gt;= 0, REPT(" ",lookups!$K$2-LEN(SOURCE!I2713)), "")&amp;
      SOURCE!K2713&amp;      IF(lookups!$L$2-LEN(SOURCE!K2713) &gt;= 0, REPT(" ",lookups!$M$2-LEN(SOURCE!K2713)), "")&amp;
" | "&amp; SOURCE!L2713&amp;      IF(lookups!$O$2-LEN(SOURCE!L2713) &gt;= 0, REPT(" ",lookups!$O$2-LEN(SOURCE!L2713)), "")&amp;
" | "&amp; SOURCE!M2713&amp;      IF(lookups!$P$2-LEN(SOURCE!M2713) &gt;= 0, REPT(" ",lookups!$P$2-LEN(SOURCE!M2713)), "")&amp;
      "},"&amp;IF(SOURCE!O2713&lt;&gt;"",""&amp;SOURCE!O2713,"")
 )
)
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D2291"/>
  <sheetViews>
    <sheetView showFormulas="false" showGridLines="true" showRowColHeaders="true" showZeros="true" rightToLeft="false" tabSelected="true" showOutlineSymbols="true" defaultGridColor="true" view="normal" topLeftCell="A2257" colorId="64" zoomScale="100" zoomScaleNormal="100" zoomScalePageLayoutView="100" workbookViewId="0">
      <selection pane="topLeft" activeCell="D1814" activeCellId="0" sqref="D1814"/>
    </sheetView>
  </sheetViews>
  <sheetFormatPr defaultColWidth="10.83984375" defaultRowHeight="15.75" zeroHeight="true" outlineLevelRow="0" outlineLevelCol="0"/>
  <cols>
    <col collapsed="false" customWidth="true" hidden="false" outlineLevel="0" max="2" min="2" style="0" width="35.94"/>
    <col collapsed="false" customWidth="true" hidden="false" outlineLevel="0" max="4" min="4" style="0" width="69.66"/>
    <col collapsed="false" customWidth="false" hidden="true" outlineLevel="0" max="1024" min="5" style="0" width="10.83"/>
  </cols>
  <sheetData>
    <row r="2" customFormat="false" ht="15.75" hidden="true" customHeight="false" outlineLevel="0" collapsed="false">
      <c r="C2" s="264" t="s">
        <v>5458</v>
      </c>
    </row>
    <row r="3" customFormat="false" ht="15.75" hidden="false" customHeight="false" outlineLevel="0" collapsed="false">
      <c r="A3" s="0" t="n">
        <v>0</v>
      </c>
      <c r="B3" s="0" t="str">
        <f aca="false">VLOOKUP(A3,SOURCE!B:S,15,0)</f>
        <v>ITM_NULL</v>
      </c>
      <c r="C3" s="0" t="n">
        <f aca="false">IF(
ISNUMBER(INDEX(SOURCE!B:B,MATCH(A3,SOURCE!B:B,0)+1)),
  VALUE(INDEX(SOURCE!B:B,MATCH(A3,SOURCE!B:B,0)+1)),
  "")</f>
        <v>0.01</v>
      </c>
      <c r="D3" s="265" t="str">
        <f aca="false">IF(A3&lt;&gt;INT(A3),B3,
IF(A3&lt;0,VLOOKUP(A3,lookups!A$1:B$25,2,0),
IF(ISNA(B3),"",
IF(OR(ISBLANK(A3),ISNA(B3),B3=0),
"",
"#define "&amp;
VLOOKUP(A3,SOURCE!B:S,15,0)&amp;IF(lookups!$N$2-LEN(VLOOKUP(A3,SOURCE!B:S,15,0))&gt;=0,REPT(" ",lookups!$N$2-LEN(VLOOKUP(A3,SOURCE!B:S,15,0))),"")&amp;
TEXT(A3,"???0")&amp;IF(VLOOKUP(A3,SOURCE!B:S,16,0)="","","   "&amp;VLOOKUP(A3,SOURCE!B:S,16,0)
))))
)</f>
        <v>#define ITM_NULL                       0</v>
      </c>
    </row>
    <row r="4" customFormat="false" ht="15.75" hidden="false" customHeight="false" outlineLevel="0" collapsed="false">
      <c r="A4" s="0" t="n">
        <f aca="false">C3</f>
        <v>0.01</v>
      </c>
      <c r="B4" s="0" t="n">
        <f aca="false">VLOOKUP(A4,SOURCE!B:S,15,0)</f>
        <v>0</v>
      </c>
      <c r="C4" s="0" t="n">
        <f aca="false">IF(
ISNUMBER(INDEX(SOURCE!B:B,MATCH(A4,SOURCE!B:B,0)+1)),
  VALUE(INDEX(SOURCE!B:B,MATCH(A4,SOURCE!B:B,0)+1)),
  "")</f>
        <v>0.02</v>
      </c>
      <c r="D4" s="265" t="n">
        <f aca="false">IF(A4&lt;&gt;INT(A4),B4,
IF(A4&lt;0,VLOOKUP(A4,lookups!A$1:B$25,2,0),
IF(ISNA(B4),"",
IF(OR(ISBLANK(A4),ISNA(B4),B4=0),
"",
"#define "&amp;
VLOOKUP(A4,SOURCE!B:S,15,0)&amp;IF(lookups!$N$2-LEN(VLOOKUP(A4,SOURCE!B:S,15,0))&gt;=0,REPT(" ",lookups!$N$2-LEN(VLOOKUP(A4,SOURCE!B:S,15,0))),"")&amp;
TEXT(A4,"???0")&amp;IF(VLOOKUP(A4,SOURCE!B:S,16,0)="","","   "&amp;VLOOKUP(A4,SOURCE!B:S,16,0)
))))
)</f>
        <v>0</v>
      </c>
    </row>
    <row r="5" customFormat="false" ht="15.75" hidden="false" customHeight="false" outlineLevel="0" collapsed="false">
      <c r="A5" s="0" t="n">
        <f aca="false">C4</f>
        <v>0.02</v>
      </c>
      <c r="B5" s="0" t="str">
        <f aca="false">VLOOKUP(A5,SOURCE!B:S,15,0)</f>
        <v>// Items from 1 to 127 are 1 byte OP codes</v>
      </c>
      <c r="C5" s="0" t="n">
        <f aca="false">IF(
ISNUMBER(INDEX(SOURCE!B:B,MATCH(A5,SOURCE!B:B,0)+1)),
  VALUE(INDEX(SOURCE!B:B,MATCH(A5,SOURCE!B:B,0)+1)),
  "")</f>
        <v>1</v>
      </c>
      <c r="D5" s="265" t="str">
        <f aca="false">IF(A5&lt;&gt;INT(A5),B5,
IF(A5&lt;0,VLOOKUP(A5,lookups!A$1:B$25,2,0),
IF(ISNA(B5),"",
IF(OR(ISBLANK(A5),ISNA(B5),B5=0),
"",
"#define "&amp;
VLOOKUP(A5,SOURCE!B:S,15,0)&amp;IF(lookups!$N$2-LEN(VLOOKUP(A5,SOURCE!B:S,15,0))&gt;=0,REPT(" ",lookups!$N$2-LEN(VLOOKUP(A5,SOURCE!B:S,15,0))),"")&amp;
TEXT(A5,"???0")&amp;IF(VLOOKUP(A5,SOURCE!B:S,16,0)="","","   "&amp;VLOOKUP(A5,SOURCE!B:S,16,0)
))))
)</f>
        <v>// Items from 1 to 127 are 1 byte OP codes</v>
      </c>
    </row>
    <row r="6" customFormat="false" ht="15.75" hidden="false" customHeight="false" outlineLevel="0" collapsed="false">
      <c r="A6" s="0" t="n">
        <f aca="false">C5</f>
        <v>1</v>
      </c>
      <c r="B6" s="0" t="str">
        <f aca="false">VLOOKUP(A6,SOURCE!B:S,15,0)</f>
        <v>ITM_LBL</v>
      </c>
      <c r="C6" s="0" t="n">
        <f aca="false">IF(
ISNUMBER(INDEX(SOURCE!B:B,MATCH(A6,SOURCE!B:B,0)+1)),
  VALUE(INDEX(SOURCE!B:B,MATCH(A6,SOURCE!B:B,0)+1)),
  "")</f>
        <v>2</v>
      </c>
      <c r="D6" s="265" t="str">
        <f aca="false">IF(A6&lt;&gt;INT(A6),B6,
IF(A6&lt;0,VLOOKUP(A6,lookups!A$1:B$25,2,0),
IF(ISNA(B6),"",
IF(OR(ISBLANK(A6),ISNA(B6),B6=0),
"",
"#define "&amp;
VLOOKUP(A6,SOURCE!B:S,15,0)&amp;IF(lookups!$N$2-LEN(VLOOKUP(A6,SOURCE!B:S,15,0))&gt;=0,REPT(" ",lookups!$N$2-LEN(VLOOKUP(A6,SOURCE!B:S,15,0))),"")&amp;
TEXT(A6,"???0")&amp;IF(VLOOKUP(A6,SOURCE!B:S,16,0)="","","   "&amp;VLOOKUP(A6,SOURCE!B:S,16,0)
))))
)</f>
        <v>#define ITM_LBL                        1</v>
      </c>
    </row>
    <row r="7" customFormat="false" ht="15.75" hidden="false" customHeight="false" outlineLevel="0" collapsed="false">
      <c r="A7" s="0" t="n">
        <f aca="false">C6</f>
        <v>2</v>
      </c>
      <c r="B7" s="0" t="str">
        <f aca="false">VLOOKUP(A7,SOURCE!B:S,15,0)</f>
        <v>ITM_GTO</v>
      </c>
      <c r="C7" s="0" t="n">
        <f aca="false">IF(
ISNUMBER(INDEX(SOURCE!B:B,MATCH(A7,SOURCE!B:B,0)+1)),
  VALUE(INDEX(SOURCE!B:B,MATCH(A7,SOURCE!B:B,0)+1)),
  "")</f>
        <v>3</v>
      </c>
      <c r="D7" s="265" t="str">
        <f aca="false">IF(A7&lt;&gt;INT(A7),B7,
IF(A7&lt;0,VLOOKUP(A7,lookups!A$1:B$25,2,0),
IF(ISNA(B7),"",
IF(OR(ISBLANK(A7),ISNA(B7),B7=0),
"",
"#define "&amp;
VLOOKUP(A7,SOURCE!B:S,15,0)&amp;IF(lookups!$N$2-LEN(VLOOKUP(A7,SOURCE!B:S,15,0))&gt;=0,REPT(" ",lookups!$N$2-LEN(VLOOKUP(A7,SOURCE!B:S,15,0))),"")&amp;
TEXT(A7,"???0")&amp;IF(VLOOKUP(A7,SOURCE!B:S,16,0)="","","   "&amp;VLOOKUP(A7,SOURCE!B:S,16,0)
))))
)</f>
        <v>#define ITM_GTO                        2</v>
      </c>
    </row>
    <row r="8" customFormat="false" ht="15.75" hidden="false" customHeight="false" outlineLevel="0" collapsed="false">
      <c r="A8" s="0" t="n">
        <f aca="false">C7</f>
        <v>3</v>
      </c>
      <c r="B8" s="0" t="str">
        <f aca="false">VLOOKUP(A8,SOURCE!B:S,15,0)</f>
        <v>ITM_XEQ</v>
      </c>
      <c r="C8" s="0" t="n">
        <f aca="false">IF(
ISNUMBER(INDEX(SOURCE!B:B,MATCH(A8,SOURCE!B:B,0)+1)),
  VALUE(INDEX(SOURCE!B:B,MATCH(A8,SOURCE!B:B,0)+1)),
  "")</f>
        <v>4</v>
      </c>
      <c r="D8" s="265" t="str">
        <f aca="false">IF(A8&lt;&gt;INT(A8),B8,
IF(A8&lt;0,VLOOKUP(A8,lookups!A$1:B$25,2,0),
IF(ISNA(B8),"",
IF(OR(ISBLANK(A8),ISNA(B8),B8=0),
"",
"#define "&amp;
VLOOKUP(A8,SOURCE!B:S,15,0)&amp;IF(lookups!$N$2-LEN(VLOOKUP(A8,SOURCE!B:S,15,0))&gt;=0,REPT(" ",lookups!$N$2-LEN(VLOOKUP(A8,SOURCE!B:S,15,0))),"")&amp;
TEXT(A8,"???0")&amp;IF(VLOOKUP(A8,SOURCE!B:S,16,0)="","","   "&amp;VLOOKUP(A8,SOURCE!B:S,16,0)
))))
)</f>
        <v>#define ITM_XEQ                        3</v>
      </c>
    </row>
    <row r="9" customFormat="false" ht="15.75" hidden="false" customHeight="false" outlineLevel="0" collapsed="false">
      <c r="A9" s="0" t="n">
        <f aca="false">C8</f>
        <v>4</v>
      </c>
      <c r="B9" s="0" t="str">
        <f aca="false">VLOOKUP(A9,SOURCE!B:S,15,0)</f>
        <v>ITM_RTN</v>
      </c>
      <c r="C9" s="0" t="n">
        <f aca="false">IF(
ISNUMBER(INDEX(SOURCE!B:B,MATCH(A9,SOURCE!B:B,0)+1)),
  VALUE(INDEX(SOURCE!B:B,MATCH(A9,SOURCE!B:B,0)+1)),
  "")</f>
        <v>5</v>
      </c>
      <c r="D9" s="265" t="str">
        <f aca="false">IF(A9&lt;&gt;INT(A9),B9,
IF(A9&lt;0,VLOOKUP(A9,lookups!A$1:B$25,2,0),
IF(ISNA(B9),"",
IF(OR(ISBLANK(A9),ISNA(B9),B9=0),
"",
"#define "&amp;
VLOOKUP(A9,SOURCE!B:S,15,0)&amp;IF(lookups!$N$2-LEN(VLOOKUP(A9,SOURCE!B:S,15,0))&gt;=0,REPT(" ",lookups!$N$2-LEN(VLOOKUP(A9,SOURCE!B:S,15,0))),"")&amp;
TEXT(A9,"???0")&amp;IF(VLOOKUP(A9,SOURCE!B:S,16,0)="","","   "&amp;VLOOKUP(A9,SOURCE!B:S,16,0)
))))
)</f>
        <v>#define ITM_RTN                        4</v>
      </c>
    </row>
    <row r="10" customFormat="false" ht="15.75" hidden="false" customHeight="false" outlineLevel="0" collapsed="false">
      <c r="A10" s="0" t="n">
        <f aca="false">C9</f>
        <v>5</v>
      </c>
      <c r="B10" s="0" t="str">
        <f aca="false">VLOOKUP(A10,SOURCE!B:S,15,0)</f>
        <v>ITM_ISE</v>
      </c>
      <c r="C10" s="0" t="n">
        <f aca="false">IF(
ISNUMBER(INDEX(SOURCE!B:B,MATCH(A10,SOURCE!B:B,0)+1)),
  VALUE(INDEX(SOURCE!B:B,MATCH(A10,SOURCE!B:B,0)+1)),
  "")</f>
        <v>6</v>
      </c>
      <c r="D10" s="265" t="str">
        <f aca="false">IF(A10&lt;&gt;INT(A10),B10,
IF(A10&lt;0,VLOOKUP(A10,lookups!A$1:B$25,2,0),
IF(ISNA(B10),"",
IF(OR(ISBLANK(A10),ISNA(B10),B10=0),
"",
"#define "&amp;
VLOOKUP(A10,SOURCE!B:S,15,0)&amp;IF(lookups!$N$2-LEN(VLOOKUP(A10,SOURCE!B:S,15,0))&gt;=0,REPT(" ",lookups!$N$2-LEN(VLOOKUP(A10,SOURCE!B:S,15,0))),"")&amp;
TEXT(A10,"???0")&amp;IF(VLOOKUP(A10,SOURCE!B:S,16,0)="","","   "&amp;VLOOKUP(A10,SOURCE!B:S,16,0)
))))
)</f>
        <v>#define ITM_ISE                        5</v>
      </c>
    </row>
    <row r="11" customFormat="false" ht="15.75" hidden="false" customHeight="false" outlineLevel="0" collapsed="false">
      <c r="A11" s="0" t="n">
        <f aca="false">C10</f>
        <v>6</v>
      </c>
      <c r="B11" s="0" t="str">
        <f aca="false">VLOOKUP(A11,SOURCE!B:S,15,0)</f>
        <v>ITM_ISG</v>
      </c>
      <c r="C11" s="0" t="n">
        <f aca="false">IF(
ISNUMBER(INDEX(SOURCE!B:B,MATCH(A11,SOURCE!B:B,0)+1)),
  VALUE(INDEX(SOURCE!B:B,MATCH(A11,SOURCE!B:B,0)+1)),
  "")</f>
        <v>7</v>
      </c>
      <c r="D11" s="265" t="str">
        <f aca="false">IF(A11&lt;&gt;INT(A11),B11,
IF(A11&lt;0,VLOOKUP(A11,lookups!A$1:B$25,2,0),
IF(ISNA(B11),"",
IF(OR(ISBLANK(A11),ISNA(B11),B11=0),
"",
"#define "&amp;
VLOOKUP(A11,SOURCE!B:S,15,0)&amp;IF(lookups!$N$2-LEN(VLOOKUP(A11,SOURCE!B:S,15,0))&gt;=0,REPT(" ",lookups!$N$2-LEN(VLOOKUP(A11,SOURCE!B:S,15,0))),"")&amp;
TEXT(A11,"???0")&amp;IF(VLOOKUP(A11,SOURCE!B:S,16,0)="","","   "&amp;VLOOKUP(A11,SOURCE!B:S,16,0)
))))
)</f>
        <v>#define ITM_ISG                        6</v>
      </c>
    </row>
    <row r="12" customFormat="false" ht="15.75" hidden="false" customHeight="false" outlineLevel="0" collapsed="false">
      <c r="A12" s="0" t="n">
        <f aca="false">C11</f>
        <v>7</v>
      </c>
      <c r="B12" s="0" t="str">
        <f aca="false">VLOOKUP(A12,SOURCE!B:S,15,0)</f>
        <v>ITM_ISZ</v>
      </c>
      <c r="C12" s="0" t="n">
        <f aca="false">IF(
ISNUMBER(INDEX(SOURCE!B:B,MATCH(A12,SOURCE!B:B,0)+1)),
  VALUE(INDEX(SOURCE!B:B,MATCH(A12,SOURCE!B:B,0)+1)),
  "")</f>
        <v>8</v>
      </c>
      <c r="D12" s="265" t="str">
        <f aca="false">IF(A12&lt;&gt;INT(A12),B12,
IF(A12&lt;0,VLOOKUP(A12,lookups!A$1:B$25,2,0),
IF(ISNA(B12),"",
IF(OR(ISBLANK(A12),ISNA(B12),B12=0),
"",
"#define "&amp;
VLOOKUP(A12,SOURCE!B:S,15,0)&amp;IF(lookups!$N$2-LEN(VLOOKUP(A12,SOURCE!B:S,15,0))&gt;=0,REPT(" ",lookups!$N$2-LEN(VLOOKUP(A12,SOURCE!B:S,15,0))),"")&amp;
TEXT(A12,"???0")&amp;IF(VLOOKUP(A12,SOURCE!B:S,16,0)="","","   "&amp;VLOOKUP(A12,SOURCE!B:S,16,0)
))))
)</f>
        <v>#define ITM_ISZ                        7</v>
      </c>
    </row>
    <row r="13" customFormat="false" ht="15.75" hidden="false" customHeight="false" outlineLevel="0" collapsed="false">
      <c r="A13" s="0" t="n">
        <f aca="false">C12</f>
        <v>8</v>
      </c>
      <c r="B13" s="0" t="str">
        <f aca="false">VLOOKUP(A13,SOURCE!B:S,15,0)</f>
        <v>ITM_DSE</v>
      </c>
      <c r="C13" s="0" t="n">
        <f aca="false">IF(
ISNUMBER(INDEX(SOURCE!B:B,MATCH(A13,SOURCE!B:B,0)+1)),
  VALUE(INDEX(SOURCE!B:B,MATCH(A13,SOURCE!B:B,0)+1)),
  "")</f>
        <v>9</v>
      </c>
      <c r="D13" s="265" t="str">
        <f aca="false">IF(A13&lt;&gt;INT(A13),B13,
IF(A13&lt;0,VLOOKUP(A13,lookups!A$1:B$25,2,0),
IF(ISNA(B13),"",
IF(OR(ISBLANK(A13),ISNA(B13),B13=0),
"",
"#define "&amp;
VLOOKUP(A13,SOURCE!B:S,15,0)&amp;IF(lookups!$N$2-LEN(VLOOKUP(A13,SOURCE!B:S,15,0))&gt;=0,REPT(" ",lookups!$N$2-LEN(VLOOKUP(A13,SOURCE!B:S,15,0))),"")&amp;
TEXT(A13,"???0")&amp;IF(VLOOKUP(A13,SOURCE!B:S,16,0)="","","   "&amp;VLOOKUP(A13,SOURCE!B:S,16,0)
))))
)</f>
        <v>#define ITM_DSE                        8</v>
      </c>
    </row>
    <row r="14" customFormat="false" ht="15.75" hidden="false" customHeight="false" outlineLevel="0" collapsed="false">
      <c r="A14" s="0" t="n">
        <f aca="false">C13</f>
        <v>9</v>
      </c>
      <c r="B14" s="0" t="str">
        <f aca="false">VLOOKUP(A14,SOURCE!B:S,15,0)</f>
        <v>ITM_DSL</v>
      </c>
      <c r="C14" s="0" t="n">
        <f aca="false">IF(
ISNUMBER(INDEX(SOURCE!B:B,MATCH(A14,SOURCE!B:B,0)+1)),
  VALUE(INDEX(SOURCE!B:B,MATCH(A14,SOURCE!B:B,0)+1)),
  "")</f>
        <v>10</v>
      </c>
      <c r="D14" s="265" t="str">
        <f aca="false">IF(A14&lt;&gt;INT(A14),B14,
IF(A14&lt;0,VLOOKUP(A14,lookups!A$1:B$25,2,0),
IF(ISNA(B14),"",
IF(OR(ISBLANK(A14),ISNA(B14),B14=0),
"",
"#define "&amp;
VLOOKUP(A14,SOURCE!B:S,15,0)&amp;IF(lookups!$N$2-LEN(VLOOKUP(A14,SOURCE!B:S,15,0))&gt;=0,REPT(" ",lookups!$N$2-LEN(VLOOKUP(A14,SOURCE!B:S,15,0))),"")&amp;
TEXT(A14,"???0")&amp;IF(VLOOKUP(A14,SOURCE!B:S,16,0)="","","   "&amp;VLOOKUP(A14,SOURCE!B:S,16,0)
))))
)</f>
        <v>#define ITM_DSL                        9</v>
      </c>
    </row>
    <row r="15" customFormat="false" ht="15.75" hidden="false" customHeight="false" outlineLevel="0" collapsed="false">
      <c r="A15" s="0" t="n">
        <f aca="false">C14</f>
        <v>10</v>
      </c>
      <c r="B15" s="0" t="str">
        <f aca="false">VLOOKUP(A15,SOURCE!B:S,15,0)</f>
        <v>ITM_DSZ</v>
      </c>
      <c r="C15" s="0" t="n">
        <f aca="false">IF(
ISNUMBER(INDEX(SOURCE!B:B,MATCH(A15,SOURCE!B:B,0)+1)),
  VALUE(INDEX(SOURCE!B:B,MATCH(A15,SOURCE!B:B,0)+1)),
  "")</f>
        <v>11</v>
      </c>
      <c r="D15" s="265" t="str">
        <f aca="false">IF(A15&lt;&gt;INT(A15),B15,
IF(A15&lt;0,VLOOKUP(A15,lookups!A$1:B$25,2,0),
IF(ISNA(B15),"",
IF(OR(ISBLANK(A15),ISNA(B15),B15=0),
"",
"#define "&amp;
VLOOKUP(A15,SOURCE!B:S,15,0)&amp;IF(lookups!$N$2-LEN(VLOOKUP(A15,SOURCE!B:S,15,0))&gt;=0,REPT(" ",lookups!$N$2-LEN(VLOOKUP(A15,SOURCE!B:S,15,0))),"")&amp;
TEXT(A15,"???0")&amp;IF(VLOOKUP(A15,SOURCE!B:S,16,0)="","","   "&amp;VLOOKUP(A15,SOURCE!B:S,16,0)
))))
)</f>
        <v>#define ITM_DSZ                       10</v>
      </c>
    </row>
    <row r="16" customFormat="false" ht="15.75" hidden="false" customHeight="false" outlineLevel="0" collapsed="false">
      <c r="A16" s="0" t="n">
        <f aca="false">C15</f>
        <v>11</v>
      </c>
      <c r="B16" s="0" t="str">
        <f aca="false">VLOOKUP(A16,SOURCE!B:S,15,0)</f>
        <v>ITM_XEQU</v>
      </c>
      <c r="C16" s="0" t="n">
        <f aca="false">IF(
ISNUMBER(INDEX(SOURCE!B:B,MATCH(A16,SOURCE!B:B,0)+1)),
  VALUE(INDEX(SOURCE!B:B,MATCH(A16,SOURCE!B:B,0)+1)),
  "")</f>
        <v>12</v>
      </c>
      <c r="D16" s="265" t="str">
        <f aca="false">IF(A16&lt;&gt;INT(A16),B16,
IF(A16&lt;0,VLOOKUP(A16,lookups!A$1:B$25,2,0),
IF(ISNA(B16),"",
IF(OR(ISBLANK(A16),ISNA(B16),B16=0),
"",
"#define "&amp;
VLOOKUP(A16,SOURCE!B:S,15,0)&amp;IF(lookups!$N$2-LEN(VLOOKUP(A16,SOURCE!B:S,15,0))&gt;=0,REPT(" ",lookups!$N$2-LEN(VLOOKUP(A16,SOURCE!B:S,15,0))),"")&amp;
TEXT(A16,"???0")&amp;IF(VLOOKUP(A16,SOURCE!B:S,16,0)="","","   "&amp;VLOOKUP(A16,SOURCE!B:S,16,0)
))))
)</f>
        <v>#define ITM_XEQU                      11</v>
      </c>
    </row>
    <row r="17" customFormat="false" ht="15.75" hidden="false" customHeight="false" outlineLevel="0" collapsed="false">
      <c r="A17" s="0" t="n">
        <f aca="false">C16</f>
        <v>12</v>
      </c>
      <c r="B17" s="0" t="str">
        <f aca="false">VLOOKUP(A17,SOURCE!B:S,15,0)</f>
        <v>ITM_XNE</v>
      </c>
      <c r="C17" s="0" t="n">
        <f aca="false">IF(
ISNUMBER(INDEX(SOURCE!B:B,MATCH(A17,SOURCE!B:B,0)+1)),
  VALUE(INDEX(SOURCE!B:B,MATCH(A17,SOURCE!B:B,0)+1)),
  "")</f>
        <v>13</v>
      </c>
      <c r="D17" s="265" t="str">
        <f aca="false">IF(A17&lt;&gt;INT(A17),B17,
IF(A17&lt;0,VLOOKUP(A17,lookups!A$1:B$25,2,0),
IF(ISNA(B17),"",
IF(OR(ISBLANK(A17),ISNA(B17),B17=0),
"",
"#define "&amp;
VLOOKUP(A17,SOURCE!B:S,15,0)&amp;IF(lookups!$N$2-LEN(VLOOKUP(A17,SOURCE!B:S,15,0))&gt;=0,REPT(" ",lookups!$N$2-LEN(VLOOKUP(A17,SOURCE!B:S,15,0))),"")&amp;
TEXT(A17,"???0")&amp;IF(VLOOKUP(A17,SOURCE!B:S,16,0)="","","   "&amp;VLOOKUP(A17,SOURCE!B:S,16,0)
))))
)</f>
        <v>#define ITM_XNE                       12</v>
      </c>
    </row>
    <row r="18" customFormat="false" ht="15.75" hidden="false" customHeight="false" outlineLevel="0" collapsed="false">
      <c r="A18" s="0" t="n">
        <f aca="false">C17</f>
        <v>13</v>
      </c>
      <c r="B18" s="0" t="str">
        <f aca="false">VLOOKUP(A18,SOURCE!B:S,15,0)</f>
        <v>ITM_XEQUP0</v>
      </c>
      <c r="C18" s="0" t="n">
        <f aca="false">IF(
ISNUMBER(INDEX(SOURCE!B:B,MATCH(A18,SOURCE!B:B,0)+1)),
  VALUE(INDEX(SOURCE!B:B,MATCH(A18,SOURCE!B:B,0)+1)),
  "")</f>
        <v>14</v>
      </c>
      <c r="D18" s="265" t="str">
        <f aca="false">IF(A18&lt;&gt;INT(A18),B18,
IF(A18&lt;0,VLOOKUP(A18,lookups!A$1:B$25,2,0),
IF(ISNA(B18),"",
IF(OR(ISBLANK(A18),ISNA(B18),B18=0),
"",
"#define "&amp;
VLOOKUP(A18,SOURCE!B:S,15,0)&amp;IF(lookups!$N$2-LEN(VLOOKUP(A18,SOURCE!B:S,15,0))&gt;=0,REPT(" ",lookups!$N$2-LEN(VLOOKUP(A18,SOURCE!B:S,15,0))),"")&amp;
TEXT(A18,"???0")&amp;IF(VLOOKUP(A18,SOURCE!B:S,16,0)="","","   "&amp;VLOOKUP(A18,SOURCE!B:S,16,0)
))))
)</f>
        <v>#define ITM_XEQUP0                    13</v>
      </c>
    </row>
    <row r="19" customFormat="false" ht="15.75" hidden="false" customHeight="false" outlineLevel="0" collapsed="false">
      <c r="A19" s="0" t="n">
        <f aca="false">C18</f>
        <v>14</v>
      </c>
      <c r="B19" s="0" t="str">
        <f aca="false">VLOOKUP(A19,SOURCE!B:S,15,0)</f>
        <v>ITM_XEQUM0</v>
      </c>
      <c r="C19" s="0" t="n">
        <f aca="false">IF(
ISNUMBER(INDEX(SOURCE!B:B,MATCH(A19,SOURCE!B:B,0)+1)),
  VALUE(INDEX(SOURCE!B:B,MATCH(A19,SOURCE!B:B,0)+1)),
  "")</f>
        <v>15</v>
      </c>
      <c r="D19" s="265" t="str">
        <f aca="false">IF(A19&lt;&gt;INT(A19),B19,
IF(A19&lt;0,VLOOKUP(A19,lookups!A$1:B$25,2,0),
IF(ISNA(B19),"",
IF(OR(ISBLANK(A19),ISNA(B19),B19=0),
"",
"#define "&amp;
VLOOKUP(A19,SOURCE!B:S,15,0)&amp;IF(lookups!$N$2-LEN(VLOOKUP(A19,SOURCE!B:S,15,0))&gt;=0,REPT(" ",lookups!$N$2-LEN(VLOOKUP(A19,SOURCE!B:S,15,0))),"")&amp;
TEXT(A19,"???0")&amp;IF(VLOOKUP(A19,SOURCE!B:S,16,0)="","","   "&amp;VLOOKUP(A19,SOURCE!B:S,16,0)
))))
)</f>
        <v>#define ITM_XEQUM0                    14</v>
      </c>
    </row>
    <row r="20" customFormat="false" ht="15.75" hidden="false" customHeight="false" outlineLevel="0" collapsed="false">
      <c r="A20" s="0" t="n">
        <f aca="false">C19</f>
        <v>15</v>
      </c>
      <c r="B20" s="0" t="str">
        <f aca="false">VLOOKUP(A20,SOURCE!B:S,15,0)</f>
        <v>ITM_XAEQU</v>
      </c>
      <c r="C20" s="0" t="n">
        <f aca="false">IF(
ISNUMBER(INDEX(SOURCE!B:B,MATCH(A20,SOURCE!B:B,0)+1)),
  VALUE(INDEX(SOURCE!B:B,MATCH(A20,SOURCE!B:B,0)+1)),
  "")</f>
        <v>16</v>
      </c>
      <c r="D20" s="265" t="str">
        <f aca="false">IF(A20&lt;&gt;INT(A20),B20,
IF(A20&lt;0,VLOOKUP(A20,lookups!A$1:B$25,2,0),
IF(ISNA(B20),"",
IF(OR(ISBLANK(A20),ISNA(B20),B20=0),
"",
"#define "&amp;
VLOOKUP(A20,SOURCE!B:S,15,0)&amp;IF(lookups!$N$2-LEN(VLOOKUP(A20,SOURCE!B:S,15,0))&gt;=0,REPT(" ",lookups!$N$2-LEN(VLOOKUP(A20,SOURCE!B:S,15,0))),"")&amp;
TEXT(A20,"???0")&amp;IF(VLOOKUP(A20,SOURCE!B:S,16,0)="","","   "&amp;VLOOKUP(A20,SOURCE!B:S,16,0)
))))
)</f>
        <v>#define ITM_XAEQU                     15</v>
      </c>
    </row>
    <row r="21" customFormat="false" ht="15.75" hidden="false" customHeight="false" outlineLevel="0" collapsed="false">
      <c r="A21" s="0" t="n">
        <f aca="false">C20</f>
        <v>16</v>
      </c>
      <c r="B21" s="0" t="str">
        <f aca="false">VLOOKUP(A21,SOURCE!B:S,15,0)</f>
        <v>ITM_XLT</v>
      </c>
      <c r="C21" s="0" t="n">
        <f aca="false">IF(
ISNUMBER(INDEX(SOURCE!B:B,MATCH(A21,SOURCE!B:B,0)+1)),
  VALUE(INDEX(SOURCE!B:B,MATCH(A21,SOURCE!B:B,0)+1)),
  "")</f>
        <v>17</v>
      </c>
      <c r="D21" s="265" t="str">
        <f aca="false">IF(A21&lt;&gt;INT(A21),B21,
IF(A21&lt;0,VLOOKUP(A21,lookups!A$1:B$25,2,0),
IF(ISNA(B21),"",
IF(OR(ISBLANK(A21),ISNA(B21),B21=0),
"",
"#define "&amp;
VLOOKUP(A21,SOURCE!B:S,15,0)&amp;IF(lookups!$N$2-LEN(VLOOKUP(A21,SOURCE!B:S,15,0))&gt;=0,REPT(" ",lookups!$N$2-LEN(VLOOKUP(A21,SOURCE!B:S,15,0))),"")&amp;
TEXT(A21,"???0")&amp;IF(VLOOKUP(A21,SOURCE!B:S,16,0)="","","   "&amp;VLOOKUP(A21,SOURCE!B:S,16,0)
))))
)</f>
        <v>#define ITM_XLT                       16</v>
      </c>
    </row>
    <row r="22" customFormat="false" ht="15.75" hidden="false" customHeight="false" outlineLevel="0" collapsed="false">
      <c r="A22" s="0" t="n">
        <f aca="false">C21</f>
        <v>17</v>
      </c>
      <c r="B22" s="0" t="str">
        <f aca="false">VLOOKUP(A22,SOURCE!B:S,15,0)</f>
        <v>ITM_XLE</v>
      </c>
      <c r="C22" s="0" t="n">
        <f aca="false">IF(
ISNUMBER(INDEX(SOURCE!B:B,MATCH(A22,SOURCE!B:B,0)+1)),
  VALUE(INDEX(SOURCE!B:B,MATCH(A22,SOURCE!B:B,0)+1)),
  "")</f>
        <v>18</v>
      </c>
      <c r="D22" s="265" t="str">
        <f aca="false">IF(A22&lt;&gt;INT(A22),B22,
IF(A22&lt;0,VLOOKUP(A22,lookups!A$1:B$25,2,0),
IF(ISNA(B22),"",
IF(OR(ISBLANK(A22),ISNA(B22),B22=0),
"",
"#define "&amp;
VLOOKUP(A22,SOURCE!B:S,15,0)&amp;IF(lookups!$N$2-LEN(VLOOKUP(A22,SOURCE!B:S,15,0))&gt;=0,REPT(" ",lookups!$N$2-LEN(VLOOKUP(A22,SOURCE!B:S,15,0))),"")&amp;
TEXT(A22,"???0")&amp;IF(VLOOKUP(A22,SOURCE!B:S,16,0)="","","   "&amp;VLOOKUP(A22,SOURCE!B:S,16,0)
))))
)</f>
        <v>#define ITM_XLE                       17</v>
      </c>
    </row>
    <row r="23" customFormat="false" ht="15.75" hidden="false" customHeight="false" outlineLevel="0" collapsed="false">
      <c r="A23" s="0" t="n">
        <f aca="false">C22</f>
        <v>18</v>
      </c>
      <c r="B23" s="0" t="str">
        <f aca="false">VLOOKUP(A23,SOURCE!B:S,15,0)</f>
        <v>ITM_XGE</v>
      </c>
      <c r="C23" s="0" t="n">
        <f aca="false">IF(
ISNUMBER(INDEX(SOURCE!B:B,MATCH(A23,SOURCE!B:B,0)+1)),
  VALUE(INDEX(SOURCE!B:B,MATCH(A23,SOURCE!B:B,0)+1)),
  "")</f>
        <v>19</v>
      </c>
      <c r="D23" s="265" t="str">
        <f aca="false">IF(A23&lt;&gt;INT(A23),B23,
IF(A23&lt;0,VLOOKUP(A23,lookups!A$1:B$25,2,0),
IF(ISNA(B23),"",
IF(OR(ISBLANK(A23),ISNA(B23),B23=0),
"",
"#define "&amp;
VLOOKUP(A23,SOURCE!B:S,15,0)&amp;IF(lookups!$N$2-LEN(VLOOKUP(A23,SOURCE!B:S,15,0))&gt;=0,REPT(" ",lookups!$N$2-LEN(VLOOKUP(A23,SOURCE!B:S,15,0))),"")&amp;
TEXT(A23,"???0")&amp;IF(VLOOKUP(A23,SOURCE!B:S,16,0)="","","   "&amp;VLOOKUP(A23,SOURCE!B:S,16,0)
))))
)</f>
        <v>#define ITM_XGE                       18</v>
      </c>
    </row>
    <row r="24" customFormat="false" ht="15.75" hidden="false" customHeight="false" outlineLevel="0" collapsed="false">
      <c r="A24" s="0" t="n">
        <f aca="false">C23</f>
        <v>19</v>
      </c>
      <c r="B24" s="0" t="str">
        <f aca="false">VLOOKUP(A24,SOURCE!B:S,15,0)</f>
        <v>ITM_XGT</v>
      </c>
      <c r="C24" s="0" t="n">
        <f aca="false">IF(
ISNUMBER(INDEX(SOURCE!B:B,MATCH(A24,SOURCE!B:B,0)+1)),
  VALUE(INDEX(SOURCE!B:B,MATCH(A24,SOURCE!B:B,0)+1)),
  "")</f>
        <v>20</v>
      </c>
      <c r="D24" s="265" t="str">
        <f aca="false">IF(A24&lt;&gt;INT(A24),B24,
IF(A24&lt;0,VLOOKUP(A24,lookups!A$1:B$25,2,0),
IF(ISNA(B24),"",
IF(OR(ISBLANK(A24),ISNA(B24),B24=0),
"",
"#define "&amp;
VLOOKUP(A24,SOURCE!B:S,15,0)&amp;IF(lookups!$N$2-LEN(VLOOKUP(A24,SOURCE!B:S,15,0))&gt;=0,REPT(" ",lookups!$N$2-LEN(VLOOKUP(A24,SOURCE!B:S,15,0))),"")&amp;
TEXT(A24,"???0")&amp;IF(VLOOKUP(A24,SOURCE!B:S,16,0)="","","   "&amp;VLOOKUP(A24,SOURCE!B:S,16,0)
))))
)</f>
        <v>#define ITM_XGT                       19</v>
      </c>
    </row>
    <row r="25" customFormat="false" ht="15.75" hidden="false" customHeight="false" outlineLevel="0" collapsed="false">
      <c r="A25" s="0" t="n">
        <f aca="false">C24</f>
        <v>20</v>
      </c>
      <c r="B25" s="0" t="str">
        <f aca="false">VLOOKUP(A25,SOURCE!B:S,15,0)</f>
        <v>ITM_FC</v>
      </c>
      <c r="C25" s="0" t="n">
        <f aca="false">IF(
ISNUMBER(INDEX(SOURCE!B:B,MATCH(A25,SOURCE!B:B,0)+1)),
  VALUE(INDEX(SOURCE!B:B,MATCH(A25,SOURCE!B:B,0)+1)),
  "")</f>
        <v>21</v>
      </c>
      <c r="D25" s="265" t="str">
        <f aca="false">IF(A25&lt;&gt;INT(A25),B25,
IF(A25&lt;0,VLOOKUP(A25,lookups!A$1:B$25,2,0),
IF(ISNA(B25),"",
IF(OR(ISBLANK(A25),ISNA(B25),B25=0),
"",
"#define "&amp;
VLOOKUP(A25,SOURCE!B:S,15,0)&amp;IF(lookups!$N$2-LEN(VLOOKUP(A25,SOURCE!B:S,15,0))&gt;=0,REPT(" ",lookups!$N$2-LEN(VLOOKUP(A25,SOURCE!B:S,15,0))),"")&amp;
TEXT(A25,"???0")&amp;IF(VLOOKUP(A25,SOURCE!B:S,16,0)="","","   "&amp;VLOOKUP(A25,SOURCE!B:S,16,0)
))))
)</f>
        <v>#define ITM_FC                        20</v>
      </c>
    </row>
    <row r="26" customFormat="false" ht="15.75" hidden="false" customHeight="false" outlineLevel="0" collapsed="false">
      <c r="A26" s="0" t="n">
        <f aca="false">C25</f>
        <v>21</v>
      </c>
      <c r="B26" s="0" t="str">
        <f aca="false">VLOOKUP(A26,SOURCE!B:S,15,0)</f>
        <v>ITM_FS</v>
      </c>
      <c r="C26" s="0" t="n">
        <f aca="false">IF(
ISNUMBER(INDEX(SOURCE!B:B,MATCH(A26,SOURCE!B:B,0)+1)),
  VALUE(INDEX(SOURCE!B:B,MATCH(A26,SOURCE!B:B,0)+1)),
  "")</f>
        <v>22</v>
      </c>
      <c r="D26" s="265" t="str">
        <f aca="false">IF(A26&lt;&gt;INT(A26),B26,
IF(A26&lt;0,VLOOKUP(A26,lookups!A$1:B$25,2,0),
IF(ISNA(B26),"",
IF(OR(ISBLANK(A26),ISNA(B26),B26=0),
"",
"#define "&amp;
VLOOKUP(A26,SOURCE!B:S,15,0)&amp;IF(lookups!$N$2-LEN(VLOOKUP(A26,SOURCE!B:S,15,0))&gt;=0,REPT(" ",lookups!$N$2-LEN(VLOOKUP(A26,SOURCE!B:S,15,0))),"")&amp;
TEXT(A26,"???0")&amp;IF(VLOOKUP(A26,SOURCE!B:S,16,0)="","","   "&amp;VLOOKUP(A26,SOURCE!B:S,16,0)
))))
)</f>
        <v>#define ITM_FS                        21</v>
      </c>
    </row>
    <row r="27" customFormat="false" ht="15.75" hidden="false" customHeight="false" outlineLevel="0" collapsed="false">
      <c r="A27" s="0" t="n">
        <f aca="false">C26</f>
        <v>22</v>
      </c>
      <c r="B27" s="0" t="str">
        <f aca="false">VLOOKUP(A27,SOURCE!B:S,15,0)</f>
        <v>ITM_EVEN</v>
      </c>
      <c r="C27" s="0" t="n">
        <f aca="false">IF(
ISNUMBER(INDEX(SOURCE!B:B,MATCH(A27,SOURCE!B:B,0)+1)),
  VALUE(INDEX(SOURCE!B:B,MATCH(A27,SOURCE!B:B,0)+1)),
  "")</f>
        <v>23</v>
      </c>
      <c r="D27" s="265" t="str">
        <f aca="false">IF(A27&lt;&gt;INT(A27),B27,
IF(A27&lt;0,VLOOKUP(A27,lookups!A$1:B$25,2,0),
IF(ISNA(B27),"",
IF(OR(ISBLANK(A27),ISNA(B27),B27=0),
"",
"#define "&amp;
VLOOKUP(A27,SOURCE!B:S,15,0)&amp;IF(lookups!$N$2-LEN(VLOOKUP(A27,SOURCE!B:S,15,0))&gt;=0,REPT(" ",lookups!$N$2-LEN(VLOOKUP(A27,SOURCE!B:S,15,0))),"")&amp;
TEXT(A27,"???0")&amp;IF(VLOOKUP(A27,SOURCE!B:S,16,0)="","","   "&amp;VLOOKUP(A27,SOURCE!B:S,16,0)
))))
)</f>
        <v>#define ITM_EVEN                      22</v>
      </c>
    </row>
    <row r="28" customFormat="false" ht="15.75" hidden="false" customHeight="false" outlineLevel="0" collapsed="false">
      <c r="A28" s="0" t="n">
        <f aca="false">C27</f>
        <v>23</v>
      </c>
      <c r="B28" s="0" t="str">
        <f aca="false">VLOOKUP(A28,SOURCE!B:S,15,0)</f>
        <v>ITM_ODD</v>
      </c>
      <c r="C28" s="0" t="n">
        <f aca="false">IF(
ISNUMBER(INDEX(SOURCE!B:B,MATCH(A28,SOURCE!B:B,0)+1)),
  VALUE(INDEX(SOURCE!B:B,MATCH(A28,SOURCE!B:B,0)+1)),
  "")</f>
        <v>24</v>
      </c>
      <c r="D28" s="265" t="str">
        <f aca="false">IF(A28&lt;&gt;INT(A28),B28,
IF(A28&lt;0,VLOOKUP(A28,lookups!A$1:B$25,2,0),
IF(ISNA(B28),"",
IF(OR(ISBLANK(A28),ISNA(B28),B28=0),
"",
"#define "&amp;
VLOOKUP(A28,SOURCE!B:S,15,0)&amp;IF(lookups!$N$2-LEN(VLOOKUP(A28,SOURCE!B:S,15,0))&gt;=0,REPT(" ",lookups!$N$2-LEN(VLOOKUP(A28,SOURCE!B:S,15,0))),"")&amp;
TEXT(A28,"???0")&amp;IF(VLOOKUP(A28,SOURCE!B:S,16,0)="","","   "&amp;VLOOKUP(A28,SOURCE!B:S,16,0)
))))
)</f>
        <v>#define ITM_ODD                       23</v>
      </c>
    </row>
    <row r="29" customFormat="false" ht="15.75" hidden="false" customHeight="false" outlineLevel="0" collapsed="false">
      <c r="A29" s="0" t="n">
        <f aca="false">C28</f>
        <v>24</v>
      </c>
      <c r="B29" s="0" t="str">
        <f aca="false">VLOOKUP(A29,SOURCE!B:S,15,0)</f>
        <v>ITM_FPQ</v>
      </c>
      <c r="C29" s="0" t="n">
        <f aca="false">IF(
ISNUMBER(INDEX(SOURCE!B:B,MATCH(A29,SOURCE!B:B,0)+1)),
  VALUE(INDEX(SOURCE!B:B,MATCH(A29,SOURCE!B:B,0)+1)),
  "")</f>
        <v>25</v>
      </c>
      <c r="D29" s="265" t="str">
        <f aca="false">IF(A29&lt;&gt;INT(A29),B29,
IF(A29&lt;0,VLOOKUP(A29,lookups!A$1:B$25,2,0),
IF(ISNA(B29),"",
IF(OR(ISBLANK(A29),ISNA(B29),B29=0),
"",
"#define "&amp;
VLOOKUP(A29,SOURCE!B:S,15,0)&amp;IF(lookups!$N$2-LEN(VLOOKUP(A29,SOURCE!B:S,15,0))&gt;=0,REPT(" ",lookups!$N$2-LEN(VLOOKUP(A29,SOURCE!B:S,15,0))),"")&amp;
TEXT(A29,"???0")&amp;IF(VLOOKUP(A29,SOURCE!B:S,16,0)="","","   "&amp;VLOOKUP(A29,SOURCE!B:S,16,0)
))))
)</f>
        <v>#define ITM_FPQ                       24</v>
      </c>
    </row>
    <row r="30" customFormat="false" ht="15.75" hidden="false" customHeight="false" outlineLevel="0" collapsed="false">
      <c r="A30" s="0" t="n">
        <f aca="false">C29</f>
        <v>25</v>
      </c>
      <c r="B30" s="0" t="str">
        <f aca="false">VLOOKUP(A30,SOURCE!B:S,15,0)</f>
        <v>ITM_INT</v>
      </c>
      <c r="C30" s="0" t="n">
        <f aca="false">IF(
ISNUMBER(INDEX(SOURCE!B:B,MATCH(A30,SOURCE!B:B,0)+1)),
  VALUE(INDEX(SOURCE!B:B,MATCH(A30,SOURCE!B:B,0)+1)),
  "")</f>
        <v>26</v>
      </c>
      <c r="D30" s="265" t="str">
        <f aca="false">IF(A30&lt;&gt;INT(A30),B30,
IF(A30&lt;0,VLOOKUP(A30,lookups!A$1:B$25,2,0),
IF(ISNA(B30),"",
IF(OR(ISBLANK(A30),ISNA(B30),B30=0),
"",
"#define "&amp;
VLOOKUP(A30,SOURCE!B:S,15,0)&amp;IF(lookups!$N$2-LEN(VLOOKUP(A30,SOURCE!B:S,15,0))&gt;=0,REPT(" ",lookups!$N$2-LEN(VLOOKUP(A30,SOURCE!B:S,15,0))),"")&amp;
TEXT(A30,"???0")&amp;IF(VLOOKUP(A30,SOURCE!B:S,16,0)="","","   "&amp;VLOOKUP(A30,SOURCE!B:S,16,0)
))))
)</f>
        <v>#define ITM_INT                       25</v>
      </c>
    </row>
    <row r="31" customFormat="false" ht="15.75" hidden="false" customHeight="false" outlineLevel="0" collapsed="false">
      <c r="A31" s="0" t="n">
        <f aca="false">C30</f>
        <v>26</v>
      </c>
      <c r="B31" s="0" t="str">
        <f aca="false">VLOOKUP(A31,SOURCE!B:S,15,0)</f>
        <v>ITM_CPX</v>
      </c>
      <c r="C31" s="0" t="n">
        <f aca="false">IF(
ISNUMBER(INDEX(SOURCE!B:B,MATCH(A31,SOURCE!B:B,0)+1)),
  VALUE(INDEX(SOURCE!B:B,MATCH(A31,SOURCE!B:B,0)+1)),
  "")</f>
        <v>27</v>
      </c>
      <c r="D31" s="265" t="str">
        <f aca="false">IF(A31&lt;&gt;INT(A31),B31,
IF(A31&lt;0,VLOOKUP(A31,lookups!A$1:B$25,2,0),
IF(ISNA(B31),"",
IF(OR(ISBLANK(A31),ISNA(B31),B31=0),
"",
"#define "&amp;
VLOOKUP(A31,SOURCE!B:S,15,0)&amp;IF(lookups!$N$2-LEN(VLOOKUP(A31,SOURCE!B:S,15,0))&gt;=0,REPT(" ",lookups!$N$2-LEN(VLOOKUP(A31,SOURCE!B:S,15,0))),"")&amp;
TEXT(A31,"???0")&amp;IF(VLOOKUP(A31,SOURCE!B:S,16,0)="","","   "&amp;VLOOKUP(A31,SOURCE!B:S,16,0)
))))
)</f>
        <v>#define ITM_CPX                       26</v>
      </c>
    </row>
    <row r="32" customFormat="false" ht="15.75" hidden="false" customHeight="false" outlineLevel="0" collapsed="false">
      <c r="A32" s="0" t="n">
        <f aca="false">C31</f>
        <v>27</v>
      </c>
      <c r="B32" s="0" t="str">
        <f aca="false">VLOOKUP(A32,SOURCE!B:S,15,0)</f>
        <v>ITM_MATR</v>
      </c>
      <c r="C32" s="0" t="n">
        <f aca="false">IF(
ISNUMBER(INDEX(SOURCE!B:B,MATCH(A32,SOURCE!B:B,0)+1)),
  VALUE(INDEX(SOURCE!B:B,MATCH(A32,SOURCE!B:B,0)+1)),
  "")</f>
        <v>28</v>
      </c>
      <c r="D32" s="265" t="str">
        <f aca="false">IF(A32&lt;&gt;INT(A32),B32,
IF(A32&lt;0,VLOOKUP(A32,lookups!A$1:B$25,2,0),
IF(ISNA(B32),"",
IF(OR(ISBLANK(A32),ISNA(B32),B32=0),
"",
"#define "&amp;
VLOOKUP(A32,SOURCE!B:S,15,0)&amp;IF(lookups!$N$2-LEN(VLOOKUP(A32,SOURCE!B:S,15,0))&gt;=0,REPT(" ",lookups!$N$2-LEN(VLOOKUP(A32,SOURCE!B:S,15,0))),"")&amp;
TEXT(A32,"???0")&amp;IF(VLOOKUP(A32,SOURCE!B:S,16,0)="","","   "&amp;VLOOKUP(A32,SOURCE!B:S,16,0)
))))
)</f>
        <v>#define ITM_MATR                      27</v>
      </c>
    </row>
    <row r="33" customFormat="false" ht="15.75" hidden="false" customHeight="false" outlineLevel="0" collapsed="false">
      <c r="A33" s="0" t="n">
        <f aca="false">C32</f>
        <v>28</v>
      </c>
      <c r="B33" s="0" t="str">
        <f aca="false">VLOOKUP(A33,SOURCE!B:S,15,0)</f>
        <v>ITM_NAN</v>
      </c>
      <c r="C33" s="0" t="n">
        <f aca="false">IF(
ISNUMBER(INDEX(SOURCE!B:B,MATCH(A33,SOURCE!B:B,0)+1)),
  VALUE(INDEX(SOURCE!B:B,MATCH(A33,SOURCE!B:B,0)+1)),
  "")</f>
        <v>29</v>
      </c>
      <c r="D33" s="265" t="str">
        <f aca="false">IF(A33&lt;&gt;INT(A33),B33,
IF(A33&lt;0,VLOOKUP(A33,lookups!A$1:B$25,2,0),
IF(ISNA(B33),"",
IF(OR(ISBLANK(A33),ISNA(B33),B33=0),
"",
"#define "&amp;
VLOOKUP(A33,SOURCE!B:S,15,0)&amp;IF(lookups!$N$2-LEN(VLOOKUP(A33,SOURCE!B:S,15,0))&gt;=0,REPT(" ",lookups!$N$2-LEN(VLOOKUP(A33,SOURCE!B:S,15,0))),"")&amp;
TEXT(A33,"???0")&amp;IF(VLOOKUP(A33,SOURCE!B:S,16,0)="","","   "&amp;VLOOKUP(A33,SOURCE!B:S,16,0)
))))
)</f>
        <v>#define ITM_NAN                       28</v>
      </c>
    </row>
    <row r="34" customFormat="false" ht="15.75" hidden="false" customHeight="false" outlineLevel="0" collapsed="false">
      <c r="A34" s="0" t="n">
        <f aca="false">C33</f>
        <v>29</v>
      </c>
      <c r="B34" s="0" t="str">
        <f aca="false">VLOOKUP(A34,SOURCE!B:S,15,0)</f>
        <v>ITM_REAL</v>
      </c>
      <c r="C34" s="0" t="n">
        <f aca="false">IF(
ISNUMBER(INDEX(SOURCE!B:B,MATCH(A34,SOURCE!B:B,0)+1)),
  VALUE(INDEX(SOURCE!B:B,MATCH(A34,SOURCE!B:B,0)+1)),
  "")</f>
        <v>30</v>
      </c>
      <c r="D34" s="265" t="str">
        <f aca="false">IF(A34&lt;&gt;INT(A34),B34,
IF(A34&lt;0,VLOOKUP(A34,lookups!A$1:B$25,2,0),
IF(ISNA(B34),"",
IF(OR(ISBLANK(A34),ISNA(B34),B34=0),
"",
"#define "&amp;
VLOOKUP(A34,SOURCE!B:S,15,0)&amp;IF(lookups!$N$2-LEN(VLOOKUP(A34,SOURCE!B:S,15,0))&gt;=0,REPT(" ",lookups!$N$2-LEN(VLOOKUP(A34,SOURCE!B:S,15,0))),"")&amp;
TEXT(A34,"???0")&amp;IF(VLOOKUP(A34,SOURCE!B:S,16,0)="","","   "&amp;VLOOKUP(A34,SOURCE!B:S,16,0)
))))
)</f>
        <v>#define ITM_REAL                      29</v>
      </c>
    </row>
    <row r="35" customFormat="false" ht="15.75" hidden="false" customHeight="false" outlineLevel="0" collapsed="false">
      <c r="A35" s="0" t="n">
        <f aca="false">C34</f>
        <v>30</v>
      </c>
      <c r="B35" s="0" t="str">
        <f aca="false">VLOOKUP(A35,SOURCE!B:S,15,0)</f>
        <v>ITM_SPEC</v>
      </c>
      <c r="C35" s="0" t="n">
        <f aca="false">IF(
ISNUMBER(INDEX(SOURCE!B:B,MATCH(A35,SOURCE!B:B,0)+1)),
  VALUE(INDEX(SOURCE!B:B,MATCH(A35,SOURCE!B:B,0)+1)),
  "")</f>
        <v>31</v>
      </c>
      <c r="D35" s="265" t="str">
        <f aca="false">IF(A35&lt;&gt;INT(A35),B35,
IF(A35&lt;0,VLOOKUP(A35,lookups!A$1:B$25,2,0),
IF(ISNA(B35),"",
IF(OR(ISBLANK(A35),ISNA(B35),B35=0),
"",
"#define "&amp;
VLOOKUP(A35,SOURCE!B:S,15,0)&amp;IF(lookups!$N$2-LEN(VLOOKUP(A35,SOURCE!B:S,15,0))&gt;=0,REPT(" ",lookups!$N$2-LEN(VLOOKUP(A35,SOURCE!B:S,15,0))),"")&amp;
TEXT(A35,"???0")&amp;IF(VLOOKUP(A35,SOURCE!B:S,16,0)="","","   "&amp;VLOOKUP(A35,SOURCE!B:S,16,0)
))))
)</f>
        <v>#define ITM_SPEC                      30</v>
      </c>
    </row>
    <row r="36" customFormat="false" ht="15.75" hidden="false" customHeight="false" outlineLevel="0" collapsed="false">
      <c r="A36" s="0" t="n">
        <f aca="false">C35</f>
        <v>31</v>
      </c>
      <c r="B36" s="0" t="str">
        <f aca="false">VLOOKUP(A36,SOURCE!B:S,15,0)</f>
        <v>ITM_STRI</v>
      </c>
      <c r="C36" s="0" t="n">
        <f aca="false">IF(
ISNUMBER(INDEX(SOURCE!B:B,MATCH(A36,SOURCE!B:B,0)+1)),
  VALUE(INDEX(SOURCE!B:B,MATCH(A36,SOURCE!B:B,0)+1)),
  "")</f>
        <v>32</v>
      </c>
      <c r="D36" s="265" t="str">
        <f aca="false">IF(A36&lt;&gt;INT(A36),B36,
IF(A36&lt;0,VLOOKUP(A36,lookups!A$1:B$25,2,0),
IF(ISNA(B36),"",
IF(OR(ISBLANK(A36),ISNA(B36),B36=0),
"",
"#define "&amp;
VLOOKUP(A36,SOURCE!B:S,15,0)&amp;IF(lookups!$N$2-LEN(VLOOKUP(A36,SOURCE!B:S,15,0))&gt;=0,REPT(" ",lookups!$N$2-LEN(VLOOKUP(A36,SOURCE!B:S,15,0))),"")&amp;
TEXT(A36,"???0")&amp;IF(VLOOKUP(A36,SOURCE!B:S,16,0)="","","   "&amp;VLOOKUP(A36,SOURCE!B:S,16,0)
))))
)</f>
        <v>#define ITM_STRI                      31</v>
      </c>
    </row>
    <row r="37" customFormat="false" ht="15.75" hidden="false" customHeight="false" outlineLevel="0" collapsed="false">
      <c r="A37" s="0" t="n">
        <f aca="false">C36</f>
        <v>32</v>
      </c>
      <c r="B37" s="0" t="str">
        <f aca="false">VLOOKUP(A37,SOURCE!B:S,15,0)</f>
        <v>ITM_PMINFINITY</v>
      </c>
      <c r="C37" s="0" t="n">
        <f aca="false">IF(
ISNUMBER(INDEX(SOURCE!B:B,MATCH(A37,SOURCE!B:B,0)+1)),
  VALUE(INDEX(SOURCE!B:B,MATCH(A37,SOURCE!B:B,0)+1)),
  "")</f>
        <v>33</v>
      </c>
      <c r="D37" s="265" t="str">
        <f aca="false">IF(A37&lt;&gt;INT(A37),B37,
IF(A37&lt;0,VLOOKUP(A37,lookups!A$1:B$25,2,0),
IF(ISNA(B37),"",
IF(OR(ISBLANK(A37),ISNA(B37),B37=0),
"",
"#define "&amp;
VLOOKUP(A37,SOURCE!B:S,15,0)&amp;IF(lookups!$N$2-LEN(VLOOKUP(A37,SOURCE!B:S,15,0))&gt;=0,REPT(" ",lookups!$N$2-LEN(VLOOKUP(A37,SOURCE!B:S,15,0))),"")&amp;
TEXT(A37,"???0")&amp;IF(VLOOKUP(A37,SOURCE!B:S,16,0)="","","   "&amp;VLOOKUP(A37,SOURCE!B:S,16,0)
))))
)</f>
        <v>#define ITM_PMINFINITY                32</v>
      </c>
    </row>
    <row r="38" customFormat="false" ht="15.75" hidden="false" customHeight="false" outlineLevel="0" collapsed="false">
      <c r="A38" s="0" t="n">
        <f aca="false">C37</f>
        <v>33</v>
      </c>
      <c r="B38" s="0" t="str">
        <f aca="false">VLOOKUP(A38,SOURCE!B:S,15,0)</f>
        <v>ITM_PRIME</v>
      </c>
      <c r="C38" s="0" t="n">
        <f aca="false">IF(
ISNUMBER(INDEX(SOURCE!B:B,MATCH(A38,SOURCE!B:B,0)+1)),
  VALUE(INDEX(SOURCE!B:B,MATCH(A38,SOURCE!B:B,0)+1)),
  "")</f>
        <v>34</v>
      </c>
      <c r="D38" s="265" t="str">
        <f aca="false">IF(A38&lt;&gt;INT(A38),B38,
IF(A38&lt;0,VLOOKUP(A38,lookups!A$1:B$25,2,0),
IF(ISNA(B38),"",
IF(OR(ISBLANK(A38),ISNA(B38),B38=0),
"",
"#define "&amp;
VLOOKUP(A38,SOURCE!B:S,15,0)&amp;IF(lookups!$N$2-LEN(VLOOKUP(A38,SOURCE!B:S,15,0))&gt;=0,REPT(" ",lookups!$N$2-LEN(VLOOKUP(A38,SOURCE!B:S,15,0))),"")&amp;
TEXT(A38,"???0")&amp;IF(VLOOKUP(A38,SOURCE!B:S,16,0)="","","   "&amp;VLOOKUP(A38,SOURCE!B:S,16,0)
))))
)</f>
        <v>#define ITM_PRIME                     33</v>
      </c>
    </row>
    <row r="39" customFormat="false" ht="15.75" hidden="false" customHeight="false" outlineLevel="0" collapsed="false">
      <c r="A39" s="0" t="n">
        <f aca="false">C38</f>
        <v>34</v>
      </c>
      <c r="B39" s="0" t="str">
        <f aca="false">VLOOKUP(A39,SOURCE!B:S,15,0)</f>
        <v>ITM_TOP</v>
      </c>
      <c r="C39" s="0" t="n">
        <f aca="false">IF(
ISNUMBER(INDEX(SOURCE!B:B,MATCH(A39,SOURCE!B:B,0)+1)),
  VALUE(INDEX(SOURCE!B:B,MATCH(A39,SOURCE!B:B,0)+1)),
  "")</f>
        <v>35</v>
      </c>
      <c r="D39" s="265" t="str">
        <f aca="false">IF(A39&lt;&gt;INT(A39),B39,
IF(A39&lt;0,VLOOKUP(A39,lookups!A$1:B$25,2,0),
IF(ISNA(B39),"",
IF(OR(ISBLANK(A39),ISNA(B39),B39=0),
"",
"#define "&amp;
VLOOKUP(A39,SOURCE!B:S,15,0)&amp;IF(lookups!$N$2-LEN(VLOOKUP(A39,SOURCE!B:S,15,0))&gt;=0,REPT(" ",lookups!$N$2-LEN(VLOOKUP(A39,SOURCE!B:S,15,0))),"")&amp;
TEXT(A39,"???0")&amp;IF(VLOOKUP(A39,SOURCE!B:S,16,0)="","","   "&amp;VLOOKUP(A39,SOURCE!B:S,16,0)
))))
)</f>
        <v>#define ITM_TOP                       34</v>
      </c>
    </row>
    <row r="40" customFormat="false" ht="15.75" hidden="false" customHeight="false" outlineLevel="0" collapsed="false">
      <c r="A40" s="0" t="n">
        <f aca="false">C39</f>
        <v>35</v>
      </c>
      <c r="B40" s="0" t="str">
        <f aca="false">VLOOKUP(A40,SOURCE!B:S,15,0)</f>
        <v>ITM_ENTER</v>
      </c>
      <c r="C40" s="0" t="n">
        <f aca="false">IF(
ISNUMBER(INDEX(SOURCE!B:B,MATCH(A40,SOURCE!B:B,0)+1)),
  VALUE(INDEX(SOURCE!B:B,MATCH(A40,SOURCE!B:B,0)+1)),
  "")</f>
        <v>36</v>
      </c>
      <c r="D40" s="265" t="str">
        <f aca="false">IF(A40&lt;&gt;INT(A40),B40,
IF(A40&lt;0,VLOOKUP(A40,lookups!A$1:B$25,2,0),
IF(ISNA(B40),"",
IF(OR(ISBLANK(A40),ISNA(B40),B40=0),
"",
"#define "&amp;
VLOOKUP(A40,SOURCE!B:S,15,0)&amp;IF(lookups!$N$2-LEN(VLOOKUP(A40,SOURCE!B:S,15,0))&gt;=0,REPT(" ",lookups!$N$2-LEN(VLOOKUP(A40,SOURCE!B:S,15,0))),"")&amp;
TEXT(A40,"???0")&amp;IF(VLOOKUP(A40,SOURCE!B:S,16,0)="","","   "&amp;VLOOKUP(A40,SOURCE!B:S,16,0)
))))
)</f>
        <v>#define ITM_ENTER                     35</v>
      </c>
    </row>
    <row r="41" customFormat="false" ht="15.75" hidden="false" customHeight="false" outlineLevel="0" collapsed="false">
      <c r="A41" s="0" t="n">
        <f aca="false">C40</f>
        <v>36</v>
      </c>
      <c r="B41" s="0" t="str">
        <f aca="false">VLOOKUP(A41,SOURCE!B:S,15,0)</f>
        <v>ITM_XexY</v>
      </c>
      <c r="C41" s="0" t="n">
        <f aca="false">IF(
ISNUMBER(INDEX(SOURCE!B:B,MATCH(A41,SOURCE!B:B,0)+1)),
  VALUE(INDEX(SOURCE!B:B,MATCH(A41,SOURCE!B:B,0)+1)),
  "")</f>
        <v>37</v>
      </c>
      <c r="D41" s="265" t="str">
        <f aca="false">IF(A41&lt;&gt;INT(A41),B41,
IF(A41&lt;0,VLOOKUP(A41,lookups!A$1:B$25,2,0),
IF(ISNA(B41),"",
IF(OR(ISBLANK(A41),ISNA(B41),B41=0),
"",
"#define "&amp;
VLOOKUP(A41,SOURCE!B:S,15,0)&amp;IF(lookups!$N$2-LEN(VLOOKUP(A41,SOURCE!B:S,15,0))&gt;=0,REPT(" ",lookups!$N$2-LEN(VLOOKUP(A41,SOURCE!B:S,15,0))),"")&amp;
TEXT(A41,"???0")&amp;IF(VLOOKUP(A41,SOURCE!B:S,16,0)="","","   "&amp;VLOOKUP(A41,SOURCE!B:S,16,0)
))))
)</f>
        <v>#define ITM_XexY                      36</v>
      </c>
    </row>
    <row r="42" customFormat="false" ht="15.75" hidden="false" customHeight="false" outlineLevel="0" collapsed="false">
      <c r="A42" s="0" t="n">
        <f aca="false">C41</f>
        <v>37</v>
      </c>
      <c r="B42" s="0" t="str">
        <f aca="false">VLOOKUP(A42,SOURCE!B:S,15,0)</f>
        <v>ITM_DROP</v>
      </c>
      <c r="C42" s="0" t="n">
        <f aca="false">IF(
ISNUMBER(INDEX(SOURCE!B:B,MATCH(A42,SOURCE!B:B,0)+1)),
  VALUE(INDEX(SOURCE!B:B,MATCH(A42,SOURCE!B:B,0)+1)),
  "")</f>
        <v>38</v>
      </c>
      <c r="D42" s="265" t="str">
        <f aca="false">IF(A42&lt;&gt;INT(A42),B42,
IF(A42&lt;0,VLOOKUP(A42,lookups!A$1:B$25,2,0),
IF(ISNA(B42),"",
IF(OR(ISBLANK(A42),ISNA(B42),B42=0),
"",
"#define "&amp;
VLOOKUP(A42,SOURCE!B:S,15,0)&amp;IF(lookups!$N$2-LEN(VLOOKUP(A42,SOURCE!B:S,15,0))&gt;=0,REPT(" ",lookups!$N$2-LEN(VLOOKUP(A42,SOURCE!B:S,15,0))),"")&amp;
TEXT(A42,"???0")&amp;IF(VLOOKUP(A42,SOURCE!B:S,16,0)="","","   "&amp;VLOOKUP(A42,SOURCE!B:S,16,0)
))))
)</f>
        <v>#define ITM_DROP                      37</v>
      </c>
    </row>
    <row r="43" customFormat="false" ht="15.75" hidden="false" customHeight="false" outlineLevel="0" collapsed="false">
      <c r="A43" s="0" t="n">
        <f aca="false">C42</f>
        <v>38</v>
      </c>
      <c r="B43" s="0" t="str">
        <f aca="false">VLOOKUP(A43,SOURCE!B:S,15,0)</f>
        <v>ITM_PAUSE</v>
      </c>
      <c r="C43" s="0" t="n">
        <f aca="false">IF(
ISNUMBER(INDEX(SOURCE!B:B,MATCH(A43,SOURCE!B:B,0)+1)),
  VALUE(INDEX(SOURCE!B:B,MATCH(A43,SOURCE!B:B,0)+1)),
  "")</f>
        <v>39</v>
      </c>
      <c r="D43" s="265" t="str">
        <f aca="false">IF(A43&lt;&gt;INT(A43),B43,
IF(A43&lt;0,VLOOKUP(A43,lookups!A$1:B$25,2,0),
IF(ISNA(B43),"",
IF(OR(ISBLANK(A43),ISNA(B43),B43=0),
"",
"#define "&amp;
VLOOKUP(A43,SOURCE!B:S,15,0)&amp;IF(lookups!$N$2-LEN(VLOOKUP(A43,SOURCE!B:S,15,0))&gt;=0,REPT(" ",lookups!$N$2-LEN(VLOOKUP(A43,SOURCE!B:S,15,0))),"")&amp;
TEXT(A43,"???0")&amp;IF(VLOOKUP(A43,SOURCE!B:S,16,0)="","","   "&amp;VLOOKUP(A43,SOURCE!B:S,16,0)
))))
)</f>
        <v>#define ITM_PAUSE                     38</v>
      </c>
    </row>
    <row r="44" customFormat="false" ht="15.75" hidden="false" customHeight="false" outlineLevel="0" collapsed="false">
      <c r="A44" s="0" t="n">
        <f aca="false">C43</f>
        <v>39</v>
      </c>
      <c r="B44" s="0" t="str">
        <f aca="false">VLOOKUP(A44,SOURCE!B:S,15,0)</f>
        <v>ITM_Rup</v>
      </c>
      <c r="C44" s="0" t="n">
        <f aca="false">IF(
ISNUMBER(INDEX(SOURCE!B:B,MATCH(A44,SOURCE!B:B,0)+1)),
  VALUE(INDEX(SOURCE!B:B,MATCH(A44,SOURCE!B:B,0)+1)),
  "")</f>
        <v>40</v>
      </c>
      <c r="D44" s="265" t="str">
        <f aca="false">IF(A44&lt;&gt;INT(A44),B44,
IF(A44&lt;0,VLOOKUP(A44,lookups!A$1:B$25,2,0),
IF(ISNA(B44),"",
IF(OR(ISBLANK(A44),ISNA(B44),B44=0),
"",
"#define "&amp;
VLOOKUP(A44,SOURCE!B:S,15,0)&amp;IF(lookups!$N$2-LEN(VLOOKUP(A44,SOURCE!B:S,15,0))&gt;=0,REPT(" ",lookups!$N$2-LEN(VLOOKUP(A44,SOURCE!B:S,15,0))),"")&amp;
TEXT(A44,"???0")&amp;IF(VLOOKUP(A44,SOURCE!B:S,16,0)="","","   "&amp;VLOOKUP(A44,SOURCE!B:S,16,0)
))))
)</f>
        <v>#define ITM_Rup                       39</v>
      </c>
    </row>
    <row r="45" customFormat="false" ht="15.75" hidden="false" customHeight="false" outlineLevel="0" collapsed="false">
      <c r="A45" s="0" t="n">
        <f aca="false">C44</f>
        <v>40</v>
      </c>
      <c r="B45" s="0" t="str">
        <f aca="false">VLOOKUP(A45,SOURCE!B:S,15,0)</f>
        <v>ITM_Rdown</v>
      </c>
      <c r="C45" s="0" t="n">
        <f aca="false">IF(
ISNUMBER(INDEX(SOURCE!B:B,MATCH(A45,SOURCE!B:B,0)+1)),
  VALUE(INDEX(SOURCE!B:B,MATCH(A45,SOURCE!B:B,0)+1)),
  "")</f>
        <v>41</v>
      </c>
      <c r="D45" s="265" t="str">
        <f aca="false">IF(A45&lt;&gt;INT(A45),B45,
IF(A45&lt;0,VLOOKUP(A45,lookups!A$1:B$25,2,0),
IF(ISNA(B45),"",
IF(OR(ISBLANK(A45),ISNA(B45),B45=0),
"",
"#define "&amp;
VLOOKUP(A45,SOURCE!B:S,15,0)&amp;IF(lookups!$N$2-LEN(VLOOKUP(A45,SOURCE!B:S,15,0))&gt;=0,REPT(" ",lookups!$N$2-LEN(VLOOKUP(A45,SOURCE!B:S,15,0))),"")&amp;
TEXT(A45,"???0")&amp;IF(VLOOKUP(A45,SOURCE!B:S,16,0)="","","   "&amp;VLOOKUP(A45,SOURCE!B:S,16,0)
))))
)</f>
        <v>#define ITM_Rdown                     40</v>
      </c>
    </row>
    <row r="46" customFormat="false" ht="15.75" hidden="false" customHeight="false" outlineLevel="0" collapsed="false">
      <c r="A46" s="0" t="n">
        <f aca="false">C45</f>
        <v>41</v>
      </c>
      <c r="B46" s="0" t="str">
        <f aca="false">VLOOKUP(A46,SOURCE!B:S,15,0)</f>
        <v>ITM_CLX</v>
      </c>
      <c r="C46" s="0" t="n">
        <f aca="false">IF(
ISNUMBER(INDEX(SOURCE!B:B,MATCH(A46,SOURCE!B:B,0)+1)),
  VALUE(INDEX(SOURCE!B:B,MATCH(A46,SOURCE!B:B,0)+1)),
  "")</f>
        <v>42</v>
      </c>
      <c r="D46" s="265" t="str">
        <f aca="false">IF(A46&lt;&gt;INT(A46),B46,
IF(A46&lt;0,VLOOKUP(A46,lookups!A$1:B$25,2,0),
IF(ISNA(B46),"",
IF(OR(ISBLANK(A46),ISNA(B46),B46=0),
"",
"#define "&amp;
VLOOKUP(A46,SOURCE!B:S,15,0)&amp;IF(lookups!$N$2-LEN(VLOOKUP(A46,SOURCE!B:S,15,0))&gt;=0,REPT(" ",lookups!$N$2-LEN(VLOOKUP(A46,SOURCE!B:S,15,0))),"")&amp;
TEXT(A46,"???0")&amp;IF(VLOOKUP(A46,SOURCE!B:S,16,0)="","","   "&amp;VLOOKUP(A46,SOURCE!B:S,16,0)
))))
)</f>
        <v>#define ITM_CLX                       41</v>
      </c>
    </row>
    <row r="47" customFormat="false" ht="15.75" hidden="false" customHeight="false" outlineLevel="0" collapsed="false">
      <c r="A47" s="0" t="n">
        <f aca="false">C46</f>
        <v>42</v>
      </c>
      <c r="B47" s="0" t="str">
        <f aca="false">VLOOKUP(A47,SOURCE!B:S,15,0)</f>
        <v>ITM_FILL</v>
      </c>
      <c r="C47" s="0" t="n">
        <f aca="false">IF(
ISNUMBER(INDEX(SOURCE!B:B,MATCH(A47,SOURCE!B:B,0)+1)),
  VALUE(INDEX(SOURCE!B:B,MATCH(A47,SOURCE!B:B,0)+1)),
  "")</f>
        <v>43</v>
      </c>
      <c r="D47" s="265" t="str">
        <f aca="false">IF(A47&lt;&gt;INT(A47),B47,
IF(A47&lt;0,VLOOKUP(A47,lookups!A$1:B$25,2,0),
IF(ISNA(B47),"",
IF(OR(ISBLANK(A47),ISNA(B47),B47=0),
"",
"#define "&amp;
VLOOKUP(A47,SOURCE!B:S,15,0)&amp;IF(lookups!$N$2-LEN(VLOOKUP(A47,SOURCE!B:S,15,0))&gt;=0,REPT(" ",lookups!$N$2-LEN(VLOOKUP(A47,SOURCE!B:S,15,0))),"")&amp;
TEXT(A47,"???0")&amp;IF(VLOOKUP(A47,SOURCE!B:S,16,0)="","","   "&amp;VLOOKUP(A47,SOURCE!B:S,16,0)
))))
)</f>
        <v>#define ITM_FILL                      42</v>
      </c>
    </row>
    <row r="48" customFormat="false" ht="15.75" hidden="false" customHeight="false" outlineLevel="0" collapsed="false">
      <c r="A48" s="0" t="n">
        <f aca="false">C47</f>
        <v>43</v>
      </c>
      <c r="B48" s="0" t="str">
        <f aca="false">VLOOKUP(A48,SOURCE!B:S,15,0)</f>
        <v>ITM_INPUT</v>
      </c>
      <c r="C48" s="0" t="n">
        <f aca="false">IF(
ISNUMBER(INDEX(SOURCE!B:B,MATCH(A48,SOURCE!B:B,0)+1)),
  VALUE(INDEX(SOURCE!B:B,MATCH(A48,SOURCE!B:B,0)+1)),
  "")</f>
        <v>44</v>
      </c>
      <c r="D48" s="265" t="str">
        <f aca="false">IF(A48&lt;&gt;INT(A48),B48,
IF(A48&lt;0,VLOOKUP(A48,lookups!A$1:B$25,2,0),
IF(ISNA(B48),"",
IF(OR(ISBLANK(A48),ISNA(B48),B48=0),
"",
"#define "&amp;
VLOOKUP(A48,SOURCE!B:S,15,0)&amp;IF(lookups!$N$2-LEN(VLOOKUP(A48,SOURCE!B:S,15,0))&gt;=0,REPT(" ",lookups!$N$2-LEN(VLOOKUP(A48,SOURCE!B:S,15,0))),"")&amp;
TEXT(A48,"???0")&amp;IF(VLOOKUP(A48,SOURCE!B:S,16,0)="","","   "&amp;VLOOKUP(A48,SOURCE!B:S,16,0)
))))
)</f>
        <v>#define ITM_INPUT                     43</v>
      </c>
    </row>
    <row r="49" customFormat="false" ht="15.75" hidden="false" customHeight="false" outlineLevel="0" collapsed="false">
      <c r="A49" s="0" t="n">
        <f aca="false">C48</f>
        <v>44</v>
      </c>
      <c r="B49" s="0" t="str">
        <f aca="false">VLOOKUP(A49,SOURCE!B:S,15,0)</f>
        <v>ITM_STO</v>
      </c>
      <c r="C49" s="0" t="n">
        <f aca="false">IF(
ISNUMBER(INDEX(SOURCE!B:B,MATCH(A49,SOURCE!B:B,0)+1)),
  VALUE(INDEX(SOURCE!B:B,MATCH(A49,SOURCE!B:B,0)+1)),
  "")</f>
        <v>45</v>
      </c>
      <c r="D49" s="265" t="str">
        <f aca="false">IF(A49&lt;&gt;INT(A49),B49,
IF(A49&lt;0,VLOOKUP(A49,lookups!A$1:B$25,2,0),
IF(ISNA(B49),"",
IF(OR(ISBLANK(A49),ISNA(B49),B49=0),
"",
"#define "&amp;
VLOOKUP(A49,SOURCE!B:S,15,0)&amp;IF(lookups!$N$2-LEN(VLOOKUP(A49,SOURCE!B:S,15,0))&gt;=0,REPT(" ",lookups!$N$2-LEN(VLOOKUP(A49,SOURCE!B:S,15,0))),"")&amp;
TEXT(A49,"???0")&amp;IF(VLOOKUP(A49,SOURCE!B:S,16,0)="","","   "&amp;VLOOKUP(A49,SOURCE!B:S,16,0)
))))
)</f>
        <v>#define ITM_STO                       44</v>
      </c>
    </row>
    <row r="50" customFormat="false" ht="15.75" hidden="false" customHeight="false" outlineLevel="0" collapsed="false">
      <c r="A50" s="0" t="n">
        <f aca="false">C49</f>
        <v>45</v>
      </c>
      <c r="B50" s="0" t="str">
        <f aca="false">VLOOKUP(A50,SOURCE!B:S,15,0)</f>
        <v>ITM_STOADD</v>
      </c>
      <c r="C50" s="0" t="n">
        <f aca="false">IF(
ISNUMBER(INDEX(SOURCE!B:B,MATCH(A50,SOURCE!B:B,0)+1)),
  VALUE(INDEX(SOURCE!B:B,MATCH(A50,SOURCE!B:B,0)+1)),
  "")</f>
        <v>46</v>
      </c>
      <c r="D50" s="265" t="str">
        <f aca="false">IF(A50&lt;&gt;INT(A50),B50,
IF(A50&lt;0,VLOOKUP(A50,lookups!A$1:B$25,2,0),
IF(ISNA(B50),"",
IF(OR(ISBLANK(A50),ISNA(B50),B50=0),
"",
"#define "&amp;
VLOOKUP(A50,SOURCE!B:S,15,0)&amp;IF(lookups!$N$2-LEN(VLOOKUP(A50,SOURCE!B:S,15,0))&gt;=0,REPT(" ",lookups!$N$2-LEN(VLOOKUP(A50,SOURCE!B:S,15,0))),"")&amp;
TEXT(A50,"???0")&amp;IF(VLOOKUP(A50,SOURCE!B:S,16,0)="","","   "&amp;VLOOKUP(A50,SOURCE!B:S,16,0)
))))
)</f>
        <v>#define ITM_STOADD                    45</v>
      </c>
    </row>
    <row r="51" customFormat="false" ht="15.75" hidden="false" customHeight="false" outlineLevel="0" collapsed="false">
      <c r="A51" s="0" t="n">
        <f aca="false">C50</f>
        <v>46</v>
      </c>
      <c r="B51" s="0" t="str">
        <f aca="false">VLOOKUP(A51,SOURCE!B:S,15,0)</f>
        <v>ITM_STOSUB</v>
      </c>
      <c r="C51" s="0" t="n">
        <f aca="false">IF(
ISNUMBER(INDEX(SOURCE!B:B,MATCH(A51,SOURCE!B:B,0)+1)),
  VALUE(INDEX(SOURCE!B:B,MATCH(A51,SOURCE!B:B,0)+1)),
  "")</f>
        <v>47</v>
      </c>
      <c r="D51" s="265" t="str">
        <f aca="false">IF(A51&lt;&gt;INT(A51),B51,
IF(A51&lt;0,VLOOKUP(A51,lookups!A$1:B$25,2,0),
IF(ISNA(B51),"",
IF(OR(ISBLANK(A51),ISNA(B51),B51=0),
"",
"#define "&amp;
VLOOKUP(A51,SOURCE!B:S,15,0)&amp;IF(lookups!$N$2-LEN(VLOOKUP(A51,SOURCE!B:S,15,0))&gt;=0,REPT(" ",lookups!$N$2-LEN(VLOOKUP(A51,SOURCE!B:S,15,0))),"")&amp;
TEXT(A51,"???0")&amp;IF(VLOOKUP(A51,SOURCE!B:S,16,0)="","","   "&amp;VLOOKUP(A51,SOURCE!B:S,16,0)
))))
)</f>
        <v>#define ITM_STOSUB                    46</v>
      </c>
    </row>
    <row r="52" customFormat="false" ht="15.75" hidden="false" customHeight="false" outlineLevel="0" collapsed="false">
      <c r="A52" s="0" t="n">
        <f aca="false">C51</f>
        <v>47</v>
      </c>
      <c r="B52" s="0" t="str">
        <f aca="false">VLOOKUP(A52,SOURCE!B:S,15,0)</f>
        <v>ITM_STOMULT</v>
      </c>
      <c r="C52" s="0" t="n">
        <f aca="false">IF(
ISNUMBER(INDEX(SOURCE!B:B,MATCH(A52,SOURCE!B:B,0)+1)),
  VALUE(INDEX(SOURCE!B:B,MATCH(A52,SOURCE!B:B,0)+1)),
  "")</f>
        <v>48</v>
      </c>
      <c r="D52" s="265" t="str">
        <f aca="false">IF(A52&lt;&gt;INT(A52),B52,
IF(A52&lt;0,VLOOKUP(A52,lookups!A$1:B$25,2,0),
IF(ISNA(B52),"",
IF(OR(ISBLANK(A52),ISNA(B52),B52=0),
"",
"#define "&amp;
VLOOKUP(A52,SOURCE!B:S,15,0)&amp;IF(lookups!$N$2-LEN(VLOOKUP(A52,SOURCE!B:S,15,0))&gt;=0,REPT(" ",lookups!$N$2-LEN(VLOOKUP(A52,SOURCE!B:S,15,0))),"")&amp;
TEXT(A52,"???0")&amp;IF(VLOOKUP(A52,SOURCE!B:S,16,0)="","","   "&amp;VLOOKUP(A52,SOURCE!B:S,16,0)
))))
)</f>
        <v>#define ITM_STOMULT                   47</v>
      </c>
    </row>
    <row r="53" customFormat="false" ht="15.75" hidden="false" customHeight="false" outlineLevel="0" collapsed="false">
      <c r="A53" s="0" t="n">
        <f aca="false">C52</f>
        <v>48</v>
      </c>
      <c r="B53" s="0" t="str">
        <f aca="false">VLOOKUP(A53,SOURCE!B:S,15,0)</f>
        <v>ITM_STODIV</v>
      </c>
      <c r="C53" s="0" t="n">
        <f aca="false">IF(
ISNUMBER(INDEX(SOURCE!B:B,MATCH(A53,SOURCE!B:B,0)+1)),
  VALUE(INDEX(SOURCE!B:B,MATCH(A53,SOURCE!B:B,0)+1)),
  "")</f>
        <v>49</v>
      </c>
      <c r="D53" s="265" t="str">
        <f aca="false">IF(A53&lt;&gt;INT(A53),B53,
IF(A53&lt;0,VLOOKUP(A53,lookups!A$1:B$25,2,0),
IF(ISNA(B53),"",
IF(OR(ISBLANK(A53),ISNA(B53),B53=0),
"",
"#define "&amp;
VLOOKUP(A53,SOURCE!B:S,15,0)&amp;IF(lookups!$N$2-LEN(VLOOKUP(A53,SOURCE!B:S,15,0))&gt;=0,REPT(" ",lookups!$N$2-LEN(VLOOKUP(A53,SOURCE!B:S,15,0))),"")&amp;
TEXT(A53,"???0")&amp;IF(VLOOKUP(A53,SOURCE!B:S,16,0)="","","   "&amp;VLOOKUP(A53,SOURCE!B:S,16,0)
))))
)</f>
        <v>#define ITM_STODIV                    48</v>
      </c>
    </row>
    <row r="54" customFormat="false" ht="15.75" hidden="false" customHeight="false" outlineLevel="0" collapsed="false">
      <c r="A54" s="0" t="n">
        <f aca="false">C53</f>
        <v>49</v>
      </c>
      <c r="B54" s="0" t="str">
        <f aca="false">VLOOKUP(A54,SOURCE!B:S,15,0)</f>
        <v>ITM_COMB</v>
      </c>
      <c r="C54" s="0" t="n">
        <f aca="false">IF(
ISNUMBER(INDEX(SOURCE!B:B,MATCH(A54,SOURCE!B:B,0)+1)),
  VALUE(INDEX(SOURCE!B:B,MATCH(A54,SOURCE!B:B,0)+1)),
  "")</f>
        <v>50</v>
      </c>
      <c r="D54" s="265" t="str">
        <f aca="false">IF(A54&lt;&gt;INT(A54),B54,
IF(A54&lt;0,VLOOKUP(A54,lookups!A$1:B$25,2,0),
IF(ISNA(B54),"",
IF(OR(ISBLANK(A54),ISNA(B54),B54=0),
"",
"#define "&amp;
VLOOKUP(A54,SOURCE!B:S,15,0)&amp;IF(lookups!$N$2-LEN(VLOOKUP(A54,SOURCE!B:S,15,0))&gt;=0,REPT(" ",lookups!$N$2-LEN(VLOOKUP(A54,SOURCE!B:S,15,0))),"")&amp;
TEXT(A54,"???0")&amp;IF(VLOOKUP(A54,SOURCE!B:S,16,0)="","","   "&amp;VLOOKUP(A54,SOURCE!B:S,16,0)
))))
)</f>
        <v>#define ITM_COMB                      49</v>
      </c>
    </row>
    <row r="55" customFormat="false" ht="15.75" hidden="false" customHeight="false" outlineLevel="0" collapsed="false">
      <c r="A55" s="0" t="n">
        <f aca="false">C54</f>
        <v>50</v>
      </c>
      <c r="B55" s="0" t="str">
        <f aca="false">VLOOKUP(A55,SOURCE!B:S,15,0)</f>
        <v>ITM_PERM</v>
      </c>
      <c r="C55" s="0" t="n">
        <f aca="false">IF(
ISNUMBER(INDEX(SOURCE!B:B,MATCH(A55,SOURCE!B:B,0)+1)),
  VALUE(INDEX(SOURCE!B:B,MATCH(A55,SOURCE!B:B,0)+1)),
  "")</f>
        <v>51</v>
      </c>
      <c r="D55" s="265" t="str">
        <f aca="false">IF(A55&lt;&gt;INT(A55),B55,
IF(A55&lt;0,VLOOKUP(A55,lookups!A$1:B$25,2,0),
IF(ISNA(B55),"",
IF(OR(ISBLANK(A55),ISNA(B55),B55=0),
"",
"#define "&amp;
VLOOKUP(A55,SOURCE!B:S,15,0)&amp;IF(lookups!$N$2-LEN(VLOOKUP(A55,SOURCE!B:S,15,0))&gt;=0,REPT(" ",lookups!$N$2-LEN(VLOOKUP(A55,SOURCE!B:S,15,0))),"")&amp;
TEXT(A55,"???0")&amp;IF(VLOOKUP(A55,SOURCE!B:S,16,0)="","","   "&amp;VLOOKUP(A55,SOURCE!B:S,16,0)
))))
)</f>
        <v>#define ITM_PERM                      50</v>
      </c>
    </row>
    <row r="56" customFormat="false" ht="15.75" hidden="false" customHeight="false" outlineLevel="0" collapsed="false">
      <c r="A56" s="0" t="n">
        <f aca="false">C55</f>
        <v>51</v>
      </c>
      <c r="B56" s="0" t="str">
        <f aca="false">VLOOKUP(A56,SOURCE!B:S,15,0)</f>
        <v>ITM_RCL</v>
      </c>
      <c r="C56" s="0" t="n">
        <f aca="false">IF(
ISNUMBER(INDEX(SOURCE!B:B,MATCH(A56,SOURCE!B:B,0)+1)),
  VALUE(INDEX(SOURCE!B:B,MATCH(A56,SOURCE!B:B,0)+1)),
  "")</f>
        <v>52</v>
      </c>
      <c r="D56" s="265" t="str">
        <f aca="false">IF(A56&lt;&gt;INT(A56),B56,
IF(A56&lt;0,VLOOKUP(A56,lookups!A$1:B$25,2,0),
IF(ISNA(B56),"",
IF(OR(ISBLANK(A56),ISNA(B56),B56=0),
"",
"#define "&amp;
VLOOKUP(A56,SOURCE!B:S,15,0)&amp;IF(lookups!$N$2-LEN(VLOOKUP(A56,SOURCE!B:S,15,0))&gt;=0,REPT(" ",lookups!$N$2-LEN(VLOOKUP(A56,SOURCE!B:S,15,0))),"")&amp;
TEXT(A56,"???0")&amp;IF(VLOOKUP(A56,SOURCE!B:S,16,0)="","","   "&amp;VLOOKUP(A56,SOURCE!B:S,16,0)
))))
)</f>
        <v>#define ITM_RCL                       51</v>
      </c>
    </row>
    <row r="57" customFormat="false" ht="15.75" hidden="false" customHeight="false" outlineLevel="0" collapsed="false">
      <c r="A57" s="0" t="n">
        <f aca="false">C56</f>
        <v>52</v>
      </c>
      <c r="B57" s="0" t="str">
        <f aca="false">VLOOKUP(A57,SOURCE!B:S,15,0)</f>
        <v>ITM_RCLADD</v>
      </c>
      <c r="C57" s="0" t="n">
        <f aca="false">IF(
ISNUMBER(INDEX(SOURCE!B:B,MATCH(A57,SOURCE!B:B,0)+1)),
  VALUE(INDEX(SOURCE!B:B,MATCH(A57,SOURCE!B:B,0)+1)),
  "")</f>
        <v>53</v>
      </c>
      <c r="D57" s="265" t="str">
        <f aca="false">IF(A57&lt;&gt;INT(A57),B57,
IF(A57&lt;0,VLOOKUP(A57,lookups!A$1:B$25,2,0),
IF(ISNA(B57),"",
IF(OR(ISBLANK(A57),ISNA(B57),B57=0),
"",
"#define "&amp;
VLOOKUP(A57,SOURCE!B:S,15,0)&amp;IF(lookups!$N$2-LEN(VLOOKUP(A57,SOURCE!B:S,15,0))&gt;=0,REPT(" ",lookups!$N$2-LEN(VLOOKUP(A57,SOURCE!B:S,15,0))),"")&amp;
TEXT(A57,"???0")&amp;IF(VLOOKUP(A57,SOURCE!B:S,16,0)="","","   "&amp;VLOOKUP(A57,SOURCE!B:S,16,0)
))))
)</f>
        <v>#define ITM_RCLADD                    52</v>
      </c>
    </row>
    <row r="58" customFormat="false" ht="15.75" hidden="false" customHeight="false" outlineLevel="0" collapsed="false">
      <c r="A58" s="0" t="n">
        <f aca="false">C57</f>
        <v>53</v>
      </c>
      <c r="B58" s="0" t="str">
        <f aca="false">VLOOKUP(A58,SOURCE!B:S,15,0)</f>
        <v>ITM_RCLSUB</v>
      </c>
      <c r="C58" s="0" t="n">
        <f aca="false">IF(
ISNUMBER(INDEX(SOURCE!B:B,MATCH(A58,SOURCE!B:B,0)+1)),
  VALUE(INDEX(SOURCE!B:B,MATCH(A58,SOURCE!B:B,0)+1)),
  "")</f>
        <v>54</v>
      </c>
      <c r="D58" s="265" t="str">
        <f aca="false">IF(A58&lt;&gt;INT(A58),B58,
IF(A58&lt;0,VLOOKUP(A58,lookups!A$1:B$25,2,0),
IF(ISNA(B58),"",
IF(OR(ISBLANK(A58),ISNA(B58),B58=0),
"",
"#define "&amp;
VLOOKUP(A58,SOURCE!B:S,15,0)&amp;IF(lookups!$N$2-LEN(VLOOKUP(A58,SOURCE!B:S,15,0))&gt;=0,REPT(" ",lookups!$N$2-LEN(VLOOKUP(A58,SOURCE!B:S,15,0))),"")&amp;
TEXT(A58,"???0")&amp;IF(VLOOKUP(A58,SOURCE!B:S,16,0)="","","   "&amp;VLOOKUP(A58,SOURCE!B:S,16,0)
))))
)</f>
        <v>#define ITM_RCLSUB                    53</v>
      </c>
    </row>
    <row r="59" customFormat="false" ht="15.75" hidden="false" customHeight="false" outlineLevel="0" collapsed="false">
      <c r="A59" s="0" t="n">
        <f aca="false">C58</f>
        <v>54</v>
      </c>
      <c r="B59" s="0" t="str">
        <f aca="false">VLOOKUP(A59,SOURCE!B:S,15,0)</f>
        <v>ITM_RCLMULT</v>
      </c>
      <c r="C59" s="0" t="n">
        <f aca="false">IF(
ISNUMBER(INDEX(SOURCE!B:B,MATCH(A59,SOURCE!B:B,0)+1)),
  VALUE(INDEX(SOURCE!B:B,MATCH(A59,SOURCE!B:B,0)+1)),
  "")</f>
        <v>55</v>
      </c>
      <c r="D59" s="265" t="str">
        <f aca="false">IF(A59&lt;&gt;INT(A59),B59,
IF(A59&lt;0,VLOOKUP(A59,lookups!A$1:B$25,2,0),
IF(ISNA(B59),"",
IF(OR(ISBLANK(A59),ISNA(B59),B59=0),
"",
"#define "&amp;
VLOOKUP(A59,SOURCE!B:S,15,0)&amp;IF(lookups!$N$2-LEN(VLOOKUP(A59,SOURCE!B:S,15,0))&gt;=0,REPT(" ",lookups!$N$2-LEN(VLOOKUP(A59,SOURCE!B:S,15,0))),"")&amp;
TEXT(A59,"???0")&amp;IF(VLOOKUP(A59,SOURCE!B:S,16,0)="","","   "&amp;VLOOKUP(A59,SOURCE!B:S,16,0)
))))
)</f>
        <v>#define ITM_RCLMULT                   54</v>
      </c>
    </row>
    <row r="60" customFormat="false" ht="15.75" hidden="false" customHeight="false" outlineLevel="0" collapsed="false">
      <c r="A60" s="0" t="n">
        <f aca="false">C59</f>
        <v>55</v>
      </c>
      <c r="B60" s="0" t="str">
        <f aca="false">VLOOKUP(A60,SOURCE!B:S,15,0)</f>
        <v>ITM_RCLDIV</v>
      </c>
      <c r="C60" s="0" t="n">
        <f aca="false">IF(
ISNUMBER(INDEX(SOURCE!B:B,MATCH(A60,SOURCE!B:B,0)+1)),
  VALUE(INDEX(SOURCE!B:B,MATCH(A60,SOURCE!B:B,0)+1)),
  "")</f>
        <v>56</v>
      </c>
      <c r="D60" s="265" t="str">
        <f aca="false">IF(A60&lt;&gt;INT(A60),B60,
IF(A60&lt;0,VLOOKUP(A60,lookups!A$1:B$25,2,0),
IF(ISNA(B60),"",
IF(OR(ISBLANK(A60),ISNA(B60),B60=0),
"",
"#define "&amp;
VLOOKUP(A60,SOURCE!B:S,15,0)&amp;IF(lookups!$N$2-LEN(VLOOKUP(A60,SOURCE!B:S,15,0))&gt;=0,REPT(" ",lookups!$N$2-LEN(VLOOKUP(A60,SOURCE!B:S,15,0))),"")&amp;
TEXT(A60,"???0")&amp;IF(VLOOKUP(A60,SOURCE!B:S,16,0)="","","   "&amp;VLOOKUP(A60,SOURCE!B:S,16,0)
))))
)</f>
        <v>#define ITM_RCLDIV                    55</v>
      </c>
    </row>
    <row r="61" customFormat="false" ht="15.75" hidden="false" customHeight="false" outlineLevel="0" collapsed="false">
      <c r="A61" s="0" t="n">
        <f aca="false">C60</f>
        <v>56</v>
      </c>
      <c r="B61" s="0" t="str">
        <f aca="false">VLOOKUP(A61,SOURCE!B:S,15,0)</f>
        <v>ITM_CONVG</v>
      </c>
      <c r="C61" s="0" t="n">
        <f aca="false">IF(
ISNUMBER(INDEX(SOURCE!B:B,MATCH(A61,SOURCE!B:B,0)+1)),
  VALUE(INDEX(SOURCE!B:B,MATCH(A61,SOURCE!B:B,0)+1)),
  "")</f>
        <v>57</v>
      </c>
      <c r="D61" s="265" t="str">
        <f aca="false">IF(A61&lt;&gt;INT(A61),B61,
IF(A61&lt;0,VLOOKUP(A61,lookups!A$1:B$25,2,0),
IF(ISNA(B61),"",
IF(OR(ISBLANK(A61),ISNA(B61),B61=0),
"",
"#define "&amp;
VLOOKUP(A61,SOURCE!B:S,15,0)&amp;IF(lookups!$N$2-LEN(VLOOKUP(A61,SOURCE!B:S,15,0))&gt;=0,REPT(" ",lookups!$N$2-LEN(VLOOKUP(A61,SOURCE!B:S,15,0))),"")&amp;
TEXT(A61,"???0")&amp;IF(VLOOKUP(A61,SOURCE!B:S,16,0)="","","   "&amp;VLOOKUP(A61,SOURCE!B:S,16,0)
))))
)</f>
        <v>#define ITM_CONVG                     56</v>
      </c>
    </row>
    <row r="62" customFormat="false" ht="15.75" hidden="false" customHeight="false" outlineLevel="0" collapsed="false">
      <c r="A62" s="0" t="n">
        <f aca="false">C61</f>
        <v>57</v>
      </c>
      <c r="B62" s="0" t="str">
        <f aca="false">VLOOKUP(A62,SOURCE!B:S,15,0)</f>
        <v>ITM_ENTRY</v>
      </c>
      <c r="C62" s="0" t="n">
        <f aca="false">IF(
ISNUMBER(INDEX(SOURCE!B:B,MATCH(A62,SOURCE!B:B,0)+1)),
  VALUE(INDEX(SOURCE!B:B,MATCH(A62,SOURCE!B:B,0)+1)),
  "")</f>
        <v>58</v>
      </c>
      <c r="D62" s="265" t="str">
        <f aca="false">IF(A62&lt;&gt;INT(A62),B62,
IF(A62&lt;0,VLOOKUP(A62,lookups!A$1:B$25,2,0),
IF(ISNA(B62),"",
IF(OR(ISBLANK(A62),ISNA(B62),B62=0),
"",
"#define "&amp;
VLOOKUP(A62,SOURCE!B:S,15,0)&amp;IF(lookups!$N$2-LEN(VLOOKUP(A62,SOURCE!B:S,15,0))&gt;=0,REPT(" ",lookups!$N$2-LEN(VLOOKUP(A62,SOURCE!B:S,15,0))),"")&amp;
TEXT(A62,"???0")&amp;IF(VLOOKUP(A62,SOURCE!B:S,16,0)="","","   "&amp;VLOOKUP(A62,SOURCE!B:S,16,0)
))))
)</f>
        <v>#define ITM_ENTRY                     57</v>
      </c>
    </row>
    <row r="63" customFormat="false" ht="15.75" hidden="false" customHeight="false" outlineLevel="0" collapsed="false">
      <c r="A63" s="0" t="n">
        <f aca="false">C62</f>
        <v>58</v>
      </c>
      <c r="B63" s="0" t="str">
        <f aca="false">VLOOKUP(A63,SOURCE!B:S,15,0)</f>
        <v>ITM_SQUARE</v>
      </c>
      <c r="C63" s="0" t="n">
        <f aca="false">IF(
ISNUMBER(INDEX(SOURCE!B:B,MATCH(A63,SOURCE!B:B,0)+1)),
  VALUE(INDEX(SOURCE!B:B,MATCH(A63,SOURCE!B:B,0)+1)),
  "")</f>
        <v>59</v>
      </c>
      <c r="D63" s="265" t="str">
        <f aca="false">IF(A63&lt;&gt;INT(A63),B63,
IF(A63&lt;0,VLOOKUP(A63,lookups!A$1:B$25,2,0),
IF(ISNA(B63),"",
IF(OR(ISBLANK(A63),ISNA(B63),B63=0),
"",
"#define "&amp;
VLOOKUP(A63,SOURCE!B:S,15,0)&amp;IF(lookups!$N$2-LEN(VLOOKUP(A63,SOURCE!B:S,15,0))&gt;=0,REPT(" ",lookups!$N$2-LEN(VLOOKUP(A63,SOURCE!B:S,15,0))),"")&amp;
TEXT(A63,"???0")&amp;IF(VLOOKUP(A63,SOURCE!B:S,16,0)="","","   "&amp;VLOOKUP(A63,SOURCE!B:S,16,0)
))))
)</f>
        <v>#define ITM_SQUARE                    58</v>
      </c>
    </row>
    <row r="64" customFormat="false" ht="15.75" hidden="false" customHeight="false" outlineLevel="0" collapsed="false">
      <c r="A64" s="0" t="n">
        <f aca="false">C63</f>
        <v>59</v>
      </c>
      <c r="B64" s="0" t="str">
        <f aca="false">VLOOKUP(A64,SOURCE!B:S,15,0)</f>
        <v>ITM_CUBE</v>
      </c>
      <c r="C64" s="0" t="n">
        <f aca="false">IF(
ISNUMBER(INDEX(SOURCE!B:B,MATCH(A64,SOURCE!B:B,0)+1)),
  VALUE(INDEX(SOURCE!B:B,MATCH(A64,SOURCE!B:B,0)+1)),
  "")</f>
        <v>60</v>
      </c>
      <c r="D64" s="265" t="str">
        <f aca="false">IF(A64&lt;&gt;INT(A64),B64,
IF(A64&lt;0,VLOOKUP(A64,lookups!A$1:B$25,2,0),
IF(ISNA(B64),"",
IF(OR(ISBLANK(A64),ISNA(B64),B64=0),
"",
"#define "&amp;
VLOOKUP(A64,SOURCE!B:S,15,0)&amp;IF(lookups!$N$2-LEN(VLOOKUP(A64,SOURCE!B:S,15,0))&gt;=0,REPT(" ",lookups!$N$2-LEN(VLOOKUP(A64,SOURCE!B:S,15,0))),"")&amp;
TEXT(A64,"???0")&amp;IF(VLOOKUP(A64,SOURCE!B:S,16,0)="","","   "&amp;VLOOKUP(A64,SOURCE!B:S,16,0)
))))
)</f>
        <v>#define ITM_CUBE                      59</v>
      </c>
    </row>
    <row r="65" customFormat="false" ht="15.75" hidden="false" customHeight="false" outlineLevel="0" collapsed="false">
      <c r="A65" s="0" t="n">
        <f aca="false">C64</f>
        <v>60</v>
      </c>
      <c r="B65" s="0" t="str">
        <f aca="false">VLOOKUP(A65,SOURCE!B:S,15,0)</f>
        <v>ITM_YX</v>
      </c>
      <c r="C65" s="0" t="n">
        <f aca="false">IF(
ISNUMBER(INDEX(SOURCE!B:B,MATCH(A65,SOURCE!B:B,0)+1)),
  VALUE(INDEX(SOURCE!B:B,MATCH(A65,SOURCE!B:B,0)+1)),
  "")</f>
        <v>61</v>
      </c>
      <c r="D65" s="265" t="str">
        <f aca="false">IF(A65&lt;&gt;INT(A65),B65,
IF(A65&lt;0,VLOOKUP(A65,lookups!A$1:B$25,2,0),
IF(ISNA(B65),"",
IF(OR(ISBLANK(A65),ISNA(B65),B65=0),
"",
"#define "&amp;
VLOOKUP(A65,SOURCE!B:S,15,0)&amp;IF(lookups!$N$2-LEN(VLOOKUP(A65,SOURCE!B:S,15,0))&gt;=0,REPT(" ",lookups!$N$2-LEN(VLOOKUP(A65,SOURCE!B:S,15,0))),"")&amp;
TEXT(A65,"???0")&amp;IF(VLOOKUP(A65,SOURCE!B:S,16,0)="","","   "&amp;VLOOKUP(A65,SOURCE!B:S,16,0)
))))
)</f>
        <v>#define ITM_YX                        60</v>
      </c>
    </row>
    <row r="66" customFormat="false" ht="15.75" hidden="false" customHeight="false" outlineLevel="0" collapsed="false">
      <c r="A66" s="0" t="n">
        <f aca="false">C65</f>
        <v>61</v>
      </c>
      <c r="B66" s="0" t="str">
        <f aca="false">VLOOKUP(A66,SOURCE!B:S,15,0)</f>
        <v>ITM_SQUAREROOTX</v>
      </c>
      <c r="C66" s="0" t="n">
        <f aca="false">IF(
ISNUMBER(INDEX(SOURCE!B:B,MATCH(A66,SOURCE!B:B,0)+1)),
  VALUE(INDEX(SOURCE!B:B,MATCH(A66,SOURCE!B:B,0)+1)),
  "")</f>
        <v>62</v>
      </c>
      <c r="D66" s="265" t="str">
        <f aca="false">IF(A66&lt;&gt;INT(A66),B66,
IF(A66&lt;0,VLOOKUP(A66,lookups!A$1:B$25,2,0),
IF(ISNA(B66),"",
IF(OR(ISBLANK(A66),ISNA(B66),B66=0),
"",
"#define "&amp;
VLOOKUP(A66,SOURCE!B:S,15,0)&amp;IF(lookups!$N$2-LEN(VLOOKUP(A66,SOURCE!B:S,15,0))&gt;=0,REPT(" ",lookups!$N$2-LEN(VLOOKUP(A66,SOURCE!B:S,15,0))),"")&amp;
TEXT(A66,"???0")&amp;IF(VLOOKUP(A66,SOURCE!B:S,16,0)="","","   "&amp;VLOOKUP(A66,SOURCE!B:S,16,0)
))))
)</f>
        <v>#define ITM_SQUAREROOTX               61</v>
      </c>
    </row>
    <row r="67" customFormat="false" ht="15.75" hidden="false" customHeight="false" outlineLevel="0" collapsed="false">
      <c r="A67" s="0" t="n">
        <f aca="false">C66</f>
        <v>62</v>
      </c>
      <c r="B67" s="0" t="str">
        <f aca="false">VLOOKUP(A67,SOURCE!B:S,15,0)</f>
        <v>ITM_CUBEROOT</v>
      </c>
      <c r="C67" s="0" t="n">
        <f aca="false">IF(
ISNUMBER(INDEX(SOURCE!B:B,MATCH(A67,SOURCE!B:B,0)+1)),
  VALUE(INDEX(SOURCE!B:B,MATCH(A67,SOURCE!B:B,0)+1)),
  "")</f>
        <v>63</v>
      </c>
      <c r="D67" s="265" t="str">
        <f aca="false">IF(A67&lt;&gt;INT(A67),B67,
IF(A67&lt;0,VLOOKUP(A67,lookups!A$1:B$25,2,0),
IF(ISNA(B67),"",
IF(OR(ISBLANK(A67),ISNA(B67),B67=0),
"",
"#define "&amp;
VLOOKUP(A67,SOURCE!B:S,15,0)&amp;IF(lookups!$N$2-LEN(VLOOKUP(A67,SOURCE!B:S,15,0))&gt;=0,REPT(" ",lookups!$N$2-LEN(VLOOKUP(A67,SOURCE!B:S,15,0))),"")&amp;
TEXT(A67,"???0")&amp;IF(VLOOKUP(A67,SOURCE!B:S,16,0)="","","   "&amp;VLOOKUP(A67,SOURCE!B:S,16,0)
))))
)</f>
        <v>#define ITM_CUBEROOT                  62</v>
      </c>
    </row>
    <row r="68" customFormat="false" ht="15.75" hidden="false" customHeight="false" outlineLevel="0" collapsed="false">
      <c r="A68" s="0" t="n">
        <f aca="false">C67</f>
        <v>63</v>
      </c>
      <c r="B68" s="0" t="str">
        <f aca="false">VLOOKUP(A68,SOURCE!B:S,15,0)</f>
        <v>ITM_XTHROOT</v>
      </c>
      <c r="C68" s="0" t="n">
        <f aca="false">IF(
ISNUMBER(INDEX(SOURCE!B:B,MATCH(A68,SOURCE!B:B,0)+1)),
  VALUE(INDEX(SOURCE!B:B,MATCH(A68,SOURCE!B:B,0)+1)),
  "")</f>
        <v>64</v>
      </c>
      <c r="D68" s="265" t="str">
        <f aca="false">IF(A68&lt;&gt;INT(A68),B68,
IF(A68&lt;0,VLOOKUP(A68,lookups!A$1:B$25,2,0),
IF(ISNA(B68),"",
IF(OR(ISBLANK(A68),ISNA(B68),B68=0),
"",
"#define "&amp;
VLOOKUP(A68,SOURCE!B:S,15,0)&amp;IF(lookups!$N$2-LEN(VLOOKUP(A68,SOURCE!B:S,15,0))&gt;=0,REPT(" ",lookups!$N$2-LEN(VLOOKUP(A68,SOURCE!B:S,15,0))),"")&amp;
TEXT(A68,"???0")&amp;IF(VLOOKUP(A68,SOURCE!B:S,16,0)="","","   "&amp;VLOOKUP(A68,SOURCE!B:S,16,0)
))))
)</f>
        <v>#define ITM_XTHROOT                   63</v>
      </c>
    </row>
    <row r="69" customFormat="false" ht="15.75" hidden="false" customHeight="false" outlineLevel="0" collapsed="false">
      <c r="A69" s="0" t="n">
        <f aca="false">C68</f>
        <v>64</v>
      </c>
      <c r="B69" s="0" t="str">
        <f aca="false">VLOOKUP(A69,SOURCE!B:S,15,0)</f>
        <v>ITM_2X</v>
      </c>
      <c r="C69" s="0" t="n">
        <f aca="false">IF(
ISNUMBER(INDEX(SOURCE!B:B,MATCH(A69,SOURCE!B:B,0)+1)),
  VALUE(INDEX(SOURCE!B:B,MATCH(A69,SOURCE!B:B,0)+1)),
  "")</f>
        <v>65</v>
      </c>
      <c r="D69" s="265" t="str">
        <f aca="false">IF(A69&lt;&gt;INT(A69),B69,
IF(A69&lt;0,VLOOKUP(A69,lookups!A$1:B$25,2,0),
IF(ISNA(B69),"",
IF(OR(ISBLANK(A69),ISNA(B69),B69=0),
"",
"#define "&amp;
VLOOKUP(A69,SOURCE!B:S,15,0)&amp;IF(lookups!$N$2-LEN(VLOOKUP(A69,SOURCE!B:S,15,0))&gt;=0,REPT(" ",lookups!$N$2-LEN(VLOOKUP(A69,SOURCE!B:S,15,0))),"")&amp;
TEXT(A69,"???0")&amp;IF(VLOOKUP(A69,SOURCE!B:S,16,0)="","","   "&amp;VLOOKUP(A69,SOURCE!B:S,16,0)
))))
)</f>
        <v>#define ITM_2X                        64</v>
      </c>
    </row>
    <row r="70" customFormat="false" ht="15.75" hidden="false" customHeight="false" outlineLevel="0" collapsed="false">
      <c r="A70" s="0" t="n">
        <f aca="false">C69</f>
        <v>65</v>
      </c>
      <c r="B70" s="0" t="str">
        <f aca="false">VLOOKUP(A70,SOURCE!B:S,15,0)</f>
        <v>ITM_EXP</v>
      </c>
      <c r="C70" s="0" t="n">
        <f aca="false">IF(
ISNUMBER(INDEX(SOURCE!B:B,MATCH(A70,SOURCE!B:B,0)+1)),
  VALUE(INDEX(SOURCE!B:B,MATCH(A70,SOURCE!B:B,0)+1)),
  "")</f>
        <v>66</v>
      </c>
      <c r="D70" s="265" t="str">
        <f aca="false">IF(A70&lt;&gt;INT(A70),B70,
IF(A70&lt;0,VLOOKUP(A70,lookups!A$1:B$25,2,0),
IF(ISNA(B70),"",
IF(OR(ISBLANK(A70),ISNA(B70),B70=0),
"",
"#define "&amp;
VLOOKUP(A70,SOURCE!B:S,15,0)&amp;IF(lookups!$N$2-LEN(VLOOKUP(A70,SOURCE!B:S,15,0))&gt;=0,REPT(" ",lookups!$N$2-LEN(VLOOKUP(A70,SOURCE!B:S,15,0))),"")&amp;
TEXT(A70,"???0")&amp;IF(VLOOKUP(A70,SOURCE!B:S,16,0)="","","   "&amp;VLOOKUP(A70,SOURCE!B:S,16,0)
))))
)</f>
        <v>#define ITM_EXP                       65</v>
      </c>
    </row>
    <row r="71" customFormat="false" ht="15.75" hidden="false" customHeight="false" outlineLevel="0" collapsed="false">
      <c r="A71" s="0" t="n">
        <f aca="false">C70</f>
        <v>66</v>
      </c>
      <c r="B71" s="0" t="str">
        <f aca="false">VLOOKUP(A71,SOURCE!B:S,15,0)</f>
        <v>MNU_0066</v>
      </c>
      <c r="C71" s="0" t="n">
        <f aca="false">IF(
ISNUMBER(INDEX(SOURCE!B:B,MATCH(A71,SOURCE!B:B,0)+1)),
  VALUE(INDEX(SOURCE!B:B,MATCH(A71,SOURCE!B:B,0)+1)),
  "")</f>
        <v>67</v>
      </c>
      <c r="D71" s="265" t="str">
        <f aca="false">IF(A71&lt;&gt;INT(A71),B71,
IF(A71&lt;0,VLOOKUP(A71,lookups!A$1:B$25,2,0),
IF(ISNA(B71),"",
IF(OR(ISBLANK(A71),ISNA(B71),B71=0),
"",
"#define "&amp;
VLOOKUP(A71,SOURCE!B:S,15,0)&amp;IF(lookups!$N$2-LEN(VLOOKUP(A71,SOURCE!B:S,15,0))&gt;=0,REPT(" ",lookups!$N$2-LEN(VLOOKUP(A71,SOURCE!B:S,15,0))),"")&amp;
TEXT(A71,"???0")&amp;IF(VLOOKUP(A71,SOURCE!B:S,16,0)="","","   "&amp;VLOOKUP(A71,SOURCE!B:S,16,0)
))))
)</f>
        <v>#define MNU_0066                      66</v>
      </c>
    </row>
    <row r="72" customFormat="false" ht="15.75" hidden="false" customHeight="false" outlineLevel="0" collapsed="false">
      <c r="A72" s="0" t="n">
        <f aca="false">C71</f>
        <v>67</v>
      </c>
      <c r="B72" s="0" t="str">
        <f aca="false">VLOOKUP(A72,SOURCE!B:S,15,0)</f>
        <v>ITM_10x</v>
      </c>
      <c r="C72" s="0" t="n">
        <f aca="false">IF(
ISNUMBER(INDEX(SOURCE!B:B,MATCH(A72,SOURCE!B:B,0)+1)),
  VALUE(INDEX(SOURCE!B:B,MATCH(A72,SOURCE!B:B,0)+1)),
  "")</f>
        <v>68</v>
      </c>
      <c r="D72" s="265" t="str">
        <f aca="false">IF(A72&lt;&gt;INT(A72),B72,
IF(A72&lt;0,VLOOKUP(A72,lookups!A$1:B$25,2,0),
IF(ISNA(B72),"",
IF(OR(ISBLANK(A72),ISNA(B72),B72=0),
"",
"#define "&amp;
VLOOKUP(A72,SOURCE!B:S,15,0)&amp;IF(lookups!$N$2-LEN(VLOOKUP(A72,SOURCE!B:S,15,0))&gt;=0,REPT(" ",lookups!$N$2-LEN(VLOOKUP(A72,SOURCE!B:S,15,0))),"")&amp;
TEXT(A72,"???0")&amp;IF(VLOOKUP(A72,SOURCE!B:S,16,0)="","","   "&amp;VLOOKUP(A72,SOURCE!B:S,16,0)
))))
)</f>
        <v>#define ITM_10x                       67</v>
      </c>
    </row>
    <row r="73" customFormat="false" ht="15.75" hidden="false" customHeight="false" outlineLevel="0" collapsed="false">
      <c r="A73" s="0" t="n">
        <f aca="false">C72</f>
        <v>68</v>
      </c>
      <c r="B73" s="0" t="str">
        <f aca="false">VLOOKUP(A73,SOURCE!B:S,15,0)</f>
        <v>ITM_LOG2</v>
      </c>
      <c r="C73" s="0" t="n">
        <f aca="false">IF(
ISNUMBER(INDEX(SOURCE!B:B,MATCH(A73,SOURCE!B:B,0)+1)),
  VALUE(INDEX(SOURCE!B:B,MATCH(A73,SOURCE!B:B,0)+1)),
  "")</f>
        <v>69</v>
      </c>
      <c r="D73" s="265" t="str">
        <f aca="false">IF(A73&lt;&gt;INT(A73),B73,
IF(A73&lt;0,VLOOKUP(A73,lookups!A$1:B$25,2,0),
IF(ISNA(B73),"",
IF(OR(ISBLANK(A73),ISNA(B73),B73=0),
"",
"#define "&amp;
VLOOKUP(A73,SOURCE!B:S,15,0)&amp;IF(lookups!$N$2-LEN(VLOOKUP(A73,SOURCE!B:S,15,0))&gt;=0,REPT(" ",lookups!$N$2-LEN(VLOOKUP(A73,SOURCE!B:S,15,0))),"")&amp;
TEXT(A73,"???0")&amp;IF(VLOOKUP(A73,SOURCE!B:S,16,0)="","","   "&amp;VLOOKUP(A73,SOURCE!B:S,16,0)
))))
)</f>
        <v>#define ITM_LOG2                      68</v>
      </c>
    </row>
    <row r="74" customFormat="false" ht="15.75" hidden="false" customHeight="false" outlineLevel="0" collapsed="false">
      <c r="A74" s="0" t="n">
        <f aca="false">C73</f>
        <v>69</v>
      </c>
      <c r="B74" s="0" t="str">
        <f aca="false">VLOOKUP(A74,SOURCE!B:S,15,0)</f>
        <v>ITM_LN</v>
      </c>
      <c r="C74" s="0" t="n">
        <f aca="false">IF(
ISNUMBER(INDEX(SOURCE!B:B,MATCH(A74,SOURCE!B:B,0)+1)),
  VALUE(INDEX(SOURCE!B:B,MATCH(A74,SOURCE!B:B,0)+1)),
  "")</f>
        <v>70</v>
      </c>
      <c r="D74" s="265" t="str">
        <f aca="false">IF(A74&lt;&gt;INT(A74),B74,
IF(A74&lt;0,VLOOKUP(A74,lookups!A$1:B$25,2,0),
IF(ISNA(B74),"",
IF(OR(ISBLANK(A74),ISNA(B74),B74=0),
"",
"#define "&amp;
VLOOKUP(A74,SOURCE!B:S,15,0)&amp;IF(lookups!$N$2-LEN(VLOOKUP(A74,SOURCE!B:S,15,0))&gt;=0,REPT(" ",lookups!$N$2-LEN(VLOOKUP(A74,SOURCE!B:S,15,0))),"")&amp;
TEXT(A74,"???0")&amp;IF(VLOOKUP(A74,SOURCE!B:S,16,0)="","","   "&amp;VLOOKUP(A74,SOURCE!B:S,16,0)
))))
)</f>
        <v>#define ITM_LN                        69</v>
      </c>
    </row>
    <row r="75" customFormat="false" ht="15.75" hidden="false" customHeight="false" outlineLevel="0" collapsed="false">
      <c r="A75" s="0" t="n">
        <f aca="false">C74</f>
        <v>70</v>
      </c>
      <c r="B75" s="0" t="str">
        <f aca="false">VLOOKUP(A75,SOURCE!B:S,15,0)</f>
        <v>ITM_STOP</v>
      </c>
      <c r="C75" s="0" t="n">
        <f aca="false">IF(
ISNUMBER(INDEX(SOURCE!B:B,MATCH(A75,SOURCE!B:B,0)+1)),
  VALUE(INDEX(SOURCE!B:B,MATCH(A75,SOURCE!B:B,0)+1)),
  "")</f>
        <v>71</v>
      </c>
      <c r="D75" s="265" t="str">
        <f aca="false">IF(A75&lt;&gt;INT(A75),B75,
IF(A75&lt;0,VLOOKUP(A75,lookups!A$1:B$25,2,0),
IF(ISNA(B75),"",
IF(OR(ISBLANK(A75),ISNA(B75),B75=0),
"",
"#define "&amp;
VLOOKUP(A75,SOURCE!B:S,15,0)&amp;IF(lookups!$N$2-LEN(VLOOKUP(A75,SOURCE!B:S,15,0))&gt;=0,REPT(" ",lookups!$N$2-LEN(VLOOKUP(A75,SOURCE!B:S,15,0))),"")&amp;
TEXT(A75,"???0")&amp;IF(VLOOKUP(A75,SOURCE!B:S,16,0)="","","   "&amp;VLOOKUP(A75,SOURCE!B:S,16,0)
))))
)</f>
        <v>#define ITM_STOP                      70</v>
      </c>
    </row>
    <row r="76" customFormat="false" ht="15.75" hidden="false" customHeight="false" outlineLevel="0" collapsed="false">
      <c r="A76" s="0" t="n">
        <f aca="false">C75</f>
        <v>71</v>
      </c>
      <c r="B76" s="0" t="str">
        <f aca="false">VLOOKUP(A76,SOURCE!B:S,15,0)</f>
        <v>ITM_LOG10</v>
      </c>
      <c r="C76" s="0" t="n">
        <f aca="false">IF(
ISNUMBER(INDEX(SOURCE!B:B,MATCH(A76,SOURCE!B:B,0)+1)),
  VALUE(INDEX(SOURCE!B:B,MATCH(A76,SOURCE!B:B,0)+1)),
  "")</f>
        <v>72</v>
      </c>
      <c r="D76" s="265" t="str">
        <f aca="false">IF(A76&lt;&gt;INT(A76),B76,
IF(A76&lt;0,VLOOKUP(A76,lookups!A$1:B$25,2,0),
IF(ISNA(B76),"",
IF(OR(ISBLANK(A76),ISNA(B76),B76=0),
"",
"#define "&amp;
VLOOKUP(A76,SOURCE!B:S,15,0)&amp;IF(lookups!$N$2-LEN(VLOOKUP(A76,SOURCE!B:S,15,0))&gt;=0,REPT(" ",lookups!$N$2-LEN(VLOOKUP(A76,SOURCE!B:S,15,0))),"")&amp;
TEXT(A76,"???0")&amp;IF(VLOOKUP(A76,SOURCE!B:S,16,0)="","","   "&amp;VLOOKUP(A76,SOURCE!B:S,16,0)
))))
)</f>
        <v>#define ITM_LOG10                     71</v>
      </c>
    </row>
    <row r="77" customFormat="false" ht="15.75" hidden="false" customHeight="false" outlineLevel="0" collapsed="false">
      <c r="A77" s="0" t="n">
        <f aca="false">C76</f>
        <v>72</v>
      </c>
      <c r="B77" s="0" t="str">
        <f aca="false">VLOOKUP(A77,SOURCE!B:S,15,0)</f>
        <v>ITM_LOGXY</v>
      </c>
      <c r="C77" s="0" t="n">
        <f aca="false">IF(
ISNUMBER(INDEX(SOURCE!B:B,MATCH(A77,SOURCE!B:B,0)+1)),
  VALUE(INDEX(SOURCE!B:B,MATCH(A77,SOURCE!B:B,0)+1)),
  "")</f>
        <v>73</v>
      </c>
      <c r="D77" s="265" t="str">
        <f aca="false">IF(A77&lt;&gt;INT(A77),B77,
IF(A77&lt;0,VLOOKUP(A77,lookups!A$1:B$25,2,0),
IF(ISNA(B77),"",
IF(OR(ISBLANK(A77),ISNA(B77),B77=0),
"",
"#define "&amp;
VLOOKUP(A77,SOURCE!B:S,15,0)&amp;IF(lookups!$N$2-LEN(VLOOKUP(A77,SOURCE!B:S,15,0))&gt;=0,REPT(" ",lookups!$N$2-LEN(VLOOKUP(A77,SOURCE!B:S,15,0))),"")&amp;
TEXT(A77,"???0")&amp;IF(VLOOKUP(A77,SOURCE!B:S,16,0)="","","   "&amp;VLOOKUP(A77,SOURCE!B:S,16,0)
))))
)</f>
        <v>#define ITM_LOGXY                     72</v>
      </c>
    </row>
    <row r="78" customFormat="false" ht="15.75" hidden="false" customHeight="false" outlineLevel="0" collapsed="false">
      <c r="A78" s="0" t="n">
        <f aca="false">C77</f>
        <v>73</v>
      </c>
      <c r="B78" s="0" t="str">
        <f aca="false">VLOOKUP(A78,SOURCE!B:S,15,0)</f>
        <v>ITM_1ONX</v>
      </c>
      <c r="C78" s="0" t="n">
        <f aca="false">IF(
ISNUMBER(INDEX(SOURCE!B:B,MATCH(A78,SOURCE!B:B,0)+1)),
  VALUE(INDEX(SOURCE!B:B,MATCH(A78,SOURCE!B:B,0)+1)),
  "")</f>
        <v>74</v>
      </c>
      <c r="D78" s="265" t="str">
        <f aca="false">IF(A78&lt;&gt;INT(A78),B78,
IF(A78&lt;0,VLOOKUP(A78,lookups!A$1:B$25,2,0),
IF(ISNA(B78),"",
IF(OR(ISBLANK(A78),ISNA(B78),B78=0),
"",
"#define "&amp;
VLOOKUP(A78,SOURCE!B:S,15,0)&amp;IF(lookups!$N$2-LEN(VLOOKUP(A78,SOURCE!B:S,15,0))&gt;=0,REPT(" ",lookups!$N$2-LEN(VLOOKUP(A78,SOURCE!B:S,15,0))),"")&amp;
TEXT(A78,"???0")&amp;IF(VLOOKUP(A78,SOURCE!B:S,16,0)="","","   "&amp;VLOOKUP(A78,SOURCE!B:S,16,0)
))))
)</f>
        <v>#define ITM_1ONX                      73</v>
      </c>
    </row>
    <row r="79" customFormat="false" ht="15.75" hidden="false" customHeight="false" outlineLevel="0" collapsed="false">
      <c r="A79" s="0" t="n">
        <f aca="false">C78</f>
        <v>74</v>
      </c>
      <c r="B79" s="0" t="str">
        <f aca="false">VLOOKUP(A79,SOURCE!B:S,15,0)</f>
        <v>ITM_cos</v>
      </c>
      <c r="C79" s="0" t="n">
        <f aca="false">IF(
ISNUMBER(INDEX(SOURCE!B:B,MATCH(A79,SOURCE!B:B,0)+1)),
  VALUE(INDEX(SOURCE!B:B,MATCH(A79,SOURCE!B:B,0)+1)),
  "")</f>
        <v>75</v>
      </c>
      <c r="D79" s="265" t="str">
        <f aca="false">IF(A79&lt;&gt;INT(A79),B79,
IF(A79&lt;0,VLOOKUP(A79,lookups!A$1:B$25,2,0),
IF(ISNA(B79),"",
IF(OR(ISBLANK(A79),ISNA(B79),B79=0),
"",
"#define "&amp;
VLOOKUP(A79,SOURCE!B:S,15,0)&amp;IF(lookups!$N$2-LEN(VLOOKUP(A79,SOURCE!B:S,15,0))&gt;=0,REPT(" ",lookups!$N$2-LEN(VLOOKUP(A79,SOURCE!B:S,15,0))),"")&amp;
TEXT(A79,"???0")&amp;IF(VLOOKUP(A79,SOURCE!B:S,16,0)="","","   "&amp;VLOOKUP(A79,SOURCE!B:S,16,0)
))))
)</f>
        <v>#define ITM_cos                       74</v>
      </c>
    </row>
    <row r="80" customFormat="false" ht="15.75" hidden="false" customHeight="false" outlineLevel="0" collapsed="false">
      <c r="A80" s="0" t="n">
        <f aca="false">C79</f>
        <v>75</v>
      </c>
      <c r="B80" s="0" t="str">
        <f aca="false">VLOOKUP(A80,SOURCE!B:S,15,0)</f>
        <v>ITM_cosh</v>
      </c>
      <c r="C80" s="0" t="n">
        <f aca="false">IF(
ISNUMBER(INDEX(SOURCE!B:B,MATCH(A80,SOURCE!B:B,0)+1)),
  VALUE(INDEX(SOURCE!B:B,MATCH(A80,SOURCE!B:B,0)+1)),
  "")</f>
        <v>76</v>
      </c>
      <c r="D80" s="265" t="str">
        <f aca="false">IF(A80&lt;&gt;INT(A80),B80,
IF(A80&lt;0,VLOOKUP(A80,lookups!A$1:B$25,2,0),
IF(ISNA(B80),"",
IF(OR(ISBLANK(A80),ISNA(B80),B80=0),
"",
"#define "&amp;
VLOOKUP(A80,SOURCE!B:S,15,0)&amp;IF(lookups!$N$2-LEN(VLOOKUP(A80,SOURCE!B:S,15,0))&gt;=0,REPT(" ",lookups!$N$2-LEN(VLOOKUP(A80,SOURCE!B:S,15,0))),"")&amp;
TEXT(A80,"???0")&amp;IF(VLOOKUP(A80,SOURCE!B:S,16,0)="","","   "&amp;VLOOKUP(A80,SOURCE!B:S,16,0)
))))
)</f>
        <v>#define ITM_cosh                      75</v>
      </c>
    </row>
    <row r="81" customFormat="false" ht="15.75" hidden="false" customHeight="false" outlineLevel="0" collapsed="false">
      <c r="A81" s="0" t="n">
        <f aca="false">C80</f>
        <v>76</v>
      </c>
      <c r="B81" s="0" t="str">
        <f aca="false">VLOOKUP(A81,SOURCE!B:S,15,0)</f>
        <v>ITM_sin</v>
      </c>
      <c r="C81" s="0" t="n">
        <f aca="false">IF(
ISNUMBER(INDEX(SOURCE!B:B,MATCH(A81,SOURCE!B:B,0)+1)),
  VALUE(INDEX(SOURCE!B:B,MATCH(A81,SOURCE!B:B,0)+1)),
  "")</f>
        <v>77</v>
      </c>
      <c r="D81" s="265" t="str">
        <f aca="false">IF(A81&lt;&gt;INT(A81),B81,
IF(A81&lt;0,VLOOKUP(A81,lookups!A$1:B$25,2,0),
IF(ISNA(B81),"",
IF(OR(ISBLANK(A81),ISNA(B81),B81=0),
"",
"#define "&amp;
VLOOKUP(A81,SOURCE!B:S,15,0)&amp;IF(lookups!$N$2-LEN(VLOOKUP(A81,SOURCE!B:S,15,0))&gt;=0,REPT(" ",lookups!$N$2-LEN(VLOOKUP(A81,SOURCE!B:S,15,0))),"")&amp;
TEXT(A81,"???0")&amp;IF(VLOOKUP(A81,SOURCE!B:S,16,0)="","","   "&amp;VLOOKUP(A81,SOURCE!B:S,16,0)
))))
)</f>
        <v>#define ITM_sin                       76</v>
      </c>
    </row>
    <row r="82" customFormat="false" ht="15.75" hidden="false" customHeight="false" outlineLevel="0" collapsed="false">
      <c r="A82" s="0" t="n">
        <f aca="false">C81</f>
        <v>77</v>
      </c>
      <c r="B82" s="0" t="str">
        <f aca="false">VLOOKUP(A82,SOURCE!B:S,15,0)</f>
        <v>ITM_KEYQ</v>
      </c>
      <c r="C82" s="0" t="n">
        <f aca="false">IF(
ISNUMBER(INDEX(SOURCE!B:B,MATCH(A82,SOURCE!B:B,0)+1)),
  VALUE(INDEX(SOURCE!B:B,MATCH(A82,SOURCE!B:B,0)+1)),
  "")</f>
        <v>78</v>
      </c>
      <c r="D82" s="265" t="str">
        <f aca="false">IF(A82&lt;&gt;INT(A82),B82,
IF(A82&lt;0,VLOOKUP(A82,lookups!A$1:B$25,2,0),
IF(ISNA(B82),"",
IF(OR(ISBLANK(A82),ISNA(B82),B82=0),
"",
"#define "&amp;
VLOOKUP(A82,SOURCE!B:S,15,0)&amp;IF(lookups!$N$2-LEN(VLOOKUP(A82,SOURCE!B:S,15,0))&gt;=0,REPT(" ",lookups!$N$2-LEN(VLOOKUP(A82,SOURCE!B:S,15,0))),"")&amp;
TEXT(A82,"???0")&amp;IF(VLOOKUP(A82,SOURCE!B:S,16,0)="","","   "&amp;VLOOKUP(A82,SOURCE!B:S,16,0)
))))
)</f>
        <v>#define ITM_KEYQ                      77</v>
      </c>
    </row>
    <row r="83" customFormat="false" ht="15.75" hidden="false" customHeight="false" outlineLevel="0" collapsed="false">
      <c r="A83" s="0" t="n">
        <f aca="false">C82</f>
        <v>78</v>
      </c>
      <c r="B83" s="0" t="str">
        <f aca="false">VLOOKUP(A83,SOURCE!B:S,15,0)</f>
        <v>ITM_sinh</v>
      </c>
      <c r="C83" s="0" t="n">
        <f aca="false">IF(
ISNUMBER(INDEX(SOURCE!B:B,MATCH(A83,SOURCE!B:B,0)+1)),
  VALUE(INDEX(SOURCE!B:B,MATCH(A83,SOURCE!B:B,0)+1)),
  "")</f>
        <v>79</v>
      </c>
      <c r="D83" s="265" t="str">
        <f aca="false">IF(A83&lt;&gt;INT(A83),B83,
IF(A83&lt;0,VLOOKUP(A83,lookups!A$1:B$25,2,0),
IF(ISNA(B83),"",
IF(OR(ISBLANK(A83),ISNA(B83),B83=0),
"",
"#define "&amp;
VLOOKUP(A83,SOURCE!B:S,15,0)&amp;IF(lookups!$N$2-LEN(VLOOKUP(A83,SOURCE!B:S,15,0))&gt;=0,REPT(" ",lookups!$N$2-LEN(VLOOKUP(A83,SOURCE!B:S,15,0))),"")&amp;
TEXT(A83,"???0")&amp;IF(VLOOKUP(A83,SOURCE!B:S,16,0)="","","   "&amp;VLOOKUP(A83,SOURCE!B:S,16,0)
))))
)</f>
        <v>#define ITM_sinh                      78</v>
      </c>
    </row>
    <row r="84" customFormat="false" ht="15.75" hidden="false" customHeight="false" outlineLevel="0" collapsed="false">
      <c r="A84" s="0" t="n">
        <f aca="false">C83</f>
        <v>79</v>
      </c>
      <c r="B84" s="0" t="str">
        <f aca="false">VLOOKUP(A84,SOURCE!B:S,15,0)</f>
        <v>ITM_tan</v>
      </c>
      <c r="C84" s="0" t="n">
        <f aca="false">IF(
ISNUMBER(INDEX(SOURCE!B:B,MATCH(A84,SOURCE!B:B,0)+1)),
  VALUE(INDEX(SOURCE!B:B,MATCH(A84,SOURCE!B:B,0)+1)),
  "")</f>
        <v>80</v>
      </c>
      <c r="D84" s="265" t="str">
        <f aca="false">IF(A84&lt;&gt;INT(A84),B84,
IF(A84&lt;0,VLOOKUP(A84,lookups!A$1:B$25,2,0),
IF(ISNA(B84),"",
IF(OR(ISBLANK(A84),ISNA(B84),B84=0),
"",
"#define "&amp;
VLOOKUP(A84,SOURCE!B:S,15,0)&amp;IF(lookups!$N$2-LEN(VLOOKUP(A84,SOURCE!B:S,15,0))&gt;=0,REPT(" ",lookups!$N$2-LEN(VLOOKUP(A84,SOURCE!B:S,15,0))),"")&amp;
TEXT(A84,"???0")&amp;IF(VLOOKUP(A84,SOURCE!B:S,16,0)="","","   "&amp;VLOOKUP(A84,SOURCE!B:S,16,0)
))))
)</f>
        <v>#define ITM_tan                       79</v>
      </c>
    </row>
    <row r="85" customFormat="false" ht="15.75" hidden="false" customHeight="false" outlineLevel="0" collapsed="false">
      <c r="A85" s="0" t="n">
        <f aca="false">C84</f>
        <v>80</v>
      </c>
      <c r="B85" s="0" t="str">
        <f aca="false">VLOOKUP(A85,SOURCE!B:S,15,0)</f>
        <v>ITM_tanh</v>
      </c>
      <c r="C85" s="0" t="n">
        <f aca="false">IF(
ISNUMBER(INDEX(SOURCE!B:B,MATCH(A85,SOURCE!B:B,0)+1)),
  VALUE(INDEX(SOURCE!B:B,MATCH(A85,SOURCE!B:B,0)+1)),
  "")</f>
        <v>81</v>
      </c>
      <c r="D85" s="265" t="str">
        <f aca="false">IF(A85&lt;&gt;INT(A85),B85,
IF(A85&lt;0,VLOOKUP(A85,lookups!A$1:B$25,2,0),
IF(ISNA(B85),"",
IF(OR(ISBLANK(A85),ISNA(B85),B85=0),
"",
"#define "&amp;
VLOOKUP(A85,SOURCE!B:S,15,0)&amp;IF(lookups!$N$2-LEN(VLOOKUP(A85,SOURCE!B:S,15,0))&gt;=0,REPT(" ",lookups!$N$2-LEN(VLOOKUP(A85,SOURCE!B:S,15,0))),"")&amp;
TEXT(A85,"???0")&amp;IF(VLOOKUP(A85,SOURCE!B:S,16,0)="","","   "&amp;VLOOKUP(A85,SOURCE!B:S,16,0)
))))
)</f>
        <v>#define ITM_tanh                      80</v>
      </c>
    </row>
    <row r="86" customFormat="false" ht="15.75" hidden="false" customHeight="false" outlineLevel="0" collapsed="false">
      <c r="A86" s="0" t="n">
        <f aca="false">C85</f>
        <v>81</v>
      </c>
      <c r="B86" s="0" t="str">
        <f aca="false">VLOOKUP(A86,SOURCE!B:S,15,0)</f>
        <v>ITM_arccos</v>
      </c>
      <c r="C86" s="0" t="n">
        <f aca="false">IF(
ISNUMBER(INDEX(SOURCE!B:B,MATCH(A86,SOURCE!B:B,0)+1)),
  VALUE(INDEX(SOURCE!B:B,MATCH(A86,SOURCE!B:B,0)+1)),
  "")</f>
        <v>82</v>
      </c>
      <c r="D86" s="265" t="str">
        <f aca="false">IF(A86&lt;&gt;INT(A86),B86,
IF(A86&lt;0,VLOOKUP(A86,lookups!A$1:B$25,2,0),
IF(ISNA(B86),"",
IF(OR(ISBLANK(A86),ISNA(B86),B86=0),
"",
"#define "&amp;
VLOOKUP(A86,SOURCE!B:S,15,0)&amp;IF(lookups!$N$2-LEN(VLOOKUP(A86,SOURCE!B:S,15,0))&gt;=0,REPT(" ",lookups!$N$2-LEN(VLOOKUP(A86,SOURCE!B:S,15,0))),"")&amp;
TEXT(A86,"???0")&amp;IF(VLOOKUP(A86,SOURCE!B:S,16,0)="","","   "&amp;VLOOKUP(A86,SOURCE!B:S,16,0)
))))
)</f>
        <v>#define ITM_arccos                    81</v>
      </c>
    </row>
    <row r="87" customFormat="false" ht="15.75" hidden="false" customHeight="false" outlineLevel="0" collapsed="false">
      <c r="A87" s="0" t="n">
        <f aca="false">C86</f>
        <v>82</v>
      </c>
      <c r="B87" s="0" t="str">
        <f aca="false">VLOOKUP(A87,SOURCE!B:S,15,0)</f>
        <v>ITM_arcosh</v>
      </c>
      <c r="C87" s="0" t="n">
        <f aca="false">IF(
ISNUMBER(INDEX(SOURCE!B:B,MATCH(A87,SOURCE!B:B,0)+1)),
  VALUE(INDEX(SOURCE!B:B,MATCH(A87,SOURCE!B:B,0)+1)),
  "")</f>
        <v>83</v>
      </c>
      <c r="D87" s="265" t="str">
        <f aca="false">IF(A87&lt;&gt;INT(A87),B87,
IF(A87&lt;0,VLOOKUP(A87,lookups!A$1:B$25,2,0),
IF(ISNA(B87),"",
IF(OR(ISBLANK(A87),ISNA(B87),B87=0),
"",
"#define "&amp;
VLOOKUP(A87,SOURCE!B:S,15,0)&amp;IF(lookups!$N$2-LEN(VLOOKUP(A87,SOURCE!B:S,15,0))&gt;=0,REPT(" ",lookups!$N$2-LEN(VLOOKUP(A87,SOURCE!B:S,15,0))),"")&amp;
TEXT(A87,"???0")&amp;IF(VLOOKUP(A87,SOURCE!B:S,16,0)="","","   "&amp;VLOOKUP(A87,SOURCE!B:S,16,0)
))))
)</f>
        <v>#define ITM_arcosh                    82</v>
      </c>
    </row>
    <row r="88" customFormat="false" ht="15.75" hidden="false" customHeight="false" outlineLevel="0" collapsed="false">
      <c r="A88" s="0" t="n">
        <f aca="false">C87</f>
        <v>83</v>
      </c>
      <c r="B88" s="0" t="str">
        <f aca="false">VLOOKUP(A88,SOURCE!B:S,15,0)</f>
        <v>ITM_arcsin</v>
      </c>
      <c r="C88" s="0" t="n">
        <f aca="false">IF(
ISNUMBER(INDEX(SOURCE!B:B,MATCH(A88,SOURCE!B:B,0)+1)),
  VALUE(INDEX(SOURCE!B:B,MATCH(A88,SOURCE!B:B,0)+1)),
  "")</f>
        <v>84</v>
      </c>
      <c r="D88" s="265" t="str">
        <f aca="false">IF(A88&lt;&gt;INT(A88),B88,
IF(A88&lt;0,VLOOKUP(A88,lookups!A$1:B$25,2,0),
IF(ISNA(B88),"",
IF(OR(ISBLANK(A88),ISNA(B88),B88=0),
"",
"#define "&amp;
VLOOKUP(A88,SOURCE!B:S,15,0)&amp;IF(lookups!$N$2-LEN(VLOOKUP(A88,SOURCE!B:S,15,0))&gt;=0,REPT(" ",lookups!$N$2-LEN(VLOOKUP(A88,SOURCE!B:S,15,0))),"")&amp;
TEXT(A88,"???0")&amp;IF(VLOOKUP(A88,SOURCE!B:S,16,0)="","","   "&amp;VLOOKUP(A88,SOURCE!B:S,16,0)
))))
)</f>
        <v>#define ITM_arcsin                    83</v>
      </c>
    </row>
    <row r="89" customFormat="false" ht="15.75" hidden="false" customHeight="false" outlineLevel="0" collapsed="false">
      <c r="A89" s="0" t="n">
        <f aca="false">C88</f>
        <v>84</v>
      </c>
      <c r="B89" s="0" t="str">
        <f aca="false">VLOOKUP(A89,SOURCE!B:S,15,0)</f>
        <v>ITM_arsinh</v>
      </c>
      <c r="C89" s="0" t="n">
        <f aca="false">IF(
ISNUMBER(INDEX(SOURCE!B:B,MATCH(A89,SOURCE!B:B,0)+1)),
  VALUE(INDEX(SOURCE!B:B,MATCH(A89,SOURCE!B:B,0)+1)),
  "")</f>
        <v>85</v>
      </c>
      <c r="D89" s="265" t="str">
        <f aca="false">IF(A89&lt;&gt;INT(A89),B89,
IF(A89&lt;0,VLOOKUP(A89,lookups!A$1:B$25,2,0),
IF(ISNA(B89),"",
IF(OR(ISBLANK(A89),ISNA(B89),B89=0),
"",
"#define "&amp;
VLOOKUP(A89,SOURCE!B:S,15,0)&amp;IF(lookups!$N$2-LEN(VLOOKUP(A89,SOURCE!B:S,15,0))&gt;=0,REPT(" ",lookups!$N$2-LEN(VLOOKUP(A89,SOURCE!B:S,15,0))),"")&amp;
TEXT(A89,"???0")&amp;IF(VLOOKUP(A89,SOURCE!B:S,16,0)="","","   "&amp;VLOOKUP(A89,SOURCE!B:S,16,0)
))))
)</f>
        <v>#define ITM_arsinh                    84</v>
      </c>
    </row>
    <row r="90" customFormat="false" ht="15.75" hidden="false" customHeight="false" outlineLevel="0" collapsed="false">
      <c r="A90" s="0" t="n">
        <f aca="false">C89</f>
        <v>85</v>
      </c>
      <c r="B90" s="0" t="str">
        <f aca="false">VLOOKUP(A90,SOURCE!B:S,15,0)</f>
        <v>ITM_arctan</v>
      </c>
      <c r="C90" s="0" t="n">
        <f aca="false">IF(
ISNUMBER(INDEX(SOURCE!B:B,MATCH(A90,SOURCE!B:B,0)+1)),
  VALUE(INDEX(SOURCE!B:B,MATCH(A90,SOURCE!B:B,0)+1)),
  "")</f>
        <v>86</v>
      </c>
      <c r="D90" s="265" t="str">
        <f aca="false">IF(A90&lt;&gt;INT(A90),B90,
IF(A90&lt;0,VLOOKUP(A90,lookups!A$1:B$25,2,0),
IF(ISNA(B90),"",
IF(OR(ISBLANK(A90),ISNA(B90),B90=0),
"",
"#define "&amp;
VLOOKUP(A90,SOURCE!B:S,15,0)&amp;IF(lookups!$N$2-LEN(VLOOKUP(A90,SOURCE!B:S,15,0))&gt;=0,REPT(" ",lookups!$N$2-LEN(VLOOKUP(A90,SOURCE!B:S,15,0))),"")&amp;
TEXT(A90,"???0")&amp;IF(VLOOKUP(A90,SOURCE!B:S,16,0)="","","   "&amp;VLOOKUP(A90,SOURCE!B:S,16,0)
))))
)</f>
        <v>#define ITM_arctan                    85</v>
      </c>
    </row>
    <row r="91" customFormat="false" ht="15.75" hidden="false" customHeight="false" outlineLevel="0" collapsed="false">
      <c r="A91" s="0" t="n">
        <f aca="false">C90</f>
        <v>86</v>
      </c>
      <c r="B91" s="0" t="str">
        <f aca="false">VLOOKUP(A91,SOURCE!B:S,15,0)</f>
        <v>ITM_artanh</v>
      </c>
      <c r="C91" s="0" t="n">
        <f aca="false">IF(
ISNUMBER(INDEX(SOURCE!B:B,MATCH(A91,SOURCE!B:B,0)+1)),
  VALUE(INDEX(SOURCE!B:B,MATCH(A91,SOURCE!B:B,0)+1)),
  "")</f>
        <v>87</v>
      </c>
      <c r="D91" s="265" t="str">
        <f aca="false">IF(A91&lt;&gt;INT(A91),B91,
IF(A91&lt;0,VLOOKUP(A91,lookups!A$1:B$25,2,0),
IF(ISNA(B91),"",
IF(OR(ISBLANK(A91),ISNA(B91),B91=0),
"",
"#define "&amp;
VLOOKUP(A91,SOURCE!B:S,15,0)&amp;IF(lookups!$N$2-LEN(VLOOKUP(A91,SOURCE!B:S,15,0))&gt;=0,REPT(" ",lookups!$N$2-LEN(VLOOKUP(A91,SOURCE!B:S,15,0))),"")&amp;
TEXT(A91,"???0")&amp;IF(VLOOKUP(A91,SOURCE!B:S,16,0)="","","   "&amp;VLOOKUP(A91,SOURCE!B:S,16,0)
))))
)</f>
        <v>#define ITM_artanh                    86</v>
      </c>
    </row>
    <row r="92" customFormat="false" ht="15.75" hidden="false" customHeight="false" outlineLevel="0" collapsed="false">
      <c r="A92" s="0" t="n">
        <f aca="false">C91</f>
        <v>87</v>
      </c>
      <c r="B92" s="0" t="str">
        <f aca="false">VLOOKUP(A92,SOURCE!B:S,15,0)</f>
        <v>ITM_CEIL</v>
      </c>
      <c r="C92" s="0" t="n">
        <f aca="false">IF(
ISNUMBER(INDEX(SOURCE!B:B,MATCH(A92,SOURCE!B:B,0)+1)),
  VALUE(INDEX(SOURCE!B:B,MATCH(A92,SOURCE!B:B,0)+1)),
  "")</f>
        <v>88</v>
      </c>
      <c r="D92" s="265" t="str">
        <f aca="false">IF(A92&lt;&gt;INT(A92),B92,
IF(A92&lt;0,VLOOKUP(A92,lookups!A$1:B$25,2,0),
IF(ISNA(B92),"",
IF(OR(ISBLANK(A92),ISNA(B92),B92=0),
"",
"#define "&amp;
VLOOKUP(A92,SOURCE!B:S,15,0)&amp;IF(lookups!$N$2-LEN(VLOOKUP(A92,SOURCE!B:S,15,0))&gt;=0,REPT(" ",lookups!$N$2-LEN(VLOOKUP(A92,SOURCE!B:S,15,0))),"")&amp;
TEXT(A92,"???0")&amp;IF(VLOOKUP(A92,SOURCE!B:S,16,0)="","","   "&amp;VLOOKUP(A92,SOURCE!B:S,16,0)
))))
)</f>
        <v>#define ITM_CEIL                      87</v>
      </c>
    </row>
    <row r="93" customFormat="false" ht="15.75" hidden="false" customHeight="false" outlineLevel="0" collapsed="false">
      <c r="A93" s="0" t="n">
        <f aca="false">C92</f>
        <v>88</v>
      </c>
      <c r="B93" s="0" t="str">
        <f aca="false">VLOOKUP(A93,SOURCE!B:S,15,0)</f>
        <v>ITM_FLOOR</v>
      </c>
      <c r="C93" s="0" t="n">
        <f aca="false">IF(
ISNUMBER(INDEX(SOURCE!B:B,MATCH(A93,SOURCE!B:B,0)+1)),
  VALUE(INDEX(SOURCE!B:B,MATCH(A93,SOURCE!B:B,0)+1)),
  "")</f>
        <v>89</v>
      </c>
      <c r="D93" s="265" t="str">
        <f aca="false">IF(A93&lt;&gt;INT(A93),B93,
IF(A93&lt;0,VLOOKUP(A93,lookups!A$1:B$25,2,0),
IF(ISNA(B93),"",
IF(OR(ISBLANK(A93),ISNA(B93),B93=0),
"",
"#define "&amp;
VLOOKUP(A93,SOURCE!B:S,15,0)&amp;IF(lookups!$N$2-LEN(VLOOKUP(A93,SOURCE!B:S,15,0))&gt;=0,REPT(" ",lookups!$N$2-LEN(VLOOKUP(A93,SOURCE!B:S,15,0))),"")&amp;
TEXT(A93,"???0")&amp;IF(VLOOKUP(A93,SOURCE!B:S,16,0)="","","   "&amp;VLOOKUP(A93,SOURCE!B:S,16,0)
))))
)</f>
        <v>#define ITM_FLOOR                     88</v>
      </c>
    </row>
    <row r="94" customFormat="false" ht="15.75" hidden="false" customHeight="false" outlineLevel="0" collapsed="false">
      <c r="A94" s="0" t="n">
        <f aca="false">C93</f>
        <v>89</v>
      </c>
      <c r="B94" s="0" t="str">
        <f aca="false">VLOOKUP(A94,SOURCE!B:S,15,0)</f>
        <v>ITM_GCD</v>
      </c>
      <c r="C94" s="0" t="n">
        <f aca="false">IF(
ISNUMBER(INDEX(SOURCE!B:B,MATCH(A94,SOURCE!B:B,0)+1)),
  VALUE(INDEX(SOURCE!B:B,MATCH(A94,SOURCE!B:B,0)+1)),
  "")</f>
        <v>90</v>
      </c>
      <c r="D94" s="265" t="str">
        <f aca="false">IF(A94&lt;&gt;INT(A94),B94,
IF(A94&lt;0,VLOOKUP(A94,lookups!A$1:B$25,2,0),
IF(ISNA(B94),"",
IF(OR(ISBLANK(A94),ISNA(B94),B94=0),
"",
"#define "&amp;
VLOOKUP(A94,SOURCE!B:S,15,0)&amp;IF(lookups!$N$2-LEN(VLOOKUP(A94,SOURCE!B:S,15,0))&gt;=0,REPT(" ",lookups!$N$2-LEN(VLOOKUP(A94,SOURCE!B:S,15,0))),"")&amp;
TEXT(A94,"???0")&amp;IF(VLOOKUP(A94,SOURCE!B:S,16,0)="","","   "&amp;VLOOKUP(A94,SOURCE!B:S,16,0)
))))
)</f>
        <v>#define ITM_GCD                       89</v>
      </c>
    </row>
    <row r="95" customFormat="false" ht="15.75" hidden="false" customHeight="false" outlineLevel="0" collapsed="false">
      <c r="A95" s="0" t="n">
        <f aca="false">C94</f>
        <v>90</v>
      </c>
      <c r="B95" s="0" t="str">
        <f aca="false">VLOOKUP(A95,SOURCE!B:S,15,0)</f>
        <v>ITM_LCM</v>
      </c>
      <c r="C95" s="0" t="n">
        <f aca="false">IF(
ISNUMBER(INDEX(SOURCE!B:B,MATCH(A95,SOURCE!B:B,0)+1)),
  VALUE(INDEX(SOURCE!B:B,MATCH(A95,SOURCE!B:B,0)+1)),
  "")</f>
        <v>91</v>
      </c>
      <c r="D95" s="265" t="str">
        <f aca="false">IF(A95&lt;&gt;INT(A95),B95,
IF(A95&lt;0,VLOOKUP(A95,lookups!A$1:B$25,2,0),
IF(ISNA(B95),"",
IF(OR(ISBLANK(A95),ISNA(B95),B95=0),
"",
"#define "&amp;
VLOOKUP(A95,SOURCE!B:S,15,0)&amp;IF(lookups!$N$2-LEN(VLOOKUP(A95,SOURCE!B:S,15,0))&gt;=0,REPT(" ",lookups!$N$2-LEN(VLOOKUP(A95,SOURCE!B:S,15,0))),"")&amp;
TEXT(A95,"???0")&amp;IF(VLOOKUP(A95,SOURCE!B:S,16,0)="","","   "&amp;VLOOKUP(A95,SOURCE!B:S,16,0)
))))
)</f>
        <v>#define ITM_LCM                       90</v>
      </c>
    </row>
    <row r="96" customFormat="false" ht="15.75" hidden="false" customHeight="false" outlineLevel="0" collapsed="false">
      <c r="A96" s="0" t="n">
        <f aca="false">C95</f>
        <v>91</v>
      </c>
      <c r="B96" s="0" t="str">
        <f aca="false">VLOOKUP(A96,SOURCE!B:S,15,0)</f>
        <v>ITM_DEC</v>
      </c>
      <c r="C96" s="0" t="n">
        <f aca="false">IF(
ISNUMBER(INDEX(SOURCE!B:B,MATCH(A96,SOURCE!B:B,0)+1)),
  VALUE(INDEX(SOURCE!B:B,MATCH(A96,SOURCE!B:B,0)+1)),
  "")</f>
        <v>92</v>
      </c>
      <c r="D96" s="265" t="str">
        <f aca="false">IF(A96&lt;&gt;INT(A96),B96,
IF(A96&lt;0,VLOOKUP(A96,lookups!A$1:B$25,2,0),
IF(ISNA(B96),"",
IF(OR(ISBLANK(A96),ISNA(B96),B96=0),
"",
"#define "&amp;
VLOOKUP(A96,SOURCE!B:S,15,0)&amp;IF(lookups!$N$2-LEN(VLOOKUP(A96,SOURCE!B:S,15,0))&gt;=0,REPT(" ",lookups!$N$2-LEN(VLOOKUP(A96,SOURCE!B:S,15,0))),"")&amp;
TEXT(A96,"???0")&amp;IF(VLOOKUP(A96,SOURCE!B:S,16,0)="","","   "&amp;VLOOKUP(A96,SOURCE!B:S,16,0)
))))
)</f>
        <v>#define ITM_DEC                       91</v>
      </c>
    </row>
    <row r="97" customFormat="false" ht="15.75" hidden="false" customHeight="false" outlineLevel="0" collapsed="false">
      <c r="A97" s="0" t="n">
        <f aca="false">C96</f>
        <v>92</v>
      </c>
      <c r="B97" s="0" t="str">
        <f aca="false">VLOOKUP(A97,SOURCE!B:S,15,0)</f>
        <v>ITM_INC</v>
      </c>
      <c r="C97" s="0" t="n">
        <f aca="false">IF(
ISNUMBER(INDEX(SOURCE!B:B,MATCH(A97,SOURCE!B:B,0)+1)),
  VALUE(INDEX(SOURCE!B:B,MATCH(A97,SOURCE!B:B,0)+1)),
  "")</f>
        <v>93</v>
      </c>
      <c r="D97" s="265" t="str">
        <f aca="false">IF(A97&lt;&gt;INT(A97),B97,
IF(A97&lt;0,VLOOKUP(A97,lookups!A$1:B$25,2,0),
IF(ISNA(B97),"",
IF(OR(ISBLANK(A97),ISNA(B97),B97=0),
"",
"#define "&amp;
VLOOKUP(A97,SOURCE!B:S,15,0)&amp;IF(lookups!$N$2-LEN(VLOOKUP(A97,SOURCE!B:S,15,0))&gt;=0,REPT(" ",lookups!$N$2-LEN(VLOOKUP(A97,SOURCE!B:S,15,0))),"")&amp;
TEXT(A97,"???0")&amp;IF(VLOOKUP(A97,SOURCE!B:S,16,0)="","","   "&amp;VLOOKUP(A97,SOURCE!B:S,16,0)
))))
)</f>
        <v>#define ITM_INC                       92</v>
      </c>
    </row>
    <row r="98" customFormat="false" ht="15.75" hidden="false" customHeight="false" outlineLevel="0" collapsed="false">
      <c r="A98" s="0" t="n">
        <f aca="false">C97</f>
        <v>93</v>
      </c>
      <c r="B98" s="0" t="str">
        <f aca="false">VLOOKUP(A98,SOURCE!B:S,15,0)</f>
        <v>ITM_IP</v>
      </c>
      <c r="C98" s="0" t="n">
        <f aca="false">IF(
ISNUMBER(INDEX(SOURCE!B:B,MATCH(A98,SOURCE!B:B,0)+1)),
  VALUE(INDEX(SOURCE!B:B,MATCH(A98,SOURCE!B:B,0)+1)),
  "")</f>
        <v>94</v>
      </c>
      <c r="D98" s="265" t="str">
        <f aca="false">IF(A98&lt;&gt;INT(A98),B98,
IF(A98&lt;0,VLOOKUP(A98,lookups!A$1:B$25,2,0),
IF(ISNA(B98),"",
IF(OR(ISBLANK(A98),ISNA(B98),B98=0),
"",
"#define "&amp;
VLOOKUP(A98,SOURCE!B:S,15,0)&amp;IF(lookups!$N$2-LEN(VLOOKUP(A98,SOURCE!B:S,15,0))&gt;=0,REPT(" ",lookups!$N$2-LEN(VLOOKUP(A98,SOURCE!B:S,15,0))),"")&amp;
TEXT(A98,"???0")&amp;IF(VLOOKUP(A98,SOURCE!B:S,16,0)="","","   "&amp;VLOOKUP(A98,SOURCE!B:S,16,0)
))))
)</f>
        <v>#define ITM_IP                        93</v>
      </c>
    </row>
    <row r="99" customFormat="false" ht="15.75" hidden="false" customHeight="false" outlineLevel="0" collapsed="false">
      <c r="A99" s="0" t="n">
        <f aca="false">C98</f>
        <v>94</v>
      </c>
      <c r="B99" s="0" t="str">
        <f aca="false">VLOOKUP(A99,SOURCE!B:S,15,0)</f>
        <v>ITM_FP</v>
      </c>
      <c r="C99" s="0" t="n">
        <f aca="false">IF(
ISNUMBER(INDEX(SOURCE!B:B,MATCH(A99,SOURCE!B:B,0)+1)),
  VALUE(INDEX(SOURCE!B:B,MATCH(A99,SOURCE!B:B,0)+1)),
  "")</f>
        <v>95</v>
      </c>
      <c r="D99" s="265" t="str">
        <f aca="false">IF(A99&lt;&gt;INT(A99),B99,
IF(A99&lt;0,VLOOKUP(A99,lookups!A$1:B$25,2,0),
IF(ISNA(B99),"",
IF(OR(ISBLANK(A99),ISNA(B99),B99=0),
"",
"#define "&amp;
VLOOKUP(A99,SOURCE!B:S,15,0)&amp;IF(lookups!$N$2-LEN(VLOOKUP(A99,SOURCE!B:S,15,0))&gt;=0,REPT(" ",lookups!$N$2-LEN(VLOOKUP(A99,SOURCE!B:S,15,0))),"")&amp;
TEXT(A99,"???0")&amp;IF(VLOOKUP(A99,SOURCE!B:S,16,0)="","","   "&amp;VLOOKUP(A99,SOURCE!B:S,16,0)
))))
)</f>
        <v>#define ITM_FP                        94</v>
      </c>
    </row>
    <row r="100" customFormat="false" ht="15.75" hidden="false" customHeight="false" outlineLevel="0" collapsed="false">
      <c r="A100" s="0" t="n">
        <f aca="false">C99</f>
        <v>95</v>
      </c>
      <c r="B100" s="0" t="str">
        <f aca="false">VLOOKUP(A100,SOURCE!B:S,15,0)</f>
        <v>ITM_ADD</v>
      </c>
      <c r="C100" s="0" t="n">
        <f aca="false">IF(
ISNUMBER(INDEX(SOURCE!B:B,MATCH(A100,SOURCE!B:B,0)+1)),
  VALUE(INDEX(SOURCE!B:B,MATCH(A100,SOURCE!B:B,0)+1)),
  "")</f>
        <v>96</v>
      </c>
      <c r="D100" s="265" t="str">
        <f aca="false">IF(A100&lt;&gt;INT(A100),B100,
IF(A100&lt;0,VLOOKUP(A100,lookups!A$1:B$25,2,0),
IF(ISNA(B100),"",
IF(OR(ISBLANK(A100),ISNA(B100),B100=0),
"",
"#define "&amp;
VLOOKUP(A100,SOURCE!B:S,15,0)&amp;IF(lookups!$N$2-LEN(VLOOKUP(A100,SOURCE!B:S,15,0))&gt;=0,REPT(" ",lookups!$N$2-LEN(VLOOKUP(A100,SOURCE!B:S,15,0))),"")&amp;
TEXT(A100,"???0")&amp;IF(VLOOKUP(A100,SOURCE!B:S,16,0)="","","   "&amp;VLOOKUP(A100,SOURCE!B:S,16,0)
))))
)</f>
        <v>#define ITM_ADD                       95</v>
      </c>
    </row>
    <row r="101" customFormat="false" ht="15.75" hidden="false" customHeight="false" outlineLevel="0" collapsed="false">
      <c r="A101" s="0" t="n">
        <f aca="false">C100</f>
        <v>96</v>
      </c>
      <c r="B101" s="0" t="str">
        <f aca="false">VLOOKUP(A101,SOURCE!B:S,15,0)</f>
        <v>ITM_SUB</v>
      </c>
      <c r="C101" s="0" t="n">
        <f aca="false">IF(
ISNUMBER(INDEX(SOURCE!B:B,MATCH(A101,SOURCE!B:B,0)+1)),
  VALUE(INDEX(SOURCE!B:B,MATCH(A101,SOURCE!B:B,0)+1)),
  "")</f>
        <v>97</v>
      </c>
      <c r="D101" s="265" t="str">
        <f aca="false">IF(A101&lt;&gt;INT(A101),B101,
IF(A101&lt;0,VLOOKUP(A101,lookups!A$1:B$25,2,0),
IF(ISNA(B101),"",
IF(OR(ISBLANK(A101),ISNA(B101),B101=0),
"",
"#define "&amp;
VLOOKUP(A101,SOURCE!B:S,15,0)&amp;IF(lookups!$N$2-LEN(VLOOKUP(A101,SOURCE!B:S,15,0))&gt;=0,REPT(" ",lookups!$N$2-LEN(VLOOKUP(A101,SOURCE!B:S,15,0))),"")&amp;
TEXT(A101,"???0")&amp;IF(VLOOKUP(A101,SOURCE!B:S,16,0)="","","   "&amp;VLOOKUP(A101,SOURCE!B:S,16,0)
))))
)</f>
        <v>#define ITM_SUB                       96</v>
      </c>
    </row>
    <row r="102" customFormat="false" ht="15.75" hidden="false" customHeight="false" outlineLevel="0" collapsed="false">
      <c r="A102" s="0" t="n">
        <f aca="false">C101</f>
        <v>97</v>
      </c>
      <c r="B102" s="0" t="str">
        <f aca="false">VLOOKUP(A102,SOURCE!B:S,15,0)</f>
        <v>ITM_CHS</v>
      </c>
      <c r="C102" s="0" t="n">
        <f aca="false">IF(
ISNUMBER(INDEX(SOURCE!B:B,MATCH(A102,SOURCE!B:B,0)+1)),
  VALUE(INDEX(SOURCE!B:B,MATCH(A102,SOURCE!B:B,0)+1)),
  "")</f>
        <v>98</v>
      </c>
      <c r="D102" s="265" t="str">
        <f aca="false">IF(A102&lt;&gt;INT(A102),B102,
IF(A102&lt;0,VLOOKUP(A102,lookups!A$1:B$25,2,0),
IF(ISNA(B102),"",
IF(OR(ISBLANK(A102),ISNA(B102),B102=0),
"",
"#define "&amp;
VLOOKUP(A102,SOURCE!B:S,15,0)&amp;IF(lookups!$N$2-LEN(VLOOKUP(A102,SOURCE!B:S,15,0))&gt;=0,REPT(" ",lookups!$N$2-LEN(VLOOKUP(A102,SOURCE!B:S,15,0))),"")&amp;
TEXT(A102,"???0")&amp;IF(VLOOKUP(A102,SOURCE!B:S,16,0)="","","   "&amp;VLOOKUP(A102,SOURCE!B:S,16,0)
))))
)</f>
        <v>#define ITM_CHS                       97</v>
      </c>
    </row>
    <row r="103" customFormat="false" ht="15.75" hidden="false" customHeight="false" outlineLevel="0" collapsed="false">
      <c r="A103" s="0" t="n">
        <f aca="false">C102</f>
        <v>98</v>
      </c>
      <c r="B103" s="0" t="str">
        <f aca="false">VLOOKUP(A103,SOURCE!B:S,15,0)</f>
        <v>ITM_MULT</v>
      </c>
      <c r="C103" s="0" t="n">
        <f aca="false">IF(
ISNUMBER(INDEX(SOURCE!B:B,MATCH(A103,SOURCE!B:B,0)+1)),
  VALUE(INDEX(SOURCE!B:B,MATCH(A103,SOURCE!B:B,0)+1)),
  "")</f>
        <v>99</v>
      </c>
      <c r="D103" s="265" t="str">
        <f aca="false">IF(A103&lt;&gt;INT(A103),B103,
IF(A103&lt;0,VLOOKUP(A103,lookups!A$1:B$25,2,0),
IF(ISNA(B103),"",
IF(OR(ISBLANK(A103),ISNA(B103),B103=0),
"",
"#define "&amp;
VLOOKUP(A103,SOURCE!B:S,15,0)&amp;IF(lookups!$N$2-LEN(VLOOKUP(A103,SOURCE!B:S,15,0))&gt;=0,REPT(" ",lookups!$N$2-LEN(VLOOKUP(A103,SOURCE!B:S,15,0))),"")&amp;
TEXT(A103,"???0")&amp;IF(VLOOKUP(A103,SOURCE!B:S,16,0)="","","   "&amp;VLOOKUP(A103,SOURCE!B:S,16,0)
))))
)</f>
        <v>#define ITM_MULT                      98</v>
      </c>
    </row>
    <row r="104" customFormat="false" ht="15.75" hidden="false" customHeight="false" outlineLevel="0" collapsed="false">
      <c r="A104" s="0" t="n">
        <f aca="false">C103</f>
        <v>99</v>
      </c>
      <c r="B104" s="0" t="str">
        <f aca="false">VLOOKUP(A104,SOURCE!B:S,15,0)</f>
        <v>ITM_DIV</v>
      </c>
      <c r="C104" s="0" t="n">
        <f aca="false">IF(
ISNUMBER(INDEX(SOURCE!B:B,MATCH(A104,SOURCE!B:B,0)+1)),
  VALUE(INDEX(SOURCE!B:B,MATCH(A104,SOURCE!B:B,0)+1)),
  "")</f>
        <v>100</v>
      </c>
      <c r="D104" s="265" t="str">
        <f aca="false">IF(A104&lt;&gt;INT(A104),B104,
IF(A104&lt;0,VLOOKUP(A104,lookups!A$1:B$25,2,0),
IF(ISNA(B104),"",
IF(OR(ISBLANK(A104),ISNA(B104),B104=0),
"",
"#define "&amp;
VLOOKUP(A104,SOURCE!B:S,15,0)&amp;IF(lookups!$N$2-LEN(VLOOKUP(A104,SOURCE!B:S,15,0))&gt;=0,REPT(" ",lookups!$N$2-LEN(VLOOKUP(A104,SOURCE!B:S,15,0))),"")&amp;
TEXT(A104,"???0")&amp;IF(VLOOKUP(A104,SOURCE!B:S,16,0)="","","   "&amp;VLOOKUP(A104,SOURCE!B:S,16,0)
))))
)</f>
        <v>#define ITM_DIV                       99</v>
      </c>
    </row>
    <row r="105" customFormat="false" ht="15.75" hidden="false" customHeight="false" outlineLevel="0" collapsed="false">
      <c r="A105" s="0" t="n">
        <f aca="false">C104</f>
        <v>100</v>
      </c>
      <c r="B105" s="0" t="str">
        <f aca="false">VLOOKUP(A105,SOURCE!B:S,15,0)</f>
        <v>ITM_IDIV</v>
      </c>
      <c r="C105" s="0" t="n">
        <f aca="false">IF(
ISNUMBER(INDEX(SOURCE!B:B,MATCH(A105,SOURCE!B:B,0)+1)),
  VALUE(INDEX(SOURCE!B:B,MATCH(A105,SOURCE!B:B,0)+1)),
  "")</f>
        <v>101</v>
      </c>
      <c r="D105" s="265" t="str">
        <f aca="false">IF(A105&lt;&gt;INT(A105),B105,
IF(A105&lt;0,VLOOKUP(A105,lookups!A$1:B$25,2,0),
IF(ISNA(B105),"",
IF(OR(ISBLANK(A105),ISNA(B105),B105=0),
"",
"#define "&amp;
VLOOKUP(A105,SOURCE!B:S,15,0)&amp;IF(lookups!$N$2-LEN(VLOOKUP(A105,SOURCE!B:S,15,0))&gt;=0,REPT(" ",lookups!$N$2-LEN(VLOOKUP(A105,SOURCE!B:S,15,0))),"")&amp;
TEXT(A105,"???0")&amp;IF(VLOOKUP(A105,SOURCE!B:S,16,0)="","","   "&amp;VLOOKUP(A105,SOURCE!B:S,16,0)
))))
)</f>
        <v>#define ITM_IDIV                     100</v>
      </c>
    </row>
    <row r="106" customFormat="false" ht="15.75" hidden="false" customHeight="false" outlineLevel="0" collapsed="false">
      <c r="A106" s="0" t="n">
        <f aca="false">C105</f>
        <v>101</v>
      </c>
      <c r="B106" s="0" t="str">
        <f aca="false">VLOOKUP(A106,SOURCE!B:S,15,0)</f>
        <v>ITM_VIEW</v>
      </c>
      <c r="C106" s="0" t="n">
        <f aca="false">IF(
ISNUMBER(INDEX(SOURCE!B:B,MATCH(A106,SOURCE!B:B,0)+1)),
  VALUE(INDEX(SOURCE!B:B,MATCH(A106,SOURCE!B:B,0)+1)),
  "")</f>
        <v>102</v>
      </c>
      <c r="D106" s="265" t="str">
        <f aca="false">IF(A106&lt;&gt;INT(A106),B106,
IF(A106&lt;0,VLOOKUP(A106,lookups!A$1:B$25,2,0),
IF(ISNA(B106),"",
IF(OR(ISBLANK(A106),ISNA(B106),B106=0),
"",
"#define "&amp;
VLOOKUP(A106,SOURCE!B:S,15,0)&amp;IF(lookups!$N$2-LEN(VLOOKUP(A106,SOURCE!B:S,15,0))&gt;=0,REPT(" ",lookups!$N$2-LEN(VLOOKUP(A106,SOURCE!B:S,15,0))),"")&amp;
TEXT(A106,"???0")&amp;IF(VLOOKUP(A106,SOURCE!B:S,16,0)="","","   "&amp;VLOOKUP(A106,SOURCE!B:S,16,0)
))))
)</f>
        <v>#define ITM_VIEW                     101</v>
      </c>
    </row>
    <row r="107" customFormat="false" ht="15.75" hidden="false" customHeight="false" outlineLevel="0" collapsed="false">
      <c r="A107" s="0" t="n">
        <f aca="false">C106</f>
        <v>102</v>
      </c>
      <c r="B107" s="0" t="str">
        <f aca="false">VLOOKUP(A107,SOURCE!B:S,15,0)</f>
        <v>ITM_MOD</v>
      </c>
      <c r="C107" s="0" t="n">
        <f aca="false">IF(
ISNUMBER(INDEX(SOURCE!B:B,MATCH(A107,SOURCE!B:B,0)+1)),
  VALUE(INDEX(SOURCE!B:B,MATCH(A107,SOURCE!B:B,0)+1)),
  "")</f>
        <v>103</v>
      </c>
      <c r="D107" s="265" t="str">
        <f aca="false">IF(A107&lt;&gt;INT(A107),B107,
IF(A107&lt;0,VLOOKUP(A107,lookups!A$1:B$25,2,0),
IF(ISNA(B107),"",
IF(OR(ISBLANK(A107),ISNA(B107),B107=0),
"",
"#define "&amp;
VLOOKUP(A107,SOURCE!B:S,15,0)&amp;IF(lookups!$N$2-LEN(VLOOKUP(A107,SOURCE!B:S,15,0))&gt;=0,REPT(" ",lookups!$N$2-LEN(VLOOKUP(A107,SOURCE!B:S,15,0))),"")&amp;
TEXT(A107,"???0")&amp;IF(VLOOKUP(A107,SOURCE!B:S,16,0)="","","   "&amp;VLOOKUP(A107,SOURCE!B:S,16,0)
))))
)</f>
        <v>#define ITM_MOD                      102</v>
      </c>
    </row>
    <row r="108" customFormat="false" ht="15.75" hidden="false" customHeight="false" outlineLevel="0" collapsed="false">
      <c r="A108" s="0" t="n">
        <f aca="false">C107</f>
        <v>103</v>
      </c>
      <c r="B108" s="0" t="str">
        <f aca="false">VLOOKUP(A108,SOURCE!B:S,15,0)</f>
        <v>ITM_MAX</v>
      </c>
      <c r="C108" s="0" t="n">
        <f aca="false">IF(
ISNUMBER(INDEX(SOURCE!B:B,MATCH(A108,SOURCE!B:B,0)+1)),
  VALUE(INDEX(SOURCE!B:B,MATCH(A108,SOURCE!B:B,0)+1)),
  "")</f>
        <v>104</v>
      </c>
      <c r="D108" s="265" t="str">
        <f aca="false">IF(A108&lt;&gt;INT(A108),B108,
IF(A108&lt;0,VLOOKUP(A108,lookups!A$1:B$25,2,0),
IF(ISNA(B108),"",
IF(OR(ISBLANK(A108),ISNA(B108),B108=0),
"",
"#define "&amp;
VLOOKUP(A108,SOURCE!B:S,15,0)&amp;IF(lookups!$N$2-LEN(VLOOKUP(A108,SOURCE!B:S,15,0))&gt;=0,REPT(" ",lookups!$N$2-LEN(VLOOKUP(A108,SOURCE!B:S,15,0))),"")&amp;
TEXT(A108,"???0")&amp;IF(VLOOKUP(A108,SOURCE!B:S,16,0)="","","   "&amp;VLOOKUP(A108,SOURCE!B:S,16,0)
))))
)</f>
        <v>#define ITM_MAX                      103</v>
      </c>
    </row>
    <row r="109" customFormat="false" ht="15.75" hidden="false" customHeight="false" outlineLevel="0" collapsed="false">
      <c r="A109" s="0" t="n">
        <f aca="false">C108</f>
        <v>104</v>
      </c>
      <c r="B109" s="0" t="str">
        <f aca="false">VLOOKUP(A109,SOURCE!B:S,15,0)</f>
        <v>ITM_MIN</v>
      </c>
      <c r="C109" s="0" t="n">
        <f aca="false">IF(
ISNUMBER(INDEX(SOURCE!B:B,MATCH(A109,SOURCE!B:B,0)+1)),
  VALUE(INDEX(SOURCE!B:B,MATCH(A109,SOURCE!B:B,0)+1)),
  "")</f>
        <v>105</v>
      </c>
      <c r="D109" s="265" t="str">
        <f aca="false">IF(A109&lt;&gt;INT(A109),B109,
IF(A109&lt;0,VLOOKUP(A109,lookups!A$1:B$25,2,0),
IF(ISNA(B109),"",
IF(OR(ISBLANK(A109),ISNA(B109),B109=0),
"",
"#define "&amp;
VLOOKUP(A109,SOURCE!B:S,15,0)&amp;IF(lookups!$N$2-LEN(VLOOKUP(A109,SOURCE!B:S,15,0))&gt;=0,REPT(" ",lookups!$N$2-LEN(VLOOKUP(A109,SOURCE!B:S,15,0))),"")&amp;
TEXT(A109,"???0")&amp;IF(VLOOKUP(A109,SOURCE!B:S,16,0)="","","   "&amp;VLOOKUP(A109,SOURCE!B:S,16,0)
))))
)</f>
        <v>#define ITM_MIN                      104</v>
      </c>
    </row>
    <row r="110" customFormat="false" ht="15.75" hidden="false" customHeight="false" outlineLevel="0" collapsed="false">
      <c r="A110" s="0" t="n">
        <f aca="false">C109</f>
        <v>105</v>
      </c>
      <c r="B110" s="0" t="str">
        <f aca="false">VLOOKUP(A110,SOURCE!B:S,15,0)</f>
        <v>ITM_MAGNITUDE</v>
      </c>
      <c r="C110" s="0" t="n">
        <f aca="false">IF(
ISNUMBER(INDEX(SOURCE!B:B,MATCH(A110,SOURCE!B:B,0)+1)),
  VALUE(INDEX(SOURCE!B:B,MATCH(A110,SOURCE!B:B,0)+1)),
  "")</f>
        <v>106</v>
      </c>
      <c r="D110" s="265" t="str">
        <f aca="false">IF(A110&lt;&gt;INT(A110),B110,
IF(A110&lt;0,VLOOKUP(A110,lookups!A$1:B$25,2,0),
IF(ISNA(B110),"",
IF(OR(ISBLANK(A110),ISNA(B110),B110=0),
"",
"#define "&amp;
VLOOKUP(A110,SOURCE!B:S,15,0)&amp;IF(lookups!$N$2-LEN(VLOOKUP(A110,SOURCE!B:S,15,0))&gt;=0,REPT(" ",lookups!$N$2-LEN(VLOOKUP(A110,SOURCE!B:S,15,0))),"")&amp;
TEXT(A110,"???0")&amp;IF(VLOOKUP(A110,SOURCE!B:S,16,0)="","","   "&amp;VLOOKUP(A110,SOURCE!B:S,16,0)
))))
)</f>
        <v>#define ITM_MAGNITUDE                105</v>
      </c>
    </row>
    <row r="111" customFormat="false" ht="15.75" hidden="false" customHeight="false" outlineLevel="0" collapsed="false">
      <c r="A111" s="0" t="n">
        <f aca="false">C110</f>
        <v>106</v>
      </c>
      <c r="B111" s="0" t="str">
        <f aca="false">VLOOKUP(A111,SOURCE!B:S,15,0)</f>
        <v>ITM_NEIGHB</v>
      </c>
      <c r="C111" s="0" t="n">
        <f aca="false">IF(
ISNUMBER(INDEX(SOURCE!B:B,MATCH(A111,SOURCE!B:B,0)+1)),
  VALUE(INDEX(SOURCE!B:B,MATCH(A111,SOURCE!B:B,0)+1)),
  "")</f>
        <v>107</v>
      </c>
      <c r="D111" s="265" t="str">
        <f aca="false">IF(A111&lt;&gt;INT(A111),B111,
IF(A111&lt;0,VLOOKUP(A111,lookups!A$1:B$25,2,0),
IF(ISNA(B111),"",
IF(OR(ISBLANK(A111),ISNA(B111),B111=0),
"",
"#define "&amp;
VLOOKUP(A111,SOURCE!B:S,15,0)&amp;IF(lookups!$N$2-LEN(VLOOKUP(A111,SOURCE!B:S,15,0))&gt;=0,REPT(" ",lookups!$N$2-LEN(VLOOKUP(A111,SOURCE!B:S,15,0))),"")&amp;
TEXT(A111,"???0")&amp;IF(VLOOKUP(A111,SOURCE!B:S,16,0)="","","   "&amp;VLOOKUP(A111,SOURCE!B:S,16,0)
))))
)</f>
        <v>#define ITM_NEIGHB                   106</v>
      </c>
    </row>
    <row r="112" customFormat="false" ht="15.75" hidden="false" customHeight="false" outlineLevel="0" collapsed="false">
      <c r="A112" s="0" t="n">
        <f aca="false">C111</f>
        <v>107</v>
      </c>
      <c r="B112" s="0" t="str">
        <f aca="false">VLOOKUP(A112,SOURCE!B:S,15,0)</f>
        <v>ITM_NEXTP</v>
      </c>
      <c r="C112" s="0" t="n">
        <f aca="false">IF(
ISNUMBER(INDEX(SOURCE!B:B,MATCH(A112,SOURCE!B:B,0)+1)),
  VALUE(INDEX(SOURCE!B:B,MATCH(A112,SOURCE!B:B,0)+1)),
  "")</f>
        <v>108</v>
      </c>
      <c r="D112" s="265" t="str">
        <f aca="false">IF(A112&lt;&gt;INT(A112),B112,
IF(A112&lt;0,VLOOKUP(A112,lookups!A$1:B$25,2,0),
IF(ISNA(B112),"",
IF(OR(ISBLANK(A112),ISNA(B112),B112=0),
"",
"#define "&amp;
VLOOKUP(A112,SOURCE!B:S,15,0)&amp;IF(lookups!$N$2-LEN(VLOOKUP(A112,SOURCE!B:S,15,0))&gt;=0,REPT(" ",lookups!$N$2-LEN(VLOOKUP(A112,SOURCE!B:S,15,0))),"")&amp;
TEXT(A112,"???0")&amp;IF(VLOOKUP(A112,SOURCE!B:S,16,0)="","","   "&amp;VLOOKUP(A112,SOURCE!B:S,16,0)
))))
)</f>
        <v>#define ITM_NEXTP                    107</v>
      </c>
    </row>
    <row r="113" customFormat="false" ht="15.75" hidden="false" customHeight="false" outlineLevel="0" collapsed="false">
      <c r="A113" s="0" t="n">
        <f aca="false">C112</f>
        <v>108</v>
      </c>
      <c r="B113" s="0" t="str">
        <f aca="false">VLOOKUP(A113,SOURCE!B:S,15,0)</f>
        <v>ITM_XFACT</v>
      </c>
      <c r="C113" s="0" t="n">
        <f aca="false">IF(
ISNUMBER(INDEX(SOURCE!B:B,MATCH(A113,SOURCE!B:B,0)+1)),
  VALUE(INDEX(SOURCE!B:B,MATCH(A113,SOURCE!B:B,0)+1)),
  "")</f>
        <v>109</v>
      </c>
      <c r="D113" s="265" t="str">
        <f aca="false">IF(A113&lt;&gt;INT(A113),B113,
IF(A113&lt;0,VLOOKUP(A113,lookups!A$1:B$25,2,0),
IF(ISNA(B113),"",
IF(OR(ISBLANK(A113),ISNA(B113),B113=0),
"",
"#define "&amp;
VLOOKUP(A113,SOURCE!B:S,15,0)&amp;IF(lookups!$N$2-LEN(VLOOKUP(A113,SOURCE!B:S,15,0))&gt;=0,REPT(" ",lookups!$N$2-LEN(VLOOKUP(A113,SOURCE!B:S,15,0))),"")&amp;
TEXT(A113,"???0")&amp;IF(VLOOKUP(A113,SOURCE!B:S,16,0)="","","   "&amp;VLOOKUP(A113,SOURCE!B:S,16,0)
))))
)</f>
        <v>#define ITM_XFACT                    108</v>
      </c>
    </row>
    <row r="114" customFormat="false" ht="15.75" hidden="false" customHeight="false" outlineLevel="0" collapsed="false">
      <c r="A114" s="0" t="n">
        <f aca="false">C113</f>
        <v>109</v>
      </c>
      <c r="B114" s="0" t="str">
        <f aca="false">VLOOKUP(A114,SOURCE!B:S,15,0)</f>
        <v>ITM_CONSTpi</v>
      </c>
      <c r="C114" s="0" t="n">
        <f aca="false">IF(
ISNUMBER(INDEX(SOURCE!B:B,MATCH(A114,SOURCE!B:B,0)+1)),
  VALUE(INDEX(SOURCE!B:B,MATCH(A114,SOURCE!B:B,0)+1)),
  "")</f>
        <v>110</v>
      </c>
      <c r="D114" s="265" t="str">
        <f aca="false">IF(A114&lt;&gt;INT(A114),B114,
IF(A114&lt;0,VLOOKUP(A114,lookups!A$1:B$25,2,0),
IF(ISNA(B114),"",
IF(OR(ISBLANK(A114),ISNA(B114),B114=0),
"",
"#define "&amp;
VLOOKUP(A114,SOURCE!B:S,15,0)&amp;IF(lookups!$N$2-LEN(VLOOKUP(A114,SOURCE!B:S,15,0))&gt;=0,REPT(" ",lookups!$N$2-LEN(VLOOKUP(A114,SOURCE!B:S,15,0))),"")&amp;
TEXT(A114,"???0")&amp;IF(VLOOKUP(A114,SOURCE!B:S,16,0)="","","   "&amp;VLOOKUP(A114,SOURCE!B:S,16,0)
))))
)</f>
        <v>#define ITM_CONSTpi                  109</v>
      </c>
    </row>
    <row r="115" customFormat="false" ht="15.75" hidden="false" customHeight="false" outlineLevel="0" collapsed="false">
      <c r="A115" s="0" t="n">
        <f aca="false">C114</f>
        <v>110</v>
      </c>
      <c r="B115" s="0" t="str">
        <f aca="false">VLOOKUP(A115,SOURCE!B:S,15,0)</f>
        <v>ITM_CF</v>
      </c>
      <c r="C115" s="0" t="n">
        <f aca="false">IF(
ISNUMBER(INDEX(SOURCE!B:B,MATCH(A115,SOURCE!B:B,0)+1)),
  VALUE(INDEX(SOURCE!B:B,MATCH(A115,SOURCE!B:B,0)+1)),
  "")</f>
        <v>111</v>
      </c>
      <c r="D115" s="265" t="str">
        <f aca="false">IF(A115&lt;&gt;INT(A115),B115,
IF(A115&lt;0,VLOOKUP(A115,lookups!A$1:B$25,2,0),
IF(ISNA(B115),"",
IF(OR(ISBLANK(A115),ISNA(B115),B115=0),
"",
"#define "&amp;
VLOOKUP(A115,SOURCE!B:S,15,0)&amp;IF(lookups!$N$2-LEN(VLOOKUP(A115,SOURCE!B:S,15,0))&gt;=0,REPT(" ",lookups!$N$2-LEN(VLOOKUP(A115,SOURCE!B:S,15,0))),"")&amp;
TEXT(A115,"???0")&amp;IF(VLOOKUP(A115,SOURCE!B:S,16,0)="","","   "&amp;VLOOKUP(A115,SOURCE!B:S,16,0)
))))
)</f>
        <v>#define ITM_CF                       110</v>
      </c>
    </row>
    <row r="116" customFormat="false" ht="15.75" hidden="false" customHeight="false" outlineLevel="0" collapsed="false">
      <c r="A116" s="0" t="n">
        <f aca="false">C115</f>
        <v>111</v>
      </c>
      <c r="B116" s="0" t="str">
        <f aca="false">VLOOKUP(A116,SOURCE!B:S,15,0)</f>
        <v>ITM_SF</v>
      </c>
      <c r="C116" s="0" t="n">
        <f aca="false">IF(
ISNUMBER(INDEX(SOURCE!B:B,MATCH(A116,SOURCE!B:B,0)+1)),
  VALUE(INDEX(SOURCE!B:B,MATCH(A116,SOURCE!B:B,0)+1)),
  "")</f>
        <v>112</v>
      </c>
      <c r="D116" s="265" t="str">
        <f aca="false">IF(A116&lt;&gt;INT(A116),B116,
IF(A116&lt;0,VLOOKUP(A116,lookups!A$1:B$25,2,0),
IF(ISNA(B116),"",
IF(OR(ISBLANK(A116),ISNA(B116),B116=0),
"",
"#define "&amp;
VLOOKUP(A116,SOURCE!B:S,15,0)&amp;IF(lookups!$N$2-LEN(VLOOKUP(A116,SOURCE!B:S,15,0))&gt;=0,REPT(" ",lookups!$N$2-LEN(VLOOKUP(A116,SOURCE!B:S,15,0))),"")&amp;
TEXT(A116,"???0")&amp;IF(VLOOKUP(A116,SOURCE!B:S,16,0)="","","   "&amp;VLOOKUP(A116,SOURCE!B:S,16,0)
))))
)</f>
        <v>#define ITM_SF                       111</v>
      </c>
    </row>
    <row r="117" customFormat="false" ht="15.75" hidden="false" customHeight="false" outlineLevel="0" collapsed="false">
      <c r="A117" s="0" t="n">
        <f aca="false">C116</f>
        <v>112</v>
      </c>
      <c r="B117" s="0" t="str">
        <f aca="false">VLOOKUP(A117,SOURCE!B:S,15,0)</f>
        <v>ITM_FF</v>
      </c>
      <c r="C117" s="0" t="n">
        <f aca="false">IF(
ISNUMBER(INDEX(SOURCE!B:B,MATCH(A117,SOURCE!B:B,0)+1)),
  VALUE(INDEX(SOURCE!B:B,MATCH(A117,SOURCE!B:B,0)+1)),
  "")</f>
        <v>113</v>
      </c>
      <c r="D117" s="265" t="str">
        <f aca="false">IF(A117&lt;&gt;INT(A117),B117,
IF(A117&lt;0,VLOOKUP(A117,lookups!A$1:B$25,2,0),
IF(ISNA(B117),"",
IF(OR(ISBLANK(A117),ISNA(B117),B117=0),
"",
"#define "&amp;
VLOOKUP(A117,SOURCE!B:S,15,0)&amp;IF(lookups!$N$2-LEN(VLOOKUP(A117,SOURCE!B:S,15,0))&gt;=0,REPT(" ",lookups!$N$2-LEN(VLOOKUP(A117,SOURCE!B:S,15,0))),"")&amp;
TEXT(A117,"???0")&amp;IF(VLOOKUP(A117,SOURCE!B:S,16,0)="","","   "&amp;VLOOKUP(A117,SOURCE!B:S,16,0)
))))
)</f>
        <v>#define ITM_FF                       112</v>
      </c>
    </row>
    <row r="118" customFormat="false" ht="15.75" hidden="false" customHeight="false" outlineLevel="0" collapsed="false">
      <c r="A118" s="0" t="n">
        <f aca="false">C117</f>
        <v>113</v>
      </c>
      <c r="B118" s="0" t="str">
        <f aca="false">VLOOKUP(A118,SOURCE!B:S,15,0)</f>
        <v>ITM_M_SQR</v>
      </c>
      <c r="C118" s="0" t="n">
        <f aca="false">IF(
ISNUMBER(INDEX(SOURCE!B:B,MATCH(A118,SOURCE!B:B,0)+1)),
  VALUE(INDEX(SOURCE!B:B,MATCH(A118,SOURCE!B:B,0)+1)),
  "")</f>
        <v>114</v>
      </c>
      <c r="D118" s="265" t="str">
        <f aca="false">IF(A118&lt;&gt;INT(A118),B118,
IF(A118&lt;0,VLOOKUP(A118,lookups!A$1:B$25,2,0),
IF(ISNA(B118),"",
IF(OR(ISBLANK(A118),ISNA(B118),B118=0),
"",
"#define "&amp;
VLOOKUP(A118,SOURCE!B:S,15,0)&amp;IF(lookups!$N$2-LEN(VLOOKUP(A118,SOURCE!B:S,15,0))&gt;=0,REPT(" ",lookups!$N$2-LEN(VLOOKUP(A118,SOURCE!B:S,15,0))),"")&amp;
TEXT(A118,"???0")&amp;IF(VLOOKUP(A118,SOURCE!B:S,16,0)="","","   "&amp;VLOOKUP(A118,SOURCE!B:S,16,0)
))))
)</f>
        <v>#define ITM_M_SQR                    113</v>
      </c>
    </row>
    <row r="119" customFormat="false" ht="15.75" hidden="false" customHeight="false" outlineLevel="0" collapsed="false">
      <c r="A119" s="0" t="n">
        <f aca="false">C118</f>
        <v>114</v>
      </c>
      <c r="B119" s="0" t="str">
        <f aca="false">VLOOKUP(A119,SOURCE!B:S,15,0)</f>
        <v>ITM_LITERAL</v>
      </c>
      <c r="C119" s="0" t="n">
        <f aca="false">IF(
ISNUMBER(INDEX(SOURCE!B:B,MATCH(A119,SOURCE!B:B,0)+1)),
  VALUE(INDEX(SOURCE!B:B,MATCH(A119,SOURCE!B:B,0)+1)),
  "")</f>
        <v>115</v>
      </c>
      <c r="D119" s="265" t="str">
        <f aca="false">IF(A119&lt;&gt;INT(A119),B119,
IF(A119&lt;0,VLOOKUP(A119,lookups!A$1:B$25,2,0),
IF(ISNA(B119),"",
IF(OR(ISBLANK(A119),ISNA(B119),B119=0),
"",
"#define "&amp;
VLOOKUP(A119,SOURCE!B:S,15,0)&amp;IF(lookups!$N$2-LEN(VLOOKUP(A119,SOURCE!B:S,15,0))&gt;=0,REPT(" ",lookups!$N$2-LEN(VLOOKUP(A119,SOURCE!B:S,15,0))),"")&amp;
TEXT(A119,"???0")&amp;IF(VLOOKUP(A119,SOURCE!B:S,16,0)="","","   "&amp;VLOOKUP(A119,SOURCE!B:S,16,0)
))))
)</f>
        <v>#define ITM_LITERAL                  114</v>
      </c>
    </row>
    <row r="120" customFormat="false" ht="15.75" hidden="false" customHeight="false" outlineLevel="0" collapsed="false">
      <c r="A120" s="0" t="n">
        <f aca="false">C119</f>
        <v>115</v>
      </c>
      <c r="B120" s="0" t="str">
        <f aca="false">VLOOKUP(A120,SOURCE!B:S,15,0)</f>
        <v>ITM_DEG2</v>
      </c>
      <c r="C120" s="0" t="n">
        <f aca="false">IF(
ISNUMBER(INDEX(SOURCE!B:B,MATCH(A120,SOURCE!B:B,0)+1)),
  VALUE(INDEX(SOURCE!B:B,MATCH(A120,SOURCE!B:B,0)+1)),
  "")</f>
        <v>116</v>
      </c>
      <c r="D120" s="265" t="str">
        <f aca="false">IF(A120&lt;&gt;INT(A120),B120,
IF(A120&lt;0,VLOOKUP(A120,lookups!A$1:B$25,2,0),
IF(ISNA(B120),"",
IF(OR(ISBLANK(A120),ISNA(B120),B120=0),
"",
"#define "&amp;
VLOOKUP(A120,SOURCE!B:S,15,0)&amp;IF(lookups!$N$2-LEN(VLOOKUP(A120,SOURCE!B:S,15,0))&gt;=0,REPT(" ",lookups!$N$2-LEN(VLOOKUP(A120,SOURCE!B:S,15,0))),"")&amp;
TEXT(A120,"???0")&amp;IF(VLOOKUP(A120,SOURCE!B:S,16,0)="","","   "&amp;VLOOKUP(A120,SOURCE!B:S,16,0)
))))
)</f>
        <v>#define ITM_DEG2                     115</v>
      </c>
    </row>
    <row r="121" customFormat="false" ht="15.75" hidden="false" customHeight="false" outlineLevel="0" collapsed="false">
      <c r="A121" s="0" t="n">
        <f aca="false">C120</f>
        <v>116</v>
      </c>
      <c r="B121" s="0" t="str">
        <f aca="false">VLOOKUP(A121,SOURCE!B:S,15,0)</f>
        <v>ITM_DMS2</v>
      </c>
      <c r="C121" s="0" t="n">
        <f aca="false">IF(
ISNUMBER(INDEX(SOURCE!B:B,MATCH(A121,SOURCE!B:B,0)+1)),
  VALUE(INDEX(SOURCE!B:B,MATCH(A121,SOURCE!B:B,0)+1)),
  "")</f>
        <v>117</v>
      </c>
      <c r="D121" s="265" t="str">
        <f aca="false">IF(A121&lt;&gt;INT(A121),B121,
IF(A121&lt;0,VLOOKUP(A121,lookups!A$1:B$25,2,0),
IF(ISNA(B121),"",
IF(OR(ISBLANK(A121),ISNA(B121),B121=0),
"",
"#define "&amp;
VLOOKUP(A121,SOURCE!B:S,15,0)&amp;IF(lookups!$N$2-LEN(VLOOKUP(A121,SOURCE!B:S,15,0))&gt;=0,REPT(" ",lookups!$N$2-LEN(VLOOKUP(A121,SOURCE!B:S,15,0))),"")&amp;
TEXT(A121,"???0")&amp;IF(VLOOKUP(A121,SOURCE!B:S,16,0)="","","   "&amp;VLOOKUP(A121,SOURCE!B:S,16,0)
))))
)</f>
        <v>#define ITM_DMS2                     116</v>
      </c>
    </row>
    <row r="122" customFormat="false" ht="15.75" hidden="false" customHeight="false" outlineLevel="0" collapsed="false">
      <c r="A122" s="0" t="n">
        <f aca="false">C121</f>
        <v>117</v>
      </c>
      <c r="B122" s="0" t="str">
        <f aca="false">VLOOKUP(A122,SOURCE!B:S,15,0)</f>
        <v>ITM_GRAD2</v>
      </c>
      <c r="C122" s="0" t="n">
        <f aca="false">IF(
ISNUMBER(INDEX(SOURCE!B:B,MATCH(A122,SOURCE!B:B,0)+1)),
  VALUE(INDEX(SOURCE!B:B,MATCH(A122,SOURCE!B:B,0)+1)),
  "")</f>
        <v>118</v>
      </c>
      <c r="D122" s="265" t="str">
        <f aca="false">IF(A122&lt;&gt;INT(A122),B122,
IF(A122&lt;0,VLOOKUP(A122,lookups!A$1:B$25,2,0),
IF(ISNA(B122),"",
IF(OR(ISBLANK(A122),ISNA(B122),B122=0),
"",
"#define "&amp;
VLOOKUP(A122,SOURCE!B:S,15,0)&amp;IF(lookups!$N$2-LEN(VLOOKUP(A122,SOURCE!B:S,15,0))&gt;=0,REPT(" ",lookups!$N$2-LEN(VLOOKUP(A122,SOURCE!B:S,15,0))),"")&amp;
TEXT(A122,"???0")&amp;IF(VLOOKUP(A122,SOURCE!B:S,16,0)="","","   "&amp;VLOOKUP(A122,SOURCE!B:S,16,0)
))))
)</f>
        <v>#define ITM_GRAD2                    117</v>
      </c>
    </row>
    <row r="123" customFormat="false" ht="15.75" hidden="false" customHeight="false" outlineLevel="0" collapsed="false">
      <c r="A123" s="0" t="n">
        <f aca="false">C122</f>
        <v>118</v>
      </c>
      <c r="B123" s="0" t="str">
        <f aca="false">VLOOKUP(A123,SOURCE!B:S,15,0)</f>
        <v>ITM_MULPI2</v>
      </c>
      <c r="C123" s="0" t="n">
        <f aca="false">IF(
ISNUMBER(INDEX(SOURCE!B:B,MATCH(A123,SOURCE!B:B,0)+1)),
  VALUE(INDEX(SOURCE!B:B,MATCH(A123,SOURCE!B:B,0)+1)),
  "")</f>
        <v>119</v>
      </c>
      <c r="D123" s="265" t="str">
        <f aca="false">IF(A123&lt;&gt;INT(A123),B123,
IF(A123&lt;0,VLOOKUP(A123,lookups!A$1:B$25,2,0),
IF(ISNA(B123),"",
IF(OR(ISBLANK(A123),ISNA(B123),B123=0),
"",
"#define "&amp;
VLOOKUP(A123,SOURCE!B:S,15,0)&amp;IF(lookups!$N$2-LEN(VLOOKUP(A123,SOURCE!B:S,15,0))&gt;=0,REPT(" ",lookups!$N$2-LEN(VLOOKUP(A123,SOURCE!B:S,15,0))),"")&amp;
TEXT(A123,"???0")&amp;IF(VLOOKUP(A123,SOURCE!B:S,16,0)="","","   "&amp;VLOOKUP(A123,SOURCE!B:S,16,0)
))))
)</f>
        <v>#define ITM_MULPI2                   118</v>
      </c>
    </row>
    <row r="124" customFormat="false" ht="15.75" hidden="false" customHeight="false" outlineLevel="0" collapsed="false">
      <c r="A124" s="0" t="n">
        <f aca="false">C123</f>
        <v>119</v>
      </c>
      <c r="B124" s="0" t="str">
        <f aca="false">VLOOKUP(A124,SOURCE!B:S,15,0)</f>
        <v>ITM_RAD2</v>
      </c>
      <c r="C124" s="0" t="n">
        <f aca="false">IF(
ISNUMBER(INDEX(SOURCE!B:B,MATCH(A124,SOURCE!B:B,0)+1)),
  VALUE(INDEX(SOURCE!B:B,MATCH(A124,SOURCE!B:B,0)+1)),
  "")</f>
        <v>120</v>
      </c>
      <c r="D124" s="265" t="str">
        <f aca="false">IF(A124&lt;&gt;INT(A124),B124,
IF(A124&lt;0,VLOOKUP(A124,lookups!A$1:B$25,2,0),
IF(ISNA(B124),"",
IF(OR(ISBLANK(A124),ISNA(B124),B124=0),
"",
"#define "&amp;
VLOOKUP(A124,SOURCE!B:S,15,0)&amp;IF(lookups!$N$2-LEN(VLOOKUP(A124,SOURCE!B:S,15,0))&gt;=0,REPT(" ",lookups!$N$2-LEN(VLOOKUP(A124,SOURCE!B:S,15,0))),"")&amp;
TEXT(A124,"???0")&amp;IF(VLOOKUP(A124,SOURCE!B:S,16,0)="","","   "&amp;VLOOKUP(A124,SOURCE!B:S,16,0)
))))
)</f>
        <v>#define ITM_RAD2                     119</v>
      </c>
    </row>
    <row r="125" customFormat="false" ht="15.75" hidden="false" customHeight="false" outlineLevel="0" collapsed="false">
      <c r="A125" s="0" t="n">
        <f aca="false">C124</f>
        <v>120</v>
      </c>
      <c r="B125" s="0" t="str">
        <f aca="false">VLOOKUP(A125,SOURCE!B:S,15,0)</f>
        <v>ITM_LINT</v>
      </c>
      <c r="C125" s="0" t="n">
        <f aca="false">IF(
ISNUMBER(INDEX(SOURCE!B:B,MATCH(A125,SOURCE!B:B,0)+1)),
  VALUE(INDEX(SOURCE!B:B,MATCH(A125,SOURCE!B:B,0)+1)),
  "")</f>
        <v>121</v>
      </c>
      <c r="D125" s="265" t="str">
        <f aca="false">IF(A125&lt;&gt;INT(A125),B125,
IF(A125&lt;0,VLOOKUP(A125,lookups!A$1:B$25,2,0),
IF(ISNA(B125),"",
IF(OR(ISBLANK(A125),ISNA(B125),B125=0),
"",
"#define "&amp;
VLOOKUP(A125,SOURCE!B:S,15,0)&amp;IF(lookups!$N$2-LEN(VLOOKUP(A125,SOURCE!B:S,15,0))&gt;=0,REPT(" ",lookups!$N$2-LEN(VLOOKUP(A125,SOURCE!B:S,15,0))),"")&amp;
TEXT(A125,"???0")&amp;IF(VLOOKUP(A125,SOURCE!B:S,16,0)="","","   "&amp;VLOOKUP(A125,SOURCE!B:S,16,0)
))))
)</f>
        <v>#define ITM_LINT                     120</v>
      </c>
    </row>
    <row r="126" customFormat="false" ht="15.75" hidden="false" customHeight="false" outlineLevel="0" collapsed="false">
      <c r="A126" s="0" t="n">
        <f aca="false">C125</f>
        <v>121</v>
      </c>
      <c r="B126" s="0" t="str">
        <f aca="false">VLOOKUP(A126,SOURCE!B:S,15,0)</f>
        <v>ITM_RMODE</v>
      </c>
      <c r="C126" s="0" t="n">
        <f aca="false">IF(
ISNUMBER(INDEX(SOURCE!B:B,MATCH(A126,SOURCE!B:B,0)+1)),
  VALUE(INDEX(SOURCE!B:B,MATCH(A126,SOURCE!B:B,0)+1)),
  "")</f>
        <v>122</v>
      </c>
      <c r="D126" s="265" t="str">
        <f aca="false">IF(A126&lt;&gt;INT(A126),B126,
IF(A126&lt;0,VLOOKUP(A126,lookups!A$1:B$25,2,0),
IF(ISNA(B126),"",
IF(OR(ISBLANK(A126),ISNA(B126),B126=0),
"",
"#define "&amp;
VLOOKUP(A126,SOURCE!B:S,15,0)&amp;IF(lookups!$N$2-LEN(VLOOKUP(A126,SOURCE!B:S,15,0))&gt;=0,REPT(" ",lookups!$N$2-LEN(VLOOKUP(A126,SOURCE!B:S,15,0))),"")&amp;
TEXT(A126,"???0")&amp;IF(VLOOKUP(A126,SOURCE!B:S,16,0)="","","   "&amp;VLOOKUP(A126,SOURCE!B:S,16,0)
))))
)</f>
        <v>#define ITM_RMODE                    121</v>
      </c>
    </row>
    <row r="127" customFormat="false" ht="15.75" hidden="false" customHeight="false" outlineLevel="0" collapsed="false">
      <c r="A127" s="0" t="n">
        <f aca="false">C126</f>
        <v>122</v>
      </c>
      <c r="B127" s="0" t="str">
        <f aca="false">VLOOKUP(A127,SOURCE!B:S,15,0)</f>
        <v>ITM_RMD</v>
      </c>
      <c r="C127" s="0" t="n">
        <f aca="false">IF(
ISNUMBER(INDEX(SOURCE!B:B,MATCH(A127,SOURCE!B:B,0)+1)),
  VALUE(INDEX(SOURCE!B:B,MATCH(A127,SOURCE!B:B,0)+1)),
  "")</f>
        <v>123</v>
      </c>
      <c r="D127" s="265" t="str">
        <f aca="false">IF(A127&lt;&gt;INT(A127),B127,
IF(A127&lt;0,VLOOKUP(A127,lookups!A$1:B$25,2,0),
IF(ISNA(B127),"",
IF(OR(ISBLANK(A127),ISNA(B127),B127=0),
"",
"#define "&amp;
VLOOKUP(A127,SOURCE!B:S,15,0)&amp;IF(lookups!$N$2-LEN(VLOOKUP(A127,SOURCE!B:S,15,0))&gt;=0,REPT(" ",lookups!$N$2-LEN(VLOOKUP(A127,SOURCE!B:S,15,0))),"")&amp;
TEXT(A127,"???0")&amp;IF(VLOOKUP(A127,SOURCE!B:S,16,0)="","","   "&amp;VLOOKUP(A127,SOURCE!B:S,16,0)
))))
)</f>
        <v>#define ITM_RMD                      122</v>
      </c>
    </row>
    <row r="128" customFormat="false" ht="15.75" hidden="false" customHeight="false" outlineLevel="0" collapsed="false">
      <c r="A128" s="0" t="n">
        <f aca="false">C127</f>
        <v>123</v>
      </c>
      <c r="B128" s="0" t="str">
        <f aca="false">VLOOKUP(A128,SOURCE!B:S,15,0)</f>
        <v>ITM_LOGICALNOT</v>
      </c>
      <c r="C128" s="0" t="n">
        <f aca="false">IF(
ISNUMBER(INDEX(SOURCE!B:B,MATCH(A128,SOURCE!B:B,0)+1)),
  VALUE(INDEX(SOURCE!B:B,MATCH(A128,SOURCE!B:B,0)+1)),
  "")</f>
        <v>124</v>
      </c>
      <c r="D128" s="265" t="str">
        <f aca="false">IF(A128&lt;&gt;INT(A128),B128,
IF(A128&lt;0,VLOOKUP(A128,lookups!A$1:B$25,2,0),
IF(ISNA(B128),"",
IF(OR(ISBLANK(A128),ISNA(B128),B128=0),
"",
"#define "&amp;
VLOOKUP(A128,SOURCE!B:S,15,0)&amp;IF(lookups!$N$2-LEN(VLOOKUP(A128,SOURCE!B:S,15,0))&gt;=0,REPT(" ",lookups!$N$2-LEN(VLOOKUP(A128,SOURCE!B:S,15,0))),"")&amp;
TEXT(A128,"???0")&amp;IF(VLOOKUP(A128,SOURCE!B:S,16,0)="","","   "&amp;VLOOKUP(A128,SOURCE!B:S,16,0)
))))
)</f>
        <v>#define ITM_LOGICALNOT               123</v>
      </c>
    </row>
    <row r="129" customFormat="false" ht="15.75" hidden="false" customHeight="false" outlineLevel="0" collapsed="false">
      <c r="A129" s="0" t="n">
        <f aca="false">C128</f>
        <v>124</v>
      </c>
      <c r="B129" s="0" t="str">
        <f aca="false">VLOOKUP(A129,SOURCE!B:S,15,0)</f>
        <v>ITM_LOGICALAND</v>
      </c>
      <c r="C129" s="0" t="n">
        <f aca="false">IF(
ISNUMBER(INDEX(SOURCE!B:B,MATCH(A129,SOURCE!B:B,0)+1)),
  VALUE(INDEX(SOURCE!B:B,MATCH(A129,SOURCE!B:B,0)+1)),
  "")</f>
        <v>125</v>
      </c>
      <c r="D129" s="265" t="str">
        <f aca="false">IF(A129&lt;&gt;INT(A129),B129,
IF(A129&lt;0,VLOOKUP(A129,lookups!A$1:B$25,2,0),
IF(ISNA(B129),"",
IF(OR(ISBLANK(A129),ISNA(B129),B129=0),
"",
"#define "&amp;
VLOOKUP(A129,SOURCE!B:S,15,0)&amp;IF(lookups!$N$2-LEN(VLOOKUP(A129,SOURCE!B:S,15,0))&gt;=0,REPT(" ",lookups!$N$2-LEN(VLOOKUP(A129,SOURCE!B:S,15,0))),"")&amp;
TEXT(A129,"???0")&amp;IF(VLOOKUP(A129,SOURCE!B:S,16,0)="","","   "&amp;VLOOKUP(A129,SOURCE!B:S,16,0)
))))
)</f>
        <v>#define ITM_LOGICALAND               124</v>
      </c>
    </row>
    <row r="130" customFormat="false" ht="15.75" hidden="false" customHeight="false" outlineLevel="0" collapsed="false">
      <c r="A130" s="0" t="n">
        <f aca="false">C129</f>
        <v>125</v>
      </c>
      <c r="B130" s="0" t="str">
        <f aca="false">VLOOKUP(A130,SOURCE!B:S,15,0)</f>
        <v>ITM_LOGICALOR</v>
      </c>
      <c r="C130" s="0" t="n">
        <f aca="false">IF(
ISNUMBER(INDEX(SOURCE!B:B,MATCH(A130,SOURCE!B:B,0)+1)),
  VALUE(INDEX(SOURCE!B:B,MATCH(A130,SOURCE!B:B,0)+1)),
  "")</f>
        <v>126</v>
      </c>
      <c r="D130" s="265" t="str">
        <f aca="false">IF(A130&lt;&gt;INT(A130),B130,
IF(A130&lt;0,VLOOKUP(A130,lookups!A$1:B$25,2,0),
IF(ISNA(B130),"",
IF(OR(ISBLANK(A130),ISNA(B130),B130=0),
"",
"#define "&amp;
VLOOKUP(A130,SOURCE!B:S,15,0)&amp;IF(lookups!$N$2-LEN(VLOOKUP(A130,SOURCE!B:S,15,0))&gt;=0,REPT(" ",lookups!$N$2-LEN(VLOOKUP(A130,SOURCE!B:S,15,0))),"")&amp;
TEXT(A130,"???0")&amp;IF(VLOOKUP(A130,SOURCE!B:S,16,0)="","","   "&amp;VLOOKUP(A130,SOURCE!B:S,16,0)
))))
)</f>
        <v>#define ITM_LOGICALOR                125</v>
      </c>
    </row>
    <row r="131" customFormat="false" ht="15.75" hidden="false" customHeight="false" outlineLevel="0" collapsed="false">
      <c r="A131" s="0" t="n">
        <f aca="false">C130</f>
        <v>126</v>
      </c>
      <c r="B131" s="0" t="str">
        <f aca="false">VLOOKUP(A131,SOURCE!B:S,15,0)</f>
        <v>ITM_LOGICALXOR</v>
      </c>
      <c r="C131" s="0" t="n">
        <f aca="false">IF(
ISNUMBER(INDEX(SOURCE!B:B,MATCH(A131,SOURCE!B:B,0)+1)),
  VALUE(INDEX(SOURCE!B:B,MATCH(A131,SOURCE!B:B,0)+1)),
  "")</f>
        <v>127</v>
      </c>
      <c r="D131" s="265" t="str">
        <f aca="false">IF(A131&lt;&gt;INT(A131),B131,
IF(A131&lt;0,VLOOKUP(A131,lookups!A$1:B$25,2,0),
IF(ISNA(B131),"",
IF(OR(ISBLANK(A131),ISNA(B131),B131=0),
"",
"#define "&amp;
VLOOKUP(A131,SOURCE!B:S,15,0)&amp;IF(lookups!$N$2-LEN(VLOOKUP(A131,SOURCE!B:S,15,0))&gt;=0,REPT(" ",lookups!$N$2-LEN(VLOOKUP(A131,SOURCE!B:S,15,0))),"")&amp;
TEXT(A131,"???0")&amp;IF(VLOOKUP(A131,SOURCE!B:S,16,0)="","","   "&amp;VLOOKUP(A131,SOURCE!B:S,16,0)
))))
)</f>
        <v>#define ITM_LOGICALXOR               126</v>
      </c>
    </row>
    <row r="132" customFormat="false" ht="15.75" hidden="false" customHeight="false" outlineLevel="0" collapsed="false">
      <c r="A132" s="0" t="n">
        <f aca="false">C131</f>
        <v>127</v>
      </c>
      <c r="B132" s="0" t="str">
        <f aca="false">VLOOKUP(A132,SOURCE!B:S,15,0)</f>
        <v>ITM_Xex</v>
      </c>
      <c r="C132" s="0" t="n">
        <f aca="false">IF(
ISNUMBER(INDEX(SOURCE!B:B,MATCH(A132,SOURCE!B:B,0)+1)),
  VALUE(INDEX(SOURCE!B:B,MATCH(A132,SOURCE!B:B,0)+1)),
  "")</f>
        <v>127.01</v>
      </c>
      <c r="D132" s="265" t="str">
        <f aca="false">IF(A132&lt;&gt;INT(A132),B132,
IF(A132&lt;0,VLOOKUP(A132,lookups!A$1:B$25,2,0),
IF(ISNA(B132),"",
IF(OR(ISBLANK(A132),ISNA(B132),B132=0),
"",
"#define "&amp;
VLOOKUP(A132,SOURCE!B:S,15,0)&amp;IF(lookups!$N$2-LEN(VLOOKUP(A132,SOURCE!B:S,15,0))&gt;=0,REPT(" ",lookups!$N$2-LEN(VLOOKUP(A132,SOURCE!B:S,15,0))),"")&amp;
TEXT(A132,"???0")&amp;IF(VLOOKUP(A132,SOURCE!B:S,16,0)="","","   "&amp;VLOOKUP(A132,SOURCE!B:S,16,0)
))))
)</f>
        <v>#define ITM_Xex                      127</v>
      </c>
    </row>
    <row r="133" customFormat="false" ht="15.75" hidden="false" customHeight="false" outlineLevel="0" collapsed="false">
      <c r="A133" s="0" t="n">
        <f aca="false">C132</f>
        <v>127.01</v>
      </c>
      <c r="B133" s="0" t="n">
        <f aca="false">VLOOKUP(A133,SOURCE!B:S,15,0)</f>
        <v>0</v>
      </c>
      <c r="C133" s="0" t="n">
        <f aca="false">IF(
ISNUMBER(INDEX(SOURCE!B:B,MATCH(A133,SOURCE!B:B,0)+1)),
  VALUE(INDEX(SOURCE!B:B,MATCH(A133,SOURCE!B:B,0)+1)),
  "")</f>
        <v>127.02</v>
      </c>
      <c r="D133" s="265" t="n">
        <f aca="false">IF(A133&lt;&gt;INT(A133),B133,
IF(A133&lt;0,VLOOKUP(A133,lookups!A$1:B$25,2,0),
IF(ISNA(B133),"",
IF(OR(ISBLANK(A133),ISNA(B133),B133=0),
"",
"#define "&amp;
VLOOKUP(A133,SOURCE!B:S,15,0)&amp;IF(lookups!$N$2-LEN(VLOOKUP(A133,SOURCE!B:S,15,0))&gt;=0,REPT(" ",lookups!$N$2-LEN(VLOOKUP(A133,SOURCE!B:S,15,0))),"")&amp;
TEXT(A133,"???0")&amp;IF(VLOOKUP(A133,SOURCE!B:S,16,0)="","","   "&amp;VLOOKUP(A133,SOURCE!B:S,16,0)
))))
)</f>
        <v>0</v>
      </c>
    </row>
    <row r="134" customFormat="false" ht="15.75" hidden="false" customHeight="false" outlineLevel="0" collapsed="false">
      <c r="A134" s="0" t="n">
        <f aca="false">C133</f>
        <v>127.02</v>
      </c>
      <c r="B134" s="0" t="n">
        <f aca="false">VLOOKUP(A134,SOURCE!B:S,15,0)</f>
        <v>0</v>
      </c>
      <c r="C134" s="0" t="n">
        <f aca="false">IF(
ISNUMBER(INDEX(SOURCE!B:B,MATCH(A134,SOURCE!B:B,0)+1)),
  VALUE(INDEX(SOURCE!B:B,MATCH(A134,SOURCE!B:B,0)+1)),
  "")</f>
        <v>127.03</v>
      </c>
      <c r="D134" s="265" t="n">
        <f aca="false">IF(A134&lt;&gt;INT(A134),B134,
IF(A134&lt;0,VLOOKUP(A134,lookups!A$1:B$25,2,0),
IF(ISNA(B134),"",
IF(OR(ISBLANK(A134),ISNA(B134),B134=0),
"",
"#define "&amp;
VLOOKUP(A134,SOURCE!B:S,15,0)&amp;IF(lookups!$N$2-LEN(VLOOKUP(A134,SOURCE!B:S,15,0))&gt;=0,REPT(" ",lookups!$N$2-LEN(VLOOKUP(A134,SOURCE!B:S,15,0))),"")&amp;
TEXT(A134,"???0")&amp;IF(VLOOKUP(A134,SOURCE!B:S,16,0)="","","   "&amp;VLOOKUP(A134,SOURCE!B:S,16,0)
))))
)</f>
        <v>0</v>
      </c>
    </row>
    <row r="135" customFormat="false" ht="15.75" hidden="false" customHeight="false" outlineLevel="0" collapsed="false">
      <c r="A135" s="0" t="n">
        <f aca="false">C134</f>
        <v>127.03</v>
      </c>
      <c r="B135" s="0" t="str">
        <f aca="false">VLOOKUP(A135,SOURCE!B:S,15,0)</f>
        <v>// Items from 128 to ... are 2 byte OP codes</v>
      </c>
      <c r="C135" s="0" t="n">
        <f aca="false">IF(
ISNUMBER(INDEX(SOURCE!B:B,MATCH(A135,SOURCE!B:B,0)+1)),
  VALUE(INDEX(SOURCE!B:B,MATCH(A135,SOURCE!B:B,0)+1)),
  "")</f>
        <v>127.04</v>
      </c>
      <c r="D135" s="265" t="str">
        <f aca="false">IF(A135&lt;&gt;INT(A135),B135,
IF(A135&lt;0,VLOOKUP(A135,lookups!A$1:B$25,2,0),
IF(ISNA(B135),"",
IF(OR(ISBLANK(A135),ISNA(B135),B135=0),
"",
"#define "&amp;
VLOOKUP(A135,SOURCE!B:S,15,0)&amp;IF(lookups!$N$2-LEN(VLOOKUP(A135,SOURCE!B:S,15,0))&gt;=0,REPT(" ",lookups!$N$2-LEN(VLOOKUP(A135,SOURCE!B:S,15,0))),"")&amp;
TEXT(A135,"???0")&amp;IF(VLOOKUP(A135,SOURCE!B:S,16,0)="","","   "&amp;VLOOKUP(A135,SOURCE!B:S,16,0)
))))
)</f>
        <v>// Items from 128 to ... are 2 byte OP codes</v>
      </c>
    </row>
    <row r="136" customFormat="false" ht="15.75" hidden="false" customHeight="false" outlineLevel="0" collapsed="false">
      <c r="A136" s="0" t="n">
        <f aca="false">C135</f>
        <v>127.04</v>
      </c>
      <c r="B136" s="0" t="str">
        <f aca="false">VLOOKUP(A136,SOURCE!B:S,15,0)</f>
        <v>// Constants</v>
      </c>
      <c r="C136" s="0" t="n">
        <f aca="false">IF(
ISNUMBER(INDEX(SOURCE!B:B,MATCH(A136,SOURCE!B:B,0)+1)),
  VALUE(INDEX(SOURCE!B:B,MATCH(A136,SOURCE!B:B,0)+1)),
  "")</f>
        <v>128</v>
      </c>
      <c r="D136" s="265" t="str">
        <f aca="false">IF(A136&lt;&gt;INT(A136),B136,
IF(A136&lt;0,VLOOKUP(A136,lookups!A$1:B$25,2,0),
IF(ISNA(B136),"",
IF(OR(ISBLANK(A136),ISNA(B136),B136=0),
"",
"#define "&amp;
VLOOKUP(A136,SOURCE!B:S,15,0)&amp;IF(lookups!$N$2-LEN(VLOOKUP(A136,SOURCE!B:S,15,0))&gt;=0,REPT(" ",lookups!$N$2-LEN(VLOOKUP(A136,SOURCE!B:S,15,0))),"")&amp;
TEXT(A136,"???0")&amp;IF(VLOOKUP(A136,SOURCE!B:S,16,0)="","","   "&amp;VLOOKUP(A136,SOURCE!B:S,16,0)
))))
)</f>
        <v>// Constants</v>
      </c>
    </row>
    <row r="137" customFormat="false" ht="15.75" hidden="false" customHeight="false" outlineLevel="0" collapsed="false">
      <c r="A137" s="0" t="n">
        <f aca="false">C136</f>
        <v>128</v>
      </c>
      <c r="B137" s="0" t="str">
        <f aca="false">VLOOKUP(A137,SOURCE!B:S,15,0)</f>
        <v>CST_01</v>
      </c>
      <c r="C137" s="0" t="n">
        <f aca="false">IF(
ISNUMBER(INDEX(SOURCE!B:B,MATCH(A137,SOURCE!B:B,0)+1)),
  VALUE(INDEX(SOURCE!B:B,MATCH(A137,SOURCE!B:B,0)+1)),
  "")</f>
        <v>129</v>
      </c>
      <c r="D137" s="265" t="str">
        <f aca="false">IF(A137&lt;&gt;INT(A137),B137,
IF(A137&lt;0,VLOOKUP(A137,lookups!A$1:B$25,2,0),
IF(ISNA(B137),"",
IF(OR(ISBLANK(A137),ISNA(B137),B137=0),
"",
"#define "&amp;
VLOOKUP(A137,SOURCE!B:S,15,0)&amp;IF(lookups!$N$2-LEN(VLOOKUP(A137,SOURCE!B:S,15,0))&gt;=0,REPT(" ",lookups!$N$2-LEN(VLOOKUP(A137,SOURCE!B:S,15,0))),"")&amp;
TEXT(A137,"???0")&amp;IF(VLOOKUP(A137,SOURCE!B:S,16,0)="","","   "&amp;VLOOKUP(A137,SOURCE!B:S,16,0)
))))
)</f>
        <v>#define CST_01                       128</v>
      </c>
    </row>
    <row r="138" customFormat="false" ht="15.75" hidden="false" customHeight="false" outlineLevel="0" collapsed="false">
      <c r="A138" s="0" t="n">
        <f aca="false">C137</f>
        <v>129</v>
      </c>
      <c r="B138" s="0" t="str">
        <f aca="false">VLOOKUP(A138,SOURCE!B:S,15,0)</f>
        <v>CST_02</v>
      </c>
      <c r="C138" s="0" t="n">
        <f aca="false">IF(
ISNUMBER(INDEX(SOURCE!B:B,MATCH(A138,SOURCE!B:B,0)+1)),
  VALUE(INDEX(SOURCE!B:B,MATCH(A138,SOURCE!B:B,0)+1)),
  "")</f>
        <v>130</v>
      </c>
      <c r="D138" s="265" t="str">
        <f aca="false">IF(A138&lt;&gt;INT(A138),B138,
IF(A138&lt;0,VLOOKUP(A138,lookups!A$1:B$25,2,0),
IF(ISNA(B138),"",
IF(OR(ISBLANK(A138),ISNA(B138),B138=0),
"",
"#define "&amp;
VLOOKUP(A138,SOURCE!B:S,15,0)&amp;IF(lookups!$N$2-LEN(VLOOKUP(A138,SOURCE!B:S,15,0))&gt;=0,REPT(" ",lookups!$N$2-LEN(VLOOKUP(A138,SOURCE!B:S,15,0))),"")&amp;
TEXT(A138,"???0")&amp;IF(VLOOKUP(A138,SOURCE!B:S,16,0)="","","   "&amp;VLOOKUP(A138,SOURCE!B:S,16,0)
))))
)</f>
        <v>#define CST_02                       129</v>
      </c>
    </row>
    <row r="139" customFormat="false" ht="15.75" hidden="false" customHeight="false" outlineLevel="0" collapsed="false">
      <c r="A139" s="0" t="n">
        <f aca="false">C138</f>
        <v>130</v>
      </c>
      <c r="B139" s="0" t="str">
        <f aca="false">VLOOKUP(A139,SOURCE!B:S,15,0)</f>
        <v>CST_03</v>
      </c>
      <c r="C139" s="0" t="n">
        <f aca="false">IF(
ISNUMBER(INDEX(SOURCE!B:B,MATCH(A139,SOURCE!B:B,0)+1)),
  VALUE(INDEX(SOURCE!B:B,MATCH(A139,SOURCE!B:B,0)+1)),
  "")</f>
        <v>131</v>
      </c>
      <c r="D139" s="265" t="str">
        <f aca="false">IF(A139&lt;&gt;INT(A139),B139,
IF(A139&lt;0,VLOOKUP(A139,lookups!A$1:B$25,2,0),
IF(ISNA(B139),"",
IF(OR(ISBLANK(A139),ISNA(B139),B139=0),
"",
"#define "&amp;
VLOOKUP(A139,SOURCE!B:S,15,0)&amp;IF(lookups!$N$2-LEN(VLOOKUP(A139,SOURCE!B:S,15,0))&gt;=0,REPT(" ",lookups!$N$2-LEN(VLOOKUP(A139,SOURCE!B:S,15,0))),"")&amp;
TEXT(A139,"???0")&amp;IF(VLOOKUP(A139,SOURCE!B:S,16,0)="","","   "&amp;VLOOKUP(A139,SOURCE!B:S,16,0)
))))
)</f>
        <v>#define CST_03                       130</v>
      </c>
    </row>
    <row r="140" customFormat="false" ht="15.75" hidden="false" customHeight="false" outlineLevel="0" collapsed="false">
      <c r="A140" s="0" t="n">
        <f aca="false">C139</f>
        <v>131</v>
      </c>
      <c r="B140" s="0" t="str">
        <f aca="false">VLOOKUP(A140,SOURCE!B:S,15,0)</f>
        <v>CST_04</v>
      </c>
      <c r="C140" s="0" t="n">
        <f aca="false">IF(
ISNUMBER(INDEX(SOURCE!B:B,MATCH(A140,SOURCE!B:B,0)+1)),
  VALUE(INDEX(SOURCE!B:B,MATCH(A140,SOURCE!B:B,0)+1)),
  "")</f>
        <v>132</v>
      </c>
      <c r="D140" s="265" t="str">
        <f aca="false">IF(A140&lt;&gt;INT(A140),B140,
IF(A140&lt;0,VLOOKUP(A140,lookups!A$1:B$25,2,0),
IF(ISNA(B140),"",
IF(OR(ISBLANK(A140),ISNA(B140),B140=0),
"",
"#define "&amp;
VLOOKUP(A140,SOURCE!B:S,15,0)&amp;IF(lookups!$N$2-LEN(VLOOKUP(A140,SOURCE!B:S,15,0))&gt;=0,REPT(" ",lookups!$N$2-LEN(VLOOKUP(A140,SOURCE!B:S,15,0))),"")&amp;
TEXT(A140,"???0")&amp;IF(VLOOKUP(A140,SOURCE!B:S,16,0)="","","   "&amp;VLOOKUP(A140,SOURCE!B:S,16,0)
))))
)</f>
        <v>#define CST_04                       131</v>
      </c>
    </row>
    <row r="141" customFormat="false" ht="15.75" hidden="false" customHeight="false" outlineLevel="0" collapsed="false">
      <c r="A141" s="0" t="n">
        <f aca="false">C140</f>
        <v>132</v>
      </c>
      <c r="B141" s="0" t="str">
        <f aca="false">VLOOKUP(A141,SOURCE!B:S,15,0)</f>
        <v>CST_05</v>
      </c>
      <c r="C141" s="0" t="n">
        <f aca="false">IF(
ISNUMBER(INDEX(SOURCE!B:B,MATCH(A141,SOURCE!B:B,0)+1)),
  VALUE(INDEX(SOURCE!B:B,MATCH(A141,SOURCE!B:B,0)+1)),
  "")</f>
        <v>133</v>
      </c>
      <c r="D141" s="265" t="str">
        <f aca="false">IF(A141&lt;&gt;INT(A141),B141,
IF(A141&lt;0,VLOOKUP(A141,lookups!A$1:B$25,2,0),
IF(ISNA(B141),"",
IF(OR(ISBLANK(A141),ISNA(B141),B141=0),
"",
"#define "&amp;
VLOOKUP(A141,SOURCE!B:S,15,0)&amp;IF(lookups!$N$2-LEN(VLOOKUP(A141,SOURCE!B:S,15,0))&gt;=0,REPT(" ",lookups!$N$2-LEN(VLOOKUP(A141,SOURCE!B:S,15,0))),"")&amp;
TEXT(A141,"???0")&amp;IF(VLOOKUP(A141,SOURCE!B:S,16,0)="","","   "&amp;VLOOKUP(A141,SOURCE!B:S,16,0)
))))
)</f>
        <v>#define CST_05                       132</v>
      </c>
    </row>
    <row r="142" customFormat="false" ht="15.75" hidden="false" customHeight="false" outlineLevel="0" collapsed="false">
      <c r="A142" s="0" t="n">
        <f aca="false">C141</f>
        <v>133</v>
      </c>
      <c r="B142" s="0" t="str">
        <f aca="false">VLOOKUP(A142,SOURCE!B:S,15,0)</f>
        <v>CST_06</v>
      </c>
      <c r="C142" s="0" t="n">
        <f aca="false">IF(
ISNUMBER(INDEX(SOURCE!B:B,MATCH(A142,SOURCE!B:B,0)+1)),
  VALUE(INDEX(SOURCE!B:B,MATCH(A142,SOURCE!B:B,0)+1)),
  "")</f>
        <v>134</v>
      </c>
      <c r="D142" s="265" t="str">
        <f aca="false">IF(A142&lt;&gt;INT(A142),B142,
IF(A142&lt;0,VLOOKUP(A142,lookups!A$1:B$25,2,0),
IF(ISNA(B142),"",
IF(OR(ISBLANK(A142),ISNA(B142),B142=0),
"",
"#define "&amp;
VLOOKUP(A142,SOURCE!B:S,15,0)&amp;IF(lookups!$N$2-LEN(VLOOKUP(A142,SOURCE!B:S,15,0))&gt;=0,REPT(" ",lookups!$N$2-LEN(VLOOKUP(A142,SOURCE!B:S,15,0))),"")&amp;
TEXT(A142,"???0")&amp;IF(VLOOKUP(A142,SOURCE!B:S,16,0)="","","   "&amp;VLOOKUP(A142,SOURCE!B:S,16,0)
))))
)</f>
        <v>#define CST_06                       133</v>
      </c>
    </row>
    <row r="143" customFormat="false" ht="15.75" hidden="false" customHeight="false" outlineLevel="0" collapsed="false">
      <c r="A143" s="0" t="n">
        <f aca="false">C142</f>
        <v>134</v>
      </c>
      <c r="B143" s="0" t="str">
        <f aca="false">VLOOKUP(A143,SOURCE!B:S,15,0)</f>
        <v>CST_07</v>
      </c>
      <c r="C143" s="0" t="n">
        <f aca="false">IF(
ISNUMBER(INDEX(SOURCE!B:B,MATCH(A143,SOURCE!B:B,0)+1)),
  VALUE(INDEX(SOURCE!B:B,MATCH(A143,SOURCE!B:B,0)+1)),
  "")</f>
        <v>135</v>
      </c>
      <c r="D143" s="265" t="str">
        <f aca="false">IF(A143&lt;&gt;INT(A143),B143,
IF(A143&lt;0,VLOOKUP(A143,lookups!A$1:B$25,2,0),
IF(ISNA(B143),"",
IF(OR(ISBLANK(A143),ISNA(B143),B143=0),
"",
"#define "&amp;
VLOOKUP(A143,SOURCE!B:S,15,0)&amp;IF(lookups!$N$2-LEN(VLOOKUP(A143,SOURCE!B:S,15,0))&gt;=0,REPT(" ",lookups!$N$2-LEN(VLOOKUP(A143,SOURCE!B:S,15,0))),"")&amp;
TEXT(A143,"???0")&amp;IF(VLOOKUP(A143,SOURCE!B:S,16,0)="","","   "&amp;VLOOKUP(A143,SOURCE!B:S,16,0)
))))
)</f>
        <v>#define CST_07                       134</v>
      </c>
    </row>
    <row r="144" customFormat="false" ht="15.75" hidden="false" customHeight="false" outlineLevel="0" collapsed="false">
      <c r="A144" s="0" t="n">
        <f aca="false">C143</f>
        <v>135</v>
      </c>
      <c r="B144" s="0" t="str">
        <f aca="false">VLOOKUP(A144,SOURCE!B:S,15,0)</f>
        <v>CST_08</v>
      </c>
      <c r="C144" s="0" t="n">
        <f aca="false">IF(
ISNUMBER(INDEX(SOURCE!B:B,MATCH(A144,SOURCE!B:B,0)+1)),
  VALUE(INDEX(SOURCE!B:B,MATCH(A144,SOURCE!B:B,0)+1)),
  "")</f>
        <v>136</v>
      </c>
      <c r="D144" s="265" t="str">
        <f aca="false">IF(A144&lt;&gt;INT(A144),B144,
IF(A144&lt;0,VLOOKUP(A144,lookups!A$1:B$25,2,0),
IF(ISNA(B144),"",
IF(OR(ISBLANK(A144),ISNA(B144),B144=0),
"",
"#define "&amp;
VLOOKUP(A144,SOURCE!B:S,15,0)&amp;IF(lookups!$N$2-LEN(VLOOKUP(A144,SOURCE!B:S,15,0))&gt;=0,REPT(" ",lookups!$N$2-LEN(VLOOKUP(A144,SOURCE!B:S,15,0))),"")&amp;
TEXT(A144,"???0")&amp;IF(VLOOKUP(A144,SOURCE!B:S,16,0)="","","   "&amp;VLOOKUP(A144,SOURCE!B:S,16,0)
))))
)</f>
        <v>#define CST_08                       135</v>
      </c>
    </row>
    <row r="145" customFormat="false" ht="15.75" hidden="false" customHeight="false" outlineLevel="0" collapsed="false">
      <c r="A145" s="0" t="n">
        <f aca="false">C144</f>
        <v>136</v>
      </c>
      <c r="B145" s="0" t="str">
        <f aca="false">VLOOKUP(A145,SOURCE!B:S,15,0)</f>
        <v>CST_09</v>
      </c>
      <c r="C145" s="0" t="n">
        <f aca="false">IF(
ISNUMBER(INDEX(SOURCE!B:B,MATCH(A145,SOURCE!B:B,0)+1)),
  VALUE(INDEX(SOURCE!B:B,MATCH(A145,SOURCE!B:B,0)+1)),
  "")</f>
        <v>137</v>
      </c>
      <c r="D145" s="265" t="str">
        <f aca="false">IF(A145&lt;&gt;INT(A145),B145,
IF(A145&lt;0,VLOOKUP(A145,lookups!A$1:B$25,2,0),
IF(ISNA(B145),"",
IF(OR(ISBLANK(A145),ISNA(B145),B145=0),
"",
"#define "&amp;
VLOOKUP(A145,SOURCE!B:S,15,0)&amp;IF(lookups!$N$2-LEN(VLOOKUP(A145,SOURCE!B:S,15,0))&gt;=0,REPT(" ",lookups!$N$2-LEN(VLOOKUP(A145,SOURCE!B:S,15,0))),"")&amp;
TEXT(A145,"???0")&amp;IF(VLOOKUP(A145,SOURCE!B:S,16,0)="","","   "&amp;VLOOKUP(A145,SOURCE!B:S,16,0)
))))
)</f>
        <v>#define CST_09                       136</v>
      </c>
    </row>
    <row r="146" customFormat="false" ht="15.75" hidden="false" customHeight="false" outlineLevel="0" collapsed="false">
      <c r="A146" s="0" t="n">
        <f aca="false">C145</f>
        <v>137</v>
      </c>
      <c r="B146" s="0" t="str">
        <f aca="false">VLOOKUP(A146,SOURCE!B:S,15,0)</f>
        <v>CST_10</v>
      </c>
      <c r="C146" s="0" t="n">
        <f aca="false">IF(
ISNUMBER(INDEX(SOURCE!B:B,MATCH(A146,SOURCE!B:B,0)+1)),
  VALUE(INDEX(SOURCE!B:B,MATCH(A146,SOURCE!B:B,0)+1)),
  "")</f>
        <v>138</v>
      </c>
      <c r="D146" s="265" t="str">
        <f aca="false">IF(A146&lt;&gt;INT(A146),B146,
IF(A146&lt;0,VLOOKUP(A146,lookups!A$1:B$25,2,0),
IF(ISNA(B146),"",
IF(OR(ISBLANK(A146),ISNA(B146),B146=0),
"",
"#define "&amp;
VLOOKUP(A146,SOURCE!B:S,15,0)&amp;IF(lookups!$N$2-LEN(VLOOKUP(A146,SOURCE!B:S,15,0))&gt;=0,REPT(" ",lookups!$N$2-LEN(VLOOKUP(A146,SOURCE!B:S,15,0))),"")&amp;
TEXT(A146,"???0")&amp;IF(VLOOKUP(A146,SOURCE!B:S,16,0)="","","   "&amp;VLOOKUP(A146,SOURCE!B:S,16,0)
))))
)</f>
        <v>#define CST_10                       137</v>
      </c>
    </row>
    <row r="147" customFormat="false" ht="15.75" hidden="false" customHeight="false" outlineLevel="0" collapsed="false">
      <c r="A147" s="0" t="n">
        <f aca="false">C146</f>
        <v>138</v>
      </c>
      <c r="B147" s="0" t="str">
        <f aca="false">VLOOKUP(A147,SOURCE!B:S,15,0)</f>
        <v>CST_11</v>
      </c>
      <c r="C147" s="0" t="n">
        <f aca="false">IF(
ISNUMBER(INDEX(SOURCE!B:B,MATCH(A147,SOURCE!B:B,0)+1)),
  VALUE(INDEX(SOURCE!B:B,MATCH(A147,SOURCE!B:B,0)+1)),
  "")</f>
        <v>139</v>
      </c>
      <c r="D147" s="265" t="str">
        <f aca="false">IF(A147&lt;&gt;INT(A147),B147,
IF(A147&lt;0,VLOOKUP(A147,lookups!A$1:B$25,2,0),
IF(ISNA(B147),"",
IF(OR(ISBLANK(A147),ISNA(B147),B147=0),
"",
"#define "&amp;
VLOOKUP(A147,SOURCE!B:S,15,0)&amp;IF(lookups!$N$2-LEN(VLOOKUP(A147,SOURCE!B:S,15,0))&gt;=0,REPT(" ",lookups!$N$2-LEN(VLOOKUP(A147,SOURCE!B:S,15,0))),"")&amp;
TEXT(A147,"???0")&amp;IF(VLOOKUP(A147,SOURCE!B:S,16,0)="","","   "&amp;VLOOKUP(A147,SOURCE!B:S,16,0)
))))
)</f>
        <v>#define CST_11                       138</v>
      </c>
    </row>
    <row r="148" customFormat="false" ht="15.75" hidden="false" customHeight="false" outlineLevel="0" collapsed="false">
      <c r="A148" s="0" t="n">
        <f aca="false">C147</f>
        <v>139</v>
      </c>
      <c r="B148" s="0" t="str">
        <f aca="false">VLOOKUP(A148,SOURCE!B:S,15,0)</f>
        <v>CST_12</v>
      </c>
      <c r="C148" s="0" t="n">
        <f aca="false">IF(
ISNUMBER(INDEX(SOURCE!B:B,MATCH(A148,SOURCE!B:B,0)+1)),
  VALUE(INDEX(SOURCE!B:B,MATCH(A148,SOURCE!B:B,0)+1)),
  "")</f>
        <v>140</v>
      </c>
      <c r="D148" s="265" t="str">
        <f aca="false">IF(A148&lt;&gt;INT(A148),B148,
IF(A148&lt;0,VLOOKUP(A148,lookups!A$1:B$25,2,0),
IF(ISNA(B148),"",
IF(OR(ISBLANK(A148),ISNA(B148),B148=0),
"",
"#define "&amp;
VLOOKUP(A148,SOURCE!B:S,15,0)&amp;IF(lookups!$N$2-LEN(VLOOKUP(A148,SOURCE!B:S,15,0))&gt;=0,REPT(" ",lookups!$N$2-LEN(VLOOKUP(A148,SOURCE!B:S,15,0))),"")&amp;
TEXT(A148,"???0")&amp;IF(VLOOKUP(A148,SOURCE!B:S,16,0)="","","   "&amp;VLOOKUP(A148,SOURCE!B:S,16,0)
))))
)</f>
        <v>#define CST_12                       139</v>
      </c>
    </row>
    <row r="149" customFormat="false" ht="15.75" hidden="false" customHeight="false" outlineLevel="0" collapsed="false">
      <c r="A149" s="0" t="n">
        <f aca="false">C148</f>
        <v>140</v>
      </c>
      <c r="B149" s="0" t="str">
        <f aca="false">VLOOKUP(A149,SOURCE!B:S,15,0)</f>
        <v>CST_13</v>
      </c>
      <c r="C149" s="0" t="n">
        <f aca="false">IF(
ISNUMBER(INDEX(SOURCE!B:B,MATCH(A149,SOURCE!B:B,0)+1)),
  VALUE(INDEX(SOURCE!B:B,MATCH(A149,SOURCE!B:B,0)+1)),
  "")</f>
        <v>141</v>
      </c>
      <c r="D149" s="265" t="str">
        <f aca="false">IF(A149&lt;&gt;INT(A149),B149,
IF(A149&lt;0,VLOOKUP(A149,lookups!A$1:B$25,2,0),
IF(ISNA(B149),"",
IF(OR(ISBLANK(A149),ISNA(B149),B149=0),
"",
"#define "&amp;
VLOOKUP(A149,SOURCE!B:S,15,0)&amp;IF(lookups!$N$2-LEN(VLOOKUP(A149,SOURCE!B:S,15,0))&gt;=0,REPT(" ",lookups!$N$2-LEN(VLOOKUP(A149,SOURCE!B:S,15,0))),"")&amp;
TEXT(A149,"???0")&amp;IF(VLOOKUP(A149,SOURCE!B:S,16,0)="","","   "&amp;VLOOKUP(A149,SOURCE!B:S,16,0)
))))
)</f>
        <v>#define CST_13                       140</v>
      </c>
    </row>
    <row r="150" customFormat="false" ht="15.75" hidden="false" customHeight="false" outlineLevel="0" collapsed="false">
      <c r="A150" s="0" t="n">
        <f aca="false">C149</f>
        <v>141</v>
      </c>
      <c r="B150" s="0" t="str">
        <f aca="false">VLOOKUP(A150,SOURCE!B:S,15,0)</f>
        <v>CST_14</v>
      </c>
      <c r="C150" s="0" t="n">
        <f aca="false">IF(
ISNUMBER(INDEX(SOURCE!B:B,MATCH(A150,SOURCE!B:B,0)+1)),
  VALUE(INDEX(SOURCE!B:B,MATCH(A150,SOURCE!B:B,0)+1)),
  "")</f>
        <v>142</v>
      </c>
      <c r="D150" s="265" t="str">
        <f aca="false">IF(A150&lt;&gt;INT(A150),B150,
IF(A150&lt;0,VLOOKUP(A150,lookups!A$1:B$25,2,0),
IF(ISNA(B150),"",
IF(OR(ISBLANK(A150),ISNA(B150),B150=0),
"",
"#define "&amp;
VLOOKUP(A150,SOURCE!B:S,15,0)&amp;IF(lookups!$N$2-LEN(VLOOKUP(A150,SOURCE!B:S,15,0))&gt;=0,REPT(" ",lookups!$N$2-LEN(VLOOKUP(A150,SOURCE!B:S,15,0))),"")&amp;
TEXT(A150,"???0")&amp;IF(VLOOKUP(A150,SOURCE!B:S,16,0)="","","   "&amp;VLOOKUP(A150,SOURCE!B:S,16,0)
))))
)</f>
        <v>#define CST_14                       141</v>
      </c>
    </row>
    <row r="151" customFormat="false" ht="15.75" hidden="false" customHeight="false" outlineLevel="0" collapsed="false">
      <c r="A151" s="0" t="n">
        <f aca="false">C150</f>
        <v>142</v>
      </c>
      <c r="B151" s="0" t="str">
        <f aca="false">VLOOKUP(A151,SOURCE!B:S,15,0)</f>
        <v>CST_15</v>
      </c>
      <c r="C151" s="0" t="n">
        <f aca="false">IF(
ISNUMBER(INDEX(SOURCE!B:B,MATCH(A151,SOURCE!B:B,0)+1)),
  VALUE(INDEX(SOURCE!B:B,MATCH(A151,SOURCE!B:B,0)+1)),
  "")</f>
        <v>143</v>
      </c>
      <c r="D151" s="265" t="str">
        <f aca="false">IF(A151&lt;&gt;INT(A151),B151,
IF(A151&lt;0,VLOOKUP(A151,lookups!A$1:B$25,2,0),
IF(ISNA(B151),"",
IF(OR(ISBLANK(A151),ISNA(B151),B151=0),
"",
"#define "&amp;
VLOOKUP(A151,SOURCE!B:S,15,0)&amp;IF(lookups!$N$2-LEN(VLOOKUP(A151,SOURCE!B:S,15,0))&gt;=0,REPT(" ",lookups!$N$2-LEN(VLOOKUP(A151,SOURCE!B:S,15,0))),"")&amp;
TEXT(A151,"???0")&amp;IF(VLOOKUP(A151,SOURCE!B:S,16,0)="","","   "&amp;VLOOKUP(A151,SOURCE!B:S,16,0)
))))
)</f>
        <v>#define CST_15                       142</v>
      </c>
    </row>
    <row r="152" customFormat="false" ht="15.75" hidden="false" customHeight="false" outlineLevel="0" collapsed="false">
      <c r="A152" s="0" t="n">
        <f aca="false">C151</f>
        <v>143</v>
      </c>
      <c r="B152" s="0" t="str">
        <f aca="false">VLOOKUP(A152,SOURCE!B:S,15,0)</f>
        <v>CST_16</v>
      </c>
      <c r="C152" s="0" t="n">
        <f aca="false">IF(
ISNUMBER(INDEX(SOURCE!B:B,MATCH(A152,SOURCE!B:B,0)+1)),
  VALUE(INDEX(SOURCE!B:B,MATCH(A152,SOURCE!B:B,0)+1)),
  "")</f>
        <v>144</v>
      </c>
      <c r="D152" s="265" t="str">
        <f aca="false">IF(A152&lt;&gt;INT(A152),B152,
IF(A152&lt;0,VLOOKUP(A152,lookups!A$1:B$25,2,0),
IF(ISNA(B152),"",
IF(OR(ISBLANK(A152),ISNA(B152),B152=0),
"",
"#define "&amp;
VLOOKUP(A152,SOURCE!B:S,15,0)&amp;IF(lookups!$N$2-LEN(VLOOKUP(A152,SOURCE!B:S,15,0))&gt;=0,REPT(" ",lookups!$N$2-LEN(VLOOKUP(A152,SOURCE!B:S,15,0))),"")&amp;
TEXT(A152,"???0")&amp;IF(VLOOKUP(A152,SOURCE!B:S,16,0)="","","   "&amp;VLOOKUP(A152,SOURCE!B:S,16,0)
))))
)</f>
        <v>#define CST_16                       143</v>
      </c>
    </row>
    <row r="153" customFormat="false" ht="15.75" hidden="false" customHeight="false" outlineLevel="0" collapsed="false">
      <c r="A153" s="0" t="n">
        <f aca="false">C152</f>
        <v>144</v>
      </c>
      <c r="B153" s="0" t="str">
        <f aca="false">VLOOKUP(A153,SOURCE!B:S,15,0)</f>
        <v>CST_17</v>
      </c>
      <c r="C153" s="0" t="n">
        <f aca="false">IF(
ISNUMBER(INDEX(SOURCE!B:B,MATCH(A153,SOURCE!B:B,0)+1)),
  VALUE(INDEX(SOURCE!B:B,MATCH(A153,SOURCE!B:B,0)+1)),
  "")</f>
        <v>145</v>
      </c>
      <c r="D153" s="265" t="str">
        <f aca="false">IF(A153&lt;&gt;INT(A153),B153,
IF(A153&lt;0,VLOOKUP(A153,lookups!A$1:B$25,2,0),
IF(ISNA(B153),"",
IF(OR(ISBLANK(A153),ISNA(B153),B153=0),
"",
"#define "&amp;
VLOOKUP(A153,SOURCE!B:S,15,0)&amp;IF(lookups!$N$2-LEN(VLOOKUP(A153,SOURCE!B:S,15,0))&gt;=0,REPT(" ",lookups!$N$2-LEN(VLOOKUP(A153,SOURCE!B:S,15,0))),"")&amp;
TEXT(A153,"???0")&amp;IF(VLOOKUP(A153,SOURCE!B:S,16,0)="","","   "&amp;VLOOKUP(A153,SOURCE!B:S,16,0)
))))
)</f>
        <v>#define CST_17                       144</v>
      </c>
    </row>
    <row r="154" customFormat="false" ht="15.75" hidden="false" customHeight="false" outlineLevel="0" collapsed="false">
      <c r="A154" s="0" t="n">
        <f aca="false">C153</f>
        <v>145</v>
      </c>
      <c r="B154" s="0" t="str">
        <f aca="false">VLOOKUP(A154,SOURCE!B:S,15,0)</f>
        <v>CST_18</v>
      </c>
      <c r="C154" s="0" t="n">
        <f aca="false">IF(
ISNUMBER(INDEX(SOURCE!B:B,MATCH(A154,SOURCE!B:B,0)+1)),
  VALUE(INDEX(SOURCE!B:B,MATCH(A154,SOURCE!B:B,0)+1)),
  "")</f>
        <v>146</v>
      </c>
      <c r="D154" s="265" t="str">
        <f aca="false">IF(A154&lt;&gt;INT(A154),B154,
IF(A154&lt;0,VLOOKUP(A154,lookups!A$1:B$25,2,0),
IF(ISNA(B154),"",
IF(OR(ISBLANK(A154),ISNA(B154),B154=0),
"",
"#define "&amp;
VLOOKUP(A154,SOURCE!B:S,15,0)&amp;IF(lookups!$N$2-LEN(VLOOKUP(A154,SOURCE!B:S,15,0))&gt;=0,REPT(" ",lookups!$N$2-LEN(VLOOKUP(A154,SOURCE!B:S,15,0))),"")&amp;
TEXT(A154,"???0")&amp;IF(VLOOKUP(A154,SOURCE!B:S,16,0)="","","   "&amp;VLOOKUP(A154,SOURCE!B:S,16,0)
))))
)</f>
        <v>#define CST_18                       145</v>
      </c>
    </row>
    <row r="155" customFormat="false" ht="15.75" hidden="false" customHeight="false" outlineLevel="0" collapsed="false">
      <c r="A155" s="0" t="n">
        <f aca="false">C154</f>
        <v>146</v>
      </c>
      <c r="B155" s="0" t="str">
        <f aca="false">VLOOKUP(A155,SOURCE!B:S,15,0)</f>
        <v>CST_19</v>
      </c>
      <c r="C155" s="0" t="n">
        <f aca="false">IF(
ISNUMBER(INDEX(SOURCE!B:B,MATCH(A155,SOURCE!B:B,0)+1)),
  VALUE(INDEX(SOURCE!B:B,MATCH(A155,SOURCE!B:B,0)+1)),
  "")</f>
        <v>147</v>
      </c>
      <c r="D155" s="265" t="str">
        <f aca="false">IF(A155&lt;&gt;INT(A155),B155,
IF(A155&lt;0,VLOOKUP(A155,lookups!A$1:B$25,2,0),
IF(ISNA(B155),"",
IF(OR(ISBLANK(A155),ISNA(B155),B155=0),
"",
"#define "&amp;
VLOOKUP(A155,SOURCE!B:S,15,0)&amp;IF(lookups!$N$2-LEN(VLOOKUP(A155,SOURCE!B:S,15,0))&gt;=0,REPT(" ",lookups!$N$2-LEN(VLOOKUP(A155,SOURCE!B:S,15,0))),"")&amp;
TEXT(A155,"???0")&amp;IF(VLOOKUP(A155,SOURCE!B:S,16,0)="","","   "&amp;VLOOKUP(A155,SOURCE!B:S,16,0)
))))
)</f>
        <v>#define CST_19                       146</v>
      </c>
    </row>
    <row r="156" customFormat="false" ht="15.75" hidden="false" customHeight="false" outlineLevel="0" collapsed="false">
      <c r="A156" s="0" t="n">
        <f aca="false">C155</f>
        <v>147</v>
      </c>
      <c r="B156" s="0" t="str">
        <f aca="false">VLOOKUP(A156,SOURCE!B:S,15,0)</f>
        <v>CST_20</v>
      </c>
      <c r="C156" s="0" t="n">
        <f aca="false">IF(
ISNUMBER(INDEX(SOURCE!B:B,MATCH(A156,SOURCE!B:B,0)+1)),
  VALUE(INDEX(SOURCE!B:B,MATCH(A156,SOURCE!B:B,0)+1)),
  "")</f>
        <v>148</v>
      </c>
      <c r="D156" s="265" t="str">
        <f aca="false">IF(A156&lt;&gt;INT(A156),B156,
IF(A156&lt;0,VLOOKUP(A156,lookups!A$1:B$25,2,0),
IF(ISNA(B156),"",
IF(OR(ISBLANK(A156),ISNA(B156),B156=0),
"",
"#define "&amp;
VLOOKUP(A156,SOURCE!B:S,15,0)&amp;IF(lookups!$N$2-LEN(VLOOKUP(A156,SOURCE!B:S,15,0))&gt;=0,REPT(" ",lookups!$N$2-LEN(VLOOKUP(A156,SOURCE!B:S,15,0))),"")&amp;
TEXT(A156,"???0")&amp;IF(VLOOKUP(A156,SOURCE!B:S,16,0)="","","   "&amp;VLOOKUP(A156,SOURCE!B:S,16,0)
))))
)</f>
        <v>#define CST_20                       147</v>
      </c>
    </row>
    <row r="157" customFormat="false" ht="15.75" hidden="false" customHeight="false" outlineLevel="0" collapsed="false">
      <c r="A157" s="0" t="n">
        <f aca="false">C156</f>
        <v>148</v>
      </c>
      <c r="B157" s="0" t="str">
        <f aca="false">VLOOKUP(A157,SOURCE!B:S,15,0)</f>
        <v>CST_21</v>
      </c>
      <c r="C157" s="0" t="n">
        <f aca="false">IF(
ISNUMBER(INDEX(SOURCE!B:B,MATCH(A157,SOURCE!B:B,0)+1)),
  VALUE(INDEX(SOURCE!B:B,MATCH(A157,SOURCE!B:B,0)+1)),
  "")</f>
        <v>149</v>
      </c>
      <c r="D157" s="265" t="str">
        <f aca="false">IF(A157&lt;&gt;INT(A157),B157,
IF(A157&lt;0,VLOOKUP(A157,lookups!A$1:B$25,2,0),
IF(ISNA(B157),"",
IF(OR(ISBLANK(A157),ISNA(B157),B157=0),
"",
"#define "&amp;
VLOOKUP(A157,SOURCE!B:S,15,0)&amp;IF(lookups!$N$2-LEN(VLOOKUP(A157,SOURCE!B:S,15,0))&gt;=0,REPT(" ",lookups!$N$2-LEN(VLOOKUP(A157,SOURCE!B:S,15,0))),"")&amp;
TEXT(A157,"???0")&amp;IF(VLOOKUP(A157,SOURCE!B:S,16,0)="","","   "&amp;VLOOKUP(A157,SOURCE!B:S,16,0)
))))
)</f>
        <v>#define CST_21                       148</v>
      </c>
    </row>
    <row r="158" customFormat="false" ht="15.75" hidden="false" customHeight="false" outlineLevel="0" collapsed="false">
      <c r="A158" s="0" t="n">
        <f aca="false">C157</f>
        <v>149</v>
      </c>
      <c r="B158" s="0" t="str">
        <f aca="false">VLOOKUP(A158,SOURCE!B:S,15,0)</f>
        <v>CST_22</v>
      </c>
      <c r="C158" s="0" t="n">
        <f aca="false">IF(
ISNUMBER(INDEX(SOURCE!B:B,MATCH(A158,SOURCE!B:B,0)+1)),
  VALUE(INDEX(SOURCE!B:B,MATCH(A158,SOURCE!B:B,0)+1)),
  "")</f>
        <v>150</v>
      </c>
      <c r="D158" s="265" t="str">
        <f aca="false">IF(A158&lt;&gt;INT(A158),B158,
IF(A158&lt;0,VLOOKUP(A158,lookups!A$1:B$25,2,0),
IF(ISNA(B158),"",
IF(OR(ISBLANK(A158),ISNA(B158),B158=0),
"",
"#define "&amp;
VLOOKUP(A158,SOURCE!B:S,15,0)&amp;IF(lookups!$N$2-LEN(VLOOKUP(A158,SOURCE!B:S,15,0))&gt;=0,REPT(" ",lookups!$N$2-LEN(VLOOKUP(A158,SOURCE!B:S,15,0))),"")&amp;
TEXT(A158,"???0")&amp;IF(VLOOKUP(A158,SOURCE!B:S,16,0)="","","   "&amp;VLOOKUP(A158,SOURCE!B:S,16,0)
))))
)</f>
        <v>#define CST_22                       149</v>
      </c>
    </row>
    <row r="159" customFormat="false" ht="15.75" hidden="false" customHeight="false" outlineLevel="0" collapsed="false">
      <c r="A159" s="0" t="n">
        <f aca="false">C158</f>
        <v>150</v>
      </c>
      <c r="B159" s="0" t="str">
        <f aca="false">VLOOKUP(A159,SOURCE!B:S,15,0)</f>
        <v>CST_23</v>
      </c>
      <c r="C159" s="0" t="n">
        <f aca="false">IF(
ISNUMBER(INDEX(SOURCE!B:B,MATCH(A159,SOURCE!B:B,0)+1)),
  VALUE(INDEX(SOURCE!B:B,MATCH(A159,SOURCE!B:B,0)+1)),
  "")</f>
        <v>151</v>
      </c>
      <c r="D159" s="265" t="str">
        <f aca="false">IF(A159&lt;&gt;INT(A159),B159,
IF(A159&lt;0,VLOOKUP(A159,lookups!A$1:B$25,2,0),
IF(ISNA(B159),"",
IF(OR(ISBLANK(A159),ISNA(B159),B159=0),
"",
"#define "&amp;
VLOOKUP(A159,SOURCE!B:S,15,0)&amp;IF(lookups!$N$2-LEN(VLOOKUP(A159,SOURCE!B:S,15,0))&gt;=0,REPT(" ",lookups!$N$2-LEN(VLOOKUP(A159,SOURCE!B:S,15,0))),"")&amp;
TEXT(A159,"???0")&amp;IF(VLOOKUP(A159,SOURCE!B:S,16,0)="","","   "&amp;VLOOKUP(A159,SOURCE!B:S,16,0)
))))
)</f>
        <v>#define CST_23                       150</v>
      </c>
    </row>
    <row r="160" customFormat="false" ht="15.75" hidden="false" customHeight="false" outlineLevel="0" collapsed="false">
      <c r="A160" s="0" t="n">
        <f aca="false">C159</f>
        <v>151</v>
      </c>
      <c r="B160" s="0" t="str">
        <f aca="false">VLOOKUP(A160,SOURCE!B:S,15,0)</f>
        <v>CST_24</v>
      </c>
      <c r="C160" s="0" t="n">
        <f aca="false">IF(
ISNUMBER(INDEX(SOURCE!B:B,MATCH(A160,SOURCE!B:B,0)+1)),
  VALUE(INDEX(SOURCE!B:B,MATCH(A160,SOURCE!B:B,0)+1)),
  "")</f>
        <v>152</v>
      </c>
      <c r="D160" s="265" t="str">
        <f aca="false">IF(A160&lt;&gt;INT(A160),B160,
IF(A160&lt;0,VLOOKUP(A160,lookups!A$1:B$25,2,0),
IF(ISNA(B160),"",
IF(OR(ISBLANK(A160),ISNA(B160),B160=0),
"",
"#define "&amp;
VLOOKUP(A160,SOURCE!B:S,15,0)&amp;IF(lookups!$N$2-LEN(VLOOKUP(A160,SOURCE!B:S,15,0))&gt;=0,REPT(" ",lookups!$N$2-LEN(VLOOKUP(A160,SOURCE!B:S,15,0))),"")&amp;
TEXT(A160,"???0")&amp;IF(VLOOKUP(A160,SOURCE!B:S,16,0)="","","   "&amp;VLOOKUP(A160,SOURCE!B:S,16,0)
))))
)</f>
        <v>#define CST_24                       151</v>
      </c>
    </row>
    <row r="161" customFormat="false" ht="15.75" hidden="false" customHeight="false" outlineLevel="0" collapsed="false">
      <c r="A161" s="0" t="n">
        <f aca="false">C160</f>
        <v>152</v>
      </c>
      <c r="B161" s="0" t="str">
        <f aca="false">VLOOKUP(A161,SOURCE!B:S,15,0)</f>
        <v>CST_25</v>
      </c>
      <c r="C161" s="0" t="n">
        <f aca="false">IF(
ISNUMBER(INDEX(SOURCE!B:B,MATCH(A161,SOURCE!B:B,0)+1)),
  VALUE(INDEX(SOURCE!B:B,MATCH(A161,SOURCE!B:B,0)+1)),
  "")</f>
        <v>153</v>
      </c>
      <c r="D161" s="265" t="str">
        <f aca="false">IF(A161&lt;&gt;INT(A161),B161,
IF(A161&lt;0,VLOOKUP(A161,lookups!A$1:B$25,2,0),
IF(ISNA(B161),"",
IF(OR(ISBLANK(A161),ISNA(B161),B161=0),
"",
"#define "&amp;
VLOOKUP(A161,SOURCE!B:S,15,0)&amp;IF(lookups!$N$2-LEN(VLOOKUP(A161,SOURCE!B:S,15,0))&gt;=0,REPT(" ",lookups!$N$2-LEN(VLOOKUP(A161,SOURCE!B:S,15,0))),"")&amp;
TEXT(A161,"???0")&amp;IF(VLOOKUP(A161,SOURCE!B:S,16,0)="","","   "&amp;VLOOKUP(A161,SOURCE!B:S,16,0)
))))
)</f>
        <v>#define CST_25                       152</v>
      </c>
    </row>
    <row r="162" customFormat="false" ht="15.75" hidden="false" customHeight="false" outlineLevel="0" collapsed="false">
      <c r="A162" s="0" t="n">
        <f aca="false">C161</f>
        <v>153</v>
      </c>
      <c r="B162" s="0" t="str">
        <f aca="false">VLOOKUP(A162,SOURCE!B:S,15,0)</f>
        <v>CST_26</v>
      </c>
      <c r="C162" s="0" t="n">
        <f aca="false">IF(
ISNUMBER(INDEX(SOURCE!B:B,MATCH(A162,SOURCE!B:B,0)+1)),
  VALUE(INDEX(SOURCE!B:B,MATCH(A162,SOURCE!B:B,0)+1)),
  "")</f>
        <v>154</v>
      </c>
      <c r="D162" s="265" t="str">
        <f aca="false">IF(A162&lt;&gt;INT(A162),B162,
IF(A162&lt;0,VLOOKUP(A162,lookups!A$1:B$25,2,0),
IF(ISNA(B162),"",
IF(OR(ISBLANK(A162),ISNA(B162),B162=0),
"",
"#define "&amp;
VLOOKUP(A162,SOURCE!B:S,15,0)&amp;IF(lookups!$N$2-LEN(VLOOKUP(A162,SOURCE!B:S,15,0))&gt;=0,REPT(" ",lookups!$N$2-LEN(VLOOKUP(A162,SOURCE!B:S,15,0))),"")&amp;
TEXT(A162,"???0")&amp;IF(VLOOKUP(A162,SOURCE!B:S,16,0)="","","   "&amp;VLOOKUP(A162,SOURCE!B:S,16,0)
))))
)</f>
        <v>#define CST_26                       153</v>
      </c>
    </row>
    <row r="163" customFormat="false" ht="15.75" hidden="false" customHeight="false" outlineLevel="0" collapsed="false">
      <c r="A163" s="0" t="n">
        <f aca="false">C162</f>
        <v>154</v>
      </c>
      <c r="B163" s="0" t="str">
        <f aca="false">VLOOKUP(A163,SOURCE!B:S,15,0)</f>
        <v>CST_27</v>
      </c>
      <c r="C163" s="0" t="n">
        <f aca="false">IF(
ISNUMBER(INDEX(SOURCE!B:B,MATCH(A163,SOURCE!B:B,0)+1)),
  VALUE(INDEX(SOURCE!B:B,MATCH(A163,SOURCE!B:B,0)+1)),
  "")</f>
        <v>155</v>
      </c>
      <c r="D163" s="265" t="str">
        <f aca="false">IF(A163&lt;&gt;INT(A163),B163,
IF(A163&lt;0,VLOOKUP(A163,lookups!A$1:B$25,2,0),
IF(ISNA(B163),"",
IF(OR(ISBLANK(A163),ISNA(B163),B163=0),
"",
"#define "&amp;
VLOOKUP(A163,SOURCE!B:S,15,0)&amp;IF(lookups!$N$2-LEN(VLOOKUP(A163,SOURCE!B:S,15,0))&gt;=0,REPT(" ",lookups!$N$2-LEN(VLOOKUP(A163,SOURCE!B:S,15,0))),"")&amp;
TEXT(A163,"???0")&amp;IF(VLOOKUP(A163,SOURCE!B:S,16,0)="","","   "&amp;VLOOKUP(A163,SOURCE!B:S,16,0)
))))
)</f>
        <v>#define CST_27                       154</v>
      </c>
    </row>
    <row r="164" customFormat="false" ht="15.75" hidden="false" customHeight="false" outlineLevel="0" collapsed="false">
      <c r="A164" s="0" t="n">
        <f aca="false">C163</f>
        <v>155</v>
      </c>
      <c r="B164" s="0" t="str">
        <f aca="false">VLOOKUP(A164,SOURCE!B:S,15,0)</f>
        <v>CST_28</v>
      </c>
      <c r="C164" s="0" t="n">
        <f aca="false">IF(
ISNUMBER(INDEX(SOURCE!B:B,MATCH(A164,SOURCE!B:B,0)+1)),
  VALUE(INDEX(SOURCE!B:B,MATCH(A164,SOURCE!B:B,0)+1)),
  "")</f>
        <v>156</v>
      </c>
      <c r="D164" s="265" t="str">
        <f aca="false">IF(A164&lt;&gt;INT(A164),B164,
IF(A164&lt;0,VLOOKUP(A164,lookups!A$1:B$25,2,0),
IF(ISNA(B164),"",
IF(OR(ISBLANK(A164),ISNA(B164),B164=0),
"",
"#define "&amp;
VLOOKUP(A164,SOURCE!B:S,15,0)&amp;IF(lookups!$N$2-LEN(VLOOKUP(A164,SOURCE!B:S,15,0))&gt;=0,REPT(" ",lookups!$N$2-LEN(VLOOKUP(A164,SOURCE!B:S,15,0))),"")&amp;
TEXT(A164,"???0")&amp;IF(VLOOKUP(A164,SOURCE!B:S,16,0)="","","   "&amp;VLOOKUP(A164,SOURCE!B:S,16,0)
))))
)</f>
        <v>#define CST_28                       155</v>
      </c>
    </row>
    <row r="165" customFormat="false" ht="15.75" hidden="false" customHeight="false" outlineLevel="0" collapsed="false">
      <c r="A165" s="0" t="n">
        <f aca="false">C164</f>
        <v>156</v>
      </c>
      <c r="B165" s="0" t="str">
        <f aca="false">VLOOKUP(A165,SOURCE!B:S,15,0)</f>
        <v>CST_29</v>
      </c>
      <c r="C165" s="0" t="n">
        <f aca="false">IF(
ISNUMBER(INDEX(SOURCE!B:B,MATCH(A165,SOURCE!B:B,0)+1)),
  VALUE(INDEX(SOURCE!B:B,MATCH(A165,SOURCE!B:B,0)+1)),
  "")</f>
        <v>157</v>
      </c>
      <c r="D165" s="265" t="str">
        <f aca="false">IF(A165&lt;&gt;INT(A165),B165,
IF(A165&lt;0,VLOOKUP(A165,lookups!A$1:B$25,2,0),
IF(ISNA(B165),"",
IF(OR(ISBLANK(A165),ISNA(B165),B165=0),
"",
"#define "&amp;
VLOOKUP(A165,SOURCE!B:S,15,0)&amp;IF(lookups!$N$2-LEN(VLOOKUP(A165,SOURCE!B:S,15,0))&gt;=0,REPT(" ",lookups!$N$2-LEN(VLOOKUP(A165,SOURCE!B:S,15,0))),"")&amp;
TEXT(A165,"???0")&amp;IF(VLOOKUP(A165,SOURCE!B:S,16,0)="","","   "&amp;VLOOKUP(A165,SOURCE!B:S,16,0)
))))
)</f>
        <v>#define CST_29                       156</v>
      </c>
    </row>
    <row r="166" customFormat="false" ht="15.75" hidden="false" customHeight="false" outlineLevel="0" collapsed="false">
      <c r="A166" s="0" t="n">
        <f aca="false">C165</f>
        <v>157</v>
      </c>
      <c r="B166" s="0" t="str">
        <f aca="false">VLOOKUP(A166,SOURCE!B:S,15,0)</f>
        <v>CST_30</v>
      </c>
      <c r="C166" s="0" t="n">
        <f aca="false">IF(
ISNUMBER(INDEX(SOURCE!B:B,MATCH(A166,SOURCE!B:B,0)+1)),
  VALUE(INDEX(SOURCE!B:B,MATCH(A166,SOURCE!B:B,0)+1)),
  "")</f>
        <v>158</v>
      </c>
      <c r="D166" s="265" t="str">
        <f aca="false">IF(A166&lt;&gt;INT(A166),B166,
IF(A166&lt;0,VLOOKUP(A166,lookups!A$1:B$25,2,0),
IF(ISNA(B166),"",
IF(OR(ISBLANK(A166),ISNA(B166),B166=0),
"",
"#define "&amp;
VLOOKUP(A166,SOURCE!B:S,15,0)&amp;IF(lookups!$N$2-LEN(VLOOKUP(A166,SOURCE!B:S,15,0))&gt;=0,REPT(" ",lookups!$N$2-LEN(VLOOKUP(A166,SOURCE!B:S,15,0))),"")&amp;
TEXT(A166,"???0")&amp;IF(VLOOKUP(A166,SOURCE!B:S,16,0)="","","   "&amp;VLOOKUP(A166,SOURCE!B:S,16,0)
))))
)</f>
        <v>#define CST_30                       157</v>
      </c>
    </row>
    <row r="167" customFormat="false" ht="15.75" hidden="false" customHeight="false" outlineLevel="0" collapsed="false">
      <c r="A167" s="0" t="n">
        <f aca="false">C166</f>
        <v>158</v>
      </c>
      <c r="B167" s="0" t="str">
        <f aca="false">VLOOKUP(A167,SOURCE!B:S,15,0)</f>
        <v>CST_31</v>
      </c>
      <c r="C167" s="0" t="n">
        <f aca="false">IF(
ISNUMBER(INDEX(SOURCE!B:B,MATCH(A167,SOURCE!B:B,0)+1)),
  VALUE(INDEX(SOURCE!B:B,MATCH(A167,SOURCE!B:B,0)+1)),
  "")</f>
        <v>159</v>
      </c>
      <c r="D167" s="265" t="str">
        <f aca="false">IF(A167&lt;&gt;INT(A167),B167,
IF(A167&lt;0,VLOOKUP(A167,lookups!A$1:B$25,2,0),
IF(ISNA(B167),"",
IF(OR(ISBLANK(A167),ISNA(B167),B167=0),
"",
"#define "&amp;
VLOOKUP(A167,SOURCE!B:S,15,0)&amp;IF(lookups!$N$2-LEN(VLOOKUP(A167,SOURCE!B:S,15,0))&gt;=0,REPT(" ",lookups!$N$2-LEN(VLOOKUP(A167,SOURCE!B:S,15,0))),"")&amp;
TEXT(A167,"???0")&amp;IF(VLOOKUP(A167,SOURCE!B:S,16,0)="","","   "&amp;VLOOKUP(A167,SOURCE!B:S,16,0)
))))
)</f>
        <v>#define CST_31                       158</v>
      </c>
    </row>
    <row r="168" customFormat="false" ht="15.75" hidden="false" customHeight="false" outlineLevel="0" collapsed="false">
      <c r="A168" s="0" t="n">
        <f aca="false">C167</f>
        <v>159</v>
      </c>
      <c r="B168" s="0" t="str">
        <f aca="false">VLOOKUP(A168,SOURCE!B:S,15,0)</f>
        <v>CST_32</v>
      </c>
      <c r="C168" s="0" t="n">
        <f aca="false">IF(
ISNUMBER(INDEX(SOURCE!B:B,MATCH(A168,SOURCE!B:B,0)+1)),
  VALUE(INDEX(SOURCE!B:B,MATCH(A168,SOURCE!B:B,0)+1)),
  "")</f>
        <v>160</v>
      </c>
      <c r="D168" s="265" t="str">
        <f aca="false">IF(A168&lt;&gt;INT(A168),B168,
IF(A168&lt;0,VLOOKUP(A168,lookups!A$1:B$25,2,0),
IF(ISNA(B168),"",
IF(OR(ISBLANK(A168),ISNA(B168),B168=0),
"",
"#define "&amp;
VLOOKUP(A168,SOURCE!B:S,15,0)&amp;IF(lookups!$N$2-LEN(VLOOKUP(A168,SOURCE!B:S,15,0))&gt;=0,REPT(" ",lookups!$N$2-LEN(VLOOKUP(A168,SOURCE!B:S,15,0))),"")&amp;
TEXT(A168,"???0")&amp;IF(VLOOKUP(A168,SOURCE!B:S,16,0)="","","   "&amp;VLOOKUP(A168,SOURCE!B:S,16,0)
))))
)</f>
        <v>#define CST_32                       159</v>
      </c>
    </row>
    <row r="169" customFormat="false" ht="15.75" hidden="false" customHeight="false" outlineLevel="0" collapsed="false">
      <c r="A169" s="0" t="n">
        <f aca="false">C168</f>
        <v>160</v>
      </c>
      <c r="B169" s="0" t="str">
        <f aca="false">VLOOKUP(A169,SOURCE!B:S,15,0)</f>
        <v>CST_33</v>
      </c>
      <c r="C169" s="0" t="n">
        <f aca="false">IF(
ISNUMBER(INDEX(SOURCE!B:B,MATCH(A169,SOURCE!B:B,0)+1)),
  VALUE(INDEX(SOURCE!B:B,MATCH(A169,SOURCE!B:B,0)+1)),
  "")</f>
        <v>161</v>
      </c>
      <c r="D169" s="265" t="str">
        <f aca="false">IF(A169&lt;&gt;INT(A169),B169,
IF(A169&lt;0,VLOOKUP(A169,lookups!A$1:B$25,2,0),
IF(ISNA(B169),"",
IF(OR(ISBLANK(A169),ISNA(B169),B169=0),
"",
"#define "&amp;
VLOOKUP(A169,SOURCE!B:S,15,0)&amp;IF(lookups!$N$2-LEN(VLOOKUP(A169,SOURCE!B:S,15,0))&gt;=0,REPT(" ",lookups!$N$2-LEN(VLOOKUP(A169,SOURCE!B:S,15,0))),"")&amp;
TEXT(A169,"???0")&amp;IF(VLOOKUP(A169,SOURCE!B:S,16,0)="","","   "&amp;VLOOKUP(A169,SOURCE!B:S,16,0)
))))
)</f>
        <v>#define CST_33                       160</v>
      </c>
    </row>
    <row r="170" customFormat="false" ht="15.75" hidden="false" customHeight="false" outlineLevel="0" collapsed="false">
      <c r="A170" s="0" t="n">
        <f aca="false">C169</f>
        <v>161</v>
      </c>
      <c r="B170" s="0" t="str">
        <f aca="false">VLOOKUP(A170,SOURCE!B:S,15,0)</f>
        <v>CST_34</v>
      </c>
      <c r="C170" s="0" t="n">
        <f aca="false">IF(
ISNUMBER(INDEX(SOURCE!B:B,MATCH(A170,SOURCE!B:B,0)+1)),
  VALUE(INDEX(SOURCE!B:B,MATCH(A170,SOURCE!B:B,0)+1)),
  "")</f>
        <v>162</v>
      </c>
      <c r="D170" s="265" t="str">
        <f aca="false">IF(A170&lt;&gt;INT(A170),B170,
IF(A170&lt;0,VLOOKUP(A170,lookups!A$1:B$25,2,0),
IF(ISNA(B170),"",
IF(OR(ISBLANK(A170),ISNA(B170),B170=0),
"",
"#define "&amp;
VLOOKUP(A170,SOURCE!B:S,15,0)&amp;IF(lookups!$N$2-LEN(VLOOKUP(A170,SOURCE!B:S,15,0))&gt;=0,REPT(" ",lookups!$N$2-LEN(VLOOKUP(A170,SOURCE!B:S,15,0))),"")&amp;
TEXT(A170,"???0")&amp;IF(VLOOKUP(A170,SOURCE!B:S,16,0)="","","   "&amp;VLOOKUP(A170,SOURCE!B:S,16,0)
))))
)</f>
        <v>#define CST_34                       161</v>
      </c>
    </row>
    <row r="171" customFormat="false" ht="15.75" hidden="false" customHeight="false" outlineLevel="0" collapsed="false">
      <c r="A171" s="0" t="n">
        <f aca="false">C170</f>
        <v>162</v>
      </c>
      <c r="B171" s="0" t="str">
        <f aca="false">VLOOKUP(A171,SOURCE!B:S,15,0)</f>
        <v>CST_35</v>
      </c>
      <c r="C171" s="0" t="n">
        <f aca="false">IF(
ISNUMBER(INDEX(SOURCE!B:B,MATCH(A171,SOURCE!B:B,0)+1)),
  VALUE(INDEX(SOURCE!B:B,MATCH(A171,SOURCE!B:B,0)+1)),
  "")</f>
        <v>163</v>
      </c>
      <c r="D171" s="265" t="str">
        <f aca="false">IF(A171&lt;&gt;INT(A171),B171,
IF(A171&lt;0,VLOOKUP(A171,lookups!A$1:B$25,2,0),
IF(ISNA(B171),"",
IF(OR(ISBLANK(A171),ISNA(B171),B171=0),
"",
"#define "&amp;
VLOOKUP(A171,SOURCE!B:S,15,0)&amp;IF(lookups!$N$2-LEN(VLOOKUP(A171,SOURCE!B:S,15,0))&gt;=0,REPT(" ",lookups!$N$2-LEN(VLOOKUP(A171,SOURCE!B:S,15,0))),"")&amp;
TEXT(A171,"???0")&amp;IF(VLOOKUP(A171,SOURCE!B:S,16,0)="","","   "&amp;VLOOKUP(A171,SOURCE!B:S,16,0)
))))
)</f>
        <v>#define CST_35                       162</v>
      </c>
    </row>
    <row r="172" customFormat="false" ht="15.75" hidden="false" customHeight="false" outlineLevel="0" collapsed="false">
      <c r="A172" s="0" t="n">
        <f aca="false">C171</f>
        <v>163</v>
      </c>
      <c r="B172" s="0" t="str">
        <f aca="false">VLOOKUP(A172,SOURCE!B:S,15,0)</f>
        <v>CST_36</v>
      </c>
      <c r="C172" s="0" t="n">
        <f aca="false">IF(
ISNUMBER(INDEX(SOURCE!B:B,MATCH(A172,SOURCE!B:B,0)+1)),
  VALUE(INDEX(SOURCE!B:B,MATCH(A172,SOURCE!B:B,0)+1)),
  "")</f>
        <v>164</v>
      </c>
      <c r="D172" s="265" t="str">
        <f aca="false">IF(A172&lt;&gt;INT(A172),B172,
IF(A172&lt;0,VLOOKUP(A172,lookups!A$1:B$25,2,0),
IF(ISNA(B172),"",
IF(OR(ISBLANK(A172),ISNA(B172),B172=0),
"",
"#define "&amp;
VLOOKUP(A172,SOURCE!B:S,15,0)&amp;IF(lookups!$N$2-LEN(VLOOKUP(A172,SOURCE!B:S,15,0))&gt;=0,REPT(" ",lookups!$N$2-LEN(VLOOKUP(A172,SOURCE!B:S,15,0))),"")&amp;
TEXT(A172,"???0")&amp;IF(VLOOKUP(A172,SOURCE!B:S,16,0)="","","   "&amp;VLOOKUP(A172,SOURCE!B:S,16,0)
))))
)</f>
        <v>#define CST_36                       163</v>
      </c>
    </row>
    <row r="173" customFormat="false" ht="15.75" hidden="false" customHeight="false" outlineLevel="0" collapsed="false">
      <c r="A173" s="0" t="n">
        <f aca="false">C172</f>
        <v>164</v>
      </c>
      <c r="B173" s="0" t="str">
        <f aca="false">VLOOKUP(A173,SOURCE!B:S,15,0)</f>
        <v>CST_37</v>
      </c>
      <c r="C173" s="0" t="n">
        <f aca="false">IF(
ISNUMBER(INDEX(SOURCE!B:B,MATCH(A173,SOURCE!B:B,0)+1)),
  VALUE(INDEX(SOURCE!B:B,MATCH(A173,SOURCE!B:B,0)+1)),
  "")</f>
        <v>165</v>
      </c>
      <c r="D173" s="265" t="str">
        <f aca="false">IF(A173&lt;&gt;INT(A173),B173,
IF(A173&lt;0,VLOOKUP(A173,lookups!A$1:B$25,2,0),
IF(ISNA(B173),"",
IF(OR(ISBLANK(A173),ISNA(B173),B173=0),
"",
"#define "&amp;
VLOOKUP(A173,SOURCE!B:S,15,0)&amp;IF(lookups!$N$2-LEN(VLOOKUP(A173,SOURCE!B:S,15,0))&gt;=0,REPT(" ",lookups!$N$2-LEN(VLOOKUP(A173,SOURCE!B:S,15,0))),"")&amp;
TEXT(A173,"???0")&amp;IF(VLOOKUP(A173,SOURCE!B:S,16,0)="","","   "&amp;VLOOKUP(A173,SOURCE!B:S,16,0)
))))
)</f>
        <v>#define CST_37                       164</v>
      </c>
    </row>
    <row r="174" customFormat="false" ht="15.75" hidden="false" customHeight="false" outlineLevel="0" collapsed="false">
      <c r="A174" s="0" t="n">
        <f aca="false">C173</f>
        <v>165</v>
      </c>
      <c r="B174" s="0" t="str">
        <f aca="false">VLOOKUP(A174,SOURCE!B:S,15,0)</f>
        <v>CST_38</v>
      </c>
      <c r="C174" s="0" t="n">
        <f aca="false">IF(
ISNUMBER(INDEX(SOURCE!B:B,MATCH(A174,SOURCE!B:B,0)+1)),
  VALUE(INDEX(SOURCE!B:B,MATCH(A174,SOURCE!B:B,0)+1)),
  "")</f>
        <v>166</v>
      </c>
      <c r="D174" s="265" t="str">
        <f aca="false">IF(A174&lt;&gt;INT(A174),B174,
IF(A174&lt;0,VLOOKUP(A174,lookups!A$1:B$25,2,0),
IF(ISNA(B174),"",
IF(OR(ISBLANK(A174),ISNA(B174),B174=0),
"",
"#define "&amp;
VLOOKUP(A174,SOURCE!B:S,15,0)&amp;IF(lookups!$N$2-LEN(VLOOKUP(A174,SOURCE!B:S,15,0))&gt;=0,REPT(" ",lookups!$N$2-LEN(VLOOKUP(A174,SOURCE!B:S,15,0))),"")&amp;
TEXT(A174,"???0")&amp;IF(VLOOKUP(A174,SOURCE!B:S,16,0)="","","   "&amp;VLOOKUP(A174,SOURCE!B:S,16,0)
))))
)</f>
        <v>#define CST_38                       165</v>
      </c>
    </row>
    <row r="175" customFormat="false" ht="15.75" hidden="false" customHeight="false" outlineLevel="0" collapsed="false">
      <c r="A175" s="0" t="n">
        <f aca="false">C174</f>
        <v>166</v>
      </c>
      <c r="B175" s="0" t="str">
        <f aca="false">VLOOKUP(A175,SOURCE!B:S,15,0)</f>
        <v>CST_39</v>
      </c>
      <c r="C175" s="0" t="n">
        <f aca="false">IF(
ISNUMBER(INDEX(SOURCE!B:B,MATCH(A175,SOURCE!B:B,0)+1)),
  VALUE(INDEX(SOURCE!B:B,MATCH(A175,SOURCE!B:B,0)+1)),
  "")</f>
        <v>167</v>
      </c>
      <c r="D175" s="265" t="str">
        <f aca="false">IF(A175&lt;&gt;INT(A175),B175,
IF(A175&lt;0,VLOOKUP(A175,lookups!A$1:B$25,2,0),
IF(ISNA(B175),"",
IF(OR(ISBLANK(A175),ISNA(B175),B175=0),
"",
"#define "&amp;
VLOOKUP(A175,SOURCE!B:S,15,0)&amp;IF(lookups!$N$2-LEN(VLOOKUP(A175,SOURCE!B:S,15,0))&gt;=0,REPT(" ",lookups!$N$2-LEN(VLOOKUP(A175,SOURCE!B:S,15,0))),"")&amp;
TEXT(A175,"???0")&amp;IF(VLOOKUP(A175,SOURCE!B:S,16,0)="","","   "&amp;VLOOKUP(A175,SOURCE!B:S,16,0)
))))
)</f>
        <v>#define CST_39                       166</v>
      </c>
    </row>
    <row r="176" customFormat="false" ht="15.75" hidden="false" customHeight="false" outlineLevel="0" collapsed="false">
      <c r="A176" s="0" t="n">
        <f aca="false">C175</f>
        <v>167</v>
      </c>
      <c r="B176" s="0" t="str">
        <f aca="false">VLOOKUP(A176,SOURCE!B:S,15,0)</f>
        <v>CST_40</v>
      </c>
      <c r="C176" s="0" t="n">
        <f aca="false">IF(
ISNUMBER(INDEX(SOURCE!B:B,MATCH(A176,SOURCE!B:B,0)+1)),
  VALUE(INDEX(SOURCE!B:B,MATCH(A176,SOURCE!B:B,0)+1)),
  "")</f>
        <v>168</v>
      </c>
      <c r="D176" s="265" t="str">
        <f aca="false">IF(A176&lt;&gt;INT(A176),B176,
IF(A176&lt;0,VLOOKUP(A176,lookups!A$1:B$25,2,0),
IF(ISNA(B176),"",
IF(OR(ISBLANK(A176),ISNA(B176),B176=0),
"",
"#define "&amp;
VLOOKUP(A176,SOURCE!B:S,15,0)&amp;IF(lookups!$N$2-LEN(VLOOKUP(A176,SOURCE!B:S,15,0))&gt;=0,REPT(" ",lookups!$N$2-LEN(VLOOKUP(A176,SOURCE!B:S,15,0))),"")&amp;
TEXT(A176,"???0")&amp;IF(VLOOKUP(A176,SOURCE!B:S,16,0)="","","   "&amp;VLOOKUP(A176,SOURCE!B:S,16,0)
))))
)</f>
        <v>#define CST_40                       167</v>
      </c>
    </row>
    <row r="177" customFormat="false" ht="15.75" hidden="false" customHeight="false" outlineLevel="0" collapsed="false">
      <c r="A177" s="0" t="n">
        <f aca="false">C176</f>
        <v>168</v>
      </c>
      <c r="B177" s="0" t="str">
        <f aca="false">VLOOKUP(A177,SOURCE!B:S,15,0)</f>
        <v>CST_41</v>
      </c>
      <c r="C177" s="0" t="n">
        <f aca="false">IF(
ISNUMBER(INDEX(SOURCE!B:B,MATCH(A177,SOURCE!B:B,0)+1)),
  VALUE(INDEX(SOURCE!B:B,MATCH(A177,SOURCE!B:B,0)+1)),
  "")</f>
        <v>169</v>
      </c>
      <c r="D177" s="265" t="str">
        <f aca="false">IF(A177&lt;&gt;INT(A177),B177,
IF(A177&lt;0,VLOOKUP(A177,lookups!A$1:B$25,2,0),
IF(ISNA(B177),"",
IF(OR(ISBLANK(A177),ISNA(B177),B177=0),
"",
"#define "&amp;
VLOOKUP(A177,SOURCE!B:S,15,0)&amp;IF(lookups!$N$2-LEN(VLOOKUP(A177,SOURCE!B:S,15,0))&gt;=0,REPT(" ",lookups!$N$2-LEN(VLOOKUP(A177,SOURCE!B:S,15,0))),"")&amp;
TEXT(A177,"???0")&amp;IF(VLOOKUP(A177,SOURCE!B:S,16,0)="","","   "&amp;VLOOKUP(A177,SOURCE!B:S,16,0)
))))
)</f>
        <v>#define CST_41                       168</v>
      </c>
    </row>
    <row r="178" customFormat="false" ht="15.75" hidden="false" customHeight="false" outlineLevel="0" collapsed="false">
      <c r="A178" s="0" t="n">
        <f aca="false">C177</f>
        <v>169</v>
      </c>
      <c r="B178" s="0" t="str">
        <f aca="false">VLOOKUP(A178,SOURCE!B:S,15,0)</f>
        <v>CST_42</v>
      </c>
      <c r="C178" s="0" t="n">
        <f aca="false">IF(
ISNUMBER(INDEX(SOURCE!B:B,MATCH(A178,SOURCE!B:B,0)+1)),
  VALUE(INDEX(SOURCE!B:B,MATCH(A178,SOURCE!B:B,0)+1)),
  "")</f>
        <v>170</v>
      </c>
      <c r="D178" s="265" t="str">
        <f aca="false">IF(A178&lt;&gt;INT(A178),B178,
IF(A178&lt;0,VLOOKUP(A178,lookups!A$1:B$25,2,0),
IF(ISNA(B178),"",
IF(OR(ISBLANK(A178),ISNA(B178),B178=0),
"",
"#define "&amp;
VLOOKUP(A178,SOURCE!B:S,15,0)&amp;IF(lookups!$N$2-LEN(VLOOKUP(A178,SOURCE!B:S,15,0))&gt;=0,REPT(" ",lookups!$N$2-LEN(VLOOKUP(A178,SOURCE!B:S,15,0))),"")&amp;
TEXT(A178,"???0")&amp;IF(VLOOKUP(A178,SOURCE!B:S,16,0)="","","   "&amp;VLOOKUP(A178,SOURCE!B:S,16,0)
))))
)</f>
        <v>#define CST_42                       169</v>
      </c>
    </row>
    <row r="179" customFormat="false" ht="15.75" hidden="false" customHeight="false" outlineLevel="0" collapsed="false">
      <c r="A179" s="0" t="n">
        <f aca="false">C178</f>
        <v>170</v>
      </c>
      <c r="B179" s="0" t="str">
        <f aca="false">VLOOKUP(A179,SOURCE!B:S,15,0)</f>
        <v>CST_43</v>
      </c>
      <c r="C179" s="0" t="n">
        <f aca="false">IF(
ISNUMBER(INDEX(SOURCE!B:B,MATCH(A179,SOURCE!B:B,0)+1)),
  VALUE(INDEX(SOURCE!B:B,MATCH(A179,SOURCE!B:B,0)+1)),
  "")</f>
        <v>171</v>
      </c>
      <c r="D179" s="265" t="str">
        <f aca="false">IF(A179&lt;&gt;INT(A179),B179,
IF(A179&lt;0,VLOOKUP(A179,lookups!A$1:B$25,2,0),
IF(ISNA(B179),"",
IF(OR(ISBLANK(A179),ISNA(B179),B179=0),
"",
"#define "&amp;
VLOOKUP(A179,SOURCE!B:S,15,0)&amp;IF(lookups!$N$2-LEN(VLOOKUP(A179,SOURCE!B:S,15,0))&gt;=0,REPT(" ",lookups!$N$2-LEN(VLOOKUP(A179,SOURCE!B:S,15,0))),"")&amp;
TEXT(A179,"???0")&amp;IF(VLOOKUP(A179,SOURCE!B:S,16,0)="","","   "&amp;VLOOKUP(A179,SOURCE!B:S,16,0)
))))
)</f>
        <v>#define CST_43                       170</v>
      </c>
    </row>
    <row r="180" customFormat="false" ht="15.75" hidden="false" customHeight="false" outlineLevel="0" collapsed="false">
      <c r="A180" s="0" t="n">
        <f aca="false">C179</f>
        <v>171</v>
      </c>
      <c r="B180" s="0" t="str">
        <f aca="false">VLOOKUP(A180,SOURCE!B:S,15,0)</f>
        <v>CST_44</v>
      </c>
      <c r="C180" s="0" t="n">
        <f aca="false">IF(
ISNUMBER(INDEX(SOURCE!B:B,MATCH(A180,SOURCE!B:B,0)+1)),
  VALUE(INDEX(SOURCE!B:B,MATCH(A180,SOURCE!B:B,0)+1)),
  "")</f>
        <v>172</v>
      </c>
      <c r="D180" s="265" t="str">
        <f aca="false">IF(A180&lt;&gt;INT(A180),B180,
IF(A180&lt;0,VLOOKUP(A180,lookups!A$1:B$25,2,0),
IF(ISNA(B180),"",
IF(OR(ISBLANK(A180),ISNA(B180),B180=0),
"",
"#define "&amp;
VLOOKUP(A180,SOURCE!B:S,15,0)&amp;IF(lookups!$N$2-LEN(VLOOKUP(A180,SOURCE!B:S,15,0))&gt;=0,REPT(" ",lookups!$N$2-LEN(VLOOKUP(A180,SOURCE!B:S,15,0))),"")&amp;
TEXT(A180,"???0")&amp;IF(VLOOKUP(A180,SOURCE!B:S,16,0)="","","   "&amp;VLOOKUP(A180,SOURCE!B:S,16,0)
))))
)</f>
        <v>#define CST_44                       171</v>
      </c>
    </row>
    <row r="181" customFormat="false" ht="15.75" hidden="false" customHeight="false" outlineLevel="0" collapsed="false">
      <c r="A181" s="0" t="n">
        <f aca="false">C180</f>
        <v>172</v>
      </c>
      <c r="B181" s="0" t="str">
        <f aca="false">VLOOKUP(A181,SOURCE!B:S,15,0)</f>
        <v>CST_45</v>
      </c>
      <c r="C181" s="0" t="n">
        <f aca="false">IF(
ISNUMBER(INDEX(SOURCE!B:B,MATCH(A181,SOURCE!B:B,0)+1)),
  VALUE(INDEX(SOURCE!B:B,MATCH(A181,SOURCE!B:B,0)+1)),
  "")</f>
        <v>173</v>
      </c>
      <c r="D181" s="265" t="str">
        <f aca="false">IF(A181&lt;&gt;INT(A181),B181,
IF(A181&lt;0,VLOOKUP(A181,lookups!A$1:B$25,2,0),
IF(ISNA(B181),"",
IF(OR(ISBLANK(A181),ISNA(B181),B181=0),
"",
"#define "&amp;
VLOOKUP(A181,SOURCE!B:S,15,0)&amp;IF(lookups!$N$2-LEN(VLOOKUP(A181,SOURCE!B:S,15,0))&gt;=0,REPT(" ",lookups!$N$2-LEN(VLOOKUP(A181,SOURCE!B:S,15,0))),"")&amp;
TEXT(A181,"???0")&amp;IF(VLOOKUP(A181,SOURCE!B:S,16,0)="","","   "&amp;VLOOKUP(A181,SOURCE!B:S,16,0)
))))
)</f>
        <v>#define CST_45                       172</v>
      </c>
    </row>
    <row r="182" customFormat="false" ht="15.75" hidden="false" customHeight="false" outlineLevel="0" collapsed="false">
      <c r="A182" s="0" t="n">
        <f aca="false">C181</f>
        <v>173</v>
      </c>
      <c r="B182" s="0" t="str">
        <f aca="false">VLOOKUP(A182,SOURCE!B:S,15,0)</f>
        <v>CST_46</v>
      </c>
      <c r="C182" s="0" t="n">
        <f aca="false">IF(
ISNUMBER(INDEX(SOURCE!B:B,MATCH(A182,SOURCE!B:B,0)+1)),
  VALUE(INDEX(SOURCE!B:B,MATCH(A182,SOURCE!B:B,0)+1)),
  "")</f>
        <v>174</v>
      </c>
      <c r="D182" s="265" t="str">
        <f aca="false">IF(A182&lt;&gt;INT(A182),B182,
IF(A182&lt;0,VLOOKUP(A182,lookups!A$1:B$25,2,0),
IF(ISNA(B182),"",
IF(OR(ISBLANK(A182),ISNA(B182),B182=0),
"",
"#define "&amp;
VLOOKUP(A182,SOURCE!B:S,15,0)&amp;IF(lookups!$N$2-LEN(VLOOKUP(A182,SOURCE!B:S,15,0))&gt;=0,REPT(" ",lookups!$N$2-LEN(VLOOKUP(A182,SOURCE!B:S,15,0))),"")&amp;
TEXT(A182,"???0")&amp;IF(VLOOKUP(A182,SOURCE!B:S,16,0)="","","   "&amp;VLOOKUP(A182,SOURCE!B:S,16,0)
))))
)</f>
        <v>#define CST_46                       173</v>
      </c>
    </row>
    <row r="183" customFormat="false" ht="15.75" hidden="false" customHeight="false" outlineLevel="0" collapsed="false">
      <c r="A183" s="0" t="n">
        <f aca="false">C182</f>
        <v>174</v>
      </c>
      <c r="B183" s="0" t="str">
        <f aca="false">VLOOKUP(A183,SOURCE!B:S,15,0)</f>
        <v>CST_47</v>
      </c>
      <c r="C183" s="0" t="n">
        <f aca="false">IF(
ISNUMBER(INDEX(SOURCE!B:B,MATCH(A183,SOURCE!B:B,0)+1)),
  VALUE(INDEX(SOURCE!B:B,MATCH(A183,SOURCE!B:B,0)+1)),
  "")</f>
        <v>175</v>
      </c>
      <c r="D183" s="265" t="str">
        <f aca="false">IF(A183&lt;&gt;INT(A183),B183,
IF(A183&lt;0,VLOOKUP(A183,lookups!A$1:B$25,2,0),
IF(ISNA(B183),"",
IF(OR(ISBLANK(A183),ISNA(B183),B183=0),
"",
"#define "&amp;
VLOOKUP(A183,SOURCE!B:S,15,0)&amp;IF(lookups!$N$2-LEN(VLOOKUP(A183,SOURCE!B:S,15,0))&gt;=0,REPT(" ",lookups!$N$2-LEN(VLOOKUP(A183,SOURCE!B:S,15,0))),"")&amp;
TEXT(A183,"???0")&amp;IF(VLOOKUP(A183,SOURCE!B:S,16,0)="","","   "&amp;VLOOKUP(A183,SOURCE!B:S,16,0)
))))
)</f>
        <v>#define CST_47                       174</v>
      </c>
    </row>
    <row r="184" customFormat="false" ht="15.75" hidden="false" customHeight="false" outlineLevel="0" collapsed="false">
      <c r="A184" s="0" t="n">
        <f aca="false">C183</f>
        <v>175</v>
      </c>
      <c r="B184" s="0" t="str">
        <f aca="false">VLOOKUP(A184,SOURCE!B:S,15,0)</f>
        <v>CST_48</v>
      </c>
      <c r="C184" s="0" t="n">
        <f aca="false">IF(
ISNUMBER(INDEX(SOURCE!B:B,MATCH(A184,SOURCE!B:B,0)+1)),
  VALUE(INDEX(SOURCE!B:B,MATCH(A184,SOURCE!B:B,0)+1)),
  "")</f>
        <v>176</v>
      </c>
      <c r="D184" s="265" t="str">
        <f aca="false">IF(A184&lt;&gt;INT(A184),B184,
IF(A184&lt;0,VLOOKUP(A184,lookups!A$1:B$25,2,0),
IF(ISNA(B184),"",
IF(OR(ISBLANK(A184),ISNA(B184),B184=0),
"",
"#define "&amp;
VLOOKUP(A184,SOURCE!B:S,15,0)&amp;IF(lookups!$N$2-LEN(VLOOKUP(A184,SOURCE!B:S,15,0))&gt;=0,REPT(" ",lookups!$N$2-LEN(VLOOKUP(A184,SOURCE!B:S,15,0))),"")&amp;
TEXT(A184,"???0")&amp;IF(VLOOKUP(A184,SOURCE!B:S,16,0)="","","   "&amp;VLOOKUP(A184,SOURCE!B:S,16,0)
))))
)</f>
        <v>#define CST_48                       175</v>
      </c>
    </row>
    <row r="185" customFormat="false" ht="15.75" hidden="false" customHeight="false" outlineLevel="0" collapsed="false">
      <c r="A185" s="0" t="n">
        <f aca="false">C184</f>
        <v>176</v>
      </c>
      <c r="B185" s="0" t="str">
        <f aca="false">VLOOKUP(A185,SOURCE!B:S,15,0)</f>
        <v>CST_49</v>
      </c>
      <c r="C185" s="0" t="n">
        <f aca="false">IF(
ISNUMBER(INDEX(SOURCE!B:B,MATCH(A185,SOURCE!B:B,0)+1)),
  VALUE(INDEX(SOURCE!B:B,MATCH(A185,SOURCE!B:B,0)+1)),
  "")</f>
        <v>177</v>
      </c>
      <c r="D185" s="265" t="str">
        <f aca="false">IF(A185&lt;&gt;INT(A185),B185,
IF(A185&lt;0,VLOOKUP(A185,lookups!A$1:B$25,2,0),
IF(ISNA(B185),"",
IF(OR(ISBLANK(A185),ISNA(B185),B185=0),
"",
"#define "&amp;
VLOOKUP(A185,SOURCE!B:S,15,0)&amp;IF(lookups!$N$2-LEN(VLOOKUP(A185,SOURCE!B:S,15,0))&gt;=0,REPT(" ",lookups!$N$2-LEN(VLOOKUP(A185,SOURCE!B:S,15,0))),"")&amp;
TEXT(A185,"???0")&amp;IF(VLOOKUP(A185,SOURCE!B:S,16,0)="","","   "&amp;VLOOKUP(A185,SOURCE!B:S,16,0)
))))
)</f>
        <v>#define CST_49                       176</v>
      </c>
    </row>
    <row r="186" customFormat="false" ht="15.75" hidden="false" customHeight="false" outlineLevel="0" collapsed="false">
      <c r="A186" s="0" t="n">
        <f aca="false">C185</f>
        <v>177</v>
      </c>
      <c r="B186" s="0" t="str">
        <f aca="false">VLOOKUP(A186,SOURCE!B:S,15,0)</f>
        <v>CST_50</v>
      </c>
      <c r="C186" s="0" t="n">
        <f aca="false">IF(
ISNUMBER(INDEX(SOURCE!B:B,MATCH(A186,SOURCE!B:B,0)+1)),
  VALUE(INDEX(SOURCE!B:B,MATCH(A186,SOURCE!B:B,0)+1)),
  "")</f>
        <v>178</v>
      </c>
      <c r="D186" s="265" t="str">
        <f aca="false">IF(A186&lt;&gt;INT(A186),B186,
IF(A186&lt;0,VLOOKUP(A186,lookups!A$1:B$25,2,0),
IF(ISNA(B186),"",
IF(OR(ISBLANK(A186),ISNA(B186),B186=0),
"",
"#define "&amp;
VLOOKUP(A186,SOURCE!B:S,15,0)&amp;IF(lookups!$N$2-LEN(VLOOKUP(A186,SOURCE!B:S,15,0))&gt;=0,REPT(" ",lookups!$N$2-LEN(VLOOKUP(A186,SOURCE!B:S,15,0))),"")&amp;
TEXT(A186,"???0")&amp;IF(VLOOKUP(A186,SOURCE!B:S,16,0)="","","   "&amp;VLOOKUP(A186,SOURCE!B:S,16,0)
))))
)</f>
        <v>#define CST_50                       177</v>
      </c>
    </row>
    <row r="187" customFormat="false" ht="15.75" hidden="false" customHeight="false" outlineLevel="0" collapsed="false">
      <c r="A187" s="0" t="n">
        <f aca="false">C186</f>
        <v>178</v>
      </c>
      <c r="B187" s="0" t="str">
        <f aca="false">VLOOKUP(A187,SOURCE!B:S,15,0)</f>
        <v>CST_51</v>
      </c>
      <c r="C187" s="0" t="n">
        <f aca="false">IF(
ISNUMBER(INDEX(SOURCE!B:B,MATCH(A187,SOURCE!B:B,0)+1)),
  VALUE(INDEX(SOURCE!B:B,MATCH(A187,SOURCE!B:B,0)+1)),
  "")</f>
        <v>179</v>
      </c>
      <c r="D187" s="265" t="str">
        <f aca="false">IF(A187&lt;&gt;INT(A187),B187,
IF(A187&lt;0,VLOOKUP(A187,lookups!A$1:B$25,2,0),
IF(ISNA(B187),"",
IF(OR(ISBLANK(A187),ISNA(B187),B187=0),
"",
"#define "&amp;
VLOOKUP(A187,SOURCE!B:S,15,0)&amp;IF(lookups!$N$2-LEN(VLOOKUP(A187,SOURCE!B:S,15,0))&gt;=0,REPT(" ",lookups!$N$2-LEN(VLOOKUP(A187,SOURCE!B:S,15,0))),"")&amp;
TEXT(A187,"???0")&amp;IF(VLOOKUP(A187,SOURCE!B:S,16,0)="","","   "&amp;VLOOKUP(A187,SOURCE!B:S,16,0)
))))
)</f>
        <v>#define CST_51                       178</v>
      </c>
    </row>
    <row r="188" customFormat="false" ht="15.75" hidden="false" customHeight="false" outlineLevel="0" collapsed="false">
      <c r="A188" s="0" t="n">
        <f aca="false">C187</f>
        <v>179</v>
      </c>
      <c r="B188" s="0" t="str">
        <f aca="false">VLOOKUP(A188,SOURCE!B:S,15,0)</f>
        <v>CST_52</v>
      </c>
      <c r="C188" s="0" t="n">
        <f aca="false">IF(
ISNUMBER(INDEX(SOURCE!B:B,MATCH(A188,SOURCE!B:B,0)+1)),
  VALUE(INDEX(SOURCE!B:B,MATCH(A188,SOURCE!B:B,0)+1)),
  "")</f>
        <v>180</v>
      </c>
      <c r="D188" s="265" t="str">
        <f aca="false">IF(A188&lt;&gt;INT(A188),B188,
IF(A188&lt;0,VLOOKUP(A188,lookups!A$1:B$25,2,0),
IF(ISNA(B188),"",
IF(OR(ISBLANK(A188),ISNA(B188),B188=0),
"",
"#define "&amp;
VLOOKUP(A188,SOURCE!B:S,15,0)&amp;IF(lookups!$N$2-LEN(VLOOKUP(A188,SOURCE!B:S,15,0))&gt;=0,REPT(" ",lookups!$N$2-LEN(VLOOKUP(A188,SOURCE!B:S,15,0))),"")&amp;
TEXT(A188,"???0")&amp;IF(VLOOKUP(A188,SOURCE!B:S,16,0)="","","   "&amp;VLOOKUP(A188,SOURCE!B:S,16,0)
))))
)</f>
        <v>#define CST_52                       179</v>
      </c>
    </row>
    <row r="189" customFormat="false" ht="15.75" hidden="false" customHeight="false" outlineLevel="0" collapsed="false">
      <c r="A189" s="0" t="n">
        <f aca="false">C188</f>
        <v>180</v>
      </c>
      <c r="B189" s="0" t="str">
        <f aca="false">VLOOKUP(A189,SOURCE!B:S,15,0)</f>
        <v>CST_53</v>
      </c>
      <c r="C189" s="0" t="n">
        <f aca="false">IF(
ISNUMBER(INDEX(SOURCE!B:B,MATCH(A189,SOURCE!B:B,0)+1)),
  VALUE(INDEX(SOURCE!B:B,MATCH(A189,SOURCE!B:B,0)+1)),
  "")</f>
        <v>181</v>
      </c>
      <c r="D189" s="265" t="str">
        <f aca="false">IF(A189&lt;&gt;INT(A189),B189,
IF(A189&lt;0,VLOOKUP(A189,lookups!A$1:B$25,2,0),
IF(ISNA(B189),"",
IF(OR(ISBLANK(A189),ISNA(B189),B189=0),
"",
"#define "&amp;
VLOOKUP(A189,SOURCE!B:S,15,0)&amp;IF(lookups!$N$2-LEN(VLOOKUP(A189,SOURCE!B:S,15,0))&gt;=0,REPT(" ",lookups!$N$2-LEN(VLOOKUP(A189,SOURCE!B:S,15,0))),"")&amp;
TEXT(A189,"???0")&amp;IF(VLOOKUP(A189,SOURCE!B:S,16,0)="","","   "&amp;VLOOKUP(A189,SOURCE!B:S,16,0)
))))
)</f>
        <v>#define CST_53                       180</v>
      </c>
    </row>
    <row r="190" customFormat="false" ht="15.75" hidden="false" customHeight="false" outlineLevel="0" collapsed="false">
      <c r="A190" s="0" t="n">
        <f aca="false">C189</f>
        <v>181</v>
      </c>
      <c r="B190" s="0" t="str">
        <f aca="false">VLOOKUP(A190,SOURCE!B:S,15,0)</f>
        <v>CST_54</v>
      </c>
      <c r="C190" s="0" t="n">
        <f aca="false">IF(
ISNUMBER(INDEX(SOURCE!B:B,MATCH(A190,SOURCE!B:B,0)+1)),
  VALUE(INDEX(SOURCE!B:B,MATCH(A190,SOURCE!B:B,0)+1)),
  "")</f>
        <v>182</v>
      </c>
      <c r="D190" s="265" t="str">
        <f aca="false">IF(A190&lt;&gt;INT(A190),B190,
IF(A190&lt;0,VLOOKUP(A190,lookups!A$1:B$25,2,0),
IF(ISNA(B190),"",
IF(OR(ISBLANK(A190),ISNA(B190),B190=0),
"",
"#define "&amp;
VLOOKUP(A190,SOURCE!B:S,15,0)&amp;IF(lookups!$N$2-LEN(VLOOKUP(A190,SOURCE!B:S,15,0))&gt;=0,REPT(" ",lookups!$N$2-LEN(VLOOKUP(A190,SOURCE!B:S,15,0))),"")&amp;
TEXT(A190,"???0")&amp;IF(VLOOKUP(A190,SOURCE!B:S,16,0)="","","   "&amp;VLOOKUP(A190,SOURCE!B:S,16,0)
))))
)</f>
        <v>#define CST_54                       181</v>
      </c>
    </row>
    <row r="191" customFormat="false" ht="15.75" hidden="false" customHeight="false" outlineLevel="0" collapsed="false">
      <c r="A191" s="0" t="n">
        <f aca="false">C190</f>
        <v>182</v>
      </c>
      <c r="B191" s="0" t="str">
        <f aca="false">VLOOKUP(A191,SOURCE!B:S,15,0)</f>
        <v>CST_55</v>
      </c>
      <c r="C191" s="0" t="n">
        <f aca="false">IF(
ISNUMBER(INDEX(SOURCE!B:B,MATCH(A191,SOURCE!B:B,0)+1)),
  VALUE(INDEX(SOURCE!B:B,MATCH(A191,SOURCE!B:B,0)+1)),
  "")</f>
        <v>183</v>
      </c>
      <c r="D191" s="265" t="str">
        <f aca="false">IF(A191&lt;&gt;INT(A191),B191,
IF(A191&lt;0,VLOOKUP(A191,lookups!A$1:B$25,2,0),
IF(ISNA(B191),"",
IF(OR(ISBLANK(A191),ISNA(B191),B191=0),
"",
"#define "&amp;
VLOOKUP(A191,SOURCE!B:S,15,0)&amp;IF(lookups!$N$2-LEN(VLOOKUP(A191,SOURCE!B:S,15,0))&gt;=0,REPT(" ",lookups!$N$2-LEN(VLOOKUP(A191,SOURCE!B:S,15,0))),"")&amp;
TEXT(A191,"???0")&amp;IF(VLOOKUP(A191,SOURCE!B:S,16,0)="","","   "&amp;VLOOKUP(A191,SOURCE!B:S,16,0)
))))
)</f>
        <v>#define CST_55                       182</v>
      </c>
    </row>
    <row r="192" customFormat="false" ht="15.75" hidden="false" customHeight="false" outlineLevel="0" collapsed="false">
      <c r="A192" s="0" t="n">
        <f aca="false">C191</f>
        <v>183</v>
      </c>
      <c r="B192" s="0" t="str">
        <f aca="false">VLOOKUP(A192,SOURCE!B:S,15,0)</f>
        <v>CST_56</v>
      </c>
      <c r="C192" s="0" t="n">
        <f aca="false">IF(
ISNUMBER(INDEX(SOURCE!B:B,MATCH(A192,SOURCE!B:B,0)+1)),
  VALUE(INDEX(SOURCE!B:B,MATCH(A192,SOURCE!B:B,0)+1)),
  "")</f>
        <v>184</v>
      </c>
      <c r="D192" s="265" t="str">
        <f aca="false">IF(A192&lt;&gt;INT(A192),B192,
IF(A192&lt;0,VLOOKUP(A192,lookups!A$1:B$25,2,0),
IF(ISNA(B192),"",
IF(OR(ISBLANK(A192),ISNA(B192),B192=0),
"",
"#define "&amp;
VLOOKUP(A192,SOURCE!B:S,15,0)&amp;IF(lookups!$N$2-LEN(VLOOKUP(A192,SOURCE!B:S,15,0))&gt;=0,REPT(" ",lookups!$N$2-LEN(VLOOKUP(A192,SOURCE!B:S,15,0))),"")&amp;
TEXT(A192,"???0")&amp;IF(VLOOKUP(A192,SOURCE!B:S,16,0)="","","   "&amp;VLOOKUP(A192,SOURCE!B:S,16,0)
))))
)</f>
        <v>#define CST_56                       183</v>
      </c>
    </row>
    <row r="193" customFormat="false" ht="15.75" hidden="false" customHeight="false" outlineLevel="0" collapsed="false">
      <c r="A193" s="0" t="n">
        <f aca="false">C192</f>
        <v>184</v>
      </c>
      <c r="B193" s="0" t="str">
        <f aca="false">VLOOKUP(A193,SOURCE!B:S,15,0)</f>
        <v>CST_57</v>
      </c>
      <c r="C193" s="0" t="n">
        <f aca="false">IF(
ISNUMBER(INDEX(SOURCE!B:B,MATCH(A193,SOURCE!B:B,0)+1)),
  VALUE(INDEX(SOURCE!B:B,MATCH(A193,SOURCE!B:B,0)+1)),
  "")</f>
        <v>185</v>
      </c>
      <c r="D193" s="265" t="str">
        <f aca="false">IF(A193&lt;&gt;INT(A193),B193,
IF(A193&lt;0,VLOOKUP(A193,lookups!A$1:B$25,2,0),
IF(ISNA(B193),"",
IF(OR(ISBLANK(A193),ISNA(B193),B193=0),
"",
"#define "&amp;
VLOOKUP(A193,SOURCE!B:S,15,0)&amp;IF(lookups!$N$2-LEN(VLOOKUP(A193,SOURCE!B:S,15,0))&gt;=0,REPT(" ",lookups!$N$2-LEN(VLOOKUP(A193,SOURCE!B:S,15,0))),"")&amp;
TEXT(A193,"???0")&amp;IF(VLOOKUP(A193,SOURCE!B:S,16,0)="","","   "&amp;VLOOKUP(A193,SOURCE!B:S,16,0)
))))
)</f>
        <v>#define CST_57                       184</v>
      </c>
    </row>
    <row r="194" customFormat="false" ht="15.75" hidden="false" customHeight="false" outlineLevel="0" collapsed="false">
      <c r="A194" s="0" t="n">
        <f aca="false">C193</f>
        <v>185</v>
      </c>
      <c r="B194" s="0" t="str">
        <f aca="false">VLOOKUP(A194,SOURCE!B:S,15,0)</f>
        <v>CST_58</v>
      </c>
      <c r="C194" s="0" t="n">
        <f aca="false">IF(
ISNUMBER(INDEX(SOURCE!B:B,MATCH(A194,SOURCE!B:B,0)+1)),
  VALUE(INDEX(SOURCE!B:B,MATCH(A194,SOURCE!B:B,0)+1)),
  "")</f>
        <v>186</v>
      </c>
      <c r="D194" s="265" t="str">
        <f aca="false">IF(A194&lt;&gt;INT(A194),B194,
IF(A194&lt;0,VLOOKUP(A194,lookups!A$1:B$25,2,0),
IF(ISNA(B194),"",
IF(OR(ISBLANK(A194),ISNA(B194),B194=0),
"",
"#define "&amp;
VLOOKUP(A194,SOURCE!B:S,15,0)&amp;IF(lookups!$N$2-LEN(VLOOKUP(A194,SOURCE!B:S,15,0))&gt;=0,REPT(" ",lookups!$N$2-LEN(VLOOKUP(A194,SOURCE!B:S,15,0))),"")&amp;
TEXT(A194,"???0")&amp;IF(VLOOKUP(A194,SOURCE!B:S,16,0)="","","   "&amp;VLOOKUP(A194,SOURCE!B:S,16,0)
))))
)</f>
        <v>#define CST_58                       185</v>
      </c>
    </row>
    <row r="195" customFormat="false" ht="15.75" hidden="false" customHeight="false" outlineLevel="0" collapsed="false">
      <c r="A195" s="0" t="n">
        <f aca="false">C194</f>
        <v>186</v>
      </c>
      <c r="B195" s="0" t="str">
        <f aca="false">VLOOKUP(A195,SOURCE!B:S,15,0)</f>
        <v>CST_59</v>
      </c>
      <c r="C195" s="0" t="n">
        <f aca="false">IF(
ISNUMBER(INDEX(SOURCE!B:B,MATCH(A195,SOURCE!B:B,0)+1)),
  VALUE(INDEX(SOURCE!B:B,MATCH(A195,SOURCE!B:B,0)+1)),
  "")</f>
        <v>187</v>
      </c>
      <c r="D195" s="265" t="str">
        <f aca="false">IF(A195&lt;&gt;INT(A195),B195,
IF(A195&lt;0,VLOOKUP(A195,lookups!A$1:B$25,2,0),
IF(ISNA(B195),"",
IF(OR(ISBLANK(A195),ISNA(B195),B195=0),
"",
"#define "&amp;
VLOOKUP(A195,SOURCE!B:S,15,0)&amp;IF(lookups!$N$2-LEN(VLOOKUP(A195,SOURCE!B:S,15,0))&gt;=0,REPT(" ",lookups!$N$2-LEN(VLOOKUP(A195,SOURCE!B:S,15,0))),"")&amp;
TEXT(A195,"???0")&amp;IF(VLOOKUP(A195,SOURCE!B:S,16,0)="","","   "&amp;VLOOKUP(A195,SOURCE!B:S,16,0)
))))
)</f>
        <v>#define CST_59                       186</v>
      </c>
    </row>
    <row r="196" customFormat="false" ht="15.75" hidden="false" customHeight="false" outlineLevel="0" collapsed="false">
      <c r="A196" s="0" t="n">
        <f aca="false">C195</f>
        <v>187</v>
      </c>
      <c r="B196" s="0" t="str">
        <f aca="false">VLOOKUP(A196,SOURCE!B:S,15,0)</f>
        <v>CST_60</v>
      </c>
      <c r="C196" s="0" t="n">
        <f aca="false">IF(
ISNUMBER(INDEX(SOURCE!B:B,MATCH(A196,SOURCE!B:B,0)+1)),
  VALUE(INDEX(SOURCE!B:B,MATCH(A196,SOURCE!B:B,0)+1)),
  "")</f>
        <v>188</v>
      </c>
      <c r="D196" s="265" t="str">
        <f aca="false">IF(A196&lt;&gt;INT(A196),B196,
IF(A196&lt;0,VLOOKUP(A196,lookups!A$1:B$25,2,0),
IF(ISNA(B196),"",
IF(OR(ISBLANK(A196),ISNA(B196),B196=0),
"",
"#define "&amp;
VLOOKUP(A196,SOURCE!B:S,15,0)&amp;IF(lookups!$N$2-LEN(VLOOKUP(A196,SOURCE!B:S,15,0))&gt;=0,REPT(" ",lookups!$N$2-LEN(VLOOKUP(A196,SOURCE!B:S,15,0))),"")&amp;
TEXT(A196,"???0")&amp;IF(VLOOKUP(A196,SOURCE!B:S,16,0)="","","   "&amp;VLOOKUP(A196,SOURCE!B:S,16,0)
))))
)</f>
        <v>#define CST_60                       187</v>
      </c>
    </row>
    <row r="197" customFormat="false" ht="15.75" hidden="false" customHeight="false" outlineLevel="0" collapsed="false">
      <c r="A197" s="0" t="n">
        <f aca="false">C196</f>
        <v>188</v>
      </c>
      <c r="B197" s="0" t="str">
        <f aca="false">VLOOKUP(A197,SOURCE!B:S,15,0)</f>
        <v>CST_61</v>
      </c>
      <c r="C197" s="0" t="n">
        <f aca="false">IF(
ISNUMBER(INDEX(SOURCE!B:B,MATCH(A197,SOURCE!B:B,0)+1)),
  VALUE(INDEX(SOURCE!B:B,MATCH(A197,SOURCE!B:B,0)+1)),
  "")</f>
        <v>189</v>
      </c>
      <c r="D197" s="265" t="str">
        <f aca="false">IF(A197&lt;&gt;INT(A197),B197,
IF(A197&lt;0,VLOOKUP(A197,lookups!A$1:B$25,2,0),
IF(ISNA(B197),"",
IF(OR(ISBLANK(A197),ISNA(B197),B197=0),
"",
"#define "&amp;
VLOOKUP(A197,SOURCE!B:S,15,0)&amp;IF(lookups!$N$2-LEN(VLOOKUP(A197,SOURCE!B:S,15,0))&gt;=0,REPT(" ",lookups!$N$2-LEN(VLOOKUP(A197,SOURCE!B:S,15,0))),"")&amp;
TEXT(A197,"???0")&amp;IF(VLOOKUP(A197,SOURCE!B:S,16,0)="","","   "&amp;VLOOKUP(A197,SOURCE!B:S,16,0)
))))
)</f>
        <v>#define CST_61                       188</v>
      </c>
    </row>
    <row r="198" customFormat="false" ht="15.75" hidden="false" customHeight="false" outlineLevel="0" collapsed="false">
      <c r="A198" s="0" t="n">
        <f aca="false">C197</f>
        <v>189</v>
      </c>
      <c r="B198" s="0" t="str">
        <f aca="false">VLOOKUP(A198,SOURCE!B:S,15,0)</f>
        <v>CST_62</v>
      </c>
      <c r="C198" s="0" t="n">
        <f aca="false">IF(
ISNUMBER(INDEX(SOURCE!B:B,MATCH(A198,SOURCE!B:B,0)+1)),
  VALUE(INDEX(SOURCE!B:B,MATCH(A198,SOURCE!B:B,0)+1)),
  "")</f>
        <v>190</v>
      </c>
      <c r="D198" s="265" t="str">
        <f aca="false">IF(A198&lt;&gt;INT(A198),B198,
IF(A198&lt;0,VLOOKUP(A198,lookups!A$1:B$25,2,0),
IF(ISNA(B198),"",
IF(OR(ISBLANK(A198),ISNA(B198),B198=0),
"",
"#define "&amp;
VLOOKUP(A198,SOURCE!B:S,15,0)&amp;IF(lookups!$N$2-LEN(VLOOKUP(A198,SOURCE!B:S,15,0))&gt;=0,REPT(" ",lookups!$N$2-LEN(VLOOKUP(A198,SOURCE!B:S,15,0))),"")&amp;
TEXT(A198,"???0")&amp;IF(VLOOKUP(A198,SOURCE!B:S,16,0)="","","   "&amp;VLOOKUP(A198,SOURCE!B:S,16,0)
))))
)</f>
        <v>#define CST_62                       189</v>
      </c>
    </row>
    <row r="199" customFormat="false" ht="15.75" hidden="false" customHeight="false" outlineLevel="0" collapsed="false">
      <c r="A199" s="0" t="n">
        <f aca="false">C198</f>
        <v>190</v>
      </c>
      <c r="B199" s="0" t="str">
        <f aca="false">VLOOKUP(A199,SOURCE!B:S,15,0)</f>
        <v>CST_63</v>
      </c>
      <c r="C199" s="0" t="n">
        <f aca="false">IF(
ISNUMBER(INDEX(SOURCE!B:B,MATCH(A199,SOURCE!B:B,0)+1)),
  VALUE(INDEX(SOURCE!B:B,MATCH(A199,SOURCE!B:B,0)+1)),
  "")</f>
        <v>191</v>
      </c>
      <c r="D199" s="265" t="str">
        <f aca="false">IF(A199&lt;&gt;INT(A199),B199,
IF(A199&lt;0,VLOOKUP(A199,lookups!A$1:B$25,2,0),
IF(ISNA(B199),"",
IF(OR(ISBLANK(A199),ISNA(B199),B199=0),
"",
"#define "&amp;
VLOOKUP(A199,SOURCE!B:S,15,0)&amp;IF(lookups!$N$2-LEN(VLOOKUP(A199,SOURCE!B:S,15,0))&gt;=0,REPT(" ",lookups!$N$2-LEN(VLOOKUP(A199,SOURCE!B:S,15,0))),"")&amp;
TEXT(A199,"???0")&amp;IF(VLOOKUP(A199,SOURCE!B:S,16,0)="","","   "&amp;VLOOKUP(A199,SOURCE!B:S,16,0)
))))
)</f>
        <v>#define CST_63                       190</v>
      </c>
    </row>
    <row r="200" customFormat="false" ht="15.75" hidden="false" customHeight="false" outlineLevel="0" collapsed="false">
      <c r="A200" s="0" t="n">
        <f aca="false">C199</f>
        <v>191</v>
      </c>
      <c r="B200" s="0" t="str">
        <f aca="false">VLOOKUP(A200,SOURCE!B:S,15,0)</f>
        <v>CST_64</v>
      </c>
      <c r="C200" s="0" t="n">
        <f aca="false">IF(
ISNUMBER(INDEX(SOURCE!B:B,MATCH(A200,SOURCE!B:B,0)+1)),
  VALUE(INDEX(SOURCE!B:B,MATCH(A200,SOURCE!B:B,0)+1)),
  "")</f>
        <v>192</v>
      </c>
      <c r="D200" s="265" t="str">
        <f aca="false">IF(A200&lt;&gt;INT(A200),B200,
IF(A200&lt;0,VLOOKUP(A200,lookups!A$1:B$25,2,0),
IF(ISNA(B200),"",
IF(OR(ISBLANK(A200),ISNA(B200),B200=0),
"",
"#define "&amp;
VLOOKUP(A200,SOURCE!B:S,15,0)&amp;IF(lookups!$N$2-LEN(VLOOKUP(A200,SOURCE!B:S,15,0))&gt;=0,REPT(" ",lookups!$N$2-LEN(VLOOKUP(A200,SOURCE!B:S,15,0))),"")&amp;
TEXT(A200,"???0")&amp;IF(VLOOKUP(A200,SOURCE!B:S,16,0)="","","   "&amp;VLOOKUP(A200,SOURCE!B:S,16,0)
))))
)</f>
        <v>#define CST_64                       191</v>
      </c>
    </row>
    <row r="201" customFormat="false" ht="15.75" hidden="false" customHeight="false" outlineLevel="0" collapsed="false">
      <c r="A201" s="0" t="n">
        <f aca="false">C200</f>
        <v>192</v>
      </c>
      <c r="B201" s="0" t="str">
        <f aca="false">VLOOKUP(A201,SOURCE!B:S,15,0)</f>
        <v>CST_65</v>
      </c>
      <c r="C201" s="0" t="n">
        <f aca="false">IF(
ISNUMBER(INDEX(SOURCE!B:B,MATCH(A201,SOURCE!B:B,0)+1)),
  VALUE(INDEX(SOURCE!B:B,MATCH(A201,SOURCE!B:B,0)+1)),
  "")</f>
        <v>193</v>
      </c>
      <c r="D201" s="265" t="str">
        <f aca="false">IF(A201&lt;&gt;INT(A201),B201,
IF(A201&lt;0,VLOOKUP(A201,lookups!A$1:B$25,2,0),
IF(ISNA(B201),"",
IF(OR(ISBLANK(A201),ISNA(B201),B201=0),
"",
"#define "&amp;
VLOOKUP(A201,SOURCE!B:S,15,0)&amp;IF(lookups!$N$2-LEN(VLOOKUP(A201,SOURCE!B:S,15,0))&gt;=0,REPT(" ",lookups!$N$2-LEN(VLOOKUP(A201,SOURCE!B:S,15,0))),"")&amp;
TEXT(A201,"???0")&amp;IF(VLOOKUP(A201,SOURCE!B:S,16,0)="","","   "&amp;VLOOKUP(A201,SOURCE!B:S,16,0)
))))
)</f>
        <v>#define CST_65                       192</v>
      </c>
    </row>
    <row r="202" customFormat="false" ht="15.75" hidden="false" customHeight="false" outlineLevel="0" collapsed="false">
      <c r="A202" s="0" t="n">
        <f aca="false">C201</f>
        <v>193</v>
      </c>
      <c r="B202" s="0" t="str">
        <f aca="false">VLOOKUP(A202,SOURCE!B:S,15,0)</f>
        <v>CST_66</v>
      </c>
      <c r="C202" s="0" t="n">
        <f aca="false">IF(
ISNUMBER(INDEX(SOURCE!B:B,MATCH(A202,SOURCE!B:B,0)+1)),
  VALUE(INDEX(SOURCE!B:B,MATCH(A202,SOURCE!B:B,0)+1)),
  "")</f>
        <v>194</v>
      </c>
      <c r="D202" s="265" t="str">
        <f aca="false">IF(A202&lt;&gt;INT(A202),B202,
IF(A202&lt;0,VLOOKUP(A202,lookups!A$1:B$25,2,0),
IF(ISNA(B202),"",
IF(OR(ISBLANK(A202),ISNA(B202),B202=0),
"",
"#define "&amp;
VLOOKUP(A202,SOURCE!B:S,15,0)&amp;IF(lookups!$N$2-LEN(VLOOKUP(A202,SOURCE!B:S,15,0))&gt;=0,REPT(" ",lookups!$N$2-LEN(VLOOKUP(A202,SOURCE!B:S,15,0))),"")&amp;
TEXT(A202,"???0")&amp;IF(VLOOKUP(A202,SOURCE!B:S,16,0)="","","   "&amp;VLOOKUP(A202,SOURCE!B:S,16,0)
))))
)</f>
        <v>#define CST_66                       193</v>
      </c>
    </row>
    <row r="203" customFormat="false" ht="15.75" hidden="false" customHeight="false" outlineLevel="0" collapsed="false">
      <c r="A203" s="0" t="n">
        <f aca="false">C202</f>
        <v>194</v>
      </c>
      <c r="B203" s="0" t="str">
        <f aca="false">VLOOKUP(A203,SOURCE!B:S,15,0)</f>
        <v>CST_67</v>
      </c>
      <c r="C203" s="0" t="n">
        <f aca="false">IF(
ISNUMBER(INDEX(SOURCE!B:B,MATCH(A203,SOURCE!B:B,0)+1)),
  VALUE(INDEX(SOURCE!B:B,MATCH(A203,SOURCE!B:B,0)+1)),
  "")</f>
        <v>195</v>
      </c>
      <c r="D203" s="265" t="str">
        <f aca="false">IF(A203&lt;&gt;INT(A203),B203,
IF(A203&lt;0,VLOOKUP(A203,lookups!A$1:B$25,2,0),
IF(ISNA(B203),"",
IF(OR(ISBLANK(A203),ISNA(B203),B203=0),
"",
"#define "&amp;
VLOOKUP(A203,SOURCE!B:S,15,0)&amp;IF(lookups!$N$2-LEN(VLOOKUP(A203,SOURCE!B:S,15,0))&gt;=0,REPT(" ",lookups!$N$2-LEN(VLOOKUP(A203,SOURCE!B:S,15,0))),"")&amp;
TEXT(A203,"???0")&amp;IF(VLOOKUP(A203,SOURCE!B:S,16,0)="","","   "&amp;VLOOKUP(A203,SOURCE!B:S,16,0)
))))
)</f>
        <v>#define CST_67                       194</v>
      </c>
    </row>
    <row r="204" customFormat="false" ht="15.75" hidden="false" customHeight="false" outlineLevel="0" collapsed="false">
      <c r="A204" s="0" t="n">
        <f aca="false">C203</f>
        <v>195</v>
      </c>
      <c r="B204" s="0" t="str">
        <f aca="false">VLOOKUP(A204,SOURCE!B:S,15,0)</f>
        <v>CST_68</v>
      </c>
      <c r="C204" s="0" t="n">
        <f aca="false">IF(
ISNUMBER(INDEX(SOURCE!B:B,MATCH(A204,SOURCE!B:B,0)+1)),
  VALUE(INDEX(SOURCE!B:B,MATCH(A204,SOURCE!B:B,0)+1)),
  "")</f>
        <v>196</v>
      </c>
      <c r="D204" s="265" t="str">
        <f aca="false">IF(A204&lt;&gt;INT(A204),B204,
IF(A204&lt;0,VLOOKUP(A204,lookups!A$1:B$25,2,0),
IF(ISNA(B204),"",
IF(OR(ISBLANK(A204),ISNA(B204),B204=0),
"",
"#define "&amp;
VLOOKUP(A204,SOURCE!B:S,15,0)&amp;IF(lookups!$N$2-LEN(VLOOKUP(A204,SOURCE!B:S,15,0))&gt;=0,REPT(" ",lookups!$N$2-LEN(VLOOKUP(A204,SOURCE!B:S,15,0))),"")&amp;
TEXT(A204,"???0")&amp;IF(VLOOKUP(A204,SOURCE!B:S,16,0)="","","   "&amp;VLOOKUP(A204,SOURCE!B:S,16,0)
))))
)</f>
        <v>#define CST_68                       195</v>
      </c>
    </row>
    <row r="205" customFormat="false" ht="15.75" hidden="false" customHeight="false" outlineLevel="0" collapsed="false">
      <c r="A205" s="0" t="n">
        <f aca="false">C204</f>
        <v>196</v>
      </c>
      <c r="B205" s="0" t="str">
        <f aca="false">VLOOKUP(A205,SOURCE!B:S,15,0)</f>
        <v>CST_69</v>
      </c>
      <c r="C205" s="0" t="n">
        <f aca="false">IF(
ISNUMBER(INDEX(SOURCE!B:B,MATCH(A205,SOURCE!B:B,0)+1)),
  VALUE(INDEX(SOURCE!B:B,MATCH(A205,SOURCE!B:B,0)+1)),
  "")</f>
        <v>197</v>
      </c>
      <c r="D205" s="265" t="str">
        <f aca="false">IF(A205&lt;&gt;INT(A205),B205,
IF(A205&lt;0,VLOOKUP(A205,lookups!A$1:B$25,2,0),
IF(ISNA(B205),"",
IF(OR(ISBLANK(A205),ISNA(B205),B205=0),
"",
"#define "&amp;
VLOOKUP(A205,SOURCE!B:S,15,0)&amp;IF(lookups!$N$2-LEN(VLOOKUP(A205,SOURCE!B:S,15,0))&gt;=0,REPT(" ",lookups!$N$2-LEN(VLOOKUP(A205,SOURCE!B:S,15,0))),"")&amp;
TEXT(A205,"???0")&amp;IF(VLOOKUP(A205,SOURCE!B:S,16,0)="","","   "&amp;VLOOKUP(A205,SOURCE!B:S,16,0)
))))
)</f>
        <v>#define CST_69                       196</v>
      </c>
    </row>
    <row r="206" customFormat="false" ht="15.75" hidden="false" customHeight="false" outlineLevel="0" collapsed="false">
      <c r="A206" s="0" t="n">
        <f aca="false">C205</f>
        <v>197</v>
      </c>
      <c r="B206" s="0" t="str">
        <f aca="false">VLOOKUP(A206,SOURCE!B:S,15,0)</f>
        <v>CST_70</v>
      </c>
      <c r="C206" s="0" t="n">
        <f aca="false">IF(
ISNUMBER(INDEX(SOURCE!B:B,MATCH(A206,SOURCE!B:B,0)+1)),
  VALUE(INDEX(SOURCE!B:B,MATCH(A206,SOURCE!B:B,0)+1)),
  "")</f>
        <v>198</v>
      </c>
      <c r="D206" s="265" t="str">
        <f aca="false">IF(A206&lt;&gt;INT(A206),B206,
IF(A206&lt;0,VLOOKUP(A206,lookups!A$1:B$25,2,0),
IF(ISNA(B206),"",
IF(OR(ISBLANK(A206),ISNA(B206),B206=0),
"",
"#define "&amp;
VLOOKUP(A206,SOURCE!B:S,15,0)&amp;IF(lookups!$N$2-LEN(VLOOKUP(A206,SOURCE!B:S,15,0))&gt;=0,REPT(" ",lookups!$N$2-LEN(VLOOKUP(A206,SOURCE!B:S,15,0))),"")&amp;
TEXT(A206,"???0")&amp;IF(VLOOKUP(A206,SOURCE!B:S,16,0)="","","   "&amp;VLOOKUP(A206,SOURCE!B:S,16,0)
))))
)</f>
        <v>#define CST_70                       197</v>
      </c>
    </row>
    <row r="207" customFormat="false" ht="15.75" hidden="false" customHeight="false" outlineLevel="0" collapsed="false">
      <c r="A207" s="0" t="n">
        <f aca="false">C206</f>
        <v>198</v>
      </c>
      <c r="B207" s="0" t="str">
        <f aca="false">VLOOKUP(A207,SOURCE!B:S,15,0)</f>
        <v>CST_71</v>
      </c>
      <c r="C207" s="0" t="n">
        <f aca="false">IF(
ISNUMBER(INDEX(SOURCE!B:B,MATCH(A207,SOURCE!B:B,0)+1)),
  VALUE(INDEX(SOURCE!B:B,MATCH(A207,SOURCE!B:B,0)+1)),
  "")</f>
        <v>199</v>
      </c>
      <c r="D207" s="265" t="str">
        <f aca="false">IF(A207&lt;&gt;INT(A207),B207,
IF(A207&lt;0,VLOOKUP(A207,lookups!A$1:B$25,2,0),
IF(ISNA(B207),"",
IF(OR(ISBLANK(A207),ISNA(B207),B207=0),
"",
"#define "&amp;
VLOOKUP(A207,SOURCE!B:S,15,0)&amp;IF(lookups!$N$2-LEN(VLOOKUP(A207,SOURCE!B:S,15,0))&gt;=0,REPT(" ",lookups!$N$2-LEN(VLOOKUP(A207,SOURCE!B:S,15,0))),"")&amp;
TEXT(A207,"???0")&amp;IF(VLOOKUP(A207,SOURCE!B:S,16,0)="","","   "&amp;VLOOKUP(A207,SOURCE!B:S,16,0)
))))
)</f>
        <v>#define CST_71                       198</v>
      </c>
    </row>
    <row r="208" customFormat="false" ht="15.75" hidden="false" customHeight="false" outlineLevel="0" collapsed="false">
      <c r="A208" s="0" t="n">
        <f aca="false">C207</f>
        <v>199</v>
      </c>
      <c r="B208" s="0" t="str">
        <f aca="false">VLOOKUP(A208,SOURCE!B:S,15,0)</f>
        <v>CST_72</v>
      </c>
      <c r="C208" s="0" t="n">
        <f aca="false">IF(
ISNUMBER(INDEX(SOURCE!B:B,MATCH(A208,SOURCE!B:B,0)+1)),
  VALUE(INDEX(SOURCE!B:B,MATCH(A208,SOURCE!B:B,0)+1)),
  "")</f>
        <v>200</v>
      </c>
      <c r="D208" s="265" t="str">
        <f aca="false">IF(A208&lt;&gt;INT(A208),B208,
IF(A208&lt;0,VLOOKUP(A208,lookups!A$1:B$25,2,0),
IF(ISNA(B208),"",
IF(OR(ISBLANK(A208),ISNA(B208),B208=0),
"",
"#define "&amp;
VLOOKUP(A208,SOURCE!B:S,15,0)&amp;IF(lookups!$N$2-LEN(VLOOKUP(A208,SOURCE!B:S,15,0))&gt;=0,REPT(" ",lookups!$N$2-LEN(VLOOKUP(A208,SOURCE!B:S,15,0))),"")&amp;
TEXT(A208,"???0")&amp;IF(VLOOKUP(A208,SOURCE!B:S,16,0)="","","   "&amp;VLOOKUP(A208,SOURCE!B:S,16,0)
))))
)</f>
        <v>#define CST_72                       199</v>
      </c>
    </row>
    <row r="209" customFormat="false" ht="15.75" hidden="false" customHeight="false" outlineLevel="0" collapsed="false">
      <c r="A209" s="0" t="n">
        <f aca="false">C208</f>
        <v>200</v>
      </c>
      <c r="B209" s="0" t="str">
        <f aca="false">VLOOKUP(A209,SOURCE!B:S,15,0)</f>
        <v>CST_73</v>
      </c>
      <c r="C209" s="0" t="n">
        <f aca="false">IF(
ISNUMBER(INDEX(SOURCE!B:B,MATCH(A209,SOURCE!B:B,0)+1)),
  VALUE(INDEX(SOURCE!B:B,MATCH(A209,SOURCE!B:B,0)+1)),
  "")</f>
        <v>201</v>
      </c>
      <c r="D209" s="265" t="str">
        <f aca="false">IF(A209&lt;&gt;INT(A209),B209,
IF(A209&lt;0,VLOOKUP(A209,lookups!A$1:B$25,2,0),
IF(ISNA(B209),"",
IF(OR(ISBLANK(A209),ISNA(B209),B209=0),
"",
"#define "&amp;
VLOOKUP(A209,SOURCE!B:S,15,0)&amp;IF(lookups!$N$2-LEN(VLOOKUP(A209,SOURCE!B:S,15,0))&gt;=0,REPT(" ",lookups!$N$2-LEN(VLOOKUP(A209,SOURCE!B:S,15,0))),"")&amp;
TEXT(A209,"???0")&amp;IF(VLOOKUP(A209,SOURCE!B:S,16,0)="","","   "&amp;VLOOKUP(A209,SOURCE!B:S,16,0)
))))
)</f>
        <v>#define CST_73                       200</v>
      </c>
    </row>
    <row r="210" customFormat="false" ht="15.75" hidden="false" customHeight="false" outlineLevel="0" collapsed="false">
      <c r="A210" s="0" t="n">
        <f aca="false">C209</f>
        <v>201</v>
      </c>
      <c r="B210" s="0" t="str">
        <f aca="false">VLOOKUP(A210,SOURCE!B:S,15,0)</f>
        <v>CST_74</v>
      </c>
      <c r="C210" s="0" t="n">
        <f aca="false">IF(
ISNUMBER(INDEX(SOURCE!B:B,MATCH(A210,SOURCE!B:B,0)+1)),
  VALUE(INDEX(SOURCE!B:B,MATCH(A210,SOURCE!B:B,0)+1)),
  "")</f>
        <v>202</v>
      </c>
      <c r="D210" s="265" t="str">
        <f aca="false">IF(A210&lt;&gt;INT(A210),B210,
IF(A210&lt;0,VLOOKUP(A210,lookups!A$1:B$25,2,0),
IF(ISNA(B210),"",
IF(OR(ISBLANK(A210),ISNA(B210),B210=0),
"",
"#define "&amp;
VLOOKUP(A210,SOURCE!B:S,15,0)&amp;IF(lookups!$N$2-LEN(VLOOKUP(A210,SOURCE!B:S,15,0))&gt;=0,REPT(" ",lookups!$N$2-LEN(VLOOKUP(A210,SOURCE!B:S,15,0))),"")&amp;
TEXT(A210,"???0")&amp;IF(VLOOKUP(A210,SOURCE!B:S,16,0)="","","   "&amp;VLOOKUP(A210,SOURCE!B:S,16,0)
))))
)</f>
        <v>#define CST_74                       201</v>
      </c>
    </row>
    <row r="211" customFormat="false" ht="15.75" hidden="false" customHeight="false" outlineLevel="0" collapsed="false">
      <c r="A211" s="0" t="n">
        <f aca="false">C210</f>
        <v>202</v>
      </c>
      <c r="B211" s="0" t="str">
        <f aca="false">VLOOKUP(A211,SOURCE!B:S,15,0)</f>
        <v>CST_75</v>
      </c>
      <c r="C211" s="0" t="n">
        <f aca="false">IF(
ISNUMBER(INDEX(SOURCE!B:B,MATCH(A211,SOURCE!B:B,0)+1)),
  VALUE(INDEX(SOURCE!B:B,MATCH(A211,SOURCE!B:B,0)+1)),
  "")</f>
        <v>203</v>
      </c>
      <c r="D211" s="265" t="str">
        <f aca="false">IF(A211&lt;&gt;INT(A211),B211,
IF(A211&lt;0,VLOOKUP(A211,lookups!A$1:B$25,2,0),
IF(ISNA(B211),"",
IF(OR(ISBLANK(A211),ISNA(B211),B211=0),
"",
"#define "&amp;
VLOOKUP(A211,SOURCE!B:S,15,0)&amp;IF(lookups!$N$2-LEN(VLOOKUP(A211,SOURCE!B:S,15,0))&gt;=0,REPT(" ",lookups!$N$2-LEN(VLOOKUP(A211,SOURCE!B:S,15,0))),"")&amp;
TEXT(A211,"???0")&amp;IF(VLOOKUP(A211,SOURCE!B:S,16,0)="","","   "&amp;VLOOKUP(A211,SOURCE!B:S,16,0)
))))
)</f>
        <v>#define CST_75                       202</v>
      </c>
    </row>
    <row r="212" customFormat="false" ht="15.75" hidden="false" customHeight="false" outlineLevel="0" collapsed="false">
      <c r="A212" s="0" t="n">
        <f aca="false">C211</f>
        <v>203</v>
      </c>
      <c r="B212" s="0" t="str">
        <f aca="false">VLOOKUP(A212,SOURCE!B:S,15,0)</f>
        <v>CST_76</v>
      </c>
      <c r="C212" s="0" t="n">
        <f aca="false">IF(
ISNUMBER(INDEX(SOURCE!B:B,MATCH(A212,SOURCE!B:B,0)+1)),
  VALUE(INDEX(SOURCE!B:B,MATCH(A212,SOURCE!B:B,0)+1)),
  "")</f>
        <v>204</v>
      </c>
      <c r="D212" s="265" t="str">
        <f aca="false">IF(A212&lt;&gt;INT(A212),B212,
IF(A212&lt;0,VLOOKUP(A212,lookups!A$1:B$25,2,0),
IF(ISNA(B212),"",
IF(OR(ISBLANK(A212),ISNA(B212),B212=0),
"",
"#define "&amp;
VLOOKUP(A212,SOURCE!B:S,15,0)&amp;IF(lookups!$N$2-LEN(VLOOKUP(A212,SOURCE!B:S,15,0))&gt;=0,REPT(" ",lookups!$N$2-LEN(VLOOKUP(A212,SOURCE!B:S,15,0))),"")&amp;
TEXT(A212,"???0")&amp;IF(VLOOKUP(A212,SOURCE!B:S,16,0)="","","   "&amp;VLOOKUP(A212,SOURCE!B:S,16,0)
))))
)</f>
        <v>#define CST_76                       203</v>
      </c>
    </row>
    <row r="213" customFormat="false" ht="15.75" hidden="false" customHeight="false" outlineLevel="0" collapsed="false">
      <c r="A213" s="0" t="n">
        <f aca="false">C212</f>
        <v>204</v>
      </c>
      <c r="B213" s="0" t="str">
        <f aca="false">VLOOKUP(A213,SOURCE!B:S,15,0)</f>
        <v>CST_77</v>
      </c>
      <c r="C213" s="0" t="n">
        <f aca="false">IF(
ISNUMBER(INDEX(SOURCE!B:B,MATCH(A213,SOURCE!B:B,0)+1)),
  VALUE(INDEX(SOURCE!B:B,MATCH(A213,SOURCE!B:B,0)+1)),
  "")</f>
        <v>205</v>
      </c>
      <c r="D213" s="265" t="str">
        <f aca="false">IF(A213&lt;&gt;INT(A213),B213,
IF(A213&lt;0,VLOOKUP(A213,lookups!A$1:B$25,2,0),
IF(ISNA(B213),"",
IF(OR(ISBLANK(A213),ISNA(B213),B213=0),
"",
"#define "&amp;
VLOOKUP(A213,SOURCE!B:S,15,0)&amp;IF(lookups!$N$2-LEN(VLOOKUP(A213,SOURCE!B:S,15,0))&gt;=0,REPT(" ",lookups!$N$2-LEN(VLOOKUP(A213,SOURCE!B:S,15,0))),"")&amp;
TEXT(A213,"???0")&amp;IF(VLOOKUP(A213,SOURCE!B:S,16,0)="","","   "&amp;VLOOKUP(A213,SOURCE!B:S,16,0)
))))
)</f>
        <v>#define CST_77                       204</v>
      </c>
    </row>
    <row r="214" customFormat="false" ht="15.75" hidden="false" customHeight="false" outlineLevel="0" collapsed="false">
      <c r="A214" s="0" t="n">
        <f aca="false">C213</f>
        <v>205</v>
      </c>
      <c r="B214" s="0" t="str">
        <f aca="false">VLOOKUP(A214,SOURCE!B:S,15,0)</f>
        <v>CST_78</v>
      </c>
      <c r="C214" s="0" t="n">
        <f aca="false">IF(
ISNUMBER(INDEX(SOURCE!B:B,MATCH(A214,SOURCE!B:B,0)+1)),
  VALUE(INDEX(SOURCE!B:B,MATCH(A214,SOURCE!B:B,0)+1)),
  "")</f>
        <v>206</v>
      </c>
      <c r="D214" s="265" t="str">
        <f aca="false">IF(A214&lt;&gt;INT(A214),B214,
IF(A214&lt;0,VLOOKUP(A214,lookups!A$1:B$25,2,0),
IF(ISNA(B214),"",
IF(OR(ISBLANK(A214),ISNA(B214),B214=0),
"",
"#define "&amp;
VLOOKUP(A214,SOURCE!B:S,15,0)&amp;IF(lookups!$N$2-LEN(VLOOKUP(A214,SOURCE!B:S,15,0))&gt;=0,REPT(" ",lookups!$N$2-LEN(VLOOKUP(A214,SOURCE!B:S,15,0))),"")&amp;
TEXT(A214,"???0")&amp;IF(VLOOKUP(A214,SOURCE!B:S,16,0)="","","   "&amp;VLOOKUP(A214,SOURCE!B:S,16,0)
))))
)</f>
        <v>#define CST_78                       205</v>
      </c>
    </row>
    <row r="215" customFormat="false" ht="15.75" hidden="false" customHeight="false" outlineLevel="0" collapsed="false">
      <c r="A215" s="0" t="n">
        <f aca="false">C214</f>
        <v>206</v>
      </c>
      <c r="B215" s="0" t="str">
        <f aca="false">VLOOKUP(A215,SOURCE!B:S,15,0)</f>
        <v>CST_79</v>
      </c>
      <c r="C215" s="0" t="n">
        <f aca="false">IF(
ISNUMBER(INDEX(SOURCE!B:B,MATCH(A215,SOURCE!B:B,0)+1)),
  VALUE(INDEX(SOURCE!B:B,MATCH(A215,SOURCE!B:B,0)+1)),
  "")</f>
        <v>207</v>
      </c>
      <c r="D215" s="265" t="str">
        <f aca="false">IF(A215&lt;&gt;INT(A215),B215,
IF(A215&lt;0,VLOOKUP(A215,lookups!A$1:B$25,2,0),
IF(ISNA(B215),"",
IF(OR(ISBLANK(A215),ISNA(B215),B215=0),
"",
"#define "&amp;
VLOOKUP(A215,SOURCE!B:S,15,0)&amp;IF(lookups!$N$2-LEN(VLOOKUP(A215,SOURCE!B:S,15,0))&gt;=0,REPT(" ",lookups!$N$2-LEN(VLOOKUP(A215,SOURCE!B:S,15,0))),"")&amp;
TEXT(A215,"???0")&amp;IF(VLOOKUP(A215,SOURCE!B:S,16,0)="","","   "&amp;VLOOKUP(A215,SOURCE!B:S,16,0)
))))
)</f>
        <v>#define CST_79                       206</v>
      </c>
    </row>
    <row r="216" customFormat="false" ht="15.75" hidden="false" customHeight="false" outlineLevel="0" collapsed="false">
      <c r="A216" s="0" t="n">
        <f aca="false">C215</f>
        <v>207</v>
      </c>
      <c r="B216" s="0" t="str">
        <f aca="false">VLOOKUP(A216,SOURCE!B:S,15,0)</f>
        <v>ITM_CNST</v>
      </c>
      <c r="C216" s="0" t="n">
        <f aca="false">IF(
ISNUMBER(INDEX(SOURCE!B:B,MATCH(A216,SOURCE!B:B,0)+1)),
  VALUE(INDEX(SOURCE!B:B,MATCH(A216,SOURCE!B:B,0)+1)),
  "")</f>
        <v>208</v>
      </c>
      <c r="D216" s="265" t="str">
        <f aca="false">IF(A216&lt;&gt;INT(A216),B216,
IF(A216&lt;0,VLOOKUP(A216,lookups!A$1:B$25,2,0),
IF(ISNA(B216),"",
IF(OR(ISBLANK(A216),ISNA(B216),B216=0),
"",
"#define "&amp;
VLOOKUP(A216,SOURCE!B:S,15,0)&amp;IF(lookups!$N$2-LEN(VLOOKUP(A216,SOURCE!B:S,15,0))&gt;=0,REPT(" ",lookups!$N$2-LEN(VLOOKUP(A216,SOURCE!B:S,15,0))),"")&amp;
TEXT(A216,"???0")&amp;IF(VLOOKUP(A216,SOURCE!B:S,16,0)="","","   "&amp;VLOOKUP(A216,SOURCE!B:S,16,0)
))))
)</f>
        <v>#define ITM_CNST                     207</v>
      </c>
    </row>
    <row r="217" customFormat="false" ht="15.75" hidden="false" customHeight="false" outlineLevel="0" collapsed="false">
      <c r="A217" s="0" t="n">
        <f aca="false">C216</f>
        <v>208</v>
      </c>
      <c r="B217" s="0" t="str">
        <f aca="false">VLOOKUP(A217,SOURCE!B:S,15,0)</f>
        <v>ITM_0208</v>
      </c>
      <c r="C217" s="0" t="n">
        <f aca="false">IF(
ISNUMBER(INDEX(SOURCE!B:B,MATCH(A217,SOURCE!B:B,0)+1)),
  VALUE(INDEX(SOURCE!B:B,MATCH(A217,SOURCE!B:B,0)+1)),
  "")</f>
        <v>209</v>
      </c>
      <c r="D217" s="265" t="str">
        <f aca="false">IF(A217&lt;&gt;INT(A217),B217,
IF(A217&lt;0,VLOOKUP(A217,lookups!A$1:B$25,2,0),
IF(ISNA(B217),"",
IF(OR(ISBLANK(A217),ISNA(B217),B217=0),
"",
"#define "&amp;
VLOOKUP(A217,SOURCE!B:S,15,0)&amp;IF(lookups!$N$2-LEN(VLOOKUP(A217,SOURCE!B:S,15,0))&gt;=0,REPT(" ",lookups!$N$2-LEN(VLOOKUP(A217,SOURCE!B:S,15,0))),"")&amp;
TEXT(A217,"???0")&amp;IF(VLOOKUP(A217,SOURCE!B:S,16,0)="","","   "&amp;VLOOKUP(A217,SOURCE!B:S,16,0)
))))
)</f>
        <v>#define ITM_0208                     208</v>
      </c>
    </row>
    <row r="218" customFormat="false" ht="15.75" hidden="false" customHeight="false" outlineLevel="0" collapsed="false">
      <c r="A218" s="0" t="n">
        <f aca="false">C217</f>
        <v>209</v>
      </c>
      <c r="B218" s="0" t="str">
        <f aca="false">VLOOKUP(A218,SOURCE!B:S,15,0)</f>
        <v>ITM_0209</v>
      </c>
      <c r="C218" s="0" t="n">
        <f aca="false">IF(
ISNUMBER(INDEX(SOURCE!B:B,MATCH(A218,SOURCE!B:B,0)+1)),
  VALUE(INDEX(SOURCE!B:B,MATCH(A218,SOURCE!B:B,0)+1)),
  "")</f>
        <v>210</v>
      </c>
      <c r="D218" s="265" t="str">
        <f aca="false">IF(A218&lt;&gt;INT(A218),B218,
IF(A218&lt;0,VLOOKUP(A218,lookups!A$1:B$25,2,0),
IF(ISNA(B218),"",
IF(OR(ISBLANK(A218),ISNA(B218),B218=0),
"",
"#define "&amp;
VLOOKUP(A218,SOURCE!B:S,15,0)&amp;IF(lookups!$N$2-LEN(VLOOKUP(A218,SOURCE!B:S,15,0))&gt;=0,REPT(" ",lookups!$N$2-LEN(VLOOKUP(A218,SOURCE!B:S,15,0))),"")&amp;
TEXT(A218,"???0")&amp;IF(VLOOKUP(A218,SOURCE!B:S,16,0)="","","   "&amp;VLOOKUP(A218,SOURCE!B:S,16,0)
))))
)</f>
        <v>#define ITM_0209                     209</v>
      </c>
    </row>
    <row r="219" customFormat="false" ht="15.75" hidden="false" customHeight="false" outlineLevel="0" collapsed="false">
      <c r="A219" s="0" t="n">
        <f aca="false">C218</f>
        <v>210</v>
      </c>
      <c r="B219" s="0" t="str">
        <f aca="false">VLOOKUP(A219,SOURCE!B:S,15,0)</f>
        <v>ITM_0210</v>
      </c>
      <c r="C219" s="0" t="n">
        <f aca="false">IF(
ISNUMBER(INDEX(SOURCE!B:B,MATCH(A219,SOURCE!B:B,0)+1)),
  VALUE(INDEX(SOURCE!B:B,MATCH(A219,SOURCE!B:B,0)+1)),
  "")</f>
        <v>211</v>
      </c>
      <c r="D219" s="265" t="str">
        <f aca="false">IF(A219&lt;&gt;INT(A219),B219,
IF(A219&lt;0,VLOOKUP(A219,lookups!A$1:B$25,2,0),
IF(ISNA(B219),"",
IF(OR(ISBLANK(A219),ISNA(B219),B219=0),
"",
"#define "&amp;
VLOOKUP(A219,SOURCE!B:S,15,0)&amp;IF(lookups!$N$2-LEN(VLOOKUP(A219,SOURCE!B:S,15,0))&gt;=0,REPT(" ",lookups!$N$2-LEN(VLOOKUP(A219,SOURCE!B:S,15,0))),"")&amp;
TEXT(A219,"???0")&amp;IF(VLOOKUP(A219,SOURCE!B:S,16,0)="","","   "&amp;VLOOKUP(A219,SOURCE!B:S,16,0)
))))
)</f>
        <v>#define ITM_0210                     210</v>
      </c>
    </row>
    <row r="220" customFormat="false" ht="15.75" hidden="false" customHeight="false" outlineLevel="0" collapsed="false">
      <c r="A220" s="0" t="n">
        <f aca="false">C219</f>
        <v>211</v>
      </c>
      <c r="B220" s="0" t="str">
        <f aca="false">VLOOKUP(A220,SOURCE!B:S,15,0)</f>
        <v>ITM_0211</v>
      </c>
      <c r="C220" s="0" t="n">
        <f aca="false">IF(
ISNUMBER(INDEX(SOURCE!B:B,MATCH(A220,SOURCE!B:B,0)+1)),
  VALUE(INDEX(SOURCE!B:B,MATCH(A220,SOURCE!B:B,0)+1)),
  "")</f>
        <v>212</v>
      </c>
      <c r="D220" s="265" t="str">
        <f aca="false">IF(A220&lt;&gt;INT(A220),B220,
IF(A220&lt;0,VLOOKUP(A220,lookups!A$1:B$25,2,0),
IF(ISNA(B220),"",
IF(OR(ISBLANK(A220),ISNA(B220),B220=0),
"",
"#define "&amp;
VLOOKUP(A220,SOURCE!B:S,15,0)&amp;IF(lookups!$N$2-LEN(VLOOKUP(A220,SOURCE!B:S,15,0))&gt;=0,REPT(" ",lookups!$N$2-LEN(VLOOKUP(A220,SOURCE!B:S,15,0))),"")&amp;
TEXT(A220,"???0")&amp;IF(VLOOKUP(A220,SOURCE!B:S,16,0)="","","   "&amp;VLOOKUP(A220,SOURCE!B:S,16,0)
))))
)</f>
        <v>#define ITM_0211                     211</v>
      </c>
    </row>
    <row r="221" customFormat="false" ht="15.75" hidden="false" customHeight="false" outlineLevel="0" collapsed="false">
      <c r="A221" s="0" t="n">
        <f aca="false">C220</f>
        <v>212</v>
      </c>
      <c r="B221" s="0" t="str">
        <f aca="false">VLOOKUP(A221,SOURCE!B:S,15,0)</f>
        <v>ITM_0212</v>
      </c>
      <c r="C221" s="0" t="n">
        <f aca="false">IF(
ISNUMBER(INDEX(SOURCE!B:B,MATCH(A221,SOURCE!B:B,0)+1)),
  VALUE(INDEX(SOURCE!B:B,MATCH(A221,SOURCE!B:B,0)+1)),
  "")</f>
        <v>213</v>
      </c>
      <c r="D221" s="265" t="str">
        <f aca="false">IF(A221&lt;&gt;INT(A221),B221,
IF(A221&lt;0,VLOOKUP(A221,lookups!A$1:B$25,2,0),
IF(ISNA(B221),"",
IF(OR(ISBLANK(A221),ISNA(B221),B221=0),
"",
"#define "&amp;
VLOOKUP(A221,SOURCE!B:S,15,0)&amp;IF(lookups!$N$2-LEN(VLOOKUP(A221,SOURCE!B:S,15,0))&gt;=0,REPT(" ",lookups!$N$2-LEN(VLOOKUP(A221,SOURCE!B:S,15,0))),"")&amp;
TEXT(A221,"???0")&amp;IF(VLOOKUP(A221,SOURCE!B:S,16,0)="","","   "&amp;VLOOKUP(A221,SOURCE!B:S,16,0)
))))
)</f>
        <v>#define ITM_0212                     212</v>
      </c>
    </row>
    <row r="222" customFormat="false" ht="15.75" hidden="false" customHeight="false" outlineLevel="0" collapsed="false">
      <c r="A222" s="0" t="n">
        <f aca="false">C221</f>
        <v>213</v>
      </c>
      <c r="B222" s="0" t="str">
        <f aca="false">VLOOKUP(A222,SOURCE!B:S,15,0)</f>
        <v>ITM_0213</v>
      </c>
      <c r="C222" s="0" t="n">
        <f aca="false">IF(
ISNUMBER(INDEX(SOURCE!B:B,MATCH(A222,SOURCE!B:B,0)+1)),
  VALUE(INDEX(SOURCE!B:B,MATCH(A222,SOURCE!B:B,0)+1)),
  "")</f>
        <v>214</v>
      </c>
      <c r="D222" s="265" t="str">
        <f aca="false">IF(A222&lt;&gt;INT(A222),B222,
IF(A222&lt;0,VLOOKUP(A222,lookups!A$1:B$25,2,0),
IF(ISNA(B222),"",
IF(OR(ISBLANK(A222),ISNA(B222),B222=0),
"",
"#define "&amp;
VLOOKUP(A222,SOURCE!B:S,15,0)&amp;IF(lookups!$N$2-LEN(VLOOKUP(A222,SOURCE!B:S,15,0))&gt;=0,REPT(" ",lookups!$N$2-LEN(VLOOKUP(A222,SOURCE!B:S,15,0))),"")&amp;
TEXT(A222,"???0")&amp;IF(VLOOKUP(A222,SOURCE!B:S,16,0)="","","   "&amp;VLOOKUP(A222,SOURCE!B:S,16,0)
))))
)</f>
        <v>#define ITM_0213                     213</v>
      </c>
    </row>
    <row r="223" customFormat="false" ht="15.75" hidden="false" customHeight="false" outlineLevel="0" collapsed="false">
      <c r="A223" s="0" t="n">
        <f aca="false">C222</f>
        <v>214</v>
      </c>
      <c r="B223" s="0" t="str">
        <f aca="false">VLOOKUP(A223,SOURCE!B:S,15,0)</f>
        <v>ITM_0214</v>
      </c>
      <c r="C223" s="0" t="n">
        <f aca="false">IF(
ISNUMBER(INDEX(SOURCE!B:B,MATCH(A223,SOURCE!B:B,0)+1)),
  VALUE(INDEX(SOURCE!B:B,MATCH(A223,SOURCE!B:B,0)+1)),
  "")</f>
        <v>215</v>
      </c>
      <c r="D223" s="265" t="str">
        <f aca="false">IF(A223&lt;&gt;INT(A223),B223,
IF(A223&lt;0,VLOOKUP(A223,lookups!A$1:B$25,2,0),
IF(ISNA(B223),"",
IF(OR(ISBLANK(A223),ISNA(B223),B223=0),
"",
"#define "&amp;
VLOOKUP(A223,SOURCE!B:S,15,0)&amp;IF(lookups!$N$2-LEN(VLOOKUP(A223,SOURCE!B:S,15,0))&gt;=0,REPT(" ",lookups!$N$2-LEN(VLOOKUP(A223,SOURCE!B:S,15,0))),"")&amp;
TEXT(A223,"???0")&amp;IF(VLOOKUP(A223,SOURCE!B:S,16,0)="","","   "&amp;VLOOKUP(A223,SOURCE!B:S,16,0)
))))
)</f>
        <v>#define ITM_0214                     214</v>
      </c>
    </row>
    <row r="224" customFormat="false" ht="15.75" hidden="false" customHeight="false" outlineLevel="0" collapsed="false">
      <c r="A224" s="0" t="n">
        <f aca="false">C223</f>
        <v>215</v>
      </c>
      <c r="B224" s="0" t="str">
        <f aca="false">VLOOKUP(A224,SOURCE!B:S,15,0)</f>
        <v>ITM_0215</v>
      </c>
      <c r="C224" s="0" t="n">
        <f aca="false">IF(
ISNUMBER(INDEX(SOURCE!B:B,MATCH(A224,SOURCE!B:B,0)+1)),
  VALUE(INDEX(SOURCE!B:B,MATCH(A224,SOURCE!B:B,0)+1)),
  "")</f>
        <v>216</v>
      </c>
      <c r="D224" s="265" t="str">
        <f aca="false">IF(A224&lt;&gt;INT(A224),B224,
IF(A224&lt;0,VLOOKUP(A224,lookups!A$1:B$25,2,0),
IF(ISNA(B224),"",
IF(OR(ISBLANK(A224),ISNA(B224),B224=0),
"",
"#define "&amp;
VLOOKUP(A224,SOURCE!B:S,15,0)&amp;IF(lookups!$N$2-LEN(VLOOKUP(A224,SOURCE!B:S,15,0))&gt;=0,REPT(" ",lookups!$N$2-LEN(VLOOKUP(A224,SOURCE!B:S,15,0))),"")&amp;
TEXT(A224,"???0")&amp;IF(VLOOKUP(A224,SOURCE!B:S,16,0)="","","   "&amp;VLOOKUP(A224,SOURCE!B:S,16,0)
))))
)</f>
        <v>#define ITM_0215                     215</v>
      </c>
    </row>
    <row r="225" customFormat="false" ht="15.75" hidden="false" customHeight="false" outlineLevel="0" collapsed="false">
      <c r="A225" s="0" t="n">
        <f aca="false">C224</f>
        <v>216</v>
      </c>
      <c r="B225" s="0" t="str">
        <f aca="false">VLOOKUP(A225,SOURCE!B:S,15,0)</f>
        <v>ITM_0216</v>
      </c>
      <c r="C225" s="0" t="n">
        <f aca="false">IF(
ISNUMBER(INDEX(SOURCE!B:B,MATCH(A225,SOURCE!B:B,0)+1)),
  VALUE(INDEX(SOURCE!B:B,MATCH(A225,SOURCE!B:B,0)+1)),
  "")</f>
        <v>217</v>
      </c>
      <c r="D225" s="265" t="str">
        <f aca="false">IF(A225&lt;&gt;INT(A225),B225,
IF(A225&lt;0,VLOOKUP(A225,lookups!A$1:B$25,2,0),
IF(ISNA(B225),"",
IF(OR(ISBLANK(A225),ISNA(B225),B225=0),
"",
"#define "&amp;
VLOOKUP(A225,SOURCE!B:S,15,0)&amp;IF(lookups!$N$2-LEN(VLOOKUP(A225,SOURCE!B:S,15,0))&gt;=0,REPT(" ",lookups!$N$2-LEN(VLOOKUP(A225,SOURCE!B:S,15,0))),"")&amp;
TEXT(A225,"???0")&amp;IF(VLOOKUP(A225,SOURCE!B:S,16,0)="","","   "&amp;VLOOKUP(A225,SOURCE!B:S,16,0)
))))
)</f>
        <v>#define ITM_0216                     216</v>
      </c>
    </row>
    <row r="226" customFormat="false" ht="15.75" hidden="false" customHeight="false" outlineLevel="0" collapsed="false">
      <c r="A226" s="0" t="n">
        <f aca="false">C225</f>
        <v>217</v>
      </c>
      <c r="B226" s="0" t="str">
        <f aca="false">VLOOKUP(A226,SOURCE!B:S,15,0)</f>
        <v>ITM_0217</v>
      </c>
      <c r="C226" s="0" t="n">
        <f aca="false">IF(
ISNUMBER(INDEX(SOURCE!B:B,MATCH(A226,SOURCE!B:B,0)+1)),
  VALUE(INDEX(SOURCE!B:B,MATCH(A226,SOURCE!B:B,0)+1)),
  "")</f>
        <v>218</v>
      </c>
      <c r="D226" s="265" t="str">
        <f aca="false">IF(A226&lt;&gt;INT(A226),B226,
IF(A226&lt;0,VLOOKUP(A226,lookups!A$1:B$25,2,0),
IF(ISNA(B226),"",
IF(OR(ISBLANK(A226),ISNA(B226),B226=0),
"",
"#define "&amp;
VLOOKUP(A226,SOURCE!B:S,15,0)&amp;IF(lookups!$N$2-LEN(VLOOKUP(A226,SOURCE!B:S,15,0))&gt;=0,REPT(" ",lookups!$N$2-LEN(VLOOKUP(A226,SOURCE!B:S,15,0))),"")&amp;
TEXT(A226,"???0")&amp;IF(VLOOKUP(A226,SOURCE!B:S,16,0)="","","   "&amp;VLOOKUP(A226,SOURCE!B:S,16,0)
))))
)</f>
        <v>#define ITM_0217                     217</v>
      </c>
    </row>
    <row r="227" customFormat="false" ht="15.75" hidden="false" customHeight="false" outlineLevel="0" collapsed="false">
      <c r="A227" s="0" t="n">
        <f aca="false">C226</f>
        <v>218</v>
      </c>
      <c r="B227" s="0" t="str">
        <f aca="false">VLOOKUP(A227,SOURCE!B:S,15,0)</f>
        <v>ITM_0218</v>
      </c>
      <c r="C227" s="0" t="n">
        <f aca="false">IF(
ISNUMBER(INDEX(SOURCE!B:B,MATCH(A227,SOURCE!B:B,0)+1)),
  VALUE(INDEX(SOURCE!B:B,MATCH(A227,SOURCE!B:B,0)+1)),
  "")</f>
        <v>219</v>
      </c>
      <c r="D227" s="265" t="str">
        <f aca="false">IF(A227&lt;&gt;INT(A227),B227,
IF(A227&lt;0,VLOOKUP(A227,lookups!A$1:B$25,2,0),
IF(ISNA(B227),"",
IF(OR(ISBLANK(A227),ISNA(B227),B227=0),
"",
"#define "&amp;
VLOOKUP(A227,SOURCE!B:S,15,0)&amp;IF(lookups!$N$2-LEN(VLOOKUP(A227,SOURCE!B:S,15,0))&gt;=0,REPT(" ",lookups!$N$2-LEN(VLOOKUP(A227,SOURCE!B:S,15,0))),"")&amp;
TEXT(A227,"???0")&amp;IF(VLOOKUP(A227,SOURCE!B:S,16,0)="","","   "&amp;VLOOKUP(A227,SOURCE!B:S,16,0)
))))
)</f>
        <v>#define ITM_0218                     218</v>
      </c>
    </row>
    <row r="228" customFormat="false" ht="15.75" hidden="false" customHeight="false" outlineLevel="0" collapsed="false">
      <c r="A228" s="0" t="n">
        <f aca="false">C227</f>
        <v>219</v>
      </c>
      <c r="B228" s="0" t="str">
        <f aca="false">VLOOKUP(A228,SOURCE!B:S,15,0)</f>
        <v>ITM_0219</v>
      </c>
      <c r="C228" s="0" t="n">
        <f aca="false">IF(
ISNUMBER(INDEX(SOURCE!B:B,MATCH(A228,SOURCE!B:B,0)+1)),
  VALUE(INDEX(SOURCE!B:B,MATCH(A228,SOURCE!B:B,0)+1)),
  "")</f>
        <v>219.01</v>
      </c>
      <c r="D228" s="265" t="str">
        <f aca="false">IF(A228&lt;&gt;INT(A228),B228,
IF(A228&lt;0,VLOOKUP(A228,lookups!A$1:B$25,2,0),
IF(ISNA(B228),"",
IF(OR(ISBLANK(A228),ISNA(B228),B228=0),
"",
"#define "&amp;
VLOOKUP(A228,SOURCE!B:S,15,0)&amp;IF(lookups!$N$2-LEN(VLOOKUP(A228,SOURCE!B:S,15,0))&gt;=0,REPT(" ",lookups!$N$2-LEN(VLOOKUP(A228,SOURCE!B:S,15,0))),"")&amp;
TEXT(A228,"???0")&amp;IF(VLOOKUP(A228,SOURCE!B:S,16,0)="","","   "&amp;VLOOKUP(A228,SOURCE!B:S,16,0)
))))
)</f>
        <v>#define ITM_0219                     219</v>
      </c>
    </row>
    <row r="229" customFormat="false" ht="15.75" hidden="false" customHeight="false" outlineLevel="0" collapsed="false">
      <c r="A229" s="0" t="n">
        <f aca="false">C228</f>
        <v>219.01</v>
      </c>
      <c r="B229" s="0" t="n">
        <f aca="false">VLOOKUP(A229,SOURCE!B:S,15,0)</f>
        <v>0</v>
      </c>
      <c r="C229" s="0" t="n">
        <f aca="false">IF(
ISNUMBER(INDEX(SOURCE!B:B,MATCH(A229,SOURCE!B:B,0)+1)),
  VALUE(INDEX(SOURCE!B:B,MATCH(A229,SOURCE!B:B,0)+1)),
  "")</f>
        <v>219.02</v>
      </c>
      <c r="D229" s="265" t="n">
        <f aca="false">IF(A229&lt;&gt;INT(A229),B229,
IF(A229&lt;0,VLOOKUP(A229,lookups!A$1:B$25,2,0),
IF(ISNA(B229),"",
IF(OR(ISBLANK(A229),ISNA(B229),B229=0),
"",
"#define "&amp;
VLOOKUP(A229,SOURCE!B:S,15,0)&amp;IF(lookups!$N$2-LEN(VLOOKUP(A229,SOURCE!B:S,15,0))&gt;=0,REPT(" ",lookups!$N$2-LEN(VLOOKUP(A229,SOURCE!B:S,15,0))),"")&amp;
TEXT(A229,"???0")&amp;IF(VLOOKUP(A229,SOURCE!B:S,16,0)="","","   "&amp;VLOOKUP(A229,SOURCE!B:S,16,0)
))))
)</f>
        <v>0</v>
      </c>
    </row>
    <row r="230" customFormat="false" ht="15.75" hidden="false" customHeight="false" outlineLevel="0" collapsed="false">
      <c r="A230" s="0" t="n">
        <f aca="false">C229</f>
        <v>219.02</v>
      </c>
      <c r="B230" s="0" t="n">
        <f aca="false">VLOOKUP(A230,SOURCE!B:S,15,0)</f>
        <v>0</v>
      </c>
      <c r="C230" s="0" t="n">
        <f aca="false">IF(
ISNUMBER(INDEX(SOURCE!B:B,MATCH(A230,SOURCE!B:B,0)+1)),
  VALUE(INDEX(SOURCE!B:B,MATCH(A230,SOURCE!B:B,0)+1)),
  "")</f>
        <v>219.03</v>
      </c>
      <c r="D230" s="265" t="n">
        <f aca="false">IF(A230&lt;&gt;INT(A230),B230,
IF(A230&lt;0,VLOOKUP(A230,lookups!A$1:B$25,2,0),
IF(ISNA(B230),"",
IF(OR(ISBLANK(A230),ISNA(B230),B230=0),
"",
"#define "&amp;
VLOOKUP(A230,SOURCE!B:S,15,0)&amp;IF(lookups!$N$2-LEN(VLOOKUP(A230,SOURCE!B:S,15,0))&gt;=0,REPT(" ",lookups!$N$2-LEN(VLOOKUP(A230,SOURCE!B:S,15,0))),"")&amp;
TEXT(A230,"???0")&amp;IF(VLOOKUP(A230,SOURCE!B:S,16,0)="","","   "&amp;VLOOKUP(A230,SOURCE!B:S,16,0)
))))
)</f>
        <v>0</v>
      </c>
    </row>
    <row r="231" customFormat="false" ht="15.75" hidden="false" customHeight="false" outlineLevel="0" collapsed="false">
      <c r="A231" s="0" t="n">
        <f aca="false">C230</f>
        <v>219.03</v>
      </c>
      <c r="B231" s="0" t="str">
        <f aca="false">VLOOKUP(A231,SOURCE!B:S,15,0)</f>
        <v>// Conversions</v>
      </c>
      <c r="C231" s="0" t="n">
        <f aca="false">IF(
ISNUMBER(INDEX(SOURCE!B:B,MATCH(A231,SOURCE!B:B,0)+1)),
  VALUE(INDEX(SOURCE!B:B,MATCH(A231,SOURCE!B:B,0)+1)),
  "")</f>
        <v>220</v>
      </c>
      <c r="D231" s="265" t="str">
        <f aca="false">IF(A231&lt;&gt;INT(A231),B231,
IF(A231&lt;0,VLOOKUP(A231,lookups!A$1:B$25,2,0),
IF(ISNA(B231),"",
IF(OR(ISBLANK(A231),ISNA(B231),B231=0),
"",
"#define "&amp;
VLOOKUP(A231,SOURCE!B:S,15,0)&amp;IF(lookups!$N$2-LEN(VLOOKUP(A231,SOURCE!B:S,15,0))&gt;=0,REPT(" ",lookups!$N$2-LEN(VLOOKUP(A231,SOURCE!B:S,15,0))),"")&amp;
TEXT(A231,"???0")&amp;IF(VLOOKUP(A231,SOURCE!B:S,16,0)="","","   "&amp;VLOOKUP(A231,SOURCE!B:S,16,0)
))))
)</f>
        <v>// Conversions</v>
      </c>
    </row>
    <row r="232" customFormat="false" ht="15.75" hidden="false" customHeight="false" outlineLevel="0" collapsed="false">
      <c r="A232" s="0" t="n">
        <f aca="false">C231</f>
        <v>220</v>
      </c>
      <c r="B232" s="0" t="str">
        <f aca="false">VLOOKUP(A232,SOURCE!B:S,15,0)</f>
        <v>ITM_CtoF</v>
      </c>
      <c r="C232" s="0" t="n">
        <f aca="false">IF(
ISNUMBER(INDEX(SOURCE!B:B,MATCH(A232,SOURCE!B:B,0)+1)),
  VALUE(INDEX(SOURCE!B:B,MATCH(A232,SOURCE!B:B,0)+1)),
  "")</f>
        <v>221</v>
      </c>
      <c r="D232" s="265" t="str">
        <f aca="false">IF(A232&lt;&gt;INT(A232),B232,
IF(A232&lt;0,VLOOKUP(A232,lookups!A$1:B$25,2,0),
IF(ISNA(B232),"",
IF(OR(ISBLANK(A232),ISNA(B232),B232=0),
"",
"#define "&amp;
VLOOKUP(A232,SOURCE!B:S,15,0)&amp;IF(lookups!$N$2-LEN(VLOOKUP(A232,SOURCE!B:S,15,0))&gt;=0,REPT(" ",lookups!$N$2-LEN(VLOOKUP(A232,SOURCE!B:S,15,0))),"")&amp;
TEXT(A232,"???0")&amp;IF(VLOOKUP(A232,SOURCE!B:S,16,0)="","","   "&amp;VLOOKUP(A232,SOURCE!B:S,16,0)
))))
)</f>
        <v>#define ITM_CtoF                     220</v>
      </c>
    </row>
    <row r="233" customFormat="false" ht="15.75" hidden="false" customHeight="false" outlineLevel="0" collapsed="false">
      <c r="A233" s="0" t="n">
        <f aca="false">C232</f>
        <v>221</v>
      </c>
      <c r="B233" s="0" t="str">
        <f aca="false">VLOOKUP(A233,SOURCE!B:S,15,0)</f>
        <v>ITM_FtoC</v>
      </c>
      <c r="C233" s="0" t="n">
        <f aca="false">IF(
ISNUMBER(INDEX(SOURCE!B:B,MATCH(A233,SOURCE!B:B,0)+1)),
  VALUE(INDEX(SOURCE!B:B,MATCH(A233,SOURCE!B:B,0)+1)),
  "")</f>
        <v>222</v>
      </c>
      <c r="D233" s="265" t="str">
        <f aca="false">IF(A233&lt;&gt;INT(A233),B233,
IF(A233&lt;0,VLOOKUP(A233,lookups!A$1:B$25,2,0),
IF(ISNA(B233),"",
IF(OR(ISBLANK(A233),ISNA(B233),B233=0),
"",
"#define "&amp;
VLOOKUP(A233,SOURCE!B:S,15,0)&amp;IF(lookups!$N$2-LEN(VLOOKUP(A233,SOURCE!B:S,15,0))&gt;=0,REPT(" ",lookups!$N$2-LEN(VLOOKUP(A233,SOURCE!B:S,15,0))),"")&amp;
TEXT(A233,"???0")&amp;IF(VLOOKUP(A233,SOURCE!B:S,16,0)="","","   "&amp;VLOOKUP(A233,SOURCE!B:S,16,0)
))))
)</f>
        <v>#define ITM_FtoC                     221</v>
      </c>
    </row>
    <row r="234" customFormat="false" ht="15.75" hidden="false" customHeight="false" outlineLevel="0" collapsed="false">
      <c r="A234" s="0" t="n">
        <f aca="false">C233</f>
        <v>222</v>
      </c>
      <c r="B234" s="0" t="str">
        <f aca="false">VLOOKUP(A234,SOURCE!B:S,15,0)</f>
        <v>ITM_DBtoPR</v>
      </c>
      <c r="C234" s="0" t="n">
        <f aca="false">IF(
ISNUMBER(INDEX(SOURCE!B:B,MATCH(A234,SOURCE!B:B,0)+1)),
  VALUE(INDEX(SOURCE!B:B,MATCH(A234,SOURCE!B:B,0)+1)),
  "")</f>
        <v>223</v>
      </c>
      <c r="D234" s="265" t="str">
        <f aca="false">IF(A234&lt;&gt;INT(A234),B234,
IF(A234&lt;0,VLOOKUP(A234,lookups!A$1:B$25,2,0),
IF(ISNA(B234),"",
IF(OR(ISBLANK(A234),ISNA(B234),B234=0),
"",
"#define "&amp;
VLOOKUP(A234,SOURCE!B:S,15,0)&amp;IF(lookups!$N$2-LEN(VLOOKUP(A234,SOURCE!B:S,15,0))&gt;=0,REPT(" ",lookups!$N$2-LEN(VLOOKUP(A234,SOURCE!B:S,15,0))),"")&amp;
TEXT(A234,"???0")&amp;IF(VLOOKUP(A234,SOURCE!B:S,16,0)="","","   "&amp;VLOOKUP(A234,SOURCE!B:S,16,0)
))))
)</f>
        <v>#define ITM_DBtoPR                   222</v>
      </c>
    </row>
    <row r="235" customFormat="false" ht="15.75" hidden="false" customHeight="false" outlineLevel="0" collapsed="false">
      <c r="A235" s="0" t="n">
        <f aca="false">C234</f>
        <v>223</v>
      </c>
      <c r="B235" s="0" t="str">
        <f aca="false">VLOOKUP(A235,SOURCE!B:S,15,0)</f>
        <v>ITM_0223</v>
      </c>
      <c r="C235" s="0" t="n">
        <f aca="false">IF(
ISNUMBER(INDEX(SOURCE!B:B,MATCH(A235,SOURCE!B:B,0)+1)),
  VALUE(INDEX(SOURCE!B:B,MATCH(A235,SOURCE!B:B,0)+1)),
  "")</f>
        <v>224</v>
      </c>
      <c r="D235" s="265" t="str">
        <f aca="false">IF(A235&lt;&gt;INT(A235),B235,
IF(A235&lt;0,VLOOKUP(A235,lookups!A$1:B$25,2,0),
IF(ISNA(B235),"",
IF(OR(ISBLANK(A235),ISNA(B235),B235=0),
"",
"#define "&amp;
VLOOKUP(A235,SOURCE!B:S,15,0)&amp;IF(lookups!$N$2-LEN(VLOOKUP(A235,SOURCE!B:S,15,0))&gt;=0,REPT(" ",lookups!$N$2-LEN(VLOOKUP(A235,SOURCE!B:S,15,0))),"")&amp;
TEXT(A235,"???0")&amp;IF(VLOOKUP(A235,SOURCE!B:S,16,0)="","","   "&amp;VLOOKUP(A235,SOURCE!B:S,16,0)
))))
)</f>
        <v>#define ITM_0223                     223</v>
      </c>
    </row>
    <row r="236" customFormat="false" ht="15.75" hidden="false" customHeight="false" outlineLevel="0" collapsed="false">
      <c r="A236" s="0" t="n">
        <f aca="false">C235</f>
        <v>224</v>
      </c>
      <c r="B236" s="0" t="str">
        <f aca="false">VLOOKUP(A236,SOURCE!B:S,15,0)</f>
        <v>ITM_0224</v>
      </c>
      <c r="C236" s="0" t="n">
        <f aca="false">IF(
ISNUMBER(INDEX(SOURCE!B:B,MATCH(A236,SOURCE!B:B,0)+1)),
  VALUE(INDEX(SOURCE!B:B,MATCH(A236,SOURCE!B:B,0)+1)),
  "")</f>
        <v>225</v>
      </c>
      <c r="D236" s="265" t="str">
        <f aca="false">IF(A236&lt;&gt;INT(A236),B236,
IF(A236&lt;0,VLOOKUP(A236,lookups!A$1:B$25,2,0),
IF(ISNA(B236),"",
IF(OR(ISBLANK(A236),ISNA(B236),B236=0),
"",
"#define "&amp;
VLOOKUP(A236,SOURCE!B:S,15,0)&amp;IF(lookups!$N$2-LEN(VLOOKUP(A236,SOURCE!B:S,15,0))&gt;=0,REPT(" ",lookups!$N$2-LEN(VLOOKUP(A236,SOURCE!B:S,15,0))),"")&amp;
TEXT(A236,"???0")&amp;IF(VLOOKUP(A236,SOURCE!B:S,16,0)="","","   "&amp;VLOOKUP(A236,SOURCE!B:S,16,0)
))))
)</f>
        <v>#define ITM_0224                     224</v>
      </c>
    </row>
    <row r="237" customFormat="false" ht="15.75" hidden="false" customHeight="false" outlineLevel="0" collapsed="false">
      <c r="A237" s="0" t="n">
        <f aca="false">C236</f>
        <v>225</v>
      </c>
      <c r="B237" s="0" t="str">
        <f aca="false">VLOOKUP(A237,SOURCE!B:S,15,0)</f>
        <v>ITM_DBtoFR</v>
      </c>
      <c r="C237" s="0" t="n">
        <f aca="false">IF(
ISNUMBER(INDEX(SOURCE!B:B,MATCH(A237,SOURCE!B:B,0)+1)),
  VALUE(INDEX(SOURCE!B:B,MATCH(A237,SOURCE!B:B,0)+1)),
  "")</f>
        <v>226</v>
      </c>
      <c r="D237" s="265" t="str">
        <f aca="false">IF(A237&lt;&gt;INT(A237),B237,
IF(A237&lt;0,VLOOKUP(A237,lookups!A$1:B$25,2,0),
IF(ISNA(B237),"",
IF(OR(ISBLANK(A237),ISNA(B237),B237=0),
"",
"#define "&amp;
VLOOKUP(A237,SOURCE!B:S,15,0)&amp;IF(lookups!$N$2-LEN(VLOOKUP(A237,SOURCE!B:S,15,0))&gt;=0,REPT(" ",lookups!$N$2-LEN(VLOOKUP(A237,SOURCE!B:S,15,0))),"")&amp;
TEXT(A237,"???0")&amp;IF(VLOOKUP(A237,SOURCE!B:S,16,0)="","","   "&amp;VLOOKUP(A237,SOURCE!B:S,16,0)
))))
)</f>
        <v>#define ITM_DBtoFR                   225</v>
      </c>
    </row>
    <row r="238" customFormat="false" ht="15.75" hidden="false" customHeight="false" outlineLevel="0" collapsed="false">
      <c r="A238" s="0" t="n">
        <f aca="false">C237</f>
        <v>226</v>
      </c>
      <c r="B238" s="0" t="str">
        <f aca="false">VLOOKUP(A238,SOURCE!B:S,15,0)</f>
        <v>ITM_0226</v>
      </c>
      <c r="C238" s="0" t="n">
        <f aca="false">IF(
ISNUMBER(INDEX(SOURCE!B:B,MATCH(A238,SOURCE!B:B,0)+1)),
  VALUE(INDEX(SOURCE!B:B,MATCH(A238,SOURCE!B:B,0)+1)),
  "")</f>
        <v>227</v>
      </c>
      <c r="D238" s="265" t="str">
        <f aca="false">IF(A238&lt;&gt;INT(A238),B238,
IF(A238&lt;0,VLOOKUP(A238,lookups!A$1:B$25,2,0),
IF(ISNA(B238),"",
IF(OR(ISBLANK(A238),ISNA(B238),B238=0),
"",
"#define "&amp;
VLOOKUP(A238,SOURCE!B:S,15,0)&amp;IF(lookups!$N$2-LEN(VLOOKUP(A238,SOURCE!B:S,15,0))&gt;=0,REPT(" ",lookups!$N$2-LEN(VLOOKUP(A238,SOURCE!B:S,15,0))),"")&amp;
TEXT(A238,"???0")&amp;IF(VLOOKUP(A238,SOURCE!B:S,16,0)="","","   "&amp;VLOOKUP(A238,SOURCE!B:S,16,0)
))))
)</f>
        <v>#define ITM_0226                     226</v>
      </c>
    </row>
    <row r="239" customFormat="false" ht="15.75" hidden="false" customHeight="false" outlineLevel="0" collapsed="false">
      <c r="A239" s="0" t="n">
        <f aca="false">C238</f>
        <v>227</v>
      </c>
      <c r="B239" s="0" t="str">
        <f aca="false">VLOOKUP(A239,SOURCE!B:S,15,0)</f>
        <v>ITM_0227</v>
      </c>
      <c r="C239" s="0" t="n">
        <f aca="false">IF(
ISNUMBER(INDEX(SOURCE!B:B,MATCH(A239,SOURCE!B:B,0)+1)),
  VALUE(INDEX(SOURCE!B:B,MATCH(A239,SOURCE!B:B,0)+1)),
  "")</f>
        <v>228</v>
      </c>
      <c r="D239" s="265" t="str">
        <f aca="false">IF(A239&lt;&gt;INT(A239),B239,
IF(A239&lt;0,VLOOKUP(A239,lookups!A$1:B$25,2,0),
IF(ISNA(B239),"",
IF(OR(ISBLANK(A239),ISNA(B239),B239=0),
"",
"#define "&amp;
VLOOKUP(A239,SOURCE!B:S,15,0)&amp;IF(lookups!$N$2-LEN(VLOOKUP(A239,SOURCE!B:S,15,0))&gt;=0,REPT(" ",lookups!$N$2-LEN(VLOOKUP(A239,SOURCE!B:S,15,0))),"")&amp;
TEXT(A239,"???0")&amp;IF(VLOOKUP(A239,SOURCE!B:S,16,0)="","","   "&amp;VLOOKUP(A239,SOURCE!B:S,16,0)
))))
)</f>
        <v>#define ITM_0227                     227</v>
      </c>
    </row>
    <row r="240" customFormat="false" ht="15.75" hidden="false" customHeight="false" outlineLevel="0" collapsed="false">
      <c r="A240" s="0" t="n">
        <f aca="false">C239</f>
        <v>228</v>
      </c>
      <c r="B240" s="0" t="str">
        <f aca="false">VLOOKUP(A240,SOURCE!B:S,15,0)</f>
        <v>ITM_PRtoDB</v>
      </c>
      <c r="C240" s="0" t="n">
        <f aca="false">IF(
ISNUMBER(INDEX(SOURCE!B:B,MATCH(A240,SOURCE!B:B,0)+1)),
  VALUE(INDEX(SOURCE!B:B,MATCH(A240,SOURCE!B:B,0)+1)),
  "")</f>
        <v>229</v>
      </c>
      <c r="D240" s="265" t="str">
        <f aca="false">IF(A240&lt;&gt;INT(A240),B240,
IF(A240&lt;0,VLOOKUP(A240,lookups!A$1:B$25,2,0),
IF(ISNA(B240),"",
IF(OR(ISBLANK(A240),ISNA(B240),B240=0),
"",
"#define "&amp;
VLOOKUP(A240,SOURCE!B:S,15,0)&amp;IF(lookups!$N$2-LEN(VLOOKUP(A240,SOURCE!B:S,15,0))&gt;=0,REPT(" ",lookups!$N$2-LEN(VLOOKUP(A240,SOURCE!B:S,15,0))),"")&amp;
TEXT(A240,"???0")&amp;IF(VLOOKUP(A240,SOURCE!B:S,16,0)="","","   "&amp;VLOOKUP(A240,SOURCE!B:S,16,0)
))))
)</f>
        <v>#define ITM_PRtoDB                   228</v>
      </c>
    </row>
    <row r="241" customFormat="false" ht="15.75" hidden="false" customHeight="false" outlineLevel="0" collapsed="false">
      <c r="A241" s="0" t="n">
        <f aca="false">C240</f>
        <v>229</v>
      </c>
      <c r="B241" s="0" t="str">
        <f aca="false">VLOOKUP(A241,SOURCE!B:S,15,0)</f>
        <v>ITM_0229</v>
      </c>
      <c r="C241" s="0" t="n">
        <f aca="false">IF(
ISNUMBER(INDEX(SOURCE!B:B,MATCH(A241,SOURCE!B:B,0)+1)),
  VALUE(INDEX(SOURCE!B:B,MATCH(A241,SOURCE!B:B,0)+1)),
  "")</f>
        <v>230</v>
      </c>
      <c r="D241" s="265" t="str">
        <f aca="false">IF(A241&lt;&gt;INT(A241),B241,
IF(A241&lt;0,VLOOKUP(A241,lookups!A$1:B$25,2,0),
IF(ISNA(B241),"",
IF(OR(ISBLANK(A241),ISNA(B241),B241=0),
"",
"#define "&amp;
VLOOKUP(A241,SOURCE!B:S,15,0)&amp;IF(lookups!$N$2-LEN(VLOOKUP(A241,SOURCE!B:S,15,0))&gt;=0,REPT(" ",lookups!$N$2-LEN(VLOOKUP(A241,SOURCE!B:S,15,0))),"")&amp;
TEXT(A241,"???0")&amp;IF(VLOOKUP(A241,SOURCE!B:S,16,0)="","","   "&amp;VLOOKUP(A241,SOURCE!B:S,16,0)
))))
)</f>
        <v>#define ITM_0229                     229</v>
      </c>
    </row>
    <row r="242" customFormat="false" ht="15.75" hidden="false" customHeight="false" outlineLevel="0" collapsed="false">
      <c r="A242" s="0" t="n">
        <f aca="false">C241</f>
        <v>230</v>
      </c>
      <c r="B242" s="0" t="str">
        <f aca="false">VLOOKUP(A242,SOURCE!B:S,15,0)</f>
        <v>ITM_0230</v>
      </c>
      <c r="C242" s="0" t="n">
        <f aca="false">IF(
ISNUMBER(INDEX(SOURCE!B:B,MATCH(A242,SOURCE!B:B,0)+1)),
  VALUE(INDEX(SOURCE!B:B,MATCH(A242,SOURCE!B:B,0)+1)),
  "")</f>
        <v>231</v>
      </c>
      <c r="D242" s="265" t="str">
        <f aca="false">IF(A242&lt;&gt;INT(A242),B242,
IF(A242&lt;0,VLOOKUP(A242,lookups!A$1:B$25,2,0),
IF(ISNA(B242),"",
IF(OR(ISBLANK(A242),ISNA(B242),B242=0),
"",
"#define "&amp;
VLOOKUP(A242,SOURCE!B:S,15,0)&amp;IF(lookups!$N$2-LEN(VLOOKUP(A242,SOURCE!B:S,15,0))&gt;=0,REPT(" ",lookups!$N$2-LEN(VLOOKUP(A242,SOURCE!B:S,15,0))),"")&amp;
TEXT(A242,"???0")&amp;IF(VLOOKUP(A242,SOURCE!B:S,16,0)="","","   "&amp;VLOOKUP(A242,SOURCE!B:S,16,0)
))))
)</f>
        <v>#define ITM_0230                     230</v>
      </c>
    </row>
    <row r="243" customFormat="false" ht="15.75" hidden="false" customHeight="false" outlineLevel="0" collapsed="false">
      <c r="A243" s="0" t="n">
        <f aca="false">C242</f>
        <v>231</v>
      </c>
      <c r="B243" s="0" t="str">
        <f aca="false">VLOOKUP(A243,SOURCE!B:S,15,0)</f>
        <v>ITM_FRtoDB</v>
      </c>
      <c r="C243" s="0" t="n">
        <f aca="false">IF(
ISNUMBER(INDEX(SOURCE!B:B,MATCH(A243,SOURCE!B:B,0)+1)),
  VALUE(INDEX(SOURCE!B:B,MATCH(A243,SOURCE!B:B,0)+1)),
  "")</f>
        <v>232</v>
      </c>
      <c r="D243" s="265" t="str">
        <f aca="false">IF(A243&lt;&gt;INT(A243),B243,
IF(A243&lt;0,VLOOKUP(A243,lookups!A$1:B$25,2,0),
IF(ISNA(B243),"",
IF(OR(ISBLANK(A243),ISNA(B243),B243=0),
"",
"#define "&amp;
VLOOKUP(A243,SOURCE!B:S,15,0)&amp;IF(lookups!$N$2-LEN(VLOOKUP(A243,SOURCE!B:S,15,0))&gt;=0,REPT(" ",lookups!$N$2-LEN(VLOOKUP(A243,SOURCE!B:S,15,0))),"")&amp;
TEXT(A243,"???0")&amp;IF(VLOOKUP(A243,SOURCE!B:S,16,0)="","","   "&amp;VLOOKUP(A243,SOURCE!B:S,16,0)
))))
)</f>
        <v>#define ITM_FRtoDB                   231</v>
      </c>
    </row>
    <row r="244" customFormat="false" ht="15.75" hidden="false" customHeight="false" outlineLevel="0" collapsed="false">
      <c r="A244" s="0" t="n">
        <f aca="false">C243</f>
        <v>232</v>
      </c>
      <c r="B244" s="0" t="str">
        <f aca="false">VLOOKUP(A244,SOURCE!B:S,15,0)</f>
        <v>ITM_0232</v>
      </c>
      <c r="C244" s="0" t="n">
        <f aca="false">IF(
ISNUMBER(INDEX(SOURCE!B:B,MATCH(A244,SOURCE!B:B,0)+1)),
  VALUE(INDEX(SOURCE!B:B,MATCH(A244,SOURCE!B:B,0)+1)),
  "")</f>
        <v>233</v>
      </c>
      <c r="D244" s="265" t="str">
        <f aca="false">IF(A244&lt;&gt;INT(A244),B244,
IF(A244&lt;0,VLOOKUP(A244,lookups!A$1:B$25,2,0),
IF(ISNA(B244),"",
IF(OR(ISBLANK(A244),ISNA(B244),B244=0),
"",
"#define "&amp;
VLOOKUP(A244,SOURCE!B:S,15,0)&amp;IF(lookups!$N$2-LEN(VLOOKUP(A244,SOURCE!B:S,15,0))&gt;=0,REPT(" ",lookups!$N$2-LEN(VLOOKUP(A244,SOURCE!B:S,15,0))),"")&amp;
TEXT(A244,"???0")&amp;IF(VLOOKUP(A244,SOURCE!B:S,16,0)="","","   "&amp;VLOOKUP(A244,SOURCE!B:S,16,0)
))))
)</f>
        <v>#define ITM_0232                     232</v>
      </c>
    </row>
    <row r="245" customFormat="false" ht="15.75" hidden="false" customHeight="false" outlineLevel="0" collapsed="false">
      <c r="A245" s="0" t="n">
        <f aca="false">C244</f>
        <v>233</v>
      </c>
      <c r="B245" s="0" t="str">
        <f aca="false">VLOOKUP(A245,SOURCE!B:S,15,0)</f>
        <v>ITM_0233</v>
      </c>
      <c r="C245" s="0" t="n">
        <f aca="false">IF(
ISNUMBER(INDEX(SOURCE!B:B,MATCH(A245,SOURCE!B:B,0)+1)),
  VALUE(INDEX(SOURCE!B:B,MATCH(A245,SOURCE!B:B,0)+1)),
  "")</f>
        <v>234</v>
      </c>
      <c r="D245" s="265" t="str">
        <f aca="false">IF(A245&lt;&gt;INT(A245),B245,
IF(A245&lt;0,VLOOKUP(A245,lookups!A$1:B$25,2,0),
IF(ISNA(B245),"",
IF(OR(ISBLANK(A245),ISNA(B245),B245=0),
"",
"#define "&amp;
VLOOKUP(A245,SOURCE!B:S,15,0)&amp;IF(lookups!$N$2-LEN(VLOOKUP(A245,SOURCE!B:S,15,0))&gt;=0,REPT(" ",lookups!$N$2-LEN(VLOOKUP(A245,SOURCE!B:S,15,0))),"")&amp;
TEXT(A245,"???0")&amp;IF(VLOOKUP(A245,SOURCE!B:S,16,0)="","","   "&amp;VLOOKUP(A245,SOURCE!B:S,16,0)
))))
)</f>
        <v>#define ITM_0233                     233</v>
      </c>
    </row>
    <row r="246" customFormat="false" ht="15.75" hidden="false" customHeight="false" outlineLevel="0" collapsed="false">
      <c r="A246" s="0" t="n">
        <f aca="false">C245</f>
        <v>234</v>
      </c>
      <c r="B246" s="0" t="str">
        <f aca="false">VLOOKUP(A246,SOURCE!B:S,15,0)</f>
        <v>ITM_ACtoHA</v>
      </c>
      <c r="C246" s="0" t="n">
        <f aca="false">IF(
ISNUMBER(INDEX(SOURCE!B:B,MATCH(A246,SOURCE!B:B,0)+1)),
  VALUE(INDEX(SOURCE!B:B,MATCH(A246,SOURCE!B:B,0)+1)),
  "")</f>
        <v>235</v>
      </c>
      <c r="D246" s="265" t="str">
        <f aca="false">IF(A246&lt;&gt;INT(A246),B246,
IF(A246&lt;0,VLOOKUP(A246,lookups!A$1:B$25,2,0),
IF(ISNA(B246),"",
IF(OR(ISBLANK(A246),ISNA(B246),B246=0),
"",
"#define "&amp;
VLOOKUP(A246,SOURCE!B:S,15,0)&amp;IF(lookups!$N$2-LEN(VLOOKUP(A246,SOURCE!B:S,15,0))&gt;=0,REPT(" ",lookups!$N$2-LEN(VLOOKUP(A246,SOURCE!B:S,15,0))),"")&amp;
TEXT(A246,"???0")&amp;IF(VLOOKUP(A246,SOURCE!B:S,16,0)="","","   "&amp;VLOOKUP(A246,SOURCE!B:S,16,0)
))))
)</f>
        <v>#define ITM_ACtoHA                   234</v>
      </c>
    </row>
    <row r="247" customFormat="false" ht="15.75" hidden="false" customHeight="false" outlineLevel="0" collapsed="false">
      <c r="A247" s="0" t="n">
        <f aca="false">C246</f>
        <v>235</v>
      </c>
      <c r="B247" s="0" t="str">
        <f aca="false">VLOOKUP(A247,SOURCE!B:S,15,0)</f>
        <v>ITM_0235</v>
      </c>
      <c r="C247" s="0" t="n">
        <f aca="false">IF(
ISNUMBER(INDEX(SOURCE!B:B,MATCH(A247,SOURCE!B:B,0)+1)),
  VALUE(INDEX(SOURCE!B:B,MATCH(A247,SOURCE!B:B,0)+1)),
  "")</f>
        <v>236</v>
      </c>
      <c r="D247" s="265" t="str">
        <f aca="false">IF(A247&lt;&gt;INT(A247),B247,
IF(A247&lt;0,VLOOKUP(A247,lookups!A$1:B$25,2,0),
IF(ISNA(B247),"",
IF(OR(ISBLANK(A247),ISNA(B247),B247=0),
"",
"#define "&amp;
VLOOKUP(A247,SOURCE!B:S,15,0)&amp;IF(lookups!$N$2-LEN(VLOOKUP(A247,SOURCE!B:S,15,0))&gt;=0,REPT(" ",lookups!$N$2-LEN(VLOOKUP(A247,SOURCE!B:S,15,0))),"")&amp;
TEXT(A247,"???0")&amp;IF(VLOOKUP(A247,SOURCE!B:S,16,0)="","","   "&amp;VLOOKUP(A247,SOURCE!B:S,16,0)
))))
)</f>
        <v>#define ITM_0235                     235</v>
      </c>
    </row>
    <row r="248" customFormat="false" ht="15.75" hidden="false" customHeight="false" outlineLevel="0" collapsed="false">
      <c r="A248" s="0" t="n">
        <f aca="false">C247</f>
        <v>236</v>
      </c>
      <c r="B248" s="0" t="str">
        <f aca="false">VLOOKUP(A248,SOURCE!B:S,15,0)</f>
        <v>ITM_HAtoAC</v>
      </c>
      <c r="C248" s="0" t="n">
        <f aca="false">IF(
ISNUMBER(INDEX(SOURCE!B:B,MATCH(A248,SOURCE!B:B,0)+1)),
  VALUE(INDEX(SOURCE!B:B,MATCH(A248,SOURCE!B:B,0)+1)),
  "")</f>
        <v>237</v>
      </c>
      <c r="D248" s="265" t="str">
        <f aca="false">IF(A248&lt;&gt;INT(A248),B248,
IF(A248&lt;0,VLOOKUP(A248,lookups!A$1:B$25,2,0),
IF(ISNA(B248),"",
IF(OR(ISBLANK(A248),ISNA(B248),B248=0),
"",
"#define "&amp;
VLOOKUP(A248,SOURCE!B:S,15,0)&amp;IF(lookups!$N$2-LEN(VLOOKUP(A248,SOURCE!B:S,15,0))&gt;=0,REPT(" ",lookups!$N$2-LEN(VLOOKUP(A248,SOURCE!B:S,15,0))),"")&amp;
TEXT(A248,"???0")&amp;IF(VLOOKUP(A248,SOURCE!B:S,16,0)="","","   "&amp;VLOOKUP(A248,SOURCE!B:S,16,0)
))))
)</f>
        <v>#define ITM_HAtoAC                   236</v>
      </c>
    </row>
    <row r="249" customFormat="false" ht="15.75" hidden="false" customHeight="false" outlineLevel="0" collapsed="false">
      <c r="A249" s="0" t="n">
        <f aca="false">C248</f>
        <v>237</v>
      </c>
      <c r="B249" s="0" t="str">
        <f aca="false">VLOOKUP(A249,SOURCE!B:S,15,0)</f>
        <v>ITM_0237</v>
      </c>
      <c r="C249" s="0" t="n">
        <f aca="false">IF(
ISNUMBER(INDEX(SOURCE!B:B,MATCH(A249,SOURCE!B:B,0)+1)),
  VALUE(INDEX(SOURCE!B:B,MATCH(A249,SOURCE!B:B,0)+1)),
  "")</f>
        <v>238</v>
      </c>
      <c r="D249" s="265" t="str">
        <f aca="false">IF(A249&lt;&gt;INT(A249),B249,
IF(A249&lt;0,VLOOKUP(A249,lookups!A$1:B$25,2,0),
IF(ISNA(B249),"",
IF(OR(ISBLANK(A249),ISNA(B249),B249=0),
"",
"#define "&amp;
VLOOKUP(A249,SOURCE!B:S,15,0)&amp;IF(lookups!$N$2-LEN(VLOOKUP(A249,SOURCE!B:S,15,0))&gt;=0,REPT(" ",lookups!$N$2-LEN(VLOOKUP(A249,SOURCE!B:S,15,0))),"")&amp;
TEXT(A249,"???0")&amp;IF(VLOOKUP(A249,SOURCE!B:S,16,0)="","","   "&amp;VLOOKUP(A249,SOURCE!B:S,16,0)
))))
)</f>
        <v>#define ITM_0237                     237</v>
      </c>
    </row>
    <row r="250" customFormat="false" ht="15.75" hidden="false" customHeight="false" outlineLevel="0" collapsed="false">
      <c r="A250" s="0" t="n">
        <f aca="false">C249</f>
        <v>238</v>
      </c>
      <c r="B250" s="0" t="str">
        <f aca="false">VLOOKUP(A250,SOURCE!B:S,15,0)</f>
        <v>ITM_ACUStoHA</v>
      </c>
      <c r="C250" s="0" t="n">
        <f aca="false">IF(
ISNUMBER(INDEX(SOURCE!B:B,MATCH(A250,SOURCE!B:B,0)+1)),
  VALUE(INDEX(SOURCE!B:B,MATCH(A250,SOURCE!B:B,0)+1)),
  "")</f>
        <v>239</v>
      </c>
      <c r="D250" s="265" t="str">
        <f aca="false">IF(A250&lt;&gt;INT(A250),B250,
IF(A250&lt;0,VLOOKUP(A250,lookups!A$1:B$25,2,0),
IF(ISNA(B250),"",
IF(OR(ISBLANK(A250),ISNA(B250),B250=0),
"",
"#define "&amp;
VLOOKUP(A250,SOURCE!B:S,15,0)&amp;IF(lookups!$N$2-LEN(VLOOKUP(A250,SOURCE!B:S,15,0))&gt;=0,REPT(" ",lookups!$N$2-LEN(VLOOKUP(A250,SOURCE!B:S,15,0))),"")&amp;
TEXT(A250,"???0")&amp;IF(VLOOKUP(A250,SOURCE!B:S,16,0)="","","   "&amp;VLOOKUP(A250,SOURCE!B:S,16,0)
))))
)</f>
        <v>#define ITM_ACUStoHA                 238</v>
      </c>
    </row>
    <row r="251" customFormat="false" ht="15.75" hidden="false" customHeight="false" outlineLevel="0" collapsed="false">
      <c r="A251" s="0" t="n">
        <f aca="false">C250</f>
        <v>239</v>
      </c>
      <c r="B251" s="0" t="str">
        <f aca="false">VLOOKUP(A251,SOURCE!B:S,15,0)</f>
        <v>ITM_0239</v>
      </c>
      <c r="C251" s="0" t="n">
        <f aca="false">IF(
ISNUMBER(INDEX(SOURCE!B:B,MATCH(A251,SOURCE!B:B,0)+1)),
  VALUE(INDEX(SOURCE!B:B,MATCH(A251,SOURCE!B:B,0)+1)),
  "")</f>
        <v>240</v>
      </c>
      <c r="D251" s="265" t="str">
        <f aca="false">IF(A251&lt;&gt;INT(A251),B251,
IF(A251&lt;0,VLOOKUP(A251,lookups!A$1:B$25,2,0),
IF(ISNA(B251),"",
IF(OR(ISBLANK(A251),ISNA(B251),B251=0),
"",
"#define "&amp;
VLOOKUP(A251,SOURCE!B:S,15,0)&amp;IF(lookups!$N$2-LEN(VLOOKUP(A251,SOURCE!B:S,15,0))&gt;=0,REPT(" ",lookups!$N$2-LEN(VLOOKUP(A251,SOURCE!B:S,15,0))),"")&amp;
TEXT(A251,"???0")&amp;IF(VLOOKUP(A251,SOURCE!B:S,16,0)="","","   "&amp;VLOOKUP(A251,SOURCE!B:S,16,0)
))))
)</f>
        <v>#define ITM_0239                     239</v>
      </c>
    </row>
    <row r="252" customFormat="false" ht="15.75" hidden="false" customHeight="false" outlineLevel="0" collapsed="false">
      <c r="A252" s="0" t="n">
        <f aca="false">C251</f>
        <v>240</v>
      </c>
      <c r="B252" s="0" t="str">
        <f aca="false">VLOOKUP(A252,SOURCE!B:S,15,0)</f>
        <v>ITM_HAtoACUS</v>
      </c>
      <c r="C252" s="0" t="n">
        <f aca="false">IF(
ISNUMBER(INDEX(SOURCE!B:B,MATCH(A252,SOURCE!B:B,0)+1)),
  VALUE(INDEX(SOURCE!B:B,MATCH(A252,SOURCE!B:B,0)+1)),
  "")</f>
        <v>241</v>
      </c>
      <c r="D252" s="265" t="str">
        <f aca="false">IF(A252&lt;&gt;INT(A252),B252,
IF(A252&lt;0,VLOOKUP(A252,lookups!A$1:B$25,2,0),
IF(ISNA(B252),"",
IF(OR(ISBLANK(A252),ISNA(B252),B252=0),
"",
"#define "&amp;
VLOOKUP(A252,SOURCE!B:S,15,0)&amp;IF(lookups!$N$2-LEN(VLOOKUP(A252,SOURCE!B:S,15,0))&gt;=0,REPT(" ",lookups!$N$2-LEN(VLOOKUP(A252,SOURCE!B:S,15,0))),"")&amp;
TEXT(A252,"???0")&amp;IF(VLOOKUP(A252,SOURCE!B:S,16,0)="","","   "&amp;VLOOKUP(A252,SOURCE!B:S,16,0)
))))
)</f>
        <v>#define ITM_HAtoACUS                 240</v>
      </c>
    </row>
    <row r="253" customFormat="false" ht="15.75" hidden="false" customHeight="false" outlineLevel="0" collapsed="false">
      <c r="A253" s="0" t="n">
        <f aca="false">C252</f>
        <v>241</v>
      </c>
      <c r="B253" s="0" t="str">
        <f aca="false">VLOOKUP(A253,SOURCE!B:S,15,0)</f>
        <v>ITM_0241</v>
      </c>
      <c r="C253" s="0" t="n">
        <f aca="false">IF(
ISNUMBER(INDEX(SOURCE!B:B,MATCH(A253,SOURCE!B:B,0)+1)),
  VALUE(INDEX(SOURCE!B:B,MATCH(A253,SOURCE!B:B,0)+1)),
  "")</f>
        <v>242</v>
      </c>
      <c r="D253" s="265" t="str">
        <f aca="false">IF(A253&lt;&gt;INT(A253),B253,
IF(A253&lt;0,VLOOKUP(A253,lookups!A$1:B$25,2,0),
IF(ISNA(B253),"",
IF(OR(ISBLANK(A253),ISNA(B253),B253=0),
"",
"#define "&amp;
VLOOKUP(A253,SOURCE!B:S,15,0)&amp;IF(lookups!$N$2-LEN(VLOOKUP(A253,SOURCE!B:S,15,0))&gt;=0,REPT(" ",lookups!$N$2-LEN(VLOOKUP(A253,SOURCE!B:S,15,0))),"")&amp;
TEXT(A253,"???0")&amp;IF(VLOOKUP(A253,SOURCE!B:S,16,0)="","","   "&amp;VLOOKUP(A253,SOURCE!B:S,16,0)
))))
)</f>
        <v>#define ITM_0241                     241</v>
      </c>
    </row>
    <row r="254" customFormat="false" ht="15.75" hidden="false" customHeight="false" outlineLevel="0" collapsed="false">
      <c r="A254" s="0" t="n">
        <f aca="false">C253</f>
        <v>242</v>
      </c>
      <c r="B254" s="0" t="str">
        <f aca="false">VLOOKUP(A254,SOURCE!B:S,15,0)</f>
        <v>ITM_PAtoATM</v>
      </c>
      <c r="C254" s="0" t="n">
        <f aca="false">IF(
ISNUMBER(INDEX(SOURCE!B:B,MATCH(A254,SOURCE!B:B,0)+1)),
  VALUE(INDEX(SOURCE!B:B,MATCH(A254,SOURCE!B:B,0)+1)),
  "")</f>
        <v>243</v>
      </c>
      <c r="D254" s="265" t="str">
        <f aca="false">IF(A254&lt;&gt;INT(A254),B254,
IF(A254&lt;0,VLOOKUP(A254,lookups!A$1:B$25,2,0),
IF(ISNA(B254),"",
IF(OR(ISBLANK(A254),ISNA(B254),B254=0),
"",
"#define "&amp;
VLOOKUP(A254,SOURCE!B:S,15,0)&amp;IF(lookups!$N$2-LEN(VLOOKUP(A254,SOURCE!B:S,15,0))&gt;=0,REPT(" ",lookups!$N$2-LEN(VLOOKUP(A254,SOURCE!B:S,15,0))),"")&amp;
TEXT(A254,"???0")&amp;IF(VLOOKUP(A254,SOURCE!B:S,16,0)="","","   "&amp;VLOOKUP(A254,SOURCE!B:S,16,0)
))))
)</f>
        <v>#define ITM_PAtoATM                  242</v>
      </c>
    </row>
    <row r="255" customFormat="false" ht="15.75" hidden="false" customHeight="false" outlineLevel="0" collapsed="false">
      <c r="A255" s="0" t="n">
        <f aca="false">C254</f>
        <v>243</v>
      </c>
      <c r="B255" s="0" t="str">
        <f aca="false">VLOOKUP(A255,SOURCE!B:S,15,0)</f>
        <v>ITM_ATMtoPA</v>
      </c>
      <c r="C255" s="0" t="n">
        <f aca="false">IF(
ISNUMBER(INDEX(SOURCE!B:B,MATCH(A255,SOURCE!B:B,0)+1)),
  VALUE(INDEX(SOURCE!B:B,MATCH(A255,SOURCE!B:B,0)+1)),
  "")</f>
        <v>244</v>
      </c>
      <c r="D255" s="265" t="str">
        <f aca="false">IF(A255&lt;&gt;INT(A255),B255,
IF(A255&lt;0,VLOOKUP(A255,lookups!A$1:B$25,2,0),
IF(ISNA(B255),"",
IF(OR(ISBLANK(A255),ISNA(B255),B255=0),
"",
"#define "&amp;
VLOOKUP(A255,SOURCE!B:S,15,0)&amp;IF(lookups!$N$2-LEN(VLOOKUP(A255,SOURCE!B:S,15,0))&gt;=0,REPT(" ",lookups!$N$2-LEN(VLOOKUP(A255,SOURCE!B:S,15,0))),"")&amp;
TEXT(A255,"???0")&amp;IF(VLOOKUP(A255,SOURCE!B:S,16,0)="","","   "&amp;VLOOKUP(A255,SOURCE!B:S,16,0)
))))
)</f>
        <v>#define ITM_ATMtoPA                  243</v>
      </c>
    </row>
    <row r="256" customFormat="false" ht="15.75" hidden="false" customHeight="false" outlineLevel="0" collapsed="false">
      <c r="A256" s="0" t="n">
        <f aca="false">C255</f>
        <v>244</v>
      </c>
      <c r="B256" s="0" t="str">
        <f aca="false">VLOOKUP(A256,SOURCE!B:S,15,0)</f>
        <v>ITM_AUtoM</v>
      </c>
      <c r="C256" s="0" t="n">
        <f aca="false">IF(
ISNUMBER(INDEX(SOURCE!B:B,MATCH(A256,SOURCE!B:B,0)+1)),
  VALUE(INDEX(SOURCE!B:B,MATCH(A256,SOURCE!B:B,0)+1)),
  "")</f>
        <v>245</v>
      </c>
      <c r="D256" s="265" t="str">
        <f aca="false">IF(A256&lt;&gt;INT(A256),B256,
IF(A256&lt;0,VLOOKUP(A256,lookups!A$1:B$25,2,0),
IF(ISNA(B256),"",
IF(OR(ISBLANK(A256),ISNA(B256),B256=0),
"",
"#define "&amp;
VLOOKUP(A256,SOURCE!B:S,15,0)&amp;IF(lookups!$N$2-LEN(VLOOKUP(A256,SOURCE!B:S,15,0))&gt;=0,REPT(" ",lookups!$N$2-LEN(VLOOKUP(A256,SOURCE!B:S,15,0))),"")&amp;
TEXT(A256,"???0")&amp;IF(VLOOKUP(A256,SOURCE!B:S,16,0)="","","   "&amp;VLOOKUP(A256,SOURCE!B:S,16,0)
))))
)</f>
        <v>#define ITM_AUtoM                    244</v>
      </c>
    </row>
    <row r="257" customFormat="false" ht="15.75" hidden="false" customHeight="false" outlineLevel="0" collapsed="false">
      <c r="A257" s="0" t="n">
        <f aca="false">C256</f>
        <v>245</v>
      </c>
      <c r="B257" s="0" t="str">
        <f aca="false">VLOOKUP(A257,SOURCE!B:S,15,0)</f>
        <v>ITM_MtoAU</v>
      </c>
      <c r="C257" s="0" t="n">
        <f aca="false">IF(
ISNUMBER(INDEX(SOURCE!B:B,MATCH(A257,SOURCE!B:B,0)+1)),
  VALUE(INDEX(SOURCE!B:B,MATCH(A257,SOURCE!B:B,0)+1)),
  "")</f>
        <v>246</v>
      </c>
      <c r="D257" s="265" t="str">
        <f aca="false">IF(A257&lt;&gt;INT(A257),B257,
IF(A257&lt;0,VLOOKUP(A257,lookups!A$1:B$25,2,0),
IF(ISNA(B257),"",
IF(OR(ISBLANK(A257),ISNA(B257),B257=0),
"",
"#define "&amp;
VLOOKUP(A257,SOURCE!B:S,15,0)&amp;IF(lookups!$N$2-LEN(VLOOKUP(A257,SOURCE!B:S,15,0))&gt;=0,REPT(" ",lookups!$N$2-LEN(VLOOKUP(A257,SOURCE!B:S,15,0))),"")&amp;
TEXT(A257,"???0")&amp;IF(VLOOKUP(A257,SOURCE!B:S,16,0)="","","   "&amp;VLOOKUP(A257,SOURCE!B:S,16,0)
))))
)</f>
        <v>#define ITM_MtoAU                    245</v>
      </c>
    </row>
    <row r="258" customFormat="false" ht="15.75" hidden="false" customHeight="false" outlineLevel="0" collapsed="false">
      <c r="A258" s="0" t="n">
        <f aca="false">C257</f>
        <v>246</v>
      </c>
      <c r="B258" s="0" t="str">
        <f aca="false">VLOOKUP(A258,SOURCE!B:S,15,0)</f>
        <v>ITM_BARtoPA</v>
      </c>
      <c r="C258" s="0" t="n">
        <f aca="false">IF(
ISNUMBER(INDEX(SOURCE!B:B,MATCH(A258,SOURCE!B:B,0)+1)),
  VALUE(INDEX(SOURCE!B:B,MATCH(A258,SOURCE!B:B,0)+1)),
  "")</f>
        <v>247</v>
      </c>
      <c r="D258" s="265" t="str">
        <f aca="false">IF(A258&lt;&gt;INT(A258),B258,
IF(A258&lt;0,VLOOKUP(A258,lookups!A$1:B$25,2,0),
IF(ISNA(B258),"",
IF(OR(ISBLANK(A258),ISNA(B258),B258=0),
"",
"#define "&amp;
VLOOKUP(A258,SOURCE!B:S,15,0)&amp;IF(lookups!$N$2-LEN(VLOOKUP(A258,SOURCE!B:S,15,0))&gt;=0,REPT(" ",lookups!$N$2-LEN(VLOOKUP(A258,SOURCE!B:S,15,0))),"")&amp;
TEXT(A258,"???0")&amp;IF(VLOOKUP(A258,SOURCE!B:S,16,0)="","","   "&amp;VLOOKUP(A258,SOURCE!B:S,16,0)
))))
)</f>
        <v>#define ITM_BARtoPA                  246</v>
      </c>
    </row>
    <row r="259" customFormat="false" ht="15.75" hidden="false" customHeight="false" outlineLevel="0" collapsed="false">
      <c r="A259" s="0" t="n">
        <f aca="false">C258</f>
        <v>247</v>
      </c>
      <c r="B259" s="0" t="str">
        <f aca="false">VLOOKUP(A259,SOURCE!B:S,15,0)</f>
        <v>ITM_PAtoBAR</v>
      </c>
      <c r="C259" s="0" t="n">
        <f aca="false">IF(
ISNUMBER(INDEX(SOURCE!B:B,MATCH(A259,SOURCE!B:B,0)+1)),
  VALUE(INDEX(SOURCE!B:B,MATCH(A259,SOURCE!B:B,0)+1)),
  "")</f>
        <v>248</v>
      </c>
      <c r="D259" s="265" t="str">
        <f aca="false">IF(A259&lt;&gt;INT(A259),B259,
IF(A259&lt;0,VLOOKUP(A259,lookups!A$1:B$25,2,0),
IF(ISNA(B259),"",
IF(OR(ISBLANK(A259),ISNA(B259),B259=0),
"",
"#define "&amp;
VLOOKUP(A259,SOURCE!B:S,15,0)&amp;IF(lookups!$N$2-LEN(VLOOKUP(A259,SOURCE!B:S,15,0))&gt;=0,REPT(" ",lookups!$N$2-LEN(VLOOKUP(A259,SOURCE!B:S,15,0))),"")&amp;
TEXT(A259,"???0")&amp;IF(VLOOKUP(A259,SOURCE!B:S,16,0)="","","   "&amp;VLOOKUP(A259,SOURCE!B:S,16,0)
))))
)</f>
        <v>#define ITM_PAtoBAR                  247</v>
      </c>
    </row>
    <row r="260" customFormat="false" ht="15.75" hidden="false" customHeight="false" outlineLevel="0" collapsed="false">
      <c r="A260" s="0" t="n">
        <f aca="false">C259</f>
        <v>248</v>
      </c>
      <c r="B260" s="0" t="str">
        <f aca="false">VLOOKUP(A260,SOURCE!B:S,15,0)</f>
        <v>ITM_BTUtoJ</v>
      </c>
      <c r="C260" s="0" t="n">
        <f aca="false">IF(
ISNUMBER(INDEX(SOURCE!B:B,MATCH(A260,SOURCE!B:B,0)+1)),
  VALUE(INDEX(SOURCE!B:B,MATCH(A260,SOURCE!B:B,0)+1)),
  "")</f>
        <v>249</v>
      </c>
      <c r="D260" s="265" t="str">
        <f aca="false">IF(A260&lt;&gt;INT(A260),B260,
IF(A260&lt;0,VLOOKUP(A260,lookups!A$1:B$25,2,0),
IF(ISNA(B260),"",
IF(OR(ISBLANK(A260),ISNA(B260),B260=0),
"",
"#define "&amp;
VLOOKUP(A260,SOURCE!B:S,15,0)&amp;IF(lookups!$N$2-LEN(VLOOKUP(A260,SOURCE!B:S,15,0))&gt;=0,REPT(" ",lookups!$N$2-LEN(VLOOKUP(A260,SOURCE!B:S,15,0))),"")&amp;
TEXT(A260,"???0")&amp;IF(VLOOKUP(A260,SOURCE!B:S,16,0)="","","   "&amp;VLOOKUP(A260,SOURCE!B:S,16,0)
))))
)</f>
        <v>#define ITM_BTUtoJ                   248</v>
      </c>
    </row>
    <row r="261" customFormat="false" ht="15.75" hidden="false" customHeight="false" outlineLevel="0" collapsed="false">
      <c r="A261" s="0" t="n">
        <f aca="false">C260</f>
        <v>249</v>
      </c>
      <c r="B261" s="0" t="str">
        <f aca="false">VLOOKUP(A261,SOURCE!B:S,15,0)</f>
        <v>ITM_JtoBTU</v>
      </c>
      <c r="C261" s="0" t="n">
        <f aca="false">IF(
ISNUMBER(INDEX(SOURCE!B:B,MATCH(A261,SOURCE!B:B,0)+1)),
  VALUE(INDEX(SOURCE!B:B,MATCH(A261,SOURCE!B:B,0)+1)),
  "")</f>
        <v>250</v>
      </c>
      <c r="D261" s="265" t="str">
        <f aca="false">IF(A261&lt;&gt;INT(A261),B261,
IF(A261&lt;0,VLOOKUP(A261,lookups!A$1:B$25,2,0),
IF(ISNA(B261),"",
IF(OR(ISBLANK(A261),ISNA(B261),B261=0),
"",
"#define "&amp;
VLOOKUP(A261,SOURCE!B:S,15,0)&amp;IF(lookups!$N$2-LEN(VLOOKUP(A261,SOURCE!B:S,15,0))&gt;=0,REPT(" ",lookups!$N$2-LEN(VLOOKUP(A261,SOURCE!B:S,15,0))),"")&amp;
TEXT(A261,"???0")&amp;IF(VLOOKUP(A261,SOURCE!B:S,16,0)="","","   "&amp;VLOOKUP(A261,SOURCE!B:S,16,0)
))))
)</f>
        <v>#define ITM_JtoBTU                   249</v>
      </c>
    </row>
    <row r="262" customFormat="false" ht="15.75" hidden="false" customHeight="false" outlineLevel="0" collapsed="false">
      <c r="A262" s="0" t="n">
        <f aca="false">C261</f>
        <v>250</v>
      </c>
      <c r="B262" s="0" t="str">
        <f aca="false">VLOOKUP(A262,SOURCE!B:S,15,0)</f>
        <v>ITM_CALtoJ</v>
      </c>
      <c r="C262" s="0" t="n">
        <f aca="false">IF(
ISNUMBER(INDEX(SOURCE!B:B,MATCH(A262,SOURCE!B:B,0)+1)),
  VALUE(INDEX(SOURCE!B:B,MATCH(A262,SOURCE!B:B,0)+1)),
  "")</f>
        <v>251</v>
      </c>
      <c r="D262" s="265" t="str">
        <f aca="false">IF(A262&lt;&gt;INT(A262),B262,
IF(A262&lt;0,VLOOKUP(A262,lookups!A$1:B$25,2,0),
IF(ISNA(B262),"",
IF(OR(ISBLANK(A262),ISNA(B262),B262=0),
"",
"#define "&amp;
VLOOKUP(A262,SOURCE!B:S,15,0)&amp;IF(lookups!$N$2-LEN(VLOOKUP(A262,SOURCE!B:S,15,0))&gt;=0,REPT(" ",lookups!$N$2-LEN(VLOOKUP(A262,SOURCE!B:S,15,0))),"")&amp;
TEXT(A262,"???0")&amp;IF(VLOOKUP(A262,SOURCE!B:S,16,0)="","","   "&amp;VLOOKUP(A262,SOURCE!B:S,16,0)
))))
)</f>
        <v>#define ITM_CALtoJ                   250</v>
      </c>
    </row>
    <row r="263" customFormat="false" ht="15.75" hidden="false" customHeight="false" outlineLevel="0" collapsed="false">
      <c r="A263" s="0" t="n">
        <f aca="false">C262</f>
        <v>251</v>
      </c>
      <c r="B263" s="0" t="str">
        <f aca="false">VLOOKUP(A263,SOURCE!B:S,15,0)</f>
        <v>ITM_JtoCAL</v>
      </c>
      <c r="C263" s="0" t="n">
        <f aca="false">IF(
ISNUMBER(INDEX(SOURCE!B:B,MATCH(A263,SOURCE!B:B,0)+1)),
  VALUE(INDEX(SOURCE!B:B,MATCH(A263,SOURCE!B:B,0)+1)),
  "")</f>
        <v>252</v>
      </c>
      <c r="D263" s="265" t="str">
        <f aca="false">IF(A263&lt;&gt;INT(A263),B263,
IF(A263&lt;0,VLOOKUP(A263,lookups!A$1:B$25,2,0),
IF(ISNA(B263),"",
IF(OR(ISBLANK(A263),ISNA(B263),B263=0),
"",
"#define "&amp;
VLOOKUP(A263,SOURCE!B:S,15,0)&amp;IF(lookups!$N$2-LEN(VLOOKUP(A263,SOURCE!B:S,15,0))&gt;=0,REPT(" ",lookups!$N$2-LEN(VLOOKUP(A263,SOURCE!B:S,15,0))),"")&amp;
TEXT(A263,"???0")&amp;IF(VLOOKUP(A263,SOURCE!B:S,16,0)="","","   "&amp;VLOOKUP(A263,SOURCE!B:S,16,0)
))))
)</f>
        <v>#define ITM_JtoCAL                   251</v>
      </c>
    </row>
    <row r="264" customFormat="false" ht="15.75" hidden="false" customHeight="false" outlineLevel="0" collapsed="false">
      <c r="A264" s="0" t="n">
        <f aca="false">C263</f>
        <v>252</v>
      </c>
      <c r="B264" s="0" t="str">
        <f aca="false">VLOOKUP(A264,SOURCE!B:S,15,0)</f>
        <v>ITM_LBFFTtoNM</v>
      </c>
      <c r="C264" s="0" t="n">
        <f aca="false">IF(
ISNUMBER(INDEX(SOURCE!B:B,MATCH(A264,SOURCE!B:B,0)+1)),
  VALUE(INDEX(SOURCE!B:B,MATCH(A264,SOURCE!B:B,0)+1)),
  "")</f>
        <v>253</v>
      </c>
      <c r="D264" s="265" t="str">
        <f aca="false">IF(A264&lt;&gt;INT(A264),B264,
IF(A264&lt;0,VLOOKUP(A264,lookups!A$1:B$25,2,0),
IF(ISNA(B264),"",
IF(OR(ISBLANK(A264),ISNA(B264),B264=0),
"",
"#define "&amp;
VLOOKUP(A264,SOURCE!B:S,15,0)&amp;IF(lookups!$N$2-LEN(VLOOKUP(A264,SOURCE!B:S,15,0))&gt;=0,REPT(" ",lookups!$N$2-LEN(VLOOKUP(A264,SOURCE!B:S,15,0))),"")&amp;
TEXT(A264,"???0")&amp;IF(VLOOKUP(A264,SOURCE!B:S,16,0)="","","   "&amp;VLOOKUP(A264,SOURCE!B:S,16,0)
))))
)</f>
        <v>#define ITM_LBFFTtoNM                252</v>
      </c>
    </row>
    <row r="265" customFormat="false" ht="15.75" hidden="false" customHeight="false" outlineLevel="0" collapsed="false">
      <c r="A265" s="0" t="n">
        <f aca="false">C264</f>
        <v>253</v>
      </c>
      <c r="B265" s="0" t="str">
        <f aca="false">VLOOKUP(A265,SOURCE!B:S,15,0)</f>
        <v>ITM_0253</v>
      </c>
      <c r="C265" s="0" t="n">
        <f aca="false">IF(
ISNUMBER(INDEX(SOURCE!B:B,MATCH(A265,SOURCE!B:B,0)+1)),
  VALUE(INDEX(SOURCE!B:B,MATCH(A265,SOURCE!B:B,0)+1)),
  "")</f>
        <v>254</v>
      </c>
      <c r="D265" s="265" t="str">
        <f aca="false">IF(A265&lt;&gt;INT(A265),B265,
IF(A265&lt;0,VLOOKUP(A265,lookups!A$1:B$25,2,0),
IF(ISNA(B265),"",
IF(OR(ISBLANK(A265),ISNA(B265),B265=0),
"",
"#define "&amp;
VLOOKUP(A265,SOURCE!B:S,15,0)&amp;IF(lookups!$N$2-LEN(VLOOKUP(A265,SOURCE!B:S,15,0))&gt;=0,REPT(" ",lookups!$N$2-LEN(VLOOKUP(A265,SOURCE!B:S,15,0))),"")&amp;
TEXT(A265,"???0")&amp;IF(VLOOKUP(A265,SOURCE!B:S,16,0)="","","   "&amp;VLOOKUP(A265,SOURCE!B:S,16,0)
))))
)</f>
        <v>#define ITM_0253                     253</v>
      </c>
    </row>
    <row r="266" customFormat="false" ht="15.75" hidden="false" customHeight="false" outlineLevel="0" collapsed="false">
      <c r="A266" s="0" t="n">
        <f aca="false">C265</f>
        <v>254</v>
      </c>
      <c r="B266" s="0" t="str">
        <f aca="false">VLOOKUP(A266,SOURCE!B:S,15,0)</f>
        <v>ITM_NMtoLBFFT</v>
      </c>
      <c r="C266" s="0" t="n">
        <f aca="false">IF(
ISNUMBER(INDEX(SOURCE!B:B,MATCH(A266,SOURCE!B:B,0)+1)),
  VALUE(INDEX(SOURCE!B:B,MATCH(A266,SOURCE!B:B,0)+1)),
  "")</f>
        <v>255</v>
      </c>
      <c r="D266" s="265" t="str">
        <f aca="false">IF(A266&lt;&gt;INT(A266),B266,
IF(A266&lt;0,VLOOKUP(A266,lookups!A$1:B$25,2,0),
IF(ISNA(B266),"",
IF(OR(ISBLANK(A266),ISNA(B266),B266=0),
"",
"#define "&amp;
VLOOKUP(A266,SOURCE!B:S,15,0)&amp;IF(lookups!$N$2-LEN(VLOOKUP(A266,SOURCE!B:S,15,0))&gt;=0,REPT(" ",lookups!$N$2-LEN(VLOOKUP(A266,SOURCE!B:S,15,0))),"")&amp;
TEXT(A266,"???0")&amp;IF(VLOOKUP(A266,SOURCE!B:S,16,0)="","","   "&amp;VLOOKUP(A266,SOURCE!B:S,16,0)
))))
)</f>
        <v>#define ITM_NMtoLBFFT                254</v>
      </c>
    </row>
    <row r="267" customFormat="false" ht="15.75" hidden="false" customHeight="false" outlineLevel="0" collapsed="false">
      <c r="A267" s="0" t="n">
        <f aca="false">C266</f>
        <v>255</v>
      </c>
      <c r="B267" s="0" t="str">
        <f aca="false">VLOOKUP(A267,SOURCE!B:S,15,0)</f>
        <v>ITM_0255</v>
      </c>
      <c r="C267" s="0" t="n">
        <f aca="false">IF(
ISNUMBER(INDEX(SOURCE!B:B,MATCH(A267,SOURCE!B:B,0)+1)),
  VALUE(INDEX(SOURCE!B:B,MATCH(A267,SOURCE!B:B,0)+1)),
  "")</f>
        <v>256</v>
      </c>
      <c r="D267" s="265" t="str">
        <f aca="false">IF(A267&lt;&gt;INT(A267),B267,
IF(A267&lt;0,VLOOKUP(A267,lookups!A$1:B$25,2,0),
IF(ISNA(B267),"",
IF(OR(ISBLANK(A267),ISNA(B267),B267=0),
"",
"#define "&amp;
VLOOKUP(A267,SOURCE!B:S,15,0)&amp;IF(lookups!$N$2-LEN(VLOOKUP(A267,SOURCE!B:S,15,0))&gt;=0,REPT(" ",lookups!$N$2-LEN(VLOOKUP(A267,SOURCE!B:S,15,0))),"")&amp;
TEXT(A267,"???0")&amp;IF(VLOOKUP(A267,SOURCE!B:S,16,0)="","","   "&amp;VLOOKUP(A267,SOURCE!B:S,16,0)
))))
)</f>
        <v>#define ITM_0255                     255</v>
      </c>
    </row>
    <row r="268" customFormat="false" ht="15.75" hidden="false" customHeight="false" outlineLevel="0" collapsed="false">
      <c r="A268" s="0" t="n">
        <f aca="false">C267</f>
        <v>256</v>
      </c>
      <c r="B268" s="0" t="str">
        <f aca="false">VLOOKUP(A268,SOURCE!B:S,15,0)</f>
        <v>ITM_CWTtoKG</v>
      </c>
      <c r="C268" s="0" t="n">
        <f aca="false">IF(
ISNUMBER(INDEX(SOURCE!B:B,MATCH(A268,SOURCE!B:B,0)+1)),
  VALUE(INDEX(SOURCE!B:B,MATCH(A268,SOURCE!B:B,0)+1)),
  "")</f>
        <v>257</v>
      </c>
      <c r="D268" s="265" t="str">
        <f aca="false">IF(A268&lt;&gt;INT(A268),B268,
IF(A268&lt;0,VLOOKUP(A268,lookups!A$1:B$25,2,0),
IF(ISNA(B268),"",
IF(OR(ISBLANK(A268),ISNA(B268),B268=0),
"",
"#define "&amp;
VLOOKUP(A268,SOURCE!B:S,15,0)&amp;IF(lookups!$N$2-LEN(VLOOKUP(A268,SOURCE!B:S,15,0))&gt;=0,REPT(" ",lookups!$N$2-LEN(VLOOKUP(A268,SOURCE!B:S,15,0))),"")&amp;
TEXT(A268,"???0")&amp;IF(VLOOKUP(A268,SOURCE!B:S,16,0)="","","   "&amp;VLOOKUP(A268,SOURCE!B:S,16,0)
))))
)</f>
        <v>#define ITM_CWTtoKG                  256</v>
      </c>
    </row>
    <row r="269" customFormat="false" ht="15.75" hidden="false" customHeight="false" outlineLevel="0" collapsed="false">
      <c r="A269" s="0" t="n">
        <f aca="false">C268</f>
        <v>257</v>
      </c>
      <c r="B269" s="0" t="str">
        <f aca="false">VLOOKUP(A269,SOURCE!B:S,15,0)</f>
        <v>ITM_KGtoCWT</v>
      </c>
      <c r="C269" s="0" t="n">
        <f aca="false">IF(
ISNUMBER(INDEX(SOURCE!B:B,MATCH(A269,SOURCE!B:B,0)+1)),
  VALUE(INDEX(SOURCE!B:B,MATCH(A269,SOURCE!B:B,0)+1)),
  "")</f>
        <v>258</v>
      </c>
      <c r="D269" s="265" t="str">
        <f aca="false">IF(A269&lt;&gt;INT(A269),B269,
IF(A269&lt;0,VLOOKUP(A269,lookups!A$1:B$25,2,0),
IF(ISNA(B269),"",
IF(OR(ISBLANK(A269),ISNA(B269),B269=0),
"",
"#define "&amp;
VLOOKUP(A269,SOURCE!B:S,15,0)&amp;IF(lookups!$N$2-LEN(VLOOKUP(A269,SOURCE!B:S,15,0))&gt;=0,REPT(" ",lookups!$N$2-LEN(VLOOKUP(A269,SOURCE!B:S,15,0))),"")&amp;
TEXT(A269,"???0")&amp;IF(VLOOKUP(A269,SOURCE!B:S,16,0)="","","   "&amp;VLOOKUP(A269,SOURCE!B:S,16,0)
))))
)</f>
        <v>#define ITM_KGtoCWT                  257</v>
      </c>
    </row>
    <row r="270" customFormat="false" ht="15.75" hidden="false" customHeight="false" outlineLevel="0" collapsed="false">
      <c r="A270" s="0" t="n">
        <f aca="false">C269</f>
        <v>258</v>
      </c>
      <c r="B270" s="0" t="str">
        <f aca="false">VLOOKUP(A270,SOURCE!B:S,15,0)</f>
        <v>ITM_FTtoM</v>
      </c>
      <c r="C270" s="0" t="n">
        <f aca="false">IF(
ISNUMBER(INDEX(SOURCE!B:B,MATCH(A270,SOURCE!B:B,0)+1)),
  VALUE(INDEX(SOURCE!B:B,MATCH(A270,SOURCE!B:B,0)+1)),
  "")</f>
        <v>259</v>
      </c>
      <c r="D270" s="265" t="str">
        <f aca="false">IF(A270&lt;&gt;INT(A270),B270,
IF(A270&lt;0,VLOOKUP(A270,lookups!A$1:B$25,2,0),
IF(ISNA(B270),"",
IF(OR(ISBLANK(A270),ISNA(B270),B270=0),
"",
"#define "&amp;
VLOOKUP(A270,SOURCE!B:S,15,0)&amp;IF(lookups!$N$2-LEN(VLOOKUP(A270,SOURCE!B:S,15,0))&gt;=0,REPT(" ",lookups!$N$2-LEN(VLOOKUP(A270,SOURCE!B:S,15,0))),"")&amp;
TEXT(A270,"???0")&amp;IF(VLOOKUP(A270,SOURCE!B:S,16,0)="","","   "&amp;VLOOKUP(A270,SOURCE!B:S,16,0)
))))
)</f>
        <v>#define ITM_FTtoM                    258</v>
      </c>
    </row>
    <row r="271" customFormat="false" ht="15.75" hidden="false" customHeight="false" outlineLevel="0" collapsed="false">
      <c r="A271" s="0" t="n">
        <f aca="false">C270</f>
        <v>259</v>
      </c>
      <c r="B271" s="0" t="str">
        <f aca="false">VLOOKUP(A271,SOURCE!B:S,15,0)</f>
        <v>ITM_MtoFT</v>
      </c>
      <c r="C271" s="0" t="n">
        <f aca="false">IF(
ISNUMBER(INDEX(SOURCE!B:B,MATCH(A271,SOURCE!B:B,0)+1)),
  VALUE(INDEX(SOURCE!B:B,MATCH(A271,SOURCE!B:B,0)+1)),
  "")</f>
        <v>260</v>
      </c>
      <c r="D271" s="265" t="str">
        <f aca="false">IF(A271&lt;&gt;INT(A271),B271,
IF(A271&lt;0,VLOOKUP(A271,lookups!A$1:B$25,2,0),
IF(ISNA(B271),"",
IF(OR(ISBLANK(A271),ISNA(B271),B271=0),
"",
"#define "&amp;
VLOOKUP(A271,SOURCE!B:S,15,0)&amp;IF(lookups!$N$2-LEN(VLOOKUP(A271,SOURCE!B:S,15,0))&gt;=0,REPT(" ",lookups!$N$2-LEN(VLOOKUP(A271,SOURCE!B:S,15,0))),"")&amp;
TEXT(A271,"???0")&amp;IF(VLOOKUP(A271,SOURCE!B:S,16,0)="","","   "&amp;VLOOKUP(A271,SOURCE!B:S,16,0)
))))
)</f>
        <v>#define ITM_MtoFT                    259</v>
      </c>
    </row>
    <row r="272" customFormat="false" ht="15.75" hidden="false" customHeight="false" outlineLevel="0" collapsed="false">
      <c r="A272" s="0" t="n">
        <f aca="false">C271</f>
        <v>260</v>
      </c>
      <c r="B272" s="0" t="str">
        <f aca="false">VLOOKUP(A272,SOURCE!B:S,15,0)</f>
        <v>ITM_FTUStoM</v>
      </c>
      <c r="C272" s="0" t="n">
        <f aca="false">IF(
ISNUMBER(INDEX(SOURCE!B:B,MATCH(A272,SOURCE!B:B,0)+1)),
  VALUE(INDEX(SOURCE!B:B,MATCH(A272,SOURCE!B:B,0)+1)),
  "")</f>
        <v>261</v>
      </c>
      <c r="D272" s="265" t="str">
        <f aca="false">IF(A272&lt;&gt;INT(A272),B272,
IF(A272&lt;0,VLOOKUP(A272,lookups!A$1:B$25,2,0),
IF(ISNA(B272),"",
IF(OR(ISBLANK(A272),ISNA(B272),B272=0),
"",
"#define "&amp;
VLOOKUP(A272,SOURCE!B:S,15,0)&amp;IF(lookups!$N$2-LEN(VLOOKUP(A272,SOURCE!B:S,15,0))&gt;=0,REPT(" ",lookups!$N$2-LEN(VLOOKUP(A272,SOURCE!B:S,15,0))),"")&amp;
TEXT(A272,"???0")&amp;IF(VLOOKUP(A272,SOURCE!B:S,16,0)="","","   "&amp;VLOOKUP(A272,SOURCE!B:S,16,0)
))))
)</f>
        <v>#define ITM_FTUStoM                  260</v>
      </c>
    </row>
    <row r="273" customFormat="false" ht="15.75" hidden="false" customHeight="false" outlineLevel="0" collapsed="false">
      <c r="A273" s="0" t="n">
        <f aca="false">C272</f>
        <v>261</v>
      </c>
      <c r="B273" s="0" t="str">
        <f aca="false">VLOOKUP(A273,SOURCE!B:S,15,0)</f>
        <v>ITM_0261</v>
      </c>
      <c r="C273" s="0" t="n">
        <f aca="false">IF(
ISNUMBER(INDEX(SOURCE!B:B,MATCH(A273,SOURCE!B:B,0)+1)),
  VALUE(INDEX(SOURCE!B:B,MATCH(A273,SOURCE!B:B,0)+1)),
  "")</f>
        <v>262</v>
      </c>
      <c r="D273" s="265" t="str">
        <f aca="false">IF(A273&lt;&gt;INT(A273),B273,
IF(A273&lt;0,VLOOKUP(A273,lookups!A$1:B$25,2,0),
IF(ISNA(B273),"",
IF(OR(ISBLANK(A273),ISNA(B273),B273=0),
"",
"#define "&amp;
VLOOKUP(A273,SOURCE!B:S,15,0)&amp;IF(lookups!$N$2-LEN(VLOOKUP(A273,SOURCE!B:S,15,0))&gt;=0,REPT(" ",lookups!$N$2-LEN(VLOOKUP(A273,SOURCE!B:S,15,0))),"")&amp;
TEXT(A273,"???0")&amp;IF(VLOOKUP(A273,SOURCE!B:S,16,0)="","","   "&amp;VLOOKUP(A273,SOURCE!B:S,16,0)
))))
)</f>
        <v>#define ITM_0261                     261</v>
      </c>
    </row>
    <row r="274" customFormat="false" ht="15.75" hidden="false" customHeight="false" outlineLevel="0" collapsed="false">
      <c r="A274" s="0" t="n">
        <f aca="false">C273</f>
        <v>262</v>
      </c>
      <c r="B274" s="0" t="str">
        <f aca="false">VLOOKUP(A274,SOURCE!B:S,15,0)</f>
        <v>ITM_0262</v>
      </c>
      <c r="C274" s="0" t="n">
        <f aca="false">IF(
ISNUMBER(INDEX(SOURCE!B:B,MATCH(A274,SOURCE!B:B,0)+1)),
  VALUE(INDEX(SOURCE!B:B,MATCH(A274,SOURCE!B:B,0)+1)),
  "")</f>
        <v>263</v>
      </c>
      <c r="D274" s="265" t="str">
        <f aca="false">IF(A274&lt;&gt;INT(A274),B274,
IF(A274&lt;0,VLOOKUP(A274,lookups!A$1:B$25,2,0),
IF(ISNA(B274),"",
IF(OR(ISBLANK(A274),ISNA(B274),B274=0),
"",
"#define "&amp;
VLOOKUP(A274,SOURCE!B:S,15,0)&amp;IF(lookups!$N$2-LEN(VLOOKUP(A274,SOURCE!B:S,15,0))&gt;=0,REPT(" ",lookups!$N$2-LEN(VLOOKUP(A274,SOURCE!B:S,15,0))),"")&amp;
TEXT(A274,"???0")&amp;IF(VLOOKUP(A274,SOURCE!B:S,16,0)="","","   "&amp;VLOOKUP(A274,SOURCE!B:S,16,0)
))))
)</f>
        <v>#define ITM_0262                     262</v>
      </c>
    </row>
    <row r="275" customFormat="false" ht="15.75" hidden="false" customHeight="false" outlineLevel="0" collapsed="false">
      <c r="A275" s="0" t="n">
        <f aca="false">C274</f>
        <v>263</v>
      </c>
      <c r="B275" s="0" t="str">
        <f aca="false">VLOOKUP(A275,SOURCE!B:S,15,0)</f>
        <v>ITM_MtoFTUS</v>
      </c>
      <c r="C275" s="0" t="n">
        <f aca="false">IF(
ISNUMBER(INDEX(SOURCE!B:B,MATCH(A275,SOURCE!B:B,0)+1)),
  VALUE(INDEX(SOURCE!B:B,MATCH(A275,SOURCE!B:B,0)+1)),
  "")</f>
        <v>264</v>
      </c>
      <c r="D275" s="265" t="str">
        <f aca="false">IF(A275&lt;&gt;INT(A275),B275,
IF(A275&lt;0,VLOOKUP(A275,lookups!A$1:B$25,2,0),
IF(ISNA(B275),"",
IF(OR(ISBLANK(A275),ISNA(B275),B275=0),
"",
"#define "&amp;
VLOOKUP(A275,SOURCE!B:S,15,0)&amp;IF(lookups!$N$2-LEN(VLOOKUP(A275,SOURCE!B:S,15,0))&gt;=0,REPT(" ",lookups!$N$2-LEN(VLOOKUP(A275,SOURCE!B:S,15,0))),"")&amp;
TEXT(A275,"???0")&amp;IF(VLOOKUP(A275,SOURCE!B:S,16,0)="","","   "&amp;VLOOKUP(A275,SOURCE!B:S,16,0)
))))
)</f>
        <v>#define ITM_MtoFTUS                  263</v>
      </c>
    </row>
    <row r="276" customFormat="false" ht="15.75" hidden="false" customHeight="false" outlineLevel="0" collapsed="false">
      <c r="A276" s="0" t="n">
        <f aca="false">C275</f>
        <v>264</v>
      </c>
      <c r="B276" s="0" t="str">
        <f aca="false">VLOOKUP(A276,SOURCE!B:S,15,0)</f>
        <v>ITM_0264</v>
      </c>
      <c r="C276" s="0" t="n">
        <f aca="false">IF(
ISNUMBER(INDEX(SOURCE!B:B,MATCH(A276,SOURCE!B:B,0)+1)),
  VALUE(INDEX(SOURCE!B:B,MATCH(A276,SOURCE!B:B,0)+1)),
  "")</f>
        <v>265</v>
      </c>
      <c r="D276" s="265" t="str">
        <f aca="false">IF(A276&lt;&gt;INT(A276),B276,
IF(A276&lt;0,VLOOKUP(A276,lookups!A$1:B$25,2,0),
IF(ISNA(B276),"",
IF(OR(ISBLANK(A276),ISNA(B276),B276=0),
"",
"#define "&amp;
VLOOKUP(A276,SOURCE!B:S,15,0)&amp;IF(lookups!$N$2-LEN(VLOOKUP(A276,SOURCE!B:S,15,0))&gt;=0,REPT(" ",lookups!$N$2-LEN(VLOOKUP(A276,SOURCE!B:S,15,0))),"")&amp;
TEXT(A276,"???0")&amp;IF(VLOOKUP(A276,SOURCE!B:S,16,0)="","","   "&amp;VLOOKUP(A276,SOURCE!B:S,16,0)
))))
)</f>
        <v>#define ITM_0264                     264</v>
      </c>
    </row>
    <row r="277" customFormat="false" ht="15.75" hidden="false" customHeight="false" outlineLevel="0" collapsed="false">
      <c r="A277" s="0" t="n">
        <f aca="false">C276</f>
        <v>265</v>
      </c>
      <c r="B277" s="0" t="str">
        <f aca="false">VLOOKUP(A277,SOURCE!B:S,15,0)</f>
        <v>ITM_0265</v>
      </c>
      <c r="C277" s="0" t="n">
        <f aca="false">IF(
ISNUMBER(INDEX(SOURCE!B:B,MATCH(A277,SOURCE!B:B,0)+1)),
  VALUE(INDEX(SOURCE!B:B,MATCH(A277,SOURCE!B:B,0)+1)),
  "")</f>
        <v>266</v>
      </c>
      <c r="D277" s="265" t="str">
        <f aca="false">IF(A277&lt;&gt;INT(A277),B277,
IF(A277&lt;0,VLOOKUP(A277,lookups!A$1:B$25,2,0),
IF(ISNA(B277),"",
IF(OR(ISBLANK(A277),ISNA(B277),B277=0),
"",
"#define "&amp;
VLOOKUP(A277,SOURCE!B:S,15,0)&amp;IF(lookups!$N$2-LEN(VLOOKUP(A277,SOURCE!B:S,15,0))&gt;=0,REPT(" ",lookups!$N$2-LEN(VLOOKUP(A277,SOURCE!B:S,15,0))),"")&amp;
TEXT(A277,"???0")&amp;IF(VLOOKUP(A277,SOURCE!B:S,16,0)="","","   "&amp;VLOOKUP(A277,SOURCE!B:S,16,0)
))))
)</f>
        <v>#define ITM_0265                     265</v>
      </c>
    </row>
    <row r="278" customFormat="false" ht="15.75" hidden="false" customHeight="false" outlineLevel="0" collapsed="false">
      <c r="A278" s="0" t="n">
        <f aca="false">C277</f>
        <v>266</v>
      </c>
      <c r="B278" s="0" t="str">
        <f aca="false">VLOOKUP(A278,SOURCE!B:S,15,0)</f>
        <v>ITM_FZUKtoML</v>
      </c>
      <c r="C278" s="0" t="n">
        <f aca="false">IF(
ISNUMBER(INDEX(SOURCE!B:B,MATCH(A278,SOURCE!B:B,0)+1)),
  VALUE(INDEX(SOURCE!B:B,MATCH(A278,SOURCE!B:B,0)+1)),
  "")</f>
        <v>267</v>
      </c>
      <c r="D278" s="265" t="str">
        <f aca="false">IF(A278&lt;&gt;INT(A278),B278,
IF(A278&lt;0,VLOOKUP(A278,lookups!A$1:B$25,2,0),
IF(ISNA(B278),"",
IF(OR(ISBLANK(A278),ISNA(B278),B278=0),
"",
"#define "&amp;
VLOOKUP(A278,SOURCE!B:S,15,0)&amp;IF(lookups!$N$2-LEN(VLOOKUP(A278,SOURCE!B:S,15,0))&gt;=0,REPT(" ",lookups!$N$2-LEN(VLOOKUP(A278,SOURCE!B:S,15,0))),"")&amp;
TEXT(A278,"???0")&amp;IF(VLOOKUP(A278,SOURCE!B:S,16,0)="","","   "&amp;VLOOKUP(A278,SOURCE!B:S,16,0)
))))
)</f>
        <v>#define ITM_FZUKtoML                 266</v>
      </c>
    </row>
    <row r="279" customFormat="false" ht="15.75" hidden="false" customHeight="false" outlineLevel="0" collapsed="false">
      <c r="A279" s="0" t="n">
        <f aca="false">C278</f>
        <v>267</v>
      </c>
      <c r="B279" s="0" t="str">
        <f aca="false">VLOOKUP(A279,SOURCE!B:S,15,0)</f>
        <v>ITM_0267</v>
      </c>
      <c r="C279" s="0" t="n">
        <f aca="false">IF(
ISNUMBER(INDEX(SOURCE!B:B,MATCH(A279,SOURCE!B:B,0)+1)),
  VALUE(INDEX(SOURCE!B:B,MATCH(A279,SOURCE!B:B,0)+1)),
  "")</f>
        <v>268</v>
      </c>
      <c r="D279" s="265" t="str">
        <f aca="false">IF(A279&lt;&gt;INT(A279),B279,
IF(A279&lt;0,VLOOKUP(A279,lookups!A$1:B$25,2,0),
IF(ISNA(B279),"",
IF(OR(ISBLANK(A279),ISNA(B279),B279=0),
"",
"#define "&amp;
VLOOKUP(A279,SOURCE!B:S,15,0)&amp;IF(lookups!$N$2-LEN(VLOOKUP(A279,SOURCE!B:S,15,0))&gt;=0,REPT(" ",lookups!$N$2-LEN(VLOOKUP(A279,SOURCE!B:S,15,0))),"")&amp;
TEXT(A279,"???0")&amp;IF(VLOOKUP(A279,SOURCE!B:S,16,0)="","","   "&amp;VLOOKUP(A279,SOURCE!B:S,16,0)
))))
)</f>
        <v>#define ITM_0267                     267</v>
      </c>
    </row>
    <row r="280" customFormat="false" ht="15.75" hidden="false" customHeight="false" outlineLevel="0" collapsed="false">
      <c r="A280" s="0" t="n">
        <f aca="false">C279</f>
        <v>268</v>
      </c>
      <c r="B280" s="0" t="str">
        <f aca="false">VLOOKUP(A280,SOURCE!B:S,15,0)</f>
        <v>ITM_MLtoFZUK</v>
      </c>
      <c r="C280" s="0" t="n">
        <f aca="false">IF(
ISNUMBER(INDEX(SOURCE!B:B,MATCH(A280,SOURCE!B:B,0)+1)),
  VALUE(INDEX(SOURCE!B:B,MATCH(A280,SOURCE!B:B,0)+1)),
  "")</f>
        <v>269</v>
      </c>
      <c r="D280" s="265" t="str">
        <f aca="false">IF(A280&lt;&gt;INT(A280),B280,
IF(A280&lt;0,VLOOKUP(A280,lookups!A$1:B$25,2,0),
IF(ISNA(B280),"",
IF(OR(ISBLANK(A280),ISNA(B280),B280=0),
"",
"#define "&amp;
VLOOKUP(A280,SOURCE!B:S,15,0)&amp;IF(lookups!$N$2-LEN(VLOOKUP(A280,SOURCE!B:S,15,0))&gt;=0,REPT(" ",lookups!$N$2-LEN(VLOOKUP(A280,SOURCE!B:S,15,0))),"")&amp;
TEXT(A280,"???0")&amp;IF(VLOOKUP(A280,SOURCE!B:S,16,0)="","","   "&amp;VLOOKUP(A280,SOURCE!B:S,16,0)
))))
)</f>
        <v>#define ITM_MLtoFZUK                 268</v>
      </c>
    </row>
    <row r="281" customFormat="false" ht="15.75" hidden="false" customHeight="false" outlineLevel="0" collapsed="false">
      <c r="A281" s="0" t="n">
        <f aca="false">C280</f>
        <v>269</v>
      </c>
      <c r="B281" s="0" t="str">
        <f aca="false">VLOOKUP(A281,SOURCE!B:S,15,0)</f>
        <v>ITM_0269</v>
      </c>
      <c r="C281" s="0" t="n">
        <f aca="false">IF(
ISNUMBER(INDEX(SOURCE!B:B,MATCH(A281,SOURCE!B:B,0)+1)),
  VALUE(INDEX(SOURCE!B:B,MATCH(A281,SOURCE!B:B,0)+1)),
  "")</f>
        <v>270</v>
      </c>
      <c r="D281" s="265" t="str">
        <f aca="false">IF(A281&lt;&gt;INT(A281),B281,
IF(A281&lt;0,VLOOKUP(A281,lookups!A$1:B$25,2,0),
IF(ISNA(B281),"",
IF(OR(ISBLANK(A281),ISNA(B281),B281=0),
"",
"#define "&amp;
VLOOKUP(A281,SOURCE!B:S,15,0)&amp;IF(lookups!$N$2-LEN(VLOOKUP(A281,SOURCE!B:S,15,0))&gt;=0,REPT(" ",lookups!$N$2-LEN(VLOOKUP(A281,SOURCE!B:S,15,0))),"")&amp;
TEXT(A281,"???0")&amp;IF(VLOOKUP(A281,SOURCE!B:S,16,0)="","","   "&amp;VLOOKUP(A281,SOURCE!B:S,16,0)
))))
)</f>
        <v>#define ITM_0269                     269</v>
      </c>
    </row>
    <row r="282" customFormat="false" ht="15.75" hidden="false" customHeight="false" outlineLevel="0" collapsed="false">
      <c r="A282" s="0" t="n">
        <f aca="false">C281</f>
        <v>270</v>
      </c>
      <c r="B282" s="0" t="str">
        <f aca="false">VLOOKUP(A282,SOURCE!B:S,15,0)</f>
        <v>ITM_FZUStoML</v>
      </c>
      <c r="C282" s="0" t="n">
        <f aca="false">IF(
ISNUMBER(INDEX(SOURCE!B:B,MATCH(A282,SOURCE!B:B,0)+1)),
  VALUE(INDEX(SOURCE!B:B,MATCH(A282,SOURCE!B:B,0)+1)),
  "")</f>
        <v>271</v>
      </c>
      <c r="D282" s="265" t="str">
        <f aca="false">IF(A282&lt;&gt;INT(A282),B282,
IF(A282&lt;0,VLOOKUP(A282,lookups!A$1:B$25,2,0),
IF(ISNA(B282),"",
IF(OR(ISBLANK(A282),ISNA(B282),B282=0),
"",
"#define "&amp;
VLOOKUP(A282,SOURCE!B:S,15,0)&amp;IF(lookups!$N$2-LEN(VLOOKUP(A282,SOURCE!B:S,15,0))&gt;=0,REPT(" ",lookups!$N$2-LEN(VLOOKUP(A282,SOURCE!B:S,15,0))),"")&amp;
TEXT(A282,"???0")&amp;IF(VLOOKUP(A282,SOURCE!B:S,16,0)="","","   "&amp;VLOOKUP(A282,SOURCE!B:S,16,0)
))))
)</f>
        <v>#define ITM_FZUStoML                 270</v>
      </c>
    </row>
    <row r="283" customFormat="false" ht="15.75" hidden="false" customHeight="false" outlineLevel="0" collapsed="false">
      <c r="A283" s="0" t="n">
        <f aca="false">C282</f>
        <v>271</v>
      </c>
      <c r="B283" s="0" t="str">
        <f aca="false">VLOOKUP(A283,SOURCE!B:S,15,0)</f>
        <v>ITM_0271</v>
      </c>
      <c r="C283" s="0" t="n">
        <f aca="false">IF(
ISNUMBER(INDEX(SOURCE!B:B,MATCH(A283,SOURCE!B:B,0)+1)),
  VALUE(INDEX(SOURCE!B:B,MATCH(A283,SOURCE!B:B,0)+1)),
  "")</f>
        <v>272</v>
      </c>
      <c r="D283" s="265" t="str">
        <f aca="false">IF(A283&lt;&gt;INT(A283),B283,
IF(A283&lt;0,VLOOKUP(A283,lookups!A$1:B$25,2,0),
IF(ISNA(B283),"",
IF(OR(ISBLANK(A283),ISNA(B283),B283=0),
"",
"#define "&amp;
VLOOKUP(A283,SOURCE!B:S,15,0)&amp;IF(lookups!$N$2-LEN(VLOOKUP(A283,SOURCE!B:S,15,0))&gt;=0,REPT(" ",lookups!$N$2-LEN(VLOOKUP(A283,SOURCE!B:S,15,0))),"")&amp;
TEXT(A283,"???0")&amp;IF(VLOOKUP(A283,SOURCE!B:S,16,0)="","","   "&amp;VLOOKUP(A283,SOURCE!B:S,16,0)
))))
)</f>
        <v>#define ITM_0271                     271</v>
      </c>
    </row>
    <row r="284" customFormat="false" ht="15.75" hidden="false" customHeight="false" outlineLevel="0" collapsed="false">
      <c r="A284" s="0" t="n">
        <f aca="false">C283</f>
        <v>272</v>
      </c>
      <c r="B284" s="0" t="str">
        <f aca="false">VLOOKUP(A284,SOURCE!B:S,15,0)</f>
        <v>ITM_MLtoFZUS</v>
      </c>
      <c r="C284" s="0" t="n">
        <f aca="false">IF(
ISNUMBER(INDEX(SOURCE!B:B,MATCH(A284,SOURCE!B:B,0)+1)),
  VALUE(INDEX(SOURCE!B:B,MATCH(A284,SOURCE!B:B,0)+1)),
  "")</f>
        <v>273</v>
      </c>
      <c r="D284" s="265" t="str">
        <f aca="false">IF(A284&lt;&gt;INT(A284),B284,
IF(A284&lt;0,VLOOKUP(A284,lookups!A$1:B$25,2,0),
IF(ISNA(B284),"",
IF(OR(ISBLANK(A284),ISNA(B284),B284=0),
"",
"#define "&amp;
VLOOKUP(A284,SOURCE!B:S,15,0)&amp;IF(lookups!$N$2-LEN(VLOOKUP(A284,SOURCE!B:S,15,0))&gt;=0,REPT(" ",lookups!$N$2-LEN(VLOOKUP(A284,SOURCE!B:S,15,0))),"")&amp;
TEXT(A284,"???0")&amp;IF(VLOOKUP(A284,SOURCE!B:S,16,0)="","","   "&amp;VLOOKUP(A284,SOURCE!B:S,16,0)
))))
)</f>
        <v>#define ITM_MLtoFZUS                 272</v>
      </c>
    </row>
    <row r="285" customFormat="false" ht="15.75" hidden="false" customHeight="false" outlineLevel="0" collapsed="false">
      <c r="A285" s="0" t="n">
        <f aca="false">C284</f>
        <v>273</v>
      </c>
      <c r="B285" s="0" t="str">
        <f aca="false">VLOOKUP(A285,SOURCE!B:S,15,0)</f>
        <v>ITM_0273</v>
      </c>
      <c r="C285" s="0" t="n">
        <f aca="false">IF(
ISNUMBER(INDEX(SOURCE!B:B,MATCH(A285,SOURCE!B:B,0)+1)),
  VALUE(INDEX(SOURCE!B:B,MATCH(A285,SOURCE!B:B,0)+1)),
  "")</f>
        <v>274</v>
      </c>
      <c r="D285" s="265" t="str">
        <f aca="false">IF(A285&lt;&gt;INT(A285),B285,
IF(A285&lt;0,VLOOKUP(A285,lookups!A$1:B$25,2,0),
IF(ISNA(B285),"",
IF(OR(ISBLANK(A285),ISNA(B285),B285=0),
"",
"#define "&amp;
VLOOKUP(A285,SOURCE!B:S,15,0)&amp;IF(lookups!$N$2-LEN(VLOOKUP(A285,SOURCE!B:S,15,0))&gt;=0,REPT(" ",lookups!$N$2-LEN(VLOOKUP(A285,SOURCE!B:S,15,0))),"")&amp;
TEXT(A285,"???0")&amp;IF(VLOOKUP(A285,SOURCE!B:S,16,0)="","","   "&amp;VLOOKUP(A285,SOURCE!B:S,16,0)
))))
)</f>
        <v>#define ITM_0273                     273</v>
      </c>
    </row>
    <row r="286" customFormat="false" ht="15.75" hidden="false" customHeight="false" outlineLevel="0" collapsed="false">
      <c r="A286" s="0" t="n">
        <f aca="false">C285</f>
        <v>274</v>
      </c>
      <c r="B286" s="0" t="str">
        <f aca="false">VLOOKUP(A286,SOURCE!B:S,15,0)</f>
        <v>ITM_GLUKtoL</v>
      </c>
      <c r="C286" s="0" t="n">
        <f aca="false">IF(
ISNUMBER(INDEX(SOURCE!B:B,MATCH(A286,SOURCE!B:B,0)+1)),
  VALUE(INDEX(SOURCE!B:B,MATCH(A286,SOURCE!B:B,0)+1)),
  "")</f>
        <v>275</v>
      </c>
      <c r="D286" s="265" t="str">
        <f aca="false">IF(A286&lt;&gt;INT(A286),B286,
IF(A286&lt;0,VLOOKUP(A286,lookups!A$1:B$25,2,0),
IF(ISNA(B286),"",
IF(OR(ISBLANK(A286),ISNA(B286),B286=0),
"",
"#define "&amp;
VLOOKUP(A286,SOURCE!B:S,15,0)&amp;IF(lookups!$N$2-LEN(VLOOKUP(A286,SOURCE!B:S,15,0))&gt;=0,REPT(" ",lookups!$N$2-LEN(VLOOKUP(A286,SOURCE!B:S,15,0))),"")&amp;
TEXT(A286,"???0")&amp;IF(VLOOKUP(A286,SOURCE!B:S,16,0)="","","   "&amp;VLOOKUP(A286,SOURCE!B:S,16,0)
))))
)</f>
        <v>#define ITM_GLUKtoL                  274</v>
      </c>
    </row>
    <row r="287" customFormat="false" ht="15.75" hidden="false" customHeight="false" outlineLevel="0" collapsed="false">
      <c r="A287" s="0" t="n">
        <f aca="false">C286</f>
        <v>275</v>
      </c>
      <c r="B287" s="0" t="str">
        <f aca="false">VLOOKUP(A287,SOURCE!B:S,15,0)</f>
        <v>ITM_LtoGLUK</v>
      </c>
      <c r="C287" s="0" t="n">
        <f aca="false">IF(
ISNUMBER(INDEX(SOURCE!B:B,MATCH(A287,SOURCE!B:B,0)+1)),
  VALUE(INDEX(SOURCE!B:B,MATCH(A287,SOURCE!B:B,0)+1)),
  "")</f>
        <v>276</v>
      </c>
      <c r="D287" s="265" t="str">
        <f aca="false">IF(A287&lt;&gt;INT(A287),B287,
IF(A287&lt;0,VLOOKUP(A287,lookups!A$1:B$25,2,0),
IF(ISNA(B287),"",
IF(OR(ISBLANK(A287),ISNA(B287),B287=0),
"",
"#define "&amp;
VLOOKUP(A287,SOURCE!B:S,15,0)&amp;IF(lookups!$N$2-LEN(VLOOKUP(A287,SOURCE!B:S,15,0))&gt;=0,REPT(" ",lookups!$N$2-LEN(VLOOKUP(A287,SOURCE!B:S,15,0))),"")&amp;
TEXT(A287,"???0")&amp;IF(VLOOKUP(A287,SOURCE!B:S,16,0)="","","   "&amp;VLOOKUP(A287,SOURCE!B:S,16,0)
))))
)</f>
        <v>#define ITM_LtoGLUK                  275</v>
      </c>
    </row>
    <row r="288" customFormat="false" ht="15.75" hidden="false" customHeight="false" outlineLevel="0" collapsed="false">
      <c r="A288" s="0" t="n">
        <f aca="false">C287</f>
        <v>276</v>
      </c>
      <c r="B288" s="0" t="str">
        <f aca="false">VLOOKUP(A288,SOURCE!B:S,15,0)</f>
        <v>ITM_GLUStoL</v>
      </c>
      <c r="C288" s="0" t="n">
        <f aca="false">IF(
ISNUMBER(INDEX(SOURCE!B:B,MATCH(A288,SOURCE!B:B,0)+1)),
  VALUE(INDEX(SOURCE!B:B,MATCH(A288,SOURCE!B:B,0)+1)),
  "")</f>
        <v>277</v>
      </c>
      <c r="D288" s="265" t="str">
        <f aca="false">IF(A288&lt;&gt;INT(A288),B288,
IF(A288&lt;0,VLOOKUP(A288,lookups!A$1:B$25,2,0),
IF(ISNA(B288),"",
IF(OR(ISBLANK(A288),ISNA(B288),B288=0),
"",
"#define "&amp;
VLOOKUP(A288,SOURCE!B:S,15,0)&amp;IF(lookups!$N$2-LEN(VLOOKUP(A288,SOURCE!B:S,15,0))&gt;=0,REPT(" ",lookups!$N$2-LEN(VLOOKUP(A288,SOURCE!B:S,15,0))),"")&amp;
TEXT(A288,"???0")&amp;IF(VLOOKUP(A288,SOURCE!B:S,16,0)="","","   "&amp;VLOOKUP(A288,SOURCE!B:S,16,0)
))))
)</f>
        <v>#define ITM_GLUStoL                  276</v>
      </c>
    </row>
    <row r="289" customFormat="false" ht="15.75" hidden="false" customHeight="false" outlineLevel="0" collapsed="false">
      <c r="A289" s="0" t="n">
        <f aca="false">C288</f>
        <v>277</v>
      </c>
      <c r="B289" s="0" t="str">
        <f aca="false">VLOOKUP(A289,SOURCE!B:S,15,0)</f>
        <v>ITM_LtoGLUS</v>
      </c>
      <c r="C289" s="0" t="n">
        <f aca="false">IF(
ISNUMBER(INDEX(SOURCE!B:B,MATCH(A289,SOURCE!B:B,0)+1)),
  VALUE(INDEX(SOURCE!B:B,MATCH(A289,SOURCE!B:B,0)+1)),
  "")</f>
        <v>278</v>
      </c>
      <c r="D289" s="265" t="str">
        <f aca="false">IF(A289&lt;&gt;INT(A289),B289,
IF(A289&lt;0,VLOOKUP(A289,lookups!A$1:B$25,2,0),
IF(ISNA(B289),"",
IF(OR(ISBLANK(A289),ISNA(B289),B289=0),
"",
"#define "&amp;
VLOOKUP(A289,SOURCE!B:S,15,0)&amp;IF(lookups!$N$2-LEN(VLOOKUP(A289,SOURCE!B:S,15,0))&gt;=0,REPT(" ",lookups!$N$2-LEN(VLOOKUP(A289,SOURCE!B:S,15,0))),"")&amp;
TEXT(A289,"???0")&amp;IF(VLOOKUP(A289,SOURCE!B:S,16,0)="","","   "&amp;VLOOKUP(A289,SOURCE!B:S,16,0)
))))
)</f>
        <v>#define ITM_LtoGLUS                  277</v>
      </c>
    </row>
    <row r="290" customFormat="false" ht="15.75" hidden="false" customHeight="false" outlineLevel="0" collapsed="false">
      <c r="A290" s="0" t="n">
        <f aca="false">C289</f>
        <v>278</v>
      </c>
      <c r="B290" s="0" t="str">
        <f aca="false">VLOOKUP(A290,SOURCE!B:S,15,0)</f>
        <v>ITM_HPEtoW</v>
      </c>
      <c r="C290" s="0" t="n">
        <f aca="false">IF(
ISNUMBER(INDEX(SOURCE!B:B,MATCH(A290,SOURCE!B:B,0)+1)),
  VALUE(INDEX(SOURCE!B:B,MATCH(A290,SOURCE!B:B,0)+1)),
  "")</f>
        <v>279</v>
      </c>
      <c r="D290" s="265" t="str">
        <f aca="false">IF(A290&lt;&gt;INT(A290),B290,
IF(A290&lt;0,VLOOKUP(A290,lookups!A$1:B$25,2,0),
IF(ISNA(B290),"",
IF(OR(ISBLANK(A290),ISNA(B290),B290=0),
"",
"#define "&amp;
VLOOKUP(A290,SOURCE!B:S,15,0)&amp;IF(lookups!$N$2-LEN(VLOOKUP(A290,SOURCE!B:S,15,0))&gt;=0,REPT(" ",lookups!$N$2-LEN(VLOOKUP(A290,SOURCE!B:S,15,0))),"")&amp;
TEXT(A290,"???0")&amp;IF(VLOOKUP(A290,SOURCE!B:S,16,0)="","","   "&amp;VLOOKUP(A290,SOURCE!B:S,16,0)
))))
)</f>
        <v>#define ITM_HPEtoW                   278</v>
      </c>
    </row>
    <row r="291" customFormat="false" ht="15.75" hidden="false" customHeight="false" outlineLevel="0" collapsed="false">
      <c r="A291" s="0" t="n">
        <f aca="false">C290</f>
        <v>279</v>
      </c>
      <c r="B291" s="0" t="str">
        <f aca="false">VLOOKUP(A291,SOURCE!B:S,15,0)</f>
        <v>ITM_WtoHPE</v>
      </c>
      <c r="C291" s="0" t="n">
        <f aca="false">IF(
ISNUMBER(INDEX(SOURCE!B:B,MATCH(A291,SOURCE!B:B,0)+1)),
  VALUE(INDEX(SOURCE!B:B,MATCH(A291,SOURCE!B:B,0)+1)),
  "")</f>
        <v>280</v>
      </c>
      <c r="D291" s="265" t="str">
        <f aca="false">IF(A291&lt;&gt;INT(A291),B291,
IF(A291&lt;0,VLOOKUP(A291,lookups!A$1:B$25,2,0),
IF(ISNA(B291),"",
IF(OR(ISBLANK(A291),ISNA(B291),B291=0),
"",
"#define "&amp;
VLOOKUP(A291,SOURCE!B:S,15,0)&amp;IF(lookups!$N$2-LEN(VLOOKUP(A291,SOURCE!B:S,15,0))&gt;=0,REPT(" ",lookups!$N$2-LEN(VLOOKUP(A291,SOURCE!B:S,15,0))),"")&amp;
TEXT(A291,"???0")&amp;IF(VLOOKUP(A291,SOURCE!B:S,16,0)="","","   "&amp;VLOOKUP(A291,SOURCE!B:S,16,0)
))))
)</f>
        <v>#define ITM_WtoHPE                   279</v>
      </c>
    </row>
    <row r="292" customFormat="false" ht="15.75" hidden="false" customHeight="false" outlineLevel="0" collapsed="false">
      <c r="A292" s="0" t="n">
        <f aca="false">C291</f>
        <v>280</v>
      </c>
      <c r="B292" s="0" t="str">
        <f aca="false">VLOOKUP(A292,SOURCE!B:S,15,0)</f>
        <v>ITM_HPMtoW</v>
      </c>
      <c r="C292" s="0" t="n">
        <f aca="false">IF(
ISNUMBER(INDEX(SOURCE!B:B,MATCH(A292,SOURCE!B:B,0)+1)),
  VALUE(INDEX(SOURCE!B:B,MATCH(A292,SOURCE!B:B,0)+1)),
  "")</f>
        <v>281</v>
      </c>
      <c r="D292" s="265" t="str">
        <f aca="false">IF(A292&lt;&gt;INT(A292),B292,
IF(A292&lt;0,VLOOKUP(A292,lookups!A$1:B$25,2,0),
IF(ISNA(B292),"",
IF(OR(ISBLANK(A292),ISNA(B292),B292=0),
"",
"#define "&amp;
VLOOKUP(A292,SOURCE!B:S,15,0)&amp;IF(lookups!$N$2-LEN(VLOOKUP(A292,SOURCE!B:S,15,0))&gt;=0,REPT(" ",lookups!$N$2-LEN(VLOOKUP(A292,SOURCE!B:S,15,0))),"")&amp;
TEXT(A292,"???0")&amp;IF(VLOOKUP(A292,SOURCE!B:S,16,0)="","","   "&amp;VLOOKUP(A292,SOURCE!B:S,16,0)
))))
)</f>
        <v>#define ITM_HPMtoW                   280</v>
      </c>
    </row>
    <row r="293" customFormat="false" ht="15.75" hidden="false" customHeight="false" outlineLevel="0" collapsed="false">
      <c r="A293" s="0" t="n">
        <f aca="false">C292</f>
        <v>281</v>
      </c>
      <c r="B293" s="0" t="str">
        <f aca="false">VLOOKUP(A293,SOURCE!B:S,15,0)</f>
        <v>ITM_WtoHPM</v>
      </c>
      <c r="C293" s="0" t="n">
        <f aca="false">IF(
ISNUMBER(INDEX(SOURCE!B:B,MATCH(A293,SOURCE!B:B,0)+1)),
  VALUE(INDEX(SOURCE!B:B,MATCH(A293,SOURCE!B:B,0)+1)),
  "")</f>
        <v>282</v>
      </c>
      <c r="D293" s="265" t="str">
        <f aca="false">IF(A293&lt;&gt;INT(A293),B293,
IF(A293&lt;0,VLOOKUP(A293,lookups!A$1:B$25,2,0),
IF(ISNA(B293),"",
IF(OR(ISBLANK(A293),ISNA(B293),B293=0),
"",
"#define "&amp;
VLOOKUP(A293,SOURCE!B:S,15,0)&amp;IF(lookups!$N$2-LEN(VLOOKUP(A293,SOURCE!B:S,15,0))&gt;=0,REPT(" ",lookups!$N$2-LEN(VLOOKUP(A293,SOURCE!B:S,15,0))),"")&amp;
TEXT(A293,"???0")&amp;IF(VLOOKUP(A293,SOURCE!B:S,16,0)="","","   "&amp;VLOOKUP(A293,SOURCE!B:S,16,0)
))))
)</f>
        <v>#define ITM_WtoHPM                   281</v>
      </c>
    </row>
    <row r="294" customFormat="false" ht="15.75" hidden="false" customHeight="false" outlineLevel="0" collapsed="false">
      <c r="A294" s="0" t="n">
        <f aca="false">C293</f>
        <v>282</v>
      </c>
      <c r="B294" s="0" t="str">
        <f aca="false">VLOOKUP(A294,SOURCE!B:S,15,0)</f>
        <v>ITM_HPUKtoW</v>
      </c>
      <c r="C294" s="0" t="n">
        <f aca="false">IF(
ISNUMBER(INDEX(SOURCE!B:B,MATCH(A294,SOURCE!B:B,0)+1)),
  VALUE(INDEX(SOURCE!B:B,MATCH(A294,SOURCE!B:B,0)+1)),
  "")</f>
        <v>283</v>
      </c>
      <c r="D294" s="265" t="str">
        <f aca="false">IF(A294&lt;&gt;INT(A294),B294,
IF(A294&lt;0,VLOOKUP(A294,lookups!A$1:B$25,2,0),
IF(ISNA(B294),"",
IF(OR(ISBLANK(A294),ISNA(B294),B294=0),
"",
"#define "&amp;
VLOOKUP(A294,SOURCE!B:S,15,0)&amp;IF(lookups!$N$2-LEN(VLOOKUP(A294,SOURCE!B:S,15,0))&gt;=0,REPT(" ",lookups!$N$2-LEN(VLOOKUP(A294,SOURCE!B:S,15,0))),"")&amp;
TEXT(A294,"???0")&amp;IF(VLOOKUP(A294,SOURCE!B:S,16,0)="","","   "&amp;VLOOKUP(A294,SOURCE!B:S,16,0)
))))
)</f>
        <v>#define ITM_HPUKtoW                  282</v>
      </c>
    </row>
    <row r="295" customFormat="false" ht="15.75" hidden="false" customHeight="false" outlineLevel="0" collapsed="false">
      <c r="A295" s="0" t="n">
        <f aca="false">C294</f>
        <v>283</v>
      </c>
      <c r="B295" s="0" t="str">
        <f aca="false">VLOOKUP(A295,SOURCE!B:S,15,0)</f>
        <v>ITM_WtoHPUK</v>
      </c>
      <c r="C295" s="0" t="n">
        <f aca="false">IF(
ISNUMBER(INDEX(SOURCE!B:B,MATCH(A295,SOURCE!B:B,0)+1)),
  VALUE(INDEX(SOURCE!B:B,MATCH(A295,SOURCE!B:B,0)+1)),
  "")</f>
        <v>284</v>
      </c>
      <c r="D295" s="265" t="str">
        <f aca="false">IF(A295&lt;&gt;INT(A295),B295,
IF(A295&lt;0,VLOOKUP(A295,lookups!A$1:B$25,2,0),
IF(ISNA(B295),"",
IF(OR(ISBLANK(A295),ISNA(B295),B295=0),
"",
"#define "&amp;
VLOOKUP(A295,SOURCE!B:S,15,0)&amp;IF(lookups!$N$2-LEN(VLOOKUP(A295,SOURCE!B:S,15,0))&gt;=0,REPT(" ",lookups!$N$2-LEN(VLOOKUP(A295,SOURCE!B:S,15,0))),"")&amp;
TEXT(A295,"???0")&amp;IF(VLOOKUP(A295,SOURCE!B:S,16,0)="","","   "&amp;VLOOKUP(A295,SOURCE!B:S,16,0)
))))
)</f>
        <v>#define ITM_WtoHPUK                  283</v>
      </c>
    </row>
    <row r="296" customFormat="false" ht="15.75" hidden="false" customHeight="false" outlineLevel="0" collapsed="false">
      <c r="A296" s="0" t="n">
        <f aca="false">C295</f>
        <v>284</v>
      </c>
      <c r="B296" s="0" t="str">
        <f aca="false">VLOOKUP(A296,SOURCE!B:S,15,0)</f>
        <v>ITM_INCHHGtoPA </v>
      </c>
      <c r="C296" s="0" t="n">
        <f aca="false">IF(
ISNUMBER(INDEX(SOURCE!B:B,MATCH(A296,SOURCE!B:B,0)+1)),
  VALUE(INDEX(SOURCE!B:B,MATCH(A296,SOURCE!B:B,0)+1)),
  "")</f>
        <v>285</v>
      </c>
      <c r="D296" s="265" t="str">
        <f aca="false">IF(A296&lt;&gt;INT(A296),B296,
IF(A296&lt;0,VLOOKUP(A296,lookups!A$1:B$25,2,0),
IF(ISNA(B296),"",
IF(OR(ISBLANK(A296),ISNA(B296),B296=0),
"",
"#define "&amp;
VLOOKUP(A296,SOURCE!B:S,15,0)&amp;IF(lookups!$N$2-LEN(VLOOKUP(A296,SOURCE!B:S,15,0))&gt;=0,REPT(" ",lookups!$N$2-LEN(VLOOKUP(A296,SOURCE!B:S,15,0))),"")&amp;
TEXT(A296,"???0")&amp;IF(VLOOKUP(A296,SOURCE!B:S,16,0)="","","   "&amp;VLOOKUP(A296,SOURCE!B:S,16,0)
))))
)</f>
        <v>#define ITM_INCHHGtoPA               284</v>
      </c>
    </row>
    <row r="297" customFormat="false" ht="15.75" hidden="false" customHeight="false" outlineLevel="0" collapsed="false">
      <c r="A297" s="0" t="n">
        <f aca="false">C296</f>
        <v>285</v>
      </c>
      <c r="B297" s="0" t="str">
        <f aca="false">VLOOKUP(A297,SOURCE!B:S,15,0)</f>
        <v>ITM_0285</v>
      </c>
      <c r="C297" s="0" t="n">
        <f aca="false">IF(
ISNUMBER(INDEX(SOURCE!B:B,MATCH(A297,SOURCE!B:B,0)+1)),
  VALUE(INDEX(SOURCE!B:B,MATCH(A297,SOURCE!B:B,0)+1)),
  "")</f>
        <v>286</v>
      </c>
      <c r="D297" s="265" t="str">
        <f aca="false">IF(A297&lt;&gt;INT(A297),B297,
IF(A297&lt;0,VLOOKUP(A297,lookups!A$1:B$25,2,0),
IF(ISNA(B297),"",
IF(OR(ISBLANK(A297),ISNA(B297),B297=0),
"",
"#define "&amp;
VLOOKUP(A297,SOURCE!B:S,15,0)&amp;IF(lookups!$N$2-LEN(VLOOKUP(A297,SOURCE!B:S,15,0))&gt;=0,REPT(" ",lookups!$N$2-LEN(VLOOKUP(A297,SOURCE!B:S,15,0))),"")&amp;
TEXT(A297,"???0")&amp;IF(VLOOKUP(A297,SOURCE!B:S,16,0)="","","   "&amp;VLOOKUP(A297,SOURCE!B:S,16,0)
))))
)</f>
        <v>#define ITM_0285                     285</v>
      </c>
    </row>
    <row r="298" customFormat="false" ht="15.75" hidden="false" customHeight="false" outlineLevel="0" collapsed="false">
      <c r="A298" s="0" t="n">
        <f aca="false">C297</f>
        <v>286</v>
      </c>
      <c r="B298" s="0" t="str">
        <f aca="false">VLOOKUP(A298,SOURCE!B:S,15,0)</f>
        <v>ITM_PAtoINCHHG </v>
      </c>
      <c r="C298" s="0" t="n">
        <f aca="false">IF(
ISNUMBER(INDEX(SOURCE!B:B,MATCH(A298,SOURCE!B:B,0)+1)),
  VALUE(INDEX(SOURCE!B:B,MATCH(A298,SOURCE!B:B,0)+1)),
  "")</f>
        <v>287</v>
      </c>
      <c r="D298" s="265" t="str">
        <f aca="false">IF(A298&lt;&gt;INT(A298),B298,
IF(A298&lt;0,VLOOKUP(A298,lookups!A$1:B$25,2,0),
IF(ISNA(B298),"",
IF(OR(ISBLANK(A298),ISNA(B298),B298=0),
"",
"#define "&amp;
VLOOKUP(A298,SOURCE!B:S,15,0)&amp;IF(lookups!$N$2-LEN(VLOOKUP(A298,SOURCE!B:S,15,0))&gt;=0,REPT(" ",lookups!$N$2-LEN(VLOOKUP(A298,SOURCE!B:S,15,0))),"")&amp;
TEXT(A298,"???0")&amp;IF(VLOOKUP(A298,SOURCE!B:S,16,0)="","","   "&amp;VLOOKUP(A298,SOURCE!B:S,16,0)
))))
)</f>
        <v>#define ITM_PAtoINCHHG               286</v>
      </c>
    </row>
    <row r="299" customFormat="false" ht="15.75" hidden="false" customHeight="false" outlineLevel="0" collapsed="false">
      <c r="A299" s="0" t="n">
        <f aca="false">C298</f>
        <v>287</v>
      </c>
      <c r="B299" s="0" t="str">
        <f aca="false">VLOOKUP(A299,SOURCE!B:S,15,0)</f>
        <v>ITM_0287</v>
      </c>
      <c r="C299" s="0" t="n">
        <f aca="false">IF(
ISNUMBER(INDEX(SOURCE!B:B,MATCH(A299,SOURCE!B:B,0)+1)),
  VALUE(INDEX(SOURCE!B:B,MATCH(A299,SOURCE!B:B,0)+1)),
  "")</f>
        <v>288</v>
      </c>
      <c r="D299" s="265" t="str">
        <f aca="false">IF(A299&lt;&gt;INT(A299),B299,
IF(A299&lt;0,VLOOKUP(A299,lookups!A$1:B$25,2,0),
IF(ISNA(B299),"",
IF(OR(ISBLANK(A299),ISNA(B299),B299=0),
"",
"#define "&amp;
VLOOKUP(A299,SOURCE!B:S,15,0)&amp;IF(lookups!$N$2-LEN(VLOOKUP(A299,SOURCE!B:S,15,0))&gt;=0,REPT(" ",lookups!$N$2-LEN(VLOOKUP(A299,SOURCE!B:S,15,0))),"")&amp;
TEXT(A299,"???0")&amp;IF(VLOOKUP(A299,SOURCE!B:S,16,0)="","","   "&amp;VLOOKUP(A299,SOURCE!B:S,16,0)
))))
)</f>
        <v>#define ITM_0287                     287</v>
      </c>
    </row>
    <row r="300" customFormat="false" ht="15.75" hidden="false" customHeight="false" outlineLevel="0" collapsed="false">
      <c r="A300" s="0" t="n">
        <f aca="false">C299</f>
        <v>288</v>
      </c>
      <c r="B300" s="0" t="str">
        <f aca="false">VLOOKUP(A300,SOURCE!B:S,15,0)</f>
        <v>ITM_INCHtoMM</v>
      </c>
      <c r="C300" s="0" t="n">
        <f aca="false">IF(
ISNUMBER(INDEX(SOURCE!B:B,MATCH(A300,SOURCE!B:B,0)+1)),
  VALUE(INDEX(SOURCE!B:B,MATCH(A300,SOURCE!B:B,0)+1)),
  "")</f>
        <v>289</v>
      </c>
      <c r="D300" s="265" t="str">
        <f aca="false">IF(A300&lt;&gt;INT(A300),B300,
IF(A300&lt;0,VLOOKUP(A300,lookups!A$1:B$25,2,0),
IF(ISNA(B300),"",
IF(OR(ISBLANK(A300),ISNA(B300),B300=0),
"",
"#define "&amp;
VLOOKUP(A300,SOURCE!B:S,15,0)&amp;IF(lookups!$N$2-LEN(VLOOKUP(A300,SOURCE!B:S,15,0))&gt;=0,REPT(" ",lookups!$N$2-LEN(VLOOKUP(A300,SOURCE!B:S,15,0))),"")&amp;
TEXT(A300,"???0")&amp;IF(VLOOKUP(A300,SOURCE!B:S,16,0)="","","   "&amp;VLOOKUP(A300,SOURCE!B:S,16,0)
))))
)</f>
        <v>#define ITM_INCHtoMM                 288</v>
      </c>
    </row>
    <row r="301" customFormat="false" ht="15.75" hidden="false" customHeight="false" outlineLevel="0" collapsed="false">
      <c r="A301" s="0" t="n">
        <f aca="false">C300</f>
        <v>289</v>
      </c>
      <c r="B301" s="0" t="str">
        <f aca="false">VLOOKUP(A301,SOURCE!B:S,15,0)</f>
        <v>ITM_MMtoINCH</v>
      </c>
      <c r="C301" s="0" t="n">
        <f aca="false">IF(
ISNUMBER(INDEX(SOURCE!B:B,MATCH(A301,SOURCE!B:B,0)+1)),
  VALUE(INDEX(SOURCE!B:B,MATCH(A301,SOURCE!B:B,0)+1)),
  "")</f>
        <v>290</v>
      </c>
      <c r="D301" s="265" t="str">
        <f aca="false">IF(A301&lt;&gt;INT(A301),B301,
IF(A301&lt;0,VLOOKUP(A301,lookups!A$1:B$25,2,0),
IF(ISNA(B301),"",
IF(OR(ISBLANK(A301),ISNA(B301),B301=0),
"",
"#define "&amp;
VLOOKUP(A301,SOURCE!B:S,15,0)&amp;IF(lookups!$N$2-LEN(VLOOKUP(A301,SOURCE!B:S,15,0))&gt;=0,REPT(" ",lookups!$N$2-LEN(VLOOKUP(A301,SOURCE!B:S,15,0))),"")&amp;
TEXT(A301,"???0")&amp;IF(VLOOKUP(A301,SOURCE!B:S,16,0)="","","   "&amp;VLOOKUP(A301,SOURCE!B:S,16,0)
))))
)</f>
        <v>#define ITM_MMtoINCH                 289</v>
      </c>
    </row>
    <row r="302" customFormat="false" ht="15.75" hidden="false" customHeight="false" outlineLevel="0" collapsed="false">
      <c r="A302" s="0" t="n">
        <f aca="false">C301</f>
        <v>290</v>
      </c>
      <c r="B302" s="0" t="str">
        <f aca="false">VLOOKUP(A302,SOURCE!B:S,15,0)</f>
        <v>ITM_WHtoJ</v>
      </c>
      <c r="C302" s="0" t="n">
        <f aca="false">IF(
ISNUMBER(INDEX(SOURCE!B:B,MATCH(A302,SOURCE!B:B,0)+1)),
  VALUE(INDEX(SOURCE!B:B,MATCH(A302,SOURCE!B:B,0)+1)),
  "")</f>
        <v>291</v>
      </c>
      <c r="D302" s="265" t="str">
        <f aca="false">IF(A302&lt;&gt;INT(A302),B302,
IF(A302&lt;0,VLOOKUP(A302,lookups!A$1:B$25,2,0),
IF(ISNA(B302),"",
IF(OR(ISBLANK(A302),ISNA(B302),B302=0),
"",
"#define "&amp;
VLOOKUP(A302,SOURCE!B:S,15,0)&amp;IF(lookups!$N$2-LEN(VLOOKUP(A302,SOURCE!B:S,15,0))&gt;=0,REPT(" ",lookups!$N$2-LEN(VLOOKUP(A302,SOURCE!B:S,15,0))),"")&amp;
TEXT(A302,"???0")&amp;IF(VLOOKUP(A302,SOURCE!B:S,16,0)="","","   "&amp;VLOOKUP(A302,SOURCE!B:S,16,0)
))))
)</f>
        <v>#define ITM_WHtoJ                    290</v>
      </c>
    </row>
    <row r="303" customFormat="false" ht="15.75" hidden="false" customHeight="false" outlineLevel="0" collapsed="false">
      <c r="A303" s="0" t="n">
        <f aca="false">C302</f>
        <v>291</v>
      </c>
      <c r="B303" s="0" t="str">
        <f aca="false">VLOOKUP(A303,SOURCE!B:S,15,0)</f>
        <v>ITM_JtoWH</v>
      </c>
      <c r="C303" s="0" t="n">
        <f aca="false">IF(
ISNUMBER(INDEX(SOURCE!B:B,MATCH(A303,SOURCE!B:B,0)+1)),
  VALUE(INDEX(SOURCE!B:B,MATCH(A303,SOURCE!B:B,0)+1)),
  "")</f>
        <v>292</v>
      </c>
      <c r="D303" s="265" t="str">
        <f aca="false">IF(A303&lt;&gt;INT(A303),B303,
IF(A303&lt;0,VLOOKUP(A303,lookups!A$1:B$25,2,0),
IF(ISNA(B303),"",
IF(OR(ISBLANK(A303),ISNA(B303),B303=0),
"",
"#define "&amp;
VLOOKUP(A303,SOURCE!B:S,15,0)&amp;IF(lookups!$N$2-LEN(VLOOKUP(A303,SOURCE!B:S,15,0))&gt;=0,REPT(" ",lookups!$N$2-LEN(VLOOKUP(A303,SOURCE!B:S,15,0))),"")&amp;
TEXT(A303,"???0")&amp;IF(VLOOKUP(A303,SOURCE!B:S,16,0)="","","   "&amp;VLOOKUP(A303,SOURCE!B:S,16,0)
))))
)</f>
        <v>#define ITM_JtoWH                    291</v>
      </c>
    </row>
    <row r="304" customFormat="false" ht="15.75" hidden="false" customHeight="false" outlineLevel="0" collapsed="false">
      <c r="A304" s="0" t="n">
        <f aca="false">C303</f>
        <v>292</v>
      </c>
      <c r="B304" s="0" t="str">
        <f aca="false">VLOOKUP(A304,SOURCE!B:S,15,0)</f>
        <v>ITM_KGtoLBS</v>
      </c>
      <c r="C304" s="0" t="n">
        <f aca="false">IF(
ISNUMBER(INDEX(SOURCE!B:B,MATCH(A304,SOURCE!B:B,0)+1)),
  VALUE(INDEX(SOURCE!B:B,MATCH(A304,SOURCE!B:B,0)+1)),
  "")</f>
        <v>293</v>
      </c>
      <c r="D304" s="265" t="str">
        <f aca="false">IF(A304&lt;&gt;INT(A304),B304,
IF(A304&lt;0,VLOOKUP(A304,lookups!A$1:B$25,2,0),
IF(ISNA(B304),"",
IF(OR(ISBLANK(A304),ISNA(B304),B304=0),
"",
"#define "&amp;
VLOOKUP(A304,SOURCE!B:S,15,0)&amp;IF(lookups!$N$2-LEN(VLOOKUP(A304,SOURCE!B:S,15,0))&gt;=0,REPT(" ",lookups!$N$2-LEN(VLOOKUP(A304,SOURCE!B:S,15,0))),"")&amp;
TEXT(A304,"???0")&amp;IF(VLOOKUP(A304,SOURCE!B:S,16,0)="","","   "&amp;VLOOKUP(A304,SOURCE!B:S,16,0)
))))
)</f>
        <v>#define ITM_KGtoLBS                  292</v>
      </c>
    </row>
    <row r="305" customFormat="false" ht="15.75" hidden="false" customHeight="false" outlineLevel="0" collapsed="false">
      <c r="A305" s="0" t="n">
        <f aca="false">C304</f>
        <v>293</v>
      </c>
      <c r="B305" s="0" t="str">
        <f aca="false">VLOOKUP(A305,SOURCE!B:S,15,0)</f>
        <v>ITM_LBStoKG</v>
      </c>
      <c r="C305" s="0" t="n">
        <f aca="false">IF(
ISNUMBER(INDEX(SOURCE!B:B,MATCH(A305,SOURCE!B:B,0)+1)),
  VALUE(INDEX(SOURCE!B:B,MATCH(A305,SOURCE!B:B,0)+1)),
  "")</f>
        <v>294</v>
      </c>
      <c r="D305" s="265" t="str">
        <f aca="false">IF(A305&lt;&gt;INT(A305),B305,
IF(A305&lt;0,VLOOKUP(A305,lookups!A$1:B$25,2,0),
IF(ISNA(B305),"",
IF(OR(ISBLANK(A305),ISNA(B305),B305=0),
"",
"#define "&amp;
VLOOKUP(A305,SOURCE!B:S,15,0)&amp;IF(lookups!$N$2-LEN(VLOOKUP(A305,SOURCE!B:S,15,0))&gt;=0,REPT(" ",lookups!$N$2-LEN(VLOOKUP(A305,SOURCE!B:S,15,0))),"")&amp;
TEXT(A305,"???0")&amp;IF(VLOOKUP(A305,SOURCE!B:S,16,0)="","","   "&amp;VLOOKUP(A305,SOURCE!B:S,16,0)
))))
)</f>
        <v>#define ITM_LBStoKG                  293</v>
      </c>
    </row>
    <row r="306" customFormat="false" ht="15.75" hidden="false" customHeight="false" outlineLevel="0" collapsed="false">
      <c r="A306" s="0" t="n">
        <f aca="false">C305</f>
        <v>294</v>
      </c>
      <c r="B306" s="0" t="str">
        <f aca="false">VLOOKUP(A306,SOURCE!B:S,15,0)</f>
        <v>ITM_GtoOZ</v>
      </c>
      <c r="C306" s="0" t="n">
        <f aca="false">IF(
ISNUMBER(INDEX(SOURCE!B:B,MATCH(A306,SOURCE!B:B,0)+1)),
  VALUE(INDEX(SOURCE!B:B,MATCH(A306,SOURCE!B:B,0)+1)),
  "")</f>
        <v>295</v>
      </c>
      <c r="D306" s="265" t="str">
        <f aca="false">IF(A306&lt;&gt;INT(A306),B306,
IF(A306&lt;0,VLOOKUP(A306,lookups!A$1:B$25,2,0),
IF(ISNA(B306),"",
IF(OR(ISBLANK(A306),ISNA(B306),B306=0),
"",
"#define "&amp;
VLOOKUP(A306,SOURCE!B:S,15,0)&amp;IF(lookups!$N$2-LEN(VLOOKUP(A306,SOURCE!B:S,15,0))&gt;=0,REPT(" ",lookups!$N$2-LEN(VLOOKUP(A306,SOURCE!B:S,15,0))),"")&amp;
TEXT(A306,"???0")&amp;IF(VLOOKUP(A306,SOURCE!B:S,16,0)="","","   "&amp;VLOOKUP(A306,SOURCE!B:S,16,0)
))))
)</f>
        <v>#define ITM_GtoOZ                    294</v>
      </c>
    </row>
    <row r="307" customFormat="false" ht="15.75" hidden="false" customHeight="false" outlineLevel="0" collapsed="false">
      <c r="A307" s="0" t="n">
        <f aca="false">C306</f>
        <v>295</v>
      </c>
      <c r="B307" s="0" t="str">
        <f aca="false">VLOOKUP(A307,SOURCE!B:S,15,0)</f>
        <v>ITM_OZtoG</v>
      </c>
      <c r="C307" s="0" t="n">
        <f aca="false">IF(
ISNUMBER(INDEX(SOURCE!B:B,MATCH(A307,SOURCE!B:B,0)+1)),
  VALUE(INDEX(SOURCE!B:B,MATCH(A307,SOURCE!B:B,0)+1)),
  "")</f>
        <v>296</v>
      </c>
      <c r="D307" s="265" t="str">
        <f aca="false">IF(A307&lt;&gt;INT(A307),B307,
IF(A307&lt;0,VLOOKUP(A307,lookups!A$1:B$25,2,0),
IF(ISNA(B307),"",
IF(OR(ISBLANK(A307),ISNA(B307),B307=0),
"",
"#define "&amp;
VLOOKUP(A307,SOURCE!B:S,15,0)&amp;IF(lookups!$N$2-LEN(VLOOKUP(A307,SOURCE!B:S,15,0))&gt;=0,REPT(" ",lookups!$N$2-LEN(VLOOKUP(A307,SOURCE!B:S,15,0))),"")&amp;
TEXT(A307,"???0")&amp;IF(VLOOKUP(A307,SOURCE!B:S,16,0)="","","   "&amp;VLOOKUP(A307,SOURCE!B:S,16,0)
))))
)</f>
        <v>#define ITM_OZtoG                    295</v>
      </c>
    </row>
    <row r="308" customFormat="false" ht="15.75" hidden="false" customHeight="false" outlineLevel="0" collapsed="false">
      <c r="A308" s="0" t="n">
        <f aca="false">C307</f>
        <v>296</v>
      </c>
      <c r="B308" s="0" t="str">
        <f aca="false">VLOOKUP(A308,SOURCE!B:S,15,0)</f>
        <v>ITM_KGtoSCW</v>
      </c>
      <c r="C308" s="0" t="n">
        <f aca="false">IF(
ISNUMBER(INDEX(SOURCE!B:B,MATCH(A308,SOURCE!B:B,0)+1)),
  VALUE(INDEX(SOURCE!B:B,MATCH(A308,SOURCE!B:B,0)+1)),
  "")</f>
        <v>297</v>
      </c>
      <c r="D308" s="265" t="str">
        <f aca="false">IF(A308&lt;&gt;INT(A308),B308,
IF(A308&lt;0,VLOOKUP(A308,lookups!A$1:B$25,2,0),
IF(ISNA(B308),"",
IF(OR(ISBLANK(A308),ISNA(B308),B308=0),
"",
"#define "&amp;
VLOOKUP(A308,SOURCE!B:S,15,0)&amp;IF(lookups!$N$2-LEN(VLOOKUP(A308,SOURCE!B:S,15,0))&gt;=0,REPT(" ",lookups!$N$2-LEN(VLOOKUP(A308,SOURCE!B:S,15,0))),"")&amp;
TEXT(A308,"???0")&amp;IF(VLOOKUP(A308,SOURCE!B:S,16,0)="","","   "&amp;VLOOKUP(A308,SOURCE!B:S,16,0)
))))
)</f>
        <v>#define ITM_KGtoSCW                  296</v>
      </c>
    </row>
    <row r="309" customFormat="false" ht="15.75" hidden="false" customHeight="false" outlineLevel="0" collapsed="false">
      <c r="A309" s="0" t="n">
        <f aca="false">C308</f>
        <v>297</v>
      </c>
      <c r="B309" s="0" t="str">
        <f aca="false">VLOOKUP(A309,SOURCE!B:S,15,0)</f>
        <v>ITM_0297</v>
      </c>
      <c r="C309" s="0" t="n">
        <f aca="false">IF(
ISNUMBER(INDEX(SOURCE!B:B,MATCH(A309,SOURCE!B:B,0)+1)),
  VALUE(INDEX(SOURCE!B:B,MATCH(A309,SOURCE!B:B,0)+1)),
  "")</f>
        <v>298</v>
      </c>
      <c r="D309" s="265" t="str">
        <f aca="false">IF(A309&lt;&gt;INT(A309),B309,
IF(A309&lt;0,VLOOKUP(A309,lookups!A$1:B$25,2,0),
IF(ISNA(B309),"",
IF(OR(ISBLANK(A309),ISNA(B309),B309=0),
"",
"#define "&amp;
VLOOKUP(A309,SOURCE!B:S,15,0)&amp;IF(lookups!$N$2-LEN(VLOOKUP(A309,SOURCE!B:S,15,0))&gt;=0,REPT(" ",lookups!$N$2-LEN(VLOOKUP(A309,SOURCE!B:S,15,0))),"")&amp;
TEXT(A309,"???0")&amp;IF(VLOOKUP(A309,SOURCE!B:S,16,0)="","","   "&amp;VLOOKUP(A309,SOURCE!B:S,16,0)
))))
)</f>
        <v>#define ITM_0297                     297</v>
      </c>
    </row>
    <row r="310" customFormat="false" ht="15.75" hidden="false" customHeight="false" outlineLevel="0" collapsed="false">
      <c r="A310" s="0" t="n">
        <f aca="false">C309</f>
        <v>298</v>
      </c>
      <c r="B310" s="0" t="str">
        <f aca="false">VLOOKUP(A310,SOURCE!B:S,15,0)</f>
        <v>ITM_SCWtoKG</v>
      </c>
      <c r="C310" s="0" t="n">
        <f aca="false">IF(
ISNUMBER(INDEX(SOURCE!B:B,MATCH(A310,SOURCE!B:B,0)+1)),
  VALUE(INDEX(SOURCE!B:B,MATCH(A310,SOURCE!B:B,0)+1)),
  "")</f>
        <v>299</v>
      </c>
      <c r="D310" s="265" t="str">
        <f aca="false">IF(A310&lt;&gt;INT(A310),B310,
IF(A310&lt;0,VLOOKUP(A310,lookups!A$1:B$25,2,0),
IF(ISNA(B310),"",
IF(OR(ISBLANK(A310),ISNA(B310),B310=0),
"",
"#define "&amp;
VLOOKUP(A310,SOURCE!B:S,15,0)&amp;IF(lookups!$N$2-LEN(VLOOKUP(A310,SOURCE!B:S,15,0))&gt;=0,REPT(" ",lookups!$N$2-LEN(VLOOKUP(A310,SOURCE!B:S,15,0))),"")&amp;
TEXT(A310,"???0")&amp;IF(VLOOKUP(A310,SOURCE!B:S,16,0)="","","   "&amp;VLOOKUP(A310,SOURCE!B:S,16,0)
))))
)</f>
        <v>#define ITM_SCWtoKG                  298</v>
      </c>
    </row>
    <row r="311" customFormat="false" ht="15.75" hidden="false" customHeight="false" outlineLevel="0" collapsed="false">
      <c r="A311" s="0" t="n">
        <f aca="false">C310</f>
        <v>299</v>
      </c>
      <c r="B311" s="0" t="str">
        <f aca="false">VLOOKUP(A311,SOURCE!B:S,15,0)</f>
        <v>ITM_0299</v>
      </c>
      <c r="C311" s="0" t="n">
        <f aca="false">IF(
ISNUMBER(INDEX(SOURCE!B:B,MATCH(A311,SOURCE!B:B,0)+1)),
  VALUE(INDEX(SOURCE!B:B,MATCH(A311,SOURCE!B:B,0)+1)),
  "")</f>
        <v>300</v>
      </c>
      <c r="D311" s="265" t="str">
        <f aca="false">IF(A311&lt;&gt;INT(A311),B311,
IF(A311&lt;0,VLOOKUP(A311,lookups!A$1:B$25,2,0),
IF(ISNA(B311),"",
IF(OR(ISBLANK(A311),ISNA(B311),B311=0),
"",
"#define "&amp;
VLOOKUP(A311,SOURCE!B:S,15,0)&amp;IF(lookups!$N$2-LEN(VLOOKUP(A311,SOURCE!B:S,15,0))&gt;=0,REPT(" ",lookups!$N$2-LEN(VLOOKUP(A311,SOURCE!B:S,15,0))),"")&amp;
TEXT(A311,"???0")&amp;IF(VLOOKUP(A311,SOURCE!B:S,16,0)="","","   "&amp;VLOOKUP(A311,SOURCE!B:S,16,0)
))))
)</f>
        <v>#define ITM_0299                     299</v>
      </c>
    </row>
    <row r="312" customFormat="false" ht="15.75" hidden="false" customHeight="false" outlineLevel="0" collapsed="false">
      <c r="A312" s="0" t="n">
        <f aca="false">C311</f>
        <v>300</v>
      </c>
      <c r="B312" s="0" t="str">
        <f aca="false">VLOOKUP(A312,SOURCE!B:S,15,0)</f>
        <v>ITM_KGtoSTO</v>
      </c>
      <c r="C312" s="0" t="n">
        <f aca="false">IF(
ISNUMBER(INDEX(SOURCE!B:B,MATCH(A312,SOURCE!B:B,0)+1)),
  VALUE(INDEX(SOURCE!B:B,MATCH(A312,SOURCE!B:B,0)+1)),
  "")</f>
        <v>301</v>
      </c>
      <c r="D312" s="265" t="str">
        <f aca="false">IF(A312&lt;&gt;INT(A312),B312,
IF(A312&lt;0,VLOOKUP(A312,lookups!A$1:B$25,2,0),
IF(ISNA(B312),"",
IF(OR(ISBLANK(A312),ISNA(B312),B312=0),
"",
"#define "&amp;
VLOOKUP(A312,SOURCE!B:S,15,0)&amp;IF(lookups!$N$2-LEN(VLOOKUP(A312,SOURCE!B:S,15,0))&gt;=0,REPT(" ",lookups!$N$2-LEN(VLOOKUP(A312,SOURCE!B:S,15,0))),"")&amp;
TEXT(A312,"???0")&amp;IF(VLOOKUP(A312,SOURCE!B:S,16,0)="","","   "&amp;VLOOKUP(A312,SOURCE!B:S,16,0)
))))
)</f>
        <v>#define ITM_KGtoSTO                  300</v>
      </c>
    </row>
    <row r="313" customFormat="false" ht="15.75" hidden="false" customHeight="false" outlineLevel="0" collapsed="false">
      <c r="A313" s="0" t="n">
        <f aca="false">C312</f>
        <v>301</v>
      </c>
      <c r="B313" s="0" t="str">
        <f aca="false">VLOOKUP(A313,SOURCE!B:S,15,0)</f>
        <v>ITM_0301</v>
      </c>
      <c r="C313" s="0" t="n">
        <f aca="false">IF(
ISNUMBER(INDEX(SOURCE!B:B,MATCH(A313,SOURCE!B:B,0)+1)),
  VALUE(INDEX(SOURCE!B:B,MATCH(A313,SOURCE!B:B,0)+1)),
  "")</f>
        <v>302</v>
      </c>
      <c r="D313" s="265" t="str">
        <f aca="false">IF(A313&lt;&gt;INT(A313),B313,
IF(A313&lt;0,VLOOKUP(A313,lookups!A$1:B$25,2,0),
IF(ISNA(B313),"",
IF(OR(ISBLANK(A313),ISNA(B313),B313=0),
"",
"#define "&amp;
VLOOKUP(A313,SOURCE!B:S,15,0)&amp;IF(lookups!$N$2-LEN(VLOOKUP(A313,SOURCE!B:S,15,0))&gt;=0,REPT(" ",lookups!$N$2-LEN(VLOOKUP(A313,SOURCE!B:S,15,0))),"")&amp;
TEXT(A313,"???0")&amp;IF(VLOOKUP(A313,SOURCE!B:S,16,0)="","","   "&amp;VLOOKUP(A313,SOURCE!B:S,16,0)
))))
)</f>
        <v>#define ITM_0301                     301</v>
      </c>
    </row>
    <row r="314" customFormat="false" ht="15.75" hidden="false" customHeight="false" outlineLevel="0" collapsed="false">
      <c r="A314" s="0" t="n">
        <f aca="false">C313</f>
        <v>302</v>
      </c>
      <c r="B314" s="0" t="str">
        <f aca="false">VLOOKUP(A314,SOURCE!B:S,15,0)</f>
        <v>ITM_STOtoKG</v>
      </c>
      <c r="C314" s="0" t="n">
        <f aca="false">IF(
ISNUMBER(INDEX(SOURCE!B:B,MATCH(A314,SOURCE!B:B,0)+1)),
  VALUE(INDEX(SOURCE!B:B,MATCH(A314,SOURCE!B:B,0)+1)),
  "")</f>
        <v>303</v>
      </c>
      <c r="D314" s="265" t="str">
        <f aca="false">IF(A314&lt;&gt;INT(A314),B314,
IF(A314&lt;0,VLOOKUP(A314,lookups!A$1:B$25,2,0),
IF(ISNA(B314),"",
IF(OR(ISBLANK(A314),ISNA(B314),B314=0),
"",
"#define "&amp;
VLOOKUP(A314,SOURCE!B:S,15,0)&amp;IF(lookups!$N$2-LEN(VLOOKUP(A314,SOURCE!B:S,15,0))&gt;=0,REPT(" ",lookups!$N$2-LEN(VLOOKUP(A314,SOURCE!B:S,15,0))),"")&amp;
TEXT(A314,"???0")&amp;IF(VLOOKUP(A314,SOURCE!B:S,16,0)="","","   "&amp;VLOOKUP(A314,SOURCE!B:S,16,0)
))))
)</f>
        <v>#define ITM_STOtoKG                  302</v>
      </c>
    </row>
    <row r="315" customFormat="false" ht="15.75" hidden="false" customHeight="false" outlineLevel="0" collapsed="false">
      <c r="A315" s="0" t="n">
        <f aca="false">C314</f>
        <v>303</v>
      </c>
      <c r="B315" s="0" t="str">
        <f aca="false">VLOOKUP(A315,SOURCE!B:S,15,0)</f>
        <v>ITM_0303</v>
      </c>
      <c r="C315" s="0" t="n">
        <f aca="false">IF(
ISNUMBER(INDEX(SOURCE!B:B,MATCH(A315,SOURCE!B:B,0)+1)),
  VALUE(INDEX(SOURCE!B:B,MATCH(A315,SOURCE!B:B,0)+1)),
  "")</f>
        <v>304</v>
      </c>
      <c r="D315" s="265" t="str">
        <f aca="false">IF(A315&lt;&gt;INT(A315),B315,
IF(A315&lt;0,VLOOKUP(A315,lookups!A$1:B$25,2,0),
IF(ISNA(B315),"",
IF(OR(ISBLANK(A315),ISNA(B315),B315=0),
"",
"#define "&amp;
VLOOKUP(A315,SOURCE!B:S,15,0)&amp;IF(lookups!$N$2-LEN(VLOOKUP(A315,SOURCE!B:S,15,0))&gt;=0,REPT(" ",lookups!$N$2-LEN(VLOOKUP(A315,SOURCE!B:S,15,0))),"")&amp;
TEXT(A315,"???0")&amp;IF(VLOOKUP(A315,SOURCE!B:S,16,0)="","","   "&amp;VLOOKUP(A315,SOURCE!B:S,16,0)
))))
)</f>
        <v>#define ITM_0303                     303</v>
      </c>
    </row>
    <row r="316" customFormat="false" ht="15.75" hidden="false" customHeight="false" outlineLevel="0" collapsed="false">
      <c r="A316" s="0" t="n">
        <f aca="false">C315</f>
        <v>304</v>
      </c>
      <c r="B316" s="0" t="str">
        <f aca="false">VLOOKUP(A316,SOURCE!B:S,15,0)</f>
        <v>ITM_KGtoST</v>
      </c>
      <c r="C316" s="0" t="n">
        <f aca="false">IF(
ISNUMBER(INDEX(SOURCE!B:B,MATCH(A316,SOURCE!B:B,0)+1)),
  VALUE(INDEX(SOURCE!B:B,MATCH(A316,SOURCE!B:B,0)+1)),
  "")</f>
        <v>305</v>
      </c>
      <c r="D316" s="265" t="str">
        <f aca="false">IF(A316&lt;&gt;INT(A316),B316,
IF(A316&lt;0,VLOOKUP(A316,lookups!A$1:B$25,2,0),
IF(ISNA(B316),"",
IF(OR(ISBLANK(A316),ISNA(B316),B316=0),
"",
"#define "&amp;
VLOOKUP(A316,SOURCE!B:S,15,0)&amp;IF(lookups!$N$2-LEN(VLOOKUP(A316,SOURCE!B:S,15,0))&gt;=0,REPT(" ",lookups!$N$2-LEN(VLOOKUP(A316,SOURCE!B:S,15,0))),"")&amp;
TEXT(A316,"???0")&amp;IF(VLOOKUP(A316,SOURCE!B:S,16,0)="","","   "&amp;VLOOKUP(A316,SOURCE!B:S,16,0)
))))
)</f>
        <v>#define ITM_KGtoST                   304</v>
      </c>
    </row>
    <row r="317" customFormat="false" ht="15.75" hidden="false" customHeight="false" outlineLevel="0" collapsed="false">
      <c r="A317" s="0" t="n">
        <f aca="false">C316</f>
        <v>305</v>
      </c>
      <c r="B317" s="0" t="str">
        <f aca="false">VLOOKUP(A317,SOURCE!B:S,15,0)</f>
        <v>ITM_0305</v>
      </c>
      <c r="C317" s="0" t="n">
        <f aca="false">IF(
ISNUMBER(INDEX(SOURCE!B:B,MATCH(A317,SOURCE!B:B,0)+1)),
  VALUE(INDEX(SOURCE!B:B,MATCH(A317,SOURCE!B:B,0)+1)),
  "")</f>
        <v>306</v>
      </c>
      <c r="D317" s="265" t="str">
        <f aca="false">IF(A317&lt;&gt;INT(A317),B317,
IF(A317&lt;0,VLOOKUP(A317,lookups!A$1:B$25,2,0),
IF(ISNA(B317),"",
IF(OR(ISBLANK(A317),ISNA(B317),B317=0),
"",
"#define "&amp;
VLOOKUP(A317,SOURCE!B:S,15,0)&amp;IF(lookups!$N$2-LEN(VLOOKUP(A317,SOURCE!B:S,15,0))&gt;=0,REPT(" ",lookups!$N$2-LEN(VLOOKUP(A317,SOURCE!B:S,15,0))),"")&amp;
TEXT(A317,"???0")&amp;IF(VLOOKUP(A317,SOURCE!B:S,16,0)="","","   "&amp;VLOOKUP(A317,SOURCE!B:S,16,0)
))))
)</f>
        <v>#define ITM_0305                     305</v>
      </c>
    </row>
    <row r="318" customFormat="false" ht="15.75" hidden="false" customHeight="false" outlineLevel="0" collapsed="false">
      <c r="A318" s="0" t="n">
        <f aca="false">C317</f>
        <v>306</v>
      </c>
      <c r="B318" s="0" t="str">
        <f aca="false">VLOOKUP(A318,SOURCE!B:S,15,0)</f>
        <v>ITM_0306</v>
      </c>
      <c r="C318" s="0" t="n">
        <f aca="false">IF(
ISNUMBER(INDEX(SOURCE!B:B,MATCH(A318,SOURCE!B:B,0)+1)),
  VALUE(INDEX(SOURCE!B:B,MATCH(A318,SOURCE!B:B,0)+1)),
  "")</f>
        <v>307</v>
      </c>
      <c r="D318" s="265" t="str">
        <f aca="false">IF(A318&lt;&gt;INT(A318),B318,
IF(A318&lt;0,VLOOKUP(A318,lookups!A$1:B$25,2,0),
IF(ISNA(B318),"",
IF(OR(ISBLANK(A318),ISNA(B318),B318=0),
"",
"#define "&amp;
VLOOKUP(A318,SOURCE!B:S,15,0)&amp;IF(lookups!$N$2-LEN(VLOOKUP(A318,SOURCE!B:S,15,0))&gt;=0,REPT(" ",lookups!$N$2-LEN(VLOOKUP(A318,SOURCE!B:S,15,0))),"")&amp;
TEXT(A318,"???0")&amp;IF(VLOOKUP(A318,SOURCE!B:S,16,0)="","","   "&amp;VLOOKUP(A318,SOURCE!B:S,16,0)
))))
)</f>
        <v>#define ITM_0306                     306</v>
      </c>
    </row>
    <row r="319" customFormat="false" ht="15.75" hidden="false" customHeight="false" outlineLevel="0" collapsed="false">
      <c r="A319" s="0" t="n">
        <f aca="false">C318</f>
        <v>307</v>
      </c>
      <c r="B319" s="0" t="str">
        <f aca="false">VLOOKUP(A319,SOURCE!B:S,15,0)</f>
        <v>ITM_STtoKG</v>
      </c>
      <c r="C319" s="0" t="n">
        <f aca="false">IF(
ISNUMBER(INDEX(SOURCE!B:B,MATCH(A319,SOURCE!B:B,0)+1)),
  VALUE(INDEX(SOURCE!B:B,MATCH(A319,SOURCE!B:B,0)+1)),
  "")</f>
        <v>308</v>
      </c>
      <c r="D319" s="265" t="str">
        <f aca="false">IF(A319&lt;&gt;INT(A319),B319,
IF(A319&lt;0,VLOOKUP(A319,lookups!A$1:B$25,2,0),
IF(ISNA(B319),"",
IF(OR(ISBLANK(A319),ISNA(B319),B319=0),
"",
"#define "&amp;
VLOOKUP(A319,SOURCE!B:S,15,0)&amp;IF(lookups!$N$2-LEN(VLOOKUP(A319,SOURCE!B:S,15,0))&gt;=0,REPT(" ",lookups!$N$2-LEN(VLOOKUP(A319,SOURCE!B:S,15,0))),"")&amp;
TEXT(A319,"???0")&amp;IF(VLOOKUP(A319,SOURCE!B:S,16,0)="","","   "&amp;VLOOKUP(A319,SOURCE!B:S,16,0)
))))
)</f>
        <v>#define ITM_STtoKG                   307</v>
      </c>
    </row>
    <row r="320" customFormat="false" ht="15.75" hidden="false" customHeight="false" outlineLevel="0" collapsed="false">
      <c r="A320" s="0" t="n">
        <f aca="false">C319</f>
        <v>308</v>
      </c>
      <c r="B320" s="0" t="str">
        <f aca="false">VLOOKUP(A320,SOURCE!B:S,15,0)</f>
        <v>ITM_0308</v>
      </c>
      <c r="C320" s="0" t="n">
        <f aca="false">IF(
ISNUMBER(INDEX(SOURCE!B:B,MATCH(A320,SOURCE!B:B,0)+1)),
  VALUE(INDEX(SOURCE!B:B,MATCH(A320,SOURCE!B:B,0)+1)),
  "")</f>
        <v>309</v>
      </c>
      <c r="D320" s="265" t="str">
        <f aca="false">IF(A320&lt;&gt;INT(A320),B320,
IF(A320&lt;0,VLOOKUP(A320,lookups!A$1:B$25,2,0),
IF(ISNA(B320),"",
IF(OR(ISBLANK(A320),ISNA(B320),B320=0),
"",
"#define "&amp;
VLOOKUP(A320,SOURCE!B:S,15,0)&amp;IF(lookups!$N$2-LEN(VLOOKUP(A320,SOURCE!B:S,15,0))&gt;=0,REPT(" ",lookups!$N$2-LEN(VLOOKUP(A320,SOURCE!B:S,15,0))),"")&amp;
TEXT(A320,"???0")&amp;IF(VLOOKUP(A320,SOURCE!B:S,16,0)="","","   "&amp;VLOOKUP(A320,SOURCE!B:S,16,0)
))))
)</f>
        <v>#define ITM_0308                     308</v>
      </c>
    </row>
    <row r="321" customFormat="false" ht="15.75" hidden="false" customHeight="false" outlineLevel="0" collapsed="false">
      <c r="A321" s="0" t="n">
        <f aca="false">C320</f>
        <v>309</v>
      </c>
      <c r="B321" s="0" t="str">
        <f aca="false">VLOOKUP(A321,SOURCE!B:S,15,0)</f>
        <v>ITM_0309</v>
      </c>
      <c r="C321" s="0" t="n">
        <f aca="false">IF(
ISNUMBER(INDEX(SOURCE!B:B,MATCH(A321,SOURCE!B:B,0)+1)),
  VALUE(INDEX(SOURCE!B:B,MATCH(A321,SOURCE!B:B,0)+1)),
  "")</f>
        <v>310</v>
      </c>
      <c r="D321" s="265" t="str">
        <f aca="false">IF(A321&lt;&gt;INT(A321),B321,
IF(A321&lt;0,VLOOKUP(A321,lookups!A$1:B$25,2,0),
IF(ISNA(B321),"",
IF(OR(ISBLANK(A321),ISNA(B321),B321=0),
"",
"#define "&amp;
VLOOKUP(A321,SOURCE!B:S,15,0)&amp;IF(lookups!$N$2-LEN(VLOOKUP(A321,SOURCE!B:S,15,0))&gt;=0,REPT(" ",lookups!$N$2-LEN(VLOOKUP(A321,SOURCE!B:S,15,0))),"")&amp;
TEXT(A321,"???0")&amp;IF(VLOOKUP(A321,SOURCE!B:S,16,0)="","","   "&amp;VLOOKUP(A321,SOURCE!B:S,16,0)
))))
)</f>
        <v>#define ITM_0309                     309</v>
      </c>
    </row>
    <row r="322" customFormat="false" ht="15.75" hidden="false" customHeight="false" outlineLevel="0" collapsed="false">
      <c r="A322" s="0" t="n">
        <f aca="false">C321</f>
        <v>310</v>
      </c>
      <c r="B322" s="0" t="str">
        <f aca="false">VLOOKUP(A322,SOURCE!B:S,15,0)</f>
        <v>ITM_KGtoTON</v>
      </c>
      <c r="C322" s="0" t="n">
        <f aca="false">IF(
ISNUMBER(INDEX(SOURCE!B:B,MATCH(A322,SOURCE!B:B,0)+1)),
  VALUE(INDEX(SOURCE!B:B,MATCH(A322,SOURCE!B:B,0)+1)),
  "")</f>
        <v>311</v>
      </c>
      <c r="D322" s="265" t="str">
        <f aca="false">IF(A322&lt;&gt;INT(A322),B322,
IF(A322&lt;0,VLOOKUP(A322,lookups!A$1:B$25,2,0),
IF(ISNA(B322),"",
IF(OR(ISBLANK(A322),ISNA(B322),B322=0),
"",
"#define "&amp;
VLOOKUP(A322,SOURCE!B:S,15,0)&amp;IF(lookups!$N$2-LEN(VLOOKUP(A322,SOURCE!B:S,15,0))&gt;=0,REPT(" ",lookups!$N$2-LEN(VLOOKUP(A322,SOURCE!B:S,15,0))),"")&amp;
TEXT(A322,"???0")&amp;IF(VLOOKUP(A322,SOURCE!B:S,16,0)="","","   "&amp;VLOOKUP(A322,SOURCE!B:S,16,0)
))))
)</f>
        <v>#define ITM_KGtoTON                  310</v>
      </c>
    </row>
    <row r="323" customFormat="false" ht="15.75" hidden="false" customHeight="false" outlineLevel="0" collapsed="false">
      <c r="A323" s="0" t="n">
        <f aca="false">C322</f>
        <v>311</v>
      </c>
      <c r="B323" s="0" t="str">
        <f aca="false">VLOOKUP(A323,SOURCE!B:S,15,0)</f>
        <v>ITM_KGtoLIANG</v>
      </c>
      <c r="C323" s="0" t="n">
        <f aca="false">IF(
ISNUMBER(INDEX(SOURCE!B:B,MATCH(A323,SOURCE!B:B,0)+1)),
  VALUE(INDEX(SOURCE!B:B,MATCH(A323,SOURCE!B:B,0)+1)),
  "")</f>
        <v>312</v>
      </c>
      <c r="D323" s="265" t="str">
        <f aca="false">IF(A323&lt;&gt;INT(A323),B323,
IF(A323&lt;0,VLOOKUP(A323,lookups!A$1:B$25,2,0),
IF(ISNA(B323),"",
IF(OR(ISBLANK(A323),ISNA(B323),B323=0),
"",
"#define "&amp;
VLOOKUP(A323,SOURCE!B:S,15,0)&amp;IF(lookups!$N$2-LEN(VLOOKUP(A323,SOURCE!B:S,15,0))&gt;=0,REPT(" ",lookups!$N$2-LEN(VLOOKUP(A323,SOURCE!B:S,15,0))),"")&amp;
TEXT(A323,"???0")&amp;IF(VLOOKUP(A323,SOURCE!B:S,16,0)="","","   "&amp;VLOOKUP(A323,SOURCE!B:S,16,0)
))))
)</f>
        <v>#define ITM_KGtoLIANG                311</v>
      </c>
    </row>
    <row r="324" customFormat="false" ht="15.75" hidden="false" customHeight="false" outlineLevel="0" collapsed="false">
      <c r="A324" s="0" t="n">
        <f aca="false">C323</f>
        <v>312</v>
      </c>
      <c r="B324" s="0" t="str">
        <f aca="false">VLOOKUP(A324,SOURCE!B:S,15,0)</f>
        <v>ITM_0312</v>
      </c>
      <c r="C324" s="0" t="n">
        <f aca="false">IF(
ISNUMBER(INDEX(SOURCE!B:B,MATCH(A324,SOURCE!B:B,0)+1)),
  VALUE(INDEX(SOURCE!B:B,MATCH(A324,SOURCE!B:B,0)+1)),
  "")</f>
        <v>313</v>
      </c>
      <c r="D324" s="265" t="str">
        <f aca="false">IF(A324&lt;&gt;INT(A324),B324,
IF(A324&lt;0,VLOOKUP(A324,lookups!A$1:B$25,2,0),
IF(ISNA(B324),"",
IF(OR(ISBLANK(A324),ISNA(B324),B324=0),
"",
"#define "&amp;
VLOOKUP(A324,SOURCE!B:S,15,0)&amp;IF(lookups!$N$2-LEN(VLOOKUP(A324,SOURCE!B:S,15,0))&gt;=0,REPT(" ",lookups!$N$2-LEN(VLOOKUP(A324,SOURCE!B:S,15,0))),"")&amp;
TEXT(A324,"???0")&amp;IF(VLOOKUP(A324,SOURCE!B:S,16,0)="","","   "&amp;VLOOKUP(A324,SOURCE!B:S,16,0)
))))
)</f>
        <v>#define ITM_0312                     312</v>
      </c>
    </row>
    <row r="325" customFormat="false" ht="15.75" hidden="false" customHeight="false" outlineLevel="0" collapsed="false">
      <c r="A325" s="0" t="n">
        <f aca="false">C324</f>
        <v>313</v>
      </c>
      <c r="B325" s="0" t="str">
        <f aca="false">VLOOKUP(A325,SOURCE!B:S,15,0)</f>
        <v>ITM_TONtoKG</v>
      </c>
      <c r="C325" s="0" t="n">
        <f aca="false">IF(
ISNUMBER(INDEX(SOURCE!B:B,MATCH(A325,SOURCE!B:B,0)+1)),
  VALUE(INDEX(SOURCE!B:B,MATCH(A325,SOURCE!B:B,0)+1)),
  "")</f>
        <v>314</v>
      </c>
      <c r="D325" s="265" t="str">
        <f aca="false">IF(A325&lt;&gt;INT(A325),B325,
IF(A325&lt;0,VLOOKUP(A325,lookups!A$1:B$25,2,0),
IF(ISNA(B325),"",
IF(OR(ISBLANK(A325),ISNA(B325),B325=0),
"",
"#define "&amp;
VLOOKUP(A325,SOURCE!B:S,15,0)&amp;IF(lookups!$N$2-LEN(VLOOKUP(A325,SOURCE!B:S,15,0))&gt;=0,REPT(" ",lookups!$N$2-LEN(VLOOKUP(A325,SOURCE!B:S,15,0))),"")&amp;
TEXT(A325,"???0")&amp;IF(VLOOKUP(A325,SOURCE!B:S,16,0)="","","   "&amp;VLOOKUP(A325,SOURCE!B:S,16,0)
))))
)</f>
        <v>#define ITM_TONtoKG                  313</v>
      </c>
    </row>
    <row r="326" customFormat="false" ht="15.75" hidden="false" customHeight="false" outlineLevel="0" collapsed="false">
      <c r="A326" s="0" t="n">
        <f aca="false">C325</f>
        <v>314</v>
      </c>
      <c r="B326" s="0" t="str">
        <f aca="false">VLOOKUP(A326,SOURCE!B:S,15,0)</f>
        <v>ITM_LIANGtoKG</v>
      </c>
      <c r="C326" s="0" t="n">
        <f aca="false">IF(
ISNUMBER(INDEX(SOURCE!B:B,MATCH(A326,SOURCE!B:B,0)+1)),
  VALUE(INDEX(SOURCE!B:B,MATCH(A326,SOURCE!B:B,0)+1)),
  "")</f>
        <v>315</v>
      </c>
      <c r="D326" s="265" t="str">
        <f aca="false">IF(A326&lt;&gt;INT(A326),B326,
IF(A326&lt;0,VLOOKUP(A326,lookups!A$1:B$25,2,0),
IF(ISNA(B326),"",
IF(OR(ISBLANK(A326),ISNA(B326),B326=0),
"",
"#define "&amp;
VLOOKUP(A326,SOURCE!B:S,15,0)&amp;IF(lookups!$N$2-LEN(VLOOKUP(A326,SOURCE!B:S,15,0))&gt;=0,REPT(" ",lookups!$N$2-LEN(VLOOKUP(A326,SOURCE!B:S,15,0))),"")&amp;
TEXT(A326,"???0")&amp;IF(VLOOKUP(A326,SOURCE!B:S,16,0)="","","   "&amp;VLOOKUP(A326,SOURCE!B:S,16,0)
))))
)</f>
        <v>#define ITM_LIANGtoKG                314</v>
      </c>
    </row>
    <row r="327" customFormat="false" ht="15.75" hidden="false" customHeight="false" outlineLevel="0" collapsed="false">
      <c r="A327" s="0" t="n">
        <f aca="false">C326</f>
        <v>315</v>
      </c>
      <c r="B327" s="0" t="str">
        <f aca="false">VLOOKUP(A327,SOURCE!B:S,15,0)</f>
        <v>ITM_0315</v>
      </c>
      <c r="C327" s="0" t="n">
        <f aca="false">IF(
ISNUMBER(INDEX(SOURCE!B:B,MATCH(A327,SOURCE!B:B,0)+1)),
  VALUE(INDEX(SOURCE!B:B,MATCH(A327,SOURCE!B:B,0)+1)),
  "")</f>
        <v>316</v>
      </c>
      <c r="D327" s="265" t="str">
        <f aca="false">IF(A327&lt;&gt;INT(A327),B327,
IF(A327&lt;0,VLOOKUP(A327,lookups!A$1:B$25,2,0),
IF(ISNA(B327),"",
IF(OR(ISBLANK(A327),ISNA(B327),B327=0),
"",
"#define "&amp;
VLOOKUP(A327,SOURCE!B:S,15,0)&amp;IF(lookups!$N$2-LEN(VLOOKUP(A327,SOURCE!B:S,15,0))&gt;=0,REPT(" ",lookups!$N$2-LEN(VLOOKUP(A327,SOURCE!B:S,15,0))),"")&amp;
TEXT(A327,"???0")&amp;IF(VLOOKUP(A327,SOURCE!B:S,16,0)="","","   "&amp;VLOOKUP(A327,SOURCE!B:S,16,0)
))))
)</f>
        <v>#define ITM_0315                     315</v>
      </c>
    </row>
    <row r="328" customFormat="false" ht="15.75" hidden="false" customHeight="false" outlineLevel="0" collapsed="false">
      <c r="A328" s="0" t="n">
        <f aca="false">C327</f>
        <v>316</v>
      </c>
      <c r="B328" s="0" t="str">
        <f aca="false">VLOOKUP(A328,SOURCE!B:S,15,0)</f>
        <v>ITM_GtoTRZ</v>
      </c>
      <c r="C328" s="0" t="n">
        <f aca="false">IF(
ISNUMBER(INDEX(SOURCE!B:B,MATCH(A328,SOURCE!B:B,0)+1)),
  VALUE(INDEX(SOURCE!B:B,MATCH(A328,SOURCE!B:B,0)+1)),
  "")</f>
        <v>317</v>
      </c>
      <c r="D328" s="265" t="str">
        <f aca="false">IF(A328&lt;&gt;INT(A328),B328,
IF(A328&lt;0,VLOOKUP(A328,lookups!A$1:B$25,2,0),
IF(ISNA(B328),"",
IF(OR(ISBLANK(A328),ISNA(B328),B328=0),
"",
"#define "&amp;
VLOOKUP(A328,SOURCE!B:S,15,0)&amp;IF(lookups!$N$2-LEN(VLOOKUP(A328,SOURCE!B:S,15,0))&gt;=0,REPT(" ",lookups!$N$2-LEN(VLOOKUP(A328,SOURCE!B:S,15,0))),"")&amp;
TEXT(A328,"???0")&amp;IF(VLOOKUP(A328,SOURCE!B:S,16,0)="","","   "&amp;VLOOKUP(A328,SOURCE!B:S,16,0)
))))
)</f>
        <v>#define ITM_GtoTRZ                   316</v>
      </c>
    </row>
    <row r="329" customFormat="false" ht="15.75" hidden="false" customHeight="false" outlineLevel="0" collapsed="false">
      <c r="A329" s="0" t="n">
        <f aca="false">C328</f>
        <v>317</v>
      </c>
      <c r="B329" s="0" t="str">
        <f aca="false">VLOOKUP(A329,SOURCE!B:S,15,0)</f>
        <v>ITM_0317</v>
      </c>
      <c r="C329" s="0" t="n">
        <f aca="false">IF(
ISNUMBER(INDEX(SOURCE!B:B,MATCH(A329,SOURCE!B:B,0)+1)),
  VALUE(INDEX(SOURCE!B:B,MATCH(A329,SOURCE!B:B,0)+1)),
  "")</f>
        <v>318</v>
      </c>
      <c r="D329" s="265" t="str">
        <f aca="false">IF(A329&lt;&gt;INT(A329),B329,
IF(A329&lt;0,VLOOKUP(A329,lookups!A$1:B$25,2,0),
IF(ISNA(B329),"",
IF(OR(ISBLANK(A329),ISNA(B329),B329=0),
"",
"#define "&amp;
VLOOKUP(A329,SOURCE!B:S,15,0)&amp;IF(lookups!$N$2-LEN(VLOOKUP(A329,SOURCE!B:S,15,0))&gt;=0,REPT(" ",lookups!$N$2-LEN(VLOOKUP(A329,SOURCE!B:S,15,0))),"")&amp;
TEXT(A329,"???0")&amp;IF(VLOOKUP(A329,SOURCE!B:S,16,0)="","","   "&amp;VLOOKUP(A329,SOURCE!B:S,16,0)
))))
)</f>
        <v>#define ITM_0317                     317</v>
      </c>
    </row>
    <row r="330" customFormat="false" ht="15.75" hidden="false" customHeight="false" outlineLevel="0" collapsed="false">
      <c r="A330" s="0" t="n">
        <f aca="false">C329</f>
        <v>318</v>
      </c>
      <c r="B330" s="0" t="str">
        <f aca="false">VLOOKUP(A330,SOURCE!B:S,15,0)</f>
        <v>ITM_TRZtoG</v>
      </c>
      <c r="C330" s="0" t="n">
        <f aca="false">IF(
ISNUMBER(INDEX(SOURCE!B:B,MATCH(A330,SOURCE!B:B,0)+1)),
  VALUE(INDEX(SOURCE!B:B,MATCH(A330,SOURCE!B:B,0)+1)),
  "")</f>
        <v>319</v>
      </c>
      <c r="D330" s="265" t="str">
        <f aca="false">IF(A330&lt;&gt;INT(A330),B330,
IF(A330&lt;0,VLOOKUP(A330,lookups!A$1:B$25,2,0),
IF(ISNA(B330),"",
IF(OR(ISBLANK(A330),ISNA(B330),B330=0),
"",
"#define "&amp;
VLOOKUP(A330,SOURCE!B:S,15,0)&amp;IF(lookups!$N$2-LEN(VLOOKUP(A330,SOURCE!B:S,15,0))&gt;=0,REPT(" ",lookups!$N$2-LEN(VLOOKUP(A330,SOURCE!B:S,15,0))),"")&amp;
TEXT(A330,"???0")&amp;IF(VLOOKUP(A330,SOURCE!B:S,16,0)="","","   "&amp;VLOOKUP(A330,SOURCE!B:S,16,0)
))))
)</f>
        <v>#define ITM_TRZtoG                   318</v>
      </c>
    </row>
    <row r="331" customFormat="false" ht="15.75" hidden="false" customHeight="false" outlineLevel="0" collapsed="false">
      <c r="A331" s="0" t="n">
        <f aca="false">C330</f>
        <v>319</v>
      </c>
      <c r="B331" s="0" t="str">
        <f aca="false">VLOOKUP(A331,SOURCE!B:S,15,0)</f>
        <v>ITM_0319</v>
      </c>
      <c r="C331" s="0" t="n">
        <f aca="false">IF(
ISNUMBER(INDEX(SOURCE!B:B,MATCH(A331,SOURCE!B:B,0)+1)),
  VALUE(INDEX(SOURCE!B:B,MATCH(A331,SOURCE!B:B,0)+1)),
  "")</f>
        <v>320</v>
      </c>
      <c r="D331" s="265" t="str">
        <f aca="false">IF(A331&lt;&gt;INT(A331),B331,
IF(A331&lt;0,VLOOKUP(A331,lookups!A$1:B$25,2,0),
IF(ISNA(B331),"",
IF(OR(ISBLANK(A331),ISNA(B331),B331=0),
"",
"#define "&amp;
VLOOKUP(A331,SOURCE!B:S,15,0)&amp;IF(lookups!$N$2-LEN(VLOOKUP(A331,SOURCE!B:S,15,0))&gt;=0,REPT(" ",lookups!$N$2-LEN(VLOOKUP(A331,SOURCE!B:S,15,0))),"")&amp;
TEXT(A331,"???0")&amp;IF(VLOOKUP(A331,SOURCE!B:S,16,0)="","","   "&amp;VLOOKUP(A331,SOURCE!B:S,16,0)
))))
)</f>
        <v>#define ITM_0319                     319</v>
      </c>
    </row>
    <row r="332" customFormat="false" ht="15.75" hidden="false" customHeight="false" outlineLevel="0" collapsed="false">
      <c r="A332" s="0" t="n">
        <f aca="false">C331</f>
        <v>320</v>
      </c>
      <c r="B332" s="0" t="str">
        <f aca="false">VLOOKUP(A332,SOURCE!B:S,15,0)</f>
        <v>ITM_LBFtoN</v>
      </c>
      <c r="C332" s="0" t="n">
        <f aca="false">IF(
ISNUMBER(INDEX(SOURCE!B:B,MATCH(A332,SOURCE!B:B,0)+1)),
  VALUE(INDEX(SOURCE!B:B,MATCH(A332,SOURCE!B:B,0)+1)),
  "")</f>
        <v>321</v>
      </c>
      <c r="D332" s="265" t="str">
        <f aca="false">IF(A332&lt;&gt;INT(A332),B332,
IF(A332&lt;0,VLOOKUP(A332,lookups!A$1:B$25,2,0),
IF(ISNA(B332),"",
IF(OR(ISBLANK(A332),ISNA(B332),B332=0),
"",
"#define "&amp;
VLOOKUP(A332,SOURCE!B:S,15,0)&amp;IF(lookups!$N$2-LEN(VLOOKUP(A332,SOURCE!B:S,15,0))&gt;=0,REPT(" ",lookups!$N$2-LEN(VLOOKUP(A332,SOURCE!B:S,15,0))),"")&amp;
TEXT(A332,"???0")&amp;IF(VLOOKUP(A332,SOURCE!B:S,16,0)="","","   "&amp;VLOOKUP(A332,SOURCE!B:S,16,0)
))))
)</f>
        <v>#define ITM_LBFtoN                   320</v>
      </c>
    </row>
    <row r="333" customFormat="false" ht="15.75" hidden="false" customHeight="false" outlineLevel="0" collapsed="false">
      <c r="A333" s="0" t="n">
        <f aca="false">C332</f>
        <v>321</v>
      </c>
      <c r="B333" s="0" t="str">
        <f aca="false">VLOOKUP(A333,SOURCE!B:S,15,0)</f>
        <v>ITM_NtoLBF</v>
      </c>
      <c r="C333" s="0" t="n">
        <f aca="false">IF(
ISNUMBER(INDEX(SOURCE!B:B,MATCH(A333,SOURCE!B:B,0)+1)),
  VALUE(INDEX(SOURCE!B:B,MATCH(A333,SOURCE!B:B,0)+1)),
  "")</f>
        <v>322</v>
      </c>
      <c r="D333" s="265" t="str">
        <f aca="false">IF(A333&lt;&gt;INT(A333),B333,
IF(A333&lt;0,VLOOKUP(A333,lookups!A$1:B$25,2,0),
IF(ISNA(B333),"",
IF(OR(ISBLANK(A333),ISNA(B333),B333=0),
"",
"#define "&amp;
VLOOKUP(A333,SOURCE!B:S,15,0)&amp;IF(lookups!$N$2-LEN(VLOOKUP(A333,SOURCE!B:S,15,0))&gt;=0,REPT(" ",lookups!$N$2-LEN(VLOOKUP(A333,SOURCE!B:S,15,0))),"")&amp;
TEXT(A333,"???0")&amp;IF(VLOOKUP(A333,SOURCE!B:S,16,0)="","","   "&amp;VLOOKUP(A333,SOURCE!B:S,16,0)
))))
)</f>
        <v>#define ITM_NtoLBF                   321</v>
      </c>
    </row>
    <row r="334" customFormat="false" ht="15.75" hidden="false" customHeight="false" outlineLevel="0" collapsed="false">
      <c r="A334" s="0" t="n">
        <f aca="false">C333</f>
        <v>322</v>
      </c>
      <c r="B334" s="0" t="str">
        <f aca="false">VLOOKUP(A334,SOURCE!B:S,15,0)</f>
        <v>ITM_LYtoM</v>
      </c>
      <c r="C334" s="0" t="n">
        <f aca="false">IF(
ISNUMBER(INDEX(SOURCE!B:B,MATCH(A334,SOURCE!B:B,0)+1)),
  VALUE(INDEX(SOURCE!B:B,MATCH(A334,SOURCE!B:B,0)+1)),
  "")</f>
        <v>323</v>
      </c>
      <c r="D334" s="265" t="str">
        <f aca="false">IF(A334&lt;&gt;INT(A334),B334,
IF(A334&lt;0,VLOOKUP(A334,lookups!A$1:B$25,2,0),
IF(ISNA(B334),"",
IF(OR(ISBLANK(A334),ISNA(B334),B334=0),
"",
"#define "&amp;
VLOOKUP(A334,SOURCE!B:S,15,0)&amp;IF(lookups!$N$2-LEN(VLOOKUP(A334,SOURCE!B:S,15,0))&gt;=0,REPT(" ",lookups!$N$2-LEN(VLOOKUP(A334,SOURCE!B:S,15,0))),"")&amp;
TEXT(A334,"???0")&amp;IF(VLOOKUP(A334,SOURCE!B:S,16,0)="","","   "&amp;VLOOKUP(A334,SOURCE!B:S,16,0)
))))
)</f>
        <v>#define ITM_LYtoM                    322</v>
      </c>
    </row>
    <row r="335" customFormat="false" ht="15.75" hidden="false" customHeight="false" outlineLevel="0" collapsed="false">
      <c r="A335" s="0" t="n">
        <f aca="false">C334</f>
        <v>323</v>
      </c>
      <c r="B335" s="0" t="str">
        <f aca="false">VLOOKUP(A335,SOURCE!B:S,15,0)</f>
        <v>ITM_MtoLY</v>
      </c>
      <c r="C335" s="0" t="n">
        <f aca="false">IF(
ISNUMBER(INDEX(SOURCE!B:B,MATCH(A335,SOURCE!B:B,0)+1)),
  VALUE(INDEX(SOURCE!B:B,MATCH(A335,SOURCE!B:B,0)+1)),
  "")</f>
        <v>324</v>
      </c>
      <c r="D335" s="265" t="str">
        <f aca="false">IF(A335&lt;&gt;INT(A335),B335,
IF(A335&lt;0,VLOOKUP(A335,lookups!A$1:B$25,2,0),
IF(ISNA(B335),"",
IF(OR(ISBLANK(A335),ISNA(B335),B335=0),
"",
"#define "&amp;
VLOOKUP(A335,SOURCE!B:S,15,0)&amp;IF(lookups!$N$2-LEN(VLOOKUP(A335,SOURCE!B:S,15,0))&gt;=0,REPT(" ",lookups!$N$2-LEN(VLOOKUP(A335,SOURCE!B:S,15,0))),"")&amp;
TEXT(A335,"???0")&amp;IF(VLOOKUP(A335,SOURCE!B:S,16,0)="","","   "&amp;VLOOKUP(A335,SOURCE!B:S,16,0)
))))
)</f>
        <v>#define ITM_MtoLY                    323</v>
      </c>
    </row>
    <row r="336" customFormat="false" ht="15.75" hidden="false" customHeight="false" outlineLevel="0" collapsed="false">
      <c r="A336" s="0" t="n">
        <f aca="false">C335</f>
        <v>324</v>
      </c>
      <c r="B336" s="0" t="str">
        <f aca="false">VLOOKUP(A336,SOURCE!B:S,15,0)</f>
        <v>ITM_MMHGtoPA</v>
      </c>
      <c r="C336" s="0" t="n">
        <f aca="false">IF(
ISNUMBER(INDEX(SOURCE!B:B,MATCH(A336,SOURCE!B:B,0)+1)),
  VALUE(INDEX(SOURCE!B:B,MATCH(A336,SOURCE!B:B,0)+1)),
  "")</f>
        <v>325</v>
      </c>
      <c r="D336" s="265" t="str">
        <f aca="false">IF(A336&lt;&gt;INT(A336),B336,
IF(A336&lt;0,VLOOKUP(A336,lookups!A$1:B$25,2,0),
IF(ISNA(B336),"",
IF(OR(ISBLANK(A336),ISNA(B336),B336=0),
"",
"#define "&amp;
VLOOKUP(A336,SOURCE!B:S,15,0)&amp;IF(lookups!$N$2-LEN(VLOOKUP(A336,SOURCE!B:S,15,0))&gt;=0,REPT(" ",lookups!$N$2-LEN(VLOOKUP(A336,SOURCE!B:S,15,0))),"")&amp;
TEXT(A336,"???0")&amp;IF(VLOOKUP(A336,SOURCE!B:S,16,0)="","","   "&amp;VLOOKUP(A336,SOURCE!B:S,16,0)
))))
)</f>
        <v>#define ITM_MMHGtoPA                 324</v>
      </c>
    </row>
    <row r="337" customFormat="false" ht="15.75" hidden="false" customHeight="false" outlineLevel="0" collapsed="false">
      <c r="A337" s="0" t="n">
        <f aca="false">C336</f>
        <v>325</v>
      </c>
      <c r="B337" s="0" t="str">
        <f aca="false">VLOOKUP(A337,SOURCE!B:S,15,0)</f>
        <v>ITM_0325</v>
      </c>
      <c r="C337" s="0" t="n">
        <f aca="false">IF(
ISNUMBER(INDEX(SOURCE!B:B,MATCH(A337,SOURCE!B:B,0)+1)),
  VALUE(INDEX(SOURCE!B:B,MATCH(A337,SOURCE!B:B,0)+1)),
  "")</f>
        <v>326</v>
      </c>
      <c r="D337" s="265" t="str">
        <f aca="false">IF(A337&lt;&gt;INT(A337),B337,
IF(A337&lt;0,VLOOKUP(A337,lookups!A$1:B$25,2,0),
IF(ISNA(B337),"",
IF(OR(ISBLANK(A337),ISNA(B337),B337=0),
"",
"#define "&amp;
VLOOKUP(A337,SOURCE!B:S,15,0)&amp;IF(lookups!$N$2-LEN(VLOOKUP(A337,SOURCE!B:S,15,0))&gt;=0,REPT(" ",lookups!$N$2-LEN(VLOOKUP(A337,SOURCE!B:S,15,0))),"")&amp;
TEXT(A337,"???0")&amp;IF(VLOOKUP(A337,SOURCE!B:S,16,0)="","","   "&amp;VLOOKUP(A337,SOURCE!B:S,16,0)
))))
)</f>
        <v>#define ITM_0325                     325</v>
      </c>
    </row>
    <row r="338" customFormat="false" ht="15.75" hidden="false" customHeight="false" outlineLevel="0" collapsed="false">
      <c r="A338" s="0" t="n">
        <f aca="false">C337</f>
        <v>326</v>
      </c>
      <c r="B338" s="0" t="str">
        <f aca="false">VLOOKUP(A338,SOURCE!B:S,15,0)</f>
        <v>ITM_PAtoMMHG</v>
      </c>
      <c r="C338" s="0" t="n">
        <f aca="false">IF(
ISNUMBER(INDEX(SOURCE!B:B,MATCH(A338,SOURCE!B:B,0)+1)),
  VALUE(INDEX(SOURCE!B:B,MATCH(A338,SOURCE!B:B,0)+1)),
  "")</f>
        <v>327</v>
      </c>
      <c r="D338" s="265" t="str">
        <f aca="false">IF(A338&lt;&gt;INT(A338),B338,
IF(A338&lt;0,VLOOKUP(A338,lookups!A$1:B$25,2,0),
IF(ISNA(B338),"",
IF(OR(ISBLANK(A338),ISNA(B338),B338=0),
"",
"#define "&amp;
VLOOKUP(A338,SOURCE!B:S,15,0)&amp;IF(lookups!$N$2-LEN(VLOOKUP(A338,SOURCE!B:S,15,0))&gt;=0,REPT(" ",lookups!$N$2-LEN(VLOOKUP(A338,SOURCE!B:S,15,0))),"")&amp;
TEXT(A338,"???0")&amp;IF(VLOOKUP(A338,SOURCE!B:S,16,0)="","","   "&amp;VLOOKUP(A338,SOURCE!B:S,16,0)
))))
)</f>
        <v>#define ITM_PAtoMMHG                 326</v>
      </c>
    </row>
    <row r="339" customFormat="false" ht="15.75" hidden="false" customHeight="false" outlineLevel="0" collapsed="false">
      <c r="A339" s="0" t="n">
        <f aca="false">C338</f>
        <v>327</v>
      </c>
      <c r="B339" s="0" t="str">
        <f aca="false">VLOOKUP(A339,SOURCE!B:S,15,0)</f>
        <v>ITM_0327</v>
      </c>
      <c r="C339" s="0" t="n">
        <f aca="false">IF(
ISNUMBER(INDEX(SOURCE!B:B,MATCH(A339,SOURCE!B:B,0)+1)),
  VALUE(INDEX(SOURCE!B:B,MATCH(A339,SOURCE!B:B,0)+1)),
  "")</f>
        <v>328</v>
      </c>
      <c r="D339" s="265" t="str">
        <f aca="false">IF(A339&lt;&gt;INT(A339),B339,
IF(A339&lt;0,VLOOKUP(A339,lookups!A$1:B$25,2,0),
IF(ISNA(B339),"",
IF(OR(ISBLANK(A339),ISNA(B339),B339=0),
"",
"#define "&amp;
VLOOKUP(A339,SOURCE!B:S,15,0)&amp;IF(lookups!$N$2-LEN(VLOOKUP(A339,SOURCE!B:S,15,0))&gt;=0,REPT(" ",lookups!$N$2-LEN(VLOOKUP(A339,SOURCE!B:S,15,0))),"")&amp;
TEXT(A339,"???0")&amp;IF(VLOOKUP(A339,SOURCE!B:S,16,0)="","","   "&amp;VLOOKUP(A339,SOURCE!B:S,16,0)
))))
)</f>
        <v>#define ITM_0327                     327</v>
      </c>
    </row>
    <row r="340" customFormat="false" ht="15.75" hidden="false" customHeight="false" outlineLevel="0" collapsed="false">
      <c r="A340" s="0" t="n">
        <f aca="false">C339</f>
        <v>328</v>
      </c>
      <c r="B340" s="0" t="str">
        <f aca="false">VLOOKUP(A340,SOURCE!B:S,15,0)</f>
        <v>ITM_MItoKM</v>
      </c>
      <c r="C340" s="0" t="n">
        <f aca="false">IF(
ISNUMBER(INDEX(SOURCE!B:B,MATCH(A340,SOURCE!B:B,0)+1)),
  VALUE(INDEX(SOURCE!B:B,MATCH(A340,SOURCE!B:B,0)+1)),
  "")</f>
        <v>329</v>
      </c>
      <c r="D340" s="265" t="str">
        <f aca="false">IF(A340&lt;&gt;INT(A340),B340,
IF(A340&lt;0,VLOOKUP(A340,lookups!A$1:B$25,2,0),
IF(ISNA(B340),"",
IF(OR(ISBLANK(A340),ISNA(B340),B340=0),
"",
"#define "&amp;
VLOOKUP(A340,SOURCE!B:S,15,0)&amp;IF(lookups!$N$2-LEN(VLOOKUP(A340,SOURCE!B:S,15,0))&gt;=0,REPT(" ",lookups!$N$2-LEN(VLOOKUP(A340,SOURCE!B:S,15,0))),"")&amp;
TEXT(A340,"???0")&amp;IF(VLOOKUP(A340,SOURCE!B:S,16,0)="","","   "&amp;VLOOKUP(A340,SOURCE!B:S,16,0)
))))
)</f>
        <v>#define ITM_MItoKM                   328</v>
      </c>
    </row>
    <row r="341" customFormat="false" ht="15.75" hidden="false" customHeight="false" outlineLevel="0" collapsed="false">
      <c r="A341" s="0" t="n">
        <f aca="false">C340</f>
        <v>329</v>
      </c>
      <c r="B341" s="0" t="str">
        <f aca="false">VLOOKUP(A341,SOURCE!B:S,15,0)</f>
        <v>ITM_KMtoMI</v>
      </c>
      <c r="C341" s="0" t="n">
        <f aca="false">IF(
ISNUMBER(INDEX(SOURCE!B:B,MATCH(A341,SOURCE!B:B,0)+1)),
  VALUE(INDEX(SOURCE!B:B,MATCH(A341,SOURCE!B:B,0)+1)),
  "")</f>
        <v>330</v>
      </c>
      <c r="D341" s="265" t="str">
        <f aca="false">IF(A341&lt;&gt;INT(A341),B341,
IF(A341&lt;0,VLOOKUP(A341,lookups!A$1:B$25,2,0),
IF(ISNA(B341),"",
IF(OR(ISBLANK(A341),ISNA(B341),B341=0),
"",
"#define "&amp;
VLOOKUP(A341,SOURCE!B:S,15,0)&amp;IF(lookups!$N$2-LEN(VLOOKUP(A341,SOURCE!B:S,15,0))&gt;=0,REPT(" ",lookups!$N$2-LEN(VLOOKUP(A341,SOURCE!B:S,15,0))),"")&amp;
TEXT(A341,"???0")&amp;IF(VLOOKUP(A341,SOURCE!B:S,16,0)="","","   "&amp;VLOOKUP(A341,SOURCE!B:S,16,0)
))))
)</f>
        <v>#define ITM_KMtoMI                   329</v>
      </c>
    </row>
    <row r="342" customFormat="false" ht="15.75" hidden="false" customHeight="false" outlineLevel="0" collapsed="false">
      <c r="A342" s="0" t="n">
        <f aca="false">C341</f>
        <v>330</v>
      </c>
      <c r="B342" s="0" t="str">
        <f aca="false">VLOOKUP(A342,SOURCE!B:S,15,0)</f>
        <v>ITM_KMtoNMI</v>
      </c>
      <c r="C342" s="0" t="n">
        <f aca="false">IF(
ISNUMBER(INDEX(SOURCE!B:B,MATCH(A342,SOURCE!B:B,0)+1)),
  VALUE(INDEX(SOURCE!B:B,MATCH(A342,SOURCE!B:B,0)+1)),
  "")</f>
        <v>331</v>
      </c>
      <c r="D342" s="265" t="str">
        <f aca="false">IF(A342&lt;&gt;INT(A342),B342,
IF(A342&lt;0,VLOOKUP(A342,lookups!A$1:B$25,2,0),
IF(ISNA(B342),"",
IF(OR(ISBLANK(A342),ISNA(B342),B342=0),
"",
"#define "&amp;
VLOOKUP(A342,SOURCE!B:S,15,0)&amp;IF(lookups!$N$2-LEN(VLOOKUP(A342,SOURCE!B:S,15,0))&gt;=0,REPT(" ",lookups!$N$2-LEN(VLOOKUP(A342,SOURCE!B:S,15,0))),"")&amp;
TEXT(A342,"???0")&amp;IF(VLOOKUP(A342,SOURCE!B:S,16,0)="","","   "&amp;VLOOKUP(A342,SOURCE!B:S,16,0)
))))
)</f>
        <v>#define ITM_KMtoNMI                  330</v>
      </c>
    </row>
    <row r="343" customFormat="false" ht="15.75" hidden="false" customHeight="false" outlineLevel="0" collapsed="false">
      <c r="A343" s="0" t="n">
        <f aca="false">C342</f>
        <v>331</v>
      </c>
      <c r="B343" s="0" t="str">
        <f aca="false">VLOOKUP(A343,SOURCE!B:S,15,0)</f>
        <v>ITM_NMItoKM</v>
      </c>
      <c r="C343" s="0" t="n">
        <f aca="false">IF(
ISNUMBER(INDEX(SOURCE!B:B,MATCH(A343,SOURCE!B:B,0)+1)),
  VALUE(INDEX(SOURCE!B:B,MATCH(A343,SOURCE!B:B,0)+1)),
  "")</f>
        <v>332</v>
      </c>
      <c r="D343" s="265" t="str">
        <f aca="false">IF(A343&lt;&gt;INT(A343),B343,
IF(A343&lt;0,VLOOKUP(A343,lookups!A$1:B$25,2,0),
IF(ISNA(B343),"",
IF(OR(ISBLANK(A343),ISNA(B343),B343=0),
"",
"#define "&amp;
VLOOKUP(A343,SOURCE!B:S,15,0)&amp;IF(lookups!$N$2-LEN(VLOOKUP(A343,SOURCE!B:S,15,0))&gt;=0,REPT(" ",lookups!$N$2-LEN(VLOOKUP(A343,SOURCE!B:S,15,0))),"")&amp;
TEXT(A343,"???0")&amp;IF(VLOOKUP(A343,SOURCE!B:S,16,0)="","","   "&amp;VLOOKUP(A343,SOURCE!B:S,16,0)
))))
)</f>
        <v>#define ITM_NMItoKM                  331</v>
      </c>
    </row>
    <row r="344" customFormat="false" ht="15.75" hidden="false" customHeight="false" outlineLevel="0" collapsed="false">
      <c r="A344" s="0" t="n">
        <f aca="false">C343</f>
        <v>332</v>
      </c>
      <c r="B344" s="0" t="str">
        <f aca="false">VLOOKUP(A344,SOURCE!B:S,15,0)</f>
        <v>ITM_MtoPC</v>
      </c>
      <c r="C344" s="0" t="n">
        <f aca="false">IF(
ISNUMBER(INDEX(SOURCE!B:B,MATCH(A344,SOURCE!B:B,0)+1)),
  VALUE(INDEX(SOURCE!B:B,MATCH(A344,SOURCE!B:B,0)+1)),
  "")</f>
        <v>333</v>
      </c>
      <c r="D344" s="265" t="str">
        <f aca="false">IF(A344&lt;&gt;INT(A344),B344,
IF(A344&lt;0,VLOOKUP(A344,lookups!A$1:B$25,2,0),
IF(ISNA(B344),"",
IF(OR(ISBLANK(A344),ISNA(B344),B344=0),
"",
"#define "&amp;
VLOOKUP(A344,SOURCE!B:S,15,0)&amp;IF(lookups!$N$2-LEN(VLOOKUP(A344,SOURCE!B:S,15,0))&gt;=0,REPT(" ",lookups!$N$2-LEN(VLOOKUP(A344,SOURCE!B:S,15,0))),"")&amp;
TEXT(A344,"???0")&amp;IF(VLOOKUP(A344,SOURCE!B:S,16,0)="","","   "&amp;VLOOKUP(A344,SOURCE!B:S,16,0)
))))
)</f>
        <v>#define ITM_MtoPC                    332</v>
      </c>
    </row>
    <row r="345" customFormat="false" ht="15.75" hidden="false" customHeight="false" outlineLevel="0" collapsed="false">
      <c r="A345" s="0" t="n">
        <f aca="false">C344</f>
        <v>333</v>
      </c>
      <c r="B345" s="0" t="str">
        <f aca="false">VLOOKUP(A345,SOURCE!B:S,15,0)</f>
        <v>ITM_PCtoM</v>
      </c>
      <c r="C345" s="0" t="n">
        <f aca="false">IF(
ISNUMBER(INDEX(SOURCE!B:B,MATCH(A345,SOURCE!B:B,0)+1)),
  VALUE(INDEX(SOURCE!B:B,MATCH(A345,SOURCE!B:B,0)+1)),
  "")</f>
        <v>334</v>
      </c>
      <c r="D345" s="265" t="str">
        <f aca="false">IF(A345&lt;&gt;INT(A345),B345,
IF(A345&lt;0,VLOOKUP(A345,lookups!A$1:B$25,2,0),
IF(ISNA(B345),"",
IF(OR(ISBLANK(A345),ISNA(B345),B345=0),
"",
"#define "&amp;
VLOOKUP(A345,SOURCE!B:S,15,0)&amp;IF(lookups!$N$2-LEN(VLOOKUP(A345,SOURCE!B:S,15,0))&gt;=0,REPT(" ",lookups!$N$2-LEN(VLOOKUP(A345,SOURCE!B:S,15,0))),"")&amp;
TEXT(A345,"???0")&amp;IF(VLOOKUP(A345,SOURCE!B:S,16,0)="","","   "&amp;VLOOKUP(A345,SOURCE!B:S,16,0)
))))
)</f>
        <v>#define ITM_PCtoM                    333</v>
      </c>
    </row>
    <row r="346" customFormat="false" ht="15.75" hidden="false" customHeight="false" outlineLevel="0" collapsed="false">
      <c r="A346" s="0" t="n">
        <f aca="false">C345</f>
        <v>334</v>
      </c>
      <c r="B346" s="0" t="str">
        <f aca="false">VLOOKUP(A346,SOURCE!B:S,15,0)</f>
        <v>ITM_MMtoPOINT</v>
      </c>
      <c r="C346" s="0" t="n">
        <f aca="false">IF(
ISNUMBER(INDEX(SOURCE!B:B,MATCH(A346,SOURCE!B:B,0)+1)),
  VALUE(INDEX(SOURCE!B:B,MATCH(A346,SOURCE!B:B,0)+1)),
  "")</f>
        <v>335</v>
      </c>
      <c r="D346" s="265" t="str">
        <f aca="false">IF(A346&lt;&gt;INT(A346),B346,
IF(A346&lt;0,VLOOKUP(A346,lookups!A$1:B$25,2,0),
IF(ISNA(B346),"",
IF(OR(ISBLANK(A346),ISNA(B346),B346=0),
"",
"#define "&amp;
VLOOKUP(A346,SOURCE!B:S,15,0)&amp;IF(lookups!$N$2-LEN(VLOOKUP(A346,SOURCE!B:S,15,0))&gt;=0,REPT(" ",lookups!$N$2-LEN(VLOOKUP(A346,SOURCE!B:S,15,0))),"")&amp;
TEXT(A346,"???0")&amp;IF(VLOOKUP(A346,SOURCE!B:S,16,0)="","","   "&amp;VLOOKUP(A346,SOURCE!B:S,16,0)
))))
)</f>
        <v>#define ITM_MMtoPOINT                334</v>
      </c>
    </row>
    <row r="347" customFormat="false" ht="15.75" hidden="false" customHeight="false" outlineLevel="0" collapsed="false">
      <c r="A347" s="0" t="n">
        <f aca="false">C346</f>
        <v>335</v>
      </c>
      <c r="B347" s="0" t="str">
        <f aca="false">VLOOKUP(A347,SOURCE!B:S,15,0)</f>
        <v>ITM_0335</v>
      </c>
      <c r="C347" s="0" t="n">
        <f aca="false">IF(
ISNUMBER(INDEX(SOURCE!B:B,MATCH(A347,SOURCE!B:B,0)+1)),
  VALUE(INDEX(SOURCE!B:B,MATCH(A347,SOURCE!B:B,0)+1)),
  "")</f>
        <v>336</v>
      </c>
      <c r="D347" s="265" t="str">
        <f aca="false">IF(A347&lt;&gt;INT(A347),B347,
IF(A347&lt;0,VLOOKUP(A347,lookups!A$1:B$25,2,0),
IF(ISNA(B347),"",
IF(OR(ISBLANK(A347),ISNA(B347),B347=0),
"",
"#define "&amp;
VLOOKUP(A347,SOURCE!B:S,15,0)&amp;IF(lookups!$N$2-LEN(VLOOKUP(A347,SOURCE!B:S,15,0))&gt;=0,REPT(" ",lookups!$N$2-LEN(VLOOKUP(A347,SOURCE!B:S,15,0))),"")&amp;
TEXT(A347,"???0")&amp;IF(VLOOKUP(A347,SOURCE!B:S,16,0)="","","   "&amp;VLOOKUP(A347,SOURCE!B:S,16,0)
))))
)</f>
        <v>#define ITM_0335                     335</v>
      </c>
    </row>
    <row r="348" customFormat="false" ht="15.75" hidden="false" customHeight="false" outlineLevel="0" collapsed="false">
      <c r="A348" s="0" t="n">
        <f aca="false">C347</f>
        <v>336</v>
      </c>
      <c r="B348" s="0" t="str">
        <f aca="false">VLOOKUP(A348,SOURCE!B:S,15,0)</f>
        <v>ITM_MILEtoM</v>
      </c>
      <c r="C348" s="0" t="n">
        <f aca="false">IF(
ISNUMBER(INDEX(SOURCE!B:B,MATCH(A348,SOURCE!B:B,0)+1)),
  VALUE(INDEX(SOURCE!B:B,MATCH(A348,SOURCE!B:B,0)+1)),
  "")</f>
        <v>337</v>
      </c>
      <c r="D348" s="265" t="str">
        <f aca="false">IF(A348&lt;&gt;INT(A348),B348,
IF(A348&lt;0,VLOOKUP(A348,lookups!A$1:B$25,2,0),
IF(ISNA(B348),"",
IF(OR(ISBLANK(A348),ISNA(B348),B348=0),
"",
"#define "&amp;
VLOOKUP(A348,SOURCE!B:S,15,0)&amp;IF(lookups!$N$2-LEN(VLOOKUP(A348,SOURCE!B:S,15,0))&gt;=0,REPT(" ",lookups!$N$2-LEN(VLOOKUP(A348,SOURCE!B:S,15,0))),"")&amp;
TEXT(A348,"???0")&amp;IF(VLOOKUP(A348,SOURCE!B:S,16,0)="","","   "&amp;VLOOKUP(A348,SOURCE!B:S,16,0)
))))
)</f>
        <v>#define ITM_MILEtoM                  336</v>
      </c>
    </row>
    <row r="349" customFormat="false" ht="15.75" hidden="false" customHeight="false" outlineLevel="0" collapsed="false">
      <c r="A349" s="0" t="n">
        <f aca="false">C348</f>
        <v>337</v>
      </c>
      <c r="B349" s="0" t="str">
        <f aca="false">VLOOKUP(A349,SOURCE!B:S,15,0)</f>
        <v>ITM_POINTtoMM</v>
      </c>
      <c r="C349" s="0" t="n">
        <f aca="false">IF(
ISNUMBER(INDEX(SOURCE!B:B,MATCH(A349,SOURCE!B:B,0)+1)),
  VALUE(INDEX(SOURCE!B:B,MATCH(A349,SOURCE!B:B,0)+1)),
  "")</f>
        <v>338</v>
      </c>
      <c r="D349" s="265" t="str">
        <f aca="false">IF(A349&lt;&gt;INT(A349),B349,
IF(A349&lt;0,VLOOKUP(A349,lookups!A$1:B$25,2,0),
IF(ISNA(B349),"",
IF(OR(ISBLANK(A349),ISNA(B349),B349=0),
"",
"#define "&amp;
VLOOKUP(A349,SOURCE!B:S,15,0)&amp;IF(lookups!$N$2-LEN(VLOOKUP(A349,SOURCE!B:S,15,0))&gt;=0,REPT(" ",lookups!$N$2-LEN(VLOOKUP(A349,SOURCE!B:S,15,0))),"")&amp;
TEXT(A349,"???0")&amp;IF(VLOOKUP(A349,SOURCE!B:S,16,0)="","","   "&amp;VLOOKUP(A349,SOURCE!B:S,16,0)
))))
)</f>
        <v>#define ITM_POINTtoMM                337</v>
      </c>
    </row>
    <row r="350" customFormat="false" ht="15.75" hidden="false" customHeight="false" outlineLevel="0" collapsed="false">
      <c r="A350" s="0" t="n">
        <f aca="false">C349</f>
        <v>338</v>
      </c>
      <c r="B350" s="0" t="str">
        <f aca="false">VLOOKUP(A350,SOURCE!B:S,15,0)</f>
        <v>ITM_0338</v>
      </c>
      <c r="C350" s="0" t="n">
        <f aca="false">IF(
ISNUMBER(INDEX(SOURCE!B:B,MATCH(A350,SOURCE!B:B,0)+1)),
  VALUE(INDEX(SOURCE!B:B,MATCH(A350,SOURCE!B:B,0)+1)),
  "")</f>
        <v>339</v>
      </c>
      <c r="D350" s="265" t="str">
        <f aca="false">IF(A350&lt;&gt;INT(A350),B350,
IF(A350&lt;0,VLOOKUP(A350,lookups!A$1:B$25,2,0),
IF(ISNA(B350),"",
IF(OR(ISBLANK(A350),ISNA(B350),B350=0),
"",
"#define "&amp;
VLOOKUP(A350,SOURCE!B:S,15,0)&amp;IF(lookups!$N$2-LEN(VLOOKUP(A350,SOURCE!B:S,15,0))&gt;=0,REPT(" ",lookups!$N$2-LEN(VLOOKUP(A350,SOURCE!B:S,15,0))),"")&amp;
TEXT(A350,"???0")&amp;IF(VLOOKUP(A350,SOURCE!B:S,16,0)="","","   "&amp;VLOOKUP(A350,SOURCE!B:S,16,0)
))))
)</f>
        <v>#define ITM_0338                     338</v>
      </c>
    </row>
    <row r="351" customFormat="false" ht="15.75" hidden="false" customHeight="false" outlineLevel="0" collapsed="false">
      <c r="A351" s="0" t="n">
        <f aca="false">C350</f>
        <v>339</v>
      </c>
      <c r="B351" s="0" t="str">
        <f aca="false">VLOOKUP(A351,SOURCE!B:S,15,0)</f>
        <v>ITM_MtoMILE</v>
      </c>
      <c r="C351" s="0" t="n">
        <f aca="false">IF(
ISNUMBER(INDEX(SOURCE!B:B,MATCH(A351,SOURCE!B:B,0)+1)),
  VALUE(INDEX(SOURCE!B:B,MATCH(A351,SOURCE!B:B,0)+1)),
  "")</f>
        <v>340</v>
      </c>
      <c r="D351" s="265" t="str">
        <f aca="false">IF(A351&lt;&gt;INT(A351),B351,
IF(A351&lt;0,VLOOKUP(A351,lookups!A$1:B$25,2,0),
IF(ISNA(B351),"",
IF(OR(ISBLANK(A351),ISNA(B351),B351=0),
"",
"#define "&amp;
VLOOKUP(A351,SOURCE!B:S,15,0)&amp;IF(lookups!$N$2-LEN(VLOOKUP(A351,SOURCE!B:S,15,0))&gt;=0,REPT(" ",lookups!$N$2-LEN(VLOOKUP(A351,SOURCE!B:S,15,0))),"")&amp;
TEXT(A351,"???0")&amp;IF(VLOOKUP(A351,SOURCE!B:S,16,0)="","","   "&amp;VLOOKUP(A351,SOURCE!B:S,16,0)
))))
)</f>
        <v>#define ITM_MtoMILE                  339</v>
      </c>
    </row>
    <row r="352" customFormat="false" ht="15.75" hidden="false" customHeight="false" outlineLevel="0" collapsed="false">
      <c r="A352" s="0" t="n">
        <f aca="false">C351</f>
        <v>340</v>
      </c>
      <c r="B352" s="0" t="str">
        <f aca="false">VLOOKUP(A352,SOURCE!B:S,15,0)</f>
        <v>ITM_MtoYD</v>
      </c>
      <c r="C352" s="0" t="n">
        <f aca="false">IF(
ISNUMBER(INDEX(SOURCE!B:B,MATCH(A352,SOURCE!B:B,0)+1)),
  VALUE(INDEX(SOURCE!B:B,MATCH(A352,SOURCE!B:B,0)+1)),
  "")</f>
        <v>341</v>
      </c>
      <c r="D352" s="265" t="str">
        <f aca="false">IF(A352&lt;&gt;INT(A352),B352,
IF(A352&lt;0,VLOOKUP(A352,lookups!A$1:B$25,2,0),
IF(ISNA(B352),"",
IF(OR(ISBLANK(A352),ISNA(B352),B352=0),
"",
"#define "&amp;
VLOOKUP(A352,SOURCE!B:S,15,0)&amp;IF(lookups!$N$2-LEN(VLOOKUP(A352,SOURCE!B:S,15,0))&gt;=0,REPT(" ",lookups!$N$2-LEN(VLOOKUP(A352,SOURCE!B:S,15,0))),"")&amp;
TEXT(A352,"???0")&amp;IF(VLOOKUP(A352,SOURCE!B:S,16,0)="","","   "&amp;VLOOKUP(A352,SOURCE!B:S,16,0)
))))
)</f>
        <v>#define ITM_MtoYD                    340</v>
      </c>
    </row>
    <row r="353" customFormat="false" ht="15.75" hidden="false" customHeight="false" outlineLevel="0" collapsed="false">
      <c r="A353" s="0" t="n">
        <f aca="false">C352</f>
        <v>341</v>
      </c>
      <c r="B353" s="0" t="str">
        <f aca="false">VLOOKUP(A353,SOURCE!B:S,15,0)</f>
        <v>ITM_YDtoM</v>
      </c>
      <c r="C353" s="0" t="n">
        <f aca="false">IF(
ISNUMBER(INDEX(SOURCE!B:B,MATCH(A353,SOURCE!B:B,0)+1)),
  VALUE(INDEX(SOURCE!B:B,MATCH(A353,SOURCE!B:B,0)+1)),
  "")</f>
        <v>342</v>
      </c>
      <c r="D353" s="265" t="str">
        <f aca="false">IF(A353&lt;&gt;INT(A353),B353,
IF(A353&lt;0,VLOOKUP(A353,lookups!A$1:B$25,2,0),
IF(ISNA(B353),"",
IF(OR(ISBLANK(A353),ISNA(B353),B353=0),
"",
"#define "&amp;
VLOOKUP(A353,SOURCE!B:S,15,0)&amp;IF(lookups!$N$2-LEN(VLOOKUP(A353,SOURCE!B:S,15,0))&gt;=0,REPT(" ",lookups!$N$2-LEN(VLOOKUP(A353,SOURCE!B:S,15,0))),"")&amp;
TEXT(A353,"???0")&amp;IF(VLOOKUP(A353,SOURCE!B:S,16,0)="","","   "&amp;VLOOKUP(A353,SOURCE!B:S,16,0)
))))
)</f>
        <v>#define ITM_YDtoM                    341</v>
      </c>
    </row>
    <row r="354" customFormat="false" ht="15.75" hidden="false" customHeight="false" outlineLevel="0" collapsed="false">
      <c r="A354" s="0" t="n">
        <f aca="false">C353</f>
        <v>342</v>
      </c>
      <c r="B354" s="0" t="str">
        <f aca="false">VLOOKUP(A354,SOURCE!B:S,15,0)</f>
        <v>ITM_PSItoPA</v>
      </c>
      <c r="C354" s="0" t="n">
        <f aca="false">IF(
ISNUMBER(INDEX(SOURCE!B:B,MATCH(A354,SOURCE!B:B,0)+1)),
  VALUE(INDEX(SOURCE!B:B,MATCH(A354,SOURCE!B:B,0)+1)),
  "")</f>
        <v>343</v>
      </c>
      <c r="D354" s="265" t="str">
        <f aca="false">IF(A354&lt;&gt;INT(A354),B354,
IF(A354&lt;0,VLOOKUP(A354,lookups!A$1:B$25,2,0),
IF(ISNA(B354),"",
IF(OR(ISBLANK(A354),ISNA(B354),B354=0),
"",
"#define "&amp;
VLOOKUP(A354,SOURCE!B:S,15,0)&amp;IF(lookups!$N$2-LEN(VLOOKUP(A354,SOURCE!B:S,15,0))&gt;=0,REPT(" ",lookups!$N$2-LEN(VLOOKUP(A354,SOURCE!B:S,15,0))),"")&amp;
TEXT(A354,"???0")&amp;IF(VLOOKUP(A354,SOURCE!B:S,16,0)="","","   "&amp;VLOOKUP(A354,SOURCE!B:S,16,0)
))))
)</f>
        <v>#define ITM_PSItoPA                  342</v>
      </c>
    </row>
    <row r="355" customFormat="false" ht="15.75" hidden="false" customHeight="false" outlineLevel="0" collapsed="false">
      <c r="A355" s="0" t="n">
        <f aca="false">C354</f>
        <v>343</v>
      </c>
      <c r="B355" s="0" t="str">
        <f aca="false">VLOOKUP(A355,SOURCE!B:S,15,0)</f>
        <v>ITM_PAtoPSI</v>
      </c>
      <c r="C355" s="0" t="n">
        <f aca="false">IF(
ISNUMBER(INDEX(SOURCE!B:B,MATCH(A355,SOURCE!B:B,0)+1)),
  VALUE(INDEX(SOURCE!B:B,MATCH(A355,SOURCE!B:B,0)+1)),
  "")</f>
        <v>344</v>
      </c>
      <c r="D355" s="265" t="str">
        <f aca="false">IF(A355&lt;&gt;INT(A355),B355,
IF(A355&lt;0,VLOOKUP(A355,lookups!A$1:B$25,2,0),
IF(ISNA(B355),"",
IF(OR(ISBLANK(A355),ISNA(B355),B355=0),
"",
"#define "&amp;
VLOOKUP(A355,SOURCE!B:S,15,0)&amp;IF(lookups!$N$2-LEN(VLOOKUP(A355,SOURCE!B:S,15,0))&gt;=0,REPT(" ",lookups!$N$2-LEN(VLOOKUP(A355,SOURCE!B:S,15,0))),"")&amp;
TEXT(A355,"???0")&amp;IF(VLOOKUP(A355,SOURCE!B:S,16,0)="","","   "&amp;VLOOKUP(A355,SOURCE!B:S,16,0)
))))
)</f>
        <v>#define ITM_PAtoPSI                  343</v>
      </c>
    </row>
    <row r="356" customFormat="false" ht="15.75" hidden="false" customHeight="false" outlineLevel="0" collapsed="false">
      <c r="A356" s="0" t="n">
        <f aca="false">C355</f>
        <v>344</v>
      </c>
      <c r="B356" s="0" t="str">
        <f aca="false">VLOOKUP(A356,SOURCE!B:S,15,0)</f>
        <v>ITM_PAtoTOR</v>
      </c>
      <c r="C356" s="0" t="n">
        <f aca="false">IF(
ISNUMBER(INDEX(SOURCE!B:B,MATCH(A356,SOURCE!B:B,0)+1)),
  VALUE(INDEX(SOURCE!B:B,MATCH(A356,SOURCE!B:B,0)+1)),
  "")</f>
        <v>345</v>
      </c>
      <c r="D356" s="265" t="str">
        <f aca="false">IF(A356&lt;&gt;INT(A356),B356,
IF(A356&lt;0,VLOOKUP(A356,lookups!A$1:B$25,2,0),
IF(ISNA(B356),"",
IF(OR(ISBLANK(A356),ISNA(B356),B356=0),
"",
"#define "&amp;
VLOOKUP(A356,SOURCE!B:S,15,0)&amp;IF(lookups!$N$2-LEN(VLOOKUP(A356,SOURCE!B:S,15,0))&gt;=0,REPT(" ",lookups!$N$2-LEN(VLOOKUP(A356,SOURCE!B:S,15,0))),"")&amp;
TEXT(A356,"???0")&amp;IF(VLOOKUP(A356,SOURCE!B:S,16,0)="","","   "&amp;VLOOKUP(A356,SOURCE!B:S,16,0)
))))
)</f>
        <v>#define ITM_PAtoTOR                  344</v>
      </c>
    </row>
    <row r="357" customFormat="false" ht="15.75" hidden="false" customHeight="false" outlineLevel="0" collapsed="false">
      <c r="A357" s="0" t="n">
        <f aca="false">C356</f>
        <v>345</v>
      </c>
      <c r="B357" s="0" t="str">
        <f aca="false">VLOOKUP(A357,SOURCE!B:S,15,0)</f>
        <v>ITM_0345</v>
      </c>
      <c r="C357" s="0" t="n">
        <f aca="false">IF(
ISNUMBER(INDEX(SOURCE!B:B,MATCH(A357,SOURCE!B:B,0)+1)),
  VALUE(INDEX(SOURCE!B:B,MATCH(A357,SOURCE!B:B,0)+1)),
  "")</f>
        <v>346</v>
      </c>
      <c r="D357" s="265" t="str">
        <f aca="false">IF(A357&lt;&gt;INT(A357),B357,
IF(A357&lt;0,VLOOKUP(A357,lookups!A$1:B$25,2,0),
IF(ISNA(B357),"",
IF(OR(ISBLANK(A357),ISNA(B357),B357=0),
"",
"#define "&amp;
VLOOKUP(A357,SOURCE!B:S,15,0)&amp;IF(lookups!$N$2-LEN(VLOOKUP(A357,SOURCE!B:S,15,0))&gt;=0,REPT(" ",lookups!$N$2-LEN(VLOOKUP(A357,SOURCE!B:S,15,0))),"")&amp;
TEXT(A357,"???0")&amp;IF(VLOOKUP(A357,SOURCE!B:S,16,0)="","","   "&amp;VLOOKUP(A357,SOURCE!B:S,16,0)
))))
)</f>
        <v>#define ITM_0345                     345</v>
      </c>
    </row>
    <row r="358" customFormat="false" ht="15.75" hidden="false" customHeight="false" outlineLevel="0" collapsed="false">
      <c r="A358" s="0" t="n">
        <f aca="false">C357</f>
        <v>346</v>
      </c>
      <c r="B358" s="0" t="str">
        <f aca="false">VLOOKUP(A358,SOURCE!B:S,15,0)</f>
        <v>ITM_TORtoPA</v>
      </c>
      <c r="C358" s="0" t="n">
        <f aca="false">IF(
ISNUMBER(INDEX(SOURCE!B:B,MATCH(A358,SOURCE!B:B,0)+1)),
  VALUE(INDEX(SOURCE!B:B,MATCH(A358,SOURCE!B:B,0)+1)),
  "")</f>
        <v>347</v>
      </c>
      <c r="D358" s="265" t="str">
        <f aca="false">IF(A358&lt;&gt;INT(A358),B358,
IF(A358&lt;0,VLOOKUP(A358,lookups!A$1:B$25,2,0),
IF(ISNA(B358),"",
IF(OR(ISBLANK(A358),ISNA(B358),B358=0),
"",
"#define "&amp;
VLOOKUP(A358,SOURCE!B:S,15,0)&amp;IF(lookups!$N$2-LEN(VLOOKUP(A358,SOURCE!B:S,15,0))&gt;=0,REPT(" ",lookups!$N$2-LEN(VLOOKUP(A358,SOURCE!B:S,15,0))),"")&amp;
TEXT(A358,"???0")&amp;IF(VLOOKUP(A358,SOURCE!B:S,16,0)="","","   "&amp;VLOOKUP(A358,SOURCE!B:S,16,0)
))))
)</f>
        <v>#define ITM_TORtoPA                  346</v>
      </c>
    </row>
    <row r="359" customFormat="false" ht="15.75" hidden="false" customHeight="false" outlineLevel="0" collapsed="false">
      <c r="A359" s="0" t="n">
        <f aca="false">C358</f>
        <v>347</v>
      </c>
      <c r="B359" s="0" t="str">
        <f aca="false">VLOOKUP(A359,SOURCE!B:S,15,0)</f>
        <v>ITM_0347</v>
      </c>
      <c r="C359" s="0" t="n">
        <f aca="false">IF(
ISNUMBER(INDEX(SOURCE!B:B,MATCH(A359,SOURCE!B:B,0)+1)),
  VALUE(INDEX(SOURCE!B:B,MATCH(A359,SOURCE!B:B,0)+1)),
  "")</f>
        <v>348</v>
      </c>
      <c r="D359" s="265" t="str">
        <f aca="false">IF(A359&lt;&gt;INT(A359),B359,
IF(A359&lt;0,VLOOKUP(A359,lookups!A$1:B$25,2,0),
IF(ISNA(B359),"",
IF(OR(ISBLANK(A359),ISNA(B359),B359=0),
"",
"#define "&amp;
VLOOKUP(A359,SOURCE!B:S,15,0)&amp;IF(lookups!$N$2-LEN(VLOOKUP(A359,SOURCE!B:S,15,0))&gt;=0,REPT(" ",lookups!$N$2-LEN(VLOOKUP(A359,SOURCE!B:S,15,0))),"")&amp;
TEXT(A359,"???0")&amp;IF(VLOOKUP(A359,SOURCE!B:S,16,0)="","","   "&amp;VLOOKUP(A359,SOURCE!B:S,16,0)
))))
)</f>
        <v>#define ITM_0347                     347</v>
      </c>
    </row>
    <row r="360" customFormat="false" ht="15.75" hidden="false" customHeight="false" outlineLevel="0" collapsed="false">
      <c r="A360" s="0" t="n">
        <f aca="false">C359</f>
        <v>348</v>
      </c>
      <c r="B360" s="0" t="str">
        <f aca="false">VLOOKUP(A360,SOURCE!B:S,15,0)</f>
        <v>ITM_StoYEAR</v>
      </c>
      <c r="C360" s="0" t="n">
        <f aca="false">IF(
ISNUMBER(INDEX(SOURCE!B:B,MATCH(A360,SOURCE!B:B,0)+1)),
  VALUE(INDEX(SOURCE!B:B,MATCH(A360,SOURCE!B:B,0)+1)),
  "")</f>
        <v>349</v>
      </c>
      <c r="D360" s="265" t="str">
        <f aca="false">IF(A360&lt;&gt;INT(A360),B360,
IF(A360&lt;0,VLOOKUP(A360,lookups!A$1:B$25,2,0),
IF(ISNA(B360),"",
IF(OR(ISBLANK(A360),ISNA(B360),B360=0),
"",
"#define "&amp;
VLOOKUP(A360,SOURCE!B:S,15,0)&amp;IF(lookups!$N$2-LEN(VLOOKUP(A360,SOURCE!B:S,15,0))&gt;=0,REPT(" ",lookups!$N$2-LEN(VLOOKUP(A360,SOURCE!B:S,15,0))),"")&amp;
TEXT(A360,"???0")&amp;IF(VLOOKUP(A360,SOURCE!B:S,16,0)="","","   "&amp;VLOOKUP(A360,SOURCE!B:S,16,0)
))))
)</f>
        <v>#define ITM_StoYEAR                  348</v>
      </c>
    </row>
    <row r="361" customFormat="false" ht="15.75" hidden="false" customHeight="false" outlineLevel="0" collapsed="false">
      <c r="A361" s="0" t="n">
        <f aca="false">C360</f>
        <v>349</v>
      </c>
      <c r="B361" s="0" t="str">
        <f aca="false">VLOOKUP(A361,SOURCE!B:S,15,0)</f>
        <v>ITM_YEARtoS</v>
      </c>
      <c r="C361" s="0" t="n">
        <f aca="false">IF(
ISNUMBER(INDEX(SOURCE!B:B,MATCH(A361,SOURCE!B:B,0)+1)),
  VALUE(INDEX(SOURCE!B:B,MATCH(A361,SOURCE!B:B,0)+1)),
  "")</f>
        <v>350</v>
      </c>
      <c r="D361" s="265" t="str">
        <f aca="false">IF(A361&lt;&gt;INT(A361),B361,
IF(A361&lt;0,VLOOKUP(A361,lookups!A$1:B$25,2,0),
IF(ISNA(B361),"",
IF(OR(ISBLANK(A361),ISNA(B361),B361=0),
"",
"#define "&amp;
VLOOKUP(A361,SOURCE!B:S,15,0)&amp;IF(lookups!$N$2-LEN(VLOOKUP(A361,SOURCE!B:S,15,0))&gt;=0,REPT(" ",lookups!$N$2-LEN(VLOOKUP(A361,SOURCE!B:S,15,0))),"")&amp;
TEXT(A361,"???0")&amp;IF(VLOOKUP(A361,SOURCE!B:S,16,0)="","","   "&amp;VLOOKUP(A361,SOURCE!B:S,16,0)
))))
)</f>
        <v>#define ITM_YEARtoS                  349</v>
      </c>
    </row>
    <row r="362" customFormat="false" ht="15.75" hidden="false" customHeight="false" outlineLevel="0" collapsed="false">
      <c r="A362" s="0" t="n">
        <f aca="false">C361</f>
        <v>350</v>
      </c>
      <c r="B362" s="0" t="str">
        <f aca="false">VLOOKUP(A362,SOURCE!B:S,15,0)</f>
        <v>ITM_CARATtoG</v>
      </c>
      <c r="C362" s="0" t="n">
        <f aca="false">IF(
ISNUMBER(INDEX(SOURCE!B:B,MATCH(A362,SOURCE!B:B,0)+1)),
  VALUE(INDEX(SOURCE!B:B,MATCH(A362,SOURCE!B:B,0)+1)),
  "")</f>
        <v>351</v>
      </c>
      <c r="D362" s="265" t="str">
        <f aca="false">IF(A362&lt;&gt;INT(A362),B362,
IF(A362&lt;0,VLOOKUP(A362,lookups!A$1:B$25,2,0),
IF(ISNA(B362),"",
IF(OR(ISBLANK(A362),ISNA(B362),B362=0),
"",
"#define "&amp;
VLOOKUP(A362,SOURCE!B:S,15,0)&amp;IF(lookups!$N$2-LEN(VLOOKUP(A362,SOURCE!B:S,15,0))&gt;=0,REPT(" ",lookups!$N$2-LEN(VLOOKUP(A362,SOURCE!B:S,15,0))),"")&amp;
TEXT(A362,"???0")&amp;IF(VLOOKUP(A362,SOURCE!B:S,16,0)="","","   "&amp;VLOOKUP(A362,SOURCE!B:S,16,0)
))))
)</f>
        <v>#define ITM_CARATtoG                 350</v>
      </c>
    </row>
    <row r="363" customFormat="false" ht="15.75" hidden="false" customHeight="false" outlineLevel="0" collapsed="false">
      <c r="A363" s="0" t="n">
        <f aca="false">C362</f>
        <v>351</v>
      </c>
      <c r="B363" s="0" t="str">
        <f aca="false">VLOOKUP(A363,SOURCE!B:S,15,0)</f>
        <v>ITM_0351</v>
      </c>
      <c r="C363" s="0" t="n">
        <f aca="false">IF(
ISNUMBER(INDEX(SOURCE!B:B,MATCH(A363,SOURCE!B:B,0)+1)),
  VALUE(INDEX(SOURCE!B:B,MATCH(A363,SOURCE!B:B,0)+1)),
  "")</f>
        <v>352</v>
      </c>
      <c r="D363" s="265" t="str">
        <f aca="false">IF(A363&lt;&gt;INT(A363),B363,
IF(A363&lt;0,VLOOKUP(A363,lookups!A$1:B$25,2,0),
IF(ISNA(B363),"",
IF(OR(ISBLANK(A363),ISNA(B363),B363=0),
"",
"#define "&amp;
VLOOKUP(A363,SOURCE!B:S,15,0)&amp;IF(lookups!$N$2-LEN(VLOOKUP(A363,SOURCE!B:S,15,0))&gt;=0,REPT(" ",lookups!$N$2-LEN(VLOOKUP(A363,SOURCE!B:S,15,0))),"")&amp;
TEXT(A363,"???0")&amp;IF(VLOOKUP(A363,SOURCE!B:S,16,0)="","","   "&amp;VLOOKUP(A363,SOURCE!B:S,16,0)
))))
)</f>
        <v>#define ITM_0351                     351</v>
      </c>
    </row>
    <row r="364" customFormat="false" ht="15.75" hidden="false" customHeight="false" outlineLevel="0" collapsed="false">
      <c r="A364" s="0" t="n">
        <f aca="false">C363</f>
        <v>352</v>
      </c>
      <c r="B364" s="0" t="str">
        <f aca="false">VLOOKUP(A364,SOURCE!B:S,15,0)</f>
        <v>ITM_JINtoKG</v>
      </c>
      <c r="C364" s="0" t="n">
        <f aca="false">IF(
ISNUMBER(INDEX(SOURCE!B:B,MATCH(A364,SOURCE!B:B,0)+1)),
  VALUE(INDEX(SOURCE!B:B,MATCH(A364,SOURCE!B:B,0)+1)),
  "")</f>
        <v>353</v>
      </c>
      <c r="D364" s="265" t="str">
        <f aca="false">IF(A364&lt;&gt;INT(A364),B364,
IF(A364&lt;0,VLOOKUP(A364,lookups!A$1:B$25,2,0),
IF(ISNA(B364),"",
IF(OR(ISBLANK(A364),ISNA(B364),B364=0),
"",
"#define "&amp;
VLOOKUP(A364,SOURCE!B:S,15,0)&amp;IF(lookups!$N$2-LEN(VLOOKUP(A364,SOURCE!B:S,15,0))&gt;=0,REPT(" ",lookups!$N$2-LEN(VLOOKUP(A364,SOURCE!B:S,15,0))),"")&amp;
TEXT(A364,"???0")&amp;IF(VLOOKUP(A364,SOURCE!B:S,16,0)="","","   "&amp;VLOOKUP(A364,SOURCE!B:S,16,0)
))))
)</f>
        <v>#define ITM_JINtoKG                  352</v>
      </c>
    </row>
    <row r="365" customFormat="false" ht="15.75" hidden="false" customHeight="false" outlineLevel="0" collapsed="false">
      <c r="A365" s="0" t="n">
        <f aca="false">C364</f>
        <v>353</v>
      </c>
      <c r="B365" s="0" t="str">
        <f aca="false">VLOOKUP(A365,SOURCE!B:S,15,0)</f>
        <v>ITM_GtoCARAT</v>
      </c>
      <c r="C365" s="0" t="n">
        <f aca="false">IF(
ISNUMBER(INDEX(SOURCE!B:B,MATCH(A365,SOURCE!B:B,0)+1)),
  VALUE(INDEX(SOURCE!B:B,MATCH(A365,SOURCE!B:B,0)+1)),
  "")</f>
        <v>354</v>
      </c>
      <c r="D365" s="265" t="str">
        <f aca="false">IF(A365&lt;&gt;INT(A365),B365,
IF(A365&lt;0,VLOOKUP(A365,lookups!A$1:B$25,2,0),
IF(ISNA(B365),"",
IF(OR(ISBLANK(A365),ISNA(B365),B365=0),
"",
"#define "&amp;
VLOOKUP(A365,SOURCE!B:S,15,0)&amp;IF(lookups!$N$2-LEN(VLOOKUP(A365,SOURCE!B:S,15,0))&gt;=0,REPT(" ",lookups!$N$2-LEN(VLOOKUP(A365,SOURCE!B:S,15,0))),"")&amp;
TEXT(A365,"???0")&amp;IF(VLOOKUP(A365,SOURCE!B:S,16,0)="","","   "&amp;VLOOKUP(A365,SOURCE!B:S,16,0)
))))
)</f>
        <v>#define ITM_GtoCARAT                 353</v>
      </c>
    </row>
    <row r="366" customFormat="false" ht="15.75" hidden="false" customHeight="false" outlineLevel="0" collapsed="false">
      <c r="A366" s="0" t="n">
        <f aca="false">C365</f>
        <v>354</v>
      </c>
      <c r="B366" s="0" t="str">
        <f aca="false">VLOOKUP(A366,SOURCE!B:S,15,0)</f>
        <v>ITM_0354</v>
      </c>
      <c r="C366" s="0" t="n">
        <f aca="false">IF(
ISNUMBER(INDEX(SOURCE!B:B,MATCH(A366,SOURCE!B:B,0)+1)),
  VALUE(INDEX(SOURCE!B:B,MATCH(A366,SOURCE!B:B,0)+1)),
  "")</f>
        <v>355</v>
      </c>
      <c r="D366" s="265" t="str">
        <f aca="false">IF(A366&lt;&gt;INT(A366),B366,
IF(A366&lt;0,VLOOKUP(A366,lookups!A$1:B$25,2,0),
IF(ISNA(B366),"",
IF(OR(ISBLANK(A366),ISNA(B366),B366=0),
"",
"#define "&amp;
VLOOKUP(A366,SOURCE!B:S,15,0)&amp;IF(lookups!$N$2-LEN(VLOOKUP(A366,SOURCE!B:S,15,0))&gt;=0,REPT(" ",lookups!$N$2-LEN(VLOOKUP(A366,SOURCE!B:S,15,0))),"")&amp;
TEXT(A366,"???0")&amp;IF(VLOOKUP(A366,SOURCE!B:S,16,0)="","","   "&amp;VLOOKUP(A366,SOURCE!B:S,16,0)
))))
)</f>
        <v>#define ITM_0354                     354</v>
      </c>
    </row>
    <row r="367" customFormat="false" ht="15.75" hidden="false" customHeight="false" outlineLevel="0" collapsed="false">
      <c r="A367" s="0" t="n">
        <f aca="false">C366</f>
        <v>355</v>
      </c>
      <c r="B367" s="0" t="str">
        <f aca="false">VLOOKUP(A367,SOURCE!B:S,15,0)</f>
        <v>ITM_KGtoJIN</v>
      </c>
      <c r="C367" s="0" t="n">
        <f aca="false">IF(
ISNUMBER(INDEX(SOURCE!B:B,MATCH(A367,SOURCE!B:B,0)+1)),
  VALUE(INDEX(SOURCE!B:B,MATCH(A367,SOURCE!B:B,0)+1)),
  "")</f>
        <v>356</v>
      </c>
      <c r="D367" s="265" t="str">
        <f aca="false">IF(A367&lt;&gt;INT(A367),B367,
IF(A367&lt;0,VLOOKUP(A367,lookups!A$1:B$25,2,0),
IF(ISNA(B367),"",
IF(OR(ISBLANK(A367),ISNA(B367),B367=0),
"",
"#define "&amp;
VLOOKUP(A367,SOURCE!B:S,15,0)&amp;IF(lookups!$N$2-LEN(VLOOKUP(A367,SOURCE!B:S,15,0))&gt;=0,REPT(" ",lookups!$N$2-LEN(VLOOKUP(A367,SOURCE!B:S,15,0))),"")&amp;
TEXT(A367,"???0")&amp;IF(VLOOKUP(A367,SOURCE!B:S,16,0)="","","   "&amp;VLOOKUP(A367,SOURCE!B:S,16,0)
))))
)</f>
        <v>#define ITM_KGtoJIN                  355</v>
      </c>
    </row>
    <row r="368" customFormat="false" ht="15.75" hidden="false" customHeight="false" outlineLevel="0" collapsed="false">
      <c r="A368" s="0" t="n">
        <f aca="false">C367</f>
        <v>356</v>
      </c>
      <c r="B368" s="0" t="str">
        <f aca="false">VLOOKUP(A368,SOURCE!B:S,15,0)</f>
        <v>ITM_QTtoL</v>
      </c>
      <c r="C368" s="0" t="n">
        <f aca="false">IF(
ISNUMBER(INDEX(SOURCE!B:B,MATCH(A368,SOURCE!B:B,0)+1)),
  VALUE(INDEX(SOURCE!B:B,MATCH(A368,SOURCE!B:B,0)+1)),
  "")</f>
        <v>357</v>
      </c>
      <c r="D368" s="265" t="str">
        <f aca="false">IF(A368&lt;&gt;INT(A368),B368,
IF(A368&lt;0,VLOOKUP(A368,lookups!A$1:B$25,2,0),
IF(ISNA(B368),"",
IF(OR(ISBLANK(A368),ISNA(B368),B368=0),
"",
"#define "&amp;
VLOOKUP(A368,SOURCE!B:S,15,0)&amp;IF(lookups!$N$2-LEN(VLOOKUP(A368,SOURCE!B:S,15,0))&gt;=0,REPT(" ",lookups!$N$2-LEN(VLOOKUP(A368,SOURCE!B:S,15,0))),"")&amp;
TEXT(A368,"???0")&amp;IF(VLOOKUP(A368,SOURCE!B:S,16,0)="","","   "&amp;VLOOKUP(A368,SOURCE!B:S,16,0)
))))
)</f>
        <v>#define ITM_QTtoL                    356</v>
      </c>
    </row>
    <row r="369" customFormat="false" ht="15.75" hidden="false" customHeight="false" outlineLevel="0" collapsed="false">
      <c r="A369" s="0" t="n">
        <f aca="false">C368</f>
        <v>357</v>
      </c>
      <c r="B369" s="0" t="str">
        <f aca="false">VLOOKUP(A369,SOURCE!B:S,15,0)</f>
        <v>ITM_LtoQT</v>
      </c>
      <c r="C369" s="0" t="n">
        <f aca="false">IF(
ISNUMBER(INDEX(SOURCE!B:B,MATCH(A369,SOURCE!B:B,0)+1)),
  VALUE(INDEX(SOURCE!B:B,MATCH(A369,SOURCE!B:B,0)+1)),
  "")</f>
        <v>358</v>
      </c>
      <c r="D369" s="265" t="str">
        <f aca="false">IF(A369&lt;&gt;INT(A369),B369,
IF(A369&lt;0,VLOOKUP(A369,lookups!A$1:B$25,2,0),
IF(ISNA(B369),"",
IF(OR(ISBLANK(A369),ISNA(B369),B369=0),
"",
"#define "&amp;
VLOOKUP(A369,SOURCE!B:S,15,0)&amp;IF(lookups!$N$2-LEN(VLOOKUP(A369,SOURCE!B:S,15,0))&gt;=0,REPT(" ",lookups!$N$2-LEN(VLOOKUP(A369,SOURCE!B:S,15,0))),"")&amp;
TEXT(A369,"???0")&amp;IF(VLOOKUP(A369,SOURCE!B:S,16,0)="","","   "&amp;VLOOKUP(A369,SOURCE!B:S,16,0)
))))
)</f>
        <v>#define ITM_LtoQT                    357</v>
      </c>
    </row>
    <row r="370" customFormat="false" ht="15.75" hidden="false" customHeight="false" outlineLevel="0" collapsed="false">
      <c r="A370" s="0" t="n">
        <f aca="false">C369</f>
        <v>358</v>
      </c>
      <c r="B370" s="0" t="str">
        <f aca="false">VLOOKUP(A370,SOURCE!B:S,15,0)</f>
        <v>ITM_FATHOMtoM</v>
      </c>
      <c r="C370" s="0" t="n">
        <f aca="false">IF(
ISNUMBER(INDEX(SOURCE!B:B,MATCH(A370,SOURCE!B:B,0)+1)),
  VALUE(INDEX(SOURCE!B:B,MATCH(A370,SOURCE!B:B,0)+1)),
  "")</f>
        <v>359</v>
      </c>
      <c r="D370" s="265" t="str">
        <f aca="false">IF(A370&lt;&gt;INT(A370),B370,
IF(A370&lt;0,VLOOKUP(A370,lookups!A$1:B$25,2,0),
IF(ISNA(B370),"",
IF(OR(ISBLANK(A370),ISNA(B370),B370=0),
"",
"#define "&amp;
VLOOKUP(A370,SOURCE!B:S,15,0)&amp;IF(lookups!$N$2-LEN(VLOOKUP(A370,SOURCE!B:S,15,0))&gt;=0,REPT(" ",lookups!$N$2-LEN(VLOOKUP(A370,SOURCE!B:S,15,0))),"")&amp;
TEXT(A370,"???0")&amp;IF(VLOOKUP(A370,SOURCE!B:S,16,0)="","","   "&amp;VLOOKUP(A370,SOURCE!B:S,16,0)
))))
)</f>
        <v>#define ITM_FATHOMtoM                358</v>
      </c>
    </row>
    <row r="371" customFormat="false" ht="15.75" hidden="false" customHeight="false" outlineLevel="0" collapsed="false">
      <c r="A371" s="0" t="n">
        <f aca="false">C370</f>
        <v>359</v>
      </c>
      <c r="B371" s="0" t="str">
        <f aca="false">VLOOKUP(A371,SOURCE!B:S,15,0)</f>
        <v>ITM_0359</v>
      </c>
      <c r="C371" s="0" t="n">
        <f aca="false">IF(
ISNUMBER(INDEX(SOURCE!B:B,MATCH(A371,SOURCE!B:B,0)+1)),
  VALUE(INDEX(SOURCE!B:B,MATCH(A371,SOURCE!B:B,0)+1)),
  "")</f>
        <v>360</v>
      </c>
      <c r="D371" s="265" t="str">
        <f aca="false">IF(A371&lt;&gt;INT(A371),B371,
IF(A371&lt;0,VLOOKUP(A371,lookups!A$1:B$25,2,0),
IF(ISNA(B371),"",
IF(OR(ISBLANK(A371),ISNA(B371),B371=0),
"",
"#define "&amp;
VLOOKUP(A371,SOURCE!B:S,15,0)&amp;IF(lookups!$N$2-LEN(VLOOKUP(A371,SOURCE!B:S,15,0))&gt;=0,REPT(" ",lookups!$N$2-LEN(VLOOKUP(A371,SOURCE!B:S,15,0))),"")&amp;
TEXT(A371,"???0")&amp;IF(VLOOKUP(A371,SOURCE!B:S,16,0)="","","   "&amp;VLOOKUP(A371,SOURCE!B:S,16,0)
))))
)</f>
        <v>#define ITM_0359                     359</v>
      </c>
    </row>
    <row r="372" customFormat="false" ht="15.75" hidden="false" customHeight="false" outlineLevel="0" collapsed="false">
      <c r="A372" s="0" t="n">
        <f aca="false">C371</f>
        <v>360</v>
      </c>
      <c r="B372" s="0" t="str">
        <f aca="false">VLOOKUP(A372,SOURCE!B:S,15,0)</f>
        <v>ITM_NMItoM</v>
      </c>
      <c r="C372" s="0" t="n">
        <f aca="false">IF(
ISNUMBER(INDEX(SOURCE!B:B,MATCH(A372,SOURCE!B:B,0)+1)),
  VALUE(INDEX(SOURCE!B:B,MATCH(A372,SOURCE!B:B,0)+1)),
  "")</f>
        <v>361</v>
      </c>
      <c r="D372" s="265" t="str">
        <f aca="false">IF(A372&lt;&gt;INT(A372),B372,
IF(A372&lt;0,VLOOKUP(A372,lookups!A$1:B$25,2,0),
IF(ISNA(B372),"",
IF(OR(ISBLANK(A372),ISNA(B372),B372=0),
"",
"#define "&amp;
VLOOKUP(A372,SOURCE!B:S,15,0)&amp;IF(lookups!$N$2-LEN(VLOOKUP(A372,SOURCE!B:S,15,0))&gt;=0,REPT(" ",lookups!$N$2-LEN(VLOOKUP(A372,SOURCE!B:S,15,0))),"")&amp;
TEXT(A372,"???0")&amp;IF(VLOOKUP(A372,SOURCE!B:S,16,0)="","","   "&amp;VLOOKUP(A372,SOURCE!B:S,16,0)
))))
)</f>
        <v>#define ITM_NMItoM                   360</v>
      </c>
    </row>
    <row r="373" customFormat="false" ht="15.75" hidden="false" customHeight="false" outlineLevel="0" collapsed="false">
      <c r="A373" s="0" t="n">
        <f aca="false">C372</f>
        <v>361</v>
      </c>
      <c r="B373" s="0" t="str">
        <f aca="false">VLOOKUP(A373,SOURCE!B:S,15,0)</f>
        <v>ITM_MtoFATHOM</v>
      </c>
      <c r="C373" s="0" t="n">
        <f aca="false">IF(
ISNUMBER(INDEX(SOURCE!B:B,MATCH(A373,SOURCE!B:B,0)+1)),
  VALUE(INDEX(SOURCE!B:B,MATCH(A373,SOURCE!B:B,0)+1)),
  "")</f>
        <v>362</v>
      </c>
      <c r="D373" s="265" t="str">
        <f aca="false">IF(A373&lt;&gt;INT(A373),B373,
IF(A373&lt;0,VLOOKUP(A373,lookups!A$1:B$25,2,0),
IF(ISNA(B373),"",
IF(OR(ISBLANK(A373),ISNA(B373),B373=0),
"",
"#define "&amp;
VLOOKUP(A373,SOURCE!B:S,15,0)&amp;IF(lookups!$N$2-LEN(VLOOKUP(A373,SOURCE!B:S,15,0))&gt;=0,REPT(" ",lookups!$N$2-LEN(VLOOKUP(A373,SOURCE!B:S,15,0))),"")&amp;
TEXT(A373,"???0")&amp;IF(VLOOKUP(A373,SOURCE!B:S,16,0)="","","   "&amp;VLOOKUP(A373,SOURCE!B:S,16,0)
))))
)</f>
        <v>#define ITM_MtoFATHOM                361</v>
      </c>
    </row>
    <row r="374" customFormat="false" ht="15.75" hidden="false" customHeight="false" outlineLevel="0" collapsed="false">
      <c r="A374" s="0" t="n">
        <f aca="false">C373</f>
        <v>362</v>
      </c>
      <c r="B374" s="0" t="str">
        <f aca="false">VLOOKUP(A374,SOURCE!B:S,15,0)</f>
        <v>ITM_0362</v>
      </c>
      <c r="C374" s="0" t="n">
        <f aca="false">IF(
ISNUMBER(INDEX(SOURCE!B:B,MATCH(A374,SOURCE!B:B,0)+1)),
  VALUE(INDEX(SOURCE!B:B,MATCH(A374,SOURCE!B:B,0)+1)),
  "")</f>
        <v>363</v>
      </c>
      <c r="D374" s="265" t="str">
        <f aca="false">IF(A374&lt;&gt;INT(A374),B374,
IF(A374&lt;0,VLOOKUP(A374,lookups!A$1:B$25,2,0),
IF(ISNA(B374),"",
IF(OR(ISBLANK(A374),ISNA(B374),B374=0),
"",
"#define "&amp;
VLOOKUP(A374,SOURCE!B:S,15,0)&amp;IF(lookups!$N$2-LEN(VLOOKUP(A374,SOURCE!B:S,15,0))&gt;=0,REPT(" ",lookups!$N$2-LEN(VLOOKUP(A374,SOURCE!B:S,15,0))),"")&amp;
TEXT(A374,"???0")&amp;IF(VLOOKUP(A374,SOURCE!B:S,16,0)="","","   "&amp;VLOOKUP(A374,SOURCE!B:S,16,0)
))))
)</f>
        <v>#define ITM_0362                     362</v>
      </c>
    </row>
    <row r="375" customFormat="false" ht="15.75" hidden="false" customHeight="false" outlineLevel="0" collapsed="false">
      <c r="A375" s="0" t="n">
        <f aca="false">C374</f>
        <v>363</v>
      </c>
      <c r="B375" s="0" t="str">
        <f aca="false">VLOOKUP(A375,SOURCE!B:S,15,0)</f>
        <v>ITM_MtoNMI</v>
      </c>
      <c r="C375" s="0" t="n">
        <f aca="false">IF(
ISNUMBER(INDEX(SOURCE!B:B,MATCH(A375,SOURCE!B:B,0)+1)),
  VALUE(INDEX(SOURCE!B:B,MATCH(A375,SOURCE!B:B,0)+1)),
  "")</f>
        <v>364</v>
      </c>
      <c r="D375" s="265" t="str">
        <f aca="false">IF(A375&lt;&gt;INT(A375),B375,
IF(A375&lt;0,VLOOKUP(A375,lookups!A$1:B$25,2,0),
IF(ISNA(B375),"",
IF(OR(ISBLANK(A375),ISNA(B375),B375=0),
"",
"#define "&amp;
VLOOKUP(A375,SOURCE!B:S,15,0)&amp;IF(lookups!$N$2-LEN(VLOOKUP(A375,SOURCE!B:S,15,0))&gt;=0,REPT(" ",lookups!$N$2-LEN(VLOOKUP(A375,SOURCE!B:S,15,0))),"")&amp;
TEXT(A375,"???0")&amp;IF(VLOOKUP(A375,SOURCE!B:S,16,0)="","","   "&amp;VLOOKUP(A375,SOURCE!B:S,16,0)
))))
)</f>
        <v>#define ITM_MtoNMI                   363</v>
      </c>
    </row>
    <row r="376" customFormat="false" ht="15.75" hidden="false" customHeight="false" outlineLevel="0" collapsed="false">
      <c r="A376" s="0" t="n">
        <f aca="false">C375</f>
        <v>364</v>
      </c>
      <c r="B376" s="0" t="str">
        <f aca="false">VLOOKUP(A376,SOURCE!B:S,15,0)</f>
        <v>ITM_BARRELtoM3</v>
      </c>
      <c r="C376" s="0" t="n">
        <f aca="false">IF(
ISNUMBER(INDEX(SOURCE!B:B,MATCH(A376,SOURCE!B:B,0)+1)),
  VALUE(INDEX(SOURCE!B:B,MATCH(A376,SOURCE!B:B,0)+1)),
  "")</f>
        <v>365</v>
      </c>
      <c r="D376" s="265" t="str">
        <f aca="false">IF(A376&lt;&gt;INT(A376),B376,
IF(A376&lt;0,VLOOKUP(A376,lookups!A$1:B$25,2,0),
IF(ISNA(B376),"",
IF(OR(ISBLANK(A376),ISNA(B376),B376=0),
"",
"#define "&amp;
VLOOKUP(A376,SOURCE!B:S,15,0)&amp;IF(lookups!$N$2-LEN(VLOOKUP(A376,SOURCE!B:S,15,0))&gt;=0,REPT(" ",lookups!$N$2-LEN(VLOOKUP(A376,SOURCE!B:S,15,0))),"")&amp;
TEXT(A376,"???0")&amp;IF(VLOOKUP(A376,SOURCE!B:S,16,0)="","","   "&amp;VLOOKUP(A376,SOURCE!B:S,16,0)
))))
)</f>
        <v>#define ITM_BARRELtoM3               364</v>
      </c>
    </row>
    <row r="377" customFormat="false" ht="15.75" hidden="false" customHeight="false" outlineLevel="0" collapsed="false">
      <c r="A377" s="0" t="n">
        <f aca="false">C376</f>
        <v>365</v>
      </c>
      <c r="B377" s="0" t="str">
        <f aca="false">VLOOKUP(A377,SOURCE!B:S,15,0)</f>
        <v>ITM_0365</v>
      </c>
      <c r="C377" s="0" t="n">
        <f aca="false">IF(
ISNUMBER(INDEX(SOURCE!B:B,MATCH(A377,SOURCE!B:B,0)+1)),
  VALUE(INDEX(SOURCE!B:B,MATCH(A377,SOURCE!B:B,0)+1)),
  "")</f>
        <v>366</v>
      </c>
      <c r="D377" s="265" t="str">
        <f aca="false">IF(A377&lt;&gt;INT(A377),B377,
IF(A377&lt;0,VLOOKUP(A377,lookups!A$1:B$25,2,0),
IF(ISNA(B377),"",
IF(OR(ISBLANK(A377),ISNA(B377),B377=0),
"",
"#define "&amp;
VLOOKUP(A377,SOURCE!B:S,15,0)&amp;IF(lookups!$N$2-LEN(VLOOKUP(A377,SOURCE!B:S,15,0))&gt;=0,REPT(" ",lookups!$N$2-LEN(VLOOKUP(A377,SOURCE!B:S,15,0))),"")&amp;
TEXT(A377,"???0")&amp;IF(VLOOKUP(A377,SOURCE!B:S,16,0)="","","   "&amp;VLOOKUP(A377,SOURCE!B:S,16,0)
))))
)</f>
        <v>#define ITM_0365                     365</v>
      </c>
    </row>
    <row r="378" customFormat="false" ht="15.75" hidden="false" customHeight="false" outlineLevel="0" collapsed="false">
      <c r="A378" s="0" t="n">
        <f aca="false">C377</f>
        <v>366</v>
      </c>
      <c r="B378" s="0" t="str">
        <f aca="false">VLOOKUP(A378,SOURCE!B:S,15,0)</f>
        <v>ITM_M3toBARREL</v>
      </c>
      <c r="C378" s="0" t="n">
        <f aca="false">IF(
ISNUMBER(INDEX(SOURCE!B:B,MATCH(A378,SOURCE!B:B,0)+1)),
  VALUE(INDEX(SOURCE!B:B,MATCH(A378,SOURCE!B:B,0)+1)),
  "")</f>
        <v>367</v>
      </c>
      <c r="D378" s="265" t="str">
        <f aca="false">IF(A378&lt;&gt;INT(A378),B378,
IF(A378&lt;0,VLOOKUP(A378,lookups!A$1:B$25,2,0),
IF(ISNA(B378),"",
IF(OR(ISBLANK(A378),ISNA(B378),B378=0),
"",
"#define "&amp;
VLOOKUP(A378,SOURCE!B:S,15,0)&amp;IF(lookups!$N$2-LEN(VLOOKUP(A378,SOURCE!B:S,15,0))&gt;=0,REPT(" ",lookups!$N$2-LEN(VLOOKUP(A378,SOURCE!B:S,15,0))),"")&amp;
TEXT(A378,"???0")&amp;IF(VLOOKUP(A378,SOURCE!B:S,16,0)="","","   "&amp;VLOOKUP(A378,SOURCE!B:S,16,0)
))))
)</f>
        <v>#define ITM_M3toBARREL               366</v>
      </c>
    </row>
    <row r="379" customFormat="false" ht="15.75" hidden="false" customHeight="false" outlineLevel="0" collapsed="false">
      <c r="A379" s="0" t="n">
        <f aca="false">C378</f>
        <v>367</v>
      </c>
      <c r="B379" s="0" t="str">
        <f aca="false">VLOOKUP(A379,SOURCE!B:S,15,0)</f>
        <v>ITM_0367</v>
      </c>
      <c r="C379" s="0" t="n">
        <f aca="false">IF(
ISNUMBER(INDEX(SOURCE!B:B,MATCH(A379,SOURCE!B:B,0)+1)),
  VALUE(INDEX(SOURCE!B:B,MATCH(A379,SOURCE!B:B,0)+1)),
  "")</f>
        <v>368</v>
      </c>
      <c r="D379" s="265" t="str">
        <f aca="false">IF(A379&lt;&gt;INT(A379),B379,
IF(A379&lt;0,VLOOKUP(A379,lookups!A$1:B$25,2,0),
IF(ISNA(B379),"",
IF(OR(ISBLANK(A379),ISNA(B379),B379=0),
"",
"#define "&amp;
VLOOKUP(A379,SOURCE!B:S,15,0)&amp;IF(lookups!$N$2-LEN(VLOOKUP(A379,SOURCE!B:S,15,0))&gt;=0,REPT(" ",lookups!$N$2-LEN(VLOOKUP(A379,SOURCE!B:S,15,0))),"")&amp;
TEXT(A379,"???0")&amp;IF(VLOOKUP(A379,SOURCE!B:S,16,0)="","","   "&amp;VLOOKUP(A379,SOURCE!B:S,16,0)
))))
)</f>
        <v>#define ITM_0367                     367</v>
      </c>
    </row>
    <row r="380" customFormat="false" ht="15.75" hidden="false" customHeight="false" outlineLevel="0" collapsed="false">
      <c r="A380" s="0" t="n">
        <f aca="false">C379</f>
        <v>368</v>
      </c>
      <c r="B380" s="0" t="str">
        <f aca="false">VLOOKUP(A380,SOURCE!B:S,15,0)</f>
        <v>ITM_0368</v>
      </c>
      <c r="C380" s="0" t="n">
        <f aca="false">IF(
ISNUMBER(INDEX(SOURCE!B:B,MATCH(A380,SOURCE!B:B,0)+1)),
  VALUE(INDEX(SOURCE!B:B,MATCH(A380,SOURCE!B:B,0)+1)),
  "")</f>
        <v>369</v>
      </c>
      <c r="D380" s="265" t="str">
        <f aca="false">IF(A380&lt;&gt;INT(A380),B380,
IF(A380&lt;0,VLOOKUP(A380,lookups!A$1:B$25,2,0),
IF(ISNA(B380),"",
IF(OR(ISBLANK(A380),ISNA(B380),B380=0),
"",
"#define "&amp;
VLOOKUP(A380,SOURCE!B:S,15,0)&amp;IF(lookups!$N$2-LEN(VLOOKUP(A380,SOURCE!B:S,15,0))&gt;=0,REPT(" ",lookups!$N$2-LEN(VLOOKUP(A380,SOURCE!B:S,15,0))),"")&amp;
TEXT(A380,"???0")&amp;IF(VLOOKUP(A380,SOURCE!B:S,16,0)="","","   "&amp;VLOOKUP(A380,SOURCE!B:S,16,0)
))))
)</f>
        <v>#define ITM_0368                     368</v>
      </c>
    </row>
    <row r="381" customFormat="false" ht="15.75" hidden="false" customHeight="false" outlineLevel="0" collapsed="false">
      <c r="A381" s="0" t="n">
        <f aca="false">C380</f>
        <v>369</v>
      </c>
      <c r="B381" s="0" t="str">
        <f aca="false">VLOOKUP(A381,SOURCE!B:S,15,0)</f>
        <v>ITM_0369</v>
      </c>
      <c r="C381" s="0" t="n">
        <f aca="false">IF(
ISNUMBER(INDEX(SOURCE!B:B,MATCH(A381,SOURCE!B:B,0)+1)),
  VALUE(INDEX(SOURCE!B:B,MATCH(A381,SOURCE!B:B,0)+1)),
  "")</f>
        <v>370</v>
      </c>
      <c r="D381" s="265" t="str">
        <f aca="false">IF(A381&lt;&gt;INT(A381),B381,
IF(A381&lt;0,VLOOKUP(A381,lookups!A$1:B$25,2,0),
IF(ISNA(B381),"",
IF(OR(ISBLANK(A381),ISNA(B381),B381=0),
"",
"#define "&amp;
VLOOKUP(A381,SOURCE!B:S,15,0)&amp;IF(lookups!$N$2-LEN(VLOOKUP(A381,SOURCE!B:S,15,0))&gt;=0,REPT(" ",lookups!$N$2-LEN(VLOOKUP(A381,SOURCE!B:S,15,0))),"")&amp;
TEXT(A381,"???0")&amp;IF(VLOOKUP(A381,SOURCE!B:S,16,0)="","","   "&amp;VLOOKUP(A381,SOURCE!B:S,16,0)
))))
)</f>
        <v>#define ITM_0369                     369</v>
      </c>
    </row>
    <row r="382" customFormat="false" ht="15.75" hidden="false" customHeight="false" outlineLevel="0" collapsed="false">
      <c r="A382" s="0" t="n">
        <f aca="false">C381</f>
        <v>370</v>
      </c>
      <c r="B382" s="0" t="str">
        <f aca="false">VLOOKUP(A382,SOURCE!B:S,15,0)</f>
        <v>ITM_HECTAREtoM2</v>
      </c>
      <c r="C382" s="0" t="n">
        <f aca="false">IF(
ISNUMBER(INDEX(SOURCE!B:B,MATCH(A382,SOURCE!B:B,0)+1)),
  VALUE(INDEX(SOURCE!B:B,MATCH(A382,SOURCE!B:B,0)+1)),
  "")</f>
        <v>371</v>
      </c>
      <c r="D382" s="265" t="str">
        <f aca="false">IF(A382&lt;&gt;INT(A382),B382,
IF(A382&lt;0,VLOOKUP(A382,lookups!A$1:B$25,2,0),
IF(ISNA(B382),"",
IF(OR(ISBLANK(A382),ISNA(B382),B382=0),
"",
"#define "&amp;
VLOOKUP(A382,SOURCE!B:S,15,0)&amp;IF(lookups!$N$2-LEN(VLOOKUP(A382,SOURCE!B:S,15,0))&gt;=0,REPT(" ",lookups!$N$2-LEN(VLOOKUP(A382,SOURCE!B:S,15,0))),"")&amp;
TEXT(A382,"???0")&amp;IF(VLOOKUP(A382,SOURCE!B:S,16,0)="","","   "&amp;VLOOKUP(A382,SOURCE!B:S,16,0)
))))
)</f>
        <v>#define ITM_HECTAREtoM2              370</v>
      </c>
    </row>
    <row r="383" customFormat="false" ht="15.75" hidden="false" customHeight="false" outlineLevel="0" collapsed="false">
      <c r="A383" s="0" t="n">
        <f aca="false">C382</f>
        <v>371</v>
      </c>
      <c r="B383" s="0" t="str">
        <f aca="false">VLOOKUP(A383,SOURCE!B:S,15,0)</f>
        <v>ITM_M2toHECTARE</v>
      </c>
      <c r="C383" s="0" t="n">
        <f aca="false">IF(
ISNUMBER(INDEX(SOURCE!B:B,MATCH(A383,SOURCE!B:B,0)+1)),
  VALUE(INDEX(SOURCE!B:B,MATCH(A383,SOURCE!B:B,0)+1)),
  "")</f>
        <v>372</v>
      </c>
      <c r="D383" s="265" t="str">
        <f aca="false">IF(A383&lt;&gt;INT(A383),B383,
IF(A383&lt;0,VLOOKUP(A383,lookups!A$1:B$25,2,0),
IF(ISNA(B383),"",
IF(OR(ISBLANK(A383),ISNA(B383),B383=0),
"",
"#define "&amp;
VLOOKUP(A383,SOURCE!B:S,15,0)&amp;IF(lookups!$N$2-LEN(VLOOKUP(A383,SOURCE!B:S,15,0))&gt;=0,REPT(" ",lookups!$N$2-LEN(VLOOKUP(A383,SOURCE!B:S,15,0))),"")&amp;
TEXT(A383,"???0")&amp;IF(VLOOKUP(A383,SOURCE!B:S,16,0)="","","   "&amp;VLOOKUP(A383,SOURCE!B:S,16,0)
))))
)</f>
        <v>#define ITM_M2toHECTARE              371</v>
      </c>
    </row>
    <row r="384" customFormat="false" ht="15.75" hidden="false" customHeight="false" outlineLevel="0" collapsed="false">
      <c r="A384" s="0" t="n">
        <f aca="false">C383</f>
        <v>372</v>
      </c>
      <c r="B384" s="0" t="str">
        <f aca="false">VLOOKUP(A384,SOURCE!B:S,15,0)</f>
        <v>ITM_MUtoM2</v>
      </c>
      <c r="C384" s="0" t="n">
        <f aca="false">IF(
ISNUMBER(INDEX(SOURCE!B:B,MATCH(A384,SOURCE!B:B,0)+1)),
  VALUE(INDEX(SOURCE!B:B,MATCH(A384,SOURCE!B:B,0)+1)),
  "")</f>
        <v>373</v>
      </c>
      <c r="D384" s="265" t="str">
        <f aca="false">IF(A384&lt;&gt;INT(A384),B384,
IF(A384&lt;0,VLOOKUP(A384,lookups!A$1:B$25,2,0),
IF(ISNA(B384),"",
IF(OR(ISBLANK(A384),ISNA(B384),B384=0),
"",
"#define "&amp;
VLOOKUP(A384,SOURCE!B:S,15,0)&amp;IF(lookups!$N$2-LEN(VLOOKUP(A384,SOURCE!B:S,15,0))&gt;=0,REPT(" ",lookups!$N$2-LEN(VLOOKUP(A384,SOURCE!B:S,15,0))),"")&amp;
TEXT(A384,"???0")&amp;IF(VLOOKUP(A384,SOURCE!B:S,16,0)="","","   "&amp;VLOOKUP(A384,SOURCE!B:S,16,0)
))))
)</f>
        <v>#define ITM_MUtoM2                   372</v>
      </c>
    </row>
    <row r="385" customFormat="false" ht="15.75" hidden="false" customHeight="false" outlineLevel="0" collapsed="false">
      <c r="A385" s="0" t="n">
        <f aca="false">C384</f>
        <v>373</v>
      </c>
      <c r="B385" s="0" t="str">
        <f aca="false">VLOOKUP(A385,SOURCE!B:S,15,0)</f>
        <v>ITM_M2toMU</v>
      </c>
      <c r="C385" s="0" t="n">
        <f aca="false">IF(
ISNUMBER(INDEX(SOURCE!B:B,MATCH(A385,SOURCE!B:B,0)+1)),
  VALUE(INDEX(SOURCE!B:B,MATCH(A385,SOURCE!B:B,0)+1)),
  "")</f>
        <v>374</v>
      </c>
      <c r="D385" s="265" t="str">
        <f aca="false">IF(A385&lt;&gt;INT(A385),B385,
IF(A385&lt;0,VLOOKUP(A385,lookups!A$1:B$25,2,0),
IF(ISNA(B385),"",
IF(OR(ISBLANK(A385),ISNA(B385),B385=0),
"",
"#define "&amp;
VLOOKUP(A385,SOURCE!B:S,15,0)&amp;IF(lookups!$N$2-LEN(VLOOKUP(A385,SOURCE!B:S,15,0))&gt;=0,REPT(" ",lookups!$N$2-LEN(VLOOKUP(A385,SOURCE!B:S,15,0))),"")&amp;
TEXT(A385,"???0")&amp;IF(VLOOKUP(A385,SOURCE!B:S,16,0)="","","   "&amp;VLOOKUP(A385,SOURCE!B:S,16,0)
))))
)</f>
        <v>#define ITM_M2toMU                   373</v>
      </c>
    </row>
    <row r="386" customFormat="false" ht="15.75" hidden="false" customHeight="false" outlineLevel="0" collapsed="false">
      <c r="A386" s="0" t="n">
        <f aca="false">C385</f>
        <v>374</v>
      </c>
      <c r="B386" s="0" t="str">
        <f aca="false">VLOOKUP(A386,SOURCE!B:S,15,0)</f>
        <v>ITM_LItoM</v>
      </c>
      <c r="C386" s="0" t="n">
        <f aca="false">IF(
ISNUMBER(INDEX(SOURCE!B:B,MATCH(A386,SOURCE!B:B,0)+1)),
  VALUE(INDEX(SOURCE!B:B,MATCH(A386,SOURCE!B:B,0)+1)),
  "")</f>
        <v>375</v>
      </c>
      <c r="D386" s="265" t="str">
        <f aca="false">IF(A386&lt;&gt;INT(A386),B386,
IF(A386&lt;0,VLOOKUP(A386,lookups!A$1:B$25,2,0),
IF(ISNA(B386),"",
IF(OR(ISBLANK(A386),ISNA(B386),B386=0),
"",
"#define "&amp;
VLOOKUP(A386,SOURCE!B:S,15,0)&amp;IF(lookups!$N$2-LEN(VLOOKUP(A386,SOURCE!B:S,15,0))&gt;=0,REPT(" ",lookups!$N$2-LEN(VLOOKUP(A386,SOURCE!B:S,15,0))),"")&amp;
TEXT(A386,"???0")&amp;IF(VLOOKUP(A386,SOURCE!B:S,16,0)="","","   "&amp;VLOOKUP(A386,SOURCE!B:S,16,0)
))))
)</f>
        <v>#define ITM_LItoM                    374</v>
      </c>
    </row>
    <row r="387" customFormat="false" ht="15.75" hidden="false" customHeight="false" outlineLevel="0" collapsed="false">
      <c r="A387" s="0" t="n">
        <f aca="false">C386</f>
        <v>375</v>
      </c>
      <c r="B387" s="0" t="str">
        <f aca="false">VLOOKUP(A387,SOURCE!B:S,15,0)</f>
        <v>ITM_MtoLI</v>
      </c>
      <c r="C387" s="0" t="n">
        <f aca="false">IF(
ISNUMBER(INDEX(SOURCE!B:B,MATCH(A387,SOURCE!B:B,0)+1)),
  VALUE(INDEX(SOURCE!B:B,MATCH(A387,SOURCE!B:B,0)+1)),
  "")</f>
        <v>376</v>
      </c>
      <c r="D387" s="265" t="str">
        <f aca="false">IF(A387&lt;&gt;INT(A387),B387,
IF(A387&lt;0,VLOOKUP(A387,lookups!A$1:B$25,2,0),
IF(ISNA(B387),"",
IF(OR(ISBLANK(A387),ISNA(B387),B387=0),
"",
"#define "&amp;
VLOOKUP(A387,SOURCE!B:S,15,0)&amp;IF(lookups!$N$2-LEN(VLOOKUP(A387,SOURCE!B:S,15,0))&gt;=0,REPT(" ",lookups!$N$2-LEN(VLOOKUP(A387,SOURCE!B:S,15,0))),"")&amp;
TEXT(A387,"???0")&amp;IF(VLOOKUP(A387,SOURCE!B:S,16,0)="","","   "&amp;VLOOKUP(A387,SOURCE!B:S,16,0)
))))
)</f>
        <v>#define ITM_MtoLI                    375</v>
      </c>
    </row>
    <row r="388" customFormat="false" ht="15.75" hidden="false" customHeight="false" outlineLevel="0" collapsed="false">
      <c r="A388" s="0" t="n">
        <f aca="false">C387</f>
        <v>376</v>
      </c>
      <c r="B388" s="0" t="str">
        <f aca="false">VLOOKUP(A388,SOURCE!B:S,15,0)</f>
        <v>ITM_CHItoM</v>
      </c>
      <c r="C388" s="0" t="n">
        <f aca="false">IF(
ISNUMBER(INDEX(SOURCE!B:B,MATCH(A388,SOURCE!B:B,0)+1)),
  VALUE(INDEX(SOURCE!B:B,MATCH(A388,SOURCE!B:B,0)+1)),
  "")</f>
        <v>377</v>
      </c>
      <c r="D388" s="265" t="str">
        <f aca="false">IF(A388&lt;&gt;INT(A388),B388,
IF(A388&lt;0,VLOOKUP(A388,lookups!A$1:B$25,2,0),
IF(ISNA(B388),"",
IF(OR(ISBLANK(A388),ISNA(B388),B388=0),
"",
"#define "&amp;
VLOOKUP(A388,SOURCE!B:S,15,0)&amp;IF(lookups!$N$2-LEN(VLOOKUP(A388,SOURCE!B:S,15,0))&gt;=0,REPT(" ",lookups!$N$2-LEN(VLOOKUP(A388,SOURCE!B:S,15,0))),"")&amp;
TEXT(A388,"???0")&amp;IF(VLOOKUP(A388,SOURCE!B:S,16,0)="","","   "&amp;VLOOKUP(A388,SOURCE!B:S,16,0)
))))
)</f>
        <v>#define ITM_CHItoM                   376</v>
      </c>
    </row>
    <row r="389" customFormat="false" ht="15.75" hidden="false" customHeight="false" outlineLevel="0" collapsed="false">
      <c r="A389" s="0" t="n">
        <f aca="false">C388</f>
        <v>377</v>
      </c>
      <c r="B389" s="0" t="str">
        <f aca="false">VLOOKUP(A389,SOURCE!B:S,15,0)</f>
        <v>ITM_MtoCHI</v>
      </c>
      <c r="C389" s="0" t="n">
        <f aca="false">IF(
ISNUMBER(INDEX(SOURCE!B:B,MATCH(A389,SOURCE!B:B,0)+1)),
  VALUE(INDEX(SOURCE!B:B,MATCH(A389,SOURCE!B:B,0)+1)),
  "")</f>
        <v>378</v>
      </c>
      <c r="D389" s="265" t="str">
        <f aca="false">IF(A389&lt;&gt;INT(A389),B389,
IF(A389&lt;0,VLOOKUP(A389,lookups!A$1:B$25,2,0),
IF(ISNA(B389),"",
IF(OR(ISBLANK(A389),ISNA(B389),B389=0),
"",
"#define "&amp;
VLOOKUP(A389,SOURCE!B:S,15,0)&amp;IF(lookups!$N$2-LEN(VLOOKUP(A389,SOURCE!B:S,15,0))&gt;=0,REPT(" ",lookups!$N$2-LEN(VLOOKUP(A389,SOURCE!B:S,15,0))),"")&amp;
TEXT(A389,"???0")&amp;IF(VLOOKUP(A389,SOURCE!B:S,16,0)="","","   "&amp;VLOOKUP(A389,SOURCE!B:S,16,0)
))))
)</f>
        <v>#define ITM_MtoCHI                   377</v>
      </c>
    </row>
    <row r="390" customFormat="false" ht="15.75" hidden="false" customHeight="false" outlineLevel="0" collapsed="false">
      <c r="A390" s="0" t="n">
        <f aca="false">C389</f>
        <v>378</v>
      </c>
      <c r="B390" s="0" t="str">
        <f aca="false">VLOOKUP(A390,SOURCE!B:S,15,0)</f>
        <v>ITM_YINtoM</v>
      </c>
      <c r="C390" s="0" t="n">
        <f aca="false">IF(
ISNUMBER(INDEX(SOURCE!B:B,MATCH(A390,SOURCE!B:B,0)+1)),
  VALUE(INDEX(SOURCE!B:B,MATCH(A390,SOURCE!B:B,0)+1)),
  "")</f>
        <v>379</v>
      </c>
      <c r="D390" s="265" t="str">
        <f aca="false">IF(A390&lt;&gt;INT(A390),B390,
IF(A390&lt;0,VLOOKUP(A390,lookups!A$1:B$25,2,0),
IF(ISNA(B390),"",
IF(OR(ISBLANK(A390),ISNA(B390),B390=0),
"",
"#define "&amp;
VLOOKUP(A390,SOURCE!B:S,15,0)&amp;IF(lookups!$N$2-LEN(VLOOKUP(A390,SOURCE!B:S,15,0))&gt;=0,REPT(" ",lookups!$N$2-LEN(VLOOKUP(A390,SOURCE!B:S,15,0))),"")&amp;
TEXT(A390,"???0")&amp;IF(VLOOKUP(A390,SOURCE!B:S,16,0)="","","   "&amp;VLOOKUP(A390,SOURCE!B:S,16,0)
))))
)</f>
        <v>#define ITM_YINtoM                   378</v>
      </c>
    </row>
    <row r="391" customFormat="false" ht="15.75" hidden="false" customHeight="false" outlineLevel="0" collapsed="false">
      <c r="A391" s="0" t="n">
        <f aca="false">C390</f>
        <v>379</v>
      </c>
      <c r="B391" s="0" t="str">
        <f aca="false">VLOOKUP(A391,SOURCE!B:S,15,0)</f>
        <v>ITM_MtoYIN</v>
      </c>
      <c r="C391" s="0" t="n">
        <f aca="false">IF(
ISNUMBER(INDEX(SOURCE!B:B,MATCH(A391,SOURCE!B:B,0)+1)),
  VALUE(INDEX(SOURCE!B:B,MATCH(A391,SOURCE!B:B,0)+1)),
  "")</f>
        <v>380</v>
      </c>
      <c r="D391" s="265" t="str">
        <f aca="false">IF(A391&lt;&gt;INT(A391),B391,
IF(A391&lt;0,VLOOKUP(A391,lookups!A$1:B$25,2,0),
IF(ISNA(B391),"",
IF(OR(ISBLANK(A391),ISNA(B391),B391=0),
"",
"#define "&amp;
VLOOKUP(A391,SOURCE!B:S,15,0)&amp;IF(lookups!$N$2-LEN(VLOOKUP(A391,SOURCE!B:S,15,0))&gt;=0,REPT(" ",lookups!$N$2-LEN(VLOOKUP(A391,SOURCE!B:S,15,0))),"")&amp;
TEXT(A391,"???0")&amp;IF(VLOOKUP(A391,SOURCE!B:S,16,0)="","","   "&amp;VLOOKUP(A391,SOURCE!B:S,16,0)
))))
)</f>
        <v>#define ITM_MtoYIN                   379</v>
      </c>
    </row>
    <row r="392" customFormat="false" ht="15.75" hidden="false" customHeight="false" outlineLevel="0" collapsed="false">
      <c r="A392" s="0" t="n">
        <f aca="false">C391</f>
        <v>380</v>
      </c>
      <c r="B392" s="0" t="str">
        <f aca="false">VLOOKUP(A392,SOURCE!B:S,15,0)</f>
        <v>ITM_CUNtoM</v>
      </c>
      <c r="C392" s="0" t="n">
        <f aca="false">IF(
ISNUMBER(INDEX(SOURCE!B:B,MATCH(A392,SOURCE!B:B,0)+1)),
  VALUE(INDEX(SOURCE!B:B,MATCH(A392,SOURCE!B:B,0)+1)),
  "")</f>
        <v>381</v>
      </c>
      <c r="D392" s="265" t="str">
        <f aca="false">IF(A392&lt;&gt;INT(A392),B392,
IF(A392&lt;0,VLOOKUP(A392,lookups!A$1:B$25,2,0),
IF(ISNA(B392),"",
IF(OR(ISBLANK(A392),ISNA(B392),B392=0),
"",
"#define "&amp;
VLOOKUP(A392,SOURCE!B:S,15,0)&amp;IF(lookups!$N$2-LEN(VLOOKUP(A392,SOURCE!B:S,15,0))&gt;=0,REPT(" ",lookups!$N$2-LEN(VLOOKUP(A392,SOURCE!B:S,15,0))),"")&amp;
TEXT(A392,"???0")&amp;IF(VLOOKUP(A392,SOURCE!B:S,16,0)="","","   "&amp;VLOOKUP(A392,SOURCE!B:S,16,0)
))))
)</f>
        <v>#define ITM_CUNtoM                   380</v>
      </c>
    </row>
    <row r="393" customFormat="false" ht="15.75" hidden="false" customHeight="false" outlineLevel="0" collapsed="false">
      <c r="A393" s="0" t="n">
        <f aca="false">C392</f>
        <v>381</v>
      </c>
      <c r="B393" s="0" t="str">
        <f aca="false">VLOOKUP(A393,SOURCE!B:S,15,0)</f>
        <v>ITM_MtoCUN</v>
      </c>
      <c r="C393" s="0" t="n">
        <f aca="false">IF(
ISNUMBER(INDEX(SOURCE!B:B,MATCH(A393,SOURCE!B:B,0)+1)),
  VALUE(INDEX(SOURCE!B:B,MATCH(A393,SOURCE!B:B,0)+1)),
  "")</f>
        <v>382</v>
      </c>
      <c r="D393" s="265" t="str">
        <f aca="false">IF(A393&lt;&gt;INT(A393),B393,
IF(A393&lt;0,VLOOKUP(A393,lookups!A$1:B$25,2,0),
IF(ISNA(B393),"",
IF(OR(ISBLANK(A393),ISNA(B393),B393=0),
"",
"#define "&amp;
VLOOKUP(A393,SOURCE!B:S,15,0)&amp;IF(lookups!$N$2-LEN(VLOOKUP(A393,SOURCE!B:S,15,0))&gt;=0,REPT(" ",lookups!$N$2-LEN(VLOOKUP(A393,SOURCE!B:S,15,0))),"")&amp;
TEXT(A393,"???0")&amp;IF(VLOOKUP(A393,SOURCE!B:S,16,0)="","","   "&amp;VLOOKUP(A393,SOURCE!B:S,16,0)
))))
)</f>
        <v>#define ITM_MtoCUN                   381</v>
      </c>
    </row>
    <row r="394" customFormat="false" ht="15.75" hidden="false" customHeight="false" outlineLevel="0" collapsed="false">
      <c r="A394" s="0" t="n">
        <f aca="false">C393</f>
        <v>382</v>
      </c>
      <c r="B394" s="0" t="str">
        <f aca="false">VLOOKUP(A394,SOURCE!B:S,15,0)</f>
        <v>ITM_ZHANGtoM</v>
      </c>
      <c r="C394" s="0" t="n">
        <f aca="false">IF(
ISNUMBER(INDEX(SOURCE!B:B,MATCH(A394,SOURCE!B:B,0)+1)),
  VALUE(INDEX(SOURCE!B:B,MATCH(A394,SOURCE!B:B,0)+1)),
  "")</f>
        <v>383</v>
      </c>
      <c r="D394" s="265" t="str">
        <f aca="false">IF(A394&lt;&gt;INT(A394),B394,
IF(A394&lt;0,VLOOKUP(A394,lookups!A$1:B$25,2,0),
IF(ISNA(B394),"",
IF(OR(ISBLANK(A394),ISNA(B394),B394=0),
"",
"#define "&amp;
VLOOKUP(A394,SOURCE!B:S,15,0)&amp;IF(lookups!$N$2-LEN(VLOOKUP(A394,SOURCE!B:S,15,0))&gt;=0,REPT(" ",lookups!$N$2-LEN(VLOOKUP(A394,SOURCE!B:S,15,0))),"")&amp;
TEXT(A394,"???0")&amp;IF(VLOOKUP(A394,SOURCE!B:S,16,0)="","","   "&amp;VLOOKUP(A394,SOURCE!B:S,16,0)
))))
)</f>
        <v>#define ITM_ZHANGtoM                 382</v>
      </c>
    </row>
    <row r="395" customFormat="false" ht="15.75" hidden="false" customHeight="false" outlineLevel="0" collapsed="false">
      <c r="A395" s="0" t="n">
        <f aca="false">C394</f>
        <v>383</v>
      </c>
      <c r="B395" s="0" t="str">
        <f aca="false">VLOOKUP(A395,SOURCE!B:S,15,0)</f>
        <v>ITM_0383</v>
      </c>
      <c r="C395" s="0" t="n">
        <f aca="false">IF(
ISNUMBER(INDEX(SOURCE!B:B,MATCH(A395,SOURCE!B:B,0)+1)),
  VALUE(INDEX(SOURCE!B:B,MATCH(A395,SOURCE!B:B,0)+1)),
  "")</f>
        <v>384</v>
      </c>
      <c r="D395" s="265" t="str">
        <f aca="false">IF(A395&lt;&gt;INT(A395),B395,
IF(A395&lt;0,VLOOKUP(A395,lookups!A$1:B$25,2,0),
IF(ISNA(B395),"",
IF(OR(ISBLANK(A395),ISNA(B395),B395=0),
"",
"#define "&amp;
VLOOKUP(A395,SOURCE!B:S,15,0)&amp;IF(lookups!$N$2-LEN(VLOOKUP(A395,SOURCE!B:S,15,0))&gt;=0,REPT(" ",lookups!$N$2-LEN(VLOOKUP(A395,SOURCE!B:S,15,0))),"")&amp;
TEXT(A395,"???0")&amp;IF(VLOOKUP(A395,SOURCE!B:S,16,0)="","","   "&amp;VLOOKUP(A395,SOURCE!B:S,16,0)
))))
)</f>
        <v>#define ITM_0383                     383</v>
      </c>
    </row>
    <row r="396" customFormat="false" ht="15.75" hidden="false" customHeight="false" outlineLevel="0" collapsed="false">
      <c r="A396" s="0" t="n">
        <f aca="false">C395</f>
        <v>384</v>
      </c>
      <c r="B396" s="0" t="str">
        <f aca="false">VLOOKUP(A396,SOURCE!B:S,15,0)</f>
        <v>ITM_MtoZHANG</v>
      </c>
      <c r="C396" s="0" t="n">
        <f aca="false">IF(
ISNUMBER(INDEX(SOURCE!B:B,MATCH(A396,SOURCE!B:B,0)+1)),
  VALUE(INDEX(SOURCE!B:B,MATCH(A396,SOURCE!B:B,0)+1)),
  "")</f>
        <v>385</v>
      </c>
      <c r="D396" s="265" t="str">
        <f aca="false">IF(A396&lt;&gt;INT(A396),B396,
IF(A396&lt;0,VLOOKUP(A396,lookups!A$1:B$25,2,0),
IF(ISNA(B396),"",
IF(OR(ISBLANK(A396),ISNA(B396),B396=0),
"",
"#define "&amp;
VLOOKUP(A396,SOURCE!B:S,15,0)&amp;IF(lookups!$N$2-LEN(VLOOKUP(A396,SOURCE!B:S,15,0))&gt;=0,REPT(" ",lookups!$N$2-LEN(VLOOKUP(A396,SOURCE!B:S,15,0))),"")&amp;
TEXT(A396,"???0")&amp;IF(VLOOKUP(A396,SOURCE!B:S,16,0)="","","   "&amp;VLOOKUP(A396,SOURCE!B:S,16,0)
))))
)</f>
        <v>#define ITM_MtoZHANG                 384</v>
      </c>
    </row>
    <row r="397" customFormat="false" ht="15.75" hidden="false" customHeight="false" outlineLevel="0" collapsed="false">
      <c r="A397" s="0" t="n">
        <f aca="false">C396</f>
        <v>385</v>
      </c>
      <c r="B397" s="0" t="str">
        <f aca="false">VLOOKUP(A397,SOURCE!B:S,15,0)</f>
        <v>ITM_0385</v>
      </c>
      <c r="C397" s="0" t="n">
        <f aca="false">IF(
ISNUMBER(INDEX(SOURCE!B:B,MATCH(A397,SOURCE!B:B,0)+1)),
  VALUE(INDEX(SOURCE!B:B,MATCH(A397,SOURCE!B:B,0)+1)),
  "")</f>
        <v>386</v>
      </c>
      <c r="D397" s="265" t="str">
        <f aca="false">IF(A397&lt;&gt;INT(A397),B397,
IF(A397&lt;0,VLOOKUP(A397,lookups!A$1:B$25,2,0),
IF(ISNA(B397),"",
IF(OR(ISBLANK(A397),ISNA(B397),B397=0),
"",
"#define "&amp;
VLOOKUP(A397,SOURCE!B:S,15,0)&amp;IF(lookups!$N$2-LEN(VLOOKUP(A397,SOURCE!B:S,15,0))&gt;=0,REPT(" ",lookups!$N$2-LEN(VLOOKUP(A397,SOURCE!B:S,15,0))),"")&amp;
TEXT(A397,"???0")&amp;IF(VLOOKUP(A397,SOURCE!B:S,16,0)="","","   "&amp;VLOOKUP(A397,SOURCE!B:S,16,0)
))))
)</f>
        <v>#define ITM_0385                     385</v>
      </c>
    </row>
    <row r="398" customFormat="false" ht="15.75" hidden="false" customHeight="false" outlineLevel="0" collapsed="false">
      <c r="A398" s="0" t="n">
        <f aca="false">C397</f>
        <v>386</v>
      </c>
      <c r="B398" s="0" t="str">
        <f aca="false">VLOOKUP(A398,SOURCE!B:S,15,0)</f>
        <v>ITM_FENtoM</v>
      </c>
      <c r="C398" s="0" t="n">
        <f aca="false">IF(
ISNUMBER(INDEX(SOURCE!B:B,MATCH(A398,SOURCE!B:B,0)+1)),
  VALUE(INDEX(SOURCE!B:B,MATCH(A398,SOURCE!B:B,0)+1)),
  "")</f>
        <v>387</v>
      </c>
      <c r="D398" s="265" t="str">
        <f aca="false">IF(A398&lt;&gt;INT(A398),B398,
IF(A398&lt;0,VLOOKUP(A398,lookups!A$1:B$25,2,0),
IF(ISNA(B398),"",
IF(OR(ISBLANK(A398),ISNA(B398),B398=0),
"",
"#define "&amp;
VLOOKUP(A398,SOURCE!B:S,15,0)&amp;IF(lookups!$N$2-LEN(VLOOKUP(A398,SOURCE!B:S,15,0))&gt;=0,REPT(" ",lookups!$N$2-LEN(VLOOKUP(A398,SOURCE!B:S,15,0))),"")&amp;
TEXT(A398,"???0")&amp;IF(VLOOKUP(A398,SOURCE!B:S,16,0)="","","   "&amp;VLOOKUP(A398,SOURCE!B:S,16,0)
))))
)</f>
        <v>#define ITM_FENtoM                   386</v>
      </c>
    </row>
    <row r="399" customFormat="false" ht="15.75" hidden="false" customHeight="false" outlineLevel="0" collapsed="false">
      <c r="A399" s="0" t="n">
        <f aca="false">C398</f>
        <v>387</v>
      </c>
      <c r="B399" s="0" t="str">
        <f aca="false">VLOOKUP(A399,SOURCE!B:S,15,0)</f>
        <v>ITM_MtoFEN</v>
      </c>
      <c r="C399" s="0" t="n">
        <f aca="false">IF(
ISNUMBER(INDEX(SOURCE!B:B,MATCH(A399,SOURCE!B:B,0)+1)),
  VALUE(INDEX(SOURCE!B:B,MATCH(A399,SOURCE!B:B,0)+1)),
  "")</f>
        <v>388</v>
      </c>
      <c r="D399" s="265" t="str">
        <f aca="false">IF(A399&lt;&gt;INT(A399),B399,
IF(A399&lt;0,VLOOKUP(A399,lookups!A$1:B$25,2,0),
IF(ISNA(B399),"",
IF(OR(ISBLANK(A399),ISNA(B399),B399=0),
"",
"#define "&amp;
VLOOKUP(A399,SOURCE!B:S,15,0)&amp;IF(lookups!$N$2-LEN(VLOOKUP(A399,SOURCE!B:S,15,0))&gt;=0,REPT(" ",lookups!$N$2-LEN(VLOOKUP(A399,SOURCE!B:S,15,0))),"")&amp;
TEXT(A399,"???0")&amp;IF(VLOOKUP(A399,SOURCE!B:S,16,0)="","","   "&amp;VLOOKUP(A399,SOURCE!B:S,16,0)
))))
)</f>
        <v>#define ITM_MtoFEN                   387</v>
      </c>
    </row>
    <row r="400" customFormat="false" ht="15.75" hidden="false" customHeight="false" outlineLevel="0" collapsed="false">
      <c r="A400" s="0" t="n">
        <f aca="false">C399</f>
        <v>388</v>
      </c>
      <c r="B400" s="0" t="str">
        <f aca="false">VLOOKUP(A400,SOURCE!B:S,15,0)</f>
        <v>ITM_MI2toKM2</v>
      </c>
      <c r="C400" s="0" t="n">
        <f aca="false">IF(
ISNUMBER(INDEX(SOURCE!B:B,MATCH(A400,SOURCE!B:B,0)+1)),
  VALUE(INDEX(SOURCE!B:B,MATCH(A400,SOURCE!B:B,0)+1)),
  "")</f>
        <v>389</v>
      </c>
      <c r="D400" s="265" t="str">
        <f aca="false">IF(A400&lt;&gt;INT(A400),B400,
IF(A400&lt;0,VLOOKUP(A400,lookups!A$1:B$25,2,0),
IF(ISNA(B400),"",
IF(OR(ISBLANK(A400),ISNA(B400),B400=0),
"",
"#define "&amp;
VLOOKUP(A400,SOURCE!B:S,15,0)&amp;IF(lookups!$N$2-LEN(VLOOKUP(A400,SOURCE!B:S,15,0))&gt;=0,REPT(" ",lookups!$N$2-LEN(VLOOKUP(A400,SOURCE!B:S,15,0))),"")&amp;
TEXT(A400,"???0")&amp;IF(VLOOKUP(A400,SOURCE!B:S,16,0)="","","   "&amp;VLOOKUP(A400,SOURCE!B:S,16,0)
))))
)</f>
        <v>#define ITM_MI2toKM2                 388</v>
      </c>
    </row>
    <row r="401" customFormat="false" ht="15.75" hidden="false" customHeight="false" outlineLevel="0" collapsed="false">
      <c r="A401" s="0" t="n">
        <f aca="false">C400</f>
        <v>389</v>
      </c>
      <c r="B401" s="0" t="str">
        <f aca="false">VLOOKUP(A401,SOURCE!B:S,15,0)</f>
        <v>ITM_KM2toMI2</v>
      </c>
      <c r="C401" s="0" t="n">
        <f aca="false">IF(
ISNUMBER(INDEX(SOURCE!B:B,MATCH(A401,SOURCE!B:B,0)+1)),
  VALUE(INDEX(SOURCE!B:B,MATCH(A401,SOURCE!B:B,0)+1)),
  "")</f>
        <v>390</v>
      </c>
      <c r="D401" s="265" t="str">
        <f aca="false">IF(A401&lt;&gt;INT(A401),B401,
IF(A401&lt;0,VLOOKUP(A401,lookups!A$1:B$25,2,0),
IF(ISNA(B401),"",
IF(OR(ISBLANK(A401),ISNA(B401),B401=0),
"",
"#define "&amp;
VLOOKUP(A401,SOURCE!B:S,15,0)&amp;IF(lookups!$N$2-LEN(VLOOKUP(A401,SOURCE!B:S,15,0))&gt;=0,REPT(" ",lookups!$N$2-LEN(VLOOKUP(A401,SOURCE!B:S,15,0))),"")&amp;
TEXT(A401,"???0")&amp;IF(VLOOKUP(A401,SOURCE!B:S,16,0)="","","   "&amp;VLOOKUP(A401,SOURCE!B:S,16,0)
))))
)</f>
        <v>#define ITM_KM2toMI2                 389</v>
      </c>
    </row>
    <row r="402" customFormat="false" ht="15.75" hidden="false" customHeight="false" outlineLevel="0" collapsed="false">
      <c r="A402" s="0" t="n">
        <f aca="false">C401</f>
        <v>390</v>
      </c>
      <c r="B402" s="0" t="str">
        <f aca="false">VLOOKUP(A402,SOURCE!B:S,15,0)</f>
        <v>ITM_NMI2toKM2</v>
      </c>
      <c r="C402" s="0" t="n">
        <f aca="false">IF(
ISNUMBER(INDEX(SOURCE!B:B,MATCH(A402,SOURCE!B:B,0)+1)),
  VALUE(INDEX(SOURCE!B:B,MATCH(A402,SOURCE!B:B,0)+1)),
  "")</f>
        <v>391</v>
      </c>
      <c r="D402" s="265" t="str">
        <f aca="false">IF(A402&lt;&gt;INT(A402),B402,
IF(A402&lt;0,VLOOKUP(A402,lookups!A$1:B$25,2,0),
IF(ISNA(B402),"",
IF(OR(ISBLANK(A402),ISNA(B402),B402=0),
"",
"#define "&amp;
VLOOKUP(A402,SOURCE!B:S,15,0)&amp;IF(lookups!$N$2-LEN(VLOOKUP(A402,SOURCE!B:S,15,0))&gt;=0,REPT(" ",lookups!$N$2-LEN(VLOOKUP(A402,SOURCE!B:S,15,0))),"")&amp;
TEXT(A402,"???0")&amp;IF(VLOOKUP(A402,SOURCE!B:S,16,0)="","","   "&amp;VLOOKUP(A402,SOURCE!B:S,16,0)
))))
)</f>
        <v>#define ITM_NMI2toKM2                390</v>
      </c>
    </row>
    <row r="403" customFormat="false" ht="15.75" hidden="false" customHeight="false" outlineLevel="0" collapsed="false">
      <c r="A403" s="0" t="n">
        <f aca="false">C402</f>
        <v>391</v>
      </c>
      <c r="B403" s="0" t="str">
        <f aca="false">VLOOKUP(A403,SOURCE!B:S,15,0)</f>
        <v>ITM_KM2toNMI2</v>
      </c>
      <c r="C403" s="0" t="n">
        <f aca="false">IF(
ISNUMBER(INDEX(SOURCE!B:B,MATCH(A403,SOURCE!B:B,0)+1)),
  VALUE(INDEX(SOURCE!B:B,MATCH(A403,SOURCE!B:B,0)+1)),
  "")</f>
        <v>392</v>
      </c>
      <c r="D403" s="265" t="str">
        <f aca="false">IF(A403&lt;&gt;INT(A403),B403,
IF(A403&lt;0,VLOOKUP(A403,lookups!A$1:B$25,2,0),
IF(ISNA(B403),"",
IF(OR(ISBLANK(A403),ISNA(B403),B403=0),
"",
"#define "&amp;
VLOOKUP(A403,SOURCE!B:S,15,0)&amp;IF(lookups!$N$2-LEN(VLOOKUP(A403,SOURCE!B:S,15,0))&gt;=0,REPT(" ",lookups!$N$2-LEN(VLOOKUP(A403,SOURCE!B:S,15,0))),"")&amp;
TEXT(A403,"???0")&amp;IF(VLOOKUP(A403,SOURCE!B:S,16,0)="","","   "&amp;VLOOKUP(A403,SOURCE!B:S,16,0)
))))
)</f>
        <v>#define ITM_KM2toNMI2                391</v>
      </c>
    </row>
    <row r="404" customFormat="false" ht="15.75" hidden="false" customHeight="false" outlineLevel="0" collapsed="false">
      <c r="A404" s="0" t="n">
        <f aca="false">C403</f>
        <v>392</v>
      </c>
      <c r="B404" s="0" t="str">
        <f aca="false">VLOOKUP(A404,SOURCE!B:S,15,0)</f>
        <v>ITM_0392</v>
      </c>
      <c r="C404" s="0" t="n">
        <f aca="false">IF(
ISNUMBER(INDEX(SOURCE!B:B,MATCH(A404,SOURCE!B:B,0)+1)),
  VALUE(INDEX(SOURCE!B:B,MATCH(A404,SOURCE!B:B,0)+1)),
  "")</f>
        <v>393</v>
      </c>
      <c r="D404" s="265" t="str">
        <f aca="false">IF(A404&lt;&gt;INT(A404),B404,
IF(A404&lt;0,VLOOKUP(A404,lookups!A$1:B$25,2,0),
IF(ISNA(B404),"",
IF(OR(ISBLANK(A404),ISNA(B404),B404=0),
"",
"#define "&amp;
VLOOKUP(A404,SOURCE!B:S,15,0)&amp;IF(lookups!$N$2-LEN(VLOOKUP(A404,SOURCE!B:S,15,0))&gt;=0,REPT(" ",lookups!$N$2-LEN(VLOOKUP(A404,SOURCE!B:S,15,0))),"")&amp;
TEXT(A404,"???0")&amp;IF(VLOOKUP(A404,SOURCE!B:S,16,0)="","","   "&amp;VLOOKUP(A404,SOURCE!B:S,16,0)
))))
)</f>
        <v>#define ITM_0392                     392</v>
      </c>
    </row>
    <row r="405" customFormat="false" ht="15.75" hidden="false" customHeight="false" outlineLevel="0" collapsed="false">
      <c r="A405" s="0" t="n">
        <f aca="false">C404</f>
        <v>393</v>
      </c>
      <c r="B405" s="0" t="str">
        <f aca="false">VLOOKUP(A405,SOURCE!B:S,15,0)</f>
        <v>ITM_0393</v>
      </c>
      <c r="C405" s="0" t="n">
        <f aca="false">IF(
ISNUMBER(INDEX(SOURCE!B:B,MATCH(A405,SOURCE!B:B,0)+1)),
  VALUE(INDEX(SOURCE!B:B,MATCH(A405,SOURCE!B:B,0)+1)),
  "")</f>
        <v>394</v>
      </c>
      <c r="D405" s="265" t="str">
        <f aca="false">IF(A405&lt;&gt;INT(A405),B405,
IF(A405&lt;0,VLOOKUP(A405,lookups!A$1:B$25,2,0),
IF(ISNA(B405),"",
IF(OR(ISBLANK(A405),ISNA(B405),B405=0),
"",
"#define "&amp;
VLOOKUP(A405,SOURCE!B:S,15,0)&amp;IF(lookups!$N$2-LEN(VLOOKUP(A405,SOURCE!B:S,15,0))&gt;=0,REPT(" ",lookups!$N$2-LEN(VLOOKUP(A405,SOURCE!B:S,15,0))),"")&amp;
TEXT(A405,"???0")&amp;IF(VLOOKUP(A405,SOURCE!B:S,16,0)="","","   "&amp;VLOOKUP(A405,SOURCE!B:S,16,0)
))))
)</f>
        <v>#define ITM_0393                     393</v>
      </c>
    </row>
    <row r="406" customFormat="false" ht="15.75" hidden="false" customHeight="false" outlineLevel="0" collapsed="false">
      <c r="A406" s="0" t="n">
        <f aca="false">C405</f>
        <v>394</v>
      </c>
      <c r="B406" s="0" t="str">
        <f aca="false">VLOOKUP(A406,SOURCE!B:S,15,0)</f>
        <v>ITM_0394</v>
      </c>
      <c r="C406" s="0" t="n">
        <f aca="false">IF(
ISNUMBER(INDEX(SOURCE!B:B,MATCH(A406,SOURCE!B:B,0)+1)),
  VALUE(INDEX(SOURCE!B:B,MATCH(A406,SOURCE!B:B,0)+1)),
  "")</f>
        <v>395</v>
      </c>
      <c r="D406" s="265" t="str">
        <f aca="false">IF(A406&lt;&gt;INT(A406),B406,
IF(A406&lt;0,VLOOKUP(A406,lookups!A$1:B$25,2,0),
IF(ISNA(B406),"",
IF(OR(ISBLANK(A406),ISNA(B406),B406=0),
"",
"#define "&amp;
VLOOKUP(A406,SOURCE!B:S,15,0)&amp;IF(lookups!$N$2-LEN(VLOOKUP(A406,SOURCE!B:S,15,0))&gt;=0,REPT(" ",lookups!$N$2-LEN(VLOOKUP(A406,SOURCE!B:S,15,0))),"")&amp;
TEXT(A406,"???0")&amp;IF(VLOOKUP(A406,SOURCE!B:S,16,0)="","","   "&amp;VLOOKUP(A406,SOURCE!B:S,16,0)
))))
)</f>
        <v>#define ITM_0394                     394</v>
      </c>
    </row>
    <row r="407" customFormat="false" ht="15.75" hidden="false" customHeight="false" outlineLevel="0" collapsed="false">
      <c r="A407" s="0" t="n">
        <f aca="false">C406</f>
        <v>395</v>
      </c>
      <c r="B407" s="0" t="str">
        <f aca="false">VLOOKUP(A407,SOURCE!B:S,15,0)</f>
        <v>ITM_0395</v>
      </c>
      <c r="C407" s="0" t="n">
        <f aca="false">IF(
ISNUMBER(INDEX(SOURCE!B:B,MATCH(A407,SOURCE!B:B,0)+1)),
  VALUE(INDEX(SOURCE!B:B,MATCH(A407,SOURCE!B:B,0)+1)),
  "")</f>
        <v>395.01</v>
      </c>
      <c r="D407" s="265" t="str">
        <f aca="false">IF(A407&lt;&gt;INT(A407),B407,
IF(A407&lt;0,VLOOKUP(A407,lookups!A$1:B$25,2,0),
IF(ISNA(B407),"",
IF(OR(ISBLANK(A407),ISNA(B407),B407=0),
"",
"#define "&amp;
VLOOKUP(A407,SOURCE!B:S,15,0)&amp;IF(lookups!$N$2-LEN(VLOOKUP(A407,SOURCE!B:S,15,0))&gt;=0,REPT(" ",lookups!$N$2-LEN(VLOOKUP(A407,SOURCE!B:S,15,0))),"")&amp;
TEXT(A407,"???0")&amp;IF(VLOOKUP(A407,SOURCE!B:S,16,0)="","","   "&amp;VLOOKUP(A407,SOURCE!B:S,16,0)
))))
)</f>
        <v>#define ITM_0395                     395</v>
      </c>
    </row>
    <row r="408" customFormat="false" ht="15.75" hidden="false" customHeight="false" outlineLevel="0" collapsed="false">
      <c r="A408" s="0" t="n">
        <f aca="false">C407</f>
        <v>395.01</v>
      </c>
      <c r="B408" s="0" t="n">
        <f aca="false">VLOOKUP(A408,SOURCE!B:S,15,0)</f>
        <v>0</v>
      </c>
      <c r="C408" s="0" t="n">
        <f aca="false">IF(
ISNUMBER(INDEX(SOURCE!B:B,MATCH(A408,SOURCE!B:B,0)+1)),
  VALUE(INDEX(SOURCE!B:B,MATCH(A408,SOURCE!B:B,0)+1)),
  "")</f>
        <v>395.02</v>
      </c>
      <c r="D408" s="265" t="n">
        <f aca="false">IF(A408&lt;&gt;INT(A408),B408,
IF(A408&lt;0,VLOOKUP(A408,lookups!A$1:B$25,2,0),
IF(ISNA(B408),"",
IF(OR(ISBLANK(A408),ISNA(B408),B408=0),
"",
"#define "&amp;
VLOOKUP(A408,SOURCE!B:S,15,0)&amp;IF(lookups!$N$2-LEN(VLOOKUP(A408,SOURCE!B:S,15,0))&gt;=0,REPT(" ",lookups!$N$2-LEN(VLOOKUP(A408,SOURCE!B:S,15,0))),"")&amp;
TEXT(A408,"???0")&amp;IF(VLOOKUP(A408,SOURCE!B:S,16,0)="","","   "&amp;VLOOKUP(A408,SOURCE!B:S,16,0)
))))
)</f>
        <v>0</v>
      </c>
    </row>
    <row r="409" customFormat="false" ht="15.75" hidden="false" customHeight="false" outlineLevel="0" collapsed="false">
      <c r="A409" s="0" t="n">
        <f aca="false">C408</f>
        <v>395.02</v>
      </c>
      <c r="B409" s="0" t="n">
        <f aca="false">VLOOKUP(A409,SOURCE!B:S,15,0)</f>
        <v>0</v>
      </c>
      <c r="C409" s="0" t="n">
        <f aca="false">IF(
ISNUMBER(INDEX(SOURCE!B:B,MATCH(A409,SOURCE!B:B,0)+1)),
  VALUE(INDEX(SOURCE!B:B,MATCH(A409,SOURCE!B:B,0)+1)),
  "")</f>
        <v>395.03</v>
      </c>
      <c r="D409" s="265" t="n">
        <f aca="false">IF(A409&lt;&gt;INT(A409),B409,
IF(A409&lt;0,VLOOKUP(A409,lookups!A$1:B$25,2,0),
IF(ISNA(B409),"",
IF(OR(ISBLANK(A409),ISNA(B409),B409=0),
"",
"#define "&amp;
VLOOKUP(A409,SOURCE!B:S,15,0)&amp;IF(lookups!$N$2-LEN(VLOOKUP(A409,SOURCE!B:S,15,0))&gt;=0,REPT(" ",lookups!$N$2-LEN(VLOOKUP(A409,SOURCE!B:S,15,0))),"")&amp;
TEXT(A409,"???0")&amp;IF(VLOOKUP(A409,SOURCE!B:S,16,0)="","","   "&amp;VLOOKUP(A409,SOURCE!B:S,16,0)
))))
)</f>
        <v>0</v>
      </c>
    </row>
    <row r="410" customFormat="false" ht="15.75" hidden="false" customHeight="false" outlineLevel="0" collapsed="false">
      <c r="A410" s="0" t="n">
        <f aca="false">C409</f>
        <v>395.03</v>
      </c>
      <c r="B410" s="0" t="str">
        <f aca="false">VLOOKUP(A410,SOURCE!B:S,15,0)</f>
        <v>// Flag, bit, rotation, and logical OPs</v>
      </c>
      <c r="C410" s="0" t="n">
        <f aca="false">IF(
ISNUMBER(INDEX(SOURCE!B:B,MATCH(A410,SOURCE!B:B,0)+1)),
  VALUE(INDEX(SOURCE!B:B,MATCH(A410,SOURCE!B:B,0)+1)),
  "")</f>
        <v>396</v>
      </c>
      <c r="D410" s="265" t="str">
        <f aca="false">IF(A410&lt;&gt;INT(A410),B410,
IF(A410&lt;0,VLOOKUP(A410,lookups!A$1:B$25,2,0),
IF(ISNA(B410),"",
IF(OR(ISBLANK(A410),ISNA(B410),B410=0),
"",
"#define "&amp;
VLOOKUP(A410,SOURCE!B:S,15,0)&amp;IF(lookups!$N$2-LEN(VLOOKUP(A410,SOURCE!B:S,15,0))&gt;=0,REPT(" ",lookups!$N$2-LEN(VLOOKUP(A410,SOURCE!B:S,15,0))),"")&amp;
TEXT(A410,"???0")&amp;IF(VLOOKUP(A410,SOURCE!B:S,16,0)="","","   "&amp;VLOOKUP(A410,SOURCE!B:S,16,0)
))))
)</f>
        <v>// Flag, bit, rotation, and logical OPs</v>
      </c>
    </row>
    <row r="411" customFormat="false" ht="15.75" hidden="false" customHeight="false" outlineLevel="0" collapsed="false">
      <c r="A411" s="0" t="n">
        <f aca="false">C410</f>
        <v>396</v>
      </c>
      <c r="B411" s="0" t="str">
        <f aca="false">VLOOKUP(A411,SOURCE!B:S,15,0)</f>
        <v>ITM_FCC</v>
      </c>
      <c r="C411" s="0" t="n">
        <f aca="false">IF(
ISNUMBER(INDEX(SOURCE!B:B,MATCH(A411,SOURCE!B:B,0)+1)),
  VALUE(INDEX(SOURCE!B:B,MATCH(A411,SOURCE!B:B,0)+1)),
  "")</f>
        <v>397</v>
      </c>
      <c r="D411" s="265" t="str">
        <f aca="false">IF(A411&lt;&gt;INT(A411),B411,
IF(A411&lt;0,VLOOKUP(A411,lookups!A$1:B$25,2,0),
IF(ISNA(B411),"",
IF(OR(ISBLANK(A411),ISNA(B411),B411=0),
"",
"#define "&amp;
VLOOKUP(A411,SOURCE!B:S,15,0)&amp;IF(lookups!$N$2-LEN(VLOOKUP(A411,SOURCE!B:S,15,0))&gt;=0,REPT(" ",lookups!$N$2-LEN(VLOOKUP(A411,SOURCE!B:S,15,0))),"")&amp;
TEXT(A411,"???0")&amp;IF(VLOOKUP(A411,SOURCE!B:S,16,0)="","","   "&amp;VLOOKUP(A411,SOURCE!B:S,16,0)
))))
)</f>
        <v>#define ITM_FCC                      396</v>
      </c>
    </row>
    <row r="412" customFormat="false" ht="15.75" hidden="false" customHeight="false" outlineLevel="0" collapsed="false">
      <c r="A412" s="0" t="n">
        <f aca="false">C411</f>
        <v>397</v>
      </c>
      <c r="B412" s="0" t="str">
        <f aca="false">VLOOKUP(A412,SOURCE!B:S,15,0)</f>
        <v>ITM_FCS</v>
      </c>
      <c r="C412" s="0" t="n">
        <f aca="false">IF(
ISNUMBER(INDEX(SOURCE!B:B,MATCH(A412,SOURCE!B:B,0)+1)),
  VALUE(INDEX(SOURCE!B:B,MATCH(A412,SOURCE!B:B,0)+1)),
  "")</f>
        <v>398</v>
      </c>
      <c r="D412" s="265" t="str">
        <f aca="false">IF(A412&lt;&gt;INT(A412),B412,
IF(A412&lt;0,VLOOKUP(A412,lookups!A$1:B$25,2,0),
IF(ISNA(B412),"",
IF(OR(ISBLANK(A412),ISNA(B412),B412=0),
"",
"#define "&amp;
VLOOKUP(A412,SOURCE!B:S,15,0)&amp;IF(lookups!$N$2-LEN(VLOOKUP(A412,SOURCE!B:S,15,0))&gt;=0,REPT(" ",lookups!$N$2-LEN(VLOOKUP(A412,SOURCE!B:S,15,0))),"")&amp;
TEXT(A412,"???0")&amp;IF(VLOOKUP(A412,SOURCE!B:S,16,0)="","","   "&amp;VLOOKUP(A412,SOURCE!B:S,16,0)
))))
)</f>
        <v>#define ITM_FCS                      397</v>
      </c>
    </row>
    <row r="413" customFormat="false" ht="15.75" hidden="false" customHeight="false" outlineLevel="0" collapsed="false">
      <c r="A413" s="0" t="n">
        <f aca="false">C412</f>
        <v>398</v>
      </c>
      <c r="B413" s="0" t="str">
        <f aca="false">VLOOKUP(A413,SOURCE!B:S,15,0)</f>
        <v>ITM_FCF</v>
      </c>
      <c r="C413" s="0" t="n">
        <f aca="false">IF(
ISNUMBER(INDEX(SOURCE!B:B,MATCH(A413,SOURCE!B:B,0)+1)),
  VALUE(INDEX(SOURCE!B:B,MATCH(A413,SOURCE!B:B,0)+1)),
  "")</f>
        <v>399</v>
      </c>
      <c r="D413" s="265" t="str">
        <f aca="false">IF(A413&lt;&gt;INT(A413),B413,
IF(A413&lt;0,VLOOKUP(A413,lookups!A$1:B$25,2,0),
IF(ISNA(B413),"",
IF(OR(ISBLANK(A413),ISNA(B413),B413=0),
"",
"#define "&amp;
VLOOKUP(A413,SOURCE!B:S,15,0)&amp;IF(lookups!$N$2-LEN(VLOOKUP(A413,SOURCE!B:S,15,0))&gt;=0,REPT(" ",lookups!$N$2-LEN(VLOOKUP(A413,SOURCE!B:S,15,0))),"")&amp;
TEXT(A413,"???0")&amp;IF(VLOOKUP(A413,SOURCE!B:S,16,0)="","","   "&amp;VLOOKUP(A413,SOURCE!B:S,16,0)
))))
)</f>
        <v>#define ITM_FCF                      398</v>
      </c>
    </row>
    <row r="414" customFormat="false" ht="15.75" hidden="false" customHeight="false" outlineLevel="0" collapsed="false">
      <c r="A414" s="0" t="n">
        <f aca="false">C413</f>
        <v>399</v>
      </c>
      <c r="B414" s="0" t="str">
        <f aca="false">VLOOKUP(A414,SOURCE!B:S,15,0)</f>
        <v>ITM_FSC</v>
      </c>
      <c r="C414" s="0" t="n">
        <f aca="false">IF(
ISNUMBER(INDEX(SOURCE!B:B,MATCH(A414,SOURCE!B:B,0)+1)),
  VALUE(INDEX(SOURCE!B:B,MATCH(A414,SOURCE!B:B,0)+1)),
  "")</f>
        <v>400</v>
      </c>
      <c r="D414" s="265" t="str">
        <f aca="false">IF(A414&lt;&gt;INT(A414),B414,
IF(A414&lt;0,VLOOKUP(A414,lookups!A$1:B$25,2,0),
IF(ISNA(B414),"",
IF(OR(ISBLANK(A414),ISNA(B414),B414=0),
"",
"#define "&amp;
VLOOKUP(A414,SOURCE!B:S,15,0)&amp;IF(lookups!$N$2-LEN(VLOOKUP(A414,SOURCE!B:S,15,0))&gt;=0,REPT(" ",lookups!$N$2-LEN(VLOOKUP(A414,SOURCE!B:S,15,0))),"")&amp;
TEXT(A414,"???0")&amp;IF(VLOOKUP(A414,SOURCE!B:S,16,0)="","","   "&amp;VLOOKUP(A414,SOURCE!B:S,16,0)
))))
)</f>
        <v>#define ITM_FSC                      399</v>
      </c>
    </row>
    <row r="415" customFormat="false" ht="15.75" hidden="false" customHeight="false" outlineLevel="0" collapsed="false">
      <c r="A415" s="0" t="n">
        <f aca="false">C414</f>
        <v>400</v>
      </c>
      <c r="B415" s="0" t="str">
        <f aca="false">VLOOKUP(A415,SOURCE!B:S,15,0)</f>
        <v>ITM_FSS</v>
      </c>
      <c r="C415" s="0" t="n">
        <f aca="false">IF(
ISNUMBER(INDEX(SOURCE!B:B,MATCH(A415,SOURCE!B:B,0)+1)),
  VALUE(INDEX(SOURCE!B:B,MATCH(A415,SOURCE!B:B,0)+1)),
  "")</f>
        <v>401</v>
      </c>
      <c r="D415" s="265" t="str">
        <f aca="false">IF(A415&lt;&gt;INT(A415),B415,
IF(A415&lt;0,VLOOKUP(A415,lookups!A$1:B$25,2,0),
IF(ISNA(B415),"",
IF(OR(ISBLANK(A415),ISNA(B415),B415=0),
"",
"#define "&amp;
VLOOKUP(A415,SOURCE!B:S,15,0)&amp;IF(lookups!$N$2-LEN(VLOOKUP(A415,SOURCE!B:S,15,0))&gt;=0,REPT(" ",lookups!$N$2-LEN(VLOOKUP(A415,SOURCE!B:S,15,0))),"")&amp;
TEXT(A415,"???0")&amp;IF(VLOOKUP(A415,SOURCE!B:S,16,0)="","","   "&amp;VLOOKUP(A415,SOURCE!B:S,16,0)
))))
)</f>
        <v>#define ITM_FSS                      400</v>
      </c>
    </row>
    <row r="416" customFormat="false" ht="15.75" hidden="false" customHeight="false" outlineLevel="0" collapsed="false">
      <c r="A416" s="0" t="n">
        <f aca="false">C415</f>
        <v>401</v>
      </c>
      <c r="B416" s="0" t="str">
        <f aca="false">VLOOKUP(A416,SOURCE!B:S,15,0)</f>
        <v>ITM_FSF</v>
      </c>
      <c r="C416" s="0" t="n">
        <f aca="false">IF(
ISNUMBER(INDEX(SOURCE!B:B,MATCH(A416,SOURCE!B:B,0)+1)),
  VALUE(INDEX(SOURCE!B:B,MATCH(A416,SOURCE!B:B,0)+1)),
  "")</f>
        <v>402</v>
      </c>
      <c r="D416" s="265" t="str">
        <f aca="false">IF(A416&lt;&gt;INT(A416),B416,
IF(A416&lt;0,VLOOKUP(A416,lookups!A$1:B$25,2,0),
IF(ISNA(B416),"",
IF(OR(ISBLANK(A416),ISNA(B416),B416=0),
"",
"#define "&amp;
VLOOKUP(A416,SOURCE!B:S,15,0)&amp;IF(lookups!$N$2-LEN(VLOOKUP(A416,SOURCE!B:S,15,0))&gt;=0,REPT(" ",lookups!$N$2-LEN(VLOOKUP(A416,SOURCE!B:S,15,0))),"")&amp;
TEXT(A416,"???0")&amp;IF(VLOOKUP(A416,SOURCE!B:S,16,0)="","","   "&amp;VLOOKUP(A416,SOURCE!B:S,16,0)
))))
)</f>
        <v>#define ITM_FSF                      401</v>
      </c>
    </row>
    <row r="417" customFormat="false" ht="15.75" hidden="false" customHeight="false" outlineLevel="0" collapsed="false">
      <c r="A417" s="0" t="n">
        <f aca="false">C416</f>
        <v>402</v>
      </c>
      <c r="B417" s="0" t="str">
        <f aca="false">VLOOKUP(A417,SOURCE!B:S,15,0)</f>
        <v>ITM_LOGICALNAND</v>
      </c>
      <c r="C417" s="0" t="n">
        <f aca="false">IF(
ISNUMBER(INDEX(SOURCE!B:B,MATCH(A417,SOURCE!B:B,0)+1)),
  VALUE(INDEX(SOURCE!B:B,MATCH(A417,SOURCE!B:B,0)+1)),
  "")</f>
        <v>403</v>
      </c>
      <c r="D417" s="265" t="str">
        <f aca="false">IF(A417&lt;&gt;INT(A417),B417,
IF(A417&lt;0,VLOOKUP(A417,lookups!A$1:B$25,2,0),
IF(ISNA(B417),"",
IF(OR(ISBLANK(A417),ISNA(B417),B417=0),
"",
"#define "&amp;
VLOOKUP(A417,SOURCE!B:S,15,0)&amp;IF(lookups!$N$2-LEN(VLOOKUP(A417,SOURCE!B:S,15,0))&gt;=0,REPT(" ",lookups!$N$2-LEN(VLOOKUP(A417,SOURCE!B:S,15,0))),"")&amp;
TEXT(A417,"???0")&amp;IF(VLOOKUP(A417,SOURCE!B:S,16,0)="","","   "&amp;VLOOKUP(A417,SOURCE!B:S,16,0)
))))
)</f>
        <v>#define ITM_LOGICALNAND              402</v>
      </c>
    </row>
    <row r="418" customFormat="false" ht="15.75" hidden="false" customHeight="false" outlineLevel="0" collapsed="false">
      <c r="A418" s="0" t="n">
        <f aca="false">C417</f>
        <v>403</v>
      </c>
      <c r="B418" s="0" t="str">
        <f aca="false">VLOOKUP(A418,SOURCE!B:S,15,0)</f>
        <v>ITM_LOGICALNOR</v>
      </c>
      <c r="C418" s="0" t="n">
        <f aca="false">IF(
ISNUMBER(INDEX(SOURCE!B:B,MATCH(A418,SOURCE!B:B,0)+1)),
  VALUE(INDEX(SOURCE!B:B,MATCH(A418,SOURCE!B:B,0)+1)),
  "")</f>
        <v>404</v>
      </c>
      <c r="D418" s="265" t="str">
        <f aca="false">IF(A418&lt;&gt;INT(A418),B418,
IF(A418&lt;0,VLOOKUP(A418,lookups!A$1:B$25,2,0),
IF(ISNA(B418),"",
IF(OR(ISBLANK(A418),ISNA(B418),B418=0),
"",
"#define "&amp;
VLOOKUP(A418,SOURCE!B:S,15,0)&amp;IF(lookups!$N$2-LEN(VLOOKUP(A418,SOURCE!B:S,15,0))&gt;=0,REPT(" ",lookups!$N$2-LEN(VLOOKUP(A418,SOURCE!B:S,15,0))),"")&amp;
TEXT(A418,"???0")&amp;IF(VLOOKUP(A418,SOURCE!B:S,16,0)="","","   "&amp;VLOOKUP(A418,SOURCE!B:S,16,0)
))))
)</f>
        <v>#define ITM_LOGICALNOR               403</v>
      </c>
    </row>
    <row r="419" customFormat="false" ht="15.75" hidden="false" customHeight="false" outlineLevel="0" collapsed="false">
      <c r="A419" s="0" t="n">
        <f aca="false">C418</f>
        <v>404</v>
      </c>
      <c r="B419" s="0" t="str">
        <f aca="false">VLOOKUP(A419,SOURCE!B:S,15,0)</f>
        <v>ITM_LOGICALXNOR</v>
      </c>
      <c r="C419" s="0" t="n">
        <f aca="false">IF(
ISNUMBER(INDEX(SOURCE!B:B,MATCH(A419,SOURCE!B:B,0)+1)),
  VALUE(INDEX(SOURCE!B:B,MATCH(A419,SOURCE!B:B,0)+1)),
  "")</f>
        <v>405</v>
      </c>
      <c r="D419" s="265" t="str">
        <f aca="false">IF(A419&lt;&gt;INT(A419),B419,
IF(A419&lt;0,VLOOKUP(A419,lookups!A$1:B$25,2,0),
IF(ISNA(B419),"",
IF(OR(ISBLANK(A419),ISNA(B419),B419=0),
"",
"#define "&amp;
VLOOKUP(A419,SOURCE!B:S,15,0)&amp;IF(lookups!$N$2-LEN(VLOOKUP(A419,SOURCE!B:S,15,0))&gt;=0,REPT(" ",lookups!$N$2-LEN(VLOOKUP(A419,SOURCE!B:S,15,0))),"")&amp;
TEXT(A419,"???0")&amp;IF(VLOOKUP(A419,SOURCE!B:S,16,0)="","","   "&amp;VLOOKUP(A419,SOURCE!B:S,16,0)
))))
)</f>
        <v>#define ITM_LOGICALXNOR              404</v>
      </c>
    </row>
    <row r="420" customFormat="false" ht="15.75" hidden="false" customHeight="false" outlineLevel="0" collapsed="false">
      <c r="A420" s="0" t="n">
        <f aca="false">C419</f>
        <v>405</v>
      </c>
      <c r="B420" s="0" t="str">
        <f aca="false">VLOOKUP(A420,SOURCE!B:S,15,0)</f>
        <v>ITM_BS</v>
      </c>
      <c r="C420" s="0" t="n">
        <f aca="false">IF(
ISNUMBER(INDEX(SOURCE!B:B,MATCH(A420,SOURCE!B:B,0)+1)),
  VALUE(INDEX(SOURCE!B:B,MATCH(A420,SOURCE!B:B,0)+1)),
  "")</f>
        <v>406</v>
      </c>
      <c r="D420" s="265" t="str">
        <f aca="false">IF(A420&lt;&gt;INT(A420),B420,
IF(A420&lt;0,VLOOKUP(A420,lookups!A$1:B$25,2,0),
IF(ISNA(B420),"",
IF(OR(ISBLANK(A420),ISNA(B420),B420=0),
"",
"#define "&amp;
VLOOKUP(A420,SOURCE!B:S,15,0)&amp;IF(lookups!$N$2-LEN(VLOOKUP(A420,SOURCE!B:S,15,0))&gt;=0,REPT(" ",lookups!$N$2-LEN(VLOOKUP(A420,SOURCE!B:S,15,0))),"")&amp;
TEXT(A420,"???0")&amp;IF(VLOOKUP(A420,SOURCE!B:S,16,0)="","","   "&amp;VLOOKUP(A420,SOURCE!B:S,16,0)
))))
)</f>
        <v>#define ITM_BS                       405</v>
      </c>
    </row>
    <row r="421" customFormat="false" ht="15.75" hidden="false" customHeight="false" outlineLevel="0" collapsed="false">
      <c r="A421" s="0" t="n">
        <f aca="false">C420</f>
        <v>406</v>
      </c>
      <c r="B421" s="0" t="str">
        <f aca="false">VLOOKUP(A421,SOURCE!B:S,15,0)</f>
        <v>ITM_BC</v>
      </c>
      <c r="C421" s="0" t="n">
        <f aca="false">IF(
ISNUMBER(INDEX(SOURCE!B:B,MATCH(A421,SOURCE!B:B,0)+1)),
  VALUE(INDEX(SOURCE!B:B,MATCH(A421,SOURCE!B:B,0)+1)),
  "")</f>
        <v>407</v>
      </c>
      <c r="D421" s="265" t="str">
        <f aca="false">IF(A421&lt;&gt;INT(A421),B421,
IF(A421&lt;0,VLOOKUP(A421,lookups!A$1:B$25,2,0),
IF(ISNA(B421),"",
IF(OR(ISBLANK(A421),ISNA(B421),B421=0),
"",
"#define "&amp;
VLOOKUP(A421,SOURCE!B:S,15,0)&amp;IF(lookups!$N$2-LEN(VLOOKUP(A421,SOURCE!B:S,15,0))&gt;=0,REPT(" ",lookups!$N$2-LEN(VLOOKUP(A421,SOURCE!B:S,15,0))),"")&amp;
TEXT(A421,"???0")&amp;IF(VLOOKUP(A421,SOURCE!B:S,16,0)="","","   "&amp;VLOOKUP(A421,SOURCE!B:S,16,0)
))))
)</f>
        <v>#define ITM_BC                       406</v>
      </c>
    </row>
    <row r="422" customFormat="false" ht="15.75" hidden="false" customHeight="false" outlineLevel="0" collapsed="false">
      <c r="A422" s="0" t="n">
        <f aca="false">C421</f>
        <v>407</v>
      </c>
      <c r="B422" s="0" t="str">
        <f aca="false">VLOOKUP(A422,SOURCE!B:S,15,0)</f>
        <v>ITM_CB</v>
      </c>
      <c r="C422" s="0" t="n">
        <f aca="false">IF(
ISNUMBER(INDEX(SOURCE!B:B,MATCH(A422,SOURCE!B:B,0)+1)),
  VALUE(INDEX(SOURCE!B:B,MATCH(A422,SOURCE!B:B,0)+1)),
  "")</f>
        <v>408</v>
      </c>
      <c r="D422" s="265" t="str">
        <f aca="false">IF(A422&lt;&gt;INT(A422),B422,
IF(A422&lt;0,VLOOKUP(A422,lookups!A$1:B$25,2,0),
IF(ISNA(B422),"",
IF(OR(ISBLANK(A422),ISNA(B422),B422=0),
"",
"#define "&amp;
VLOOKUP(A422,SOURCE!B:S,15,0)&amp;IF(lookups!$N$2-LEN(VLOOKUP(A422,SOURCE!B:S,15,0))&gt;=0,REPT(" ",lookups!$N$2-LEN(VLOOKUP(A422,SOURCE!B:S,15,0))),"")&amp;
TEXT(A422,"???0")&amp;IF(VLOOKUP(A422,SOURCE!B:S,16,0)="","","   "&amp;VLOOKUP(A422,SOURCE!B:S,16,0)
))))
)</f>
        <v>#define ITM_CB                       407</v>
      </c>
    </row>
    <row r="423" customFormat="false" ht="15.75" hidden="false" customHeight="false" outlineLevel="0" collapsed="false">
      <c r="A423" s="0" t="n">
        <f aca="false">C422</f>
        <v>408</v>
      </c>
      <c r="B423" s="0" t="str">
        <f aca="false">VLOOKUP(A423,SOURCE!B:S,15,0)</f>
        <v>ITM_SB</v>
      </c>
      <c r="C423" s="0" t="n">
        <f aca="false">IF(
ISNUMBER(INDEX(SOURCE!B:B,MATCH(A423,SOURCE!B:B,0)+1)),
  VALUE(INDEX(SOURCE!B:B,MATCH(A423,SOURCE!B:B,0)+1)),
  "")</f>
        <v>409</v>
      </c>
      <c r="D423" s="265" t="str">
        <f aca="false">IF(A423&lt;&gt;INT(A423),B423,
IF(A423&lt;0,VLOOKUP(A423,lookups!A$1:B$25,2,0),
IF(ISNA(B423),"",
IF(OR(ISBLANK(A423),ISNA(B423),B423=0),
"",
"#define "&amp;
VLOOKUP(A423,SOURCE!B:S,15,0)&amp;IF(lookups!$N$2-LEN(VLOOKUP(A423,SOURCE!B:S,15,0))&gt;=0,REPT(" ",lookups!$N$2-LEN(VLOOKUP(A423,SOURCE!B:S,15,0))),"")&amp;
TEXT(A423,"???0")&amp;IF(VLOOKUP(A423,SOURCE!B:S,16,0)="","","   "&amp;VLOOKUP(A423,SOURCE!B:S,16,0)
))))
)</f>
        <v>#define ITM_SB                       408</v>
      </c>
    </row>
    <row r="424" customFormat="false" ht="15.75" hidden="false" customHeight="false" outlineLevel="0" collapsed="false">
      <c r="A424" s="0" t="n">
        <f aca="false">C423</f>
        <v>409</v>
      </c>
      <c r="B424" s="0" t="str">
        <f aca="false">VLOOKUP(A424,SOURCE!B:S,15,0)</f>
        <v>ITM_FB</v>
      </c>
      <c r="C424" s="0" t="n">
        <f aca="false">IF(
ISNUMBER(INDEX(SOURCE!B:B,MATCH(A424,SOURCE!B:B,0)+1)),
  VALUE(INDEX(SOURCE!B:B,MATCH(A424,SOURCE!B:B,0)+1)),
  "")</f>
        <v>410</v>
      </c>
      <c r="D424" s="265" t="str">
        <f aca="false">IF(A424&lt;&gt;INT(A424),B424,
IF(A424&lt;0,VLOOKUP(A424,lookups!A$1:B$25,2,0),
IF(ISNA(B424),"",
IF(OR(ISBLANK(A424),ISNA(B424),B424=0),
"",
"#define "&amp;
VLOOKUP(A424,SOURCE!B:S,15,0)&amp;IF(lookups!$N$2-LEN(VLOOKUP(A424,SOURCE!B:S,15,0))&gt;=0,REPT(" ",lookups!$N$2-LEN(VLOOKUP(A424,SOURCE!B:S,15,0))),"")&amp;
TEXT(A424,"???0")&amp;IF(VLOOKUP(A424,SOURCE!B:S,16,0)="","","   "&amp;VLOOKUP(A424,SOURCE!B:S,16,0)
))))
)</f>
        <v>#define ITM_FB                       409</v>
      </c>
    </row>
    <row r="425" customFormat="false" ht="15.75" hidden="false" customHeight="false" outlineLevel="0" collapsed="false">
      <c r="A425" s="0" t="n">
        <f aca="false">C424</f>
        <v>410</v>
      </c>
      <c r="B425" s="0" t="str">
        <f aca="false">VLOOKUP(A425,SOURCE!B:S,15,0)</f>
        <v>ITM_RL</v>
      </c>
      <c r="C425" s="0" t="n">
        <f aca="false">IF(
ISNUMBER(INDEX(SOURCE!B:B,MATCH(A425,SOURCE!B:B,0)+1)),
  VALUE(INDEX(SOURCE!B:B,MATCH(A425,SOURCE!B:B,0)+1)),
  "")</f>
        <v>411</v>
      </c>
      <c r="D425" s="265" t="str">
        <f aca="false">IF(A425&lt;&gt;INT(A425),B425,
IF(A425&lt;0,VLOOKUP(A425,lookups!A$1:B$25,2,0),
IF(ISNA(B425),"",
IF(OR(ISBLANK(A425),ISNA(B425),B425=0),
"",
"#define "&amp;
VLOOKUP(A425,SOURCE!B:S,15,0)&amp;IF(lookups!$N$2-LEN(VLOOKUP(A425,SOURCE!B:S,15,0))&gt;=0,REPT(" ",lookups!$N$2-LEN(VLOOKUP(A425,SOURCE!B:S,15,0))),"")&amp;
TEXT(A425,"???0")&amp;IF(VLOOKUP(A425,SOURCE!B:S,16,0)="","","   "&amp;VLOOKUP(A425,SOURCE!B:S,16,0)
))))
)</f>
        <v>#define ITM_RL                       410</v>
      </c>
    </row>
    <row r="426" customFormat="false" ht="15.75" hidden="false" customHeight="false" outlineLevel="0" collapsed="false">
      <c r="A426" s="0" t="n">
        <f aca="false">C425</f>
        <v>411</v>
      </c>
      <c r="B426" s="0" t="str">
        <f aca="false">VLOOKUP(A426,SOURCE!B:S,15,0)</f>
        <v>ITM_RLC</v>
      </c>
      <c r="C426" s="0" t="n">
        <f aca="false">IF(
ISNUMBER(INDEX(SOURCE!B:B,MATCH(A426,SOURCE!B:B,0)+1)),
  VALUE(INDEX(SOURCE!B:B,MATCH(A426,SOURCE!B:B,0)+1)),
  "")</f>
        <v>412</v>
      </c>
      <c r="D426" s="265" t="str">
        <f aca="false">IF(A426&lt;&gt;INT(A426),B426,
IF(A426&lt;0,VLOOKUP(A426,lookups!A$1:B$25,2,0),
IF(ISNA(B426),"",
IF(OR(ISBLANK(A426),ISNA(B426),B426=0),
"",
"#define "&amp;
VLOOKUP(A426,SOURCE!B:S,15,0)&amp;IF(lookups!$N$2-LEN(VLOOKUP(A426,SOURCE!B:S,15,0))&gt;=0,REPT(" ",lookups!$N$2-LEN(VLOOKUP(A426,SOURCE!B:S,15,0))),"")&amp;
TEXT(A426,"???0")&amp;IF(VLOOKUP(A426,SOURCE!B:S,16,0)="","","   "&amp;VLOOKUP(A426,SOURCE!B:S,16,0)
))))
)</f>
        <v>#define ITM_RLC                      411</v>
      </c>
    </row>
    <row r="427" customFormat="false" ht="15.75" hidden="false" customHeight="false" outlineLevel="0" collapsed="false">
      <c r="A427" s="0" t="n">
        <f aca="false">C426</f>
        <v>412</v>
      </c>
      <c r="B427" s="0" t="str">
        <f aca="false">VLOOKUP(A427,SOURCE!B:S,15,0)</f>
        <v>ITM_RR</v>
      </c>
      <c r="C427" s="0" t="n">
        <f aca="false">IF(
ISNUMBER(INDEX(SOURCE!B:B,MATCH(A427,SOURCE!B:B,0)+1)),
  VALUE(INDEX(SOURCE!B:B,MATCH(A427,SOURCE!B:B,0)+1)),
  "")</f>
        <v>413</v>
      </c>
      <c r="D427" s="265" t="str">
        <f aca="false">IF(A427&lt;&gt;INT(A427),B427,
IF(A427&lt;0,VLOOKUP(A427,lookups!A$1:B$25,2,0),
IF(ISNA(B427),"",
IF(OR(ISBLANK(A427),ISNA(B427),B427=0),
"",
"#define "&amp;
VLOOKUP(A427,SOURCE!B:S,15,0)&amp;IF(lookups!$N$2-LEN(VLOOKUP(A427,SOURCE!B:S,15,0))&gt;=0,REPT(" ",lookups!$N$2-LEN(VLOOKUP(A427,SOURCE!B:S,15,0))),"")&amp;
TEXT(A427,"???0")&amp;IF(VLOOKUP(A427,SOURCE!B:S,16,0)="","","   "&amp;VLOOKUP(A427,SOURCE!B:S,16,0)
))))
)</f>
        <v>#define ITM_RR                       412</v>
      </c>
    </row>
    <row r="428" customFormat="false" ht="15.75" hidden="false" customHeight="false" outlineLevel="0" collapsed="false">
      <c r="A428" s="0" t="n">
        <f aca="false">C427</f>
        <v>413</v>
      </c>
      <c r="B428" s="0" t="str">
        <f aca="false">VLOOKUP(A428,SOURCE!B:S,15,0)</f>
        <v>ITM_RRC</v>
      </c>
      <c r="C428" s="0" t="n">
        <f aca="false">IF(
ISNUMBER(INDEX(SOURCE!B:B,MATCH(A428,SOURCE!B:B,0)+1)),
  VALUE(INDEX(SOURCE!B:B,MATCH(A428,SOURCE!B:B,0)+1)),
  "")</f>
        <v>414</v>
      </c>
      <c r="D428" s="265" t="str">
        <f aca="false">IF(A428&lt;&gt;INT(A428),B428,
IF(A428&lt;0,VLOOKUP(A428,lookups!A$1:B$25,2,0),
IF(ISNA(B428),"",
IF(OR(ISBLANK(A428),ISNA(B428),B428=0),
"",
"#define "&amp;
VLOOKUP(A428,SOURCE!B:S,15,0)&amp;IF(lookups!$N$2-LEN(VLOOKUP(A428,SOURCE!B:S,15,0))&gt;=0,REPT(" ",lookups!$N$2-LEN(VLOOKUP(A428,SOURCE!B:S,15,0))),"")&amp;
TEXT(A428,"???0")&amp;IF(VLOOKUP(A428,SOURCE!B:S,16,0)="","","   "&amp;VLOOKUP(A428,SOURCE!B:S,16,0)
))))
)</f>
        <v>#define ITM_RRC                      413</v>
      </c>
    </row>
    <row r="429" customFormat="false" ht="15.75" hidden="false" customHeight="false" outlineLevel="0" collapsed="false">
      <c r="A429" s="0" t="n">
        <f aca="false">C428</f>
        <v>414</v>
      </c>
      <c r="B429" s="0" t="str">
        <f aca="false">VLOOKUP(A429,SOURCE!B:S,15,0)</f>
        <v>ITM_SL</v>
      </c>
      <c r="C429" s="0" t="n">
        <f aca="false">IF(
ISNUMBER(INDEX(SOURCE!B:B,MATCH(A429,SOURCE!B:B,0)+1)),
  VALUE(INDEX(SOURCE!B:B,MATCH(A429,SOURCE!B:B,0)+1)),
  "")</f>
        <v>415</v>
      </c>
      <c r="D429" s="265" t="str">
        <f aca="false">IF(A429&lt;&gt;INT(A429),B429,
IF(A429&lt;0,VLOOKUP(A429,lookups!A$1:B$25,2,0),
IF(ISNA(B429),"",
IF(OR(ISBLANK(A429),ISNA(B429),B429=0),
"",
"#define "&amp;
VLOOKUP(A429,SOURCE!B:S,15,0)&amp;IF(lookups!$N$2-LEN(VLOOKUP(A429,SOURCE!B:S,15,0))&gt;=0,REPT(" ",lookups!$N$2-LEN(VLOOKUP(A429,SOURCE!B:S,15,0))),"")&amp;
TEXT(A429,"???0")&amp;IF(VLOOKUP(A429,SOURCE!B:S,16,0)="","","   "&amp;VLOOKUP(A429,SOURCE!B:S,16,0)
))))
)</f>
        <v>#define ITM_SL                       414</v>
      </c>
    </row>
    <row r="430" customFormat="false" ht="15.75" hidden="false" customHeight="false" outlineLevel="0" collapsed="false">
      <c r="A430" s="0" t="n">
        <f aca="false">C429</f>
        <v>415</v>
      </c>
      <c r="B430" s="0" t="str">
        <f aca="false">VLOOKUP(A430,SOURCE!B:S,15,0)</f>
        <v>ITM_SR</v>
      </c>
      <c r="C430" s="0" t="n">
        <f aca="false">IF(
ISNUMBER(INDEX(SOURCE!B:B,MATCH(A430,SOURCE!B:B,0)+1)),
  VALUE(INDEX(SOURCE!B:B,MATCH(A430,SOURCE!B:B,0)+1)),
  "")</f>
        <v>416</v>
      </c>
      <c r="D430" s="265" t="str">
        <f aca="false">IF(A430&lt;&gt;INT(A430),B430,
IF(A430&lt;0,VLOOKUP(A430,lookups!A$1:B$25,2,0),
IF(ISNA(B430),"",
IF(OR(ISBLANK(A430),ISNA(B430),B430=0),
"",
"#define "&amp;
VLOOKUP(A430,SOURCE!B:S,15,0)&amp;IF(lookups!$N$2-LEN(VLOOKUP(A430,SOURCE!B:S,15,0))&gt;=0,REPT(" ",lookups!$N$2-LEN(VLOOKUP(A430,SOURCE!B:S,15,0))),"")&amp;
TEXT(A430,"???0")&amp;IF(VLOOKUP(A430,SOURCE!B:S,16,0)="","","   "&amp;VLOOKUP(A430,SOURCE!B:S,16,0)
))))
)</f>
        <v>#define ITM_SR                       415</v>
      </c>
    </row>
    <row r="431" customFormat="false" ht="15.75" hidden="false" customHeight="false" outlineLevel="0" collapsed="false">
      <c r="A431" s="0" t="n">
        <f aca="false">C430</f>
        <v>416</v>
      </c>
      <c r="B431" s="0" t="str">
        <f aca="false">VLOOKUP(A431,SOURCE!B:S,15,0)</f>
        <v>ITM_ASR</v>
      </c>
      <c r="C431" s="0" t="n">
        <f aca="false">IF(
ISNUMBER(INDEX(SOURCE!B:B,MATCH(A431,SOURCE!B:B,0)+1)),
  VALUE(INDEX(SOURCE!B:B,MATCH(A431,SOURCE!B:B,0)+1)),
  "")</f>
        <v>417</v>
      </c>
      <c r="D431" s="265" t="str">
        <f aca="false">IF(A431&lt;&gt;INT(A431),B431,
IF(A431&lt;0,VLOOKUP(A431,lookups!A$1:B$25,2,0),
IF(ISNA(B431),"",
IF(OR(ISBLANK(A431),ISNA(B431),B431=0),
"",
"#define "&amp;
VLOOKUP(A431,SOURCE!B:S,15,0)&amp;IF(lookups!$N$2-LEN(VLOOKUP(A431,SOURCE!B:S,15,0))&gt;=0,REPT(" ",lookups!$N$2-LEN(VLOOKUP(A431,SOURCE!B:S,15,0))),"")&amp;
TEXT(A431,"???0")&amp;IF(VLOOKUP(A431,SOURCE!B:S,16,0)="","","   "&amp;VLOOKUP(A431,SOURCE!B:S,16,0)
))))
)</f>
        <v>#define ITM_ASR                      416</v>
      </c>
    </row>
    <row r="432" customFormat="false" ht="15.75" hidden="false" customHeight="false" outlineLevel="0" collapsed="false">
      <c r="A432" s="0" t="n">
        <f aca="false">C431</f>
        <v>417</v>
      </c>
      <c r="B432" s="0" t="str">
        <f aca="false">VLOOKUP(A432,SOURCE!B:S,15,0)</f>
        <v>ITM_LJ</v>
      </c>
      <c r="C432" s="0" t="n">
        <f aca="false">IF(
ISNUMBER(INDEX(SOURCE!B:B,MATCH(A432,SOURCE!B:B,0)+1)),
  VALUE(INDEX(SOURCE!B:B,MATCH(A432,SOURCE!B:B,0)+1)),
  "")</f>
        <v>418</v>
      </c>
      <c r="D432" s="265" t="str">
        <f aca="false">IF(A432&lt;&gt;INT(A432),B432,
IF(A432&lt;0,VLOOKUP(A432,lookups!A$1:B$25,2,0),
IF(ISNA(B432),"",
IF(OR(ISBLANK(A432),ISNA(B432),B432=0),
"",
"#define "&amp;
VLOOKUP(A432,SOURCE!B:S,15,0)&amp;IF(lookups!$N$2-LEN(VLOOKUP(A432,SOURCE!B:S,15,0))&gt;=0,REPT(" ",lookups!$N$2-LEN(VLOOKUP(A432,SOURCE!B:S,15,0))),"")&amp;
TEXT(A432,"???0")&amp;IF(VLOOKUP(A432,SOURCE!B:S,16,0)="","","   "&amp;VLOOKUP(A432,SOURCE!B:S,16,0)
))))
)</f>
        <v>#define ITM_LJ                       417</v>
      </c>
    </row>
    <row r="433" customFormat="false" ht="15.75" hidden="false" customHeight="false" outlineLevel="0" collapsed="false">
      <c r="A433" s="0" t="n">
        <f aca="false">C432</f>
        <v>418</v>
      </c>
      <c r="B433" s="0" t="str">
        <f aca="false">VLOOKUP(A433,SOURCE!B:S,15,0)</f>
        <v>ITM_RJ</v>
      </c>
      <c r="C433" s="0" t="n">
        <f aca="false">IF(
ISNUMBER(INDEX(SOURCE!B:B,MATCH(A433,SOURCE!B:B,0)+1)),
  VALUE(INDEX(SOURCE!B:B,MATCH(A433,SOURCE!B:B,0)+1)),
  "")</f>
        <v>419</v>
      </c>
      <c r="D433" s="265" t="str">
        <f aca="false">IF(A433&lt;&gt;INT(A433),B433,
IF(A433&lt;0,VLOOKUP(A433,lookups!A$1:B$25,2,0),
IF(ISNA(B433),"",
IF(OR(ISBLANK(A433),ISNA(B433),B433=0),
"",
"#define "&amp;
VLOOKUP(A433,SOURCE!B:S,15,0)&amp;IF(lookups!$N$2-LEN(VLOOKUP(A433,SOURCE!B:S,15,0))&gt;=0,REPT(" ",lookups!$N$2-LEN(VLOOKUP(A433,SOURCE!B:S,15,0))),"")&amp;
TEXT(A433,"???0")&amp;IF(VLOOKUP(A433,SOURCE!B:S,16,0)="","","   "&amp;VLOOKUP(A433,SOURCE!B:S,16,0)
))))
)</f>
        <v>#define ITM_RJ                       418</v>
      </c>
    </row>
    <row r="434" customFormat="false" ht="15.75" hidden="false" customHeight="false" outlineLevel="0" collapsed="false">
      <c r="A434" s="0" t="n">
        <f aca="false">C433</f>
        <v>419</v>
      </c>
      <c r="B434" s="0" t="str">
        <f aca="false">VLOOKUP(A434,SOURCE!B:S,15,0)</f>
        <v>ITM_MASKL</v>
      </c>
      <c r="C434" s="0" t="n">
        <f aca="false">IF(
ISNUMBER(INDEX(SOURCE!B:B,MATCH(A434,SOURCE!B:B,0)+1)),
  VALUE(INDEX(SOURCE!B:B,MATCH(A434,SOURCE!B:B,0)+1)),
  "")</f>
        <v>420</v>
      </c>
      <c r="D434" s="265" t="str">
        <f aca="false">IF(A434&lt;&gt;INT(A434),B434,
IF(A434&lt;0,VLOOKUP(A434,lookups!A$1:B$25,2,0),
IF(ISNA(B434),"",
IF(OR(ISBLANK(A434),ISNA(B434),B434=0),
"",
"#define "&amp;
VLOOKUP(A434,SOURCE!B:S,15,0)&amp;IF(lookups!$N$2-LEN(VLOOKUP(A434,SOURCE!B:S,15,0))&gt;=0,REPT(" ",lookups!$N$2-LEN(VLOOKUP(A434,SOURCE!B:S,15,0))),"")&amp;
TEXT(A434,"???0")&amp;IF(VLOOKUP(A434,SOURCE!B:S,16,0)="","","   "&amp;VLOOKUP(A434,SOURCE!B:S,16,0)
))))
)</f>
        <v>#define ITM_MASKL                    419</v>
      </c>
    </row>
    <row r="435" customFormat="false" ht="15.75" hidden="false" customHeight="false" outlineLevel="0" collapsed="false">
      <c r="A435" s="0" t="n">
        <f aca="false">C434</f>
        <v>420</v>
      </c>
      <c r="B435" s="0" t="str">
        <f aca="false">VLOOKUP(A435,SOURCE!B:S,15,0)</f>
        <v>ITM_MASKR</v>
      </c>
      <c r="C435" s="0" t="n">
        <f aca="false">IF(
ISNUMBER(INDEX(SOURCE!B:B,MATCH(A435,SOURCE!B:B,0)+1)),
  VALUE(INDEX(SOURCE!B:B,MATCH(A435,SOURCE!B:B,0)+1)),
  "")</f>
        <v>421</v>
      </c>
      <c r="D435" s="265" t="str">
        <f aca="false">IF(A435&lt;&gt;INT(A435),B435,
IF(A435&lt;0,VLOOKUP(A435,lookups!A$1:B$25,2,0),
IF(ISNA(B435),"",
IF(OR(ISBLANK(A435),ISNA(B435),B435=0),
"",
"#define "&amp;
VLOOKUP(A435,SOURCE!B:S,15,0)&amp;IF(lookups!$N$2-LEN(VLOOKUP(A435,SOURCE!B:S,15,0))&gt;=0,REPT(" ",lookups!$N$2-LEN(VLOOKUP(A435,SOURCE!B:S,15,0))),"")&amp;
TEXT(A435,"???0")&amp;IF(VLOOKUP(A435,SOURCE!B:S,16,0)="","","   "&amp;VLOOKUP(A435,SOURCE!B:S,16,0)
))))
)</f>
        <v>#define ITM_MASKR                    420</v>
      </c>
    </row>
    <row r="436" customFormat="false" ht="15.75" hidden="false" customHeight="false" outlineLevel="0" collapsed="false">
      <c r="A436" s="0" t="n">
        <f aca="false">C435</f>
        <v>421</v>
      </c>
      <c r="B436" s="0" t="str">
        <f aca="false">VLOOKUP(A436,SOURCE!B:S,15,0)</f>
        <v>ITM_MIRROR</v>
      </c>
      <c r="C436" s="0" t="n">
        <f aca="false">IF(
ISNUMBER(INDEX(SOURCE!B:B,MATCH(A436,SOURCE!B:B,0)+1)),
  VALUE(INDEX(SOURCE!B:B,MATCH(A436,SOURCE!B:B,0)+1)),
  "")</f>
        <v>422</v>
      </c>
      <c r="D436" s="265" t="str">
        <f aca="false">IF(A436&lt;&gt;INT(A436),B436,
IF(A436&lt;0,VLOOKUP(A436,lookups!A$1:B$25,2,0),
IF(ISNA(B436),"",
IF(OR(ISBLANK(A436),ISNA(B436),B436=0),
"",
"#define "&amp;
VLOOKUP(A436,SOURCE!B:S,15,0)&amp;IF(lookups!$N$2-LEN(VLOOKUP(A436,SOURCE!B:S,15,0))&gt;=0,REPT(" ",lookups!$N$2-LEN(VLOOKUP(A436,SOURCE!B:S,15,0))),"")&amp;
TEXT(A436,"???0")&amp;IF(VLOOKUP(A436,SOURCE!B:S,16,0)="","","   "&amp;VLOOKUP(A436,SOURCE!B:S,16,0)
))))
)</f>
        <v>#define ITM_MIRROR                   421</v>
      </c>
    </row>
    <row r="437" customFormat="false" ht="15.75" hidden="false" customHeight="false" outlineLevel="0" collapsed="false">
      <c r="A437" s="0" t="n">
        <f aca="false">C436</f>
        <v>422</v>
      </c>
      <c r="B437" s="0" t="str">
        <f aca="false">VLOOKUP(A437,SOURCE!B:S,15,0)</f>
        <v>ITM_NUMB</v>
      </c>
      <c r="C437" s="0" t="n">
        <f aca="false">IF(
ISNUMBER(INDEX(SOURCE!B:B,MATCH(A437,SOURCE!B:B,0)+1)),
  VALUE(INDEX(SOURCE!B:B,MATCH(A437,SOURCE!B:B,0)+1)),
  "")</f>
        <v>423</v>
      </c>
      <c r="D437" s="265" t="str">
        <f aca="false">IF(A437&lt;&gt;INT(A437),B437,
IF(A437&lt;0,VLOOKUP(A437,lookups!A$1:B$25,2,0),
IF(ISNA(B437),"",
IF(OR(ISBLANK(A437),ISNA(B437),B437=0),
"",
"#define "&amp;
VLOOKUP(A437,SOURCE!B:S,15,0)&amp;IF(lookups!$N$2-LEN(VLOOKUP(A437,SOURCE!B:S,15,0))&gt;=0,REPT(" ",lookups!$N$2-LEN(VLOOKUP(A437,SOURCE!B:S,15,0))),"")&amp;
TEXT(A437,"???0")&amp;IF(VLOOKUP(A437,SOURCE!B:S,16,0)="","","   "&amp;VLOOKUP(A437,SOURCE!B:S,16,0)
))))
)</f>
        <v>#define ITM_NUMB                     422</v>
      </c>
    </row>
    <row r="438" customFormat="false" ht="15.75" hidden="false" customHeight="false" outlineLevel="0" collapsed="false">
      <c r="A438" s="0" t="n">
        <f aca="false">C437</f>
        <v>423</v>
      </c>
      <c r="B438" s="0" t="str">
        <f aca="false">VLOOKUP(A438,SOURCE!B:S,15,0)</f>
        <v>ITM_SDL</v>
      </c>
      <c r="C438" s="0" t="n">
        <f aca="false">IF(
ISNUMBER(INDEX(SOURCE!B:B,MATCH(A438,SOURCE!B:B,0)+1)),
  VALUE(INDEX(SOURCE!B:B,MATCH(A438,SOURCE!B:B,0)+1)),
  "")</f>
        <v>424</v>
      </c>
      <c r="D438" s="265" t="str">
        <f aca="false">IF(A438&lt;&gt;INT(A438),B438,
IF(A438&lt;0,VLOOKUP(A438,lookups!A$1:B$25,2,0),
IF(ISNA(B438),"",
IF(OR(ISBLANK(A438),ISNA(B438),B438=0),
"",
"#define "&amp;
VLOOKUP(A438,SOURCE!B:S,15,0)&amp;IF(lookups!$N$2-LEN(VLOOKUP(A438,SOURCE!B:S,15,0))&gt;=0,REPT(" ",lookups!$N$2-LEN(VLOOKUP(A438,SOURCE!B:S,15,0))),"")&amp;
TEXT(A438,"???0")&amp;IF(VLOOKUP(A438,SOURCE!B:S,16,0)="","","   "&amp;VLOOKUP(A438,SOURCE!B:S,16,0)
))))
)</f>
        <v>#define ITM_SDL                      423</v>
      </c>
    </row>
    <row r="439" customFormat="false" ht="15.75" hidden="false" customHeight="false" outlineLevel="0" collapsed="false">
      <c r="A439" s="0" t="n">
        <f aca="false">C438</f>
        <v>424</v>
      </c>
      <c r="B439" s="0" t="str">
        <f aca="false">VLOOKUP(A439,SOURCE!B:S,15,0)</f>
        <v>ITM_SDR</v>
      </c>
      <c r="C439" s="0" t="n">
        <f aca="false">IF(
ISNUMBER(INDEX(SOURCE!B:B,MATCH(A439,SOURCE!B:B,0)+1)),
  VALUE(INDEX(SOURCE!B:B,MATCH(A439,SOURCE!B:B,0)+1)),
  "")</f>
        <v>425</v>
      </c>
      <c r="D439" s="265" t="str">
        <f aca="false">IF(A439&lt;&gt;INT(A439),B439,
IF(A439&lt;0,VLOOKUP(A439,lookups!A$1:B$25,2,0),
IF(ISNA(B439),"",
IF(OR(ISBLANK(A439),ISNA(B439),B439=0),
"",
"#define "&amp;
VLOOKUP(A439,SOURCE!B:S,15,0)&amp;IF(lookups!$N$2-LEN(VLOOKUP(A439,SOURCE!B:S,15,0))&gt;=0,REPT(" ",lookups!$N$2-LEN(VLOOKUP(A439,SOURCE!B:S,15,0))),"")&amp;
TEXT(A439,"???0")&amp;IF(VLOOKUP(A439,SOURCE!B:S,16,0)="","","   "&amp;VLOOKUP(A439,SOURCE!B:S,16,0)
))))
)</f>
        <v>#define ITM_SDR                      424</v>
      </c>
    </row>
    <row r="440" customFormat="false" ht="15.75" hidden="false" customHeight="false" outlineLevel="0" collapsed="false">
      <c r="A440" s="0" t="n">
        <f aca="false">C439</f>
        <v>425</v>
      </c>
      <c r="B440" s="0" t="str">
        <f aca="false">VLOOKUP(A440,SOURCE!B:S,15,0)</f>
        <v>ITM_0425</v>
      </c>
      <c r="C440" s="0" t="n">
        <f aca="false">IF(
ISNUMBER(INDEX(SOURCE!B:B,MATCH(A440,SOURCE!B:B,0)+1)),
  VALUE(INDEX(SOURCE!B:B,MATCH(A440,SOURCE!B:B,0)+1)),
  "")</f>
        <v>426</v>
      </c>
      <c r="D440" s="265" t="str">
        <f aca="false">IF(A440&lt;&gt;INT(A440),B440,
IF(A440&lt;0,VLOOKUP(A440,lookups!A$1:B$25,2,0),
IF(ISNA(B440),"",
IF(OR(ISBLANK(A440),ISNA(B440),B440=0),
"",
"#define "&amp;
VLOOKUP(A440,SOURCE!B:S,15,0)&amp;IF(lookups!$N$2-LEN(VLOOKUP(A440,SOURCE!B:S,15,0))&gt;=0,REPT(" ",lookups!$N$2-LEN(VLOOKUP(A440,SOURCE!B:S,15,0))),"")&amp;
TEXT(A440,"???0")&amp;IF(VLOOKUP(A440,SOURCE!B:S,16,0)="","","   "&amp;VLOOKUP(A440,SOURCE!B:S,16,0)
))))
)</f>
        <v>#define ITM_0425                     425</v>
      </c>
    </row>
    <row r="441" customFormat="false" ht="15.75" hidden="false" customHeight="false" outlineLevel="0" collapsed="false">
      <c r="A441" s="0" t="n">
        <f aca="false">C440</f>
        <v>426</v>
      </c>
      <c r="B441" s="0" t="str">
        <f aca="false">VLOOKUP(A441,SOURCE!B:S,15,0)</f>
        <v>ITM_0426</v>
      </c>
      <c r="C441" s="0" t="n">
        <f aca="false">IF(
ISNUMBER(INDEX(SOURCE!B:B,MATCH(A441,SOURCE!B:B,0)+1)),
  VALUE(INDEX(SOURCE!B:B,MATCH(A441,SOURCE!B:B,0)+1)),
  "")</f>
        <v>427</v>
      </c>
      <c r="D441" s="265" t="str">
        <f aca="false">IF(A441&lt;&gt;INT(A441),B441,
IF(A441&lt;0,VLOOKUP(A441,lookups!A$1:B$25,2,0),
IF(ISNA(B441),"",
IF(OR(ISBLANK(A441),ISNA(B441),B441=0),
"",
"#define "&amp;
VLOOKUP(A441,SOURCE!B:S,15,0)&amp;IF(lookups!$N$2-LEN(VLOOKUP(A441,SOURCE!B:S,15,0))&gt;=0,REPT(" ",lookups!$N$2-LEN(VLOOKUP(A441,SOURCE!B:S,15,0))),"")&amp;
TEXT(A441,"???0")&amp;IF(VLOOKUP(A441,SOURCE!B:S,16,0)="","","   "&amp;VLOOKUP(A441,SOURCE!B:S,16,0)
))))
)</f>
        <v>#define ITM_0426                     426</v>
      </c>
    </row>
    <row r="442" customFormat="false" ht="15.75" hidden="false" customHeight="false" outlineLevel="0" collapsed="false">
      <c r="A442" s="0" t="n">
        <f aca="false">C441</f>
        <v>427</v>
      </c>
      <c r="B442" s="0" t="str">
        <f aca="false">VLOOKUP(A442,SOURCE!B:S,15,0)</f>
        <v>ITM_0427</v>
      </c>
      <c r="C442" s="0" t="n">
        <f aca="false">IF(
ISNUMBER(INDEX(SOURCE!B:B,MATCH(A442,SOURCE!B:B,0)+1)),
  VALUE(INDEX(SOURCE!B:B,MATCH(A442,SOURCE!B:B,0)+1)),
  "")</f>
        <v>428</v>
      </c>
      <c r="D442" s="265" t="str">
        <f aca="false">IF(A442&lt;&gt;INT(A442),B442,
IF(A442&lt;0,VLOOKUP(A442,lookups!A$1:B$25,2,0),
IF(ISNA(B442),"",
IF(OR(ISBLANK(A442),ISNA(B442),B442=0),
"",
"#define "&amp;
VLOOKUP(A442,SOURCE!B:S,15,0)&amp;IF(lookups!$N$2-LEN(VLOOKUP(A442,SOURCE!B:S,15,0))&gt;=0,REPT(" ",lookups!$N$2-LEN(VLOOKUP(A442,SOURCE!B:S,15,0))),"")&amp;
TEXT(A442,"???0")&amp;IF(VLOOKUP(A442,SOURCE!B:S,16,0)="","","   "&amp;VLOOKUP(A442,SOURCE!B:S,16,0)
))))
)</f>
        <v>#define ITM_0427                     427</v>
      </c>
    </row>
    <row r="443" customFormat="false" ht="15.75" hidden="false" customHeight="false" outlineLevel="0" collapsed="false">
      <c r="A443" s="0" t="n">
        <f aca="false">C442</f>
        <v>428</v>
      </c>
      <c r="B443" s="0" t="str">
        <f aca="false">VLOOKUP(A443,SOURCE!B:S,15,0)</f>
        <v>ITM_0428</v>
      </c>
      <c r="C443" s="0" t="n">
        <f aca="false">IF(
ISNUMBER(INDEX(SOURCE!B:B,MATCH(A443,SOURCE!B:B,0)+1)),
  VALUE(INDEX(SOURCE!B:B,MATCH(A443,SOURCE!B:B,0)+1)),
  "")</f>
        <v>429</v>
      </c>
      <c r="D443" s="265" t="str">
        <f aca="false">IF(A443&lt;&gt;INT(A443),B443,
IF(A443&lt;0,VLOOKUP(A443,lookups!A$1:B$25,2,0),
IF(ISNA(B443),"",
IF(OR(ISBLANK(A443),ISNA(B443),B443=0),
"",
"#define "&amp;
VLOOKUP(A443,SOURCE!B:S,15,0)&amp;IF(lookups!$N$2-LEN(VLOOKUP(A443,SOURCE!B:S,15,0))&gt;=0,REPT(" ",lookups!$N$2-LEN(VLOOKUP(A443,SOURCE!B:S,15,0))),"")&amp;
TEXT(A443,"???0")&amp;IF(VLOOKUP(A443,SOURCE!B:S,16,0)="","","   "&amp;VLOOKUP(A443,SOURCE!B:S,16,0)
))))
)</f>
        <v>#define ITM_0428                     428</v>
      </c>
    </row>
    <row r="444" customFormat="false" ht="15.75" hidden="false" customHeight="false" outlineLevel="0" collapsed="false">
      <c r="A444" s="0" t="n">
        <f aca="false">C443</f>
        <v>429</v>
      </c>
      <c r="B444" s="0" t="str">
        <f aca="false">VLOOKUP(A444,SOURCE!B:S,15,0)</f>
        <v>ITM_0429</v>
      </c>
      <c r="C444" s="0" t="n">
        <f aca="false">IF(
ISNUMBER(INDEX(SOURCE!B:B,MATCH(A444,SOURCE!B:B,0)+1)),
  VALUE(INDEX(SOURCE!B:B,MATCH(A444,SOURCE!B:B,0)+1)),
  "")</f>
        <v>430</v>
      </c>
      <c r="D444" s="265" t="str">
        <f aca="false">IF(A444&lt;&gt;INT(A444),B444,
IF(A444&lt;0,VLOOKUP(A444,lookups!A$1:B$25,2,0),
IF(ISNA(B444),"",
IF(OR(ISBLANK(A444),ISNA(B444),B444=0),
"",
"#define "&amp;
VLOOKUP(A444,SOURCE!B:S,15,0)&amp;IF(lookups!$N$2-LEN(VLOOKUP(A444,SOURCE!B:S,15,0))&gt;=0,REPT(" ",lookups!$N$2-LEN(VLOOKUP(A444,SOURCE!B:S,15,0))),"")&amp;
TEXT(A444,"???0")&amp;IF(VLOOKUP(A444,SOURCE!B:S,16,0)="","","   "&amp;VLOOKUP(A444,SOURCE!B:S,16,0)
))))
)</f>
        <v>#define ITM_0429                     429</v>
      </c>
    </row>
    <row r="445" customFormat="false" ht="15.75" hidden="false" customHeight="false" outlineLevel="0" collapsed="false">
      <c r="A445" s="0" t="n">
        <f aca="false">C444</f>
        <v>430</v>
      </c>
      <c r="B445" s="0" t="str">
        <f aca="false">VLOOKUP(A445,SOURCE!B:S,15,0)</f>
        <v>ITM_0430</v>
      </c>
      <c r="C445" s="0" t="n">
        <f aca="false">IF(
ISNUMBER(INDEX(SOURCE!B:B,MATCH(A445,SOURCE!B:B,0)+1)),
  VALUE(INDEX(SOURCE!B:B,MATCH(A445,SOURCE!B:B,0)+1)),
  "")</f>
        <v>431</v>
      </c>
      <c r="D445" s="265" t="str">
        <f aca="false">IF(A445&lt;&gt;INT(A445),B445,
IF(A445&lt;0,VLOOKUP(A445,lookups!A$1:B$25,2,0),
IF(ISNA(B445),"",
IF(OR(ISBLANK(A445),ISNA(B445),B445=0),
"",
"#define "&amp;
VLOOKUP(A445,SOURCE!B:S,15,0)&amp;IF(lookups!$N$2-LEN(VLOOKUP(A445,SOURCE!B:S,15,0))&gt;=0,REPT(" ",lookups!$N$2-LEN(VLOOKUP(A445,SOURCE!B:S,15,0))),"")&amp;
TEXT(A445,"???0")&amp;IF(VLOOKUP(A445,SOURCE!B:S,16,0)="","","   "&amp;VLOOKUP(A445,SOURCE!B:S,16,0)
))))
)</f>
        <v>#define ITM_0430                     430</v>
      </c>
    </row>
    <row r="446" customFormat="false" ht="15.75" hidden="false" customHeight="false" outlineLevel="0" collapsed="false">
      <c r="A446" s="0" t="n">
        <f aca="false">C445</f>
        <v>431</v>
      </c>
      <c r="B446" s="0" t="str">
        <f aca="false">VLOOKUP(A446,SOURCE!B:S,15,0)</f>
        <v>ITM_0431</v>
      </c>
      <c r="C446" s="0" t="n">
        <f aca="false">IF(
ISNUMBER(INDEX(SOURCE!B:B,MATCH(A446,SOURCE!B:B,0)+1)),
  VALUE(INDEX(SOURCE!B:B,MATCH(A446,SOURCE!B:B,0)+1)),
  "")</f>
        <v>432</v>
      </c>
      <c r="D446" s="265" t="str">
        <f aca="false">IF(A446&lt;&gt;INT(A446),B446,
IF(A446&lt;0,VLOOKUP(A446,lookups!A$1:B$25,2,0),
IF(ISNA(B446),"",
IF(OR(ISBLANK(A446),ISNA(B446),B446=0),
"",
"#define "&amp;
VLOOKUP(A446,SOURCE!B:S,15,0)&amp;IF(lookups!$N$2-LEN(VLOOKUP(A446,SOURCE!B:S,15,0))&gt;=0,REPT(" ",lookups!$N$2-LEN(VLOOKUP(A446,SOURCE!B:S,15,0))),"")&amp;
TEXT(A446,"???0")&amp;IF(VLOOKUP(A446,SOURCE!B:S,16,0)="","","   "&amp;VLOOKUP(A446,SOURCE!B:S,16,0)
))))
)</f>
        <v>#define ITM_0431                     431</v>
      </c>
    </row>
    <row r="447" customFormat="false" ht="15.75" hidden="false" customHeight="false" outlineLevel="0" collapsed="false">
      <c r="A447" s="0" t="n">
        <f aca="false">C446</f>
        <v>432</v>
      </c>
      <c r="B447" s="0" t="str">
        <f aca="false">VLOOKUP(A447,SOURCE!B:S,15,0)</f>
        <v>ITM_0432</v>
      </c>
      <c r="C447" s="0" t="n">
        <f aca="false">IF(
ISNUMBER(INDEX(SOURCE!B:B,MATCH(A447,SOURCE!B:B,0)+1)),
  VALUE(INDEX(SOURCE!B:B,MATCH(A447,SOURCE!B:B,0)+1)),
  "")</f>
        <v>432.01</v>
      </c>
      <c r="D447" s="265" t="str">
        <f aca="false">IF(A447&lt;&gt;INT(A447),B447,
IF(A447&lt;0,VLOOKUP(A447,lookups!A$1:B$25,2,0),
IF(ISNA(B447),"",
IF(OR(ISBLANK(A447),ISNA(B447),B447=0),
"",
"#define "&amp;
VLOOKUP(A447,SOURCE!B:S,15,0)&amp;IF(lookups!$N$2-LEN(VLOOKUP(A447,SOURCE!B:S,15,0))&gt;=0,REPT(" ",lookups!$N$2-LEN(VLOOKUP(A447,SOURCE!B:S,15,0))),"")&amp;
TEXT(A447,"???0")&amp;IF(VLOOKUP(A447,SOURCE!B:S,16,0)="","","   "&amp;VLOOKUP(A447,SOURCE!B:S,16,0)
))))
)</f>
        <v>#define ITM_0432                     432</v>
      </c>
    </row>
    <row r="448" customFormat="false" ht="15.75" hidden="false" customHeight="false" outlineLevel="0" collapsed="false">
      <c r="A448" s="0" t="n">
        <f aca="false">C447</f>
        <v>432.01</v>
      </c>
      <c r="B448" s="0" t="n">
        <f aca="false">VLOOKUP(A448,SOURCE!B:S,15,0)</f>
        <v>0</v>
      </c>
      <c r="C448" s="0" t="n">
        <f aca="false">IF(
ISNUMBER(INDEX(SOURCE!B:B,MATCH(A448,SOURCE!B:B,0)+1)),
  VALUE(INDEX(SOURCE!B:B,MATCH(A448,SOURCE!B:B,0)+1)),
  "")</f>
        <v>432.02</v>
      </c>
      <c r="D448" s="265" t="n">
        <f aca="false">IF(A448&lt;&gt;INT(A448),B448,
IF(A448&lt;0,VLOOKUP(A448,lookups!A$1:B$25,2,0),
IF(ISNA(B448),"",
IF(OR(ISBLANK(A448),ISNA(B448),B448=0),
"",
"#define "&amp;
VLOOKUP(A448,SOURCE!B:S,15,0)&amp;IF(lookups!$N$2-LEN(VLOOKUP(A448,SOURCE!B:S,15,0))&gt;=0,REPT(" ",lookups!$N$2-LEN(VLOOKUP(A448,SOURCE!B:S,15,0))),"")&amp;
TEXT(A448,"???0")&amp;IF(VLOOKUP(A448,SOURCE!B:S,16,0)="","","   "&amp;VLOOKUP(A448,SOURCE!B:S,16,0)
))))
)</f>
        <v>0</v>
      </c>
    </row>
    <row r="449" customFormat="false" ht="15.75" hidden="false" customHeight="false" outlineLevel="0" collapsed="false">
      <c r="A449" s="0" t="n">
        <f aca="false">C448</f>
        <v>432.02</v>
      </c>
      <c r="B449" s="0" t="n">
        <f aca="false">VLOOKUP(A449,SOURCE!B:S,15,0)</f>
        <v>0</v>
      </c>
      <c r="C449" s="0" t="n">
        <f aca="false">IF(
ISNUMBER(INDEX(SOURCE!B:B,MATCH(A449,SOURCE!B:B,0)+1)),
  VALUE(INDEX(SOURCE!B:B,MATCH(A449,SOURCE!B:B,0)+1)),
  "")</f>
        <v>432.03</v>
      </c>
      <c r="D449" s="265" t="n">
        <f aca="false">IF(A449&lt;&gt;INT(A449),B449,
IF(A449&lt;0,VLOOKUP(A449,lookups!A$1:B$25,2,0),
IF(ISNA(B449),"",
IF(OR(ISBLANK(A449),ISNA(B449),B449=0),
"",
"#define "&amp;
VLOOKUP(A449,SOURCE!B:S,15,0)&amp;IF(lookups!$N$2-LEN(VLOOKUP(A449,SOURCE!B:S,15,0))&gt;=0,REPT(" ",lookups!$N$2-LEN(VLOOKUP(A449,SOURCE!B:S,15,0))),"")&amp;
TEXT(A449,"???0")&amp;IF(VLOOKUP(A449,SOURCE!B:S,16,0)="","","   "&amp;VLOOKUP(A449,SOURCE!B:S,16,0)
))))
)</f>
        <v>0</v>
      </c>
    </row>
    <row r="450" customFormat="false" ht="15.75" hidden="false" customHeight="false" outlineLevel="0" collapsed="false">
      <c r="A450" s="0" t="n">
        <f aca="false">C449</f>
        <v>432.03</v>
      </c>
      <c r="B450" s="0" t="n">
        <f aca="false">VLOOKUP(A450,SOURCE!B:S,15,0)</f>
        <v>0</v>
      </c>
      <c r="C450" s="0" t="n">
        <f aca="false">IF(
ISNUMBER(INDEX(SOURCE!B:B,MATCH(A450,SOURCE!B:B,0)+1)),
  VALUE(INDEX(SOURCE!B:B,MATCH(A450,SOURCE!B:B,0)+1)),
  "")</f>
        <v>433</v>
      </c>
      <c r="D450" s="265" t="n">
        <f aca="false">IF(A450&lt;&gt;INT(A450),B450,
IF(A450&lt;0,VLOOKUP(A450,lookups!A$1:B$25,2,0),
IF(ISNA(B450),"",
IF(OR(ISBLANK(A450),ISNA(B450),B450=0),
"",
"#define "&amp;
VLOOKUP(A450,SOURCE!B:S,15,0)&amp;IF(lookups!$N$2-LEN(VLOOKUP(A450,SOURCE!B:S,15,0))&gt;=0,REPT(" ",lookups!$N$2-LEN(VLOOKUP(A450,SOURCE!B:S,15,0))),"")&amp;
TEXT(A450,"???0")&amp;IF(VLOOKUP(A450,SOURCE!B:S,16,0)="","","   "&amp;VLOOKUP(A450,SOURCE!B:S,16,0)
))))
)</f>
        <v>0</v>
      </c>
    </row>
    <row r="451" customFormat="false" ht="15.75" hidden="false" customHeight="false" outlineLevel="0" collapsed="false">
      <c r="A451" s="0" t="n">
        <f aca="false">C450</f>
        <v>433</v>
      </c>
      <c r="B451" s="0" t="str">
        <f aca="false">VLOOKUP(A451,SOURCE!B:S,15,0)</f>
        <v>ITM_SIGMAPLUS</v>
      </c>
      <c r="C451" s="0" t="n">
        <f aca="false">IF(
ISNUMBER(INDEX(SOURCE!B:B,MATCH(A451,SOURCE!B:B,0)+1)),
  VALUE(INDEX(SOURCE!B:B,MATCH(A451,SOURCE!B:B,0)+1)),
  "")</f>
        <v>434</v>
      </c>
      <c r="D451" s="265" t="str">
        <f aca="false">IF(A451&lt;&gt;INT(A451),B451,
IF(A451&lt;0,VLOOKUP(A451,lookups!A$1:B$25,2,0),
IF(ISNA(B451),"",
IF(OR(ISBLANK(A451),ISNA(B451),B451=0),
"",
"#define "&amp;
VLOOKUP(A451,SOURCE!B:S,15,0)&amp;IF(lookups!$N$2-LEN(VLOOKUP(A451,SOURCE!B:S,15,0))&gt;=0,REPT(" ",lookups!$N$2-LEN(VLOOKUP(A451,SOURCE!B:S,15,0))),"")&amp;
TEXT(A451,"???0")&amp;IF(VLOOKUP(A451,SOURCE!B:S,16,0)="","","   "&amp;VLOOKUP(A451,SOURCE!B:S,16,0)
))))
)</f>
        <v>#define ITM_SIGMAPLUS                433</v>
      </c>
    </row>
    <row r="452" customFormat="false" ht="15.75" hidden="false" customHeight="false" outlineLevel="0" collapsed="false">
      <c r="A452" s="0" t="n">
        <f aca="false">C451</f>
        <v>434</v>
      </c>
      <c r="B452" s="0" t="str">
        <f aca="false">VLOOKUP(A452,SOURCE!B:S,15,0)</f>
        <v>ITM_SIGMAMINUS</v>
      </c>
      <c r="C452" s="0" t="n">
        <f aca="false">IF(
ISNUMBER(INDEX(SOURCE!B:B,MATCH(A452,SOURCE!B:B,0)+1)),
  VALUE(INDEX(SOURCE!B:B,MATCH(A452,SOURCE!B:B,0)+1)),
  "")</f>
        <v>435</v>
      </c>
      <c r="D452" s="265" t="str">
        <f aca="false">IF(A452&lt;&gt;INT(A452),B452,
IF(A452&lt;0,VLOOKUP(A452,lookups!A$1:B$25,2,0),
IF(ISNA(B452),"",
IF(OR(ISBLANK(A452),ISNA(B452),B452=0),
"",
"#define "&amp;
VLOOKUP(A452,SOURCE!B:S,15,0)&amp;IF(lookups!$N$2-LEN(VLOOKUP(A452,SOURCE!B:S,15,0))&gt;=0,REPT(" ",lookups!$N$2-LEN(VLOOKUP(A452,SOURCE!B:S,15,0))),"")&amp;
TEXT(A452,"???0")&amp;IF(VLOOKUP(A452,SOURCE!B:S,16,0)="","","   "&amp;VLOOKUP(A452,SOURCE!B:S,16,0)
))))
)</f>
        <v>#define ITM_SIGMAMINUS               434</v>
      </c>
    </row>
    <row r="453" customFormat="false" ht="15.75" hidden="false" customHeight="false" outlineLevel="0" collapsed="false">
      <c r="A453" s="0" t="n">
        <f aca="false">C452</f>
        <v>435</v>
      </c>
      <c r="B453" s="0" t="str">
        <f aca="false">VLOOKUP(A453,SOURCE!B:S,15,0)</f>
        <v>ITM_NSIGMA</v>
      </c>
      <c r="C453" s="0" t="n">
        <f aca="false">IF(
ISNUMBER(INDEX(SOURCE!B:B,MATCH(A453,SOURCE!B:B,0)+1)),
  VALUE(INDEX(SOURCE!B:B,MATCH(A453,SOURCE!B:B,0)+1)),
  "")</f>
        <v>436</v>
      </c>
      <c r="D453" s="265" t="str">
        <f aca="false">IF(A453&lt;&gt;INT(A453),B453,
IF(A453&lt;0,VLOOKUP(A453,lookups!A$1:B$25,2,0),
IF(ISNA(B453),"",
IF(OR(ISBLANK(A453),ISNA(B453),B453=0),
"",
"#define "&amp;
VLOOKUP(A453,SOURCE!B:S,15,0)&amp;IF(lookups!$N$2-LEN(VLOOKUP(A453,SOURCE!B:S,15,0))&gt;=0,REPT(" ",lookups!$N$2-LEN(VLOOKUP(A453,SOURCE!B:S,15,0))),"")&amp;
TEXT(A453,"???0")&amp;IF(VLOOKUP(A453,SOURCE!B:S,16,0)="","","   "&amp;VLOOKUP(A453,SOURCE!B:S,16,0)
))))
)</f>
        <v>#define ITM_NSIGMA                   435</v>
      </c>
    </row>
    <row r="454" customFormat="false" ht="15.75" hidden="false" customHeight="false" outlineLevel="0" collapsed="false">
      <c r="A454" s="0" t="n">
        <f aca="false">C453</f>
        <v>436</v>
      </c>
      <c r="B454" s="0" t="str">
        <f aca="false">VLOOKUP(A454,SOURCE!B:S,15,0)</f>
        <v>ITM_SIGMAx</v>
      </c>
      <c r="C454" s="0" t="n">
        <f aca="false">IF(
ISNUMBER(INDEX(SOURCE!B:B,MATCH(A454,SOURCE!B:B,0)+1)),
  VALUE(INDEX(SOURCE!B:B,MATCH(A454,SOURCE!B:B,0)+1)),
  "")</f>
        <v>437</v>
      </c>
      <c r="D454" s="265" t="str">
        <f aca="false">IF(A454&lt;&gt;INT(A454),B454,
IF(A454&lt;0,VLOOKUP(A454,lookups!A$1:B$25,2,0),
IF(ISNA(B454),"",
IF(OR(ISBLANK(A454),ISNA(B454),B454=0),
"",
"#define "&amp;
VLOOKUP(A454,SOURCE!B:S,15,0)&amp;IF(lookups!$N$2-LEN(VLOOKUP(A454,SOURCE!B:S,15,0))&gt;=0,REPT(" ",lookups!$N$2-LEN(VLOOKUP(A454,SOURCE!B:S,15,0))),"")&amp;
TEXT(A454,"???0")&amp;IF(VLOOKUP(A454,SOURCE!B:S,16,0)="","","   "&amp;VLOOKUP(A454,SOURCE!B:S,16,0)
))))
)</f>
        <v>#define ITM_SIGMAx                   436</v>
      </c>
    </row>
    <row r="455" customFormat="false" ht="15.75" hidden="false" customHeight="false" outlineLevel="0" collapsed="false">
      <c r="A455" s="0" t="n">
        <f aca="false">C454</f>
        <v>437</v>
      </c>
      <c r="B455" s="0" t="str">
        <f aca="false">VLOOKUP(A455,SOURCE!B:S,15,0)</f>
        <v>ITM_SIGMAy</v>
      </c>
      <c r="C455" s="0" t="n">
        <f aca="false">IF(
ISNUMBER(INDEX(SOURCE!B:B,MATCH(A455,SOURCE!B:B,0)+1)),
  VALUE(INDEX(SOURCE!B:B,MATCH(A455,SOURCE!B:B,0)+1)),
  "")</f>
        <v>438</v>
      </c>
      <c r="D455" s="265" t="str">
        <f aca="false">IF(A455&lt;&gt;INT(A455),B455,
IF(A455&lt;0,VLOOKUP(A455,lookups!A$1:B$25,2,0),
IF(ISNA(B455),"",
IF(OR(ISBLANK(A455),ISNA(B455),B455=0),
"",
"#define "&amp;
VLOOKUP(A455,SOURCE!B:S,15,0)&amp;IF(lookups!$N$2-LEN(VLOOKUP(A455,SOURCE!B:S,15,0))&gt;=0,REPT(" ",lookups!$N$2-LEN(VLOOKUP(A455,SOURCE!B:S,15,0))),"")&amp;
TEXT(A455,"???0")&amp;IF(VLOOKUP(A455,SOURCE!B:S,16,0)="","","   "&amp;VLOOKUP(A455,SOURCE!B:S,16,0)
))))
)</f>
        <v>#define ITM_SIGMAy                   437</v>
      </c>
    </row>
    <row r="456" customFormat="false" ht="15.75" hidden="false" customHeight="false" outlineLevel="0" collapsed="false">
      <c r="A456" s="0" t="n">
        <f aca="false">C455</f>
        <v>438</v>
      </c>
      <c r="B456" s="0" t="str">
        <f aca="false">VLOOKUP(A456,SOURCE!B:S,15,0)</f>
        <v>ITM_SIGMAx2</v>
      </c>
      <c r="C456" s="0" t="n">
        <f aca="false">IF(
ISNUMBER(INDEX(SOURCE!B:B,MATCH(A456,SOURCE!B:B,0)+1)),
  VALUE(INDEX(SOURCE!B:B,MATCH(A456,SOURCE!B:B,0)+1)),
  "")</f>
        <v>439</v>
      </c>
      <c r="D456" s="265" t="str">
        <f aca="false">IF(A456&lt;&gt;INT(A456),B456,
IF(A456&lt;0,VLOOKUP(A456,lookups!A$1:B$25,2,0),
IF(ISNA(B456),"",
IF(OR(ISBLANK(A456),ISNA(B456),B456=0),
"",
"#define "&amp;
VLOOKUP(A456,SOURCE!B:S,15,0)&amp;IF(lookups!$N$2-LEN(VLOOKUP(A456,SOURCE!B:S,15,0))&gt;=0,REPT(" ",lookups!$N$2-LEN(VLOOKUP(A456,SOURCE!B:S,15,0))),"")&amp;
TEXT(A456,"???0")&amp;IF(VLOOKUP(A456,SOURCE!B:S,16,0)="","","   "&amp;VLOOKUP(A456,SOURCE!B:S,16,0)
))))
)</f>
        <v>#define ITM_SIGMAx2                  438</v>
      </c>
    </row>
    <row r="457" customFormat="false" ht="15.75" hidden="false" customHeight="false" outlineLevel="0" collapsed="false">
      <c r="A457" s="0" t="n">
        <f aca="false">C456</f>
        <v>439</v>
      </c>
      <c r="B457" s="0" t="str">
        <f aca="false">VLOOKUP(A457,SOURCE!B:S,15,0)</f>
        <v>ITM_SIGMAx2y</v>
      </c>
      <c r="C457" s="0" t="n">
        <f aca="false">IF(
ISNUMBER(INDEX(SOURCE!B:B,MATCH(A457,SOURCE!B:B,0)+1)),
  VALUE(INDEX(SOURCE!B:B,MATCH(A457,SOURCE!B:B,0)+1)),
  "")</f>
        <v>440</v>
      </c>
      <c r="D457" s="265" t="str">
        <f aca="false">IF(A457&lt;&gt;INT(A457),B457,
IF(A457&lt;0,VLOOKUP(A457,lookups!A$1:B$25,2,0),
IF(ISNA(B457),"",
IF(OR(ISBLANK(A457),ISNA(B457),B457=0),
"",
"#define "&amp;
VLOOKUP(A457,SOURCE!B:S,15,0)&amp;IF(lookups!$N$2-LEN(VLOOKUP(A457,SOURCE!B:S,15,0))&gt;=0,REPT(" ",lookups!$N$2-LEN(VLOOKUP(A457,SOURCE!B:S,15,0))),"")&amp;
TEXT(A457,"???0")&amp;IF(VLOOKUP(A457,SOURCE!B:S,16,0)="","","   "&amp;VLOOKUP(A457,SOURCE!B:S,16,0)
))))
)</f>
        <v>#define ITM_SIGMAx2y                 439</v>
      </c>
    </row>
    <row r="458" customFormat="false" ht="15.75" hidden="false" customHeight="false" outlineLevel="0" collapsed="false">
      <c r="A458" s="0" t="n">
        <f aca="false">C457</f>
        <v>440</v>
      </c>
      <c r="B458" s="0" t="str">
        <f aca="false">VLOOKUP(A458,SOURCE!B:S,15,0)</f>
        <v>ITM_SIGMAy2</v>
      </c>
      <c r="C458" s="0" t="n">
        <f aca="false">IF(
ISNUMBER(INDEX(SOURCE!B:B,MATCH(A458,SOURCE!B:B,0)+1)),
  VALUE(INDEX(SOURCE!B:B,MATCH(A458,SOURCE!B:B,0)+1)),
  "")</f>
        <v>441</v>
      </c>
      <c r="D458" s="265" t="str">
        <f aca="false">IF(A458&lt;&gt;INT(A458),B458,
IF(A458&lt;0,VLOOKUP(A458,lookups!A$1:B$25,2,0),
IF(ISNA(B458),"",
IF(OR(ISBLANK(A458),ISNA(B458),B458=0),
"",
"#define "&amp;
VLOOKUP(A458,SOURCE!B:S,15,0)&amp;IF(lookups!$N$2-LEN(VLOOKUP(A458,SOURCE!B:S,15,0))&gt;=0,REPT(" ",lookups!$N$2-LEN(VLOOKUP(A458,SOURCE!B:S,15,0))),"")&amp;
TEXT(A458,"???0")&amp;IF(VLOOKUP(A458,SOURCE!B:S,16,0)="","","   "&amp;VLOOKUP(A458,SOURCE!B:S,16,0)
))))
)</f>
        <v>#define ITM_SIGMAy2                  440</v>
      </c>
    </row>
    <row r="459" customFormat="false" ht="15.75" hidden="false" customHeight="false" outlineLevel="0" collapsed="false">
      <c r="A459" s="0" t="n">
        <f aca="false">C458</f>
        <v>441</v>
      </c>
      <c r="B459" s="0" t="str">
        <f aca="false">VLOOKUP(A459,SOURCE!B:S,15,0)</f>
        <v>ITM_SIGMAxy</v>
      </c>
      <c r="C459" s="0" t="n">
        <f aca="false">IF(
ISNUMBER(INDEX(SOURCE!B:B,MATCH(A459,SOURCE!B:B,0)+1)),
  VALUE(INDEX(SOURCE!B:B,MATCH(A459,SOURCE!B:B,0)+1)),
  "")</f>
        <v>442</v>
      </c>
      <c r="D459" s="265" t="str">
        <f aca="false">IF(A459&lt;&gt;INT(A459),B459,
IF(A459&lt;0,VLOOKUP(A459,lookups!A$1:B$25,2,0),
IF(ISNA(B459),"",
IF(OR(ISBLANK(A459),ISNA(B459),B459=0),
"",
"#define "&amp;
VLOOKUP(A459,SOURCE!B:S,15,0)&amp;IF(lookups!$N$2-LEN(VLOOKUP(A459,SOURCE!B:S,15,0))&gt;=0,REPT(" ",lookups!$N$2-LEN(VLOOKUP(A459,SOURCE!B:S,15,0))),"")&amp;
TEXT(A459,"???0")&amp;IF(VLOOKUP(A459,SOURCE!B:S,16,0)="","","   "&amp;VLOOKUP(A459,SOURCE!B:S,16,0)
))))
)</f>
        <v>#define ITM_SIGMAxy                  441</v>
      </c>
    </row>
    <row r="460" customFormat="false" ht="15.75" hidden="false" customHeight="false" outlineLevel="0" collapsed="false">
      <c r="A460" s="0" t="n">
        <f aca="false">C459</f>
        <v>442</v>
      </c>
      <c r="B460" s="0" t="str">
        <f aca="false">VLOOKUP(A460,SOURCE!B:S,15,0)</f>
        <v>ITM_SIGMAlnxy</v>
      </c>
      <c r="C460" s="0" t="n">
        <f aca="false">IF(
ISNUMBER(INDEX(SOURCE!B:B,MATCH(A460,SOURCE!B:B,0)+1)),
  VALUE(INDEX(SOURCE!B:B,MATCH(A460,SOURCE!B:B,0)+1)),
  "")</f>
        <v>443</v>
      </c>
      <c r="D460" s="265" t="str">
        <f aca="false">IF(A460&lt;&gt;INT(A460),B460,
IF(A460&lt;0,VLOOKUP(A460,lookups!A$1:B$25,2,0),
IF(ISNA(B460),"",
IF(OR(ISBLANK(A460),ISNA(B460),B460=0),
"",
"#define "&amp;
VLOOKUP(A460,SOURCE!B:S,15,0)&amp;IF(lookups!$N$2-LEN(VLOOKUP(A460,SOURCE!B:S,15,0))&gt;=0,REPT(" ",lookups!$N$2-LEN(VLOOKUP(A460,SOURCE!B:S,15,0))),"")&amp;
TEXT(A460,"???0")&amp;IF(VLOOKUP(A460,SOURCE!B:S,16,0)="","","   "&amp;VLOOKUP(A460,SOURCE!B:S,16,0)
))))
)</f>
        <v>#define ITM_SIGMAlnxy                442</v>
      </c>
    </row>
    <row r="461" customFormat="false" ht="15.75" hidden="false" customHeight="false" outlineLevel="0" collapsed="false">
      <c r="A461" s="0" t="n">
        <f aca="false">C460</f>
        <v>443</v>
      </c>
      <c r="B461" s="0" t="str">
        <f aca="false">VLOOKUP(A461,SOURCE!B:S,15,0)</f>
        <v>ITM_SIGMAlnx</v>
      </c>
      <c r="C461" s="0" t="n">
        <f aca="false">IF(
ISNUMBER(INDEX(SOURCE!B:B,MATCH(A461,SOURCE!B:B,0)+1)),
  VALUE(INDEX(SOURCE!B:B,MATCH(A461,SOURCE!B:B,0)+1)),
  "")</f>
        <v>444</v>
      </c>
      <c r="D461" s="265" t="str">
        <f aca="false">IF(A461&lt;&gt;INT(A461),B461,
IF(A461&lt;0,VLOOKUP(A461,lookups!A$1:B$25,2,0),
IF(ISNA(B461),"",
IF(OR(ISBLANK(A461),ISNA(B461),B461=0),
"",
"#define "&amp;
VLOOKUP(A461,SOURCE!B:S,15,0)&amp;IF(lookups!$N$2-LEN(VLOOKUP(A461,SOURCE!B:S,15,0))&gt;=0,REPT(" ",lookups!$N$2-LEN(VLOOKUP(A461,SOURCE!B:S,15,0))),"")&amp;
TEXT(A461,"???0")&amp;IF(VLOOKUP(A461,SOURCE!B:S,16,0)="","","   "&amp;VLOOKUP(A461,SOURCE!B:S,16,0)
))))
)</f>
        <v>#define ITM_SIGMAlnx                 443</v>
      </c>
    </row>
    <row r="462" customFormat="false" ht="15.75" hidden="false" customHeight="false" outlineLevel="0" collapsed="false">
      <c r="A462" s="0" t="n">
        <f aca="false">C461</f>
        <v>444</v>
      </c>
      <c r="B462" s="0" t="str">
        <f aca="false">VLOOKUP(A462,SOURCE!B:S,15,0)</f>
        <v>ITM_SIGMAln2x</v>
      </c>
      <c r="C462" s="0" t="n">
        <f aca="false">IF(
ISNUMBER(INDEX(SOURCE!B:B,MATCH(A462,SOURCE!B:B,0)+1)),
  VALUE(INDEX(SOURCE!B:B,MATCH(A462,SOURCE!B:B,0)+1)),
  "")</f>
        <v>445</v>
      </c>
      <c r="D462" s="265" t="str">
        <f aca="false">IF(A462&lt;&gt;INT(A462),B462,
IF(A462&lt;0,VLOOKUP(A462,lookups!A$1:B$25,2,0),
IF(ISNA(B462),"",
IF(OR(ISBLANK(A462),ISNA(B462),B462=0),
"",
"#define "&amp;
VLOOKUP(A462,SOURCE!B:S,15,0)&amp;IF(lookups!$N$2-LEN(VLOOKUP(A462,SOURCE!B:S,15,0))&gt;=0,REPT(" ",lookups!$N$2-LEN(VLOOKUP(A462,SOURCE!B:S,15,0))),"")&amp;
TEXT(A462,"???0")&amp;IF(VLOOKUP(A462,SOURCE!B:S,16,0)="","","   "&amp;VLOOKUP(A462,SOURCE!B:S,16,0)
))))
)</f>
        <v>#define ITM_SIGMAln2x                444</v>
      </c>
    </row>
    <row r="463" customFormat="false" ht="15.75" hidden="false" customHeight="false" outlineLevel="0" collapsed="false">
      <c r="A463" s="0" t="n">
        <f aca="false">C462</f>
        <v>445</v>
      </c>
      <c r="B463" s="0" t="str">
        <f aca="false">VLOOKUP(A463,SOURCE!B:S,15,0)</f>
        <v>ITM_SIGMAylnx</v>
      </c>
      <c r="C463" s="0" t="n">
        <f aca="false">IF(
ISNUMBER(INDEX(SOURCE!B:B,MATCH(A463,SOURCE!B:B,0)+1)),
  VALUE(INDEX(SOURCE!B:B,MATCH(A463,SOURCE!B:B,0)+1)),
  "")</f>
        <v>446</v>
      </c>
      <c r="D463" s="265" t="str">
        <f aca="false">IF(A463&lt;&gt;INT(A463),B463,
IF(A463&lt;0,VLOOKUP(A463,lookups!A$1:B$25,2,0),
IF(ISNA(B463),"",
IF(OR(ISBLANK(A463),ISNA(B463),B463=0),
"",
"#define "&amp;
VLOOKUP(A463,SOURCE!B:S,15,0)&amp;IF(lookups!$N$2-LEN(VLOOKUP(A463,SOURCE!B:S,15,0))&gt;=0,REPT(" ",lookups!$N$2-LEN(VLOOKUP(A463,SOURCE!B:S,15,0))),"")&amp;
TEXT(A463,"???0")&amp;IF(VLOOKUP(A463,SOURCE!B:S,16,0)="","","   "&amp;VLOOKUP(A463,SOURCE!B:S,16,0)
))))
)</f>
        <v>#define ITM_SIGMAylnx                445</v>
      </c>
    </row>
    <row r="464" customFormat="false" ht="15.75" hidden="false" customHeight="false" outlineLevel="0" collapsed="false">
      <c r="A464" s="0" t="n">
        <f aca="false">C463</f>
        <v>446</v>
      </c>
      <c r="B464" s="0" t="str">
        <f aca="false">VLOOKUP(A464,SOURCE!B:S,15,0)</f>
        <v>ITM_SIGMAlny</v>
      </c>
      <c r="C464" s="0" t="n">
        <f aca="false">IF(
ISNUMBER(INDEX(SOURCE!B:B,MATCH(A464,SOURCE!B:B,0)+1)),
  VALUE(INDEX(SOURCE!B:B,MATCH(A464,SOURCE!B:B,0)+1)),
  "")</f>
        <v>447</v>
      </c>
      <c r="D464" s="265" t="str">
        <f aca="false">IF(A464&lt;&gt;INT(A464),B464,
IF(A464&lt;0,VLOOKUP(A464,lookups!A$1:B$25,2,0),
IF(ISNA(B464),"",
IF(OR(ISBLANK(A464),ISNA(B464),B464=0),
"",
"#define "&amp;
VLOOKUP(A464,SOURCE!B:S,15,0)&amp;IF(lookups!$N$2-LEN(VLOOKUP(A464,SOURCE!B:S,15,0))&gt;=0,REPT(" ",lookups!$N$2-LEN(VLOOKUP(A464,SOURCE!B:S,15,0))),"")&amp;
TEXT(A464,"???0")&amp;IF(VLOOKUP(A464,SOURCE!B:S,16,0)="","","   "&amp;VLOOKUP(A464,SOURCE!B:S,16,0)
))))
)</f>
        <v>#define ITM_SIGMAlny                 446</v>
      </c>
    </row>
    <row r="465" customFormat="false" ht="15.75" hidden="false" customHeight="false" outlineLevel="0" collapsed="false">
      <c r="A465" s="0" t="n">
        <f aca="false">C464</f>
        <v>447</v>
      </c>
      <c r="B465" s="0" t="str">
        <f aca="false">VLOOKUP(A465,SOURCE!B:S,15,0)</f>
        <v>ITM_SIGMAln2y</v>
      </c>
      <c r="C465" s="0" t="n">
        <f aca="false">IF(
ISNUMBER(INDEX(SOURCE!B:B,MATCH(A465,SOURCE!B:B,0)+1)),
  VALUE(INDEX(SOURCE!B:B,MATCH(A465,SOURCE!B:B,0)+1)),
  "")</f>
        <v>448</v>
      </c>
      <c r="D465" s="265" t="str">
        <f aca="false">IF(A465&lt;&gt;INT(A465),B465,
IF(A465&lt;0,VLOOKUP(A465,lookups!A$1:B$25,2,0),
IF(ISNA(B465),"",
IF(OR(ISBLANK(A465),ISNA(B465),B465=0),
"",
"#define "&amp;
VLOOKUP(A465,SOURCE!B:S,15,0)&amp;IF(lookups!$N$2-LEN(VLOOKUP(A465,SOURCE!B:S,15,0))&gt;=0,REPT(" ",lookups!$N$2-LEN(VLOOKUP(A465,SOURCE!B:S,15,0))),"")&amp;
TEXT(A465,"???0")&amp;IF(VLOOKUP(A465,SOURCE!B:S,16,0)="","","   "&amp;VLOOKUP(A465,SOURCE!B:S,16,0)
))))
)</f>
        <v>#define ITM_SIGMAln2y                447</v>
      </c>
    </row>
    <row r="466" customFormat="false" ht="15.75" hidden="false" customHeight="false" outlineLevel="0" collapsed="false">
      <c r="A466" s="0" t="n">
        <f aca="false">C465</f>
        <v>448</v>
      </c>
      <c r="B466" s="0" t="str">
        <f aca="false">VLOOKUP(A466,SOURCE!B:S,15,0)</f>
        <v>ITM_SIGMAxlny</v>
      </c>
      <c r="C466" s="0" t="n">
        <f aca="false">IF(
ISNUMBER(INDEX(SOURCE!B:B,MATCH(A466,SOURCE!B:B,0)+1)),
  VALUE(INDEX(SOURCE!B:B,MATCH(A466,SOURCE!B:B,0)+1)),
  "")</f>
        <v>449</v>
      </c>
      <c r="D466" s="265" t="str">
        <f aca="false">IF(A466&lt;&gt;INT(A466),B466,
IF(A466&lt;0,VLOOKUP(A466,lookups!A$1:B$25,2,0),
IF(ISNA(B466),"",
IF(OR(ISBLANK(A466),ISNA(B466),B466=0),
"",
"#define "&amp;
VLOOKUP(A466,SOURCE!B:S,15,0)&amp;IF(lookups!$N$2-LEN(VLOOKUP(A466,SOURCE!B:S,15,0))&gt;=0,REPT(" ",lookups!$N$2-LEN(VLOOKUP(A466,SOURCE!B:S,15,0))),"")&amp;
TEXT(A466,"???0")&amp;IF(VLOOKUP(A466,SOURCE!B:S,16,0)="","","   "&amp;VLOOKUP(A466,SOURCE!B:S,16,0)
))))
)</f>
        <v>#define ITM_SIGMAxlny                448</v>
      </c>
    </row>
    <row r="467" customFormat="false" ht="15.75" hidden="false" customHeight="false" outlineLevel="0" collapsed="false">
      <c r="A467" s="0" t="n">
        <f aca="false">C466</f>
        <v>449</v>
      </c>
      <c r="B467" s="0" t="str">
        <f aca="false">VLOOKUP(A467,SOURCE!B:S,15,0)</f>
        <v>ITM_SIGMAx2lny</v>
      </c>
      <c r="C467" s="0" t="n">
        <f aca="false">IF(
ISNUMBER(INDEX(SOURCE!B:B,MATCH(A467,SOURCE!B:B,0)+1)),
  VALUE(INDEX(SOURCE!B:B,MATCH(A467,SOURCE!B:B,0)+1)),
  "")</f>
        <v>450</v>
      </c>
      <c r="D467" s="265" t="str">
        <f aca="false">IF(A467&lt;&gt;INT(A467),B467,
IF(A467&lt;0,VLOOKUP(A467,lookups!A$1:B$25,2,0),
IF(ISNA(B467),"",
IF(OR(ISBLANK(A467),ISNA(B467),B467=0),
"",
"#define "&amp;
VLOOKUP(A467,SOURCE!B:S,15,0)&amp;IF(lookups!$N$2-LEN(VLOOKUP(A467,SOURCE!B:S,15,0))&gt;=0,REPT(" ",lookups!$N$2-LEN(VLOOKUP(A467,SOURCE!B:S,15,0))),"")&amp;
TEXT(A467,"???0")&amp;IF(VLOOKUP(A467,SOURCE!B:S,16,0)="","","   "&amp;VLOOKUP(A467,SOURCE!B:S,16,0)
))))
)</f>
        <v>#define ITM_SIGMAx2lny               449</v>
      </c>
    </row>
    <row r="468" customFormat="false" ht="15.75" hidden="false" customHeight="false" outlineLevel="0" collapsed="false">
      <c r="A468" s="0" t="n">
        <f aca="false">C467</f>
        <v>450</v>
      </c>
      <c r="B468" s="0" t="str">
        <f aca="false">VLOOKUP(A468,SOURCE!B:S,15,0)</f>
        <v>ITM_SIGMAlnyonx</v>
      </c>
      <c r="C468" s="0" t="n">
        <f aca="false">IF(
ISNUMBER(INDEX(SOURCE!B:B,MATCH(A468,SOURCE!B:B,0)+1)),
  VALUE(INDEX(SOURCE!B:B,MATCH(A468,SOURCE!B:B,0)+1)),
  "")</f>
        <v>451</v>
      </c>
      <c r="D468" s="265" t="str">
        <f aca="false">IF(A468&lt;&gt;INT(A468),B468,
IF(A468&lt;0,VLOOKUP(A468,lookups!A$1:B$25,2,0),
IF(ISNA(B468),"",
IF(OR(ISBLANK(A468),ISNA(B468),B468=0),
"",
"#define "&amp;
VLOOKUP(A468,SOURCE!B:S,15,0)&amp;IF(lookups!$N$2-LEN(VLOOKUP(A468,SOURCE!B:S,15,0))&gt;=0,REPT(" ",lookups!$N$2-LEN(VLOOKUP(A468,SOURCE!B:S,15,0))),"")&amp;
TEXT(A468,"???0")&amp;IF(VLOOKUP(A468,SOURCE!B:S,16,0)="","","   "&amp;VLOOKUP(A468,SOURCE!B:S,16,0)
))))
)</f>
        <v>#define ITM_SIGMAlnyonx              450</v>
      </c>
    </row>
    <row r="469" customFormat="false" ht="15.75" hidden="false" customHeight="false" outlineLevel="0" collapsed="false">
      <c r="A469" s="0" t="n">
        <f aca="false">C468</f>
        <v>451</v>
      </c>
      <c r="B469" s="0" t="str">
        <f aca="false">VLOOKUP(A469,SOURCE!B:S,15,0)</f>
        <v>ITM_SIGMAx2ony</v>
      </c>
      <c r="C469" s="0" t="n">
        <f aca="false">IF(
ISNUMBER(INDEX(SOURCE!B:B,MATCH(A469,SOURCE!B:B,0)+1)),
  VALUE(INDEX(SOURCE!B:B,MATCH(A469,SOURCE!B:B,0)+1)),
  "")</f>
        <v>452</v>
      </c>
      <c r="D469" s="265" t="str">
        <f aca="false">IF(A469&lt;&gt;INT(A469),B469,
IF(A469&lt;0,VLOOKUP(A469,lookups!A$1:B$25,2,0),
IF(ISNA(B469),"",
IF(OR(ISBLANK(A469),ISNA(B469),B469=0),
"",
"#define "&amp;
VLOOKUP(A469,SOURCE!B:S,15,0)&amp;IF(lookups!$N$2-LEN(VLOOKUP(A469,SOURCE!B:S,15,0))&gt;=0,REPT(" ",lookups!$N$2-LEN(VLOOKUP(A469,SOURCE!B:S,15,0))),"")&amp;
TEXT(A469,"???0")&amp;IF(VLOOKUP(A469,SOURCE!B:S,16,0)="","","   "&amp;VLOOKUP(A469,SOURCE!B:S,16,0)
))))
)</f>
        <v>#define ITM_SIGMAx2ony               451</v>
      </c>
    </row>
    <row r="470" customFormat="false" ht="15.75" hidden="false" customHeight="false" outlineLevel="0" collapsed="false">
      <c r="A470" s="0" t="n">
        <f aca="false">C469</f>
        <v>452</v>
      </c>
      <c r="B470" s="0" t="str">
        <f aca="false">VLOOKUP(A470,SOURCE!B:S,15,0)</f>
        <v>ITM_SIGMA1onx</v>
      </c>
      <c r="C470" s="0" t="n">
        <f aca="false">IF(
ISNUMBER(INDEX(SOURCE!B:B,MATCH(A470,SOURCE!B:B,0)+1)),
  VALUE(INDEX(SOURCE!B:B,MATCH(A470,SOURCE!B:B,0)+1)),
  "")</f>
        <v>453</v>
      </c>
      <c r="D470" s="265" t="str">
        <f aca="false">IF(A470&lt;&gt;INT(A470),B470,
IF(A470&lt;0,VLOOKUP(A470,lookups!A$1:B$25,2,0),
IF(ISNA(B470),"",
IF(OR(ISBLANK(A470),ISNA(B470),B470=0),
"",
"#define "&amp;
VLOOKUP(A470,SOURCE!B:S,15,0)&amp;IF(lookups!$N$2-LEN(VLOOKUP(A470,SOURCE!B:S,15,0))&gt;=0,REPT(" ",lookups!$N$2-LEN(VLOOKUP(A470,SOURCE!B:S,15,0))),"")&amp;
TEXT(A470,"???0")&amp;IF(VLOOKUP(A470,SOURCE!B:S,16,0)="","","   "&amp;VLOOKUP(A470,SOURCE!B:S,16,0)
))))
)</f>
        <v>#define ITM_SIGMA1onx                452</v>
      </c>
    </row>
    <row r="471" customFormat="false" ht="15.75" hidden="false" customHeight="false" outlineLevel="0" collapsed="false">
      <c r="A471" s="0" t="n">
        <f aca="false">C470</f>
        <v>453</v>
      </c>
      <c r="B471" s="0" t="str">
        <f aca="false">VLOOKUP(A471,SOURCE!B:S,15,0)</f>
        <v>ITM_SIGMA1onx2</v>
      </c>
      <c r="C471" s="0" t="n">
        <f aca="false">IF(
ISNUMBER(INDEX(SOURCE!B:B,MATCH(A471,SOURCE!B:B,0)+1)),
  VALUE(INDEX(SOURCE!B:B,MATCH(A471,SOURCE!B:B,0)+1)),
  "")</f>
        <v>454</v>
      </c>
      <c r="D471" s="265" t="str">
        <f aca="false">IF(A471&lt;&gt;INT(A471),B471,
IF(A471&lt;0,VLOOKUP(A471,lookups!A$1:B$25,2,0),
IF(ISNA(B471),"",
IF(OR(ISBLANK(A471),ISNA(B471),B471=0),
"",
"#define "&amp;
VLOOKUP(A471,SOURCE!B:S,15,0)&amp;IF(lookups!$N$2-LEN(VLOOKUP(A471,SOURCE!B:S,15,0))&gt;=0,REPT(" ",lookups!$N$2-LEN(VLOOKUP(A471,SOURCE!B:S,15,0))),"")&amp;
TEXT(A471,"???0")&amp;IF(VLOOKUP(A471,SOURCE!B:S,16,0)="","","   "&amp;VLOOKUP(A471,SOURCE!B:S,16,0)
))))
)</f>
        <v>#define ITM_SIGMA1onx2               453</v>
      </c>
    </row>
    <row r="472" customFormat="false" ht="15.75" hidden="false" customHeight="false" outlineLevel="0" collapsed="false">
      <c r="A472" s="0" t="n">
        <f aca="false">C471</f>
        <v>454</v>
      </c>
      <c r="B472" s="0" t="str">
        <f aca="false">VLOOKUP(A472,SOURCE!B:S,15,0)</f>
        <v>ITM_SIGMAxony</v>
      </c>
      <c r="C472" s="0" t="n">
        <f aca="false">IF(
ISNUMBER(INDEX(SOURCE!B:B,MATCH(A472,SOURCE!B:B,0)+1)),
  VALUE(INDEX(SOURCE!B:B,MATCH(A472,SOURCE!B:B,0)+1)),
  "")</f>
        <v>455</v>
      </c>
      <c r="D472" s="265" t="str">
        <f aca="false">IF(A472&lt;&gt;INT(A472),B472,
IF(A472&lt;0,VLOOKUP(A472,lookups!A$1:B$25,2,0),
IF(ISNA(B472),"",
IF(OR(ISBLANK(A472),ISNA(B472),B472=0),
"",
"#define "&amp;
VLOOKUP(A472,SOURCE!B:S,15,0)&amp;IF(lookups!$N$2-LEN(VLOOKUP(A472,SOURCE!B:S,15,0))&gt;=0,REPT(" ",lookups!$N$2-LEN(VLOOKUP(A472,SOURCE!B:S,15,0))),"")&amp;
TEXT(A472,"???0")&amp;IF(VLOOKUP(A472,SOURCE!B:S,16,0)="","","   "&amp;VLOOKUP(A472,SOURCE!B:S,16,0)
))))
)</f>
        <v>#define ITM_SIGMAxony                454</v>
      </c>
    </row>
    <row r="473" customFormat="false" ht="15.75" hidden="false" customHeight="false" outlineLevel="0" collapsed="false">
      <c r="A473" s="0" t="n">
        <f aca="false">C472</f>
        <v>455</v>
      </c>
      <c r="B473" s="0" t="str">
        <f aca="false">VLOOKUP(A473,SOURCE!B:S,15,0)</f>
        <v>ITM_SIGMA1ony</v>
      </c>
      <c r="C473" s="0" t="n">
        <f aca="false">IF(
ISNUMBER(INDEX(SOURCE!B:B,MATCH(A473,SOURCE!B:B,0)+1)),
  VALUE(INDEX(SOURCE!B:B,MATCH(A473,SOURCE!B:B,0)+1)),
  "")</f>
        <v>456</v>
      </c>
      <c r="D473" s="265" t="str">
        <f aca="false">IF(A473&lt;&gt;INT(A473),B473,
IF(A473&lt;0,VLOOKUP(A473,lookups!A$1:B$25,2,0),
IF(ISNA(B473),"",
IF(OR(ISBLANK(A473),ISNA(B473),B473=0),
"",
"#define "&amp;
VLOOKUP(A473,SOURCE!B:S,15,0)&amp;IF(lookups!$N$2-LEN(VLOOKUP(A473,SOURCE!B:S,15,0))&gt;=0,REPT(" ",lookups!$N$2-LEN(VLOOKUP(A473,SOURCE!B:S,15,0))),"")&amp;
TEXT(A473,"???0")&amp;IF(VLOOKUP(A473,SOURCE!B:S,16,0)="","","   "&amp;VLOOKUP(A473,SOURCE!B:S,16,0)
))))
)</f>
        <v>#define ITM_SIGMA1ony                455</v>
      </c>
    </row>
    <row r="474" customFormat="false" ht="15.75" hidden="false" customHeight="false" outlineLevel="0" collapsed="false">
      <c r="A474" s="0" t="n">
        <f aca="false">C473</f>
        <v>456</v>
      </c>
      <c r="B474" s="0" t="str">
        <f aca="false">VLOOKUP(A474,SOURCE!B:S,15,0)</f>
        <v>ITM_SIGMA1ony2</v>
      </c>
      <c r="C474" s="0" t="n">
        <f aca="false">IF(
ISNUMBER(INDEX(SOURCE!B:B,MATCH(A474,SOURCE!B:B,0)+1)),
  VALUE(INDEX(SOURCE!B:B,MATCH(A474,SOURCE!B:B,0)+1)),
  "")</f>
        <v>457</v>
      </c>
      <c r="D474" s="265" t="str">
        <f aca="false">IF(A474&lt;&gt;INT(A474),B474,
IF(A474&lt;0,VLOOKUP(A474,lookups!A$1:B$25,2,0),
IF(ISNA(B474),"",
IF(OR(ISBLANK(A474),ISNA(B474),B474=0),
"",
"#define "&amp;
VLOOKUP(A474,SOURCE!B:S,15,0)&amp;IF(lookups!$N$2-LEN(VLOOKUP(A474,SOURCE!B:S,15,0))&gt;=0,REPT(" ",lookups!$N$2-LEN(VLOOKUP(A474,SOURCE!B:S,15,0))),"")&amp;
TEXT(A474,"???0")&amp;IF(VLOOKUP(A474,SOURCE!B:S,16,0)="","","   "&amp;VLOOKUP(A474,SOURCE!B:S,16,0)
))))
)</f>
        <v>#define ITM_SIGMA1ony2               456</v>
      </c>
    </row>
    <row r="475" customFormat="false" ht="15.75" hidden="false" customHeight="false" outlineLevel="0" collapsed="false">
      <c r="A475" s="0" t="n">
        <f aca="false">C474</f>
        <v>457</v>
      </c>
      <c r="B475" s="0" t="str">
        <f aca="false">VLOOKUP(A475,SOURCE!B:S,15,0)</f>
        <v>ITM_SIGMAx3</v>
      </c>
      <c r="C475" s="0" t="n">
        <f aca="false">IF(
ISNUMBER(INDEX(SOURCE!B:B,MATCH(A475,SOURCE!B:B,0)+1)),
  VALUE(INDEX(SOURCE!B:B,MATCH(A475,SOURCE!B:B,0)+1)),
  "")</f>
        <v>458</v>
      </c>
      <c r="D475" s="265" t="str">
        <f aca="false">IF(A475&lt;&gt;INT(A475),B475,
IF(A475&lt;0,VLOOKUP(A475,lookups!A$1:B$25,2,0),
IF(ISNA(B475),"",
IF(OR(ISBLANK(A475),ISNA(B475),B475=0),
"",
"#define "&amp;
VLOOKUP(A475,SOURCE!B:S,15,0)&amp;IF(lookups!$N$2-LEN(VLOOKUP(A475,SOURCE!B:S,15,0))&gt;=0,REPT(" ",lookups!$N$2-LEN(VLOOKUP(A475,SOURCE!B:S,15,0))),"")&amp;
TEXT(A475,"???0")&amp;IF(VLOOKUP(A475,SOURCE!B:S,16,0)="","","   "&amp;VLOOKUP(A475,SOURCE!B:S,16,0)
))))
)</f>
        <v>#define ITM_SIGMAx3                  457</v>
      </c>
    </row>
    <row r="476" customFormat="false" ht="15.75" hidden="false" customHeight="false" outlineLevel="0" collapsed="false">
      <c r="A476" s="0" t="n">
        <f aca="false">C475</f>
        <v>458</v>
      </c>
      <c r="B476" s="0" t="str">
        <f aca="false">VLOOKUP(A476,SOURCE!B:S,15,0)</f>
        <v>ITM_SIGMAx4</v>
      </c>
      <c r="C476" s="0" t="n">
        <f aca="false">IF(
ISNUMBER(INDEX(SOURCE!B:B,MATCH(A476,SOURCE!B:B,0)+1)),
  VALUE(INDEX(SOURCE!B:B,MATCH(A476,SOURCE!B:B,0)+1)),
  "")</f>
        <v>459</v>
      </c>
      <c r="D476" s="265" t="str">
        <f aca="false">IF(A476&lt;&gt;INT(A476),B476,
IF(A476&lt;0,VLOOKUP(A476,lookups!A$1:B$25,2,0),
IF(ISNA(B476),"",
IF(OR(ISBLANK(A476),ISNA(B476),B476=0),
"",
"#define "&amp;
VLOOKUP(A476,SOURCE!B:S,15,0)&amp;IF(lookups!$N$2-LEN(VLOOKUP(A476,SOURCE!B:S,15,0))&gt;=0,REPT(" ",lookups!$N$2-LEN(VLOOKUP(A476,SOURCE!B:S,15,0))),"")&amp;
TEXT(A476,"???0")&amp;IF(VLOOKUP(A476,SOURCE!B:S,16,0)="","","   "&amp;VLOOKUP(A476,SOURCE!B:S,16,0)
))))
)</f>
        <v>#define ITM_SIGMAx4                  458</v>
      </c>
    </row>
    <row r="477" customFormat="false" ht="15.75" hidden="false" customHeight="false" outlineLevel="0" collapsed="false">
      <c r="A477" s="0" t="n">
        <f aca="false">C476</f>
        <v>459</v>
      </c>
      <c r="B477" s="0" t="str">
        <f aca="false">VLOOKUP(A477,SOURCE!B:S,15,0)</f>
        <v>ITM_0459</v>
      </c>
      <c r="C477" s="0" t="n">
        <f aca="false">IF(
ISNUMBER(INDEX(SOURCE!B:B,MATCH(A477,SOURCE!B:B,0)+1)),
  VALUE(INDEX(SOURCE!B:B,MATCH(A477,SOURCE!B:B,0)+1)),
  "")</f>
        <v>460</v>
      </c>
      <c r="D477" s="265" t="str">
        <f aca="false">IF(A477&lt;&gt;INT(A477),B477,
IF(A477&lt;0,VLOOKUP(A477,lookups!A$1:B$25,2,0),
IF(ISNA(B477),"",
IF(OR(ISBLANK(A477),ISNA(B477),B477=0),
"",
"#define "&amp;
VLOOKUP(A477,SOURCE!B:S,15,0)&amp;IF(lookups!$N$2-LEN(VLOOKUP(A477,SOURCE!B:S,15,0))&gt;=0,REPT(" ",lookups!$N$2-LEN(VLOOKUP(A477,SOURCE!B:S,15,0))),"")&amp;
TEXT(A477,"???0")&amp;IF(VLOOKUP(A477,SOURCE!B:S,16,0)="","","   "&amp;VLOOKUP(A477,SOURCE!B:S,16,0)
))))
)</f>
        <v>#define ITM_0459                     459</v>
      </c>
    </row>
    <row r="478" customFormat="false" ht="15.75" hidden="false" customHeight="false" outlineLevel="0" collapsed="false">
      <c r="A478" s="0" t="n">
        <f aca="false">C477</f>
        <v>460</v>
      </c>
      <c r="B478" s="0" t="str">
        <f aca="false">VLOOKUP(A478,SOURCE!B:S,15,0)</f>
        <v>ITM_0460</v>
      </c>
      <c r="C478" s="0" t="n">
        <f aca="false">IF(
ISNUMBER(INDEX(SOURCE!B:B,MATCH(A478,SOURCE!B:B,0)+1)),
  VALUE(INDEX(SOURCE!B:B,MATCH(A478,SOURCE!B:B,0)+1)),
  "")</f>
        <v>461</v>
      </c>
      <c r="D478" s="265" t="str">
        <f aca="false">IF(A478&lt;&gt;INT(A478),B478,
IF(A478&lt;0,VLOOKUP(A478,lookups!A$1:B$25,2,0),
IF(ISNA(B478),"",
IF(OR(ISBLANK(A478),ISNA(B478),B478=0),
"",
"#define "&amp;
VLOOKUP(A478,SOURCE!B:S,15,0)&amp;IF(lookups!$N$2-LEN(VLOOKUP(A478,SOURCE!B:S,15,0))&gt;=0,REPT(" ",lookups!$N$2-LEN(VLOOKUP(A478,SOURCE!B:S,15,0))),"")&amp;
TEXT(A478,"???0")&amp;IF(VLOOKUP(A478,SOURCE!B:S,16,0)="","","   "&amp;VLOOKUP(A478,SOURCE!B:S,16,0)
))))
)</f>
        <v>#define ITM_0460                     460</v>
      </c>
    </row>
    <row r="479" customFormat="false" ht="15.75" hidden="false" customHeight="false" outlineLevel="0" collapsed="false">
      <c r="A479" s="0" t="n">
        <f aca="false">C478</f>
        <v>461</v>
      </c>
      <c r="B479" s="0" t="str">
        <f aca="false">VLOOKUP(A479,SOURCE!B:S,15,0)</f>
        <v>ITM_0461</v>
      </c>
      <c r="C479" s="0" t="n">
        <f aca="false">IF(
ISNUMBER(INDEX(SOURCE!B:B,MATCH(A479,SOURCE!B:B,0)+1)),
  VALUE(INDEX(SOURCE!B:B,MATCH(A479,SOURCE!B:B,0)+1)),
  "")</f>
        <v>462</v>
      </c>
      <c r="D479" s="265" t="str">
        <f aca="false">IF(A479&lt;&gt;INT(A479),B479,
IF(A479&lt;0,VLOOKUP(A479,lookups!A$1:B$25,2,0),
IF(ISNA(B479),"",
IF(OR(ISBLANK(A479),ISNA(B479),B479=0),
"",
"#define "&amp;
VLOOKUP(A479,SOURCE!B:S,15,0)&amp;IF(lookups!$N$2-LEN(VLOOKUP(A479,SOURCE!B:S,15,0))&gt;=0,REPT(" ",lookups!$N$2-LEN(VLOOKUP(A479,SOURCE!B:S,15,0))),"")&amp;
TEXT(A479,"???0")&amp;IF(VLOOKUP(A479,SOURCE!B:S,16,0)="","","   "&amp;VLOOKUP(A479,SOURCE!B:S,16,0)
))))
)</f>
        <v>#define ITM_0461                     461</v>
      </c>
    </row>
    <row r="480" customFormat="false" ht="15.75" hidden="false" customHeight="false" outlineLevel="0" collapsed="false">
      <c r="A480" s="0" t="n">
        <f aca="false">C479</f>
        <v>462</v>
      </c>
      <c r="B480" s="0" t="str">
        <f aca="false">VLOOKUP(A480,SOURCE!B:S,15,0)</f>
        <v>ITM_0462</v>
      </c>
      <c r="C480" s="0" t="n">
        <f aca="false">IF(
ISNUMBER(INDEX(SOURCE!B:B,MATCH(A480,SOURCE!B:B,0)+1)),
  VALUE(INDEX(SOURCE!B:B,MATCH(A480,SOURCE!B:B,0)+1)),
  "")</f>
        <v>462.01</v>
      </c>
      <c r="D480" s="265" t="str">
        <f aca="false">IF(A480&lt;&gt;INT(A480),B480,
IF(A480&lt;0,VLOOKUP(A480,lookups!A$1:B$25,2,0),
IF(ISNA(B480),"",
IF(OR(ISBLANK(A480),ISNA(B480),B480=0),
"",
"#define "&amp;
VLOOKUP(A480,SOURCE!B:S,15,0)&amp;IF(lookups!$N$2-LEN(VLOOKUP(A480,SOURCE!B:S,15,0))&gt;=0,REPT(" ",lookups!$N$2-LEN(VLOOKUP(A480,SOURCE!B:S,15,0))),"")&amp;
TEXT(A480,"???0")&amp;IF(VLOOKUP(A480,SOURCE!B:S,16,0)="","","   "&amp;VLOOKUP(A480,SOURCE!B:S,16,0)
))))
)</f>
        <v>#define ITM_0462                     462</v>
      </c>
    </row>
    <row r="481" customFormat="false" ht="15.75" hidden="false" customHeight="false" outlineLevel="0" collapsed="false">
      <c r="A481" s="0" t="n">
        <f aca="false">C480</f>
        <v>462.01</v>
      </c>
      <c r="B481" s="0" t="n">
        <f aca="false">VLOOKUP(A481,SOURCE!B:S,15,0)</f>
        <v>0</v>
      </c>
      <c r="C481" s="0" t="n">
        <f aca="false">IF(
ISNUMBER(INDEX(SOURCE!B:B,MATCH(A481,SOURCE!B:B,0)+1)),
  VALUE(INDEX(SOURCE!B:B,MATCH(A481,SOURCE!B:B,0)+1)),
  "")</f>
        <v>462.02</v>
      </c>
      <c r="D481" s="265" t="n">
        <f aca="false">IF(A481&lt;&gt;INT(A481),B481,
IF(A481&lt;0,VLOOKUP(A481,lookups!A$1:B$25,2,0),
IF(ISNA(B481),"",
IF(OR(ISBLANK(A481),ISNA(B481),B481=0),
"",
"#define "&amp;
VLOOKUP(A481,SOURCE!B:S,15,0)&amp;IF(lookups!$N$2-LEN(VLOOKUP(A481,SOURCE!B:S,15,0))&gt;=0,REPT(" ",lookups!$N$2-LEN(VLOOKUP(A481,SOURCE!B:S,15,0))),"")&amp;
TEXT(A481,"???0")&amp;IF(VLOOKUP(A481,SOURCE!B:S,16,0)="","","   "&amp;VLOOKUP(A481,SOURCE!B:S,16,0)
))))
)</f>
        <v>0</v>
      </c>
    </row>
    <row r="482" customFormat="false" ht="15.75" hidden="false" customHeight="false" outlineLevel="0" collapsed="false">
      <c r="A482" s="0" t="n">
        <f aca="false">C481</f>
        <v>462.02</v>
      </c>
      <c r="B482" s="0" t="n">
        <f aca="false">VLOOKUP(A482,SOURCE!B:S,15,0)</f>
        <v>0</v>
      </c>
      <c r="C482" s="0" t="n">
        <f aca="false">IF(
ISNUMBER(INDEX(SOURCE!B:B,MATCH(A482,SOURCE!B:B,0)+1)),
  VALUE(INDEX(SOURCE!B:B,MATCH(A482,SOURCE!B:B,0)+1)),
  "")</f>
        <v>462.03</v>
      </c>
      <c r="D482" s="265" t="n">
        <f aca="false">IF(A482&lt;&gt;INT(A482),B482,
IF(A482&lt;0,VLOOKUP(A482,lookups!A$1:B$25,2,0),
IF(ISNA(B482),"",
IF(OR(ISBLANK(A482),ISNA(B482),B482=0),
"",
"#define "&amp;
VLOOKUP(A482,SOURCE!B:S,15,0)&amp;IF(lookups!$N$2-LEN(VLOOKUP(A482,SOURCE!B:S,15,0))&gt;=0,REPT(" ",lookups!$N$2-LEN(VLOOKUP(A482,SOURCE!B:S,15,0))),"")&amp;
TEXT(A482,"???0")&amp;IF(VLOOKUP(A482,SOURCE!B:S,16,0)="","","   "&amp;VLOOKUP(A482,SOURCE!B:S,16,0)
))))
)</f>
        <v>0</v>
      </c>
    </row>
    <row r="483" customFormat="false" ht="15.75" hidden="false" customHeight="false" outlineLevel="0" collapsed="false">
      <c r="A483" s="0" t="n">
        <f aca="false">C482</f>
        <v>462.03</v>
      </c>
      <c r="B483" s="0" t="n">
        <f aca="false">VLOOKUP(A483,SOURCE!B:S,15,0)</f>
        <v>0</v>
      </c>
      <c r="C483" s="0" t="n">
        <f aca="false">IF(
ISNUMBER(INDEX(SOURCE!B:B,MATCH(A483,SOURCE!B:B,0)+1)),
  VALUE(INDEX(SOURCE!B:B,MATCH(A483,SOURCE!B:B,0)+1)),
  "")</f>
        <v>463</v>
      </c>
      <c r="D483" s="265" t="n">
        <f aca="false">IF(A483&lt;&gt;INT(A483),B483,
IF(A483&lt;0,VLOOKUP(A483,lookups!A$1:B$25,2,0),
IF(ISNA(B483),"",
IF(OR(ISBLANK(A483),ISNA(B483),B483=0),
"",
"#define "&amp;
VLOOKUP(A483,SOURCE!B:S,15,0)&amp;IF(lookups!$N$2-LEN(VLOOKUP(A483,SOURCE!B:S,15,0))&gt;=0,REPT(" ",lookups!$N$2-LEN(VLOOKUP(A483,SOURCE!B:S,15,0))),"")&amp;
TEXT(A483,"???0")&amp;IF(VLOOKUP(A483,SOURCE!B:S,16,0)="","","   "&amp;VLOOKUP(A483,SOURCE!B:S,16,0)
))))
)</f>
        <v>0</v>
      </c>
    </row>
    <row r="484" customFormat="false" ht="15.75" hidden="false" customHeight="false" outlineLevel="0" collapsed="false">
      <c r="A484" s="0" t="n">
        <f aca="false">C483</f>
        <v>463</v>
      </c>
      <c r="B484" s="0" t="str">
        <f aca="false">VLOOKUP(A484,SOURCE!B:S,15,0)</f>
        <v>SFL_TDM24</v>
      </c>
      <c r="C484" s="0" t="n">
        <f aca="false">IF(
ISNUMBER(INDEX(SOURCE!B:B,MATCH(A484,SOURCE!B:B,0)+1)),
  VALUE(INDEX(SOURCE!B:B,MATCH(A484,SOURCE!B:B,0)+1)),
  "")</f>
        <v>464</v>
      </c>
      <c r="D484" s="265" t="str">
        <f aca="false">IF(A484&lt;&gt;INT(A484),B484,
IF(A484&lt;0,VLOOKUP(A484,lookups!A$1:B$25,2,0),
IF(ISNA(B484),"",
IF(OR(ISBLANK(A484),ISNA(B484),B484=0),
"",
"#define "&amp;
VLOOKUP(A484,SOURCE!B:S,15,0)&amp;IF(lookups!$N$2-LEN(VLOOKUP(A484,SOURCE!B:S,15,0))&gt;=0,REPT(" ",lookups!$N$2-LEN(VLOOKUP(A484,SOURCE!B:S,15,0))),"")&amp;
TEXT(A484,"???0")&amp;IF(VLOOKUP(A484,SOURCE!B:S,16,0)="","","   "&amp;VLOOKUP(A484,SOURCE!B:S,16,0)
))))
)</f>
        <v>#define SFL_TDM24                    463</v>
      </c>
    </row>
    <row r="485" customFormat="false" ht="15.75" hidden="false" customHeight="false" outlineLevel="0" collapsed="false">
      <c r="A485" s="0" t="n">
        <f aca="false">C484</f>
        <v>464</v>
      </c>
      <c r="B485" s="0" t="str">
        <f aca="false">VLOOKUP(A485,SOURCE!B:S,15,0)</f>
        <v>SFL_YMD</v>
      </c>
      <c r="C485" s="0" t="n">
        <f aca="false">IF(
ISNUMBER(INDEX(SOURCE!B:B,MATCH(A485,SOURCE!B:B,0)+1)),
  VALUE(INDEX(SOURCE!B:B,MATCH(A485,SOURCE!B:B,0)+1)),
  "")</f>
        <v>465</v>
      </c>
      <c r="D485" s="265" t="str">
        <f aca="false">IF(A485&lt;&gt;INT(A485),B485,
IF(A485&lt;0,VLOOKUP(A485,lookups!A$1:B$25,2,0),
IF(ISNA(B485),"",
IF(OR(ISBLANK(A485),ISNA(B485),B485=0),
"",
"#define "&amp;
VLOOKUP(A485,SOURCE!B:S,15,0)&amp;IF(lookups!$N$2-LEN(VLOOKUP(A485,SOURCE!B:S,15,0))&gt;=0,REPT(" ",lookups!$N$2-LEN(VLOOKUP(A485,SOURCE!B:S,15,0))),"")&amp;
TEXT(A485,"???0")&amp;IF(VLOOKUP(A485,SOURCE!B:S,16,0)="","","   "&amp;VLOOKUP(A485,SOURCE!B:S,16,0)
))))
)</f>
        <v>#define SFL_YMD                      464</v>
      </c>
    </row>
    <row r="486" customFormat="false" ht="15.75" hidden="false" customHeight="false" outlineLevel="0" collapsed="false">
      <c r="A486" s="0" t="n">
        <f aca="false">C485</f>
        <v>465</v>
      </c>
      <c r="B486" s="0" t="str">
        <f aca="false">VLOOKUP(A486,SOURCE!B:S,15,0)</f>
        <v>SFL_DMY</v>
      </c>
      <c r="C486" s="0" t="n">
        <f aca="false">IF(
ISNUMBER(INDEX(SOURCE!B:B,MATCH(A486,SOURCE!B:B,0)+1)),
  VALUE(INDEX(SOURCE!B:B,MATCH(A486,SOURCE!B:B,0)+1)),
  "")</f>
        <v>466</v>
      </c>
      <c r="D486" s="265" t="str">
        <f aca="false">IF(A486&lt;&gt;INT(A486),B486,
IF(A486&lt;0,VLOOKUP(A486,lookups!A$1:B$25,2,0),
IF(ISNA(B486),"",
IF(OR(ISBLANK(A486),ISNA(B486),B486=0),
"",
"#define "&amp;
VLOOKUP(A486,SOURCE!B:S,15,0)&amp;IF(lookups!$N$2-LEN(VLOOKUP(A486,SOURCE!B:S,15,0))&gt;=0,REPT(" ",lookups!$N$2-LEN(VLOOKUP(A486,SOURCE!B:S,15,0))),"")&amp;
TEXT(A486,"???0")&amp;IF(VLOOKUP(A486,SOURCE!B:S,16,0)="","","   "&amp;VLOOKUP(A486,SOURCE!B:S,16,0)
))))
)</f>
        <v>#define SFL_DMY                      465</v>
      </c>
    </row>
    <row r="487" customFormat="false" ht="15.75" hidden="false" customHeight="false" outlineLevel="0" collapsed="false">
      <c r="A487" s="0" t="n">
        <f aca="false">C486</f>
        <v>466</v>
      </c>
      <c r="B487" s="0" t="str">
        <f aca="false">VLOOKUP(A487,SOURCE!B:S,15,0)</f>
        <v>SFL_MDY</v>
      </c>
      <c r="C487" s="0" t="n">
        <f aca="false">IF(
ISNUMBER(INDEX(SOURCE!B:B,MATCH(A487,SOURCE!B:B,0)+1)),
  VALUE(INDEX(SOURCE!B:B,MATCH(A487,SOURCE!B:B,0)+1)),
  "")</f>
        <v>467</v>
      </c>
      <c r="D487" s="265" t="str">
        <f aca="false">IF(A487&lt;&gt;INT(A487),B487,
IF(A487&lt;0,VLOOKUP(A487,lookups!A$1:B$25,2,0),
IF(ISNA(B487),"",
IF(OR(ISBLANK(A487),ISNA(B487),B487=0),
"",
"#define "&amp;
VLOOKUP(A487,SOURCE!B:S,15,0)&amp;IF(lookups!$N$2-LEN(VLOOKUP(A487,SOURCE!B:S,15,0))&gt;=0,REPT(" ",lookups!$N$2-LEN(VLOOKUP(A487,SOURCE!B:S,15,0))),"")&amp;
TEXT(A487,"???0")&amp;IF(VLOOKUP(A487,SOURCE!B:S,16,0)="","","   "&amp;VLOOKUP(A487,SOURCE!B:S,16,0)
))))
)</f>
        <v>#define SFL_MDY                      466</v>
      </c>
    </row>
    <row r="488" customFormat="false" ht="15.75" hidden="false" customHeight="false" outlineLevel="0" collapsed="false">
      <c r="A488" s="0" t="n">
        <f aca="false">C487</f>
        <v>467</v>
      </c>
      <c r="B488" s="0" t="str">
        <f aca="false">VLOOKUP(A488,SOURCE!B:S,15,0)</f>
        <v>SFL_CPXRES</v>
      </c>
      <c r="C488" s="0" t="n">
        <f aca="false">IF(
ISNUMBER(INDEX(SOURCE!B:B,MATCH(A488,SOURCE!B:B,0)+1)),
  VALUE(INDEX(SOURCE!B:B,MATCH(A488,SOURCE!B:B,0)+1)),
  "")</f>
        <v>468</v>
      </c>
      <c r="D488" s="265" t="str">
        <f aca="false">IF(A488&lt;&gt;INT(A488),B488,
IF(A488&lt;0,VLOOKUP(A488,lookups!A$1:B$25,2,0),
IF(ISNA(B488),"",
IF(OR(ISBLANK(A488),ISNA(B488),B488=0),
"",
"#define "&amp;
VLOOKUP(A488,SOURCE!B:S,15,0)&amp;IF(lookups!$N$2-LEN(VLOOKUP(A488,SOURCE!B:S,15,0))&gt;=0,REPT(" ",lookups!$N$2-LEN(VLOOKUP(A488,SOURCE!B:S,15,0))),"")&amp;
TEXT(A488,"???0")&amp;IF(VLOOKUP(A488,SOURCE!B:S,16,0)="","","   "&amp;VLOOKUP(A488,SOURCE!B:S,16,0)
))))
)</f>
        <v>#define SFL_CPXRES                   467</v>
      </c>
    </row>
    <row r="489" customFormat="false" ht="15.75" hidden="false" customHeight="false" outlineLevel="0" collapsed="false">
      <c r="A489" s="0" t="n">
        <f aca="false">C488</f>
        <v>468</v>
      </c>
      <c r="B489" s="0" t="str">
        <f aca="false">VLOOKUP(A489,SOURCE!B:S,15,0)</f>
        <v>SFL_CPXj</v>
      </c>
      <c r="C489" s="0" t="n">
        <f aca="false">IF(
ISNUMBER(INDEX(SOURCE!B:B,MATCH(A489,SOURCE!B:B,0)+1)),
  VALUE(INDEX(SOURCE!B:B,MATCH(A489,SOURCE!B:B,0)+1)),
  "")</f>
        <v>469</v>
      </c>
      <c r="D489" s="265" t="str">
        <f aca="false">IF(A489&lt;&gt;INT(A489),B489,
IF(A489&lt;0,VLOOKUP(A489,lookups!A$1:B$25,2,0),
IF(ISNA(B489),"",
IF(OR(ISBLANK(A489),ISNA(B489),B489=0),
"",
"#define "&amp;
VLOOKUP(A489,SOURCE!B:S,15,0)&amp;IF(lookups!$N$2-LEN(VLOOKUP(A489,SOURCE!B:S,15,0))&gt;=0,REPT(" ",lookups!$N$2-LEN(VLOOKUP(A489,SOURCE!B:S,15,0))),"")&amp;
TEXT(A489,"???0")&amp;IF(VLOOKUP(A489,SOURCE!B:S,16,0)="","","   "&amp;VLOOKUP(A489,SOURCE!B:S,16,0)
))))
)</f>
        <v>#define SFL_CPXj                     468</v>
      </c>
    </row>
    <row r="490" customFormat="false" ht="15.75" hidden="false" customHeight="false" outlineLevel="0" collapsed="false">
      <c r="A490" s="0" t="n">
        <f aca="false">C489</f>
        <v>469</v>
      </c>
      <c r="B490" s="0" t="str">
        <f aca="false">VLOOKUP(A490,SOURCE!B:S,15,0)</f>
        <v>SFL_POLAR</v>
      </c>
      <c r="C490" s="0" t="n">
        <f aca="false">IF(
ISNUMBER(INDEX(SOURCE!B:B,MATCH(A490,SOURCE!B:B,0)+1)),
  VALUE(INDEX(SOURCE!B:B,MATCH(A490,SOURCE!B:B,0)+1)),
  "")</f>
        <v>470</v>
      </c>
      <c r="D490" s="265" t="str">
        <f aca="false">IF(A490&lt;&gt;INT(A490),B490,
IF(A490&lt;0,VLOOKUP(A490,lookups!A$1:B$25,2,0),
IF(ISNA(B490),"",
IF(OR(ISBLANK(A490),ISNA(B490),B490=0),
"",
"#define "&amp;
VLOOKUP(A490,SOURCE!B:S,15,0)&amp;IF(lookups!$N$2-LEN(VLOOKUP(A490,SOURCE!B:S,15,0))&gt;=0,REPT(" ",lookups!$N$2-LEN(VLOOKUP(A490,SOURCE!B:S,15,0))),"")&amp;
TEXT(A490,"???0")&amp;IF(VLOOKUP(A490,SOURCE!B:S,16,0)="","","   "&amp;VLOOKUP(A490,SOURCE!B:S,16,0)
))))
)</f>
        <v>#define SFL_POLAR                    469</v>
      </c>
    </row>
    <row r="491" customFormat="false" ht="15.75" hidden="false" customHeight="false" outlineLevel="0" collapsed="false">
      <c r="A491" s="0" t="n">
        <f aca="false">C490</f>
        <v>470</v>
      </c>
      <c r="B491" s="0" t="str">
        <f aca="false">VLOOKUP(A491,SOURCE!B:S,15,0)</f>
        <v>SFL_FRACT</v>
      </c>
      <c r="C491" s="0" t="n">
        <f aca="false">IF(
ISNUMBER(INDEX(SOURCE!B:B,MATCH(A491,SOURCE!B:B,0)+1)),
  VALUE(INDEX(SOURCE!B:B,MATCH(A491,SOURCE!B:B,0)+1)),
  "")</f>
        <v>471</v>
      </c>
      <c r="D491" s="265" t="str">
        <f aca="false">IF(A491&lt;&gt;INT(A491),B491,
IF(A491&lt;0,VLOOKUP(A491,lookups!A$1:B$25,2,0),
IF(ISNA(B491),"",
IF(OR(ISBLANK(A491),ISNA(B491),B491=0),
"",
"#define "&amp;
VLOOKUP(A491,SOURCE!B:S,15,0)&amp;IF(lookups!$N$2-LEN(VLOOKUP(A491,SOURCE!B:S,15,0))&gt;=0,REPT(" ",lookups!$N$2-LEN(VLOOKUP(A491,SOURCE!B:S,15,0))),"")&amp;
TEXT(A491,"???0")&amp;IF(VLOOKUP(A491,SOURCE!B:S,16,0)="","","   "&amp;VLOOKUP(A491,SOURCE!B:S,16,0)
))))
)</f>
        <v>#define SFL_FRACT                    470</v>
      </c>
    </row>
    <row r="492" customFormat="false" ht="15.75" hidden="false" customHeight="false" outlineLevel="0" collapsed="false">
      <c r="A492" s="0" t="n">
        <f aca="false">C491</f>
        <v>471</v>
      </c>
      <c r="B492" s="0" t="str">
        <f aca="false">VLOOKUP(A492,SOURCE!B:S,15,0)</f>
        <v>SFL_PROPFR</v>
      </c>
      <c r="C492" s="0" t="n">
        <f aca="false">IF(
ISNUMBER(INDEX(SOURCE!B:B,MATCH(A492,SOURCE!B:B,0)+1)),
  VALUE(INDEX(SOURCE!B:B,MATCH(A492,SOURCE!B:B,0)+1)),
  "")</f>
        <v>472</v>
      </c>
      <c r="D492" s="265" t="str">
        <f aca="false">IF(A492&lt;&gt;INT(A492),B492,
IF(A492&lt;0,VLOOKUP(A492,lookups!A$1:B$25,2,0),
IF(ISNA(B492),"",
IF(OR(ISBLANK(A492),ISNA(B492),B492=0),
"",
"#define "&amp;
VLOOKUP(A492,SOURCE!B:S,15,0)&amp;IF(lookups!$N$2-LEN(VLOOKUP(A492,SOURCE!B:S,15,0))&gt;=0,REPT(" ",lookups!$N$2-LEN(VLOOKUP(A492,SOURCE!B:S,15,0))),"")&amp;
TEXT(A492,"???0")&amp;IF(VLOOKUP(A492,SOURCE!B:S,16,0)="","","   "&amp;VLOOKUP(A492,SOURCE!B:S,16,0)
))))
)</f>
        <v>#define SFL_PROPFR                   471</v>
      </c>
    </row>
    <row r="493" customFormat="false" ht="15.75" hidden="false" customHeight="false" outlineLevel="0" collapsed="false">
      <c r="A493" s="0" t="n">
        <f aca="false">C492</f>
        <v>472</v>
      </c>
      <c r="B493" s="0" t="str">
        <f aca="false">VLOOKUP(A493,SOURCE!B:S,15,0)</f>
        <v>SFL_DENANY</v>
      </c>
      <c r="C493" s="0" t="n">
        <f aca="false">IF(
ISNUMBER(INDEX(SOURCE!B:B,MATCH(A493,SOURCE!B:B,0)+1)),
  VALUE(INDEX(SOURCE!B:B,MATCH(A493,SOURCE!B:B,0)+1)),
  "")</f>
        <v>473</v>
      </c>
      <c r="D493" s="265" t="str">
        <f aca="false">IF(A493&lt;&gt;INT(A493),B493,
IF(A493&lt;0,VLOOKUP(A493,lookups!A$1:B$25,2,0),
IF(ISNA(B493),"",
IF(OR(ISBLANK(A493),ISNA(B493),B493=0),
"",
"#define "&amp;
VLOOKUP(A493,SOURCE!B:S,15,0)&amp;IF(lookups!$N$2-LEN(VLOOKUP(A493,SOURCE!B:S,15,0))&gt;=0,REPT(" ",lookups!$N$2-LEN(VLOOKUP(A493,SOURCE!B:S,15,0))),"")&amp;
TEXT(A493,"???0")&amp;IF(VLOOKUP(A493,SOURCE!B:S,16,0)="","","   "&amp;VLOOKUP(A493,SOURCE!B:S,16,0)
))))
)</f>
        <v>#define SFL_DENANY                   472</v>
      </c>
    </row>
    <row r="494" customFormat="false" ht="15.75" hidden="false" customHeight="false" outlineLevel="0" collapsed="false">
      <c r="A494" s="0" t="n">
        <f aca="false">C493</f>
        <v>473</v>
      </c>
      <c r="B494" s="0" t="str">
        <f aca="false">VLOOKUP(A494,SOURCE!B:S,15,0)</f>
        <v>SFL_DENFIX</v>
      </c>
      <c r="C494" s="0" t="n">
        <f aca="false">IF(
ISNUMBER(INDEX(SOURCE!B:B,MATCH(A494,SOURCE!B:B,0)+1)),
  VALUE(INDEX(SOURCE!B:B,MATCH(A494,SOURCE!B:B,0)+1)),
  "")</f>
        <v>474</v>
      </c>
      <c r="D494" s="265" t="str">
        <f aca="false">IF(A494&lt;&gt;INT(A494),B494,
IF(A494&lt;0,VLOOKUP(A494,lookups!A$1:B$25,2,0),
IF(ISNA(B494),"",
IF(OR(ISBLANK(A494),ISNA(B494),B494=0),
"",
"#define "&amp;
VLOOKUP(A494,SOURCE!B:S,15,0)&amp;IF(lookups!$N$2-LEN(VLOOKUP(A494,SOURCE!B:S,15,0))&gt;=0,REPT(" ",lookups!$N$2-LEN(VLOOKUP(A494,SOURCE!B:S,15,0))),"")&amp;
TEXT(A494,"???0")&amp;IF(VLOOKUP(A494,SOURCE!B:S,16,0)="","","   "&amp;VLOOKUP(A494,SOURCE!B:S,16,0)
))))
)</f>
        <v>#define SFL_DENFIX                   473</v>
      </c>
    </row>
    <row r="495" customFormat="false" ht="15.75" hidden="false" customHeight="false" outlineLevel="0" collapsed="false">
      <c r="A495" s="0" t="n">
        <f aca="false">C494</f>
        <v>474</v>
      </c>
      <c r="B495" s="0" t="str">
        <f aca="false">VLOOKUP(A495,SOURCE!B:S,15,0)</f>
        <v>SFL_CARRY</v>
      </c>
      <c r="C495" s="0" t="n">
        <f aca="false">IF(
ISNUMBER(INDEX(SOURCE!B:B,MATCH(A495,SOURCE!B:B,0)+1)),
  VALUE(INDEX(SOURCE!B:B,MATCH(A495,SOURCE!B:B,0)+1)),
  "")</f>
        <v>475</v>
      </c>
      <c r="D495" s="265" t="str">
        <f aca="false">IF(A495&lt;&gt;INT(A495),B495,
IF(A495&lt;0,VLOOKUP(A495,lookups!A$1:B$25,2,0),
IF(ISNA(B495),"",
IF(OR(ISBLANK(A495),ISNA(B495),B495=0),
"",
"#define "&amp;
VLOOKUP(A495,SOURCE!B:S,15,0)&amp;IF(lookups!$N$2-LEN(VLOOKUP(A495,SOURCE!B:S,15,0))&gt;=0,REPT(" ",lookups!$N$2-LEN(VLOOKUP(A495,SOURCE!B:S,15,0))),"")&amp;
TEXT(A495,"???0")&amp;IF(VLOOKUP(A495,SOURCE!B:S,16,0)="","","   "&amp;VLOOKUP(A495,SOURCE!B:S,16,0)
))))
)</f>
        <v>#define SFL_CARRY                    474</v>
      </c>
    </row>
    <row r="496" customFormat="false" ht="15.75" hidden="false" customHeight="false" outlineLevel="0" collapsed="false">
      <c r="A496" s="0" t="n">
        <f aca="false">C495</f>
        <v>475</v>
      </c>
      <c r="B496" s="0" t="str">
        <f aca="false">VLOOKUP(A496,SOURCE!B:S,15,0)</f>
        <v>SFL_OVERFL</v>
      </c>
      <c r="C496" s="0" t="n">
        <f aca="false">IF(
ISNUMBER(INDEX(SOURCE!B:B,MATCH(A496,SOURCE!B:B,0)+1)),
  VALUE(INDEX(SOURCE!B:B,MATCH(A496,SOURCE!B:B,0)+1)),
  "")</f>
        <v>476</v>
      </c>
      <c r="D496" s="265" t="str">
        <f aca="false">IF(A496&lt;&gt;INT(A496),B496,
IF(A496&lt;0,VLOOKUP(A496,lookups!A$1:B$25,2,0),
IF(ISNA(B496),"",
IF(OR(ISBLANK(A496),ISNA(B496),B496=0),
"",
"#define "&amp;
VLOOKUP(A496,SOURCE!B:S,15,0)&amp;IF(lookups!$N$2-LEN(VLOOKUP(A496,SOURCE!B:S,15,0))&gt;=0,REPT(" ",lookups!$N$2-LEN(VLOOKUP(A496,SOURCE!B:S,15,0))),"")&amp;
TEXT(A496,"???0")&amp;IF(VLOOKUP(A496,SOURCE!B:S,16,0)="","","   "&amp;VLOOKUP(A496,SOURCE!B:S,16,0)
))))
)</f>
        <v>#define SFL_OVERFL                   475</v>
      </c>
    </row>
    <row r="497" customFormat="false" ht="15.75" hidden="false" customHeight="false" outlineLevel="0" collapsed="false">
      <c r="A497" s="0" t="n">
        <f aca="false">C496</f>
        <v>476</v>
      </c>
      <c r="B497" s="0" t="str">
        <f aca="false">VLOOKUP(A497,SOURCE!B:S,15,0)</f>
        <v>SFL_LEAD0</v>
      </c>
      <c r="C497" s="0" t="n">
        <f aca="false">IF(
ISNUMBER(INDEX(SOURCE!B:B,MATCH(A497,SOURCE!B:B,0)+1)),
  VALUE(INDEX(SOURCE!B:B,MATCH(A497,SOURCE!B:B,0)+1)),
  "")</f>
        <v>477</v>
      </c>
      <c r="D497" s="265" t="str">
        <f aca="false">IF(A497&lt;&gt;INT(A497),B497,
IF(A497&lt;0,VLOOKUP(A497,lookups!A$1:B$25,2,0),
IF(ISNA(B497),"",
IF(OR(ISBLANK(A497),ISNA(B497),B497=0),
"",
"#define "&amp;
VLOOKUP(A497,SOURCE!B:S,15,0)&amp;IF(lookups!$N$2-LEN(VLOOKUP(A497,SOURCE!B:S,15,0))&gt;=0,REPT(" ",lookups!$N$2-LEN(VLOOKUP(A497,SOURCE!B:S,15,0))),"")&amp;
TEXT(A497,"???0")&amp;IF(VLOOKUP(A497,SOURCE!B:S,16,0)="","","   "&amp;VLOOKUP(A497,SOURCE!B:S,16,0)
))))
)</f>
        <v>#define SFL_LEAD0                    476</v>
      </c>
    </row>
    <row r="498" customFormat="false" ht="15.75" hidden="false" customHeight="false" outlineLevel="0" collapsed="false">
      <c r="A498" s="0" t="n">
        <f aca="false">C497</f>
        <v>477</v>
      </c>
      <c r="B498" s="0" t="str">
        <f aca="false">VLOOKUP(A498,SOURCE!B:S,15,0)</f>
        <v>SFL_ALPHA</v>
      </c>
      <c r="C498" s="0" t="n">
        <f aca="false">IF(
ISNUMBER(INDEX(SOURCE!B:B,MATCH(A498,SOURCE!B:B,0)+1)),
  VALUE(INDEX(SOURCE!B:B,MATCH(A498,SOURCE!B:B,0)+1)),
  "")</f>
        <v>478</v>
      </c>
      <c r="D498" s="265" t="str">
        <f aca="false">IF(A498&lt;&gt;INT(A498),B498,
IF(A498&lt;0,VLOOKUP(A498,lookups!A$1:B$25,2,0),
IF(ISNA(B498),"",
IF(OR(ISBLANK(A498),ISNA(B498),B498=0),
"",
"#define "&amp;
VLOOKUP(A498,SOURCE!B:S,15,0)&amp;IF(lookups!$N$2-LEN(VLOOKUP(A498,SOURCE!B:S,15,0))&gt;=0,REPT(" ",lookups!$N$2-LEN(VLOOKUP(A498,SOURCE!B:S,15,0))),"")&amp;
TEXT(A498,"???0")&amp;IF(VLOOKUP(A498,SOURCE!B:S,16,0)="","","   "&amp;VLOOKUP(A498,SOURCE!B:S,16,0)
))))
)</f>
        <v>#define SFL_ALPHA                    477</v>
      </c>
    </row>
    <row r="499" customFormat="false" ht="15.75" hidden="false" customHeight="false" outlineLevel="0" collapsed="false">
      <c r="A499" s="0" t="n">
        <f aca="false">C498</f>
        <v>478</v>
      </c>
      <c r="B499" s="0" t="str">
        <f aca="false">VLOOKUP(A499,SOURCE!B:S,15,0)</f>
        <v>SFL_alphaCAP</v>
      </c>
      <c r="C499" s="0" t="n">
        <f aca="false">IF(
ISNUMBER(INDEX(SOURCE!B:B,MATCH(A499,SOURCE!B:B,0)+1)),
  VALUE(INDEX(SOURCE!B:B,MATCH(A499,SOURCE!B:B,0)+1)),
  "")</f>
        <v>479</v>
      </c>
      <c r="D499" s="265" t="str">
        <f aca="false">IF(A499&lt;&gt;INT(A499),B499,
IF(A499&lt;0,VLOOKUP(A499,lookups!A$1:B$25,2,0),
IF(ISNA(B499),"",
IF(OR(ISBLANK(A499),ISNA(B499),B499=0),
"",
"#define "&amp;
VLOOKUP(A499,SOURCE!B:S,15,0)&amp;IF(lookups!$N$2-LEN(VLOOKUP(A499,SOURCE!B:S,15,0))&gt;=0,REPT(" ",lookups!$N$2-LEN(VLOOKUP(A499,SOURCE!B:S,15,0))),"")&amp;
TEXT(A499,"???0")&amp;IF(VLOOKUP(A499,SOURCE!B:S,16,0)="","","   "&amp;VLOOKUP(A499,SOURCE!B:S,16,0)
))))
)</f>
        <v>#define SFL_alphaCAP                 478</v>
      </c>
    </row>
    <row r="500" customFormat="false" ht="15.75" hidden="false" customHeight="false" outlineLevel="0" collapsed="false">
      <c r="A500" s="0" t="n">
        <f aca="false">C499</f>
        <v>479</v>
      </c>
      <c r="B500" s="0" t="str">
        <f aca="false">VLOOKUP(A500,SOURCE!B:S,15,0)</f>
        <v>SFL_RUNTIM</v>
      </c>
      <c r="C500" s="0" t="n">
        <f aca="false">IF(
ISNUMBER(INDEX(SOURCE!B:B,MATCH(A500,SOURCE!B:B,0)+1)),
  VALUE(INDEX(SOURCE!B:B,MATCH(A500,SOURCE!B:B,0)+1)),
  "")</f>
        <v>480</v>
      </c>
      <c r="D500" s="265" t="str">
        <f aca="false">IF(A500&lt;&gt;INT(A500),B500,
IF(A500&lt;0,VLOOKUP(A500,lookups!A$1:B$25,2,0),
IF(ISNA(B500),"",
IF(OR(ISBLANK(A500),ISNA(B500),B500=0),
"",
"#define "&amp;
VLOOKUP(A500,SOURCE!B:S,15,0)&amp;IF(lookups!$N$2-LEN(VLOOKUP(A500,SOURCE!B:S,15,0))&gt;=0,REPT(" ",lookups!$N$2-LEN(VLOOKUP(A500,SOURCE!B:S,15,0))),"")&amp;
TEXT(A500,"???0")&amp;IF(VLOOKUP(A500,SOURCE!B:S,16,0)="","","   "&amp;VLOOKUP(A500,SOURCE!B:S,16,0)
))))
)</f>
        <v>#define SFL_RUNTIM                   479</v>
      </c>
    </row>
    <row r="501" customFormat="false" ht="15.75" hidden="false" customHeight="false" outlineLevel="0" collapsed="false">
      <c r="A501" s="0" t="n">
        <f aca="false">C500</f>
        <v>480</v>
      </c>
      <c r="B501" s="0" t="str">
        <f aca="false">VLOOKUP(A501,SOURCE!B:S,15,0)</f>
        <v>SFL_RUNIO</v>
      </c>
      <c r="C501" s="0" t="n">
        <f aca="false">IF(
ISNUMBER(INDEX(SOURCE!B:B,MATCH(A501,SOURCE!B:B,0)+1)),
  VALUE(INDEX(SOURCE!B:B,MATCH(A501,SOURCE!B:B,0)+1)),
  "")</f>
        <v>481</v>
      </c>
      <c r="D501" s="265" t="str">
        <f aca="false">IF(A501&lt;&gt;INT(A501),B501,
IF(A501&lt;0,VLOOKUP(A501,lookups!A$1:B$25,2,0),
IF(ISNA(B501),"",
IF(OR(ISBLANK(A501),ISNA(B501),B501=0),
"",
"#define "&amp;
VLOOKUP(A501,SOURCE!B:S,15,0)&amp;IF(lookups!$N$2-LEN(VLOOKUP(A501,SOURCE!B:S,15,0))&gt;=0,REPT(" ",lookups!$N$2-LEN(VLOOKUP(A501,SOURCE!B:S,15,0))),"")&amp;
TEXT(A501,"???0")&amp;IF(VLOOKUP(A501,SOURCE!B:S,16,0)="","","   "&amp;VLOOKUP(A501,SOURCE!B:S,16,0)
))))
)</f>
        <v>#define SFL_RUNIO                    480</v>
      </c>
    </row>
    <row r="502" customFormat="false" ht="15.75" hidden="false" customHeight="false" outlineLevel="0" collapsed="false">
      <c r="A502" s="0" t="n">
        <f aca="false">C501</f>
        <v>481</v>
      </c>
      <c r="B502" s="0" t="str">
        <f aca="false">VLOOKUP(A502,SOURCE!B:S,15,0)</f>
        <v>SFL_PRINT</v>
      </c>
      <c r="C502" s="0" t="n">
        <f aca="false">IF(
ISNUMBER(INDEX(SOURCE!B:B,MATCH(A502,SOURCE!B:B,0)+1)),
  VALUE(INDEX(SOURCE!B:B,MATCH(A502,SOURCE!B:B,0)+1)),
  "")</f>
        <v>482</v>
      </c>
      <c r="D502" s="265" t="str">
        <f aca="false">IF(A502&lt;&gt;INT(A502),B502,
IF(A502&lt;0,VLOOKUP(A502,lookups!A$1:B$25,2,0),
IF(ISNA(B502),"",
IF(OR(ISBLANK(A502),ISNA(B502),B502=0),
"",
"#define "&amp;
VLOOKUP(A502,SOURCE!B:S,15,0)&amp;IF(lookups!$N$2-LEN(VLOOKUP(A502,SOURCE!B:S,15,0))&gt;=0,REPT(" ",lookups!$N$2-LEN(VLOOKUP(A502,SOURCE!B:S,15,0))),"")&amp;
TEXT(A502,"???0")&amp;IF(VLOOKUP(A502,SOURCE!B:S,16,0)="","","   "&amp;VLOOKUP(A502,SOURCE!B:S,16,0)
))))
)</f>
        <v>#define SFL_PRINT                    481</v>
      </c>
    </row>
    <row r="503" customFormat="false" ht="15.75" hidden="false" customHeight="false" outlineLevel="0" collapsed="false">
      <c r="A503" s="0" t="n">
        <f aca="false">C502</f>
        <v>482</v>
      </c>
      <c r="B503" s="0" t="str">
        <f aca="false">VLOOKUP(A503,SOURCE!B:S,15,0)</f>
        <v>SFL_TRACE</v>
      </c>
      <c r="C503" s="0" t="n">
        <f aca="false">IF(
ISNUMBER(INDEX(SOURCE!B:B,MATCH(A503,SOURCE!B:B,0)+1)),
  VALUE(INDEX(SOURCE!B:B,MATCH(A503,SOURCE!B:B,0)+1)),
  "")</f>
        <v>483</v>
      </c>
      <c r="D503" s="265" t="str">
        <f aca="false">IF(A503&lt;&gt;INT(A503),B503,
IF(A503&lt;0,VLOOKUP(A503,lookups!A$1:B$25,2,0),
IF(ISNA(B503),"",
IF(OR(ISBLANK(A503),ISNA(B503),B503=0),
"",
"#define "&amp;
VLOOKUP(A503,SOURCE!B:S,15,0)&amp;IF(lookups!$N$2-LEN(VLOOKUP(A503,SOURCE!B:S,15,0))&gt;=0,REPT(" ",lookups!$N$2-LEN(VLOOKUP(A503,SOURCE!B:S,15,0))),"")&amp;
TEXT(A503,"???0")&amp;IF(VLOOKUP(A503,SOURCE!B:S,16,0)="","","   "&amp;VLOOKUP(A503,SOURCE!B:S,16,0)
))))
)</f>
        <v>#define SFL_TRACE                    482</v>
      </c>
    </row>
    <row r="504" customFormat="false" ht="15.75" hidden="false" customHeight="false" outlineLevel="0" collapsed="false">
      <c r="A504" s="0" t="n">
        <f aca="false">C503</f>
        <v>483</v>
      </c>
      <c r="B504" s="0" t="str">
        <f aca="false">VLOOKUP(A504,SOURCE!B:S,15,0)</f>
        <v>SFL_USER</v>
      </c>
      <c r="C504" s="0" t="n">
        <f aca="false">IF(
ISNUMBER(INDEX(SOURCE!B:B,MATCH(A504,SOURCE!B:B,0)+1)),
  VALUE(INDEX(SOURCE!B:B,MATCH(A504,SOURCE!B:B,0)+1)),
  "")</f>
        <v>484</v>
      </c>
      <c r="D504" s="265" t="str">
        <f aca="false">IF(A504&lt;&gt;INT(A504),B504,
IF(A504&lt;0,VLOOKUP(A504,lookups!A$1:B$25,2,0),
IF(ISNA(B504),"",
IF(OR(ISBLANK(A504),ISNA(B504),B504=0),
"",
"#define "&amp;
VLOOKUP(A504,SOURCE!B:S,15,0)&amp;IF(lookups!$N$2-LEN(VLOOKUP(A504,SOURCE!B:S,15,0))&gt;=0,REPT(" ",lookups!$N$2-LEN(VLOOKUP(A504,SOURCE!B:S,15,0))),"")&amp;
TEXT(A504,"???0")&amp;IF(VLOOKUP(A504,SOURCE!B:S,16,0)="","","   "&amp;VLOOKUP(A504,SOURCE!B:S,16,0)
))))
)</f>
        <v>#define SFL_USER                     483</v>
      </c>
    </row>
    <row r="505" customFormat="false" ht="15.75" hidden="false" customHeight="false" outlineLevel="0" collapsed="false">
      <c r="A505" s="0" t="n">
        <f aca="false">C504</f>
        <v>484</v>
      </c>
      <c r="B505" s="0" t="str">
        <f aca="false">VLOOKUP(A505,SOURCE!B:S,15,0)</f>
        <v>SFL_LOWBAT</v>
      </c>
      <c r="C505" s="0" t="n">
        <f aca="false">IF(
ISNUMBER(INDEX(SOURCE!B:B,MATCH(A505,SOURCE!B:B,0)+1)),
  VALUE(INDEX(SOURCE!B:B,MATCH(A505,SOURCE!B:B,0)+1)),
  "")</f>
        <v>485</v>
      </c>
      <c r="D505" s="265" t="str">
        <f aca="false">IF(A505&lt;&gt;INT(A505),B505,
IF(A505&lt;0,VLOOKUP(A505,lookups!A$1:B$25,2,0),
IF(ISNA(B505),"",
IF(OR(ISBLANK(A505),ISNA(B505),B505=0),
"",
"#define "&amp;
VLOOKUP(A505,SOURCE!B:S,15,0)&amp;IF(lookups!$N$2-LEN(VLOOKUP(A505,SOURCE!B:S,15,0))&gt;=0,REPT(" ",lookups!$N$2-LEN(VLOOKUP(A505,SOURCE!B:S,15,0))),"")&amp;
TEXT(A505,"???0")&amp;IF(VLOOKUP(A505,SOURCE!B:S,16,0)="","","   "&amp;VLOOKUP(A505,SOURCE!B:S,16,0)
))))
)</f>
        <v>#define SFL_LOWBAT                   484</v>
      </c>
    </row>
    <row r="506" customFormat="false" ht="15.75" hidden="false" customHeight="false" outlineLevel="0" collapsed="false">
      <c r="A506" s="0" t="n">
        <f aca="false">C505</f>
        <v>485</v>
      </c>
      <c r="B506" s="0" t="str">
        <f aca="false">VLOOKUP(A506,SOURCE!B:S,15,0)</f>
        <v>SFL_SLOW</v>
      </c>
      <c r="C506" s="0" t="n">
        <f aca="false">IF(
ISNUMBER(INDEX(SOURCE!B:B,MATCH(A506,SOURCE!B:B,0)+1)),
  VALUE(INDEX(SOURCE!B:B,MATCH(A506,SOURCE!B:B,0)+1)),
  "")</f>
        <v>486</v>
      </c>
      <c r="D506" s="265" t="str">
        <f aca="false">IF(A506&lt;&gt;INT(A506),B506,
IF(A506&lt;0,VLOOKUP(A506,lookups!A$1:B$25,2,0),
IF(ISNA(B506),"",
IF(OR(ISBLANK(A506),ISNA(B506),B506=0),
"",
"#define "&amp;
VLOOKUP(A506,SOURCE!B:S,15,0)&amp;IF(lookups!$N$2-LEN(VLOOKUP(A506,SOURCE!B:S,15,0))&gt;=0,REPT(" ",lookups!$N$2-LEN(VLOOKUP(A506,SOURCE!B:S,15,0))),"")&amp;
TEXT(A506,"???0")&amp;IF(VLOOKUP(A506,SOURCE!B:S,16,0)="","","   "&amp;VLOOKUP(A506,SOURCE!B:S,16,0)
))))
)</f>
        <v>#define SFL_SLOW                     485</v>
      </c>
    </row>
    <row r="507" customFormat="false" ht="15.75" hidden="false" customHeight="false" outlineLevel="0" collapsed="false">
      <c r="A507" s="0" t="n">
        <f aca="false">C506</f>
        <v>486</v>
      </c>
      <c r="B507" s="0" t="str">
        <f aca="false">VLOOKUP(A507,SOURCE!B:S,15,0)</f>
        <v>SFL_SPCRES</v>
      </c>
      <c r="C507" s="0" t="n">
        <f aca="false">IF(
ISNUMBER(INDEX(SOURCE!B:B,MATCH(A507,SOURCE!B:B,0)+1)),
  VALUE(INDEX(SOURCE!B:B,MATCH(A507,SOURCE!B:B,0)+1)),
  "")</f>
        <v>487</v>
      </c>
      <c r="D507" s="265" t="str">
        <f aca="false">IF(A507&lt;&gt;INT(A507),B507,
IF(A507&lt;0,VLOOKUP(A507,lookups!A$1:B$25,2,0),
IF(ISNA(B507),"",
IF(OR(ISBLANK(A507),ISNA(B507),B507=0),
"",
"#define "&amp;
VLOOKUP(A507,SOURCE!B:S,15,0)&amp;IF(lookups!$N$2-LEN(VLOOKUP(A507,SOURCE!B:S,15,0))&gt;=0,REPT(" ",lookups!$N$2-LEN(VLOOKUP(A507,SOURCE!B:S,15,0))),"")&amp;
TEXT(A507,"???0")&amp;IF(VLOOKUP(A507,SOURCE!B:S,16,0)="","","   "&amp;VLOOKUP(A507,SOURCE!B:S,16,0)
))))
)</f>
        <v>#define SFL_SPCRES                   486</v>
      </c>
    </row>
    <row r="508" customFormat="false" ht="15.75" hidden="false" customHeight="false" outlineLevel="0" collapsed="false">
      <c r="A508" s="0" t="n">
        <f aca="false">C507</f>
        <v>487</v>
      </c>
      <c r="B508" s="0" t="str">
        <f aca="false">VLOOKUP(A508,SOURCE!B:S,15,0)</f>
        <v>SFL_SSIZE8</v>
      </c>
      <c r="C508" s="0" t="n">
        <f aca="false">IF(
ISNUMBER(INDEX(SOURCE!B:B,MATCH(A508,SOURCE!B:B,0)+1)),
  VALUE(INDEX(SOURCE!B:B,MATCH(A508,SOURCE!B:B,0)+1)),
  "")</f>
        <v>488</v>
      </c>
      <c r="D508" s="265" t="str">
        <f aca="false">IF(A508&lt;&gt;INT(A508),B508,
IF(A508&lt;0,VLOOKUP(A508,lookups!A$1:B$25,2,0),
IF(ISNA(B508),"",
IF(OR(ISBLANK(A508),ISNA(B508),B508=0),
"",
"#define "&amp;
VLOOKUP(A508,SOURCE!B:S,15,0)&amp;IF(lookups!$N$2-LEN(VLOOKUP(A508,SOURCE!B:S,15,0))&gt;=0,REPT(" ",lookups!$N$2-LEN(VLOOKUP(A508,SOURCE!B:S,15,0))),"")&amp;
TEXT(A508,"???0")&amp;IF(VLOOKUP(A508,SOURCE!B:S,16,0)="","","   "&amp;VLOOKUP(A508,SOURCE!B:S,16,0)
))))
)</f>
        <v>#define SFL_SSIZE8                   487</v>
      </c>
    </row>
    <row r="509" customFormat="false" ht="15.75" hidden="false" customHeight="false" outlineLevel="0" collapsed="false">
      <c r="A509" s="0" t="n">
        <f aca="false">C508</f>
        <v>488</v>
      </c>
      <c r="B509" s="0" t="str">
        <f aca="false">VLOOKUP(A509,SOURCE!B:S,15,0)</f>
        <v>SFL_QUIET</v>
      </c>
      <c r="C509" s="0" t="n">
        <f aca="false">IF(
ISNUMBER(INDEX(SOURCE!B:B,MATCH(A509,SOURCE!B:B,0)+1)),
  VALUE(INDEX(SOURCE!B:B,MATCH(A509,SOURCE!B:B,0)+1)),
  "")</f>
        <v>489</v>
      </c>
      <c r="D509" s="265" t="str">
        <f aca="false">IF(A509&lt;&gt;INT(A509),B509,
IF(A509&lt;0,VLOOKUP(A509,lookups!A$1:B$25,2,0),
IF(ISNA(B509),"",
IF(OR(ISBLANK(A509),ISNA(B509),B509=0),
"",
"#define "&amp;
VLOOKUP(A509,SOURCE!B:S,15,0)&amp;IF(lookups!$N$2-LEN(VLOOKUP(A509,SOURCE!B:S,15,0))&gt;=0,REPT(" ",lookups!$N$2-LEN(VLOOKUP(A509,SOURCE!B:S,15,0))),"")&amp;
TEXT(A509,"???0")&amp;IF(VLOOKUP(A509,SOURCE!B:S,16,0)="","","   "&amp;VLOOKUP(A509,SOURCE!B:S,16,0)
))))
)</f>
        <v>#define SFL_QUIET                    488</v>
      </c>
    </row>
    <row r="510" customFormat="false" ht="15.75" hidden="false" customHeight="false" outlineLevel="0" collapsed="false">
      <c r="A510" s="0" t="n">
        <f aca="false">C509</f>
        <v>489</v>
      </c>
      <c r="B510" s="0" t="str">
        <f aca="false">VLOOKUP(A510,SOURCE!B:S,15,0)</f>
        <v>ITM_0489</v>
      </c>
      <c r="C510" s="0" t="n">
        <f aca="false">IF(
ISNUMBER(INDEX(SOURCE!B:B,MATCH(A510,SOURCE!B:B,0)+1)),
  VALUE(INDEX(SOURCE!B:B,MATCH(A510,SOURCE!B:B,0)+1)),
  "")</f>
        <v>490</v>
      </c>
      <c r="D510" s="265" t="str">
        <f aca="false">IF(A510&lt;&gt;INT(A510),B510,
IF(A510&lt;0,VLOOKUP(A510,lookups!A$1:B$25,2,0),
IF(ISNA(B510),"",
IF(OR(ISBLANK(A510),ISNA(B510),B510=0),
"",
"#define "&amp;
VLOOKUP(A510,SOURCE!B:S,15,0)&amp;IF(lookups!$N$2-LEN(VLOOKUP(A510,SOURCE!B:S,15,0))&gt;=0,REPT(" ",lookups!$N$2-LEN(VLOOKUP(A510,SOURCE!B:S,15,0))),"")&amp;
TEXT(A510,"???0")&amp;IF(VLOOKUP(A510,SOURCE!B:S,16,0)="","","   "&amp;VLOOKUP(A510,SOURCE!B:S,16,0)
))))
)</f>
        <v>#define ITM_0489                     489</v>
      </c>
    </row>
    <row r="511" customFormat="false" ht="15.75" hidden="false" customHeight="false" outlineLevel="0" collapsed="false">
      <c r="A511" s="0" t="n">
        <f aca="false">C510</f>
        <v>490</v>
      </c>
      <c r="B511" s="0" t="str">
        <f aca="false">VLOOKUP(A511,SOURCE!B:S,15,0)</f>
        <v>SFL_MULTx</v>
      </c>
      <c r="C511" s="0" t="n">
        <f aca="false">IF(
ISNUMBER(INDEX(SOURCE!B:B,MATCH(A511,SOURCE!B:B,0)+1)),
  VALUE(INDEX(SOURCE!B:B,MATCH(A511,SOURCE!B:B,0)+1)),
  "")</f>
        <v>491</v>
      </c>
      <c r="D511" s="265" t="str">
        <f aca="false">IF(A511&lt;&gt;INT(A511),B511,
IF(A511&lt;0,VLOOKUP(A511,lookups!A$1:B$25,2,0),
IF(ISNA(B511),"",
IF(OR(ISBLANK(A511),ISNA(B511),B511=0),
"",
"#define "&amp;
VLOOKUP(A511,SOURCE!B:S,15,0)&amp;IF(lookups!$N$2-LEN(VLOOKUP(A511,SOURCE!B:S,15,0))&gt;=0,REPT(" ",lookups!$N$2-LEN(VLOOKUP(A511,SOURCE!B:S,15,0))),"")&amp;
TEXT(A511,"???0")&amp;IF(VLOOKUP(A511,SOURCE!B:S,16,0)="","","   "&amp;VLOOKUP(A511,SOURCE!B:S,16,0)
))))
)</f>
        <v>#define SFL_MULTx                    490</v>
      </c>
    </row>
    <row r="512" customFormat="false" ht="15.75" hidden="false" customHeight="false" outlineLevel="0" collapsed="false">
      <c r="A512" s="0" t="n">
        <f aca="false">C511</f>
        <v>491</v>
      </c>
      <c r="B512" s="0" t="str">
        <f aca="false">VLOOKUP(A512,SOURCE!B:S,15,0)</f>
        <v>SFL_ALLENG</v>
      </c>
      <c r="C512" s="0" t="n">
        <f aca="false">IF(
ISNUMBER(INDEX(SOURCE!B:B,MATCH(A512,SOURCE!B:B,0)+1)),
  VALUE(INDEX(SOURCE!B:B,MATCH(A512,SOURCE!B:B,0)+1)),
  "")</f>
        <v>492</v>
      </c>
      <c r="D512" s="265" t="str">
        <f aca="false">IF(A512&lt;&gt;INT(A512),B512,
IF(A512&lt;0,VLOOKUP(A512,lookups!A$1:B$25,2,0),
IF(ISNA(B512),"",
IF(OR(ISBLANK(A512),ISNA(B512),B512=0),
"",
"#define "&amp;
VLOOKUP(A512,SOURCE!B:S,15,0)&amp;IF(lookups!$N$2-LEN(VLOOKUP(A512,SOURCE!B:S,15,0))&gt;=0,REPT(" ",lookups!$N$2-LEN(VLOOKUP(A512,SOURCE!B:S,15,0))),"")&amp;
TEXT(A512,"???0")&amp;IF(VLOOKUP(A512,SOURCE!B:S,16,0)="","","   "&amp;VLOOKUP(A512,SOURCE!B:S,16,0)
))))
)</f>
        <v>#define SFL_ALLENG                   491</v>
      </c>
    </row>
    <row r="513" customFormat="false" ht="15.75" hidden="false" customHeight="false" outlineLevel="0" collapsed="false">
      <c r="A513" s="0" t="n">
        <f aca="false">C512</f>
        <v>492</v>
      </c>
      <c r="B513" s="0" t="str">
        <f aca="false">VLOOKUP(A513,SOURCE!B:S,15,0)</f>
        <v>SFL_GROW</v>
      </c>
      <c r="C513" s="0" t="n">
        <f aca="false">IF(
ISNUMBER(INDEX(SOURCE!B:B,MATCH(A513,SOURCE!B:B,0)+1)),
  VALUE(INDEX(SOURCE!B:B,MATCH(A513,SOURCE!B:B,0)+1)),
  "")</f>
        <v>493</v>
      </c>
      <c r="D513" s="265" t="str">
        <f aca="false">IF(A513&lt;&gt;INT(A513),B513,
IF(A513&lt;0,VLOOKUP(A513,lookups!A$1:B$25,2,0),
IF(ISNA(B513),"",
IF(OR(ISBLANK(A513),ISNA(B513),B513=0),
"",
"#define "&amp;
VLOOKUP(A513,SOURCE!B:S,15,0)&amp;IF(lookups!$N$2-LEN(VLOOKUP(A513,SOURCE!B:S,15,0))&gt;=0,REPT(" ",lookups!$N$2-LEN(VLOOKUP(A513,SOURCE!B:S,15,0))),"")&amp;
TEXT(A513,"???0")&amp;IF(VLOOKUP(A513,SOURCE!B:S,16,0)="","","   "&amp;VLOOKUP(A513,SOURCE!B:S,16,0)
))))
)</f>
        <v>#define SFL_GROW                     492</v>
      </c>
    </row>
    <row r="514" customFormat="false" ht="15.75" hidden="false" customHeight="false" outlineLevel="0" collapsed="false">
      <c r="A514" s="0" t="n">
        <f aca="false">C513</f>
        <v>493</v>
      </c>
      <c r="B514" s="0" t="str">
        <f aca="false">VLOOKUP(A514,SOURCE!B:S,15,0)</f>
        <v>SFL_AUTOFF</v>
      </c>
      <c r="C514" s="0" t="n">
        <f aca="false">IF(
ISNUMBER(INDEX(SOURCE!B:B,MATCH(A514,SOURCE!B:B,0)+1)),
  VALUE(INDEX(SOURCE!B:B,MATCH(A514,SOURCE!B:B,0)+1)),
  "")</f>
        <v>494</v>
      </c>
      <c r="D514" s="265" t="str">
        <f aca="false">IF(A514&lt;&gt;INT(A514),B514,
IF(A514&lt;0,VLOOKUP(A514,lookups!A$1:B$25,2,0),
IF(ISNA(B514),"",
IF(OR(ISBLANK(A514),ISNA(B514),B514=0),
"",
"#define "&amp;
VLOOKUP(A514,SOURCE!B:S,15,0)&amp;IF(lookups!$N$2-LEN(VLOOKUP(A514,SOURCE!B:S,15,0))&gt;=0,REPT(" ",lookups!$N$2-LEN(VLOOKUP(A514,SOURCE!B:S,15,0))),"")&amp;
TEXT(A514,"???0")&amp;IF(VLOOKUP(A514,SOURCE!B:S,16,0)="","","   "&amp;VLOOKUP(A514,SOURCE!B:S,16,0)
))))
)</f>
        <v>#define SFL_AUTOFF                   493</v>
      </c>
    </row>
    <row r="515" customFormat="false" ht="15.75" hidden="false" customHeight="false" outlineLevel="0" collapsed="false">
      <c r="A515" s="0" t="n">
        <f aca="false">C514</f>
        <v>494</v>
      </c>
      <c r="B515" s="0" t="str">
        <f aca="false">VLOOKUP(A515,SOURCE!B:S,15,0)</f>
        <v>SFL_AUTXEQ</v>
      </c>
      <c r="C515" s="0" t="n">
        <f aca="false">IF(
ISNUMBER(INDEX(SOURCE!B:B,MATCH(A515,SOURCE!B:B,0)+1)),
  VALUE(INDEX(SOURCE!B:B,MATCH(A515,SOURCE!B:B,0)+1)),
  "")</f>
        <v>495</v>
      </c>
      <c r="D515" s="265" t="str">
        <f aca="false">IF(A515&lt;&gt;INT(A515),B515,
IF(A515&lt;0,VLOOKUP(A515,lookups!A$1:B$25,2,0),
IF(ISNA(B515),"",
IF(OR(ISBLANK(A515),ISNA(B515),B515=0),
"",
"#define "&amp;
VLOOKUP(A515,SOURCE!B:S,15,0)&amp;IF(lookups!$N$2-LEN(VLOOKUP(A515,SOURCE!B:S,15,0))&gt;=0,REPT(" ",lookups!$N$2-LEN(VLOOKUP(A515,SOURCE!B:S,15,0))),"")&amp;
TEXT(A515,"???0")&amp;IF(VLOOKUP(A515,SOURCE!B:S,16,0)="","","   "&amp;VLOOKUP(A515,SOURCE!B:S,16,0)
))))
)</f>
        <v>#define SFL_AUTXEQ                   494</v>
      </c>
    </row>
    <row r="516" customFormat="false" ht="15.75" hidden="false" customHeight="false" outlineLevel="0" collapsed="false">
      <c r="A516" s="0" t="n">
        <f aca="false">C515</f>
        <v>495</v>
      </c>
      <c r="B516" s="0" t="str">
        <f aca="false">VLOOKUP(A516,SOURCE!B:S,15,0)</f>
        <v>SFL_PRTACT</v>
      </c>
      <c r="C516" s="0" t="n">
        <f aca="false">IF(
ISNUMBER(INDEX(SOURCE!B:B,MATCH(A516,SOURCE!B:B,0)+1)),
  VALUE(INDEX(SOURCE!B:B,MATCH(A516,SOURCE!B:B,0)+1)),
  "")</f>
        <v>496</v>
      </c>
      <c r="D516" s="265" t="str">
        <f aca="false">IF(A516&lt;&gt;INT(A516),B516,
IF(A516&lt;0,VLOOKUP(A516,lookups!A$1:B$25,2,0),
IF(ISNA(B516),"",
IF(OR(ISBLANK(A516),ISNA(B516),B516=0),
"",
"#define "&amp;
VLOOKUP(A516,SOURCE!B:S,15,0)&amp;IF(lookups!$N$2-LEN(VLOOKUP(A516,SOURCE!B:S,15,0))&gt;=0,REPT(" ",lookups!$N$2-LEN(VLOOKUP(A516,SOURCE!B:S,15,0))),"")&amp;
TEXT(A516,"???0")&amp;IF(VLOOKUP(A516,SOURCE!B:S,16,0)="","","   "&amp;VLOOKUP(A516,SOURCE!B:S,16,0)
))))
)</f>
        <v>#define SFL_PRTACT                   495</v>
      </c>
    </row>
    <row r="517" customFormat="false" ht="15.75" hidden="false" customHeight="false" outlineLevel="0" collapsed="false">
      <c r="A517" s="0" t="n">
        <f aca="false">C516</f>
        <v>496</v>
      </c>
      <c r="B517" s="0" t="str">
        <f aca="false">VLOOKUP(A517,SOURCE!B:S,15,0)</f>
        <v>SFL_NUMIN</v>
      </c>
      <c r="C517" s="0" t="n">
        <f aca="false">IF(
ISNUMBER(INDEX(SOURCE!B:B,MATCH(A517,SOURCE!B:B,0)+1)),
  VALUE(INDEX(SOURCE!B:B,MATCH(A517,SOURCE!B:B,0)+1)),
  "")</f>
        <v>497</v>
      </c>
      <c r="D517" s="265" t="str">
        <f aca="false">IF(A517&lt;&gt;INT(A517),B517,
IF(A517&lt;0,VLOOKUP(A517,lookups!A$1:B$25,2,0),
IF(ISNA(B517),"",
IF(OR(ISBLANK(A517),ISNA(B517),B517=0),
"",
"#define "&amp;
VLOOKUP(A517,SOURCE!B:S,15,0)&amp;IF(lookups!$N$2-LEN(VLOOKUP(A517,SOURCE!B:S,15,0))&gt;=0,REPT(" ",lookups!$N$2-LEN(VLOOKUP(A517,SOURCE!B:S,15,0))),"")&amp;
TEXT(A517,"???0")&amp;IF(VLOOKUP(A517,SOURCE!B:S,16,0)="","","   "&amp;VLOOKUP(A517,SOURCE!B:S,16,0)
))))
)</f>
        <v>#define SFL_NUMIN                    496</v>
      </c>
    </row>
    <row r="518" customFormat="false" ht="15.75" hidden="false" customHeight="false" outlineLevel="0" collapsed="false">
      <c r="A518" s="0" t="n">
        <f aca="false">C517</f>
        <v>497</v>
      </c>
      <c r="B518" s="0" t="str">
        <f aca="false">VLOOKUP(A518,SOURCE!B:S,15,0)</f>
        <v>SFL_ALPIN</v>
      </c>
      <c r="C518" s="0" t="n">
        <f aca="false">IF(
ISNUMBER(INDEX(SOURCE!B:B,MATCH(A518,SOURCE!B:B,0)+1)),
  VALUE(INDEX(SOURCE!B:B,MATCH(A518,SOURCE!B:B,0)+1)),
  "")</f>
        <v>498</v>
      </c>
      <c r="D518" s="265" t="str">
        <f aca="false">IF(A518&lt;&gt;INT(A518),B518,
IF(A518&lt;0,VLOOKUP(A518,lookups!A$1:B$25,2,0),
IF(ISNA(B518),"",
IF(OR(ISBLANK(A518),ISNA(B518),B518=0),
"",
"#define "&amp;
VLOOKUP(A518,SOURCE!B:S,15,0)&amp;IF(lookups!$N$2-LEN(VLOOKUP(A518,SOURCE!B:S,15,0))&gt;=0,REPT(" ",lookups!$N$2-LEN(VLOOKUP(A518,SOURCE!B:S,15,0))),"")&amp;
TEXT(A518,"???0")&amp;IF(VLOOKUP(A518,SOURCE!B:S,16,0)="","","   "&amp;VLOOKUP(A518,SOURCE!B:S,16,0)
))))
)</f>
        <v>#define SFL_ALPIN                    497</v>
      </c>
    </row>
    <row r="519" customFormat="false" ht="15.75" hidden="false" customHeight="false" outlineLevel="0" collapsed="false">
      <c r="A519" s="0" t="n">
        <f aca="false">C518</f>
        <v>498</v>
      </c>
      <c r="B519" s="0" t="str">
        <f aca="false">VLOOKUP(A519,SOURCE!B:S,15,0)</f>
        <v>SFL_ASLIFT</v>
      </c>
      <c r="C519" s="0" t="n">
        <f aca="false">IF(
ISNUMBER(INDEX(SOURCE!B:B,MATCH(A519,SOURCE!B:B,0)+1)),
  VALUE(INDEX(SOURCE!B:B,MATCH(A519,SOURCE!B:B,0)+1)),
  "")</f>
        <v>499</v>
      </c>
      <c r="D519" s="265" t="str">
        <f aca="false">IF(A519&lt;&gt;INT(A519),B519,
IF(A519&lt;0,VLOOKUP(A519,lookups!A$1:B$25,2,0),
IF(ISNA(B519),"",
IF(OR(ISBLANK(A519),ISNA(B519),B519=0),
"",
"#define "&amp;
VLOOKUP(A519,SOURCE!B:S,15,0)&amp;IF(lookups!$N$2-LEN(VLOOKUP(A519,SOURCE!B:S,15,0))&gt;=0,REPT(" ",lookups!$N$2-LEN(VLOOKUP(A519,SOURCE!B:S,15,0))),"")&amp;
TEXT(A519,"???0")&amp;IF(VLOOKUP(A519,SOURCE!B:S,16,0)="","","   "&amp;VLOOKUP(A519,SOURCE!B:S,16,0)
))))
)</f>
        <v>#define SFL_ASLIFT                   498</v>
      </c>
    </row>
    <row r="520" customFormat="false" ht="15.75" hidden="false" customHeight="false" outlineLevel="0" collapsed="false">
      <c r="A520" s="0" t="n">
        <f aca="false">C519</f>
        <v>499</v>
      </c>
      <c r="B520" s="0" t="str">
        <f aca="false">VLOOKUP(A520,SOURCE!B:S,15,0)</f>
        <v>SFL_IGN1ER</v>
      </c>
      <c r="C520" s="0" t="n">
        <f aca="false">IF(
ISNUMBER(INDEX(SOURCE!B:B,MATCH(A520,SOURCE!B:B,0)+1)),
  VALUE(INDEX(SOURCE!B:B,MATCH(A520,SOURCE!B:B,0)+1)),
  "")</f>
        <v>500</v>
      </c>
      <c r="D520" s="265" t="str">
        <f aca="false">IF(A520&lt;&gt;INT(A520),B520,
IF(A520&lt;0,VLOOKUP(A520,lookups!A$1:B$25,2,0),
IF(ISNA(B520),"",
IF(OR(ISBLANK(A520),ISNA(B520),B520=0),
"",
"#define "&amp;
VLOOKUP(A520,SOURCE!B:S,15,0)&amp;IF(lookups!$N$2-LEN(VLOOKUP(A520,SOURCE!B:S,15,0))&gt;=0,REPT(" ",lookups!$N$2-LEN(VLOOKUP(A520,SOURCE!B:S,15,0))),"")&amp;
TEXT(A520,"???0")&amp;IF(VLOOKUP(A520,SOURCE!B:S,16,0)="","","   "&amp;VLOOKUP(A520,SOURCE!B:S,16,0)
))))
)</f>
        <v>#define SFL_IGN1ER                   499</v>
      </c>
    </row>
    <row r="521" customFormat="false" ht="15.75" hidden="false" customHeight="false" outlineLevel="0" collapsed="false">
      <c r="A521" s="0" t="n">
        <f aca="false">C520</f>
        <v>500</v>
      </c>
      <c r="B521" s="0" t="str">
        <f aca="false">VLOOKUP(A521,SOURCE!B:S,15,0)</f>
        <v>SFL_INTING</v>
      </c>
      <c r="C521" s="0" t="n">
        <f aca="false">IF(
ISNUMBER(INDEX(SOURCE!B:B,MATCH(A521,SOURCE!B:B,0)+1)),
  VALUE(INDEX(SOURCE!B:B,MATCH(A521,SOURCE!B:B,0)+1)),
  "")</f>
        <v>501</v>
      </c>
      <c r="D521" s="265" t="str">
        <f aca="false">IF(A521&lt;&gt;INT(A521),B521,
IF(A521&lt;0,VLOOKUP(A521,lookups!A$1:B$25,2,0),
IF(ISNA(B521),"",
IF(OR(ISBLANK(A521),ISNA(B521),B521=0),
"",
"#define "&amp;
VLOOKUP(A521,SOURCE!B:S,15,0)&amp;IF(lookups!$N$2-LEN(VLOOKUP(A521,SOURCE!B:S,15,0))&gt;=0,REPT(" ",lookups!$N$2-LEN(VLOOKUP(A521,SOURCE!B:S,15,0))),"")&amp;
TEXT(A521,"???0")&amp;IF(VLOOKUP(A521,SOURCE!B:S,16,0)="","","   "&amp;VLOOKUP(A521,SOURCE!B:S,16,0)
))))
)</f>
        <v>#define SFL_INTING                   500</v>
      </c>
    </row>
    <row r="522" customFormat="false" ht="15.75" hidden="false" customHeight="false" outlineLevel="0" collapsed="false">
      <c r="A522" s="0" t="n">
        <f aca="false">C521</f>
        <v>501</v>
      </c>
      <c r="B522" s="0" t="str">
        <f aca="false">VLOOKUP(A522,SOURCE!B:S,15,0)</f>
        <v>SFL_SOLVING</v>
      </c>
      <c r="C522" s="0" t="n">
        <f aca="false">IF(
ISNUMBER(INDEX(SOURCE!B:B,MATCH(A522,SOURCE!B:B,0)+1)),
  VALUE(INDEX(SOURCE!B:B,MATCH(A522,SOURCE!B:B,0)+1)),
  "")</f>
        <v>502</v>
      </c>
      <c r="D522" s="265" t="str">
        <f aca="false">IF(A522&lt;&gt;INT(A522),B522,
IF(A522&lt;0,VLOOKUP(A522,lookups!A$1:B$25,2,0),
IF(ISNA(B522),"",
IF(OR(ISBLANK(A522),ISNA(B522),B522=0),
"",
"#define "&amp;
VLOOKUP(A522,SOURCE!B:S,15,0)&amp;IF(lookups!$N$2-LEN(VLOOKUP(A522,SOURCE!B:S,15,0))&gt;=0,REPT(" ",lookups!$N$2-LEN(VLOOKUP(A522,SOURCE!B:S,15,0))),"")&amp;
TEXT(A522,"???0")&amp;IF(VLOOKUP(A522,SOURCE!B:S,16,0)="","","   "&amp;VLOOKUP(A522,SOURCE!B:S,16,0)
))))
)</f>
        <v>#define SFL_SOLVING                  501</v>
      </c>
    </row>
    <row r="523" customFormat="false" ht="15.75" hidden="false" customHeight="false" outlineLevel="0" collapsed="false">
      <c r="A523" s="0" t="n">
        <f aca="false">C522</f>
        <v>502</v>
      </c>
      <c r="B523" s="0" t="str">
        <f aca="false">VLOOKUP(A523,SOURCE!B:S,15,0)</f>
        <v>SFL_VMDISP</v>
      </c>
      <c r="C523" s="0" t="n">
        <f aca="false">IF(
ISNUMBER(INDEX(SOURCE!B:B,MATCH(A523,SOURCE!B:B,0)+1)),
  VALUE(INDEX(SOURCE!B:B,MATCH(A523,SOURCE!B:B,0)+1)),
  "")</f>
        <v>503</v>
      </c>
      <c r="D523" s="265" t="str">
        <f aca="false">IF(A523&lt;&gt;INT(A523),B523,
IF(A523&lt;0,VLOOKUP(A523,lookups!A$1:B$25,2,0),
IF(ISNA(B523),"",
IF(OR(ISBLANK(A523),ISNA(B523),B523=0),
"",
"#define "&amp;
VLOOKUP(A523,SOURCE!B:S,15,0)&amp;IF(lookups!$N$2-LEN(VLOOKUP(A523,SOURCE!B:S,15,0))&gt;=0,REPT(" ",lookups!$N$2-LEN(VLOOKUP(A523,SOURCE!B:S,15,0))),"")&amp;
TEXT(A523,"???0")&amp;IF(VLOOKUP(A523,SOURCE!B:S,16,0)="","","   "&amp;VLOOKUP(A523,SOURCE!B:S,16,0)
))))
)</f>
        <v>#define SFL_VMDISP                   502</v>
      </c>
    </row>
    <row r="524" customFormat="false" ht="15.75" hidden="false" customHeight="false" outlineLevel="0" collapsed="false">
      <c r="A524" s="0" t="n">
        <f aca="false">C523</f>
        <v>503</v>
      </c>
      <c r="B524" s="0" t="str">
        <f aca="false">VLOOKUP(A524,SOURCE!B:S,15,0)</f>
        <v>SFL_USB</v>
      </c>
      <c r="C524" s="0" t="n">
        <f aca="false">IF(
ISNUMBER(INDEX(SOURCE!B:B,MATCH(A524,SOURCE!B:B,0)+1)),
  VALUE(INDEX(SOURCE!B:B,MATCH(A524,SOURCE!B:B,0)+1)),
  "")</f>
        <v>504</v>
      </c>
      <c r="D524" s="265" t="str">
        <f aca="false">IF(A524&lt;&gt;INT(A524),B524,
IF(A524&lt;0,VLOOKUP(A524,lookups!A$1:B$25,2,0),
IF(ISNA(B524),"",
IF(OR(ISBLANK(A524),ISNA(B524),B524=0),
"",
"#define "&amp;
VLOOKUP(A524,SOURCE!B:S,15,0)&amp;IF(lookups!$N$2-LEN(VLOOKUP(A524,SOURCE!B:S,15,0))&gt;=0,REPT(" ",lookups!$N$2-LEN(VLOOKUP(A524,SOURCE!B:S,15,0))),"")&amp;
TEXT(A524,"???0")&amp;IF(VLOOKUP(A524,SOURCE!B:S,16,0)="","","   "&amp;VLOOKUP(A524,SOURCE!B:S,16,0)
))))
)</f>
        <v>#define SFL_USB                      503</v>
      </c>
    </row>
    <row r="525" customFormat="false" ht="15.75" hidden="false" customHeight="false" outlineLevel="0" collapsed="false">
      <c r="A525" s="0" t="n">
        <f aca="false">C524</f>
        <v>504</v>
      </c>
      <c r="B525" s="0" t="str">
        <f aca="false">VLOOKUP(A525,SOURCE!B:S,15,0)</f>
        <v>SFL_TVMBGN</v>
      </c>
      <c r="C525" s="0" t="n">
        <f aca="false">IF(
ISNUMBER(INDEX(SOURCE!B:B,MATCH(A525,SOURCE!B:B,0)+1)),
  VALUE(INDEX(SOURCE!B:B,MATCH(A525,SOURCE!B:B,0)+1)),
  "")</f>
        <v>505</v>
      </c>
      <c r="D525" s="265" t="str">
        <f aca="false">IF(A525&lt;&gt;INT(A525),B525,
IF(A525&lt;0,VLOOKUP(A525,lookups!A$1:B$25,2,0),
IF(ISNA(B525),"",
IF(OR(ISBLANK(A525),ISNA(B525),B525=0),
"",
"#define "&amp;
VLOOKUP(A525,SOURCE!B:S,15,0)&amp;IF(lookups!$N$2-LEN(VLOOKUP(A525,SOURCE!B:S,15,0))&gt;=0,REPT(" ",lookups!$N$2-LEN(VLOOKUP(A525,SOURCE!B:S,15,0))),"")&amp;
TEXT(A525,"???0")&amp;IF(VLOOKUP(A525,SOURCE!B:S,16,0)="","","   "&amp;VLOOKUP(A525,SOURCE!B:S,16,0)
))))
)</f>
        <v>#define SFL_TVMBGN                   504</v>
      </c>
    </row>
    <row r="526" customFormat="false" ht="15.75" hidden="false" customHeight="false" outlineLevel="0" collapsed="false">
      <c r="A526" s="0" t="n">
        <f aca="false">C525</f>
        <v>505</v>
      </c>
      <c r="B526" s="0" t="str">
        <f aca="false">VLOOKUP(A526,SOURCE!B:S,15,0)</f>
        <v>SFL_FRCSRN</v>
      </c>
      <c r="C526" s="0" t="n">
        <f aca="false">IF(
ISNUMBER(INDEX(SOURCE!B:B,MATCH(A526,SOURCE!B:B,0)+1)),
  VALUE(INDEX(SOURCE!B:B,MATCH(A526,SOURCE!B:B,0)+1)),
  "")</f>
        <v>506</v>
      </c>
      <c r="D526" s="265" t="str">
        <f aca="false">IF(A526&lt;&gt;INT(A526),B526,
IF(A526&lt;0,VLOOKUP(A526,lookups!A$1:B$25,2,0),
IF(ISNA(B526),"",
IF(OR(ISBLANK(A526),ISNA(B526),B526=0),
"",
"#define "&amp;
VLOOKUP(A526,SOURCE!B:S,15,0)&amp;IF(lookups!$N$2-LEN(VLOOKUP(A526,SOURCE!B:S,15,0))&gt;=0,REPT(" ",lookups!$N$2-LEN(VLOOKUP(A526,SOURCE!B:S,15,0))),"")&amp;
TEXT(A526,"???0")&amp;IF(VLOOKUP(A526,SOURCE!B:S,16,0)="","","   "&amp;VLOOKUP(A526,SOURCE!B:S,16,0)
))))
)</f>
        <v>#define SFL_FRCSRN                   505</v>
      </c>
    </row>
    <row r="527" customFormat="false" ht="15.75" hidden="false" customHeight="false" outlineLevel="0" collapsed="false">
      <c r="A527" s="0" t="n">
        <f aca="false">C526</f>
        <v>506</v>
      </c>
      <c r="B527" s="0" t="str">
        <f aca="false">VLOOKUP(A527,SOURCE!B:S,15,0)</f>
        <v>SFL_HPRP</v>
      </c>
      <c r="C527" s="0" t="n">
        <f aca="false">IF(
ISNUMBER(INDEX(SOURCE!B:B,MATCH(A527,SOURCE!B:B,0)+1)),
  VALUE(INDEX(SOURCE!B:B,MATCH(A527,SOURCE!B:B,0)+1)),
  "")</f>
        <v>507</v>
      </c>
      <c r="D527" s="265" t="str">
        <f aca="false">IF(A527&lt;&gt;INT(A527),B527,
IF(A527&lt;0,VLOOKUP(A527,lookups!A$1:B$25,2,0),
IF(ISNA(B527),"",
IF(OR(ISBLANK(A527),ISNA(B527),B527=0),
"",
"#define "&amp;
VLOOKUP(A527,SOURCE!B:S,15,0)&amp;IF(lookups!$N$2-LEN(VLOOKUP(A527,SOURCE!B:S,15,0))&gt;=0,REPT(" ",lookups!$N$2-LEN(VLOOKUP(A527,SOURCE!B:S,15,0))),"")&amp;
TEXT(A527,"???0")&amp;IF(VLOOKUP(A527,SOURCE!B:S,16,0)="","","   "&amp;VLOOKUP(A527,SOURCE!B:S,16,0)
))))
)</f>
        <v>#define SFL_HPRP                     506</v>
      </c>
    </row>
    <row r="528" customFormat="false" ht="15.75" hidden="false" customHeight="false" outlineLevel="0" collapsed="false">
      <c r="A528" s="0" t="n">
        <f aca="false">C527</f>
        <v>507</v>
      </c>
      <c r="B528" s="0" t="str">
        <f aca="false">VLOOKUP(A528,SOURCE!B:S,15,0)</f>
        <v>SFL_SBdate</v>
      </c>
      <c r="C528" s="0" t="n">
        <f aca="false">IF(
ISNUMBER(INDEX(SOURCE!B:B,MATCH(A528,SOURCE!B:B,0)+1)),
  VALUE(INDEX(SOURCE!B:B,MATCH(A528,SOURCE!B:B,0)+1)),
  "")</f>
        <v>508</v>
      </c>
      <c r="D528" s="265" t="str">
        <f aca="false">IF(A528&lt;&gt;INT(A528),B528,
IF(A528&lt;0,VLOOKUP(A528,lookups!A$1:B$25,2,0),
IF(ISNA(B528),"",
IF(OR(ISBLANK(A528),ISNA(B528),B528=0),
"",
"#define "&amp;
VLOOKUP(A528,SOURCE!B:S,15,0)&amp;IF(lookups!$N$2-LEN(VLOOKUP(A528,SOURCE!B:S,15,0))&gt;=0,REPT(" ",lookups!$N$2-LEN(VLOOKUP(A528,SOURCE!B:S,15,0))),"")&amp;
TEXT(A528,"???0")&amp;IF(VLOOKUP(A528,SOURCE!B:S,16,0)="","","   "&amp;VLOOKUP(A528,SOURCE!B:S,16,0)
))))
)</f>
        <v>#define SFL_SBdate                   507</v>
      </c>
    </row>
    <row r="529" customFormat="false" ht="15.75" hidden="false" customHeight="false" outlineLevel="0" collapsed="false">
      <c r="A529" s="0" t="n">
        <f aca="false">C528</f>
        <v>508</v>
      </c>
      <c r="B529" s="0" t="str">
        <f aca="false">VLOOKUP(A529,SOURCE!B:S,15,0)</f>
        <v>SFL_SBtime</v>
      </c>
      <c r="C529" s="0" t="n">
        <f aca="false">IF(
ISNUMBER(INDEX(SOURCE!B:B,MATCH(A529,SOURCE!B:B,0)+1)),
  VALUE(INDEX(SOURCE!B:B,MATCH(A529,SOURCE!B:B,0)+1)),
  "")</f>
        <v>509</v>
      </c>
      <c r="D529" s="265" t="str">
        <f aca="false">IF(A529&lt;&gt;INT(A529),B529,
IF(A529&lt;0,VLOOKUP(A529,lookups!A$1:B$25,2,0),
IF(ISNA(B529),"",
IF(OR(ISBLANK(A529),ISNA(B529),B529=0),
"",
"#define "&amp;
VLOOKUP(A529,SOURCE!B:S,15,0)&amp;IF(lookups!$N$2-LEN(VLOOKUP(A529,SOURCE!B:S,15,0))&gt;=0,REPT(" ",lookups!$N$2-LEN(VLOOKUP(A529,SOURCE!B:S,15,0))),"")&amp;
TEXT(A529,"???0")&amp;IF(VLOOKUP(A529,SOURCE!B:S,16,0)="","","   "&amp;VLOOKUP(A529,SOURCE!B:S,16,0)
))))
)</f>
        <v>#define SFL_SBtime                   508</v>
      </c>
    </row>
    <row r="530" customFormat="false" ht="15.75" hidden="false" customHeight="false" outlineLevel="0" collapsed="false">
      <c r="A530" s="0" t="n">
        <f aca="false">C529</f>
        <v>509</v>
      </c>
      <c r="B530" s="0" t="str">
        <f aca="false">VLOOKUP(A530,SOURCE!B:S,15,0)</f>
        <v>SFL_SBcr</v>
      </c>
      <c r="C530" s="0" t="n">
        <f aca="false">IF(
ISNUMBER(INDEX(SOURCE!B:B,MATCH(A530,SOURCE!B:B,0)+1)),
  VALUE(INDEX(SOURCE!B:B,MATCH(A530,SOURCE!B:B,0)+1)),
  "")</f>
        <v>510</v>
      </c>
      <c r="D530" s="265" t="str">
        <f aca="false">IF(A530&lt;&gt;INT(A530),B530,
IF(A530&lt;0,VLOOKUP(A530,lookups!A$1:B$25,2,0),
IF(ISNA(B530),"",
IF(OR(ISBLANK(A530),ISNA(B530),B530=0),
"",
"#define "&amp;
VLOOKUP(A530,SOURCE!B:S,15,0)&amp;IF(lookups!$N$2-LEN(VLOOKUP(A530,SOURCE!B:S,15,0))&gt;=0,REPT(" ",lookups!$N$2-LEN(VLOOKUP(A530,SOURCE!B:S,15,0))),"")&amp;
TEXT(A530,"???0")&amp;IF(VLOOKUP(A530,SOURCE!B:S,16,0)="","","   "&amp;VLOOKUP(A530,SOURCE!B:S,16,0)
))))
)</f>
        <v>#define SFL_SBcr                     509</v>
      </c>
    </row>
    <row r="531" customFormat="false" ht="15.75" hidden="false" customHeight="false" outlineLevel="0" collapsed="false">
      <c r="A531" s="0" t="n">
        <f aca="false">C530</f>
        <v>510</v>
      </c>
      <c r="B531" s="0" t="str">
        <f aca="false">VLOOKUP(A531,SOURCE!B:S,15,0)</f>
        <v>SFL_SBcpx</v>
      </c>
      <c r="C531" s="0" t="n">
        <f aca="false">IF(
ISNUMBER(INDEX(SOURCE!B:B,MATCH(A531,SOURCE!B:B,0)+1)),
  VALUE(INDEX(SOURCE!B:B,MATCH(A531,SOURCE!B:B,0)+1)),
  "")</f>
        <v>511</v>
      </c>
      <c r="D531" s="265" t="str">
        <f aca="false">IF(A531&lt;&gt;INT(A531),B531,
IF(A531&lt;0,VLOOKUP(A531,lookups!A$1:B$25,2,0),
IF(ISNA(B531),"",
IF(OR(ISBLANK(A531),ISNA(B531),B531=0),
"",
"#define "&amp;
VLOOKUP(A531,SOURCE!B:S,15,0)&amp;IF(lookups!$N$2-LEN(VLOOKUP(A531,SOURCE!B:S,15,0))&gt;=0,REPT(" ",lookups!$N$2-LEN(VLOOKUP(A531,SOURCE!B:S,15,0))),"")&amp;
TEXT(A531,"???0")&amp;IF(VLOOKUP(A531,SOURCE!B:S,16,0)="","","   "&amp;VLOOKUP(A531,SOURCE!B:S,16,0)
))))
)</f>
        <v>#define SFL_SBcpx                    510</v>
      </c>
    </row>
    <row r="532" customFormat="false" ht="15.75" hidden="false" customHeight="false" outlineLevel="0" collapsed="false">
      <c r="A532" s="0" t="n">
        <f aca="false">C531</f>
        <v>511</v>
      </c>
      <c r="B532" s="0" t="str">
        <f aca="false">VLOOKUP(A532,SOURCE!B:S,15,0)</f>
        <v>SFL_SBang</v>
      </c>
      <c r="C532" s="0" t="n">
        <f aca="false">IF(
ISNUMBER(INDEX(SOURCE!B:B,MATCH(A532,SOURCE!B:B,0)+1)),
  VALUE(INDEX(SOURCE!B:B,MATCH(A532,SOURCE!B:B,0)+1)),
  "")</f>
        <v>512</v>
      </c>
      <c r="D532" s="265" t="str">
        <f aca="false">IF(A532&lt;&gt;INT(A532),B532,
IF(A532&lt;0,VLOOKUP(A532,lookups!A$1:B$25,2,0),
IF(ISNA(B532),"",
IF(OR(ISBLANK(A532),ISNA(B532),B532=0),
"",
"#define "&amp;
VLOOKUP(A532,SOURCE!B:S,15,0)&amp;IF(lookups!$N$2-LEN(VLOOKUP(A532,SOURCE!B:S,15,0))&gt;=0,REPT(" ",lookups!$N$2-LEN(VLOOKUP(A532,SOURCE!B:S,15,0))),"")&amp;
TEXT(A532,"???0")&amp;IF(VLOOKUP(A532,SOURCE!B:S,16,0)="","","   "&amp;VLOOKUP(A532,SOURCE!B:S,16,0)
))))
)</f>
        <v>#define SFL_SBang                    511</v>
      </c>
    </row>
    <row r="533" customFormat="false" ht="15.75" hidden="false" customHeight="false" outlineLevel="0" collapsed="false">
      <c r="A533" s="0" t="n">
        <f aca="false">C532</f>
        <v>512</v>
      </c>
      <c r="B533" s="0" t="str">
        <f aca="false">VLOOKUP(A533,SOURCE!B:S,15,0)</f>
        <v>SFL_SBfrac</v>
      </c>
      <c r="C533" s="0" t="n">
        <f aca="false">IF(
ISNUMBER(INDEX(SOURCE!B:B,MATCH(A533,SOURCE!B:B,0)+1)),
  VALUE(INDEX(SOURCE!B:B,MATCH(A533,SOURCE!B:B,0)+1)),
  "")</f>
        <v>513</v>
      </c>
      <c r="D533" s="265" t="str">
        <f aca="false">IF(A533&lt;&gt;INT(A533),B533,
IF(A533&lt;0,VLOOKUP(A533,lookups!A$1:B$25,2,0),
IF(ISNA(B533),"",
IF(OR(ISBLANK(A533),ISNA(B533),B533=0),
"",
"#define "&amp;
VLOOKUP(A533,SOURCE!B:S,15,0)&amp;IF(lookups!$N$2-LEN(VLOOKUP(A533,SOURCE!B:S,15,0))&gt;=0,REPT(" ",lookups!$N$2-LEN(VLOOKUP(A533,SOURCE!B:S,15,0))),"")&amp;
TEXT(A533,"???0")&amp;IF(VLOOKUP(A533,SOURCE!B:S,16,0)="","","   "&amp;VLOOKUP(A533,SOURCE!B:S,16,0)
))))
)</f>
        <v>#define SFL_SBfrac                   512</v>
      </c>
    </row>
    <row r="534" customFormat="false" ht="15.75" hidden="false" customHeight="false" outlineLevel="0" collapsed="false">
      <c r="A534" s="0" t="n">
        <f aca="false">C533</f>
        <v>513</v>
      </c>
      <c r="B534" s="0" t="str">
        <f aca="false">VLOOKUP(A534,SOURCE!B:S,15,0)</f>
        <v>SFL_SBint</v>
      </c>
      <c r="C534" s="0" t="n">
        <f aca="false">IF(
ISNUMBER(INDEX(SOURCE!B:B,MATCH(A534,SOURCE!B:B,0)+1)),
  VALUE(INDEX(SOURCE!B:B,MATCH(A534,SOURCE!B:B,0)+1)),
  "")</f>
        <v>514</v>
      </c>
      <c r="D534" s="265" t="str">
        <f aca="false">IF(A534&lt;&gt;INT(A534),B534,
IF(A534&lt;0,VLOOKUP(A534,lookups!A$1:B$25,2,0),
IF(ISNA(B534),"",
IF(OR(ISBLANK(A534),ISNA(B534),B534=0),
"",
"#define "&amp;
VLOOKUP(A534,SOURCE!B:S,15,0)&amp;IF(lookups!$N$2-LEN(VLOOKUP(A534,SOURCE!B:S,15,0))&gt;=0,REPT(" ",lookups!$N$2-LEN(VLOOKUP(A534,SOURCE!B:S,15,0))),"")&amp;
TEXT(A534,"???0")&amp;IF(VLOOKUP(A534,SOURCE!B:S,16,0)="","","   "&amp;VLOOKUP(A534,SOURCE!B:S,16,0)
))))
)</f>
        <v>#define SFL_SBint                    513</v>
      </c>
    </row>
    <row r="535" customFormat="false" ht="15.75" hidden="false" customHeight="false" outlineLevel="0" collapsed="false">
      <c r="A535" s="0" t="n">
        <f aca="false">C534</f>
        <v>514</v>
      </c>
      <c r="B535" s="0" t="str">
        <f aca="false">VLOOKUP(A535,SOURCE!B:S,15,0)</f>
        <v>SFL_SBmx</v>
      </c>
      <c r="C535" s="0" t="n">
        <f aca="false">IF(
ISNUMBER(INDEX(SOURCE!B:B,MATCH(A535,SOURCE!B:B,0)+1)),
  VALUE(INDEX(SOURCE!B:B,MATCH(A535,SOURCE!B:B,0)+1)),
  "")</f>
        <v>515</v>
      </c>
      <c r="D535" s="265" t="str">
        <f aca="false">IF(A535&lt;&gt;INT(A535),B535,
IF(A535&lt;0,VLOOKUP(A535,lookups!A$1:B$25,2,0),
IF(ISNA(B535),"",
IF(OR(ISBLANK(A535),ISNA(B535),B535=0),
"",
"#define "&amp;
VLOOKUP(A535,SOURCE!B:S,15,0)&amp;IF(lookups!$N$2-LEN(VLOOKUP(A535,SOURCE!B:S,15,0))&gt;=0,REPT(" ",lookups!$N$2-LEN(VLOOKUP(A535,SOURCE!B:S,15,0))),"")&amp;
TEXT(A535,"???0")&amp;IF(VLOOKUP(A535,SOURCE!B:S,16,0)="","","   "&amp;VLOOKUP(A535,SOURCE!B:S,16,0)
))))
)</f>
        <v>#define SFL_SBmx                     514</v>
      </c>
    </row>
    <row r="536" customFormat="false" ht="15.75" hidden="false" customHeight="false" outlineLevel="0" collapsed="false">
      <c r="A536" s="0" t="n">
        <f aca="false">C535</f>
        <v>515</v>
      </c>
      <c r="B536" s="0" t="str">
        <f aca="false">VLOOKUP(A536,SOURCE!B:S,15,0)</f>
        <v>SFL_SBtvm</v>
      </c>
      <c r="C536" s="0" t="n">
        <f aca="false">IF(
ISNUMBER(INDEX(SOURCE!B:B,MATCH(A536,SOURCE!B:B,0)+1)),
  VALUE(INDEX(SOURCE!B:B,MATCH(A536,SOURCE!B:B,0)+1)),
  "")</f>
        <v>516</v>
      </c>
      <c r="D536" s="265" t="str">
        <f aca="false">IF(A536&lt;&gt;INT(A536),B536,
IF(A536&lt;0,VLOOKUP(A536,lookups!A$1:B$25,2,0),
IF(ISNA(B536),"",
IF(OR(ISBLANK(A536),ISNA(B536),B536=0),
"",
"#define "&amp;
VLOOKUP(A536,SOURCE!B:S,15,0)&amp;IF(lookups!$N$2-LEN(VLOOKUP(A536,SOURCE!B:S,15,0))&gt;=0,REPT(" ",lookups!$N$2-LEN(VLOOKUP(A536,SOURCE!B:S,15,0))),"")&amp;
TEXT(A536,"???0")&amp;IF(VLOOKUP(A536,SOURCE!B:S,16,0)="","","   "&amp;VLOOKUP(A536,SOURCE!B:S,16,0)
))))
)</f>
        <v>#define SFL_SBtvm                    515</v>
      </c>
    </row>
    <row r="537" customFormat="false" ht="15.75" hidden="false" customHeight="false" outlineLevel="0" collapsed="false">
      <c r="A537" s="0" t="n">
        <f aca="false">C536</f>
        <v>516</v>
      </c>
      <c r="B537" s="0" t="str">
        <f aca="false">VLOOKUP(A537,SOURCE!B:S,15,0)</f>
        <v>SFL_SBoc</v>
      </c>
      <c r="C537" s="0" t="n">
        <f aca="false">IF(
ISNUMBER(INDEX(SOURCE!B:B,MATCH(A537,SOURCE!B:B,0)+1)),
  VALUE(INDEX(SOURCE!B:B,MATCH(A537,SOURCE!B:B,0)+1)),
  "")</f>
        <v>517</v>
      </c>
      <c r="D537" s="265" t="str">
        <f aca="false">IF(A537&lt;&gt;INT(A537),B537,
IF(A537&lt;0,VLOOKUP(A537,lookups!A$1:B$25,2,0),
IF(ISNA(B537),"",
IF(OR(ISBLANK(A537),ISNA(B537),B537=0),
"",
"#define "&amp;
VLOOKUP(A537,SOURCE!B:S,15,0)&amp;IF(lookups!$N$2-LEN(VLOOKUP(A537,SOURCE!B:S,15,0))&gt;=0,REPT(" ",lookups!$N$2-LEN(VLOOKUP(A537,SOURCE!B:S,15,0))),"")&amp;
TEXT(A537,"???0")&amp;IF(VLOOKUP(A537,SOURCE!B:S,16,0)="","","   "&amp;VLOOKUP(A537,SOURCE!B:S,16,0)
))))
)</f>
        <v>#define SFL_SBoc                     516</v>
      </c>
    </row>
    <row r="538" customFormat="false" ht="15.75" hidden="false" customHeight="false" outlineLevel="0" collapsed="false">
      <c r="A538" s="0" t="n">
        <f aca="false">C537</f>
        <v>517</v>
      </c>
      <c r="B538" s="0" t="str">
        <f aca="false">VLOOKUP(A538,SOURCE!B:S,15,0)</f>
        <v>SFL_SBss</v>
      </c>
      <c r="C538" s="0" t="n">
        <f aca="false">IF(
ISNUMBER(INDEX(SOURCE!B:B,MATCH(A538,SOURCE!B:B,0)+1)),
  VALUE(INDEX(SOURCE!B:B,MATCH(A538,SOURCE!B:B,0)+1)),
  "")</f>
        <v>518</v>
      </c>
      <c r="D538" s="265" t="str">
        <f aca="false">IF(A538&lt;&gt;INT(A538),B538,
IF(A538&lt;0,VLOOKUP(A538,lookups!A$1:B$25,2,0),
IF(ISNA(B538),"",
IF(OR(ISBLANK(A538),ISNA(B538),B538=0),
"",
"#define "&amp;
VLOOKUP(A538,SOURCE!B:S,15,0)&amp;IF(lookups!$N$2-LEN(VLOOKUP(A538,SOURCE!B:S,15,0))&gt;=0,REPT(" ",lookups!$N$2-LEN(VLOOKUP(A538,SOURCE!B:S,15,0))),"")&amp;
TEXT(A538,"???0")&amp;IF(VLOOKUP(A538,SOURCE!B:S,16,0)="","","   "&amp;VLOOKUP(A538,SOURCE!B:S,16,0)
))))
)</f>
        <v>#define SFL_SBss                     517</v>
      </c>
    </row>
    <row r="539" customFormat="false" ht="15.75" hidden="false" customHeight="false" outlineLevel="0" collapsed="false">
      <c r="A539" s="0" t="n">
        <f aca="false">C538</f>
        <v>518</v>
      </c>
      <c r="B539" s="0" t="str">
        <f aca="false">VLOOKUP(A539,SOURCE!B:S,15,0)</f>
        <v>SFL_SBclk</v>
      </c>
      <c r="C539" s="0" t="n">
        <f aca="false">IF(
ISNUMBER(INDEX(SOURCE!B:B,MATCH(A539,SOURCE!B:B,0)+1)),
  VALUE(INDEX(SOURCE!B:B,MATCH(A539,SOURCE!B:B,0)+1)),
  "")</f>
        <v>519</v>
      </c>
      <c r="D539" s="265" t="str">
        <f aca="false">IF(A539&lt;&gt;INT(A539),B539,
IF(A539&lt;0,VLOOKUP(A539,lookups!A$1:B$25,2,0),
IF(ISNA(B539),"",
IF(OR(ISBLANK(A539),ISNA(B539),B539=0),
"",
"#define "&amp;
VLOOKUP(A539,SOURCE!B:S,15,0)&amp;IF(lookups!$N$2-LEN(VLOOKUP(A539,SOURCE!B:S,15,0))&gt;=0,REPT(" ",lookups!$N$2-LEN(VLOOKUP(A539,SOURCE!B:S,15,0))),"")&amp;
TEXT(A539,"???0")&amp;IF(VLOOKUP(A539,SOURCE!B:S,16,0)="","","   "&amp;VLOOKUP(A539,SOURCE!B:S,16,0)
))))
)</f>
        <v>#define SFL_SBclk                    518</v>
      </c>
    </row>
    <row r="540" customFormat="false" ht="15.75" hidden="false" customHeight="false" outlineLevel="0" collapsed="false">
      <c r="A540" s="0" t="n">
        <f aca="false">C539</f>
        <v>519</v>
      </c>
      <c r="B540" s="0" t="str">
        <f aca="false">VLOOKUP(A540,SOURCE!B:S,15,0)</f>
        <v>SFL_SBser</v>
      </c>
      <c r="C540" s="0" t="n">
        <f aca="false">IF(
ISNUMBER(INDEX(SOURCE!B:B,MATCH(A540,SOURCE!B:B,0)+1)),
  VALUE(INDEX(SOURCE!B:B,MATCH(A540,SOURCE!B:B,0)+1)),
  "")</f>
        <v>520</v>
      </c>
      <c r="D540" s="265" t="str">
        <f aca="false">IF(A540&lt;&gt;INT(A540),B540,
IF(A540&lt;0,VLOOKUP(A540,lookups!A$1:B$25,2,0),
IF(ISNA(B540),"",
IF(OR(ISBLANK(A540),ISNA(B540),B540=0),
"",
"#define "&amp;
VLOOKUP(A540,SOURCE!B:S,15,0)&amp;IF(lookups!$N$2-LEN(VLOOKUP(A540,SOURCE!B:S,15,0))&gt;=0,REPT(" ",lookups!$N$2-LEN(VLOOKUP(A540,SOURCE!B:S,15,0))),"")&amp;
TEXT(A540,"???0")&amp;IF(VLOOKUP(A540,SOURCE!B:S,16,0)="","","   "&amp;VLOOKUP(A540,SOURCE!B:S,16,0)
))))
)</f>
        <v>#define SFL_SBser                    519</v>
      </c>
    </row>
    <row r="541" customFormat="false" ht="15.75" hidden="false" customHeight="false" outlineLevel="0" collapsed="false">
      <c r="A541" s="0" t="n">
        <f aca="false">C540</f>
        <v>520</v>
      </c>
      <c r="B541" s="0" t="str">
        <f aca="false">VLOOKUP(A541,SOURCE!B:S,15,0)</f>
        <v>SFL_SBprn</v>
      </c>
      <c r="C541" s="0" t="n">
        <f aca="false">IF(
ISNUMBER(INDEX(SOURCE!B:B,MATCH(A541,SOURCE!B:B,0)+1)),
  VALUE(INDEX(SOURCE!B:B,MATCH(A541,SOURCE!B:B,0)+1)),
  "")</f>
        <v>521</v>
      </c>
      <c r="D541" s="265" t="str">
        <f aca="false">IF(A541&lt;&gt;INT(A541),B541,
IF(A541&lt;0,VLOOKUP(A541,lookups!A$1:B$25,2,0),
IF(ISNA(B541),"",
IF(OR(ISBLANK(A541),ISNA(B541),B541=0),
"",
"#define "&amp;
VLOOKUP(A541,SOURCE!B:S,15,0)&amp;IF(lookups!$N$2-LEN(VLOOKUP(A541,SOURCE!B:S,15,0))&gt;=0,REPT(" ",lookups!$N$2-LEN(VLOOKUP(A541,SOURCE!B:S,15,0))),"")&amp;
TEXT(A541,"???0")&amp;IF(VLOOKUP(A541,SOURCE!B:S,16,0)="","","   "&amp;VLOOKUP(A541,SOURCE!B:S,16,0)
))))
)</f>
        <v>#define SFL_SBprn                    520</v>
      </c>
    </row>
    <row r="542" customFormat="false" ht="15.75" hidden="false" customHeight="false" outlineLevel="0" collapsed="false">
      <c r="A542" s="0" t="n">
        <f aca="false">C541</f>
        <v>521</v>
      </c>
      <c r="B542" s="0" t="str">
        <f aca="false">VLOOKUP(A542,SOURCE!B:S,15,0)</f>
        <v>SFL_SBbatV</v>
      </c>
      <c r="C542" s="0" t="n">
        <f aca="false">IF(
ISNUMBER(INDEX(SOURCE!B:B,MATCH(A542,SOURCE!B:B,0)+1)),
  VALUE(INDEX(SOURCE!B:B,MATCH(A542,SOURCE!B:B,0)+1)),
  "")</f>
        <v>522</v>
      </c>
      <c r="D542" s="265" t="str">
        <f aca="false">IF(A542&lt;&gt;INT(A542),B542,
IF(A542&lt;0,VLOOKUP(A542,lookups!A$1:B$25,2,0),
IF(ISNA(B542),"",
IF(OR(ISBLANK(A542),ISNA(B542),B542=0),
"",
"#define "&amp;
VLOOKUP(A542,SOURCE!B:S,15,0)&amp;IF(lookups!$N$2-LEN(VLOOKUP(A542,SOURCE!B:S,15,0))&gt;=0,REPT(" ",lookups!$N$2-LEN(VLOOKUP(A542,SOURCE!B:S,15,0))),"")&amp;
TEXT(A542,"???0")&amp;IF(VLOOKUP(A542,SOURCE!B:S,16,0)="","","   "&amp;VLOOKUP(A542,SOURCE!B:S,16,0)
))))
)</f>
        <v>#define SFL_SBbatV                   521</v>
      </c>
    </row>
    <row r="543" customFormat="false" ht="15.75" hidden="false" customHeight="false" outlineLevel="0" collapsed="false">
      <c r="A543" s="0" t="n">
        <f aca="false">C542</f>
        <v>522</v>
      </c>
      <c r="B543" s="0" t="str">
        <f aca="false">VLOOKUP(A543,SOURCE!B:S,15,0)</f>
        <v>SFL_SBshfR</v>
      </c>
      <c r="C543" s="0" t="n">
        <f aca="false">IF(
ISNUMBER(INDEX(SOURCE!B:B,MATCH(A543,SOURCE!B:B,0)+1)),
  VALUE(INDEX(SOURCE!B:B,MATCH(A543,SOURCE!B:B,0)+1)),
  "")</f>
        <v>523</v>
      </c>
      <c r="D543" s="265" t="str">
        <f aca="false">IF(A543&lt;&gt;INT(A543),B543,
IF(A543&lt;0,VLOOKUP(A543,lookups!A$1:B$25,2,0),
IF(ISNA(B543),"",
IF(OR(ISBLANK(A543),ISNA(B543),B543=0),
"",
"#define "&amp;
VLOOKUP(A543,SOURCE!B:S,15,0)&amp;IF(lookups!$N$2-LEN(VLOOKUP(A543,SOURCE!B:S,15,0))&gt;=0,REPT(" ",lookups!$N$2-LEN(VLOOKUP(A543,SOURCE!B:S,15,0))),"")&amp;
TEXT(A543,"???0")&amp;IF(VLOOKUP(A543,SOURCE!B:S,16,0)="","","   "&amp;VLOOKUP(A543,SOURCE!B:S,16,0)
))))
)</f>
        <v>#define SFL_SBshfR                   522</v>
      </c>
    </row>
    <row r="544" customFormat="false" ht="15.75" hidden="false" customHeight="false" outlineLevel="0" collapsed="false">
      <c r="A544" s="0" t="n">
        <f aca="false">C543</f>
        <v>523</v>
      </c>
      <c r="B544" s="0" t="str">
        <f aca="false">VLOOKUP(A544,SOURCE!B:S,15,0)</f>
        <v>SFL_HPBASE</v>
      </c>
      <c r="C544" s="0" t="n">
        <f aca="false">IF(
ISNUMBER(INDEX(SOURCE!B:B,MATCH(A544,SOURCE!B:B,0)+1)),
  VALUE(INDEX(SOURCE!B:B,MATCH(A544,SOURCE!B:B,0)+1)),
  "")</f>
        <v>524</v>
      </c>
      <c r="D544" s="265" t="str">
        <f aca="false">IF(A544&lt;&gt;INT(A544),B544,
IF(A544&lt;0,VLOOKUP(A544,lookups!A$1:B$25,2,0),
IF(ISNA(B544),"",
IF(OR(ISBLANK(A544),ISNA(B544),B544=0),
"",
"#define "&amp;
VLOOKUP(A544,SOURCE!B:S,15,0)&amp;IF(lookups!$N$2-LEN(VLOOKUP(A544,SOURCE!B:S,15,0))&gt;=0,REPT(" ",lookups!$N$2-LEN(VLOOKUP(A544,SOURCE!B:S,15,0))),"")&amp;
TEXT(A544,"???0")&amp;IF(VLOOKUP(A544,SOURCE!B:S,16,0)="","","   "&amp;VLOOKUP(A544,SOURCE!B:S,16,0)
))))
)</f>
        <v>#define SFL_HPBASE                   523</v>
      </c>
    </row>
    <row r="545" customFormat="false" ht="15.75" hidden="false" customHeight="false" outlineLevel="0" collapsed="false">
      <c r="A545" s="0" t="n">
        <f aca="false">C544</f>
        <v>524</v>
      </c>
      <c r="B545" s="0" t="str">
        <f aca="false">VLOOKUP(A545,SOURCE!B:S,15,0)</f>
        <v>SFL_2TO10</v>
      </c>
      <c r="C545" s="0" t="n">
        <f aca="false">IF(
ISNUMBER(INDEX(SOURCE!B:B,MATCH(A545,SOURCE!B:B,0)+1)),
  VALUE(INDEX(SOURCE!B:B,MATCH(A545,SOURCE!B:B,0)+1)),
  "")</f>
        <v>525</v>
      </c>
      <c r="D545" s="265" t="str">
        <f aca="false">IF(A545&lt;&gt;INT(A545),B545,
IF(A545&lt;0,VLOOKUP(A545,lookups!A$1:B$25,2,0),
IF(ISNA(B545),"",
IF(OR(ISBLANK(A545),ISNA(B545),B545=0),
"",
"#define "&amp;
VLOOKUP(A545,SOURCE!B:S,15,0)&amp;IF(lookups!$N$2-LEN(VLOOKUP(A545,SOURCE!B:S,15,0))&gt;=0,REPT(" ",lookups!$N$2-LEN(VLOOKUP(A545,SOURCE!B:S,15,0))),"")&amp;
TEXT(A545,"???0")&amp;IF(VLOOKUP(A545,SOURCE!B:S,16,0)="","","   "&amp;VLOOKUP(A545,SOURCE!B:S,16,0)
))))
)</f>
        <v>#define SFL_2TO10                    524</v>
      </c>
    </row>
    <row r="546" customFormat="false" ht="15.75" hidden="false" customHeight="false" outlineLevel="0" collapsed="false">
      <c r="A546" s="0" t="n">
        <f aca="false">C545</f>
        <v>525</v>
      </c>
      <c r="B546" s="0" t="str">
        <f aca="false">VLOOKUP(A546,SOURCE!B:S,15,0)</f>
        <v>ITM_0525</v>
      </c>
      <c r="C546" s="0" t="n">
        <f aca="false">IF(
ISNUMBER(INDEX(SOURCE!B:B,MATCH(A546,SOURCE!B:B,0)+1)),
  VALUE(INDEX(SOURCE!B:B,MATCH(A546,SOURCE!B:B,0)+1)),
  "")</f>
        <v>526</v>
      </c>
      <c r="D546" s="265" t="str">
        <f aca="false">IF(A546&lt;&gt;INT(A546),B546,
IF(A546&lt;0,VLOOKUP(A546,lookups!A$1:B$25,2,0),
IF(ISNA(B546),"",
IF(OR(ISBLANK(A546),ISNA(B546),B546=0),
"",
"#define "&amp;
VLOOKUP(A546,SOURCE!B:S,15,0)&amp;IF(lookups!$N$2-LEN(VLOOKUP(A546,SOURCE!B:S,15,0))&gt;=0,REPT(" ",lookups!$N$2-LEN(VLOOKUP(A546,SOURCE!B:S,15,0))),"")&amp;
TEXT(A546,"???0")&amp;IF(VLOOKUP(A546,SOURCE!B:S,16,0)="","","   "&amp;VLOOKUP(A546,SOURCE!B:S,16,0)
))))
)</f>
        <v>#define ITM_0525                     525</v>
      </c>
    </row>
    <row r="547" customFormat="false" ht="15.75" hidden="false" customHeight="false" outlineLevel="0" collapsed="false">
      <c r="A547" s="0" t="n">
        <f aca="false">C546</f>
        <v>526</v>
      </c>
      <c r="B547" s="0" t="str">
        <f aca="false">VLOOKUP(A547,SOURCE!B:S,15,0)</f>
        <v>ITM_0526</v>
      </c>
      <c r="C547" s="0" t="n">
        <f aca="false">IF(
ISNUMBER(INDEX(SOURCE!B:B,MATCH(A547,SOURCE!B:B,0)+1)),
  VALUE(INDEX(SOURCE!B:B,MATCH(A547,SOURCE!B:B,0)+1)),
  "")</f>
        <v>526.01</v>
      </c>
      <c r="D547" s="265" t="str">
        <f aca="false">IF(A547&lt;&gt;INT(A547),B547,
IF(A547&lt;0,VLOOKUP(A547,lookups!A$1:B$25,2,0),
IF(ISNA(B547),"",
IF(OR(ISBLANK(A547),ISNA(B547),B547=0),
"",
"#define "&amp;
VLOOKUP(A547,SOURCE!B:S,15,0)&amp;IF(lookups!$N$2-LEN(VLOOKUP(A547,SOURCE!B:S,15,0))&gt;=0,REPT(" ",lookups!$N$2-LEN(VLOOKUP(A547,SOURCE!B:S,15,0))),"")&amp;
TEXT(A547,"???0")&amp;IF(VLOOKUP(A547,SOURCE!B:S,16,0)="","","   "&amp;VLOOKUP(A547,SOURCE!B:S,16,0)
))))
)</f>
        <v>#define ITM_0526                     526</v>
      </c>
    </row>
    <row r="548" customFormat="false" ht="15.75" hidden="false" customHeight="false" outlineLevel="0" collapsed="false">
      <c r="A548" s="0" t="n">
        <f aca="false">C547</f>
        <v>526.01</v>
      </c>
      <c r="B548" s="0" t="n">
        <f aca="false">VLOOKUP(A548,SOURCE!B:S,15,0)</f>
        <v>0</v>
      </c>
      <c r="C548" s="0" t="n">
        <f aca="false">IF(
ISNUMBER(INDEX(SOURCE!B:B,MATCH(A548,SOURCE!B:B,0)+1)),
  VALUE(INDEX(SOURCE!B:B,MATCH(A548,SOURCE!B:B,0)+1)),
  "")</f>
        <v>526.02</v>
      </c>
      <c r="D548" s="265" t="n">
        <f aca="false">IF(A548&lt;&gt;INT(A548),B548,
IF(A548&lt;0,VLOOKUP(A548,lookups!A$1:B$25,2,0),
IF(ISNA(B548),"",
IF(OR(ISBLANK(A548),ISNA(B548),B548=0),
"",
"#define "&amp;
VLOOKUP(A548,SOURCE!B:S,15,0)&amp;IF(lookups!$N$2-LEN(VLOOKUP(A548,SOURCE!B:S,15,0))&gt;=0,REPT(" ",lookups!$N$2-LEN(VLOOKUP(A548,SOURCE!B:S,15,0))),"")&amp;
TEXT(A548,"???0")&amp;IF(VLOOKUP(A548,SOURCE!B:S,16,0)="","","   "&amp;VLOOKUP(A548,SOURCE!B:S,16,0)
))))
)</f>
        <v>0</v>
      </c>
    </row>
    <row r="549" customFormat="false" ht="15.75" hidden="false" customHeight="false" outlineLevel="0" collapsed="false">
      <c r="A549" s="0" t="n">
        <f aca="false">C548</f>
        <v>526.02</v>
      </c>
      <c r="B549" s="0" t="n">
        <f aca="false">VLOOKUP(A549,SOURCE!B:S,15,0)</f>
        <v>0</v>
      </c>
      <c r="C549" s="0" t="n">
        <f aca="false">IF(
ISNUMBER(INDEX(SOURCE!B:B,MATCH(A549,SOURCE!B:B,0)+1)),
  VALUE(INDEX(SOURCE!B:B,MATCH(A549,SOURCE!B:B,0)+1)),
  "")</f>
        <v>526.03</v>
      </c>
      <c r="D549" s="265" t="n">
        <f aca="false">IF(A549&lt;&gt;INT(A549),B549,
IF(A549&lt;0,VLOOKUP(A549,lookups!A$1:B$25,2,0),
IF(ISNA(B549),"",
IF(OR(ISBLANK(A549),ISNA(B549),B549=0),
"",
"#define "&amp;
VLOOKUP(A549,SOURCE!B:S,15,0)&amp;IF(lookups!$N$2-LEN(VLOOKUP(A549,SOURCE!B:S,15,0))&gt;=0,REPT(" ",lookups!$N$2-LEN(VLOOKUP(A549,SOURCE!B:S,15,0))),"")&amp;
TEXT(A549,"???0")&amp;IF(VLOOKUP(A549,SOURCE!B:S,16,0)="","","   "&amp;VLOOKUP(A549,SOURCE!B:S,16,0)
))))
)</f>
        <v>0</v>
      </c>
    </row>
    <row r="550" customFormat="false" ht="15.75" hidden="false" customHeight="false" outlineLevel="0" collapsed="false">
      <c r="A550" s="0" t="n">
        <f aca="false">C549</f>
        <v>526.03</v>
      </c>
      <c r="B550" s="0" t="str">
        <f aca="false">VLOOKUP(A550,SOURCE!B:S,15,0)</f>
        <v>// Bufferized items</v>
      </c>
      <c r="C550" s="0" t="n">
        <f aca="false">IF(
ISNUMBER(INDEX(SOURCE!B:B,MATCH(A550,SOURCE!B:B,0)+1)),
  VALUE(INDEX(SOURCE!B:B,MATCH(A550,SOURCE!B:B,0)+1)),
  "")</f>
        <v>527</v>
      </c>
      <c r="D550" s="265" t="str">
        <f aca="false">IF(A550&lt;&gt;INT(A550),B550,
IF(A550&lt;0,VLOOKUP(A550,lookups!A$1:B$25,2,0),
IF(ISNA(B550),"",
IF(OR(ISBLANK(A550),ISNA(B550),B550=0),
"",
"#define "&amp;
VLOOKUP(A550,SOURCE!B:S,15,0)&amp;IF(lookups!$N$2-LEN(VLOOKUP(A550,SOURCE!B:S,15,0))&gt;=0,REPT(" ",lookups!$N$2-LEN(VLOOKUP(A550,SOURCE!B:S,15,0))),"")&amp;
TEXT(A550,"???0")&amp;IF(VLOOKUP(A550,SOURCE!B:S,16,0)="","","   "&amp;VLOOKUP(A550,SOURCE!B:S,16,0)
))))
)</f>
        <v>// Bufferized items</v>
      </c>
    </row>
    <row r="551" customFormat="false" ht="15.75" hidden="false" customHeight="false" outlineLevel="0" collapsed="false">
      <c r="A551" s="0" t="n">
        <f aca="false">C550</f>
        <v>527</v>
      </c>
      <c r="B551" s="0" t="str">
        <f aca="false">VLOOKUP(A551,SOURCE!B:S,15,0)</f>
        <v>ITM_REG_X</v>
      </c>
      <c r="C551" s="0" t="n">
        <f aca="false">IF(
ISNUMBER(INDEX(SOURCE!B:B,MATCH(A551,SOURCE!B:B,0)+1)),
  VALUE(INDEX(SOURCE!B:B,MATCH(A551,SOURCE!B:B,0)+1)),
  "")</f>
        <v>528</v>
      </c>
      <c r="D551" s="265" t="str">
        <f aca="false">IF(A551&lt;&gt;INT(A551),B551,
IF(A551&lt;0,VLOOKUP(A551,lookups!A$1:B$25,2,0),
IF(ISNA(B551),"",
IF(OR(ISBLANK(A551),ISNA(B551),B551=0),
"",
"#define "&amp;
VLOOKUP(A551,SOURCE!B:S,15,0)&amp;IF(lookups!$N$2-LEN(VLOOKUP(A551,SOURCE!B:S,15,0))&gt;=0,REPT(" ",lookups!$N$2-LEN(VLOOKUP(A551,SOURCE!B:S,15,0))),"")&amp;
TEXT(A551,"???0")&amp;IF(VLOOKUP(A551,SOURCE!B:S,16,0)="","","   "&amp;VLOOKUP(A551,SOURCE!B:S,16,0)
))))
)</f>
        <v>#define ITM_REG_X                    527</v>
      </c>
    </row>
    <row r="552" customFormat="false" ht="15.75" hidden="false" customHeight="false" outlineLevel="0" collapsed="false">
      <c r="A552" s="0" t="n">
        <f aca="false">C551</f>
        <v>528</v>
      </c>
      <c r="B552" s="0" t="str">
        <f aca="false">VLOOKUP(A552,SOURCE!B:S,15,0)</f>
        <v>ITM_REG_Y</v>
      </c>
      <c r="C552" s="0" t="n">
        <f aca="false">IF(
ISNUMBER(INDEX(SOURCE!B:B,MATCH(A552,SOURCE!B:B,0)+1)),
  VALUE(INDEX(SOURCE!B:B,MATCH(A552,SOURCE!B:B,0)+1)),
  "")</f>
        <v>529</v>
      </c>
      <c r="D552" s="265" t="str">
        <f aca="false">IF(A552&lt;&gt;INT(A552),B552,
IF(A552&lt;0,VLOOKUP(A552,lookups!A$1:B$25,2,0),
IF(ISNA(B552),"",
IF(OR(ISBLANK(A552),ISNA(B552),B552=0),
"",
"#define "&amp;
VLOOKUP(A552,SOURCE!B:S,15,0)&amp;IF(lookups!$N$2-LEN(VLOOKUP(A552,SOURCE!B:S,15,0))&gt;=0,REPT(" ",lookups!$N$2-LEN(VLOOKUP(A552,SOURCE!B:S,15,0))),"")&amp;
TEXT(A552,"???0")&amp;IF(VLOOKUP(A552,SOURCE!B:S,16,0)="","","   "&amp;VLOOKUP(A552,SOURCE!B:S,16,0)
))))
)</f>
        <v>#define ITM_REG_Y                    528</v>
      </c>
    </row>
    <row r="553" customFormat="false" ht="15.75" hidden="false" customHeight="false" outlineLevel="0" collapsed="false">
      <c r="A553" s="0" t="n">
        <f aca="false">C552</f>
        <v>529</v>
      </c>
      <c r="B553" s="0" t="str">
        <f aca="false">VLOOKUP(A553,SOURCE!B:S,15,0)</f>
        <v>ITM_REG_Z</v>
      </c>
      <c r="C553" s="0" t="n">
        <f aca="false">IF(
ISNUMBER(INDEX(SOURCE!B:B,MATCH(A553,SOURCE!B:B,0)+1)),
  VALUE(INDEX(SOURCE!B:B,MATCH(A553,SOURCE!B:B,0)+1)),
  "")</f>
        <v>530</v>
      </c>
      <c r="D553" s="265" t="str">
        <f aca="false">IF(A553&lt;&gt;INT(A553),B553,
IF(A553&lt;0,VLOOKUP(A553,lookups!A$1:B$25,2,0),
IF(ISNA(B553),"",
IF(OR(ISBLANK(A553),ISNA(B553),B553=0),
"",
"#define "&amp;
VLOOKUP(A553,SOURCE!B:S,15,0)&amp;IF(lookups!$N$2-LEN(VLOOKUP(A553,SOURCE!B:S,15,0))&gt;=0,REPT(" ",lookups!$N$2-LEN(VLOOKUP(A553,SOURCE!B:S,15,0))),"")&amp;
TEXT(A553,"???0")&amp;IF(VLOOKUP(A553,SOURCE!B:S,16,0)="","","   "&amp;VLOOKUP(A553,SOURCE!B:S,16,0)
))))
)</f>
        <v>#define ITM_REG_Z                    529</v>
      </c>
    </row>
    <row r="554" customFormat="false" ht="15.75" hidden="false" customHeight="false" outlineLevel="0" collapsed="false">
      <c r="A554" s="0" t="n">
        <f aca="false">C553</f>
        <v>530</v>
      </c>
      <c r="B554" s="0" t="str">
        <f aca="false">VLOOKUP(A554,SOURCE!B:S,15,0)</f>
        <v>ITM_REG_T</v>
      </c>
      <c r="C554" s="0" t="n">
        <f aca="false">IF(
ISNUMBER(INDEX(SOURCE!B:B,MATCH(A554,SOURCE!B:B,0)+1)),
  VALUE(INDEX(SOURCE!B:B,MATCH(A554,SOURCE!B:B,0)+1)),
  "")</f>
        <v>531</v>
      </c>
      <c r="D554" s="265" t="str">
        <f aca="false">IF(A554&lt;&gt;INT(A554),B554,
IF(A554&lt;0,VLOOKUP(A554,lookups!A$1:B$25,2,0),
IF(ISNA(B554),"",
IF(OR(ISBLANK(A554),ISNA(B554),B554=0),
"",
"#define "&amp;
VLOOKUP(A554,SOURCE!B:S,15,0)&amp;IF(lookups!$N$2-LEN(VLOOKUP(A554,SOURCE!B:S,15,0))&gt;=0,REPT(" ",lookups!$N$2-LEN(VLOOKUP(A554,SOURCE!B:S,15,0))),"")&amp;
TEXT(A554,"???0")&amp;IF(VLOOKUP(A554,SOURCE!B:S,16,0)="","","   "&amp;VLOOKUP(A554,SOURCE!B:S,16,0)
))))
)</f>
        <v>#define ITM_REG_T                    530</v>
      </c>
    </row>
    <row r="555" customFormat="false" ht="15.75" hidden="false" customHeight="false" outlineLevel="0" collapsed="false">
      <c r="A555" s="0" t="n">
        <f aca="false">C554</f>
        <v>531</v>
      </c>
      <c r="B555" s="0" t="str">
        <f aca="false">VLOOKUP(A555,SOURCE!B:S,15,0)</f>
        <v>ITM_REG_A</v>
      </c>
      <c r="C555" s="0" t="n">
        <f aca="false">IF(
ISNUMBER(INDEX(SOURCE!B:B,MATCH(A555,SOURCE!B:B,0)+1)),
  VALUE(INDEX(SOURCE!B:B,MATCH(A555,SOURCE!B:B,0)+1)),
  "")</f>
        <v>532</v>
      </c>
      <c r="D555" s="265" t="str">
        <f aca="false">IF(A555&lt;&gt;INT(A555),B555,
IF(A555&lt;0,VLOOKUP(A555,lookups!A$1:B$25,2,0),
IF(ISNA(B555),"",
IF(OR(ISBLANK(A555),ISNA(B555),B555=0),
"",
"#define "&amp;
VLOOKUP(A555,SOURCE!B:S,15,0)&amp;IF(lookups!$N$2-LEN(VLOOKUP(A555,SOURCE!B:S,15,0))&gt;=0,REPT(" ",lookups!$N$2-LEN(VLOOKUP(A555,SOURCE!B:S,15,0))),"")&amp;
TEXT(A555,"???0")&amp;IF(VLOOKUP(A555,SOURCE!B:S,16,0)="","","   "&amp;VLOOKUP(A555,SOURCE!B:S,16,0)
))))
)</f>
        <v>#define ITM_REG_A                    531</v>
      </c>
    </row>
    <row r="556" customFormat="false" ht="15.75" hidden="false" customHeight="false" outlineLevel="0" collapsed="false">
      <c r="A556" s="0" t="n">
        <f aca="false">C555</f>
        <v>532</v>
      </c>
      <c r="B556" s="0" t="str">
        <f aca="false">VLOOKUP(A556,SOURCE!B:S,15,0)</f>
        <v>ITM_REG_B</v>
      </c>
      <c r="C556" s="0" t="n">
        <f aca="false">IF(
ISNUMBER(INDEX(SOURCE!B:B,MATCH(A556,SOURCE!B:B,0)+1)),
  VALUE(INDEX(SOURCE!B:B,MATCH(A556,SOURCE!B:B,0)+1)),
  "")</f>
        <v>533</v>
      </c>
      <c r="D556" s="265" t="str">
        <f aca="false">IF(A556&lt;&gt;INT(A556),B556,
IF(A556&lt;0,VLOOKUP(A556,lookups!A$1:B$25,2,0),
IF(ISNA(B556),"",
IF(OR(ISBLANK(A556),ISNA(B556),B556=0),
"",
"#define "&amp;
VLOOKUP(A556,SOURCE!B:S,15,0)&amp;IF(lookups!$N$2-LEN(VLOOKUP(A556,SOURCE!B:S,15,0))&gt;=0,REPT(" ",lookups!$N$2-LEN(VLOOKUP(A556,SOURCE!B:S,15,0))),"")&amp;
TEXT(A556,"???0")&amp;IF(VLOOKUP(A556,SOURCE!B:S,16,0)="","","   "&amp;VLOOKUP(A556,SOURCE!B:S,16,0)
))))
)</f>
        <v>#define ITM_REG_B                    532</v>
      </c>
    </row>
    <row r="557" customFormat="false" ht="15.75" hidden="false" customHeight="false" outlineLevel="0" collapsed="false">
      <c r="A557" s="0" t="n">
        <f aca="false">C556</f>
        <v>533</v>
      </c>
      <c r="B557" s="0" t="str">
        <f aca="false">VLOOKUP(A557,SOURCE!B:S,15,0)</f>
        <v>ITM_REG_C</v>
      </c>
      <c r="C557" s="0" t="n">
        <f aca="false">IF(
ISNUMBER(INDEX(SOURCE!B:B,MATCH(A557,SOURCE!B:B,0)+1)),
  VALUE(INDEX(SOURCE!B:B,MATCH(A557,SOURCE!B:B,0)+1)),
  "")</f>
        <v>534</v>
      </c>
      <c r="D557" s="265" t="str">
        <f aca="false">IF(A557&lt;&gt;INT(A557),B557,
IF(A557&lt;0,VLOOKUP(A557,lookups!A$1:B$25,2,0),
IF(ISNA(B557),"",
IF(OR(ISBLANK(A557),ISNA(B557),B557=0),
"",
"#define "&amp;
VLOOKUP(A557,SOURCE!B:S,15,0)&amp;IF(lookups!$N$2-LEN(VLOOKUP(A557,SOURCE!B:S,15,0))&gt;=0,REPT(" ",lookups!$N$2-LEN(VLOOKUP(A557,SOURCE!B:S,15,0))),"")&amp;
TEXT(A557,"???0")&amp;IF(VLOOKUP(A557,SOURCE!B:S,16,0)="","","   "&amp;VLOOKUP(A557,SOURCE!B:S,16,0)
))))
)</f>
        <v>#define ITM_REG_C                    533</v>
      </c>
    </row>
    <row r="558" customFormat="false" ht="15.75" hidden="false" customHeight="false" outlineLevel="0" collapsed="false">
      <c r="A558" s="0" t="n">
        <f aca="false">C557</f>
        <v>534</v>
      </c>
      <c r="B558" s="0" t="str">
        <f aca="false">VLOOKUP(A558,SOURCE!B:S,15,0)</f>
        <v>ITM_REG_D</v>
      </c>
      <c r="C558" s="0" t="n">
        <f aca="false">IF(
ISNUMBER(INDEX(SOURCE!B:B,MATCH(A558,SOURCE!B:B,0)+1)),
  VALUE(INDEX(SOURCE!B:B,MATCH(A558,SOURCE!B:B,0)+1)),
  "")</f>
        <v>535</v>
      </c>
      <c r="D558" s="265" t="str">
        <f aca="false">IF(A558&lt;&gt;INT(A558),B558,
IF(A558&lt;0,VLOOKUP(A558,lookups!A$1:B$25,2,0),
IF(ISNA(B558),"",
IF(OR(ISBLANK(A558),ISNA(B558),B558=0),
"",
"#define "&amp;
VLOOKUP(A558,SOURCE!B:S,15,0)&amp;IF(lookups!$N$2-LEN(VLOOKUP(A558,SOURCE!B:S,15,0))&gt;=0,REPT(" ",lookups!$N$2-LEN(VLOOKUP(A558,SOURCE!B:S,15,0))),"")&amp;
TEXT(A558,"???0")&amp;IF(VLOOKUP(A558,SOURCE!B:S,16,0)="","","   "&amp;VLOOKUP(A558,SOURCE!B:S,16,0)
))))
)</f>
        <v>#define ITM_REG_D                    534</v>
      </c>
    </row>
    <row r="559" customFormat="false" ht="15.75" hidden="false" customHeight="false" outlineLevel="0" collapsed="false">
      <c r="A559" s="0" t="n">
        <f aca="false">C558</f>
        <v>535</v>
      </c>
      <c r="B559" s="0" t="str">
        <f aca="false">VLOOKUP(A559,SOURCE!B:S,15,0)</f>
        <v>ITM_REG_L</v>
      </c>
      <c r="C559" s="0" t="n">
        <f aca="false">IF(
ISNUMBER(INDEX(SOURCE!B:B,MATCH(A559,SOURCE!B:B,0)+1)),
  VALUE(INDEX(SOURCE!B:B,MATCH(A559,SOURCE!B:B,0)+1)),
  "")</f>
        <v>536</v>
      </c>
      <c r="D559" s="265" t="str">
        <f aca="false">IF(A559&lt;&gt;INT(A559),B559,
IF(A559&lt;0,VLOOKUP(A559,lookups!A$1:B$25,2,0),
IF(ISNA(B559),"",
IF(OR(ISBLANK(A559),ISNA(B559),B559=0),
"",
"#define "&amp;
VLOOKUP(A559,SOURCE!B:S,15,0)&amp;IF(lookups!$N$2-LEN(VLOOKUP(A559,SOURCE!B:S,15,0))&gt;=0,REPT(" ",lookups!$N$2-LEN(VLOOKUP(A559,SOURCE!B:S,15,0))),"")&amp;
TEXT(A559,"???0")&amp;IF(VLOOKUP(A559,SOURCE!B:S,16,0)="","","   "&amp;VLOOKUP(A559,SOURCE!B:S,16,0)
))))
)</f>
        <v>#define ITM_REG_L                    535</v>
      </c>
    </row>
    <row r="560" customFormat="false" ht="15.75" hidden="false" customHeight="false" outlineLevel="0" collapsed="false">
      <c r="A560" s="0" t="n">
        <f aca="false">C559</f>
        <v>536</v>
      </c>
      <c r="B560" s="0" t="str">
        <f aca="false">VLOOKUP(A560,SOURCE!B:S,15,0)</f>
        <v>ITM_REG_I</v>
      </c>
      <c r="C560" s="0" t="n">
        <f aca="false">IF(
ISNUMBER(INDEX(SOURCE!B:B,MATCH(A560,SOURCE!B:B,0)+1)),
  VALUE(INDEX(SOURCE!B:B,MATCH(A560,SOURCE!B:B,0)+1)),
  "")</f>
        <v>537</v>
      </c>
      <c r="D560" s="265" t="str">
        <f aca="false">IF(A560&lt;&gt;INT(A560),B560,
IF(A560&lt;0,VLOOKUP(A560,lookups!A$1:B$25,2,0),
IF(ISNA(B560),"",
IF(OR(ISBLANK(A560),ISNA(B560),B560=0),
"",
"#define "&amp;
VLOOKUP(A560,SOURCE!B:S,15,0)&amp;IF(lookups!$N$2-LEN(VLOOKUP(A560,SOURCE!B:S,15,0))&gt;=0,REPT(" ",lookups!$N$2-LEN(VLOOKUP(A560,SOURCE!B:S,15,0))),"")&amp;
TEXT(A560,"???0")&amp;IF(VLOOKUP(A560,SOURCE!B:S,16,0)="","","   "&amp;VLOOKUP(A560,SOURCE!B:S,16,0)
))))
)</f>
        <v>#define ITM_REG_I                    536</v>
      </c>
    </row>
    <row r="561" customFormat="false" ht="15.75" hidden="false" customHeight="false" outlineLevel="0" collapsed="false">
      <c r="A561" s="0" t="n">
        <f aca="false">C560</f>
        <v>537</v>
      </c>
      <c r="B561" s="0" t="str">
        <f aca="false">VLOOKUP(A561,SOURCE!B:S,15,0)</f>
        <v>ITM_REG_J</v>
      </c>
      <c r="C561" s="0" t="n">
        <f aca="false">IF(
ISNUMBER(INDEX(SOURCE!B:B,MATCH(A561,SOURCE!B:B,0)+1)),
  VALUE(INDEX(SOURCE!B:B,MATCH(A561,SOURCE!B:B,0)+1)),
  "")</f>
        <v>538</v>
      </c>
      <c r="D561" s="265" t="str">
        <f aca="false">IF(A561&lt;&gt;INT(A561),B561,
IF(A561&lt;0,VLOOKUP(A561,lookups!A$1:B$25,2,0),
IF(ISNA(B561),"",
IF(OR(ISBLANK(A561),ISNA(B561),B561=0),
"",
"#define "&amp;
VLOOKUP(A561,SOURCE!B:S,15,0)&amp;IF(lookups!$N$2-LEN(VLOOKUP(A561,SOURCE!B:S,15,0))&gt;=0,REPT(" ",lookups!$N$2-LEN(VLOOKUP(A561,SOURCE!B:S,15,0))),"")&amp;
TEXT(A561,"???0")&amp;IF(VLOOKUP(A561,SOURCE!B:S,16,0)="","","   "&amp;VLOOKUP(A561,SOURCE!B:S,16,0)
))))
)</f>
        <v>#define ITM_REG_J                    537</v>
      </c>
    </row>
    <row r="562" customFormat="false" ht="15.75" hidden="false" customHeight="false" outlineLevel="0" collapsed="false">
      <c r="A562" s="0" t="n">
        <f aca="false">C561</f>
        <v>538</v>
      </c>
      <c r="B562" s="0" t="str">
        <f aca="false">VLOOKUP(A562,SOURCE!B:S,15,0)</f>
        <v>ITM_REG_K</v>
      </c>
      <c r="C562" s="0" t="n">
        <f aca="false">IF(
ISNUMBER(INDEX(SOURCE!B:B,MATCH(A562,SOURCE!B:B,0)+1)),
  VALUE(INDEX(SOURCE!B:B,MATCH(A562,SOURCE!B:B,0)+1)),
  "")</f>
        <v>539</v>
      </c>
      <c r="D562" s="265" t="str">
        <f aca="false">IF(A562&lt;&gt;INT(A562),B562,
IF(A562&lt;0,VLOOKUP(A562,lookups!A$1:B$25,2,0),
IF(ISNA(B562),"",
IF(OR(ISBLANK(A562),ISNA(B562),B562=0),
"",
"#define "&amp;
VLOOKUP(A562,SOURCE!B:S,15,0)&amp;IF(lookups!$N$2-LEN(VLOOKUP(A562,SOURCE!B:S,15,0))&gt;=0,REPT(" ",lookups!$N$2-LEN(VLOOKUP(A562,SOURCE!B:S,15,0))),"")&amp;
TEXT(A562,"???0")&amp;IF(VLOOKUP(A562,SOURCE!B:S,16,0)="","","   "&amp;VLOOKUP(A562,SOURCE!B:S,16,0)
))))
)</f>
        <v>#define ITM_REG_K                    538</v>
      </c>
    </row>
    <row r="563" customFormat="false" ht="15.75" hidden="false" customHeight="false" outlineLevel="0" collapsed="false">
      <c r="A563" s="0" t="n">
        <f aca="false">C562</f>
        <v>539</v>
      </c>
      <c r="B563" s="0" t="str">
        <f aca="false">VLOOKUP(A563,SOURCE!B:S,15,0)</f>
        <v>ITM_INDIRECTION</v>
      </c>
      <c r="C563" s="0" t="n">
        <f aca="false">IF(
ISNUMBER(INDEX(SOURCE!B:B,MATCH(A563,SOURCE!B:B,0)+1)),
  VALUE(INDEX(SOURCE!B:B,MATCH(A563,SOURCE!B:B,0)+1)),
  "")</f>
        <v>540</v>
      </c>
      <c r="D563" s="265" t="str">
        <f aca="false">IF(A563&lt;&gt;INT(A563),B563,
IF(A563&lt;0,VLOOKUP(A563,lookups!A$1:B$25,2,0),
IF(ISNA(B563),"",
IF(OR(ISBLANK(A563),ISNA(B563),B563=0),
"",
"#define "&amp;
VLOOKUP(A563,SOURCE!B:S,15,0)&amp;IF(lookups!$N$2-LEN(VLOOKUP(A563,SOURCE!B:S,15,0))&gt;=0,REPT(" ",lookups!$N$2-LEN(VLOOKUP(A563,SOURCE!B:S,15,0))),"")&amp;
TEXT(A563,"???0")&amp;IF(VLOOKUP(A563,SOURCE!B:S,16,0)="","","   "&amp;VLOOKUP(A563,SOURCE!B:S,16,0)
))))
)</f>
        <v>#define ITM_INDIRECTION              539</v>
      </c>
    </row>
    <row r="564" customFormat="false" ht="15.75" hidden="false" customHeight="false" outlineLevel="0" collapsed="false">
      <c r="A564" s="0" t="n">
        <f aca="false">C563</f>
        <v>540</v>
      </c>
      <c r="B564" s="0" t="str">
        <f aca="false">VLOOKUP(A564,SOURCE!B:S,15,0)</f>
        <v>ITM_0</v>
      </c>
      <c r="C564" s="0" t="n">
        <f aca="false">IF(
ISNUMBER(INDEX(SOURCE!B:B,MATCH(A564,SOURCE!B:B,0)+1)),
  VALUE(INDEX(SOURCE!B:B,MATCH(A564,SOURCE!B:B,0)+1)),
  "")</f>
        <v>541</v>
      </c>
      <c r="D564" s="265" t="str">
        <f aca="false">IF(A564&lt;&gt;INT(A564),B564,
IF(A564&lt;0,VLOOKUP(A564,lookups!A$1:B$25,2,0),
IF(ISNA(B564),"",
IF(OR(ISBLANK(A564),ISNA(B564),B564=0),
"",
"#define "&amp;
VLOOKUP(A564,SOURCE!B:S,15,0)&amp;IF(lookups!$N$2-LEN(VLOOKUP(A564,SOURCE!B:S,15,0))&gt;=0,REPT(" ",lookups!$N$2-LEN(VLOOKUP(A564,SOURCE!B:S,15,0))),"")&amp;
TEXT(A564,"???0")&amp;IF(VLOOKUP(A564,SOURCE!B:S,16,0)="","","   "&amp;VLOOKUP(A564,SOURCE!B:S,16,0)
))))
)</f>
        <v>#define ITM_0                        540</v>
      </c>
    </row>
    <row r="565" customFormat="false" ht="15.75" hidden="false" customHeight="false" outlineLevel="0" collapsed="false">
      <c r="A565" s="0" t="n">
        <f aca="false">C564</f>
        <v>541</v>
      </c>
      <c r="B565" s="0" t="str">
        <f aca="false">VLOOKUP(A565,SOURCE!B:S,15,0)</f>
        <v>ITM_1</v>
      </c>
      <c r="C565" s="0" t="n">
        <f aca="false">IF(
ISNUMBER(INDEX(SOURCE!B:B,MATCH(A565,SOURCE!B:B,0)+1)),
  VALUE(INDEX(SOURCE!B:B,MATCH(A565,SOURCE!B:B,0)+1)),
  "")</f>
        <v>542</v>
      </c>
      <c r="D565" s="265" t="str">
        <f aca="false">IF(A565&lt;&gt;INT(A565),B565,
IF(A565&lt;0,VLOOKUP(A565,lookups!A$1:B$25,2,0),
IF(ISNA(B565),"",
IF(OR(ISBLANK(A565),ISNA(B565),B565=0),
"",
"#define "&amp;
VLOOKUP(A565,SOURCE!B:S,15,0)&amp;IF(lookups!$N$2-LEN(VLOOKUP(A565,SOURCE!B:S,15,0))&gt;=0,REPT(" ",lookups!$N$2-LEN(VLOOKUP(A565,SOURCE!B:S,15,0))),"")&amp;
TEXT(A565,"???0")&amp;IF(VLOOKUP(A565,SOURCE!B:S,16,0)="","","   "&amp;VLOOKUP(A565,SOURCE!B:S,16,0)
))))
)</f>
        <v>#define ITM_1                        541</v>
      </c>
    </row>
    <row r="566" customFormat="false" ht="15.75" hidden="false" customHeight="false" outlineLevel="0" collapsed="false">
      <c r="A566" s="0" t="n">
        <f aca="false">C565</f>
        <v>542</v>
      </c>
      <c r="B566" s="0" t="str">
        <f aca="false">VLOOKUP(A566,SOURCE!B:S,15,0)</f>
        <v>ITM_2</v>
      </c>
      <c r="C566" s="0" t="n">
        <f aca="false">IF(
ISNUMBER(INDEX(SOURCE!B:B,MATCH(A566,SOURCE!B:B,0)+1)),
  VALUE(INDEX(SOURCE!B:B,MATCH(A566,SOURCE!B:B,0)+1)),
  "")</f>
        <v>543</v>
      </c>
      <c r="D566" s="265" t="str">
        <f aca="false">IF(A566&lt;&gt;INT(A566),B566,
IF(A566&lt;0,VLOOKUP(A566,lookups!A$1:B$25,2,0),
IF(ISNA(B566),"",
IF(OR(ISBLANK(A566),ISNA(B566),B566=0),
"",
"#define "&amp;
VLOOKUP(A566,SOURCE!B:S,15,0)&amp;IF(lookups!$N$2-LEN(VLOOKUP(A566,SOURCE!B:S,15,0))&gt;=0,REPT(" ",lookups!$N$2-LEN(VLOOKUP(A566,SOURCE!B:S,15,0))),"")&amp;
TEXT(A566,"???0")&amp;IF(VLOOKUP(A566,SOURCE!B:S,16,0)="","","   "&amp;VLOOKUP(A566,SOURCE!B:S,16,0)
))))
)</f>
        <v>#define ITM_2                        542</v>
      </c>
    </row>
    <row r="567" customFormat="false" ht="15.75" hidden="false" customHeight="false" outlineLevel="0" collapsed="false">
      <c r="A567" s="0" t="n">
        <f aca="false">C566</f>
        <v>543</v>
      </c>
      <c r="B567" s="0" t="str">
        <f aca="false">VLOOKUP(A567,SOURCE!B:S,15,0)</f>
        <v>ITM_3</v>
      </c>
      <c r="C567" s="0" t="n">
        <f aca="false">IF(
ISNUMBER(INDEX(SOURCE!B:B,MATCH(A567,SOURCE!B:B,0)+1)),
  VALUE(INDEX(SOURCE!B:B,MATCH(A567,SOURCE!B:B,0)+1)),
  "")</f>
        <v>544</v>
      </c>
      <c r="D567" s="265" t="str">
        <f aca="false">IF(A567&lt;&gt;INT(A567),B567,
IF(A567&lt;0,VLOOKUP(A567,lookups!A$1:B$25,2,0),
IF(ISNA(B567),"",
IF(OR(ISBLANK(A567),ISNA(B567),B567=0),
"",
"#define "&amp;
VLOOKUP(A567,SOURCE!B:S,15,0)&amp;IF(lookups!$N$2-LEN(VLOOKUP(A567,SOURCE!B:S,15,0))&gt;=0,REPT(" ",lookups!$N$2-LEN(VLOOKUP(A567,SOURCE!B:S,15,0))),"")&amp;
TEXT(A567,"???0")&amp;IF(VLOOKUP(A567,SOURCE!B:S,16,0)="","","   "&amp;VLOOKUP(A567,SOURCE!B:S,16,0)
))))
)</f>
        <v>#define ITM_3                        543</v>
      </c>
    </row>
    <row r="568" customFormat="false" ht="15.75" hidden="false" customHeight="false" outlineLevel="0" collapsed="false">
      <c r="A568" s="0" t="n">
        <f aca="false">C567</f>
        <v>544</v>
      </c>
      <c r="B568" s="0" t="str">
        <f aca="false">VLOOKUP(A568,SOURCE!B:S,15,0)</f>
        <v>ITM_4</v>
      </c>
      <c r="C568" s="0" t="n">
        <f aca="false">IF(
ISNUMBER(INDEX(SOURCE!B:B,MATCH(A568,SOURCE!B:B,0)+1)),
  VALUE(INDEX(SOURCE!B:B,MATCH(A568,SOURCE!B:B,0)+1)),
  "")</f>
        <v>545</v>
      </c>
      <c r="D568" s="265" t="str">
        <f aca="false">IF(A568&lt;&gt;INT(A568),B568,
IF(A568&lt;0,VLOOKUP(A568,lookups!A$1:B$25,2,0),
IF(ISNA(B568),"",
IF(OR(ISBLANK(A568),ISNA(B568),B568=0),
"",
"#define "&amp;
VLOOKUP(A568,SOURCE!B:S,15,0)&amp;IF(lookups!$N$2-LEN(VLOOKUP(A568,SOURCE!B:S,15,0))&gt;=0,REPT(" ",lookups!$N$2-LEN(VLOOKUP(A568,SOURCE!B:S,15,0))),"")&amp;
TEXT(A568,"???0")&amp;IF(VLOOKUP(A568,SOURCE!B:S,16,0)="","","   "&amp;VLOOKUP(A568,SOURCE!B:S,16,0)
))))
)</f>
        <v>#define ITM_4                        544</v>
      </c>
    </row>
    <row r="569" customFormat="false" ht="15.75" hidden="false" customHeight="false" outlineLevel="0" collapsed="false">
      <c r="A569" s="0" t="n">
        <f aca="false">C568</f>
        <v>545</v>
      </c>
      <c r="B569" s="0" t="str">
        <f aca="false">VLOOKUP(A569,SOURCE!B:S,15,0)</f>
        <v>ITM_5</v>
      </c>
      <c r="C569" s="0" t="n">
        <f aca="false">IF(
ISNUMBER(INDEX(SOURCE!B:B,MATCH(A569,SOURCE!B:B,0)+1)),
  VALUE(INDEX(SOURCE!B:B,MATCH(A569,SOURCE!B:B,0)+1)),
  "")</f>
        <v>546</v>
      </c>
      <c r="D569" s="265" t="str">
        <f aca="false">IF(A569&lt;&gt;INT(A569),B569,
IF(A569&lt;0,VLOOKUP(A569,lookups!A$1:B$25,2,0),
IF(ISNA(B569),"",
IF(OR(ISBLANK(A569),ISNA(B569),B569=0),
"",
"#define "&amp;
VLOOKUP(A569,SOURCE!B:S,15,0)&amp;IF(lookups!$N$2-LEN(VLOOKUP(A569,SOURCE!B:S,15,0))&gt;=0,REPT(" ",lookups!$N$2-LEN(VLOOKUP(A569,SOURCE!B:S,15,0))),"")&amp;
TEXT(A569,"???0")&amp;IF(VLOOKUP(A569,SOURCE!B:S,16,0)="","","   "&amp;VLOOKUP(A569,SOURCE!B:S,16,0)
))))
)</f>
        <v>#define ITM_5                        545</v>
      </c>
    </row>
    <row r="570" customFormat="false" ht="15.75" hidden="false" customHeight="false" outlineLevel="0" collapsed="false">
      <c r="A570" s="0" t="n">
        <f aca="false">C569</f>
        <v>546</v>
      </c>
      <c r="B570" s="0" t="str">
        <f aca="false">VLOOKUP(A570,SOURCE!B:S,15,0)</f>
        <v>ITM_6</v>
      </c>
      <c r="C570" s="0" t="n">
        <f aca="false">IF(
ISNUMBER(INDEX(SOURCE!B:B,MATCH(A570,SOURCE!B:B,0)+1)),
  VALUE(INDEX(SOURCE!B:B,MATCH(A570,SOURCE!B:B,0)+1)),
  "")</f>
        <v>547</v>
      </c>
      <c r="D570" s="265" t="str">
        <f aca="false">IF(A570&lt;&gt;INT(A570),B570,
IF(A570&lt;0,VLOOKUP(A570,lookups!A$1:B$25,2,0),
IF(ISNA(B570),"",
IF(OR(ISBLANK(A570),ISNA(B570),B570=0),
"",
"#define "&amp;
VLOOKUP(A570,SOURCE!B:S,15,0)&amp;IF(lookups!$N$2-LEN(VLOOKUP(A570,SOURCE!B:S,15,0))&gt;=0,REPT(" ",lookups!$N$2-LEN(VLOOKUP(A570,SOURCE!B:S,15,0))),"")&amp;
TEXT(A570,"???0")&amp;IF(VLOOKUP(A570,SOURCE!B:S,16,0)="","","   "&amp;VLOOKUP(A570,SOURCE!B:S,16,0)
))))
)</f>
        <v>#define ITM_6                        546</v>
      </c>
    </row>
    <row r="571" customFormat="false" ht="15.75" hidden="false" customHeight="false" outlineLevel="0" collapsed="false">
      <c r="A571" s="0" t="n">
        <f aca="false">C570</f>
        <v>547</v>
      </c>
      <c r="B571" s="0" t="str">
        <f aca="false">VLOOKUP(A571,SOURCE!B:S,15,0)</f>
        <v>ITM_7</v>
      </c>
      <c r="C571" s="0" t="n">
        <f aca="false">IF(
ISNUMBER(INDEX(SOURCE!B:B,MATCH(A571,SOURCE!B:B,0)+1)),
  VALUE(INDEX(SOURCE!B:B,MATCH(A571,SOURCE!B:B,0)+1)),
  "")</f>
        <v>548</v>
      </c>
      <c r="D571" s="265" t="str">
        <f aca="false">IF(A571&lt;&gt;INT(A571),B571,
IF(A571&lt;0,VLOOKUP(A571,lookups!A$1:B$25,2,0),
IF(ISNA(B571),"",
IF(OR(ISBLANK(A571),ISNA(B571),B571=0),
"",
"#define "&amp;
VLOOKUP(A571,SOURCE!B:S,15,0)&amp;IF(lookups!$N$2-LEN(VLOOKUP(A571,SOURCE!B:S,15,0))&gt;=0,REPT(" ",lookups!$N$2-LEN(VLOOKUP(A571,SOURCE!B:S,15,0))),"")&amp;
TEXT(A571,"???0")&amp;IF(VLOOKUP(A571,SOURCE!B:S,16,0)="","","   "&amp;VLOOKUP(A571,SOURCE!B:S,16,0)
))))
)</f>
        <v>#define ITM_7                        547</v>
      </c>
    </row>
    <row r="572" customFormat="false" ht="15.75" hidden="false" customHeight="false" outlineLevel="0" collapsed="false">
      <c r="A572" s="0" t="n">
        <f aca="false">C571</f>
        <v>548</v>
      </c>
      <c r="B572" s="0" t="str">
        <f aca="false">VLOOKUP(A572,SOURCE!B:S,15,0)</f>
        <v>ITM_8</v>
      </c>
      <c r="C572" s="0" t="n">
        <f aca="false">IF(
ISNUMBER(INDEX(SOURCE!B:B,MATCH(A572,SOURCE!B:B,0)+1)),
  VALUE(INDEX(SOURCE!B:B,MATCH(A572,SOURCE!B:B,0)+1)),
  "")</f>
        <v>549</v>
      </c>
      <c r="D572" s="265" t="str">
        <f aca="false">IF(A572&lt;&gt;INT(A572),B572,
IF(A572&lt;0,VLOOKUP(A572,lookups!A$1:B$25,2,0),
IF(ISNA(B572),"",
IF(OR(ISBLANK(A572),ISNA(B572),B572=0),
"",
"#define "&amp;
VLOOKUP(A572,SOURCE!B:S,15,0)&amp;IF(lookups!$N$2-LEN(VLOOKUP(A572,SOURCE!B:S,15,0))&gt;=0,REPT(" ",lookups!$N$2-LEN(VLOOKUP(A572,SOURCE!B:S,15,0))),"")&amp;
TEXT(A572,"???0")&amp;IF(VLOOKUP(A572,SOURCE!B:S,16,0)="","","   "&amp;VLOOKUP(A572,SOURCE!B:S,16,0)
))))
)</f>
        <v>#define ITM_8                        548</v>
      </c>
    </row>
    <row r="573" customFormat="false" ht="15.75" hidden="false" customHeight="false" outlineLevel="0" collapsed="false">
      <c r="A573" s="0" t="n">
        <f aca="false">C572</f>
        <v>549</v>
      </c>
      <c r="B573" s="0" t="str">
        <f aca="false">VLOOKUP(A573,SOURCE!B:S,15,0)</f>
        <v>ITM_9</v>
      </c>
      <c r="C573" s="0" t="n">
        <f aca="false">IF(
ISNUMBER(INDEX(SOURCE!B:B,MATCH(A573,SOURCE!B:B,0)+1)),
  VALUE(INDEX(SOURCE!B:B,MATCH(A573,SOURCE!B:B,0)+1)),
  "")</f>
        <v>550</v>
      </c>
      <c r="D573" s="265" t="str">
        <f aca="false">IF(A573&lt;&gt;INT(A573),B573,
IF(A573&lt;0,VLOOKUP(A573,lookups!A$1:B$25,2,0),
IF(ISNA(B573),"",
IF(OR(ISBLANK(A573),ISNA(B573),B573=0),
"",
"#define "&amp;
VLOOKUP(A573,SOURCE!B:S,15,0)&amp;IF(lookups!$N$2-LEN(VLOOKUP(A573,SOURCE!B:S,15,0))&gt;=0,REPT(" ",lookups!$N$2-LEN(VLOOKUP(A573,SOURCE!B:S,15,0))),"")&amp;
TEXT(A573,"???0")&amp;IF(VLOOKUP(A573,SOURCE!B:S,16,0)="","","   "&amp;VLOOKUP(A573,SOURCE!B:S,16,0)
))))
)</f>
        <v>#define ITM_9                        549</v>
      </c>
    </row>
    <row r="574" customFormat="false" ht="15.75" hidden="false" customHeight="false" outlineLevel="0" collapsed="false">
      <c r="A574" s="0" t="n">
        <f aca="false">C573</f>
        <v>550</v>
      </c>
      <c r="B574" s="0" t="str">
        <f aca="false">VLOOKUP(A574,SOURCE!B:S,15,0)</f>
        <v>ITM_A</v>
      </c>
      <c r="C574" s="0" t="n">
        <f aca="false">IF(
ISNUMBER(INDEX(SOURCE!B:B,MATCH(A574,SOURCE!B:B,0)+1)),
  VALUE(INDEX(SOURCE!B:B,MATCH(A574,SOURCE!B:B,0)+1)),
  "")</f>
        <v>551</v>
      </c>
      <c r="D574" s="265" t="str">
        <f aca="false">IF(A574&lt;&gt;INT(A574),B574,
IF(A574&lt;0,VLOOKUP(A574,lookups!A$1:B$25,2,0),
IF(ISNA(B574),"",
IF(OR(ISBLANK(A574),ISNA(B574),B574=0),
"",
"#define "&amp;
VLOOKUP(A574,SOURCE!B:S,15,0)&amp;IF(lookups!$N$2-LEN(VLOOKUP(A574,SOURCE!B:S,15,0))&gt;=0,REPT(" ",lookups!$N$2-LEN(VLOOKUP(A574,SOURCE!B:S,15,0))),"")&amp;
TEXT(A574,"???0")&amp;IF(VLOOKUP(A574,SOURCE!B:S,16,0)="","","   "&amp;VLOOKUP(A574,SOURCE!B:S,16,0)
))))
)</f>
        <v>#define ITM_A                        550</v>
      </c>
    </row>
    <row r="575" customFormat="false" ht="15.75" hidden="false" customHeight="false" outlineLevel="0" collapsed="false">
      <c r="A575" s="0" t="n">
        <f aca="false">C574</f>
        <v>551</v>
      </c>
      <c r="B575" s="0" t="str">
        <f aca="false">VLOOKUP(A575,SOURCE!B:S,15,0)</f>
        <v>ITM_B</v>
      </c>
      <c r="C575" s="0" t="n">
        <f aca="false">IF(
ISNUMBER(INDEX(SOURCE!B:B,MATCH(A575,SOURCE!B:B,0)+1)),
  VALUE(INDEX(SOURCE!B:B,MATCH(A575,SOURCE!B:B,0)+1)),
  "")</f>
        <v>552</v>
      </c>
      <c r="D575" s="265" t="str">
        <f aca="false">IF(A575&lt;&gt;INT(A575),B575,
IF(A575&lt;0,VLOOKUP(A575,lookups!A$1:B$25,2,0),
IF(ISNA(B575),"",
IF(OR(ISBLANK(A575),ISNA(B575),B575=0),
"",
"#define "&amp;
VLOOKUP(A575,SOURCE!B:S,15,0)&amp;IF(lookups!$N$2-LEN(VLOOKUP(A575,SOURCE!B:S,15,0))&gt;=0,REPT(" ",lookups!$N$2-LEN(VLOOKUP(A575,SOURCE!B:S,15,0))),"")&amp;
TEXT(A575,"???0")&amp;IF(VLOOKUP(A575,SOURCE!B:S,16,0)="","","   "&amp;VLOOKUP(A575,SOURCE!B:S,16,0)
))))
)</f>
        <v>#define ITM_B                        551</v>
      </c>
    </row>
    <row r="576" customFormat="false" ht="15.75" hidden="false" customHeight="false" outlineLevel="0" collapsed="false">
      <c r="A576" s="0" t="n">
        <f aca="false">C575</f>
        <v>552</v>
      </c>
      <c r="B576" s="0" t="str">
        <f aca="false">VLOOKUP(A576,SOURCE!B:S,15,0)</f>
        <v>ITM_C</v>
      </c>
      <c r="C576" s="0" t="n">
        <f aca="false">IF(
ISNUMBER(INDEX(SOURCE!B:B,MATCH(A576,SOURCE!B:B,0)+1)),
  VALUE(INDEX(SOURCE!B:B,MATCH(A576,SOURCE!B:B,0)+1)),
  "")</f>
        <v>553</v>
      </c>
      <c r="D576" s="265" t="str">
        <f aca="false">IF(A576&lt;&gt;INT(A576),B576,
IF(A576&lt;0,VLOOKUP(A576,lookups!A$1:B$25,2,0),
IF(ISNA(B576),"",
IF(OR(ISBLANK(A576),ISNA(B576),B576=0),
"",
"#define "&amp;
VLOOKUP(A576,SOURCE!B:S,15,0)&amp;IF(lookups!$N$2-LEN(VLOOKUP(A576,SOURCE!B:S,15,0))&gt;=0,REPT(" ",lookups!$N$2-LEN(VLOOKUP(A576,SOURCE!B:S,15,0))),"")&amp;
TEXT(A576,"???0")&amp;IF(VLOOKUP(A576,SOURCE!B:S,16,0)="","","   "&amp;VLOOKUP(A576,SOURCE!B:S,16,0)
))))
)</f>
        <v>#define ITM_C                        552</v>
      </c>
    </row>
    <row r="577" customFormat="false" ht="15.75" hidden="false" customHeight="false" outlineLevel="0" collapsed="false">
      <c r="A577" s="0" t="n">
        <f aca="false">C576</f>
        <v>553</v>
      </c>
      <c r="B577" s="0" t="str">
        <f aca="false">VLOOKUP(A577,SOURCE!B:S,15,0)</f>
        <v>ITM_D</v>
      </c>
      <c r="C577" s="0" t="n">
        <f aca="false">IF(
ISNUMBER(INDEX(SOURCE!B:B,MATCH(A577,SOURCE!B:B,0)+1)),
  VALUE(INDEX(SOURCE!B:B,MATCH(A577,SOURCE!B:B,0)+1)),
  "")</f>
        <v>554</v>
      </c>
      <c r="D577" s="265" t="str">
        <f aca="false">IF(A577&lt;&gt;INT(A577),B577,
IF(A577&lt;0,VLOOKUP(A577,lookups!A$1:B$25,2,0),
IF(ISNA(B577),"",
IF(OR(ISBLANK(A577),ISNA(B577),B577=0),
"",
"#define "&amp;
VLOOKUP(A577,SOURCE!B:S,15,0)&amp;IF(lookups!$N$2-LEN(VLOOKUP(A577,SOURCE!B:S,15,0))&gt;=0,REPT(" ",lookups!$N$2-LEN(VLOOKUP(A577,SOURCE!B:S,15,0))),"")&amp;
TEXT(A577,"???0")&amp;IF(VLOOKUP(A577,SOURCE!B:S,16,0)="","","   "&amp;VLOOKUP(A577,SOURCE!B:S,16,0)
))))
)</f>
        <v>#define ITM_D                        553</v>
      </c>
    </row>
    <row r="578" customFormat="false" ht="15.75" hidden="false" customHeight="false" outlineLevel="0" collapsed="false">
      <c r="A578" s="0" t="n">
        <f aca="false">C577</f>
        <v>554</v>
      </c>
      <c r="B578" s="0" t="str">
        <f aca="false">VLOOKUP(A578,SOURCE!B:S,15,0)</f>
        <v>ITM_E</v>
      </c>
      <c r="C578" s="0" t="n">
        <f aca="false">IF(
ISNUMBER(INDEX(SOURCE!B:B,MATCH(A578,SOURCE!B:B,0)+1)),
  VALUE(INDEX(SOURCE!B:B,MATCH(A578,SOURCE!B:B,0)+1)),
  "")</f>
        <v>555</v>
      </c>
      <c r="D578" s="265" t="str">
        <f aca="false">IF(A578&lt;&gt;INT(A578),B578,
IF(A578&lt;0,VLOOKUP(A578,lookups!A$1:B$25,2,0),
IF(ISNA(B578),"",
IF(OR(ISBLANK(A578),ISNA(B578),B578=0),
"",
"#define "&amp;
VLOOKUP(A578,SOURCE!B:S,15,0)&amp;IF(lookups!$N$2-LEN(VLOOKUP(A578,SOURCE!B:S,15,0))&gt;=0,REPT(" ",lookups!$N$2-LEN(VLOOKUP(A578,SOURCE!B:S,15,0))),"")&amp;
TEXT(A578,"???0")&amp;IF(VLOOKUP(A578,SOURCE!B:S,16,0)="","","   "&amp;VLOOKUP(A578,SOURCE!B:S,16,0)
))))
)</f>
        <v>#define ITM_E                        554</v>
      </c>
    </row>
    <row r="579" customFormat="false" ht="15.75" hidden="false" customHeight="false" outlineLevel="0" collapsed="false">
      <c r="A579" s="0" t="n">
        <f aca="false">C578</f>
        <v>555</v>
      </c>
      <c r="B579" s="0" t="str">
        <f aca="false">VLOOKUP(A579,SOURCE!B:S,15,0)</f>
        <v>ITM_F</v>
      </c>
      <c r="C579" s="0" t="n">
        <f aca="false">IF(
ISNUMBER(INDEX(SOURCE!B:B,MATCH(A579,SOURCE!B:B,0)+1)),
  VALUE(INDEX(SOURCE!B:B,MATCH(A579,SOURCE!B:B,0)+1)),
  "")</f>
        <v>556</v>
      </c>
      <c r="D579" s="265" t="str">
        <f aca="false">IF(A579&lt;&gt;INT(A579),B579,
IF(A579&lt;0,VLOOKUP(A579,lookups!A$1:B$25,2,0),
IF(ISNA(B579),"",
IF(OR(ISBLANK(A579),ISNA(B579),B579=0),
"",
"#define "&amp;
VLOOKUP(A579,SOURCE!B:S,15,0)&amp;IF(lookups!$N$2-LEN(VLOOKUP(A579,SOURCE!B:S,15,0))&gt;=0,REPT(" ",lookups!$N$2-LEN(VLOOKUP(A579,SOURCE!B:S,15,0))),"")&amp;
TEXT(A579,"???0")&amp;IF(VLOOKUP(A579,SOURCE!B:S,16,0)="","","   "&amp;VLOOKUP(A579,SOURCE!B:S,16,0)
))))
)</f>
        <v>#define ITM_F                        555</v>
      </c>
    </row>
    <row r="580" customFormat="false" ht="15.75" hidden="false" customHeight="false" outlineLevel="0" collapsed="false">
      <c r="A580" s="0" t="n">
        <f aca="false">C579</f>
        <v>556</v>
      </c>
      <c r="B580" s="0" t="str">
        <f aca="false">VLOOKUP(A580,SOURCE!B:S,15,0)</f>
        <v>ITM_G</v>
      </c>
      <c r="C580" s="0" t="n">
        <f aca="false">IF(
ISNUMBER(INDEX(SOURCE!B:B,MATCH(A580,SOURCE!B:B,0)+1)),
  VALUE(INDEX(SOURCE!B:B,MATCH(A580,SOURCE!B:B,0)+1)),
  "")</f>
        <v>557</v>
      </c>
      <c r="D580" s="265" t="str">
        <f aca="false">IF(A580&lt;&gt;INT(A580),B580,
IF(A580&lt;0,VLOOKUP(A580,lookups!A$1:B$25,2,0),
IF(ISNA(B580),"",
IF(OR(ISBLANK(A580),ISNA(B580),B580=0),
"",
"#define "&amp;
VLOOKUP(A580,SOURCE!B:S,15,0)&amp;IF(lookups!$N$2-LEN(VLOOKUP(A580,SOURCE!B:S,15,0))&gt;=0,REPT(" ",lookups!$N$2-LEN(VLOOKUP(A580,SOURCE!B:S,15,0))),"")&amp;
TEXT(A580,"???0")&amp;IF(VLOOKUP(A580,SOURCE!B:S,16,0)="","","   "&amp;VLOOKUP(A580,SOURCE!B:S,16,0)
))))
)</f>
        <v>#define ITM_G                        556</v>
      </c>
    </row>
    <row r="581" customFormat="false" ht="15.75" hidden="false" customHeight="false" outlineLevel="0" collapsed="false">
      <c r="A581" s="0" t="n">
        <f aca="false">C580</f>
        <v>557</v>
      </c>
      <c r="B581" s="0" t="str">
        <f aca="false">VLOOKUP(A581,SOURCE!B:S,15,0)</f>
        <v>ITM_H</v>
      </c>
      <c r="C581" s="0" t="n">
        <f aca="false">IF(
ISNUMBER(INDEX(SOURCE!B:B,MATCH(A581,SOURCE!B:B,0)+1)),
  VALUE(INDEX(SOURCE!B:B,MATCH(A581,SOURCE!B:B,0)+1)),
  "")</f>
        <v>558</v>
      </c>
      <c r="D581" s="265" t="str">
        <f aca="false">IF(A581&lt;&gt;INT(A581),B581,
IF(A581&lt;0,VLOOKUP(A581,lookups!A$1:B$25,2,0),
IF(ISNA(B581),"",
IF(OR(ISBLANK(A581),ISNA(B581),B581=0),
"",
"#define "&amp;
VLOOKUP(A581,SOURCE!B:S,15,0)&amp;IF(lookups!$N$2-LEN(VLOOKUP(A581,SOURCE!B:S,15,0))&gt;=0,REPT(" ",lookups!$N$2-LEN(VLOOKUP(A581,SOURCE!B:S,15,0))),"")&amp;
TEXT(A581,"???0")&amp;IF(VLOOKUP(A581,SOURCE!B:S,16,0)="","","   "&amp;VLOOKUP(A581,SOURCE!B:S,16,0)
))))
)</f>
        <v>#define ITM_H                        557</v>
      </c>
    </row>
    <row r="582" customFormat="false" ht="15.75" hidden="false" customHeight="false" outlineLevel="0" collapsed="false">
      <c r="A582" s="0" t="n">
        <f aca="false">C581</f>
        <v>558</v>
      </c>
      <c r="B582" s="0" t="str">
        <f aca="false">VLOOKUP(A582,SOURCE!B:S,15,0)</f>
        <v>ITM_I</v>
      </c>
      <c r="C582" s="0" t="n">
        <f aca="false">IF(
ISNUMBER(INDEX(SOURCE!B:B,MATCH(A582,SOURCE!B:B,0)+1)),
  VALUE(INDEX(SOURCE!B:B,MATCH(A582,SOURCE!B:B,0)+1)),
  "")</f>
        <v>559</v>
      </c>
      <c r="D582" s="265" t="str">
        <f aca="false">IF(A582&lt;&gt;INT(A582),B582,
IF(A582&lt;0,VLOOKUP(A582,lookups!A$1:B$25,2,0),
IF(ISNA(B582),"",
IF(OR(ISBLANK(A582),ISNA(B582),B582=0),
"",
"#define "&amp;
VLOOKUP(A582,SOURCE!B:S,15,0)&amp;IF(lookups!$N$2-LEN(VLOOKUP(A582,SOURCE!B:S,15,0))&gt;=0,REPT(" ",lookups!$N$2-LEN(VLOOKUP(A582,SOURCE!B:S,15,0))),"")&amp;
TEXT(A582,"???0")&amp;IF(VLOOKUP(A582,SOURCE!B:S,16,0)="","","   "&amp;VLOOKUP(A582,SOURCE!B:S,16,0)
))))
)</f>
        <v>#define ITM_I                        558</v>
      </c>
    </row>
    <row r="583" customFormat="false" ht="15.75" hidden="false" customHeight="false" outlineLevel="0" collapsed="false">
      <c r="A583" s="0" t="n">
        <f aca="false">C582</f>
        <v>559</v>
      </c>
      <c r="B583" s="0" t="str">
        <f aca="false">VLOOKUP(A583,SOURCE!B:S,15,0)</f>
        <v>ITM_J</v>
      </c>
      <c r="C583" s="0" t="n">
        <f aca="false">IF(
ISNUMBER(INDEX(SOURCE!B:B,MATCH(A583,SOURCE!B:B,0)+1)),
  VALUE(INDEX(SOURCE!B:B,MATCH(A583,SOURCE!B:B,0)+1)),
  "")</f>
        <v>560</v>
      </c>
      <c r="D583" s="265" t="str">
        <f aca="false">IF(A583&lt;&gt;INT(A583),B583,
IF(A583&lt;0,VLOOKUP(A583,lookups!A$1:B$25,2,0),
IF(ISNA(B583),"",
IF(OR(ISBLANK(A583),ISNA(B583),B583=0),
"",
"#define "&amp;
VLOOKUP(A583,SOURCE!B:S,15,0)&amp;IF(lookups!$N$2-LEN(VLOOKUP(A583,SOURCE!B:S,15,0))&gt;=0,REPT(" ",lookups!$N$2-LEN(VLOOKUP(A583,SOURCE!B:S,15,0))),"")&amp;
TEXT(A583,"???0")&amp;IF(VLOOKUP(A583,SOURCE!B:S,16,0)="","","   "&amp;VLOOKUP(A583,SOURCE!B:S,16,0)
))))
)</f>
        <v>#define ITM_J                        559</v>
      </c>
    </row>
    <row r="584" customFormat="false" ht="15.75" hidden="false" customHeight="false" outlineLevel="0" collapsed="false">
      <c r="A584" s="0" t="n">
        <f aca="false">C583</f>
        <v>560</v>
      </c>
      <c r="B584" s="0" t="str">
        <f aca="false">VLOOKUP(A584,SOURCE!B:S,15,0)</f>
        <v>ITM_K</v>
      </c>
      <c r="C584" s="0" t="n">
        <f aca="false">IF(
ISNUMBER(INDEX(SOURCE!B:B,MATCH(A584,SOURCE!B:B,0)+1)),
  VALUE(INDEX(SOURCE!B:B,MATCH(A584,SOURCE!B:B,0)+1)),
  "")</f>
        <v>561</v>
      </c>
      <c r="D584" s="265" t="str">
        <f aca="false">IF(A584&lt;&gt;INT(A584),B584,
IF(A584&lt;0,VLOOKUP(A584,lookups!A$1:B$25,2,0),
IF(ISNA(B584),"",
IF(OR(ISBLANK(A584),ISNA(B584),B584=0),
"",
"#define "&amp;
VLOOKUP(A584,SOURCE!B:S,15,0)&amp;IF(lookups!$N$2-LEN(VLOOKUP(A584,SOURCE!B:S,15,0))&gt;=0,REPT(" ",lookups!$N$2-LEN(VLOOKUP(A584,SOURCE!B:S,15,0))),"")&amp;
TEXT(A584,"???0")&amp;IF(VLOOKUP(A584,SOURCE!B:S,16,0)="","","   "&amp;VLOOKUP(A584,SOURCE!B:S,16,0)
))))
)</f>
        <v>#define ITM_K                        560</v>
      </c>
    </row>
    <row r="585" customFormat="false" ht="15.75" hidden="false" customHeight="false" outlineLevel="0" collapsed="false">
      <c r="A585" s="0" t="n">
        <f aca="false">C584</f>
        <v>561</v>
      </c>
      <c r="B585" s="0" t="str">
        <f aca="false">VLOOKUP(A585,SOURCE!B:S,15,0)</f>
        <v>ITM_L</v>
      </c>
      <c r="C585" s="0" t="n">
        <f aca="false">IF(
ISNUMBER(INDEX(SOURCE!B:B,MATCH(A585,SOURCE!B:B,0)+1)),
  VALUE(INDEX(SOURCE!B:B,MATCH(A585,SOURCE!B:B,0)+1)),
  "")</f>
        <v>562</v>
      </c>
      <c r="D585" s="265" t="str">
        <f aca="false">IF(A585&lt;&gt;INT(A585),B585,
IF(A585&lt;0,VLOOKUP(A585,lookups!A$1:B$25,2,0),
IF(ISNA(B585),"",
IF(OR(ISBLANK(A585),ISNA(B585),B585=0),
"",
"#define "&amp;
VLOOKUP(A585,SOURCE!B:S,15,0)&amp;IF(lookups!$N$2-LEN(VLOOKUP(A585,SOURCE!B:S,15,0))&gt;=0,REPT(" ",lookups!$N$2-LEN(VLOOKUP(A585,SOURCE!B:S,15,0))),"")&amp;
TEXT(A585,"???0")&amp;IF(VLOOKUP(A585,SOURCE!B:S,16,0)="","","   "&amp;VLOOKUP(A585,SOURCE!B:S,16,0)
))))
)</f>
        <v>#define ITM_L                        561</v>
      </c>
    </row>
    <row r="586" customFormat="false" ht="15.75" hidden="false" customHeight="false" outlineLevel="0" collapsed="false">
      <c r="A586" s="0" t="n">
        <f aca="false">C585</f>
        <v>562</v>
      </c>
      <c r="B586" s="0" t="str">
        <f aca="false">VLOOKUP(A586,SOURCE!B:S,15,0)</f>
        <v>ITM_M</v>
      </c>
      <c r="C586" s="0" t="n">
        <f aca="false">IF(
ISNUMBER(INDEX(SOURCE!B:B,MATCH(A586,SOURCE!B:B,0)+1)),
  VALUE(INDEX(SOURCE!B:B,MATCH(A586,SOURCE!B:B,0)+1)),
  "")</f>
        <v>563</v>
      </c>
      <c r="D586" s="265" t="str">
        <f aca="false">IF(A586&lt;&gt;INT(A586),B586,
IF(A586&lt;0,VLOOKUP(A586,lookups!A$1:B$25,2,0),
IF(ISNA(B586),"",
IF(OR(ISBLANK(A586),ISNA(B586),B586=0),
"",
"#define "&amp;
VLOOKUP(A586,SOURCE!B:S,15,0)&amp;IF(lookups!$N$2-LEN(VLOOKUP(A586,SOURCE!B:S,15,0))&gt;=0,REPT(" ",lookups!$N$2-LEN(VLOOKUP(A586,SOURCE!B:S,15,0))),"")&amp;
TEXT(A586,"???0")&amp;IF(VLOOKUP(A586,SOURCE!B:S,16,0)="","","   "&amp;VLOOKUP(A586,SOURCE!B:S,16,0)
))))
)</f>
        <v>#define ITM_M                        562</v>
      </c>
    </row>
    <row r="587" customFormat="false" ht="15.75" hidden="false" customHeight="false" outlineLevel="0" collapsed="false">
      <c r="A587" s="0" t="n">
        <f aca="false">C586</f>
        <v>563</v>
      </c>
      <c r="B587" s="0" t="str">
        <f aca="false">VLOOKUP(A587,SOURCE!B:S,15,0)</f>
        <v>ITM_N</v>
      </c>
      <c r="C587" s="0" t="n">
        <f aca="false">IF(
ISNUMBER(INDEX(SOURCE!B:B,MATCH(A587,SOURCE!B:B,0)+1)),
  VALUE(INDEX(SOURCE!B:B,MATCH(A587,SOURCE!B:B,0)+1)),
  "")</f>
        <v>564</v>
      </c>
      <c r="D587" s="265" t="str">
        <f aca="false">IF(A587&lt;&gt;INT(A587),B587,
IF(A587&lt;0,VLOOKUP(A587,lookups!A$1:B$25,2,0),
IF(ISNA(B587),"",
IF(OR(ISBLANK(A587),ISNA(B587),B587=0),
"",
"#define "&amp;
VLOOKUP(A587,SOURCE!B:S,15,0)&amp;IF(lookups!$N$2-LEN(VLOOKUP(A587,SOURCE!B:S,15,0))&gt;=0,REPT(" ",lookups!$N$2-LEN(VLOOKUP(A587,SOURCE!B:S,15,0))),"")&amp;
TEXT(A587,"???0")&amp;IF(VLOOKUP(A587,SOURCE!B:S,16,0)="","","   "&amp;VLOOKUP(A587,SOURCE!B:S,16,0)
))))
)</f>
        <v>#define ITM_N                        563</v>
      </c>
    </row>
    <row r="588" customFormat="false" ht="15.75" hidden="false" customHeight="false" outlineLevel="0" collapsed="false">
      <c r="A588" s="0" t="n">
        <f aca="false">C587</f>
        <v>564</v>
      </c>
      <c r="B588" s="0" t="str">
        <f aca="false">VLOOKUP(A588,SOURCE!B:S,15,0)</f>
        <v>ITM_O</v>
      </c>
      <c r="C588" s="0" t="n">
        <f aca="false">IF(
ISNUMBER(INDEX(SOURCE!B:B,MATCH(A588,SOURCE!B:B,0)+1)),
  VALUE(INDEX(SOURCE!B:B,MATCH(A588,SOURCE!B:B,0)+1)),
  "")</f>
        <v>565</v>
      </c>
      <c r="D588" s="265" t="str">
        <f aca="false">IF(A588&lt;&gt;INT(A588),B588,
IF(A588&lt;0,VLOOKUP(A588,lookups!A$1:B$25,2,0),
IF(ISNA(B588),"",
IF(OR(ISBLANK(A588),ISNA(B588),B588=0),
"",
"#define "&amp;
VLOOKUP(A588,SOURCE!B:S,15,0)&amp;IF(lookups!$N$2-LEN(VLOOKUP(A588,SOURCE!B:S,15,0))&gt;=0,REPT(" ",lookups!$N$2-LEN(VLOOKUP(A588,SOURCE!B:S,15,0))),"")&amp;
TEXT(A588,"???0")&amp;IF(VLOOKUP(A588,SOURCE!B:S,16,0)="","","   "&amp;VLOOKUP(A588,SOURCE!B:S,16,0)
))))
)</f>
        <v>#define ITM_O                        564</v>
      </c>
    </row>
    <row r="589" customFormat="false" ht="15.75" hidden="false" customHeight="false" outlineLevel="0" collapsed="false">
      <c r="A589" s="0" t="n">
        <f aca="false">C588</f>
        <v>565</v>
      </c>
      <c r="B589" s="0" t="str">
        <f aca="false">VLOOKUP(A589,SOURCE!B:S,15,0)</f>
        <v>ITM_P</v>
      </c>
      <c r="C589" s="0" t="n">
        <f aca="false">IF(
ISNUMBER(INDEX(SOURCE!B:B,MATCH(A589,SOURCE!B:B,0)+1)),
  VALUE(INDEX(SOURCE!B:B,MATCH(A589,SOURCE!B:B,0)+1)),
  "")</f>
        <v>566</v>
      </c>
      <c r="D589" s="265" t="str">
        <f aca="false">IF(A589&lt;&gt;INT(A589),B589,
IF(A589&lt;0,VLOOKUP(A589,lookups!A$1:B$25,2,0),
IF(ISNA(B589),"",
IF(OR(ISBLANK(A589),ISNA(B589),B589=0),
"",
"#define "&amp;
VLOOKUP(A589,SOURCE!B:S,15,0)&amp;IF(lookups!$N$2-LEN(VLOOKUP(A589,SOURCE!B:S,15,0))&gt;=0,REPT(" ",lookups!$N$2-LEN(VLOOKUP(A589,SOURCE!B:S,15,0))),"")&amp;
TEXT(A589,"???0")&amp;IF(VLOOKUP(A589,SOURCE!B:S,16,0)="","","   "&amp;VLOOKUP(A589,SOURCE!B:S,16,0)
))))
)</f>
        <v>#define ITM_P                        565</v>
      </c>
    </row>
    <row r="590" customFormat="false" ht="15.75" hidden="false" customHeight="false" outlineLevel="0" collapsed="false">
      <c r="A590" s="0" t="n">
        <f aca="false">C589</f>
        <v>566</v>
      </c>
      <c r="B590" s="0" t="str">
        <f aca="false">VLOOKUP(A590,SOURCE!B:S,15,0)</f>
        <v>ITM_Q</v>
      </c>
      <c r="C590" s="0" t="n">
        <f aca="false">IF(
ISNUMBER(INDEX(SOURCE!B:B,MATCH(A590,SOURCE!B:B,0)+1)),
  VALUE(INDEX(SOURCE!B:B,MATCH(A590,SOURCE!B:B,0)+1)),
  "")</f>
        <v>567</v>
      </c>
      <c r="D590" s="265" t="str">
        <f aca="false">IF(A590&lt;&gt;INT(A590),B590,
IF(A590&lt;0,VLOOKUP(A590,lookups!A$1:B$25,2,0),
IF(ISNA(B590),"",
IF(OR(ISBLANK(A590),ISNA(B590),B590=0),
"",
"#define "&amp;
VLOOKUP(A590,SOURCE!B:S,15,0)&amp;IF(lookups!$N$2-LEN(VLOOKUP(A590,SOURCE!B:S,15,0))&gt;=0,REPT(" ",lookups!$N$2-LEN(VLOOKUP(A590,SOURCE!B:S,15,0))),"")&amp;
TEXT(A590,"???0")&amp;IF(VLOOKUP(A590,SOURCE!B:S,16,0)="","","   "&amp;VLOOKUP(A590,SOURCE!B:S,16,0)
))))
)</f>
        <v>#define ITM_Q                        566</v>
      </c>
    </row>
    <row r="591" customFormat="false" ht="15.75" hidden="false" customHeight="false" outlineLevel="0" collapsed="false">
      <c r="A591" s="0" t="n">
        <f aca="false">C590</f>
        <v>567</v>
      </c>
      <c r="B591" s="0" t="str">
        <f aca="false">VLOOKUP(A591,SOURCE!B:S,15,0)</f>
        <v>ITM_R</v>
      </c>
      <c r="C591" s="0" t="n">
        <f aca="false">IF(
ISNUMBER(INDEX(SOURCE!B:B,MATCH(A591,SOURCE!B:B,0)+1)),
  VALUE(INDEX(SOURCE!B:B,MATCH(A591,SOURCE!B:B,0)+1)),
  "")</f>
        <v>568</v>
      </c>
      <c r="D591" s="265" t="str">
        <f aca="false">IF(A591&lt;&gt;INT(A591),B591,
IF(A591&lt;0,VLOOKUP(A591,lookups!A$1:B$25,2,0),
IF(ISNA(B591),"",
IF(OR(ISBLANK(A591),ISNA(B591),B591=0),
"",
"#define "&amp;
VLOOKUP(A591,SOURCE!B:S,15,0)&amp;IF(lookups!$N$2-LEN(VLOOKUP(A591,SOURCE!B:S,15,0))&gt;=0,REPT(" ",lookups!$N$2-LEN(VLOOKUP(A591,SOURCE!B:S,15,0))),"")&amp;
TEXT(A591,"???0")&amp;IF(VLOOKUP(A591,SOURCE!B:S,16,0)="","","   "&amp;VLOOKUP(A591,SOURCE!B:S,16,0)
))))
)</f>
        <v>#define ITM_R                        567</v>
      </c>
    </row>
    <row r="592" customFormat="false" ht="15.75" hidden="false" customHeight="false" outlineLevel="0" collapsed="false">
      <c r="A592" s="0" t="n">
        <f aca="false">C591</f>
        <v>568</v>
      </c>
      <c r="B592" s="0" t="str">
        <f aca="false">VLOOKUP(A592,SOURCE!B:S,15,0)</f>
        <v>ITM_S</v>
      </c>
      <c r="C592" s="0" t="n">
        <f aca="false">IF(
ISNUMBER(INDEX(SOURCE!B:B,MATCH(A592,SOURCE!B:B,0)+1)),
  VALUE(INDEX(SOURCE!B:B,MATCH(A592,SOURCE!B:B,0)+1)),
  "")</f>
        <v>569</v>
      </c>
      <c r="D592" s="265" t="str">
        <f aca="false">IF(A592&lt;&gt;INT(A592),B592,
IF(A592&lt;0,VLOOKUP(A592,lookups!A$1:B$25,2,0),
IF(ISNA(B592),"",
IF(OR(ISBLANK(A592),ISNA(B592),B592=0),
"",
"#define "&amp;
VLOOKUP(A592,SOURCE!B:S,15,0)&amp;IF(lookups!$N$2-LEN(VLOOKUP(A592,SOURCE!B:S,15,0))&gt;=0,REPT(" ",lookups!$N$2-LEN(VLOOKUP(A592,SOURCE!B:S,15,0))),"")&amp;
TEXT(A592,"???0")&amp;IF(VLOOKUP(A592,SOURCE!B:S,16,0)="","","   "&amp;VLOOKUP(A592,SOURCE!B:S,16,0)
))))
)</f>
        <v>#define ITM_S                        568</v>
      </c>
    </row>
    <row r="593" customFormat="false" ht="15.75" hidden="false" customHeight="false" outlineLevel="0" collapsed="false">
      <c r="A593" s="0" t="n">
        <f aca="false">C592</f>
        <v>569</v>
      </c>
      <c r="B593" s="0" t="str">
        <f aca="false">VLOOKUP(A593,SOURCE!B:S,15,0)</f>
        <v>ITM_T</v>
      </c>
      <c r="C593" s="0" t="n">
        <f aca="false">IF(
ISNUMBER(INDEX(SOURCE!B:B,MATCH(A593,SOURCE!B:B,0)+1)),
  VALUE(INDEX(SOURCE!B:B,MATCH(A593,SOURCE!B:B,0)+1)),
  "")</f>
        <v>570</v>
      </c>
      <c r="D593" s="265" t="str">
        <f aca="false">IF(A593&lt;&gt;INT(A593),B593,
IF(A593&lt;0,VLOOKUP(A593,lookups!A$1:B$25,2,0),
IF(ISNA(B593),"",
IF(OR(ISBLANK(A593),ISNA(B593),B593=0),
"",
"#define "&amp;
VLOOKUP(A593,SOURCE!B:S,15,0)&amp;IF(lookups!$N$2-LEN(VLOOKUP(A593,SOURCE!B:S,15,0))&gt;=0,REPT(" ",lookups!$N$2-LEN(VLOOKUP(A593,SOURCE!B:S,15,0))),"")&amp;
TEXT(A593,"???0")&amp;IF(VLOOKUP(A593,SOURCE!B:S,16,0)="","","   "&amp;VLOOKUP(A593,SOURCE!B:S,16,0)
))))
)</f>
        <v>#define ITM_T                        569</v>
      </c>
    </row>
    <row r="594" customFormat="false" ht="15.75" hidden="false" customHeight="false" outlineLevel="0" collapsed="false">
      <c r="A594" s="0" t="n">
        <f aca="false">C593</f>
        <v>570</v>
      </c>
      <c r="B594" s="0" t="str">
        <f aca="false">VLOOKUP(A594,SOURCE!B:S,15,0)</f>
        <v>ITM_U</v>
      </c>
      <c r="C594" s="0" t="n">
        <f aca="false">IF(
ISNUMBER(INDEX(SOURCE!B:B,MATCH(A594,SOURCE!B:B,0)+1)),
  VALUE(INDEX(SOURCE!B:B,MATCH(A594,SOURCE!B:B,0)+1)),
  "")</f>
        <v>571</v>
      </c>
      <c r="D594" s="265" t="str">
        <f aca="false">IF(A594&lt;&gt;INT(A594),B594,
IF(A594&lt;0,VLOOKUP(A594,lookups!A$1:B$25,2,0),
IF(ISNA(B594),"",
IF(OR(ISBLANK(A594),ISNA(B594),B594=0),
"",
"#define "&amp;
VLOOKUP(A594,SOURCE!B:S,15,0)&amp;IF(lookups!$N$2-LEN(VLOOKUP(A594,SOURCE!B:S,15,0))&gt;=0,REPT(" ",lookups!$N$2-LEN(VLOOKUP(A594,SOURCE!B:S,15,0))),"")&amp;
TEXT(A594,"???0")&amp;IF(VLOOKUP(A594,SOURCE!B:S,16,0)="","","   "&amp;VLOOKUP(A594,SOURCE!B:S,16,0)
))))
)</f>
        <v>#define ITM_U                        570</v>
      </c>
    </row>
    <row r="595" customFormat="false" ht="15.75" hidden="false" customHeight="false" outlineLevel="0" collapsed="false">
      <c r="A595" s="0" t="n">
        <f aca="false">C594</f>
        <v>571</v>
      </c>
      <c r="B595" s="0" t="str">
        <f aca="false">VLOOKUP(A595,SOURCE!B:S,15,0)</f>
        <v>ITM_V</v>
      </c>
      <c r="C595" s="0" t="n">
        <f aca="false">IF(
ISNUMBER(INDEX(SOURCE!B:B,MATCH(A595,SOURCE!B:B,0)+1)),
  VALUE(INDEX(SOURCE!B:B,MATCH(A595,SOURCE!B:B,0)+1)),
  "")</f>
        <v>572</v>
      </c>
      <c r="D595" s="265" t="str">
        <f aca="false">IF(A595&lt;&gt;INT(A595),B595,
IF(A595&lt;0,VLOOKUP(A595,lookups!A$1:B$25,2,0),
IF(ISNA(B595),"",
IF(OR(ISBLANK(A595),ISNA(B595),B595=0),
"",
"#define "&amp;
VLOOKUP(A595,SOURCE!B:S,15,0)&amp;IF(lookups!$N$2-LEN(VLOOKUP(A595,SOURCE!B:S,15,0))&gt;=0,REPT(" ",lookups!$N$2-LEN(VLOOKUP(A595,SOURCE!B:S,15,0))),"")&amp;
TEXT(A595,"???0")&amp;IF(VLOOKUP(A595,SOURCE!B:S,16,0)="","","   "&amp;VLOOKUP(A595,SOURCE!B:S,16,0)
))))
)</f>
        <v>#define ITM_V                        571</v>
      </c>
    </row>
    <row r="596" customFormat="false" ht="15.75" hidden="false" customHeight="false" outlineLevel="0" collapsed="false">
      <c r="A596" s="0" t="n">
        <f aca="false">C595</f>
        <v>572</v>
      </c>
      <c r="B596" s="0" t="str">
        <f aca="false">VLOOKUP(A596,SOURCE!B:S,15,0)</f>
        <v>ITM_W</v>
      </c>
      <c r="C596" s="0" t="n">
        <f aca="false">IF(
ISNUMBER(INDEX(SOURCE!B:B,MATCH(A596,SOURCE!B:B,0)+1)),
  VALUE(INDEX(SOURCE!B:B,MATCH(A596,SOURCE!B:B,0)+1)),
  "")</f>
        <v>573</v>
      </c>
      <c r="D596" s="265" t="str">
        <f aca="false">IF(A596&lt;&gt;INT(A596),B596,
IF(A596&lt;0,VLOOKUP(A596,lookups!A$1:B$25,2,0),
IF(ISNA(B596),"",
IF(OR(ISBLANK(A596),ISNA(B596),B596=0),
"",
"#define "&amp;
VLOOKUP(A596,SOURCE!B:S,15,0)&amp;IF(lookups!$N$2-LEN(VLOOKUP(A596,SOURCE!B:S,15,0))&gt;=0,REPT(" ",lookups!$N$2-LEN(VLOOKUP(A596,SOURCE!B:S,15,0))),"")&amp;
TEXT(A596,"???0")&amp;IF(VLOOKUP(A596,SOURCE!B:S,16,0)="","","   "&amp;VLOOKUP(A596,SOURCE!B:S,16,0)
))))
)</f>
        <v>#define ITM_W                        572</v>
      </c>
    </row>
    <row r="597" customFormat="false" ht="15.75" hidden="false" customHeight="false" outlineLevel="0" collapsed="false">
      <c r="A597" s="0" t="n">
        <f aca="false">C596</f>
        <v>573</v>
      </c>
      <c r="B597" s="0" t="str">
        <f aca="false">VLOOKUP(A597,SOURCE!B:S,15,0)</f>
        <v>ITM_X</v>
      </c>
      <c r="C597" s="0" t="n">
        <f aca="false">IF(
ISNUMBER(INDEX(SOURCE!B:B,MATCH(A597,SOURCE!B:B,0)+1)),
  VALUE(INDEX(SOURCE!B:B,MATCH(A597,SOURCE!B:B,0)+1)),
  "")</f>
        <v>574</v>
      </c>
      <c r="D597" s="265" t="str">
        <f aca="false">IF(A597&lt;&gt;INT(A597),B597,
IF(A597&lt;0,VLOOKUP(A597,lookups!A$1:B$25,2,0),
IF(ISNA(B597),"",
IF(OR(ISBLANK(A597),ISNA(B597),B597=0),
"",
"#define "&amp;
VLOOKUP(A597,SOURCE!B:S,15,0)&amp;IF(lookups!$N$2-LEN(VLOOKUP(A597,SOURCE!B:S,15,0))&gt;=0,REPT(" ",lookups!$N$2-LEN(VLOOKUP(A597,SOURCE!B:S,15,0))),"")&amp;
TEXT(A597,"???0")&amp;IF(VLOOKUP(A597,SOURCE!B:S,16,0)="","","   "&amp;VLOOKUP(A597,SOURCE!B:S,16,0)
))))
)</f>
        <v>#define ITM_X                        573</v>
      </c>
    </row>
    <row r="598" customFormat="false" ht="15.75" hidden="false" customHeight="false" outlineLevel="0" collapsed="false">
      <c r="A598" s="0" t="n">
        <f aca="false">C597</f>
        <v>574</v>
      </c>
      <c r="B598" s="0" t="str">
        <f aca="false">VLOOKUP(A598,SOURCE!B:S,15,0)</f>
        <v>ITM_Y</v>
      </c>
      <c r="C598" s="0" t="n">
        <f aca="false">IF(
ISNUMBER(INDEX(SOURCE!B:B,MATCH(A598,SOURCE!B:B,0)+1)),
  VALUE(INDEX(SOURCE!B:B,MATCH(A598,SOURCE!B:B,0)+1)),
  "")</f>
        <v>575</v>
      </c>
      <c r="D598" s="265" t="str">
        <f aca="false">IF(A598&lt;&gt;INT(A598),B598,
IF(A598&lt;0,VLOOKUP(A598,lookups!A$1:B$25,2,0),
IF(ISNA(B598),"",
IF(OR(ISBLANK(A598),ISNA(B598),B598=0),
"",
"#define "&amp;
VLOOKUP(A598,SOURCE!B:S,15,0)&amp;IF(lookups!$N$2-LEN(VLOOKUP(A598,SOURCE!B:S,15,0))&gt;=0,REPT(" ",lookups!$N$2-LEN(VLOOKUP(A598,SOURCE!B:S,15,0))),"")&amp;
TEXT(A598,"???0")&amp;IF(VLOOKUP(A598,SOURCE!B:S,16,0)="","","   "&amp;VLOOKUP(A598,SOURCE!B:S,16,0)
))))
)</f>
        <v>#define ITM_Y                        574</v>
      </c>
    </row>
    <row r="599" customFormat="false" ht="15.75" hidden="false" customHeight="false" outlineLevel="0" collapsed="false">
      <c r="A599" s="0" t="n">
        <f aca="false">C598</f>
        <v>575</v>
      </c>
      <c r="B599" s="0" t="str">
        <f aca="false">VLOOKUP(A599,SOURCE!B:S,15,0)</f>
        <v>ITM_Z</v>
      </c>
      <c r="C599" s="0" t="n">
        <f aca="false">IF(
ISNUMBER(INDEX(SOURCE!B:B,MATCH(A599,SOURCE!B:B,0)+1)),
  VALUE(INDEX(SOURCE!B:B,MATCH(A599,SOURCE!B:B,0)+1)),
  "")</f>
        <v>576</v>
      </c>
      <c r="D599" s="265" t="str">
        <f aca="false">IF(A599&lt;&gt;INT(A599),B599,
IF(A599&lt;0,VLOOKUP(A599,lookups!A$1:B$25,2,0),
IF(ISNA(B599),"",
IF(OR(ISBLANK(A599),ISNA(B599),B599=0),
"",
"#define "&amp;
VLOOKUP(A599,SOURCE!B:S,15,0)&amp;IF(lookups!$N$2-LEN(VLOOKUP(A599,SOURCE!B:S,15,0))&gt;=0,REPT(" ",lookups!$N$2-LEN(VLOOKUP(A599,SOURCE!B:S,15,0))),"")&amp;
TEXT(A599,"???0")&amp;IF(VLOOKUP(A599,SOURCE!B:S,16,0)="","","   "&amp;VLOOKUP(A599,SOURCE!B:S,16,0)
))))
)</f>
        <v>#define ITM_Z                        575</v>
      </c>
    </row>
    <row r="600" customFormat="false" ht="15.75" hidden="false" customHeight="false" outlineLevel="0" collapsed="false">
      <c r="A600" s="0" t="n">
        <f aca="false">C599</f>
        <v>576</v>
      </c>
      <c r="B600" s="0" t="str">
        <f aca="false">VLOOKUP(A600,SOURCE!B:S,15,0)</f>
        <v>ITM_a</v>
      </c>
      <c r="C600" s="0" t="n">
        <f aca="false">IF(
ISNUMBER(INDEX(SOURCE!B:B,MATCH(A600,SOURCE!B:B,0)+1)),
  VALUE(INDEX(SOURCE!B:B,MATCH(A600,SOURCE!B:B,0)+1)),
  "")</f>
        <v>577</v>
      </c>
      <c r="D600" s="265" t="str">
        <f aca="false">IF(A600&lt;&gt;INT(A600),B600,
IF(A600&lt;0,VLOOKUP(A600,lookups!A$1:B$25,2,0),
IF(ISNA(B600),"",
IF(OR(ISBLANK(A600),ISNA(B600),B600=0),
"",
"#define "&amp;
VLOOKUP(A600,SOURCE!B:S,15,0)&amp;IF(lookups!$N$2-LEN(VLOOKUP(A600,SOURCE!B:S,15,0))&gt;=0,REPT(" ",lookups!$N$2-LEN(VLOOKUP(A600,SOURCE!B:S,15,0))),"")&amp;
TEXT(A600,"???0")&amp;IF(VLOOKUP(A600,SOURCE!B:S,16,0)="","","   "&amp;VLOOKUP(A600,SOURCE!B:S,16,0)
))))
)</f>
        <v>#define ITM_a                        576</v>
      </c>
    </row>
    <row r="601" customFormat="false" ht="15.75" hidden="false" customHeight="false" outlineLevel="0" collapsed="false">
      <c r="A601" s="0" t="n">
        <f aca="false">C600</f>
        <v>577</v>
      </c>
      <c r="B601" s="0" t="str">
        <f aca="false">VLOOKUP(A601,SOURCE!B:S,15,0)</f>
        <v>ITM_b</v>
      </c>
      <c r="C601" s="0" t="n">
        <f aca="false">IF(
ISNUMBER(INDEX(SOURCE!B:B,MATCH(A601,SOURCE!B:B,0)+1)),
  VALUE(INDEX(SOURCE!B:B,MATCH(A601,SOURCE!B:B,0)+1)),
  "")</f>
        <v>578</v>
      </c>
      <c r="D601" s="265" t="str">
        <f aca="false">IF(A601&lt;&gt;INT(A601),B601,
IF(A601&lt;0,VLOOKUP(A601,lookups!A$1:B$25,2,0),
IF(ISNA(B601),"",
IF(OR(ISBLANK(A601),ISNA(B601),B601=0),
"",
"#define "&amp;
VLOOKUP(A601,SOURCE!B:S,15,0)&amp;IF(lookups!$N$2-LEN(VLOOKUP(A601,SOURCE!B:S,15,0))&gt;=0,REPT(" ",lookups!$N$2-LEN(VLOOKUP(A601,SOURCE!B:S,15,0))),"")&amp;
TEXT(A601,"???0")&amp;IF(VLOOKUP(A601,SOURCE!B:S,16,0)="","","   "&amp;VLOOKUP(A601,SOURCE!B:S,16,0)
))))
)</f>
        <v>#define ITM_b                        577</v>
      </c>
    </row>
    <row r="602" customFormat="false" ht="15.75" hidden="false" customHeight="false" outlineLevel="0" collapsed="false">
      <c r="A602" s="0" t="n">
        <f aca="false">C601</f>
        <v>578</v>
      </c>
      <c r="B602" s="0" t="str">
        <f aca="false">VLOOKUP(A602,SOURCE!B:S,15,0)</f>
        <v>ITM_c</v>
      </c>
      <c r="C602" s="0" t="n">
        <f aca="false">IF(
ISNUMBER(INDEX(SOURCE!B:B,MATCH(A602,SOURCE!B:B,0)+1)),
  VALUE(INDEX(SOURCE!B:B,MATCH(A602,SOURCE!B:B,0)+1)),
  "")</f>
        <v>579</v>
      </c>
      <c r="D602" s="265" t="str">
        <f aca="false">IF(A602&lt;&gt;INT(A602),B602,
IF(A602&lt;0,VLOOKUP(A602,lookups!A$1:B$25,2,0),
IF(ISNA(B602),"",
IF(OR(ISBLANK(A602),ISNA(B602),B602=0),
"",
"#define "&amp;
VLOOKUP(A602,SOURCE!B:S,15,0)&amp;IF(lookups!$N$2-LEN(VLOOKUP(A602,SOURCE!B:S,15,0))&gt;=0,REPT(" ",lookups!$N$2-LEN(VLOOKUP(A602,SOURCE!B:S,15,0))),"")&amp;
TEXT(A602,"???0")&amp;IF(VLOOKUP(A602,SOURCE!B:S,16,0)="","","   "&amp;VLOOKUP(A602,SOURCE!B:S,16,0)
))))
)</f>
        <v>#define ITM_c                        578</v>
      </c>
    </row>
    <row r="603" customFormat="false" ht="15.75" hidden="false" customHeight="false" outlineLevel="0" collapsed="false">
      <c r="A603" s="0" t="n">
        <f aca="false">C602</f>
        <v>579</v>
      </c>
      <c r="B603" s="0" t="str">
        <f aca="false">VLOOKUP(A603,SOURCE!B:S,15,0)</f>
        <v>ITM_d</v>
      </c>
      <c r="C603" s="0" t="n">
        <f aca="false">IF(
ISNUMBER(INDEX(SOURCE!B:B,MATCH(A603,SOURCE!B:B,0)+1)),
  VALUE(INDEX(SOURCE!B:B,MATCH(A603,SOURCE!B:B,0)+1)),
  "")</f>
        <v>580</v>
      </c>
      <c r="D603" s="265" t="str">
        <f aca="false">IF(A603&lt;&gt;INT(A603),B603,
IF(A603&lt;0,VLOOKUP(A603,lookups!A$1:B$25,2,0),
IF(ISNA(B603),"",
IF(OR(ISBLANK(A603),ISNA(B603),B603=0),
"",
"#define "&amp;
VLOOKUP(A603,SOURCE!B:S,15,0)&amp;IF(lookups!$N$2-LEN(VLOOKUP(A603,SOURCE!B:S,15,0))&gt;=0,REPT(" ",lookups!$N$2-LEN(VLOOKUP(A603,SOURCE!B:S,15,0))),"")&amp;
TEXT(A603,"???0")&amp;IF(VLOOKUP(A603,SOURCE!B:S,16,0)="","","   "&amp;VLOOKUP(A603,SOURCE!B:S,16,0)
))))
)</f>
        <v>#define ITM_d                        579</v>
      </c>
    </row>
    <row r="604" customFormat="false" ht="15.75" hidden="false" customHeight="false" outlineLevel="0" collapsed="false">
      <c r="A604" s="0" t="n">
        <f aca="false">C603</f>
        <v>580</v>
      </c>
      <c r="B604" s="0" t="str">
        <f aca="false">VLOOKUP(A604,SOURCE!B:S,15,0)</f>
        <v>ITM_e</v>
      </c>
      <c r="C604" s="0" t="n">
        <f aca="false">IF(
ISNUMBER(INDEX(SOURCE!B:B,MATCH(A604,SOURCE!B:B,0)+1)),
  VALUE(INDEX(SOURCE!B:B,MATCH(A604,SOURCE!B:B,0)+1)),
  "")</f>
        <v>581</v>
      </c>
      <c r="D604" s="265" t="str">
        <f aca="false">IF(A604&lt;&gt;INT(A604),B604,
IF(A604&lt;0,VLOOKUP(A604,lookups!A$1:B$25,2,0),
IF(ISNA(B604),"",
IF(OR(ISBLANK(A604),ISNA(B604),B604=0),
"",
"#define "&amp;
VLOOKUP(A604,SOURCE!B:S,15,0)&amp;IF(lookups!$N$2-LEN(VLOOKUP(A604,SOURCE!B:S,15,0))&gt;=0,REPT(" ",lookups!$N$2-LEN(VLOOKUP(A604,SOURCE!B:S,15,0))),"")&amp;
TEXT(A604,"???0")&amp;IF(VLOOKUP(A604,SOURCE!B:S,16,0)="","","   "&amp;VLOOKUP(A604,SOURCE!B:S,16,0)
))))
)</f>
        <v>#define ITM_e                        580</v>
      </c>
    </row>
    <row r="605" customFormat="false" ht="15.75" hidden="false" customHeight="false" outlineLevel="0" collapsed="false">
      <c r="A605" s="0" t="n">
        <f aca="false">C604</f>
        <v>581</v>
      </c>
      <c r="B605" s="0" t="str">
        <f aca="false">VLOOKUP(A605,SOURCE!B:S,15,0)</f>
        <v>ITM_f</v>
      </c>
      <c r="C605" s="0" t="n">
        <f aca="false">IF(
ISNUMBER(INDEX(SOURCE!B:B,MATCH(A605,SOURCE!B:B,0)+1)),
  VALUE(INDEX(SOURCE!B:B,MATCH(A605,SOURCE!B:B,0)+1)),
  "")</f>
        <v>582</v>
      </c>
      <c r="D605" s="265" t="str">
        <f aca="false">IF(A605&lt;&gt;INT(A605),B605,
IF(A605&lt;0,VLOOKUP(A605,lookups!A$1:B$25,2,0),
IF(ISNA(B605),"",
IF(OR(ISBLANK(A605),ISNA(B605),B605=0),
"",
"#define "&amp;
VLOOKUP(A605,SOURCE!B:S,15,0)&amp;IF(lookups!$N$2-LEN(VLOOKUP(A605,SOURCE!B:S,15,0))&gt;=0,REPT(" ",lookups!$N$2-LEN(VLOOKUP(A605,SOURCE!B:S,15,0))),"")&amp;
TEXT(A605,"???0")&amp;IF(VLOOKUP(A605,SOURCE!B:S,16,0)="","","   "&amp;VLOOKUP(A605,SOURCE!B:S,16,0)
))))
)</f>
        <v>#define ITM_f                        581</v>
      </c>
    </row>
    <row r="606" customFormat="false" ht="15.75" hidden="false" customHeight="false" outlineLevel="0" collapsed="false">
      <c r="A606" s="0" t="n">
        <f aca="false">C605</f>
        <v>582</v>
      </c>
      <c r="B606" s="0" t="str">
        <f aca="false">VLOOKUP(A606,SOURCE!B:S,15,0)</f>
        <v>ITM_g</v>
      </c>
      <c r="C606" s="0" t="n">
        <f aca="false">IF(
ISNUMBER(INDEX(SOURCE!B:B,MATCH(A606,SOURCE!B:B,0)+1)),
  VALUE(INDEX(SOURCE!B:B,MATCH(A606,SOURCE!B:B,0)+1)),
  "")</f>
        <v>583</v>
      </c>
      <c r="D606" s="265" t="str">
        <f aca="false">IF(A606&lt;&gt;INT(A606),B606,
IF(A606&lt;0,VLOOKUP(A606,lookups!A$1:B$25,2,0),
IF(ISNA(B606),"",
IF(OR(ISBLANK(A606),ISNA(B606),B606=0),
"",
"#define "&amp;
VLOOKUP(A606,SOURCE!B:S,15,0)&amp;IF(lookups!$N$2-LEN(VLOOKUP(A606,SOURCE!B:S,15,0))&gt;=0,REPT(" ",lookups!$N$2-LEN(VLOOKUP(A606,SOURCE!B:S,15,0))),"")&amp;
TEXT(A606,"???0")&amp;IF(VLOOKUP(A606,SOURCE!B:S,16,0)="","","   "&amp;VLOOKUP(A606,SOURCE!B:S,16,0)
))))
)</f>
        <v>#define ITM_g                        582</v>
      </c>
    </row>
    <row r="607" customFormat="false" ht="15.75" hidden="false" customHeight="false" outlineLevel="0" collapsed="false">
      <c r="A607" s="0" t="n">
        <f aca="false">C606</f>
        <v>583</v>
      </c>
      <c r="B607" s="0" t="str">
        <f aca="false">VLOOKUP(A607,SOURCE!B:S,15,0)</f>
        <v>ITM_h</v>
      </c>
      <c r="C607" s="0" t="n">
        <f aca="false">IF(
ISNUMBER(INDEX(SOURCE!B:B,MATCH(A607,SOURCE!B:B,0)+1)),
  VALUE(INDEX(SOURCE!B:B,MATCH(A607,SOURCE!B:B,0)+1)),
  "")</f>
        <v>584</v>
      </c>
      <c r="D607" s="265" t="str">
        <f aca="false">IF(A607&lt;&gt;INT(A607),B607,
IF(A607&lt;0,VLOOKUP(A607,lookups!A$1:B$25,2,0),
IF(ISNA(B607),"",
IF(OR(ISBLANK(A607),ISNA(B607),B607=0),
"",
"#define "&amp;
VLOOKUP(A607,SOURCE!B:S,15,0)&amp;IF(lookups!$N$2-LEN(VLOOKUP(A607,SOURCE!B:S,15,0))&gt;=0,REPT(" ",lookups!$N$2-LEN(VLOOKUP(A607,SOURCE!B:S,15,0))),"")&amp;
TEXT(A607,"???0")&amp;IF(VLOOKUP(A607,SOURCE!B:S,16,0)="","","   "&amp;VLOOKUP(A607,SOURCE!B:S,16,0)
))))
)</f>
        <v>#define ITM_h                        583</v>
      </c>
    </row>
    <row r="608" customFormat="false" ht="15.75" hidden="false" customHeight="false" outlineLevel="0" collapsed="false">
      <c r="A608" s="0" t="n">
        <f aca="false">C607</f>
        <v>584</v>
      </c>
      <c r="B608" s="0" t="str">
        <f aca="false">VLOOKUP(A608,SOURCE!B:S,15,0)</f>
        <v>ITM_i</v>
      </c>
      <c r="C608" s="0" t="n">
        <f aca="false">IF(
ISNUMBER(INDEX(SOURCE!B:B,MATCH(A608,SOURCE!B:B,0)+1)),
  VALUE(INDEX(SOURCE!B:B,MATCH(A608,SOURCE!B:B,0)+1)),
  "")</f>
        <v>585</v>
      </c>
      <c r="D608" s="265" t="str">
        <f aca="false">IF(A608&lt;&gt;INT(A608),B608,
IF(A608&lt;0,VLOOKUP(A608,lookups!A$1:B$25,2,0),
IF(ISNA(B608),"",
IF(OR(ISBLANK(A608),ISNA(B608),B608=0),
"",
"#define "&amp;
VLOOKUP(A608,SOURCE!B:S,15,0)&amp;IF(lookups!$N$2-LEN(VLOOKUP(A608,SOURCE!B:S,15,0))&gt;=0,REPT(" ",lookups!$N$2-LEN(VLOOKUP(A608,SOURCE!B:S,15,0))),"")&amp;
TEXT(A608,"???0")&amp;IF(VLOOKUP(A608,SOURCE!B:S,16,0)="","","   "&amp;VLOOKUP(A608,SOURCE!B:S,16,0)
))))
)</f>
        <v>#define ITM_i                        584</v>
      </c>
    </row>
    <row r="609" customFormat="false" ht="15.75" hidden="false" customHeight="false" outlineLevel="0" collapsed="false">
      <c r="A609" s="0" t="n">
        <f aca="false">C608</f>
        <v>585</v>
      </c>
      <c r="B609" s="0" t="str">
        <f aca="false">VLOOKUP(A609,SOURCE!B:S,15,0)</f>
        <v>ITM_j</v>
      </c>
      <c r="C609" s="0" t="n">
        <f aca="false">IF(
ISNUMBER(INDEX(SOURCE!B:B,MATCH(A609,SOURCE!B:B,0)+1)),
  VALUE(INDEX(SOURCE!B:B,MATCH(A609,SOURCE!B:B,0)+1)),
  "")</f>
        <v>586</v>
      </c>
      <c r="D609" s="265" t="str">
        <f aca="false">IF(A609&lt;&gt;INT(A609),B609,
IF(A609&lt;0,VLOOKUP(A609,lookups!A$1:B$25,2,0),
IF(ISNA(B609),"",
IF(OR(ISBLANK(A609),ISNA(B609),B609=0),
"",
"#define "&amp;
VLOOKUP(A609,SOURCE!B:S,15,0)&amp;IF(lookups!$N$2-LEN(VLOOKUP(A609,SOURCE!B:S,15,0))&gt;=0,REPT(" ",lookups!$N$2-LEN(VLOOKUP(A609,SOURCE!B:S,15,0))),"")&amp;
TEXT(A609,"???0")&amp;IF(VLOOKUP(A609,SOURCE!B:S,16,0)="","","   "&amp;VLOOKUP(A609,SOURCE!B:S,16,0)
))))
)</f>
        <v>#define ITM_j                        585</v>
      </c>
    </row>
    <row r="610" customFormat="false" ht="15.75" hidden="false" customHeight="false" outlineLevel="0" collapsed="false">
      <c r="A610" s="0" t="n">
        <f aca="false">C609</f>
        <v>586</v>
      </c>
      <c r="B610" s="0" t="str">
        <f aca="false">VLOOKUP(A610,SOURCE!B:S,15,0)</f>
        <v>ITM_k</v>
      </c>
      <c r="C610" s="0" t="n">
        <f aca="false">IF(
ISNUMBER(INDEX(SOURCE!B:B,MATCH(A610,SOURCE!B:B,0)+1)),
  VALUE(INDEX(SOURCE!B:B,MATCH(A610,SOURCE!B:B,0)+1)),
  "")</f>
        <v>587</v>
      </c>
      <c r="D610" s="265" t="str">
        <f aca="false">IF(A610&lt;&gt;INT(A610),B610,
IF(A610&lt;0,VLOOKUP(A610,lookups!A$1:B$25,2,0),
IF(ISNA(B610),"",
IF(OR(ISBLANK(A610),ISNA(B610),B610=0),
"",
"#define "&amp;
VLOOKUP(A610,SOURCE!B:S,15,0)&amp;IF(lookups!$N$2-LEN(VLOOKUP(A610,SOURCE!B:S,15,0))&gt;=0,REPT(" ",lookups!$N$2-LEN(VLOOKUP(A610,SOURCE!B:S,15,0))),"")&amp;
TEXT(A610,"???0")&amp;IF(VLOOKUP(A610,SOURCE!B:S,16,0)="","","   "&amp;VLOOKUP(A610,SOURCE!B:S,16,0)
))))
)</f>
        <v>#define ITM_k                        586</v>
      </c>
    </row>
    <row r="611" customFormat="false" ht="15.75" hidden="false" customHeight="false" outlineLevel="0" collapsed="false">
      <c r="A611" s="0" t="n">
        <f aca="false">C610</f>
        <v>587</v>
      </c>
      <c r="B611" s="0" t="str">
        <f aca="false">VLOOKUP(A611,SOURCE!B:S,15,0)</f>
        <v>ITM_l</v>
      </c>
      <c r="C611" s="0" t="n">
        <f aca="false">IF(
ISNUMBER(INDEX(SOURCE!B:B,MATCH(A611,SOURCE!B:B,0)+1)),
  VALUE(INDEX(SOURCE!B:B,MATCH(A611,SOURCE!B:B,0)+1)),
  "")</f>
        <v>588</v>
      </c>
      <c r="D611" s="265" t="str">
        <f aca="false">IF(A611&lt;&gt;INT(A611),B611,
IF(A611&lt;0,VLOOKUP(A611,lookups!A$1:B$25,2,0),
IF(ISNA(B611),"",
IF(OR(ISBLANK(A611),ISNA(B611),B611=0),
"",
"#define "&amp;
VLOOKUP(A611,SOURCE!B:S,15,0)&amp;IF(lookups!$N$2-LEN(VLOOKUP(A611,SOURCE!B:S,15,0))&gt;=0,REPT(" ",lookups!$N$2-LEN(VLOOKUP(A611,SOURCE!B:S,15,0))),"")&amp;
TEXT(A611,"???0")&amp;IF(VLOOKUP(A611,SOURCE!B:S,16,0)="","","   "&amp;VLOOKUP(A611,SOURCE!B:S,16,0)
))))
)</f>
        <v>#define ITM_l                        587</v>
      </c>
    </row>
    <row r="612" customFormat="false" ht="15.75" hidden="false" customHeight="false" outlineLevel="0" collapsed="false">
      <c r="A612" s="0" t="n">
        <f aca="false">C611</f>
        <v>588</v>
      </c>
      <c r="B612" s="0" t="str">
        <f aca="false">VLOOKUP(A612,SOURCE!B:S,15,0)</f>
        <v>ITM_m</v>
      </c>
      <c r="C612" s="0" t="n">
        <f aca="false">IF(
ISNUMBER(INDEX(SOURCE!B:B,MATCH(A612,SOURCE!B:B,0)+1)),
  VALUE(INDEX(SOURCE!B:B,MATCH(A612,SOURCE!B:B,0)+1)),
  "")</f>
        <v>589</v>
      </c>
      <c r="D612" s="265" t="str">
        <f aca="false">IF(A612&lt;&gt;INT(A612),B612,
IF(A612&lt;0,VLOOKUP(A612,lookups!A$1:B$25,2,0),
IF(ISNA(B612),"",
IF(OR(ISBLANK(A612),ISNA(B612),B612=0),
"",
"#define "&amp;
VLOOKUP(A612,SOURCE!B:S,15,0)&amp;IF(lookups!$N$2-LEN(VLOOKUP(A612,SOURCE!B:S,15,0))&gt;=0,REPT(" ",lookups!$N$2-LEN(VLOOKUP(A612,SOURCE!B:S,15,0))),"")&amp;
TEXT(A612,"???0")&amp;IF(VLOOKUP(A612,SOURCE!B:S,16,0)="","","   "&amp;VLOOKUP(A612,SOURCE!B:S,16,0)
))))
)</f>
        <v>#define ITM_m                        588</v>
      </c>
    </row>
    <row r="613" customFormat="false" ht="15.75" hidden="false" customHeight="false" outlineLevel="0" collapsed="false">
      <c r="A613" s="0" t="n">
        <f aca="false">C612</f>
        <v>589</v>
      </c>
      <c r="B613" s="0" t="str">
        <f aca="false">VLOOKUP(A613,SOURCE!B:S,15,0)</f>
        <v>ITM_n</v>
      </c>
      <c r="C613" s="0" t="n">
        <f aca="false">IF(
ISNUMBER(INDEX(SOURCE!B:B,MATCH(A613,SOURCE!B:B,0)+1)),
  VALUE(INDEX(SOURCE!B:B,MATCH(A613,SOURCE!B:B,0)+1)),
  "")</f>
        <v>590</v>
      </c>
      <c r="D613" s="265" t="str">
        <f aca="false">IF(A613&lt;&gt;INT(A613),B613,
IF(A613&lt;0,VLOOKUP(A613,lookups!A$1:B$25,2,0),
IF(ISNA(B613),"",
IF(OR(ISBLANK(A613),ISNA(B613),B613=0),
"",
"#define "&amp;
VLOOKUP(A613,SOURCE!B:S,15,0)&amp;IF(lookups!$N$2-LEN(VLOOKUP(A613,SOURCE!B:S,15,0))&gt;=0,REPT(" ",lookups!$N$2-LEN(VLOOKUP(A613,SOURCE!B:S,15,0))),"")&amp;
TEXT(A613,"???0")&amp;IF(VLOOKUP(A613,SOURCE!B:S,16,0)="","","   "&amp;VLOOKUP(A613,SOURCE!B:S,16,0)
))))
)</f>
        <v>#define ITM_n                        589</v>
      </c>
    </row>
    <row r="614" customFormat="false" ht="15.75" hidden="false" customHeight="false" outlineLevel="0" collapsed="false">
      <c r="A614" s="0" t="n">
        <f aca="false">C613</f>
        <v>590</v>
      </c>
      <c r="B614" s="0" t="str">
        <f aca="false">VLOOKUP(A614,SOURCE!B:S,15,0)</f>
        <v>ITM_o</v>
      </c>
      <c r="C614" s="0" t="n">
        <f aca="false">IF(
ISNUMBER(INDEX(SOURCE!B:B,MATCH(A614,SOURCE!B:B,0)+1)),
  VALUE(INDEX(SOURCE!B:B,MATCH(A614,SOURCE!B:B,0)+1)),
  "")</f>
        <v>591</v>
      </c>
      <c r="D614" s="265" t="str">
        <f aca="false">IF(A614&lt;&gt;INT(A614),B614,
IF(A614&lt;0,VLOOKUP(A614,lookups!A$1:B$25,2,0),
IF(ISNA(B614),"",
IF(OR(ISBLANK(A614),ISNA(B614),B614=0),
"",
"#define "&amp;
VLOOKUP(A614,SOURCE!B:S,15,0)&amp;IF(lookups!$N$2-LEN(VLOOKUP(A614,SOURCE!B:S,15,0))&gt;=0,REPT(" ",lookups!$N$2-LEN(VLOOKUP(A614,SOURCE!B:S,15,0))),"")&amp;
TEXT(A614,"???0")&amp;IF(VLOOKUP(A614,SOURCE!B:S,16,0)="","","   "&amp;VLOOKUP(A614,SOURCE!B:S,16,0)
))))
)</f>
        <v>#define ITM_o                        590</v>
      </c>
    </row>
    <row r="615" customFormat="false" ht="15.75" hidden="false" customHeight="false" outlineLevel="0" collapsed="false">
      <c r="A615" s="0" t="n">
        <f aca="false">C614</f>
        <v>591</v>
      </c>
      <c r="B615" s="0" t="str">
        <f aca="false">VLOOKUP(A615,SOURCE!B:S,15,0)</f>
        <v>ITM_p</v>
      </c>
      <c r="C615" s="0" t="n">
        <f aca="false">IF(
ISNUMBER(INDEX(SOURCE!B:B,MATCH(A615,SOURCE!B:B,0)+1)),
  VALUE(INDEX(SOURCE!B:B,MATCH(A615,SOURCE!B:B,0)+1)),
  "")</f>
        <v>592</v>
      </c>
      <c r="D615" s="265" t="str">
        <f aca="false">IF(A615&lt;&gt;INT(A615),B615,
IF(A615&lt;0,VLOOKUP(A615,lookups!A$1:B$25,2,0),
IF(ISNA(B615),"",
IF(OR(ISBLANK(A615),ISNA(B615),B615=0),
"",
"#define "&amp;
VLOOKUP(A615,SOURCE!B:S,15,0)&amp;IF(lookups!$N$2-LEN(VLOOKUP(A615,SOURCE!B:S,15,0))&gt;=0,REPT(" ",lookups!$N$2-LEN(VLOOKUP(A615,SOURCE!B:S,15,0))),"")&amp;
TEXT(A615,"???0")&amp;IF(VLOOKUP(A615,SOURCE!B:S,16,0)="","","   "&amp;VLOOKUP(A615,SOURCE!B:S,16,0)
))))
)</f>
        <v>#define ITM_p                        591</v>
      </c>
    </row>
    <row r="616" customFormat="false" ht="15.75" hidden="false" customHeight="false" outlineLevel="0" collapsed="false">
      <c r="A616" s="0" t="n">
        <f aca="false">C615</f>
        <v>592</v>
      </c>
      <c r="B616" s="0" t="str">
        <f aca="false">VLOOKUP(A616,SOURCE!B:S,15,0)</f>
        <v>ITM_q</v>
      </c>
      <c r="C616" s="0" t="n">
        <f aca="false">IF(
ISNUMBER(INDEX(SOURCE!B:B,MATCH(A616,SOURCE!B:B,0)+1)),
  VALUE(INDEX(SOURCE!B:B,MATCH(A616,SOURCE!B:B,0)+1)),
  "")</f>
        <v>593</v>
      </c>
      <c r="D616" s="265" t="str">
        <f aca="false">IF(A616&lt;&gt;INT(A616),B616,
IF(A616&lt;0,VLOOKUP(A616,lookups!A$1:B$25,2,0),
IF(ISNA(B616),"",
IF(OR(ISBLANK(A616),ISNA(B616),B616=0),
"",
"#define "&amp;
VLOOKUP(A616,SOURCE!B:S,15,0)&amp;IF(lookups!$N$2-LEN(VLOOKUP(A616,SOURCE!B:S,15,0))&gt;=0,REPT(" ",lookups!$N$2-LEN(VLOOKUP(A616,SOURCE!B:S,15,0))),"")&amp;
TEXT(A616,"???0")&amp;IF(VLOOKUP(A616,SOURCE!B:S,16,0)="","","   "&amp;VLOOKUP(A616,SOURCE!B:S,16,0)
))))
)</f>
        <v>#define ITM_q                        592</v>
      </c>
    </row>
    <row r="617" customFormat="false" ht="15.75" hidden="false" customHeight="false" outlineLevel="0" collapsed="false">
      <c r="A617" s="0" t="n">
        <f aca="false">C616</f>
        <v>593</v>
      </c>
      <c r="B617" s="0" t="str">
        <f aca="false">VLOOKUP(A617,SOURCE!B:S,15,0)</f>
        <v>ITM_r</v>
      </c>
      <c r="C617" s="0" t="n">
        <f aca="false">IF(
ISNUMBER(INDEX(SOURCE!B:B,MATCH(A617,SOURCE!B:B,0)+1)),
  VALUE(INDEX(SOURCE!B:B,MATCH(A617,SOURCE!B:B,0)+1)),
  "")</f>
        <v>594</v>
      </c>
      <c r="D617" s="265" t="str">
        <f aca="false">IF(A617&lt;&gt;INT(A617),B617,
IF(A617&lt;0,VLOOKUP(A617,lookups!A$1:B$25,2,0),
IF(ISNA(B617),"",
IF(OR(ISBLANK(A617),ISNA(B617),B617=0),
"",
"#define "&amp;
VLOOKUP(A617,SOURCE!B:S,15,0)&amp;IF(lookups!$N$2-LEN(VLOOKUP(A617,SOURCE!B:S,15,0))&gt;=0,REPT(" ",lookups!$N$2-LEN(VLOOKUP(A617,SOURCE!B:S,15,0))),"")&amp;
TEXT(A617,"???0")&amp;IF(VLOOKUP(A617,SOURCE!B:S,16,0)="","","   "&amp;VLOOKUP(A617,SOURCE!B:S,16,0)
))))
)</f>
        <v>#define ITM_r                        593</v>
      </c>
    </row>
    <row r="618" customFormat="false" ht="15.75" hidden="false" customHeight="false" outlineLevel="0" collapsed="false">
      <c r="A618" s="0" t="n">
        <f aca="false">C617</f>
        <v>594</v>
      </c>
      <c r="B618" s="0" t="str">
        <f aca="false">VLOOKUP(A618,SOURCE!B:S,15,0)</f>
        <v>ITM_s</v>
      </c>
      <c r="C618" s="0" t="n">
        <f aca="false">IF(
ISNUMBER(INDEX(SOURCE!B:B,MATCH(A618,SOURCE!B:B,0)+1)),
  VALUE(INDEX(SOURCE!B:B,MATCH(A618,SOURCE!B:B,0)+1)),
  "")</f>
        <v>595</v>
      </c>
      <c r="D618" s="265" t="str">
        <f aca="false">IF(A618&lt;&gt;INT(A618),B618,
IF(A618&lt;0,VLOOKUP(A618,lookups!A$1:B$25,2,0),
IF(ISNA(B618),"",
IF(OR(ISBLANK(A618),ISNA(B618),B618=0),
"",
"#define "&amp;
VLOOKUP(A618,SOURCE!B:S,15,0)&amp;IF(lookups!$N$2-LEN(VLOOKUP(A618,SOURCE!B:S,15,0))&gt;=0,REPT(" ",lookups!$N$2-LEN(VLOOKUP(A618,SOURCE!B:S,15,0))),"")&amp;
TEXT(A618,"???0")&amp;IF(VLOOKUP(A618,SOURCE!B:S,16,0)="","","   "&amp;VLOOKUP(A618,SOURCE!B:S,16,0)
))))
)</f>
        <v>#define ITM_s                        594</v>
      </c>
    </row>
    <row r="619" customFormat="false" ht="15.75" hidden="false" customHeight="false" outlineLevel="0" collapsed="false">
      <c r="A619" s="0" t="n">
        <f aca="false">C618</f>
        <v>595</v>
      </c>
      <c r="B619" s="0" t="str">
        <f aca="false">VLOOKUP(A619,SOURCE!B:S,15,0)</f>
        <v>ITM_t</v>
      </c>
      <c r="C619" s="0" t="n">
        <f aca="false">IF(
ISNUMBER(INDEX(SOURCE!B:B,MATCH(A619,SOURCE!B:B,0)+1)),
  VALUE(INDEX(SOURCE!B:B,MATCH(A619,SOURCE!B:B,0)+1)),
  "")</f>
        <v>596</v>
      </c>
      <c r="D619" s="265" t="str">
        <f aca="false">IF(A619&lt;&gt;INT(A619),B619,
IF(A619&lt;0,VLOOKUP(A619,lookups!A$1:B$25,2,0),
IF(ISNA(B619),"",
IF(OR(ISBLANK(A619),ISNA(B619),B619=0),
"",
"#define "&amp;
VLOOKUP(A619,SOURCE!B:S,15,0)&amp;IF(lookups!$N$2-LEN(VLOOKUP(A619,SOURCE!B:S,15,0))&gt;=0,REPT(" ",lookups!$N$2-LEN(VLOOKUP(A619,SOURCE!B:S,15,0))),"")&amp;
TEXT(A619,"???0")&amp;IF(VLOOKUP(A619,SOURCE!B:S,16,0)="","","   "&amp;VLOOKUP(A619,SOURCE!B:S,16,0)
))))
)</f>
        <v>#define ITM_t                        595</v>
      </c>
    </row>
    <row r="620" customFormat="false" ht="15.75" hidden="false" customHeight="false" outlineLevel="0" collapsed="false">
      <c r="A620" s="0" t="n">
        <f aca="false">C619</f>
        <v>596</v>
      </c>
      <c r="B620" s="0" t="str">
        <f aca="false">VLOOKUP(A620,SOURCE!B:S,15,0)</f>
        <v>ITM_u</v>
      </c>
      <c r="C620" s="0" t="n">
        <f aca="false">IF(
ISNUMBER(INDEX(SOURCE!B:B,MATCH(A620,SOURCE!B:B,0)+1)),
  VALUE(INDEX(SOURCE!B:B,MATCH(A620,SOURCE!B:B,0)+1)),
  "")</f>
        <v>597</v>
      </c>
      <c r="D620" s="265" t="str">
        <f aca="false">IF(A620&lt;&gt;INT(A620),B620,
IF(A620&lt;0,VLOOKUP(A620,lookups!A$1:B$25,2,0),
IF(ISNA(B620),"",
IF(OR(ISBLANK(A620),ISNA(B620),B620=0),
"",
"#define "&amp;
VLOOKUP(A620,SOURCE!B:S,15,0)&amp;IF(lookups!$N$2-LEN(VLOOKUP(A620,SOURCE!B:S,15,0))&gt;=0,REPT(" ",lookups!$N$2-LEN(VLOOKUP(A620,SOURCE!B:S,15,0))),"")&amp;
TEXT(A620,"???0")&amp;IF(VLOOKUP(A620,SOURCE!B:S,16,0)="","","   "&amp;VLOOKUP(A620,SOURCE!B:S,16,0)
))))
)</f>
        <v>#define ITM_u                        596</v>
      </c>
    </row>
    <row r="621" customFormat="false" ht="15.75" hidden="false" customHeight="false" outlineLevel="0" collapsed="false">
      <c r="A621" s="0" t="n">
        <f aca="false">C620</f>
        <v>597</v>
      </c>
      <c r="B621" s="0" t="str">
        <f aca="false">VLOOKUP(A621,SOURCE!B:S,15,0)</f>
        <v>ITM_v</v>
      </c>
      <c r="C621" s="0" t="n">
        <f aca="false">IF(
ISNUMBER(INDEX(SOURCE!B:B,MATCH(A621,SOURCE!B:B,0)+1)),
  VALUE(INDEX(SOURCE!B:B,MATCH(A621,SOURCE!B:B,0)+1)),
  "")</f>
        <v>598</v>
      </c>
      <c r="D621" s="265" t="str">
        <f aca="false">IF(A621&lt;&gt;INT(A621),B621,
IF(A621&lt;0,VLOOKUP(A621,lookups!A$1:B$25,2,0),
IF(ISNA(B621),"",
IF(OR(ISBLANK(A621),ISNA(B621),B621=0),
"",
"#define "&amp;
VLOOKUP(A621,SOURCE!B:S,15,0)&amp;IF(lookups!$N$2-LEN(VLOOKUP(A621,SOURCE!B:S,15,0))&gt;=0,REPT(" ",lookups!$N$2-LEN(VLOOKUP(A621,SOURCE!B:S,15,0))),"")&amp;
TEXT(A621,"???0")&amp;IF(VLOOKUP(A621,SOURCE!B:S,16,0)="","","   "&amp;VLOOKUP(A621,SOURCE!B:S,16,0)
))))
)</f>
        <v>#define ITM_v                        597</v>
      </c>
    </row>
    <row r="622" customFormat="false" ht="15.75" hidden="false" customHeight="false" outlineLevel="0" collapsed="false">
      <c r="A622" s="0" t="n">
        <f aca="false">C621</f>
        <v>598</v>
      </c>
      <c r="B622" s="0" t="str">
        <f aca="false">VLOOKUP(A622,SOURCE!B:S,15,0)</f>
        <v>ITM_w</v>
      </c>
      <c r="C622" s="0" t="n">
        <f aca="false">IF(
ISNUMBER(INDEX(SOURCE!B:B,MATCH(A622,SOURCE!B:B,0)+1)),
  VALUE(INDEX(SOURCE!B:B,MATCH(A622,SOURCE!B:B,0)+1)),
  "")</f>
        <v>599</v>
      </c>
      <c r="D622" s="265" t="str">
        <f aca="false">IF(A622&lt;&gt;INT(A622),B622,
IF(A622&lt;0,VLOOKUP(A622,lookups!A$1:B$25,2,0),
IF(ISNA(B622),"",
IF(OR(ISBLANK(A622),ISNA(B622),B622=0),
"",
"#define "&amp;
VLOOKUP(A622,SOURCE!B:S,15,0)&amp;IF(lookups!$N$2-LEN(VLOOKUP(A622,SOURCE!B:S,15,0))&gt;=0,REPT(" ",lookups!$N$2-LEN(VLOOKUP(A622,SOURCE!B:S,15,0))),"")&amp;
TEXT(A622,"???0")&amp;IF(VLOOKUP(A622,SOURCE!B:S,16,0)="","","   "&amp;VLOOKUP(A622,SOURCE!B:S,16,0)
))))
)</f>
        <v>#define ITM_w                        598</v>
      </c>
    </row>
    <row r="623" customFormat="false" ht="15.75" hidden="false" customHeight="false" outlineLevel="0" collapsed="false">
      <c r="A623" s="0" t="n">
        <f aca="false">C622</f>
        <v>599</v>
      </c>
      <c r="B623" s="0" t="str">
        <f aca="false">VLOOKUP(A623,SOURCE!B:S,15,0)</f>
        <v>ITM_x</v>
      </c>
      <c r="C623" s="0" t="n">
        <f aca="false">IF(
ISNUMBER(INDEX(SOURCE!B:B,MATCH(A623,SOURCE!B:B,0)+1)),
  VALUE(INDEX(SOURCE!B:B,MATCH(A623,SOURCE!B:B,0)+1)),
  "")</f>
        <v>600</v>
      </c>
      <c r="D623" s="265" t="str">
        <f aca="false">IF(A623&lt;&gt;INT(A623),B623,
IF(A623&lt;0,VLOOKUP(A623,lookups!A$1:B$25,2,0),
IF(ISNA(B623),"",
IF(OR(ISBLANK(A623),ISNA(B623),B623=0),
"",
"#define "&amp;
VLOOKUP(A623,SOURCE!B:S,15,0)&amp;IF(lookups!$N$2-LEN(VLOOKUP(A623,SOURCE!B:S,15,0))&gt;=0,REPT(" ",lookups!$N$2-LEN(VLOOKUP(A623,SOURCE!B:S,15,0))),"")&amp;
TEXT(A623,"???0")&amp;IF(VLOOKUP(A623,SOURCE!B:S,16,0)="","","   "&amp;VLOOKUP(A623,SOURCE!B:S,16,0)
))))
)</f>
        <v>#define ITM_x                        599</v>
      </c>
    </row>
    <row r="624" customFormat="false" ht="15.75" hidden="false" customHeight="false" outlineLevel="0" collapsed="false">
      <c r="A624" s="0" t="n">
        <f aca="false">C623</f>
        <v>600</v>
      </c>
      <c r="B624" s="0" t="str">
        <f aca="false">VLOOKUP(A624,SOURCE!B:S,15,0)</f>
        <v>ITM_y</v>
      </c>
      <c r="C624" s="0" t="n">
        <f aca="false">IF(
ISNUMBER(INDEX(SOURCE!B:B,MATCH(A624,SOURCE!B:B,0)+1)),
  VALUE(INDEX(SOURCE!B:B,MATCH(A624,SOURCE!B:B,0)+1)),
  "")</f>
        <v>601</v>
      </c>
      <c r="D624" s="265" t="str">
        <f aca="false">IF(A624&lt;&gt;INT(A624),B624,
IF(A624&lt;0,VLOOKUP(A624,lookups!A$1:B$25,2,0),
IF(ISNA(B624),"",
IF(OR(ISBLANK(A624),ISNA(B624),B624=0),
"",
"#define "&amp;
VLOOKUP(A624,SOURCE!B:S,15,0)&amp;IF(lookups!$N$2-LEN(VLOOKUP(A624,SOURCE!B:S,15,0))&gt;=0,REPT(" ",lookups!$N$2-LEN(VLOOKUP(A624,SOURCE!B:S,15,0))),"")&amp;
TEXT(A624,"???0")&amp;IF(VLOOKUP(A624,SOURCE!B:S,16,0)="","","   "&amp;VLOOKUP(A624,SOURCE!B:S,16,0)
))))
)</f>
        <v>#define ITM_y                        600</v>
      </c>
    </row>
    <row r="625" customFormat="false" ht="15.75" hidden="false" customHeight="false" outlineLevel="0" collapsed="false">
      <c r="A625" s="0" t="n">
        <f aca="false">C624</f>
        <v>601</v>
      </c>
      <c r="B625" s="0" t="str">
        <f aca="false">VLOOKUP(A625,SOURCE!B:S,15,0)</f>
        <v>ITM_z</v>
      </c>
      <c r="C625" s="0" t="n">
        <f aca="false">IF(
ISNUMBER(INDEX(SOURCE!B:B,MATCH(A625,SOURCE!B:B,0)+1)),
  VALUE(INDEX(SOURCE!B:B,MATCH(A625,SOURCE!B:B,0)+1)),
  "")</f>
        <v>602</v>
      </c>
      <c r="D625" s="265" t="str">
        <f aca="false">IF(A625&lt;&gt;INT(A625),B625,
IF(A625&lt;0,VLOOKUP(A625,lookups!A$1:B$25,2,0),
IF(ISNA(B625),"",
IF(OR(ISBLANK(A625),ISNA(B625),B625=0),
"",
"#define "&amp;
VLOOKUP(A625,SOURCE!B:S,15,0)&amp;IF(lookups!$N$2-LEN(VLOOKUP(A625,SOURCE!B:S,15,0))&gt;=0,REPT(" ",lookups!$N$2-LEN(VLOOKUP(A625,SOURCE!B:S,15,0))),"")&amp;
TEXT(A625,"???0")&amp;IF(VLOOKUP(A625,SOURCE!B:S,16,0)="","","   "&amp;VLOOKUP(A625,SOURCE!B:S,16,0)
))))
)</f>
        <v>#define ITM_z                        601</v>
      </c>
    </row>
    <row r="626" customFormat="false" ht="15.75" hidden="false" customHeight="false" outlineLevel="0" collapsed="false">
      <c r="A626" s="0" t="n">
        <f aca="false">C625</f>
        <v>602</v>
      </c>
      <c r="B626" s="0" t="str">
        <f aca="false">VLOOKUP(A626,SOURCE!B:S,15,0)</f>
        <v>ITM_ALPHA</v>
      </c>
      <c r="C626" s="0" t="n">
        <f aca="false">IF(
ISNUMBER(INDEX(SOURCE!B:B,MATCH(A626,SOURCE!B:B,0)+1)),
  VALUE(INDEX(SOURCE!B:B,MATCH(A626,SOURCE!B:B,0)+1)),
  "")</f>
        <v>603</v>
      </c>
      <c r="D626" s="265" t="str">
        <f aca="false">IF(A626&lt;&gt;INT(A626),B626,
IF(A626&lt;0,VLOOKUP(A626,lookups!A$1:B$25,2,0),
IF(ISNA(B626),"",
IF(OR(ISBLANK(A626),ISNA(B626),B626=0),
"",
"#define "&amp;
VLOOKUP(A626,SOURCE!B:S,15,0)&amp;IF(lookups!$N$2-LEN(VLOOKUP(A626,SOURCE!B:S,15,0))&gt;=0,REPT(" ",lookups!$N$2-LEN(VLOOKUP(A626,SOURCE!B:S,15,0))),"")&amp;
TEXT(A626,"???0")&amp;IF(VLOOKUP(A626,SOURCE!B:S,16,0)="","","   "&amp;VLOOKUP(A626,SOURCE!B:S,16,0)
))))
)</f>
        <v>#define ITM_ALPHA                    602</v>
      </c>
    </row>
    <row r="627" customFormat="false" ht="15.75" hidden="false" customHeight="false" outlineLevel="0" collapsed="false">
      <c r="A627" s="0" t="n">
        <f aca="false">C626</f>
        <v>603</v>
      </c>
      <c r="B627" s="0" t="str">
        <f aca="false">VLOOKUP(A627,SOURCE!B:S,15,0)</f>
        <v>ITM_BETA</v>
      </c>
      <c r="C627" s="0" t="n">
        <f aca="false">IF(
ISNUMBER(INDEX(SOURCE!B:B,MATCH(A627,SOURCE!B:B,0)+1)),
  VALUE(INDEX(SOURCE!B:B,MATCH(A627,SOURCE!B:B,0)+1)),
  "")</f>
        <v>604</v>
      </c>
      <c r="D627" s="265" t="str">
        <f aca="false">IF(A627&lt;&gt;INT(A627),B627,
IF(A627&lt;0,VLOOKUP(A627,lookups!A$1:B$25,2,0),
IF(ISNA(B627),"",
IF(OR(ISBLANK(A627),ISNA(B627),B627=0),
"",
"#define "&amp;
VLOOKUP(A627,SOURCE!B:S,15,0)&amp;IF(lookups!$N$2-LEN(VLOOKUP(A627,SOURCE!B:S,15,0))&gt;=0,REPT(" ",lookups!$N$2-LEN(VLOOKUP(A627,SOURCE!B:S,15,0))),"")&amp;
TEXT(A627,"???0")&amp;IF(VLOOKUP(A627,SOURCE!B:S,16,0)="","","   "&amp;VLOOKUP(A627,SOURCE!B:S,16,0)
))))
)</f>
        <v>#define ITM_BETA                     603</v>
      </c>
    </row>
    <row r="628" customFormat="false" ht="15.75" hidden="false" customHeight="false" outlineLevel="0" collapsed="false">
      <c r="A628" s="0" t="n">
        <f aca="false">C627</f>
        <v>604</v>
      </c>
      <c r="B628" s="0" t="str">
        <f aca="false">VLOOKUP(A628,SOURCE!B:S,15,0)</f>
        <v>ITM_GAMMA</v>
      </c>
      <c r="C628" s="0" t="n">
        <f aca="false">IF(
ISNUMBER(INDEX(SOURCE!B:B,MATCH(A628,SOURCE!B:B,0)+1)),
  VALUE(INDEX(SOURCE!B:B,MATCH(A628,SOURCE!B:B,0)+1)),
  "")</f>
        <v>605</v>
      </c>
      <c r="D628" s="265" t="str">
        <f aca="false">IF(A628&lt;&gt;INT(A628),B628,
IF(A628&lt;0,VLOOKUP(A628,lookups!A$1:B$25,2,0),
IF(ISNA(B628),"",
IF(OR(ISBLANK(A628),ISNA(B628),B628=0),
"",
"#define "&amp;
VLOOKUP(A628,SOURCE!B:S,15,0)&amp;IF(lookups!$N$2-LEN(VLOOKUP(A628,SOURCE!B:S,15,0))&gt;=0,REPT(" ",lookups!$N$2-LEN(VLOOKUP(A628,SOURCE!B:S,15,0))),"")&amp;
TEXT(A628,"???0")&amp;IF(VLOOKUP(A628,SOURCE!B:S,16,0)="","","   "&amp;VLOOKUP(A628,SOURCE!B:S,16,0)
))))
)</f>
        <v>#define ITM_GAMMA                    604</v>
      </c>
    </row>
    <row r="629" customFormat="false" ht="15.75" hidden="false" customHeight="false" outlineLevel="0" collapsed="false">
      <c r="A629" s="0" t="n">
        <f aca="false">C628</f>
        <v>605</v>
      </c>
      <c r="B629" s="0" t="str">
        <f aca="false">VLOOKUP(A629,SOURCE!B:S,15,0)</f>
        <v>ITM_DELTA</v>
      </c>
      <c r="C629" s="0" t="n">
        <f aca="false">IF(
ISNUMBER(INDEX(SOURCE!B:B,MATCH(A629,SOURCE!B:B,0)+1)),
  VALUE(INDEX(SOURCE!B:B,MATCH(A629,SOURCE!B:B,0)+1)),
  "")</f>
        <v>606</v>
      </c>
      <c r="D629" s="265" t="str">
        <f aca="false">IF(A629&lt;&gt;INT(A629),B629,
IF(A629&lt;0,VLOOKUP(A629,lookups!A$1:B$25,2,0),
IF(ISNA(B629),"",
IF(OR(ISBLANK(A629),ISNA(B629),B629=0),
"",
"#define "&amp;
VLOOKUP(A629,SOURCE!B:S,15,0)&amp;IF(lookups!$N$2-LEN(VLOOKUP(A629,SOURCE!B:S,15,0))&gt;=0,REPT(" ",lookups!$N$2-LEN(VLOOKUP(A629,SOURCE!B:S,15,0))),"")&amp;
TEXT(A629,"???0")&amp;IF(VLOOKUP(A629,SOURCE!B:S,16,0)="","","   "&amp;VLOOKUP(A629,SOURCE!B:S,16,0)
))))
)</f>
        <v>#define ITM_DELTA                    605</v>
      </c>
    </row>
    <row r="630" customFormat="false" ht="15.75" hidden="false" customHeight="false" outlineLevel="0" collapsed="false">
      <c r="A630" s="0" t="n">
        <f aca="false">C629</f>
        <v>606</v>
      </c>
      <c r="B630" s="0" t="str">
        <f aca="false">VLOOKUP(A630,SOURCE!B:S,15,0)</f>
        <v>ITM_EPSILON</v>
      </c>
      <c r="C630" s="0" t="n">
        <f aca="false">IF(
ISNUMBER(INDEX(SOURCE!B:B,MATCH(A630,SOURCE!B:B,0)+1)),
  VALUE(INDEX(SOURCE!B:B,MATCH(A630,SOURCE!B:B,0)+1)),
  "")</f>
        <v>607</v>
      </c>
      <c r="D630" s="265" t="str">
        <f aca="false">IF(A630&lt;&gt;INT(A630),B630,
IF(A630&lt;0,VLOOKUP(A630,lookups!A$1:B$25,2,0),
IF(ISNA(B630),"",
IF(OR(ISBLANK(A630),ISNA(B630),B630=0),
"",
"#define "&amp;
VLOOKUP(A630,SOURCE!B:S,15,0)&amp;IF(lookups!$N$2-LEN(VLOOKUP(A630,SOURCE!B:S,15,0))&gt;=0,REPT(" ",lookups!$N$2-LEN(VLOOKUP(A630,SOURCE!B:S,15,0))),"")&amp;
TEXT(A630,"???0")&amp;IF(VLOOKUP(A630,SOURCE!B:S,16,0)="","","   "&amp;VLOOKUP(A630,SOURCE!B:S,16,0)
))))
)</f>
        <v>#define ITM_EPSILON                  606</v>
      </c>
    </row>
    <row r="631" customFormat="false" ht="15.75" hidden="false" customHeight="false" outlineLevel="0" collapsed="false">
      <c r="A631" s="0" t="n">
        <f aca="false">C630</f>
        <v>607</v>
      </c>
      <c r="B631" s="0" t="str">
        <f aca="false">VLOOKUP(A631,SOURCE!B:S,15,0)</f>
        <v>ITM_ZETA</v>
      </c>
      <c r="C631" s="0" t="n">
        <f aca="false">IF(
ISNUMBER(INDEX(SOURCE!B:B,MATCH(A631,SOURCE!B:B,0)+1)),
  VALUE(INDEX(SOURCE!B:B,MATCH(A631,SOURCE!B:B,0)+1)),
  "")</f>
        <v>608</v>
      </c>
      <c r="D631" s="265" t="str">
        <f aca="false">IF(A631&lt;&gt;INT(A631),B631,
IF(A631&lt;0,VLOOKUP(A631,lookups!A$1:B$25,2,0),
IF(ISNA(B631),"",
IF(OR(ISBLANK(A631),ISNA(B631),B631=0),
"",
"#define "&amp;
VLOOKUP(A631,SOURCE!B:S,15,0)&amp;IF(lookups!$N$2-LEN(VLOOKUP(A631,SOURCE!B:S,15,0))&gt;=0,REPT(" ",lookups!$N$2-LEN(VLOOKUP(A631,SOURCE!B:S,15,0))),"")&amp;
TEXT(A631,"???0")&amp;IF(VLOOKUP(A631,SOURCE!B:S,16,0)="","","   "&amp;VLOOKUP(A631,SOURCE!B:S,16,0)
))))
)</f>
        <v>#define ITM_ZETA                     607</v>
      </c>
    </row>
    <row r="632" customFormat="false" ht="15.75" hidden="false" customHeight="false" outlineLevel="0" collapsed="false">
      <c r="A632" s="0" t="n">
        <f aca="false">C631</f>
        <v>608</v>
      </c>
      <c r="B632" s="0" t="str">
        <f aca="false">VLOOKUP(A632,SOURCE!B:S,15,0)</f>
        <v>ITM_ETA</v>
      </c>
      <c r="C632" s="0" t="n">
        <f aca="false">IF(
ISNUMBER(INDEX(SOURCE!B:B,MATCH(A632,SOURCE!B:B,0)+1)),
  VALUE(INDEX(SOURCE!B:B,MATCH(A632,SOURCE!B:B,0)+1)),
  "")</f>
        <v>609</v>
      </c>
      <c r="D632" s="265" t="str">
        <f aca="false">IF(A632&lt;&gt;INT(A632),B632,
IF(A632&lt;0,VLOOKUP(A632,lookups!A$1:B$25,2,0),
IF(ISNA(B632),"",
IF(OR(ISBLANK(A632),ISNA(B632),B632=0),
"",
"#define "&amp;
VLOOKUP(A632,SOURCE!B:S,15,0)&amp;IF(lookups!$N$2-LEN(VLOOKUP(A632,SOURCE!B:S,15,0))&gt;=0,REPT(" ",lookups!$N$2-LEN(VLOOKUP(A632,SOURCE!B:S,15,0))),"")&amp;
TEXT(A632,"???0")&amp;IF(VLOOKUP(A632,SOURCE!B:S,16,0)="","","   "&amp;VLOOKUP(A632,SOURCE!B:S,16,0)
))))
)</f>
        <v>#define ITM_ETA                      608</v>
      </c>
    </row>
    <row r="633" customFormat="false" ht="15.75" hidden="false" customHeight="false" outlineLevel="0" collapsed="false">
      <c r="A633" s="0" t="n">
        <f aca="false">C632</f>
        <v>609</v>
      </c>
      <c r="B633" s="0" t="str">
        <f aca="false">VLOOKUP(A633,SOURCE!B:S,15,0)</f>
        <v>ITM_THETA</v>
      </c>
      <c r="C633" s="0" t="n">
        <f aca="false">IF(
ISNUMBER(INDEX(SOURCE!B:B,MATCH(A633,SOURCE!B:B,0)+1)),
  VALUE(INDEX(SOURCE!B:B,MATCH(A633,SOURCE!B:B,0)+1)),
  "")</f>
        <v>610</v>
      </c>
      <c r="D633" s="265" t="str">
        <f aca="false">IF(A633&lt;&gt;INT(A633),B633,
IF(A633&lt;0,VLOOKUP(A633,lookups!A$1:B$25,2,0),
IF(ISNA(B633),"",
IF(OR(ISBLANK(A633),ISNA(B633),B633=0),
"",
"#define "&amp;
VLOOKUP(A633,SOURCE!B:S,15,0)&amp;IF(lookups!$N$2-LEN(VLOOKUP(A633,SOURCE!B:S,15,0))&gt;=0,REPT(" ",lookups!$N$2-LEN(VLOOKUP(A633,SOURCE!B:S,15,0))),"")&amp;
TEXT(A633,"???0")&amp;IF(VLOOKUP(A633,SOURCE!B:S,16,0)="","","   "&amp;VLOOKUP(A633,SOURCE!B:S,16,0)
))))
)</f>
        <v>#define ITM_THETA                    609</v>
      </c>
    </row>
    <row r="634" customFormat="false" ht="15.75" hidden="false" customHeight="false" outlineLevel="0" collapsed="false">
      <c r="A634" s="0" t="n">
        <f aca="false">C633</f>
        <v>610</v>
      </c>
      <c r="B634" s="0" t="str">
        <f aca="false">VLOOKUP(A634,SOURCE!B:S,15,0)</f>
        <v>ITM_IOTA</v>
      </c>
      <c r="C634" s="0" t="n">
        <f aca="false">IF(
ISNUMBER(INDEX(SOURCE!B:B,MATCH(A634,SOURCE!B:B,0)+1)),
  VALUE(INDEX(SOURCE!B:B,MATCH(A634,SOURCE!B:B,0)+1)),
  "")</f>
        <v>611</v>
      </c>
      <c r="D634" s="265" t="str">
        <f aca="false">IF(A634&lt;&gt;INT(A634),B634,
IF(A634&lt;0,VLOOKUP(A634,lookups!A$1:B$25,2,0),
IF(ISNA(B634),"",
IF(OR(ISBLANK(A634),ISNA(B634),B634=0),
"",
"#define "&amp;
VLOOKUP(A634,SOURCE!B:S,15,0)&amp;IF(lookups!$N$2-LEN(VLOOKUP(A634,SOURCE!B:S,15,0))&gt;=0,REPT(" ",lookups!$N$2-LEN(VLOOKUP(A634,SOURCE!B:S,15,0))),"")&amp;
TEXT(A634,"???0")&amp;IF(VLOOKUP(A634,SOURCE!B:S,16,0)="","","   "&amp;VLOOKUP(A634,SOURCE!B:S,16,0)
))))
)</f>
        <v>#define ITM_IOTA                     610</v>
      </c>
    </row>
    <row r="635" customFormat="false" ht="15.75" hidden="false" customHeight="false" outlineLevel="0" collapsed="false">
      <c r="A635" s="0" t="n">
        <f aca="false">C634</f>
        <v>611</v>
      </c>
      <c r="B635" s="0" t="str">
        <f aca="false">VLOOKUP(A635,SOURCE!B:S,15,0)</f>
        <v>ITM_IOTA_DIALYTIKA</v>
      </c>
      <c r="C635" s="0" t="n">
        <f aca="false">IF(
ISNUMBER(INDEX(SOURCE!B:B,MATCH(A635,SOURCE!B:B,0)+1)),
  VALUE(INDEX(SOURCE!B:B,MATCH(A635,SOURCE!B:B,0)+1)),
  "")</f>
        <v>612</v>
      </c>
      <c r="D635" s="265" t="str">
        <f aca="false">IF(A635&lt;&gt;INT(A635),B635,
IF(A635&lt;0,VLOOKUP(A635,lookups!A$1:B$25,2,0),
IF(ISNA(B635),"",
IF(OR(ISBLANK(A635),ISNA(B635),B635=0),
"",
"#define "&amp;
VLOOKUP(A635,SOURCE!B:S,15,0)&amp;IF(lookups!$N$2-LEN(VLOOKUP(A635,SOURCE!B:S,15,0))&gt;=0,REPT(" ",lookups!$N$2-LEN(VLOOKUP(A635,SOURCE!B:S,15,0))),"")&amp;
TEXT(A635,"???0")&amp;IF(VLOOKUP(A635,SOURCE!B:S,16,0)="","","   "&amp;VLOOKUP(A635,SOURCE!B:S,16,0)
))))
)</f>
        <v>#define ITM_IOTA_DIALYTIKA           611</v>
      </c>
    </row>
    <row r="636" customFormat="false" ht="15.75" hidden="false" customHeight="false" outlineLevel="0" collapsed="false">
      <c r="A636" s="0" t="n">
        <f aca="false">C635</f>
        <v>612</v>
      </c>
      <c r="B636" s="0" t="str">
        <f aca="false">VLOOKUP(A636,SOURCE!B:S,15,0)</f>
        <v>ITM_KAPPA</v>
      </c>
      <c r="C636" s="0" t="n">
        <f aca="false">IF(
ISNUMBER(INDEX(SOURCE!B:B,MATCH(A636,SOURCE!B:B,0)+1)),
  VALUE(INDEX(SOURCE!B:B,MATCH(A636,SOURCE!B:B,0)+1)),
  "")</f>
        <v>613</v>
      </c>
      <c r="D636" s="265" t="str">
        <f aca="false">IF(A636&lt;&gt;INT(A636),B636,
IF(A636&lt;0,VLOOKUP(A636,lookups!A$1:B$25,2,0),
IF(ISNA(B636),"",
IF(OR(ISBLANK(A636),ISNA(B636),B636=0),
"",
"#define "&amp;
VLOOKUP(A636,SOURCE!B:S,15,0)&amp;IF(lookups!$N$2-LEN(VLOOKUP(A636,SOURCE!B:S,15,0))&gt;=0,REPT(" ",lookups!$N$2-LEN(VLOOKUP(A636,SOURCE!B:S,15,0))),"")&amp;
TEXT(A636,"???0")&amp;IF(VLOOKUP(A636,SOURCE!B:S,16,0)="","","   "&amp;VLOOKUP(A636,SOURCE!B:S,16,0)
))))
)</f>
        <v>#define ITM_KAPPA                    612</v>
      </c>
    </row>
    <row r="637" customFormat="false" ht="15.75" hidden="false" customHeight="false" outlineLevel="0" collapsed="false">
      <c r="A637" s="0" t="n">
        <f aca="false">C636</f>
        <v>613</v>
      </c>
      <c r="B637" s="0" t="str">
        <f aca="false">VLOOKUP(A637,SOURCE!B:S,15,0)</f>
        <v>ITM_LAMBDA</v>
      </c>
      <c r="C637" s="0" t="n">
        <f aca="false">IF(
ISNUMBER(INDEX(SOURCE!B:B,MATCH(A637,SOURCE!B:B,0)+1)),
  VALUE(INDEX(SOURCE!B:B,MATCH(A637,SOURCE!B:B,0)+1)),
  "")</f>
        <v>614</v>
      </c>
      <c r="D637" s="265" t="str">
        <f aca="false">IF(A637&lt;&gt;INT(A637),B637,
IF(A637&lt;0,VLOOKUP(A637,lookups!A$1:B$25,2,0),
IF(ISNA(B637),"",
IF(OR(ISBLANK(A637),ISNA(B637),B637=0),
"",
"#define "&amp;
VLOOKUP(A637,SOURCE!B:S,15,0)&amp;IF(lookups!$N$2-LEN(VLOOKUP(A637,SOURCE!B:S,15,0))&gt;=0,REPT(" ",lookups!$N$2-LEN(VLOOKUP(A637,SOURCE!B:S,15,0))),"")&amp;
TEXT(A637,"???0")&amp;IF(VLOOKUP(A637,SOURCE!B:S,16,0)="","","   "&amp;VLOOKUP(A637,SOURCE!B:S,16,0)
))))
)</f>
        <v>#define ITM_LAMBDA                   613</v>
      </c>
    </row>
    <row r="638" customFormat="false" ht="15.75" hidden="false" customHeight="false" outlineLevel="0" collapsed="false">
      <c r="A638" s="0" t="n">
        <f aca="false">C637</f>
        <v>614</v>
      </c>
      <c r="B638" s="0" t="str">
        <f aca="false">VLOOKUP(A638,SOURCE!B:S,15,0)</f>
        <v>ITM_MU</v>
      </c>
      <c r="C638" s="0" t="n">
        <f aca="false">IF(
ISNUMBER(INDEX(SOURCE!B:B,MATCH(A638,SOURCE!B:B,0)+1)),
  VALUE(INDEX(SOURCE!B:B,MATCH(A638,SOURCE!B:B,0)+1)),
  "")</f>
        <v>615</v>
      </c>
      <c r="D638" s="265" t="str">
        <f aca="false">IF(A638&lt;&gt;INT(A638),B638,
IF(A638&lt;0,VLOOKUP(A638,lookups!A$1:B$25,2,0),
IF(ISNA(B638),"",
IF(OR(ISBLANK(A638),ISNA(B638),B638=0),
"",
"#define "&amp;
VLOOKUP(A638,SOURCE!B:S,15,0)&amp;IF(lookups!$N$2-LEN(VLOOKUP(A638,SOURCE!B:S,15,0))&gt;=0,REPT(" ",lookups!$N$2-LEN(VLOOKUP(A638,SOURCE!B:S,15,0))),"")&amp;
TEXT(A638,"???0")&amp;IF(VLOOKUP(A638,SOURCE!B:S,16,0)="","","   "&amp;VLOOKUP(A638,SOURCE!B:S,16,0)
))))
)</f>
        <v>#define ITM_MU                       614</v>
      </c>
    </row>
    <row r="639" customFormat="false" ht="15.75" hidden="false" customHeight="false" outlineLevel="0" collapsed="false">
      <c r="A639" s="0" t="n">
        <f aca="false">C638</f>
        <v>615</v>
      </c>
      <c r="B639" s="0" t="str">
        <f aca="false">VLOOKUP(A639,SOURCE!B:S,15,0)</f>
        <v>ITM_NU</v>
      </c>
      <c r="C639" s="0" t="n">
        <f aca="false">IF(
ISNUMBER(INDEX(SOURCE!B:B,MATCH(A639,SOURCE!B:B,0)+1)),
  VALUE(INDEX(SOURCE!B:B,MATCH(A639,SOURCE!B:B,0)+1)),
  "")</f>
        <v>616</v>
      </c>
      <c r="D639" s="265" t="str">
        <f aca="false">IF(A639&lt;&gt;INT(A639),B639,
IF(A639&lt;0,VLOOKUP(A639,lookups!A$1:B$25,2,0),
IF(ISNA(B639),"",
IF(OR(ISBLANK(A639),ISNA(B639),B639=0),
"",
"#define "&amp;
VLOOKUP(A639,SOURCE!B:S,15,0)&amp;IF(lookups!$N$2-LEN(VLOOKUP(A639,SOURCE!B:S,15,0))&gt;=0,REPT(" ",lookups!$N$2-LEN(VLOOKUP(A639,SOURCE!B:S,15,0))),"")&amp;
TEXT(A639,"???0")&amp;IF(VLOOKUP(A639,SOURCE!B:S,16,0)="","","   "&amp;VLOOKUP(A639,SOURCE!B:S,16,0)
))))
)</f>
        <v>#define ITM_NU                       615</v>
      </c>
    </row>
    <row r="640" customFormat="false" ht="15.75" hidden="false" customHeight="false" outlineLevel="0" collapsed="false">
      <c r="A640" s="0" t="n">
        <f aca="false">C639</f>
        <v>616</v>
      </c>
      <c r="B640" s="0" t="str">
        <f aca="false">VLOOKUP(A640,SOURCE!B:S,15,0)</f>
        <v>ITM_XI</v>
      </c>
      <c r="C640" s="0" t="n">
        <f aca="false">IF(
ISNUMBER(INDEX(SOURCE!B:B,MATCH(A640,SOURCE!B:B,0)+1)),
  VALUE(INDEX(SOURCE!B:B,MATCH(A640,SOURCE!B:B,0)+1)),
  "")</f>
        <v>617</v>
      </c>
      <c r="D640" s="265" t="str">
        <f aca="false">IF(A640&lt;&gt;INT(A640),B640,
IF(A640&lt;0,VLOOKUP(A640,lookups!A$1:B$25,2,0),
IF(ISNA(B640),"",
IF(OR(ISBLANK(A640),ISNA(B640),B640=0),
"",
"#define "&amp;
VLOOKUP(A640,SOURCE!B:S,15,0)&amp;IF(lookups!$N$2-LEN(VLOOKUP(A640,SOURCE!B:S,15,0))&gt;=0,REPT(" ",lookups!$N$2-LEN(VLOOKUP(A640,SOURCE!B:S,15,0))),"")&amp;
TEXT(A640,"???0")&amp;IF(VLOOKUP(A640,SOURCE!B:S,16,0)="","","   "&amp;VLOOKUP(A640,SOURCE!B:S,16,0)
))))
)</f>
        <v>#define ITM_XI                       616</v>
      </c>
    </row>
    <row r="641" customFormat="false" ht="15.75" hidden="false" customHeight="false" outlineLevel="0" collapsed="false">
      <c r="A641" s="0" t="n">
        <f aca="false">C640</f>
        <v>617</v>
      </c>
      <c r="B641" s="0" t="str">
        <f aca="false">VLOOKUP(A641,SOURCE!B:S,15,0)</f>
        <v>ITM_OMICRON</v>
      </c>
      <c r="C641" s="0" t="n">
        <f aca="false">IF(
ISNUMBER(INDEX(SOURCE!B:B,MATCH(A641,SOURCE!B:B,0)+1)),
  VALUE(INDEX(SOURCE!B:B,MATCH(A641,SOURCE!B:B,0)+1)),
  "")</f>
        <v>618</v>
      </c>
      <c r="D641" s="265" t="str">
        <f aca="false">IF(A641&lt;&gt;INT(A641),B641,
IF(A641&lt;0,VLOOKUP(A641,lookups!A$1:B$25,2,0),
IF(ISNA(B641),"",
IF(OR(ISBLANK(A641),ISNA(B641),B641=0),
"",
"#define "&amp;
VLOOKUP(A641,SOURCE!B:S,15,0)&amp;IF(lookups!$N$2-LEN(VLOOKUP(A641,SOURCE!B:S,15,0))&gt;=0,REPT(" ",lookups!$N$2-LEN(VLOOKUP(A641,SOURCE!B:S,15,0))),"")&amp;
TEXT(A641,"???0")&amp;IF(VLOOKUP(A641,SOURCE!B:S,16,0)="","","   "&amp;VLOOKUP(A641,SOURCE!B:S,16,0)
))))
)</f>
        <v>#define ITM_OMICRON                  617</v>
      </c>
    </row>
    <row r="642" customFormat="false" ht="15.75" hidden="false" customHeight="false" outlineLevel="0" collapsed="false">
      <c r="A642" s="0" t="n">
        <f aca="false">C641</f>
        <v>618</v>
      </c>
      <c r="B642" s="0" t="str">
        <f aca="false">VLOOKUP(A642,SOURCE!B:S,15,0)</f>
        <v>ITM_PI</v>
      </c>
      <c r="C642" s="0" t="n">
        <f aca="false">IF(
ISNUMBER(INDEX(SOURCE!B:B,MATCH(A642,SOURCE!B:B,0)+1)),
  VALUE(INDEX(SOURCE!B:B,MATCH(A642,SOURCE!B:B,0)+1)),
  "")</f>
        <v>619</v>
      </c>
      <c r="D642" s="265" t="str">
        <f aca="false">IF(A642&lt;&gt;INT(A642),B642,
IF(A642&lt;0,VLOOKUP(A642,lookups!A$1:B$25,2,0),
IF(ISNA(B642),"",
IF(OR(ISBLANK(A642),ISNA(B642),B642=0),
"",
"#define "&amp;
VLOOKUP(A642,SOURCE!B:S,15,0)&amp;IF(lookups!$N$2-LEN(VLOOKUP(A642,SOURCE!B:S,15,0))&gt;=0,REPT(" ",lookups!$N$2-LEN(VLOOKUP(A642,SOURCE!B:S,15,0))),"")&amp;
TEXT(A642,"???0")&amp;IF(VLOOKUP(A642,SOURCE!B:S,16,0)="","","   "&amp;VLOOKUP(A642,SOURCE!B:S,16,0)
))))
)</f>
        <v>#define ITM_PI                       618</v>
      </c>
    </row>
    <row r="643" customFormat="false" ht="15.75" hidden="false" customHeight="false" outlineLevel="0" collapsed="false">
      <c r="A643" s="0" t="n">
        <f aca="false">C642</f>
        <v>619</v>
      </c>
      <c r="B643" s="0" t="str">
        <f aca="false">VLOOKUP(A643,SOURCE!B:S,15,0)</f>
        <v>ITM_RHO</v>
      </c>
      <c r="C643" s="0" t="n">
        <f aca="false">IF(
ISNUMBER(INDEX(SOURCE!B:B,MATCH(A643,SOURCE!B:B,0)+1)),
  VALUE(INDEX(SOURCE!B:B,MATCH(A643,SOURCE!B:B,0)+1)),
  "")</f>
        <v>620</v>
      </c>
      <c r="D643" s="265" t="str">
        <f aca="false">IF(A643&lt;&gt;INT(A643),B643,
IF(A643&lt;0,VLOOKUP(A643,lookups!A$1:B$25,2,0),
IF(ISNA(B643),"",
IF(OR(ISBLANK(A643),ISNA(B643),B643=0),
"",
"#define "&amp;
VLOOKUP(A643,SOURCE!B:S,15,0)&amp;IF(lookups!$N$2-LEN(VLOOKUP(A643,SOURCE!B:S,15,0))&gt;=0,REPT(" ",lookups!$N$2-LEN(VLOOKUP(A643,SOURCE!B:S,15,0))),"")&amp;
TEXT(A643,"???0")&amp;IF(VLOOKUP(A643,SOURCE!B:S,16,0)="","","   "&amp;VLOOKUP(A643,SOURCE!B:S,16,0)
))))
)</f>
        <v>#define ITM_RHO                      619</v>
      </c>
    </row>
    <row r="644" customFormat="false" ht="15.75" hidden="false" customHeight="false" outlineLevel="0" collapsed="false">
      <c r="A644" s="0" t="n">
        <f aca="false">C643</f>
        <v>620</v>
      </c>
      <c r="B644" s="0" t="str">
        <f aca="false">VLOOKUP(A644,SOURCE!B:S,15,0)</f>
        <v>ITM_SIGMA</v>
      </c>
      <c r="C644" s="0" t="n">
        <f aca="false">IF(
ISNUMBER(INDEX(SOURCE!B:B,MATCH(A644,SOURCE!B:B,0)+1)),
  VALUE(INDEX(SOURCE!B:B,MATCH(A644,SOURCE!B:B,0)+1)),
  "")</f>
        <v>621</v>
      </c>
      <c r="D644" s="265" t="str">
        <f aca="false">IF(A644&lt;&gt;INT(A644),B644,
IF(A644&lt;0,VLOOKUP(A644,lookups!A$1:B$25,2,0),
IF(ISNA(B644),"",
IF(OR(ISBLANK(A644),ISNA(B644),B644=0),
"",
"#define "&amp;
VLOOKUP(A644,SOURCE!B:S,15,0)&amp;IF(lookups!$N$2-LEN(VLOOKUP(A644,SOURCE!B:S,15,0))&gt;=0,REPT(" ",lookups!$N$2-LEN(VLOOKUP(A644,SOURCE!B:S,15,0))),"")&amp;
TEXT(A644,"???0")&amp;IF(VLOOKUP(A644,SOURCE!B:S,16,0)="","","   "&amp;VLOOKUP(A644,SOURCE!B:S,16,0)
))))
)</f>
        <v>#define ITM_SIGMA                    620</v>
      </c>
    </row>
    <row r="645" customFormat="false" ht="15.75" hidden="false" customHeight="false" outlineLevel="0" collapsed="false">
      <c r="A645" s="0" t="n">
        <f aca="false">C644</f>
        <v>621</v>
      </c>
      <c r="B645" s="0" t="str">
        <f aca="false">VLOOKUP(A645,SOURCE!B:S,15,0)</f>
        <v>ITM_TAU</v>
      </c>
      <c r="C645" s="0" t="n">
        <f aca="false">IF(
ISNUMBER(INDEX(SOURCE!B:B,MATCH(A645,SOURCE!B:B,0)+1)),
  VALUE(INDEX(SOURCE!B:B,MATCH(A645,SOURCE!B:B,0)+1)),
  "")</f>
        <v>622</v>
      </c>
      <c r="D645" s="265" t="str">
        <f aca="false">IF(A645&lt;&gt;INT(A645),B645,
IF(A645&lt;0,VLOOKUP(A645,lookups!A$1:B$25,2,0),
IF(ISNA(B645),"",
IF(OR(ISBLANK(A645),ISNA(B645),B645=0),
"",
"#define "&amp;
VLOOKUP(A645,SOURCE!B:S,15,0)&amp;IF(lookups!$N$2-LEN(VLOOKUP(A645,SOURCE!B:S,15,0))&gt;=0,REPT(" ",lookups!$N$2-LEN(VLOOKUP(A645,SOURCE!B:S,15,0))),"")&amp;
TEXT(A645,"???0")&amp;IF(VLOOKUP(A645,SOURCE!B:S,16,0)="","","   "&amp;VLOOKUP(A645,SOURCE!B:S,16,0)
))))
)</f>
        <v>#define ITM_TAU                      621</v>
      </c>
    </row>
    <row r="646" customFormat="false" ht="15.75" hidden="false" customHeight="false" outlineLevel="0" collapsed="false">
      <c r="A646" s="0" t="n">
        <f aca="false">C645</f>
        <v>622</v>
      </c>
      <c r="B646" s="0" t="str">
        <f aca="false">VLOOKUP(A646,SOURCE!B:S,15,0)</f>
        <v>ITM_UPSILON</v>
      </c>
      <c r="C646" s="0" t="n">
        <f aca="false">IF(
ISNUMBER(INDEX(SOURCE!B:B,MATCH(A646,SOURCE!B:B,0)+1)),
  VALUE(INDEX(SOURCE!B:B,MATCH(A646,SOURCE!B:B,0)+1)),
  "")</f>
        <v>623</v>
      </c>
      <c r="D646" s="265" t="str">
        <f aca="false">IF(A646&lt;&gt;INT(A646),B646,
IF(A646&lt;0,VLOOKUP(A646,lookups!A$1:B$25,2,0),
IF(ISNA(B646),"",
IF(OR(ISBLANK(A646),ISNA(B646),B646=0),
"",
"#define "&amp;
VLOOKUP(A646,SOURCE!B:S,15,0)&amp;IF(lookups!$N$2-LEN(VLOOKUP(A646,SOURCE!B:S,15,0))&gt;=0,REPT(" ",lookups!$N$2-LEN(VLOOKUP(A646,SOURCE!B:S,15,0))),"")&amp;
TEXT(A646,"???0")&amp;IF(VLOOKUP(A646,SOURCE!B:S,16,0)="","","   "&amp;VLOOKUP(A646,SOURCE!B:S,16,0)
))))
)</f>
        <v>#define ITM_UPSILON                  622</v>
      </c>
    </row>
    <row r="647" customFormat="false" ht="15.75" hidden="false" customHeight="false" outlineLevel="0" collapsed="false">
      <c r="A647" s="0" t="n">
        <f aca="false">C646</f>
        <v>623</v>
      </c>
      <c r="B647" s="0" t="str">
        <f aca="false">VLOOKUP(A647,SOURCE!B:S,15,0)</f>
        <v>ITM_UPSILON_DIALYTIKA</v>
      </c>
      <c r="C647" s="0" t="n">
        <f aca="false">IF(
ISNUMBER(INDEX(SOURCE!B:B,MATCH(A647,SOURCE!B:B,0)+1)),
  VALUE(INDEX(SOURCE!B:B,MATCH(A647,SOURCE!B:B,0)+1)),
  "")</f>
        <v>624</v>
      </c>
      <c r="D647" s="265" t="str">
        <f aca="false">IF(A647&lt;&gt;INT(A647),B647,
IF(A647&lt;0,VLOOKUP(A647,lookups!A$1:B$25,2,0),
IF(ISNA(B647),"",
IF(OR(ISBLANK(A647),ISNA(B647),B647=0),
"",
"#define "&amp;
VLOOKUP(A647,SOURCE!B:S,15,0)&amp;IF(lookups!$N$2-LEN(VLOOKUP(A647,SOURCE!B:S,15,0))&gt;=0,REPT(" ",lookups!$N$2-LEN(VLOOKUP(A647,SOURCE!B:S,15,0))),"")&amp;
TEXT(A647,"???0")&amp;IF(VLOOKUP(A647,SOURCE!B:S,16,0)="","","   "&amp;VLOOKUP(A647,SOURCE!B:S,16,0)
))))
)</f>
        <v>#define ITM_UPSILON_DIALYTIKA        623</v>
      </c>
    </row>
    <row r="648" customFormat="false" ht="15.75" hidden="false" customHeight="false" outlineLevel="0" collapsed="false">
      <c r="A648" s="0" t="n">
        <f aca="false">C647</f>
        <v>624</v>
      </c>
      <c r="B648" s="0" t="str">
        <f aca="false">VLOOKUP(A648,SOURCE!B:S,15,0)</f>
        <v>ITM_PHI</v>
      </c>
      <c r="C648" s="0" t="n">
        <f aca="false">IF(
ISNUMBER(INDEX(SOURCE!B:B,MATCH(A648,SOURCE!B:B,0)+1)),
  VALUE(INDEX(SOURCE!B:B,MATCH(A648,SOURCE!B:B,0)+1)),
  "")</f>
        <v>625</v>
      </c>
      <c r="D648" s="265" t="str">
        <f aca="false">IF(A648&lt;&gt;INT(A648),B648,
IF(A648&lt;0,VLOOKUP(A648,lookups!A$1:B$25,2,0),
IF(ISNA(B648),"",
IF(OR(ISBLANK(A648),ISNA(B648),B648=0),
"",
"#define "&amp;
VLOOKUP(A648,SOURCE!B:S,15,0)&amp;IF(lookups!$N$2-LEN(VLOOKUP(A648,SOURCE!B:S,15,0))&gt;=0,REPT(" ",lookups!$N$2-LEN(VLOOKUP(A648,SOURCE!B:S,15,0))),"")&amp;
TEXT(A648,"???0")&amp;IF(VLOOKUP(A648,SOURCE!B:S,16,0)="","","   "&amp;VLOOKUP(A648,SOURCE!B:S,16,0)
))))
)</f>
        <v>#define ITM_PHI                      624</v>
      </c>
    </row>
    <row r="649" customFormat="false" ht="15.75" hidden="false" customHeight="false" outlineLevel="0" collapsed="false">
      <c r="A649" s="0" t="n">
        <f aca="false">C648</f>
        <v>625</v>
      </c>
      <c r="B649" s="0" t="str">
        <f aca="false">VLOOKUP(A649,SOURCE!B:S,15,0)</f>
        <v>ITM_CHI</v>
      </c>
      <c r="C649" s="0" t="n">
        <f aca="false">IF(
ISNUMBER(INDEX(SOURCE!B:B,MATCH(A649,SOURCE!B:B,0)+1)),
  VALUE(INDEX(SOURCE!B:B,MATCH(A649,SOURCE!B:B,0)+1)),
  "")</f>
        <v>626</v>
      </c>
      <c r="D649" s="265" t="str">
        <f aca="false">IF(A649&lt;&gt;INT(A649),B649,
IF(A649&lt;0,VLOOKUP(A649,lookups!A$1:B$25,2,0),
IF(ISNA(B649),"",
IF(OR(ISBLANK(A649),ISNA(B649),B649=0),
"",
"#define "&amp;
VLOOKUP(A649,SOURCE!B:S,15,0)&amp;IF(lookups!$N$2-LEN(VLOOKUP(A649,SOURCE!B:S,15,0))&gt;=0,REPT(" ",lookups!$N$2-LEN(VLOOKUP(A649,SOURCE!B:S,15,0))),"")&amp;
TEXT(A649,"???0")&amp;IF(VLOOKUP(A649,SOURCE!B:S,16,0)="","","   "&amp;VLOOKUP(A649,SOURCE!B:S,16,0)
))))
)</f>
        <v>#define ITM_CHI                      625</v>
      </c>
    </row>
    <row r="650" customFormat="false" ht="15.75" hidden="false" customHeight="false" outlineLevel="0" collapsed="false">
      <c r="A650" s="0" t="n">
        <f aca="false">C649</f>
        <v>626</v>
      </c>
      <c r="B650" s="0" t="str">
        <f aca="false">VLOOKUP(A650,SOURCE!B:S,15,0)</f>
        <v>ITM_PSI</v>
      </c>
      <c r="C650" s="0" t="n">
        <f aca="false">IF(
ISNUMBER(INDEX(SOURCE!B:B,MATCH(A650,SOURCE!B:B,0)+1)),
  VALUE(INDEX(SOURCE!B:B,MATCH(A650,SOURCE!B:B,0)+1)),
  "")</f>
        <v>627</v>
      </c>
      <c r="D650" s="265" t="str">
        <f aca="false">IF(A650&lt;&gt;INT(A650),B650,
IF(A650&lt;0,VLOOKUP(A650,lookups!A$1:B$25,2,0),
IF(ISNA(B650),"",
IF(OR(ISBLANK(A650),ISNA(B650),B650=0),
"",
"#define "&amp;
VLOOKUP(A650,SOURCE!B:S,15,0)&amp;IF(lookups!$N$2-LEN(VLOOKUP(A650,SOURCE!B:S,15,0))&gt;=0,REPT(" ",lookups!$N$2-LEN(VLOOKUP(A650,SOURCE!B:S,15,0))),"")&amp;
TEXT(A650,"???0")&amp;IF(VLOOKUP(A650,SOURCE!B:S,16,0)="","","   "&amp;VLOOKUP(A650,SOURCE!B:S,16,0)
))))
)</f>
        <v>#define ITM_PSI                      626</v>
      </c>
    </row>
    <row r="651" customFormat="false" ht="15.75" hidden="false" customHeight="false" outlineLevel="0" collapsed="false">
      <c r="A651" s="0" t="n">
        <f aca="false">C650</f>
        <v>627</v>
      </c>
      <c r="B651" s="0" t="str">
        <f aca="false">VLOOKUP(A651,SOURCE!B:S,15,0)</f>
        <v>ITM_OMEGA</v>
      </c>
      <c r="C651" s="0" t="n">
        <f aca="false">IF(
ISNUMBER(INDEX(SOURCE!B:B,MATCH(A651,SOURCE!B:B,0)+1)),
  VALUE(INDEX(SOURCE!B:B,MATCH(A651,SOURCE!B:B,0)+1)),
  "")</f>
        <v>628</v>
      </c>
      <c r="D651" s="265" t="str">
        <f aca="false">IF(A651&lt;&gt;INT(A651),B651,
IF(A651&lt;0,VLOOKUP(A651,lookups!A$1:B$25,2,0),
IF(ISNA(B651),"",
IF(OR(ISBLANK(A651),ISNA(B651),B651=0),
"",
"#define "&amp;
VLOOKUP(A651,SOURCE!B:S,15,0)&amp;IF(lookups!$N$2-LEN(VLOOKUP(A651,SOURCE!B:S,15,0))&gt;=0,REPT(" ",lookups!$N$2-LEN(VLOOKUP(A651,SOURCE!B:S,15,0))),"")&amp;
TEXT(A651,"???0")&amp;IF(VLOOKUP(A651,SOURCE!B:S,16,0)="","","   "&amp;VLOOKUP(A651,SOURCE!B:S,16,0)
))))
)</f>
        <v>#define ITM_OMEGA                    627</v>
      </c>
    </row>
    <row r="652" customFormat="false" ht="15.75" hidden="false" customHeight="false" outlineLevel="0" collapsed="false">
      <c r="A652" s="0" t="n">
        <f aca="false">C651</f>
        <v>628</v>
      </c>
      <c r="B652" s="0" t="str">
        <f aca="false">VLOOKUP(A652,SOURCE!B:S,15,0)</f>
        <v>ITM_alpha</v>
      </c>
      <c r="C652" s="0" t="n">
        <f aca="false">IF(
ISNUMBER(INDEX(SOURCE!B:B,MATCH(A652,SOURCE!B:B,0)+1)),
  VALUE(INDEX(SOURCE!B:B,MATCH(A652,SOURCE!B:B,0)+1)),
  "")</f>
        <v>629</v>
      </c>
      <c r="D652" s="265" t="str">
        <f aca="false">IF(A652&lt;&gt;INT(A652),B652,
IF(A652&lt;0,VLOOKUP(A652,lookups!A$1:B$25,2,0),
IF(ISNA(B652),"",
IF(OR(ISBLANK(A652),ISNA(B652),B652=0),
"",
"#define "&amp;
VLOOKUP(A652,SOURCE!B:S,15,0)&amp;IF(lookups!$N$2-LEN(VLOOKUP(A652,SOURCE!B:S,15,0))&gt;=0,REPT(" ",lookups!$N$2-LEN(VLOOKUP(A652,SOURCE!B:S,15,0))),"")&amp;
TEXT(A652,"???0")&amp;IF(VLOOKUP(A652,SOURCE!B:S,16,0)="","","   "&amp;VLOOKUP(A652,SOURCE!B:S,16,0)
))))
)</f>
        <v>#define ITM_alpha                    628</v>
      </c>
    </row>
    <row r="653" customFormat="false" ht="15.75" hidden="false" customHeight="false" outlineLevel="0" collapsed="false">
      <c r="A653" s="0" t="n">
        <f aca="false">C652</f>
        <v>629</v>
      </c>
      <c r="B653" s="0" t="str">
        <f aca="false">VLOOKUP(A653,SOURCE!B:S,15,0)</f>
        <v>ITM_beta</v>
      </c>
      <c r="C653" s="0" t="n">
        <f aca="false">IF(
ISNUMBER(INDEX(SOURCE!B:B,MATCH(A653,SOURCE!B:B,0)+1)),
  VALUE(INDEX(SOURCE!B:B,MATCH(A653,SOURCE!B:B,0)+1)),
  "")</f>
        <v>630</v>
      </c>
      <c r="D653" s="265" t="str">
        <f aca="false">IF(A653&lt;&gt;INT(A653),B653,
IF(A653&lt;0,VLOOKUP(A653,lookups!A$1:B$25,2,0),
IF(ISNA(B653),"",
IF(OR(ISBLANK(A653),ISNA(B653),B653=0),
"",
"#define "&amp;
VLOOKUP(A653,SOURCE!B:S,15,0)&amp;IF(lookups!$N$2-LEN(VLOOKUP(A653,SOURCE!B:S,15,0))&gt;=0,REPT(" ",lookups!$N$2-LEN(VLOOKUP(A653,SOURCE!B:S,15,0))),"")&amp;
TEXT(A653,"???0")&amp;IF(VLOOKUP(A653,SOURCE!B:S,16,0)="","","   "&amp;VLOOKUP(A653,SOURCE!B:S,16,0)
))))
)</f>
        <v>#define ITM_beta                     629</v>
      </c>
    </row>
    <row r="654" customFormat="false" ht="15.75" hidden="false" customHeight="false" outlineLevel="0" collapsed="false">
      <c r="A654" s="0" t="n">
        <f aca="false">C653</f>
        <v>630</v>
      </c>
      <c r="B654" s="0" t="str">
        <f aca="false">VLOOKUP(A654,SOURCE!B:S,15,0)</f>
        <v>ITM_gamma</v>
      </c>
      <c r="C654" s="0" t="n">
        <f aca="false">IF(
ISNUMBER(INDEX(SOURCE!B:B,MATCH(A654,SOURCE!B:B,0)+1)),
  VALUE(INDEX(SOURCE!B:B,MATCH(A654,SOURCE!B:B,0)+1)),
  "")</f>
        <v>631</v>
      </c>
      <c r="D654" s="265" t="str">
        <f aca="false">IF(A654&lt;&gt;INT(A654),B654,
IF(A654&lt;0,VLOOKUP(A654,lookups!A$1:B$25,2,0),
IF(ISNA(B654),"",
IF(OR(ISBLANK(A654),ISNA(B654),B654=0),
"",
"#define "&amp;
VLOOKUP(A654,SOURCE!B:S,15,0)&amp;IF(lookups!$N$2-LEN(VLOOKUP(A654,SOURCE!B:S,15,0))&gt;=0,REPT(" ",lookups!$N$2-LEN(VLOOKUP(A654,SOURCE!B:S,15,0))),"")&amp;
TEXT(A654,"???0")&amp;IF(VLOOKUP(A654,SOURCE!B:S,16,0)="","","   "&amp;VLOOKUP(A654,SOURCE!B:S,16,0)
))))
)</f>
        <v>#define ITM_gamma                    630</v>
      </c>
    </row>
    <row r="655" customFormat="false" ht="15.75" hidden="false" customHeight="false" outlineLevel="0" collapsed="false">
      <c r="A655" s="0" t="n">
        <f aca="false">C654</f>
        <v>631</v>
      </c>
      <c r="B655" s="0" t="str">
        <f aca="false">VLOOKUP(A655,SOURCE!B:S,15,0)</f>
        <v>ITM_delta</v>
      </c>
      <c r="C655" s="0" t="n">
        <f aca="false">IF(
ISNUMBER(INDEX(SOURCE!B:B,MATCH(A655,SOURCE!B:B,0)+1)),
  VALUE(INDEX(SOURCE!B:B,MATCH(A655,SOURCE!B:B,0)+1)),
  "")</f>
        <v>632</v>
      </c>
      <c r="D655" s="265" t="str">
        <f aca="false">IF(A655&lt;&gt;INT(A655),B655,
IF(A655&lt;0,VLOOKUP(A655,lookups!A$1:B$25,2,0),
IF(ISNA(B655),"",
IF(OR(ISBLANK(A655),ISNA(B655),B655=0),
"",
"#define "&amp;
VLOOKUP(A655,SOURCE!B:S,15,0)&amp;IF(lookups!$N$2-LEN(VLOOKUP(A655,SOURCE!B:S,15,0))&gt;=0,REPT(" ",lookups!$N$2-LEN(VLOOKUP(A655,SOURCE!B:S,15,0))),"")&amp;
TEXT(A655,"???0")&amp;IF(VLOOKUP(A655,SOURCE!B:S,16,0)="","","   "&amp;VLOOKUP(A655,SOURCE!B:S,16,0)
))))
)</f>
        <v>#define ITM_delta                    631</v>
      </c>
    </row>
    <row r="656" customFormat="false" ht="15.75" hidden="false" customHeight="false" outlineLevel="0" collapsed="false">
      <c r="A656" s="0" t="n">
        <f aca="false">C655</f>
        <v>632</v>
      </c>
      <c r="B656" s="0" t="str">
        <f aca="false">VLOOKUP(A656,SOURCE!B:S,15,0)</f>
        <v>ITM_epsilon</v>
      </c>
      <c r="C656" s="0" t="n">
        <f aca="false">IF(
ISNUMBER(INDEX(SOURCE!B:B,MATCH(A656,SOURCE!B:B,0)+1)),
  VALUE(INDEX(SOURCE!B:B,MATCH(A656,SOURCE!B:B,0)+1)),
  "")</f>
        <v>633</v>
      </c>
      <c r="D656" s="265" t="str">
        <f aca="false">IF(A656&lt;&gt;INT(A656),B656,
IF(A656&lt;0,VLOOKUP(A656,lookups!A$1:B$25,2,0),
IF(ISNA(B656),"",
IF(OR(ISBLANK(A656),ISNA(B656),B656=0),
"",
"#define "&amp;
VLOOKUP(A656,SOURCE!B:S,15,0)&amp;IF(lookups!$N$2-LEN(VLOOKUP(A656,SOURCE!B:S,15,0))&gt;=0,REPT(" ",lookups!$N$2-LEN(VLOOKUP(A656,SOURCE!B:S,15,0))),"")&amp;
TEXT(A656,"???0")&amp;IF(VLOOKUP(A656,SOURCE!B:S,16,0)="","","   "&amp;VLOOKUP(A656,SOURCE!B:S,16,0)
))))
)</f>
        <v>#define ITM_epsilon                  632</v>
      </c>
    </row>
    <row r="657" customFormat="false" ht="15.75" hidden="false" customHeight="false" outlineLevel="0" collapsed="false">
      <c r="A657" s="0" t="n">
        <f aca="false">C656</f>
        <v>633</v>
      </c>
      <c r="B657" s="0" t="str">
        <f aca="false">VLOOKUP(A657,SOURCE!B:S,15,0)</f>
        <v>ITM_zeta</v>
      </c>
      <c r="C657" s="0" t="n">
        <f aca="false">IF(
ISNUMBER(INDEX(SOURCE!B:B,MATCH(A657,SOURCE!B:B,0)+1)),
  VALUE(INDEX(SOURCE!B:B,MATCH(A657,SOURCE!B:B,0)+1)),
  "")</f>
        <v>634</v>
      </c>
      <c r="D657" s="265" t="str">
        <f aca="false">IF(A657&lt;&gt;INT(A657),B657,
IF(A657&lt;0,VLOOKUP(A657,lookups!A$1:B$25,2,0),
IF(ISNA(B657),"",
IF(OR(ISBLANK(A657),ISNA(B657),B657=0),
"",
"#define "&amp;
VLOOKUP(A657,SOURCE!B:S,15,0)&amp;IF(lookups!$N$2-LEN(VLOOKUP(A657,SOURCE!B:S,15,0))&gt;=0,REPT(" ",lookups!$N$2-LEN(VLOOKUP(A657,SOURCE!B:S,15,0))),"")&amp;
TEXT(A657,"???0")&amp;IF(VLOOKUP(A657,SOURCE!B:S,16,0)="","","   "&amp;VLOOKUP(A657,SOURCE!B:S,16,0)
))))
)</f>
        <v>#define ITM_zeta                     633</v>
      </c>
    </row>
    <row r="658" customFormat="false" ht="15.75" hidden="false" customHeight="false" outlineLevel="0" collapsed="false">
      <c r="A658" s="0" t="n">
        <f aca="false">C657</f>
        <v>634</v>
      </c>
      <c r="B658" s="0" t="str">
        <f aca="false">VLOOKUP(A658,SOURCE!B:S,15,0)</f>
        <v>ITM_eta</v>
      </c>
      <c r="C658" s="0" t="n">
        <f aca="false">IF(
ISNUMBER(INDEX(SOURCE!B:B,MATCH(A658,SOURCE!B:B,0)+1)),
  VALUE(INDEX(SOURCE!B:B,MATCH(A658,SOURCE!B:B,0)+1)),
  "")</f>
        <v>635</v>
      </c>
      <c r="D658" s="265" t="str">
        <f aca="false">IF(A658&lt;&gt;INT(A658),B658,
IF(A658&lt;0,VLOOKUP(A658,lookups!A$1:B$25,2,0),
IF(ISNA(B658),"",
IF(OR(ISBLANK(A658),ISNA(B658),B658=0),
"",
"#define "&amp;
VLOOKUP(A658,SOURCE!B:S,15,0)&amp;IF(lookups!$N$2-LEN(VLOOKUP(A658,SOURCE!B:S,15,0))&gt;=0,REPT(" ",lookups!$N$2-LEN(VLOOKUP(A658,SOURCE!B:S,15,0))),"")&amp;
TEXT(A658,"???0")&amp;IF(VLOOKUP(A658,SOURCE!B:S,16,0)="","","   "&amp;VLOOKUP(A658,SOURCE!B:S,16,0)
))))
)</f>
        <v>#define ITM_eta                      634</v>
      </c>
    </row>
    <row r="659" customFormat="false" ht="15.75" hidden="false" customHeight="false" outlineLevel="0" collapsed="false">
      <c r="A659" s="0" t="n">
        <f aca="false">C658</f>
        <v>635</v>
      </c>
      <c r="B659" s="0" t="str">
        <f aca="false">VLOOKUP(A659,SOURCE!B:S,15,0)</f>
        <v>ITM_theta</v>
      </c>
      <c r="C659" s="0" t="n">
        <f aca="false">IF(
ISNUMBER(INDEX(SOURCE!B:B,MATCH(A659,SOURCE!B:B,0)+1)),
  VALUE(INDEX(SOURCE!B:B,MATCH(A659,SOURCE!B:B,0)+1)),
  "")</f>
        <v>636</v>
      </c>
      <c r="D659" s="265" t="str">
        <f aca="false">IF(A659&lt;&gt;INT(A659),B659,
IF(A659&lt;0,VLOOKUP(A659,lookups!A$1:B$25,2,0),
IF(ISNA(B659),"",
IF(OR(ISBLANK(A659),ISNA(B659),B659=0),
"",
"#define "&amp;
VLOOKUP(A659,SOURCE!B:S,15,0)&amp;IF(lookups!$N$2-LEN(VLOOKUP(A659,SOURCE!B:S,15,0))&gt;=0,REPT(" ",lookups!$N$2-LEN(VLOOKUP(A659,SOURCE!B:S,15,0))),"")&amp;
TEXT(A659,"???0")&amp;IF(VLOOKUP(A659,SOURCE!B:S,16,0)="","","   "&amp;VLOOKUP(A659,SOURCE!B:S,16,0)
))))
)</f>
        <v>#define ITM_theta                    635</v>
      </c>
    </row>
    <row r="660" customFormat="false" ht="15.75" hidden="false" customHeight="false" outlineLevel="0" collapsed="false">
      <c r="A660" s="0" t="n">
        <f aca="false">C659</f>
        <v>636</v>
      </c>
      <c r="B660" s="0" t="str">
        <f aca="false">VLOOKUP(A660,SOURCE!B:S,15,0)</f>
        <v>ITM_iota</v>
      </c>
      <c r="C660" s="0" t="n">
        <f aca="false">IF(
ISNUMBER(INDEX(SOURCE!B:B,MATCH(A660,SOURCE!B:B,0)+1)),
  VALUE(INDEX(SOURCE!B:B,MATCH(A660,SOURCE!B:B,0)+1)),
  "")</f>
        <v>637</v>
      </c>
      <c r="D660" s="265" t="str">
        <f aca="false">IF(A660&lt;&gt;INT(A660),B660,
IF(A660&lt;0,VLOOKUP(A660,lookups!A$1:B$25,2,0),
IF(ISNA(B660),"",
IF(OR(ISBLANK(A660),ISNA(B660),B660=0),
"",
"#define "&amp;
VLOOKUP(A660,SOURCE!B:S,15,0)&amp;IF(lookups!$N$2-LEN(VLOOKUP(A660,SOURCE!B:S,15,0))&gt;=0,REPT(" ",lookups!$N$2-LEN(VLOOKUP(A660,SOURCE!B:S,15,0))),"")&amp;
TEXT(A660,"???0")&amp;IF(VLOOKUP(A660,SOURCE!B:S,16,0)="","","   "&amp;VLOOKUP(A660,SOURCE!B:S,16,0)
))))
)</f>
        <v>#define ITM_iota                     636</v>
      </c>
    </row>
    <row r="661" customFormat="false" ht="15.75" hidden="false" customHeight="false" outlineLevel="0" collapsed="false">
      <c r="A661" s="0" t="n">
        <f aca="false">C660</f>
        <v>637</v>
      </c>
      <c r="B661" s="0" t="str">
        <f aca="false">VLOOKUP(A661,SOURCE!B:S,15,0)</f>
        <v>ITM_iota_DIALYTIKA</v>
      </c>
      <c r="C661" s="0" t="n">
        <f aca="false">IF(
ISNUMBER(INDEX(SOURCE!B:B,MATCH(A661,SOURCE!B:B,0)+1)),
  VALUE(INDEX(SOURCE!B:B,MATCH(A661,SOURCE!B:B,0)+1)),
  "")</f>
        <v>638</v>
      </c>
      <c r="D661" s="265" t="str">
        <f aca="false">IF(A661&lt;&gt;INT(A661),B661,
IF(A661&lt;0,VLOOKUP(A661,lookups!A$1:B$25,2,0),
IF(ISNA(B661),"",
IF(OR(ISBLANK(A661),ISNA(B661),B661=0),
"",
"#define "&amp;
VLOOKUP(A661,SOURCE!B:S,15,0)&amp;IF(lookups!$N$2-LEN(VLOOKUP(A661,SOURCE!B:S,15,0))&gt;=0,REPT(" ",lookups!$N$2-LEN(VLOOKUP(A661,SOURCE!B:S,15,0))),"")&amp;
TEXT(A661,"???0")&amp;IF(VLOOKUP(A661,SOURCE!B:S,16,0)="","","   "&amp;VLOOKUP(A661,SOURCE!B:S,16,0)
))))
)</f>
        <v>#define ITM_iota_DIALYTIKA           637</v>
      </c>
    </row>
    <row r="662" customFormat="false" ht="15.75" hidden="false" customHeight="false" outlineLevel="0" collapsed="false">
      <c r="A662" s="0" t="n">
        <f aca="false">C661</f>
        <v>638</v>
      </c>
      <c r="B662" s="0" t="str">
        <f aca="false">VLOOKUP(A662,SOURCE!B:S,15,0)</f>
        <v>ITM_kappa</v>
      </c>
      <c r="C662" s="0" t="n">
        <f aca="false">IF(
ISNUMBER(INDEX(SOURCE!B:B,MATCH(A662,SOURCE!B:B,0)+1)),
  VALUE(INDEX(SOURCE!B:B,MATCH(A662,SOURCE!B:B,0)+1)),
  "")</f>
        <v>639</v>
      </c>
      <c r="D662" s="265" t="str">
        <f aca="false">IF(A662&lt;&gt;INT(A662),B662,
IF(A662&lt;0,VLOOKUP(A662,lookups!A$1:B$25,2,0),
IF(ISNA(B662),"",
IF(OR(ISBLANK(A662),ISNA(B662),B662=0),
"",
"#define "&amp;
VLOOKUP(A662,SOURCE!B:S,15,0)&amp;IF(lookups!$N$2-LEN(VLOOKUP(A662,SOURCE!B:S,15,0))&gt;=0,REPT(" ",lookups!$N$2-LEN(VLOOKUP(A662,SOURCE!B:S,15,0))),"")&amp;
TEXT(A662,"???0")&amp;IF(VLOOKUP(A662,SOURCE!B:S,16,0)="","","   "&amp;VLOOKUP(A662,SOURCE!B:S,16,0)
))))
)</f>
        <v>#define ITM_kappa                    638</v>
      </c>
    </row>
    <row r="663" customFormat="false" ht="15.75" hidden="false" customHeight="false" outlineLevel="0" collapsed="false">
      <c r="A663" s="0" t="n">
        <f aca="false">C662</f>
        <v>639</v>
      </c>
      <c r="B663" s="0" t="str">
        <f aca="false">VLOOKUP(A663,SOURCE!B:S,15,0)</f>
        <v>ITM_lambda</v>
      </c>
      <c r="C663" s="0" t="n">
        <f aca="false">IF(
ISNUMBER(INDEX(SOURCE!B:B,MATCH(A663,SOURCE!B:B,0)+1)),
  VALUE(INDEX(SOURCE!B:B,MATCH(A663,SOURCE!B:B,0)+1)),
  "")</f>
        <v>640</v>
      </c>
      <c r="D663" s="265" t="str">
        <f aca="false">IF(A663&lt;&gt;INT(A663),B663,
IF(A663&lt;0,VLOOKUP(A663,lookups!A$1:B$25,2,0),
IF(ISNA(B663),"",
IF(OR(ISBLANK(A663),ISNA(B663),B663=0),
"",
"#define "&amp;
VLOOKUP(A663,SOURCE!B:S,15,0)&amp;IF(lookups!$N$2-LEN(VLOOKUP(A663,SOURCE!B:S,15,0))&gt;=0,REPT(" ",lookups!$N$2-LEN(VLOOKUP(A663,SOURCE!B:S,15,0))),"")&amp;
TEXT(A663,"???0")&amp;IF(VLOOKUP(A663,SOURCE!B:S,16,0)="","","   "&amp;VLOOKUP(A663,SOURCE!B:S,16,0)
))))
)</f>
        <v>#define ITM_lambda                   639</v>
      </c>
    </row>
    <row r="664" customFormat="false" ht="15.75" hidden="false" customHeight="false" outlineLevel="0" collapsed="false">
      <c r="A664" s="0" t="n">
        <f aca="false">C663</f>
        <v>640</v>
      </c>
      <c r="B664" s="0" t="str">
        <f aca="false">VLOOKUP(A664,SOURCE!B:S,15,0)</f>
        <v>ITM_mu</v>
      </c>
      <c r="C664" s="0" t="n">
        <f aca="false">IF(
ISNUMBER(INDEX(SOURCE!B:B,MATCH(A664,SOURCE!B:B,0)+1)),
  VALUE(INDEX(SOURCE!B:B,MATCH(A664,SOURCE!B:B,0)+1)),
  "")</f>
        <v>641</v>
      </c>
      <c r="D664" s="265" t="str">
        <f aca="false">IF(A664&lt;&gt;INT(A664),B664,
IF(A664&lt;0,VLOOKUP(A664,lookups!A$1:B$25,2,0),
IF(ISNA(B664),"",
IF(OR(ISBLANK(A664),ISNA(B664),B664=0),
"",
"#define "&amp;
VLOOKUP(A664,SOURCE!B:S,15,0)&amp;IF(lookups!$N$2-LEN(VLOOKUP(A664,SOURCE!B:S,15,0))&gt;=0,REPT(" ",lookups!$N$2-LEN(VLOOKUP(A664,SOURCE!B:S,15,0))),"")&amp;
TEXT(A664,"???0")&amp;IF(VLOOKUP(A664,SOURCE!B:S,16,0)="","","   "&amp;VLOOKUP(A664,SOURCE!B:S,16,0)
))))
)</f>
        <v>#define ITM_mu                       640</v>
      </c>
    </row>
    <row r="665" customFormat="false" ht="15.75" hidden="false" customHeight="false" outlineLevel="0" collapsed="false">
      <c r="A665" s="0" t="n">
        <f aca="false">C664</f>
        <v>641</v>
      </c>
      <c r="B665" s="0" t="str">
        <f aca="false">VLOOKUP(A665,SOURCE!B:S,15,0)</f>
        <v>ITM_nu</v>
      </c>
      <c r="C665" s="0" t="n">
        <f aca="false">IF(
ISNUMBER(INDEX(SOURCE!B:B,MATCH(A665,SOURCE!B:B,0)+1)),
  VALUE(INDEX(SOURCE!B:B,MATCH(A665,SOURCE!B:B,0)+1)),
  "")</f>
        <v>642</v>
      </c>
      <c r="D665" s="265" t="str">
        <f aca="false">IF(A665&lt;&gt;INT(A665),B665,
IF(A665&lt;0,VLOOKUP(A665,lookups!A$1:B$25,2,0),
IF(ISNA(B665),"",
IF(OR(ISBLANK(A665),ISNA(B665),B665=0),
"",
"#define "&amp;
VLOOKUP(A665,SOURCE!B:S,15,0)&amp;IF(lookups!$N$2-LEN(VLOOKUP(A665,SOURCE!B:S,15,0))&gt;=0,REPT(" ",lookups!$N$2-LEN(VLOOKUP(A665,SOURCE!B:S,15,0))),"")&amp;
TEXT(A665,"???0")&amp;IF(VLOOKUP(A665,SOURCE!B:S,16,0)="","","   "&amp;VLOOKUP(A665,SOURCE!B:S,16,0)
))))
)</f>
        <v>#define ITM_nu                       641</v>
      </c>
    </row>
    <row r="666" customFormat="false" ht="15.75" hidden="false" customHeight="false" outlineLevel="0" collapsed="false">
      <c r="A666" s="0" t="n">
        <f aca="false">C665</f>
        <v>642</v>
      </c>
      <c r="B666" s="0" t="str">
        <f aca="false">VLOOKUP(A666,SOURCE!B:S,15,0)</f>
        <v>ITM_xi</v>
      </c>
      <c r="C666" s="0" t="n">
        <f aca="false">IF(
ISNUMBER(INDEX(SOURCE!B:B,MATCH(A666,SOURCE!B:B,0)+1)),
  VALUE(INDEX(SOURCE!B:B,MATCH(A666,SOURCE!B:B,0)+1)),
  "")</f>
        <v>643</v>
      </c>
      <c r="D666" s="265" t="str">
        <f aca="false">IF(A666&lt;&gt;INT(A666),B666,
IF(A666&lt;0,VLOOKUP(A666,lookups!A$1:B$25,2,0),
IF(ISNA(B666),"",
IF(OR(ISBLANK(A666),ISNA(B666),B666=0),
"",
"#define "&amp;
VLOOKUP(A666,SOURCE!B:S,15,0)&amp;IF(lookups!$N$2-LEN(VLOOKUP(A666,SOURCE!B:S,15,0))&gt;=0,REPT(" ",lookups!$N$2-LEN(VLOOKUP(A666,SOURCE!B:S,15,0))),"")&amp;
TEXT(A666,"???0")&amp;IF(VLOOKUP(A666,SOURCE!B:S,16,0)="","","   "&amp;VLOOKUP(A666,SOURCE!B:S,16,0)
))))
)</f>
        <v>#define ITM_xi                       642</v>
      </c>
    </row>
    <row r="667" customFormat="false" ht="15.75" hidden="false" customHeight="false" outlineLevel="0" collapsed="false">
      <c r="A667" s="0" t="n">
        <f aca="false">C666</f>
        <v>643</v>
      </c>
      <c r="B667" s="0" t="str">
        <f aca="false">VLOOKUP(A667,SOURCE!B:S,15,0)</f>
        <v>ITM_omicron</v>
      </c>
      <c r="C667" s="0" t="n">
        <f aca="false">IF(
ISNUMBER(INDEX(SOURCE!B:B,MATCH(A667,SOURCE!B:B,0)+1)),
  VALUE(INDEX(SOURCE!B:B,MATCH(A667,SOURCE!B:B,0)+1)),
  "")</f>
        <v>644</v>
      </c>
      <c r="D667" s="265" t="str">
        <f aca="false">IF(A667&lt;&gt;INT(A667),B667,
IF(A667&lt;0,VLOOKUP(A667,lookups!A$1:B$25,2,0),
IF(ISNA(B667),"",
IF(OR(ISBLANK(A667),ISNA(B667),B667=0),
"",
"#define "&amp;
VLOOKUP(A667,SOURCE!B:S,15,0)&amp;IF(lookups!$N$2-LEN(VLOOKUP(A667,SOURCE!B:S,15,0))&gt;=0,REPT(" ",lookups!$N$2-LEN(VLOOKUP(A667,SOURCE!B:S,15,0))),"")&amp;
TEXT(A667,"???0")&amp;IF(VLOOKUP(A667,SOURCE!B:S,16,0)="","","   "&amp;VLOOKUP(A667,SOURCE!B:S,16,0)
))))
)</f>
        <v>#define ITM_omicron                  643</v>
      </c>
    </row>
    <row r="668" customFormat="false" ht="15.75" hidden="false" customHeight="false" outlineLevel="0" collapsed="false">
      <c r="A668" s="0" t="n">
        <f aca="false">C667</f>
        <v>644</v>
      </c>
      <c r="B668" s="0" t="str">
        <f aca="false">VLOOKUP(A668,SOURCE!B:S,15,0)</f>
        <v>ITM_pi</v>
      </c>
      <c r="C668" s="0" t="n">
        <f aca="false">IF(
ISNUMBER(INDEX(SOURCE!B:B,MATCH(A668,SOURCE!B:B,0)+1)),
  VALUE(INDEX(SOURCE!B:B,MATCH(A668,SOURCE!B:B,0)+1)),
  "")</f>
        <v>645</v>
      </c>
      <c r="D668" s="265" t="str">
        <f aca="false">IF(A668&lt;&gt;INT(A668),B668,
IF(A668&lt;0,VLOOKUP(A668,lookups!A$1:B$25,2,0),
IF(ISNA(B668),"",
IF(OR(ISBLANK(A668),ISNA(B668),B668=0),
"",
"#define "&amp;
VLOOKUP(A668,SOURCE!B:S,15,0)&amp;IF(lookups!$N$2-LEN(VLOOKUP(A668,SOURCE!B:S,15,0))&gt;=0,REPT(" ",lookups!$N$2-LEN(VLOOKUP(A668,SOURCE!B:S,15,0))),"")&amp;
TEXT(A668,"???0")&amp;IF(VLOOKUP(A668,SOURCE!B:S,16,0)="","","   "&amp;VLOOKUP(A668,SOURCE!B:S,16,0)
))))
)</f>
        <v>#define ITM_pi                       644</v>
      </c>
    </row>
    <row r="669" customFormat="false" ht="15.75" hidden="false" customHeight="false" outlineLevel="0" collapsed="false">
      <c r="A669" s="0" t="n">
        <f aca="false">C668</f>
        <v>645</v>
      </c>
      <c r="B669" s="0" t="str">
        <f aca="false">VLOOKUP(A669,SOURCE!B:S,15,0)</f>
        <v>ITM_rho</v>
      </c>
      <c r="C669" s="0" t="n">
        <f aca="false">IF(
ISNUMBER(INDEX(SOURCE!B:B,MATCH(A669,SOURCE!B:B,0)+1)),
  VALUE(INDEX(SOURCE!B:B,MATCH(A669,SOURCE!B:B,0)+1)),
  "")</f>
        <v>646</v>
      </c>
      <c r="D669" s="265" t="str">
        <f aca="false">IF(A669&lt;&gt;INT(A669),B669,
IF(A669&lt;0,VLOOKUP(A669,lookups!A$1:B$25,2,0),
IF(ISNA(B669),"",
IF(OR(ISBLANK(A669),ISNA(B669),B669=0),
"",
"#define "&amp;
VLOOKUP(A669,SOURCE!B:S,15,0)&amp;IF(lookups!$N$2-LEN(VLOOKUP(A669,SOURCE!B:S,15,0))&gt;=0,REPT(" ",lookups!$N$2-LEN(VLOOKUP(A669,SOURCE!B:S,15,0))),"")&amp;
TEXT(A669,"???0")&amp;IF(VLOOKUP(A669,SOURCE!B:S,16,0)="","","   "&amp;VLOOKUP(A669,SOURCE!B:S,16,0)
))))
)</f>
        <v>#define ITM_rho                      645</v>
      </c>
    </row>
    <row r="670" customFormat="false" ht="15.75" hidden="false" customHeight="false" outlineLevel="0" collapsed="false">
      <c r="A670" s="0" t="n">
        <f aca="false">C669</f>
        <v>646</v>
      </c>
      <c r="B670" s="0" t="str">
        <f aca="false">VLOOKUP(A670,SOURCE!B:S,15,0)</f>
        <v>ITM_sigma</v>
      </c>
      <c r="C670" s="0" t="n">
        <f aca="false">IF(
ISNUMBER(INDEX(SOURCE!B:B,MATCH(A670,SOURCE!B:B,0)+1)),
  VALUE(INDEX(SOURCE!B:B,MATCH(A670,SOURCE!B:B,0)+1)),
  "")</f>
        <v>647</v>
      </c>
      <c r="D670" s="265" t="str">
        <f aca="false">IF(A670&lt;&gt;INT(A670),B670,
IF(A670&lt;0,VLOOKUP(A670,lookups!A$1:B$25,2,0),
IF(ISNA(B670),"",
IF(OR(ISBLANK(A670),ISNA(B670),B670=0),
"",
"#define "&amp;
VLOOKUP(A670,SOURCE!B:S,15,0)&amp;IF(lookups!$N$2-LEN(VLOOKUP(A670,SOURCE!B:S,15,0))&gt;=0,REPT(" ",lookups!$N$2-LEN(VLOOKUP(A670,SOURCE!B:S,15,0))),"")&amp;
TEXT(A670,"???0")&amp;IF(VLOOKUP(A670,SOURCE!B:S,16,0)="","","   "&amp;VLOOKUP(A670,SOURCE!B:S,16,0)
))))
)</f>
        <v>#define ITM_sigma                    646</v>
      </c>
    </row>
    <row r="671" customFormat="false" ht="15.75" hidden="false" customHeight="false" outlineLevel="0" collapsed="false">
      <c r="A671" s="0" t="n">
        <f aca="false">C670</f>
        <v>647</v>
      </c>
      <c r="B671" s="0" t="str">
        <f aca="false">VLOOKUP(A671,SOURCE!B:S,15,0)</f>
        <v>ITM_tau</v>
      </c>
      <c r="C671" s="0" t="n">
        <f aca="false">IF(
ISNUMBER(INDEX(SOURCE!B:B,MATCH(A671,SOURCE!B:B,0)+1)),
  VALUE(INDEX(SOURCE!B:B,MATCH(A671,SOURCE!B:B,0)+1)),
  "")</f>
        <v>648</v>
      </c>
      <c r="D671" s="265" t="str">
        <f aca="false">IF(A671&lt;&gt;INT(A671),B671,
IF(A671&lt;0,VLOOKUP(A671,lookups!A$1:B$25,2,0),
IF(ISNA(B671),"",
IF(OR(ISBLANK(A671),ISNA(B671),B671=0),
"",
"#define "&amp;
VLOOKUP(A671,SOURCE!B:S,15,0)&amp;IF(lookups!$N$2-LEN(VLOOKUP(A671,SOURCE!B:S,15,0))&gt;=0,REPT(" ",lookups!$N$2-LEN(VLOOKUP(A671,SOURCE!B:S,15,0))),"")&amp;
TEXT(A671,"???0")&amp;IF(VLOOKUP(A671,SOURCE!B:S,16,0)="","","   "&amp;VLOOKUP(A671,SOURCE!B:S,16,0)
))))
)</f>
        <v>#define ITM_tau                      647</v>
      </c>
    </row>
    <row r="672" customFormat="false" ht="15.75" hidden="false" customHeight="false" outlineLevel="0" collapsed="false">
      <c r="A672" s="0" t="n">
        <f aca="false">C671</f>
        <v>648</v>
      </c>
      <c r="B672" s="0" t="str">
        <f aca="false">VLOOKUP(A672,SOURCE!B:S,15,0)</f>
        <v>ITM_upsilon</v>
      </c>
      <c r="C672" s="0" t="n">
        <f aca="false">IF(
ISNUMBER(INDEX(SOURCE!B:B,MATCH(A672,SOURCE!B:B,0)+1)),
  VALUE(INDEX(SOURCE!B:B,MATCH(A672,SOURCE!B:B,0)+1)),
  "")</f>
        <v>649</v>
      </c>
      <c r="D672" s="265" t="str">
        <f aca="false">IF(A672&lt;&gt;INT(A672),B672,
IF(A672&lt;0,VLOOKUP(A672,lookups!A$1:B$25,2,0),
IF(ISNA(B672),"",
IF(OR(ISBLANK(A672),ISNA(B672),B672=0),
"",
"#define "&amp;
VLOOKUP(A672,SOURCE!B:S,15,0)&amp;IF(lookups!$N$2-LEN(VLOOKUP(A672,SOURCE!B:S,15,0))&gt;=0,REPT(" ",lookups!$N$2-LEN(VLOOKUP(A672,SOURCE!B:S,15,0))),"")&amp;
TEXT(A672,"???0")&amp;IF(VLOOKUP(A672,SOURCE!B:S,16,0)="","","   "&amp;VLOOKUP(A672,SOURCE!B:S,16,0)
))))
)</f>
        <v>#define ITM_upsilon                  648</v>
      </c>
    </row>
    <row r="673" customFormat="false" ht="15.75" hidden="false" customHeight="false" outlineLevel="0" collapsed="false">
      <c r="A673" s="0" t="n">
        <f aca="false">C672</f>
        <v>649</v>
      </c>
      <c r="B673" s="0" t="str">
        <f aca="false">VLOOKUP(A673,SOURCE!B:S,15,0)</f>
        <v>ITM_upsilon_DIALYTIKA</v>
      </c>
      <c r="C673" s="0" t="n">
        <f aca="false">IF(
ISNUMBER(INDEX(SOURCE!B:B,MATCH(A673,SOURCE!B:B,0)+1)),
  VALUE(INDEX(SOURCE!B:B,MATCH(A673,SOURCE!B:B,0)+1)),
  "")</f>
        <v>650</v>
      </c>
      <c r="D673" s="265" t="str">
        <f aca="false">IF(A673&lt;&gt;INT(A673),B673,
IF(A673&lt;0,VLOOKUP(A673,lookups!A$1:B$25,2,0),
IF(ISNA(B673),"",
IF(OR(ISBLANK(A673),ISNA(B673),B673=0),
"",
"#define "&amp;
VLOOKUP(A673,SOURCE!B:S,15,0)&amp;IF(lookups!$N$2-LEN(VLOOKUP(A673,SOURCE!B:S,15,0))&gt;=0,REPT(" ",lookups!$N$2-LEN(VLOOKUP(A673,SOURCE!B:S,15,0))),"")&amp;
TEXT(A673,"???0")&amp;IF(VLOOKUP(A673,SOURCE!B:S,16,0)="","","   "&amp;VLOOKUP(A673,SOURCE!B:S,16,0)
))))
)</f>
        <v>#define ITM_upsilon_DIALYTIKA        649</v>
      </c>
    </row>
    <row r="674" customFormat="false" ht="15.75" hidden="false" customHeight="false" outlineLevel="0" collapsed="false">
      <c r="A674" s="0" t="n">
        <f aca="false">C673</f>
        <v>650</v>
      </c>
      <c r="B674" s="0" t="str">
        <f aca="false">VLOOKUP(A674,SOURCE!B:S,15,0)</f>
        <v>ITM_phi</v>
      </c>
      <c r="C674" s="0" t="n">
        <f aca="false">IF(
ISNUMBER(INDEX(SOURCE!B:B,MATCH(A674,SOURCE!B:B,0)+1)),
  VALUE(INDEX(SOURCE!B:B,MATCH(A674,SOURCE!B:B,0)+1)),
  "")</f>
        <v>651</v>
      </c>
      <c r="D674" s="265" t="str">
        <f aca="false">IF(A674&lt;&gt;INT(A674),B674,
IF(A674&lt;0,VLOOKUP(A674,lookups!A$1:B$25,2,0),
IF(ISNA(B674),"",
IF(OR(ISBLANK(A674),ISNA(B674),B674=0),
"",
"#define "&amp;
VLOOKUP(A674,SOURCE!B:S,15,0)&amp;IF(lookups!$N$2-LEN(VLOOKUP(A674,SOURCE!B:S,15,0))&gt;=0,REPT(" ",lookups!$N$2-LEN(VLOOKUP(A674,SOURCE!B:S,15,0))),"")&amp;
TEXT(A674,"???0")&amp;IF(VLOOKUP(A674,SOURCE!B:S,16,0)="","","   "&amp;VLOOKUP(A674,SOURCE!B:S,16,0)
))))
)</f>
        <v>#define ITM_phi                      650</v>
      </c>
    </row>
    <row r="675" customFormat="false" ht="15.75" hidden="false" customHeight="false" outlineLevel="0" collapsed="false">
      <c r="A675" s="0" t="n">
        <f aca="false">C674</f>
        <v>651</v>
      </c>
      <c r="B675" s="0" t="str">
        <f aca="false">VLOOKUP(A675,SOURCE!B:S,15,0)</f>
        <v>ITM_chi</v>
      </c>
      <c r="C675" s="0" t="n">
        <f aca="false">IF(
ISNUMBER(INDEX(SOURCE!B:B,MATCH(A675,SOURCE!B:B,0)+1)),
  VALUE(INDEX(SOURCE!B:B,MATCH(A675,SOURCE!B:B,0)+1)),
  "")</f>
        <v>652</v>
      </c>
      <c r="D675" s="265" t="str">
        <f aca="false">IF(A675&lt;&gt;INT(A675),B675,
IF(A675&lt;0,VLOOKUP(A675,lookups!A$1:B$25,2,0),
IF(ISNA(B675),"",
IF(OR(ISBLANK(A675),ISNA(B675),B675=0),
"",
"#define "&amp;
VLOOKUP(A675,SOURCE!B:S,15,0)&amp;IF(lookups!$N$2-LEN(VLOOKUP(A675,SOURCE!B:S,15,0))&gt;=0,REPT(" ",lookups!$N$2-LEN(VLOOKUP(A675,SOURCE!B:S,15,0))),"")&amp;
TEXT(A675,"???0")&amp;IF(VLOOKUP(A675,SOURCE!B:S,16,0)="","","   "&amp;VLOOKUP(A675,SOURCE!B:S,16,0)
))))
)</f>
        <v>#define ITM_chi                      651</v>
      </c>
    </row>
    <row r="676" customFormat="false" ht="15.75" hidden="false" customHeight="false" outlineLevel="0" collapsed="false">
      <c r="A676" s="0" t="n">
        <f aca="false">C675</f>
        <v>652</v>
      </c>
      <c r="B676" s="0" t="str">
        <f aca="false">VLOOKUP(A676,SOURCE!B:S,15,0)</f>
        <v>ITM_psi</v>
      </c>
      <c r="C676" s="0" t="n">
        <f aca="false">IF(
ISNUMBER(INDEX(SOURCE!B:B,MATCH(A676,SOURCE!B:B,0)+1)),
  VALUE(INDEX(SOURCE!B:B,MATCH(A676,SOURCE!B:B,0)+1)),
  "")</f>
        <v>653</v>
      </c>
      <c r="D676" s="265" t="str">
        <f aca="false">IF(A676&lt;&gt;INT(A676),B676,
IF(A676&lt;0,VLOOKUP(A676,lookups!A$1:B$25,2,0),
IF(ISNA(B676),"",
IF(OR(ISBLANK(A676),ISNA(B676),B676=0),
"",
"#define "&amp;
VLOOKUP(A676,SOURCE!B:S,15,0)&amp;IF(lookups!$N$2-LEN(VLOOKUP(A676,SOURCE!B:S,15,0))&gt;=0,REPT(" ",lookups!$N$2-LEN(VLOOKUP(A676,SOURCE!B:S,15,0))),"")&amp;
TEXT(A676,"???0")&amp;IF(VLOOKUP(A676,SOURCE!B:S,16,0)="","","   "&amp;VLOOKUP(A676,SOURCE!B:S,16,0)
))))
)</f>
        <v>#define ITM_psi                      652</v>
      </c>
    </row>
    <row r="677" customFormat="false" ht="15.75" hidden="false" customHeight="false" outlineLevel="0" collapsed="false">
      <c r="A677" s="0" t="n">
        <f aca="false">C676</f>
        <v>653</v>
      </c>
      <c r="B677" s="0" t="str">
        <f aca="false">VLOOKUP(A677,SOURCE!B:S,15,0)</f>
        <v>ITM_omega</v>
      </c>
      <c r="C677" s="0" t="n">
        <f aca="false">IF(
ISNUMBER(INDEX(SOURCE!B:B,MATCH(A677,SOURCE!B:B,0)+1)),
  VALUE(INDEX(SOURCE!B:B,MATCH(A677,SOURCE!B:B,0)+1)),
  "")</f>
        <v>654</v>
      </c>
      <c r="D677" s="265" t="str">
        <f aca="false">IF(A677&lt;&gt;INT(A677),B677,
IF(A677&lt;0,VLOOKUP(A677,lookups!A$1:B$25,2,0),
IF(ISNA(B677),"",
IF(OR(ISBLANK(A677),ISNA(B677),B677=0),
"",
"#define "&amp;
VLOOKUP(A677,SOURCE!B:S,15,0)&amp;IF(lookups!$N$2-LEN(VLOOKUP(A677,SOURCE!B:S,15,0))&gt;=0,REPT(" ",lookups!$N$2-LEN(VLOOKUP(A677,SOURCE!B:S,15,0))),"")&amp;
TEXT(A677,"???0")&amp;IF(VLOOKUP(A677,SOURCE!B:S,16,0)="","","   "&amp;VLOOKUP(A677,SOURCE!B:S,16,0)
))))
)</f>
        <v>#define ITM_omega                    653</v>
      </c>
    </row>
    <row r="678" customFormat="false" ht="15.75" hidden="false" customHeight="false" outlineLevel="0" collapsed="false">
      <c r="A678" s="0" t="n">
        <f aca="false">C677</f>
        <v>654</v>
      </c>
      <c r="B678" s="0" t="str">
        <f aca="false">VLOOKUP(A678,SOURCE!B:S,15,0)</f>
        <v>ITM_alpha_TONOS</v>
      </c>
      <c r="C678" s="0" t="n">
        <f aca="false">IF(
ISNUMBER(INDEX(SOURCE!B:B,MATCH(A678,SOURCE!B:B,0)+1)),
  VALUE(INDEX(SOURCE!B:B,MATCH(A678,SOURCE!B:B,0)+1)),
  "")</f>
        <v>655</v>
      </c>
      <c r="D678" s="265" t="str">
        <f aca="false">IF(A678&lt;&gt;INT(A678),B678,
IF(A678&lt;0,VLOOKUP(A678,lookups!A$1:B$25,2,0),
IF(ISNA(B678),"",
IF(OR(ISBLANK(A678),ISNA(B678),B678=0),
"",
"#define "&amp;
VLOOKUP(A678,SOURCE!B:S,15,0)&amp;IF(lookups!$N$2-LEN(VLOOKUP(A678,SOURCE!B:S,15,0))&gt;=0,REPT(" ",lookups!$N$2-LEN(VLOOKUP(A678,SOURCE!B:S,15,0))),"")&amp;
TEXT(A678,"???0")&amp;IF(VLOOKUP(A678,SOURCE!B:S,16,0)="","","   "&amp;VLOOKUP(A678,SOURCE!B:S,16,0)
))))
)</f>
        <v>#define ITM_alpha_TONOS              654</v>
      </c>
    </row>
    <row r="679" customFormat="false" ht="15.75" hidden="false" customHeight="false" outlineLevel="0" collapsed="false">
      <c r="A679" s="0" t="n">
        <f aca="false">C678</f>
        <v>655</v>
      </c>
      <c r="B679" s="0" t="str">
        <f aca="false">VLOOKUP(A679,SOURCE!B:S,15,0)</f>
        <v>ITM_epsilon_TONOS</v>
      </c>
      <c r="C679" s="0" t="n">
        <f aca="false">IF(
ISNUMBER(INDEX(SOURCE!B:B,MATCH(A679,SOURCE!B:B,0)+1)),
  VALUE(INDEX(SOURCE!B:B,MATCH(A679,SOURCE!B:B,0)+1)),
  "")</f>
        <v>656</v>
      </c>
      <c r="D679" s="265" t="str">
        <f aca="false">IF(A679&lt;&gt;INT(A679),B679,
IF(A679&lt;0,VLOOKUP(A679,lookups!A$1:B$25,2,0),
IF(ISNA(B679),"",
IF(OR(ISBLANK(A679),ISNA(B679),B679=0),
"",
"#define "&amp;
VLOOKUP(A679,SOURCE!B:S,15,0)&amp;IF(lookups!$N$2-LEN(VLOOKUP(A679,SOURCE!B:S,15,0))&gt;=0,REPT(" ",lookups!$N$2-LEN(VLOOKUP(A679,SOURCE!B:S,15,0))),"")&amp;
TEXT(A679,"???0")&amp;IF(VLOOKUP(A679,SOURCE!B:S,16,0)="","","   "&amp;VLOOKUP(A679,SOURCE!B:S,16,0)
))))
)</f>
        <v>#define ITM_epsilon_TONOS            655</v>
      </c>
    </row>
    <row r="680" customFormat="false" ht="15.75" hidden="false" customHeight="false" outlineLevel="0" collapsed="false">
      <c r="A680" s="0" t="n">
        <f aca="false">C679</f>
        <v>656</v>
      </c>
      <c r="B680" s="0" t="str">
        <f aca="false">VLOOKUP(A680,SOURCE!B:S,15,0)</f>
        <v>ITM_eta_TONOS</v>
      </c>
      <c r="C680" s="0" t="n">
        <f aca="false">IF(
ISNUMBER(INDEX(SOURCE!B:B,MATCH(A680,SOURCE!B:B,0)+1)),
  VALUE(INDEX(SOURCE!B:B,MATCH(A680,SOURCE!B:B,0)+1)),
  "")</f>
        <v>657</v>
      </c>
      <c r="D680" s="265" t="str">
        <f aca="false">IF(A680&lt;&gt;INT(A680),B680,
IF(A680&lt;0,VLOOKUP(A680,lookups!A$1:B$25,2,0),
IF(ISNA(B680),"",
IF(OR(ISBLANK(A680),ISNA(B680),B680=0),
"",
"#define "&amp;
VLOOKUP(A680,SOURCE!B:S,15,0)&amp;IF(lookups!$N$2-LEN(VLOOKUP(A680,SOURCE!B:S,15,0))&gt;=0,REPT(" ",lookups!$N$2-LEN(VLOOKUP(A680,SOURCE!B:S,15,0))),"")&amp;
TEXT(A680,"???0")&amp;IF(VLOOKUP(A680,SOURCE!B:S,16,0)="","","   "&amp;VLOOKUP(A680,SOURCE!B:S,16,0)
))))
)</f>
        <v>#define ITM_eta_TONOS                656</v>
      </c>
    </row>
    <row r="681" customFormat="false" ht="15.75" hidden="false" customHeight="false" outlineLevel="0" collapsed="false">
      <c r="A681" s="0" t="n">
        <f aca="false">C680</f>
        <v>657</v>
      </c>
      <c r="B681" s="0" t="str">
        <f aca="false">VLOOKUP(A681,SOURCE!B:S,15,0)</f>
        <v>ITM_iotaTON</v>
      </c>
      <c r="C681" s="0" t="n">
        <f aca="false">IF(
ISNUMBER(INDEX(SOURCE!B:B,MATCH(A681,SOURCE!B:B,0)+1)),
  VALUE(INDEX(SOURCE!B:B,MATCH(A681,SOURCE!B:B,0)+1)),
  "")</f>
        <v>658</v>
      </c>
      <c r="D681" s="265" t="str">
        <f aca="false">IF(A681&lt;&gt;INT(A681),B681,
IF(A681&lt;0,VLOOKUP(A681,lookups!A$1:B$25,2,0),
IF(ISNA(B681),"",
IF(OR(ISBLANK(A681),ISNA(B681),B681=0),
"",
"#define "&amp;
VLOOKUP(A681,SOURCE!B:S,15,0)&amp;IF(lookups!$N$2-LEN(VLOOKUP(A681,SOURCE!B:S,15,0))&gt;=0,REPT(" ",lookups!$N$2-LEN(VLOOKUP(A681,SOURCE!B:S,15,0))),"")&amp;
TEXT(A681,"???0")&amp;IF(VLOOKUP(A681,SOURCE!B:S,16,0)="","","   "&amp;VLOOKUP(A681,SOURCE!B:S,16,0)
))))
)</f>
        <v>#define ITM_iotaTON                  657</v>
      </c>
    </row>
    <row r="682" customFormat="false" ht="15.75" hidden="false" customHeight="false" outlineLevel="0" collapsed="false">
      <c r="A682" s="0" t="n">
        <f aca="false">C681</f>
        <v>658</v>
      </c>
      <c r="B682" s="0" t="str">
        <f aca="false">VLOOKUP(A682,SOURCE!B:S,15,0)</f>
        <v>ITM_iota_DIALYTIKA_TONOS</v>
      </c>
      <c r="C682" s="0" t="n">
        <f aca="false">IF(
ISNUMBER(INDEX(SOURCE!B:B,MATCH(A682,SOURCE!B:B,0)+1)),
  VALUE(INDEX(SOURCE!B:B,MATCH(A682,SOURCE!B:B,0)+1)),
  "")</f>
        <v>659</v>
      </c>
      <c r="D682" s="265" t="str">
        <f aca="false">IF(A682&lt;&gt;INT(A682),B682,
IF(A682&lt;0,VLOOKUP(A682,lookups!A$1:B$25,2,0),
IF(ISNA(B682),"",
IF(OR(ISBLANK(A682),ISNA(B682),B682=0),
"",
"#define "&amp;
VLOOKUP(A682,SOURCE!B:S,15,0)&amp;IF(lookups!$N$2-LEN(VLOOKUP(A682,SOURCE!B:S,15,0))&gt;=0,REPT(" ",lookups!$N$2-LEN(VLOOKUP(A682,SOURCE!B:S,15,0))),"")&amp;
TEXT(A682,"???0")&amp;IF(VLOOKUP(A682,SOURCE!B:S,16,0)="","","   "&amp;VLOOKUP(A682,SOURCE!B:S,16,0)
))))
)</f>
        <v>#define ITM_iota_DIALYTIKA_TONOS     658</v>
      </c>
    </row>
    <row r="683" customFormat="false" ht="15.75" hidden="false" customHeight="false" outlineLevel="0" collapsed="false">
      <c r="A683" s="0" t="n">
        <f aca="false">C682</f>
        <v>659</v>
      </c>
      <c r="B683" s="0" t="str">
        <f aca="false">VLOOKUP(A683,SOURCE!B:S,15,0)</f>
        <v>ITM_omicron_TONOS</v>
      </c>
      <c r="C683" s="0" t="n">
        <f aca="false">IF(
ISNUMBER(INDEX(SOURCE!B:B,MATCH(A683,SOURCE!B:B,0)+1)),
  VALUE(INDEX(SOURCE!B:B,MATCH(A683,SOURCE!B:B,0)+1)),
  "")</f>
        <v>660</v>
      </c>
      <c r="D683" s="265" t="str">
        <f aca="false">IF(A683&lt;&gt;INT(A683),B683,
IF(A683&lt;0,VLOOKUP(A683,lookups!A$1:B$25,2,0),
IF(ISNA(B683),"",
IF(OR(ISBLANK(A683),ISNA(B683),B683=0),
"",
"#define "&amp;
VLOOKUP(A683,SOURCE!B:S,15,0)&amp;IF(lookups!$N$2-LEN(VLOOKUP(A683,SOURCE!B:S,15,0))&gt;=0,REPT(" ",lookups!$N$2-LEN(VLOOKUP(A683,SOURCE!B:S,15,0))),"")&amp;
TEXT(A683,"???0")&amp;IF(VLOOKUP(A683,SOURCE!B:S,16,0)="","","   "&amp;VLOOKUP(A683,SOURCE!B:S,16,0)
))))
)</f>
        <v>#define ITM_omicron_TONOS            659</v>
      </c>
    </row>
    <row r="684" customFormat="false" ht="15.75" hidden="false" customHeight="false" outlineLevel="0" collapsed="false">
      <c r="A684" s="0" t="n">
        <f aca="false">C683</f>
        <v>660</v>
      </c>
      <c r="B684" s="0" t="str">
        <f aca="false">VLOOKUP(A684,SOURCE!B:S,15,0)</f>
        <v>ITM_sigma_end</v>
      </c>
      <c r="C684" s="0" t="n">
        <f aca="false">IF(
ISNUMBER(INDEX(SOURCE!B:B,MATCH(A684,SOURCE!B:B,0)+1)),
  VALUE(INDEX(SOURCE!B:B,MATCH(A684,SOURCE!B:B,0)+1)),
  "")</f>
        <v>661</v>
      </c>
      <c r="D684" s="265" t="str">
        <f aca="false">IF(A684&lt;&gt;INT(A684),B684,
IF(A684&lt;0,VLOOKUP(A684,lookups!A$1:B$25,2,0),
IF(ISNA(B684),"",
IF(OR(ISBLANK(A684),ISNA(B684),B684=0),
"",
"#define "&amp;
VLOOKUP(A684,SOURCE!B:S,15,0)&amp;IF(lookups!$N$2-LEN(VLOOKUP(A684,SOURCE!B:S,15,0))&gt;=0,REPT(" ",lookups!$N$2-LEN(VLOOKUP(A684,SOURCE!B:S,15,0))),"")&amp;
TEXT(A684,"???0")&amp;IF(VLOOKUP(A684,SOURCE!B:S,16,0)="","","   "&amp;VLOOKUP(A684,SOURCE!B:S,16,0)
))))
)</f>
        <v>#define ITM_sigma_end                660</v>
      </c>
    </row>
    <row r="685" customFormat="false" ht="15.75" hidden="false" customHeight="false" outlineLevel="0" collapsed="false">
      <c r="A685" s="0" t="n">
        <f aca="false">C684</f>
        <v>661</v>
      </c>
      <c r="B685" s="0" t="str">
        <f aca="false">VLOOKUP(A685,SOURCE!B:S,15,0)</f>
        <v>ITM_upsilon_TONOS</v>
      </c>
      <c r="C685" s="0" t="n">
        <f aca="false">IF(
ISNUMBER(INDEX(SOURCE!B:B,MATCH(A685,SOURCE!B:B,0)+1)),
  VALUE(INDEX(SOURCE!B:B,MATCH(A685,SOURCE!B:B,0)+1)),
  "")</f>
        <v>662</v>
      </c>
      <c r="D685" s="265" t="str">
        <f aca="false">IF(A685&lt;&gt;INT(A685),B685,
IF(A685&lt;0,VLOOKUP(A685,lookups!A$1:B$25,2,0),
IF(ISNA(B685),"",
IF(OR(ISBLANK(A685),ISNA(B685),B685=0),
"",
"#define "&amp;
VLOOKUP(A685,SOURCE!B:S,15,0)&amp;IF(lookups!$N$2-LEN(VLOOKUP(A685,SOURCE!B:S,15,0))&gt;=0,REPT(" ",lookups!$N$2-LEN(VLOOKUP(A685,SOURCE!B:S,15,0))),"")&amp;
TEXT(A685,"???0")&amp;IF(VLOOKUP(A685,SOURCE!B:S,16,0)="","","   "&amp;VLOOKUP(A685,SOURCE!B:S,16,0)
))))
)</f>
        <v>#define ITM_upsilon_TONOS            661</v>
      </c>
    </row>
    <row r="686" customFormat="false" ht="15.75" hidden="false" customHeight="false" outlineLevel="0" collapsed="false">
      <c r="A686" s="0" t="n">
        <f aca="false">C685</f>
        <v>662</v>
      </c>
      <c r="B686" s="0" t="str">
        <f aca="false">VLOOKUP(A686,SOURCE!B:S,15,0)</f>
        <v>ITM_upsilon_DIALYTIKA_TONOS</v>
      </c>
      <c r="C686" s="0" t="n">
        <f aca="false">IF(
ISNUMBER(INDEX(SOURCE!B:B,MATCH(A686,SOURCE!B:B,0)+1)),
  VALUE(INDEX(SOURCE!B:B,MATCH(A686,SOURCE!B:B,0)+1)),
  "")</f>
        <v>663</v>
      </c>
      <c r="D686" s="265" t="str">
        <f aca="false">IF(A686&lt;&gt;INT(A686),B686,
IF(A686&lt;0,VLOOKUP(A686,lookups!A$1:B$25,2,0),
IF(ISNA(B686),"",
IF(OR(ISBLANK(A686),ISNA(B686),B686=0),
"",
"#define "&amp;
VLOOKUP(A686,SOURCE!B:S,15,0)&amp;IF(lookups!$N$2-LEN(VLOOKUP(A686,SOURCE!B:S,15,0))&gt;=0,REPT(" ",lookups!$N$2-LEN(VLOOKUP(A686,SOURCE!B:S,15,0))),"")&amp;
TEXT(A686,"???0")&amp;IF(VLOOKUP(A686,SOURCE!B:S,16,0)="","","   "&amp;VLOOKUP(A686,SOURCE!B:S,16,0)
))))
)</f>
        <v>#define ITM_upsilon_DIALYTIKA_TONOS  662</v>
      </c>
    </row>
    <row r="687" customFormat="false" ht="15.75" hidden="false" customHeight="false" outlineLevel="0" collapsed="false">
      <c r="A687" s="0" t="n">
        <f aca="false">C686</f>
        <v>663</v>
      </c>
      <c r="B687" s="0" t="str">
        <f aca="false">VLOOKUP(A687,SOURCE!B:S,15,0)</f>
        <v>ITM_omega_TONOS</v>
      </c>
      <c r="C687" s="0" t="n">
        <f aca="false">IF(
ISNUMBER(INDEX(SOURCE!B:B,MATCH(A687,SOURCE!B:B,0)+1)),
  VALUE(INDEX(SOURCE!B:B,MATCH(A687,SOURCE!B:B,0)+1)),
  "")</f>
        <v>664</v>
      </c>
      <c r="D687" s="265" t="str">
        <f aca="false">IF(A687&lt;&gt;INT(A687),B687,
IF(A687&lt;0,VLOOKUP(A687,lookups!A$1:B$25,2,0),
IF(ISNA(B687),"",
IF(OR(ISBLANK(A687),ISNA(B687),B687=0),
"",
"#define "&amp;
VLOOKUP(A687,SOURCE!B:S,15,0)&amp;IF(lookups!$N$2-LEN(VLOOKUP(A687,SOURCE!B:S,15,0))&gt;=0,REPT(" ",lookups!$N$2-LEN(VLOOKUP(A687,SOURCE!B:S,15,0))),"")&amp;
TEXT(A687,"???0")&amp;IF(VLOOKUP(A687,SOURCE!B:S,16,0)="","","   "&amp;VLOOKUP(A687,SOURCE!B:S,16,0)
))))
)</f>
        <v>#define ITM_omega_TONOS              663</v>
      </c>
    </row>
    <row r="688" customFormat="false" ht="15.75" hidden="false" customHeight="false" outlineLevel="0" collapsed="false">
      <c r="A688" s="0" t="n">
        <f aca="false">C687</f>
        <v>664</v>
      </c>
      <c r="B688" s="0" t="str">
        <f aca="false">VLOOKUP(A688,SOURCE!B:S,15,0)</f>
        <v>ITM_A_MACRON</v>
      </c>
      <c r="C688" s="0" t="n">
        <f aca="false">IF(
ISNUMBER(INDEX(SOURCE!B:B,MATCH(A688,SOURCE!B:B,0)+1)),
  VALUE(INDEX(SOURCE!B:B,MATCH(A688,SOURCE!B:B,0)+1)),
  "")</f>
        <v>665</v>
      </c>
      <c r="D688" s="265" t="str">
        <f aca="false">IF(A688&lt;&gt;INT(A688),B688,
IF(A688&lt;0,VLOOKUP(A688,lookups!A$1:B$25,2,0),
IF(ISNA(B688),"",
IF(OR(ISBLANK(A688),ISNA(B688),B688=0),
"",
"#define "&amp;
VLOOKUP(A688,SOURCE!B:S,15,0)&amp;IF(lookups!$N$2-LEN(VLOOKUP(A688,SOURCE!B:S,15,0))&gt;=0,REPT(" ",lookups!$N$2-LEN(VLOOKUP(A688,SOURCE!B:S,15,0))),"")&amp;
TEXT(A688,"???0")&amp;IF(VLOOKUP(A688,SOURCE!B:S,16,0)="","","   "&amp;VLOOKUP(A688,SOURCE!B:S,16,0)
))))
)</f>
        <v>#define ITM_A_MACRON                 664</v>
      </c>
    </row>
    <row r="689" customFormat="false" ht="15.75" hidden="false" customHeight="false" outlineLevel="0" collapsed="false">
      <c r="A689" s="0" t="n">
        <f aca="false">C688</f>
        <v>665</v>
      </c>
      <c r="B689" s="0" t="str">
        <f aca="false">VLOOKUP(A689,SOURCE!B:S,15,0)</f>
        <v>ITM_A_ACUTE</v>
      </c>
      <c r="C689" s="0" t="n">
        <f aca="false">IF(
ISNUMBER(INDEX(SOURCE!B:B,MATCH(A689,SOURCE!B:B,0)+1)),
  VALUE(INDEX(SOURCE!B:B,MATCH(A689,SOURCE!B:B,0)+1)),
  "")</f>
        <v>666</v>
      </c>
      <c r="D689" s="265" t="str">
        <f aca="false">IF(A689&lt;&gt;INT(A689),B689,
IF(A689&lt;0,VLOOKUP(A689,lookups!A$1:B$25,2,0),
IF(ISNA(B689),"",
IF(OR(ISBLANK(A689),ISNA(B689),B689=0),
"",
"#define "&amp;
VLOOKUP(A689,SOURCE!B:S,15,0)&amp;IF(lookups!$N$2-LEN(VLOOKUP(A689,SOURCE!B:S,15,0))&gt;=0,REPT(" ",lookups!$N$2-LEN(VLOOKUP(A689,SOURCE!B:S,15,0))),"")&amp;
TEXT(A689,"???0")&amp;IF(VLOOKUP(A689,SOURCE!B:S,16,0)="","","   "&amp;VLOOKUP(A689,SOURCE!B:S,16,0)
))))
)</f>
        <v>#define ITM_A_ACUTE                  665</v>
      </c>
    </row>
    <row r="690" customFormat="false" ht="15.75" hidden="false" customHeight="false" outlineLevel="0" collapsed="false">
      <c r="A690" s="0" t="n">
        <f aca="false">C689</f>
        <v>666</v>
      </c>
      <c r="B690" s="0" t="str">
        <f aca="false">VLOOKUP(A690,SOURCE!B:S,15,0)</f>
        <v>ITM_A_BREVE</v>
      </c>
      <c r="C690" s="0" t="n">
        <f aca="false">IF(
ISNUMBER(INDEX(SOURCE!B:B,MATCH(A690,SOURCE!B:B,0)+1)),
  VALUE(INDEX(SOURCE!B:B,MATCH(A690,SOURCE!B:B,0)+1)),
  "")</f>
        <v>667</v>
      </c>
      <c r="D690" s="265" t="str">
        <f aca="false">IF(A690&lt;&gt;INT(A690),B690,
IF(A690&lt;0,VLOOKUP(A690,lookups!A$1:B$25,2,0),
IF(ISNA(B690),"",
IF(OR(ISBLANK(A690),ISNA(B690),B690=0),
"",
"#define "&amp;
VLOOKUP(A690,SOURCE!B:S,15,0)&amp;IF(lookups!$N$2-LEN(VLOOKUP(A690,SOURCE!B:S,15,0))&gt;=0,REPT(" ",lookups!$N$2-LEN(VLOOKUP(A690,SOURCE!B:S,15,0))),"")&amp;
TEXT(A690,"???0")&amp;IF(VLOOKUP(A690,SOURCE!B:S,16,0)="","","   "&amp;VLOOKUP(A690,SOURCE!B:S,16,0)
))))
)</f>
        <v>#define ITM_A_BREVE                  666</v>
      </c>
    </row>
    <row r="691" customFormat="false" ht="15.75" hidden="false" customHeight="false" outlineLevel="0" collapsed="false">
      <c r="A691" s="0" t="n">
        <f aca="false">C690</f>
        <v>667</v>
      </c>
      <c r="B691" s="0" t="str">
        <f aca="false">VLOOKUP(A691,SOURCE!B:S,15,0)</f>
        <v>ITM_A_GRAVE</v>
      </c>
      <c r="C691" s="0" t="n">
        <f aca="false">IF(
ISNUMBER(INDEX(SOURCE!B:B,MATCH(A691,SOURCE!B:B,0)+1)),
  VALUE(INDEX(SOURCE!B:B,MATCH(A691,SOURCE!B:B,0)+1)),
  "")</f>
        <v>668</v>
      </c>
      <c r="D691" s="265" t="str">
        <f aca="false">IF(A691&lt;&gt;INT(A691),B691,
IF(A691&lt;0,VLOOKUP(A691,lookups!A$1:B$25,2,0),
IF(ISNA(B691),"",
IF(OR(ISBLANK(A691),ISNA(B691),B691=0),
"",
"#define "&amp;
VLOOKUP(A691,SOURCE!B:S,15,0)&amp;IF(lookups!$N$2-LEN(VLOOKUP(A691,SOURCE!B:S,15,0))&gt;=0,REPT(" ",lookups!$N$2-LEN(VLOOKUP(A691,SOURCE!B:S,15,0))),"")&amp;
TEXT(A691,"???0")&amp;IF(VLOOKUP(A691,SOURCE!B:S,16,0)="","","   "&amp;VLOOKUP(A691,SOURCE!B:S,16,0)
))))
)</f>
        <v>#define ITM_A_GRAVE                  667</v>
      </c>
    </row>
    <row r="692" customFormat="false" ht="15.75" hidden="false" customHeight="false" outlineLevel="0" collapsed="false">
      <c r="A692" s="0" t="n">
        <f aca="false">C691</f>
        <v>668</v>
      </c>
      <c r="B692" s="0" t="str">
        <f aca="false">VLOOKUP(A692,SOURCE!B:S,15,0)</f>
        <v>ITM_A_DIARESIS</v>
      </c>
      <c r="C692" s="0" t="n">
        <f aca="false">IF(
ISNUMBER(INDEX(SOURCE!B:B,MATCH(A692,SOURCE!B:B,0)+1)),
  VALUE(INDEX(SOURCE!B:B,MATCH(A692,SOURCE!B:B,0)+1)),
  "")</f>
        <v>669</v>
      </c>
      <c r="D692" s="265" t="str">
        <f aca="false">IF(A692&lt;&gt;INT(A692),B692,
IF(A692&lt;0,VLOOKUP(A692,lookups!A$1:B$25,2,0),
IF(ISNA(B692),"",
IF(OR(ISBLANK(A692),ISNA(B692),B692=0),
"",
"#define "&amp;
VLOOKUP(A692,SOURCE!B:S,15,0)&amp;IF(lookups!$N$2-LEN(VLOOKUP(A692,SOURCE!B:S,15,0))&gt;=0,REPT(" ",lookups!$N$2-LEN(VLOOKUP(A692,SOURCE!B:S,15,0))),"")&amp;
TEXT(A692,"???0")&amp;IF(VLOOKUP(A692,SOURCE!B:S,16,0)="","","   "&amp;VLOOKUP(A692,SOURCE!B:S,16,0)
))))
)</f>
        <v>#define ITM_A_DIARESIS               668</v>
      </c>
    </row>
    <row r="693" customFormat="false" ht="15.75" hidden="false" customHeight="false" outlineLevel="0" collapsed="false">
      <c r="A693" s="0" t="n">
        <f aca="false">C692</f>
        <v>669</v>
      </c>
      <c r="B693" s="0" t="str">
        <f aca="false">VLOOKUP(A693,SOURCE!B:S,15,0)</f>
        <v>ITM_A_TILDE</v>
      </c>
      <c r="C693" s="0" t="n">
        <f aca="false">IF(
ISNUMBER(INDEX(SOURCE!B:B,MATCH(A693,SOURCE!B:B,0)+1)),
  VALUE(INDEX(SOURCE!B:B,MATCH(A693,SOURCE!B:B,0)+1)),
  "")</f>
        <v>670</v>
      </c>
      <c r="D693" s="265" t="str">
        <f aca="false">IF(A693&lt;&gt;INT(A693),B693,
IF(A693&lt;0,VLOOKUP(A693,lookups!A$1:B$25,2,0),
IF(ISNA(B693),"",
IF(OR(ISBLANK(A693),ISNA(B693),B693=0),
"",
"#define "&amp;
VLOOKUP(A693,SOURCE!B:S,15,0)&amp;IF(lookups!$N$2-LEN(VLOOKUP(A693,SOURCE!B:S,15,0))&gt;=0,REPT(" ",lookups!$N$2-LEN(VLOOKUP(A693,SOURCE!B:S,15,0))),"")&amp;
TEXT(A693,"???0")&amp;IF(VLOOKUP(A693,SOURCE!B:S,16,0)="","","   "&amp;VLOOKUP(A693,SOURCE!B:S,16,0)
))))
)</f>
        <v>#define ITM_A_TILDE                  669</v>
      </c>
    </row>
    <row r="694" customFormat="false" ht="15.75" hidden="false" customHeight="false" outlineLevel="0" collapsed="false">
      <c r="A694" s="0" t="n">
        <f aca="false">C693</f>
        <v>670</v>
      </c>
      <c r="B694" s="0" t="str">
        <f aca="false">VLOOKUP(A694,SOURCE!B:S,15,0)</f>
        <v>ITM_A_CIRC</v>
      </c>
      <c r="C694" s="0" t="n">
        <f aca="false">IF(
ISNUMBER(INDEX(SOURCE!B:B,MATCH(A694,SOURCE!B:B,0)+1)),
  VALUE(INDEX(SOURCE!B:B,MATCH(A694,SOURCE!B:B,0)+1)),
  "")</f>
        <v>671</v>
      </c>
      <c r="D694" s="265" t="str">
        <f aca="false">IF(A694&lt;&gt;INT(A694),B694,
IF(A694&lt;0,VLOOKUP(A694,lookups!A$1:B$25,2,0),
IF(ISNA(B694),"",
IF(OR(ISBLANK(A694),ISNA(B694),B694=0),
"",
"#define "&amp;
VLOOKUP(A694,SOURCE!B:S,15,0)&amp;IF(lookups!$N$2-LEN(VLOOKUP(A694,SOURCE!B:S,15,0))&gt;=0,REPT(" ",lookups!$N$2-LEN(VLOOKUP(A694,SOURCE!B:S,15,0))),"")&amp;
TEXT(A694,"???0")&amp;IF(VLOOKUP(A694,SOURCE!B:S,16,0)="","","   "&amp;VLOOKUP(A694,SOURCE!B:S,16,0)
))))
)</f>
        <v>#define ITM_A_CIRC                   670</v>
      </c>
    </row>
    <row r="695" customFormat="false" ht="15.75" hidden="false" customHeight="false" outlineLevel="0" collapsed="false">
      <c r="A695" s="0" t="n">
        <f aca="false">C694</f>
        <v>671</v>
      </c>
      <c r="B695" s="0" t="str">
        <f aca="false">VLOOKUP(A695,SOURCE!B:S,15,0)</f>
        <v>ITM_A_RING</v>
      </c>
      <c r="C695" s="0" t="n">
        <f aca="false">IF(
ISNUMBER(INDEX(SOURCE!B:B,MATCH(A695,SOURCE!B:B,0)+1)),
  VALUE(INDEX(SOURCE!B:B,MATCH(A695,SOURCE!B:B,0)+1)),
  "")</f>
        <v>672</v>
      </c>
      <c r="D695" s="265" t="str">
        <f aca="false">IF(A695&lt;&gt;INT(A695),B695,
IF(A695&lt;0,VLOOKUP(A695,lookups!A$1:B$25,2,0),
IF(ISNA(B695),"",
IF(OR(ISBLANK(A695),ISNA(B695),B695=0),
"",
"#define "&amp;
VLOOKUP(A695,SOURCE!B:S,15,0)&amp;IF(lookups!$N$2-LEN(VLOOKUP(A695,SOURCE!B:S,15,0))&gt;=0,REPT(" ",lookups!$N$2-LEN(VLOOKUP(A695,SOURCE!B:S,15,0))),"")&amp;
TEXT(A695,"???0")&amp;IF(VLOOKUP(A695,SOURCE!B:S,16,0)="","","   "&amp;VLOOKUP(A695,SOURCE!B:S,16,0)
))))
)</f>
        <v>#define ITM_A_RING                   671</v>
      </c>
    </row>
    <row r="696" customFormat="false" ht="15.75" hidden="false" customHeight="false" outlineLevel="0" collapsed="false">
      <c r="A696" s="0" t="n">
        <f aca="false">C695</f>
        <v>672</v>
      </c>
      <c r="B696" s="0" t="str">
        <f aca="false">VLOOKUP(A696,SOURCE!B:S,15,0)</f>
        <v>ITM_AE</v>
      </c>
      <c r="C696" s="0" t="n">
        <f aca="false">IF(
ISNUMBER(INDEX(SOURCE!B:B,MATCH(A696,SOURCE!B:B,0)+1)),
  VALUE(INDEX(SOURCE!B:B,MATCH(A696,SOURCE!B:B,0)+1)),
  "")</f>
        <v>673</v>
      </c>
      <c r="D696" s="265" t="str">
        <f aca="false">IF(A696&lt;&gt;INT(A696),B696,
IF(A696&lt;0,VLOOKUP(A696,lookups!A$1:B$25,2,0),
IF(ISNA(B696),"",
IF(OR(ISBLANK(A696),ISNA(B696),B696=0),
"",
"#define "&amp;
VLOOKUP(A696,SOURCE!B:S,15,0)&amp;IF(lookups!$N$2-LEN(VLOOKUP(A696,SOURCE!B:S,15,0))&gt;=0,REPT(" ",lookups!$N$2-LEN(VLOOKUP(A696,SOURCE!B:S,15,0))),"")&amp;
TEXT(A696,"???0")&amp;IF(VLOOKUP(A696,SOURCE!B:S,16,0)="","","   "&amp;VLOOKUP(A696,SOURCE!B:S,16,0)
))))
)</f>
        <v>#define ITM_AE                       672</v>
      </c>
    </row>
    <row r="697" customFormat="false" ht="15.75" hidden="false" customHeight="false" outlineLevel="0" collapsed="false">
      <c r="A697" s="0" t="n">
        <f aca="false">C696</f>
        <v>673</v>
      </c>
      <c r="B697" s="0" t="str">
        <f aca="false">VLOOKUP(A697,SOURCE!B:S,15,0)</f>
        <v>ITM_A_OGONEK</v>
      </c>
      <c r="C697" s="0" t="n">
        <f aca="false">IF(
ISNUMBER(INDEX(SOURCE!B:B,MATCH(A697,SOURCE!B:B,0)+1)),
  VALUE(INDEX(SOURCE!B:B,MATCH(A697,SOURCE!B:B,0)+1)),
  "")</f>
        <v>674</v>
      </c>
      <c r="D697" s="265" t="str">
        <f aca="false">IF(A697&lt;&gt;INT(A697),B697,
IF(A697&lt;0,VLOOKUP(A697,lookups!A$1:B$25,2,0),
IF(ISNA(B697),"",
IF(OR(ISBLANK(A697),ISNA(B697),B697=0),
"",
"#define "&amp;
VLOOKUP(A697,SOURCE!B:S,15,0)&amp;IF(lookups!$N$2-LEN(VLOOKUP(A697,SOURCE!B:S,15,0))&gt;=0,REPT(" ",lookups!$N$2-LEN(VLOOKUP(A697,SOURCE!B:S,15,0))),"")&amp;
TEXT(A697,"???0")&amp;IF(VLOOKUP(A697,SOURCE!B:S,16,0)="","","   "&amp;VLOOKUP(A697,SOURCE!B:S,16,0)
))))
)</f>
        <v>#define ITM_A_OGONEK                 673</v>
      </c>
    </row>
    <row r="698" customFormat="false" ht="15.75" hidden="false" customHeight="false" outlineLevel="0" collapsed="false">
      <c r="A698" s="0" t="n">
        <f aca="false">C697</f>
        <v>674</v>
      </c>
      <c r="B698" s="0" t="str">
        <f aca="false">VLOOKUP(A698,SOURCE!B:S,15,0)</f>
        <v>ITM_C_ACUTE</v>
      </c>
      <c r="C698" s="0" t="n">
        <f aca="false">IF(
ISNUMBER(INDEX(SOURCE!B:B,MATCH(A698,SOURCE!B:B,0)+1)),
  VALUE(INDEX(SOURCE!B:B,MATCH(A698,SOURCE!B:B,0)+1)),
  "")</f>
        <v>675</v>
      </c>
      <c r="D698" s="265" t="str">
        <f aca="false">IF(A698&lt;&gt;INT(A698),B698,
IF(A698&lt;0,VLOOKUP(A698,lookups!A$1:B$25,2,0),
IF(ISNA(B698),"",
IF(OR(ISBLANK(A698),ISNA(B698),B698=0),
"",
"#define "&amp;
VLOOKUP(A698,SOURCE!B:S,15,0)&amp;IF(lookups!$N$2-LEN(VLOOKUP(A698,SOURCE!B:S,15,0))&gt;=0,REPT(" ",lookups!$N$2-LEN(VLOOKUP(A698,SOURCE!B:S,15,0))),"")&amp;
TEXT(A698,"???0")&amp;IF(VLOOKUP(A698,SOURCE!B:S,16,0)="","","   "&amp;VLOOKUP(A698,SOURCE!B:S,16,0)
))))
)</f>
        <v>#define ITM_C_ACUTE                  674</v>
      </c>
    </row>
    <row r="699" customFormat="false" ht="15.75" hidden="false" customHeight="false" outlineLevel="0" collapsed="false">
      <c r="A699" s="0" t="n">
        <f aca="false">C698</f>
        <v>675</v>
      </c>
      <c r="B699" s="0" t="str">
        <f aca="false">VLOOKUP(A699,SOURCE!B:S,15,0)</f>
        <v>ITM_C_CARON</v>
      </c>
      <c r="C699" s="0" t="n">
        <f aca="false">IF(
ISNUMBER(INDEX(SOURCE!B:B,MATCH(A699,SOURCE!B:B,0)+1)),
  VALUE(INDEX(SOURCE!B:B,MATCH(A699,SOURCE!B:B,0)+1)),
  "")</f>
        <v>676</v>
      </c>
      <c r="D699" s="265" t="str">
        <f aca="false">IF(A699&lt;&gt;INT(A699),B699,
IF(A699&lt;0,VLOOKUP(A699,lookups!A$1:B$25,2,0),
IF(ISNA(B699),"",
IF(OR(ISBLANK(A699),ISNA(B699),B699=0),
"",
"#define "&amp;
VLOOKUP(A699,SOURCE!B:S,15,0)&amp;IF(lookups!$N$2-LEN(VLOOKUP(A699,SOURCE!B:S,15,0))&gt;=0,REPT(" ",lookups!$N$2-LEN(VLOOKUP(A699,SOURCE!B:S,15,0))),"")&amp;
TEXT(A699,"???0")&amp;IF(VLOOKUP(A699,SOURCE!B:S,16,0)="","","   "&amp;VLOOKUP(A699,SOURCE!B:S,16,0)
))))
)</f>
        <v>#define ITM_C_CARON                  675</v>
      </c>
    </row>
    <row r="700" customFormat="false" ht="15.75" hidden="false" customHeight="false" outlineLevel="0" collapsed="false">
      <c r="A700" s="0" t="n">
        <f aca="false">C699</f>
        <v>676</v>
      </c>
      <c r="B700" s="0" t="str">
        <f aca="false">VLOOKUP(A700,SOURCE!B:S,15,0)</f>
        <v>ITM_C_CEDILLA</v>
      </c>
      <c r="C700" s="0" t="n">
        <f aca="false">IF(
ISNUMBER(INDEX(SOURCE!B:B,MATCH(A700,SOURCE!B:B,0)+1)),
  VALUE(INDEX(SOURCE!B:B,MATCH(A700,SOURCE!B:B,0)+1)),
  "")</f>
        <v>677</v>
      </c>
      <c r="D700" s="265" t="str">
        <f aca="false">IF(A700&lt;&gt;INT(A700),B700,
IF(A700&lt;0,VLOOKUP(A700,lookups!A$1:B$25,2,0),
IF(ISNA(B700),"",
IF(OR(ISBLANK(A700),ISNA(B700),B700=0),
"",
"#define "&amp;
VLOOKUP(A700,SOURCE!B:S,15,0)&amp;IF(lookups!$N$2-LEN(VLOOKUP(A700,SOURCE!B:S,15,0))&gt;=0,REPT(" ",lookups!$N$2-LEN(VLOOKUP(A700,SOURCE!B:S,15,0))),"")&amp;
TEXT(A700,"???0")&amp;IF(VLOOKUP(A700,SOURCE!B:S,16,0)="","","   "&amp;VLOOKUP(A700,SOURCE!B:S,16,0)
))))
)</f>
        <v>#define ITM_C_CEDILLA                676</v>
      </c>
    </row>
    <row r="701" customFormat="false" ht="15.75" hidden="false" customHeight="false" outlineLevel="0" collapsed="false">
      <c r="A701" s="0" t="n">
        <f aca="false">C700</f>
        <v>677</v>
      </c>
      <c r="B701" s="0" t="str">
        <f aca="false">VLOOKUP(A701,SOURCE!B:S,15,0)</f>
        <v>ITM_D_STROKE</v>
      </c>
      <c r="C701" s="0" t="n">
        <f aca="false">IF(
ISNUMBER(INDEX(SOURCE!B:B,MATCH(A701,SOURCE!B:B,0)+1)),
  VALUE(INDEX(SOURCE!B:B,MATCH(A701,SOURCE!B:B,0)+1)),
  "")</f>
        <v>678</v>
      </c>
      <c r="D701" s="265" t="str">
        <f aca="false">IF(A701&lt;&gt;INT(A701),B701,
IF(A701&lt;0,VLOOKUP(A701,lookups!A$1:B$25,2,0),
IF(ISNA(B701),"",
IF(OR(ISBLANK(A701),ISNA(B701),B701=0),
"",
"#define "&amp;
VLOOKUP(A701,SOURCE!B:S,15,0)&amp;IF(lookups!$N$2-LEN(VLOOKUP(A701,SOURCE!B:S,15,0))&gt;=0,REPT(" ",lookups!$N$2-LEN(VLOOKUP(A701,SOURCE!B:S,15,0))),"")&amp;
TEXT(A701,"???0")&amp;IF(VLOOKUP(A701,SOURCE!B:S,16,0)="","","   "&amp;VLOOKUP(A701,SOURCE!B:S,16,0)
))))
)</f>
        <v>#define ITM_D_STROKE                 677</v>
      </c>
    </row>
    <row r="702" customFormat="false" ht="15.75" hidden="false" customHeight="false" outlineLevel="0" collapsed="false">
      <c r="A702" s="0" t="n">
        <f aca="false">C701</f>
        <v>678</v>
      </c>
      <c r="B702" s="0" t="str">
        <f aca="false">VLOOKUP(A702,SOURCE!B:S,15,0)</f>
        <v>ITM_D_CARON</v>
      </c>
      <c r="C702" s="0" t="n">
        <f aca="false">IF(
ISNUMBER(INDEX(SOURCE!B:B,MATCH(A702,SOURCE!B:B,0)+1)),
  VALUE(INDEX(SOURCE!B:B,MATCH(A702,SOURCE!B:B,0)+1)),
  "")</f>
        <v>679</v>
      </c>
      <c r="D702" s="265" t="str">
        <f aca="false">IF(A702&lt;&gt;INT(A702),B702,
IF(A702&lt;0,VLOOKUP(A702,lookups!A$1:B$25,2,0),
IF(ISNA(B702),"",
IF(OR(ISBLANK(A702),ISNA(B702),B702=0),
"",
"#define "&amp;
VLOOKUP(A702,SOURCE!B:S,15,0)&amp;IF(lookups!$N$2-LEN(VLOOKUP(A702,SOURCE!B:S,15,0))&gt;=0,REPT(" ",lookups!$N$2-LEN(VLOOKUP(A702,SOURCE!B:S,15,0))),"")&amp;
TEXT(A702,"???0")&amp;IF(VLOOKUP(A702,SOURCE!B:S,16,0)="","","   "&amp;VLOOKUP(A702,SOURCE!B:S,16,0)
))))
)</f>
        <v>#define ITM_D_CARON                  678</v>
      </c>
    </row>
    <row r="703" customFormat="false" ht="15.75" hidden="false" customHeight="false" outlineLevel="0" collapsed="false">
      <c r="A703" s="0" t="n">
        <f aca="false">C702</f>
        <v>679</v>
      </c>
      <c r="B703" s="0" t="str">
        <f aca="false">VLOOKUP(A703,SOURCE!B:S,15,0)</f>
        <v>ITM_E_MACRON</v>
      </c>
      <c r="C703" s="0" t="n">
        <f aca="false">IF(
ISNUMBER(INDEX(SOURCE!B:B,MATCH(A703,SOURCE!B:B,0)+1)),
  VALUE(INDEX(SOURCE!B:B,MATCH(A703,SOURCE!B:B,0)+1)),
  "")</f>
        <v>680</v>
      </c>
      <c r="D703" s="265" t="str">
        <f aca="false">IF(A703&lt;&gt;INT(A703),B703,
IF(A703&lt;0,VLOOKUP(A703,lookups!A$1:B$25,2,0),
IF(ISNA(B703),"",
IF(OR(ISBLANK(A703),ISNA(B703),B703=0),
"",
"#define "&amp;
VLOOKUP(A703,SOURCE!B:S,15,0)&amp;IF(lookups!$N$2-LEN(VLOOKUP(A703,SOURCE!B:S,15,0))&gt;=0,REPT(" ",lookups!$N$2-LEN(VLOOKUP(A703,SOURCE!B:S,15,0))),"")&amp;
TEXT(A703,"???0")&amp;IF(VLOOKUP(A703,SOURCE!B:S,16,0)="","","   "&amp;VLOOKUP(A703,SOURCE!B:S,16,0)
))))
)</f>
        <v>#define ITM_E_MACRON                 679</v>
      </c>
    </row>
    <row r="704" customFormat="false" ht="15.75" hidden="false" customHeight="false" outlineLevel="0" collapsed="false">
      <c r="A704" s="0" t="n">
        <f aca="false">C703</f>
        <v>680</v>
      </c>
      <c r="B704" s="0" t="str">
        <f aca="false">VLOOKUP(A704,SOURCE!B:S,15,0)</f>
        <v>ITM_E_ACUTE</v>
      </c>
      <c r="C704" s="0" t="n">
        <f aca="false">IF(
ISNUMBER(INDEX(SOURCE!B:B,MATCH(A704,SOURCE!B:B,0)+1)),
  VALUE(INDEX(SOURCE!B:B,MATCH(A704,SOURCE!B:B,0)+1)),
  "")</f>
        <v>681</v>
      </c>
      <c r="D704" s="265" t="str">
        <f aca="false">IF(A704&lt;&gt;INT(A704),B704,
IF(A704&lt;0,VLOOKUP(A704,lookups!A$1:B$25,2,0),
IF(ISNA(B704),"",
IF(OR(ISBLANK(A704),ISNA(B704),B704=0),
"",
"#define "&amp;
VLOOKUP(A704,SOURCE!B:S,15,0)&amp;IF(lookups!$N$2-LEN(VLOOKUP(A704,SOURCE!B:S,15,0))&gt;=0,REPT(" ",lookups!$N$2-LEN(VLOOKUP(A704,SOURCE!B:S,15,0))),"")&amp;
TEXT(A704,"???0")&amp;IF(VLOOKUP(A704,SOURCE!B:S,16,0)="","","   "&amp;VLOOKUP(A704,SOURCE!B:S,16,0)
))))
)</f>
        <v>#define ITM_E_ACUTE                  680</v>
      </c>
    </row>
    <row r="705" customFormat="false" ht="15.75" hidden="false" customHeight="false" outlineLevel="0" collapsed="false">
      <c r="A705" s="0" t="n">
        <f aca="false">C704</f>
        <v>681</v>
      </c>
      <c r="B705" s="0" t="str">
        <f aca="false">VLOOKUP(A705,SOURCE!B:S,15,0)</f>
        <v>ITM_E_BREVE</v>
      </c>
      <c r="C705" s="0" t="n">
        <f aca="false">IF(
ISNUMBER(INDEX(SOURCE!B:B,MATCH(A705,SOURCE!B:B,0)+1)),
  VALUE(INDEX(SOURCE!B:B,MATCH(A705,SOURCE!B:B,0)+1)),
  "")</f>
        <v>682</v>
      </c>
      <c r="D705" s="265" t="str">
        <f aca="false">IF(A705&lt;&gt;INT(A705),B705,
IF(A705&lt;0,VLOOKUP(A705,lookups!A$1:B$25,2,0),
IF(ISNA(B705),"",
IF(OR(ISBLANK(A705),ISNA(B705),B705=0),
"",
"#define "&amp;
VLOOKUP(A705,SOURCE!B:S,15,0)&amp;IF(lookups!$N$2-LEN(VLOOKUP(A705,SOURCE!B:S,15,0))&gt;=0,REPT(" ",lookups!$N$2-LEN(VLOOKUP(A705,SOURCE!B:S,15,0))),"")&amp;
TEXT(A705,"???0")&amp;IF(VLOOKUP(A705,SOURCE!B:S,16,0)="","","   "&amp;VLOOKUP(A705,SOURCE!B:S,16,0)
))))
)</f>
        <v>#define ITM_E_BREVE                  681</v>
      </c>
    </row>
    <row r="706" customFormat="false" ht="15.75" hidden="false" customHeight="false" outlineLevel="0" collapsed="false">
      <c r="A706" s="0" t="n">
        <f aca="false">C705</f>
        <v>682</v>
      </c>
      <c r="B706" s="0" t="str">
        <f aca="false">VLOOKUP(A706,SOURCE!B:S,15,0)</f>
        <v>ITM_E_GRAVE</v>
      </c>
      <c r="C706" s="0" t="n">
        <f aca="false">IF(
ISNUMBER(INDEX(SOURCE!B:B,MATCH(A706,SOURCE!B:B,0)+1)),
  VALUE(INDEX(SOURCE!B:B,MATCH(A706,SOURCE!B:B,0)+1)),
  "")</f>
        <v>683</v>
      </c>
      <c r="D706" s="265" t="str">
        <f aca="false">IF(A706&lt;&gt;INT(A706),B706,
IF(A706&lt;0,VLOOKUP(A706,lookups!A$1:B$25,2,0),
IF(ISNA(B706),"",
IF(OR(ISBLANK(A706),ISNA(B706),B706=0),
"",
"#define "&amp;
VLOOKUP(A706,SOURCE!B:S,15,0)&amp;IF(lookups!$N$2-LEN(VLOOKUP(A706,SOURCE!B:S,15,0))&gt;=0,REPT(" ",lookups!$N$2-LEN(VLOOKUP(A706,SOURCE!B:S,15,0))),"")&amp;
TEXT(A706,"???0")&amp;IF(VLOOKUP(A706,SOURCE!B:S,16,0)="","","   "&amp;VLOOKUP(A706,SOURCE!B:S,16,0)
))))
)</f>
        <v>#define ITM_E_GRAVE                  682</v>
      </c>
    </row>
    <row r="707" customFormat="false" ht="15.75" hidden="false" customHeight="false" outlineLevel="0" collapsed="false">
      <c r="A707" s="0" t="n">
        <f aca="false">C706</f>
        <v>683</v>
      </c>
      <c r="B707" s="0" t="str">
        <f aca="false">VLOOKUP(A707,SOURCE!B:S,15,0)</f>
        <v>ITM_E_DIARESIS</v>
      </c>
      <c r="C707" s="0" t="n">
        <f aca="false">IF(
ISNUMBER(INDEX(SOURCE!B:B,MATCH(A707,SOURCE!B:B,0)+1)),
  VALUE(INDEX(SOURCE!B:B,MATCH(A707,SOURCE!B:B,0)+1)),
  "")</f>
        <v>684</v>
      </c>
      <c r="D707" s="265" t="str">
        <f aca="false">IF(A707&lt;&gt;INT(A707),B707,
IF(A707&lt;0,VLOOKUP(A707,lookups!A$1:B$25,2,0),
IF(ISNA(B707),"",
IF(OR(ISBLANK(A707),ISNA(B707),B707=0),
"",
"#define "&amp;
VLOOKUP(A707,SOURCE!B:S,15,0)&amp;IF(lookups!$N$2-LEN(VLOOKUP(A707,SOURCE!B:S,15,0))&gt;=0,REPT(" ",lookups!$N$2-LEN(VLOOKUP(A707,SOURCE!B:S,15,0))),"")&amp;
TEXT(A707,"???0")&amp;IF(VLOOKUP(A707,SOURCE!B:S,16,0)="","","   "&amp;VLOOKUP(A707,SOURCE!B:S,16,0)
))))
)</f>
        <v>#define ITM_E_DIARESIS               683</v>
      </c>
    </row>
    <row r="708" customFormat="false" ht="15.75" hidden="false" customHeight="false" outlineLevel="0" collapsed="false">
      <c r="A708" s="0" t="n">
        <f aca="false">C707</f>
        <v>684</v>
      </c>
      <c r="B708" s="0" t="str">
        <f aca="false">VLOOKUP(A708,SOURCE!B:S,15,0)</f>
        <v>ITM_E_CIRC</v>
      </c>
      <c r="C708" s="0" t="n">
        <f aca="false">IF(
ISNUMBER(INDEX(SOURCE!B:B,MATCH(A708,SOURCE!B:B,0)+1)),
  VALUE(INDEX(SOURCE!B:B,MATCH(A708,SOURCE!B:B,0)+1)),
  "")</f>
        <v>685</v>
      </c>
      <c r="D708" s="265" t="str">
        <f aca="false">IF(A708&lt;&gt;INT(A708),B708,
IF(A708&lt;0,VLOOKUP(A708,lookups!A$1:B$25,2,0),
IF(ISNA(B708),"",
IF(OR(ISBLANK(A708),ISNA(B708),B708=0),
"",
"#define "&amp;
VLOOKUP(A708,SOURCE!B:S,15,0)&amp;IF(lookups!$N$2-LEN(VLOOKUP(A708,SOURCE!B:S,15,0))&gt;=0,REPT(" ",lookups!$N$2-LEN(VLOOKUP(A708,SOURCE!B:S,15,0))),"")&amp;
TEXT(A708,"???0")&amp;IF(VLOOKUP(A708,SOURCE!B:S,16,0)="","","   "&amp;VLOOKUP(A708,SOURCE!B:S,16,0)
))))
)</f>
        <v>#define ITM_E_CIRC                   684</v>
      </c>
    </row>
    <row r="709" customFormat="false" ht="15.75" hidden="false" customHeight="false" outlineLevel="0" collapsed="false">
      <c r="A709" s="0" t="n">
        <f aca="false">C708</f>
        <v>685</v>
      </c>
      <c r="B709" s="0" t="str">
        <f aca="false">VLOOKUP(A709,SOURCE!B:S,15,0)</f>
        <v>ITM_E_OGONEK</v>
      </c>
      <c r="C709" s="0" t="n">
        <f aca="false">IF(
ISNUMBER(INDEX(SOURCE!B:B,MATCH(A709,SOURCE!B:B,0)+1)),
  VALUE(INDEX(SOURCE!B:B,MATCH(A709,SOURCE!B:B,0)+1)),
  "")</f>
        <v>686</v>
      </c>
      <c r="D709" s="265" t="str">
        <f aca="false">IF(A709&lt;&gt;INT(A709),B709,
IF(A709&lt;0,VLOOKUP(A709,lookups!A$1:B$25,2,0),
IF(ISNA(B709),"",
IF(OR(ISBLANK(A709),ISNA(B709),B709=0),
"",
"#define "&amp;
VLOOKUP(A709,SOURCE!B:S,15,0)&amp;IF(lookups!$N$2-LEN(VLOOKUP(A709,SOURCE!B:S,15,0))&gt;=0,REPT(" ",lookups!$N$2-LEN(VLOOKUP(A709,SOURCE!B:S,15,0))),"")&amp;
TEXT(A709,"???0")&amp;IF(VLOOKUP(A709,SOURCE!B:S,16,0)="","","   "&amp;VLOOKUP(A709,SOURCE!B:S,16,0)
))))
)</f>
        <v>#define ITM_E_OGONEK                 685</v>
      </c>
    </row>
    <row r="710" customFormat="false" ht="15.75" hidden="false" customHeight="false" outlineLevel="0" collapsed="false">
      <c r="A710" s="0" t="n">
        <f aca="false">C709</f>
        <v>686</v>
      </c>
      <c r="B710" s="0" t="str">
        <f aca="false">VLOOKUP(A710,SOURCE!B:S,15,0)</f>
        <v>ITM_G_BREVE</v>
      </c>
      <c r="C710" s="0" t="n">
        <f aca="false">IF(
ISNUMBER(INDEX(SOURCE!B:B,MATCH(A710,SOURCE!B:B,0)+1)),
  VALUE(INDEX(SOURCE!B:B,MATCH(A710,SOURCE!B:B,0)+1)),
  "")</f>
        <v>687</v>
      </c>
      <c r="D710" s="265" t="str">
        <f aca="false">IF(A710&lt;&gt;INT(A710),B710,
IF(A710&lt;0,VLOOKUP(A710,lookups!A$1:B$25,2,0),
IF(ISNA(B710),"",
IF(OR(ISBLANK(A710),ISNA(B710),B710=0),
"",
"#define "&amp;
VLOOKUP(A710,SOURCE!B:S,15,0)&amp;IF(lookups!$N$2-LEN(VLOOKUP(A710,SOURCE!B:S,15,0))&gt;=0,REPT(" ",lookups!$N$2-LEN(VLOOKUP(A710,SOURCE!B:S,15,0))),"")&amp;
TEXT(A710,"???0")&amp;IF(VLOOKUP(A710,SOURCE!B:S,16,0)="","","   "&amp;VLOOKUP(A710,SOURCE!B:S,16,0)
))))
)</f>
        <v>#define ITM_G_BREVE                  686</v>
      </c>
    </row>
    <row r="711" customFormat="false" ht="15.75" hidden="false" customHeight="false" outlineLevel="0" collapsed="false">
      <c r="A711" s="0" t="n">
        <f aca="false">C710</f>
        <v>687</v>
      </c>
      <c r="B711" s="0" t="str">
        <f aca="false">VLOOKUP(A711,SOURCE!B:S,15,0)</f>
        <v>ITM_I_MACRON</v>
      </c>
      <c r="C711" s="0" t="n">
        <f aca="false">IF(
ISNUMBER(INDEX(SOURCE!B:B,MATCH(A711,SOURCE!B:B,0)+1)),
  VALUE(INDEX(SOURCE!B:B,MATCH(A711,SOURCE!B:B,0)+1)),
  "")</f>
        <v>688</v>
      </c>
      <c r="D711" s="265" t="str">
        <f aca="false">IF(A711&lt;&gt;INT(A711),B711,
IF(A711&lt;0,VLOOKUP(A711,lookups!A$1:B$25,2,0),
IF(ISNA(B711),"",
IF(OR(ISBLANK(A711),ISNA(B711),B711=0),
"",
"#define "&amp;
VLOOKUP(A711,SOURCE!B:S,15,0)&amp;IF(lookups!$N$2-LEN(VLOOKUP(A711,SOURCE!B:S,15,0))&gt;=0,REPT(" ",lookups!$N$2-LEN(VLOOKUP(A711,SOURCE!B:S,15,0))),"")&amp;
TEXT(A711,"???0")&amp;IF(VLOOKUP(A711,SOURCE!B:S,16,0)="","","   "&amp;VLOOKUP(A711,SOURCE!B:S,16,0)
))))
)</f>
        <v>#define ITM_I_MACRON                 687</v>
      </c>
    </row>
    <row r="712" customFormat="false" ht="15.75" hidden="false" customHeight="false" outlineLevel="0" collapsed="false">
      <c r="A712" s="0" t="n">
        <f aca="false">C711</f>
        <v>688</v>
      </c>
      <c r="B712" s="0" t="str">
        <f aca="false">VLOOKUP(A712,SOURCE!B:S,15,0)</f>
        <v>ITM_I_ACUTE</v>
      </c>
      <c r="C712" s="0" t="n">
        <f aca="false">IF(
ISNUMBER(INDEX(SOURCE!B:B,MATCH(A712,SOURCE!B:B,0)+1)),
  VALUE(INDEX(SOURCE!B:B,MATCH(A712,SOURCE!B:B,0)+1)),
  "")</f>
        <v>689</v>
      </c>
      <c r="D712" s="265" t="str">
        <f aca="false">IF(A712&lt;&gt;INT(A712),B712,
IF(A712&lt;0,VLOOKUP(A712,lookups!A$1:B$25,2,0),
IF(ISNA(B712),"",
IF(OR(ISBLANK(A712),ISNA(B712),B712=0),
"",
"#define "&amp;
VLOOKUP(A712,SOURCE!B:S,15,0)&amp;IF(lookups!$N$2-LEN(VLOOKUP(A712,SOURCE!B:S,15,0))&gt;=0,REPT(" ",lookups!$N$2-LEN(VLOOKUP(A712,SOURCE!B:S,15,0))),"")&amp;
TEXT(A712,"???0")&amp;IF(VLOOKUP(A712,SOURCE!B:S,16,0)="","","   "&amp;VLOOKUP(A712,SOURCE!B:S,16,0)
))))
)</f>
        <v>#define ITM_I_ACUTE                  688</v>
      </c>
    </row>
    <row r="713" customFormat="false" ht="15.75" hidden="false" customHeight="false" outlineLevel="0" collapsed="false">
      <c r="A713" s="0" t="n">
        <f aca="false">C712</f>
        <v>689</v>
      </c>
      <c r="B713" s="0" t="str">
        <f aca="false">VLOOKUP(A713,SOURCE!B:S,15,0)</f>
        <v>ITM_I_BREVE</v>
      </c>
      <c r="C713" s="0" t="n">
        <f aca="false">IF(
ISNUMBER(INDEX(SOURCE!B:B,MATCH(A713,SOURCE!B:B,0)+1)),
  VALUE(INDEX(SOURCE!B:B,MATCH(A713,SOURCE!B:B,0)+1)),
  "")</f>
        <v>690</v>
      </c>
      <c r="D713" s="265" t="str">
        <f aca="false">IF(A713&lt;&gt;INT(A713),B713,
IF(A713&lt;0,VLOOKUP(A713,lookups!A$1:B$25,2,0),
IF(ISNA(B713),"",
IF(OR(ISBLANK(A713),ISNA(B713),B713=0),
"",
"#define "&amp;
VLOOKUP(A713,SOURCE!B:S,15,0)&amp;IF(lookups!$N$2-LEN(VLOOKUP(A713,SOURCE!B:S,15,0))&gt;=0,REPT(" ",lookups!$N$2-LEN(VLOOKUP(A713,SOURCE!B:S,15,0))),"")&amp;
TEXT(A713,"???0")&amp;IF(VLOOKUP(A713,SOURCE!B:S,16,0)="","","   "&amp;VLOOKUP(A713,SOURCE!B:S,16,0)
))))
)</f>
        <v>#define ITM_I_BREVE                  689</v>
      </c>
    </row>
    <row r="714" customFormat="false" ht="15.75" hidden="false" customHeight="false" outlineLevel="0" collapsed="false">
      <c r="A714" s="0" t="n">
        <f aca="false">C713</f>
        <v>690</v>
      </c>
      <c r="B714" s="0" t="str">
        <f aca="false">VLOOKUP(A714,SOURCE!B:S,15,0)</f>
        <v>ITM_I_GRAVE</v>
      </c>
      <c r="C714" s="0" t="n">
        <f aca="false">IF(
ISNUMBER(INDEX(SOURCE!B:B,MATCH(A714,SOURCE!B:B,0)+1)),
  VALUE(INDEX(SOURCE!B:B,MATCH(A714,SOURCE!B:B,0)+1)),
  "")</f>
        <v>691</v>
      </c>
      <c r="D714" s="265" t="str">
        <f aca="false">IF(A714&lt;&gt;INT(A714),B714,
IF(A714&lt;0,VLOOKUP(A714,lookups!A$1:B$25,2,0),
IF(ISNA(B714),"",
IF(OR(ISBLANK(A714),ISNA(B714),B714=0),
"",
"#define "&amp;
VLOOKUP(A714,SOURCE!B:S,15,0)&amp;IF(lookups!$N$2-LEN(VLOOKUP(A714,SOURCE!B:S,15,0))&gt;=0,REPT(" ",lookups!$N$2-LEN(VLOOKUP(A714,SOURCE!B:S,15,0))),"")&amp;
TEXT(A714,"???0")&amp;IF(VLOOKUP(A714,SOURCE!B:S,16,0)="","","   "&amp;VLOOKUP(A714,SOURCE!B:S,16,0)
))))
)</f>
        <v>#define ITM_I_GRAVE                  690</v>
      </c>
    </row>
    <row r="715" customFormat="false" ht="15.75" hidden="false" customHeight="false" outlineLevel="0" collapsed="false">
      <c r="A715" s="0" t="n">
        <f aca="false">C714</f>
        <v>691</v>
      </c>
      <c r="B715" s="0" t="str">
        <f aca="false">VLOOKUP(A715,SOURCE!B:S,15,0)</f>
        <v>ITM_I_DIARESIS</v>
      </c>
      <c r="C715" s="0" t="n">
        <f aca="false">IF(
ISNUMBER(INDEX(SOURCE!B:B,MATCH(A715,SOURCE!B:B,0)+1)),
  VALUE(INDEX(SOURCE!B:B,MATCH(A715,SOURCE!B:B,0)+1)),
  "")</f>
        <v>692</v>
      </c>
      <c r="D715" s="265" t="str">
        <f aca="false">IF(A715&lt;&gt;INT(A715),B715,
IF(A715&lt;0,VLOOKUP(A715,lookups!A$1:B$25,2,0),
IF(ISNA(B715),"",
IF(OR(ISBLANK(A715),ISNA(B715),B715=0),
"",
"#define "&amp;
VLOOKUP(A715,SOURCE!B:S,15,0)&amp;IF(lookups!$N$2-LEN(VLOOKUP(A715,SOURCE!B:S,15,0))&gt;=0,REPT(" ",lookups!$N$2-LEN(VLOOKUP(A715,SOURCE!B:S,15,0))),"")&amp;
TEXT(A715,"???0")&amp;IF(VLOOKUP(A715,SOURCE!B:S,16,0)="","","   "&amp;VLOOKUP(A715,SOURCE!B:S,16,0)
))))
)</f>
        <v>#define ITM_I_DIARESIS               691</v>
      </c>
    </row>
    <row r="716" customFormat="false" ht="15.75" hidden="false" customHeight="false" outlineLevel="0" collapsed="false">
      <c r="A716" s="0" t="n">
        <f aca="false">C715</f>
        <v>692</v>
      </c>
      <c r="B716" s="0" t="str">
        <f aca="false">VLOOKUP(A716,SOURCE!B:S,15,0)</f>
        <v>ITM_I_CIRC</v>
      </c>
      <c r="C716" s="0" t="n">
        <f aca="false">IF(
ISNUMBER(INDEX(SOURCE!B:B,MATCH(A716,SOURCE!B:B,0)+1)),
  VALUE(INDEX(SOURCE!B:B,MATCH(A716,SOURCE!B:B,0)+1)),
  "")</f>
        <v>693</v>
      </c>
      <c r="D716" s="265" t="str">
        <f aca="false">IF(A716&lt;&gt;INT(A716),B716,
IF(A716&lt;0,VLOOKUP(A716,lookups!A$1:B$25,2,0),
IF(ISNA(B716),"",
IF(OR(ISBLANK(A716),ISNA(B716),B716=0),
"",
"#define "&amp;
VLOOKUP(A716,SOURCE!B:S,15,0)&amp;IF(lookups!$N$2-LEN(VLOOKUP(A716,SOURCE!B:S,15,0))&gt;=0,REPT(" ",lookups!$N$2-LEN(VLOOKUP(A716,SOURCE!B:S,15,0))),"")&amp;
TEXT(A716,"???0")&amp;IF(VLOOKUP(A716,SOURCE!B:S,16,0)="","","   "&amp;VLOOKUP(A716,SOURCE!B:S,16,0)
))))
)</f>
        <v>#define ITM_I_CIRC                   692</v>
      </c>
    </row>
    <row r="717" customFormat="false" ht="15.75" hidden="false" customHeight="false" outlineLevel="0" collapsed="false">
      <c r="A717" s="0" t="n">
        <f aca="false">C716</f>
        <v>693</v>
      </c>
      <c r="B717" s="0" t="str">
        <f aca="false">VLOOKUP(A717,SOURCE!B:S,15,0)</f>
        <v>ITM_I_OGONEK</v>
      </c>
      <c r="C717" s="0" t="n">
        <f aca="false">IF(
ISNUMBER(INDEX(SOURCE!B:B,MATCH(A717,SOURCE!B:B,0)+1)),
  VALUE(INDEX(SOURCE!B:B,MATCH(A717,SOURCE!B:B,0)+1)),
  "")</f>
        <v>694</v>
      </c>
      <c r="D717" s="265" t="str">
        <f aca="false">IF(A717&lt;&gt;INT(A717),B717,
IF(A717&lt;0,VLOOKUP(A717,lookups!A$1:B$25,2,0),
IF(ISNA(B717),"",
IF(OR(ISBLANK(A717),ISNA(B717),B717=0),
"",
"#define "&amp;
VLOOKUP(A717,SOURCE!B:S,15,0)&amp;IF(lookups!$N$2-LEN(VLOOKUP(A717,SOURCE!B:S,15,0))&gt;=0,REPT(" ",lookups!$N$2-LEN(VLOOKUP(A717,SOURCE!B:S,15,0))),"")&amp;
TEXT(A717,"???0")&amp;IF(VLOOKUP(A717,SOURCE!B:S,16,0)="","","   "&amp;VLOOKUP(A717,SOURCE!B:S,16,0)
))))
)</f>
        <v>#define ITM_I_OGONEK                 693</v>
      </c>
    </row>
    <row r="718" customFormat="false" ht="15.75" hidden="false" customHeight="false" outlineLevel="0" collapsed="false">
      <c r="A718" s="0" t="n">
        <f aca="false">C717</f>
        <v>694</v>
      </c>
      <c r="B718" s="0" t="str">
        <f aca="false">VLOOKUP(A718,SOURCE!B:S,15,0)</f>
        <v>ITM_I_DOT</v>
      </c>
      <c r="C718" s="0" t="n">
        <f aca="false">IF(
ISNUMBER(INDEX(SOURCE!B:B,MATCH(A718,SOURCE!B:B,0)+1)),
  VALUE(INDEX(SOURCE!B:B,MATCH(A718,SOURCE!B:B,0)+1)),
  "")</f>
        <v>695</v>
      </c>
      <c r="D718" s="265" t="str">
        <f aca="false">IF(A718&lt;&gt;INT(A718),B718,
IF(A718&lt;0,VLOOKUP(A718,lookups!A$1:B$25,2,0),
IF(ISNA(B718),"",
IF(OR(ISBLANK(A718),ISNA(B718),B718=0),
"",
"#define "&amp;
VLOOKUP(A718,SOURCE!B:S,15,0)&amp;IF(lookups!$N$2-LEN(VLOOKUP(A718,SOURCE!B:S,15,0))&gt;=0,REPT(" ",lookups!$N$2-LEN(VLOOKUP(A718,SOURCE!B:S,15,0))),"")&amp;
TEXT(A718,"???0")&amp;IF(VLOOKUP(A718,SOURCE!B:S,16,0)="","","   "&amp;VLOOKUP(A718,SOURCE!B:S,16,0)
))))
)</f>
        <v>#define ITM_I_DOT                    694</v>
      </c>
    </row>
    <row r="719" customFormat="false" ht="15.75" hidden="false" customHeight="false" outlineLevel="0" collapsed="false">
      <c r="A719" s="0" t="n">
        <f aca="false">C718</f>
        <v>695</v>
      </c>
      <c r="B719" s="0" t="str">
        <f aca="false">VLOOKUP(A719,SOURCE!B:S,15,0)</f>
        <v>ITM_I_DOTLESS</v>
      </c>
      <c r="C719" s="0" t="n">
        <f aca="false">IF(
ISNUMBER(INDEX(SOURCE!B:B,MATCH(A719,SOURCE!B:B,0)+1)),
  VALUE(INDEX(SOURCE!B:B,MATCH(A719,SOURCE!B:B,0)+1)),
  "")</f>
        <v>696</v>
      </c>
      <c r="D719" s="265" t="str">
        <f aca="false">IF(A719&lt;&gt;INT(A719),B719,
IF(A719&lt;0,VLOOKUP(A719,lookups!A$1:B$25,2,0),
IF(ISNA(B719),"",
IF(OR(ISBLANK(A719),ISNA(B719),B719=0),
"",
"#define "&amp;
VLOOKUP(A719,SOURCE!B:S,15,0)&amp;IF(lookups!$N$2-LEN(VLOOKUP(A719,SOURCE!B:S,15,0))&gt;=0,REPT(" ",lookups!$N$2-LEN(VLOOKUP(A719,SOURCE!B:S,15,0))),"")&amp;
TEXT(A719,"???0")&amp;IF(VLOOKUP(A719,SOURCE!B:S,16,0)="","","   "&amp;VLOOKUP(A719,SOURCE!B:S,16,0)
))))
)</f>
        <v>#define ITM_I_DOTLESS                695</v>
      </c>
    </row>
    <row r="720" customFormat="false" ht="15.75" hidden="false" customHeight="false" outlineLevel="0" collapsed="false">
      <c r="A720" s="0" t="n">
        <f aca="false">C719</f>
        <v>696</v>
      </c>
      <c r="B720" s="0" t="str">
        <f aca="false">VLOOKUP(A720,SOURCE!B:S,15,0)</f>
        <v>ITM_L_STROKE</v>
      </c>
      <c r="C720" s="0" t="n">
        <f aca="false">IF(
ISNUMBER(INDEX(SOURCE!B:B,MATCH(A720,SOURCE!B:B,0)+1)),
  VALUE(INDEX(SOURCE!B:B,MATCH(A720,SOURCE!B:B,0)+1)),
  "")</f>
        <v>697</v>
      </c>
      <c r="D720" s="265" t="str">
        <f aca="false">IF(A720&lt;&gt;INT(A720),B720,
IF(A720&lt;0,VLOOKUP(A720,lookups!A$1:B$25,2,0),
IF(ISNA(B720),"",
IF(OR(ISBLANK(A720),ISNA(B720),B720=0),
"",
"#define "&amp;
VLOOKUP(A720,SOURCE!B:S,15,0)&amp;IF(lookups!$N$2-LEN(VLOOKUP(A720,SOURCE!B:S,15,0))&gt;=0,REPT(" ",lookups!$N$2-LEN(VLOOKUP(A720,SOURCE!B:S,15,0))),"")&amp;
TEXT(A720,"???0")&amp;IF(VLOOKUP(A720,SOURCE!B:S,16,0)="","","   "&amp;VLOOKUP(A720,SOURCE!B:S,16,0)
))))
)</f>
        <v>#define ITM_L_STROKE                 696</v>
      </c>
    </row>
    <row r="721" customFormat="false" ht="15.75" hidden="false" customHeight="false" outlineLevel="0" collapsed="false">
      <c r="A721" s="0" t="n">
        <f aca="false">C720</f>
        <v>697</v>
      </c>
      <c r="B721" s="0" t="str">
        <f aca="false">VLOOKUP(A721,SOURCE!B:S,15,0)</f>
        <v>ITM_L_ACUTE</v>
      </c>
      <c r="C721" s="0" t="n">
        <f aca="false">IF(
ISNUMBER(INDEX(SOURCE!B:B,MATCH(A721,SOURCE!B:B,0)+1)),
  VALUE(INDEX(SOURCE!B:B,MATCH(A721,SOURCE!B:B,0)+1)),
  "")</f>
        <v>698</v>
      </c>
      <c r="D721" s="265" t="str">
        <f aca="false">IF(A721&lt;&gt;INT(A721),B721,
IF(A721&lt;0,VLOOKUP(A721,lookups!A$1:B$25,2,0),
IF(ISNA(B721),"",
IF(OR(ISBLANK(A721),ISNA(B721),B721=0),
"",
"#define "&amp;
VLOOKUP(A721,SOURCE!B:S,15,0)&amp;IF(lookups!$N$2-LEN(VLOOKUP(A721,SOURCE!B:S,15,0))&gt;=0,REPT(" ",lookups!$N$2-LEN(VLOOKUP(A721,SOURCE!B:S,15,0))),"")&amp;
TEXT(A721,"???0")&amp;IF(VLOOKUP(A721,SOURCE!B:S,16,0)="","","   "&amp;VLOOKUP(A721,SOURCE!B:S,16,0)
))))
)</f>
        <v>#define ITM_L_ACUTE                  697</v>
      </c>
    </row>
    <row r="722" customFormat="false" ht="15.75" hidden="false" customHeight="false" outlineLevel="0" collapsed="false">
      <c r="A722" s="0" t="n">
        <f aca="false">C721</f>
        <v>698</v>
      </c>
      <c r="B722" s="0" t="str">
        <f aca="false">VLOOKUP(A722,SOURCE!B:S,15,0)</f>
        <v>ITM_L_APOSTROPHE</v>
      </c>
      <c r="C722" s="0" t="n">
        <f aca="false">IF(
ISNUMBER(INDEX(SOURCE!B:B,MATCH(A722,SOURCE!B:B,0)+1)),
  VALUE(INDEX(SOURCE!B:B,MATCH(A722,SOURCE!B:B,0)+1)),
  "")</f>
        <v>699</v>
      </c>
      <c r="D722" s="265" t="str">
        <f aca="false">IF(A722&lt;&gt;INT(A722),B722,
IF(A722&lt;0,VLOOKUP(A722,lookups!A$1:B$25,2,0),
IF(ISNA(B722),"",
IF(OR(ISBLANK(A722),ISNA(B722),B722=0),
"",
"#define "&amp;
VLOOKUP(A722,SOURCE!B:S,15,0)&amp;IF(lookups!$N$2-LEN(VLOOKUP(A722,SOURCE!B:S,15,0))&gt;=0,REPT(" ",lookups!$N$2-LEN(VLOOKUP(A722,SOURCE!B:S,15,0))),"")&amp;
TEXT(A722,"???0")&amp;IF(VLOOKUP(A722,SOURCE!B:S,16,0)="","","   "&amp;VLOOKUP(A722,SOURCE!B:S,16,0)
))))
)</f>
        <v>#define ITM_L_APOSTROPHE             698</v>
      </c>
    </row>
    <row r="723" customFormat="false" ht="15.75" hidden="false" customHeight="false" outlineLevel="0" collapsed="false">
      <c r="A723" s="0" t="n">
        <f aca="false">C722</f>
        <v>699</v>
      </c>
      <c r="B723" s="0" t="str">
        <f aca="false">VLOOKUP(A723,SOURCE!B:S,15,0)</f>
        <v>ITM_N_ACUTE</v>
      </c>
      <c r="C723" s="0" t="n">
        <f aca="false">IF(
ISNUMBER(INDEX(SOURCE!B:B,MATCH(A723,SOURCE!B:B,0)+1)),
  VALUE(INDEX(SOURCE!B:B,MATCH(A723,SOURCE!B:B,0)+1)),
  "")</f>
        <v>700</v>
      </c>
      <c r="D723" s="265" t="str">
        <f aca="false">IF(A723&lt;&gt;INT(A723),B723,
IF(A723&lt;0,VLOOKUP(A723,lookups!A$1:B$25,2,0),
IF(ISNA(B723),"",
IF(OR(ISBLANK(A723),ISNA(B723),B723=0),
"",
"#define "&amp;
VLOOKUP(A723,SOURCE!B:S,15,0)&amp;IF(lookups!$N$2-LEN(VLOOKUP(A723,SOURCE!B:S,15,0))&gt;=0,REPT(" ",lookups!$N$2-LEN(VLOOKUP(A723,SOURCE!B:S,15,0))),"")&amp;
TEXT(A723,"???0")&amp;IF(VLOOKUP(A723,SOURCE!B:S,16,0)="","","   "&amp;VLOOKUP(A723,SOURCE!B:S,16,0)
))))
)</f>
        <v>#define ITM_N_ACUTE                  699</v>
      </c>
    </row>
    <row r="724" customFormat="false" ht="15.75" hidden="false" customHeight="false" outlineLevel="0" collapsed="false">
      <c r="A724" s="0" t="n">
        <f aca="false">C723</f>
        <v>700</v>
      </c>
      <c r="B724" s="0" t="str">
        <f aca="false">VLOOKUP(A724,SOURCE!B:S,15,0)</f>
        <v>ITM_N_CARON</v>
      </c>
      <c r="C724" s="0" t="n">
        <f aca="false">IF(
ISNUMBER(INDEX(SOURCE!B:B,MATCH(A724,SOURCE!B:B,0)+1)),
  VALUE(INDEX(SOURCE!B:B,MATCH(A724,SOURCE!B:B,0)+1)),
  "")</f>
        <v>701</v>
      </c>
      <c r="D724" s="265" t="str">
        <f aca="false">IF(A724&lt;&gt;INT(A724),B724,
IF(A724&lt;0,VLOOKUP(A724,lookups!A$1:B$25,2,0),
IF(ISNA(B724),"",
IF(OR(ISBLANK(A724),ISNA(B724),B724=0),
"",
"#define "&amp;
VLOOKUP(A724,SOURCE!B:S,15,0)&amp;IF(lookups!$N$2-LEN(VLOOKUP(A724,SOURCE!B:S,15,0))&gt;=0,REPT(" ",lookups!$N$2-LEN(VLOOKUP(A724,SOURCE!B:S,15,0))),"")&amp;
TEXT(A724,"???0")&amp;IF(VLOOKUP(A724,SOURCE!B:S,16,0)="","","   "&amp;VLOOKUP(A724,SOURCE!B:S,16,0)
))))
)</f>
        <v>#define ITM_N_CARON                  700</v>
      </c>
    </row>
    <row r="725" customFormat="false" ht="15.75" hidden="false" customHeight="false" outlineLevel="0" collapsed="false">
      <c r="A725" s="0" t="n">
        <f aca="false">C724</f>
        <v>701</v>
      </c>
      <c r="B725" s="0" t="str">
        <f aca="false">VLOOKUP(A725,SOURCE!B:S,15,0)</f>
        <v>ITM_N_TILDE</v>
      </c>
      <c r="C725" s="0" t="n">
        <f aca="false">IF(
ISNUMBER(INDEX(SOURCE!B:B,MATCH(A725,SOURCE!B:B,0)+1)),
  VALUE(INDEX(SOURCE!B:B,MATCH(A725,SOURCE!B:B,0)+1)),
  "")</f>
        <v>702</v>
      </c>
      <c r="D725" s="265" t="str">
        <f aca="false">IF(A725&lt;&gt;INT(A725),B725,
IF(A725&lt;0,VLOOKUP(A725,lookups!A$1:B$25,2,0),
IF(ISNA(B725),"",
IF(OR(ISBLANK(A725),ISNA(B725),B725=0),
"",
"#define "&amp;
VLOOKUP(A725,SOURCE!B:S,15,0)&amp;IF(lookups!$N$2-LEN(VLOOKUP(A725,SOURCE!B:S,15,0))&gt;=0,REPT(" ",lookups!$N$2-LEN(VLOOKUP(A725,SOURCE!B:S,15,0))),"")&amp;
TEXT(A725,"???0")&amp;IF(VLOOKUP(A725,SOURCE!B:S,16,0)="","","   "&amp;VLOOKUP(A725,SOURCE!B:S,16,0)
))))
)</f>
        <v>#define ITM_N_TILDE                  701</v>
      </c>
    </row>
    <row r="726" customFormat="false" ht="15.75" hidden="false" customHeight="false" outlineLevel="0" collapsed="false">
      <c r="A726" s="0" t="n">
        <f aca="false">C725</f>
        <v>702</v>
      </c>
      <c r="B726" s="0" t="str">
        <f aca="false">VLOOKUP(A726,SOURCE!B:S,15,0)</f>
        <v>ITM_O_MACRON</v>
      </c>
      <c r="C726" s="0" t="n">
        <f aca="false">IF(
ISNUMBER(INDEX(SOURCE!B:B,MATCH(A726,SOURCE!B:B,0)+1)),
  VALUE(INDEX(SOURCE!B:B,MATCH(A726,SOURCE!B:B,0)+1)),
  "")</f>
        <v>703</v>
      </c>
      <c r="D726" s="265" t="str">
        <f aca="false">IF(A726&lt;&gt;INT(A726),B726,
IF(A726&lt;0,VLOOKUP(A726,lookups!A$1:B$25,2,0),
IF(ISNA(B726),"",
IF(OR(ISBLANK(A726),ISNA(B726),B726=0),
"",
"#define "&amp;
VLOOKUP(A726,SOURCE!B:S,15,0)&amp;IF(lookups!$N$2-LEN(VLOOKUP(A726,SOURCE!B:S,15,0))&gt;=0,REPT(" ",lookups!$N$2-LEN(VLOOKUP(A726,SOURCE!B:S,15,0))),"")&amp;
TEXT(A726,"???0")&amp;IF(VLOOKUP(A726,SOURCE!B:S,16,0)="","","   "&amp;VLOOKUP(A726,SOURCE!B:S,16,0)
))))
)</f>
        <v>#define ITM_O_MACRON                 702</v>
      </c>
    </row>
    <row r="727" customFormat="false" ht="15.75" hidden="false" customHeight="false" outlineLevel="0" collapsed="false">
      <c r="A727" s="0" t="n">
        <f aca="false">C726</f>
        <v>703</v>
      </c>
      <c r="B727" s="0" t="str">
        <f aca="false">VLOOKUP(A727,SOURCE!B:S,15,0)</f>
        <v>ITM_O_ACUTE</v>
      </c>
      <c r="C727" s="0" t="n">
        <f aca="false">IF(
ISNUMBER(INDEX(SOURCE!B:B,MATCH(A727,SOURCE!B:B,0)+1)),
  VALUE(INDEX(SOURCE!B:B,MATCH(A727,SOURCE!B:B,0)+1)),
  "")</f>
        <v>704</v>
      </c>
      <c r="D727" s="265" t="str">
        <f aca="false">IF(A727&lt;&gt;INT(A727),B727,
IF(A727&lt;0,VLOOKUP(A727,lookups!A$1:B$25,2,0),
IF(ISNA(B727),"",
IF(OR(ISBLANK(A727),ISNA(B727),B727=0),
"",
"#define "&amp;
VLOOKUP(A727,SOURCE!B:S,15,0)&amp;IF(lookups!$N$2-LEN(VLOOKUP(A727,SOURCE!B:S,15,0))&gt;=0,REPT(" ",lookups!$N$2-LEN(VLOOKUP(A727,SOURCE!B:S,15,0))),"")&amp;
TEXT(A727,"???0")&amp;IF(VLOOKUP(A727,SOURCE!B:S,16,0)="","","   "&amp;VLOOKUP(A727,SOURCE!B:S,16,0)
))))
)</f>
        <v>#define ITM_O_ACUTE                  703</v>
      </c>
    </row>
    <row r="728" customFormat="false" ht="15.75" hidden="false" customHeight="false" outlineLevel="0" collapsed="false">
      <c r="A728" s="0" t="n">
        <f aca="false">C727</f>
        <v>704</v>
      </c>
      <c r="B728" s="0" t="str">
        <f aca="false">VLOOKUP(A728,SOURCE!B:S,15,0)</f>
        <v>ITM_O_BREVE</v>
      </c>
      <c r="C728" s="0" t="n">
        <f aca="false">IF(
ISNUMBER(INDEX(SOURCE!B:B,MATCH(A728,SOURCE!B:B,0)+1)),
  VALUE(INDEX(SOURCE!B:B,MATCH(A728,SOURCE!B:B,0)+1)),
  "")</f>
        <v>705</v>
      </c>
      <c r="D728" s="265" t="str">
        <f aca="false">IF(A728&lt;&gt;INT(A728),B728,
IF(A728&lt;0,VLOOKUP(A728,lookups!A$1:B$25,2,0),
IF(ISNA(B728),"",
IF(OR(ISBLANK(A728),ISNA(B728),B728=0),
"",
"#define "&amp;
VLOOKUP(A728,SOURCE!B:S,15,0)&amp;IF(lookups!$N$2-LEN(VLOOKUP(A728,SOURCE!B:S,15,0))&gt;=0,REPT(" ",lookups!$N$2-LEN(VLOOKUP(A728,SOURCE!B:S,15,0))),"")&amp;
TEXT(A728,"???0")&amp;IF(VLOOKUP(A728,SOURCE!B:S,16,0)="","","   "&amp;VLOOKUP(A728,SOURCE!B:S,16,0)
))))
)</f>
        <v>#define ITM_O_BREVE                  704</v>
      </c>
    </row>
    <row r="729" customFormat="false" ht="15.75" hidden="false" customHeight="false" outlineLevel="0" collapsed="false">
      <c r="A729" s="0" t="n">
        <f aca="false">C728</f>
        <v>705</v>
      </c>
      <c r="B729" s="0" t="str">
        <f aca="false">VLOOKUP(A729,SOURCE!B:S,15,0)</f>
        <v>ITM_O_GRAVE</v>
      </c>
      <c r="C729" s="0" t="n">
        <f aca="false">IF(
ISNUMBER(INDEX(SOURCE!B:B,MATCH(A729,SOURCE!B:B,0)+1)),
  VALUE(INDEX(SOURCE!B:B,MATCH(A729,SOURCE!B:B,0)+1)),
  "")</f>
        <v>706</v>
      </c>
      <c r="D729" s="265" t="str">
        <f aca="false">IF(A729&lt;&gt;INT(A729),B729,
IF(A729&lt;0,VLOOKUP(A729,lookups!A$1:B$25,2,0),
IF(ISNA(B729),"",
IF(OR(ISBLANK(A729),ISNA(B729),B729=0),
"",
"#define "&amp;
VLOOKUP(A729,SOURCE!B:S,15,0)&amp;IF(lookups!$N$2-LEN(VLOOKUP(A729,SOURCE!B:S,15,0))&gt;=0,REPT(" ",lookups!$N$2-LEN(VLOOKUP(A729,SOURCE!B:S,15,0))),"")&amp;
TEXT(A729,"???0")&amp;IF(VLOOKUP(A729,SOURCE!B:S,16,0)="","","   "&amp;VLOOKUP(A729,SOURCE!B:S,16,0)
))))
)</f>
        <v>#define ITM_O_GRAVE                  705</v>
      </c>
    </row>
    <row r="730" customFormat="false" ht="15.75" hidden="false" customHeight="false" outlineLevel="0" collapsed="false">
      <c r="A730" s="0" t="n">
        <f aca="false">C729</f>
        <v>706</v>
      </c>
      <c r="B730" s="0" t="str">
        <f aca="false">VLOOKUP(A730,SOURCE!B:S,15,0)</f>
        <v>ITM_O_DIARESIS</v>
      </c>
      <c r="C730" s="0" t="n">
        <f aca="false">IF(
ISNUMBER(INDEX(SOURCE!B:B,MATCH(A730,SOURCE!B:B,0)+1)),
  VALUE(INDEX(SOURCE!B:B,MATCH(A730,SOURCE!B:B,0)+1)),
  "")</f>
        <v>707</v>
      </c>
      <c r="D730" s="265" t="str">
        <f aca="false">IF(A730&lt;&gt;INT(A730),B730,
IF(A730&lt;0,VLOOKUP(A730,lookups!A$1:B$25,2,0),
IF(ISNA(B730),"",
IF(OR(ISBLANK(A730),ISNA(B730),B730=0),
"",
"#define "&amp;
VLOOKUP(A730,SOURCE!B:S,15,0)&amp;IF(lookups!$N$2-LEN(VLOOKUP(A730,SOURCE!B:S,15,0))&gt;=0,REPT(" ",lookups!$N$2-LEN(VLOOKUP(A730,SOURCE!B:S,15,0))),"")&amp;
TEXT(A730,"???0")&amp;IF(VLOOKUP(A730,SOURCE!B:S,16,0)="","","   "&amp;VLOOKUP(A730,SOURCE!B:S,16,0)
))))
)</f>
        <v>#define ITM_O_DIARESIS               706</v>
      </c>
    </row>
    <row r="731" customFormat="false" ht="15.75" hidden="false" customHeight="false" outlineLevel="0" collapsed="false">
      <c r="A731" s="0" t="n">
        <f aca="false">C730</f>
        <v>707</v>
      </c>
      <c r="B731" s="0" t="str">
        <f aca="false">VLOOKUP(A731,SOURCE!B:S,15,0)</f>
        <v>ITM_O_TILDE</v>
      </c>
      <c r="C731" s="0" t="n">
        <f aca="false">IF(
ISNUMBER(INDEX(SOURCE!B:B,MATCH(A731,SOURCE!B:B,0)+1)),
  VALUE(INDEX(SOURCE!B:B,MATCH(A731,SOURCE!B:B,0)+1)),
  "")</f>
        <v>708</v>
      </c>
      <c r="D731" s="265" t="str">
        <f aca="false">IF(A731&lt;&gt;INT(A731),B731,
IF(A731&lt;0,VLOOKUP(A731,lookups!A$1:B$25,2,0),
IF(ISNA(B731),"",
IF(OR(ISBLANK(A731),ISNA(B731),B731=0),
"",
"#define "&amp;
VLOOKUP(A731,SOURCE!B:S,15,0)&amp;IF(lookups!$N$2-LEN(VLOOKUP(A731,SOURCE!B:S,15,0))&gt;=0,REPT(" ",lookups!$N$2-LEN(VLOOKUP(A731,SOURCE!B:S,15,0))),"")&amp;
TEXT(A731,"???0")&amp;IF(VLOOKUP(A731,SOURCE!B:S,16,0)="","","   "&amp;VLOOKUP(A731,SOURCE!B:S,16,0)
))))
)</f>
        <v>#define ITM_O_TILDE                  707</v>
      </c>
    </row>
    <row r="732" customFormat="false" ht="15.75" hidden="false" customHeight="false" outlineLevel="0" collapsed="false">
      <c r="A732" s="0" t="n">
        <f aca="false">C731</f>
        <v>708</v>
      </c>
      <c r="B732" s="0" t="str">
        <f aca="false">VLOOKUP(A732,SOURCE!B:S,15,0)</f>
        <v>ITM_O_CIRC</v>
      </c>
      <c r="C732" s="0" t="n">
        <f aca="false">IF(
ISNUMBER(INDEX(SOURCE!B:B,MATCH(A732,SOURCE!B:B,0)+1)),
  VALUE(INDEX(SOURCE!B:B,MATCH(A732,SOURCE!B:B,0)+1)),
  "")</f>
        <v>709</v>
      </c>
      <c r="D732" s="265" t="str">
        <f aca="false">IF(A732&lt;&gt;INT(A732),B732,
IF(A732&lt;0,VLOOKUP(A732,lookups!A$1:B$25,2,0),
IF(ISNA(B732),"",
IF(OR(ISBLANK(A732),ISNA(B732),B732=0),
"",
"#define "&amp;
VLOOKUP(A732,SOURCE!B:S,15,0)&amp;IF(lookups!$N$2-LEN(VLOOKUP(A732,SOURCE!B:S,15,0))&gt;=0,REPT(" ",lookups!$N$2-LEN(VLOOKUP(A732,SOURCE!B:S,15,0))),"")&amp;
TEXT(A732,"???0")&amp;IF(VLOOKUP(A732,SOURCE!B:S,16,0)="","","   "&amp;VLOOKUP(A732,SOURCE!B:S,16,0)
))))
)</f>
        <v>#define ITM_O_CIRC                   708</v>
      </c>
    </row>
    <row r="733" customFormat="false" ht="15.75" hidden="false" customHeight="false" outlineLevel="0" collapsed="false">
      <c r="A733" s="0" t="n">
        <f aca="false">C732</f>
        <v>709</v>
      </c>
      <c r="B733" s="0" t="str">
        <f aca="false">VLOOKUP(A733,SOURCE!B:S,15,0)</f>
        <v>ITM_O_STROKE</v>
      </c>
      <c r="C733" s="0" t="n">
        <f aca="false">IF(
ISNUMBER(INDEX(SOURCE!B:B,MATCH(A733,SOURCE!B:B,0)+1)),
  VALUE(INDEX(SOURCE!B:B,MATCH(A733,SOURCE!B:B,0)+1)),
  "")</f>
        <v>710</v>
      </c>
      <c r="D733" s="265" t="str">
        <f aca="false">IF(A733&lt;&gt;INT(A733),B733,
IF(A733&lt;0,VLOOKUP(A733,lookups!A$1:B$25,2,0),
IF(ISNA(B733),"",
IF(OR(ISBLANK(A733),ISNA(B733),B733=0),
"",
"#define "&amp;
VLOOKUP(A733,SOURCE!B:S,15,0)&amp;IF(lookups!$N$2-LEN(VLOOKUP(A733,SOURCE!B:S,15,0))&gt;=0,REPT(" ",lookups!$N$2-LEN(VLOOKUP(A733,SOURCE!B:S,15,0))),"")&amp;
TEXT(A733,"???0")&amp;IF(VLOOKUP(A733,SOURCE!B:S,16,0)="","","   "&amp;VLOOKUP(A733,SOURCE!B:S,16,0)
))))
)</f>
        <v>#define ITM_O_STROKE                 709</v>
      </c>
    </row>
    <row r="734" customFormat="false" ht="15.75" hidden="false" customHeight="false" outlineLevel="0" collapsed="false">
      <c r="A734" s="0" t="n">
        <f aca="false">C733</f>
        <v>710</v>
      </c>
      <c r="B734" s="0" t="str">
        <f aca="false">VLOOKUP(A734,SOURCE!B:S,15,0)</f>
        <v>ITM_OE</v>
      </c>
      <c r="C734" s="0" t="n">
        <f aca="false">IF(
ISNUMBER(INDEX(SOURCE!B:B,MATCH(A734,SOURCE!B:B,0)+1)),
  VALUE(INDEX(SOURCE!B:B,MATCH(A734,SOURCE!B:B,0)+1)),
  "")</f>
        <v>711</v>
      </c>
      <c r="D734" s="265" t="str">
        <f aca="false">IF(A734&lt;&gt;INT(A734),B734,
IF(A734&lt;0,VLOOKUP(A734,lookups!A$1:B$25,2,0),
IF(ISNA(B734),"",
IF(OR(ISBLANK(A734),ISNA(B734),B734=0),
"",
"#define "&amp;
VLOOKUP(A734,SOURCE!B:S,15,0)&amp;IF(lookups!$N$2-LEN(VLOOKUP(A734,SOURCE!B:S,15,0))&gt;=0,REPT(" ",lookups!$N$2-LEN(VLOOKUP(A734,SOURCE!B:S,15,0))),"")&amp;
TEXT(A734,"???0")&amp;IF(VLOOKUP(A734,SOURCE!B:S,16,0)="","","   "&amp;VLOOKUP(A734,SOURCE!B:S,16,0)
))))
)</f>
        <v>#define ITM_OE                       710</v>
      </c>
    </row>
    <row r="735" customFormat="false" ht="15.75" hidden="false" customHeight="false" outlineLevel="0" collapsed="false">
      <c r="A735" s="0" t="n">
        <f aca="false">C734</f>
        <v>711</v>
      </c>
      <c r="B735" s="0" t="str">
        <f aca="false">VLOOKUP(A735,SOURCE!B:S,15,0)</f>
        <v>ITM_S_SHARP</v>
      </c>
      <c r="C735" s="0" t="n">
        <f aca="false">IF(
ISNUMBER(INDEX(SOURCE!B:B,MATCH(A735,SOURCE!B:B,0)+1)),
  VALUE(INDEX(SOURCE!B:B,MATCH(A735,SOURCE!B:B,0)+1)),
  "")</f>
        <v>712</v>
      </c>
      <c r="D735" s="265" t="str">
        <f aca="false">IF(A735&lt;&gt;INT(A735),B735,
IF(A735&lt;0,VLOOKUP(A735,lookups!A$1:B$25,2,0),
IF(ISNA(B735),"",
IF(OR(ISBLANK(A735),ISNA(B735),B735=0),
"",
"#define "&amp;
VLOOKUP(A735,SOURCE!B:S,15,0)&amp;IF(lookups!$N$2-LEN(VLOOKUP(A735,SOURCE!B:S,15,0))&gt;=0,REPT(" ",lookups!$N$2-LEN(VLOOKUP(A735,SOURCE!B:S,15,0))),"")&amp;
TEXT(A735,"???0")&amp;IF(VLOOKUP(A735,SOURCE!B:S,16,0)="","","   "&amp;VLOOKUP(A735,SOURCE!B:S,16,0)
))))
)</f>
        <v>#define ITM_S_SHARP                  711</v>
      </c>
    </row>
    <row r="736" customFormat="false" ht="15.75" hidden="false" customHeight="false" outlineLevel="0" collapsed="false">
      <c r="A736" s="0" t="n">
        <f aca="false">C735</f>
        <v>712</v>
      </c>
      <c r="B736" s="0" t="str">
        <f aca="false">VLOOKUP(A736,SOURCE!B:S,15,0)</f>
        <v>ITM_S_ACUTE</v>
      </c>
      <c r="C736" s="0" t="n">
        <f aca="false">IF(
ISNUMBER(INDEX(SOURCE!B:B,MATCH(A736,SOURCE!B:B,0)+1)),
  VALUE(INDEX(SOURCE!B:B,MATCH(A736,SOURCE!B:B,0)+1)),
  "")</f>
        <v>713</v>
      </c>
      <c r="D736" s="265" t="str">
        <f aca="false">IF(A736&lt;&gt;INT(A736),B736,
IF(A736&lt;0,VLOOKUP(A736,lookups!A$1:B$25,2,0),
IF(ISNA(B736),"",
IF(OR(ISBLANK(A736),ISNA(B736),B736=0),
"",
"#define "&amp;
VLOOKUP(A736,SOURCE!B:S,15,0)&amp;IF(lookups!$N$2-LEN(VLOOKUP(A736,SOURCE!B:S,15,0))&gt;=0,REPT(" ",lookups!$N$2-LEN(VLOOKUP(A736,SOURCE!B:S,15,0))),"")&amp;
TEXT(A736,"???0")&amp;IF(VLOOKUP(A736,SOURCE!B:S,16,0)="","","   "&amp;VLOOKUP(A736,SOURCE!B:S,16,0)
))))
)</f>
        <v>#define ITM_S_ACUTE                  712</v>
      </c>
    </row>
    <row r="737" customFormat="false" ht="15.75" hidden="false" customHeight="false" outlineLevel="0" collapsed="false">
      <c r="A737" s="0" t="n">
        <f aca="false">C736</f>
        <v>713</v>
      </c>
      <c r="B737" s="0" t="str">
        <f aca="false">VLOOKUP(A737,SOURCE!B:S,15,0)</f>
        <v>ITM_S_CARON</v>
      </c>
      <c r="C737" s="0" t="n">
        <f aca="false">IF(
ISNUMBER(INDEX(SOURCE!B:B,MATCH(A737,SOURCE!B:B,0)+1)),
  VALUE(INDEX(SOURCE!B:B,MATCH(A737,SOURCE!B:B,0)+1)),
  "")</f>
        <v>714</v>
      </c>
      <c r="D737" s="265" t="str">
        <f aca="false">IF(A737&lt;&gt;INT(A737),B737,
IF(A737&lt;0,VLOOKUP(A737,lookups!A$1:B$25,2,0),
IF(ISNA(B737),"",
IF(OR(ISBLANK(A737),ISNA(B737),B737=0),
"",
"#define "&amp;
VLOOKUP(A737,SOURCE!B:S,15,0)&amp;IF(lookups!$N$2-LEN(VLOOKUP(A737,SOURCE!B:S,15,0))&gt;=0,REPT(" ",lookups!$N$2-LEN(VLOOKUP(A737,SOURCE!B:S,15,0))),"")&amp;
TEXT(A737,"???0")&amp;IF(VLOOKUP(A737,SOURCE!B:S,16,0)="","","   "&amp;VLOOKUP(A737,SOURCE!B:S,16,0)
))))
)</f>
        <v>#define ITM_S_CARON                  713</v>
      </c>
    </row>
    <row r="738" customFormat="false" ht="15.75" hidden="false" customHeight="false" outlineLevel="0" collapsed="false">
      <c r="A738" s="0" t="n">
        <f aca="false">C737</f>
        <v>714</v>
      </c>
      <c r="B738" s="0" t="str">
        <f aca="false">VLOOKUP(A738,SOURCE!B:S,15,0)</f>
        <v>ITM_S_CEDILLA</v>
      </c>
      <c r="C738" s="0" t="n">
        <f aca="false">IF(
ISNUMBER(INDEX(SOURCE!B:B,MATCH(A738,SOURCE!B:B,0)+1)),
  VALUE(INDEX(SOURCE!B:B,MATCH(A738,SOURCE!B:B,0)+1)),
  "")</f>
        <v>715</v>
      </c>
      <c r="D738" s="265" t="str">
        <f aca="false">IF(A738&lt;&gt;INT(A738),B738,
IF(A738&lt;0,VLOOKUP(A738,lookups!A$1:B$25,2,0),
IF(ISNA(B738),"",
IF(OR(ISBLANK(A738),ISNA(B738),B738=0),
"",
"#define "&amp;
VLOOKUP(A738,SOURCE!B:S,15,0)&amp;IF(lookups!$N$2-LEN(VLOOKUP(A738,SOURCE!B:S,15,0))&gt;=0,REPT(" ",lookups!$N$2-LEN(VLOOKUP(A738,SOURCE!B:S,15,0))),"")&amp;
TEXT(A738,"???0")&amp;IF(VLOOKUP(A738,SOURCE!B:S,16,0)="","","   "&amp;VLOOKUP(A738,SOURCE!B:S,16,0)
))))
)</f>
        <v>#define ITM_S_CEDILLA                714</v>
      </c>
    </row>
    <row r="739" customFormat="false" ht="15.75" hidden="false" customHeight="false" outlineLevel="0" collapsed="false">
      <c r="A739" s="0" t="n">
        <f aca="false">C738</f>
        <v>715</v>
      </c>
      <c r="B739" s="0" t="str">
        <f aca="false">VLOOKUP(A739,SOURCE!B:S,15,0)</f>
        <v>ITM_T_CARON</v>
      </c>
      <c r="C739" s="0" t="n">
        <f aca="false">IF(
ISNUMBER(INDEX(SOURCE!B:B,MATCH(A739,SOURCE!B:B,0)+1)),
  VALUE(INDEX(SOURCE!B:B,MATCH(A739,SOURCE!B:B,0)+1)),
  "")</f>
        <v>716</v>
      </c>
      <c r="D739" s="265" t="str">
        <f aca="false">IF(A739&lt;&gt;INT(A739),B739,
IF(A739&lt;0,VLOOKUP(A739,lookups!A$1:B$25,2,0),
IF(ISNA(B739),"",
IF(OR(ISBLANK(A739),ISNA(B739),B739=0),
"",
"#define "&amp;
VLOOKUP(A739,SOURCE!B:S,15,0)&amp;IF(lookups!$N$2-LEN(VLOOKUP(A739,SOURCE!B:S,15,0))&gt;=0,REPT(" ",lookups!$N$2-LEN(VLOOKUP(A739,SOURCE!B:S,15,0))),"")&amp;
TEXT(A739,"???0")&amp;IF(VLOOKUP(A739,SOURCE!B:S,16,0)="","","   "&amp;VLOOKUP(A739,SOURCE!B:S,16,0)
))))
)</f>
        <v>#define ITM_T_CARON                  715</v>
      </c>
    </row>
    <row r="740" customFormat="false" ht="15.75" hidden="false" customHeight="false" outlineLevel="0" collapsed="false">
      <c r="A740" s="0" t="n">
        <f aca="false">C739</f>
        <v>716</v>
      </c>
      <c r="B740" s="0" t="str">
        <f aca="false">VLOOKUP(A740,SOURCE!B:S,15,0)</f>
        <v>ITM_T_CEDILLA</v>
      </c>
      <c r="C740" s="0" t="n">
        <f aca="false">IF(
ISNUMBER(INDEX(SOURCE!B:B,MATCH(A740,SOURCE!B:B,0)+1)),
  VALUE(INDEX(SOURCE!B:B,MATCH(A740,SOURCE!B:B,0)+1)),
  "")</f>
        <v>717</v>
      </c>
      <c r="D740" s="265" t="str">
        <f aca="false">IF(A740&lt;&gt;INT(A740),B740,
IF(A740&lt;0,VLOOKUP(A740,lookups!A$1:B$25,2,0),
IF(ISNA(B740),"",
IF(OR(ISBLANK(A740),ISNA(B740),B740=0),
"",
"#define "&amp;
VLOOKUP(A740,SOURCE!B:S,15,0)&amp;IF(lookups!$N$2-LEN(VLOOKUP(A740,SOURCE!B:S,15,0))&gt;=0,REPT(" ",lookups!$N$2-LEN(VLOOKUP(A740,SOURCE!B:S,15,0))),"")&amp;
TEXT(A740,"???0")&amp;IF(VLOOKUP(A740,SOURCE!B:S,16,0)="","","   "&amp;VLOOKUP(A740,SOURCE!B:S,16,0)
))))
)</f>
        <v>#define ITM_T_CEDILLA                716</v>
      </c>
    </row>
    <row r="741" customFormat="false" ht="15.75" hidden="false" customHeight="false" outlineLevel="0" collapsed="false">
      <c r="A741" s="0" t="n">
        <f aca="false">C740</f>
        <v>717</v>
      </c>
      <c r="B741" s="0" t="str">
        <f aca="false">VLOOKUP(A741,SOURCE!B:S,15,0)</f>
        <v>ITM_U_MACRON</v>
      </c>
      <c r="C741" s="0" t="n">
        <f aca="false">IF(
ISNUMBER(INDEX(SOURCE!B:B,MATCH(A741,SOURCE!B:B,0)+1)),
  VALUE(INDEX(SOURCE!B:B,MATCH(A741,SOURCE!B:B,0)+1)),
  "")</f>
        <v>718</v>
      </c>
      <c r="D741" s="265" t="str">
        <f aca="false">IF(A741&lt;&gt;INT(A741),B741,
IF(A741&lt;0,VLOOKUP(A741,lookups!A$1:B$25,2,0),
IF(ISNA(B741),"",
IF(OR(ISBLANK(A741),ISNA(B741),B741=0),
"",
"#define "&amp;
VLOOKUP(A741,SOURCE!B:S,15,0)&amp;IF(lookups!$N$2-LEN(VLOOKUP(A741,SOURCE!B:S,15,0))&gt;=0,REPT(" ",lookups!$N$2-LEN(VLOOKUP(A741,SOURCE!B:S,15,0))),"")&amp;
TEXT(A741,"???0")&amp;IF(VLOOKUP(A741,SOURCE!B:S,16,0)="","","   "&amp;VLOOKUP(A741,SOURCE!B:S,16,0)
))))
)</f>
        <v>#define ITM_U_MACRON                 717</v>
      </c>
    </row>
    <row r="742" customFormat="false" ht="15.75" hidden="false" customHeight="false" outlineLevel="0" collapsed="false">
      <c r="A742" s="0" t="n">
        <f aca="false">C741</f>
        <v>718</v>
      </c>
      <c r="B742" s="0" t="str">
        <f aca="false">VLOOKUP(A742,SOURCE!B:S,15,0)</f>
        <v>ITM_U_ACUTE</v>
      </c>
      <c r="C742" s="0" t="n">
        <f aca="false">IF(
ISNUMBER(INDEX(SOURCE!B:B,MATCH(A742,SOURCE!B:B,0)+1)),
  VALUE(INDEX(SOURCE!B:B,MATCH(A742,SOURCE!B:B,0)+1)),
  "")</f>
        <v>719</v>
      </c>
      <c r="D742" s="265" t="str">
        <f aca="false">IF(A742&lt;&gt;INT(A742),B742,
IF(A742&lt;0,VLOOKUP(A742,lookups!A$1:B$25,2,0),
IF(ISNA(B742),"",
IF(OR(ISBLANK(A742),ISNA(B742),B742=0),
"",
"#define "&amp;
VLOOKUP(A742,SOURCE!B:S,15,0)&amp;IF(lookups!$N$2-LEN(VLOOKUP(A742,SOURCE!B:S,15,0))&gt;=0,REPT(" ",lookups!$N$2-LEN(VLOOKUP(A742,SOURCE!B:S,15,0))),"")&amp;
TEXT(A742,"???0")&amp;IF(VLOOKUP(A742,SOURCE!B:S,16,0)="","","   "&amp;VLOOKUP(A742,SOURCE!B:S,16,0)
))))
)</f>
        <v>#define ITM_U_ACUTE                  718</v>
      </c>
    </row>
    <row r="743" customFormat="false" ht="15.75" hidden="false" customHeight="false" outlineLevel="0" collapsed="false">
      <c r="A743" s="0" t="n">
        <f aca="false">C742</f>
        <v>719</v>
      </c>
      <c r="B743" s="0" t="str">
        <f aca="false">VLOOKUP(A743,SOURCE!B:S,15,0)</f>
        <v>ITM_U_BREVE</v>
      </c>
      <c r="C743" s="0" t="n">
        <f aca="false">IF(
ISNUMBER(INDEX(SOURCE!B:B,MATCH(A743,SOURCE!B:B,0)+1)),
  VALUE(INDEX(SOURCE!B:B,MATCH(A743,SOURCE!B:B,0)+1)),
  "")</f>
        <v>720</v>
      </c>
      <c r="D743" s="265" t="str">
        <f aca="false">IF(A743&lt;&gt;INT(A743),B743,
IF(A743&lt;0,VLOOKUP(A743,lookups!A$1:B$25,2,0),
IF(ISNA(B743),"",
IF(OR(ISBLANK(A743),ISNA(B743),B743=0),
"",
"#define "&amp;
VLOOKUP(A743,SOURCE!B:S,15,0)&amp;IF(lookups!$N$2-LEN(VLOOKUP(A743,SOURCE!B:S,15,0))&gt;=0,REPT(" ",lookups!$N$2-LEN(VLOOKUP(A743,SOURCE!B:S,15,0))),"")&amp;
TEXT(A743,"???0")&amp;IF(VLOOKUP(A743,SOURCE!B:S,16,0)="","","   "&amp;VLOOKUP(A743,SOURCE!B:S,16,0)
))))
)</f>
        <v>#define ITM_U_BREVE                  719</v>
      </c>
    </row>
    <row r="744" customFormat="false" ht="15.75" hidden="false" customHeight="false" outlineLevel="0" collapsed="false">
      <c r="A744" s="0" t="n">
        <f aca="false">C743</f>
        <v>720</v>
      </c>
      <c r="B744" s="0" t="str">
        <f aca="false">VLOOKUP(A744,SOURCE!B:S,15,0)</f>
        <v>ITM_U_GRAVE</v>
      </c>
      <c r="C744" s="0" t="n">
        <f aca="false">IF(
ISNUMBER(INDEX(SOURCE!B:B,MATCH(A744,SOURCE!B:B,0)+1)),
  VALUE(INDEX(SOURCE!B:B,MATCH(A744,SOURCE!B:B,0)+1)),
  "")</f>
        <v>721</v>
      </c>
      <c r="D744" s="265" t="str">
        <f aca="false">IF(A744&lt;&gt;INT(A744),B744,
IF(A744&lt;0,VLOOKUP(A744,lookups!A$1:B$25,2,0),
IF(ISNA(B744),"",
IF(OR(ISBLANK(A744),ISNA(B744),B744=0),
"",
"#define "&amp;
VLOOKUP(A744,SOURCE!B:S,15,0)&amp;IF(lookups!$N$2-LEN(VLOOKUP(A744,SOURCE!B:S,15,0))&gt;=0,REPT(" ",lookups!$N$2-LEN(VLOOKUP(A744,SOURCE!B:S,15,0))),"")&amp;
TEXT(A744,"???0")&amp;IF(VLOOKUP(A744,SOURCE!B:S,16,0)="","","   "&amp;VLOOKUP(A744,SOURCE!B:S,16,0)
))))
)</f>
        <v>#define ITM_U_GRAVE                  720</v>
      </c>
    </row>
    <row r="745" customFormat="false" ht="15.75" hidden="false" customHeight="false" outlineLevel="0" collapsed="false">
      <c r="A745" s="0" t="n">
        <f aca="false">C744</f>
        <v>721</v>
      </c>
      <c r="B745" s="0" t="str">
        <f aca="false">VLOOKUP(A745,SOURCE!B:S,15,0)</f>
        <v>ITM_U_DIARESIS</v>
      </c>
      <c r="C745" s="0" t="n">
        <f aca="false">IF(
ISNUMBER(INDEX(SOURCE!B:B,MATCH(A745,SOURCE!B:B,0)+1)),
  VALUE(INDEX(SOURCE!B:B,MATCH(A745,SOURCE!B:B,0)+1)),
  "")</f>
        <v>722</v>
      </c>
      <c r="D745" s="265" t="str">
        <f aca="false">IF(A745&lt;&gt;INT(A745),B745,
IF(A745&lt;0,VLOOKUP(A745,lookups!A$1:B$25,2,0),
IF(ISNA(B745),"",
IF(OR(ISBLANK(A745),ISNA(B745),B745=0),
"",
"#define "&amp;
VLOOKUP(A745,SOURCE!B:S,15,0)&amp;IF(lookups!$N$2-LEN(VLOOKUP(A745,SOURCE!B:S,15,0))&gt;=0,REPT(" ",lookups!$N$2-LEN(VLOOKUP(A745,SOURCE!B:S,15,0))),"")&amp;
TEXT(A745,"???0")&amp;IF(VLOOKUP(A745,SOURCE!B:S,16,0)="","","   "&amp;VLOOKUP(A745,SOURCE!B:S,16,0)
))))
)</f>
        <v>#define ITM_U_DIARESIS               721</v>
      </c>
    </row>
    <row r="746" customFormat="false" ht="15.75" hidden="false" customHeight="false" outlineLevel="0" collapsed="false">
      <c r="A746" s="0" t="n">
        <f aca="false">C745</f>
        <v>722</v>
      </c>
      <c r="B746" s="0" t="str">
        <f aca="false">VLOOKUP(A746,SOURCE!B:S,15,0)</f>
        <v>ITM_U_TILDE</v>
      </c>
      <c r="C746" s="0" t="n">
        <f aca="false">IF(
ISNUMBER(INDEX(SOURCE!B:B,MATCH(A746,SOURCE!B:B,0)+1)),
  VALUE(INDEX(SOURCE!B:B,MATCH(A746,SOURCE!B:B,0)+1)),
  "")</f>
        <v>723</v>
      </c>
      <c r="D746" s="265" t="str">
        <f aca="false">IF(A746&lt;&gt;INT(A746),B746,
IF(A746&lt;0,VLOOKUP(A746,lookups!A$1:B$25,2,0),
IF(ISNA(B746),"",
IF(OR(ISBLANK(A746),ISNA(B746),B746=0),
"",
"#define "&amp;
VLOOKUP(A746,SOURCE!B:S,15,0)&amp;IF(lookups!$N$2-LEN(VLOOKUP(A746,SOURCE!B:S,15,0))&gt;=0,REPT(" ",lookups!$N$2-LEN(VLOOKUP(A746,SOURCE!B:S,15,0))),"")&amp;
TEXT(A746,"???0")&amp;IF(VLOOKUP(A746,SOURCE!B:S,16,0)="","","   "&amp;VLOOKUP(A746,SOURCE!B:S,16,0)
))))
)</f>
        <v>#define ITM_U_TILDE                  722</v>
      </c>
    </row>
    <row r="747" customFormat="false" ht="15.75" hidden="false" customHeight="false" outlineLevel="0" collapsed="false">
      <c r="A747" s="0" t="n">
        <f aca="false">C746</f>
        <v>723</v>
      </c>
      <c r="B747" s="0" t="str">
        <f aca="false">VLOOKUP(A747,SOURCE!B:S,15,0)</f>
        <v>ITM_U_CIRC</v>
      </c>
      <c r="C747" s="0" t="n">
        <f aca="false">IF(
ISNUMBER(INDEX(SOURCE!B:B,MATCH(A747,SOURCE!B:B,0)+1)),
  VALUE(INDEX(SOURCE!B:B,MATCH(A747,SOURCE!B:B,0)+1)),
  "")</f>
        <v>724</v>
      </c>
      <c r="D747" s="265" t="str">
        <f aca="false">IF(A747&lt;&gt;INT(A747),B747,
IF(A747&lt;0,VLOOKUP(A747,lookups!A$1:B$25,2,0),
IF(ISNA(B747),"",
IF(OR(ISBLANK(A747),ISNA(B747),B747=0),
"",
"#define "&amp;
VLOOKUP(A747,SOURCE!B:S,15,0)&amp;IF(lookups!$N$2-LEN(VLOOKUP(A747,SOURCE!B:S,15,0))&gt;=0,REPT(" ",lookups!$N$2-LEN(VLOOKUP(A747,SOURCE!B:S,15,0))),"")&amp;
TEXT(A747,"???0")&amp;IF(VLOOKUP(A747,SOURCE!B:S,16,0)="","","   "&amp;VLOOKUP(A747,SOURCE!B:S,16,0)
))))
)</f>
        <v>#define ITM_U_CIRC                   723</v>
      </c>
    </row>
    <row r="748" customFormat="false" ht="15.75" hidden="false" customHeight="false" outlineLevel="0" collapsed="false">
      <c r="A748" s="0" t="n">
        <f aca="false">C747</f>
        <v>724</v>
      </c>
      <c r="B748" s="0" t="str">
        <f aca="false">VLOOKUP(A748,SOURCE!B:S,15,0)</f>
        <v>ITM_U_RING</v>
      </c>
      <c r="C748" s="0" t="n">
        <f aca="false">IF(
ISNUMBER(INDEX(SOURCE!B:B,MATCH(A748,SOURCE!B:B,0)+1)),
  VALUE(INDEX(SOURCE!B:B,MATCH(A748,SOURCE!B:B,0)+1)),
  "")</f>
        <v>725</v>
      </c>
      <c r="D748" s="265" t="str">
        <f aca="false">IF(A748&lt;&gt;INT(A748),B748,
IF(A748&lt;0,VLOOKUP(A748,lookups!A$1:B$25,2,0),
IF(ISNA(B748),"",
IF(OR(ISBLANK(A748),ISNA(B748),B748=0),
"",
"#define "&amp;
VLOOKUP(A748,SOURCE!B:S,15,0)&amp;IF(lookups!$N$2-LEN(VLOOKUP(A748,SOURCE!B:S,15,0))&gt;=0,REPT(" ",lookups!$N$2-LEN(VLOOKUP(A748,SOURCE!B:S,15,0))),"")&amp;
TEXT(A748,"???0")&amp;IF(VLOOKUP(A748,SOURCE!B:S,16,0)="","","   "&amp;VLOOKUP(A748,SOURCE!B:S,16,0)
))))
)</f>
        <v>#define ITM_U_RING                   724</v>
      </c>
    </row>
    <row r="749" customFormat="false" ht="15.75" hidden="false" customHeight="false" outlineLevel="0" collapsed="false">
      <c r="A749" s="0" t="n">
        <f aca="false">C748</f>
        <v>725</v>
      </c>
      <c r="B749" s="0" t="str">
        <f aca="false">VLOOKUP(A749,SOURCE!B:S,15,0)</f>
        <v>ITM_W_CIRC</v>
      </c>
      <c r="C749" s="0" t="n">
        <f aca="false">IF(
ISNUMBER(INDEX(SOURCE!B:B,MATCH(A749,SOURCE!B:B,0)+1)),
  VALUE(INDEX(SOURCE!B:B,MATCH(A749,SOURCE!B:B,0)+1)),
  "")</f>
        <v>726</v>
      </c>
      <c r="D749" s="265" t="str">
        <f aca="false">IF(A749&lt;&gt;INT(A749),B749,
IF(A749&lt;0,VLOOKUP(A749,lookups!A$1:B$25,2,0),
IF(ISNA(B749),"",
IF(OR(ISBLANK(A749),ISNA(B749),B749=0),
"",
"#define "&amp;
VLOOKUP(A749,SOURCE!B:S,15,0)&amp;IF(lookups!$N$2-LEN(VLOOKUP(A749,SOURCE!B:S,15,0))&gt;=0,REPT(" ",lookups!$N$2-LEN(VLOOKUP(A749,SOURCE!B:S,15,0))),"")&amp;
TEXT(A749,"???0")&amp;IF(VLOOKUP(A749,SOURCE!B:S,16,0)="","","   "&amp;VLOOKUP(A749,SOURCE!B:S,16,0)
))))
)</f>
        <v>#define ITM_W_CIRC                   725</v>
      </c>
    </row>
    <row r="750" customFormat="false" ht="15.75" hidden="false" customHeight="false" outlineLevel="0" collapsed="false">
      <c r="A750" s="0" t="n">
        <f aca="false">C749</f>
        <v>726</v>
      </c>
      <c r="B750" s="0" t="str">
        <f aca="false">VLOOKUP(A750,SOURCE!B:S,15,0)</f>
        <v>ITM_Y_CIRC</v>
      </c>
      <c r="C750" s="0" t="n">
        <f aca="false">IF(
ISNUMBER(INDEX(SOURCE!B:B,MATCH(A750,SOURCE!B:B,0)+1)),
  VALUE(INDEX(SOURCE!B:B,MATCH(A750,SOURCE!B:B,0)+1)),
  "")</f>
        <v>727</v>
      </c>
      <c r="D750" s="265" t="str">
        <f aca="false">IF(A750&lt;&gt;INT(A750),B750,
IF(A750&lt;0,VLOOKUP(A750,lookups!A$1:B$25,2,0),
IF(ISNA(B750),"",
IF(OR(ISBLANK(A750),ISNA(B750),B750=0),
"",
"#define "&amp;
VLOOKUP(A750,SOURCE!B:S,15,0)&amp;IF(lookups!$N$2-LEN(VLOOKUP(A750,SOURCE!B:S,15,0))&gt;=0,REPT(" ",lookups!$N$2-LEN(VLOOKUP(A750,SOURCE!B:S,15,0))),"")&amp;
TEXT(A750,"???0")&amp;IF(VLOOKUP(A750,SOURCE!B:S,16,0)="","","   "&amp;VLOOKUP(A750,SOURCE!B:S,16,0)
))))
)</f>
        <v>#define ITM_Y_CIRC                   726</v>
      </c>
    </row>
    <row r="751" customFormat="false" ht="15.75" hidden="false" customHeight="false" outlineLevel="0" collapsed="false">
      <c r="A751" s="0" t="n">
        <f aca="false">C750</f>
        <v>727</v>
      </c>
      <c r="B751" s="0" t="str">
        <f aca="false">VLOOKUP(A751,SOURCE!B:S,15,0)</f>
        <v>ITM_Y_ACUTE</v>
      </c>
      <c r="C751" s="0" t="n">
        <f aca="false">IF(
ISNUMBER(INDEX(SOURCE!B:B,MATCH(A751,SOURCE!B:B,0)+1)),
  VALUE(INDEX(SOURCE!B:B,MATCH(A751,SOURCE!B:B,0)+1)),
  "")</f>
        <v>728</v>
      </c>
      <c r="D751" s="265" t="str">
        <f aca="false">IF(A751&lt;&gt;INT(A751),B751,
IF(A751&lt;0,VLOOKUP(A751,lookups!A$1:B$25,2,0),
IF(ISNA(B751),"",
IF(OR(ISBLANK(A751),ISNA(B751),B751=0),
"",
"#define "&amp;
VLOOKUP(A751,SOURCE!B:S,15,0)&amp;IF(lookups!$N$2-LEN(VLOOKUP(A751,SOURCE!B:S,15,0))&gt;=0,REPT(" ",lookups!$N$2-LEN(VLOOKUP(A751,SOURCE!B:S,15,0))),"")&amp;
TEXT(A751,"???0")&amp;IF(VLOOKUP(A751,SOURCE!B:S,16,0)="","","   "&amp;VLOOKUP(A751,SOURCE!B:S,16,0)
))))
)</f>
        <v>#define ITM_Y_ACUTE                  727</v>
      </c>
    </row>
    <row r="752" customFormat="false" ht="15.75" hidden="false" customHeight="false" outlineLevel="0" collapsed="false">
      <c r="A752" s="0" t="n">
        <f aca="false">C751</f>
        <v>728</v>
      </c>
      <c r="B752" s="0" t="str">
        <f aca="false">VLOOKUP(A752,SOURCE!B:S,15,0)</f>
        <v>ITM_Y_DIARESIS</v>
      </c>
      <c r="C752" s="0" t="n">
        <f aca="false">IF(
ISNUMBER(INDEX(SOURCE!B:B,MATCH(A752,SOURCE!B:B,0)+1)),
  VALUE(INDEX(SOURCE!B:B,MATCH(A752,SOURCE!B:B,0)+1)),
  "")</f>
        <v>729</v>
      </c>
      <c r="D752" s="265" t="str">
        <f aca="false">IF(A752&lt;&gt;INT(A752),B752,
IF(A752&lt;0,VLOOKUP(A752,lookups!A$1:B$25,2,0),
IF(ISNA(B752),"",
IF(OR(ISBLANK(A752),ISNA(B752),B752=0),
"",
"#define "&amp;
VLOOKUP(A752,SOURCE!B:S,15,0)&amp;IF(lookups!$N$2-LEN(VLOOKUP(A752,SOURCE!B:S,15,0))&gt;=0,REPT(" ",lookups!$N$2-LEN(VLOOKUP(A752,SOURCE!B:S,15,0))),"")&amp;
TEXT(A752,"???0")&amp;IF(VLOOKUP(A752,SOURCE!B:S,16,0)="","","   "&amp;VLOOKUP(A752,SOURCE!B:S,16,0)
))))
)</f>
        <v>#define ITM_Y_DIARESIS               728</v>
      </c>
    </row>
    <row r="753" customFormat="false" ht="15.75" hidden="false" customHeight="false" outlineLevel="0" collapsed="false">
      <c r="A753" s="0" t="n">
        <f aca="false">C752</f>
        <v>729</v>
      </c>
      <c r="B753" s="0" t="str">
        <f aca="false">VLOOKUP(A753,SOURCE!B:S,15,0)</f>
        <v>ITM_Z_ACUTE</v>
      </c>
      <c r="C753" s="0" t="n">
        <f aca="false">IF(
ISNUMBER(INDEX(SOURCE!B:B,MATCH(A753,SOURCE!B:B,0)+1)),
  VALUE(INDEX(SOURCE!B:B,MATCH(A753,SOURCE!B:B,0)+1)),
  "")</f>
        <v>730</v>
      </c>
      <c r="D753" s="265" t="str">
        <f aca="false">IF(A753&lt;&gt;INT(A753),B753,
IF(A753&lt;0,VLOOKUP(A753,lookups!A$1:B$25,2,0),
IF(ISNA(B753),"",
IF(OR(ISBLANK(A753),ISNA(B753),B753=0),
"",
"#define "&amp;
VLOOKUP(A753,SOURCE!B:S,15,0)&amp;IF(lookups!$N$2-LEN(VLOOKUP(A753,SOURCE!B:S,15,0))&gt;=0,REPT(" ",lookups!$N$2-LEN(VLOOKUP(A753,SOURCE!B:S,15,0))),"")&amp;
TEXT(A753,"???0")&amp;IF(VLOOKUP(A753,SOURCE!B:S,16,0)="","","   "&amp;VLOOKUP(A753,SOURCE!B:S,16,0)
))))
)</f>
        <v>#define ITM_Z_ACUTE                  729</v>
      </c>
    </row>
    <row r="754" customFormat="false" ht="15.75" hidden="false" customHeight="false" outlineLevel="0" collapsed="false">
      <c r="A754" s="0" t="n">
        <f aca="false">C753</f>
        <v>730</v>
      </c>
      <c r="B754" s="0" t="str">
        <f aca="false">VLOOKUP(A754,SOURCE!B:S,15,0)</f>
        <v>ITM_Z_CARON</v>
      </c>
      <c r="C754" s="0" t="n">
        <f aca="false">IF(
ISNUMBER(INDEX(SOURCE!B:B,MATCH(A754,SOURCE!B:B,0)+1)),
  VALUE(INDEX(SOURCE!B:B,MATCH(A754,SOURCE!B:B,0)+1)),
  "")</f>
        <v>731</v>
      </c>
      <c r="D754" s="265" t="str">
        <f aca="false">IF(A754&lt;&gt;INT(A754),B754,
IF(A754&lt;0,VLOOKUP(A754,lookups!A$1:B$25,2,0),
IF(ISNA(B754),"",
IF(OR(ISBLANK(A754),ISNA(B754),B754=0),
"",
"#define "&amp;
VLOOKUP(A754,SOURCE!B:S,15,0)&amp;IF(lookups!$N$2-LEN(VLOOKUP(A754,SOURCE!B:S,15,0))&gt;=0,REPT(" ",lookups!$N$2-LEN(VLOOKUP(A754,SOURCE!B:S,15,0))),"")&amp;
TEXT(A754,"???0")&amp;IF(VLOOKUP(A754,SOURCE!B:S,16,0)="","","   "&amp;VLOOKUP(A754,SOURCE!B:S,16,0)
))))
)</f>
        <v>#define ITM_Z_CARON                  730</v>
      </c>
    </row>
    <row r="755" customFormat="false" ht="15.75" hidden="false" customHeight="false" outlineLevel="0" collapsed="false">
      <c r="A755" s="0" t="n">
        <f aca="false">C754</f>
        <v>731</v>
      </c>
      <c r="B755" s="0" t="str">
        <f aca="false">VLOOKUP(A755,SOURCE!B:S,15,0)</f>
        <v>ITM_Z_DOT</v>
      </c>
      <c r="C755" s="0" t="n">
        <f aca="false">IF(
ISNUMBER(INDEX(SOURCE!B:B,MATCH(A755,SOURCE!B:B,0)+1)),
  VALUE(INDEX(SOURCE!B:B,MATCH(A755,SOURCE!B:B,0)+1)),
  "")</f>
        <v>732</v>
      </c>
      <c r="D755" s="265" t="str">
        <f aca="false">IF(A755&lt;&gt;INT(A755),B755,
IF(A755&lt;0,VLOOKUP(A755,lookups!A$1:B$25,2,0),
IF(ISNA(B755),"",
IF(OR(ISBLANK(A755),ISNA(B755),B755=0),
"",
"#define "&amp;
VLOOKUP(A755,SOURCE!B:S,15,0)&amp;IF(lookups!$N$2-LEN(VLOOKUP(A755,SOURCE!B:S,15,0))&gt;=0,REPT(" ",lookups!$N$2-LEN(VLOOKUP(A755,SOURCE!B:S,15,0))),"")&amp;
TEXT(A755,"???0")&amp;IF(VLOOKUP(A755,SOURCE!B:S,16,0)="","","   "&amp;VLOOKUP(A755,SOURCE!B:S,16,0)
))))
)</f>
        <v>#define ITM_Z_DOT                    731</v>
      </c>
    </row>
    <row r="756" customFormat="false" ht="15.75" hidden="false" customHeight="false" outlineLevel="0" collapsed="false">
      <c r="A756" s="0" t="n">
        <f aca="false">C755</f>
        <v>732</v>
      </c>
      <c r="B756" s="0" t="str">
        <f aca="false">VLOOKUP(A756,SOURCE!B:S,15,0)</f>
        <v>ITM_a_MACRON</v>
      </c>
      <c r="C756" s="0" t="n">
        <f aca="false">IF(
ISNUMBER(INDEX(SOURCE!B:B,MATCH(A756,SOURCE!B:B,0)+1)),
  VALUE(INDEX(SOURCE!B:B,MATCH(A756,SOURCE!B:B,0)+1)),
  "")</f>
        <v>733</v>
      </c>
      <c r="D756" s="265" t="str">
        <f aca="false">IF(A756&lt;&gt;INT(A756),B756,
IF(A756&lt;0,VLOOKUP(A756,lookups!A$1:B$25,2,0),
IF(ISNA(B756),"",
IF(OR(ISBLANK(A756),ISNA(B756),B756=0),
"",
"#define "&amp;
VLOOKUP(A756,SOURCE!B:S,15,0)&amp;IF(lookups!$N$2-LEN(VLOOKUP(A756,SOURCE!B:S,15,0))&gt;=0,REPT(" ",lookups!$N$2-LEN(VLOOKUP(A756,SOURCE!B:S,15,0))),"")&amp;
TEXT(A756,"???0")&amp;IF(VLOOKUP(A756,SOURCE!B:S,16,0)="","","   "&amp;VLOOKUP(A756,SOURCE!B:S,16,0)
))))
)</f>
        <v>#define ITM_a_MACRON                 732</v>
      </c>
    </row>
    <row r="757" customFormat="false" ht="15.75" hidden="false" customHeight="false" outlineLevel="0" collapsed="false">
      <c r="A757" s="0" t="n">
        <f aca="false">C756</f>
        <v>733</v>
      </c>
      <c r="B757" s="0" t="str">
        <f aca="false">VLOOKUP(A757,SOURCE!B:S,15,0)</f>
        <v>ITM_a_ACUTE</v>
      </c>
      <c r="C757" s="0" t="n">
        <f aca="false">IF(
ISNUMBER(INDEX(SOURCE!B:B,MATCH(A757,SOURCE!B:B,0)+1)),
  VALUE(INDEX(SOURCE!B:B,MATCH(A757,SOURCE!B:B,0)+1)),
  "")</f>
        <v>734</v>
      </c>
      <c r="D757" s="265" t="str">
        <f aca="false">IF(A757&lt;&gt;INT(A757),B757,
IF(A757&lt;0,VLOOKUP(A757,lookups!A$1:B$25,2,0),
IF(ISNA(B757),"",
IF(OR(ISBLANK(A757),ISNA(B757),B757=0),
"",
"#define "&amp;
VLOOKUP(A757,SOURCE!B:S,15,0)&amp;IF(lookups!$N$2-LEN(VLOOKUP(A757,SOURCE!B:S,15,0))&gt;=0,REPT(" ",lookups!$N$2-LEN(VLOOKUP(A757,SOURCE!B:S,15,0))),"")&amp;
TEXT(A757,"???0")&amp;IF(VLOOKUP(A757,SOURCE!B:S,16,0)="","","   "&amp;VLOOKUP(A757,SOURCE!B:S,16,0)
))))
)</f>
        <v>#define ITM_a_ACUTE                  733</v>
      </c>
    </row>
    <row r="758" customFormat="false" ht="15.75" hidden="false" customHeight="false" outlineLevel="0" collapsed="false">
      <c r="A758" s="0" t="n">
        <f aca="false">C757</f>
        <v>734</v>
      </c>
      <c r="B758" s="0" t="str">
        <f aca="false">VLOOKUP(A758,SOURCE!B:S,15,0)</f>
        <v>ITM_a_BREVE</v>
      </c>
      <c r="C758" s="0" t="n">
        <f aca="false">IF(
ISNUMBER(INDEX(SOURCE!B:B,MATCH(A758,SOURCE!B:B,0)+1)),
  VALUE(INDEX(SOURCE!B:B,MATCH(A758,SOURCE!B:B,0)+1)),
  "")</f>
        <v>735</v>
      </c>
      <c r="D758" s="265" t="str">
        <f aca="false">IF(A758&lt;&gt;INT(A758),B758,
IF(A758&lt;0,VLOOKUP(A758,lookups!A$1:B$25,2,0),
IF(ISNA(B758),"",
IF(OR(ISBLANK(A758),ISNA(B758),B758=0),
"",
"#define "&amp;
VLOOKUP(A758,SOURCE!B:S,15,0)&amp;IF(lookups!$N$2-LEN(VLOOKUP(A758,SOURCE!B:S,15,0))&gt;=0,REPT(" ",lookups!$N$2-LEN(VLOOKUP(A758,SOURCE!B:S,15,0))),"")&amp;
TEXT(A758,"???0")&amp;IF(VLOOKUP(A758,SOURCE!B:S,16,0)="","","   "&amp;VLOOKUP(A758,SOURCE!B:S,16,0)
))))
)</f>
        <v>#define ITM_a_BREVE                  734</v>
      </c>
    </row>
    <row r="759" customFormat="false" ht="15.75" hidden="false" customHeight="false" outlineLevel="0" collapsed="false">
      <c r="A759" s="0" t="n">
        <f aca="false">C758</f>
        <v>735</v>
      </c>
      <c r="B759" s="0" t="str">
        <f aca="false">VLOOKUP(A759,SOURCE!B:S,15,0)</f>
        <v>ITM_a_GRAVE</v>
      </c>
      <c r="C759" s="0" t="n">
        <f aca="false">IF(
ISNUMBER(INDEX(SOURCE!B:B,MATCH(A759,SOURCE!B:B,0)+1)),
  VALUE(INDEX(SOURCE!B:B,MATCH(A759,SOURCE!B:B,0)+1)),
  "")</f>
        <v>736</v>
      </c>
      <c r="D759" s="265" t="str">
        <f aca="false">IF(A759&lt;&gt;INT(A759),B759,
IF(A759&lt;0,VLOOKUP(A759,lookups!A$1:B$25,2,0),
IF(ISNA(B759),"",
IF(OR(ISBLANK(A759),ISNA(B759),B759=0),
"",
"#define "&amp;
VLOOKUP(A759,SOURCE!B:S,15,0)&amp;IF(lookups!$N$2-LEN(VLOOKUP(A759,SOURCE!B:S,15,0))&gt;=0,REPT(" ",lookups!$N$2-LEN(VLOOKUP(A759,SOURCE!B:S,15,0))),"")&amp;
TEXT(A759,"???0")&amp;IF(VLOOKUP(A759,SOURCE!B:S,16,0)="","","   "&amp;VLOOKUP(A759,SOURCE!B:S,16,0)
))))
)</f>
        <v>#define ITM_a_GRAVE                  735</v>
      </c>
    </row>
    <row r="760" customFormat="false" ht="15.75" hidden="false" customHeight="false" outlineLevel="0" collapsed="false">
      <c r="A760" s="0" t="n">
        <f aca="false">C759</f>
        <v>736</v>
      </c>
      <c r="B760" s="0" t="str">
        <f aca="false">VLOOKUP(A760,SOURCE!B:S,15,0)</f>
        <v>ITM_a_DIARESIS</v>
      </c>
      <c r="C760" s="0" t="n">
        <f aca="false">IF(
ISNUMBER(INDEX(SOURCE!B:B,MATCH(A760,SOURCE!B:B,0)+1)),
  VALUE(INDEX(SOURCE!B:B,MATCH(A760,SOURCE!B:B,0)+1)),
  "")</f>
        <v>737</v>
      </c>
      <c r="D760" s="265" t="str">
        <f aca="false">IF(A760&lt;&gt;INT(A760),B760,
IF(A760&lt;0,VLOOKUP(A760,lookups!A$1:B$25,2,0),
IF(ISNA(B760),"",
IF(OR(ISBLANK(A760),ISNA(B760),B760=0),
"",
"#define "&amp;
VLOOKUP(A760,SOURCE!B:S,15,0)&amp;IF(lookups!$N$2-LEN(VLOOKUP(A760,SOURCE!B:S,15,0))&gt;=0,REPT(" ",lookups!$N$2-LEN(VLOOKUP(A760,SOURCE!B:S,15,0))),"")&amp;
TEXT(A760,"???0")&amp;IF(VLOOKUP(A760,SOURCE!B:S,16,0)="","","   "&amp;VLOOKUP(A760,SOURCE!B:S,16,0)
))))
)</f>
        <v>#define ITM_a_DIARESIS               736</v>
      </c>
    </row>
    <row r="761" customFormat="false" ht="15.75" hidden="false" customHeight="false" outlineLevel="0" collapsed="false">
      <c r="A761" s="0" t="n">
        <f aca="false">C760</f>
        <v>737</v>
      </c>
      <c r="B761" s="0" t="str">
        <f aca="false">VLOOKUP(A761,SOURCE!B:S,15,0)</f>
        <v>ITM_a_TILDE</v>
      </c>
      <c r="C761" s="0" t="n">
        <f aca="false">IF(
ISNUMBER(INDEX(SOURCE!B:B,MATCH(A761,SOURCE!B:B,0)+1)),
  VALUE(INDEX(SOURCE!B:B,MATCH(A761,SOURCE!B:B,0)+1)),
  "")</f>
        <v>738</v>
      </c>
      <c r="D761" s="265" t="str">
        <f aca="false">IF(A761&lt;&gt;INT(A761),B761,
IF(A761&lt;0,VLOOKUP(A761,lookups!A$1:B$25,2,0),
IF(ISNA(B761),"",
IF(OR(ISBLANK(A761),ISNA(B761),B761=0),
"",
"#define "&amp;
VLOOKUP(A761,SOURCE!B:S,15,0)&amp;IF(lookups!$N$2-LEN(VLOOKUP(A761,SOURCE!B:S,15,0))&gt;=0,REPT(" ",lookups!$N$2-LEN(VLOOKUP(A761,SOURCE!B:S,15,0))),"")&amp;
TEXT(A761,"???0")&amp;IF(VLOOKUP(A761,SOURCE!B:S,16,0)="","","   "&amp;VLOOKUP(A761,SOURCE!B:S,16,0)
))))
)</f>
        <v>#define ITM_a_TILDE                  737</v>
      </c>
    </row>
    <row r="762" customFormat="false" ht="15.75" hidden="false" customHeight="false" outlineLevel="0" collapsed="false">
      <c r="A762" s="0" t="n">
        <f aca="false">C761</f>
        <v>738</v>
      </c>
      <c r="B762" s="0" t="str">
        <f aca="false">VLOOKUP(A762,SOURCE!B:S,15,0)</f>
        <v>ITM_a_CIRC</v>
      </c>
      <c r="C762" s="0" t="n">
        <f aca="false">IF(
ISNUMBER(INDEX(SOURCE!B:B,MATCH(A762,SOURCE!B:B,0)+1)),
  VALUE(INDEX(SOURCE!B:B,MATCH(A762,SOURCE!B:B,0)+1)),
  "")</f>
        <v>739</v>
      </c>
      <c r="D762" s="265" t="str">
        <f aca="false">IF(A762&lt;&gt;INT(A762),B762,
IF(A762&lt;0,VLOOKUP(A762,lookups!A$1:B$25,2,0),
IF(ISNA(B762),"",
IF(OR(ISBLANK(A762),ISNA(B762),B762=0),
"",
"#define "&amp;
VLOOKUP(A762,SOURCE!B:S,15,0)&amp;IF(lookups!$N$2-LEN(VLOOKUP(A762,SOURCE!B:S,15,0))&gt;=0,REPT(" ",lookups!$N$2-LEN(VLOOKUP(A762,SOURCE!B:S,15,0))),"")&amp;
TEXT(A762,"???0")&amp;IF(VLOOKUP(A762,SOURCE!B:S,16,0)="","","   "&amp;VLOOKUP(A762,SOURCE!B:S,16,0)
))))
)</f>
        <v>#define ITM_a_CIRC                   738</v>
      </c>
    </row>
    <row r="763" customFormat="false" ht="15.75" hidden="false" customHeight="false" outlineLevel="0" collapsed="false">
      <c r="A763" s="0" t="n">
        <f aca="false">C762</f>
        <v>739</v>
      </c>
      <c r="B763" s="0" t="str">
        <f aca="false">VLOOKUP(A763,SOURCE!B:S,15,0)</f>
        <v>ITM_a_RING</v>
      </c>
      <c r="C763" s="0" t="n">
        <f aca="false">IF(
ISNUMBER(INDEX(SOURCE!B:B,MATCH(A763,SOURCE!B:B,0)+1)),
  VALUE(INDEX(SOURCE!B:B,MATCH(A763,SOURCE!B:B,0)+1)),
  "")</f>
        <v>740</v>
      </c>
      <c r="D763" s="265" t="str">
        <f aca="false">IF(A763&lt;&gt;INT(A763),B763,
IF(A763&lt;0,VLOOKUP(A763,lookups!A$1:B$25,2,0),
IF(ISNA(B763),"",
IF(OR(ISBLANK(A763),ISNA(B763),B763=0),
"",
"#define "&amp;
VLOOKUP(A763,SOURCE!B:S,15,0)&amp;IF(lookups!$N$2-LEN(VLOOKUP(A763,SOURCE!B:S,15,0))&gt;=0,REPT(" ",lookups!$N$2-LEN(VLOOKUP(A763,SOURCE!B:S,15,0))),"")&amp;
TEXT(A763,"???0")&amp;IF(VLOOKUP(A763,SOURCE!B:S,16,0)="","","   "&amp;VLOOKUP(A763,SOURCE!B:S,16,0)
))))
)</f>
        <v>#define ITM_a_RING                   739</v>
      </c>
    </row>
    <row r="764" customFormat="false" ht="15.75" hidden="false" customHeight="false" outlineLevel="0" collapsed="false">
      <c r="A764" s="0" t="n">
        <f aca="false">C763</f>
        <v>740</v>
      </c>
      <c r="B764" s="0" t="str">
        <f aca="false">VLOOKUP(A764,SOURCE!B:S,15,0)</f>
        <v>ITM_ae</v>
      </c>
      <c r="C764" s="0" t="n">
        <f aca="false">IF(
ISNUMBER(INDEX(SOURCE!B:B,MATCH(A764,SOURCE!B:B,0)+1)),
  VALUE(INDEX(SOURCE!B:B,MATCH(A764,SOURCE!B:B,0)+1)),
  "")</f>
        <v>741</v>
      </c>
      <c r="D764" s="265" t="str">
        <f aca="false">IF(A764&lt;&gt;INT(A764),B764,
IF(A764&lt;0,VLOOKUP(A764,lookups!A$1:B$25,2,0),
IF(ISNA(B764),"",
IF(OR(ISBLANK(A764),ISNA(B764),B764=0),
"",
"#define "&amp;
VLOOKUP(A764,SOURCE!B:S,15,0)&amp;IF(lookups!$N$2-LEN(VLOOKUP(A764,SOURCE!B:S,15,0))&gt;=0,REPT(" ",lookups!$N$2-LEN(VLOOKUP(A764,SOURCE!B:S,15,0))),"")&amp;
TEXT(A764,"???0")&amp;IF(VLOOKUP(A764,SOURCE!B:S,16,0)="","","   "&amp;VLOOKUP(A764,SOURCE!B:S,16,0)
))))
)</f>
        <v>#define ITM_ae                       740</v>
      </c>
    </row>
    <row r="765" customFormat="false" ht="15.75" hidden="false" customHeight="false" outlineLevel="0" collapsed="false">
      <c r="A765" s="0" t="n">
        <f aca="false">C764</f>
        <v>741</v>
      </c>
      <c r="B765" s="0" t="str">
        <f aca="false">VLOOKUP(A765,SOURCE!B:S,15,0)</f>
        <v>ITM_a_OGONEK</v>
      </c>
      <c r="C765" s="0" t="n">
        <f aca="false">IF(
ISNUMBER(INDEX(SOURCE!B:B,MATCH(A765,SOURCE!B:B,0)+1)),
  VALUE(INDEX(SOURCE!B:B,MATCH(A765,SOURCE!B:B,0)+1)),
  "")</f>
        <v>742</v>
      </c>
      <c r="D765" s="265" t="str">
        <f aca="false">IF(A765&lt;&gt;INT(A765),B765,
IF(A765&lt;0,VLOOKUP(A765,lookups!A$1:B$25,2,0),
IF(ISNA(B765),"",
IF(OR(ISBLANK(A765),ISNA(B765),B765=0),
"",
"#define "&amp;
VLOOKUP(A765,SOURCE!B:S,15,0)&amp;IF(lookups!$N$2-LEN(VLOOKUP(A765,SOURCE!B:S,15,0))&gt;=0,REPT(" ",lookups!$N$2-LEN(VLOOKUP(A765,SOURCE!B:S,15,0))),"")&amp;
TEXT(A765,"???0")&amp;IF(VLOOKUP(A765,SOURCE!B:S,16,0)="","","   "&amp;VLOOKUP(A765,SOURCE!B:S,16,0)
))))
)</f>
        <v>#define ITM_a_OGONEK                 741</v>
      </c>
    </row>
    <row r="766" customFormat="false" ht="15.75" hidden="false" customHeight="false" outlineLevel="0" collapsed="false">
      <c r="A766" s="0" t="n">
        <f aca="false">C765</f>
        <v>742</v>
      </c>
      <c r="B766" s="0" t="str">
        <f aca="false">VLOOKUP(A766,SOURCE!B:S,15,0)</f>
        <v>ITM_c_ACUTE</v>
      </c>
      <c r="C766" s="0" t="n">
        <f aca="false">IF(
ISNUMBER(INDEX(SOURCE!B:B,MATCH(A766,SOURCE!B:B,0)+1)),
  VALUE(INDEX(SOURCE!B:B,MATCH(A766,SOURCE!B:B,0)+1)),
  "")</f>
        <v>743</v>
      </c>
      <c r="D766" s="265" t="str">
        <f aca="false">IF(A766&lt;&gt;INT(A766),B766,
IF(A766&lt;0,VLOOKUP(A766,lookups!A$1:B$25,2,0),
IF(ISNA(B766),"",
IF(OR(ISBLANK(A766),ISNA(B766),B766=0),
"",
"#define "&amp;
VLOOKUP(A766,SOURCE!B:S,15,0)&amp;IF(lookups!$N$2-LEN(VLOOKUP(A766,SOURCE!B:S,15,0))&gt;=0,REPT(" ",lookups!$N$2-LEN(VLOOKUP(A766,SOURCE!B:S,15,0))),"")&amp;
TEXT(A766,"???0")&amp;IF(VLOOKUP(A766,SOURCE!B:S,16,0)="","","   "&amp;VLOOKUP(A766,SOURCE!B:S,16,0)
))))
)</f>
        <v>#define ITM_c_ACUTE                  742</v>
      </c>
    </row>
    <row r="767" customFormat="false" ht="15.75" hidden="false" customHeight="false" outlineLevel="0" collapsed="false">
      <c r="A767" s="0" t="n">
        <f aca="false">C766</f>
        <v>743</v>
      </c>
      <c r="B767" s="0" t="str">
        <f aca="false">VLOOKUP(A767,SOURCE!B:S,15,0)</f>
        <v>ITM_c_CARON</v>
      </c>
      <c r="C767" s="0" t="n">
        <f aca="false">IF(
ISNUMBER(INDEX(SOURCE!B:B,MATCH(A767,SOURCE!B:B,0)+1)),
  VALUE(INDEX(SOURCE!B:B,MATCH(A767,SOURCE!B:B,0)+1)),
  "")</f>
        <v>744</v>
      </c>
      <c r="D767" s="265" t="str">
        <f aca="false">IF(A767&lt;&gt;INT(A767),B767,
IF(A767&lt;0,VLOOKUP(A767,lookups!A$1:B$25,2,0),
IF(ISNA(B767),"",
IF(OR(ISBLANK(A767),ISNA(B767),B767=0),
"",
"#define "&amp;
VLOOKUP(A767,SOURCE!B:S,15,0)&amp;IF(lookups!$N$2-LEN(VLOOKUP(A767,SOURCE!B:S,15,0))&gt;=0,REPT(" ",lookups!$N$2-LEN(VLOOKUP(A767,SOURCE!B:S,15,0))),"")&amp;
TEXT(A767,"???0")&amp;IF(VLOOKUP(A767,SOURCE!B:S,16,0)="","","   "&amp;VLOOKUP(A767,SOURCE!B:S,16,0)
))))
)</f>
        <v>#define ITM_c_CARON                  743</v>
      </c>
    </row>
    <row r="768" customFormat="false" ht="15.75" hidden="false" customHeight="false" outlineLevel="0" collapsed="false">
      <c r="A768" s="0" t="n">
        <f aca="false">C767</f>
        <v>744</v>
      </c>
      <c r="B768" s="0" t="str">
        <f aca="false">VLOOKUP(A768,SOURCE!B:S,15,0)</f>
        <v>ITM_c_CEDILLA</v>
      </c>
      <c r="C768" s="0" t="n">
        <f aca="false">IF(
ISNUMBER(INDEX(SOURCE!B:B,MATCH(A768,SOURCE!B:B,0)+1)),
  VALUE(INDEX(SOURCE!B:B,MATCH(A768,SOURCE!B:B,0)+1)),
  "")</f>
        <v>745</v>
      </c>
      <c r="D768" s="265" t="str">
        <f aca="false">IF(A768&lt;&gt;INT(A768),B768,
IF(A768&lt;0,VLOOKUP(A768,lookups!A$1:B$25,2,0),
IF(ISNA(B768),"",
IF(OR(ISBLANK(A768),ISNA(B768),B768=0),
"",
"#define "&amp;
VLOOKUP(A768,SOURCE!B:S,15,0)&amp;IF(lookups!$N$2-LEN(VLOOKUP(A768,SOURCE!B:S,15,0))&gt;=0,REPT(" ",lookups!$N$2-LEN(VLOOKUP(A768,SOURCE!B:S,15,0))),"")&amp;
TEXT(A768,"???0")&amp;IF(VLOOKUP(A768,SOURCE!B:S,16,0)="","","   "&amp;VLOOKUP(A768,SOURCE!B:S,16,0)
))))
)</f>
        <v>#define ITM_c_CEDILLA                744</v>
      </c>
    </row>
    <row r="769" customFormat="false" ht="15.75" hidden="false" customHeight="false" outlineLevel="0" collapsed="false">
      <c r="A769" s="0" t="n">
        <f aca="false">C768</f>
        <v>745</v>
      </c>
      <c r="B769" s="0" t="str">
        <f aca="false">VLOOKUP(A769,SOURCE!B:S,15,0)</f>
        <v>ITM_d_STROKE</v>
      </c>
      <c r="C769" s="0" t="n">
        <f aca="false">IF(
ISNUMBER(INDEX(SOURCE!B:B,MATCH(A769,SOURCE!B:B,0)+1)),
  VALUE(INDEX(SOURCE!B:B,MATCH(A769,SOURCE!B:B,0)+1)),
  "")</f>
        <v>746</v>
      </c>
      <c r="D769" s="265" t="str">
        <f aca="false">IF(A769&lt;&gt;INT(A769),B769,
IF(A769&lt;0,VLOOKUP(A769,lookups!A$1:B$25,2,0),
IF(ISNA(B769),"",
IF(OR(ISBLANK(A769),ISNA(B769),B769=0),
"",
"#define "&amp;
VLOOKUP(A769,SOURCE!B:S,15,0)&amp;IF(lookups!$N$2-LEN(VLOOKUP(A769,SOURCE!B:S,15,0))&gt;=0,REPT(" ",lookups!$N$2-LEN(VLOOKUP(A769,SOURCE!B:S,15,0))),"")&amp;
TEXT(A769,"???0")&amp;IF(VLOOKUP(A769,SOURCE!B:S,16,0)="","","   "&amp;VLOOKUP(A769,SOURCE!B:S,16,0)
))))
)</f>
        <v>#define ITM_d_STROKE                 745</v>
      </c>
    </row>
    <row r="770" customFormat="false" ht="15.75" hidden="false" customHeight="false" outlineLevel="0" collapsed="false">
      <c r="A770" s="0" t="n">
        <f aca="false">C769</f>
        <v>746</v>
      </c>
      <c r="B770" s="0" t="str">
        <f aca="false">VLOOKUP(A770,SOURCE!B:S,15,0)</f>
        <v>ITM_d_APOSTROPHE</v>
      </c>
      <c r="C770" s="0" t="n">
        <f aca="false">IF(
ISNUMBER(INDEX(SOURCE!B:B,MATCH(A770,SOURCE!B:B,0)+1)),
  VALUE(INDEX(SOURCE!B:B,MATCH(A770,SOURCE!B:B,0)+1)),
  "")</f>
        <v>747</v>
      </c>
      <c r="D770" s="265" t="str">
        <f aca="false">IF(A770&lt;&gt;INT(A770),B770,
IF(A770&lt;0,VLOOKUP(A770,lookups!A$1:B$25,2,0),
IF(ISNA(B770),"",
IF(OR(ISBLANK(A770),ISNA(B770),B770=0),
"",
"#define "&amp;
VLOOKUP(A770,SOURCE!B:S,15,0)&amp;IF(lookups!$N$2-LEN(VLOOKUP(A770,SOURCE!B:S,15,0))&gt;=0,REPT(" ",lookups!$N$2-LEN(VLOOKUP(A770,SOURCE!B:S,15,0))),"")&amp;
TEXT(A770,"???0")&amp;IF(VLOOKUP(A770,SOURCE!B:S,16,0)="","","   "&amp;VLOOKUP(A770,SOURCE!B:S,16,0)
))))
)</f>
        <v>#define ITM_d_APOSTROPHE             746</v>
      </c>
    </row>
    <row r="771" customFormat="false" ht="15.75" hidden="false" customHeight="false" outlineLevel="0" collapsed="false">
      <c r="A771" s="0" t="n">
        <f aca="false">C770</f>
        <v>747</v>
      </c>
      <c r="B771" s="0" t="str">
        <f aca="false">VLOOKUP(A771,SOURCE!B:S,15,0)</f>
        <v>ITM_e_MACRON</v>
      </c>
      <c r="C771" s="0" t="n">
        <f aca="false">IF(
ISNUMBER(INDEX(SOURCE!B:B,MATCH(A771,SOURCE!B:B,0)+1)),
  VALUE(INDEX(SOURCE!B:B,MATCH(A771,SOURCE!B:B,0)+1)),
  "")</f>
        <v>748</v>
      </c>
      <c r="D771" s="265" t="str">
        <f aca="false">IF(A771&lt;&gt;INT(A771),B771,
IF(A771&lt;0,VLOOKUP(A771,lookups!A$1:B$25,2,0),
IF(ISNA(B771),"",
IF(OR(ISBLANK(A771),ISNA(B771),B771=0),
"",
"#define "&amp;
VLOOKUP(A771,SOURCE!B:S,15,0)&amp;IF(lookups!$N$2-LEN(VLOOKUP(A771,SOURCE!B:S,15,0))&gt;=0,REPT(" ",lookups!$N$2-LEN(VLOOKUP(A771,SOURCE!B:S,15,0))),"")&amp;
TEXT(A771,"???0")&amp;IF(VLOOKUP(A771,SOURCE!B:S,16,0)="","","   "&amp;VLOOKUP(A771,SOURCE!B:S,16,0)
))))
)</f>
        <v>#define ITM_e_MACRON                 747</v>
      </c>
    </row>
    <row r="772" customFormat="false" ht="15.75" hidden="false" customHeight="false" outlineLevel="0" collapsed="false">
      <c r="A772" s="0" t="n">
        <f aca="false">C771</f>
        <v>748</v>
      </c>
      <c r="B772" s="0" t="str">
        <f aca="false">VLOOKUP(A772,SOURCE!B:S,15,0)</f>
        <v>ITM_e_ACUTE</v>
      </c>
      <c r="C772" s="0" t="n">
        <f aca="false">IF(
ISNUMBER(INDEX(SOURCE!B:B,MATCH(A772,SOURCE!B:B,0)+1)),
  VALUE(INDEX(SOURCE!B:B,MATCH(A772,SOURCE!B:B,0)+1)),
  "")</f>
        <v>749</v>
      </c>
      <c r="D772" s="265" t="str">
        <f aca="false">IF(A772&lt;&gt;INT(A772),B772,
IF(A772&lt;0,VLOOKUP(A772,lookups!A$1:B$25,2,0),
IF(ISNA(B772),"",
IF(OR(ISBLANK(A772),ISNA(B772),B772=0),
"",
"#define "&amp;
VLOOKUP(A772,SOURCE!B:S,15,0)&amp;IF(lookups!$N$2-LEN(VLOOKUP(A772,SOURCE!B:S,15,0))&gt;=0,REPT(" ",lookups!$N$2-LEN(VLOOKUP(A772,SOURCE!B:S,15,0))),"")&amp;
TEXT(A772,"???0")&amp;IF(VLOOKUP(A772,SOURCE!B:S,16,0)="","","   "&amp;VLOOKUP(A772,SOURCE!B:S,16,0)
))))
)</f>
        <v>#define ITM_e_ACUTE                  748</v>
      </c>
    </row>
    <row r="773" customFormat="false" ht="15.75" hidden="false" customHeight="false" outlineLevel="0" collapsed="false">
      <c r="A773" s="0" t="n">
        <f aca="false">C772</f>
        <v>749</v>
      </c>
      <c r="B773" s="0" t="str">
        <f aca="false">VLOOKUP(A773,SOURCE!B:S,15,0)</f>
        <v>ITM_e_BREVE</v>
      </c>
      <c r="C773" s="0" t="n">
        <f aca="false">IF(
ISNUMBER(INDEX(SOURCE!B:B,MATCH(A773,SOURCE!B:B,0)+1)),
  VALUE(INDEX(SOURCE!B:B,MATCH(A773,SOURCE!B:B,0)+1)),
  "")</f>
        <v>750</v>
      </c>
      <c r="D773" s="265" t="str">
        <f aca="false">IF(A773&lt;&gt;INT(A773),B773,
IF(A773&lt;0,VLOOKUP(A773,lookups!A$1:B$25,2,0),
IF(ISNA(B773),"",
IF(OR(ISBLANK(A773),ISNA(B773),B773=0),
"",
"#define "&amp;
VLOOKUP(A773,SOURCE!B:S,15,0)&amp;IF(lookups!$N$2-LEN(VLOOKUP(A773,SOURCE!B:S,15,0))&gt;=0,REPT(" ",lookups!$N$2-LEN(VLOOKUP(A773,SOURCE!B:S,15,0))),"")&amp;
TEXT(A773,"???0")&amp;IF(VLOOKUP(A773,SOURCE!B:S,16,0)="","","   "&amp;VLOOKUP(A773,SOURCE!B:S,16,0)
))))
)</f>
        <v>#define ITM_e_BREVE                  749</v>
      </c>
    </row>
    <row r="774" customFormat="false" ht="15.75" hidden="false" customHeight="false" outlineLevel="0" collapsed="false">
      <c r="A774" s="0" t="n">
        <f aca="false">C773</f>
        <v>750</v>
      </c>
      <c r="B774" s="0" t="str">
        <f aca="false">VLOOKUP(A774,SOURCE!B:S,15,0)</f>
        <v>ITM_e_GRAVE</v>
      </c>
      <c r="C774" s="0" t="n">
        <f aca="false">IF(
ISNUMBER(INDEX(SOURCE!B:B,MATCH(A774,SOURCE!B:B,0)+1)),
  VALUE(INDEX(SOURCE!B:B,MATCH(A774,SOURCE!B:B,0)+1)),
  "")</f>
        <v>751</v>
      </c>
      <c r="D774" s="265" t="str">
        <f aca="false">IF(A774&lt;&gt;INT(A774),B774,
IF(A774&lt;0,VLOOKUP(A774,lookups!A$1:B$25,2,0),
IF(ISNA(B774),"",
IF(OR(ISBLANK(A774),ISNA(B774),B774=0),
"",
"#define "&amp;
VLOOKUP(A774,SOURCE!B:S,15,0)&amp;IF(lookups!$N$2-LEN(VLOOKUP(A774,SOURCE!B:S,15,0))&gt;=0,REPT(" ",lookups!$N$2-LEN(VLOOKUP(A774,SOURCE!B:S,15,0))),"")&amp;
TEXT(A774,"???0")&amp;IF(VLOOKUP(A774,SOURCE!B:S,16,0)="","","   "&amp;VLOOKUP(A774,SOURCE!B:S,16,0)
))))
)</f>
        <v>#define ITM_e_GRAVE                  750</v>
      </c>
    </row>
    <row r="775" customFormat="false" ht="15.75" hidden="false" customHeight="false" outlineLevel="0" collapsed="false">
      <c r="A775" s="0" t="n">
        <f aca="false">C774</f>
        <v>751</v>
      </c>
      <c r="B775" s="0" t="str">
        <f aca="false">VLOOKUP(A775,SOURCE!B:S,15,0)</f>
        <v>ITM_e_DIARESIS</v>
      </c>
      <c r="C775" s="0" t="n">
        <f aca="false">IF(
ISNUMBER(INDEX(SOURCE!B:B,MATCH(A775,SOURCE!B:B,0)+1)),
  VALUE(INDEX(SOURCE!B:B,MATCH(A775,SOURCE!B:B,0)+1)),
  "")</f>
        <v>752</v>
      </c>
      <c r="D775" s="265" t="str">
        <f aca="false">IF(A775&lt;&gt;INT(A775),B775,
IF(A775&lt;0,VLOOKUP(A775,lookups!A$1:B$25,2,0),
IF(ISNA(B775),"",
IF(OR(ISBLANK(A775),ISNA(B775),B775=0),
"",
"#define "&amp;
VLOOKUP(A775,SOURCE!B:S,15,0)&amp;IF(lookups!$N$2-LEN(VLOOKUP(A775,SOURCE!B:S,15,0))&gt;=0,REPT(" ",lookups!$N$2-LEN(VLOOKUP(A775,SOURCE!B:S,15,0))),"")&amp;
TEXT(A775,"???0")&amp;IF(VLOOKUP(A775,SOURCE!B:S,16,0)="","","   "&amp;VLOOKUP(A775,SOURCE!B:S,16,0)
))))
)</f>
        <v>#define ITM_e_DIARESIS               751</v>
      </c>
    </row>
    <row r="776" customFormat="false" ht="15.75" hidden="false" customHeight="false" outlineLevel="0" collapsed="false">
      <c r="A776" s="0" t="n">
        <f aca="false">C775</f>
        <v>752</v>
      </c>
      <c r="B776" s="0" t="str">
        <f aca="false">VLOOKUP(A776,SOURCE!B:S,15,0)</f>
        <v>ITM_e_CIRC</v>
      </c>
      <c r="C776" s="0" t="n">
        <f aca="false">IF(
ISNUMBER(INDEX(SOURCE!B:B,MATCH(A776,SOURCE!B:B,0)+1)),
  VALUE(INDEX(SOURCE!B:B,MATCH(A776,SOURCE!B:B,0)+1)),
  "")</f>
        <v>753</v>
      </c>
      <c r="D776" s="265" t="str">
        <f aca="false">IF(A776&lt;&gt;INT(A776),B776,
IF(A776&lt;0,VLOOKUP(A776,lookups!A$1:B$25,2,0),
IF(ISNA(B776),"",
IF(OR(ISBLANK(A776),ISNA(B776),B776=0),
"",
"#define "&amp;
VLOOKUP(A776,SOURCE!B:S,15,0)&amp;IF(lookups!$N$2-LEN(VLOOKUP(A776,SOURCE!B:S,15,0))&gt;=0,REPT(" ",lookups!$N$2-LEN(VLOOKUP(A776,SOURCE!B:S,15,0))),"")&amp;
TEXT(A776,"???0")&amp;IF(VLOOKUP(A776,SOURCE!B:S,16,0)="","","   "&amp;VLOOKUP(A776,SOURCE!B:S,16,0)
))))
)</f>
        <v>#define ITM_e_CIRC                   752</v>
      </c>
    </row>
    <row r="777" customFormat="false" ht="15.75" hidden="false" customHeight="false" outlineLevel="0" collapsed="false">
      <c r="A777" s="0" t="n">
        <f aca="false">C776</f>
        <v>753</v>
      </c>
      <c r="B777" s="0" t="str">
        <f aca="false">VLOOKUP(A777,SOURCE!B:S,15,0)</f>
        <v>ITM_e_OGONEK</v>
      </c>
      <c r="C777" s="0" t="n">
        <f aca="false">IF(
ISNUMBER(INDEX(SOURCE!B:B,MATCH(A777,SOURCE!B:B,0)+1)),
  VALUE(INDEX(SOURCE!B:B,MATCH(A777,SOURCE!B:B,0)+1)),
  "")</f>
        <v>754</v>
      </c>
      <c r="D777" s="265" t="str">
        <f aca="false">IF(A777&lt;&gt;INT(A777),B777,
IF(A777&lt;0,VLOOKUP(A777,lookups!A$1:B$25,2,0),
IF(ISNA(B777),"",
IF(OR(ISBLANK(A777),ISNA(B777),B777=0),
"",
"#define "&amp;
VLOOKUP(A777,SOURCE!B:S,15,0)&amp;IF(lookups!$N$2-LEN(VLOOKUP(A777,SOURCE!B:S,15,0))&gt;=0,REPT(" ",lookups!$N$2-LEN(VLOOKUP(A777,SOURCE!B:S,15,0))),"")&amp;
TEXT(A777,"???0")&amp;IF(VLOOKUP(A777,SOURCE!B:S,16,0)="","","   "&amp;VLOOKUP(A777,SOURCE!B:S,16,0)
))))
)</f>
        <v>#define ITM_e_OGONEK                 753</v>
      </c>
    </row>
    <row r="778" customFormat="false" ht="15.75" hidden="false" customHeight="false" outlineLevel="0" collapsed="false">
      <c r="A778" s="0" t="n">
        <f aca="false">C777</f>
        <v>754</v>
      </c>
      <c r="B778" s="0" t="str">
        <f aca="false">VLOOKUP(A778,SOURCE!B:S,15,0)</f>
        <v>ITM_g_BREVE</v>
      </c>
      <c r="C778" s="0" t="n">
        <f aca="false">IF(
ISNUMBER(INDEX(SOURCE!B:B,MATCH(A778,SOURCE!B:B,0)+1)),
  VALUE(INDEX(SOURCE!B:B,MATCH(A778,SOURCE!B:B,0)+1)),
  "")</f>
        <v>755</v>
      </c>
      <c r="D778" s="265" t="str">
        <f aca="false">IF(A778&lt;&gt;INT(A778),B778,
IF(A778&lt;0,VLOOKUP(A778,lookups!A$1:B$25,2,0),
IF(ISNA(B778),"",
IF(OR(ISBLANK(A778),ISNA(B778),B778=0),
"",
"#define "&amp;
VLOOKUP(A778,SOURCE!B:S,15,0)&amp;IF(lookups!$N$2-LEN(VLOOKUP(A778,SOURCE!B:S,15,0))&gt;=0,REPT(" ",lookups!$N$2-LEN(VLOOKUP(A778,SOURCE!B:S,15,0))),"")&amp;
TEXT(A778,"???0")&amp;IF(VLOOKUP(A778,SOURCE!B:S,16,0)="","","   "&amp;VLOOKUP(A778,SOURCE!B:S,16,0)
))))
)</f>
        <v>#define ITM_g_BREVE                  754</v>
      </c>
    </row>
    <row r="779" customFormat="false" ht="15.75" hidden="false" customHeight="false" outlineLevel="0" collapsed="false">
      <c r="A779" s="0" t="n">
        <f aca="false">C778</f>
        <v>755</v>
      </c>
      <c r="B779" s="0" t="str">
        <f aca="false">VLOOKUP(A779,SOURCE!B:S,15,0)</f>
        <v>ITM_h_STROKE</v>
      </c>
      <c r="C779" s="0" t="n">
        <f aca="false">IF(
ISNUMBER(INDEX(SOURCE!B:B,MATCH(A779,SOURCE!B:B,0)+1)),
  VALUE(INDEX(SOURCE!B:B,MATCH(A779,SOURCE!B:B,0)+1)),
  "")</f>
        <v>756</v>
      </c>
      <c r="D779" s="265" t="str">
        <f aca="false">IF(A779&lt;&gt;INT(A779),B779,
IF(A779&lt;0,VLOOKUP(A779,lookups!A$1:B$25,2,0),
IF(ISNA(B779),"",
IF(OR(ISBLANK(A779),ISNA(B779),B779=0),
"",
"#define "&amp;
VLOOKUP(A779,SOURCE!B:S,15,0)&amp;IF(lookups!$N$2-LEN(VLOOKUP(A779,SOURCE!B:S,15,0))&gt;=0,REPT(" ",lookups!$N$2-LEN(VLOOKUP(A779,SOURCE!B:S,15,0))),"")&amp;
TEXT(A779,"???0")&amp;IF(VLOOKUP(A779,SOURCE!B:S,16,0)="","","   "&amp;VLOOKUP(A779,SOURCE!B:S,16,0)
))))
)</f>
        <v>#define ITM_h_STROKE                 755</v>
      </c>
    </row>
    <row r="780" customFormat="false" ht="15.75" hidden="false" customHeight="false" outlineLevel="0" collapsed="false">
      <c r="A780" s="0" t="n">
        <f aca="false">C779</f>
        <v>756</v>
      </c>
      <c r="B780" s="0" t="str">
        <f aca="false">VLOOKUP(A780,SOURCE!B:S,15,0)</f>
        <v>ITM_i_MACRON</v>
      </c>
      <c r="C780" s="0" t="n">
        <f aca="false">IF(
ISNUMBER(INDEX(SOURCE!B:B,MATCH(A780,SOURCE!B:B,0)+1)),
  VALUE(INDEX(SOURCE!B:B,MATCH(A780,SOURCE!B:B,0)+1)),
  "")</f>
        <v>757</v>
      </c>
      <c r="D780" s="265" t="str">
        <f aca="false">IF(A780&lt;&gt;INT(A780),B780,
IF(A780&lt;0,VLOOKUP(A780,lookups!A$1:B$25,2,0),
IF(ISNA(B780),"",
IF(OR(ISBLANK(A780),ISNA(B780),B780=0),
"",
"#define "&amp;
VLOOKUP(A780,SOURCE!B:S,15,0)&amp;IF(lookups!$N$2-LEN(VLOOKUP(A780,SOURCE!B:S,15,0))&gt;=0,REPT(" ",lookups!$N$2-LEN(VLOOKUP(A780,SOURCE!B:S,15,0))),"")&amp;
TEXT(A780,"???0")&amp;IF(VLOOKUP(A780,SOURCE!B:S,16,0)="","","   "&amp;VLOOKUP(A780,SOURCE!B:S,16,0)
))))
)</f>
        <v>#define ITM_i_MACRON                 756</v>
      </c>
    </row>
    <row r="781" customFormat="false" ht="15.75" hidden="false" customHeight="false" outlineLevel="0" collapsed="false">
      <c r="A781" s="0" t="n">
        <f aca="false">C780</f>
        <v>757</v>
      </c>
      <c r="B781" s="0" t="str">
        <f aca="false">VLOOKUP(A781,SOURCE!B:S,15,0)</f>
        <v>ITM_i_ACUTE</v>
      </c>
      <c r="C781" s="0" t="n">
        <f aca="false">IF(
ISNUMBER(INDEX(SOURCE!B:B,MATCH(A781,SOURCE!B:B,0)+1)),
  VALUE(INDEX(SOURCE!B:B,MATCH(A781,SOURCE!B:B,0)+1)),
  "")</f>
        <v>758</v>
      </c>
      <c r="D781" s="265" t="str">
        <f aca="false">IF(A781&lt;&gt;INT(A781),B781,
IF(A781&lt;0,VLOOKUP(A781,lookups!A$1:B$25,2,0),
IF(ISNA(B781),"",
IF(OR(ISBLANK(A781),ISNA(B781),B781=0),
"",
"#define "&amp;
VLOOKUP(A781,SOURCE!B:S,15,0)&amp;IF(lookups!$N$2-LEN(VLOOKUP(A781,SOURCE!B:S,15,0))&gt;=0,REPT(" ",lookups!$N$2-LEN(VLOOKUP(A781,SOURCE!B:S,15,0))),"")&amp;
TEXT(A781,"???0")&amp;IF(VLOOKUP(A781,SOURCE!B:S,16,0)="","","   "&amp;VLOOKUP(A781,SOURCE!B:S,16,0)
))))
)</f>
        <v>#define ITM_i_ACUTE                  757</v>
      </c>
    </row>
    <row r="782" customFormat="false" ht="15.75" hidden="false" customHeight="false" outlineLevel="0" collapsed="false">
      <c r="A782" s="0" t="n">
        <f aca="false">C781</f>
        <v>758</v>
      </c>
      <c r="B782" s="0" t="str">
        <f aca="false">VLOOKUP(A782,SOURCE!B:S,15,0)</f>
        <v>ITM_i_BREVE</v>
      </c>
      <c r="C782" s="0" t="n">
        <f aca="false">IF(
ISNUMBER(INDEX(SOURCE!B:B,MATCH(A782,SOURCE!B:B,0)+1)),
  VALUE(INDEX(SOURCE!B:B,MATCH(A782,SOURCE!B:B,0)+1)),
  "")</f>
        <v>759</v>
      </c>
      <c r="D782" s="265" t="str">
        <f aca="false">IF(A782&lt;&gt;INT(A782),B782,
IF(A782&lt;0,VLOOKUP(A782,lookups!A$1:B$25,2,0),
IF(ISNA(B782),"",
IF(OR(ISBLANK(A782),ISNA(B782),B782=0),
"",
"#define "&amp;
VLOOKUP(A782,SOURCE!B:S,15,0)&amp;IF(lookups!$N$2-LEN(VLOOKUP(A782,SOURCE!B:S,15,0))&gt;=0,REPT(" ",lookups!$N$2-LEN(VLOOKUP(A782,SOURCE!B:S,15,0))),"")&amp;
TEXT(A782,"???0")&amp;IF(VLOOKUP(A782,SOURCE!B:S,16,0)="","","   "&amp;VLOOKUP(A782,SOURCE!B:S,16,0)
))))
)</f>
        <v>#define ITM_i_BREVE                  758</v>
      </c>
    </row>
    <row r="783" customFormat="false" ht="15.75" hidden="false" customHeight="false" outlineLevel="0" collapsed="false">
      <c r="A783" s="0" t="n">
        <f aca="false">C782</f>
        <v>759</v>
      </c>
      <c r="B783" s="0" t="str">
        <f aca="false">VLOOKUP(A783,SOURCE!B:S,15,0)</f>
        <v>ITM_i_GRAVE</v>
      </c>
      <c r="C783" s="0" t="n">
        <f aca="false">IF(
ISNUMBER(INDEX(SOURCE!B:B,MATCH(A783,SOURCE!B:B,0)+1)),
  VALUE(INDEX(SOURCE!B:B,MATCH(A783,SOURCE!B:B,0)+1)),
  "")</f>
        <v>760</v>
      </c>
      <c r="D783" s="265" t="str">
        <f aca="false">IF(A783&lt;&gt;INT(A783),B783,
IF(A783&lt;0,VLOOKUP(A783,lookups!A$1:B$25,2,0),
IF(ISNA(B783),"",
IF(OR(ISBLANK(A783),ISNA(B783),B783=0),
"",
"#define "&amp;
VLOOKUP(A783,SOURCE!B:S,15,0)&amp;IF(lookups!$N$2-LEN(VLOOKUP(A783,SOURCE!B:S,15,0))&gt;=0,REPT(" ",lookups!$N$2-LEN(VLOOKUP(A783,SOURCE!B:S,15,0))),"")&amp;
TEXT(A783,"???0")&amp;IF(VLOOKUP(A783,SOURCE!B:S,16,0)="","","   "&amp;VLOOKUP(A783,SOURCE!B:S,16,0)
))))
)</f>
        <v>#define ITM_i_GRAVE                  759</v>
      </c>
    </row>
    <row r="784" customFormat="false" ht="15.75" hidden="false" customHeight="false" outlineLevel="0" collapsed="false">
      <c r="A784" s="0" t="n">
        <f aca="false">C783</f>
        <v>760</v>
      </c>
      <c r="B784" s="0" t="str">
        <f aca="false">VLOOKUP(A784,SOURCE!B:S,15,0)</f>
        <v>ITM_i_DIARESIS</v>
      </c>
      <c r="C784" s="0" t="n">
        <f aca="false">IF(
ISNUMBER(INDEX(SOURCE!B:B,MATCH(A784,SOURCE!B:B,0)+1)),
  VALUE(INDEX(SOURCE!B:B,MATCH(A784,SOURCE!B:B,0)+1)),
  "")</f>
        <v>761</v>
      </c>
      <c r="D784" s="265" t="str">
        <f aca="false">IF(A784&lt;&gt;INT(A784),B784,
IF(A784&lt;0,VLOOKUP(A784,lookups!A$1:B$25,2,0),
IF(ISNA(B784),"",
IF(OR(ISBLANK(A784),ISNA(B784),B784=0),
"",
"#define "&amp;
VLOOKUP(A784,SOURCE!B:S,15,0)&amp;IF(lookups!$N$2-LEN(VLOOKUP(A784,SOURCE!B:S,15,0))&gt;=0,REPT(" ",lookups!$N$2-LEN(VLOOKUP(A784,SOURCE!B:S,15,0))),"")&amp;
TEXT(A784,"???0")&amp;IF(VLOOKUP(A784,SOURCE!B:S,16,0)="","","   "&amp;VLOOKUP(A784,SOURCE!B:S,16,0)
))))
)</f>
        <v>#define ITM_i_DIARESIS               760</v>
      </c>
    </row>
    <row r="785" customFormat="false" ht="15.75" hidden="false" customHeight="false" outlineLevel="0" collapsed="false">
      <c r="A785" s="0" t="n">
        <f aca="false">C784</f>
        <v>761</v>
      </c>
      <c r="B785" s="0" t="str">
        <f aca="false">VLOOKUP(A785,SOURCE!B:S,15,0)</f>
        <v>ITM_i_CIRC</v>
      </c>
      <c r="C785" s="0" t="n">
        <f aca="false">IF(
ISNUMBER(INDEX(SOURCE!B:B,MATCH(A785,SOURCE!B:B,0)+1)),
  VALUE(INDEX(SOURCE!B:B,MATCH(A785,SOURCE!B:B,0)+1)),
  "")</f>
        <v>762</v>
      </c>
      <c r="D785" s="265" t="str">
        <f aca="false">IF(A785&lt;&gt;INT(A785),B785,
IF(A785&lt;0,VLOOKUP(A785,lookups!A$1:B$25,2,0),
IF(ISNA(B785),"",
IF(OR(ISBLANK(A785),ISNA(B785),B785=0),
"",
"#define "&amp;
VLOOKUP(A785,SOURCE!B:S,15,0)&amp;IF(lookups!$N$2-LEN(VLOOKUP(A785,SOURCE!B:S,15,0))&gt;=0,REPT(" ",lookups!$N$2-LEN(VLOOKUP(A785,SOURCE!B:S,15,0))),"")&amp;
TEXT(A785,"???0")&amp;IF(VLOOKUP(A785,SOURCE!B:S,16,0)="","","   "&amp;VLOOKUP(A785,SOURCE!B:S,16,0)
))))
)</f>
        <v>#define ITM_i_CIRC                   761</v>
      </c>
    </row>
    <row r="786" customFormat="false" ht="15.75" hidden="false" customHeight="false" outlineLevel="0" collapsed="false">
      <c r="A786" s="0" t="n">
        <f aca="false">C785</f>
        <v>762</v>
      </c>
      <c r="B786" s="0" t="str">
        <f aca="false">VLOOKUP(A786,SOURCE!B:S,15,0)</f>
        <v>ITM_i_OGONEK</v>
      </c>
      <c r="C786" s="0" t="n">
        <f aca="false">IF(
ISNUMBER(INDEX(SOURCE!B:B,MATCH(A786,SOURCE!B:B,0)+1)),
  VALUE(INDEX(SOURCE!B:B,MATCH(A786,SOURCE!B:B,0)+1)),
  "")</f>
        <v>763</v>
      </c>
      <c r="D786" s="265" t="str">
        <f aca="false">IF(A786&lt;&gt;INT(A786),B786,
IF(A786&lt;0,VLOOKUP(A786,lookups!A$1:B$25,2,0),
IF(ISNA(B786),"",
IF(OR(ISBLANK(A786),ISNA(B786),B786=0),
"",
"#define "&amp;
VLOOKUP(A786,SOURCE!B:S,15,0)&amp;IF(lookups!$N$2-LEN(VLOOKUP(A786,SOURCE!B:S,15,0))&gt;=0,REPT(" ",lookups!$N$2-LEN(VLOOKUP(A786,SOURCE!B:S,15,0))),"")&amp;
TEXT(A786,"???0")&amp;IF(VLOOKUP(A786,SOURCE!B:S,16,0)="","","   "&amp;VLOOKUP(A786,SOURCE!B:S,16,0)
))))
)</f>
        <v>#define ITM_i_OGONEK                 762</v>
      </c>
    </row>
    <row r="787" customFormat="false" ht="15.75" hidden="false" customHeight="false" outlineLevel="0" collapsed="false">
      <c r="A787" s="0" t="n">
        <f aca="false">C786</f>
        <v>763</v>
      </c>
      <c r="B787" s="0" t="str">
        <f aca="false">VLOOKUP(A787,SOURCE!B:S,15,0)</f>
        <v>ITM_i_DOT</v>
      </c>
      <c r="C787" s="0" t="n">
        <f aca="false">IF(
ISNUMBER(INDEX(SOURCE!B:B,MATCH(A787,SOURCE!B:B,0)+1)),
  VALUE(INDEX(SOURCE!B:B,MATCH(A787,SOURCE!B:B,0)+1)),
  "")</f>
        <v>764</v>
      </c>
      <c r="D787" s="265" t="str">
        <f aca="false">IF(A787&lt;&gt;INT(A787),B787,
IF(A787&lt;0,VLOOKUP(A787,lookups!A$1:B$25,2,0),
IF(ISNA(B787),"",
IF(OR(ISBLANK(A787),ISNA(B787),B787=0),
"",
"#define "&amp;
VLOOKUP(A787,SOURCE!B:S,15,0)&amp;IF(lookups!$N$2-LEN(VLOOKUP(A787,SOURCE!B:S,15,0))&gt;=0,REPT(" ",lookups!$N$2-LEN(VLOOKUP(A787,SOURCE!B:S,15,0))),"")&amp;
TEXT(A787,"???0")&amp;IF(VLOOKUP(A787,SOURCE!B:S,16,0)="","","   "&amp;VLOOKUP(A787,SOURCE!B:S,16,0)
))))
)</f>
        <v>#define ITM_i_DOT                    763</v>
      </c>
    </row>
    <row r="788" customFormat="false" ht="15.75" hidden="false" customHeight="false" outlineLevel="0" collapsed="false">
      <c r="A788" s="0" t="n">
        <f aca="false">C787</f>
        <v>764</v>
      </c>
      <c r="B788" s="0" t="str">
        <f aca="false">VLOOKUP(A788,SOURCE!B:S,15,0)</f>
        <v>ITM_i_DOTLESS</v>
      </c>
      <c r="C788" s="0" t="n">
        <f aca="false">IF(
ISNUMBER(INDEX(SOURCE!B:B,MATCH(A788,SOURCE!B:B,0)+1)),
  VALUE(INDEX(SOURCE!B:B,MATCH(A788,SOURCE!B:B,0)+1)),
  "")</f>
        <v>765</v>
      </c>
      <c r="D788" s="265" t="str">
        <f aca="false">IF(A788&lt;&gt;INT(A788),B788,
IF(A788&lt;0,VLOOKUP(A788,lookups!A$1:B$25,2,0),
IF(ISNA(B788),"",
IF(OR(ISBLANK(A788),ISNA(B788),B788=0),
"",
"#define "&amp;
VLOOKUP(A788,SOURCE!B:S,15,0)&amp;IF(lookups!$N$2-LEN(VLOOKUP(A788,SOURCE!B:S,15,0))&gt;=0,REPT(" ",lookups!$N$2-LEN(VLOOKUP(A788,SOURCE!B:S,15,0))),"")&amp;
TEXT(A788,"???0")&amp;IF(VLOOKUP(A788,SOURCE!B:S,16,0)="","","   "&amp;VLOOKUP(A788,SOURCE!B:S,16,0)
))))
)</f>
        <v>#define ITM_i_DOTLESS                764</v>
      </c>
    </row>
    <row r="789" customFormat="false" ht="15.75" hidden="false" customHeight="false" outlineLevel="0" collapsed="false">
      <c r="A789" s="0" t="n">
        <f aca="false">C788</f>
        <v>765</v>
      </c>
      <c r="B789" s="0" t="str">
        <f aca="false">VLOOKUP(A789,SOURCE!B:S,15,0)</f>
        <v>ITM_l_STROKE</v>
      </c>
      <c r="C789" s="0" t="n">
        <f aca="false">IF(
ISNUMBER(INDEX(SOURCE!B:B,MATCH(A789,SOURCE!B:B,0)+1)),
  VALUE(INDEX(SOURCE!B:B,MATCH(A789,SOURCE!B:B,0)+1)),
  "")</f>
        <v>766</v>
      </c>
      <c r="D789" s="265" t="str">
        <f aca="false">IF(A789&lt;&gt;INT(A789),B789,
IF(A789&lt;0,VLOOKUP(A789,lookups!A$1:B$25,2,0),
IF(ISNA(B789),"",
IF(OR(ISBLANK(A789),ISNA(B789),B789=0),
"",
"#define "&amp;
VLOOKUP(A789,SOURCE!B:S,15,0)&amp;IF(lookups!$N$2-LEN(VLOOKUP(A789,SOURCE!B:S,15,0))&gt;=0,REPT(" ",lookups!$N$2-LEN(VLOOKUP(A789,SOURCE!B:S,15,0))),"")&amp;
TEXT(A789,"???0")&amp;IF(VLOOKUP(A789,SOURCE!B:S,16,0)="","","   "&amp;VLOOKUP(A789,SOURCE!B:S,16,0)
))))
)</f>
        <v>#define ITM_l_STROKE                 765</v>
      </c>
    </row>
    <row r="790" customFormat="false" ht="15.75" hidden="false" customHeight="false" outlineLevel="0" collapsed="false">
      <c r="A790" s="0" t="n">
        <f aca="false">C789</f>
        <v>766</v>
      </c>
      <c r="B790" s="0" t="str">
        <f aca="false">VLOOKUP(A790,SOURCE!B:S,15,0)</f>
        <v>ITM_l_ACUTE</v>
      </c>
      <c r="C790" s="0" t="n">
        <f aca="false">IF(
ISNUMBER(INDEX(SOURCE!B:B,MATCH(A790,SOURCE!B:B,0)+1)),
  VALUE(INDEX(SOURCE!B:B,MATCH(A790,SOURCE!B:B,0)+1)),
  "")</f>
        <v>767</v>
      </c>
      <c r="D790" s="265" t="str">
        <f aca="false">IF(A790&lt;&gt;INT(A790),B790,
IF(A790&lt;0,VLOOKUP(A790,lookups!A$1:B$25,2,0),
IF(ISNA(B790),"",
IF(OR(ISBLANK(A790),ISNA(B790),B790=0),
"",
"#define "&amp;
VLOOKUP(A790,SOURCE!B:S,15,0)&amp;IF(lookups!$N$2-LEN(VLOOKUP(A790,SOURCE!B:S,15,0))&gt;=0,REPT(" ",lookups!$N$2-LEN(VLOOKUP(A790,SOURCE!B:S,15,0))),"")&amp;
TEXT(A790,"???0")&amp;IF(VLOOKUP(A790,SOURCE!B:S,16,0)="","","   "&amp;VLOOKUP(A790,SOURCE!B:S,16,0)
))))
)</f>
        <v>#define ITM_l_ACUTE                  766</v>
      </c>
    </row>
    <row r="791" customFormat="false" ht="15.75" hidden="false" customHeight="false" outlineLevel="0" collapsed="false">
      <c r="A791" s="0" t="n">
        <f aca="false">C790</f>
        <v>767</v>
      </c>
      <c r="B791" s="0" t="str">
        <f aca="false">VLOOKUP(A791,SOURCE!B:S,15,0)</f>
        <v>ITM_l_APOSTROPHE</v>
      </c>
      <c r="C791" s="0" t="n">
        <f aca="false">IF(
ISNUMBER(INDEX(SOURCE!B:B,MATCH(A791,SOURCE!B:B,0)+1)),
  VALUE(INDEX(SOURCE!B:B,MATCH(A791,SOURCE!B:B,0)+1)),
  "")</f>
        <v>768</v>
      </c>
      <c r="D791" s="265" t="str">
        <f aca="false">IF(A791&lt;&gt;INT(A791),B791,
IF(A791&lt;0,VLOOKUP(A791,lookups!A$1:B$25,2,0),
IF(ISNA(B791),"",
IF(OR(ISBLANK(A791),ISNA(B791),B791=0),
"",
"#define "&amp;
VLOOKUP(A791,SOURCE!B:S,15,0)&amp;IF(lookups!$N$2-LEN(VLOOKUP(A791,SOURCE!B:S,15,0))&gt;=0,REPT(" ",lookups!$N$2-LEN(VLOOKUP(A791,SOURCE!B:S,15,0))),"")&amp;
TEXT(A791,"???0")&amp;IF(VLOOKUP(A791,SOURCE!B:S,16,0)="","","   "&amp;VLOOKUP(A791,SOURCE!B:S,16,0)
))))
)</f>
        <v>#define ITM_l_APOSTROPHE             767</v>
      </c>
    </row>
    <row r="792" customFormat="false" ht="15.75" hidden="false" customHeight="false" outlineLevel="0" collapsed="false">
      <c r="A792" s="0" t="n">
        <f aca="false">C791</f>
        <v>768</v>
      </c>
      <c r="B792" s="0" t="str">
        <f aca="false">VLOOKUP(A792,SOURCE!B:S,15,0)</f>
        <v>ITM_n_ACUTE</v>
      </c>
      <c r="C792" s="0" t="n">
        <f aca="false">IF(
ISNUMBER(INDEX(SOURCE!B:B,MATCH(A792,SOURCE!B:B,0)+1)),
  VALUE(INDEX(SOURCE!B:B,MATCH(A792,SOURCE!B:B,0)+1)),
  "")</f>
        <v>769</v>
      </c>
      <c r="D792" s="265" t="str">
        <f aca="false">IF(A792&lt;&gt;INT(A792),B792,
IF(A792&lt;0,VLOOKUP(A792,lookups!A$1:B$25,2,0),
IF(ISNA(B792),"",
IF(OR(ISBLANK(A792),ISNA(B792),B792=0),
"",
"#define "&amp;
VLOOKUP(A792,SOURCE!B:S,15,0)&amp;IF(lookups!$N$2-LEN(VLOOKUP(A792,SOURCE!B:S,15,0))&gt;=0,REPT(" ",lookups!$N$2-LEN(VLOOKUP(A792,SOURCE!B:S,15,0))),"")&amp;
TEXT(A792,"???0")&amp;IF(VLOOKUP(A792,SOURCE!B:S,16,0)="","","   "&amp;VLOOKUP(A792,SOURCE!B:S,16,0)
))))
)</f>
        <v>#define ITM_n_ACUTE                  768</v>
      </c>
    </row>
    <row r="793" customFormat="false" ht="15.75" hidden="false" customHeight="false" outlineLevel="0" collapsed="false">
      <c r="A793" s="0" t="n">
        <f aca="false">C792</f>
        <v>769</v>
      </c>
      <c r="B793" s="0" t="str">
        <f aca="false">VLOOKUP(A793,SOURCE!B:S,15,0)</f>
        <v>ITM_n_CARON</v>
      </c>
      <c r="C793" s="0" t="n">
        <f aca="false">IF(
ISNUMBER(INDEX(SOURCE!B:B,MATCH(A793,SOURCE!B:B,0)+1)),
  VALUE(INDEX(SOURCE!B:B,MATCH(A793,SOURCE!B:B,0)+1)),
  "")</f>
        <v>770</v>
      </c>
      <c r="D793" s="265" t="str">
        <f aca="false">IF(A793&lt;&gt;INT(A793),B793,
IF(A793&lt;0,VLOOKUP(A793,lookups!A$1:B$25,2,0),
IF(ISNA(B793),"",
IF(OR(ISBLANK(A793),ISNA(B793),B793=0),
"",
"#define "&amp;
VLOOKUP(A793,SOURCE!B:S,15,0)&amp;IF(lookups!$N$2-LEN(VLOOKUP(A793,SOURCE!B:S,15,0))&gt;=0,REPT(" ",lookups!$N$2-LEN(VLOOKUP(A793,SOURCE!B:S,15,0))),"")&amp;
TEXT(A793,"???0")&amp;IF(VLOOKUP(A793,SOURCE!B:S,16,0)="","","   "&amp;VLOOKUP(A793,SOURCE!B:S,16,0)
))))
)</f>
        <v>#define ITM_n_CARON                  769</v>
      </c>
    </row>
    <row r="794" customFormat="false" ht="15.75" hidden="false" customHeight="false" outlineLevel="0" collapsed="false">
      <c r="A794" s="0" t="n">
        <f aca="false">C793</f>
        <v>770</v>
      </c>
      <c r="B794" s="0" t="str">
        <f aca="false">VLOOKUP(A794,SOURCE!B:S,15,0)</f>
        <v>ITM_n_TILDE</v>
      </c>
      <c r="C794" s="0" t="n">
        <f aca="false">IF(
ISNUMBER(INDEX(SOURCE!B:B,MATCH(A794,SOURCE!B:B,0)+1)),
  VALUE(INDEX(SOURCE!B:B,MATCH(A794,SOURCE!B:B,0)+1)),
  "")</f>
        <v>771</v>
      </c>
      <c r="D794" s="265" t="str">
        <f aca="false">IF(A794&lt;&gt;INT(A794),B794,
IF(A794&lt;0,VLOOKUP(A794,lookups!A$1:B$25,2,0),
IF(ISNA(B794),"",
IF(OR(ISBLANK(A794),ISNA(B794),B794=0),
"",
"#define "&amp;
VLOOKUP(A794,SOURCE!B:S,15,0)&amp;IF(lookups!$N$2-LEN(VLOOKUP(A794,SOURCE!B:S,15,0))&gt;=0,REPT(" ",lookups!$N$2-LEN(VLOOKUP(A794,SOURCE!B:S,15,0))),"")&amp;
TEXT(A794,"???0")&amp;IF(VLOOKUP(A794,SOURCE!B:S,16,0)="","","   "&amp;VLOOKUP(A794,SOURCE!B:S,16,0)
))))
)</f>
        <v>#define ITM_n_TILDE                  770</v>
      </c>
    </row>
    <row r="795" customFormat="false" ht="15.75" hidden="false" customHeight="false" outlineLevel="0" collapsed="false">
      <c r="A795" s="0" t="n">
        <f aca="false">C794</f>
        <v>771</v>
      </c>
      <c r="B795" s="0" t="str">
        <f aca="false">VLOOKUP(A795,SOURCE!B:S,15,0)</f>
        <v>ITM_o_MACRON</v>
      </c>
      <c r="C795" s="0" t="n">
        <f aca="false">IF(
ISNUMBER(INDEX(SOURCE!B:B,MATCH(A795,SOURCE!B:B,0)+1)),
  VALUE(INDEX(SOURCE!B:B,MATCH(A795,SOURCE!B:B,0)+1)),
  "")</f>
        <v>772</v>
      </c>
      <c r="D795" s="265" t="str">
        <f aca="false">IF(A795&lt;&gt;INT(A795),B795,
IF(A795&lt;0,VLOOKUP(A795,lookups!A$1:B$25,2,0),
IF(ISNA(B795),"",
IF(OR(ISBLANK(A795),ISNA(B795),B795=0),
"",
"#define "&amp;
VLOOKUP(A795,SOURCE!B:S,15,0)&amp;IF(lookups!$N$2-LEN(VLOOKUP(A795,SOURCE!B:S,15,0))&gt;=0,REPT(" ",lookups!$N$2-LEN(VLOOKUP(A795,SOURCE!B:S,15,0))),"")&amp;
TEXT(A795,"???0")&amp;IF(VLOOKUP(A795,SOURCE!B:S,16,0)="","","   "&amp;VLOOKUP(A795,SOURCE!B:S,16,0)
))))
)</f>
        <v>#define ITM_o_MACRON                 771</v>
      </c>
    </row>
    <row r="796" customFormat="false" ht="15.75" hidden="false" customHeight="false" outlineLevel="0" collapsed="false">
      <c r="A796" s="0" t="n">
        <f aca="false">C795</f>
        <v>772</v>
      </c>
      <c r="B796" s="0" t="str">
        <f aca="false">VLOOKUP(A796,SOURCE!B:S,15,0)</f>
        <v>ITM_o_ACUTE</v>
      </c>
      <c r="C796" s="0" t="n">
        <f aca="false">IF(
ISNUMBER(INDEX(SOURCE!B:B,MATCH(A796,SOURCE!B:B,0)+1)),
  VALUE(INDEX(SOURCE!B:B,MATCH(A796,SOURCE!B:B,0)+1)),
  "")</f>
        <v>773</v>
      </c>
      <c r="D796" s="265" t="str">
        <f aca="false">IF(A796&lt;&gt;INT(A796),B796,
IF(A796&lt;0,VLOOKUP(A796,lookups!A$1:B$25,2,0),
IF(ISNA(B796),"",
IF(OR(ISBLANK(A796),ISNA(B796),B796=0),
"",
"#define "&amp;
VLOOKUP(A796,SOURCE!B:S,15,0)&amp;IF(lookups!$N$2-LEN(VLOOKUP(A796,SOURCE!B:S,15,0))&gt;=0,REPT(" ",lookups!$N$2-LEN(VLOOKUP(A796,SOURCE!B:S,15,0))),"")&amp;
TEXT(A796,"???0")&amp;IF(VLOOKUP(A796,SOURCE!B:S,16,0)="","","   "&amp;VLOOKUP(A796,SOURCE!B:S,16,0)
))))
)</f>
        <v>#define ITM_o_ACUTE                  772</v>
      </c>
    </row>
    <row r="797" customFormat="false" ht="15.75" hidden="false" customHeight="false" outlineLevel="0" collapsed="false">
      <c r="A797" s="0" t="n">
        <f aca="false">C796</f>
        <v>773</v>
      </c>
      <c r="B797" s="0" t="str">
        <f aca="false">VLOOKUP(A797,SOURCE!B:S,15,0)</f>
        <v>ITM_o_BREVE</v>
      </c>
      <c r="C797" s="0" t="n">
        <f aca="false">IF(
ISNUMBER(INDEX(SOURCE!B:B,MATCH(A797,SOURCE!B:B,0)+1)),
  VALUE(INDEX(SOURCE!B:B,MATCH(A797,SOURCE!B:B,0)+1)),
  "")</f>
        <v>774</v>
      </c>
      <c r="D797" s="265" t="str">
        <f aca="false">IF(A797&lt;&gt;INT(A797),B797,
IF(A797&lt;0,VLOOKUP(A797,lookups!A$1:B$25,2,0),
IF(ISNA(B797),"",
IF(OR(ISBLANK(A797),ISNA(B797),B797=0),
"",
"#define "&amp;
VLOOKUP(A797,SOURCE!B:S,15,0)&amp;IF(lookups!$N$2-LEN(VLOOKUP(A797,SOURCE!B:S,15,0))&gt;=0,REPT(" ",lookups!$N$2-LEN(VLOOKUP(A797,SOURCE!B:S,15,0))),"")&amp;
TEXT(A797,"???0")&amp;IF(VLOOKUP(A797,SOURCE!B:S,16,0)="","","   "&amp;VLOOKUP(A797,SOURCE!B:S,16,0)
))))
)</f>
        <v>#define ITM_o_BREVE                  773</v>
      </c>
    </row>
    <row r="798" customFormat="false" ht="15.75" hidden="false" customHeight="false" outlineLevel="0" collapsed="false">
      <c r="A798" s="0" t="n">
        <f aca="false">C797</f>
        <v>774</v>
      </c>
      <c r="B798" s="0" t="str">
        <f aca="false">VLOOKUP(A798,SOURCE!B:S,15,0)</f>
        <v>ITM_o_GRAVE</v>
      </c>
      <c r="C798" s="0" t="n">
        <f aca="false">IF(
ISNUMBER(INDEX(SOURCE!B:B,MATCH(A798,SOURCE!B:B,0)+1)),
  VALUE(INDEX(SOURCE!B:B,MATCH(A798,SOURCE!B:B,0)+1)),
  "")</f>
        <v>775</v>
      </c>
      <c r="D798" s="265" t="str">
        <f aca="false">IF(A798&lt;&gt;INT(A798),B798,
IF(A798&lt;0,VLOOKUP(A798,lookups!A$1:B$25,2,0),
IF(ISNA(B798),"",
IF(OR(ISBLANK(A798),ISNA(B798),B798=0),
"",
"#define "&amp;
VLOOKUP(A798,SOURCE!B:S,15,0)&amp;IF(lookups!$N$2-LEN(VLOOKUP(A798,SOURCE!B:S,15,0))&gt;=0,REPT(" ",lookups!$N$2-LEN(VLOOKUP(A798,SOURCE!B:S,15,0))),"")&amp;
TEXT(A798,"???0")&amp;IF(VLOOKUP(A798,SOURCE!B:S,16,0)="","","   "&amp;VLOOKUP(A798,SOURCE!B:S,16,0)
))))
)</f>
        <v>#define ITM_o_GRAVE                  774</v>
      </c>
    </row>
    <row r="799" customFormat="false" ht="15.75" hidden="false" customHeight="false" outlineLevel="0" collapsed="false">
      <c r="A799" s="0" t="n">
        <f aca="false">C798</f>
        <v>775</v>
      </c>
      <c r="B799" s="0" t="str">
        <f aca="false">VLOOKUP(A799,SOURCE!B:S,15,0)</f>
        <v>ITM_o_DIARESIS</v>
      </c>
      <c r="C799" s="0" t="n">
        <f aca="false">IF(
ISNUMBER(INDEX(SOURCE!B:B,MATCH(A799,SOURCE!B:B,0)+1)),
  VALUE(INDEX(SOURCE!B:B,MATCH(A799,SOURCE!B:B,0)+1)),
  "")</f>
        <v>776</v>
      </c>
      <c r="D799" s="265" t="str">
        <f aca="false">IF(A799&lt;&gt;INT(A799),B799,
IF(A799&lt;0,VLOOKUP(A799,lookups!A$1:B$25,2,0),
IF(ISNA(B799),"",
IF(OR(ISBLANK(A799),ISNA(B799),B799=0),
"",
"#define "&amp;
VLOOKUP(A799,SOURCE!B:S,15,0)&amp;IF(lookups!$N$2-LEN(VLOOKUP(A799,SOURCE!B:S,15,0))&gt;=0,REPT(" ",lookups!$N$2-LEN(VLOOKUP(A799,SOURCE!B:S,15,0))),"")&amp;
TEXT(A799,"???0")&amp;IF(VLOOKUP(A799,SOURCE!B:S,16,0)="","","   "&amp;VLOOKUP(A799,SOURCE!B:S,16,0)
))))
)</f>
        <v>#define ITM_o_DIARESIS               775</v>
      </c>
    </row>
    <row r="800" customFormat="false" ht="15.75" hidden="false" customHeight="false" outlineLevel="0" collapsed="false">
      <c r="A800" s="0" t="n">
        <f aca="false">C799</f>
        <v>776</v>
      </c>
      <c r="B800" s="0" t="str">
        <f aca="false">VLOOKUP(A800,SOURCE!B:S,15,0)</f>
        <v>ITM_o_TILDE</v>
      </c>
      <c r="C800" s="0" t="n">
        <f aca="false">IF(
ISNUMBER(INDEX(SOURCE!B:B,MATCH(A800,SOURCE!B:B,0)+1)),
  VALUE(INDEX(SOURCE!B:B,MATCH(A800,SOURCE!B:B,0)+1)),
  "")</f>
        <v>777</v>
      </c>
      <c r="D800" s="265" t="str">
        <f aca="false">IF(A800&lt;&gt;INT(A800),B800,
IF(A800&lt;0,VLOOKUP(A800,lookups!A$1:B$25,2,0),
IF(ISNA(B800),"",
IF(OR(ISBLANK(A800),ISNA(B800),B800=0),
"",
"#define "&amp;
VLOOKUP(A800,SOURCE!B:S,15,0)&amp;IF(lookups!$N$2-LEN(VLOOKUP(A800,SOURCE!B:S,15,0))&gt;=0,REPT(" ",lookups!$N$2-LEN(VLOOKUP(A800,SOURCE!B:S,15,0))),"")&amp;
TEXT(A800,"???0")&amp;IF(VLOOKUP(A800,SOURCE!B:S,16,0)="","","   "&amp;VLOOKUP(A800,SOURCE!B:S,16,0)
))))
)</f>
        <v>#define ITM_o_TILDE                  776</v>
      </c>
    </row>
    <row r="801" customFormat="false" ht="15.75" hidden="false" customHeight="false" outlineLevel="0" collapsed="false">
      <c r="A801" s="0" t="n">
        <f aca="false">C800</f>
        <v>777</v>
      </c>
      <c r="B801" s="0" t="str">
        <f aca="false">VLOOKUP(A801,SOURCE!B:S,15,0)</f>
        <v>ITM_o_CIRC</v>
      </c>
      <c r="C801" s="0" t="n">
        <f aca="false">IF(
ISNUMBER(INDEX(SOURCE!B:B,MATCH(A801,SOURCE!B:B,0)+1)),
  VALUE(INDEX(SOURCE!B:B,MATCH(A801,SOURCE!B:B,0)+1)),
  "")</f>
        <v>778</v>
      </c>
      <c r="D801" s="265" t="str">
        <f aca="false">IF(A801&lt;&gt;INT(A801),B801,
IF(A801&lt;0,VLOOKUP(A801,lookups!A$1:B$25,2,0),
IF(ISNA(B801),"",
IF(OR(ISBLANK(A801),ISNA(B801),B801=0),
"",
"#define "&amp;
VLOOKUP(A801,SOURCE!B:S,15,0)&amp;IF(lookups!$N$2-LEN(VLOOKUP(A801,SOURCE!B:S,15,0))&gt;=0,REPT(" ",lookups!$N$2-LEN(VLOOKUP(A801,SOURCE!B:S,15,0))),"")&amp;
TEXT(A801,"???0")&amp;IF(VLOOKUP(A801,SOURCE!B:S,16,0)="","","   "&amp;VLOOKUP(A801,SOURCE!B:S,16,0)
))))
)</f>
        <v>#define ITM_o_CIRC                   777</v>
      </c>
    </row>
    <row r="802" customFormat="false" ht="15.75" hidden="false" customHeight="false" outlineLevel="0" collapsed="false">
      <c r="A802" s="0" t="n">
        <f aca="false">C801</f>
        <v>778</v>
      </c>
      <c r="B802" s="0" t="str">
        <f aca="false">VLOOKUP(A802,SOURCE!B:S,15,0)</f>
        <v>ITM_o_STROKE</v>
      </c>
      <c r="C802" s="0" t="n">
        <f aca="false">IF(
ISNUMBER(INDEX(SOURCE!B:B,MATCH(A802,SOURCE!B:B,0)+1)),
  VALUE(INDEX(SOURCE!B:B,MATCH(A802,SOURCE!B:B,0)+1)),
  "")</f>
        <v>779</v>
      </c>
      <c r="D802" s="265" t="str">
        <f aca="false">IF(A802&lt;&gt;INT(A802),B802,
IF(A802&lt;0,VLOOKUP(A802,lookups!A$1:B$25,2,0),
IF(ISNA(B802),"",
IF(OR(ISBLANK(A802),ISNA(B802),B802=0),
"",
"#define "&amp;
VLOOKUP(A802,SOURCE!B:S,15,0)&amp;IF(lookups!$N$2-LEN(VLOOKUP(A802,SOURCE!B:S,15,0))&gt;=0,REPT(" ",lookups!$N$2-LEN(VLOOKUP(A802,SOURCE!B:S,15,0))),"")&amp;
TEXT(A802,"???0")&amp;IF(VLOOKUP(A802,SOURCE!B:S,16,0)="","","   "&amp;VLOOKUP(A802,SOURCE!B:S,16,0)
))))
)</f>
        <v>#define ITM_o_STROKE                 778</v>
      </c>
    </row>
    <row r="803" customFormat="false" ht="15.75" hidden="false" customHeight="false" outlineLevel="0" collapsed="false">
      <c r="A803" s="0" t="n">
        <f aca="false">C802</f>
        <v>779</v>
      </c>
      <c r="B803" s="0" t="str">
        <f aca="false">VLOOKUP(A803,SOURCE!B:S,15,0)</f>
        <v>ITM_oe</v>
      </c>
      <c r="C803" s="0" t="n">
        <f aca="false">IF(
ISNUMBER(INDEX(SOURCE!B:B,MATCH(A803,SOURCE!B:B,0)+1)),
  VALUE(INDEX(SOURCE!B:B,MATCH(A803,SOURCE!B:B,0)+1)),
  "")</f>
        <v>780</v>
      </c>
      <c r="D803" s="265" t="str">
        <f aca="false">IF(A803&lt;&gt;INT(A803),B803,
IF(A803&lt;0,VLOOKUP(A803,lookups!A$1:B$25,2,0),
IF(ISNA(B803),"",
IF(OR(ISBLANK(A803),ISNA(B803),B803=0),
"",
"#define "&amp;
VLOOKUP(A803,SOURCE!B:S,15,0)&amp;IF(lookups!$N$2-LEN(VLOOKUP(A803,SOURCE!B:S,15,0))&gt;=0,REPT(" ",lookups!$N$2-LEN(VLOOKUP(A803,SOURCE!B:S,15,0))),"")&amp;
TEXT(A803,"???0")&amp;IF(VLOOKUP(A803,SOURCE!B:S,16,0)="","","   "&amp;VLOOKUP(A803,SOURCE!B:S,16,0)
))))
)</f>
        <v>#define ITM_oe                       779</v>
      </c>
    </row>
    <row r="804" customFormat="false" ht="15.75" hidden="false" customHeight="false" outlineLevel="0" collapsed="false">
      <c r="A804" s="0" t="n">
        <f aca="false">C803</f>
        <v>780</v>
      </c>
      <c r="B804" s="0" t="str">
        <f aca="false">VLOOKUP(A804,SOURCE!B:S,15,0)</f>
        <v>ITM_r_CARON</v>
      </c>
      <c r="C804" s="0" t="n">
        <f aca="false">IF(
ISNUMBER(INDEX(SOURCE!B:B,MATCH(A804,SOURCE!B:B,0)+1)),
  VALUE(INDEX(SOURCE!B:B,MATCH(A804,SOURCE!B:B,0)+1)),
  "")</f>
        <v>781</v>
      </c>
      <c r="D804" s="265" t="str">
        <f aca="false">IF(A804&lt;&gt;INT(A804),B804,
IF(A804&lt;0,VLOOKUP(A804,lookups!A$1:B$25,2,0),
IF(ISNA(B804),"",
IF(OR(ISBLANK(A804),ISNA(B804),B804=0),
"",
"#define "&amp;
VLOOKUP(A804,SOURCE!B:S,15,0)&amp;IF(lookups!$N$2-LEN(VLOOKUP(A804,SOURCE!B:S,15,0))&gt;=0,REPT(" ",lookups!$N$2-LEN(VLOOKUP(A804,SOURCE!B:S,15,0))),"")&amp;
TEXT(A804,"???0")&amp;IF(VLOOKUP(A804,SOURCE!B:S,16,0)="","","   "&amp;VLOOKUP(A804,SOURCE!B:S,16,0)
))))
)</f>
        <v>#define ITM_r_CARON                  780</v>
      </c>
    </row>
    <row r="805" customFormat="false" ht="15.75" hidden="false" customHeight="false" outlineLevel="0" collapsed="false">
      <c r="A805" s="0" t="n">
        <f aca="false">C804</f>
        <v>781</v>
      </c>
      <c r="B805" s="0" t="str">
        <f aca="false">VLOOKUP(A805,SOURCE!B:S,15,0)</f>
        <v>ITM_r_ACUTE</v>
      </c>
      <c r="C805" s="0" t="n">
        <f aca="false">IF(
ISNUMBER(INDEX(SOURCE!B:B,MATCH(A805,SOURCE!B:B,0)+1)),
  VALUE(INDEX(SOURCE!B:B,MATCH(A805,SOURCE!B:B,0)+1)),
  "")</f>
        <v>782</v>
      </c>
      <c r="D805" s="265" t="str">
        <f aca="false">IF(A805&lt;&gt;INT(A805),B805,
IF(A805&lt;0,VLOOKUP(A805,lookups!A$1:B$25,2,0),
IF(ISNA(B805),"",
IF(OR(ISBLANK(A805),ISNA(B805),B805=0),
"",
"#define "&amp;
VLOOKUP(A805,SOURCE!B:S,15,0)&amp;IF(lookups!$N$2-LEN(VLOOKUP(A805,SOURCE!B:S,15,0))&gt;=0,REPT(" ",lookups!$N$2-LEN(VLOOKUP(A805,SOURCE!B:S,15,0))),"")&amp;
TEXT(A805,"???0")&amp;IF(VLOOKUP(A805,SOURCE!B:S,16,0)="","","   "&amp;VLOOKUP(A805,SOURCE!B:S,16,0)
))))
)</f>
        <v>#define ITM_r_ACUTE                  781</v>
      </c>
    </row>
    <row r="806" customFormat="false" ht="15.75" hidden="false" customHeight="false" outlineLevel="0" collapsed="false">
      <c r="A806" s="0" t="n">
        <f aca="false">C805</f>
        <v>782</v>
      </c>
      <c r="B806" s="0" t="str">
        <f aca="false">VLOOKUP(A806,SOURCE!B:S,15,0)</f>
        <v>ITM_s_SHARP</v>
      </c>
      <c r="C806" s="0" t="n">
        <f aca="false">IF(
ISNUMBER(INDEX(SOURCE!B:B,MATCH(A806,SOURCE!B:B,0)+1)),
  VALUE(INDEX(SOURCE!B:B,MATCH(A806,SOURCE!B:B,0)+1)),
  "")</f>
        <v>783</v>
      </c>
      <c r="D806" s="265" t="str">
        <f aca="false">IF(A806&lt;&gt;INT(A806),B806,
IF(A806&lt;0,VLOOKUP(A806,lookups!A$1:B$25,2,0),
IF(ISNA(B806),"",
IF(OR(ISBLANK(A806),ISNA(B806),B806=0),
"",
"#define "&amp;
VLOOKUP(A806,SOURCE!B:S,15,0)&amp;IF(lookups!$N$2-LEN(VLOOKUP(A806,SOURCE!B:S,15,0))&gt;=0,REPT(" ",lookups!$N$2-LEN(VLOOKUP(A806,SOURCE!B:S,15,0))),"")&amp;
TEXT(A806,"???0")&amp;IF(VLOOKUP(A806,SOURCE!B:S,16,0)="","","   "&amp;VLOOKUP(A806,SOURCE!B:S,16,0)
))))
)</f>
        <v>#define ITM_s_SHARP                  782</v>
      </c>
    </row>
    <row r="807" customFormat="false" ht="15.75" hidden="false" customHeight="false" outlineLevel="0" collapsed="false">
      <c r="A807" s="0" t="n">
        <f aca="false">C806</f>
        <v>783</v>
      </c>
      <c r="B807" s="0" t="str">
        <f aca="false">VLOOKUP(A807,SOURCE!B:S,15,0)</f>
        <v>ITM_s_ACUTE</v>
      </c>
      <c r="C807" s="0" t="n">
        <f aca="false">IF(
ISNUMBER(INDEX(SOURCE!B:B,MATCH(A807,SOURCE!B:B,0)+1)),
  VALUE(INDEX(SOURCE!B:B,MATCH(A807,SOURCE!B:B,0)+1)),
  "")</f>
        <v>784</v>
      </c>
      <c r="D807" s="265" t="str">
        <f aca="false">IF(A807&lt;&gt;INT(A807),B807,
IF(A807&lt;0,VLOOKUP(A807,lookups!A$1:B$25,2,0),
IF(ISNA(B807),"",
IF(OR(ISBLANK(A807),ISNA(B807),B807=0),
"",
"#define "&amp;
VLOOKUP(A807,SOURCE!B:S,15,0)&amp;IF(lookups!$N$2-LEN(VLOOKUP(A807,SOURCE!B:S,15,0))&gt;=0,REPT(" ",lookups!$N$2-LEN(VLOOKUP(A807,SOURCE!B:S,15,0))),"")&amp;
TEXT(A807,"???0")&amp;IF(VLOOKUP(A807,SOURCE!B:S,16,0)="","","   "&amp;VLOOKUP(A807,SOURCE!B:S,16,0)
))))
)</f>
        <v>#define ITM_s_ACUTE                  783</v>
      </c>
    </row>
    <row r="808" customFormat="false" ht="15.75" hidden="false" customHeight="false" outlineLevel="0" collapsed="false">
      <c r="A808" s="0" t="n">
        <f aca="false">C807</f>
        <v>784</v>
      </c>
      <c r="B808" s="0" t="str">
        <f aca="false">VLOOKUP(A808,SOURCE!B:S,15,0)</f>
        <v>ITM_s_CARON</v>
      </c>
      <c r="C808" s="0" t="n">
        <f aca="false">IF(
ISNUMBER(INDEX(SOURCE!B:B,MATCH(A808,SOURCE!B:B,0)+1)),
  VALUE(INDEX(SOURCE!B:B,MATCH(A808,SOURCE!B:B,0)+1)),
  "")</f>
        <v>785</v>
      </c>
      <c r="D808" s="265" t="str">
        <f aca="false">IF(A808&lt;&gt;INT(A808),B808,
IF(A808&lt;0,VLOOKUP(A808,lookups!A$1:B$25,2,0),
IF(ISNA(B808),"",
IF(OR(ISBLANK(A808),ISNA(B808),B808=0),
"",
"#define "&amp;
VLOOKUP(A808,SOURCE!B:S,15,0)&amp;IF(lookups!$N$2-LEN(VLOOKUP(A808,SOURCE!B:S,15,0))&gt;=0,REPT(" ",lookups!$N$2-LEN(VLOOKUP(A808,SOURCE!B:S,15,0))),"")&amp;
TEXT(A808,"???0")&amp;IF(VLOOKUP(A808,SOURCE!B:S,16,0)="","","   "&amp;VLOOKUP(A808,SOURCE!B:S,16,0)
))))
)</f>
        <v>#define ITM_s_CARON                  784</v>
      </c>
    </row>
    <row r="809" customFormat="false" ht="15.75" hidden="false" customHeight="false" outlineLevel="0" collapsed="false">
      <c r="A809" s="0" t="n">
        <f aca="false">C808</f>
        <v>785</v>
      </c>
      <c r="B809" s="0" t="str">
        <f aca="false">VLOOKUP(A809,SOURCE!B:S,15,0)</f>
        <v>ITM_s_CEDILLA</v>
      </c>
      <c r="C809" s="0" t="n">
        <f aca="false">IF(
ISNUMBER(INDEX(SOURCE!B:B,MATCH(A809,SOURCE!B:B,0)+1)),
  VALUE(INDEX(SOURCE!B:B,MATCH(A809,SOURCE!B:B,0)+1)),
  "")</f>
        <v>786</v>
      </c>
      <c r="D809" s="265" t="str">
        <f aca="false">IF(A809&lt;&gt;INT(A809),B809,
IF(A809&lt;0,VLOOKUP(A809,lookups!A$1:B$25,2,0),
IF(ISNA(B809),"",
IF(OR(ISBLANK(A809),ISNA(B809),B809=0),
"",
"#define "&amp;
VLOOKUP(A809,SOURCE!B:S,15,0)&amp;IF(lookups!$N$2-LEN(VLOOKUP(A809,SOURCE!B:S,15,0))&gt;=0,REPT(" ",lookups!$N$2-LEN(VLOOKUP(A809,SOURCE!B:S,15,0))),"")&amp;
TEXT(A809,"???0")&amp;IF(VLOOKUP(A809,SOURCE!B:S,16,0)="","","   "&amp;VLOOKUP(A809,SOURCE!B:S,16,0)
))))
)</f>
        <v>#define ITM_s_CEDILLA                785</v>
      </c>
    </row>
    <row r="810" customFormat="false" ht="15.75" hidden="false" customHeight="false" outlineLevel="0" collapsed="false">
      <c r="A810" s="0" t="n">
        <f aca="false">C809</f>
        <v>786</v>
      </c>
      <c r="B810" s="0" t="str">
        <f aca="false">VLOOKUP(A810,SOURCE!B:S,15,0)</f>
        <v>ITM_t_APOSTROPHE</v>
      </c>
      <c r="C810" s="0" t="n">
        <f aca="false">IF(
ISNUMBER(INDEX(SOURCE!B:B,MATCH(A810,SOURCE!B:B,0)+1)),
  VALUE(INDEX(SOURCE!B:B,MATCH(A810,SOURCE!B:B,0)+1)),
  "")</f>
        <v>787</v>
      </c>
      <c r="D810" s="265" t="str">
        <f aca="false">IF(A810&lt;&gt;INT(A810),B810,
IF(A810&lt;0,VLOOKUP(A810,lookups!A$1:B$25,2,0),
IF(ISNA(B810),"",
IF(OR(ISBLANK(A810),ISNA(B810),B810=0),
"",
"#define "&amp;
VLOOKUP(A810,SOURCE!B:S,15,0)&amp;IF(lookups!$N$2-LEN(VLOOKUP(A810,SOURCE!B:S,15,0))&gt;=0,REPT(" ",lookups!$N$2-LEN(VLOOKUP(A810,SOURCE!B:S,15,0))),"")&amp;
TEXT(A810,"???0")&amp;IF(VLOOKUP(A810,SOURCE!B:S,16,0)="","","   "&amp;VLOOKUP(A810,SOURCE!B:S,16,0)
))))
)</f>
        <v>#define ITM_t_APOSTROPHE             786</v>
      </c>
    </row>
    <row r="811" customFormat="false" ht="15.75" hidden="false" customHeight="false" outlineLevel="0" collapsed="false">
      <c r="A811" s="0" t="n">
        <f aca="false">C810</f>
        <v>787</v>
      </c>
      <c r="B811" s="0" t="str">
        <f aca="false">VLOOKUP(A811,SOURCE!B:S,15,0)</f>
        <v>ITM_t_CEDILLA</v>
      </c>
      <c r="C811" s="0" t="n">
        <f aca="false">IF(
ISNUMBER(INDEX(SOURCE!B:B,MATCH(A811,SOURCE!B:B,0)+1)),
  VALUE(INDEX(SOURCE!B:B,MATCH(A811,SOURCE!B:B,0)+1)),
  "")</f>
        <v>788</v>
      </c>
      <c r="D811" s="265" t="str">
        <f aca="false">IF(A811&lt;&gt;INT(A811),B811,
IF(A811&lt;0,VLOOKUP(A811,lookups!A$1:B$25,2,0),
IF(ISNA(B811),"",
IF(OR(ISBLANK(A811),ISNA(B811),B811=0),
"",
"#define "&amp;
VLOOKUP(A811,SOURCE!B:S,15,0)&amp;IF(lookups!$N$2-LEN(VLOOKUP(A811,SOURCE!B:S,15,0))&gt;=0,REPT(" ",lookups!$N$2-LEN(VLOOKUP(A811,SOURCE!B:S,15,0))),"")&amp;
TEXT(A811,"???0")&amp;IF(VLOOKUP(A811,SOURCE!B:S,16,0)="","","   "&amp;VLOOKUP(A811,SOURCE!B:S,16,0)
))))
)</f>
        <v>#define ITM_t_CEDILLA                787</v>
      </c>
    </row>
    <row r="812" customFormat="false" ht="15.75" hidden="false" customHeight="false" outlineLevel="0" collapsed="false">
      <c r="A812" s="0" t="n">
        <f aca="false">C811</f>
        <v>788</v>
      </c>
      <c r="B812" s="0" t="str">
        <f aca="false">VLOOKUP(A812,SOURCE!B:S,15,0)</f>
        <v>ITM_u_MACRON</v>
      </c>
      <c r="C812" s="0" t="n">
        <f aca="false">IF(
ISNUMBER(INDEX(SOURCE!B:B,MATCH(A812,SOURCE!B:B,0)+1)),
  VALUE(INDEX(SOURCE!B:B,MATCH(A812,SOURCE!B:B,0)+1)),
  "")</f>
        <v>789</v>
      </c>
      <c r="D812" s="265" t="str">
        <f aca="false">IF(A812&lt;&gt;INT(A812),B812,
IF(A812&lt;0,VLOOKUP(A812,lookups!A$1:B$25,2,0),
IF(ISNA(B812),"",
IF(OR(ISBLANK(A812),ISNA(B812),B812=0),
"",
"#define "&amp;
VLOOKUP(A812,SOURCE!B:S,15,0)&amp;IF(lookups!$N$2-LEN(VLOOKUP(A812,SOURCE!B:S,15,0))&gt;=0,REPT(" ",lookups!$N$2-LEN(VLOOKUP(A812,SOURCE!B:S,15,0))),"")&amp;
TEXT(A812,"???0")&amp;IF(VLOOKUP(A812,SOURCE!B:S,16,0)="","","   "&amp;VLOOKUP(A812,SOURCE!B:S,16,0)
))))
)</f>
        <v>#define ITM_u_MACRON                 788</v>
      </c>
    </row>
    <row r="813" customFormat="false" ht="15.75" hidden="false" customHeight="false" outlineLevel="0" collapsed="false">
      <c r="A813" s="0" t="n">
        <f aca="false">C812</f>
        <v>789</v>
      </c>
      <c r="B813" s="0" t="str">
        <f aca="false">VLOOKUP(A813,SOURCE!B:S,15,0)</f>
        <v>ITM_u_ACUTE</v>
      </c>
      <c r="C813" s="0" t="n">
        <f aca="false">IF(
ISNUMBER(INDEX(SOURCE!B:B,MATCH(A813,SOURCE!B:B,0)+1)),
  VALUE(INDEX(SOURCE!B:B,MATCH(A813,SOURCE!B:B,0)+1)),
  "")</f>
        <v>790</v>
      </c>
      <c r="D813" s="265" t="str">
        <f aca="false">IF(A813&lt;&gt;INT(A813),B813,
IF(A813&lt;0,VLOOKUP(A813,lookups!A$1:B$25,2,0),
IF(ISNA(B813),"",
IF(OR(ISBLANK(A813),ISNA(B813),B813=0),
"",
"#define "&amp;
VLOOKUP(A813,SOURCE!B:S,15,0)&amp;IF(lookups!$N$2-LEN(VLOOKUP(A813,SOURCE!B:S,15,0))&gt;=0,REPT(" ",lookups!$N$2-LEN(VLOOKUP(A813,SOURCE!B:S,15,0))),"")&amp;
TEXT(A813,"???0")&amp;IF(VLOOKUP(A813,SOURCE!B:S,16,0)="","","   "&amp;VLOOKUP(A813,SOURCE!B:S,16,0)
))))
)</f>
        <v>#define ITM_u_ACUTE                  789</v>
      </c>
    </row>
    <row r="814" customFormat="false" ht="15.75" hidden="false" customHeight="false" outlineLevel="0" collapsed="false">
      <c r="A814" s="0" t="n">
        <f aca="false">C813</f>
        <v>790</v>
      </c>
      <c r="B814" s="0" t="str">
        <f aca="false">VLOOKUP(A814,SOURCE!B:S,15,0)</f>
        <v>ITM_u_BREVE</v>
      </c>
      <c r="C814" s="0" t="n">
        <f aca="false">IF(
ISNUMBER(INDEX(SOURCE!B:B,MATCH(A814,SOURCE!B:B,0)+1)),
  VALUE(INDEX(SOURCE!B:B,MATCH(A814,SOURCE!B:B,0)+1)),
  "")</f>
        <v>791</v>
      </c>
      <c r="D814" s="265" t="str">
        <f aca="false">IF(A814&lt;&gt;INT(A814),B814,
IF(A814&lt;0,VLOOKUP(A814,lookups!A$1:B$25,2,0),
IF(ISNA(B814),"",
IF(OR(ISBLANK(A814),ISNA(B814),B814=0),
"",
"#define "&amp;
VLOOKUP(A814,SOURCE!B:S,15,0)&amp;IF(lookups!$N$2-LEN(VLOOKUP(A814,SOURCE!B:S,15,0))&gt;=0,REPT(" ",lookups!$N$2-LEN(VLOOKUP(A814,SOURCE!B:S,15,0))),"")&amp;
TEXT(A814,"???0")&amp;IF(VLOOKUP(A814,SOURCE!B:S,16,0)="","","   "&amp;VLOOKUP(A814,SOURCE!B:S,16,0)
))))
)</f>
        <v>#define ITM_u_BREVE                  790</v>
      </c>
    </row>
    <row r="815" customFormat="false" ht="15.75" hidden="false" customHeight="false" outlineLevel="0" collapsed="false">
      <c r="A815" s="0" t="n">
        <f aca="false">C814</f>
        <v>791</v>
      </c>
      <c r="B815" s="0" t="str">
        <f aca="false">VLOOKUP(A815,SOURCE!B:S,15,0)</f>
        <v>ITM_u_GRAVE</v>
      </c>
      <c r="C815" s="0" t="n">
        <f aca="false">IF(
ISNUMBER(INDEX(SOURCE!B:B,MATCH(A815,SOURCE!B:B,0)+1)),
  VALUE(INDEX(SOURCE!B:B,MATCH(A815,SOURCE!B:B,0)+1)),
  "")</f>
        <v>792</v>
      </c>
      <c r="D815" s="265" t="str">
        <f aca="false">IF(A815&lt;&gt;INT(A815),B815,
IF(A815&lt;0,VLOOKUP(A815,lookups!A$1:B$25,2,0),
IF(ISNA(B815),"",
IF(OR(ISBLANK(A815),ISNA(B815),B815=0),
"",
"#define "&amp;
VLOOKUP(A815,SOURCE!B:S,15,0)&amp;IF(lookups!$N$2-LEN(VLOOKUP(A815,SOURCE!B:S,15,0))&gt;=0,REPT(" ",lookups!$N$2-LEN(VLOOKUP(A815,SOURCE!B:S,15,0))),"")&amp;
TEXT(A815,"???0")&amp;IF(VLOOKUP(A815,SOURCE!B:S,16,0)="","","   "&amp;VLOOKUP(A815,SOURCE!B:S,16,0)
))))
)</f>
        <v>#define ITM_u_GRAVE                  791</v>
      </c>
    </row>
    <row r="816" customFormat="false" ht="15.75" hidden="false" customHeight="false" outlineLevel="0" collapsed="false">
      <c r="A816" s="0" t="n">
        <f aca="false">C815</f>
        <v>792</v>
      </c>
      <c r="B816" s="0" t="str">
        <f aca="false">VLOOKUP(A816,SOURCE!B:S,15,0)</f>
        <v>ITM_u_DIARESIS</v>
      </c>
      <c r="C816" s="0" t="n">
        <f aca="false">IF(
ISNUMBER(INDEX(SOURCE!B:B,MATCH(A816,SOURCE!B:B,0)+1)),
  VALUE(INDEX(SOURCE!B:B,MATCH(A816,SOURCE!B:B,0)+1)),
  "")</f>
        <v>793</v>
      </c>
      <c r="D816" s="265" t="str">
        <f aca="false">IF(A816&lt;&gt;INT(A816),B816,
IF(A816&lt;0,VLOOKUP(A816,lookups!A$1:B$25,2,0),
IF(ISNA(B816),"",
IF(OR(ISBLANK(A816),ISNA(B816),B816=0),
"",
"#define "&amp;
VLOOKUP(A816,SOURCE!B:S,15,0)&amp;IF(lookups!$N$2-LEN(VLOOKUP(A816,SOURCE!B:S,15,0))&gt;=0,REPT(" ",lookups!$N$2-LEN(VLOOKUP(A816,SOURCE!B:S,15,0))),"")&amp;
TEXT(A816,"???0")&amp;IF(VLOOKUP(A816,SOURCE!B:S,16,0)="","","   "&amp;VLOOKUP(A816,SOURCE!B:S,16,0)
))))
)</f>
        <v>#define ITM_u_DIARESIS               792</v>
      </c>
    </row>
    <row r="817" customFormat="false" ht="15.75" hidden="false" customHeight="false" outlineLevel="0" collapsed="false">
      <c r="A817" s="0" t="n">
        <f aca="false">C816</f>
        <v>793</v>
      </c>
      <c r="B817" s="0" t="str">
        <f aca="false">VLOOKUP(A817,SOURCE!B:S,15,0)</f>
        <v>ITM_u_TILDE</v>
      </c>
      <c r="C817" s="0" t="n">
        <f aca="false">IF(
ISNUMBER(INDEX(SOURCE!B:B,MATCH(A817,SOURCE!B:B,0)+1)),
  VALUE(INDEX(SOURCE!B:B,MATCH(A817,SOURCE!B:B,0)+1)),
  "")</f>
        <v>794</v>
      </c>
      <c r="D817" s="265" t="str">
        <f aca="false">IF(A817&lt;&gt;INT(A817),B817,
IF(A817&lt;0,VLOOKUP(A817,lookups!A$1:B$25,2,0),
IF(ISNA(B817),"",
IF(OR(ISBLANK(A817),ISNA(B817),B817=0),
"",
"#define "&amp;
VLOOKUP(A817,SOURCE!B:S,15,0)&amp;IF(lookups!$N$2-LEN(VLOOKUP(A817,SOURCE!B:S,15,0))&gt;=0,REPT(" ",lookups!$N$2-LEN(VLOOKUP(A817,SOURCE!B:S,15,0))),"")&amp;
TEXT(A817,"???0")&amp;IF(VLOOKUP(A817,SOURCE!B:S,16,0)="","","   "&amp;VLOOKUP(A817,SOURCE!B:S,16,0)
))))
)</f>
        <v>#define ITM_u_TILDE                  793</v>
      </c>
    </row>
    <row r="818" customFormat="false" ht="15.75" hidden="false" customHeight="false" outlineLevel="0" collapsed="false">
      <c r="A818" s="0" t="n">
        <f aca="false">C817</f>
        <v>794</v>
      </c>
      <c r="B818" s="0" t="str">
        <f aca="false">VLOOKUP(A818,SOURCE!B:S,15,0)</f>
        <v>ITM_u_CIRC</v>
      </c>
      <c r="C818" s="0" t="n">
        <f aca="false">IF(
ISNUMBER(INDEX(SOURCE!B:B,MATCH(A818,SOURCE!B:B,0)+1)),
  VALUE(INDEX(SOURCE!B:B,MATCH(A818,SOURCE!B:B,0)+1)),
  "")</f>
        <v>795</v>
      </c>
      <c r="D818" s="265" t="str">
        <f aca="false">IF(A818&lt;&gt;INT(A818),B818,
IF(A818&lt;0,VLOOKUP(A818,lookups!A$1:B$25,2,0),
IF(ISNA(B818),"",
IF(OR(ISBLANK(A818),ISNA(B818),B818=0),
"",
"#define "&amp;
VLOOKUP(A818,SOURCE!B:S,15,0)&amp;IF(lookups!$N$2-LEN(VLOOKUP(A818,SOURCE!B:S,15,0))&gt;=0,REPT(" ",lookups!$N$2-LEN(VLOOKUP(A818,SOURCE!B:S,15,0))),"")&amp;
TEXT(A818,"???0")&amp;IF(VLOOKUP(A818,SOURCE!B:S,16,0)="","","   "&amp;VLOOKUP(A818,SOURCE!B:S,16,0)
))))
)</f>
        <v>#define ITM_u_CIRC                   794</v>
      </c>
    </row>
    <row r="819" customFormat="false" ht="15.75" hidden="false" customHeight="false" outlineLevel="0" collapsed="false">
      <c r="A819" s="0" t="n">
        <f aca="false">C818</f>
        <v>795</v>
      </c>
      <c r="B819" s="0" t="str">
        <f aca="false">VLOOKUP(A819,SOURCE!B:S,15,0)</f>
        <v>ITM_u_RING</v>
      </c>
      <c r="C819" s="0" t="n">
        <f aca="false">IF(
ISNUMBER(INDEX(SOURCE!B:B,MATCH(A819,SOURCE!B:B,0)+1)),
  VALUE(INDEX(SOURCE!B:B,MATCH(A819,SOURCE!B:B,0)+1)),
  "")</f>
        <v>796</v>
      </c>
      <c r="D819" s="265" t="str">
        <f aca="false">IF(A819&lt;&gt;INT(A819),B819,
IF(A819&lt;0,VLOOKUP(A819,lookups!A$1:B$25,2,0),
IF(ISNA(B819),"",
IF(OR(ISBLANK(A819),ISNA(B819),B819=0),
"",
"#define "&amp;
VLOOKUP(A819,SOURCE!B:S,15,0)&amp;IF(lookups!$N$2-LEN(VLOOKUP(A819,SOURCE!B:S,15,0))&gt;=0,REPT(" ",lookups!$N$2-LEN(VLOOKUP(A819,SOURCE!B:S,15,0))),"")&amp;
TEXT(A819,"???0")&amp;IF(VLOOKUP(A819,SOURCE!B:S,16,0)="","","   "&amp;VLOOKUP(A819,SOURCE!B:S,16,0)
))))
)</f>
        <v>#define ITM_u_RING                   795</v>
      </c>
    </row>
    <row r="820" customFormat="false" ht="15.75" hidden="false" customHeight="false" outlineLevel="0" collapsed="false">
      <c r="A820" s="0" t="n">
        <f aca="false">C819</f>
        <v>796</v>
      </c>
      <c r="B820" s="0" t="str">
        <f aca="false">VLOOKUP(A820,SOURCE!B:S,15,0)</f>
        <v>ITM_w_CIRC</v>
      </c>
      <c r="C820" s="0" t="n">
        <f aca="false">IF(
ISNUMBER(INDEX(SOURCE!B:B,MATCH(A820,SOURCE!B:B,0)+1)),
  VALUE(INDEX(SOURCE!B:B,MATCH(A820,SOURCE!B:B,0)+1)),
  "")</f>
        <v>797</v>
      </c>
      <c r="D820" s="265" t="str">
        <f aca="false">IF(A820&lt;&gt;INT(A820),B820,
IF(A820&lt;0,VLOOKUP(A820,lookups!A$1:B$25,2,0),
IF(ISNA(B820),"",
IF(OR(ISBLANK(A820),ISNA(B820),B820=0),
"",
"#define "&amp;
VLOOKUP(A820,SOURCE!B:S,15,0)&amp;IF(lookups!$N$2-LEN(VLOOKUP(A820,SOURCE!B:S,15,0))&gt;=0,REPT(" ",lookups!$N$2-LEN(VLOOKUP(A820,SOURCE!B:S,15,0))),"")&amp;
TEXT(A820,"???0")&amp;IF(VLOOKUP(A820,SOURCE!B:S,16,0)="","","   "&amp;VLOOKUP(A820,SOURCE!B:S,16,0)
))))
)</f>
        <v>#define ITM_w_CIRC                   796</v>
      </c>
    </row>
    <row r="821" customFormat="false" ht="15.75" hidden="false" customHeight="false" outlineLevel="0" collapsed="false">
      <c r="A821" s="0" t="n">
        <f aca="false">C820</f>
        <v>797</v>
      </c>
      <c r="B821" s="0" t="str">
        <f aca="false">VLOOKUP(A821,SOURCE!B:S,15,0)</f>
        <v>ITM_x_BAR</v>
      </c>
      <c r="C821" s="0" t="n">
        <f aca="false">IF(
ISNUMBER(INDEX(SOURCE!B:B,MATCH(A821,SOURCE!B:B,0)+1)),
  VALUE(INDEX(SOURCE!B:B,MATCH(A821,SOURCE!B:B,0)+1)),
  "")</f>
        <v>798</v>
      </c>
      <c r="D821" s="265" t="str">
        <f aca="false">IF(A821&lt;&gt;INT(A821),B821,
IF(A821&lt;0,VLOOKUP(A821,lookups!A$1:B$25,2,0),
IF(ISNA(B821),"",
IF(OR(ISBLANK(A821),ISNA(B821),B821=0),
"",
"#define "&amp;
VLOOKUP(A821,SOURCE!B:S,15,0)&amp;IF(lookups!$N$2-LEN(VLOOKUP(A821,SOURCE!B:S,15,0))&gt;=0,REPT(" ",lookups!$N$2-LEN(VLOOKUP(A821,SOURCE!B:S,15,0))),"")&amp;
TEXT(A821,"???0")&amp;IF(VLOOKUP(A821,SOURCE!B:S,16,0)="","","   "&amp;VLOOKUP(A821,SOURCE!B:S,16,0)
))))
)</f>
        <v>#define ITM_x_BAR                    797</v>
      </c>
    </row>
    <row r="822" customFormat="false" ht="15.75" hidden="false" customHeight="false" outlineLevel="0" collapsed="false">
      <c r="A822" s="0" t="n">
        <f aca="false">C821</f>
        <v>798</v>
      </c>
      <c r="B822" s="0" t="str">
        <f aca="false">VLOOKUP(A822,SOURCE!B:S,15,0)</f>
        <v>ITM_x_CIRC</v>
      </c>
      <c r="C822" s="0" t="n">
        <f aca="false">IF(
ISNUMBER(INDEX(SOURCE!B:B,MATCH(A822,SOURCE!B:B,0)+1)),
  VALUE(INDEX(SOURCE!B:B,MATCH(A822,SOURCE!B:B,0)+1)),
  "")</f>
        <v>799</v>
      </c>
      <c r="D822" s="265" t="str">
        <f aca="false">IF(A822&lt;&gt;INT(A822),B822,
IF(A822&lt;0,VLOOKUP(A822,lookups!A$1:B$25,2,0),
IF(ISNA(B822),"",
IF(OR(ISBLANK(A822),ISNA(B822),B822=0),
"",
"#define "&amp;
VLOOKUP(A822,SOURCE!B:S,15,0)&amp;IF(lookups!$N$2-LEN(VLOOKUP(A822,SOURCE!B:S,15,0))&gt;=0,REPT(" ",lookups!$N$2-LEN(VLOOKUP(A822,SOURCE!B:S,15,0))),"")&amp;
TEXT(A822,"???0")&amp;IF(VLOOKUP(A822,SOURCE!B:S,16,0)="","","   "&amp;VLOOKUP(A822,SOURCE!B:S,16,0)
))))
)</f>
        <v>#define ITM_x_CIRC                   798</v>
      </c>
    </row>
    <row r="823" customFormat="false" ht="15.75" hidden="false" customHeight="false" outlineLevel="0" collapsed="false">
      <c r="A823" s="0" t="n">
        <f aca="false">C822</f>
        <v>799</v>
      </c>
      <c r="B823" s="0" t="str">
        <f aca="false">VLOOKUP(A823,SOURCE!B:S,15,0)</f>
        <v>ITM_y_BAR</v>
      </c>
      <c r="C823" s="0" t="n">
        <f aca="false">IF(
ISNUMBER(INDEX(SOURCE!B:B,MATCH(A823,SOURCE!B:B,0)+1)),
  VALUE(INDEX(SOURCE!B:B,MATCH(A823,SOURCE!B:B,0)+1)),
  "")</f>
        <v>800</v>
      </c>
      <c r="D823" s="265" t="str">
        <f aca="false">IF(A823&lt;&gt;INT(A823),B823,
IF(A823&lt;0,VLOOKUP(A823,lookups!A$1:B$25,2,0),
IF(ISNA(B823),"",
IF(OR(ISBLANK(A823),ISNA(B823),B823=0),
"",
"#define "&amp;
VLOOKUP(A823,SOURCE!B:S,15,0)&amp;IF(lookups!$N$2-LEN(VLOOKUP(A823,SOURCE!B:S,15,0))&gt;=0,REPT(" ",lookups!$N$2-LEN(VLOOKUP(A823,SOURCE!B:S,15,0))),"")&amp;
TEXT(A823,"???0")&amp;IF(VLOOKUP(A823,SOURCE!B:S,16,0)="","","   "&amp;VLOOKUP(A823,SOURCE!B:S,16,0)
))))
)</f>
        <v>#define ITM_y_BAR                    799</v>
      </c>
    </row>
    <row r="824" customFormat="false" ht="15.75" hidden="false" customHeight="false" outlineLevel="0" collapsed="false">
      <c r="A824" s="0" t="n">
        <f aca="false">C823</f>
        <v>800</v>
      </c>
      <c r="B824" s="0" t="str">
        <f aca="false">VLOOKUP(A824,SOURCE!B:S,15,0)</f>
        <v>ITM_y_CIRC</v>
      </c>
      <c r="C824" s="0" t="n">
        <f aca="false">IF(
ISNUMBER(INDEX(SOURCE!B:B,MATCH(A824,SOURCE!B:B,0)+1)),
  VALUE(INDEX(SOURCE!B:B,MATCH(A824,SOURCE!B:B,0)+1)),
  "")</f>
        <v>801</v>
      </c>
      <c r="D824" s="265" t="str">
        <f aca="false">IF(A824&lt;&gt;INT(A824),B824,
IF(A824&lt;0,VLOOKUP(A824,lookups!A$1:B$25,2,0),
IF(ISNA(B824),"",
IF(OR(ISBLANK(A824),ISNA(B824),B824=0),
"",
"#define "&amp;
VLOOKUP(A824,SOURCE!B:S,15,0)&amp;IF(lookups!$N$2-LEN(VLOOKUP(A824,SOURCE!B:S,15,0))&gt;=0,REPT(" ",lookups!$N$2-LEN(VLOOKUP(A824,SOURCE!B:S,15,0))),"")&amp;
TEXT(A824,"???0")&amp;IF(VLOOKUP(A824,SOURCE!B:S,16,0)="","","   "&amp;VLOOKUP(A824,SOURCE!B:S,16,0)
))))
)</f>
        <v>#define ITM_y_CIRC                   800</v>
      </c>
    </row>
    <row r="825" customFormat="false" ht="15.75" hidden="false" customHeight="false" outlineLevel="0" collapsed="false">
      <c r="A825" s="0" t="n">
        <f aca="false">C824</f>
        <v>801</v>
      </c>
      <c r="B825" s="0" t="str">
        <f aca="false">VLOOKUP(A825,SOURCE!B:S,15,0)</f>
        <v>ITM_y_ACUTE</v>
      </c>
      <c r="C825" s="0" t="n">
        <f aca="false">IF(
ISNUMBER(INDEX(SOURCE!B:B,MATCH(A825,SOURCE!B:B,0)+1)),
  VALUE(INDEX(SOURCE!B:B,MATCH(A825,SOURCE!B:B,0)+1)),
  "")</f>
        <v>802</v>
      </c>
      <c r="D825" s="265" t="str">
        <f aca="false">IF(A825&lt;&gt;INT(A825),B825,
IF(A825&lt;0,VLOOKUP(A825,lookups!A$1:B$25,2,0),
IF(ISNA(B825),"",
IF(OR(ISBLANK(A825),ISNA(B825),B825=0),
"",
"#define "&amp;
VLOOKUP(A825,SOURCE!B:S,15,0)&amp;IF(lookups!$N$2-LEN(VLOOKUP(A825,SOURCE!B:S,15,0))&gt;=0,REPT(" ",lookups!$N$2-LEN(VLOOKUP(A825,SOURCE!B:S,15,0))),"")&amp;
TEXT(A825,"???0")&amp;IF(VLOOKUP(A825,SOURCE!B:S,16,0)="","","   "&amp;VLOOKUP(A825,SOURCE!B:S,16,0)
))))
)</f>
        <v>#define ITM_y_ACUTE                  801</v>
      </c>
    </row>
    <row r="826" customFormat="false" ht="15.75" hidden="false" customHeight="false" outlineLevel="0" collapsed="false">
      <c r="A826" s="0" t="n">
        <f aca="false">C825</f>
        <v>802</v>
      </c>
      <c r="B826" s="0" t="str">
        <f aca="false">VLOOKUP(A826,SOURCE!B:S,15,0)</f>
        <v>ITM_y_DIARESIS</v>
      </c>
      <c r="C826" s="0" t="n">
        <f aca="false">IF(
ISNUMBER(INDEX(SOURCE!B:B,MATCH(A826,SOURCE!B:B,0)+1)),
  VALUE(INDEX(SOURCE!B:B,MATCH(A826,SOURCE!B:B,0)+1)),
  "")</f>
        <v>803</v>
      </c>
      <c r="D826" s="265" t="str">
        <f aca="false">IF(A826&lt;&gt;INT(A826),B826,
IF(A826&lt;0,VLOOKUP(A826,lookups!A$1:B$25,2,0),
IF(ISNA(B826),"",
IF(OR(ISBLANK(A826),ISNA(B826),B826=0),
"",
"#define "&amp;
VLOOKUP(A826,SOURCE!B:S,15,0)&amp;IF(lookups!$N$2-LEN(VLOOKUP(A826,SOURCE!B:S,15,0))&gt;=0,REPT(" ",lookups!$N$2-LEN(VLOOKUP(A826,SOURCE!B:S,15,0))),"")&amp;
TEXT(A826,"???0")&amp;IF(VLOOKUP(A826,SOURCE!B:S,16,0)="","","   "&amp;VLOOKUP(A826,SOURCE!B:S,16,0)
))))
)</f>
        <v>#define ITM_y_DIARESIS               802</v>
      </c>
    </row>
    <row r="827" customFormat="false" ht="15.75" hidden="false" customHeight="false" outlineLevel="0" collapsed="false">
      <c r="A827" s="0" t="n">
        <f aca="false">C826</f>
        <v>803</v>
      </c>
      <c r="B827" s="0" t="str">
        <f aca="false">VLOOKUP(A827,SOURCE!B:S,15,0)</f>
        <v>ITM_z_ACUTE</v>
      </c>
      <c r="C827" s="0" t="n">
        <f aca="false">IF(
ISNUMBER(INDEX(SOURCE!B:B,MATCH(A827,SOURCE!B:B,0)+1)),
  VALUE(INDEX(SOURCE!B:B,MATCH(A827,SOURCE!B:B,0)+1)),
  "")</f>
        <v>804</v>
      </c>
      <c r="D827" s="265" t="str">
        <f aca="false">IF(A827&lt;&gt;INT(A827),B827,
IF(A827&lt;0,VLOOKUP(A827,lookups!A$1:B$25,2,0),
IF(ISNA(B827),"",
IF(OR(ISBLANK(A827),ISNA(B827),B827=0),
"",
"#define "&amp;
VLOOKUP(A827,SOURCE!B:S,15,0)&amp;IF(lookups!$N$2-LEN(VLOOKUP(A827,SOURCE!B:S,15,0))&gt;=0,REPT(" ",lookups!$N$2-LEN(VLOOKUP(A827,SOURCE!B:S,15,0))),"")&amp;
TEXT(A827,"???0")&amp;IF(VLOOKUP(A827,SOURCE!B:S,16,0)="","","   "&amp;VLOOKUP(A827,SOURCE!B:S,16,0)
))))
)</f>
        <v>#define ITM_z_ACUTE                  803</v>
      </c>
    </row>
    <row r="828" customFormat="false" ht="15.75" hidden="false" customHeight="false" outlineLevel="0" collapsed="false">
      <c r="A828" s="0" t="n">
        <f aca="false">C827</f>
        <v>804</v>
      </c>
      <c r="B828" s="0" t="str">
        <f aca="false">VLOOKUP(A828,SOURCE!B:S,15,0)</f>
        <v>ITM_z_CARON</v>
      </c>
      <c r="C828" s="0" t="n">
        <f aca="false">IF(
ISNUMBER(INDEX(SOURCE!B:B,MATCH(A828,SOURCE!B:B,0)+1)),
  VALUE(INDEX(SOURCE!B:B,MATCH(A828,SOURCE!B:B,0)+1)),
  "")</f>
        <v>805</v>
      </c>
      <c r="D828" s="265" t="str">
        <f aca="false">IF(A828&lt;&gt;INT(A828),B828,
IF(A828&lt;0,VLOOKUP(A828,lookups!A$1:B$25,2,0),
IF(ISNA(B828),"",
IF(OR(ISBLANK(A828),ISNA(B828),B828=0),
"",
"#define "&amp;
VLOOKUP(A828,SOURCE!B:S,15,0)&amp;IF(lookups!$N$2-LEN(VLOOKUP(A828,SOURCE!B:S,15,0))&gt;=0,REPT(" ",lookups!$N$2-LEN(VLOOKUP(A828,SOURCE!B:S,15,0))),"")&amp;
TEXT(A828,"???0")&amp;IF(VLOOKUP(A828,SOURCE!B:S,16,0)="","","   "&amp;VLOOKUP(A828,SOURCE!B:S,16,0)
))))
)</f>
        <v>#define ITM_z_CARON                  804</v>
      </c>
    </row>
    <row r="829" customFormat="false" ht="15.75" hidden="false" customHeight="false" outlineLevel="0" collapsed="false">
      <c r="A829" s="0" t="n">
        <f aca="false">C828</f>
        <v>805</v>
      </c>
      <c r="B829" s="0" t="str">
        <f aca="false">VLOOKUP(A829,SOURCE!B:S,15,0)</f>
        <v>ITM_z_DOT</v>
      </c>
      <c r="C829" s="0" t="n">
        <f aca="false">IF(
ISNUMBER(INDEX(SOURCE!B:B,MATCH(A829,SOURCE!B:B,0)+1)),
  VALUE(INDEX(SOURCE!B:B,MATCH(A829,SOURCE!B:B,0)+1)),
  "")</f>
        <v>806</v>
      </c>
      <c r="D829" s="265" t="str">
        <f aca="false">IF(A829&lt;&gt;INT(A829),B829,
IF(A829&lt;0,VLOOKUP(A829,lookups!A$1:B$25,2,0),
IF(ISNA(B829),"",
IF(OR(ISBLANK(A829),ISNA(B829),B829=0),
"",
"#define "&amp;
VLOOKUP(A829,SOURCE!B:S,15,0)&amp;IF(lookups!$N$2-LEN(VLOOKUP(A829,SOURCE!B:S,15,0))&gt;=0,REPT(" ",lookups!$N$2-LEN(VLOOKUP(A829,SOURCE!B:S,15,0))),"")&amp;
TEXT(A829,"???0")&amp;IF(VLOOKUP(A829,SOURCE!B:S,16,0)="","","   "&amp;VLOOKUP(A829,SOURCE!B:S,16,0)
))))
)</f>
        <v>#define ITM_z_DOT                    805</v>
      </c>
    </row>
    <row r="830" customFormat="false" ht="15.75" hidden="false" customHeight="false" outlineLevel="0" collapsed="false">
      <c r="A830" s="0" t="n">
        <f aca="false">C829</f>
        <v>806</v>
      </c>
      <c r="B830" s="0" t="str">
        <f aca="false">VLOOKUP(A830,SOURCE!B:S,15,0)</f>
        <v>ITM_SPACE</v>
      </c>
      <c r="C830" s="0" t="n">
        <f aca="false">IF(
ISNUMBER(INDEX(SOURCE!B:B,MATCH(A830,SOURCE!B:B,0)+1)),
  VALUE(INDEX(SOURCE!B:B,MATCH(A830,SOURCE!B:B,0)+1)),
  "")</f>
        <v>807</v>
      </c>
      <c r="D830" s="265" t="str">
        <f aca="false">IF(A830&lt;&gt;INT(A830),B830,
IF(A830&lt;0,VLOOKUP(A830,lookups!A$1:B$25,2,0),
IF(ISNA(B830),"",
IF(OR(ISBLANK(A830),ISNA(B830),B830=0),
"",
"#define "&amp;
VLOOKUP(A830,SOURCE!B:S,15,0)&amp;IF(lookups!$N$2-LEN(VLOOKUP(A830,SOURCE!B:S,15,0))&gt;=0,REPT(" ",lookups!$N$2-LEN(VLOOKUP(A830,SOURCE!B:S,15,0))),"")&amp;
TEXT(A830,"???0")&amp;IF(VLOOKUP(A830,SOURCE!B:S,16,0)="","","   "&amp;VLOOKUP(A830,SOURCE!B:S,16,0)
))))
)</f>
        <v>#define ITM_SPACE                    806</v>
      </c>
    </row>
    <row r="831" customFormat="false" ht="15.75" hidden="false" customHeight="false" outlineLevel="0" collapsed="false">
      <c r="A831" s="0" t="n">
        <f aca="false">C830</f>
        <v>807</v>
      </c>
      <c r="B831" s="0" t="str">
        <f aca="false">VLOOKUP(A831,SOURCE!B:S,15,0)</f>
        <v>ITM_EXCLAMATION_MARK</v>
      </c>
      <c r="C831" s="0" t="n">
        <f aca="false">IF(
ISNUMBER(INDEX(SOURCE!B:B,MATCH(A831,SOURCE!B:B,0)+1)),
  VALUE(INDEX(SOURCE!B:B,MATCH(A831,SOURCE!B:B,0)+1)),
  "")</f>
        <v>808</v>
      </c>
      <c r="D831" s="265" t="str">
        <f aca="false">IF(A831&lt;&gt;INT(A831),B831,
IF(A831&lt;0,VLOOKUP(A831,lookups!A$1:B$25,2,0),
IF(ISNA(B831),"",
IF(OR(ISBLANK(A831),ISNA(B831),B831=0),
"",
"#define "&amp;
VLOOKUP(A831,SOURCE!B:S,15,0)&amp;IF(lookups!$N$2-LEN(VLOOKUP(A831,SOURCE!B:S,15,0))&gt;=0,REPT(" ",lookups!$N$2-LEN(VLOOKUP(A831,SOURCE!B:S,15,0))),"")&amp;
TEXT(A831,"???0")&amp;IF(VLOOKUP(A831,SOURCE!B:S,16,0)="","","   "&amp;VLOOKUP(A831,SOURCE!B:S,16,0)
))))
)</f>
        <v>#define ITM_EXCLAMATION_MARK         807</v>
      </c>
    </row>
    <row r="832" customFormat="false" ht="15.75" hidden="false" customHeight="false" outlineLevel="0" collapsed="false">
      <c r="A832" s="0" t="n">
        <f aca="false">C831</f>
        <v>808</v>
      </c>
      <c r="B832" s="0" t="str">
        <f aca="false">VLOOKUP(A832,SOURCE!B:S,15,0)</f>
        <v>ITM_DOUBLE_QUOTE</v>
      </c>
      <c r="C832" s="0" t="n">
        <f aca="false">IF(
ISNUMBER(INDEX(SOURCE!B:B,MATCH(A832,SOURCE!B:B,0)+1)),
  VALUE(INDEX(SOURCE!B:B,MATCH(A832,SOURCE!B:B,0)+1)),
  "")</f>
        <v>809</v>
      </c>
      <c r="D832" s="265" t="str">
        <f aca="false">IF(A832&lt;&gt;INT(A832),B832,
IF(A832&lt;0,VLOOKUP(A832,lookups!A$1:B$25,2,0),
IF(ISNA(B832),"",
IF(OR(ISBLANK(A832),ISNA(B832),B832=0),
"",
"#define "&amp;
VLOOKUP(A832,SOURCE!B:S,15,0)&amp;IF(lookups!$N$2-LEN(VLOOKUP(A832,SOURCE!B:S,15,0))&gt;=0,REPT(" ",lookups!$N$2-LEN(VLOOKUP(A832,SOURCE!B:S,15,0))),"")&amp;
TEXT(A832,"???0")&amp;IF(VLOOKUP(A832,SOURCE!B:S,16,0)="","","   "&amp;VLOOKUP(A832,SOURCE!B:S,16,0)
))))
)</f>
        <v>#define ITM_DOUBLE_QUOTE             808</v>
      </c>
    </row>
    <row r="833" customFormat="false" ht="15.75" hidden="false" customHeight="false" outlineLevel="0" collapsed="false">
      <c r="A833" s="0" t="n">
        <f aca="false">C832</f>
        <v>809</v>
      </c>
      <c r="B833" s="0" t="str">
        <f aca="false">VLOOKUP(A833,SOURCE!B:S,15,0)</f>
        <v>ITM_NUMBER_SIGN</v>
      </c>
      <c r="C833" s="0" t="n">
        <f aca="false">IF(
ISNUMBER(INDEX(SOURCE!B:B,MATCH(A833,SOURCE!B:B,0)+1)),
  VALUE(INDEX(SOURCE!B:B,MATCH(A833,SOURCE!B:B,0)+1)),
  "")</f>
        <v>810</v>
      </c>
      <c r="D833" s="265" t="str">
        <f aca="false">IF(A833&lt;&gt;INT(A833),B833,
IF(A833&lt;0,VLOOKUP(A833,lookups!A$1:B$25,2,0),
IF(ISNA(B833),"",
IF(OR(ISBLANK(A833),ISNA(B833),B833=0),
"",
"#define "&amp;
VLOOKUP(A833,SOURCE!B:S,15,0)&amp;IF(lookups!$N$2-LEN(VLOOKUP(A833,SOURCE!B:S,15,0))&gt;=0,REPT(" ",lookups!$N$2-LEN(VLOOKUP(A833,SOURCE!B:S,15,0))),"")&amp;
TEXT(A833,"???0")&amp;IF(VLOOKUP(A833,SOURCE!B:S,16,0)="","","   "&amp;VLOOKUP(A833,SOURCE!B:S,16,0)
))))
)</f>
        <v>#define ITM_NUMBER_SIGN              809</v>
      </c>
    </row>
    <row r="834" customFormat="false" ht="15.75" hidden="false" customHeight="false" outlineLevel="0" collapsed="false">
      <c r="A834" s="0" t="n">
        <f aca="false">C833</f>
        <v>810</v>
      </c>
      <c r="B834" s="0" t="str">
        <f aca="false">VLOOKUP(A834,SOURCE!B:S,15,0)</f>
        <v>ITM_DOLLAR</v>
      </c>
      <c r="C834" s="0" t="n">
        <f aca="false">IF(
ISNUMBER(INDEX(SOURCE!B:B,MATCH(A834,SOURCE!B:B,0)+1)),
  VALUE(INDEX(SOURCE!B:B,MATCH(A834,SOURCE!B:B,0)+1)),
  "")</f>
        <v>811</v>
      </c>
      <c r="D834" s="265" t="str">
        <f aca="false">IF(A834&lt;&gt;INT(A834),B834,
IF(A834&lt;0,VLOOKUP(A834,lookups!A$1:B$25,2,0),
IF(ISNA(B834),"",
IF(OR(ISBLANK(A834),ISNA(B834),B834=0),
"",
"#define "&amp;
VLOOKUP(A834,SOURCE!B:S,15,0)&amp;IF(lookups!$N$2-LEN(VLOOKUP(A834,SOURCE!B:S,15,0))&gt;=0,REPT(" ",lookups!$N$2-LEN(VLOOKUP(A834,SOURCE!B:S,15,0))),"")&amp;
TEXT(A834,"???0")&amp;IF(VLOOKUP(A834,SOURCE!B:S,16,0)="","","   "&amp;VLOOKUP(A834,SOURCE!B:S,16,0)
))))
)</f>
        <v>#define ITM_DOLLAR                   810</v>
      </c>
    </row>
    <row r="835" customFormat="false" ht="15.75" hidden="false" customHeight="false" outlineLevel="0" collapsed="false">
      <c r="A835" s="0" t="n">
        <f aca="false">C834</f>
        <v>811</v>
      </c>
      <c r="B835" s="0" t="str">
        <f aca="false">VLOOKUP(A835,SOURCE!B:S,15,0)</f>
        <v>ITM_PERCENT</v>
      </c>
      <c r="C835" s="0" t="n">
        <f aca="false">IF(
ISNUMBER(INDEX(SOURCE!B:B,MATCH(A835,SOURCE!B:B,0)+1)),
  VALUE(INDEX(SOURCE!B:B,MATCH(A835,SOURCE!B:B,0)+1)),
  "")</f>
        <v>812</v>
      </c>
      <c r="D835" s="265" t="str">
        <f aca="false">IF(A835&lt;&gt;INT(A835),B835,
IF(A835&lt;0,VLOOKUP(A835,lookups!A$1:B$25,2,0),
IF(ISNA(B835),"",
IF(OR(ISBLANK(A835),ISNA(B835),B835=0),
"",
"#define "&amp;
VLOOKUP(A835,SOURCE!B:S,15,0)&amp;IF(lookups!$N$2-LEN(VLOOKUP(A835,SOURCE!B:S,15,0))&gt;=0,REPT(" ",lookups!$N$2-LEN(VLOOKUP(A835,SOURCE!B:S,15,0))),"")&amp;
TEXT(A835,"???0")&amp;IF(VLOOKUP(A835,SOURCE!B:S,16,0)="","","   "&amp;VLOOKUP(A835,SOURCE!B:S,16,0)
))))
)</f>
        <v>#define ITM_PERCENT                  811</v>
      </c>
    </row>
    <row r="836" customFormat="false" ht="15.75" hidden="false" customHeight="false" outlineLevel="0" collapsed="false">
      <c r="A836" s="0" t="n">
        <f aca="false">C835</f>
        <v>812</v>
      </c>
      <c r="B836" s="0" t="str">
        <f aca="false">VLOOKUP(A836,SOURCE!B:S,15,0)</f>
        <v>ITM_AMPERSAND</v>
      </c>
      <c r="C836" s="0" t="n">
        <f aca="false">IF(
ISNUMBER(INDEX(SOURCE!B:B,MATCH(A836,SOURCE!B:B,0)+1)),
  VALUE(INDEX(SOURCE!B:B,MATCH(A836,SOURCE!B:B,0)+1)),
  "")</f>
        <v>813</v>
      </c>
      <c r="D836" s="265" t="str">
        <f aca="false">IF(A836&lt;&gt;INT(A836),B836,
IF(A836&lt;0,VLOOKUP(A836,lookups!A$1:B$25,2,0),
IF(ISNA(B836),"",
IF(OR(ISBLANK(A836),ISNA(B836),B836=0),
"",
"#define "&amp;
VLOOKUP(A836,SOURCE!B:S,15,0)&amp;IF(lookups!$N$2-LEN(VLOOKUP(A836,SOURCE!B:S,15,0))&gt;=0,REPT(" ",lookups!$N$2-LEN(VLOOKUP(A836,SOURCE!B:S,15,0))),"")&amp;
TEXT(A836,"???0")&amp;IF(VLOOKUP(A836,SOURCE!B:S,16,0)="","","   "&amp;VLOOKUP(A836,SOURCE!B:S,16,0)
))))
)</f>
        <v>#define ITM_AMPERSAND                812</v>
      </c>
    </row>
    <row r="837" customFormat="false" ht="15.75" hidden="false" customHeight="false" outlineLevel="0" collapsed="false">
      <c r="A837" s="0" t="n">
        <f aca="false">C836</f>
        <v>813</v>
      </c>
      <c r="B837" s="0" t="str">
        <f aca="false">VLOOKUP(A837,SOURCE!B:S,15,0)</f>
        <v>ITM_QUOTE</v>
      </c>
      <c r="C837" s="0" t="n">
        <f aca="false">IF(
ISNUMBER(INDEX(SOURCE!B:B,MATCH(A837,SOURCE!B:B,0)+1)),
  VALUE(INDEX(SOURCE!B:B,MATCH(A837,SOURCE!B:B,0)+1)),
  "")</f>
        <v>814</v>
      </c>
      <c r="D837" s="265" t="str">
        <f aca="false">IF(A837&lt;&gt;INT(A837),B837,
IF(A837&lt;0,VLOOKUP(A837,lookups!A$1:B$25,2,0),
IF(ISNA(B837),"",
IF(OR(ISBLANK(A837),ISNA(B837),B837=0),
"",
"#define "&amp;
VLOOKUP(A837,SOURCE!B:S,15,0)&amp;IF(lookups!$N$2-LEN(VLOOKUP(A837,SOURCE!B:S,15,0))&gt;=0,REPT(" ",lookups!$N$2-LEN(VLOOKUP(A837,SOURCE!B:S,15,0))),"")&amp;
TEXT(A837,"???0")&amp;IF(VLOOKUP(A837,SOURCE!B:S,16,0)="","","   "&amp;VLOOKUP(A837,SOURCE!B:S,16,0)
))))
)</f>
        <v>#define ITM_QUOTE                    813</v>
      </c>
    </row>
    <row r="838" customFormat="false" ht="15.75" hidden="false" customHeight="false" outlineLevel="0" collapsed="false">
      <c r="A838" s="0" t="n">
        <f aca="false">C837</f>
        <v>814</v>
      </c>
      <c r="B838" s="0" t="str">
        <f aca="false">VLOOKUP(A838,SOURCE!B:S,15,0)</f>
        <v>ITM_LEFT_PARENTHESIS</v>
      </c>
      <c r="C838" s="0" t="n">
        <f aca="false">IF(
ISNUMBER(INDEX(SOURCE!B:B,MATCH(A838,SOURCE!B:B,0)+1)),
  VALUE(INDEX(SOURCE!B:B,MATCH(A838,SOURCE!B:B,0)+1)),
  "")</f>
        <v>815</v>
      </c>
      <c r="D838" s="265" t="str">
        <f aca="false">IF(A838&lt;&gt;INT(A838),B838,
IF(A838&lt;0,VLOOKUP(A838,lookups!A$1:B$25,2,0),
IF(ISNA(B838),"",
IF(OR(ISBLANK(A838),ISNA(B838),B838=0),
"",
"#define "&amp;
VLOOKUP(A838,SOURCE!B:S,15,0)&amp;IF(lookups!$N$2-LEN(VLOOKUP(A838,SOURCE!B:S,15,0))&gt;=0,REPT(" ",lookups!$N$2-LEN(VLOOKUP(A838,SOURCE!B:S,15,0))),"")&amp;
TEXT(A838,"???0")&amp;IF(VLOOKUP(A838,SOURCE!B:S,16,0)="","","   "&amp;VLOOKUP(A838,SOURCE!B:S,16,0)
))))
)</f>
        <v>#define ITM_LEFT_PARENTHESIS         814</v>
      </c>
    </row>
    <row r="839" customFormat="false" ht="15.75" hidden="false" customHeight="false" outlineLevel="0" collapsed="false">
      <c r="A839" s="0" t="n">
        <f aca="false">C838</f>
        <v>815</v>
      </c>
      <c r="B839" s="0" t="str">
        <f aca="false">VLOOKUP(A839,SOURCE!B:S,15,0)</f>
        <v>ITM_RIGHT_PARENTHESIS</v>
      </c>
      <c r="C839" s="0" t="n">
        <f aca="false">IF(
ISNUMBER(INDEX(SOURCE!B:B,MATCH(A839,SOURCE!B:B,0)+1)),
  VALUE(INDEX(SOURCE!B:B,MATCH(A839,SOURCE!B:B,0)+1)),
  "")</f>
        <v>816</v>
      </c>
      <c r="D839" s="265" t="str">
        <f aca="false">IF(A839&lt;&gt;INT(A839),B839,
IF(A839&lt;0,VLOOKUP(A839,lookups!A$1:B$25,2,0),
IF(ISNA(B839),"",
IF(OR(ISBLANK(A839),ISNA(B839),B839=0),
"",
"#define "&amp;
VLOOKUP(A839,SOURCE!B:S,15,0)&amp;IF(lookups!$N$2-LEN(VLOOKUP(A839,SOURCE!B:S,15,0))&gt;=0,REPT(" ",lookups!$N$2-LEN(VLOOKUP(A839,SOURCE!B:S,15,0))),"")&amp;
TEXT(A839,"???0")&amp;IF(VLOOKUP(A839,SOURCE!B:S,16,0)="","","   "&amp;VLOOKUP(A839,SOURCE!B:S,16,0)
))))
)</f>
        <v>#define ITM_RIGHT_PARENTHESIS        815</v>
      </c>
    </row>
    <row r="840" customFormat="false" ht="15.75" hidden="false" customHeight="false" outlineLevel="0" collapsed="false">
      <c r="A840" s="0" t="n">
        <f aca="false">C839</f>
        <v>816</v>
      </c>
      <c r="B840" s="0" t="str">
        <f aca="false">VLOOKUP(A840,SOURCE!B:S,15,0)</f>
        <v>ITM_ASTERISK</v>
      </c>
      <c r="C840" s="0" t="n">
        <f aca="false">IF(
ISNUMBER(INDEX(SOURCE!B:B,MATCH(A840,SOURCE!B:B,0)+1)),
  VALUE(INDEX(SOURCE!B:B,MATCH(A840,SOURCE!B:B,0)+1)),
  "")</f>
        <v>817</v>
      </c>
      <c r="D840" s="265" t="str">
        <f aca="false">IF(A840&lt;&gt;INT(A840),B840,
IF(A840&lt;0,VLOOKUP(A840,lookups!A$1:B$25,2,0),
IF(ISNA(B840),"",
IF(OR(ISBLANK(A840),ISNA(B840),B840=0),
"",
"#define "&amp;
VLOOKUP(A840,SOURCE!B:S,15,0)&amp;IF(lookups!$N$2-LEN(VLOOKUP(A840,SOURCE!B:S,15,0))&gt;=0,REPT(" ",lookups!$N$2-LEN(VLOOKUP(A840,SOURCE!B:S,15,0))),"")&amp;
TEXT(A840,"???0")&amp;IF(VLOOKUP(A840,SOURCE!B:S,16,0)="","","   "&amp;VLOOKUP(A840,SOURCE!B:S,16,0)
))))
)</f>
        <v>#define ITM_ASTERISK                 816</v>
      </c>
    </row>
    <row r="841" customFormat="false" ht="15.75" hidden="false" customHeight="false" outlineLevel="0" collapsed="false">
      <c r="A841" s="0" t="n">
        <f aca="false">C840</f>
        <v>817</v>
      </c>
      <c r="B841" s="0" t="str">
        <f aca="false">VLOOKUP(A841,SOURCE!B:S,15,0)</f>
        <v>ITM_PLUS</v>
      </c>
      <c r="C841" s="0" t="n">
        <f aca="false">IF(
ISNUMBER(INDEX(SOURCE!B:B,MATCH(A841,SOURCE!B:B,0)+1)),
  VALUE(INDEX(SOURCE!B:B,MATCH(A841,SOURCE!B:B,0)+1)),
  "")</f>
        <v>818</v>
      </c>
      <c r="D841" s="265" t="str">
        <f aca="false">IF(A841&lt;&gt;INT(A841),B841,
IF(A841&lt;0,VLOOKUP(A841,lookups!A$1:B$25,2,0),
IF(ISNA(B841),"",
IF(OR(ISBLANK(A841),ISNA(B841),B841=0),
"",
"#define "&amp;
VLOOKUP(A841,SOURCE!B:S,15,0)&amp;IF(lookups!$N$2-LEN(VLOOKUP(A841,SOURCE!B:S,15,0))&gt;=0,REPT(" ",lookups!$N$2-LEN(VLOOKUP(A841,SOURCE!B:S,15,0))),"")&amp;
TEXT(A841,"???0")&amp;IF(VLOOKUP(A841,SOURCE!B:S,16,0)="","","   "&amp;VLOOKUP(A841,SOURCE!B:S,16,0)
))))
)</f>
        <v>#define ITM_PLUS                     817</v>
      </c>
    </row>
    <row r="842" customFormat="false" ht="15.75" hidden="false" customHeight="false" outlineLevel="0" collapsed="false">
      <c r="A842" s="0" t="n">
        <f aca="false">C841</f>
        <v>818</v>
      </c>
      <c r="B842" s="0" t="str">
        <f aca="false">VLOOKUP(A842,SOURCE!B:S,15,0)</f>
        <v>ITM_COMMA</v>
      </c>
      <c r="C842" s="0" t="n">
        <f aca="false">IF(
ISNUMBER(INDEX(SOURCE!B:B,MATCH(A842,SOURCE!B:B,0)+1)),
  VALUE(INDEX(SOURCE!B:B,MATCH(A842,SOURCE!B:B,0)+1)),
  "")</f>
        <v>819</v>
      </c>
      <c r="D842" s="265" t="str">
        <f aca="false">IF(A842&lt;&gt;INT(A842),B842,
IF(A842&lt;0,VLOOKUP(A842,lookups!A$1:B$25,2,0),
IF(ISNA(B842),"",
IF(OR(ISBLANK(A842),ISNA(B842),B842=0),
"",
"#define "&amp;
VLOOKUP(A842,SOURCE!B:S,15,0)&amp;IF(lookups!$N$2-LEN(VLOOKUP(A842,SOURCE!B:S,15,0))&gt;=0,REPT(" ",lookups!$N$2-LEN(VLOOKUP(A842,SOURCE!B:S,15,0))),"")&amp;
TEXT(A842,"???0")&amp;IF(VLOOKUP(A842,SOURCE!B:S,16,0)="","","   "&amp;VLOOKUP(A842,SOURCE!B:S,16,0)
))))
)</f>
        <v>#define ITM_COMMA                    818</v>
      </c>
    </row>
    <row r="843" customFormat="false" ht="15.75" hidden="false" customHeight="false" outlineLevel="0" collapsed="false">
      <c r="A843" s="0" t="n">
        <f aca="false">C842</f>
        <v>819</v>
      </c>
      <c r="B843" s="0" t="str">
        <f aca="false">VLOOKUP(A843,SOURCE!B:S,15,0)</f>
        <v>ITM_MINUS</v>
      </c>
      <c r="C843" s="0" t="n">
        <f aca="false">IF(
ISNUMBER(INDEX(SOURCE!B:B,MATCH(A843,SOURCE!B:B,0)+1)),
  VALUE(INDEX(SOURCE!B:B,MATCH(A843,SOURCE!B:B,0)+1)),
  "")</f>
        <v>820</v>
      </c>
      <c r="D843" s="265" t="str">
        <f aca="false">IF(A843&lt;&gt;INT(A843),B843,
IF(A843&lt;0,VLOOKUP(A843,lookups!A$1:B$25,2,0),
IF(ISNA(B843),"",
IF(OR(ISBLANK(A843),ISNA(B843),B843=0),
"",
"#define "&amp;
VLOOKUP(A843,SOURCE!B:S,15,0)&amp;IF(lookups!$N$2-LEN(VLOOKUP(A843,SOURCE!B:S,15,0))&gt;=0,REPT(" ",lookups!$N$2-LEN(VLOOKUP(A843,SOURCE!B:S,15,0))),"")&amp;
TEXT(A843,"???0")&amp;IF(VLOOKUP(A843,SOURCE!B:S,16,0)="","","   "&amp;VLOOKUP(A843,SOURCE!B:S,16,0)
))))
)</f>
        <v>#define ITM_MINUS                    819</v>
      </c>
    </row>
    <row r="844" customFormat="false" ht="15.75" hidden="false" customHeight="false" outlineLevel="0" collapsed="false">
      <c r="A844" s="0" t="n">
        <f aca="false">C843</f>
        <v>820</v>
      </c>
      <c r="B844" s="0" t="str">
        <f aca="false">VLOOKUP(A844,SOURCE!B:S,15,0)</f>
        <v>ITM_PERIOD</v>
      </c>
      <c r="C844" s="0" t="n">
        <f aca="false">IF(
ISNUMBER(INDEX(SOURCE!B:B,MATCH(A844,SOURCE!B:B,0)+1)),
  VALUE(INDEX(SOURCE!B:B,MATCH(A844,SOURCE!B:B,0)+1)),
  "")</f>
        <v>821</v>
      </c>
      <c r="D844" s="265" t="str">
        <f aca="false">IF(A844&lt;&gt;INT(A844),B844,
IF(A844&lt;0,VLOOKUP(A844,lookups!A$1:B$25,2,0),
IF(ISNA(B844),"",
IF(OR(ISBLANK(A844),ISNA(B844),B844=0),
"",
"#define "&amp;
VLOOKUP(A844,SOURCE!B:S,15,0)&amp;IF(lookups!$N$2-LEN(VLOOKUP(A844,SOURCE!B:S,15,0))&gt;=0,REPT(" ",lookups!$N$2-LEN(VLOOKUP(A844,SOURCE!B:S,15,0))),"")&amp;
TEXT(A844,"???0")&amp;IF(VLOOKUP(A844,SOURCE!B:S,16,0)="","","   "&amp;VLOOKUP(A844,SOURCE!B:S,16,0)
))))
)</f>
        <v>#define ITM_PERIOD                   820</v>
      </c>
    </row>
    <row r="845" customFormat="false" ht="15.75" hidden="false" customHeight="false" outlineLevel="0" collapsed="false">
      <c r="A845" s="0" t="n">
        <f aca="false">C844</f>
        <v>821</v>
      </c>
      <c r="B845" s="0" t="str">
        <f aca="false">VLOOKUP(A845,SOURCE!B:S,15,0)</f>
        <v>ITM_SLASH</v>
      </c>
      <c r="C845" s="0" t="n">
        <f aca="false">IF(
ISNUMBER(INDEX(SOURCE!B:B,MATCH(A845,SOURCE!B:B,0)+1)),
  VALUE(INDEX(SOURCE!B:B,MATCH(A845,SOURCE!B:B,0)+1)),
  "")</f>
        <v>822</v>
      </c>
      <c r="D845" s="265" t="str">
        <f aca="false">IF(A845&lt;&gt;INT(A845),B845,
IF(A845&lt;0,VLOOKUP(A845,lookups!A$1:B$25,2,0),
IF(ISNA(B845),"",
IF(OR(ISBLANK(A845),ISNA(B845),B845=0),
"",
"#define "&amp;
VLOOKUP(A845,SOURCE!B:S,15,0)&amp;IF(lookups!$N$2-LEN(VLOOKUP(A845,SOURCE!B:S,15,0))&gt;=0,REPT(" ",lookups!$N$2-LEN(VLOOKUP(A845,SOURCE!B:S,15,0))),"")&amp;
TEXT(A845,"???0")&amp;IF(VLOOKUP(A845,SOURCE!B:S,16,0)="","","   "&amp;VLOOKUP(A845,SOURCE!B:S,16,0)
))))
)</f>
        <v>#define ITM_SLASH                    821</v>
      </c>
    </row>
    <row r="846" customFormat="false" ht="15.75" hidden="false" customHeight="false" outlineLevel="0" collapsed="false">
      <c r="A846" s="0" t="n">
        <f aca="false">C845</f>
        <v>822</v>
      </c>
      <c r="B846" s="0" t="str">
        <f aca="false">VLOOKUP(A846,SOURCE!B:S,15,0)</f>
        <v>ITM_COLON</v>
      </c>
      <c r="C846" s="0" t="n">
        <f aca="false">IF(
ISNUMBER(INDEX(SOURCE!B:B,MATCH(A846,SOURCE!B:B,0)+1)),
  VALUE(INDEX(SOURCE!B:B,MATCH(A846,SOURCE!B:B,0)+1)),
  "")</f>
        <v>823</v>
      </c>
      <c r="D846" s="265" t="str">
        <f aca="false">IF(A846&lt;&gt;INT(A846),B846,
IF(A846&lt;0,VLOOKUP(A846,lookups!A$1:B$25,2,0),
IF(ISNA(B846),"",
IF(OR(ISBLANK(A846),ISNA(B846),B846=0),
"",
"#define "&amp;
VLOOKUP(A846,SOURCE!B:S,15,0)&amp;IF(lookups!$N$2-LEN(VLOOKUP(A846,SOURCE!B:S,15,0))&gt;=0,REPT(" ",lookups!$N$2-LEN(VLOOKUP(A846,SOURCE!B:S,15,0))),"")&amp;
TEXT(A846,"???0")&amp;IF(VLOOKUP(A846,SOURCE!B:S,16,0)="","","   "&amp;VLOOKUP(A846,SOURCE!B:S,16,0)
))))
)</f>
        <v>#define ITM_COLON                    822</v>
      </c>
    </row>
    <row r="847" customFormat="false" ht="15.75" hidden="false" customHeight="false" outlineLevel="0" collapsed="false">
      <c r="A847" s="0" t="n">
        <f aca="false">C846</f>
        <v>823</v>
      </c>
      <c r="B847" s="0" t="str">
        <f aca="false">VLOOKUP(A847,SOURCE!B:S,15,0)</f>
        <v>ITM_SEMICOLON</v>
      </c>
      <c r="C847" s="0" t="n">
        <f aca="false">IF(
ISNUMBER(INDEX(SOURCE!B:B,MATCH(A847,SOURCE!B:B,0)+1)),
  VALUE(INDEX(SOURCE!B:B,MATCH(A847,SOURCE!B:B,0)+1)),
  "")</f>
        <v>824</v>
      </c>
      <c r="D847" s="265" t="str">
        <f aca="false">IF(A847&lt;&gt;INT(A847),B847,
IF(A847&lt;0,VLOOKUP(A847,lookups!A$1:B$25,2,0),
IF(ISNA(B847),"",
IF(OR(ISBLANK(A847),ISNA(B847),B847=0),
"",
"#define "&amp;
VLOOKUP(A847,SOURCE!B:S,15,0)&amp;IF(lookups!$N$2-LEN(VLOOKUP(A847,SOURCE!B:S,15,0))&gt;=0,REPT(" ",lookups!$N$2-LEN(VLOOKUP(A847,SOURCE!B:S,15,0))),"")&amp;
TEXT(A847,"???0")&amp;IF(VLOOKUP(A847,SOURCE!B:S,16,0)="","","   "&amp;VLOOKUP(A847,SOURCE!B:S,16,0)
))))
)</f>
        <v>#define ITM_SEMICOLON                823</v>
      </c>
    </row>
    <row r="848" customFormat="false" ht="15.75" hidden="false" customHeight="false" outlineLevel="0" collapsed="false">
      <c r="A848" s="0" t="n">
        <f aca="false">C847</f>
        <v>824</v>
      </c>
      <c r="B848" s="0" t="str">
        <f aca="false">VLOOKUP(A848,SOURCE!B:S,15,0)</f>
        <v>ITM_LESS_THAN</v>
      </c>
      <c r="C848" s="0" t="n">
        <f aca="false">IF(
ISNUMBER(INDEX(SOURCE!B:B,MATCH(A848,SOURCE!B:B,0)+1)),
  VALUE(INDEX(SOURCE!B:B,MATCH(A848,SOURCE!B:B,0)+1)),
  "")</f>
        <v>825</v>
      </c>
      <c r="D848" s="265" t="str">
        <f aca="false">IF(A848&lt;&gt;INT(A848),B848,
IF(A848&lt;0,VLOOKUP(A848,lookups!A$1:B$25,2,0),
IF(ISNA(B848),"",
IF(OR(ISBLANK(A848),ISNA(B848),B848=0),
"",
"#define "&amp;
VLOOKUP(A848,SOURCE!B:S,15,0)&amp;IF(lookups!$N$2-LEN(VLOOKUP(A848,SOURCE!B:S,15,0))&gt;=0,REPT(" ",lookups!$N$2-LEN(VLOOKUP(A848,SOURCE!B:S,15,0))),"")&amp;
TEXT(A848,"???0")&amp;IF(VLOOKUP(A848,SOURCE!B:S,16,0)="","","   "&amp;VLOOKUP(A848,SOURCE!B:S,16,0)
))))
)</f>
        <v>#define ITM_LESS_THAN                824</v>
      </c>
    </row>
    <row r="849" customFormat="false" ht="15.75" hidden="false" customHeight="false" outlineLevel="0" collapsed="false">
      <c r="A849" s="0" t="n">
        <f aca="false">C848</f>
        <v>825</v>
      </c>
      <c r="B849" s="0" t="str">
        <f aca="false">VLOOKUP(A849,SOURCE!B:S,15,0)</f>
        <v>ITM_EQUAL</v>
      </c>
      <c r="C849" s="0" t="n">
        <f aca="false">IF(
ISNUMBER(INDEX(SOURCE!B:B,MATCH(A849,SOURCE!B:B,0)+1)),
  VALUE(INDEX(SOURCE!B:B,MATCH(A849,SOURCE!B:B,0)+1)),
  "")</f>
        <v>826</v>
      </c>
      <c r="D849" s="265" t="str">
        <f aca="false">IF(A849&lt;&gt;INT(A849),B849,
IF(A849&lt;0,VLOOKUP(A849,lookups!A$1:B$25,2,0),
IF(ISNA(B849),"",
IF(OR(ISBLANK(A849),ISNA(B849),B849=0),
"",
"#define "&amp;
VLOOKUP(A849,SOURCE!B:S,15,0)&amp;IF(lookups!$N$2-LEN(VLOOKUP(A849,SOURCE!B:S,15,0))&gt;=0,REPT(" ",lookups!$N$2-LEN(VLOOKUP(A849,SOURCE!B:S,15,0))),"")&amp;
TEXT(A849,"???0")&amp;IF(VLOOKUP(A849,SOURCE!B:S,16,0)="","","   "&amp;VLOOKUP(A849,SOURCE!B:S,16,0)
))))
)</f>
        <v>#define ITM_EQUAL                    825</v>
      </c>
    </row>
    <row r="850" customFormat="false" ht="15.75" hidden="false" customHeight="false" outlineLevel="0" collapsed="false">
      <c r="A850" s="0" t="n">
        <f aca="false">C849</f>
        <v>826</v>
      </c>
      <c r="B850" s="0" t="str">
        <f aca="false">VLOOKUP(A850,SOURCE!B:S,15,0)</f>
        <v>ITM_GREATER_THAN</v>
      </c>
      <c r="C850" s="0" t="n">
        <f aca="false">IF(
ISNUMBER(INDEX(SOURCE!B:B,MATCH(A850,SOURCE!B:B,0)+1)),
  VALUE(INDEX(SOURCE!B:B,MATCH(A850,SOURCE!B:B,0)+1)),
  "")</f>
        <v>827</v>
      </c>
      <c r="D850" s="265" t="str">
        <f aca="false">IF(A850&lt;&gt;INT(A850),B850,
IF(A850&lt;0,VLOOKUP(A850,lookups!A$1:B$25,2,0),
IF(ISNA(B850),"",
IF(OR(ISBLANK(A850),ISNA(B850),B850=0),
"",
"#define "&amp;
VLOOKUP(A850,SOURCE!B:S,15,0)&amp;IF(lookups!$N$2-LEN(VLOOKUP(A850,SOURCE!B:S,15,0))&gt;=0,REPT(" ",lookups!$N$2-LEN(VLOOKUP(A850,SOURCE!B:S,15,0))),"")&amp;
TEXT(A850,"???0")&amp;IF(VLOOKUP(A850,SOURCE!B:S,16,0)="","","   "&amp;VLOOKUP(A850,SOURCE!B:S,16,0)
))))
)</f>
        <v>#define ITM_GREATER_THAN             826</v>
      </c>
    </row>
    <row r="851" customFormat="false" ht="15.75" hidden="false" customHeight="false" outlineLevel="0" collapsed="false">
      <c r="A851" s="0" t="n">
        <f aca="false">C850</f>
        <v>827</v>
      </c>
      <c r="B851" s="0" t="str">
        <f aca="false">VLOOKUP(A851,SOURCE!B:S,15,0)</f>
        <v>ITM_QUESTION_MARK</v>
      </c>
      <c r="C851" s="0" t="n">
        <f aca="false">IF(
ISNUMBER(INDEX(SOURCE!B:B,MATCH(A851,SOURCE!B:B,0)+1)),
  VALUE(INDEX(SOURCE!B:B,MATCH(A851,SOURCE!B:B,0)+1)),
  "")</f>
        <v>828</v>
      </c>
      <c r="D851" s="265" t="str">
        <f aca="false">IF(A851&lt;&gt;INT(A851),B851,
IF(A851&lt;0,VLOOKUP(A851,lookups!A$1:B$25,2,0),
IF(ISNA(B851),"",
IF(OR(ISBLANK(A851),ISNA(B851),B851=0),
"",
"#define "&amp;
VLOOKUP(A851,SOURCE!B:S,15,0)&amp;IF(lookups!$N$2-LEN(VLOOKUP(A851,SOURCE!B:S,15,0))&gt;=0,REPT(" ",lookups!$N$2-LEN(VLOOKUP(A851,SOURCE!B:S,15,0))),"")&amp;
TEXT(A851,"???0")&amp;IF(VLOOKUP(A851,SOURCE!B:S,16,0)="","","   "&amp;VLOOKUP(A851,SOURCE!B:S,16,0)
))))
)</f>
        <v>#define ITM_QUESTION_MARK            827</v>
      </c>
    </row>
    <row r="852" customFormat="false" ht="15.75" hidden="false" customHeight="false" outlineLevel="0" collapsed="false">
      <c r="A852" s="0" t="n">
        <f aca="false">C851</f>
        <v>828</v>
      </c>
      <c r="B852" s="0" t="str">
        <f aca="false">VLOOKUP(A852,SOURCE!B:S,15,0)</f>
        <v>ITM_AT</v>
      </c>
      <c r="C852" s="0" t="n">
        <f aca="false">IF(
ISNUMBER(INDEX(SOURCE!B:B,MATCH(A852,SOURCE!B:B,0)+1)),
  VALUE(INDEX(SOURCE!B:B,MATCH(A852,SOURCE!B:B,0)+1)),
  "")</f>
        <v>829</v>
      </c>
      <c r="D852" s="265" t="str">
        <f aca="false">IF(A852&lt;&gt;INT(A852),B852,
IF(A852&lt;0,VLOOKUP(A852,lookups!A$1:B$25,2,0),
IF(ISNA(B852),"",
IF(OR(ISBLANK(A852),ISNA(B852),B852=0),
"",
"#define "&amp;
VLOOKUP(A852,SOURCE!B:S,15,0)&amp;IF(lookups!$N$2-LEN(VLOOKUP(A852,SOURCE!B:S,15,0))&gt;=0,REPT(" ",lookups!$N$2-LEN(VLOOKUP(A852,SOURCE!B:S,15,0))),"")&amp;
TEXT(A852,"???0")&amp;IF(VLOOKUP(A852,SOURCE!B:S,16,0)="","","   "&amp;VLOOKUP(A852,SOURCE!B:S,16,0)
))))
)</f>
        <v>#define ITM_AT                       828</v>
      </c>
    </row>
    <row r="853" customFormat="false" ht="15.75" hidden="false" customHeight="false" outlineLevel="0" collapsed="false">
      <c r="A853" s="0" t="n">
        <f aca="false">C852</f>
        <v>829</v>
      </c>
      <c r="B853" s="0" t="str">
        <f aca="false">VLOOKUP(A853,SOURCE!B:S,15,0)</f>
        <v>ITM_LEFT_SQUARE_BRACKET</v>
      </c>
      <c r="C853" s="0" t="n">
        <f aca="false">IF(
ISNUMBER(INDEX(SOURCE!B:B,MATCH(A853,SOURCE!B:B,0)+1)),
  VALUE(INDEX(SOURCE!B:B,MATCH(A853,SOURCE!B:B,0)+1)),
  "")</f>
        <v>830</v>
      </c>
      <c r="D853" s="265" t="str">
        <f aca="false">IF(A853&lt;&gt;INT(A853),B853,
IF(A853&lt;0,VLOOKUP(A853,lookups!A$1:B$25,2,0),
IF(ISNA(B853),"",
IF(OR(ISBLANK(A853),ISNA(B853),B853=0),
"",
"#define "&amp;
VLOOKUP(A853,SOURCE!B:S,15,0)&amp;IF(lookups!$N$2-LEN(VLOOKUP(A853,SOURCE!B:S,15,0))&gt;=0,REPT(" ",lookups!$N$2-LEN(VLOOKUP(A853,SOURCE!B:S,15,0))),"")&amp;
TEXT(A853,"???0")&amp;IF(VLOOKUP(A853,SOURCE!B:S,16,0)="","","   "&amp;VLOOKUP(A853,SOURCE!B:S,16,0)
))))
)</f>
        <v>#define ITM_LEFT_SQUARE_BRACKET      829</v>
      </c>
    </row>
    <row r="854" customFormat="false" ht="15.75" hidden="false" customHeight="false" outlineLevel="0" collapsed="false">
      <c r="A854" s="0" t="n">
        <f aca="false">C853</f>
        <v>830</v>
      </c>
      <c r="B854" s="0" t="str">
        <f aca="false">VLOOKUP(A854,SOURCE!B:S,15,0)</f>
        <v>ITM_BACK_SLASH</v>
      </c>
      <c r="C854" s="0" t="n">
        <f aca="false">IF(
ISNUMBER(INDEX(SOURCE!B:B,MATCH(A854,SOURCE!B:B,0)+1)),
  VALUE(INDEX(SOURCE!B:B,MATCH(A854,SOURCE!B:B,0)+1)),
  "")</f>
        <v>831</v>
      </c>
      <c r="D854" s="265" t="str">
        <f aca="false">IF(A854&lt;&gt;INT(A854),B854,
IF(A854&lt;0,VLOOKUP(A854,lookups!A$1:B$25,2,0),
IF(ISNA(B854),"",
IF(OR(ISBLANK(A854),ISNA(B854),B854=0),
"",
"#define "&amp;
VLOOKUP(A854,SOURCE!B:S,15,0)&amp;IF(lookups!$N$2-LEN(VLOOKUP(A854,SOURCE!B:S,15,0))&gt;=0,REPT(" ",lookups!$N$2-LEN(VLOOKUP(A854,SOURCE!B:S,15,0))),"")&amp;
TEXT(A854,"???0")&amp;IF(VLOOKUP(A854,SOURCE!B:S,16,0)="","","   "&amp;VLOOKUP(A854,SOURCE!B:S,16,0)
))))
)</f>
        <v>#define ITM_BACK_SLASH               830</v>
      </c>
    </row>
    <row r="855" customFormat="false" ht="15.75" hidden="false" customHeight="false" outlineLevel="0" collapsed="false">
      <c r="A855" s="0" t="n">
        <f aca="false">C854</f>
        <v>831</v>
      </c>
      <c r="B855" s="0" t="str">
        <f aca="false">VLOOKUP(A855,SOURCE!B:S,15,0)</f>
        <v>ITM_RIGHT_SQUARE_BRACKET</v>
      </c>
      <c r="C855" s="0" t="n">
        <f aca="false">IF(
ISNUMBER(INDEX(SOURCE!B:B,MATCH(A855,SOURCE!B:B,0)+1)),
  VALUE(INDEX(SOURCE!B:B,MATCH(A855,SOURCE!B:B,0)+1)),
  "")</f>
        <v>832</v>
      </c>
      <c r="D855" s="265" t="str">
        <f aca="false">IF(A855&lt;&gt;INT(A855),B855,
IF(A855&lt;0,VLOOKUP(A855,lookups!A$1:B$25,2,0),
IF(ISNA(B855),"",
IF(OR(ISBLANK(A855),ISNA(B855),B855=0),
"",
"#define "&amp;
VLOOKUP(A855,SOURCE!B:S,15,0)&amp;IF(lookups!$N$2-LEN(VLOOKUP(A855,SOURCE!B:S,15,0))&gt;=0,REPT(" ",lookups!$N$2-LEN(VLOOKUP(A855,SOURCE!B:S,15,0))),"")&amp;
TEXT(A855,"???0")&amp;IF(VLOOKUP(A855,SOURCE!B:S,16,0)="","","   "&amp;VLOOKUP(A855,SOURCE!B:S,16,0)
))))
)</f>
        <v>#define ITM_RIGHT_SQUARE_BRACKET     831</v>
      </c>
    </row>
    <row r="856" customFormat="false" ht="15.75" hidden="false" customHeight="false" outlineLevel="0" collapsed="false">
      <c r="A856" s="0" t="n">
        <f aca="false">C855</f>
        <v>832</v>
      </c>
      <c r="B856" s="0" t="str">
        <f aca="false">VLOOKUP(A856,SOURCE!B:S,15,0)</f>
        <v>ITM_CIRCUMFLEX</v>
      </c>
      <c r="C856" s="0" t="n">
        <f aca="false">IF(
ISNUMBER(INDEX(SOURCE!B:B,MATCH(A856,SOURCE!B:B,0)+1)),
  VALUE(INDEX(SOURCE!B:B,MATCH(A856,SOURCE!B:B,0)+1)),
  "")</f>
        <v>833</v>
      </c>
      <c r="D856" s="265" t="str">
        <f aca="false">IF(A856&lt;&gt;INT(A856),B856,
IF(A856&lt;0,VLOOKUP(A856,lookups!A$1:B$25,2,0),
IF(ISNA(B856),"",
IF(OR(ISBLANK(A856),ISNA(B856),B856=0),
"",
"#define "&amp;
VLOOKUP(A856,SOURCE!B:S,15,0)&amp;IF(lookups!$N$2-LEN(VLOOKUP(A856,SOURCE!B:S,15,0))&gt;=0,REPT(" ",lookups!$N$2-LEN(VLOOKUP(A856,SOURCE!B:S,15,0))),"")&amp;
TEXT(A856,"???0")&amp;IF(VLOOKUP(A856,SOURCE!B:S,16,0)="","","   "&amp;VLOOKUP(A856,SOURCE!B:S,16,0)
))))
)</f>
        <v>#define ITM_CIRCUMFLEX               832</v>
      </c>
    </row>
    <row r="857" customFormat="false" ht="15.75" hidden="false" customHeight="false" outlineLevel="0" collapsed="false">
      <c r="A857" s="0" t="n">
        <f aca="false">C856</f>
        <v>833</v>
      </c>
      <c r="B857" s="0" t="str">
        <f aca="false">VLOOKUP(A857,SOURCE!B:S,15,0)</f>
        <v>ITM_UNDERSCORE</v>
      </c>
      <c r="C857" s="0" t="n">
        <f aca="false">IF(
ISNUMBER(INDEX(SOURCE!B:B,MATCH(A857,SOURCE!B:B,0)+1)),
  VALUE(INDEX(SOURCE!B:B,MATCH(A857,SOURCE!B:B,0)+1)),
  "")</f>
        <v>834</v>
      </c>
      <c r="D857" s="265" t="str">
        <f aca="false">IF(A857&lt;&gt;INT(A857),B857,
IF(A857&lt;0,VLOOKUP(A857,lookups!A$1:B$25,2,0),
IF(ISNA(B857),"",
IF(OR(ISBLANK(A857),ISNA(B857),B857=0),
"",
"#define "&amp;
VLOOKUP(A857,SOURCE!B:S,15,0)&amp;IF(lookups!$N$2-LEN(VLOOKUP(A857,SOURCE!B:S,15,0))&gt;=0,REPT(" ",lookups!$N$2-LEN(VLOOKUP(A857,SOURCE!B:S,15,0))),"")&amp;
TEXT(A857,"???0")&amp;IF(VLOOKUP(A857,SOURCE!B:S,16,0)="","","   "&amp;VLOOKUP(A857,SOURCE!B:S,16,0)
))))
)</f>
        <v>#define ITM_UNDERSCORE               833</v>
      </c>
    </row>
    <row r="858" customFormat="false" ht="15.75" hidden="false" customHeight="false" outlineLevel="0" collapsed="false">
      <c r="A858" s="0" t="n">
        <f aca="false">C857</f>
        <v>834</v>
      </c>
      <c r="B858" s="0" t="str">
        <f aca="false">VLOOKUP(A858,SOURCE!B:S,15,0)</f>
        <v>ITM_LEFT_CURLY_BRACKET</v>
      </c>
      <c r="C858" s="0" t="n">
        <f aca="false">IF(
ISNUMBER(INDEX(SOURCE!B:B,MATCH(A858,SOURCE!B:B,0)+1)),
  VALUE(INDEX(SOURCE!B:B,MATCH(A858,SOURCE!B:B,0)+1)),
  "")</f>
        <v>835</v>
      </c>
      <c r="D858" s="265" t="str">
        <f aca="false">IF(A858&lt;&gt;INT(A858),B858,
IF(A858&lt;0,VLOOKUP(A858,lookups!A$1:B$25,2,0),
IF(ISNA(B858),"",
IF(OR(ISBLANK(A858),ISNA(B858),B858=0),
"",
"#define "&amp;
VLOOKUP(A858,SOURCE!B:S,15,0)&amp;IF(lookups!$N$2-LEN(VLOOKUP(A858,SOURCE!B:S,15,0))&gt;=0,REPT(" ",lookups!$N$2-LEN(VLOOKUP(A858,SOURCE!B:S,15,0))),"")&amp;
TEXT(A858,"???0")&amp;IF(VLOOKUP(A858,SOURCE!B:S,16,0)="","","   "&amp;VLOOKUP(A858,SOURCE!B:S,16,0)
))))
)</f>
        <v>#define ITM_LEFT_CURLY_BRACKET       834</v>
      </c>
    </row>
    <row r="859" customFormat="false" ht="15.75" hidden="false" customHeight="false" outlineLevel="0" collapsed="false">
      <c r="A859" s="0" t="n">
        <f aca="false">C858</f>
        <v>835</v>
      </c>
      <c r="B859" s="0" t="str">
        <f aca="false">VLOOKUP(A859,SOURCE!B:S,15,0)</f>
        <v>ITM_PIPE</v>
      </c>
      <c r="C859" s="0" t="n">
        <f aca="false">IF(
ISNUMBER(INDEX(SOURCE!B:B,MATCH(A859,SOURCE!B:B,0)+1)),
  VALUE(INDEX(SOURCE!B:B,MATCH(A859,SOURCE!B:B,0)+1)),
  "")</f>
        <v>836</v>
      </c>
      <c r="D859" s="265" t="str">
        <f aca="false">IF(A859&lt;&gt;INT(A859),B859,
IF(A859&lt;0,VLOOKUP(A859,lookups!A$1:B$25,2,0),
IF(ISNA(B859),"",
IF(OR(ISBLANK(A859),ISNA(B859),B859=0),
"",
"#define "&amp;
VLOOKUP(A859,SOURCE!B:S,15,0)&amp;IF(lookups!$N$2-LEN(VLOOKUP(A859,SOURCE!B:S,15,0))&gt;=0,REPT(" ",lookups!$N$2-LEN(VLOOKUP(A859,SOURCE!B:S,15,0))),"")&amp;
TEXT(A859,"???0")&amp;IF(VLOOKUP(A859,SOURCE!B:S,16,0)="","","   "&amp;VLOOKUP(A859,SOURCE!B:S,16,0)
))))
)</f>
        <v>#define ITM_PIPE                     835</v>
      </c>
    </row>
    <row r="860" customFormat="false" ht="15.75" hidden="false" customHeight="false" outlineLevel="0" collapsed="false">
      <c r="A860" s="0" t="n">
        <f aca="false">C859</f>
        <v>836</v>
      </c>
      <c r="B860" s="0" t="str">
        <f aca="false">VLOOKUP(A860,SOURCE!B:S,15,0)</f>
        <v>ITM_RIGHT_CURLY_BRACKET</v>
      </c>
      <c r="C860" s="0" t="n">
        <f aca="false">IF(
ISNUMBER(INDEX(SOURCE!B:B,MATCH(A860,SOURCE!B:B,0)+1)),
  VALUE(INDEX(SOURCE!B:B,MATCH(A860,SOURCE!B:B,0)+1)),
  "")</f>
        <v>837</v>
      </c>
      <c r="D860" s="265" t="str">
        <f aca="false">IF(A860&lt;&gt;INT(A860),B860,
IF(A860&lt;0,VLOOKUP(A860,lookups!A$1:B$25,2,0),
IF(ISNA(B860),"",
IF(OR(ISBLANK(A860),ISNA(B860),B860=0),
"",
"#define "&amp;
VLOOKUP(A860,SOURCE!B:S,15,0)&amp;IF(lookups!$N$2-LEN(VLOOKUP(A860,SOURCE!B:S,15,0))&gt;=0,REPT(" ",lookups!$N$2-LEN(VLOOKUP(A860,SOURCE!B:S,15,0))),"")&amp;
TEXT(A860,"???0")&amp;IF(VLOOKUP(A860,SOURCE!B:S,16,0)="","","   "&amp;VLOOKUP(A860,SOURCE!B:S,16,0)
))))
)</f>
        <v>#define ITM_RIGHT_CURLY_BRACKET      836</v>
      </c>
    </row>
    <row r="861" customFormat="false" ht="15.75" hidden="false" customHeight="false" outlineLevel="0" collapsed="false">
      <c r="A861" s="0" t="n">
        <f aca="false">C860</f>
        <v>837</v>
      </c>
      <c r="B861" s="0" t="str">
        <f aca="false">VLOOKUP(A861,SOURCE!B:S,15,0)</f>
        <v>ITM_TILDE</v>
      </c>
      <c r="C861" s="0" t="n">
        <f aca="false">IF(
ISNUMBER(INDEX(SOURCE!B:B,MATCH(A861,SOURCE!B:B,0)+1)),
  VALUE(INDEX(SOURCE!B:B,MATCH(A861,SOURCE!B:B,0)+1)),
  "")</f>
        <v>838</v>
      </c>
      <c r="D861" s="265" t="str">
        <f aca="false">IF(A861&lt;&gt;INT(A861),B861,
IF(A861&lt;0,VLOOKUP(A861,lookups!A$1:B$25,2,0),
IF(ISNA(B861),"",
IF(OR(ISBLANK(A861),ISNA(B861),B861=0),
"",
"#define "&amp;
VLOOKUP(A861,SOURCE!B:S,15,0)&amp;IF(lookups!$N$2-LEN(VLOOKUP(A861,SOURCE!B:S,15,0))&gt;=0,REPT(" ",lookups!$N$2-LEN(VLOOKUP(A861,SOURCE!B:S,15,0))),"")&amp;
TEXT(A861,"???0")&amp;IF(VLOOKUP(A861,SOURCE!B:S,16,0)="","","   "&amp;VLOOKUP(A861,SOURCE!B:S,16,0)
))))
)</f>
        <v>#define ITM_TILDE                    837</v>
      </c>
    </row>
    <row r="862" customFormat="false" ht="15.75" hidden="false" customHeight="false" outlineLevel="0" collapsed="false">
      <c r="A862" s="0" t="n">
        <f aca="false">C861</f>
        <v>838</v>
      </c>
      <c r="B862" s="0" t="str">
        <f aca="false">VLOOKUP(A862,SOURCE!B:S,15,0)</f>
        <v>ITM_INVERTED_EXCLAMATION_MARK</v>
      </c>
      <c r="C862" s="0" t="n">
        <f aca="false">IF(
ISNUMBER(INDEX(SOURCE!B:B,MATCH(A862,SOURCE!B:B,0)+1)),
  VALUE(INDEX(SOURCE!B:B,MATCH(A862,SOURCE!B:B,0)+1)),
  "")</f>
        <v>839</v>
      </c>
      <c r="D862" s="265" t="str">
        <f aca="false">IF(A862&lt;&gt;INT(A862),B862,
IF(A862&lt;0,VLOOKUP(A862,lookups!A$1:B$25,2,0),
IF(ISNA(B862),"",
IF(OR(ISBLANK(A862),ISNA(B862),B862=0),
"",
"#define "&amp;
VLOOKUP(A862,SOURCE!B:S,15,0)&amp;IF(lookups!$N$2-LEN(VLOOKUP(A862,SOURCE!B:S,15,0))&gt;=0,REPT(" ",lookups!$N$2-LEN(VLOOKUP(A862,SOURCE!B:S,15,0))),"")&amp;
TEXT(A862,"???0")&amp;IF(VLOOKUP(A862,SOURCE!B:S,16,0)="","","   "&amp;VLOOKUP(A862,SOURCE!B:S,16,0)
))))
)</f>
        <v>#define ITM_INVERTED_EXCLAMATION_MARK 838</v>
      </c>
    </row>
    <row r="863" customFormat="false" ht="15.75" hidden="false" customHeight="false" outlineLevel="0" collapsed="false">
      <c r="A863" s="0" t="n">
        <f aca="false">C862</f>
        <v>839</v>
      </c>
      <c r="B863" s="0" t="str">
        <f aca="false">VLOOKUP(A863,SOURCE!B:S,15,0)</f>
        <v>ITM_CENT</v>
      </c>
      <c r="C863" s="0" t="n">
        <f aca="false">IF(
ISNUMBER(INDEX(SOURCE!B:B,MATCH(A863,SOURCE!B:B,0)+1)),
  VALUE(INDEX(SOURCE!B:B,MATCH(A863,SOURCE!B:B,0)+1)),
  "")</f>
        <v>840</v>
      </c>
      <c r="D863" s="265" t="str">
        <f aca="false">IF(A863&lt;&gt;INT(A863),B863,
IF(A863&lt;0,VLOOKUP(A863,lookups!A$1:B$25,2,0),
IF(ISNA(B863),"",
IF(OR(ISBLANK(A863),ISNA(B863),B863=0),
"",
"#define "&amp;
VLOOKUP(A863,SOURCE!B:S,15,0)&amp;IF(lookups!$N$2-LEN(VLOOKUP(A863,SOURCE!B:S,15,0))&gt;=0,REPT(" ",lookups!$N$2-LEN(VLOOKUP(A863,SOURCE!B:S,15,0))),"")&amp;
TEXT(A863,"???0")&amp;IF(VLOOKUP(A863,SOURCE!B:S,16,0)="","","   "&amp;VLOOKUP(A863,SOURCE!B:S,16,0)
))))
)</f>
        <v>#define ITM_CENT                     839</v>
      </c>
    </row>
    <row r="864" customFormat="false" ht="15.75" hidden="false" customHeight="false" outlineLevel="0" collapsed="false">
      <c r="A864" s="0" t="n">
        <f aca="false">C863</f>
        <v>840</v>
      </c>
      <c r="B864" s="0" t="str">
        <f aca="false">VLOOKUP(A864,SOURCE!B:S,15,0)</f>
        <v>ITM_POUND</v>
      </c>
      <c r="C864" s="0" t="n">
        <f aca="false">IF(
ISNUMBER(INDEX(SOURCE!B:B,MATCH(A864,SOURCE!B:B,0)+1)),
  VALUE(INDEX(SOURCE!B:B,MATCH(A864,SOURCE!B:B,0)+1)),
  "")</f>
        <v>841</v>
      </c>
      <c r="D864" s="265" t="str">
        <f aca="false">IF(A864&lt;&gt;INT(A864),B864,
IF(A864&lt;0,VLOOKUP(A864,lookups!A$1:B$25,2,0),
IF(ISNA(B864),"",
IF(OR(ISBLANK(A864),ISNA(B864),B864=0),
"",
"#define "&amp;
VLOOKUP(A864,SOURCE!B:S,15,0)&amp;IF(lookups!$N$2-LEN(VLOOKUP(A864,SOURCE!B:S,15,0))&gt;=0,REPT(" ",lookups!$N$2-LEN(VLOOKUP(A864,SOURCE!B:S,15,0))),"")&amp;
TEXT(A864,"???0")&amp;IF(VLOOKUP(A864,SOURCE!B:S,16,0)="","","   "&amp;VLOOKUP(A864,SOURCE!B:S,16,0)
))))
)</f>
        <v>#define ITM_POUND                    840</v>
      </c>
    </row>
    <row r="865" customFormat="false" ht="15.75" hidden="false" customHeight="false" outlineLevel="0" collapsed="false">
      <c r="A865" s="0" t="n">
        <f aca="false">C864</f>
        <v>841</v>
      </c>
      <c r="B865" s="0" t="str">
        <f aca="false">VLOOKUP(A865,SOURCE!B:S,15,0)</f>
        <v>ITM_YEN</v>
      </c>
      <c r="C865" s="0" t="n">
        <f aca="false">IF(
ISNUMBER(INDEX(SOURCE!B:B,MATCH(A865,SOURCE!B:B,0)+1)),
  VALUE(INDEX(SOURCE!B:B,MATCH(A865,SOURCE!B:B,0)+1)),
  "")</f>
        <v>842</v>
      </c>
      <c r="D865" s="265" t="str">
        <f aca="false">IF(A865&lt;&gt;INT(A865),B865,
IF(A865&lt;0,VLOOKUP(A865,lookups!A$1:B$25,2,0),
IF(ISNA(B865),"",
IF(OR(ISBLANK(A865),ISNA(B865),B865=0),
"",
"#define "&amp;
VLOOKUP(A865,SOURCE!B:S,15,0)&amp;IF(lookups!$N$2-LEN(VLOOKUP(A865,SOURCE!B:S,15,0))&gt;=0,REPT(" ",lookups!$N$2-LEN(VLOOKUP(A865,SOURCE!B:S,15,0))),"")&amp;
TEXT(A865,"???0")&amp;IF(VLOOKUP(A865,SOURCE!B:S,16,0)="","","   "&amp;VLOOKUP(A865,SOURCE!B:S,16,0)
))))
)</f>
        <v>#define ITM_YEN                      841</v>
      </c>
    </row>
    <row r="866" customFormat="false" ht="15.75" hidden="false" customHeight="false" outlineLevel="0" collapsed="false">
      <c r="A866" s="0" t="n">
        <f aca="false">C865</f>
        <v>842</v>
      </c>
      <c r="B866" s="0" t="str">
        <f aca="false">VLOOKUP(A866,SOURCE!B:S,15,0)</f>
        <v>ITM_SECTION</v>
      </c>
      <c r="C866" s="0" t="n">
        <f aca="false">IF(
ISNUMBER(INDEX(SOURCE!B:B,MATCH(A866,SOURCE!B:B,0)+1)),
  VALUE(INDEX(SOURCE!B:B,MATCH(A866,SOURCE!B:B,0)+1)),
  "")</f>
        <v>843</v>
      </c>
      <c r="D866" s="265" t="str">
        <f aca="false">IF(A866&lt;&gt;INT(A866),B866,
IF(A866&lt;0,VLOOKUP(A866,lookups!A$1:B$25,2,0),
IF(ISNA(B866),"",
IF(OR(ISBLANK(A866),ISNA(B866),B866=0),
"",
"#define "&amp;
VLOOKUP(A866,SOURCE!B:S,15,0)&amp;IF(lookups!$N$2-LEN(VLOOKUP(A866,SOURCE!B:S,15,0))&gt;=0,REPT(" ",lookups!$N$2-LEN(VLOOKUP(A866,SOURCE!B:S,15,0))),"")&amp;
TEXT(A866,"???0")&amp;IF(VLOOKUP(A866,SOURCE!B:S,16,0)="","","   "&amp;VLOOKUP(A866,SOURCE!B:S,16,0)
))))
)</f>
        <v>#define ITM_SECTION                  842</v>
      </c>
    </row>
    <row r="867" customFormat="false" ht="15.75" hidden="false" customHeight="false" outlineLevel="0" collapsed="false">
      <c r="A867" s="0" t="n">
        <f aca="false">C866</f>
        <v>843</v>
      </c>
      <c r="B867" s="0" t="str">
        <f aca="false">VLOOKUP(A867,SOURCE!B:S,15,0)</f>
        <v>ITM_OVERFLOW_CARRY</v>
      </c>
      <c r="C867" s="0" t="n">
        <f aca="false">IF(
ISNUMBER(INDEX(SOURCE!B:B,MATCH(A867,SOURCE!B:B,0)+1)),
  VALUE(INDEX(SOURCE!B:B,MATCH(A867,SOURCE!B:B,0)+1)),
  "")</f>
        <v>844</v>
      </c>
      <c r="D867" s="265" t="str">
        <f aca="false">IF(A867&lt;&gt;INT(A867),B867,
IF(A867&lt;0,VLOOKUP(A867,lookups!A$1:B$25,2,0),
IF(ISNA(B867),"",
IF(OR(ISBLANK(A867),ISNA(B867),B867=0),
"",
"#define "&amp;
VLOOKUP(A867,SOURCE!B:S,15,0)&amp;IF(lookups!$N$2-LEN(VLOOKUP(A867,SOURCE!B:S,15,0))&gt;=0,REPT(" ",lookups!$N$2-LEN(VLOOKUP(A867,SOURCE!B:S,15,0))),"")&amp;
TEXT(A867,"???0")&amp;IF(VLOOKUP(A867,SOURCE!B:S,16,0)="","","   "&amp;VLOOKUP(A867,SOURCE!B:S,16,0)
))))
)</f>
        <v>#define ITM_OVERFLOW_CARRY           843</v>
      </c>
    </row>
    <row r="868" customFormat="false" ht="15.75" hidden="false" customHeight="false" outlineLevel="0" collapsed="false">
      <c r="A868" s="0" t="n">
        <f aca="false">C867</f>
        <v>844</v>
      </c>
      <c r="B868" s="0" t="str">
        <f aca="false">VLOOKUP(A868,SOURCE!B:S,15,0)</f>
        <v>ITM_LEFT_DOUBLE_ANGLE</v>
      </c>
      <c r="C868" s="0" t="n">
        <f aca="false">IF(
ISNUMBER(INDEX(SOURCE!B:B,MATCH(A868,SOURCE!B:B,0)+1)),
  VALUE(INDEX(SOURCE!B:B,MATCH(A868,SOURCE!B:B,0)+1)),
  "")</f>
        <v>845</v>
      </c>
      <c r="D868" s="265" t="str">
        <f aca="false">IF(A868&lt;&gt;INT(A868),B868,
IF(A868&lt;0,VLOOKUP(A868,lookups!A$1:B$25,2,0),
IF(ISNA(B868),"",
IF(OR(ISBLANK(A868),ISNA(B868),B868=0),
"",
"#define "&amp;
VLOOKUP(A868,SOURCE!B:S,15,0)&amp;IF(lookups!$N$2-LEN(VLOOKUP(A868,SOURCE!B:S,15,0))&gt;=0,REPT(" ",lookups!$N$2-LEN(VLOOKUP(A868,SOURCE!B:S,15,0))),"")&amp;
TEXT(A868,"???0")&amp;IF(VLOOKUP(A868,SOURCE!B:S,16,0)="","","   "&amp;VLOOKUP(A868,SOURCE!B:S,16,0)
))))
)</f>
        <v>#define ITM_LEFT_DOUBLE_ANGLE        844</v>
      </c>
    </row>
    <row r="869" customFormat="false" ht="15.75" hidden="false" customHeight="false" outlineLevel="0" collapsed="false">
      <c r="A869" s="0" t="n">
        <f aca="false">C868</f>
        <v>845</v>
      </c>
      <c r="B869" s="0" t="str">
        <f aca="false">VLOOKUP(A869,SOURCE!B:S,15,0)</f>
        <v>ITM_NOT</v>
      </c>
      <c r="C869" s="0" t="n">
        <f aca="false">IF(
ISNUMBER(INDEX(SOURCE!B:B,MATCH(A869,SOURCE!B:B,0)+1)),
  VALUE(INDEX(SOURCE!B:B,MATCH(A869,SOURCE!B:B,0)+1)),
  "")</f>
        <v>846</v>
      </c>
      <c r="D869" s="265" t="str">
        <f aca="false">IF(A869&lt;&gt;INT(A869),B869,
IF(A869&lt;0,VLOOKUP(A869,lookups!A$1:B$25,2,0),
IF(ISNA(B869),"",
IF(OR(ISBLANK(A869),ISNA(B869),B869=0),
"",
"#define "&amp;
VLOOKUP(A869,SOURCE!B:S,15,0)&amp;IF(lookups!$N$2-LEN(VLOOKUP(A869,SOURCE!B:S,15,0))&gt;=0,REPT(" ",lookups!$N$2-LEN(VLOOKUP(A869,SOURCE!B:S,15,0))),"")&amp;
TEXT(A869,"???0")&amp;IF(VLOOKUP(A869,SOURCE!B:S,16,0)="","","   "&amp;VLOOKUP(A869,SOURCE!B:S,16,0)
))))
)</f>
        <v>#define ITM_NOT                      845</v>
      </c>
    </row>
    <row r="870" customFormat="false" ht="15.75" hidden="false" customHeight="false" outlineLevel="0" collapsed="false">
      <c r="A870" s="0" t="n">
        <f aca="false">C869</f>
        <v>846</v>
      </c>
      <c r="B870" s="0" t="str">
        <f aca="false">VLOOKUP(A870,SOURCE!B:S,15,0)</f>
        <v>ITM_DEGREE</v>
      </c>
      <c r="C870" s="0" t="n">
        <f aca="false">IF(
ISNUMBER(INDEX(SOURCE!B:B,MATCH(A870,SOURCE!B:B,0)+1)),
  VALUE(INDEX(SOURCE!B:B,MATCH(A870,SOURCE!B:B,0)+1)),
  "")</f>
        <v>847</v>
      </c>
      <c r="D870" s="265" t="str">
        <f aca="false">IF(A870&lt;&gt;INT(A870),B870,
IF(A870&lt;0,VLOOKUP(A870,lookups!A$1:B$25,2,0),
IF(ISNA(B870),"",
IF(OR(ISBLANK(A870),ISNA(B870),B870=0),
"",
"#define "&amp;
VLOOKUP(A870,SOURCE!B:S,15,0)&amp;IF(lookups!$N$2-LEN(VLOOKUP(A870,SOURCE!B:S,15,0))&gt;=0,REPT(" ",lookups!$N$2-LEN(VLOOKUP(A870,SOURCE!B:S,15,0))),"")&amp;
TEXT(A870,"???0")&amp;IF(VLOOKUP(A870,SOURCE!B:S,16,0)="","","   "&amp;VLOOKUP(A870,SOURCE!B:S,16,0)
))))
)</f>
        <v>#define ITM_DEGREE                   846</v>
      </c>
    </row>
    <row r="871" customFormat="false" ht="15.75" hidden="false" customHeight="false" outlineLevel="0" collapsed="false">
      <c r="A871" s="0" t="n">
        <f aca="false">C870</f>
        <v>847</v>
      </c>
      <c r="B871" s="0" t="str">
        <f aca="false">VLOOKUP(A871,SOURCE!B:S,15,0)</f>
        <v>ITM_PLUS_MINUS</v>
      </c>
      <c r="C871" s="0" t="n">
        <f aca="false">IF(
ISNUMBER(INDEX(SOURCE!B:B,MATCH(A871,SOURCE!B:B,0)+1)),
  VALUE(INDEX(SOURCE!B:B,MATCH(A871,SOURCE!B:B,0)+1)),
  "")</f>
        <v>848</v>
      </c>
      <c r="D871" s="265" t="str">
        <f aca="false">IF(A871&lt;&gt;INT(A871),B871,
IF(A871&lt;0,VLOOKUP(A871,lookups!A$1:B$25,2,0),
IF(ISNA(B871),"",
IF(OR(ISBLANK(A871),ISNA(B871),B871=0),
"",
"#define "&amp;
VLOOKUP(A871,SOURCE!B:S,15,0)&amp;IF(lookups!$N$2-LEN(VLOOKUP(A871,SOURCE!B:S,15,0))&gt;=0,REPT(" ",lookups!$N$2-LEN(VLOOKUP(A871,SOURCE!B:S,15,0))),"")&amp;
TEXT(A871,"???0")&amp;IF(VLOOKUP(A871,SOURCE!B:S,16,0)="","","   "&amp;VLOOKUP(A871,SOURCE!B:S,16,0)
))))
)</f>
        <v>#define ITM_PLUS_MINUS               847</v>
      </c>
    </row>
    <row r="872" customFormat="false" ht="15.75" hidden="false" customHeight="false" outlineLevel="0" collapsed="false">
      <c r="A872" s="0" t="n">
        <f aca="false">C871</f>
        <v>848</v>
      </c>
      <c r="B872" s="0" t="str">
        <f aca="false">VLOOKUP(A872,SOURCE!B:S,15,0)</f>
        <v>ITM_MICRO</v>
      </c>
      <c r="C872" s="0" t="n">
        <f aca="false">IF(
ISNUMBER(INDEX(SOURCE!B:B,MATCH(A872,SOURCE!B:B,0)+1)),
  VALUE(INDEX(SOURCE!B:B,MATCH(A872,SOURCE!B:B,0)+1)),
  "")</f>
        <v>849</v>
      </c>
      <c r="D872" s="265" t="str">
        <f aca="false">IF(A872&lt;&gt;INT(A872),B872,
IF(A872&lt;0,VLOOKUP(A872,lookups!A$1:B$25,2,0),
IF(ISNA(B872),"",
IF(OR(ISBLANK(A872),ISNA(B872),B872=0),
"",
"#define "&amp;
VLOOKUP(A872,SOURCE!B:S,15,0)&amp;IF(lookups!$N$2-LEN(VLOOKUP(A872,SOURCE!B:S,15,0))&gt;=0,REPT(" ",lookups!$N$2-LEN(VLOOKUP(A872,SOURCE!B:S,15,0))),"")&amp;
TEXT(A872,"???0")&amp;IF(VLOOKUP(A872,SOURCE!B:S,16,0)="","","   "&amp;VLOOKUP(A872,SOURCE!B:S,16,0)
))))
)</f>
        <v>#define ITM_MICRO                    848</v>
      </c>
    </row>
    <row r="873" customFormat="false" ht="15.75" hidden="false" customHeight="false" outlineLevel="0" collapsed="false">
      <c r="A873" s="0" t="n">
        <f aca="false">C872</f>
        <v>849</v>
      </c>
      <c r="B873" s="0" t="str">
        <f aca="false">VLOOKUP(A873,SOURCE!B:S,15,0)</f>
        <v>ITM_DOT</v>
      </c>
      <c r="C873" s="0" t="n">
        <f aca="false">IF(
ISNUMBER(INDEX(SOURCE!B:B,MATCH(A873,SOURCE!B:B,0)+1)),
  VALUE(INDEX(SOURCE!B:B,MATCH(A873,SOURCE!B:B,0)+1)),
  "")</f>
        <v>850</v>
      </c>
      <c r="D873" s="265" t="str">
        <f aca="false">IF(A873&lt;&gt;INT(A873),B873,
IF(A873&lt;0,VLOOKUP(A873,lookups!A$1:B$25,2,0),
IF(ISNA(B873),"",
IF(OR(ISBLANK(A873),ISNA(B873),B873=0),
"",
"#define "&amp;
VLOOKUP(A873,SOURCE!B:S,15,0)&amp;IF(lookups!$N$2-LEN(VLOOKUP(A873,SOURCE!B:S,15,0))&gt;=0,REPT(" ",lookups!$N$2-LEN(VLOOKUP(A873,SOURCE!B:S,15,0))),"")&amp;
TEXT(A873,"???0")&amp;IF(VLOOKUP(A873,SOURCE!B:S,16,0)="","","   "&amp;VLOOKUP(A873,SOURCE!B:S,16,0)
))))
)</f>
        <v>#define ITM_DOT                      849</v>
      </c>
    </row>
    <row r="874" customFormat="false" ht="15.75" hidden="false" customHeight="false" outlineLevel="0" collapsed="false">
      <c r="A874" s="0" t="n">
        <f aca="false">C873</f>
        <v>850</v>
      </c>
      <c r="B874" s="0" t="str">
        <f aca="false">VLOOKUP(A874,SOURCE!B:S,15,0)</f>
        <v>ITM_RIGHT_DOUBLE_ANGLE</v>
      </c>
      <c r="C874" s="0" t="n">
        <f aca="false">IF(
ISNUMBER(INDEX(SOURCE!B:B,MATCH(A874,SOURCE!B:B,0)+1)),
  VALUE(INDEX(SOURCE!B:B,MATCH(A874,SOURCE!B:B,0)+1)),
  "")</f>
        <v>851</v>
      </c>
      <c r="D874" s="265" t="str">
        <f aca="false">IF(A874&lt;&gt;INT(A874),B874,
IF(A874&lt;0,VLOOKUP(A874,lookups!A$1:B$25,2,0),
IF(ISNA(B874),"",
IF(OR(ISBLANK(A874),ISNA(B874),B874=0),
"",
"#define "&amp;
VLOOKUP(A874,SOURCE!B:S,15,0)&amp;IF(lookups!$N$2-LEN(VLOOKUP(A874,SOURCE!B:S,15,0))&gt;=0,REPT(" ",lookups!$N$2-LEN(VLOOKUP(A874,SOURCE!B:S,15,0))),"")&amp;
TEXT(A874,"???0")&amp;IF(VLOOKUP(A874,SOURCE!B:S,16,0)="","","   "&amp;VLOOKUP(A874,SOURCE!B:S,16,0)
))))
)</f>
        <v>#define ITM_RIGHT_DOUBLE_ANGLE       850</v>
      </c>
    </row>
    <row r="875" customFormat="false" ht="15.75" hidden="false" customHeight="false" outlineLevel="0" collapsed="false">
      <c r="A875" s="0" t="n">
        <f aca="false">C874</f>
        <v>851</v>
      </c>
      <c r="B875" s="0" t="str">
        <f aca="false">VLOOKUP(A875,SOURCE!B:S,15,0)</f>
        <v>ITM_ONE_HALF</v>
      </c>
      <c r="C875" s="0" t="n">
        <f aca="false">IF(
ISNUMBER(INDEX(SOURCE!B:B,MATCH(A875,SOURCE!B:B,0)+1)),
  VALUE(INDEX(SOURCE!B:B,MATCH(A875,SOURCE!B:B,0)+1)),
  "")</f>
        <v>852</v>
      </c>
      <c r="D875" s="265" t="str">
        <f aca="false">IF(A875&lt;&gt;INT(A875),B875,
IF(A875&lt;0,VLOOKUP(A875,lookups!A$1:B$25,2,0),
IF(ISNA(B875),"",
IF(OR(ISBLANK(A875),ISNA(B875),B875=0),
"",
"#define "&amp;
VLOOKUP(A875,SOURCE!B:S,15,0)&amp;IF(lookups!$N$2-LEN(VLOOKUP(A875,SOURCE!B:S,15,0))&gt;=0,REPT(" ",lookups!$N$2-LEN(VLOOKUP(A875,SOURCE!B:S,15,0))),"")&amp;
TEXT(A875,"???0")&amp;IF(VLOOKUP(A875,SOURCE!B:S,16,0)="","","   "&amp;VLOOKUP(A875,SOURCE!B:S,16,0)
))))
)</f>
        <v>#define ITM_ONE_HALF                 851</v>
      </c>
    </row>
    <row r="876" customFormat="false" ht="15.75" hidden="false" customHeight="false" outlineLevel="0" collapsed="false">
      <c r="A876" s="0" t="n">
        <f aca="false">C875</f>
        <v>852</v>
      </c>
      <c r="B876" s="0" t="str">
        <f aca="false">VLOOKUP(A876,SOURCE!B:S,15,0)</f>
        <v>ITM_ONE_QUARTER</v>
      </c>
      <c r="C876" s="0" t="n">
        <f aca="false">IF(
ISNUMBER(INDEX(SOURCE!B:B,MATCH(A876,SOURCE!B:B,0)+1)),
  VALUE(INDEX(SOURCE!B:B,MATCH(A876,SOURCE!B:B,0)+1)),
  "")</f>
        <v>853</v>
      </c>
      <c r="D876" s="265" t="str">
        <f aca="false">IF(A876&lt;&gt;INT(A876),B876,
IF(A876&lt;0,VLOOKUP(A876,lookups!A$1:B$25,2,0),
IF(ISNA(B876),"",
IF(OR(ISBLANK(A876),ISNA(B876),B876=0),
"",
"#define "&amp;
VLOOKUP(A876,SOURCE!B:S,15,0)&amp;IF(lookups!$N$2-LEN(VLOOKUP(A876,SOURCE!B:S,15,0))&gt;=0,REPT(" ",lookups!$N$2-LEN(VLOOKUP(A876,SOURCE!B:S,15,0))),"")&amp;
TEXT(A876,"???0")&amp;IF(VLOOKUP(A876,SOURCE!B:S,16,0)="","","   "&amp;VLOOKUP(A876,SOURCE!B:S,16,0)
))))
)</f>
        <v>#define ITM_ONE_QUARTER              852</v>
      </c>
    </row>
    <row r="877" customFormat="false" ht="15.75" hidden="false" customHeight="false" outlineLevel="0" collapsed="false">
      <c r="A877" s="0" t="n">
        <f aca="false">C876</f>
        <v>853</v>
      </c>
      <c r="B877" s="0" t="str">
        <f aca="false">VLOOKUP(A877,SOURCE!B:S,15,0)</f>
        <v>ITM_INVERTED_QUESTION_MARK</v>
      </c>
      <c r="C877" s="0" t="n">
        <f aca="false">IF(
ISNUMBER(INDEX(SOURCE!B:B,MATCH(A877,SOURCE!B:B,0)+1)),
  VALUE(INDEX(SOURCE!B:B,MATCH(A877,SOURCE!B:B,0)+1)),
  "")</f>
        <v>854</v>
      </c>
      <c r="D877" s="265" t="str">
        <f aca="false">IF(A877&lt;&gt;INT(A877),B877,
IF(A877&lt;0,VLOOKUP(A877,lookups!A$1:B$25,2,0),
IF(ISNA(B877),"",
IF(OR(ISBLANK(A877),ISNA(B877),B877=0),
"",
"#define "&amp;
VLOOKUP(A877,SOURCE!B:S,15,0)&amp;IF(lookups!$N$2-LEN(VLOOKUP(A877,SOURCE!B:S,15,0))&gt;=0,REPT(" ",lookups!$N$2-LEN(VLOOKUP(A877,SOURCE!B:S,15,0))),"")&amp;
TEXT(A877,"???0")&amp;IF(VLOOKUP(A877,SOURCE!B:S,16,0)="","","   "&amp;VLOOKUP(A877,SOURCE!B:S,16,0)
))))
)</f>
        <v>#define ITM_INVERTED_QUESTION_MARK   853</v>
      </c>
    </row>
    <row r="878" customFormat="false" ht="15.75" hidden="false" customHeight="false" outlineLevel="0" collapsed="false">
      <c r="A878" s="0" t="n">
        <f aca="false">C877</f>
        <v>854</v>
      </c>
      <c r="B878" s="0" t="str">
        <f aca="false">VLOOKUP(A878,SOURCE!B:S,15,0)</f>
        <v>ITM_ETH</v>
      </c>
      <c r="C878" s="0" t="n">
        <f aca="false">IF(
ISNUMBER(INDEX(SOURCE!B:B,MATCH(A878,SOURCE!B:B,0)+1)),
  VALUE(INDEX(SOURCE!B:B,MATCH(A878,SOURCE!B:B,0)+1)),
  "")</f>
        <v>855</v>
      </c>
      <c r="D878" s="265" t="str">
        <f aca="false">IF(A878&lt;&gt;INT(A878),B878,
IF(A878&lt;0,VLOOKUP(A878,lookups!A$1:B$25,2,0),
IF(ISNA(B878),"",
IF(OR(ISBLANK(A878),ISNA(B878),B878=0),
"",
"#define "&amp;
VLOOKUP(A878,SOURCE!B:S,15,0)&amp;IF(lookups!$N$2-LEN(VLOOKUP(A878,SOURCE!B:S,15,0))&gt;=0,REPT(" ",lookups!$N$2-LEN(VLOOKUP(A878,SOURCE!B:S,15,0))),"")&amp;
TEXT(A878,"???0")&amp;IF(VLOOKUP(A878,SOURCE!B:S,16,0)="","","   "&amp;VLOOKUP(A878,SOURCE!B:S,16,0)
))))
)</f>
        <v>#define ITM_ETH                      854</v>
      </c>
    </row>
    <row r="879" customFormat="false" ht="15.75" hidden="false" customHeight="false" outlineLevel="0" collapsed="false">
      <c r="A879" s="0" t="n">
        <f aca="false">C878</f>
        <v>855</v>
      </c>
      <c r="B879" s="0" t="str">
        <f aca="false">VLOOKUP(A879,SOURCE!B:S,15,0)</f>
        <v>ITM_CROSS</v>
      </c>
      <c r="C879" s="0" t="n">
        <f aca="false">IF(
ISNUMBER(INDEX(SOURCE!B:B,MATCH(A879,SOURCE!B:B,0)+1)),
  VALUE(INDEX(SOURCE!B:B,MATCH(A879,SOURCE!B:B,0)+1)),
  "")</f>
        <v>856</v>
      </c>
      <c r="D879" s="265" t="str">
        <f aca="false">IF(A879&lt;&gt;INT(A879),B879,
IF(A879&lt;0,VLOOKUP(A879,lookups!A$1:B$25,2,0),
IF(ISNA(B879),"",
IF(OR(ISBLANK(A879),ISNA(B879),B879=0),
"",
"#define "&amp;
VLOOKUP(A879,SOURCE!B:S,15,0)&amp;IF(lookups!$N$2-LEN(VLOOKUP(A879,SOURCE!B:S,15,0))&gt;=0,REPT(" ",lookups!$N$2-LEN(VLOOKUP(A879,SOURCE!B:S,15,0))),"")&amp;
TEXT(A879,"???0")&amp;IF(VLOOKUP(A879,SOURCE!B:S,16,0)="","","   "&amp;VLOOKUP(A879,SOURCE!B:S,16,0)
))))
)</f>
        <v>#define ITM_CROSS                    855</v>
      </c>
    </row>
    <row r="880" customFormat="false" ht="15.75" hidden="false" customHeight="false" outlineLevel="0" collapsed="false">
      <c r="A880" s="0" t="n">
        <f aca="false">C879</f>
        <v>856</v>
      </c>
      <c r="B880" s="0" t="str">
        <f aca="false">VLOOKUP(A880,SOURCE!B:S,15,0)</f>
        <v>ITM_eth</v>
      </c>
      <c r="C880" s="0" t="n">
        <f aca="false">IF(
ISNUMBER(INDEX(SOURCE!B:B,MATCH(A880,SOURCE!B:B,0)+1)),
  VALUE(INDEX(SOURCE!B:B,MATCH(A880,SOURCE!B:B,0)+1)),
  "")</f>
        <v>857</v>
      </c>
      <c r="D880" s="265" t="str">
        <f aca="false">IF(A880&lt;&gt;INT(A880),B880,
IF(A880&lt;0,VLOOKUP(A880,lookups!A$1:B$25,2,0),
IF(ISNA(B880),"",
IF(OR(ISBLANK(A880),ISNA(B880),B880=0),
"",
"#define "&amp;
VLOOKUP(A880,SOURCE!B:S,15,0)&amp;IF(lookups!$N$2-LEN(VLOOKUP(A880,SOURCE!B:S,15,0))&gt;=0,REPT(" ",lookups!$N$2-LEN(VLOOKUP(A880,SOURCE!B:S,15,0))),"")&amp;
TEXT(A880,"???0")&amp;IF(VLOOKUP(A880,SOURCE!B:S,16,0)="","","   "&amp;VLOOKUP(A880,SOURCE!B:S,16,0)
))))
)</f>
        <v>#define ITM_eth                      856</v>
      </c>
    </row>
    <row r="881" customFormat="false" ht="15.75" hidden="false" customHeight="false" outlineLevel="0" collapsed="false">
      <c r="A881" s="0" t="n">
        <f aca="false">C880</f>
        <v>857</v>
      </c>
      <c r="B881" s="0" t="str">
        <f aca="false">VLOOKUP(A881,SOURCE!B:S,15,0)</f>
        <v>ITM_OBELUS</v>
      </c>
      <c r="C881" s="0" t="n">
        <f aca="false">IF(
ISNUMBER(INDEX(SOURCE!B:B,MATCH(A881,SOURCE!B:B,0)+1)),
  VALUE(INDEX(SOURCE!B:B,MATCH(A881,SOURCE!B:B,0)+1)),
  "")</f>
        <v>858</v>
      </c>
      <c r="D881" s="265" t="str">
        <f aca="false">IF(A881&lt;&gt;INT(A881),B881,
IF(A881&lt;0,VLOOKUP(A881,lookups!A$1:B$25,2,0),
IF(ISNA(B881),"",
IF(OR(ISBLANK(A881),ISNA(B881),B881=0),
"",
"#define "&amp;
VLOOKUP(A881,SOURCE!B:S,15,0)&amp;IF(lookups!$N$2-LEN(VLOOKUP(A881,SOURCE!B:S,15,0))&gt;=0,REPT(" ",lookups!$N$2-LEN(VLOOKUP(A881,SOURCE!B:S,15,0))),"")&amp;
TEXT(A881,"???0")&amp;IF(VLOOKUP(A881,SOURCE!B:S,16,0)="","","   "&amp;VLOOKUP(A881,SOURCE!B:S,16,0)
))))
)</f>
        <v>#define ITM_OBELUS                   857</v>
      </c>
    </row>
    <row r="882" customFormat="false" ht="15.75" hidden="false" customHeight="false" outlineLevel="0" collapsed="false">
      <c r="A882" s="0" t="n">
        <f aca="false">C881</f>
        <v>858</v>
      </c>
      <c r="B882" s="0" t="str">
        <f aca="false">VLOOKUP(A882,SOURCE!B:S,15,0)</f>
        <v>ITM_E_DOT</v>
      </c>
      <c r="C882" s="0" t="n">
        <f aca="false">IF(
ISNUMBER(INDEX(SOURCE!B:B,MATCH(A882,SOURCE!B:B,0)+1)),
  VALUE(INDEX(SOURCE!B:B,MATCH(A882,SOURCE!B:B,0)+1)),
  "")</f>
        <v>859</v>
      </c>
      <c r="D882" s="265" t="str">
        <f aca="false">IF(A882&lt;&gt;INT(A882),B882,
IF(A882&lt;0,VLOOKUP(A882,lookups!A$1:B$25,2,0),
IF(ISNA(B882),"",
IF(OR(ISBLANK(A882),ISNA(B882),B882=0),
"",
"#define "&amp;
VLOOKUP(A882,SOURCE!B:S,15,0)&amp;IF(lookups!$N$2-LEN(VLOOKUP(A882,SOURCE!B:S,15,0))&gt;=0,REPT(" ",lookups!$N$2-LEN(VLOOKUP(A882,SOURCE!B:S,15,0))),"")&amp;
TEXT(A882,"???0")&amp;IF(VLOOKUP(A882,SOURCE!B:S,16,0)="","","   "&amp;VLOOKUP(A882,SOURCE!B:S,16,0)
))))
)</f>
        <v>#define ITM_E_DOT                    858</v>
      </c>
    </row>
    <row r="883" customFormat="false" ht="15.75" hidden="false" customHeight="false" outlineLevel="0" collapsed="false">
      <c r="A883" s="0" t="n">
        <f aca="false">C882</f>
        <v>859</v>
      </c>
      <c r="B883" s="0" t="str">
        <f aca="false">VLOOKUP(A883,SOURCE!B:S,15,0)</f>
        <v>ITM_e_DOT</v>
      </c>
      <c r="C883" s="0" t="n">
        <f aca="false">IF(
ISNUMBER(INDEX(SOURCE!B:B,MATCH(A883,SOURCE!B:B,0)+1)),
  VALUE(INDEX(SOURCE!B:B,MATCH(A883,SOURCE!B:B,0)+1)),
  "")</f>
        <v>860</v>
      </c>
      <c r="D883" s="265" t="str">
        <f aca="false">IF(A883&lt;&gt;INT(A883),B883,
IF(A883&lt;0,VLOOKUP(A883,lookups!A$1:B$25,2,0),
IF(ISNA(B883),"",
IF(OR(ISBLANK(A883),ISNA(B883),B883=0),
"",
"#define "&amp;
VLOOKUP(A883,SOURCE!B:S,15,0)&amp;IF(lookups!$N$2-LEN(VLOOKUP(A883,SOURCE!B:S,15,0))&gt;=0,REPT(" ",lookups!$N$2-LEN(VLOOKUP(A883,SOURCE!B:S,15,0))),"")&amp;
TEXT(A883,"???0")&amp;IF(VLOOKUP(A883,SOURCE!B:S,16,0)="","","   "&amp;VLOOKUP(A883,SOURCE!B:S,16,0)
))))
)</f>
        <v>#define ITM_e_DOT                    859</v>
      </c>
    </row>
    <row r="884" customFormat="false" ht="15.75" hidden="false" customHeight="false" outlineLevel="0" collapsed="false">
      <c r="A884" s="0" t="n">
        <f aca="false">C883</f>
        <v>860</v>
      </c>
      <c r="B884" s="0" t="str">
        <f aca="false">VLOOKUP(A884,SOURCE!B:S,15,0)</f>
        <v>ITM_E_CARON</v>
      </c>
      <c r="C884" s="0" t="n">
        <f aca="false">IF(
ISNUMBER(INDEX(SOURCE!B:B,MATCH(A884,SOURCE!B:B,0)+1)),
  VALUE(INDEX(SOURCE!B:B,MATCH(A884,SOURCE!B:B,0)+1)),
  "")</f>
        <v>861</v>
      </c>
      <c r="D884" s="265" t="str">
        <f aca="false">IF(A884&lt;&gt;INT(A884),B884,
IF(A884&lt;0,VLOOKUP(A884,lookups!A$1:B$25,2,0),
IF(ISNA(B884),"",
IF(OR(ISBLANK(A884),ISNA(B884),B884=0),
"",
"#define "&amp;
VLOOKUP(A884,SOURCE!B:S,15,0)&amp;IF(lookups!$N$2-LEN(VLOOKUP(A884,SOURCE!B:S,15,0))&gt;=0,REPT(" ",lookups!$N$2-LEN(VLOOKUP(A884,SOURCE!B:S,15,0))),"")&amp;
TEXT(A884,"???0")&amp;IF(VLOOKUP(A884,SOURCE!B:S,16,0)="","","   "&amp;VLOOKUP(A884,SOURCE!B:S,16,0)
))))
)</f>
        <v>#define ITM_E_CARON                  860</v>
      </c>
    </row>
    <row r="885" customFormat="false" ht="15.75" hidden="false" customHeight="false" outlineLevel="0" collapsed="false">
      <c r="A885" s="0" t="n">
        <f aca="false">C884</f>
        <v>861</v>
      </c>
      <c r="B885" s="0" t="str">
        <f aca="false">VLOOKUP(A885,SOURCE!B:S,15,0)</f>
        <v>ITM_e_CARON</v>
      </c>
      <c r="C885" s="0" t="n">
        <f aca="false">IF(
ISNUMBER(INDEX(SOURCE!B:B,MATCH(A885,SOURCE!B:B,0)+1)),
  VALUE(INDEX(SOURCE!B:B,MATCH(A885,SOURCE!B:B,0)+1)),
  "")</f>
        <v>862</v>
      </c>
      <c r="D885" s="265" t="str">
        <f aca="false">IF(A885&lt;&gt;INT(A885),B885,
IF(A885&lt;0,VLOOKUP(A885,lookups!A$1:B$25,2,0),
IF(ISNA(B885),"",
IF(OR(ISBLANK(A885),ISNA(B885),B885=0),
"",
"#define "&amp;
VLOOKUP(A885,SOURCE!B:S,15,0)&amp;IF(lookups!$N$2-LEN(VLOOKUP(A885,SOURCE!B:S,15,0))&gt;=0,REPT(" ",lookups!$N$2-LEN(VLOOKUP(A885,SOURCE!B:S,15,0))),"")&amp;
TEXT(A885,"???0")&amp;IF(VLOOKUP(A885,SOURCE!B:S,16,0)="","","   "&amp;VLOOKUP(A885,SOURCE!B:S,16,0)
))))
)</f>
        <v>#define ITM_e_CARON                  861</v>
      </c>
    </row>
    <row r="886" customFormat="false" ht="15.75" hidden="false" customHeight="false" outlineLevel="0" collapsed="false">
      <c r="A886" s="0" t="n">
        <f aca="false">C885</f>
        <v>862</v>
      </c>
      <c r="B886" s="0" t="str">
        <f aca="false">VLOOKUP(A886,SOURCE!B:S,15,0)</f>
        <v>ITM_R_ACUTE</v>
      </c>
      <c r="C886" s="0" t="n">
        <f aca="false">IF(
ISNUMBER(INDEX(SOURCE!B:B,MATCH(A886,SOURCE!B:B,0)+1)),
  VALUE(INDEX(SOURCE!B:B,MATCH(A886,SOURCE!B:B,0)+1)),
  "")</f>
        <v>863</v>
      </c>
      <c r="D886" s="265" t="str">
        <f aca="false">IF(A886&lt;&gt;INT(A886),B886,
IF(A886&lt;0,VLOOKUP(A886,lookups!A$1:B$25,2,0),
IF(ISNA(B886),"",
IF(OR(ISBLANK(A886),ISNA(B886),B886=0),
"",
"#define "&amp;
VLOOKUP(A886,SOURCE!B:S,15,0)&amp;IF(lookups!$N$2-LEN(VLOOKUP(A886,SOURCE!B:S,15,0))&gt;=0,REPT(" ",lookups!$N$2-LEN(VLOOKUP(A886,SOURCE!B:S,15,0))),"")&amp;
TEXT(A886,"???0")&amp;IF(VLOOKUP(A886,SOURCE!B:S,16,0)="","","   "&amp;VLOOKUP(A886,SOURCE!B:S,16,0)
))))
)</f>
        <v>#define ITM_R_ACUTE                  862</v>
      </c>
    </row>
    <row r="887" customFormat="false" ht="15.75" hidden="false" customHeight="false" outlineLevel="0" collapsed="false">
      <c r="A887" s="0" t="n">
        <f aca="false">C886</f>
        <v>863</v>
      </c>
      <c r="B887" s="0" t="str">
        <f aca="false">VLOOKUP(A887,SOURCE!B:S,15,0)</f>
        <v>ITM_R_CARON</v>
      </c>
      <c r="C887" s="0" t="n">
        <f aca="false">IF(
ISNUMBER(INDEX(SOURCE!B:B,MATCH(A887,SOURCE!B:B,0)+1)),
  VALUE(INDEX(SOURCE!B:B,MATCH(A887,SOURCE!B:B,0)+1)),
  "")</f>
        <v>864</v>
      </c>
      <c r="D887" s="265" t="str">
        <f aca="false">IF(A887&lt;&gt;INT(A887),B887,
IF(A887&lt;0,VLOOKUP(A887,lookups!A$1:B$25,2,0),
IF(ISNA(B887),"",
IF(OR(ISBLANK(A887),ISNA(B887),B887=0),
"",
"#define "&amp;
VLOOKUP(A887,SOURCE!B:S,15,0)&amp;IF(lookups!$N$2-LEN(VLOOKUP(A887,SOURCE!B:S,15,0))&gt;=0,REPT(" ",lookups!$N$2-LEN(VLOOKUP(A887,SOURCE!B:S,15,0))),"")&amp;
TEXT(A887,"???0")&amp;IF(VLOOKUP(A887,SOURCE!B:S,16,0)="","","   "&amp;VLOOKUP(A887,SOURCE!B:S,16,0)
))))
)</f>
        <v>#define ITM_R_CARON                  863</v>
      </c>
    </row>
    <row r="888" customFormat="false" ht="15.75" hidden="false" customHeight="false" outlineLevel="0" collapsed="false">
      <c r="A888" s="0" t="n">
        <f aca="false">C887</f>
        <v>864</v>
      </c>
      <c r="B888" s="0" t="str">
        <f aca="false">VLOOKUP(A888,SOURCE!B:S,15,0)</f>
        <v>ITM_U_OGONEK</v>
      </c>
      <c r="C888" s="0" t="n">
        <f aca="false">IF(
ISNUMBER(INDEX(SOURCE!B:B,MATCH(A888,SOURCE!B:B,0)+1)),
  VALUE(INDEX(SOURCE!B:B,MATCH(A888,SOURCE!B:B,0)+1)),
  "")</f>
        <v>865</v>
      </c>
      <c r="D888" s="265" t="str">
        <f aca="false">IF(A888&lt;&gt;INT(A888),B888,
IF(A888&lt;0,VLOOKUP(A888,lookups!A$1:B$25,2,0),
IF(ISNA(B888),"",
IF(OR(ISBLANK(A888),ISNA(B888),B888=0),
"",
"#define "&amp;
VLOOKUP(A888,SOURCE!B:S,15,0)&amp;IF(lookups!$N$2-LEN(VLOOKUP(A888,SOURCE!B:S,15,0))&gt;=0,REPT(" ",lookups!$N$2-LEN(VLOOKUP(A888,SOURCE!B:S,15,0))),"")&amp;
TEXT(A888,"???0")&amp;IF(VLOOKUP(A888,SOURCE!B:S,16,0)="","","   "&amp;VLOOKUP(A888,SOURCE!B:S,16,0)
))))
)</f>
        <v>#define ITM_U_OGONEK                 864</v>
      </c>
    </row>
    <row r="889" customFormat="false" ht="15.75" hidden="false" customHeight="false" outlineLevel="0" collapsed="false">
      <c r="A889" s="0" t="n">
        <f aca="false">C888</f>
        <v>865</v>
      </c>
      <c r="B889" s="0" t="str">
        <f aca="false">VLOOKUP(A889,SOURCE!B:S,15,0)</f>
        <v>ITM_u_OGONEK</v>
      </c>
      <c r="C889" s="0" t="n">
        <f aca="false">IF(
ISNUMBER(INDEX(SOURCE!B:B,MATCH(A889,SOURCE!B:B,0)+1)),
  VALUE(INDEX(SOURCE!B:B,MATCH(A889,SOURCE!B:B,0)+1)),
  "")</f>
        <v>866</v>
      </c>
      <c r="D889" s="265" t="str">
        <f aca="false">IF(A889&lt;&gt;INT(A889),B889,
IF(A889&lt;0,VLOOKUP(A889,lookups!A$1:B$25,2,0),
IF(ISNA(B889),"",
IF(OR(ISBLANK(A889),ISNA(B889),B889=0),
"",
"#define "&amp;
VLOOKUP(A889,SOURCE!B:S,15,0)&amp;IF(lookups!$N$2-LEN(VLOOKUP(A889,SOURCE!B:S,15,0))&gt;=0,REPT(" ",lookups!$N$2-LEN(VLOOKUP(A889,SOURCE!B:S,15,0))),"")&amp;
TEXT(A889,"???0")&amp;IF(VLOOKUP(A889,SOURCE!B:S,16,0)="","","   "&amp;VLOOKUP(A889,SOURCE!B:S,16,0)
))))
)</f>
        <v>#define ITM_u_OGONEK                 865</v>
      </c>
    </row>
    <row r="890" customFormat="false" ht="15.75" hidden="false" customHeight="false" outlineLevel="0" collapsed="false">
      <c r="A890" s="0" t="n">
        <f aca="false">C889</f>
        <v>866</v>
      </c>
      <c r="B890" s="0" t="str">
        <f aca="false">VLOOKUP(A890,SOURCE!B:S,15,0)</f>
        <v>ITM_y_UNDER_ROOT</v>
      </c>
      <c r="C890" s="0" t="n">
        <f aca="false">IF(
ISNUMBER(INDEX(SOURCE!B:B,MATCH(A890,SOURCE!B:B,0)+1)),
  VALUE(INDEX(SOURCE!B:B,MATCH(A890,SOURCE!B:B,0)+1)),
  "")</f>
        <v>867</v>
      </c>
      <c r="D890" s="265" t="str">
        <f aca="false">IF(A890&lt;&gt;INT(A890),B890,
IF(A890&lt;0,VLOOKUP(A890,lookups!A$1:B$25,2,0),
IF(ISNA(B890),"",
IF(OR(ISBLANK(A890),ISNA(B890),B890=0),
"",
"#define "&amp;
VLOOKUP(A890,SOURCE!B:S,15,0)&amp;IF(lookups!$N$2-LEN(VLOOKUP(A890,SOURCE!B:S,15,0))&gt;=0,REPT(" ",lookups!$N$2-LEN(VLOOKUP(A890,SOURCE!B:S,15,0))),"")&amp;
TEXT(A890,"???0")&amp;IF(VLOOKUP(A890,SOURCE!B:S,16,0)="","","   "&amp;VLOOKUP(A890,SOURCE!B:S,16,0)
))))
)</f>
        <v>#define ITM_y_UNDER_ROOT             866</v>
      </c>
    </row>
    <row r="891" customFormat="false" ht="15.75" hidden="false" customHeight="false" outlineLevel="0" collapsed="false">
      <c r="A891" s="0" t="n">
        <f aca="false">C890</f>
        <v>867</v>
      </c>
      <c r="B891" s="0" t="str">
        <f aca="false">VLOOKUP(A891,SOURCE!B:S,15,0)</f>
        <v>ITM_x_UNDER_ROOT</v>
      </c>
      <c r="C891" s="0" t="n">
        <f aca="false">IF(
ISNUMBER(INDEX(SOURCE!B:B,MATCH(A891,SOURCE!B:B,0)+1)),
  VALUE(INDEX(SOURCE!B:B,MATCH(A891,SOURCE!B:B,0)+1)),
  "")</f>
        <v>868</v>
      </c>
      <c r="D891" s="265" t="str">
        <f aca="false">IF(A891&lt;&gt;INT(A891),B891,
IF(A891&lt;0,VLOOKUP(A891,lookups!A$1:B$25,2,0),
IF(ISNA(B891),"",
IF(OR(ISBLANK(A891),ISNA(B891),B891=0),
"",
"#define "&amp;
VLOOKUP(A891,SOURCE!B:S,15,0)&amp;IF(lookups!$N$2-LEN(VLOOKUP(A891,SOURCE!B:S,15,0))&gt;=0,REPT(" ",lookups!$N$2-LEN(VLOOKUP(A891,SOURCE!B:S,15,0))),"")&amp;
TEXT(A891,"???0")&amp;IF(VLOOKUP(A891,SOURCE!B:S,16,0)="","","   "&amp;VLOOKUP(A891,SOURCE!B:S,16,0)
))))
)</f>
        <v>#define ITM_x_UNDER_ROOT             867</v>
      </c>
    </row>
    <row r="892" customFormat="false" ht="15.75" hidden="false" customHeight="false" outlineLevel="0" collapsed="false">
      <c r="A892" s="0" t="n">
        <f aca="false">C891</f>
        <v>868</v>
      </c>
      <c r="B892" s="0" t="str">
        <f aca="false">VLOOKUP(A892,SOURCE!B:S,15,0)</f>
        <v>ITM_SPACE_EM</v>
      </c>
      <c r="C892" s="0" t="n">
        <f aca="false">IF(
ISNUMBER(INDEX(SOURCE!B:B,MATCH(A892,SOURCE!B:B,0)+1)),
  VALUE(INDEX(SOURCE!B:B,MATCH(A892,SOURCE!B:B,0)+1)),
  "")</f>
        <v>869</v>
      </c>
      <c r="D892" s="265" t="str">
        <f aca="false">IF(A892&lt;&gt;INT(A892),B892,
IF(A892&lt;0,VLOOKUP(A892,lookups!A$1:B$25,2,0),
IF(ISNA(B892),"",
IF(OR(ISBLANK(A892),ISNA(B892),B892=0),
"",
"#define "&amp;
VLOOKUP(A892,SOURCE!B:S,15,0)&amp;IF(lookups!$N$2-LEN(VLOOKUP(A892,SOURCE!B:S,15,0))&gt;=0,REPT(" ",lookups!$N$2-LEN(VLOOKUP(A892,SOURCE!B:S,15,0))),"")&amp;
TEXT(A892,"???0")&amp;IF(VLOOKUP(A892,SOURCE!B:S,16,0)="","","   "&amp;VLOOKUP(A892,SOURCE!B:S,16,0)
))))
)</f>
        <v>#define ITM_SPACE_EM                 868</v>
      </c>
    </row>
    <row r="893" customFormat="false" ht="15.75" hidden="false" customHeight="false" outlineLevel="0" collapsed="false">
      <c r="A893" s="0" t="n">
        <f aca="false">C892</f>
        <v>869</v>
      </c>
      <c r="B893" s="0" t="str">
        <f aca="false">VLOOKUP(A893,SOURCE!B:S,15,0)</f>
        <v>ITM_SPACE_3_PER_EM</v>
      </c>
      <c r="C893" s="0" t="n">
        <f aca="false">IF(
ISNUMBER(INDEX(SOURCE!B:B,MATCH(A893,SOURCE!B:B,0)+1)),
  VALUE(INDEX(SOURCE!B:B,MATCH(A893,SOURCE!B:B,0)+1)),
  "")</f>
        <v>870</v>
      </c>
      <c r="D893" s="265" t="str">
        <f aca="false">IF(A893&lt;&gt;INT(A893),B893,
IF(A893&lt;0,VLOOKUP(A893,lookups!A$1:B$25,2,0),
IF(ISNA(B893),"",
IF(OR(ISBLANK(A893),ISNA(B893),B893=0),
"",
"#define "&amp;
VLOOKUP(A893,SOURCE!B:S,15,0)&amp;IF(lookups!$N$2-LEN(VLOOKUP(A893,SOURCE!B:S,15,0))&gt;=0,REPT(" ",lookups!$N$2-LEN(VLOOKUP(A893,SOURCE!B:S,15,0))),"")&amp;
TEXT(A893,"???0")&amp;IF(VLOOKUP(A893,SOURCE!B:S,16,0)="","","   "&amp;VLOOKUP(A893,SOURCE!B:S,16,0)
))))
)</f>
        <v>#define ITM_SPACE_3_PER_EM           869</v>
      </c>
    </row>
    <row r="894" customFormat="false" ht="15.75" hidden="false" customHeight="false" outlineLevel="0" collapsed="false">
      <c r="A894" s="0" t="n">
        <f aca="false">C893</f>
        <v>870</v>
      </c>
      <c r="B894" s="0" t="str">
        <f aca="false">VLOOKUP(A894,SOURCE!B:S,15,0)</f>
        <v>ITM_SPACE_4_PER_EM</v>
      </c>
      <c r="C894" s="0" t="n">
        <f aca="false">IF(
ISNUMBER(INDEX(SOURCE!B:B,MATCH(A894,SOURCE!B:B,0)+1)),
  VALUE(INDEX(SOURCE!B:B,MATCH(A894,SOURCE!B:B,0)+1)),
  "")</f>
        <v>871</v>
      </c>
      <c r="D894" s="265" t="str">
        <f aca="false">IF(A894&lt;&gt;INT(A894),B894,
IF(A894&lt;0,VLOOKUP(A894,lookups!A$1:B$25,2,0),
IF(ISNA(B894),"",
IF(OR(ISBLANK(A894),ISNA(B894),B894=0),
"",
"#define "&amp;
VLOOKUP(A894,SOURCE!B:S,15,0)&amp;IF(lookups!$N$2-LEN(VLOOKUP(A894,SOURCE!B:S,15,0))&gt;=0,REPT(" ",lookups!$N$2-LEN(VLOOKUP(A894,SOURCE!B:S,15,0))),"")&amp;
TEXT(A894,"???0")&amp;IF(VLOOKUP(A894,SOURCE!B:S,16,0)="","","   "&amp;VLOOKUP(A894,SOURCE!B:S,16,0)
))))
)</f>
        <v>#define ITM_SPACE_4_PER_EM           870</v>
      </c>
    </row>
    <row r="895" customFormat="false" ht="15.75" hidden="false" customHeight="false" outlineLevel="0" collapsed="false">
      <c r="A895" s="0" t="n">
        <f aca="false">C894</f>
        <v>871</v>
      </c>
      <c r="B895" s="0" t="str">
        <f aca="false">VLOOKUP(A895,SOURCE!B:S,15,0)</f>
        <v>ITM_SPACE_6_PER_EM</v>
      </c>
      <c r="C895" s="0" t="n">
        <f aca="false">IF(
ISNUMBER(INDEX(SOURCE!B:B,MATCH(A895,SOURCE!B:B,0)+1)),
  VALUE(INDEX(SOURCE!B:B,MATCH(A895,SOURCE!B:B,0)+1)),
  "")</f>
        <v>872</v>
      </c>
      <c r="D895" s="265" t="str">
        <f aca="false">IF(A895&lt;&gt;INT(A895),B895,
IF(A895&lt;0,VLOOKUP(A895,lookups!A$1:B$25,2,0),
IF(ISNA(B895),"",
IF(OR(ISBLANK(A895),ISNA(B895),B895=0),
"",
"#define "&amp;
VLOOKUP(A895,SOURCE!B:S,15,0)&amp;IF(lookups!$N$2-LEN(VLOOKUP(A895,SOURCE!B:S,15,0))&gt;=0,REPT(" ",lookups!$N$2-LEN(VLOOKUP(A895,SOURCE!B:S,15,0))),"")&amp;
TEXT(A895,"???0")&amp;IF(VLOOKUP(A895,SOURCE!B:S,16,0)="","","   "&amp;VLOOKUP(A895,SOURCE!B:S,16,0)
))))
)</f>
        <v>#define ITM_SPACE_6_PER_EM           871</v>
      </c>
    </row>
    <row r="896" customFormat="false" ht="15.75" hidden="false" customHeight="false" outlineLevel="0" collapsed="false">
      <c r="A896" s="0" t="n">
        <f aca="false">C895</f>
        <v>872</v>
      </c>
      <c r="B896" s="0" t="str">
        <f aca="false">VLOOKUP(A896,SOURCE!B:S,15,0)</f>
        <v>ITM_SPACE_FIGURE</v>
      </c>
      <c r="C896" s="0" t="n">
        <f aca="false">IF(
ISNUMBER(INDEX(SOURCE!B:B,MATCH(A896,SOURCE!B:B,0)+1)),
  VALUE(INDEX(SOURCE!B:B,MATCH(A896,SOURCE!B:B,0)+1)),
  "")</f>
        <v>873</v>
      </c>
      <c r="D896" s="265" t="str">
        <f aca="false">IF(A896&lt;&gt;INT(A896),B896,
IF(A896&lt;0,VLOOKUP(A896,lookups!A$1:B$25,2,0),
IF(ISNA(B896),"",
IF(OR(ISBLANK(A896),ISNA(B896),B896=0),
"",
"#define "&amp;
VLOOKUP(A896,SOURCE!B:S,15,0)&amp;IF(lookups!$N$2-LEN(VLOOKUP(A896,SOURCE!B:S,15,0))&gt;=0,REPT(" ",lookups!$N$2-LEN(VLOOKUP(A896,SOURCE!B:S,15,0))),"")&amp;
TEXT(A896,"???0")&amp;IF(VLOOKUP(A896,SOURCE!B:S,16,0)="","","   "&amp;VLOOKUP(A896,SOURCE!B:S,16,0)
))))
)</f>
        <v>#define ITM_SPACE_FIGURE             872</v>
      </c>
    </row>
    <row r="897" customFormat="false" ht="15.75" hidden="false" customHeight="false" outlineLevel="0" collapsed="false">
      <c r="A897" s="0" t="n">
        <f aca="false">C896</f>
        <v>873</v>
      </c>
      <c r="B897" s="0" t="str">
        <f aca="false">VLOOKUP(A897,SOURCE!B:S,15,0)</f>
        <v>ITM_SPACE_PUNCTUATION</v>
      </c>
      <c r="C897" s="0" t="n">
        <f aca="false">IF(
ISNUMBER(INDEX(SOURCE!B:B,MATCH(A897,SOURCE!B:B,0)+1)),
  VALUE(INDEX(SOURCE!B:B,MATCH(A897,SOURCE!B:B,0)+1)),
  "")</f>
        <v>874</v>
      </c>
      <c r="D897" s="265" t="str">
        <f aca="false">IF(A897&lt;&gt;INT(A897),B897,
IF(A897&lt;0,VLOOKUP(A897,lookups!A$1:B$25,2,0),
IF(ISNA(B897),"",
IF(OR(ISBLANK(A897),ISNA(B897),B897=0),
"",
"#define "&amp;
VLOOKUP(A897,SOURCE!B:S,15,0)&amp;IF(lookups!$N$2-LEN(VLOOKUP(A897,SOURCE!B:S,15,0))&gt;=0,REPT(" ",lookups!$N$2-LEN(VLOOKUP(A897,SOURCE!B:S,15,0))),"")&amp;
TEXT(A897,"???0")&amp;IF(VLOOKUP(A897,SOURCE!B:S,16,0)="","","   "&amp;VLOOKUP(A897,SOURCE!B:S,16,0)
))))
)</f>
        <v>#define ITM_SPACE_PUNCTUATION        873</v>
      </c>
    </row>
    <row r="898" customFormat="false" ht="15.75" hidden="false" customHeight="false" outlineLevel="0" collapsed="false">
      <c r="A898" s="0" t="n">
        <f aca="false">C897</f>
        <v>874</v>
      </c>
      <c r="B898" s="0" t="str">
        <f aca="false">VLOOKUP(A898,SOURCE!B:S,15,0)</f>
        <v>ITM_SPACE_HAIR</v>
      </c>
      <c r="C898" s="0" t="n">
        <f aca="false">IF(
ISNUMBER(INDEX(SOURCE!B:B,MATCH(A898,SOURCE!B:B,0)+1)),
  VALUE(INDEX(SOURCE!B:B,MATCH(A898,SOURCE!B:B,0)+1)),
  "")</f>
        <v>875</v>
      </c>
      <c r="D898" s="265" t="str">
        <f aca="false">IF(A898&lt;&gt;INT(A898),B898,
IF(A898&lt;0,VLOOKUP(A898,lookups!A$1:B$25,2,0),
IF(ISNA(B898),"",
IF(OR(ISBLANK(A898),ISNA(B898),B898=0),
"",
"#define "&amp;
VLOOKUP(A898,SOURCE!B:S,15,0)&amp;IF(lookups!$N$2-LEN(VLOOKUP(A898,SOURCE!B:S,15,0))&gt;=0,REPT(" ",lookups!$N$2-LEN(VLOOKUP(A898,SOURCE!B:S,15,0))),"")&amp;
TEXT(A898,"???0")&amp;IF(VLOOKUP(A898,SOURCE!B:S,16,0)="","","   "&amp;VLOOKUP(A898,SOURCE!B:S,16,0)
))))
)</f>
        <v>#define ITM_SPACE_HAIR               874</v>
      </c>
    </row>
    <row r="899" customFormat="false" ht="15.75" hidden="false" customHeight="false" outlineLevel="0" collapsed="false">
      <c r="A899" s="0" t="n">
        <f aca="false">C898</f>
        <v>875</v>
      </c>
      <c r="B899" s="0" t="str">
        <f aca="false">VLOOKUP(A899,SOURCE!B:S,15,0)</f>
        <v>ITM_LEFT_SINGLE_QUOTE</v>
      </c>
      <c r="C899" s="0" t="n">
        <f aca="false">IF(
ISNUMBER(INDEX(SOURCE!B:B,MATCH(A899,SOURCE!B:B,0)+1)),
  VALUE(INDEX(SOURCE!B:B,MATCH(A899,SOURCE!B:B,0)+1)),
  "")</f>
        <v>876</v>
      </c>
      <c r="D899" s="265" t="str">
        <f aca="false">IF(A899&lt;&gt;INT(A899),B899,
IF(A899&lt;0,VLOOKUP(A899,lookups!A$1:B$25,2,0),
IF(ISNA(B899),"",
IF(OR(ISBLANK(A899),ISNA(B899),B899=0),
"",
"#define "&amp;
VLOOKUP(A899,SOURCE!B:S,15,0)&amp;IF(lookups!$N$2-LEN(VLOOKUP(A899,SOURCE!B:S,15,0))&gt;=0,REPT(" ",lookups!$N$2-LEN(VLOOKUP(A899,SOURCE!B:S,15,0))),"")&amp;
TEXT(A899,"???0")&amp;IF(VLOOKUP(A899,SOURCE!B:S,16,0)="","","   "&amp;VLOOKUP(A899,SOURCE!B:S,16,0)
))))
)</f>
        <v>#define ITM_LEFT_SINGLE_QUOTE        875</v>
      </c>
    </row>
    <row r="900" customFormat="false" ht="15.75" hidden="false" customHeight="false" outlineLevel="0" collapsed="false">
      <c r="A900" s="0" t="n">
        <f aca="false">C899</f>
        <v>876</v>
      </c>
      <c r="B900" s="0" t="str">
        <f aca="false">VLOOKUP(A900,SOURCE!B:S,15,0)</f>
        <v>ITM_RIGHT_SINGLE_QUOTE</v>
      </c>
      <c r="C900" s="0" t="n">
        <f aca="false">IF(
ISNUMBER(INDEX(SOURCE!B:B,MATCH(A900,SOURCE!B:B,0)+1)),
  VALUE(INDEX(SOURCE!B:B,MATCH(A900,SOURCE!B:B,0)+1)),
  "")</f>
        <v>877</v>
      </c>
      <c r="D900" s="265" t="str">
        <f aca="false">IF(A900&lt;&gt;INT(A900),B900,
IF(A900&lt;0,VLOOKUP(A900,lookups!A$1:B$25,2,0),
IF(ISNA(B900),"",
IF(OR(ISBLANK(A900),ISNA(B900),B900=0),
"",
"#define "&amp;
VLOOKUP(A900,SOURCE!B:S,15,0)&amp;IF(lookups!$N$2-LEN(VLOOKUP(A900,SOURCE!B:S,15,0))&gt;=0,REPT(" ",lookups!$N$2-LEN(VLOOKUP(A900,SOURCE!B:S,15,0))),"")&amp;
TEXT(A900,"???0")&amp;IF(VLOOKUP(A900,SOURCE!B:S,16,0)="","","   "&amp;VLOOKUP(A900,SOURCE!B:S,16,0)
))))
)</f>
        <v>#define ITM_RIGHT_SINGLE_QUOTE       876</v>
      </c>
    </row>
    <row r="901" customFormat="false" ht="15.75" hidden="false" customHeight="false" outlineLevel="0" collapsed="false">
      <c r="A901" s="0" t="n">
        <f aca="false">C900</f>
        <v>877</v>
      </c>
      <c r="B901" s="0" t="str">
        <f aca="false">VLOOKUP(A901,SOURCE!B:S,15,0)</f>
        <v>ITM_SINGLE_LOW_QUOTE</v>
      </c>
      <c r="C901" s="0" t="n">
        <f aca="false">IF(
ISNUMBER(INDEX(SOURCE!B:B,MATCH(A901,SOURCE!B:B,0)+1)),
  VALUE(INDEX(SOURCE!B:B,MATCH(A901,SOURCE!B:B,0)+1)),
  "")</f>
        <v>878</v>
      </c>
      <c r="D901" s="265" t="str">
        <f aca="false">IF(A901&lt;&gt;INT(A901),B901,
IF(A901&lt;0,VLOOKUP(A901,lookups!A$1:B$25,2,0),
IF(ISNA(B901),"",
IF(OR(ISBLANK(A901),ISNA(B901),B901=0),
"",
"#define "&amp;
VLOOKUP(A901,SOURCE!B:S,15,0)&amp;IF(lookups!$N$2-LEN(VLOOKUP(A901,SOURCE!B:S,15,0))&gt;=0,REPT(" ",lookups!$N$2-LEN(VLOOKUP(A901,SOURCE!B:S,15,0))),"")&amp;
TEXT(A901,"???0")&amp;IF(VLOOKUP(A901,SOURCE!B:S,16,0)="","","   "&amp;VLOOKUP(A901,SOURCE!B:S,16,0)
))))
)</f>
        <v>#define ITM_SINGLE_LOW_QUOTE         877</v>
      </c>
    </row>
    <row r="902" customFormat="false" ht="15.75" hidden="false" customHeight="false" outlineLevel="0" collapsed="false">
      <c r="A902" s="0" t="n">
        <f aca="false">C901</f>
        <v>878</v>
      </c>
      <c r="B902" s="0" t="str">
        <f aca="false">VLOOKUP(A902,SOURCE!B:S,15,0)</f>
        <v>ITM_SINGLE_HIGH_QUOTE</v>
      </c>
      <c r="C902" s="0" t="n">
        <f aca="false">IF(
ISNUMBER(INDEX(SOURCE!B:B,MATCH(A902,SOURCE!B:B,0)+1)),
  VALUE(INDEX(SOURCE!B:B,MATCH(A902,SOURCE!B:B,0)+1)),
  "")</f>
        <v>879</v>
      </c>
      <c r="D902" s="265" t="str">
        <f aca="false">IF(A902&lt;&gt;INT(A902),B902,
IF(A902&lt;0,VLOOKUP(A902,lookups!A$1:B$25,2,0),
IF(ISNA(B902),"",
IF(OR(ISBLANK(A902),ISNA(B902),B902=0),
"",
"#define "&amp;
VLOOKUP(A902,SOURCE!B:S,15,0)&amp;IF(lookups!$N$2-LEN(VLOOKUP(A902,SOURCE!B:S,15,0))&gt;=0,REPT(" ",lookups!$N$2-LEN(VLOOKUP(A902,SOURCE!B:S,15,0))),"")&amp;
TEXT(A902,"???0")&amp;IF(VLOOKUP(A902,SOURCE!B:S,16,0)="","","   "&amp;VLOOKUP(A902,SOURCE!B:S,16,0)
))))
)</f>
        <v>#define ITM_SINGLE_HIGH_QUOTE        878</v>
      </c>
    </row>
    <row r="903" customFormat="false" ht="15.75" hidden="false" customHeight="false" outlineLevel="0" collapsed="false">
      <c r="A903" s="0" t="n">
        <f aca="false">C902</f>
        <v>879</v>
      </c>
      <c r="B903" s="0" t="str">
        <f aca="false">VLOOKUP(A903,SOURCE!B:S,15,0)</f>
        <v>ITM_LEFT_DOUBLE_QUOTE</v>
      </c>
      <c r="C903" s="0" t="n">
        <f aca="false">IF(
ISNUMBER(INDEX(SOURCE!B:B,MATCH(A903,SOURCE!B:B,0)+1)),
  VALUE(INDEX(SOURCE!B:B,MATCH(A903,SOURCE!B:B,0)+1)),
  "")</f>
        <v>880</v>
      </c>
      <c r="D903" s="265" t="str">
        <f aca="false">IF(A903&lt;&gt;INT(A903),B903,
IF(A903&lt;0,VLOOKUP(A903,lookups!A$1:B$25,2,0),
IF(ISNA(B903),"",
IF(OR(ISBLANK(A903),ISNA(B903),B903=0),
"",
"#define "&amp;
VLOOKUP(A903,SOURCE!B:S,15,0)&amp;IF(lookups!$N$2-LEN(VLOOKUP(A903,SOURCE!B:S,15,0))&gt;=0,REPT(" ",lookups!$N$2-LEN(VLOOKUP(A903,SOURCE!B:S,15,0))),"")&amp;
TEXT(A903,"???0")&amp;IF(VLOOKUP(A903,SOURCE!B:S,16,0)="","","   "&amp;VLOOKUP(A903,SOURCE!B:S,16,0)
))))
)</f>
        <v>#define ITM_LEFT_DOUBLE_QUOTE        879</v>
      </c>
    </row>
    <row r="904" customFormat="false" ht="15.75" hidden="false" customHeight="false" outlineLevel="0" collapsed="false">
      <c r="A904" s="0" t="n">
        <f aca="false">C903</f>
        <v>880</v>
      </c>
      <c r="B904" s="0" t="str">
        <f aca="false">VLOOKUP(A904,SOURCE!B:S,15,0)</f>
        <v>ITM_RIGHT_DOUBLE_QUOTE</v>
      </c>
      <c r="C904" s="0" t="n">
        <f aca="false">IF(
ISNUMBER(INDEX(SOURCE!B:B,MATCH(A904,SOURCE!B:B,0)+1)),
  VALUE(INDEX(SOURCE!B:B,MATCH(A904,SOURCE!B:B,0)+1)),
  "")</f>
        <v>881</v>
      </c>
      <c r="D904" s="265" t="str">
        <f aca="false">IF(A904&lt;&gt;INT(A904),B904,
IF(A904&lt;0,VLOOKUP(A904,lookups!A$1:B$25,2,0),
IF(ISNA(B904),"",
IF(OR(ISBLANK(A904),ISNA(B904),B904=0),
"",
"#define "&amp;
VLOOKUP(A904,SOURCE!B:S,15,0)&amp;IF(lookups!$N$2-LEN(VLOOKUP(A904,SOURCE!B:S,15,0))&gt;=0,REPT(" ",lookups!$N$2-LEN(VLOOKUP(A904,SOURCE!B:S,15,0))),"")&amp;
TEXT(A904,"???0")&amp;IF(VLOOKUP(A904,SOURCE!B:S,16,0)="","","   "&amp;VLOOKUP(A904,SOURCE!B:S,16,0)
))))
)</f>
        <v>#define ITM_RIGHT_DOUBLE_QUOTE       880</v>
      </c>
    </row>
    <row r="905" customFormat="false" ht="15.75" hidden="false" customHeight="false" outlineLevel="0" collapsed="false">
      <c r="A905" s="0" t="n">
        <f aca="false">C904</f>
        <v>881</v>
      </c>
      <c r="B905" s="0" t="str">
        <f aca="false">VLOOKUP(A905,SOURCE!B:S,15,0)</f>
        <v>ITM_DOUBLE_LOW_QUOTE</v>
      </c>
      <c r="C905" s="0" t="n">
        <f aca="false">IF(
ISNUMBER(INDEX(SOURCE!B:B,MATCH(A905,SOURCE!B:B,0)+1)),
  VALUE(INDEX(SOURCE!B:B,MATCH(A905,SOURCE!B:B,0)+1)),
  "")</f>
        <v>882</v>
      </c>
      <c r="D905" s="265" t="str">
        <f aca="false">IF(A905&lt;&gt;INT(A905),B905,
IF(A905&lt;0,VLOOKUP(A905,lookups!A$1:B$25,2,0),
IF(ISNA(B905),"",
IF(OR(ISBLANK(A905),ISNA(B905),B905=0),
"",
"#define "&amp;
VLOOKUP(A905,SOURCE!B:S,15,0)&amp;IF(lookups!$N$2-LEN(VLOOKUP(A905,SOURCE!B:S,15,0))&gt;=0,REPT(" ",lookups!$N$2-LEN(VLOOKUP(A905,SOURCE!B:S,15,0))),"")&amp;
TEXT(A905,"???0")&amp;IF(VLOOKUP(A905,SOURCE!B:S,16,0)="","","   "&amp;VLOOKUP(A905,SOURCE!B:S,16,0)
))))
)</f>
        <v>#define ITM_DOUBLE_LOW_QUOTE         881</v>
      </c>
    </row>
    <row r="906" customFormat="false" ht="15.75" hidden="false" customHeight="false" outlineLevel="0" collapsed="false">
      <c r="A906" s="0" t="n">
        <f aca="false">C905</f>
        <v>882</v>
      </c>
      <c r="B906" s="0" t="str">
        <f aca="false">VLOOKUP(A906,SOURCE!B:S,15,0)</f>
        <v>ITM_DOUBLE_HIGH_QUOTE</v>
      </c>
      <c r="C906" s="0" t="n">
        <f aca="false">IF(
ISNUMBER(INDEX(SOURCE!B:B,MATCH(A906,SOURCE!B:B,0)+1)),
  VALUE(INDEX(SOURCE!B:B,MATCH(A906,SOURCE!B:B,0)+1)),
  "")</f>
        <v>883</v>
      </c>
      <c r="D906" s="265" t="str">
        <f aca="false">IF(A906&lt;&gt;INT(A906),B906,
IF(A906&lt;0,VLOOKUP(A906,lookups!A$1:B$25,2,0),
IF(ISNA(B906),"",
IF(OR(ISBLANK(A906),ISNA(B906),B906=0),
"",
"#define "&amp;
VLOOKUP(A906,SOURCE!B:S,15,0)&amp;IF(lookups!$N$2-LEN(VLOOKUP(A906,SOURCE!B:S,15,0))&gt;=0,REPT(" ",lookups!$N$2-LEN(VLOOKUP(A906,SOURCE!B:S,15,0))),"")&amp;
TEXT(A906,"???0")&amp;IF(VLOOKUP(A906,SOURCE!B:S,16,0)="","","   "&amp;VLOOKUP(A906,SOURCE!B:S,16,0)
))))
)</f>
        <v>#define ITM_DOUBLE_HIGH_QUOTE        882</v>
      </c>
    </row>
    <row r="907" customFormat="false" ht="15.75" hidden="false" customHeight="false" outlineLevel="0" collapsed="false">
      <c r="A907" s="0" t="n">
        <f aca="false">C906</f>
        <v>883</v>
      </c>
      <c r="B907" s="0" t="str">
        <f aca="false">VLOOKUP(A907,SOURCE!B:S,15,0)</f>
        <v>ITM_ELLIPSIS</v>
      </c>
      <c r="C907" s="0" t="n">
        <f aca="false">IF(
ISNUMBER(INDEX(SOURCE!B:B,MATCH(A907,SOURCE!B:B,0)+1)),
  VALUE(INDEX(SOURCE!B:B,MATCH(A907,SOURCE!B:B,0)+1)),
  "")</f>
        <v>884</v>
      </c>
      <c r="D907" s="265" t="str">
        <f aca="false">IF(A907&lt;&gt;INT(A907),B907,
IF(A907&lt;0,VLOOKUP(A907,lookups!A$1:B$25,2,0),
IF(ISNA(B907),"",
IF(OR(ISBLANK(A907),ISNA(B907),B907=0),
"",
"#define "&amp;
VLOOKUP(A907,SOURCE!B:S,15,0)&amp;IF(lookups!$N$2-LEN(VLOOKUP(A907,SOURCE!B:S,15,0))&gt;=0,REPT(" ",lookups!$N$2-LEN(VLOOKUP(A907,SOURCE!B:S,15,0))),"")&amp;
TEXT(A907,"???0")&amp;IF(VLOOKUP(A907,SOURCE!B:S,16,0)="","","   "&amp;VLOOKUP(A907,SOURCE!B:S,16,0)
))))
)</f>
        <v>#define ITM_ELLIPSIS                 883</v>
      </c>
    </row>
    <row r="908" customFormat="false" ht="15.75" hidden="false" customHeight="false" outlineLevel="0" collapsed="false">
      <c r="A908" s="0" t="n">
        <f aca="false">C907</f>
        <v>884</v>
      </c>
      <c r="B908" s="0" t="str">
        <f aca="false">VLOOKUP(A908,SOURCE!B:S,15,0)</f>
        <v>ITM_BINARY_ONE</v>
      </c>
      <c r="C908" s="0" t="n">
        <f aca="false">IF(
ISNUMBER(INDEX(SOURCE!B:B,MATCH(A908,SOURCE!B:B,0)+1)),
  VALUE(INDEX(SOURCE!B:B,MATCH(A908,SOURCE!B:B,0)+1)),
  "")</f>
        <v>885</v>
      </c>
      <c r="D908" s="265" t="str">
        <f aca="false">IF(A908&lt;&gt;INT(A908),B908,
IF(A908&lt;0,VLOOKUP(A908,lookups!A$1:B$25,2,0),
IF(ISNA(B908),"",
IF(OR(ISBLANK(A908),ISNA(B908),B908=0),
"",
"#define "&amp;
VLOOKUP(A908,SOURCE!B:S,15,0)&amp;IF(lookups!$N$2-LEN(VLOOKUP(A908,SOURCE!B:S,15,0))&gt;=0,REPT(" ",lookups!$N$2-LEN(VLOOKUP(A908,SOURCE!B:S,15,0))),"")&amp;
TEXT(A908,"???0")&amp;IF(VLOOKUP(A908,SOURCE!B:S,16,0)="","","   "&amp;VLOOKUP(A908,SOURCE!B:S,16,0)
))))
)</f>
        <v>#define ITM_BINARY_ONE               884</v>
      </c>
    </row>
    <row r="909" customFormat="false" ht="15.75" hidden="false" customHeight="false" outlineLevel="0" collapsed="false">
      <c r="A909" s="0" t="n">
        <f aca="false">C908</f>
        <v>885</v>
      </c>
      <c r="B909" s="0" t="str">
        <f aca="false">VLOOKUP(A909,SOURCE!B:S,15,0)</f>
        <v>ITM_EURO</v>
      </c>
      <c r="C909" s="0" t="n">
        <f aca="false">IF(
ISNUMBER(INDEX(SOURCE!B:B,MATCH(A909,SOURCE!B:B,0)+1)),
  VALUE(INDEX(SOURCE!B:B,MATCH(A909,SOURCE!B:B,0)+1)),
  "")</f>
        <v>886</v>
      </c>
      <c r="D909" s="265" t="str">
        <f aca="false">IF(A909&lt;&gt;INT(A909),B909,
IF(A909&lt;0,VLOOKUP(A909,lookups!A$1:B$25,2,0),
IF(ISNA(B909),"",
IF(OR(ISBLANK(A909),ISNA(B909),B909=0),
"",
"#define "&amp;
VLOOKUP(A909,SOURCE!B:S,15,0)&amp;IF(lookups!$N$2-LEN(VLOOKUP(A909,SOURCE!B:S,15,0))&gt;=0,REPT(" ",lookups!$N$2-LEN(VLOOKUP(A909,SOURCE!B:S,15,0))),"")&amp;
TEXT(A909,"???0")&amp;IF(VLOOKUP(A909,SOURCE!B:S,16,0)="","","   "&amp;VLOOKUP(A909,SOURCE!B:S,16,0)
))))
)</f>
        <v>#define ITM_EURO                     885</v>
      </c>
    </row>
    <row r="910" customFormat="false" ht="15.75" hidden="false" customHeight="false" outlineLevel="0" collapsed="false">
      <c r="A910" s="0" t="n">
        <f aca="false">C909</f>
        <v>886</v>
      </c>
      <c r="B910" s="0" t="str">
        <f aca="false">VLOOKUP(A910,SOURCE!B:S,15,0)</f>
        <v>ITM_COMPLEX_C</v>
      </c>
      <c r="C910" s="0" t="n">
        <f aca="false">IF(
ISNUMBER(INDEX(SOURCE!B:B,MATCH(A910,SOURCE!B:B,0)+1)),
  VALUE(INDEX(SOURCE!B:B,MATCH(A910,SOURCE!B:B,0)+1)),
  "")</f>
        <v>887</v>
      </c>
      <c r="D910" s="265" t="str">
        <f aca="false">IF(A910&lt;&gt;INT(A910),B910,
IF(A910&lt;0,VLOOKUP(A910,lookups!A$1:B$25,2,0),
IF(ISNA(B910),"",
IF(OR(ISBLANK(A910),ISNA(B910),B910=0),
"",
"#define "&amp;
VLOOKUP(A910,SOURCE!B:S,15,0)&amp;IF(lookups!$N$2-LEN(VLOOKUP(A910,SOURCE!B:S,15,0))&gt;=0,REPT(" ",lookups!$N$2-LEN(VLOOKUP(A910,SOURCE!B:S,15,0))),"")&amp;
TEXT(A910,"???0")&amp;IF(VLOOKUP(A910,SOURCE!B:S,16,0)="","","   "&amp;VLOOKUP(A910,SOURCE!B:S,16,0)
))))
)</f>
        <v>#define ITM_COMPLEX_C                886</v>
      </c>
    </row>
    <row r="911" customFormat="false" ht="15.75" hidden="false" customHeight="false" outlineLevel="0" collapsed="false">
      <c r="A911" s="0" t="n">
        <f aca="false">C910</f>
        <v>887</v>
      </c>
      <c r="B911" s="0" t="str">
        <f aca="false">VLOOKUP(A911,SOURCE!B:S,15,0)</f>
        <v>ITM_PLANCK</v>
      </c>
      <c r="C911" s="0" t="n">
        <f aca="false">IF(
ISNUMBER(INDEX(SOURCE!B:B,MATCH(A911,SOURCE!B:B,0)+1)),
  VALUE(INDEX(SOURCE!B:B,MATCH(A911,SOURCE!B:B,0)+1)),
  "")</f>
        <v>888</v>
      </c>
      <c r="D911" s="265" t="str">
        <f aca="false">IF(A911&lt;&gt;INT(A911),B911,
IF(A911&lt;0,VLOOKUP(A911,lookups!A$1:B$25,2,0),
IF(ISNA(B911),"",
IF(OR(ISBLANK(A911),ISNA(B911),B911=0),
"",
"#define "&amp;
VLOOKUP(A911,SOURCE!B:S,15,0)&amp;IF(lookups!$N$2-LEN(VLOOKUP(A911,SOURCE!B:S,15,0))&gt;=0,REPT(" ",lookups!$N$2-LEN(VLOOKUP(A911,SOURCE!B:S,15,0))),"")&amp;
TEXT(A911,"???0")&amp;IF(VLOOKUP(A911,SOURCE!B:S,16,0)="","","   "&amp;VLOOKUP(A911,SOURCE!B:S,16,0)
))))
)</f>
        <v>#define ITM_PLANCK                   887</v>
      </c>
    </row>
    <row r="912" customFormat="false" ht="15.75" hidden="false" customHeight="false" outlineLevel="0" collapsed="false">
      <c r="A912" s="0" t="n">
        <f aca="false">C911</f>
        <v>888</v>
      </c>
      <c r="B912" s="0" t="str">
        <f aca="false">VLOOKUP(A912,SOURCE!B:S,15,0)</f>
        <v>ITM_PLANCK_2PI</v>
      </c>
      <c r="C912" s="0" t="n">
        <f aca="false">IF(
ISNUMBER(INDEX(SOURCE!B:B,MATCH(A912,SOURCE!B:B,0)+1)),
  VALUE(INDEX(SOURCE!B:B,MATCH(A912,SOURCE!B:B,0)+1)),
  "")</f>
        <v>889</v>
      </c>
      <c r="D912" s="265" t="str">
        <f aca="false">IF(A912&lt;&gt;INT(A912),B912,
IF(A912&lt;0,VLOOKUP(A912,lookups!A$1:B$25,2,0),
IF(ISNA(B912),"",
IF(OR(ISBLANK(A912),ISNA(B912),B912=0),
"",
"#define "&amp;
VLOOKUP(A912,SOURCE!B:S,15,0)&amp;IF(lookups!$N$2-LEN(VLOOKUP(A912,SOURCE!B:S,15,0))&gt;=0,REPT(" ",lookups!$N$2-LEN(VLOOKUP(A912,SOURCE!B:S,15,0))),"")&amp;
TEXT(A912,"???0")&amp;IF(VLOOKUP(A912,SOURCE!B:S,16,0)="","","   "&amp;VLOOKUP(A912,SOURCE!B:S,16,0)
))))
)</f>
        <v>#define ITM_PLANCK_2PI               888</v>
      </c>
    </row>
    <row r="913" customFormat="false" ht="15.75" hidden="false" customHeight="false" outlineLevel="0" collapsed="false">
      <c r="A913" s="0" t="n">
        <f aca="false">C912</f>
        <v>889</v>
      </c>
      <c r="B913" s="0" t="str">
        <f aca="false">VLOOKUP(A913,SOURCE!B:S,15,0)</f>
        <v>ITM_NATURAL_N</v>
      </c>
      <c r="C913" s="0" t="n">
        <f aca="false">IF(
ISNUMBER(INDEX(SOURCE!B:B,MATCH(A913,SOURCE!B:B,0)+1)),
  VALUE(INDEX(SOURCE!B:B,MATCH(A913,SOURCE!B:B,0)+1)),
  "")</f>
        <v>890</v>
      </c>
      <c r="D913" s="265" t="str">
        <f aca="false">IF(A913&lt;&gt;INT(A913),B913,
IF(A913&lt;0,VLOOKUP(A913,lookups!A$1:B$25,2,0),
IF(ISNA(B913),"",
IF(OR(ISBLANK(A913),ISNA(B913),B913=0),
"",
"#define "&amp;
VLOOKUP(A913,SOURCE!B:S,15,0)&amp;IF(lookups!$N$2-LEN(VLOOKUP(A913,SOURCE!B:S,15,0))&gt;=0,REPT(" ",lookups!$N$2-LEN(VLOOKUP(A913,SOURCE!B:S,15,0))),"")&amp;
TEXT(A913,"???0")&amp;IF(VLOOKUP(A913,SOURCE!B:S,16,0)="","","   "&amp;VLOOKUP(A913,SOURCE!B:S,16,0)
))))
)</f>
        <v>#define ITM_NATURAL_N                889</v>
      </c>
    </row>
    <row r="914" customFormat="false" ht="15.75" hidden="false" customHeight="false" outlineLevel="0" collapsed="false">
      <c r="A914" s="0" t="n">
        <f aca="false">C913</f>
        <v>890</v>
      </c>
      <c r="B914" s="0" t="str">
        <f aca="false">VLOOKUP(A914,SOURCE!B:S,15,0)</f>
        <v>ITM_RATIONAL_Q</v>
      </c>
      <c r="C914" s="0" t="n">
        <f aca="false">IF(
ISNUMBER(INDEX(SOURCE!B:B,MATCH(A914,SOURCE!B:B,0)+1)),
  VALUE(INDEX(SOURCE!B:B,MATCH(A914,SOURCE!B:B,0)+1)),
  "")</f>
        <v>891</v>
      </c>
      <c r="D914" s="265" t="str">
        <f aca="false">IF(A914&lt;&gt;INT(A914),B914,
IF(A914&lt;0,VLOOKUP(A914,lookups!A$1:B$25,2,0),
IF(ISNA(B914),"",
IF(OR(ISBLANK(A914),ISNA(B914),B914=0),
"",
"#define "&amp;
VLOOKUP(A914,SOURCE!B:S,15,0)&amp;IF(lookups!$N$2-LEN(VLOOKUP(A914,SOURCE!B:S,15,0))&gt;=0,REPT(" ",lookups!$N$2-LEN(VLOOKUP(A914,SOURCE!B:S,15,0))),"")&amp;
TEXT(A914,"???0")&amp;IF(VLOOKUP(A914,SOURCE!B:S,16,0)="","","   "&amp;VLOOKUP(A914,SOURCE!B:S,16,0)
))))
)</f>
        <v>#define ITM_RATIONAL_Q               890</v>
      </c>
    </row>
    <row r="915" customFormat="false" ht="15.75" hidden="false" customHeight="false" outlineLevel="0" collapsed="false">
      <c r="A915" s="0" t="n">
        <f aca="false">C914</f>
        <v>891</v>
      </c>
      <c r="B915" s="0" t="str">
        <f aca="false">VLOOKUP(A915,SOURCE!B:S,15,0)</f>
        <v>ITM_REAL_R</v>
      </c>
      <c r="C915" s="0" t="n">
        <f aca="false">IF(
ISNUMBER(INDEX(SOURCE!B:B,MATCH(A915,SOURCE!B:B,0)+1)),
  VALUE(INDEX(SOURCE!B:B,MATCH(A915,SOURCE!B:B,0)+1)),
  "")</f>
        <v>892</v>
      </c>
      <c r="D915" s="265" t="str">
        <f aca="false">IF(A915&lt;&gt;INT(A915),B915,
IF(A915&lt;0,VLOOKUP(A915,lookups!A$1:B$25,2,0),
IF(ISNA(B915),"",
IF(OR(ISBLANK(A915),ISNA(B915),B915=0),
"",
"#define "&amp;
VLOOKUP(A915,SOURCE!B:S,15,0)&amp;IF(lookups!$N$2-LEN(VLOOKUP(A915,SOURCE!B:S,15,0))&gt;=0,REPT(" ",lookups!$N$2-LEN(VLOOKUP(A915,SOURCE!B:S,15,0))),"")&amp;
TEXT(A915,"???0")&amp;IF(VLOOKUP(A915,SOURCE!B:S,16,0)="","","   "&amp;VLOOKUP(A915,SOURCE!B:S,16,0)
))))
)</f>
        <v>#define ITM_REAL_R                   891</v>
      </c>
    </row>
    <row r="916" customFormat="false" ht="15.75" hidden="false" customHeight="false" outlineLevel="0" collapsed="false">
      <c r="A916" s="0" t="n">
        <f aca="false">C915</f>
        <v>892</v>
      </c>
      <c r="B916" s="0" t="str">
        <f aca="false">VLOOKUP(A916,SOURCE!B:S,15,0)</f>
        <v>ITM_LEFT_ARROW</v>
      </c>
      <c r="C916" s="0" t="n">
        <f aca="false">IF(
ISNUMBER(INDEX(SOURCE!B:B,MATCH(A916,SOURCE!B:B,0)+1)),
  VALUE(INDEX(SOURCE!B:B,MATCH(A916,SOURCE!B:B,0)+1)),
  "")</f>
        <v>893</v>
      </c>
      <c r="D916" s="265" t="str">
        <f aca="false">IF(A916&lt;&gt;INT(A916),B916,
IF(A916&lt;0,VLOOKUP(A916,lookups!A$1:B$25,2,0),
IF(ISNA(B916),"",
IF(OR(ISBLANK(A916),ISNA(B916),B916=0),
"",
"#define "&amp;
VLOOKUP(A916,SOURCE!B:S,15,0)&amp;IF(lookups!$N$2-LEN(VLOOKUP(A916,SOURCE!B:S,15,0))&gt;=0,REPT(" ",lookups!$N$2-LEN(VLOOKUP(A916,SOURCE!B:S,15,0))),"")&amp;
TEXT(A916,"???0")&amp;IF(VLOOKUP(A916,SOURCE!B:S,16,0)="","","   "&amp;VLOOKUP(A916,SOURCE!B:S,16,0)
))))
)</f>
        <v>#define ITM_LEFT_ARROW               892</v>
      </c>
    </row>
    <row r="917" customFormat="false" ht="15.75" hidden="false" customHeight="false" outlineLevel="0" collapsed="false">
      <c r="A917" s="0" t="n">
        <f aca="false">C916</f>
        <v>893</v>
      </c>
      <c r="B917" s="0" t="str">
        <f aca="false">VLOOKUP(A917,SOURCE!B:S,15,0)</f>
        <v>ITM_UP_ARROW</v>
      </c>
      <c r="C917" s="0" t="n">
        <f aca="false">IF(
ISNUMBER(INDEX(SOURCE!B:B,MATCH(A917,SOURCE!B:B,0)+1)),
  VALUE(INDEX(SOURCE!B:B,MATCH(A917,SOURCE!B:B,0)+1)),
  "")</f>
        <v>894</v>
      </c>
      <c r="D917" s="265" t="str">
        <f aca="false">IF(A917&lt;&gt;INT(A917),B917,
IF(A917&lt;0,VLOOKUP(A917,lookups!A$1:B$25,2,0),
IF(ISNA(B917),"",
IF(OR(ISBLANK(A917),ISNA(B917),B917=0),
"",
"#define "&amp;
VLOOKUP(A917,SOURCE!B:S,15,0)&amp;IF(lookups!$N$2-LEN(VLOOKUP(A917,SOURCE!B:S,15,0))&gt;=0,REPT(" ",lookups!$N$2-LEN(VLOOKUP(A917,SOURCE!B:S,15,0))),"")&amp;
TEXT(A917,"???0")&amp;IF(VLOOKUP(A917,SOURCE!B:S,16,0)="","","   "&amp;VLOOKUP(A917,SOURCE!B:S,16,0)
))))
)</f>
        <v>#define ITM_UP_ARROW                 893</v>
      </c>
    </row>
    <row r="918" customFormat="false" ht="15.75" hidden="false" customHeight="false" outlineLevel="0" collapsed="false">
      <c r="A918" s="0" t="n">
        <f aca="false">C917</f>
        <v>894</v>
      </c>
      <c r="B918" s="0" t="str">
        <f aca="false">VLOOKUP(A918,SOURCE!B:S,15,0)</f>
        <v>ITM_RIGHT_ARROW</v>
      </c>
      <c r="C918" s="0" t="n">
        <f aca="false">IF(
ISNUMBER(INDEX(SOURCE!B:B,MATCH(A918,SOURCE!B:B,0)+1)),
  VALUE(INDEX(SOURCE!B:B,MATCH(A918,SOURCE!B:B,0)+1)),
  "")</f>
        <v>895</v>
      </c>
      <c r="D918" s="265" t="str">
        <f aca="false">IF(A918&lt;&gt;INT(A918),B918,
IF(A918&lt;0,VLOOKUP(A918,lookups!A$1:B$25,2,0),
IF(ISNA(B918),"",
IF(OR(ISBLANK(A918),ISNA(B918),B918=0),
"",
"#define "&amp;
VLOOKUP(A918,SOURCE!B:S,15,0)&amp;IF(lookups!$N$2-LEN(VLOOKUP(A918,SOURCE!B:S,15,0))&gt;=0,REPT(" ",lookups!$N$2-LEN(VLOOKUP(A918,SOURCE!B:S,15,0))),"")&amp;
TEXT(A918,"???0")&amp;IF(VLOOKUP(A918,SOURCE!B:S,16,0)="","","   "&amp;VLOOKUP(A918,SOURCE!B:S,16,0)
))))
)</f>
        <v>#define ITM_RIGHT_ARROW              894</v>
      </c>
    </row>
    <row r="919" customFormat="false" ht="15.75" hidden="false" customHeight="false" outlineLevel="0" collapsed="false">
      <c r="A919" s="0" t="n">
        <f aca="false">C918</f>
        <v>895</v>
      </c>
      <c r="B919" s="0" t="str">
        <f aca="false">VLOOKUP(A919,SOURCE!B:S,15,0)</f>
        <v>ITM_DOWN_ARROW</v>
      </c>
      <c r="C919" s="0" t="n">
        <f aca="false">IF(
ISNUMBER(INDEX(SOURCE!B:B,MATCH(A919,SOURCE!B:B,0)+1)),
  VALUE(INDEX(SOURCE!B:B,MATCH(A919,SOURCE!B:B,0)+1)),
  "")</f>
        <v>896</v>
      </c>
      <c r="D919" s="265" t="str">
        <f aca="false">IF(A919&lt;&gt;INT(A919),B919,
IF(A919&lt;0,VLOOKUP(A919,lookups!A$1:B$25,2,0),
IF(ISNA(B919),"",
IF(OR(ISBLANK(A919),ISNA(B919),B919=0),
"",
"#define "&amp;
VLOOKUP(A919,SOURCE!B:S,15,0)&amp;IF(lookups!$N$2-LEN(VLOOKUP(A919,SOURCE!B:S,15,0))&gt;=0,REPT(" ",lookups!$N$2-LEN(VLOOKUP(A919,SOURCE!B:S,15,0))),"")&amp;
TEXT(A919,"???0")&amp;IF(VLOOKUP(A919,SOURCE!B:S,16,0)="","","   "&amp;VLOOKUP(A919,SOURCE!B:S,16,0)
))))
)</f>
        <v>#define ITM_DOWN_ARROW               895</v>
      </c>
    </row>
    <row r="920" customFormat="false" ht="15.75" hidden="false" customHeight="false" outlineLevel="0" collapsed="false">
      <c r="A920" s="0" t="n">
        <f aca="false">C919</f>
        <v>896</v>
      </c>
      <c r="B920" s="0" t="str">
        <f aca="false">VLOOKUP(A920,SOURCE!B:S,15,0)</f>
        <v>ITM_SERIAL_IO</v>
      </c>
      <c r="C920" s="0" t="n">
        <f aca="false">IF(
ISNUMBER(INDEX(SOURCE!B:B,MATCH(A920,SOURCE!B:B,0)+1)),
  VALUE(INDEX(SOURCE!B:B,MATCH(A920,SOURCE!B:B,0)+1)),
  "")</f>
        <v>897</v>
      </c>
      <c r="D920" s="265" t="str">
        <f aca="false">IF(A920&lt;&gt;INT(A920),B920,
IF(A920&lt;0,VLOOKUP(A920,lookups!A$1:B$25,2,0),
IF(ISNA(B920),"",
IF(OR(ISBLANK(A920),ISNA(B920),B920=0),
"",
"#define "&amp;
VLOOKUP(A920,SOURCE!B:S,15,0)&amp;IF(lookups!$N$2-LEN(VLOOKUP(A920,SOURCE!B:S,15,0))&gt;=0,REPT(" ",lookups!$N$2-LEN(VLOOKUP(A920,SOURCE!B:S,15,0))),"")&amp;
TEXT(A920,"???0")&amp;IF(VLOOKUP(A920,SOURCE!B:S,16,0)="","","   "&amp;VLOOKUP(A920,SOURCE!B:S,16,0)
))))
)</f>
        <v>#define ITM_SERIAL_IO                896</v>
      </c>
    </row>
    <row r="921" customFormat="false" ht="15.75" hidden="false" customHeight="false" outlineLevel="0" collapsed="false">
      <c r="A921" s="0" t="n">
        <f aca="false">C920</f>
        <v>897</v>
      </c>
      <c r="B921" s="0" t="str">
        <f aca="false">VLOOKUP(A921,SOURCE!B:S,15,0)</f>
        <v>ITM_RIGHT_SHORT_ARROW</v>
      </c>
      <c r="C921" s="0" t="n">
        <f aca="false">IF(
ISNUMBER(INDEX(SOURCE!B:B,MATCH(A921,SOURCE!B:B,0)+1)),
  VALUE(INDEX(SOURCE!B:B,MATCH(A921,SOURCE!B:B,0)+1)),
  "")</f>
        <v>898</v>
      </c>
      <c r="D921" s="265" t="str">
        <f aca="false">IF(A921&lt;&gt;INT(A921),B921,
IF(A921&lt;0,VLOOKUP(A921,lookups!A$1:B$25,2,0),
IF(ISNA(B921),"",
IF(OR(ISBLANK(A921),ISNA(B921),B921=0),
"",
"#define "&amp;
VLOOKUP(A921,SOURCE!B:S,15,0)&amp;IF(lookups!$N$2-LEN(VLOOKUP(A921,SOURCE!B:S,15,0))&gt;=0,REPT(" ",lookups!$N$2-LEN(VLOOKUP(A921,SOURCE!B:S,15,0))),"")&amp;
TEXT(A921,"???0")&amp;IF(VLOOKUP(A921,SOURCE!B:S,16,0)="","","   "&amp;VLOOKUP(A921,SOURCE!B:S,16,0)
))))
)</f>
        <v>#define ITM_RIGHT_SHORT_ARROW        897</v>
      </c>
    </row>
    <row r="922" customFormat="false" ht="15.75" hidden="false" customHeight="false" outlineLevel="0" collapsed="false">
      <c r="A922" s="0" t="n">
        <f aca="false">C921</f>
        <v>898</v>
      </c>
      <c r="B922" s="0" t="str">
        <f aca="false">VLOOKUP(A922,SOURCE!B:S,15,0)</f>
        <v>ITM_LEFT_RIGHT_ARROWS</v>
      </c>
      <c r="C922" s="0" t="n">
        <f aca="false">IF(
ISNUMBER(INDEX(SOURCE!B:B,MATCH(A922,SOURCE!B:B,0)+1)),
  VALUE(INDEX(SOURCE!B:B,MATCH(A922,SOURCE!B:B,0)+1)),
  "")</f>
        <v>899</v>
      </c>
      <c r="D922" s="265" t="str">
        <f aca="false">IF(A922&lt;&gt;INT(A922),B922,
IF(A922&lt;0,VLOOKUP(A922,lookups!A$1:B$25,2,0),
IF(ISNA(B922),"",
IF(OR(ISBLANK(A922),ISNA(B922),B922=0),
"",
"#define "&amp;
VLOOKUP(A922,SOURCE!B:S,15,0)&amp;IF(lookups!$N$2-LEN(VLOOKUP(A922,SOURCE!B:S,15,0))&gt;=0,REPT(" ",lookups!$N$2-LEN(VLOOKUP(A922,SOURCE!B:S,15,0))),"")&amp;
TEXT(A922,"???0")&amp;IF(VLOOKUP(A922,SOURCE!B:S,16,0)="","","   "&amp;VLOOKUP(A922,SOURCE!B:S,16,0)
))))
)</f>
        <v>#define ITM_LEFT_RIGHT_ARROWS        898</v>
      </c>
    </row>
    <row r="923" customFormat="false" ht="15.75" hidden="false" customHeight="false" outlineLevel="0" collapsed="false">
      <c r="A923" s="0" t="n">
        <f aca="false">C922</f>
        <v>899</v>
      </c>
      <c r="B923" s="0" t="str">
        <f aca="false">VLOOKUP(A923,SOURCE!B:S,15,0)</f>
        <v>ITM_BST_SIGN</v>
      </c>
      <c r="C923" s="0" t="n">
        <f aca="false">IF(
ISNUMBER(INDEX(SOURCE!B:B,MATCH(A923,SOURCE!B:B,0)+1)),
  VALUE(INDEX(SOURCE!B:B,MATCH(A923,SOURCE!B:B,0)+1)),
  "")</f>
        <v>900</v>
      </c>
      <c r="D923" s="265" t="str">
        <f aca="false">IF(A923&lt;&gt;INT(A923),B923,
IF(A923&lt;0,VLOOKUP(A923,lookups!A$1:B$25,2,0),
IF(ISNA(B923),"",
IF(OR(ISBLANK(A923),ISNA(B923),B923=0),
"",
"#define "&amp;
VLOOKUP(A923,SOURCE!B:S,15,0)&amp;IF(lookups!$N$2-LEN(VLOOKUP(A923,SOURCE!B:S,15,0))&gt;=0,REPT(" ",lookups!$N$2-LEN(VLOOKUP(A923,SOURCE!B:S,15,0))),"")&amp;
TEXT(A923,"???0")&amp;IF(VLOOKUP(A923,SOURCE!B:S,16,0)="","","   "&amp;VLOOKUP(A923,SOURCE!B:S,16,0)
))))
)</f>
        <v>#define ITM_BST_SIGN                 899</v>
      </c>
    </row>
    <row r="924" customFormat="false" ht="15.75" hidden="false" customHeight="false" outlineLevel="0" collapsed="false">
      <c r="A924" s="0" t="n">
        <f aca="false">C923</f>
        <v>900</v>
      </c>
      <c r="B924" s="0" t="str">
        <f aca="false">VLOOKUP(A924,SOURCE!B:S,15,0)</f>
        <v>ITM_SST_SIGN</v>
      </c>
      <c r="C924" s="0" t="n">
        <f aca="false">IF(
ISNUMBER(INDEX(SOURCE!B:B,MATCH(A924,SOURCE!B:B,0)+1)),
  VALUE(INDEX(SOURCE!B:B,MATCH(A924,SOURCE!B:B,0)+1)),
  "")</f>
        <v>901</v>
      </c>
      <c r="D924" s="265" t="str">
        <f aca="false">IF(A924&lt;&gt;INT(A924),B924,
IF(A924&lt;0,VLOOKUP(A924,lookups!A$1:B$25,2,0),
IF(ISNA(B924),"",
IF(OR(ISBLANK(A924),ISNA(B924),B924=0),
"",
"#define "&amp;
VLOOKUP(A924,SOURCE!B:S,15,0)&amp;IF(lookups!$N$2-LEN(VLOOKUP(A924,SOURCE!B:S,15,0))&gt;=0,REPT(" ",lookups!$N$2-LEN(VLOOKUP(A924,SOURCE!B:S,15,0))),"")&amp;
TEXT(A924,"???0")&amp;IF(VLOOKUP(A924,SOURCE!B:S,16,0)="","","   "&amp;VLOOKUP(A924,SOURCE!B:S,16,0)
))))
)</f>
        <v>#define ITM_SST_SIGN                 900</v>
      </c>
    </row>
    <row r="925" customFormat="false" ht="15.75" hidden="false" customHeight="false" outlineLevel="0" collapsed="false">
      <c r="A925" s="0" t="n">
        <f aca="false">C924</f>
        <v>901</v>
      </c>
      <c r="B925" s="0" t="str">
        <f aca="false">VLOOKUP(A925,SOURCE!B:S,15,0)</f>
        <v>ITM_HAMBURGER</v>
      </c>
      <c r="C925" s="0" t="n">
        <f aca="false">IF(
ISNUMBER(INDEX(SOURCE!B:B,MATCH(A925,SOURCE!B:B,0)+1)),
  VALUE(INDEX(SOURCE!B:B,MATCH(A925,SOURCE!B:B,0)+1)),
  "")</f>
        <v>902</v>
      </c>
      <c r="D925" s="265" t="str">
        <f aca="false">IF(A925&lt;&gt;INT(A925),B925,
IF(A925&lt;0,VLOOKUP(A925,lookups!A$1:B$25,2,0),
IF(ISNA(B925),"",
IF(OR(ISBLANK(A925),ISNA(B925),B925=0),
"",
"#define "&amp;
VLOOKUP(A925,SOURCE!B:S,15,0)&amp;IF(lookups!$N$2-LEN(VLOOKUP(A925,SOURCE!B:S,15,0))&gt;=0,REPT(" ",lookups!$N$2-LEN(VLOOKUP(A925,SOURCE!B:S,15,0))),"")&amp;
TEXT(A925,"???0")&amp;IF(VLOOKUP(A925,SOURCE!B:S,16,0)="","","   "&amp;VLOOKUP(A925,SOURCE!B:S,16,0)
))))
)</f>
        <v>#define ITM_HAMBURGER                901</v>
      </c>
    </row>
    <row r="926" customFormat="false" ht="15.75" hidden="false" customHeight="false" outlineLevel="0" collapsed="false">
      <c r="A926" s="0" t="n">
        <f aca="false">C925</f>
        <v>902</v>
      </c>
      <c r="B926" s="0" t="str">
        <f aca="false">VLOOKUP(A926,SOURCE!B:S,15,0)</f>
        <v>ITM_UNDO_SIGN</v>
      </c>
      <c r="C926" s="0" t="n">
        <f aca="false">IF(
ISNUMBER(INDEX(SOURCE!B:B,MATCH(A926,SOURCE!B:B,0)+1)),
  VALUE(INDEX(SOURCE!B:B,MATCH(A926,SOURCE!B:B,0)+1)),
  "")</f>
        <v>903</v>
      </c>
      <c r="D926" s="265" t="str">
        <f aca="false">IF(A926&lt;&gt;INT(A926),B926,
IF(A926&lt;0,VLOOKUP(A926,lookups!A$1:B$25,2,0),
IF(ISNA(B926),"",
IF(OR(ISBLANK(A926),ISNA(B926),B926=0),
"",
"#define "&amp;
VLOOKUP(A926,SOURCE!B:S,15,0)&amp;IF(lookups!$N$2-LEN(VLOOKUP(A926,SOURCE!B:S,15,0))&gt;=0,REPT(" ",lookups!$N$2-LEN(VLOOKUP(A926,SOURCE!B:S,15,0))),"")&amp;
TEXT(A926,"???0")&amp;IF(VLOOKUP(A926,SOURCE!B:S,16,0)="","","   "&amp;VLOOKUP(A926,SOURCE!B:S,16,0)
))))
)</f>
        <v>#define ITM_UNDO_SIGN                902</v>
      </c>
    </row>
    <row r="927" customFormat="false" ht="15.75" hidden="false" customHeight="false" outlineLevel="0" collapsed="false">
      <c r="A927" s="0" t="n">
        <f aca="false">C926</f>
        <v>903</v>
      </c>
      <c r="B927" s="0" t="str">
        <f aca="false">VLOOKUP(A927,SOURCE!B:S,15,0)</f>
        <v>ITM_FOR_ALL</v>
      </c>
      <c r="C927" s="0" t="n">
        <f aca="false">IF(
ISNUMBER(INDEX(SOURCE!B:B,MATCH(A927,SOURCE!B:B,0)+1)),
  VALUE(INDEX(SOURCE!B:B,MATCH(A927,SOURCE!B:B,0)+1)),
  "")</f>
        <v>904</v>
      </c>
      <c r="D927" s="265" t="str">
        <f aca="false">IF(A927&lt;&gt;INT(A927),B927,
IF(A927&lt;0,VLOOKUP(A927,lookups!A$1:B$25,2,0),
IF(ISNA(B927),"",
IF(OR(ISBLANK(A927),ISNA(B927),B927=0),
"",
"#define "&amp;
VLOOKUP(A927,SOURCE!B:S,15,0)&amp;IF(lookups!$N$2-LEN(VLOOKUP(A927,SOURCE!B:S,15,0))&gt;=0,REPT(" ",lookups!$N$2-LEN(VLOOKUP(A927,SOURCE!B:S,15,0))),"")&amp;
TEXT(A927,"???0")&amp;IF(VLOOKUP(A927,SOURCE!B:S,16,0)="","","   "&amp;VLOOKUP(A927,SOURCE!B:S,16,0)
))))
)</f>
        <v>#define ITM_FOR_ALL                  903</v>
      </c>
    </row>
    <row r="928" customFormat="false" ht="15.75" hidden="false" customHeight="false" outlineLevel="0" collapsed="false">
      <c r="A928" s="0" t="n">
        <f aca="false">C927</f>
        <v>904</v>
      </c>
      <c r="B928" s="0" t="str">
        <f aca="false">VLOOKUP(A928,SOURCE!B:S,15,0)</f>
        <v>ITM_COMPLEMENT</v>
      </c>
      <c r="C928" s="0" t="n">
        <f aca="false">IF(
ISNUMBER(INDEX(SOURCE!B:B,MATCH(A928,SOURCE!B:B,0)+1)),
  VALUE(INDEX(SOURCE!B:B,MATCH(A928,SOURCE!B:B,0)+1)),
  "")</f>
        <v>905</v>
      </c>
      <c r="D928" s="265" t="str">
        <f aca="false">IF(A928&lt;&gt;INT(A928),B928,
IF(A928&lt;0,VLOOKUP(A928,lookups!A$1:B$25,2,0),
IF(ISNA(B928),"",
IF(OR(ISBLANK(A928),ISNA(B928),B928=0),
"",
"#define "&amp;
VLOOKUP(A928,SOURCE!B:S,15,0)&amp;IF(lookups!$N$2-LEN(VLOOKUP(A928,SOURCE!B:S,15,0))&gt;=0,REPT(" ",lookups!$N$2-LEN(VLOOKUP(A928,SOURCE!B:S,15,0))),"")&amp;
TEXT(A928,"???0")&amp;IF(VLOOKUP(A928,SOURCE!B:S,16,0)="","","   "&amp;VLOOKUP(A928,SOURCE!B:S,16,0)
))))
)</f>
        <v>#define ITM_COMPLEMENT               904</v>
      </c>
    </row>
    <row r="929" customFormat="false" ht="15.75" hidden="false" customHeight="false" outlineLevel="0" collapsed="false">
      <c r="A929" s="0" t="n">
        <f aca="false">C928</f>
        <v>905</v>
      </c>
      <c r="B929" s="0" t="str">
        <f aca="false">VLOOKUP(A929,SOURCE!B:S,15,0)</f>
        <v>ITM_PARTIAL_DIFF</v>
      </c>
      <c r="C929" s="0" t="n">
        <f aca="false">IF(
ISNUMBER(INDEX(SOURCE!B:B,MATCH(A929,SOURCE!B:B,0)+1)),
  VALUE(INDEX(SOURCE!B:B,MATCH(A929,SOURCE!B:B,0)+1)),
  "")</f>
        <v>906</v>
      </c>
      <c r="D929" s="265" t="str">
        <f aca="false">IF(A929&lt;&gt;INT(A929),B929,
IF(A929&lt;0,VLOOKUP(A929,lookups!A$1:B$25,2,0),
IF(ISNA(B929),"",
IF(OR(ISBLANK(A929),ISNA(B929),B929=0),
"",
"#define "&amp;
VLOOKUP(A929,SOURCE!B:S,15,0)&amp;IF(lookups!$N$2-LEN(VLOOKUP(A929,SOURCE!B:S,15,0))&gt;=0,REPT(" ",lookups!$N$2-LEN(VLOOKUP(A929,SOURCE!B:S,15,0))),"")&amp;
TEXT(A929,"???0")&amp;IF(VLOOKUP(A929,SOURCE!B:S,16,0)="","","   "&amp;VLOOKUP(A929,SOURCE!B:S,16,0)
))))
)</f>
        <v>#define ITM_PARTIAL_DIFF             905</v>
      </c>
    </row>
    <row r="930" customFormat="false" ht="15.75" hidden="false" customHeight="false" outlineLevel="0" collapsed="false">
      <c r="A930" s="0" t="n">
        <f aca="false">C929</f>
        <v>906</v>
      </c>
      <c r="B930" s="0" t="str">
        <f aca="false">VLOOKUP(A930,SOURCE!B:S,15,0)</f>
        <v>ITM_THERE_EXISTS</v>
      </c>
      <c r="C930" s="0" t="n">
        <f aca="false">IF(
ISNUMBER(INDEX(SOURCE!B:B,MATCH(A930,SOURCE!B:B,0)+1)),
  VALUE(INDEX(SOURCE!B:B,MATCH(A930,SOURCE!B:B,0)+1)),
  "")</f>
        <v>907</v>
      </c>
      <c r="D930" s="265" t="str">
        <f aca="false">IF(A930&lt;&gt;INT(A930),B930,
IF(A930&lt;0,VLOOKUP(A930,lookups!A$1:B$25,2,0),
IF(ISNA(B930),"",
IF(OR(ISBLANK(A930),ISNA(B930),B930=0),
"",
"#define "&amp;
VLOOKUP(A930,SOURCE!B:S,15,0)&amp;IF(lookups!$N$2-LEN(VLOOKUP(A930,SOURCE!B:S,15,0))&gt;=0,REPT(" ",lookups!$N$2-LEN(VLOOKUP(A930,SOURCE!B:S,15,0))),"")&amp;
TEXT(A930,"???0")&amp;IF(VLOOKUP(A930,SOURCE!B:S,16,0)="","","   "&amp;VLOOKUP(A930,SOURCE!B:S,16,0)
))))
)</f>
        <v>#define ITM_THERE_EXISTS             906</v>
      </c>
    </row>
    <row r="931" customFormat="false" ht="15.75" hidden="false" customHeight="false" outlineLevel="0" collapsed="false">
      <c r="A931" s="0" t="n">
        <f aca="false">C930</f>
        <v>907</v>
      </c>
      <c r="B931" s="0" t="str">
        <f aca="false">VLOOKUP(A931,SOURCE!B:S,15,0)</f>
        <v>ITM_THERE_DOES_NOT_EXIST</v>
      </c>
      <c r="C931" s="0" t="n">
        <f aca="false">IF(
ISNUMBER(INDEX(SOURCE!B:B,MATCH(A931,SOURCE!B:B,0)+1)),
  VALUE(INDEX(SOURCE!B:B,MATCH(A931,SOURCE!B:B,0)+1)),
  "")</f>
        <v>908</v>
      </c>
      <c r="D931" s="265" t="str">
        <f aca="false">IF(A931&lt;&gt;INT(A931),B931,
IF(A931&lt;0,VLOOKUP(A931,lookups!A$1:B$25,2,0),
IF(ISNA(B931),"",
IF(OR(ISBLANK(A931),ISNA(B931),B931=0),
"",
"#define "&amp;
VLOOKUP(A931,SOURCE!B:S,15,0)&amp;IF(lookups!$N$2-LEN(VLOOKUP(A931,SOURCE!B:S,15,0))&gt;=0,REPT(" ",lookups!$N$2-LEN(VLOOKUP(A931,SOURCE!B:S,15,0))),"")&amp;
TEXT(A931,"???0")&amp;IF(VLOOKUP(A931,SOURCE!B:S,16,0)="","","   "&amp;VLOOKUP(A931,SOURCE!B:S,16,0)
))))
)</f>
        <v>#define ITM_THERE_DOES_NOT_EXIST     907</v>
      </c>
    </row>
    <row r="932" customFormat="false" ht="15.75" hidden="false" customHeight="false" outlineLevel="0" collapsed="false">
      <c r="A932" s="0" t="n">
        <f aca="false">C931</f>
        <v>908</v>
      </c>
      <c r="B932" s="0" t="str">
        <f aca="false">VLOOKUP(A932,SOURCE!B:S,15,0)</f>
        <v>ITM_EMPTY_SET</v>
      </c>
      <c r="C932" s="0" t="n">
        <f aca="false">IF(
ISNUMBER(INDEX(SOURCE!B:B,MATCH(A932,SOURCE!B:B,0)+1)),
  VALUE(INDEX(SOURCE!B:B,MATCH(A932,SOURCE!B:B,0)+1)),
  "")</f>
        <v>909</v>
      </c>
      <c r="D932" s="265" t="str">
        <f aca="false">IF(A932&lt;&gt;INT(A932),B932,
IF(A932&lt;0,VLOOKUP(A932,lookups!A$1:B$25,2,0),
IF(ISNA(B932),"",
IF(OR(ISBLANK(A932),ISNA(B932),B932=0),
"",
"#define "&amp;
VLOOKUP(A932,SOURCE!B:S,15,0)&amp;IF(lookups!$N$2-LEN(VLOOKUP(A932,SOURCE!B:S,15,0))&gt;=0,REPT(" ",lookups!$N$2-LEN(VLOOKUP(A932,SOURCE!B:S,15,0))),"")&amp;
TEXT(A932,"???0")&amp;IF(VLOOKUP(A932,SOURCE!B:S,16,0)="","","   "&amp;VLOOKUP(A932,SOURCE!B:S,16,0)
))))
)</f>
        <v>#define ITM_EMPTY_SET                908</v>
      </c>
    </row>
    <row r="933" customFormat="false" ht="15.75" hidden="false" customHeight="false" outlineLevel="0" collapsed="false">
      <c r="A933" s="0" t="n">
        <f aca="false">C932</f>
        <v>909</v>
      </c>
      <c r="B933" s="0" t="str">
        <f aca="false">VLOOKUP(A933,SOURCE!B:S,15,0)</f>
        <v>ITM_INCREMENT</v>
      </c>
      <c r="C933" s="0" t="n">
        <f aca="false">IF(
ISNUMBER(INDEX(SOURCE!B:B,MATCH(A933,SOURCE!B:B,0)+1)),
  VALUE(INDEX(SOURCE!B:B,MATCH(A933,SOURCE!B:B,0)+1)),
  "")</f>
        <v>910</v>
      </c>
      <c r="D933" s="265" t="str">
        <f aca="false">IF(A933&lt;&gt;INT(A933),B933,
IF(A933&lt;0,VLOOKUP(A933,lookups!A$1:B$25,2,0),
IF(ISNA(B933),"",
IF(OR(ISBLANK(A933),ISNA(B933),B933=0),
"",
"#define "&amp;
VLOOKUP(A933,SOURCE!B:S,15,0)&amp;IF(lookups!$N$2-LEN(VLOOKUP(A933,SOURCE!B:S,15,0))&gt;=0,REPT(" ",lookups!$N$2-LEN(VLOOKUP(A933,SOURCE!B:S,15,0))),"")&amp;
TEXT(A933,"???0")&amp;IF(VLOOKUP(A933,SOURCE!B:S,16,0)="","","   "&amp;VLOOKUP(A933,SOURCE!B:S,16,0)
))))
)</f>
        <v>#define ITM_INCREMENT                909</v>
      </c>
    </row>
    <row r="934" customFormat="false" ht="15.75" hidden="false" customHeight="false" outlineLevel="0" collapsed="false">
      <c r="A934" s="0" t="n">
        <f aca="false">C933</f>
        <v>910</v>
      </c>
      <c r="B934" s="0" t="str">
        <f aca="false">VLOOKUP(A934,SOURCE!B:S,15,0)</f>
        <v>ITM_NABLA</v>
      </c>
      <c r="C934" s="0" t="n">
        <f aca="false">IF(
ISNUMBER(INDEX(SOURCE!B:B,MATCH(A934,SOURCE!B:B,0)+1)),
  VALUE(INDEX(SOURCE!B:B,MATCH(A934,SOURCE!B:B,0)+1)),
  "")</f>
        <v>911</v>
      </c>
      <c r="D934" s="265" t="str">
        <f aca="false">IF(A934&lt;&gt;INT(A934),B934,
IF(A934&lt;0,VLOOKUP(A934,lookups!A$1:B$25,2,0),
IF(ISNA(B934),"",
IF(OR(ISBLANK(A934),ISNA(B934),B934=0),
"",
"#define "&amp;
VLOOKUP(A934,SOURCE!B:S,15,0)&amp;IF(lookups!$N$2-LEN(VLOOKUP(A934,SOURCE!B:S,15,0))&gt;=0,REPT(" ",lookups!$N$2-LEN(VLOOKUP(A934,SOURCE!B:S,15,0))),"")&amp;
TEXT(A934,"???0")&amp;IF(VLOOKUP(A934,SOURCE!B:S,16,0)="","","   "&amp;VLOOKUP(A934,SOURCE!B:S,16,0)
))))
)</f>
        <v>#define ITM_NABLA                    910</v>
      </c>
    </row>
    <row r="935" customFormat="false" ht="15.75" hidden="false" customHeight="false" outlineLevel="0" collapsed="false">
      <c r="A935" s="0" t="n">
        <f aca="false">C934</f>
        <v>911</v>
      </c>
      <c r="B935" s="0" t="str">
        <f aca="false">VLOOKUP(A935,SOURCE!B:S,15,0)</f>
        <v>ITM_ELEMENT_OF</v>
      </c>
      <c r="C935" s="0" t="n">
        <f aca="false">IF(
ISNUMBER(INDEX(SOURCE!B:B,MATCH(A935,SOURCE!B:B,0)+1)),
  VALUE(INDEX(SOURCE!B:B,MATCH(A935,SOURCE!B:B,0)+1)),
  "")</f>
        <v>912</v>
      </c>
      <c r="D935" s="265" t="str">
        <f aca="false">IF(A935&lt;&gt;INT(A935),B935,
IF(A935&lt;0,VLOOKUP(A935,lookups!A$1:B$25,2,0),
IF(ISNA(B935),"",
IF(OR(ISBLANK(A935),ISNA(B935),B935=0),
"",
"#define "&amp;
VLOOKUP(A935,SOURCE!B:S,15,0)&amp;IF(lookups!$N$2-LEN(VLOOKUP(A935,SOURCE!B:S,15,0))&gt;=0,REPT(" ",lookups!$N$2-LEN(VLOOKUP(A935,SOURCE!B:S,15,0))),"")&amp;
TEXT(A935,"???0")&amp;IF(VLOOKUP(A935,SOURCE!B:S,16,0)="","","   "&amp;VLOOKUP(A935,SOURCE!B:S,16,0)
))))
)</f>
        <v>#define ITM_ELEMENT_OF               911</v>
      </c>
    </row>
    <row r="936" customFormat="false" ht="15.75" hidden="false" customHeight="false" outlineLevel="0" collapsed="false">
      <c r="A936" s="0" t="n">
        <f aca="false">C935</f>
        <v>912</v>
      </c>
      <c r="B936" s="0" t="str">
        <f aca="false">VLOOKUP(A936,SOURCE!B:S,15,0)</f>
        <v>ITM_NOT_ELEMENT_OF</v>
      </c>
      <c r="C936" s="0" t="n">
        <f aca="false">IF(
ISNUMBER(INDEX(SOURCE!B:B,MATCH(A936,SOURCE!B:B,0)+1)),
  VALUE(INDEX(SOURCE!B:B,MATCH(A936,SOURCE!B:B,0)+1)),
  "")</f>
        <v>913</v>
      </c>
      <c r="D936" s="265" t="str">
        <f aca="false">IF(A936&lt;&gt;INT(A936),B936,
IF(A936&lt;0,VLOOKUP(A936,lookups!A$1:B$25,2,0),
IF(ISNA(B936),"",
IF(OR(ISBLANK(A936),ISNA(B936),B936=0),
"",
"#define "&amp;
VLOOKUP(A936,SOURCE!B:S,15,0)&amp;IF(lookups!$N$2-LEN(VLOOKUP(A936,SOURCE!B:S,15,0))&gt;=0,REPT(" ",lookups!$N$2-LEN(VLOOKUP(A936,SOURCE!B:S,15,0))),"")&amp;
TEXT(A936,"???0")&amp;IF(VLOOKUP(A936,SOURCE!B:S,16,0)="","","   "&amp;VLOOKUP(A936,SOURCE!B:S,16,0)
))))
)</f>
        <v>#define ITM_NOT_ELEMENT_OF           912</v>
      </c>
    </row>
    <row r="937" customFormat="false" ht="15.75" hidden="false" customHeight="false" outlineLevel="0" collapsed="false">
      <c r="A937" s="0" t="n">
        <f aca="false">C936</f>
        <v>913</v>
      </c>
      <c r="B937" s="0" t="str">
        <f aca="false">VLOOKUP(A937,SOURCE!B:S,15,0)</f>
        <v>ITM_CONTAINS</v>
      </c>
      <c r="C937" s="0" t="n">
        <f aca="false">IF(
ISNUMBER(INDEX(SOURCE!B:B,MATCH(A937,SOURCE!B:B,0)+1)),
  VALUE(INDEX(SOURCE!B:B,MATCH(A937,SOURCE!B:B,0)+1)),
  "")</f>
        <v>914</v>
      </c>
      <c r="D937" s="265" t="str">
        <f aca="false">IF(A937&lt;&gt;INT(A937),B937,
IF(A937&lt;0,VLOOKUP(A937,lookups!A$1:B$25,2,0),
IF(ISNA(B937),"",
IF(OR(ISBLANK(A937),ISNA(B937),B937=0),
"",
"#define "&amp;
VLOOKUP(A937,SOURCE!B:S,15,0)&amp;IF(lookups!$N$2-LEN(VLOOKUP(A937,SOURCE!B:S,15,0))&gt;=0,REPT(" ",lookups!$N$2-LEN(VLOOKUP(A937,SOURCE!B:S,15,0))),"")&amp;
TEXT(A937,"???0")&amp;IF(VLOOKUP(A937,SOURCE!B:S,16,0)="","","   "&amp;VLOOKUP(A937,SOURCE!B:S,16,0)
))))
)</f>
        <v>#define ITM_CONTAINS                 913</v>
      </c>
    </row>
    <row r="938" customFormat="false" ht="15.75" hidden="false" customHeight="false" outlineLevel="0" collapsed="false">
      <c r="A938" s="0" t="n">
        <f aca="false">C937</f>
        <v>914</v>
      </c>
      <c r="B938" s="0" t="str">
        <f aca="false">VLOOKUP(A938,SOURCE!B:S,15,0)</f>
        <v>ITM_DOES_NOT_CONTAIN</v>
      </c>
      <c r="C938" s="0" t="n">
        <f aca="false">IF(
ISNUMBER(INDEX(SOURCE!B:B,MATCH(A938,SOURCE!B:B,0)+1)),
  VALUE(INDEX(SOURCE!B:B,MATCH(A938,SOURCE!B:B,0)+1)),
  "")</f>
        <v>915</v>
      </c>
      <c r="D938" s="265" t="str">
        <f aca="false">IF(A938&lt;&gt;INT(A938),B938,
IF(A938&lt;0,VLOOKUP(A938,lookups!A$1:B$25,2,0),
IF(ISNA(B938),"",
IF(OR(ISBLANK(A938),ISNA(B938),B938=0),
"",
"#define "&amp;
VLOOKUP(A938,SOURCE!B:S,15,0)&amp;IF(lookups!$N$2-LEN(VLOOKUP(A938,SOURCE!B:S,15,0))&gt;=0,REPT(" ",lookups!$N$2-LEN(VLOOKUP(A938,SOURCE!B:S,15,0))),"")&amp;
TEXT(A938,"???0")&amp;IF(VLOOKUP(A938,SOURCE!B:S,16,0)="","","   "&amp;VLOOKUP(A938,SOURCE!B:S,16,0)
))))
)</f>
        <v>#define ITM_DOES_NOT_CONTAIN         914</v>
      </c>
    </row>
    <row r="939" customFormat="false" ht="15.75" hidden="false" customHeight="false" outlineLevel="0" collapsed="false">
      <c r="A939" s="0" t="n">
        <f aca="false">C938</f>
        <v>915</v>
      </c>
      <c r="B939" s="0" t="str">
        <f aca="false">VLOOKUP(A939,SOURCE!B:S,15,0)</f>
        <v>ITM_BINARY_ZERO</v>
      </c>
      <c r="C939" s="0" t="n">
        <f aca="false">IF(
ISNUMBER(INDEX(SOURCE!B:B,MATCH(A939,SOURCE!B:B,0)+1)),
  VALUE(INDEX(SOURCE!B:B,MATCH(A939,SOURCE!B:B,0)+1)),
  "")</f>
        <v>916</v>
      </c>
      <c r="D939" s="265" t="str">
        <f aca="false">IF(A939&lt;&gt;INT(A939),B939,
IF(A939&lt;0,VLOOKUP(A939,lookups!A$1:B$25,2,0),
IF(ISNA(B939),"",
IF(OR(ISBLANK(A939),ISNA(B939),B939=0),
"",
"#define "&amp;
VLOOKUP(A939,SOURCE!B:S,15,0)&amp;IF(lookups!$N$2-LEN(VLOOKUP(A939,SOURCE!B:S,15,0))&gt;=0,REPT(" ",lookups!$N$2-LEN(VLOOKUP(A939,SOURCE!B:S,15,0))),"")&amp;
TEXT(A939,"???0")&amp;IF(VLOOKUP(A939,SOURCE!B:S,16,0)="","","   "&amp;VLOOKUP(A939,SOURCE!B:S,16,0)
))))
)</f>
        <v>#define ITM_BINARY_ZERO              915</v>
      </c>
    </row>
    <row r="940" customFormat="false" ht="15.75" hidden="false" customHeight="false" outlineLevel="0" collapsed="false">
      <c r="A940" s="0" t="n">
        <f aca="false">C939</f>
        <v>916</v>
      </c>
      <c r="B940" s="0" t="str">
        <f aca="false">VLOOKUP(A940,SOURCE!B:S,15,0)</f>
        <v>ITM_PRODUCT</v>
      </c>
      <c r="C940" s="0" t="n">
        <f aca="false">IF(
ISNUMBER(INDEX(SOURCE!B:B,MATCH(A940,SOURCE!B:B,0)+1)),
  VALUE(INDEX(SOURCE!B:B,MATCH(A940,SOURCE!B:B,0)+1)),
  "")</f>
        <v>917</v>
      </c>
      <c r="D940" s="265" t="str">
        <f aca="false">IF(A940&lt;&gt;INT(A940),B940,
IF(A940&lt;0,VLOOKUP(A940,lookups!A$1:B$25,2,0),
IF(ISNA(B940),"",
IF(OR(ISBLANK(A940),ISNA(B940),B940=0),
"",
"#define "&amp;
VLOOKUP(A940,SOURCE!B:S,15,0)&amp;IF(lookups!$N$2-LEN(VLOOKUP(A940,SOURCE!B:S,15,0))&gt;=0,REPT(" ",lookups!$N$2-LEN(VLOOKUP(A940,SOURCE!B:S,15,0))),"")&amp;
TEXT(A940,"???0")&amp;IF(VLOOKUP(A940,SOURCE!B:S,16,0)="","","   "&amp;VLOOKUP(A940,SOURCE!B:S,16,0)
))))
)</f>
        <v>#define ITM_PRODUCT                  916</v>
      </c>
    </row>
    <row r="941" customFormat="false" ht="15.75" hidden="false" customHeight="false" outlineLevel="0" collapsed="false">
      <c r="A941" s="0" t="n">
        <f aca="false">C940</f>
        <v>917</v>
      </c>
      <c r="B941" s="0" t="str">
        <f aca="false">VLOOKUP(A941,SOURCE!B:S,15,0)</f>
        <v>ITM_MINUS_PLUS</v>
      </c>
      <c r="C941" s="0" t="n">
        <f aca="false">IF(
ISNUMBER(INDEX(SOURCE!B:B,MATCH(A941,SOURCE!B:B,0)+1)),
  VALUE(INDEX(SOURCE!B:B,MATCH(A941,SOURCE!B:B,0)+1)),
  "")</f>
        <v>918</v>
      </c>
      <c r="D941" s="265" t="str">
        <f aca="false">IF(A941&lt;&gt;INT(A941),B941,
IF(A941&lt;0,VLOOKUP(A941,lookups!A$1:B$25,2,0),
IF(ISNA(B941),"",
IF(OR(ISBLANK(A941),ISNA(B941),B941=0),
"",
"#define "&amp;
VLOOKUP(A941,SOURCE!B:S,15,0)&amp;IF(lookups!$N$2-LEN(VLOOKUP(A941,SOURCE!B:S,15,0))&gt;=0,REPT(" ",lookups!$N$2-LEN(VLOOKUP(A941,SOURCE!B:S,15,0))),"")&amp;
TEXT(A941,"???0")&amp;IF(VLOOKUP(A941,SOURCE!B:S,16,0)="","","   "&amp;VLOOKUP(A941,SOURCE!B:S,16,0)
))))
)</f>
        <v>#define ITM_MINUS_PLUS               917</v>
      </c>
    </row>
    <row r="942" customFormat="false" ht="15.75" hidden="false" customHeight="false" outlineLevel="0" collapsed="false">
      <c r="A942" s="0" t="n">
        <f aca="false">C941</f>
        <v>918</v>
      </c>
      <c r="B942" s="0" t="str">
        <f aca="false">VLOOKUP(A942,SOURCE!B:S,15,0)</f>
        <v>ITM_RING</v>
      </c>
      <c r="C942" s="0" t="n">
        <f aca="false">IF(
ISNUMBER(INDEX(SOURCE!B:B,MATCH(A942,SOURCE!B:B,0)+1)),
  VALUE(INDEX(SOURCE!B:B,MATCH(A942,SOURCE!B:B,0)+1)),
  "")</f>
        <v>919</v>
      </c>
      <c r="D942" s="265" t="str">
        <f aca="false">IF(A942&lt;&gt;INT(A942),B942,
IF(A942&lt;0,VLOOKUP(A942,lookups!A$1:B$25,2,0),
IF(ISNA(B942),"",
IF(OR(ISBLANK(A942),ISNA(B942),B942=0),
"",
"#define "&amp;
VLOOKUP(A942,SOURCE!B:S,15,0)&amp;IF(lookups!$N$2-LEN(VLOOKUP(A942,SOURCE!B:S,15,0))&gt;=0,REPT(" ",lookups!$N$2-LEN(VLOOKUP(A942,SOURCE!B:S,15,0))),"")&amp;
TEXT(A942,"???0")&amp;IF(VLOOKUP(A942,SOURCE!B:S,16,0)="","","   "&amp;VLOOKUP(A942,SOURCE!B:S,16,0)
))))
)</f>
        <v>#define ITM_RING                     918</v>
      </c>
    </row>
    <row r="943" customFormat="false" ht="15.75" hidden="false" customHeight="false" outlineLevel="0" collapsed="false">
      <c r="A943" s="0" t="n">
        <f aca="false">C942</f>
        <v>919</v>
      </c>
      <c r="B943" s="0" t="str">
        <f aca="false">VLOOKUP(A943,SOURCE!B:S,15,0)</f>
        <v>ITM_BULLET</v>
      </c>
      <c r="C943" s="0" t="n">
        <f aca="false">IF(
ISNUMBER(INDEX(SOURCE!B:B,MATCH(A943,SOURCE!B:B,0)+1)),
  VALUE(INDEX(SOURCE!B:B,MATCH(A943,SOURCE!B:B,0)+1)),
  "")</f>
        <v>920</v>
      </c>
      <c r="D943" s="265" t="str">
        <f aca="false">IF(A943&lt;&gt;INT(A943),B943,
IF(A943&lt;0,VLOOKUP(A943,lookups!A$1:B$25,2,0),
IF(ISNA(B943),"",
IF(OR(ISBLANK(A943),ISNA(B943),B943=0),
"",
"#define "&amp;
VLOOKUP(A943,SOURCE!B:S,15,0)&amp;IF(lookups!$N$2-LEN(VLOOKUP(A943,SOURCE!B:S,15,0))&gt;=0,REPT(" ",lookups!$N$2-LEN(VLOOKUP(A943,SOURCE!B:S,15,0))),"")&amp;
TEXT(A943,"???0")&amp;IF(VLOOKUP(A943,SOURCE!B:S,16,0)="","","   "&amp;VLOOKUP(A943,SOURCE!B:S,16,0)
))))
)</f>
        <v>#define ITM_BULLET                   919</v>
      </c>
    </row>
    <row r="944" customFormat="false" ht="15.75" hidden="false" customHeight="false" outlineLevel="0" collapsed="false">
      <c r="A944" s="0" t="n">
        <f aca="false">C943</f>
        <v>920</v>
      </c>
      <c r="B944" s="0" t="str">
        <f aca="false">VLOOKUP(A944,SOURCE!B:S,15,0)</f>
        <v>ITM_SQUARE_ROOT</v>
      </c>
      <c r="C944" s="0" t="n">
        <f aca="false">IF(
ISNUMBER(INDEX(SOURCE!B:B,MATCH(A944,SOURCE!B:B,0)+1)),
  VALUE(INDEX(SOURCE!B:B,MATCH(A944,SOURCE!B:B,0)+1)),
  "")</f>
        <v>921</v>
      </c>
      <c r="D944" s="265" t="str">
        <f aca="false">IF(A944&lt;&gt;INT(A944),B944,
IF(A944&lt;0,VLOOKUP(A944,lookups!A$1:B$25,2,0),
IF(ISNA(B944),"",
IF(OR(ISBLANK(A944),ISNA(B944),B944=0),
"",
"#define "&amp;
VLOOKUP(A944,SOURCE!B:S,15,0)&amp;IF(lookups!$N$2-LEN(VLOOKUP(A944,SOURCE!B:S,15,0))&gt;=0,REPT(" ",lookups!$N$2-LEN(VLOOKUP(A944,SOURCE!B:S,15,0))),"")&amp;
TEXT(A944,"???0")&amp;IF(VLOOKUP(A944,SOURCE!B:S,16,0)="","","   "&amp;VLOOKUP(A944,SOURCE!B:S,16,0)
))))
)</f>
        <v>#define ITM_SQUARE_ROOT              920</v>
      </c>
    </row>
    <row r="945" customFormat="false" ht="15.75" hidden="false" customHeight="false" outlineLevel="0" collapsed="false">
      <c r="A945" s="0" t="n">
        <f aca="false">C944</f>
        <v>921</v>
      </c>
      <c r="B945" s="0" t="str">
        <f aca="false">VLOOKUP(A945,SOURCE!B:S,15,0)</f>
        <v>ITM_CUBE_ROOT</v>
      </c>
      <c r="C945" s="0" t="n">
        <f aca="false">IF(
ISNUMBER(INDEX(SOURCE!B:B,MATCH(A945,SOURCE!B:B,0)+1)),
  VALUE(INDEX(SOURCE!B:B,MATCH(A945,SOURCE!B:B,0)+1)),
  "")</f>
        <v>922</v>
      </c>
      <c r="D945" s="265" t="str">
        <f aca="false">IF(A945&lt;&gt;INT(A945),B945,
IF(A945&lt;0,VLOOKUP(A945,lookups!A$1:B$25,2,0),
IF(ISNA(B945),"",
IF(OR(ISBLANK(A945),ISNA(B945),B945=0),
"",
"#define "&amp;
VLOOKUP(A945,SOURCE!B:S,15,0)&amp;IF(lookups!$N$2-LEN(VLOOKUP(A945,SOURCE!B:S,15,0))&gt;=0,REPT(" ",lookups!$N$2-LEN(VLOOKUP(A945,SOURCE!B:S,15,0))),"")&amp;
TEXT(A945,"???0")&amp;IF(VLOOKUP(A945,SOURCE!B:S,16,0)="","","   "&amp;VLOOKUP(A945,SOURCE!B:S,16,0)
))))
)</f>
        <v>#define ITM_CUBE_ROOT                921</v>
      </c>
    </row>
    <row r="946" customFormat="false" ht="15.75" hidden="false" customHeight="false" outlineLevel="0" collapsed="false">
      <c r="A946" s="0" t="n">
        <f aca="false">C945</f>
        <v>922</v>
      </c>
      <c r="B946" s="0" t="str">
        <f aca="false">VLOOKUP(A946,SOURCE!B:S,15,0)</f>
        <v>ITM_xTH_ROOT</v>
      </c>
      <c r="C946" s="0" t="n">
        <f aca="false">IF(
ISNUMBER(INDEX(SOURCE!B:B,MATCH(A946,SOURCE!B:B,0)+1)),
  VALUE(INDEX(SOURCE!B:B,MATCH(A946,SOURCE!B:B,0)+1)),
  "")</f>
        <v>923</v>
      </c>
      <c r="D946" s="265" t="str">
        <f aca="false">IF(A946&lt;&gt;INT(A946),B946,
IF(A946&lt;0,VLOOKUP(A946,lookups!A$1:B$25,2,0),
IF(ISNA(B946),"",
IF(OR(ISBLANK(A946),ISNA(B946),B946=0),
"",
"#define "&amp;
VLOOKUP(A946,SOURCE!B:S,15,0)&amp;IF(lookups!$N$2-LEN(VLOOKUP(A946,SOURCE!B:S,15,0))&gt;=0,REPT(" ",lookups!$N$2-LEN(VLOOKUP(A946,SOURCE!B:S,15,0))),"")&amp;
TEXT(A946,"???0")&amp;IF(VLOOKUP(A946,SOURCE!B:S,16,0)="","","   "&amp;VLOOKUP(A946,SOURCE!B:S,16,0)
))))
)</f>
        <v>#define ITM_xTH_ROOT                 922</v>
      </c>
    </row>
    <row r="947" customFormat="false" ht="15.75" hidden="false" customHeight="false" outlineLevel="0" collapsed="false">
      <c r="A947" s="0" t="n">
        <f aca="false">C946</f>
        <v>923</v>
      </c>
      <c r="B947" s="0" t="str">
        <f aca="false">VLOOKUP(A947,SOURCE!B:S,15,0)</f>
        <v>ITM_PROPORTIONAL</v>
      </c>
      <c r="C947" s="0" t="n">
        <f aca="false">IF(
ISNUMBER(INDEX(SOURCE!B:B,MATCH(A947,SOURCE!B:B,0)+1)),
  VALUE(INDEX(SOURCE!B:B,MATCH(A947,SOURCE!B:B,0)+1)),
  "")</f>
        <v>924</v>
      </c>
      <c r="D947" s="265" t="str">
        <f aca="false">IF(A947&lt;&gt;INT(A947),B947,
IF(A947&lt;0,VLOOKUP(A947,lookups!A$1:B$25,2,0),
IF(ISNA(B947),"",
IF(OR(ISBLANK(A947),ISNA(B947),B947=0),
"",
"#define "&amp;
VLOOKUP(A947,SOURCE!B:S,15,0)&amp;IF(lookups!$N$2-LEN(VLOOKUP(A947,SOURCE!B:S,15,0))&gt;=0,REPT(" ",lookups!$N$2-LEN(VLOOKUP(A947,SOURCE!B:S,15,0))),"")&amp;
TEXT(A947,"???0")&amp;IF(VLOOKUP(A947,SOURCE!B:S,16,0)="","","   "&amp;VLOOKUP(A947,SOURCE!B:S,16,0)
))))
)</f>
        <v>#define ITM_PROPORTIONAL             923</v>
      </c>
    </row>
    <row r="948" customFormat="false" ht="15.75" hidden="false" customHeight="false" outlineLevel="0" collapsed="false">
      <c r="A948" s="0" t="n">
        <f aca="false">C947</f>
        <v>924</v>
      </c>
      <c r="B948" s="0" t="str">
        <f aca="false">VLOOKUP(A948,SOURCE!B:S,15,0)</f>
        <v>ITM_INFINITY</v>
      </c>
      <c r="C948" s="0" t="n">
        <f aca="false">IF(
ISNUMBER(INDEX(SOURCE!B:B,MATCH(A948,SOURCE!B:B,0)+1)),
  VALUE(INDEX(SOURCE!B:B,MATCH(A948,SOURCE!B:B,0)+1)),
  "")</f>
        <v>925</v>
      </c>
      <c r="D948" s="265" t="str">
        <f aca="false">IF(A948&lt;&gt;INT(A948),B948,
IF(A948&lt;0,VLOOKUP(A948,lookups!A$1:B$25,2,0),
IF(ISNA(B948),"",
IF(OR(ISBLANK(A948),ISNA(B948),B948=0),
"",
"#define "&amp;
VLOOKUP(A948,SOURCE!B:S,15,0)&amp;IF(lookups!$N$2-LEN(VLOOKUP(A948,SOURCE!B:S,15,0))&gt;=0,REPT(" ",lookups!$N$2-LEN(VLOOKUP(A948,SOURCE!B:S,15,0))),"")&amp;
TEXT(A948,"???0")&amp;IF(VLOOKUP(A948,SOURCE!B:S,16,0)="","","   "&amp;VLOOKUP(A948,SOURCE!B:S,16,0)
))))
)</f>
        <v>#define ITM_INFINITY                 924</v>
      </c>
    </row>
    <row r="949" customFormat="false" ht="15.75" hidden="false" customHeight="false" outlineLevel="0" collapsed="false">
      <c r="A949" s="0" t="n">
        <f aca="false">C948</f>
        <v>925</v>
      </c>
      <c r="B949" s="0" t="str">
        <f aca="false">VLOOKUP(A949,SOURCE!B:S,15,0)</f>
        <v>ITM_RIGHT_ANGLE</v>
      </c>
      <c r="C949" s="0" t="n">
        <f aca="false">IF(
ISNUMBER(INDEX(SOURCE!B:B,MATCH(A949,SOURCE!B:B,0)+1)),
  VALUE(INDEX(SOURCE!B:B,MATCH(A949,SOURCE!B:B,0)+1)),
  "")</f>
        <v>926</v>
      </c>
      <c r="D949" s="265" t="str">
        <f aca="false">IF(A949&lt;&gt;INT(A949),B949,
IF(A949&lt;0,VLOOKUP(A949,lookups!A$1:B$25,2,0),
IF(ISNA(B949),"",
IF(OR(ISBLANK(A949),ISNA(B949),B949=0),
"",
"#define "&amp;
VLOOKUP(A949,SOURCE!B:S,15,0)&amp;IF(lookups!$N$2-LEN(VLOOKUP(A949,SOURCE!B:S,15,0))&gt;=0,REPT(" ",lookups!$N$2-LEN(VLOOKUP(A949,SOURCE!B:S,15,0))),"")&amp;
TEXT(A949,"???0")&amp;IF(VLOOKUP(A949,SOURCE!B:S,16,0)="","","   "&amp;VLOOKUP(A949,SOURCE!B:S,16,0)
))))
)</f>
        <v>#define ITM_RIGHT_ANGLE              925</v>
      </c>
    </row>
    <row r="950" customFormat="false" ht="15.75" hidden="false" customHeight="false" outlineLevel="0" collapsed="false">
      <c r="A950" s="0" t="n">
        <f aca="false">C949</f>
        <v>926</v>
      </c>
      <c r="B950" s="0" t="str">
        <f aca="false">VLOOKUP(A950,SOURCE!B:S,15,0)</f>
        <v>ITM_IRRATIONAL_I</v>
      </c>
      <c r="C950" s="0" t="n">
        <f aca="false">IF(
ISNUMBER(INDEX(SOURCE!B:B,MATCH(A950,SOURCE!B:B,0)+1)),
  VALUE(INDEX(SOURCE!B:B,MATCH(A950,SOURCE!B:B,0)+1)),
  "")</f>
        <v>927</v>
      </c>
      <c r="D950" s="265" t="str">
        <f aca="false">IF(A950&lt;&gt;INT(A950),B950,
IF(A950&lt;0,VLOOKUP(A950,lookups!A$1:B$25,2,0),
IF(ISNA(B950),"",
IF(OR(ISBLANK(A950),ISNA(B950),B950=0),
"",
"#define "&amp;
VLOOKUP(A950,SOURCE!B:S,15,0)&amp;IF(lookups!$N$2-LEN(VLOOKUP(A950,SOURCE!B:S,15,0))&gt;=0,REPT(" ",lookups!$N$2-LEN(VLOOKUP(A950,SOURCE!B:S,15,0))),"")&amp;
TEXT(A950,"???0")&amp;IF(VLOOKUP(A950,SOURCE!B:S,16,0)="","","   "&amp;VLOOKUP(A950,SOURCE!B:S,16,0)
))))
)</f>
        <v>#define ITM_IRRATIONAL_I             926</v>
      </c>
    </row>
    <row r="951" customFormat="false" ht="15.75" hidden="false" customHeight="false" outlineLevel="0" collapsed="false">
      <c r="A951" s="0" t="n">
        <f aca="false">C950</f>
        <v>927</v>
      </c>
      <c r="B951" s="0" t="str">
        <f aca="false">VLOOKUP(A951,SOURCE!B:S,15,0)</f>
        <v>ITM_MEASURED_ANGLE</v>
      </c>
      <c r="C951" s="0" t="n">
        <f aca="false">IF(
ISNUMBER(INDEX(SOURCE!B:B,MATCH(A951,SOURCE!B:B,0)+1)),
  VALUE(INDEX(SOURCE!B:B,MATCH(A951,SOURCE!B:B,0)+1)),
  "")</f>
        <v>928</v>
      </c>
      <c r="D951" s="265" t="str">
        <f aca="false">IF(A951&lt;&gt;INT(A951),B951,
IF(A951&lt;0,VLOOKUP(A951,lookups!A$1:B$25,2,0),
IF(ISNA(B951),"",
IF(OR(ISBLANK(A951),ISNA(B951),B951=0),
"",
"#define "&amp;
VLOOKUP(A951,SOURCE!B:S,15,0)&amp;IF(lookups!$N$2-LEN(VLOOKUP(A951,SOURCE!B:S,15,0))&gt;=0,REPT(" ",lookups!$N$2-LEN(VLOOKUP(A951,SOURCE!B:S,15,0))),"")&amp;
TEXT(A951,"???0")&amp;IF(VLOOKUP(A951,SOURCE!B:S,16,0)="","","   "&amp;VLOOKUP(A951,SOURCE!B:S,16,0)
))))
)</f>
        <v>#define ITM_MEASURED_ANGLE           927</v>
      </c>
    </row>
    <row r="952" customFormat="false" ht="15.75" hidden="false" customHeight="false" outlineLevel="0" collapsed="false">
      <c r="A952" s="0" t="n">
        <f aca="false">C951</f>
        <v>928</v>
      </c>
      <c r="B952" s="0" t="str">
        <f aca="false">VLOOKUP(A952,SOURCE!B:S,15,0)</f>
        <v>ITM_DIVIDES</v>
      </c>
      <c r="C952" s="0" t="n">
        <f aca="false">IF(
ISNUMBER(INDEX(SOURCE!B:B,MATCH(A952,SOURCE!B:B,0)+1)),
  VALUE(INDEX(SOURCE!B:B,MATCH(A952,SOURCE!B:B,0)+1)),
  "")</f>
        <v>929</v>
      </c>
      <c r="D952" s="265" t="str">
        <f aca="false">IF(A952&lt;&gt;INT(A952),B952,
IF(A952&lt;0,VLOOKUP(A952,lookups!A$1:B$25,2,0),
IF(ISNA(B952),"",
IF(OR(ISBLANK(A952),ISNA(B952),B952=0),
"",
"#define "&amp;
VLOOKUP(A952,SOURCE!B:S,15,0)&amp;IF(lookups!$N$2-LEN(VLOOKUP(A952,SOURCE!B:S,15,0))&gt;=0,REPT(" ",lookups!$N$2-LEN(VLOOKUP(A952,SOURCE!B:S,15,0))),"")&amp;
TEXT(A952,"???0")&amp;IF(VLOOKUP(A952,SOURCE!B:S,16,0)="","","   "&amp;VLOOKUP(A952,SOURCE!B:S,16,0)
))))
)</f>
        <v>#define ITM_DIVIDES                  928</v>
      </c>
    </row>
    <row r="953" customFormat="false" ht="15.75" hidden="false" customHeight="false" outlineLevel="0" collapsed="false">
      <c r="A953" s="0" t="n">
        <f aca="false">C952</f>
        <v>929</v>
      </c>
      <c r="B953" s="0" t="str">
        <f aca="false">VLOOKUP(A953,SOURCE!B:S,15,0)</f>
        <v>ITM_DOES_NOT_DIVIDE</v>
      </c>
      <c r="C953" s="0" t="n">
        <f aca="false">IF(
ISNUMBER(INDEX(SOURCE!B:B,MATCH(A953,SOURCE!B:B,0)+1)),
  VALUE(INDEX(SOURCE!B:B,MATCH(A953,SOURCE!B:B,0)+1)),
  "")</f>
        <v>930</v>
      </c>
      <c r="D953" s="265" t="str">
        <f aca="false">IF(A953&lt;&gt;INT(A953),B953,
IF(A953&lt;0,VLOOKUP(A953,lookups!A$1:B$25,2,0),
IF(ISNA(B953),"",
IF(OR(ISBLANK(A953),ISNA(B953),B953=0),
"",
"#define "&amp;
VLOOKUP(A953,SOURCE!B:S,15,0)&amp;IF(lookups!$N$2-LEN(VLOOKUP(A953,SOURCE!B:S,15,0))&gt;=0,REPT(" ",lookups!$N$2-LEN(VLOOKUP(A953,SOURCE!B:S,15,0))),"")&amp;
TEXT(A953,"???0")&amp;IF(VLOOKUP(A953,SOURCE!B:S,16,0)="","","   "&amp;VLOOKUP(A953,SOURCE!B:S,16,0)
))))
)</f>
        <v>#define ITM_DOES_NOT_DIVIDE          929</v>
      </c>
    </row>
    <row r="954" customFormat="false" ht="15.75" hidden="false" customHeight="false" outlineLevel="0" collapsed="false">
      <c r="A954" s="0" t="n">
        <f aca="false">C953</f>
        <v>930</v>
      </c>
      <c r="B954" s="0" t="str">
        <f aca="false">VLOOKUP(A954,SOURCE!B:S,15,0)</f>
        <v>ITM_PARALLEL_SIGN</v>
      </c>
      <c r="C954" s="0" t="n">
        <f aca="false">IF(
ISNUMBER(INDEX(SOURCE!B:B,MATCH(A954,SOURCE!B:B,0)+1)),
  VALUE(INDEX(SOURCE!B:B,MATCH(A954,SOURCE!B:B,0)+1)),
  "")</f>
        <v>931</v>
      </c>
      <c r="D954" s="265" t="str">
        <f aca="false">IF(A954&lt;&gt;INT(A954),B954,
IF(A954&lt;0,VLOOKUP(A954,lookups!A$1:B$25,2,0),
IF(ISNA(B954),"",
IF(OR(ISBLANK(A954),ISNA(B954),B954=0),
"",
"#define "&amp;
VLOOKUP(A954,SOURCE!B:S,15,0)&amp;IF(lookups!$N$2-LEN(VLOOKUP(A954,SOURCE!B:S,15,0))&gt;=0,REPT(" ",lookups!$N$2-LEN(VLOOKUP(A954,SOURCE!B:S,15,0))),"")&amp;
TEXT(A954,"???0")&amp;IF(VLOOKUP(A954,SOURCE!B:S,16,0)="","","   "&amp;VLOOKUP(A954,SOURCE!B:S,16,0)
))))
)</f>
        <v>#define ITM_PARALLEL_SIGN            930</v>
      </c>
    </row>
    <row r="955" customFormat="false" ht="15.75" hidden="false" customHeight="false" outlineLevel="0" collapsed="false">
      <c r="A955" s="0" t="n">
        <f aca="false">C954</f>
        <v>931</v>
      </c>
      <c r="B955" s="0" t="str">
        <f aca="false">VLOOKUP(A955,SOURCE!B:S,15,0)</f>
        <v>ITM_NOT_PARALLEL</v>
      </c>
      <c r="C955" s="0" t="n">
        <f aca="false">IF(
ISNUMBER(INDEX(SOURCE!B:B,MATCH(A955,SOURCE!B:B,0)+1)),
  VALUE(INDEX(SOURCE!B:B,MATCH(A955,SOURCE!B:B,0)+1)),
  "")</f>
        <v>932</v>
      </c>
      <c r="D955" s="265" t="str">
        <f aca="false">IF(A955&lt;&gt;INT(A955),B955,
IF(A955&lt;0,VLOOKUP(A955,lookups!A$1:B$25,2,0),
IF(ISNA(B955),"",
IF(OR(ISBLANK(A955),ISNA(B955),B955=0),
"",
"#define "&amp;
VLOOKUP(A955,SOURCE!B:S,15,0)&amp;IF(lookups!$N$2-LEN(VLOOKUP(A955,SOURCE!B:S,15,0))&gt;=0,REPT(" ",lookups!$N$2-LEN(VLOOKUP(A955,SOURCE!B:S,15,0))),"")&amp;
TEXT(A955,"???0")&amp;IF(VLOOKUP(A955,SOURCE!B:S,16,0)="","","   "&amp;VLOOKUP(A955,SOURCE!B:S,16,0)
))))
)</f>
        <v>#define ITM_NOT_PARALLEL             931</v>
      </c>
    </row>
    <row r="956" customFormat="false" ht="15.75" hidden="false" customHeight="false" outlineLevel="0" collapsed="false">
      <c r="A956" s="0" t="n">
        <f aca="false">C955</f>
        <v>932</v>
      </c>
      <c r="B956" s="0" t="str">
        <f aca="false">VLOOKUP(A956,SOURCE!B:S,15,0)</f>
        <v>ITM_AND</v>
      </c>
      <c r="C956" s="0" t="n">
        <f aca="false">IF(
ISNUMBER(INDEX(SOURCE!B:B,MATCH(A956,SOURCE!B:B,0)+1)),
  VALUE(INDEX(SOURCE!B:B,MATCH(A956,SOURCE!B:B,0)+1)),
  "")</f>
        <v>933</v>
      </c>
      <c r="D956" s="265" t="str">
        <f aca="false">IF(A956&lt;&gt;INT(A956),B956,
IF(A956&lt;0,VLOOKUP(A956,lookups!A$1:B$25,2,0),
IF(ISNA(B956),"",
IF(OR(ISBLANK(A956),ISNA(B956),B956=0),
"",
"#define "&amp;
VLOOKUP(A956,SOURCE!B:S,15,0)&amp;IF(lookups!$N$2-LEN(VLOOKUP(A956,SOURCE!B:S,15,0))&gt;=0,REPT(" ",lookups!$N$2-LEN(VLOOKUP(A956,SOURCE!B:S,15,0))),"")&amp;
TEXT(A956,"???0")&amp;IF(VLOOKUP(A956,SOURCE!B:S,16,0)="","","   "&amp;VLOOKUP(A956,SOURCE!B:S,16,0)
))))
)</f>
        <v>#define ITM_AND                      932</v>
      </c>
    </row>
    <row r="957" customFormat="false" ht="15.75" hidden="false" customHeight="false" outlineLevel="0" collapsed="false">
      <c r="A957" s="0" t="n">
        <f aca="false">C956</f>
        <v>933</v>
      </c>
      <c r="B957" s="0" t="str">
        <f aca="false">VLOOKUP(A957,SOURCE!B:S,15,0)</f>
        <v>ITM_OR</v>
      </c>
      <c r="C957" s="0" t="n">
        <f aca="false">IF(
ISNUMBER(INDEX(SOURCE!B:B,MATCH(A957,SOURCE!B:B,0)+1)),
  VALUE(INDEX(SOURCE!B:B,MATCH(A957,SOURCE!B:B,0)+1)),
  "")</f>
        <v>934</v>
      </c>
      <c r="D957" s="265" t="str">
        <f aca="false">IF(A957&lt;&gt;INT(A957),B957,
IF(A957&lt;0,VLOOKUP(A957,lookups!A$1:B$25,2,0),
IF(ISNA(B957),"",
IF(OR(ISBLANK(A957),ISNA(B957),B957=0),
"",
"#define "&amp;
VLOOKUP(A957,SOURCE!B:S,15,0)&amp;IF(lookups!$N$2-LEN(VLOOKUP(A957,SOURCE!B:S,15,0))&gt;=0,REPT(" ",lookups!$N$2-LEN(VLOOKUP(A957,SOURCE!B:S,15,0))),"")&amp;
TEXT(A957,"???0")&amp;IF(VLOOKUP(A957,SOURCE!B:S,16,0)="","","   "&amp;VLOOKUP(A957,SOURCE!B:S,16,0)
))))
)</f>
        <v>#define ITM_OR                       933</v>
      </c>
    </row>
    <row r="958" customFormat="false" ht="15.75" hidden="false" customHeight="false" outlineLevel="0" collapsed="false">
      <c r="A958" s="0" t="n">
        <f aca="false">C957</f>
        <v>934</v>
      </c>
      <c r="B958" s="0" t="str">
        <f aca="false">VLOOKUP(A958,SOURCE!B:S,15,0)</f>
        <v>ITM_INTERSECTION</v>
      </c>
      <c r="C958" s="0" t="n">
        <f aca="false">IF(
ISNUMBER(INDEX(SOURCE!B:B,MATCH(A958,SOURCE!B:B,0)+1)),
  VALUE(INDEX(SOURCE!B:B,MATCH(A958,SOURCE!B:B,0)+1)),
  "")</f>
        <v>935</v>
      </c>
      <c r="D958" s="265" t="str">
        <f aca="false">IF(A958&lt;&gt;INT(A958),B958,
IF(A958&lt;0,VLOOKUP(A958,lookups!A$1:B$25,2,0),
IF(ISNA(B958),"",
IF(OR(ISBLANK(A958),ISNA(B958),B958=0),
"",
"#define "&amp;
VLOOKUP(A958,SOURCE!B:S,15,0)&amp;IF(lookups!$N$2-LEN(VLOOKUP(A958,SOURCE!B:S,15,0))&gt;=0,REPT(" ",lookups!$N$2-LEN(VLOOKUP(A958,SOURCE!B:S,15,0))),"")&amp;
TEXT(A958,"???0")&amp;IF(VLOOKUP(A958,SOURCE!B:S,16,0)="","","   "&amp;VLOOKUP(A958,SOURCE!B:S,16,0)
))))
)</f>
        <v>#define ITM_INTERSECTION             934</v>
      </c>
    </row>
    <row r="959" customFormat="false" ht="15.75" hidden="false" customHeight="false" outlineLevel="0" collapsed="false">
      <c r="A959" s="0" t="n">
        <f aca="false">C958</f>
        <v>935</v>
      </c>
      <c r="B959" s="0" t="str">
        <f aca="false">VLOOKUP(A959,SOURCE!B:S,15,0)</f>
        <v>ITM_UNION</v>
      </c>
      <c r="C959" s="0" t="n">
        <f aca="false">IF(
ISNUMBER(INDEX(SOURCE!B:B,MATCH(A959,SOURCE!B:B,0)+1)),
  VALUE(INDEX(SOURCE!B:B,MATCH(A959,SOURCE!B:B,0)+1)),
  "")</f>
        <v>936</v>
      </c>
      <c r="D959" s="265" t="str">
        <f aca="false">IF(A959&lt;&gt;INT(A959),B959,
IF(A959&lt;0,VLOOKUP(A959,lookups!A$1:B$25,2,0),
IF(ISNA(B959),"",
IF(OR(ISBLANK(A959),ISNA(B959),B959=0),
"",
"#define "&amp;
VLOOKUP(A959,SOURCE!B:S,15,0)&amp;IF(lookups!$N$2-LEN(VLOOKUP(A959,SOURCE!B:S,15,0))&gt;=0,REPT(" ",lookups!$N$2-LEN(VLOOKUP(A959,SOURCE!B:S,15,0))),"")&amp;
TEXT(A959,"???0")&amp;IF(VLOOKUP(A959,SOURCE!B:S,16,0)="","","   "&amp;VLOOKUP(A959,SOURCE!B:S,16,0)
))))
)</f>
        <v>#define ITM_UNION                    935</v>
      </c>
    </row>
    <row r="960" customFormat="false" ht="15.75" hidden="false" customHeight="false" outlineLevel="0" collapsed="false">
      <c r="A960" s="0" t="n">
        <f aca="false">C959</f>
        <v>936</v>
      </c>
      <c r="B960" s="0" t="str">
        <f aca="false">VLOOKUP(A960,SOURCE!B:S,15,0)</f>
        <v>ITM_INTEGRAL_SIGN</v>
      </c>
      <c r="C960" s="0" t="n">
        <f aca="false">IF(
ISNUMBER(INDEX(SOURCE!B:B,MATCH(A960,SOURCE!B:B,0)+1)),
  VALUE(INDEX(SOURCE!B:B,MATCH(A960,SOURCE!B:B,0)+1)),
  "")</f>
        <v>937</v>
      </c>
      <c r="D960" s="265" t="str">
        <f aca="false">IF(A960&lt;&gt;INT(A960),B960,
IF(A960&lt;0,VLOOKUP(A960,lookups!A$1:B$25,2,0),
IF(ISNA(B960),"",
IF(OR(ISBLANK(A960),ISNA(B960),B960=0),
"",
"#define "&amp;
VLOOKUP(A960,SOURCE!B:S,15,0)&amp;IF(lookups!$N$2-LEN(VLOOKUP(A960,SOURCE!B:S,15,0))&gt;=0,REPT(" ",lookups!$N$2-LEN(VLOOKUP(A960,SOURCE!B:S,15,0))),"")&amp;
TEXT(A960,"???0")&amp;IF(VLOOKUP(A960,SOURCE!B:S,16,0)="","","   "&amp;VLOOKUP(A960,SOURCE!B:S,16,0)
))))
)</f>
        <v>#define ITM_INTEGRAL_SIGN            936</v>
      </c>
    </row>
    <row r="961" customFormat="false" ht="15.75" hidden="false" customHeight="false" outlineLevel="0" collapsed="false">
      <c r="A961" s="0" t="n">
        <f aca="false">C960</f>
        <v>937</v>
      </c>
      <c r="B961" s="0" t="str">
        <f aca="false">VLOOKUP(A961,SOURCE!B:S,15,0)</f>
        <v>ITM_DOUBLE_INTEGRAL</v>
      </c>
      <c r="C961" s="0" t="n">
        <f aca="false">IF(
ISNUMBER(INDEX(SOURCE!B:B,MATCH(A961,SOURCE!B:B,0)+1)),
  VALUE(INDEX(SOURCE!B:B,MATCH(A961,SOURCE!B:B,0)+1)),
  "")</f>
        <v>938</v>
      </c>
      <c r="D961" s="265" t="str">
        <f aca="false">IF(A961&lt;&gt;INT(A961),B961,
IF(A961&lt;0,VLOOKUP(A961,lookups!A$1:B$25,2,0),
IF(ISNA(B961),"",
IF(OR(ISBLANK(A961),ISNA(B961),B961=0),
"",
"#define "&amp;
VLOOKUP(A961,SOURCE!B:S,15,0)&amp;IF(lookups!$N$2-LEN(VLOOKUP(A961,SOURCE!B:S,15,0))&gt;=0,REPT(" ",lookups!$N$2-LEN(VLOOKUP(A961,SOURCE!B:S,15,0))),"")&amp;
TEXT(A961,"???0")&amp;IF(VLOOKUP(A961,SOURCE!B:S,16,0)="","","   "&amp;VLOOKUP(A961,SOURCE!B:S,16,0)
))))
)</f>
        <v>#define ITM_DOUBLE_INTEGRAL          937</v>
      </c>
    </row>
    <row r="962" customFormat="false" ht="15.75" hidden="false" customHeight="false" outlineLevel="0" collapsed="false">
      <c r="A962" s="0" t="n">
        <f aca="false">C961</f>
        <v>938</v>
      </c>
      <c r="B962" s="0" t="str">
        <f aca="false">VLOOKUP(A962,SOURCE!B:S,15,0)</f>
        <v>ITM_CONTOUR_INTEGRAL</v>
      </c>
      <c r="C962" s="0" t="n">
        <f aca="false">IF(
ISNUMBER(INDEX(SOURCE!B:B,MATCH(A962,SOURCE!B:B,0)+1)),
  VALUE(INDEX(SOURCE!B:B,MATCH(A962,SOURCE!B:B,0)+1)),
  "")</f>
        <v>939</v>
      </c>
      <c r="D962" s="265" t="str">
        <f aca="false">IF(A962&lt;&gt;INT(A962),B962,
IF(A962&lt;0,VLOOKUP(A962,lookups!A$1:B$25,2,0),
IF(ISNA(B962),"",
IF(OR(ISBLANK(A962),ISNA(B962),B962=0),
"",
"#define "&amp;
VLOOKUP(A962,SOURCE!B:S,15,0)&amp;IF(lookups!$N$2-LEN(VLOOKUP(A962,SOURCE!B:S,15,0))&gt;=0,REPT(" ",lookups!$N$2-LEN(VLOOKUP(A962,SOURCE!B:S,15,0))),"")&amp;
TEXT(A962,"???0")&amp;IF(VLOOKUP(A962,SOURCE!B:S,16,0)="","","   "&amp;VLOOKUP(A962,SOURCE!B:S,16,0)
))))
)</f>
        <v>#define ITM_CONTOUR_INTEGRAL         938</v>
      </c>
    </row>
    <row r="963" customFormat="false" ht="15.75" hidden="false" customHeight="false" outlineLevel="0" collapsed="false">
      <c r="A963" s="0" t="n">
        <f aca="false">C962</f>
        <v>939</v>
      </c>
      <c r="B963" s="0" t="str">
        <f aca="false">VLOOKUP(A963,SOURCE!B:S,15,0)</f>
        <v>ITM_SURFACE_INTEGRAL</v>
      </c>
      <c r="C963" s="0" t="n">
        <f aca="false">IF(
ISNUMBER(INDEX(SOURCE!B:B,MATCH(A963,SOURCE!B:B,0)+1)),
  VALUE(INDEX(SOURCE!B:B,MATCH(A963,SOURCE!B:B,0)+1)),
  "")</f>
        <v>940</v>
      </c>
      <c r="D963" s="265" t="str">
        <f aca="false">IF(A963&lt;&gt;INT(A963),B963,
IF(A963&lt;0,VLOOKUP(A963,lookups!A$1:B$25,2,0),
IF(ISNA(B963),"",
IF(OR(ISBLANK(A963),ISNA(B963),B963=0),
"",
"#define "&amp;
VLOOKUP(A963,SOURCE!B:S,15,0)&amp;IF(lookups!$N$2-LEN(VLOOKUP(A963,SOURCE!B:S,15,0))&gt;=0,REPT(" ",lookups!$N$2-LEN(VLOOKUP(A963,SOURCE!B:S,15,0))),"")&amp;
TEXT(A963,"???0")&amp;IF(VLOOKUP(A963,SOURCE!B:S,16,0)="","","   "&amp;VLOOKUP(A963,SOURCE!B:S,16,0)
))))
)</f>
        <v>#define ITM_SURFACE_INTEGRAL         939</v>
      </c>
    </row>
    <row r="964" customFormat="false" ht="15.75" hidden="false" customHeight="false" outlineLevel="0" collapsed="false">
      <c r="A964" s="0" t="n">
        <f aca="false">C963</f>
        <v>940</v>
      </c>
      <c r="B964" s="0" t="str">
        <f aca="false">VLOOKUP(A964,SOURCE!B:S,15,0)</f>
        <v>ITM_RATIO</v>
      </c>
      <c r="C964" s="0" t="n">
        <f aca="false">IF(
ISNUMBER(INDEX(SOURCE!B:B,MATCH(A964,SOURCE!B:B,0)+1)),
  VALUE(INDEX(SOURCE!B:B,MATCH(A964,SOURCE!B:B,0)+1)),
  "")</f>
        <v>941</v>
      </c>
      <c r="D964" s="265" t="str">
        <f aca="false">IF(A964&lt;&gt;INT(A964),B964,
IF(A964&lt;0,VLOOKUP(A964,lookups!A$1:B$25,2,0),
IF(ISNA(B964),"",
IF(OR(ISBLANK(A964),ISNA(B964),B964=0),
"",
"#define "&amp;
VLOOKUP(A964,SOURCE!B:S,15,0)&amp;IF(lookups!$N$2-LEN(VLOOKUP(A964,SOURCE!B:S,15,0))&gt;=0,REPT(" ",lookups!$N$2-LEN(VLOOKUP(A964,SOURCE!B:S,15,0))),"")&amp;
TEXT(A964,"???0")&amp;IF(VLOOKUP(A964,SOURCE!B:S,16,0)="","","   "&amp;VLOOKUP(A964,SOURCE!B:S,16,0)
))))
)</f>
        <v>#define ITM_RATIO                    940</v>
      </c>
    </row>
    <row r="965" customFormat="false" ht="15.75" hidden="false" customHeight="false" outlineLevel="0" collapsed="false">
      <c r="A965" s="0" t="n">
        <f aca="false">C964</f>
        <v>941</v>
      </c>
      <c r="B965" s="0" t="str">
        <f aca="false">VLOOKUP(A965,SOURCE!B:S,15,0)</f>
        <v>ITM_CHECK_MARK</v>
      </c>
      <c r="C965" s="0" t="n">
        <f aca="false">IF(
ISNUMBER(INDEX(SOURCE!B:B,MATCH(A965,SOURCE!B:B,0)+1)),
  VALUE(INDEX(SOURCE!B:B,MATCH(A965,SOURCE!B:B,0)+1)),
  "")</f>
        <v>942</v>
      </c>
      <c r="D965" s="265" t="str">
        <f aca="false">IF(A965&lt;&gt;INT(A965),B965,
IF(A965&lt;0,VLOOKUP(A965,lookups!A$1:B$25,2,0),
IF(ISNA(B965),"",
IF(OR(ISBLANK(A965),ISNA(B965),B965=0),
"",
"#define "&amp;
VLOOKUP(A965,SOURCE!B:S,15,0)&amp;IF(lookups!$N$2-LEN(VLOOKUP(A965,SOURCE!B:S,15,0))&gt;=0,REPT(" ",lookups!$N$2-LEN(VLOOKUP(A965,SOURCE!B:S,15,0))),"")&amp;
TEXT(A965,"???0")&amp;IF(VLOOKUP(A965,SOURCE!B:S,16,0)="","","   "&amp;VLOOKUP(A965,SOURCE!B:S,16,0)
))))
)</f>
        <v>#define ITM_CHECK_MARK               941</v>
      </c>
    </row>
    <row r="966" customFormat="false" ht="15.75" hidden="false" customHeight="false" outlineLevel="0" collapsed="false">
      <c r="A966" s="0" t="n">
        <f aca="false">C965</f>
        <v>942</v>
      </c>
      <c r="B966" s="0" t="str">
        <f aca="false">VLOOKUP(A966,SOURCE!B:S,15,0)</f>
        <v>ITM_ASYMPOTICALLY_EQUAL</v>
      </c>
      <c r="C966" s="0" t="n">
        <f aca="false">IF(
ISNUMBER(INDEX(SOURCE!B:B,MATCH(A966,SOURCE!B:B,0)+1)),
  VALUE(INDEX(SOURCE!B:B,MATCH(A966,SOURCE!B:B,0)+1)),
  "")</f>
        <v>943</v>
      </c>
      <c r="D966" s="265" t="str">
        <f aca="false">IF(A966&lt;&gt;INT(A966),B966,
IF(A966&lt;0,VLOOKUP(A966,lookups!A$1:B$25,2,0),
IF(ISNA(B966),"",
IF(OR(ISBLANK(A966),ISNA(B966),B966=0),
"",
"#define "&amp;
VLOOKUP(A966,SOURCE!B:S,15,0)&amp;IF(lookups!$N$2-LEN(VLOOKUP(A966,SOURCE!B:S,15,0))&gt;=0,REPT(" ",lookups!$N$2-LEN(VLOOKUP(A966,SOURCE!B:S,15,0))),"")&amp;
TEXT(A966,"???0")&amp;IF(VLOOKUP(A966,SOURCE!B:S,16,0)="","","   "&amp;VLOOKUP(A966,SOURCE!B:S,16,0)
))))
)</f>
        <v>#define ITM_ASYMPOTICALLY_EQUAL      942</v>
      </c>
    </row>
    <row r="967" customFormat="false" ht="15.75" hidden="false" customHeight="false" outlineLevel="0" collapsed="false">
      <c r="A967" s="0" t="n">
        <f aca="false">C966</f>
        <v>943</v>
      </c>
      <c r="B967" s="0" t="str">
        <f aca="false">VLOOKUP(A967,SOURCE!B:S,15,0)</f>
        <v>ITM_ALMOST_EQUAL</v>
      </c>
      <c r="C967" s="0" t="n">
        <f aca="false">IF(
ISNUMBER(INDEX(SOURCE!B:B,MATCH(A967,SOURCE!B:B,0)+1)),
  VALUE(INDEX(SOURCE!B:B,MATCH(A967,SOURCE!B:B,0)+1)),
  "")</f>
        <v>944</v>
      </c>
      <c r="D967" s="265" t="str">
        <f aca="false">IF(A967&lt;&gt;INT(A967),B967,
IF(A967&lt;0,VLOOKUP(A967,lookups!A$1:B$25,2,0),
IF(ISNA(B967),"",
IF(OR(ISBLANK(A967),ISNA(B967),B967=0),
"",
"#define "&amp;
VLOOKUP(A967,SOURCE!B:S,15,0)&amp;IF(lookups!$N$2-LEN(VLOOKUP(A967,SOURCE!B:S,15,0))&gt;=0,REPT(" ",lookups!$N$2-LEN(VLOOKUP(A967,SOURCE!B:S,15,0))),"")&amp;
TEXT(A967,"???0")&amp;IF(VLOOKUP(A967,SOURCE!B:S,16,0)="","","   "&amp;VLOOKUP(A967,SOURCE!B:S,16,0)
))))
)</f>
        <v>#define ITM_ALMOST_EQUAL             943</v>
      </c>
    </row>
    <row r="968" customFormat="false" ht="15.75" hidden="false" customHeight="false" outlineLevel="0" collapsed="false">
      <c r="A968" s="0" t="n">
        <f aca="false">C967</f>
        <v>944</v>
      </c>
      <c r="B968" s="0" t="str">
        <f aca="false">VLOOKUP(A968,SOURCE!B:S,15,0)</f>
        <v>ITM_COLON_EQUALS</v>
      </c>
      <c r="C968" s="0" t="n">
        <f aca="false">IF(
ISNUMBER(INDEX(SOURCE!B:B,MATCH(A968,SOURCE!B:B,0)+1)),
  VALUE(INDEX(SOURCE!B:B,MATCH(A968,SOURCE!B:B,0)+1)),
  "")</f>
        <v>945</v>
      </c>
      <c r="D968" s="265" t="str">
        <f aca="false">IF(A968&lt;&gt;INT(A968),B968,
IF(A968&lt;0,VLOOKUP(A968,lookups!A$1:B$25,2,0),
IF(ISNA(B968),"",
IF(OR(ISBLANK(A968),ISNA(B968),B968=0),
"",
"#define "&amp;
VLOOKUP(A968,SOURCE!B:S,15,0)&amp;IF(lookups!$N$2-LEN(VLOOKUP(A968,SOURCE!B:S,15,0))&gt;=0,REPT(" ",lookups!$N$2-LEN(VLOOKUP(A968,SOURCE!B:S,15,0))),"")&amp;
TEXT(A968,"???0")&amp;IF(VLOOKUP(A968,SOURCE!B:S,16,0)="","","   "&amp;VLOOKUP(A968,SOURCE!B:S,16,0)
))))
)</f>
        <v>#define ITM_COLON_EQUALS             944</v>
      </c>
    </row>
    <row r="969" customFormat="false" ht="15.75" hidden="false" customHeight="false" outlineLevel="0" collapsed="false">
      <c r="A969" s="0" t="n">
        <f aca="false">C968</f>
        <v>945</v>
      </c>
      <c r="B969" s="0" t="str">
        <f aca="false">VLOOKUP(A969,SOURCE!B:S,15,0)</f>
        <v>ITM_CORRESPONDS_TO</v>
      </c>
      <c r="C969" s="0" t="n">
        <f aca="false">IF(
ISNUMBER(INDEX(SOURCE!B:B,MATCH(A969,SOURCE!B:B,0)+1)),
  VALUE(INDEX(SOURCE!B:B,MATCH(A969,SOURCE!B:B,0)+1)),
  "")</f>
        <v>946</v>
      </c>
      <c r="D969" s="265" t="str">
        <f aca="false">IF(A969&lt;&gt;INT(A969),B969,
IF(A969&lt;0,VLOOKUP(A969,lookups!A$1:B$25,2,0),
IF(ISNA(B969),"",
IF(OR(ISBLANK(A969),ISNA(B969),B969=0),
"",
"#define "&amp;
VLOOKUP(A969,SOURCE!B:S,15,0)&amp;IF(lookups!$N$2-LEN(VLOOKUP(A969,SOURCE!B:S,15,0))&gt;=0,REPT(" ",lookups!$N$2-LEN(VLOOKUP(A969,SOURCE!B:S,15,0))),"")&amp;
TEXT(A969,"???0")&amp;IF(VLOOKUP(A969,SOURCE!B:S,16,0)="","","   "&amp;VLOOKUP(A969,SOURCE!B:S,16,0)
))))
)</f>
        <v>#define ITM_CORRESPONDS_TO           945</v>
      </c>
    </row>
    <row r="970" customFormat="false" ht="15.75" hidden="false" customHeight="false" outlineLevel="0" collapsed="false">
      <c r="A970" s="0" t="n">
        <f aca="false">C969</f>
        <v>946</v>
      </c>
      <c r="B970" s="0" t="str">
        <f aca="false">VLOOKUP(A970,SOURCE!B:S,15,0)</f>
        <v>ITM_ESTIMATES</v>
      </c>
      <c r="C970" s="0" t="n">
        <f aca="false">IF(
ISNUMBER(INDEX(SOURCE!B:B,MATCH(A970,SOURCE!B:B,0)+1)),
  VALUE(INDEX(SOURCE!B:B,MATCH(A970,SOURCE!B:B,0)+1)),
  "")</f>
        <v>947</v>
      </c>
      <c r="D970" s="265" t="str">
        <f aca="false">IF(A970&lt;&gt;INT(A970),B970,
IF(A970&lt;0,VLOOKUP(A970,lookups!A$1:B$25,2,0),
IF(ISNA(B970),"",
IF(OR(ISBLANK(A970),ISNA(B970),B970=0),
"",
"#define "&amp;
VLOOKUP(A970,SOURCE!B:S,15,0)&amp;IF(lookups!$N$2-LEN(VLOOKUP(A970,SOURCE!B:S,15,0))&gt;=0,REPT(" ",lookups!$N$2-LEN(VLOOKUP(A970,SOURCE!B:S,15,0))),"")&amp;
TEXT(A970,"???0")&amp;IF(VLOOKUP(A970,SOURCE!B:S,16,0)="","","   "&amp;VLOOKUP(A970,SOURCE!B:S,16,0)
))))
)</f>
        <v>#define ITM_ESTIMATES                946</v>
      </c>
    </row>
    <row r="971" customFormat="false" ht="15.75" hidden="false" customHeight="false" outlineLevel="0" collapsed="false">
      <c r="A971" s="0" t="n">
        <f aca="false">C970</f>
        <v>947</v>
      </c>
      <c r="B971" s="0" t="str">
        <f aca="false">VLOOKUP(A971,SOURCE!B:S,15,0)</f>
        <v>ITM_NOT_EQUAL</v>
      </c>
      <c r="C971" s="0" t="n">
        <f aca="false">IF(
ISNUMBER(INDEX(SOURCE!B:B,MATCH(A971,SOURCE!B:B,0)+1)),
  VALUE(INDEX(SOURCE!B:B,MATCH(A971,SOURCE!B:B,0)+1)),
  "")</f>
        <v>948</v>
      </c>
      <c r="D971" s="265" t="str">
        <f aca="false">IF(A971&lt;&gt;INT(A971),B971,
IF(A971&lt;0,VLOOKUP(A971,lookups!A$1:B$25,2,0),
IF(ISNA(B971),"",
IF(OR(ISBLANK(A971),ISNA(B971),B971=0),
"",
"#define "&amp;
VLOOKUP(A971,SOURCE!B:S,15,0)&amp;IF(lookups!$N$2-LEN(VLOOKUP(A971,SOURCE!B:S,15,0))&gt;=0,REPT(" ",lookups!$N$2-LEN(VLOOKUP(A971,SOURCE!B:S,15,0))),"")&amp;
TEXT(A971,"???0")&amp;IF(VLOOKUP(A971,SOURCE!B:S,16,0)="","","   "&amp;VLOOKUP(A971,SOURCE!B:S,16,0)
))))
)</f>
        <v>#define ITM_NOT_EQUAL                947</v>
      </c>
    </row>
    <row r="972" customFormat="false" ht="15.75" hidden="false" customHeight="false" outlineLevel="0" collapsed="false">
      <c r="A972" s="0" t="n">
        <f aca="false">C971</f>
        <v>948</v>
      </c>
      <c r="B972" s="0" t="str">
        <f aca="false">VLOOKUP(A972,SOURCE!B:S,15,0)</f>
        <v>ITM_IDENTICAL_TO</v>
      </c>
      <c r="C972" s="0" t="n">
        <f aca="false">IF(
ISNUMBER(INDEX(SOURCE!B:B,MATCH(A972,SOURCE!B:B,0)+1)),
  VALUE(INDEX(SOURCE!B:B,MATCH(A972,SOURCE!B:B,0)+1)),
  "")</f>
        <v>949</v>
      </c>
      <c r="D972" s="265" t="str">
        <f aca="false">IF(A972&lt;&gt;INT(A972),B972,
IF(A972&lt;0,VLOOKUP(A972,lookups!A$1:B$25,2,0),
IF(ISNA(B972),"",
IF(OR(ISBLANK(A972),ISNA(B972),B972=0),
"",
"#define "&amp;
VLOOKUP(A972,SOURCE!B:S,15,0)&amp;IF(lookups!$N$2-LEN(VLOOKUP(A972,SOURCE!B:S,15,0))&gt;=0,REPT(" ",lookups!$N$2-LEN(VLOOKUP(A972,SOURCE!B:S,15,0))),"")&amp;
TEXT(A972,"???0")&amp;IF(VLOOKUP(A972,SOURCE!B:S,16,0)="","","   "&amp;VLOOKUP(A972,SOURCE!B:S,16,0)
))))
)</f>
        <v>#define ITM_IDENTICAL_TO             948</v>
      </c>
    </row>
    <row r="973" customFormat="false" ht="15.75" hidden="false" customHeight="false" outlineLevel="0" collapsed="false">
      <c r="A973" s="0" t="n">
        <f aca="false">C972</f>
        <v>949</v>
      </c>
      <c r="B973" s="0" t="str">
        <f aca="false">VLOOKUP(A973,SOURCE!B:S,15,0)</f>
        <v>ITM_LESS_EQUAL</v>
      </c>
      <c r="C973" s="0" t="n">
        <f aca="false">IF(
ISNUMBER(INDEX(SOURCE!B:B,MATCH(A973,SOURCE!B:B,0)+1)),
  VALUE(INDEX(SOURCE!B:B,MATCH(A973,SOURCE!B:B,0)+1)),
  "")</f>
        <v>950</v>
      </c>
      <c r="D973" s="265" t="str">
        <f aca="false">IF(A973&lt;&gt;INT(A973),B973,
IF(A973&lt;0,VLOOKUP(A973,lookups!A$1:B$25,2,0),
IF(ISNA(B973),"",
IF(OR(ISBLANK(A973),ISNA(B973),B973=0),
"",
"#define "&amp;
VLOOKUP(A973,SOURCE!B:S,15,0)&amp;IF(lookups!$N$2-LEN(VLOOKUP(A973,SOURCE!B:S,15,0))&gt;=0,REPT(" ",lookups!$N$2-LEN(VLOOKUP(A973,SOURCE!B:S,15,0))),"")&amp;
TEXT(A973,"???0")&amp;IF(VLOOKUP(A973,SOURCE!B:S,16,0)="","","   "&amp;VLOOKUP(A973,SOURCE!B:S,16,0)
))))
)</f>
        <v>#define ITM_LESS_EQUAL               949</v>
      </c>
    </row>
    <row r="974" customFormat="false" ht="15.75" hidden="false" customHeight="false" outlineLevel="0" collapsed="false">
      <c r="A974" s="0" t="n">
        <f aca="false">C973</f>
        <v>950</v>
      </c>
      <c r="B974" s="0" t="str">
        <f aca="false">VLOOKUP(A974,SOURCE!B:S,15,0)</f>
        <v>ITM_GREATER_EQUAL</v>
      </c>
      <c r="C974" s="0" t="n">
        <f aca="false">IF(
ISNUMBER(INDEX(SOURCE!B:B,MATCH(A974,SOURCE!B:B,0)+1)),
  VALUE(INDEX(SOURCE!B:B,MATCH(A974,SOURCE!B:B,0)+1)),
  "")</f>
        <v>951</v>
      </c>
      <c r="D974" s="265" t="str">
        <f aca="false">IF(A974&lt;&gt;INT(A974),B974,
IF(A974&lt;0,VLOOKUP(A974,lookups!A$1:B$25,2,0),
IF(ISNA(B974),"",
IF(OR(ISBLANK(A974),ISNA(B974),B974=0),
"",
"#define "&amp;
VLOOKUP(A974,SOURCE!B:S,15,0)&amp;IF(lookups!$N$2-LEN(VLOOKUP(A974,SOURCE!B:S,15,0))&gt;=0,REPT(" ",lookups!$N$2-LEN(VLOOKUP(A974,SOURCE!B:S,15,0))),"")&amp;
TEXT(A974,"???0")&amp;IF(VLOOKUP(A974,SOURCE!B:S,16,0)="","","   "&amp;VLOOKUP(A974,SOURCE!B:S,16,0)
))))
)</f>
        <v>#define ITM_GREATER_EQUAL            950</v>
      </c>
    </row>
    <row r="975" customFormat="false" ht="15.75" hidden="false" customHeight="false" outlineLevel="0" collapsed="false">
      <c r="A975" s="0" t="n">
        <f aca="false">C974</f>
        <v>951</v>
      </c>
      <c r="B975" s="0" t="str">
        <f aca="false">VLOOKUP(A975,SOURCE!B:S,15,0)</f>
        <v>ITM_MUCH_LESS</v>
      </c>
      <c r="C975" s="0" t="n">
        <f aca="false">IF(
ISNUMBER(INDEX(SOURCE!B:B,MATCH(A975,SOURCE!B:B,0)+1)),
  VALUE(INDEX(SOURCE!B:B,MATCH(A975,SOURCE!B:B,0)+1)),
  "")</f>
        <v>952</v>
      </c>
      <c r="D975" s="265" t="str">
        <f aca="false">IF(A975&lt;&gt;INT(A975),B975,
IF(A975&lt;0,VLOOKUP(A975,lookups!A$1:B$25,2,0),
IF(ISNA(B975),"",
IF(OR(ISBLANK(A975),ISNA(B975),B975=0),
"",
"#define "&amp;
VLOOKUP(A975,SOURCE!B:S,15,0)&amp;IF(lookups!$N$2-LEN(VLOOKUP(A975,SOURCE!B:S,15,0))&gt;=0,REPT(" ",lookups!$N$2-LEN(VLOOKUP(A975,SOURCE!B:S,15,0))),"")&amp;
TEXT(A975,"???0")&amp;IF(VLOOKUP(A975,SOURCE!B:S,16,0)="","","   "&amp;VLOOKUP(A975,SOURCE!B:S,16,0)
))))
)</f>
        <v>#define ITM_MUCH_LESS                951</v>
      </c>
    </row>
    <row r="976" customFormat="false" ht="15.75" hidden="false" customHeight="false" outlineLevel="0" collapsed="false">
      <c r="A976" s="0" t="n">
        <f aca="false">C975</f>
        <v>952</v>
      </c>
      <c r="B976" s="0" t="str">
        <f aca="false">VLOOKUP(A976,SOURCE!B:S,15,0)</f>
        <v>ITM_MUCH_GREATER</v>
      </c>
      <c r="C976" s="0" t="n">
        <f aca="false">IF(
ISNUMBER(INDEX(SOURCE!B:B,MATCH(A976,SOURCE!B:B,0)+1)),
  VALUE(INDEX(SOURCE!B:B,MATCH(A976,SOURCE!B:B,0)+1)),
  "")</f>
        <v>953</v>
      </c>
      <c r="D976" s="265" t="str">
        <f aca="false">IF(A976&lt;&gt;INT(A976),B976,
IF(A976&lt;0,VLOOKUP(A976,lookups!A$1:B$25,2,0),
IF(ISNA(B976),"",
IF(OR(ISBLANK(A976),ISNA(B976),B976=0),
"",
"#define "&amp;
VLOOKUP(A976,SOURCE!B:S,15,0)&amp;IF(lookups!$N$2-LEN(VLOOKUP(A976,SOURCE!B:S,15,0))&gt;=0,REPT(" ",lookups!$N$2-LEN(VLOOKUP(A976,SOURCE!B:S,15,0))),"")&amp;
TEXT(A976,"???0")&amp;IF(VLOOKUP(A976,SOURCE!B:S,16,0)="","","   "&amp;VLOOKUP(A976,SOURCE!B:S,16,0)
))))
)</f>
        <v>#define ITM_MUCH_GREATER             952</v>
      </c>
    </row>
    <row r="977" customFormat="false" ht="15.75" hidden="false" customHeight="false" outlineLevel="0" collapsed="false">
      <c r="A977" s="0" t="n">
        <f aca="false">C976</f>
        <v>953</v>
      </c>
      <c r="B977" s="0" t="str">
        <f aca="false">VLOOKUP(A977,SOURCE!B:S,15,0)</f>
        <v>ITM_SUN</v>
      </c>
      <c r="C977" s="0" t="n">
        <f aca="false">IF(
ISNUMBER(INDEX(SOURCE!B:B,MATCH(A977,SOURCE!B:B,0)+1)),
  VALUE(INDEX(SOURCE!B:B,MATCH(A977,SOURCE!B:B,0)+1)),
  "")</f>
        <v>954</v>
      </c>
      <c r="D977" s="265" t="str">
        <f aca="false">IF(A977&lt;&gt;INT(A977),B977,
IF(A977&lt;0,VLOOKUP(A977,lookups!A$1:B$25,2,0),
IF(ISNA(B977),"",
IF(OR(ISBLANK(A977),ISNA(B977),B977=0),
"",
"#define "&amp;
VLOOKUP(A977,SOURCE!B:S,15,0)&amp;IF(lookups!$N$2-LEN(VLOOKUP(A977,SOURCE!B:S,15,0))&gt;=0,REPT(" ",lookups!$N$2-LEN(VLOOKUP(A977,SOURCE!B:S,15,0))),"")&amp;
TEXT(A977,"???0")&amp;IF(VLOOKUP(A977,SOURCE!B:S,16,0)="","","   "&amp;VLOOKUP(A977,SOURCE!B:S,16,0)
))))
)</f>
        <v>#define ITM_SUN                      953</v>
      </c>
    </row>
    <row r="978" customFormat="false" ht="15.75" hidden="false" customHeight="false" outlineLevel="0" collapsed="false">
      <c r="A978" s="0" t="n">
        <f aca="false">C977</f>
        <v>954</v>
      </c>
      <c r="B978" s="0" t="str">
        <f aca="false">VLOOKUP(A978,SOURCE!B:S,15,0)</f>
        <v>ITM_TRANSPOSED</v>
      </c>
      <c r="C978" s="0" t="n">
        <f aca="false">IF(
ISNUMBER(INDEX(SOURCE!B:B,MATCH(A978,SOURCE!B:B,0)+1)),
  VALUE(INDEX(SOURCE!B:B,MATCH(A978,SOURCE!B:B,0)+1)),
  "")</f>
        <v>955</v>
      </c>
      <c r="D978" s="265" t="str">
        <f aca="false">IF(A978&lt;&gt;INT(A978),B978,
IF(A978&lt;0,VLOOKUP(A978,lookups!A$1:B$25,2,0),
IF(ISNA(B978),"",
IF(OR(ISBLANK(A978),ISNA(B978),B978=0),
"",
"#define "&amp;
VLOOKUP(A978,SOURCE!B:S,15,0)&amp;IF(lookups!$N$2-LEN(VLOOKUP(A978,SOURCE!B:S,15,0))&gt;=0,REPT(" ",lookups!$N$2-LEN(VLOOKUP(A978,SOURCE!B:S,15,0))),"")&amp;
TEXT(A978,"???0")&amp;IF(VLOOKUP(A978,SOURCE!B:S,16,0)="","","   "&amp;VLOOKUP(A978,SOURCE!B:S,16,0)
))))
)</f>
        <v>#define ITM_TRANSPOSED               954</v>
      </c>
    </row>
    <row r="979" customFormat="false" ht="15.75" hidden="false" customHeight="false" outlineLevel="0" collapsed="false">
      <c r="A979" s="0" t="n">
        <f aca="false">C978</f>
        <v>955</v>
      </c>
      <c r="B979" s="0" t="str">
        <f aca="false">VLOOKUP(A979,SOURCE!B:S,15,0)</f>
        <v>ITM_PERPENDICULAR</v>
      </c>
      <c r="C979" s="0" t="n">
        <f aca="false">IF(
ISNUMBER(INDEX(SOURCE!B:B,MATCH(A979,SOURCE!B:B,0)+1)),
  VALUE(INDEX(SOURCE!B:B,MATCH(A979,SOURCE!B:B,0)+1)),
  "")</f>
        <v>956</v>
      </c>
      <c r="D979" s="265" t="str">
        <f aca="false">IF(A979&lt;&gt;INT(A979),B979,
IF(A979&lt;0,VLOOKUP(A979,lookups!A$1:B$25,2,0),
IF(ISNA(B979),"",
IF(OR(ISBLANK(A979),ISNA(B979),B979=0),
"",
"#define "&amp;
VLOOKUP(A979,SOURCE!B:S,15,0)&amp;IF(lookups!$N$2-LEN(VLOOKUP(A979,SOURCE!B:S,15,0))&gt;=0,REPT(" ",lookups!$N$2-LEN(VLOOKUP(A979,SOURCE!B:S,15,0))),"")&amp;
TEXT(A979,"???0")&amp;IF(VLOOKUP(A979,SOURCE!B:S,16,0)="","","   "&amp;VLOOKUP(A979,SOURCE!B:S,16,0)
))))
)</f>
        <v>#define ITM_PERPENDICULAR            955</v>
      </c>
    </row>
    <row r="980" customFormat="false" ht="15.75" hidden="false" customHeight="false" outlineLevel="0" collapsed="false">
      <c r="A980" s="0" t="n">
        <f aca="false">C979</f>
        <v>956</v>
      </c>
      <c r="B980" s="0" t="str">
        <f aca="false">VLOOKUP(A980,SOURCE!B:S,15,0)</f>
        <v>ITM_XOR</v>
      </c>
      <c r="C980" s="0" t="n">
        <f aca="false">IF(
ISNUMBER(INDEX(SOURCE!B:B,MATCH(A980,SOURCE!B:B,0)+1)),
  VALUE(INDEX(SOURCE!B:B,MATCH(A980,SOURCE!B:B,0)+1)),
  "")</f>
        <v>957</v>
      </c>
      <c r="D980" s="265" t="str">
        <f aca="false">IF(A980&lt;&gt;INT(A980),B980,
IF(A980&lt;0,VLOOKUP(A980,lookups!A$1:B$25,2,0),
IF(ISNA(B980),"",
IF(OR(ISBLANK(A980),ISNA(B980),B980=0),
"",
"#define "&amp;
VLOOKUP(A980,SOURCE!B:S,15,0)&amp;IF(lookups!$N$2-LEN(VLOOKUP(A980,SOURCE!B:S,15,0))&gt;=0,REPT(" ",lookups!$N$2-LEN(VLOOKUP(A980,SOURCE!B:S,15,0))),"")&amp;
TEXT(A980,"???0")&amp;IF(VLOOKUP(A980,SOURCE!B:S,16,0)="","","   "&amp;VLOOKUP(A980,SOURCE!B:S,16,0)
))))
)</f>
        <v>#define ITM_XOR                      956</v>
      </c>
    </row>
    <row r="981" customFormat="false" ht="15.75" hidden="false" customHeight="false" outlineLevel="0" collapsed="false">
      <c r="A981" s="0" t="n">
        <f aca="false">C980</f>
        <v>957</v>
      </c>
      <c r="B981" s="0" t="str">
        <f aca="false">VLOOKUP(A981,SOURCE!B:S,15,0)</f>
        <v>ITM_NAND</v>
      </c>
      <c r="C981" s="0" t="n">
        <f aca="false">IF(
ISNUMBER(INDEX(SOURCE!B:B,MATCH(A981,SOURCE!B:B,0)+1)),
  VALUE(INDEX(SOURCE!B:B,MATCH(A981,SOURCE!B:B,0)+1)),
  "")</f>
        <v>958</v>
      </c>
      <c r="D981" s="265" t="str">
        <f aca="false">IF(A981&lt;&gt;INT(A981),B981,
IF(A981&lt;0,VLOOKUP(A981,lookups!A$1:B$25,2,0),
IF(ISNA(B981),"",
IF(OR(ISBLANK(A981),ISNA(B981),B981=0),
"",
"#define "&amp;
VLOOKUP(A981,SOURCE!B:S,15,0)&amp;IF(lookups!$N$2-LEN(VLOOKUP(A981,SOURCE!B:S,15,0))&gt;=0,REPT(" ",lookups!$N$2-LEN(VLOOKUP(A981,SOURCE!B:S,15,0))),"")&amp;
TEXT(A981,"???0")&amp;IF(VLOOKUP(A981,SOURCE!B:S,16,0)="","","   "&amp;VLOOKUP(A981,SOURCE!B:S,16,0)
))))
)</f>
        <v>#define ITM_NAND                     957</v>
      </c>
    </row>
    <row r="982" customFormat="false" ht="15.75" hidden="false" customHeight="false" outlineLevel="0" collapsed="false">
      <c r="A982" s="0" t="n">
        <f aca="false">C981</f>
        <v>958</v>
      </c>
      <c r="B982" s="0" t="str">
        <f aca="false">VLOOKUP(A982,SOURCE!B:S,15,0)</f>
        <v>ITM_NOR</v>
      </c>
      <c r="C982" s="0" t="n">
        <f aca="false">IF(
ISNUMBER(INDEX(SOURCE!B:B,MATCH(A982,SOURCE!B:B,0)+1)),
  VALUE(INDEX(SOURCE!B:B,MATCH(A982,SOURCE!B:B,0)+1)),
  "")</f>
        <v>959</v>
      </c>
      <c r="D982" s="265" t="str">
        <f aca="false">IF(A982&lt;&gt;INT(A982),B982,
IF(A982&lt;0,VLOOKUP(A982,lookups!A$1:B$25,2,0),
IF(ISNA(B982),"",
IF(OR(ISBLANK(A982),ISNA(B982),B982=0),
"",
"#define "&amp;
VLOOKUP(A982,SOURCE!B:S,15,0)&amp;IF(lookups!$N$2-LEN(VLOOKUP(A982,SOURCE!B:S,15,0))&gt;=0,REPT(" ",lookups!$N$2-LEN(VLOOKUP(A982,SOURCE!B:S,15,0))),"")&amp;
TEXT(A982,"???0")&amp;IF(VLOOKUP(A982,SOURCE!B:S,16,0)="","","   "&amp;VLOOKUP(A982,SOURCE!B:S,16,0)
))))
)</f>
        <v>#define ITM_NOR                      958</v>
      </c>
    </row>
    <row r="983" customFormat="false" ht="15.75" hidden="false" customHeight="false" outlineLevel="0" collapsed="false">
      <c r="A983" s="0" t="n">
        <f aca="false">C982</f>
        <v>959</v>
      </c>
      <c r="B983" s="0" t="str">
        <f aca="false">VLOOKUP(A983,SOURCE!B:S,15,0)</f>
        <v>ITM_WATCH</v>
      </c>
      <c r="C983" s="0" t="n">
        <f aca="false">IF(
ISNUMBER(INDEX(SOURCE!B:B,MATCH(A983,SOURCE!B:B,0)+1)),
  VALUE(INDEX(SOURCE!B:B,MATCH(A983,SOURCE!B:B,0)+1)),
  "")</f>
        <v>960</v>
      </c>
      <c r="D983" s="265" t="str">
        <f aca="false">IF(A983&lt;&gt;INT(A983),B983,
IF(A983&lt;0,VLOOKUP(A983,lookups!A$1:B$25,2,0),
IF(ISNA(B983),"",
IF(OR(ISBLANK(A983),ISNA(B983),B983=0),
"",
"#define "&amp;
VLOOKUP(A983,SOURCE!B:S,15,0)&amp;IF(lookups!$N$2-LEN(VLOOKUP(A983,SOURCE!B:S,15,0))&gt;=0,REPT(" ",lookups!$N$2-LEN(VLOOKUP(A983,SOURCE!B:S,15,0))),"")&amp;
TEXT(A983,"???0")&amp;IF(VLOOKUP(A983,SOURCE!B:S,16,0)="","","   "&amp;VLOOKUP(A983,SOURCE!B:S,16,0)
))))
)</f>
        <v>#define ITM_WATCH                    959</v>
      </c>
    </row>
    <row r="984" customFormat="false" ht="15.75" hidden="false" customHeight="false" outlineLevel="0" collapsed="false">
      <c r="A984" s="0" t="n">
        <f aca="false">C983</f>
        <v>960</v>
      </c>
      <c r="B984" s="0" t="str">
        <f aca="false">VLOOKUP(A984,SOURCE!B:S,15,0)</f>
        <v>ITM_HOURGLASS</v>
      </c>
      <c r="C984" s="0" t="n">
        <f aca="false">IF(
ISNUMBER(INDEX(SOURCE!B:B,MATCH(A984,SOURCE!B:B,0)+1)),
  VALUE(INDEX(SOURCE!B:B,MATCH(A984,SOURCE!B:B,0)+1)),
  "")</f>
        <v>961</v>
      </c>
      <c r="D984" s="265" t="str">
        <f aca="false">IF(A984&lt;&gt;INT(A984),B984,
IF(A984&lt;0,VLOOKUP(A984,lookups!A$1:B$25,2,0),
IF(ISNA(B984),"",
IF(OR(ISBLANK(A984),ISNA(B984),B984=0),
"",
"#define "&amp;
VLOOKUP(A984,SOURCE!B:S,15,0)&amp;IF(lookups!$N$2-LEN(VLOOKUP(A984,SOURCE!B:S,15,0))&gt;=0,REPT(" ",lookups!$N$2-LEN(VLOOKUP(A984,SOURCE!B:S,15,0))),"")&amp;
TEXT(A984,"???0")&amp;IF(VLOOKUP(A984,SOURCE!B:S,16,0)="","","   "&amp;VLOOKUP(A984,SOURCE!B:S,16,0)
))))
)</f>
        <v>#define ITM_HOURGLASS                960</v>
      </c>
    </row>
    <row r="985" customFormat="false" ht="15.75" hidden="false" customHeight="false" outlineLevel="0" collapsed="false">
      <c r="A985" s="0" t="n">
        <f aca="false">C984</f>
        <v>961</v>
      </c>
      <c r="B985" s="0" t="str">
        <f aca="false">VLOOKUP(A985,SOURCE!B:S,15,0)</f>
        <v>ITM_PRINTER</v>
      </c>
      <c r="C985" s="0" t="n">
        <f aca="false">IF(
ISNUMBER(INDEX(SOURCE!B:B,MATCH(A985,SOURCE!B:B,0)+1)),
  VALUE(INDEX(SOURCE!B:B,MATCH(A985,SOURCE!B:B,0)+1)),
  "")</f>
        <v>962</v>
      </c>
      <c r="D985" s="265" t="str">
        <f aca="false">IF(A985&lt;&gt;INT(A985),B985,
IF(A985&lt;0,VLOOKUP(A985,lookups!A$1:B$25,2,0),
IF(ISNA(B985),"",
IF(OR(ISBLANK(A985),ISNA(B985),B985=0),
"",
"#define "&amp;
VLOOKUP(A985,SOURCE!B:S,15,0)&amp;IF(lookups!$N$2-LEN(VLOOKUP(A985,SOURCE!B:S,15,0))&gt;=0,REPT(" ",lookups!$N$2-LEN(VLOOKUP(A985,SOURCE!B:S,15,0))),"")&amp;
TEXT(A985,"???0")&amp;IF(VLOOKUP(A985,SOURCE!B:S,16,0)="","","   "&amp;VLOOKUP(A985,SOURCE!B:S,16,0)
))))
)</f>
        <v>#define ITM_PRINTER                  961</v>
      </c>
    </row>
    <row r="986" customFormat="false" ht="15.75" hidden="false" customHeight="false" outlineLevel="0" collapsed="false">
      <c r="A986" s="0" t="n">
        <f aca="false">C985</f>
        <v>962</v>
      </c>
      <c r="B986" s="0" t="str">
        <f aca="false">VLOOKUP(A986,SOURCE!B:S,15,0)</f>
        <v>ITM_MAT_TL</v>
      </c>
      <c r="C986" s="0" t="n">
        <f aca="false">IF(
ISNUMBER(INDEX(SOURCE!B:B,MATCH(A986,SOURCE!B:B,0)+1)),
  VALUE(INDEX(SOURCE!B:B,MATCH(A986,SOURCE!B:B,0)+1)),
  "")</f>
        <v>963</v>
      </c>
      <c r="D986" s="265" t="str">
        <f aca="false">IF(A986&lt;&gt;INT(A986),B986,
IF(A986&lt;0,VLOOKUP(A986,lookups!A$1:B$25,2,0),
IF(ISNA(B986),"",
IF(OR(ISBLANK(A986),ISNA(B986),B986=0),
"",
"#define "&amp;
VLOOKUP(A986,SOURCE!B:S,15,0)&amp;IF(lookups!$N$2-LEN(VLOOKUP(A986,SOURCE!B:S,15,0))&gt;=0,REPT(" ",lookups!$N$2-LEN(VLOOKUP(A986,SOURCE!B:S,15,0))),"")&amp;
TEXT(A986,"???0")&amp;IF(VLOOKUP(A986,SOURCE!B:S,16,0)="","","   "&amp;VLOOKUP(A986,SOURCE!B:S,16,0)
))))
)</f>
        <v>#define ITM_MAT_TL                   962</v>
      </c>
    </row>
    <row r="987" customFormat="false" ht="15.75" hidden="false" customHeight="false" outlineLevel="0" collapsed="false">
      <c r="A987" s="0" t="n">
        <f aca="false">C986</f>
        <v>963</v>
      </c>
      <c r="B987" s="0" t="str">
        <f aca="false">VLOOKUP(A987,SOURCE!B:S,15,0)</f>
        <v>ITM_MAT_ML</v>
      </c>
      <c r="C987" s="0" t="n">
        <f aca="false">IF(
ISNUMBER(INDEX(SOURCE!B:B,MATCH(A987,SOURCE!B:B,0)+1)),
  VALUE(INDEX(SOURCE!B:B,MATCH(A987,SOURCE!B:B,0)+1)),
  "")</f>
        <v>964</v>
      </c>
      <c r="D987" s="265" t="str">
        <f aca="false">IF(A987&lt;&gt;INT(A987),B987,
IF(A987&lt;0,VLOOKUP(A987,lookups!A$1:B$25,2,0),
IF(ISNA(B987),"",
IF(OR(ISBLANK(A987),ISNA(B987),B987=0),
"",
"#define "&amp;
VLOOKUP(A987,SOURCE!B:S,15,0)&amp;IF(lookups!$N$2-LEN(VLOOKUP(A987,SOURCE!B:S,15,0))&gt;=0,REPT(" ",lookups!$N$2-LEN(VLOOKUP(A987,SOURCE!B:S,15,0))),"")&amp;
TEXT(A987,"???0")&amp;IF(VLOOKUP(A987,SOURCE!B:S,16,0)="","","   "&amp;VLOOKUP(A987,SOURCE!B:S,16,0)
))))
)</f>
        <v>#define ITM_MAT_ML                   963</v>
      </c>
    </row>
    <row r="988" customFormat="false" ht="15.75" hidden="false" customHeight="false" outlineLevel="0" collapsed="false">
      <c r="A988" s="0" t="n">
        <f aca="false">C987</f>
        <v>964</v>
      </c>
      <c r="B988" s="0" t="str">
        <f aca="false">VLOOKUP(A988,SOURCE!B:S,15,0)</f>
        <v>ITM_MAT_BL</v>
      </c>
      <c r="C988" s="0" t="n">
        <f aca="false">IF(
ISNUMBER(INDEX(SOURCE!B:B,MATCH(A988,SOURCE!B:B,0)+1)),
  VALUE(INDEX(SOURCE!B:B,MATCH(A988,SOURCE!B:B,0)+1)),
  "")</f>
        <v>965</v>
      </c>
      <c r="D988" s="265" t="str">
        <f aca="false">IF(A988&lt;&gt;INT(A988),B988,
IF(A988&lt;0,VLOOKUP(A988,lookups!A$1:B$25,2,0),
IF(ISNA(B988),"",
IF(OR(ISBLANK(A988),ISNA(B988),B988=0),
"",
"#define "&amp;
VLOOKUP(A988,SOURCE!B:S,15,0)&amp;IF(lookups!$N$2-LEN(VLOOKUP(A988,SOURCE!B:S,15,0))&gt;=0,REPT(" ",lookups!$N$2-LEN(VLOOKUP(A988,SOURCE!B:S,15,0))),"")&amp;
TEXT(A988,"???0")&amp;IF(VLOOKUP(A988,SOURCE!B:S,16,0)="","","   "&amp;VLOOKUP(A988,SOURCE!B:S,16,0)
))))
)</f>
        <v>#define ITM_MAT_BL                   964</v>
      </c>
    </row>
    <row r="989" customFormat="false" ht="15.75" hidden="false" customHeight="false" outlineLevel="0" collapsed="false">
      <c r="A989" s="0" t="n">
        <f aca="false">C988</f>
        <v>965</v>
      </c>
      <c r="B989" s="0" t="str">
        <f aca="false">VLOOKUP(A989,SOURCE!B:S,15,0)</f>
        <v>ITM_MAT_TR</v>
      </c>
      <c r="C989" s="0" t="n">
        <f aca="false">IF(
ISNUMBER(INDEX(SOURCE!B:B,MATCH(A989,SOURCE!B:B,0)+1)),
  VALUE(INDEX(SOURCE!B:B,MATCH(A989,SOURCE!B:B,0)+1)),
  "")</f>
        <v>966</v>
      </c>
      <c r="D989" s="265" t="str">
        <f aca="false">IF(A989&lt;&gt;INT(A989),B989,
IF(A989&lt;0,VLOOKUP(A989,lookups!A$1:B$25,2,0),
IF(ISNA(B989),"",
IF(OR(ISBLANK(A989),ISNA(B989),B989=0),
"",
"#define "&amp;
VLOOKUP(A989,SOURCE!B:S,15,0)&amp;IF(lookups!$N$2-LEN(VLOOKUP(A989,SOURCE!B:S,15,0))&gt;=0,REPT(" ",lookups!$N$2-LEN(VLOOKUP(A989,SOURCE!B:S,15,0))),"")&amp;
TEXT(A989,"???0")&amp;IF(VLOOKUP(A989,SOURCE!B:S,16,0)="","","   "&amp;VLOOKUP(A989,SOURCE!B:S,16,0)
))))
)</f>
        <v>#define ITM_MAT_TR                   965</v>
      </c>
    </row>
    <row r="990" customFormat="false" ht="15.75" hidden="false" customHeight="false" outlineLevel="0" collapsed="false">
      <c r="A990" s="0" t="n">
        <f aca="false">C989</f>
        <v>966</v>
      </c>
      <c r="B990" s="0" t="str">
        <f aca="false">VLOOKUP(A990,SOURCE!B:S,15,0)</f>
        <v>ITM_MAT_MR</v>
      </c>
      <c r="C990" s="0" t="n">
        <f aca="false">IF(
ISNUMBER(INDEX(SOURCE!B:B,MATCH(A990,SOURCE!B:B,0)+1)),
  VALUE(INDEX(SOURCE!B:B,MATCH(A990,SOURCE!B:B,0)+1)),
  "")</f>
        <v>967</v>
      </c>
      <c r="D990" s="265" t="str">
        <f aca="false">IF(A990&lt;&gt;INT(A990),B990,
IF(A990&lt;0,VLOOKUP(A990,lookups!A$1:B$25,2,0),
IF(ISNA(B990),"",
IF(OR(ISBLANK(A990),ISNA(B990),B990=0),
"",
"#define "&amp;
VLOOKUP(A990,SOURCE!B:S,15,0)&amp;IF(lookups!$N$2-LEN(VLOOKUP(A990,SOURCE!B:S,15,0))&gt;=0,REPT(" ",lookups!$N$2-LEN(VLOOKUP(A990,SOURCE!B:S,15,0))),"")&amp;
TEXT(A990,"???0")&amp;IF(VLOOKUP(A990,SOURCE!B:S,16,0)="","","   "&amp;VLOOKUP(A990,SOURCE!B:S,16,0)
))))
)</f>
        <v>#define ITM_MAT_MR                   966</v>
      </c>
    </row>
    <row r="991" customFormat="false" ht="15.75" hidden="false" customHeight="false" outlineLevel="0" collapsed="false">
      <c r="A991" s="0" t="n">
        <f aca="false">C990</f>
        <v>967</v>
      </c>
      <c r="B991" s="0" t="str">
        <f aca="false">VLOOKUP(A991,SOURCE!B:S,15,0)</f>
        <v>ITM_MAT_BR</v>
      </c>
      <c r="C991" s="0" t="n">
        <f aca="false">IF(
ISNUMBER(INDEX(SOURCE!B:B,MATCH(A991,SOURCE!B:B,0)+1)),
  VALUE(INDEX(SOURCE!B:B,MATCH(A991,SOURCE!B:B,0)+1)),
  "")</f>
        <v>968</v>
      </c>
      <c r="D991" s="265" t="str">
        <f aca="false">IF(A991&lt;&gt;INT(A991),B991,
IF(A991&lt;0,VLOOKUP(A991,lookups!A$1:B$25,2,0),
IF(ISNA(B991),"",
IF(OR(ISBLANK(A991),ISNA(B991),B991=0),
"",
"#define "&amp;
VLOOKUP(A991,SOURCE!B:S,15,0)&amp;IF(lookups!$N$2-LEN(VLOOKUP(A991,SOURCE!B:S,15,0))&gt;=0,REPT(" ",lookups!$N$2-LEN(VLOOKUP(A991,SOURCE!B:S,15,0))),"")&amp;
TEXT(A991,"???0")&amp;IF(VLOOKUP(A991,SOURCE!B:S,16,0)="","","   "&amp;VLOOKUP(A991,SOURCE!B:S,16,0)
))))
)</f>
        <v>#define ITM_MAT_BR                   967</v>
      </c>
    </row>
    <row r="992" customFormat="false" ht="15.75" hidden="false" customHeight="false" outlineLevel="0" collapsed="false">
      <c r="A992" s="0" t="n">
        <f aca="false">C991</f>
        <v>968</v>
      </c>
      <c r="B992" s="0" t="str">
        <f aca="false">VLOOKUP(A992,SOURCE!B:S,15,0)</f>
        <v>ITM_OBLIQUE1</v>
      </c>
      <c r="C992" s="0" t="n">
        <f aca="false">IF(
ISNUMBER(INDEX(SOURCE!B:B,MATCH(A992,SOURCE!B:B,0)+1)),
  VALUE(INDEX(SOURCE!B:B,MATCH(A992,SOURCE!B:B,0)+1)),
  "")</f>
        <v>969</v>
      </c>
      <c r="D992" s="265" t="str">
        <f aca="false">IF(A992&lt;&gt;INT(A992),B992,
IF(A992&lt;0,VLOOKUP(A992,lookups!A$1:B$25,2,0),
IF(ISNA(B992),"",
IF(OR(ISBLANK(A992),ISNA(B992),B992=0),
"",
"#define "&amp;
VLOOKUP(A992,SOURCE!B:S,15,0)&amp;IF(lookups!$N$2-LEN(VLOOKUP(A992,SOURCE!B:S,15,0))&gt;=0,REPT(" ",lookups!$N$2-LEN(VLOOKUP(A992,SOURCE!B:S,15,0))),"")&amp;
TEXT(A992,"???0")&amp;IF(VLOOKUP(A992,SOURCE!B:S,16,0)="","","   "&amp;VLOOKUP(A992,SOURCE!B:S,16,0)
))))
)</f>
        <v>#define ITM_OBLIQUE1                 968</v>
      </c>
    </row>
    <row r="993" customFormat="false" ht="15.75" hidden="false" customHeight="false" outlineLevel="0" collapsed="false">
      <c r="A993" s="0" t="n">
        <f aca="false">C992</f>
        <v>969</v>
      </c>
      <c r="B993" s="0" t="str">
        <f aca="false">VLOOKUP(A993,SOURCE!B:S,15,0)</f>
        <v>ITM_OBLIQUE2</v>
      </c>
      <c r="C993" s="0" t="n">
        <f aca="false">IF(
ISNUMBER(INDEX(SOURCE!B:B,MATCH(A993,SOURCE!B:B,0)+1)),
  VALUE(INDEX(SOURCE!B:B,MATCH(A993,SOURCE!B:B,0)+1)),
  "")</f>
        <v>970</v>
      </c>
      <c r="D993" s="265" t="str">
        <f aca="false">IF(A993&lt;&gt;INT(A993),B993,
IF(A993&lt;0,VLOOKUP(A993,lookups!A$1:B$25,2,0),
IF(ISNA(B993),"",
IF(OR(ISBLANK(A993),ISNA(B993),B993=0),
"",
"#define "&amp;
VLOOKUP(A993,SOURCE!B:S,15,0)&amp;IF(lookups!$N$2-LEN(VLOOKUP(A993,SOURCE!B:S,15,0))&gt;=0,REPT(" ",lookups!$N$2-LEN(VLOOKUP(A993,SOURCE!B:S,15,0))),"")&amp;
TEXT(A993,"???0")&amp;IF(VLOOKUP(A993,SOURCE!B:S,16,0)="","","   "&amp;VLOOKUP(A993,SOURCE!B:S,16,0)
))))
)</f>
        <v>#define ITM_OBLIQUE2                 969</v>
      </c>
    </row>
    <row r="994" customFormat="false" ht="15.75" hidden="false" customHeight="false" outlineLevel="0" collapsed="false">
      <c r="A994" s="0" t="n">
        <f aca="false">C993</f>
        <v>970</v>
      </c>
      <c r="B994" s="0" t="str">
        <f aca="false">VLOOKUP(A994,SOURCE!B:S,15,0)</f>
        <v>ITM_OBLIQUE3</v>
      </c>
      <c r="C994" s="0" t="n">
        <f aca="false">IF(
ISNUMBER(INDEX(SOURCE!B:B,MATCH(A994,SOURCE!B:B,0)+1)),
  VALUE(INDEX(SOURCE!B:B,MATCH(A994,SOURCE!B:B,0)+1)),
  "")</f>
        <v>971</v>
      </c>
      <c r="D994" s="265" t="str">
        <f aca="false">IF(A994&lt;&gt;INT(A994),B994,
IF(A994&lt;0,VLOOKUP(A994,lookups!A$1:B$25,2,0),
IF(ISNA(B994),"",
IF(OR(ISBLANK(A994),ISNA(B994),B994=0),
"",
"#define "&amp;
VLOOKUP(A994,SOURCE!B:S,15,0)&amp;IF(lookups!$N$2-LEN(VLOOKUP(A994,SOURCE!B:S,15,0))&gt;=0,REPT(" ",lookups!$N$2-LEN(VLOOKUP(A994,SOURCE!B:S,15,0))),"")&amp;
TEXT(A994,"???0")&amp;IF(VLOOKUP(A994,SOURCE!B:S,16,0)="","","   "&amp;VLOOKUP(A994,SOURCE!B:S,16,0)
))))
)</f>
        <v>#define ITM_OBLIQUE3                 970</v>
      </c>
    </row>
    <row r="995" customFormat="false" ht="15.75" hidden="false" customHeight="false" outlineLevel="0" collapsed="false">
      <c r="A995" s="0" t="n">
        <f aca="false">C994</f>
        <v>971</v>
      </c>
      <c r="B995" s="0" t="str">
        <f aca="false">VLOOKUP(A995,SOURCE!B:S,15,0)</f>
        <v>ITM_OBLIQUE4</v>
      </c>
      <c r="C995" s="0" t="n">
        <f aca="false">IF(
ISNUMBER(INDEX(SOURCE!B:B,MATCH(A995,SOURCE!B:B,0)+1)),
  VALUE(INDEX(SOURCE!B:B,MATCH(A995,SOURCE!B:B,0)+1)),
  "")</f>
        <v>972</v>
      </c>
      <c r="D995" s="265" t="str">
        <f aca="false">IF(A995&lt;&gt;INT(A995),B995,
IF(A995&lt;0,VLOOKUP(A995,lookups!A$1:B$25,2,0),
IF(ISNA(B995),"",
IF(OR(ISBLANK(A995),ISNA(B995),B995=0),
"",
"#define "&amp;
VLOOKUP(A995,SOURCE!B:S,15,0)&amp;IF(lookups!$N$2-LEN(VLOOKUP(A995,SOURCE!B:S,15,0))&gt;=0,REPT(" ",lookups!$N$2-LEN(VLOOKUP(A995,SOURCE!B:S,15,0))),"")&amp;
TEXT(A995,"???0")&amp;IF(VLOOKUP(A995,SOURCE!B:S,16,0)="","","   "&amp;VLOOKUP(A995,SOURCE!B:S,16,0)
))))
)</f>
        <v>#define ITM_OBLIQUE4                 971</v>
      </c>
    </row>
    <row r="996" customFormat="false" ht="15.75" hidden="false" customHeight="false" outlineLevel="0" collapsed="false">
      <c r="A996" s="0" t="n">
        <f aca="false">C995</f>
        <v>972</v>
      </c>
      <c r="B996" s="0" t="str">
        <f aca="false">VLOOKUP(A996,SOURCE!B:S,15,0)</f>
        <v>ITM_CURSOR</v>
      </c>
      <c r="C996" s="0" t="n">
        <f aca="false">IF(
ISNUMBER(INDEX(SOURCE!B:B,MATCH(A996,SOURCE!B:B,0)+1)),
  VALUE(INDEX(SOURCE!B:B,MATCH(A996,SOURCE!B:B,0)+1)),
  "")</f>
        <v>973</v>
      </c>
      <c r="D996" s="265" t="str">
        <f aca="false">IF(A996&lt;&gt;INT(A996),B996,
IF(A996&lt;0,VLOOKUP(A996,lookups!A$1:B$25,2,0),
IF(ISNA(B996),"",
IF(OR(ISBLANK(A996),ISNA(B996),B996=0),
"",
"#define "&amp;
VLOOKUP(A996,SOURCE!B:S,15,0)&amp;IF(lookups!$N$2-LEN(VLOOKUP(A996,SOURCE!B:S,15,0))&gt;=0,REPT(" ",lookups!$N$2-LEN(VLOOKUP(A996,SOURCE!B:S,15,0))),"")&amp;
TEXT(A996,"???0")&amp;IF(VLOOKUP(A996,SOURCE!B:S,16,0)="","","   "&amp;VLOOKUP(A996,SOURCE!B:S,16,0)
))))
)</f>
        <v>#define ITM_CURSOR                   972</v>
      </c>
    </row>
    <row r="997" customFormat="false" ht="15.75" hidden="false" customHeight="false" outlineLevel="0" collapsed="false">
      <c r="A997" s="0" t="n">
        <f aca="false">C996</f>
        <v>973</v>
      </c>
      <c r="B997" s="0" t="str">
        <f aca="false">VLOOKUP(A997,SOURCE!B:S,15,0)</f>
        <v>ITM_PERIOD34</v>
      </c>
      <c r="C997" s="0" t="n">
        <f aca="false">IF(
ISNUMBER(INDEX(SOURCE!B:B,MATCH(A997,SOURCE!B:B,0)+1)),
  VALUE(INDEX(SOURCE!B:B,MATCH(A997,SOURCE!B:B,0)+1)),
  "")</f>
        <v>974</v>
      </c>
      <c r="D997" s="265" t="str">
        <f aca="false">IF(A997&lt;&gt;INT(A997),B997,
IF(A997&lt;0,VLOOKUP(A997,lookups!A$1:B$25,2,0),
IF(ISNA(B997),"",
IF(OR(ISBLANK(A997),ISNA(B997),B997=0),
"",
"#define "&amp;
VLOOKUP(A997,SOURCE!B:S,15,0)&amp;IF(lookups!$N$2-LEN(VLOOKUP(A997,SOURCE!B:S,15,0))&gt;=0,REPT(" ",lookups!$N$2-LEN(VLOOKUP(A997,SOURCE!B:S,15,0))),"")&amp;
TEXT(A997,"???0")&amp;IF(VLOOKUP(A997,SOURCE!B:S,16,0)="","","   "&amp;VLOOKUP(A997,SOURCE!B:S,16,0)
))))
)</f>
        <v>#define ITM_PERIOD34                 973</v>
      </c>
    </row>
    <row r="998" customFormat="false" ht="15.75" hidden="false" customHeight="false" outlineLevel="0" collapsed="false">
      <c r="A998" s="0" t="n">
        <f aca="false">C997</f>
        <v>974</v>
      </c>
      <c r="B998" s="0" t="str">
        <f aca="false">VLOOKUP(A998,SOURCE!B:S,15,0)</f>
        <v>ITM_COMMA34</v>
      </c>
      <c r="C998" s="0" t="n">
        <f aca="false">IF(
ISNUMBER(INDEX(SOURCE!B:B,MATCH(A998,SOURCE!B:B,0)+1)),
  VALUE(INDEX(SOURCE!B:B,MATCH(A998,SOURCE!B:B,0)+1)),
  "")</f>
        <v>975</v>
      </c>
      <c r="D998" s="265" t="str">
        <f aca="false">IF(A998&lt;&gt;INT(A998),B998,
IF(A998&lt;0,VLOOKUP(A998,lookups!A$1:B$25,2,0),
IF(ISNA(B998),"",
IF(OR(ISBLANK(A998),ISNA(B998),B998=0),
"",
"#define "&amp;
VLOOKUP(A998,SOURCE!B:S,15,0)&amp;IF(lookups!$N$2-LEN(VLOOKUP(A998,SOURCE!B:S,15,0))&gt;=0,REPT(" ",lookups!$N$2-LEN(VLOOKUP(A998,SOURCE!B:S,15,0))),"")&amp;
TEXT(A998,"???0")&amp;IF(VLOOKUP(A998,SOURCE!B:S,16,0)="","","   "&amp;VLOOKUP(A998,SOURCE!B:S,16,0)
))))
)</f>
        <v>#define ITM_COMMA34                  974</v>
      </c>
    </row>
    <row r="999" customFormat="false" ht="15.75" hidden="false" customHeight="false" outlineLevel="0" collapsed="false">
      <c r="A999" s="0" t="n">
        <f aca="false">C998</f>
        <v>975</v>
      </c>
      <c r="B999" s="0" t="str">
        <f aca="false">VLOOKUP(A999,SOURCE!B:S,15,0)</f>
        <v>ITM_BATTERY</v>
      </c>
      <c r="C999" s="0" t="n">
        <f aca="false">IF(
ISNUMBER(INDEX(SOURCE!B:B,MATCH(A999,SOURCE!B:B,0)+1)),
  VALUE(INDEX(SOURCE!B:B,MATCH(A999,SOURCE!B:B,0)+1)),
  "")</f>
        <v>976</v>
      </c>
      <c r="D999" s="265" t="str">
        <f aca="false">IF(A999&lt;&gt;INT(A999),B999,
IF(A999&lt;0,VLOOKUP(A999,lookups!A$1:B$25,2,0),
IF(ISNA(B999),"",
IF(OR(ISBLANK(A999),ISNA(B999),B999=0),
"",
"#define "&amp;
VLOOKUP(A999,SOURCE!B:S,15,0)&amp;IF(lookups!$N$2-LEN(VLOOKUP(A999,SOURCE!B:S,15,0))&gt;=0,REPT(" ",lookups!$N$2-LEN(VLOOKUP(A999,SOURCE!B:S,15,0))),"")&amp;
TEXT(A999,"???0")&amp;IF(VLOOKUP(A999,SOURCE!B:S,16,0)="","","   "&amp;VLOOKUP(A999,SOURCE!B:S,16,0)
))))
)</f>
        <v>#define ITM_BATTERY                  975</v>
      </c>
    </row>
    <row r="1000" customFormat="false" ht="15.75" hidden="false" customHeight="false" outlineLevel="0" collapsed="false">
      <c r="A1000" s="0" t="n">
        <f aca="false">C999</f>
        <v>976</v>
      </c>
      <c r="B1000" s="0" t="str">
        <f aca="false">VLOOKUP(A1000,SOURCE!B:S,15,0)</f>
        <v>ITM_PGM_BEGIN</v>
      </c>
      <c r="C1000" s="0" t="n">
        <f aca="false">IF(
ISNUMBER(INDEX(SOURCE!B:B,MATCH(A1000,SOURCE!B:B,0)+1)),
  VALUE(INDEX(SOURCE!B:B,MATCH(A1000,SOURCE!B:B,0)+1)),
  "")</f>
        <v>977</v>
      </c>
      <c r="D1000" s="265" t="str">
        <f aca="false">IF(A1000&lt;&gt;INT(A1000),B1000,
IF(A1000&lt;0,VLOOKUP(A1000,lookups!A$1:B$25,2,0),
IF(ISNA(B1000),"",
IF(OR(ISBLANK(A1000),ISNA(B1000),B1000=0),
"",
"#define "&amp;
VLOOKUP(A1000,SOURCE!B:S,15,0)&amp;IF(lookups!$N$2-LEN(VLOOKUP(A1000,SOURCE!B:S,15,0))&gt;=0,REPT(" ",lookups!$N$2-LEN(VLOOKUP(A1000,SOURCE!B:S,15,0))),"")&amp;
TEXT(A1000,"???0")&amp;IF(VLOOKUP(A1000,SOURCE!B:S,16,0)="","","   "&amp;VLOOKUP(A1000,SOURCE!B:S,16,0)
))))
)</f>
        <v>#define ITM_PGM_BEGIN                976</v>
      </c>
    </row>
    <row r="1001" customFormat="false" ht="15.75" hidden="false" customHeight="false" outlineLevel="0" collapsed="false">
      <c r="A1001" s="0" t="n">
        <f aca="false">C1000</f>
        <v>977</v>
      </c>
      <c r="B1001" s="0" t="str">
        <f aca="false">VLOOKUP(A1001,SOURCE!B:S,15,0)</f>
        <v>ITM_USER_MODE</v>
      </c>
      <c r="C1001" s="0" t="n">
        <f aca="false">IF(
ISNUMBER(INDEX(SOURCE!B:B,MATCH(A1001,SOURCE!B:B,0)+1)),
  VALUE(INDEX(SOURCE!B:B,MATCH(A1001,SOURCE!B:B,0)+1)),
  "")</f>
        <v>978</v>
      </c>
      <c r="D1001" s="265" t="str">
        <f aca="false">IF(A1001&lt;&gt;INT(A1001),B1001,
IF(A1001&lt;0,VLOOKUP(A1001,lookups!A$1:B$25,2,0),
IF(ISNA(B1001),"",
IF(OR(ISBLANK(A1001),ISNA(B1001),B1001=0),
"",
"#define "&amp;
VLOOKUP(A1001,SOURCE!B:S,15,0)&amp;IF(lookups!$N$2-LEN(VLOOKUP(A1001,SOURCE!B:S,15,0))&gt;=0,REPT(" ",lookups!$N$2-LEN(VLOOKUP(A1001,SOURCE!B:S,15,0))),"")&amp;
TEXT(A1001,"???0")&amp;IF(VLOOKUP(A1001,SOURCE!B:S,16,0)="","","   "&amp;VLOOKUP(A1001,SOURCE!B:S,16,0)
))))
)</f>
        <v>#define ITM_USER_MODE                977</v>
      </c>
    </row>
    <row r="1002" customFormat="false" ht="15.75" hidden="false" customHeight="false" outlineLevel="0" collapsed="false">
      <c r="A1002" s="0" t="n">
        <f aca="false">C1001</f>
        <v>978</v>
      </c>
      <c r="B1002" s="0" t="str">
        <f aca="false">VLOOKUP(A1002,SOURCE!B:S,15,0)</f>
        <v>ITM_UK</v>
      </c>
      <c r="C1002" s="0" t="n">
        <f aca="false">IF(
ISNUMBER(INDEX(SOURCE!B:B,MATCH(A1002,SOURCE!B:B,0)+1)),
  VALUE(INDEX(SOURCE!B:B,MATCH(A1002,SOURCE!B:B,0)+1)),
  "")</f>
        <v>979</v>
      </c>
      <c r="D1002" s="265" t="str">
        <f aca="false">IF(A1002&lt;&gt;INT(A1002),B1002,
IF(A1002&lt;0,VLOOKUP(A1002,lookups!A$1:B$25,2,0),
IF(ISNA(B1002),"",
IF(OR(ISBLANK(A1002),ISNA(B1002),B1002=0),
"",
"#define "&amp;
VLOOKUP(A1002,SOURCE!B:S,15,0)&amp;IF(lookups!$N$2-LEN(VLOOKUP(A1002,SOURCE!B:S,15,0))&gt;=0,REPT(" ",lookups!$N$2-LEN(VLOOKUP(A1002,SOURCE!B:S,15,0))),"")&amp;
TEXT(A1002,"???0")&amp;IF(VLOOKUP(A1002,SOURCE!B:S,16,0)="","","   "&amp;VLOOKUP(A1002,SOURCE!B:S,16,0)
))))
)</f>
        <v>#define ITM_UK                       978</v>
      </c>
    </row>
    <row r="1003" customFormat="false" ht="15.75" hidden="false" customHeight="false" outlineLevel="0" collapsed="false">
      <c r="A1003" s="0" t="n">
        <f aca="false">C1002</f>
        <v>979</v>
      </c>
      <c r="B1003" s="0" t="str">
        <f aca="false">VLOOKUP(A1003,SOURCE!B:S,15,0)</f>
        <v>ITM_US</v>
      </c>
      <c r="C1003" s="0" t="n">
        <f aca="false">IF(
ISNUMBER(INDEX(SOURCE!B:B,MATCH(A1003,SOURCE!B:B,0)+1)),
  VALUE(INDEX(SOURCE!B:B,MATCH(A1003,SOURCE!B:B,0)+1)),
  "")</f>
        <v>980</v>
      </c>
      <c r="D1003" s="265" t="str">
        <f aca="false">IF(A1003&lt;&gt;INT(A1003),B1003,
IF(A1003&lt;0,VLOOKUP(A1003,lookups!A$1:B$25,2,0),
IF(ISNA(B1003),"",
IF(OR(ISBLANK(A1003),ISNA(B1003),B1003=0),
"",
"#define "&amp;
VLOOKUP(A1003,SOURCE!B:S,15,0)&amp;IF(lookups!$N$2-LEN(VLOOKUP(A1003,SOURCE!B:S,15,0))&gt;=0,REPT(" ",lookups!$N$2-LEN(VLOOKUP(A1003,SOURCE!B:S,15,0))),"")&amp;
TEXT(A1003,"???0")&amp;IF(VLOOKUP(A1003,SOURCE!B:S,16,0)="","","   "&amp;VLOOKUP(A1003,SOURCE!B:S,16,0)
))))
)</f>
        <v>#define ITM_US                       979</v>
      </c>
    </row>
    <row r="1004" customFormat="false" ht="15.75" hidden="false" customHeight="false" outlineLevel="0" collapsed="false">
      <c r="A1004" s="0" t="n">
        <f aca="false">C1003</f>
        <v>980</v>
      </c>
      <c r="B1004" s="0" t="str">
        <f aca="false">VLOOKUP(A1004,SOURCE!B:S,15,0)</f>
        <v>ITM_NEG_EXCLAMATION_MARK</v>
      </c>
      <c r="C1004" s="0" t="n">
        <f aca="false">IF(
ISNUMBER(INDEX(SOURCE!B:B,MATCH(A1004,SOURCE!B:B,0)+1)),
  VALUE(INDEX(SOURCE!B:B,MATCH(A1004,SOURCE!B:B,0)+1)),
  "")</f>
        <v>981</v>
      </c>
      <c r="D1004" s="265" t="str">
        <f aca="false">IF(A1004&lt;&gt;INT(A1004),B1004,
IF(A1004&lt;0,VLOOKUP(A1004,lookups!A$1:B$25,2,0),
IF(ISNA(B1004),"",
IF(OR(ISBLANK(A1004),ISNA(B1004),B1004=0),
"",
"#define "&amp;
VLOOKUP(A1004,SOURCE!B:S,15,0)&amp;IF(lookups!$N$2-LEN(VLOOKUP(A1004,SOURCE!B:S,15,0))&gt;=0,REPT(" ",lookups!$N$2-LEN(VLOOKUP(A1004,SOURCE!B:S,15,0))),"")&amp;
TEXT(A1004,"???0")&amp;IF(VLOOKUP(A1004,SOURCE!B:S,16,0)="","","   "&amp;VLOOKUP(A1004,SOURCE!B:S,16,0)
))))
)</f>
        <v>#define ITM_NEG_EXCLAMATION_MARK     980</v>
      </c>
    </row>
    <row r="1005" customFormat="false" ht="15.75" hidden="false" customHeight="false" outlineLevel="0" collapsed="false">
      <c r="A1005" s="0" t="n">
        <f aca="false">C1004</f>
        <v>981</v>
      </c>
      <c r="B1005" s="0" t="str">
        <f aca="false">VLOOKUP(A1005,SOURCE!B:S,15,0)</f>
        <v>ITM_ex</v>
      </c>
      <c r="C1005" s="0" t="n">
        <f aca="false">IF(
ISNUMBER(INDEX(SOURCE!B:B,MATCH(A1005,SOURCE!B:B,0)+1)),
  VALUE(INDEX(SOURCE!B:B,MATCH(A1005,SOURCE!B:B,0)+1)),
  "")</f>
        <v>982</v>
      </c>
      <c r="D1005" s="265" t="str">
        <f aca="false">IF(A1005&lt;&gt;INT(A1005),B1005,
IF(A1005&lt;0,VLOOKUP(A1005,lookups!A$1:B$25,2,0),
IF(ISNA(B1005),"",
IF(OR(ISBLANK(A1005),ISNA(B1005),B1005=0),
"",
"#define "&amp;
VLOOKUP(A1005,SOURCE!B:S,15,0)&amp;IF(lookups!$N$2-LEN(VLOOKUP(A1005,SOURCE!B:S,15,0))&gt;=0,REPT(" ",lookups!$N$2-LEN(VLOOKUP(A1005,SOURCE!B:S,15,0))),"")&amp;
TEXT(A1005,"???0")&amp;IF(VLOOKUP(A1005,SOURCE!B:S,16,0)="","","   "&amp;VLOOKUP(A1005,SOURCE!B:S,16,0)
))))
)</f>
        <v>#define ITM_ex                       981</v>
      </c>
    </row>
    <row r="1006" customFormat="false" ht="15.75" hidden="false" customHeight="false" outlineLevel="0" collapsed="false">
      <c r="A1006" s="0" t="n">
        <f aca="false">C1005</f>
        <v>982</v>
      </c>
      <c r="B1006" s="0" t="str">
        <f aca="false">VLOOKUP(A1006,SOURCE!B:S,15,0)</f>
        <v>ITM_Max</v>
      </c>
      <c r="C1006" s="0" t="n">
        <f aca="false">IF(
ISNUMBER(INDEX(SOURCE!B:B,MATCH(A1006,SOURCE!B:B,0)+1)),
  VALUE(INDEX(SOURCE!B:B,MATCH(A1006,SOURCE!B:B,0)+1)),
  "")</f>
        <v>983</v>
      </c>
      <c r="D1006" s="265" t="str">
        <f aca="false">IF(A1006&lt;&gt;INT(A1006),B1006,
IF(A1006&lt;0,VLOOKUP(A1006,lookups!A$1:B$25,2,0),
IF(ISNA(B1006),"",
IF(OR(ISBLANK(A1006),ISNA(B1006),B1006=0),
"",
"#define "&amp;
VLOOKUP(A1006,SOURCE!B:S,15,0)&amp;IF(lookups!$N$2-LEN(VLOOKUP(A1006,SOURCE!B:S,15,0))&gt;=0,REPT(" ",lookups!$N$2-LEN(VLOOKUP(A1006,SOURCE!B:S,15,0))),"")&amp;
TEXT(A1006,"???0")&amp;IF(VLOOKUP(A1006,SOURCE!B:S,16,0)="","","   "&amp;VLOOKUP(A1006,SOURCE!B:S,16,0)
))))
)</f>
        <v>#define ITM_Max                      982</v>
      </c>
    </row>
    <row r="1007" customFormat="false" ht="15.75" hidden="false" customHeight="false" outlineLevel="0" collapsed="false">
      <c r="A1007" s="0" t="n">
        <f aca="false">C1006</f>
        <v>983</v>
      </c>
      <c r="B1007" s="0" t="str">
        <f aca="false">VLOOKUP(A1007,SOURCE!B:S,15,0)</f>
        <v>ITM_Min</v>
      </c>
      <c r="C1007" s="0" t="n">
        <f aca="false">IF(
ISNUMBER(INDEX(SOURCE!B:B,MATCH(A1007,SOURCE!B:B,0)+1)),
  VALUE(INDEX(SOURCE!B:B,MATCH(A1007,SOURCE!B:B,0)+1)),
  "")</f>
        <v>984</v>
      </c>
      <c r="D1007" s="265" t="str">
        <f aca="false">IF(A1007&lt;&gt;INT(A1007),B1007,
IF(A1007&lt;0,VLOOKUP(A1007,lookups!A$1:B$25,2,0),
IF(ISNA(B1007),"",
IF(OR(ISBLANK(A1007),ISNA(B1007),B1007=0),
"",
"#define "&amp;
VLOOKUP(A1007,SOURCE!B:S,15,0)&amp;IF(lookups!$N$2-LEN(VLOOKUP(A1007,SOURCE!B:S,15,0))&gt;=0,REPT(" ",lookups!$N$2-LEN(VLOOKUP(A1007,SOURCE!B:S,15,0))),"")&amp;
TEXT(A1007,"???0")&amp;IF(VLOOKUP(A1007,SOURCE!B:S,16,0)="","","   "&amp;VLOOKUP(A1007,SOURCE!B:S,16,0)
))))
)</f>
        <v>#define ITM_Min                      983</v>
      </c>
    </row>
    <row r="1008" customFormat="false" ht="15.75" hidden="false" customHeight="false" outlineLevel="0" collapsed="false">
      <c r="A1008" s="0" t="n">
        <f aca="false">C1007</f>
        <v>984</v>
      </c>
      <c r="B1008" s="0" t="str">
        <f aca="false">VLOOKUP(A1008,SOURCE!B:S,15,0)</f>
        <v>ITM_Config</v>
      </c>
      <c r="C1008" s="0" t="n">
        <f aca="false">IF(
ISNUMBER(INDEX(SOURCE!B:B,MATCH(A1008,SOURCE!B:B,0)+1)),
  VALUE(INDEX(SOURCE!B:B,MATCH(A1008,SOURCE!B:B,0)+1)),
  "")</f>
        <v>985</v>
      </c>
      <c r="D1008" s="265" t="str">
        <f aca="false">IF(A1008&lt;&gt;INT(A1008),B1008,
IF(A1008&lt;0,VLOOKUP(A1008,lookups!A$1:B$25,2,0),
IF(ISNA(B1008),"",
IF(OR(ISBLANK(A1008),ISNA(B1008),B1008=0),
"",
"#define "&amp;
VLOOKUP(A1008,SOURCE!B:S,15,0)&amp;IF(lookups!$N$2-LEN(VLOOKUP(A1008,SOURCE!B:S,15,0))&gt;=0,REPT(" ",lookups!$N$2-LEN(VLOOKUP(A1008,SOURCE!B:S,15,0))),"")&amp;
TEXT(A1008,"???0")&amp;IF(VLOOKUP(A1008,SOURCE!B:S,16,0)="","","   "&amp;VLOOKUP(A1008,SOURCE!B:S,16,0)
))))
)</f>
        <v>#define ITM_Config                   984</v>
      </c>
    </row>
    <row r="1009" customFormat="false" ht="15.75" hidden="false" customHeight="false" outlineLevel="0" collapsed="false">
      <c r="A1009" s="0" t="n">
        <f aca="false">C1008</f>
        <v>985</v>
      </c>
      <c r="B1009" s="0" t="str">
        <f aca="false">VLOOKUP(A1009,SOURCE!B:S,15,0)</f>
        <v>ITM_Stack</v>
      </c>
      <c r="C1009" s="0" t="n">
        <f aca="false">IF(
ISNUMBER(INDEX(SOURCE!B:B,MATCH(A1009,SOURCE!B:B,0)+1)),
  VALUE(INDEX(SOURCE!B:B,MATCH(A1009,SOURCE!B:B,0)+1)),
  "")</f>
        <v>986</v>
      </c>
      <c r="D1009" s="265" t="str">
        <f aca="false">IF(A1009&lt;&gt;INT(A1009),B1009,
IF(A1009&lt;0,VLOOKUP(A1009,lookups!A$1:B$25,2,0),
IF(ISNA(B1009),"",
IF(OR(ISBLANK(A1009),ISNA(B1009),B1009=0),
"",
"#define "&amp;
VLOOKUP(A1009,SOURCE!B:S,15,0)&amp;IF(lookups!$N$2-LEN(VLOOKUP(A1009,SOURCE!B:S,15,0))&gt;=0,REPT(" ",lookups!$N$2-LEN(VLOOKUP(A1009,SOURCE!B:S,15,0))),"")&amp;
TEXT(A1009,"???0")&amp;IF(VLOOKUP(A1009,SOURCE!B:S,16,0)="","","   "&amp;VLOOKUP(A1009,SOURCE!B:S,16,0)
))))
)</f>
        <v>#define ITM_Stack                    985</v>
      </c>
    </row>
    <row r="1010" customFormat="false" ht="15.75" hidden="false" customHeight="false" outlineLevel="0" collapsed="false">
      <c r="A1010" s="0" t="n">
        <f aca="false">C1009</f>
        <v>986</v>
      </c>
      <c r="B1010" s="0" t="str">
        <f aca="false">VLOOKUP(A1010,SOURCE!B:S,15,0)</f>
        <v>ITM_dddEL</v>
      </c>
      <c r="C1010" s="0" t="n">
        <f aca="false">IF(
ISNUMBER(INDEX(SOURCE!B:B,MATCH(A1010,SOURCE!B:B,0)+1)),
  VALUE(INDEX(SOURCE!B:B,MATCH(A1010,SOURCE!B:B,0)+1)),
  "")</f>
        <v>987</v>
      </c>
      <c r="D1010" s="265" t="str">
        <f aca="false">IF(A1010&lt;&gt;INT(A1010),B1010,
IF(A1010&lt;0,VLOOKUP(A1010,lookups!A$1:B$25,2,0),
IF(ISNA(B1010),"",
IF(OR(ISBLANK(A1010),ISNA(B1010),B1010=0),
"",
"#define "&amp;
VLOOKUP(A1010,SOURCE!B:S,15,0)&amp;IF(lookups!$N$2-LEN(VLOOKUP(A1010,SOURCE!B:S,15,0))&gt;=0,REPT(" ",lookups!$N$2-LEN(VLOOKUP(A1010,SOURCE!B:S,15,0))),"")&amp;
TEXT(A1010,"???0")&amp;IF(VLOOKUP(A1010,SOURCE!B:S,16,0)="","","   "&amp;VLOOKUP(A1010,SOURCE!B:S,16,0)
))))
)</f>
        <v>#define ITM_dddEL                    986</v>
      </c>
    </row>
    <row r="1011" customFormat="false" ht="15.75" hidden="false" customHeight="false" outlineLevel="0" collapsed="false">
      <c r="A1011" s="0" t="n">
        <f aca="false">C1010</f>
        <v>987</v>
      </c>
      <c r="B1011" s="0" t="str">
        <f aca="false">VLOOKUP(A1011,SOURCE!B:S,15,0)</f>
        <v>ITM_dddIJ</v>
      </c>
      <c r="C1011" s="0" t="n">
        <f aca="false">IF(
ISNUMBER(INDEX(SOURCE!B:B,MATCH(A1011,SOURCE!B:B,0)+1)),
  VALUE(INDEX(SOURCE!B:B,MATCH(A1011,SOURCE!B:B,0)+1)),
  "")</f>
        <v>988</v>
      </c>
      <c r="D1011" s="265" t="str">
        <f aca="false">IF(A1011&lt;&gt;INT(A1011),B1011,
IF(A1011&lt;0,VLOOKUP(A1011,lookups!A$1:B$25,2,0),
IF(ISNA(B1011),"",
IF(OR(ISBLANK(A1011),ISNA(B1011),B1011=0),
"",
"#define "&amp;
VLOOKUP(A1011,SOURCE!B:S,15,0)&amp;IF(lookups!$N$2-LEN(VLOOKUP(A1011,SOURCE!B:S,15,0))&gt;=0,REPT(" ",lookups!$N$2-LEN(VLOOKUP(A1011,SOURCE!B:S,15,0))),"")&amp;
TEXT(A1011,"???0")&amp;IF(VLOOKUP(A1011,SOURCE!B:S,16,0)="","","   "&amp;VLOOKUP(A1011,SOURCE!B:S,16,0)
))))
)</f>
        <v>#define ITM_dddIJ                    987</v>
      </c>
    </row>
    <row r="1012" customFormat="false" ht="15.75" hidden="false" customHeight="false" outlineLevel="0" collapsed="false">
      <c r="A1012" s="0" t="n">
        <f aca="false">C1011</f>
        <v>988</v>
      </c>
      <c r="B1012" s="0" t="str">
        <f aca="false">VLOOKUP(A1012,SOURCE!B:S,15,0)</f>
        <v>ITM_0P</v>
      </c>
      <c r="C1012" s="0" t="n">
        <f aca="false">IF(
ISNUMBER(INDEX(SOURCE!B:B,MATCH(A1012,SOURCE!B:B,0)+1)),
  VALUE(INDEX(SOURCE!B:B,MATCH(A1012,SOURCE!B:B,0)+1)),
  "")</f>
        <v>989</v>
      </c>
      <c r="D1012" s="265" t="str">
        <f aca="false">IF(A1012&lt;&gt;INT(A1012),B1012,
IF(A1012&lt;0,VLOOKUP(A1012,lookups!A$1:B$25,2,0),
IF(ISNA(B1012),"",
IF(OR(ISBLANK(A1012),ISNA(B1012),B1012=0),
"",
"#define "&amp;
VLOOKUP(A1012,SOURCE!B:S,15,0)&amp;IF(lookups!$N$2-LEN(VLOOKUP(A1012,SOURCE!B:S,15,0))&gt;=0,REPT(" ",lookups!$N$2-LEN(VLOOKUP(A1012,SOURCE!B:S,15,0))),"")&amp;
TEXT(A1012,"???0")&amp;IF(VLOOKUP(A1012,SOURCE!B:S,16,0)="","","   "&amp;VLOOKUP(A1012,SOURCE!B:S,16,0)
))))
)</f>
        <v>#define ITM_0P                       988</v>
      </c>
    </row>
    <row r="1013" customFormat="false" ht="15.75" hidden="false" customHeight="false" outlineLevel="0" collapsed="false">
      <c r="A1013" s="0" t="n">
        <f aca="false">C1012</f>
        <v>989</v>
      </c>
      <c r="B1013" s="0" t="str">
        <f aca="false">VLOOKUP(A1013,SOURCE!B:S,15,0)</f>
        <v>ITM_1P</v>
      </c>
      <c r="C1013" s="0" t="n">
        <f aca="false">IF(
ISNUMBER(INDEX(SOURCE!B:B,MATCH(A1013,SOURCE!B:B,0)+1)),
  VALUE(INDEX(SOURCE!B:B,MATCH(A1013,SOURCE!B:B,0)+1)),
  "")</f>
        <v>990</v>
      </c>
      <c r="D1013" s="265" t="str">
        <f aca="false">IF(A1013&lt;&gt;INT(A1013),B1013,
IF(A1013&lt;0,VLOOKUP(A1013,lookups!A$1:B$25,2,0),
IF(ISNA(B1013),"",
IF(OR(ISBLANK(A1013),ISNA(B1013),B1013=0),
"",
"#define "&amp;
VLOOKUP(A1013,SOURCE!B:S,15,0)&amp;IF(lookups!$N$2-LEN(VLOOKUP(A1013,SOURCE!B:S,15,0))&gt;=0,REPT(" ",lookups!$N$2-LEN(VLOOKUP(A1013,SOURCE!B:S,15,0))),"")&amp;
TEXT(A1013,"???0")&amp;IF(VLOOKUP(A1013,SOURCE!B:S,16,0)="","","   "&amp;VLOOKUP(A1013,SOURCE!B:S,16,0)
))))
)</f>
        <v>#define ITM_1P                       989</v>
      </c>
    </row>
    <row r="1014" customFormat="false" ht="15.75" hidden="false" customHeight="false" outlineLevel="0" collapsed="false">
      <c r="A1014" s="0" t="n">
        <f aca="false">C1013</f>
        <v>990</v>
      </c>
      <c r="B1014" s="0" t="str">
        <f aca="false">VLOOKUP(A1014,SOURCE!B:S,15,0)</f>
        <v>ITM_EXPONENT</v>
      </c>
      <c r="C1014" s="0" t="n">
        <f aca="false">IF(
ISNUMBER(INDEX(SOURCE!B:B,MATCH(A1014,SOURCE!B:B,0)+1)),
  VALUE(INDEX(SOURCE!B:B,MATCH(A1014,SOURCE!B:B,0)+1)),
  "")</f>
        <v>991</v>
      </c>
      <c r="D1014" s="265" t="str">
        <f aca="false">IF(A1014&lt;&gt;INT(A1014),B1014,
IF(A1014&lt;0,VLOOKUP(A1014,lookups!A$1:B$25,2,0),
IF(ISNA(B1014),"",
IF(OR(ISBLANK(A1014),ISNA(B1014),B1014=0),
"",
"#define "&amp;
VLOOKUP(A1014,SOURCE!B:S,15,0)&amp;IF(lookups!$N$2-LEN(VLOOKUP(A1014,SOURCE!B:S,15,0))&gt;=0,REPT(" ",lookups!$N$2-LEN(VLOOKUP(A1014,SOURCE!B:S,15,0))),"")&amp;
TEXT(A1014,"???0")&amp;IF(VLOOKUP(A1014,SOURCE!B:S,16,0)="","","   "&amp;VLOOKUP(A1014,SOURCE!B:S,16,0)
))))
)</f>
        <v>#define ITM_EXPONENT                 990</v>
      </c>
    </row>
    <row r="1015" customFormat="false" ht="15.75" hidden="false" customHeight="false" outlineLevel="0" collapsed="false">
      <c r="A1015" s="0" t="n">
        <f aca="false">C1014</f>
        <v>991</v>
      </c>
      <c r="B1015" s="0" t="str">
        <f aca="false">VLOOKUP(A1015,SOURCE!B:S,15,0)</f>
        <v>ITM_HEX</v>
      </c>
      <c r="C1015" s="0" t="n">
        <f aca="false">IF(
ISNUMBER(INDEX(SOURCE!B:B,MATCH(A1015,SOURCE!B:B,0)+1)),
  VALUE(INDEX(SOURCE!B:B,MATCH(A1015,SOURCE!B:B,0)+1)),
  "")</f>
        <v>992</v>
      </c>
      <c r="D1015" s="265" t="str">
        <f aca="false">IF(A1015&lt;&gt;INT(A1015),B1015,
IF(A1015&lt;0,VLOOKUP(A1015,lookups!A$1:B$25,2,0),
IF(ISNA(B1015),"",
IF(OR(ISBLANK(A1015),ISNA(B1015),B1015=0),
"",
"#define "&amp;
VLOOKUP(A1015,SOURCE!B:S,15,0)&amp;IF(lookups!$N$2-LEN(VLOOKUP(A1015,SOURCE!B:S,15,0))&gt;=0,REPT(" ",lookups!$N$2-LEN(VLOOKUP(A1015,SOURCE!B:S,15,0))),"")&amp;
TEXT(A1015,"???0")&amp;IF(VLOOKUP(A1015,SOURCE!B:S,16,0)="","","   "&amp;VLOOKUP(A1015,SOURCE!B:S,16,0)
))))
)</f>
        <v>#define ITM_HEX                      991</v>
      </c>
    </row>
    <row r="1016" customFormat="false" ht="15.75" hidden="false" customHeight="false" outlineLevel="0" collapsed="false">
      <c r="A1016" s="0" t="n">
        <f aca="false">C1015</f>
        <v>992</v>
      </c>
      <c r="B1016" s="0" t="str">
        <f aca="false">VLOOKUP(A1016,SOURCE!B:S,15,0)</f>
        <v>ITM_M_GOTO_ROW</v>
      </c>
      <c r="C1016" s="0" t="n">
        <f aca="false">IF(
ISNUMBER(INDEX(SOURCE!B:B,MATCH(A1016,SOURCE!B:B,0)+1)),
  VALUE(INDEX(SOURCE!B:B,MATCH(A1016,SOURCE!B:B,0)+1)),
  "")</f>
        <v>993</v>
      </c>
      <c r="D1016" s="265" t="str">
        <f aca="false">IF(A1016&lt;&gt;INT(A1016),B1016,
IF(A1016&lt;0,VLOOKUP(A1016,lookups!A$1:B$25,2,0),
IF(ISNA(B1016),"",
IF(OR(ISBLANK(A1016),ISNA(B1016),B1016=0),
"",
"#define "&amp;
VLOOKUP(A1016,SOURCE!B:S,15,0)&amp;IF(lookups!$N$2-LEN(VLOOKUP(A1016,SOURCE!B:S,15,0))&gt;=0,REPT(" ",lookups!$N$2-LEN(VLOOKUP(A1016,SOURCE!B:S,15,0))),"")&amp;
TEXT(A1016,"???0")&amp;IF(VLOOKUP(A1016,SOURCE!B:S,16,0)="","","   "&amp;VLOOKUP(A1016,SOURCE!B:S,16,0)
))))
)</f>
        <v>#define ITM_M_GOTO_ROW               992</v>
      </c>
    </row>
    <row r="1017" customFormat="false" ht="15.75" hidden="false" customHeight="false" outlineLevel="0" collapsed="false">
      <c r="A1017" s="0" t="n">
        <f aca="false">C1016</f>
        <v>993</v>
      </c>
      <c r="B1017" s="0" t="str">
        <f aca="false">VLOOKUP(A1017,SOURCE!B:S,15,0)</f>
        <v>ITM_M_GOTO_COLUMN</v>
      </c>
      <c r="C1017" s="0" t="n">
        <f aca="false">IF(
ISNUMBER(INDEX(SOURCE!B:B,MATCH(A1017,SOURCE!B:B,0)+1)),
  VALUE(INDEX(SOURCE!B:B,MATCH(A1017,SOURCE!B:B,0)+1)),
  "")</f>
        <v>994</v>
      </c>
      <c r="D1017" s="265" t="str">
        <f aca="false">IF(A1017&lt;&gt;INT(A1017),B1017,
IF(A1017&lt;0,VLOOKUP(A1017,lookups!A$1:B$25,2,0),
IF(ISNA(B1017),"",
IF(OR(ISBLANK(A1017),ISNA(B1017),B1017=0),
"",
"#define "&amp;
VLOOKUP(A1017,SOURCE!B:S,15,0)&amp;IF(lookups!$N$2-LEN(VLOOKUP(A1017,SOURCE!B:S,15,0))&gt;=0,REPT(" ",lookups!$N$2-LEN(VLOOKUP(A1017,SOURCE!B:S,15,0))),"")&amp;
TEXT(A1017,"???0")&amp;IF(VLOOKUP(A1017,SOURCE!B:S,16,0)="","","   "&amp;VLOOKUP(A1017,SOURCE!B:S,16,0)
))))
)</f>
        <v>#define ITM_M_GOTO_COLUMN            993</v>
      </c>
    </row>
    <row r="1018" customFormat="false" ht="15.75" hidden="false" customHeight="false" outlineLevel="0" collapsed="false">
      <c r="A1018" s="0" t="n">
        <f aca="false">C1017</f>
        <v>994</v>
      </c>
      <c r="B1018" s="0" t="str">
        <f aca="false">VLOOKUP(A1018,SOURCE!B:S,15,0)</f>
        <v>ITM_SOLVE_VAR</v>
      </c>
      <c r="C1018" s="0" t="n">
        <f aca="false">IF(
ISNUMBER(INDEX(SOURCE!B:B,MATCH(A1018,SOURCE!B:B,0)+1)),
  VALUE(INDEX(SOURCE!B:B,MATCH(A1018,SOURCE!B:B,0)+1)),
  "")</f>
        <v>995</v>
      </c>
      <c r="D1018" s="265" t="str">
        <f aca="false">IF(A1018&lt;&gt;INT(A1018),B1018,
IF(A1018&lt;0,VLOOKUP(A1018,lookups!A$1:B$25,2,0),
IF(ISNA(B1018),"",
IF(OR(ISBLANK(A1018),ISNA(B1018),B1018=0),
"",
"#define "&amp;
VLOOKUP(A1018,SOURCE!B:S,15,0)&amp;IF(lookups!$N$2-LEN(VLOOKUP(A1018,SOURCE!B:S,15,0))&gt;=0,REPT(" ",lookups!$N$2-LEN(VLOOKUP(A1018,SOURCE!B:S,15,0))),"")&amp;
TEXT(A1018,"???0")&amp;IF(VLOOKUP(A1018,SOURCE!B:S,16,0)="","","   "&amp;VLOOKUP(A1018,SOURCE!B:S,16,0)
))))
)</f>
        <v>#define ITM_SOLVE_VAR                994</v>
      </c>
    </row>
    <row r="1019" customFormat="false" ht="15.75" hidden="false" customHeight="false" outlineLevel="0" collapsed="false">
      <c r="A1019" s="0" t="n">
        <f aca="false">C1018</f>
        <v>995</v>
      </c>
      <c r="B1019" s="0" t="str">
        <f aca="false">VLOOKUP(A1019,SOURCE!B:S,15,0)</f>
        <v>ITM_EQ_LEFT</v>
      </c>
      <c r="C1019" s="0" t="n">
        <f aca="false">IF(
ISNUMBER(INDEX(SOURCE!B:B,MATCH(A1019,SOURCE!B:B,0)+1)),
  VALUE(INDEX(SOURCE!B:B,MATCH(A1019,SOURCE!B:B,0)+1)),
  "")</f>
        <v>996</v>
      </c>
      <c r="D1019" s="265" t="str">
        <f aca="false">IF(A1019&lt;&gt;INT(A1019),B1019,
IF(A1019&lt;0,VLOOKUP(A1019,lookups!A$1:B$25,2,0),
IF(ISNA(B1019),"",
IF(OR(ISBLANK(A1019),ISNA(B1019),B1019=0),
"",
"#define "&amp;
VLOOKUP(A1019,SOURCE!B:S,15,0)&amp;IF(lookups!$N$2-LEN(VLOOKUP(A1019,SOURCE!B:S,15,0))&gt;=0,REPT(" ",lookups!$N$2-LEN(VLOOKUP(A1019,SOURCE!B:S,15,0))),"")&amp;
TEXT(A1019,"???0")&amp;IF(VLOOKUP(A1019,SOURCE!B:S,16,0)="","","   "&amp;VLOOKUP(A1019,SOURCE!B:S,16,0)
))))
)</f>
        <v>#define ITM_EQ_LEFT                  995</v>
      </c>
    </row>
    <row r="1020" customFormat="false" ht="15.75" hidden="false" customHeight="false" outlineLevel="0" collapsed="false">
      <c r="A1020" s="0" t="n">
        <f aca="false">C1019</f>
        <v>996</v>
      </c>
      <c r="B1020" s="0" t="str">
        <f aca="false">VLOOKUP(A1020,SOURCE!B:S,15,0)</f>
        <v>ITM_EQ_RIGHT</v>
      </c>
      <c r="C1020" s="0" t="n">
        <f aca="false">IF(
ISNUMBER(INDEX(SOURCE!B:B,MATCH(A1020,SOURCE!B:B,0)+1)),
  VALUE(INDEX(SOURCE!B:B,MATCH(A1020,SOURCE!B:B,0)+1)),
  "")</f>
        <v>997</v>
      </c>
      <c r="D1020" s="265" t="str">
        <f aca="false">IF(A1020&lt;&gt;INT(A1020),B1020,
IF(A1020&lt;0,VLOOKUP(A1020,lookups!A$1:B$25,2,0),
IF(ISNA(B1020),"",
IF(OR(ISBLANK(A1020),ISNA(B1020),B1020=0),
"",
"#define "&amp;
VLOOKUP(A1020,SOURCE!B:S,15,0)&amp;IF(lookups!$N$2-LEN(VLOOKUP(A1020,SOURCE!B:S,15,0))&gt;=0,REPT(" ",lookups!$N$2-LEN(VLOOKUP(A1020,SOURCE!B:S,15,0))),"")&amp;
TEXT(A1020,"???0")&amp;IF(VLOOKUP(A1020,SOURCE!B:S,16,0)="","","   "&amp;VLOOKUP(A1020,SOURCE!B:S,16,0)
))))
)</f>
        <v>#define ITM_EQ_RIGHT                 996</v>
      </c>
    </row>
    <row r="1021" customFormat="false" ht="15.75" hidden="false" customHeight="false" outlineLevel="0" collapsed="false">
      <c r="A1021" s="0" t="n">
        <f aca="false">C1020</f>
        <v>997</v>
      </c>
      <c r="B1021" s="0" t="str">
        <f aca="false">VLOOKUP(A1021,SOURCE!B:S,15,0)</f>
        <v>ITM_PAIR_OF_PARENTHESES</v>
      </c>
      <c r="C1021" s="0" t="n">
        <f aca="false">IF(
ISNUMBER(INDEX(SOURCE!B:B,MATCH(A1021,SOURCE!B:B,0)+1)),
  VALUE(INDEX(SOURCE!B:B,MATCH(A1021,SOURCE!B:B,0)+1)),
  "")</f>
        <v>998</v>
      </c>
      <c r="D1021" s="265" t="str">
        <f aca="false">IF(A1021&lt;&gt;INT(A1021),B1021,
IF(A1021&lt;0,VLOOKUP(A1021,lookups!A$1:B$25,2,0),
IF(ISNA(B1021),"",
IF(OR(ISBLANK(A1021),ISNA(B1021),B1021=0),
"",
"#define "&amp;
VLOOKUP(A1021,SOURCE!B:S,15,0)&amp;IF(lookups!$N$2-LEN(VLOOKUP(A1021,SOURCE!B:S,15,0))&gt;=0,REPT(" ",lookups!$N$2-LEN(VLOOKUP(A1021,SOURCE!B:S,15,0))),"")&amp;
TEXT(A1021,"???0")&amp;IF(VLOOKUP(A1021,SOURCE!B:S,16,0)="","","   "&amp;VLOOKUP(A1021,SOURCE!B:S,16,0)
))))
)</f>
        <v>#define ITM_PAIR_OF_PARENTHESES      997</v>
      </c>
    </row>
    <row r="1022" customFormat="false" ht="15.75" hidden="false" customHeight="false" outlineLevel="0" collapsed="false">
      <c r="A1022" s="0" t="n">
        <f aca="false">C1021</f>
        <v>998</v>
      </c>
      <c r="B1022" s="0" t="str">
        <f aca="false">VLOOKUP(A1022,SOURCE!B:S,15,0)</f>
        <v>ITM_VERTICAL_BAR</v>
      </c>
      <c r="C1022" s="0" t="n">
        <f aca="false">IF(
ISNUMBER(INDEX(SOURCE!B:B,MATCH(A1022,SOURCE!B:B,0)+1)),
  VALUE(INDEX(SOURCE!B:B,MATCH(A1022,SOURCE!B:B,0)+1)),
  "")</f>
        <v>999</v>
      </c>
      <c r="D1022" s="265" t="str">
        <f aca="false">IF(A1022&lt;&gt;INT(A1022),B1022,
IF(A1022&lt;0,VLOOKUP(A1022,lookups!A$1:B$25,2,0),
IF(ISNA(B1022),"",
IF(OR(ISBLANK(A1022),ISNA(B1022),B1022=0),
"",
"#define "&amp;
VLOOKUP(A1022,SOURCE!B:S,15,0)&amp;IF(lookups!$N$2-LEN(VLOOKUP(A1022,SOURCE!B:S,15,0))&gt;=0,REPT(" ",lookups!$N$2-LEN(VLOOKUP(A1022,SOURCE!B:S,15,0))),"")&amp;
TEXT(A1022,"???0")&amp;IF(VLOOKUP(A1022,SOURCE!B:S,16,0)="","","   "&amp;VLOOKUP(A1022,SOURCE!B:S,16,0)
))))
)</f>
        <v>#define ITM_VERTICAL_BAR             998</v>
      </c>
    </row>
    <row r="1023" customFormat="false" ht="15.75" hidden="false" customHeight="false" outlineLevel="0" collapsed="false">
      <c r="A1023" s="0" t="n">
        <f aca="false">C1022</f>
        <v>999</v>
      </c>
      <c r="B1023" s="0" t="str">
        <f aca="false">VLOOKUP(A1023,SOURCE!B:S,15,0)</f>
        <v>ITM_ALOG_SYMBOL</v>
      </c>
      <c r="C1023" s="0" t="n">
        <f aca="false">IF(
ISNUMBER(INDEX(SOURCE!B:B,MATCH(A1023,SOURCE!B:B,0)+1)),
  VALUE(INDEX(SOURCE!B:B,MATCH(A1023,SOURCE!B:B,0)+1)),
  "")</f>
        <v>1000</v>
      </c>
      <c r="D1023" s="265" t="str">
        <f aca="false">IF(A1023&lt;&gt;INT(A1023),B1023,
IF(A1023&lt;0,VLOOKUP(A1023,lookups!A$1:B$25,2,0),
IF(ISNA(B1023),"",
IF(OR(ISBLANK(A1023),ISNA(B1023),B1023=0),
"",
"#define "&amp;
VLOOKUP(A1023,SOURCE!B:S,15,0)&amp;IF(lookups!$N$2-LEN(VLOOKUP(A1023,SOURCE!B:S,15,0))&gt;=0,REPT(" ",lookups!$N$2-LEN(VLOOKUP(A1023,SOURCE!B:S,15,0))),"")&amp;
TEXT(A1023,"???0")&amp;IF(VLOOKUP(A1023,SOURCE!B:S,16,0)="","","   "&amp;VLOOKUP(A1023,SOURCE!B:S,16,0)
))))
)</f>
        <v>#define ITM_ALOG_SYMBOL              999</v>
      </c>
    </row>
    <row r="1024" customFormat="false" ht="15.75" hidden="false" customHeight="false" outlineLevel="0" collapsed="false">
      <c r="A1024" s="0" t="n">
        <f aca="false">C1023</f>
        <v>1000</v>
      </c>
      <c r="B1024" s="0" t="str">
        <f aca="false">VLOOKUP(A1024,SOURCE!B:S,15,0)</f>
        <v>ITM_ROOT_SIGN</v>
      </c>
      <c r="C1024" s="0" t="n">
        <f aca="false">IF(
ISNUMBER(INDEX(SOURCE!B:B,MATCH(A1024,SOURCE!B:B,0)+1)),
  VALUE(INDEX(SOURCE!B:B,MATCH(A1024,SOURCE!B:B,0)+1)),
  "")</f>
        <v>1001</v>
      </c>
      <c r="D1024" s="265" t="str">
        <f aca="false">IF(A1024&lt;&gt;INT(A1024),B1024,
IF(A1024&lt;0,VLOOKUP(A1024,lookups!A$1:B$25,2,0),
IF(ISNA(B1024),"",
IF(OR(ISBLANK(A1024),ISNA(B1024),B1024=0),
"",
"#define "&amp;
VLOOKUP(A1024,SOURCE!B:S,15,0)&amp;IF(lookups!$N$2-LEN(VLOOKUP(A1024,SOURCE!B:S,15,0))&gt;=0,REPT(" ",lookups!$N$2-LEN(VLOOKUP(A1024,SOURCE!B:S,15,0))),"")&amp;
TEXT(A1024,"???0")&amp;IF(VLOOKUP(A1024,SOURCE!B:S,16,0)="","","   "&amp;VLOOKUP(A1024,SOURCE!B:S,16,0)
))))
)</f>
        <v>#define ITM_ROOT_SIGN               1000</v>
      </c>
    </row>
    <row r="1025" customFormat="false" ht="15.75" hidden="false" customHeight="false" outlineLevel="0" collapsed="false">
      <c r="A1025" s="0" t="n">
        <f aca="false">C1024</f>
        <v>1001</v>
      </c>
      <c r="B1025" s="0" t="str">
        <f aca="false">VLOOKUP(A1025,SOURCE!B:S,15,0)</f>
        <v>ITM_TIMER_SYMBOL</v>
      </c>
      <c r="C1025" s="0" t="n">
        <f aca="false">IF(
ISNUMBER(INDEX(SOURCE!B:B,MATCH(A1025,SOURCE!B:B,0)+1)),
  VALUE(INDEX(SOURCE!B:B,MATCH(A1025,SOURCE!B:B,0)+1)),
  "")</f>
        <v>1002</v>
      </c>
      <c r="D1025" s="265" t="str">
        <f aca="false">IF(A1025&lt;&gt;INT(A1025),B1025,
IF(A1025&lt;0,VLOOKUP(A1025,lookups!A$1:B$25,2,0),
IF(ISNA(B1025),"",
IF(OR(ISBLANK(A1025),ISNA(B1025),B1025=0),
"",
"#define "&amp;
VLOOKUP(A1025,SOURCE!B:S,15,0)&amp;IF(lookups!$N$2-LEN(VLOOKUP(A1025,SOURCE!B:S,15,0))&gt;=0,REPT(" ",lookups!$N$2-LEN(VLOOKUP(A1025,SOURCE!B:S,15,0))),"")&amp;
TEXT(A1025,"???0")&amp;IF(VLOOKUP(A1025,SOURCE!B:S,16,0)="","","   "&amp;VLOOKUP(A1025,SOURCE!B:S,16,0)
))))
)</f>
        <v>#define ITM_TIMER_SYMBOL            1001</v>
      </c>
    </row>
    <row r="1026" customFormat="false" ht="15.75" hidden="false" customHeight="false" outlineLevel="0" collapsed="false">
      <c r="A1026" s="0" t="n">
        <f aca="false">C1025</f>
        <v>1002</v>
      </c>
      <c r="B1026" s="0" t="str">
        <f aca="false">VLOOKUP(A1026,SOURCE!B:S,15,0)</f>
        <v>ITM_Sfdx_VAR</v>
      </c>
      <c r="C1026" s="0" t="n">
        <f aca="false">IF(
ISNUMBER(INDEX(SOURCE!B:B,MATCH(A1026,SOURCE!B:B,0)+1)),
  VALUE(INDEX(SOURCE!B:B,MATCH(A1026,SOURCE!B:B,0)+1)),
  "")</f>
        <v>1003</v>
      </c>
      <c r="D1026" s="265" t="str">
        <f aca="false">IF(A1026&lt;&gt;INT(A1026),B1026,
IF(A1026&lt;0,VLOOKUP(A1026,lookups!A$1:B$25,2,0),
IF(ISNA(B1026),"",
IF(OR(ISBLANK(A1026),ISNA(B1026),B1026=0),
"",
"#define "&amp;
VLOOKUP(A1026,SOURCE!B:S,15,0)&amp;IF(lookups!$N$2-LEN(VLOOKUP(A1026,SOURCE!B:S,15,0))&gt;=0,REPT(" ",lookups!$N$2-LEN(VLOOKUP(A1026,SOURCE!B:S,15,0))),"")&amp;
TEXT(A1026,"???0")&amp;IF(VLOOKUP(A1026,SOURCE!B:S,16,0)="","","   "&amp;VLOOKUP(A1026,SOURCE!B:S,16,0)
))))
)</f>
        <v>#define ITM_Sfdx_VAR                1002</v>
      </c>
    </row>
    <row r="1027" customFormat="false" ht="15.75" hidden="false" customHeight="false" outlineLevel="0" collapsed="false">
      <c r="A1027" s="0" t="n">
        <f aca="false">C1026</f>
        <v>1003</v>
      </c>
      <c r="B1027" s="0" t="str">
        <f aca="false">VLOOKUP(A1027,SOURCE!B:S,15,0)</f>
        <v>ITM_SUP_PLUS</v>
      </c>
      <c r="C1027" s="0" t="n">
        <f aca="false">IF(
ISNUMBER(INDEX(SOURCE!B:B,MATCH(A1027,SOURCE!B:B,0)+1)),
  VALUE(INDEX(SOURCE!B:B,MATCH(A1027,SOURCE!B:B,0)+1)),
  "")</f>
        <v>1004</v>
      </c>
      <c r="D1027" s="265" t="str">
        <f aca="false">IF(A1027&lt;&gt;INT(A1027),B1027,
IF(A1027&lt;0,VLOOKUP(A1027,lookups!A$1:B$25,2,0),
IF(ISNA(B1027),"",
IF(OR(ISBLANK(A1027),ISNA(B1027),B1027=0),
"",
"#define "&amp;
VLOOKUP(A1027,SOURCE!B:S,15,0)&amp;IF(lookups!$N$2-LEN(VLOOKUP(A1027,SOURCE!B:S,15,0))&gt;=0,REPT(" ",lookups!$N$2-LEN(VLOOKUP(A1027,SOURCE!B:S,15,0))),"")&amp;
TEXT(A1027,"???0")&amp;IF(VLOOKUP(A1027,SOURCE!B:S,16,0)="","","   "&amp;VLOOKUP(A1027,SOURCE!B:S,16,0)
))))
)</f>
        <v>#define ITM_SUP_PLUS                1003</v>
      </c>
    </row>
    <row r="1028" customFormat="false" ht="15.75" hidden="false" customHeight="false" outlineLevel="0" collapsed="false">
      <c r="A1028" s="0" t="n">
        <f aca="false">C1027</f>
        <v>1004</v>
      </c>
      <c r="B1028" s="0" t="str">
        <f aca="false">VLOOKUP(A1028,SOURCE!B:S,15,0)</f>
        <v>ITM_SUP_MINUS</v>
      </c>
      <c r="C1028" s="0" t="n">
        <f aca="false">IF(
ISNUMBER(INDEX(SOURCE!B:B,MATCH(A1028,SOURCE!B:B,0)+1)),
  VALUE(INDEX(SOURCE!B:B,MATCH(A1028,SOURCE!B:B,0)+1)),
  "")</f>
        <v>1005</v>
      </c>
      <c r="D1028" s="265" t="str">
        <f aca="false">IF(A1028&lt;&gt;INT(A1028),B1028,
IF(A1028&lt;0,VLOOKUP(A1028,lookups!A$1:B$25,2,0),
IF(ISNA(B1028),"",
IF(OR(ISBLANK(A1028),ISNA(B1028),B1028=0),
"",
"#define "&amp;
VLOOKUP(A1028,SOURCE!B:S,15,0)&amp;IF(lookups!$N$2-LEN(VLOOKUP(A1028,SOURCE!B:S,15,0))&gt;=0,REPT(" ",lookups!$N$2-LEN(VLOOKUP(A1028,SOURCE!B:S,15,0))),"")&amp;
TEXT(A1028,"???0")&amp;IF(VLOOKUP(A1028,SOURCE!B:S,16,0)="","","   "&amp;VLOOKUP(A1028,SOURCE!B:S,16,0)
))))
)</f>
        <v>#define ITM_SUP_MINUS               1004</v>
      </c>
    </row>
    <row r="1029" customFormat="false" ht="15.75" hidden="false" customHeight="false" outlineLevel="0" collapsed="false">
      <c r="A1029" s="0" t="n">
        <f aca="false">C1028</f>
        <v>1005</v>
      </c>
      <c r="B1029" s="0" t="str">
        <f aca="false">VLOOKUP(A1029,SOURCE!B:S,15,0)</f>
        <v>ITM_SUP_MINUS_1</v>
      </c>
      <c r="C1029" s="0" t="n">
        <f aca="false">IF(
ISNUMBER(INDEX(SOURCE!B:B,MATCH(A1029,SOURCE!B:B,0)+1)),
  VALUE(INDEX(SOURCE!B:B,MATCH(A1029,SOURCE!B:B,0)+1)),
  "")</f>
        <v>1006</v>
      </c>
      <c r="D1029" s="265" t="str">
        <f aca="false">IF(A1029&lt;&gt;INT(A1029),B1029,
IF(A1029&lt;0,VLOOKUP(A1029,lookups!A$1:B$25,2,0),
IF(ISNA(B1029),"",
IF(OR(ISBLANK(A1029),ISNA(B1029),B1029=0),
"",
"#define "&amp;
VLOOKUP(A1029,SOURCE!B:S,15,0)&amp;IF(lookups!$N$2-LEN(VLOOKUP(A1029,SOURCE!B:S,15,0))&gt;=0,REPT(" ",lookups!$N$2-LEN(VLOOKUP(A1029,SOURCE!B:S,15,0))),"")&amp;
TEXT(A1029,"???0")&amp;IF(VLOOKUP(A1029,SOURCE!B:S,16,0)="","","   "&amp;VLOOKUP(A1029,SOURCE!B:S,16,0)
))))
)</f>
        <v>#define ITM_SUP_MINUS_1             1005</v>
      </c>
    </row>
    <row r="1030" customFormat="false" ht="15.75" hidden="false" customHeight="false" outlineLevel="0" collapsed="false">
      <c r="A1030" s="0" t="n">
        <f aca="false">C1029</f>
        <v>1006</v>
      </c>
      <c r="B1030" s="0" t="str">
        <f aca="false">VLOOKUP(A1030,SOURCE!B:S,15,0)</f>
        <v>ITM_SUP_INFINITY</v>
      </c>
      <c r="C1030" s="0" t="n">
        <f aca="false">IF(
ISNUMBER(INDEX(SOURCE!B:B,MATCH(A1030,SOURCE!B:B,0)+1)),
  VALUE(INDEX(SOURCE!B:B,MATCH(A1030,SOURCE!B:B,0)+1)),
  "")</f>
        <v>1007</v>
      </c>
      <c r="D1030" s="265" t="str">
        <f aca="false">IF(A1030&lt;&gt;INT(A1030),B1030,
IF(A1030&lt;0,VLOOKUP(A1030,lookups!A$1:B$25,2,0),
IF(ISNA(B1030),"",
IF(OR(ISBLANK(A1030),ISNA(B1030),B1030=0),
"",
"#define "&amp;
VLOOKUP(A1030,SOURCE!B:S,15,0)&amp;IF(lookups!$N$2-LEN(VLOOKUP(A1030,SOURCE!B:S,15,0))&gt;=0,REPT(" ",lookups!$N$2-LEN(VLOOKUP(A1030,SOURCE!B:S,15,0))),"")&amp;
TEXT(A1030,"???0")&amp;IF(VLOOKUP(A1030,SOURCE!B:S,16,0)="","","   "&amp;VLOOKUP(A1030,SOURCE!B:S,16,0)
))))
)</f>
        <v>#define ITM_SUP_INFINITY            1006</v>
      </c>
    </row>
    <row r="1031" customFormat="false" ht="15.75" hidden="false" customHeight="false" outlineLevel="0" collapsed="false">
      <c r="A1031" s="0" t="n">
        <f aca="false">C1030</f>
        <v>1007</v>
      </c>
      <c r="B1031" s="0" t="str">
        <f aca="false">VLOOKUP(A1031,SOURCE!B:S,15,0)</f>
        <v>ITM_SUP_ASTERISK</v>
      </c>
      <c r="C1031" s="0" t="n">
        <f aca="false">IF(
ISNUMBER(INDEX(SOURCE!B:B,MATCH(A1031,SOURCE!B:B,0)+1)),
  VALUE(INDEX(SOURCE!B:B,MATCH(A1031,SOURCE!B:B,0)+1)),
  "")</f>
        <v>1008</v>
      </c>
      <c r="D1031" s="265" t="str">
        <f aca="false">IF(A1031&lt;&gt;INT(A1031),B1031,
IF(A1031&lt;0,VLOOKUP(A1031,lookups!A$1:B$25,2,0),
IF(ISNA(B1031),"",
IF(OR(ISBLANK(A1031),ISNA(B1031),B1031=0),
"",
"#define "&amp;
VLOOKUP(A1031,SOURCE!B:S,15,0)&amp;IF(lookups!$N$2-LEN(VLOOKUP(A1031,SOURCE!B:S,15,0))&gt;=0,REPT(" ",lookups!$N$2-LEN(VLOOKUP(A1031,SOURCE!B:S,15,0))),"")&amp;
TEXT(A1031,"???0")&amp;IF(VLOOKUP(A1031,SOURCE!B:S,16,0)="","","   "&amp;VLOOKUP(A1031,SOURCE!B:S,16,0)
))))
)</f>
        <v>#define ITM_SUP_ASTERISK            1007</v>
      </c>
    </row>
    <row r="1032" customFormat="false" ht="15.75" hidden="false" customHeight="false" outlineLevel="0" collapsed="false">
      <c r="A1032" s="0" t="n">
        <f aca="false">C1031</f>
        <v>1008</v>
      </c>
      <c r="B1032" s="0" t="str">
        <f aca="false">VLOOKUP(A1032,SOURCE!B:S,15,0)</f>
        <v>ITM_SUP_0</v>
      </c>
      <c r="C1032" s="0" t="n">
        <f aca="false">IF(
ISNUMBER(INDEX(SOURCE!B:B,MATCH(A1032,SOURCE!B:B,0)+1)),
  VALUE(INDEX(SOURCE!B:B,MATCH(A1032,SOURCE!B:B,0)+1)),
  "")</f>
        <v>1009</v>
      </c>
      <c r="D1032" s="265" t="str">
        <f aca="false">IF(A1032&lt;&gt;INT(A1032),B1032,
IF(A1032&lt;0,VLOOKUP(A1032,lookups!A$1:B$25,2,0),
IF(ISNA(B1032),"",
IF(OR(ISBLANK(A1032),ISNA(B1032),B1032=0),
"",
"#define "&amp;
VLOOKUP(A1032,SOURCE!B:S,15,0)&amp;IF(lookups!$N$2-LEN(VLOOKUP(A1032,SOURCE!B:S,15,0))&gt;=0,REPT(" ",lookups!$N$2-LEN(VLOOKUP(A1032,SOURCE!B:S,15,0))),"")&amp;
TEXT(A1032,"???0")&amp;IF(VLOOKUP(A1032,SOURCE!B:S,16,0)="","","   "&amp;VLOOKUP(A1032,SOURCE!B:S,16,0)
))))
)</f>
        <v>#define ITM_SUP_0                   1008</v>
      </c>
    </row>
    <row r="1033" customFormat="false" ht="15.75" hidden="false" customHeight="false" outlineLevel="0" collapsed="false">
      <c r="A1033" s="0" t="n">
        <f aca="false">C1032</f>
        <v>1009</v>
      </c>
      <c r="B1033" s="0" t="str">
        <f aca="false">VLOOKUP(A1033,SOURCE!B:S,15,0)</f>
        <v>ITM_SUP_1</v>
      </c>
      <c r="C1033" s="0" t="n">
        <f aca="false">IF(
ISNUMBER(INDEX(SOURCE!B:B,MATCH(A1033,SOURCE!B:B,0)+1)),
  VALUE(INDEX(SOURCE!B:B,MATCH(A1033,SOURCE!B:B,0)+1)),
  "")</f>
        <v>1010</v>
      </c>
      <c r="D1033" s="265" t="str">
        <f aca="false">IF(A1033&lt;&gt;INT(A1033),B1033,
IF(A1033&lt;0,VLOOKUP(A1033,lookups!A$1:B$25,2,0),
IF(ISNA(B1033),"",
IF(OR(ISBLANK(A1033),ISNA(B1033),B1033=0),
"",
"#define "&amp;
VLOOKUP(A1033,SOURCE!B:S,15,0)&amp;IF(lookups!$N$2-LEN(VLOOKUP(A1033,SOURCE!B:S,15,0))&gt;=0,REPT(" ",lookups!$N$2-LEN(VLOOKUP(A1033,SOURCE!B:S,15,0))),"")&amp;
TEXT(A1033,"???0")&amp;IF(VLOOKUP(A1033,SOURCE!B:S,16,0)="","","   "&amp;VLOOKUP(A1033,SOURCE!B:S,16,0)
))))
)</f>
        <v>#define ITM_SUP_1                   1009</v>
      </c>
    </row>
    <row r="1034" customFormat="false" ht="15.75" hidden="false" customHeight="false" outlineLevel="0" collapsed="false">
      <c r="A1034" s="0" t="n">
        <f aca="false">C1033</f>
        <v>1010</v>
      </c>
      <c r="B1034" s="0" t="str">
        <f aca="false">VLOOKUP(A1034,SOURCE!B:S,15,0)</f>
        <v>ITM_SUP_2</v>
      </c>
      <c r="C1034" s="0" t="n">
        <f aca="false">IF(
ISNUMBER(INDEX(SOURCE!B:B,MATCH(A1034,SOURCE!B:B,0)+1)),
  VALUE(INDEX(SOURCE!B:B,MATCH(A1034,SOURCE!B:B,0)+1)),
  "")</f>
        <v>1011</v>
      </c>
      <c r="D1034" s="265" t="str">
        <f aca="false">IF(A1034&lt;&gt;INT(A1034),B1034,
IF(A1034&lt;0,VLOOKUP(A1034,lookups!A$1:B$25,2,0),
IF(ISNA(B1034),"",
IF(OR(ISBLANK(A1034),ISNA(B1034),B1034=0),
"",
"#define "&amp;
VLOOKUP(A1034,SOURCE!B:S,15,0)&amp;IF(lookups!$N$2-LEN(VLOOKUP(A1034,SOURCE!B:S,15,0))&gt;=0,REPT(" ",lookups!$N$2-LEN(VLOOKUP(A1034,SOURCE!B:S,15,0))),"")&amp;
TEXT(A1034,"???0")&amp;IF(VLOOKUP(A1034,SOURCE!B:S,16,0)="","","   "&amp;VLOOKUP(A1034,SOURCE!B:S,16,0)
))))
)</f>
        <v>#define ITM_SUP_2                   1010</v>
      </c>
    </row>
    <row r="1035" customFormat="false" ht="15.75" hidden="false" customHeight="false" outlineLevel="0" collapsed="false">
      <c r="A1035" s="0" t="n">
        <f aca="false">C1034</f>
        <v>1011</v>
      </c>
      <c r="B1035" s="0" t="str">
        <f aca="false">VLOOKUP(A1035,SOURCE!B:S,15,0)</f>
        <v>ITM_SUP_3</v>
      </c>
      <c r="C1035" s="0" t="n">
        <f aca="false">IF(
ISNUMBER(INDEX(SOURCE!B:B,MATCH(A1035,SOURCE!B:B,0)+1)),
  VALUE(INDEX(SOURCE!B:B,MATCH(A1035,SOURCE!B:B,0)+1)),
  "")</f>
        <v>1012</v>
      </c>
      <c r="D1035" s="265" t="str">
        <f aca="false">IF(A1035&lt;&gt;INT(A1035),B1035,
IF(A1035&lt;0,VLOOKUP(A1035,lookups!A$1:B$25,2,0),
IF(ISNA(B1035),"",
IF(OR(ISBLANK(A1035),ISNA(B1035),B1035=0),
"",
"#define "&amp;
VLOOKUP(A1035,SOURCE!B:S,15,0)&amp;IF(lookups!$N$2-LEN(VLOOKUP(A1035,SOURCE!B:S,15,0))&gt;=0,REPT(" ",lookups!$N$2-LEN(VLOOKUP(A1035,SOURCE!B:S,15,0))),"")&amp;
TEXT(A1035,"???0")&amp;IF(VLOOKUP(A1035,SOURCE!B:S,16,0)="","","   "&amp;VLOOKUP(A1035,SOURCE!B:S,16,0)
))))
)</f>
        <v>#define ITM_SUP_3                   1011</v>
      </c>
    </row>
    <row r="1036" customFormat="false" ht="15.75" hidden="false" customHeight="false" outlineLevel="0" collapsed="false">
      <c r="A1036" s="0" t="n">
        <f aca="false">C1035</f>
        <v>1012</v>
      </c>
      <c r="B1036" s="0" t="str">
        <f aca="false">VLOOKUP(A1036,SOURCE!B:S,15,0)</f>
        <v>ITM_SUP_4</v>
      </c>
      <c r="C1036" s="0" t="n">
        <f aca="false">IF(
ISNUMBER(INDEX(SOURCE!B:B,MATCH(A1036,SOURCE!B:B,0)+1)),
  VALUE(INDEX(SOURCE!B:B,MATCH(A1036,SOURCE!B:B,0)+1)),
  "")</f>
        <v>1013</v>
      </c>
      <c r="D1036" s="265" t="str">
        <f aca="false">IF(A1036&lt;&gt;INT(A1036),B1036,
IF(A1036&lt;0,VLOOKUP(A1036,lookups!A$1:B$25,2,0),
IF(ISNA(B1036),"",
IF(OR(ISBLANK(A1036),ISNA(B1036),B1036=0),
"",
"#define "&amp;
VLOOKUP(A1036,SOURCE!B:S,15,0)&amp;IF(lookups!$N$2-LEN(VLOOKUP(A1036,SOURCE!B:S,15,0))&gt;=0,REPT(" ",lookups!$N$2-LEN(VLOOKUP(A1036,SOURCE!B:S,15,0))),"")&amp;
TEXT(A1036,"???0")&amp;IF(VLOOKUP(A1036,SOURCE!B:S,16,0)="","","   "&amp;VLOOKUP(A1036,SOURCE!B:S,16,0)
))))
)</f>
        <v>#define ITM_SUP_4                   1012</v>
      </c>
    </row>
    <row r="1037" customFormat="false" ht="15.75" hidden="false" customHeight="false" outlineLevel="0" collapsed="false">
      <c r="A1037" s="0" t="n">
        <f aca="false">C1036</f>
        <v>1013</v>
      </c>
      <c r="B1037" s="0" t="str">
        <f aca="false">VLOOKUP(A1037,SOURCE!B:S,15,0)</f>
        <v>ITM_SUP_5</v>
      </c>
      <c r="C1037" s="0" t="n">
        <f aca="false">IF(
ISNUMBER(INDEX(SOURCE!B:B,MATCH(A1037,SOURCE!B:B,0)+1)),
  VALUE(INDEX(SOURCE!B:B,MATCH(A1037,SOURCE!B:B,0)+1)),
  "")</f>
        <v>1014</v>
      </c>
      <c r="D1037" s="265" t="str">
        <f aca="false">IF(A1037&lt;&gt;INT(A1037),B1037,
IF(A1037&lt;0,VLOOKUP(A1037,lookups!A$1:B$25,2,0),
IF(ISNA(B1037),"",
IF(OR(ISBLANK(A1037),ISNA(B1037),B1037=0),
"",
"#define "&amp;
VLOOKUP(A1037,SOURCE!B:S,15,0)&amp;IF(lookups!$N$2-LEN(VLOOKUP(A1037,SOURCE!B:S,15,0))&gt;=0,REPT(" ",lookups!$N$2-LEN(VLOOKUP(A1037,SOURCE!B:S,15,0))),"")&amp;
TEXT(A1037,"???0")&amp;IF(VLOOKUP(A1037,SOURCE!B:S,16,0)="","","   "&amp;VLOOKUP(A1037,SOURCE!B:S,16,0)
))))
)</f>
        <v>#define ITM_SUP_5                   1013</v>
      </c>
    </row>
    <row r="1038" customFormat="false" ht="15.75" hidden="false" customHeight="false" outlineLevel="0" collapsed="false">
      <c r="A1038" s="0" t="n">
        <f aca="false">C1037</f>
        <v>1014</v>
      </c>
      <c r="B1038" s="0" t="str">
        <f aca="false">VLOOKUP(A1038,SOURCE!B:S,15,0)</f>
        <v>ITM_SUP_6</v>
      </c>
      <c r="C1038" s="0" t="n">
        <f aca="false">IF(
ISNUMBER(INDEX(SOURCE!B:B,MATCH(A1038,SOURCE!B:B,0)+1)),
  VALUE(INDEX(SOURCE!B:B,MATCH(A1038,SOURCE!B:B,0)+1)),
  "")</f>
        <v>1015</v>
      </c>
      <c r="D1038" s="265" t="str">
        <f aca="false">IF(A1038&lt;&gt;INT(A1038),B1038,
IF(A1038&lt;0,VLOOKUP(A1038,lookups!A$1:B$25,2,0),
IF(ISNA(B1038),"",
IF(OR(ISBLANK(A1038),ISNA(B1038),B1038=0),
"",
"#define "&amp;
VLOOKUP(A1038,SOURCE!B:S,15,0)&amp;IF(lookups!$N$2-LEN(VLOOKUP(A1038,SOURCE!B:S,15,0))&gt;=0,REPT(" ",lookups!$N$2-LEN(VLOOKUP(A1038,SOURCE!B:S,15,0))),"")&amp;
TEXT(A1038,"???0")&amp;IF(VLOOKUP(A1038,SOURCE!B:S,16,0)="","","   "&amp;VLOOKUP(A1038,SOURCE!B:S,16,0)
))))
)</f>
        <v>#define ITM_SUP_6                   1014</v>
      </c>
    </row>
    <row r="1039" customFormat="false" ht="15.75" hidden="false" customHeight="false" outlineLevel="0" collapsed="false">
      <c r="A1039" s="0" t="n">
        <f aca="false">C1038</f>
        <v>1015</v>
      </c>
      <c r="B1039" s="0" t="str">
        <f aca="false">VLOOKUP(A1039,SOURCE!B:S,15,0)</f>
        <v>ITM_SUP_7</v>
      </c>
      <c r="C1039" s="0" t="n">
        <f aca="false">IF(
ISNUMBER(INDEX(SOURCE!B:B,MATCH(A1039,SOURCE!B:B,0)+1)),
  VALUE(INDEX(SOURCE!B:B,MATCH(A1039,SOURCE!B:B,0)+1)),
  "")</f>
        <v>1016</v>
      </c>
      <c r="D1039" s="265" t="str">
        <f aca="false">IF(A1039&lt;&gt;INT(A1039),B1039,
IF(A1039&lt;0,VLOOKUP(A1039,lookups!A$1:B$25,2,0),
IF(ISNA(B1039),"",
IF(OR(ISBLANK(A1039),ISNA(B1039),B1039=0),
"",
"#define "&amp;
VLOOKUP(A1039,SOURCE!B:S,15,0)&amp;IF(lookups!$N$2-LEN(VLOOKUP(A1039,SOURCE!B:S,15,0))&gt;=0,REPT(" ",lookups!$N$2-LEN(VLOOKUP(A1039,SOURCE!B:S,15,0))),"")&amp;
TEXT(A1039,"???0")&amp;IF(VLOOKUP(A1039,SOURCE!B:S,16,0)="","","   "&amp;VLOOKUP(A1039,SOURCE!B:S,16,0)
))))
)</f>
        <v>#define ITM_SUP_7                   1015</v>
      </c>
    </row>
    <row r="1040" customFormat="false" ht="15.75" hidden="false" customHeight="false" outlineLevel="0" collapsed="false">
      <c r="A1040" s="0" t="n">
        <f aca="false">C1039</f>
        <v>1016</v>
      </c>
      <c r="B1040" s="0" t="str">
        <f aca="false">VLOOKUP(A1040,SOURCE!B:S,15,0)</f>
        <v>ITM_SUP_8</v>
      </c>
      <c r="C1040" s="0" t="n">
        <f aca="false">IF(
ISNUMBER(INDEX(SOURCE!B:B,MATCH(A1040,SOURCE!B:B,0)+1)),
  VALUE(INDEX(SOURCE!B:B,MATCH(A1040,SOURCE!B:B,0)+1)),
  "")</f>
        <v>1017</v>
      </c>
      <c r="D1040" s="265" t="str">
        <f aca="false">IF(A1040&lt;&gt;INT(A1040),B1040,
IF(A1040&lt;0,VLOOKUP(A1040,lookups!A$1:B$25,2,0),
IF(ISNA(B1040),"",
IF(OR(ISBLANK(A1040),ISNA(B1040),B1040=0),
"",
"#define "&amp;
VLOOKUP(A1040,SOURCE!B:S,15,0)&amp;IF(lookups!$N$2-LEN(VLOOKUP(A1040,SOURCE!B:S,15,0))&gt;=0,REPT(" ",lookups!$N$2-LEN(VLOOKUP(A1040,SOURCE!B:S,15,0))),"")&amp;
TEXT(A1040,"???0")&amp;IF(VLOOKUP(A1040,SOURCE!B:S,16,0)="","","   "&amp;VLOOKUP(A1040,SOURCE!B:S,16,0)
))))
)</f>
        <v>#define ITM_SUP_8                   1016</v>
      </c>
    </row>
    <row r="1041" customFormat="false" ht="15.75" hidden="false" customHeight="false" outlineLevel="0" collapsed="false">
      <c r="A1041" s="0" t="n">
        <f aca="false">C1040</f>
        <v>1017</v>
      </c>
      <c r="B1041" s="0" t="str">
        <f aca="false">VLOOKUP(A1041,SOURCE!B:S,15,0)</f>
        <v>ITM_SUP_9</v>
      </c>
      <c r="C1041" s="0" t="n">
        <f aca="false">IF(
ISNUMBER(INDEX(SOURCE!B:B,MATCH(A1041,SOURCE!B:B,0)+1)),
  VALUE(INDEX(SOURCE!B:B,MATCH(A1041,SOURCE!B:B,0)+1)),
  "")</f>
        <v>1018</v>
      </c>
      <c r="D1041" s="265" t="str">
        <f aca="false">IF(A1041&lt;&gt;INT(A1041),B1041,
IF(A1041&lt;0,VLOOKUP(A1041,lookups!A$1:B$25,2,0),
IF(ISNA(B1041),"",
IF(OR(ISBLANK(A1041),ISNA(B1041),B1041=0),
"",
"#define "&amp;
VLOOKUP(A1041,SOURCE!B:S,15,0)&amp;IF(lookups!$N$2-LEN(VLOOKUP(A1041,SOURCE!B:S,15,0))&gt;=0,REPT(" ",lookups!$N$2-LEN(VLOOKUP(A1041,SOURCE!B:S,15,0))),"")&amp;
TEXT(A1041,"???0")&amp;IF(VLOOKUP(A1041,SOURCE!B:S,16,0)="","","   "&amp;VLOOKUP(A1041,SOURCE!B:S,16,0)
))))
)</f>
        <v>#define ITM_SUP_9                   1017</v>
      </c>
    </row>
    <row r="1042" customFormat="false" ht="15.75" hidden="false" customHeight="false" outlineLevel="0" collapsed="false">
      <c r="A1042" s="0" t="n">
        <f aca="false">C1041</f>
        <v>1018</v>
      </c>
      <c r="B1042" s="0" t="str">
        <f aca="false">VLOOKUP(A1042,SOURCE!B:S,15,0)</f>
        <v>ITM_SUP_A</v>
      </c>
      <c r="C1042" s="0" t="n">
        <f aca="false">IF(
ISNUMBER(INDEX(SOURCE!B:B,MATCH(A1042,SOURCE!B:B,0)+1)),
  VALUE(INDEX(SOURCE!B:B,MATCH(A1042,SOURCE!B:B,0)+1)),
  "")</f>
        <v>1019</v>
      </c>
      <c r="D1042" s="265" t="str">
        <f aca="false">IF(A1042&lt;&gt;INT(A1042),B1042,
IF(A1042&lt;0,VLOOKUP(A1042,lookups!A$1:B$25,2,0),
IF(ISNA(B1042),"",
IF(OR(ISBLANK(A1042),ISNA(B1042),B1042=0),
"",
"#define "&amp;
VLOOKUP(A1042,SOURCE!B:S,15,0)&amp;IF(lookups!$N$2-LEN(VLOOKUP(A1042,SOURCE!B:S,15,0))&gt;=0,REPT(" ",lookups!$N$2-LEN(VLOOKUP(A1042,SOURCE!B:S,15,0))),"")&amp;
TEXT(A1042,"???0")&amp;IF(VLOOKUP(A1042,SOURCE!B:S,16,0)="","","   "&amp;VLOOKUP(A1042,SOURCE!B:S,16,0)
))))
)</f>
        <v>#define ITM_SUP_A                   1018</v>
      </c>
    </row>
    <row r="1043" customFormat="false" ht="15.75" hidden="false" customHeight="false" outlineLevel="0" collapsed="false">
      <c r="A1043" s="0" t="n">
        <f aca="false">C1042</f>
        <v>1019</v>
      </c>
      <c r="B1043" s="0" t="str">
        <f aca="false">VLOOKUP(A1043,SOURCE!B:S,15,0)</f>
        <v>ITM_SUP_B</v>
      </c>
      <c r="C1043" s="0" t="n">
        <f aca="false">IF(
ISNUMBER(INDEX(SOURCE!B:B,MATCH(A1043,SOURCE!B:B,0)+1)),
  VALUE(INDEX(SOURCE!B:B,MATCH(A1043,SOURCE!B:B,0)+1)),
  "")</f>
        <v>1020</v>
      </c>
      <c r="D1043" s="265" t="str">
        <f aca="false">IF(A1043&lt;&gt;INT(A1043),B1043,
IF(A1043&lt;0,VLOOKUP(A1043,lookups!A$1:B$25,2,0),
IF(ISNA(B1043),"",
IF(OR(ISBLANK(A1043),ISNA(B1043),B1043=0),
"",
"#define "&amp;
VLOOKUP(A1043,SOURCE!B:S,15,0)&amp;IF(lookups!$N$2-LEN(VLOOKUP(A1043,SOURCE!B:S,15,0))&gt;=0,REPT(" ",lookups!$N$2-LEN(VLOOKUP(A1043,SOURCE!B:S,15,0))),"")&amp;
TEXT(A1043,"???0")&amp;IF(VLOOKUP(A1043,SOURCE!B:S,16,0)="","","   "&amp;VLOOKUP(A1043,SOURCE!B:S,16,0)
))))
)</f>
        <v>#define ITM_SUP_B                   1019</v>
      </c>
    </row>
    <row r="1044" customFormat="false" ht="15.75" hidden="false" customHeight="false" outlineLevel="0" collapsed="false">
      <c r="A1044" s="0" t="n">
        <f aca="false">C1043</f>
        <v>1020</v>
      </c>
      <c r="B1044" s="0" t="str">
        <f aca="false">VLOOKUP(A1044,SOURCE!B:S,15,0)</f>
        <v>ITM_SUP_C</v>
      </c>
      <c r="C1044" s="0" t="n">
        <f aca="false">IF(
ISNUMBER(INDEX(SOURCE!B:B,MATCH(A1044,SOURCE!B:B,0)+1)),
  VALUE(INDEX(SOURCE!B:B,MATCH(A1044,SOURCE!B:B,0)+1)),
  "")</f>
        <v>1021</v>
      </c>
      <c r="D1044" s="265" t="str">
        <f aca="false">IF(A1044&lt;&gt;INT(A1044),B1044,
IF(A1044&lt;0,VLOOKUP(A1044,lookups!A$1:B$25,2,0),
IF(ISNA(B1044),"",
IF(OR(ISBLANK(A1044),ISNA(B1044),B1044=0),
"",
"#define "&amp;
VLOOKUP(A1044,SOURCE!B:S,15,0)&amp;IF(lookups!$N$2-LEN(VLOOKUP(A1044,SOURCE!B:S,15,0))&gt;=0,REPT(" ",lookups!$N$2-LEN(VLOOKUP(A1044,SOURCE!B:S,15,0))),"")&amp;
TEXT(A1044,"???0")&amp;IF(VLOOKUP(A1044,SOURCE!B:S,16,0)="","","   "&amp;VLOOKUP(A1044,SOURCE!B:S,16,0)
))))
)</f>
        <v>#define ITM_SUP_C                   1020</v>
      </c>
    </row>
    <row r="1045" customFormat="false" ht="15.75" hidden="false" customHeight="false" outlineLevel="0" collapsed="false">
      <c r="A1045" s="0" t="n">
        <f aca="false">C1044</f>
        <v>1021</v>
      </c>
      <c r="B1045" s="0" t="str">
        <f aca="false">VLOOKUP(A1045,SOURCE!B:S,15,0)</f>
        <v>ITM_SUP_D</v>
      </c>
      <c r="C1045" s="0" t="n">
        <f aca="false">IF(
ISNUMBER(INDEX(SOURCE!B:B,MATCH(A1045,SOURCE!B:B,0)+1)),
  VALUE(INDEX(SOURCE!B:B,MATCH(A1045,SOURCE!B:B,0)+1)),
  "")</f>
        <v>1022</v>
      </c>
      <c r="D1045" s="265" t="str">
        <f aca="false">IF(A1045&lt;&gt;INT(A1045),B1045,
IF(A1045&lt;0,VLOOKUP(A1045,lookups!A$1:B$25,2,0),
IF(ISNA(B1045),"",
IF(OR(ISBLANK(A1045),ISNA(B1045),B1045=0),
"",
"#define "&amp;
VLOOKUP(A1045,SOURCE!B:S,15,0)&amp;IF(lookups!$N$2-LEN(VLOOKUP(A1045,SOURCE!B:S,15,0))&gt;=0,REPT(" ",lookups!$N$2-LEN(VLOOKUP(A1045,SOURCE!B:S,15,0))),"")&amp;
TEXT(A1045,"???0")&amp;IF(VLOOKUP(A1045,SOURCE!B:S,16,0)="","","   "&amp;VLOOKUP(A1045,SOURCE!B:S,16,0)
))))
)</f>
        <v>#define ITM_SUP_D                   1021</v>
      </c>
    </row>
    <row r="1046" customFormat="false" ht="15.75" hidden="false" customHeight="false" outlineLevel="0" collapsed="false">
      <c r="A1046" s="0" t="n">
        <f aca="false">C1045</f>
        <v>1022</v>
      </c>
      <c r="B1046" s="0" t="str">
        <f aca="false">VLOOKUP(A1046,SOURCE!B:S,15,0)</f>
        <v>ITM_SUP_E</v>
      </c>
      <c r="C1046" s="0" t="n">
        <f aca="false">IF(
ISNUMBER(INDEX(SOURCE!B:B,MATCH(A1046,SOURCE!B:B,0)+1)),
  VALUE(INDEX(SOURCE!B:B,MATCH(A1046,SOURCE!B:B,0)+1)),
  "")</f>
        <v>1023</v>
      </c>
      <c r="D1046" s="265" t="str">
        <f aca="false">IF(A1046&lt;&gt;INT(A1046),B1046,
IF(A1046&lt;0,VLOOKUP(A1046,lookups!A$1:B$25,2,0),
IF(ISNA(B1046),"",
IF(OR(ISBLANK(A1046),ISNA(B1046),B1046=0),
"",
"#define "&amp;
VLOOKUP(A1046,SOURCE!B:S,15,0)&amp;IF(lookups!$N$2-LEN(VLOOKUP(A1046,SOURCE!B:S,15,0))&gt;=0,REPT(" ",lookups!$N$2-LEN(VLOOKUP(A1046,SOURCE!B:S,15,0))),"")&amp;
TEXT(A1046,"???0")&amp;IF(VLOOKUP(A1046,SOURCE!B:S,16,0)="","","   "&amp;VLOOKUP(A1046,SOURCE!B:S,16,0)
))))
)</f>
        <v>#define ITM_SUP_E                   1022</v>
      </c>
    </row>
    <row r="1047" customFormat="false" ht="15.75" hidden="false" customHeight="false" outlineLevel="0" collapsed="false">
      <c r="A1047" s="0" t="n">
        <f aca="false">C1046</f>
        <v>1023</v>
      </c>
      <c r="B1047" s="0" t="str">
        <f aca="false">VLOOKUP(A1047,SOURCE!B:S,15,0)</f>
        <v>ITM_SUP_F</v>
      </c>
      <c r="C1047" s="0" t="n">
        <f aca="false">IF(
ISNUMBER(INDEX(SOURCE!B:B,MATCH(A1047,SOURCE!B:B,0)+1)),
  VALUE(INDEX(SOURCE!B:B,MATCH(A1047,SOURCE!B:B,0)+1)),
  "")</f>
        <v>1024</v>
      </c>
      <c r="D1047" s="265" t="str">
        <f aca="false">IF(A1047&lt;&gt;INT(A1047),B1047,
IF(A1047&lt;0,VLOOKUP(A1047,lookups!A$1:B$25,2,0),
IF(ISNA(B1047),"",
IF(OR(ISBLANK(A1047),ISNA(B1047),B1047=0),
"",
"#define "&amp;
VLOOKUP(A1047,SOURCE!B:S,15,0)&amp;IF(lookups!$N$2-LEN(VLOOKUP(A1047,SOURCE!B:S,15,0))&gt;=0,REPT(" ",lookups!$N$2-LEN(VLOOKUP(A1047,SOURCE!B:S,15,0))),"")&amp;
TEXT(A1047,"???0")&amp;IF(VLOOKUP(A1047,SOURCE!B:S,16,0)="","","   "&amp;VLOOKUP(A1047,SOURCE!B:S,16,0)
))))
)</f>
        <v>#define ITM_SUP_F                   1023</v>
      </c>
    </row>
    <row r="1048" customFormat="false" ht="15.75" hidden="false" customHeight="false" outlineLevel="0" collapsed="false">
      <c r="A1048" s="0" t="n">
        <f aca="false">C1047</f>
        <v>1024</v>
      </c>
      <c r="B1048" s="0" t="str">
        <f aca="false">VLOOKUP(A1048,SOURCE!B:S,15,0)</f>
        <v>ITM_SUP_G</v>
      </c>
      <c r="C1048" s="0" t="n">
        <f aca="false">IF(
ISNUMBER(INDEX(SOURCE!B:B,MATCH(A1048,SOURCE!B:B,0)+1)),
  VALUE(INDEX(SOURCE!B:B,MATCH(A1048,SOURCE!B:B,0)+1)),
  "")</f>
        <v>1025</v>
      </c>
      <c r="D1048" s="265" t="str">
        <f aca="false">IF(A1048&lt;&gt;INT(A1048),B1048,
IF(A1048&lt;0,VLOOKUP(A1048,lookups!A$1:B$25,2,0),
IF(ISNA(B1048),"",
IF(OR(ISBLANK(A1048),ISNA(B1048),B1048=0),
"",
"#define "&amp;
VLOOKUP(A1048,SOURCE!B:S,15,0)&amp;IF(lookups!$N$2-LEN(VLOOKUP(A1048,SOURCE!B:S,15,0))&gt;=0,REPT(" ",lookups!$N$2-LEN(VLOOKUP(A1048,SOURCE!B:S,15,0))),"")&amp;
TEXT(A1048,"???0")&amp;IF(VLOOKUP(A1048,SOURCE!B:S,16,0)="","","   "&amp;VLOOKUP(A1048,SOURCE!B:S,16,0)
))))
)</f>
        <v>#define ITM_SUP_G                   1024</v>
      </c>
    </row>
    <row r="1049" customFormat="false" ht="15.75" hidden="false" customHeight="false" outlineLevel="0" collapsed="false">
      <c r="A1049" s="0" t="n">
        <f aca="false">C1048</f>
        <v>1025</v>
      </c>
      <c r="B1049" s="0" t="str">
        <f aca="false">VLOOKUP(A1049,SOURCE!B:S,15,0)</f>
        <v>ITM_SUP_H</v>
      </c>
      <c r="C1049" s="0" t="n">
        <f aca="false">IF(
ISNUMBER(INDEX(SOURCE!B:B,MATCH(A1049,SOURCE!B:B,0)+1)),
  VALUE(INDEX(SOURCE!B:B,MATCH(A1049,SOURCE!B:B,0)+1)),
  "")</f>
        <v>1026</v>
      </c>
      <c r="D1049" s="265" t="str">
        <f aca="false">IF(A1049&lt;&gt;INT(A1049),B1049,
IF(A1049&lt;0,VLOOKUP(A1049,lookups!A$1:B$25,2,0),
IF(ISNA(B1049),"",
IF(OR(ISBLANK(A1049),ISNA(B1049),B1049=0),
"",
"#define "&amp;
VLOOKUP(A1049,SOURCE!B:S,15,0)&amp;IF(lookups!$N$2-LEN(VLOOKUP(A1049,SOURCE!B:S,15,0))&gt;=0,REPT(" ",lookups!$N$2-LEN(VLOOKUP(A1049,SOURCE!B:S,15,0))),"")&amp;
TEXT(A1049,"???0")&amp;IF(VLOOKUP(A1049,SOURCE!B:S,16,0)="","","   "&amp;VLOOKUP(A1049,SOURCE!B:S,16,0)
))))
)</f>
        <v>#define ITM_SUP_H                   1025</v>
      </c>
    </row>
    <row r="1050" customFormat="false" ht="15.75" hidden="false" customHeight="false" outlineLevel="0" collapsed="false">
      <c r="A1050" s="0" t="n">
        <f aca="false">C1049</f>
        <v>1026</v>
      </c>
      <c r="B1050" s="0" t="str">
        <f aca="false">VLOOKUP(A1050,SOURCE!B:S,15,0)</f>
        <v>ITM_SUP_I</v>
      </c>
      <c r="C1050" s="0" t="n">
        <f aca="false">IF(
ISNUMBER(INDEX(SOURCE!B:B,MATCH(A1050,SOURCE!B:B,0)+1)),
  VALUE(INDEX(SOURCE!B:B,MATCH(A1050,SOURCE!B:B,0)+1)),
  "")</f>
        <v>1027</v>
      </c>
      <c r="D1050" s="265" t="str">
        <f aca="false">IF(A1050&lt;&gt;INT(A1050),B1050,
IF(A1050&lt;0,VLOOKUP(A1050,lookups!A$1:B$25,2,0),
IF(ISNA(B1050),"",
IF(OR(ISBLANK(A1050),ISNA(B1050),B1050=0),
"",
"#define "&amp;
VLOOKUP(A1050,SOURCE!B:S,15,0)&amp;IF(lookups!$N$2-LEN(VLOOKUP(A1050,SOURCE!B:S,15,0))&gt;=0,REPT(" ",lookups!$N$2-LEN(VLOOKUP(A1050,SOURCE!B:S,15,0))),"")&amp;
TEXT(A1050,"???0")&amp;IF(VLOOKUP(A1050,SOURCE!B:S,16,0)="","","   "&amp;VLOOKUP(A1050,SOURCE!B:S,16,0)
))))
)</f>
        <v>#define ITM_SUP_I                   1026</v>
      </c>
    </row>
    <row r="1051" customFormat="false" ht="15.75" hidden="false" customHeight="false" outlineLevel="0" collapsed="false">
      <c r="A1051" s="0" t="n">
        <f aca="false">C1050</f>
        <v>1027</v>
      </c>
      <c r="B1051" s="0" t="str">
        <f aca="false">VLOOKUP(A1051,SOURCE!B:S,15,0)</f>
        <v>ITM_SUP_J</v>
      </c>
      <c r="C1051" s="0" t="n">
        <f aca="false">IF(
ISNUMBER(INDEX(SOURCE!B:B,MATCH(A1051,SOURCE!B:B,0)+1)),
  VALUE(INDEX(SOURCE!B:B,MATCH(A1051,SOURCE!B:B,0)+1)),
  "")</f>
        <v>1028</v>
      </c>
      <c r="D1051" s="265" t="str">
        <f aca="false">IF(A1051&lt;&gt;INT(A1051),B1051,
IF(A1051&lt;0,VLOOKUP(A1051,lookups!A$1:B$25,2,0),
IF(ISNA(B1051),"",
IF(OR(ISBLANK(A1051),ISNA(B1051),B1051=0),
"",
"#define "&amp;
VLOOKUP(A1051,SOURCE!B:S,15,0)&amp;IF(lookups!$N$2-LEN(VLOOKUP(A1051,SOURCE!B:S,15,0))&gt;=0,REPT(" ",lookups!$N$2-LEN(VLOOKUP(A1051,SOURCE!B:S,15,0))),"")&amp;
TEXT(A1051,"???0")&amp;IF(VLOOKUP(A1051,SOURCE!B:S,16,0)="","","   "&amp;VLOOKUP(A1051,SOURCE!B:S,16,0)
))))
)</f>
        <v>#define ITM_SUP_J                   1027</v>
      </c>
    </row>
    <row r="1052" customFormat="false" ht="15.75" hidden="false" customHeight="false" outlineLevel="0" collapsed="false">
      <c r="A1052" s="0" t="n">
        <f aca="false">C1051</f>
        <v>1028</v>
      </c>
      <c r="B1052" s="0" t="str">
        <f aca="false">VLOOKUP(A1052,SOURCE!B:S,15,0)</f>
        <v>ITM_SUP_K</v>
      </c>
      <c r="C1052" s="0" t="n">
        <f aca="false">IF(
ISNUMBER(INDEX(SOURCE!B:B,MATCH(A1052,SOURCE!B:B,0)+1)),
  VALUE(INDEX(SOURCE!B:B,MATCH(A1052,SOURCE!B:B,0)+1)),
  "")</f>
        <v>1029</v>
      </c>
      <c r="D1052" s="265" t="str">
        <f aca="false">IF(A1052&lt;&gt;INT(A1052),B1052,
IF(A1052&lt;0,VLOOKUP(A1052,lookups!A$1:B$25,2,0),
IF(ISNA(B1052),"",
IF(OR(ISBLANK(A1052),ISNA(B1052),B1052=0),
"",
"#define "&amp;
VLOOKUP(A1052,SOURCE!B:S,15,0)&amp;IF(lookups!$N$2-LEN(VLOOKUP(A1052,SOURCE!B:S,15,0))&gt;=0,REPT(" ",lookups!$N$2-LEN(VLOOKUP(A1052,SOURCE!B:S,15,0))),"")&amp;
TEXT(A1052,"???0")&amp;IF(VLOOKUP(A1052,SOURCE!B:S,16,0)="","","   "&amp;VLOOKUP(A1052,SOURCE!B:S,16,0)
))))
)</f>
        <v>#define ITM_SUP_K                   1028</v>
      </c>
    </row>
    <row r="1053" customFormat="false" ht="15.75" hidden="false" customHeight="false" outlineLevel="0" collapsed="false">
      <c r="A1053" s="0" t="n">
        <f aca="false">C1052</f>
        <v>1029</v>
      </c>
      <c r="B1053" s="0" t="str">
        <f aca="false">VLOOKUP(A1053,SOURCE!B:S,15,0)</f>
        <v>ITM_SUP_L</v>
      </c>
      <c r="C1053" s="0" t="n">
        <f aca="false">IF(
ISNUMBER(INDEX(SOURCE!B:B,MATCH(A1053,SOURCE!B:B,0)+1)),
  VALUE(INDEX(SOURCE!B:B,MATCH(A1053,SOURCE!B:B,0)+1)),
  "")</f>
        <v>1030</v>
      </c>
      <c r="D1053" s="265" t="str">
        <f aca="false">IF(A1053&lt;&gt;INT(A1053),B1053,
IF(A1053&lt;0,VLOOKUP(A1053,lookups!A$1:B$25,2,0),
IF(ISNA(B1053),"",
IF(OR(ISBLANK(A1053),ISNA(B1053),B1053=0),
"",
"#define "&amp;
VLOOKUP(A1053,SOURCE!B:S,15,0)&amp;IF(lookups!$N$2-LEN(VLOOKUP(A1053,SOURCE!B:S,15,0))&gt;=0,REPT(" ",lookups!$N$2-LEN(VLOOKUP(A1053,SOURCE!B:S,15,0))),"")&amp;
TEXT(A1053,"???0")&amp;IF(VLOOKUP(A1053,SOURCE!B:S,16,0)="","","   "&amp;VLOOKUP(A1053,SOURCE!B:S,16,0)
))))
)</f>
        <v>#define ITM_SUP_L                   1029</v>
      </c>
    </row>
    <row r="1054" customFormat="false" ht="15.75" hidden="false" customHeight="false" outlineLevel="0" collapsed="false">
      <c r="A1054" s="0" t="n">
        <f aca="false">C1053</f>
        <v>1030</v>
      </c>
      <c r="B1054" s="0" t="str">
        <f aca="false">VLOOKUP(A1054,SOURCE!B:S,15,0)</f>
        <v>ITM_SUP_M</v>
      </c>
      <c r="C1054" s="0" t="n">
        <f aca="false">IF(
ISNUMBER(INDEX(SOURCE!B:B,MATCH(A1054,SOURCE!B:B,0)+1)),
  VALUE(INDEX(SOURCE!B:B,MATCH(A1054,SOURCE!B:B,0)+1)),
  "")</f>
        <v>1031</v>
      </c>
      <c r="D1054" s="265" t="str">
        <f aca="false">IF(A1054&lt;&gt;INT(A1054),B1054,
IF(A1054&lt;0,VLOOKUP(A1054,lookups!A$1:B$25,2,0),
IF(ISNA(B1054),"",
IF(OR(ISBLANK(A1054),ISNA(B1054),B1054=0),
"",
"#define "&amp;
VLOOKUP(A1054,SOURCE!B:S,15,0)&amp;IF(lookups!$N$2-LEN(VLOOKUP(A1054,SOURCE!B:S,15,0))&gt;=0,REPT(" ",lookups!$N$2-LEN(VLOOKUP(A1054,SOURCE!B:S,15,0))),"")&amp;
TEXT(A1054,"???0")&amp;IF(VLOOKUP(A1054,SOURCE!B:S,16,0)="","","   "&amp;VLOOKUP(A1054,SOURCE!B:S,16,0)
))))
)</f>
        <v>#define ITM_SUP_M                   1030</v>
      </c>
    </row>
    <row r="1055" customFormat="false" ht="15.75" hidden="false" customHeight="false" outlineLevel="0" collapsed="false">
      <c r="A1055" s="0" t="n">
        <f aca="false">C1054</f>
        <v>1031</v>
      </c>
      <c r="B1055" s="0" t="str">
        <f aca="false">VLOOKUP(A1055,SOURCE!B:S,15,0)</f>
        <v>ITM_SUP_N</v>
      </c>
      <c r="C1055" s="0" t="n">
        <f aca="false">IF(
ISNUMBER(INDEX(SOURCE!B:B,MATCH(A1055,SOURCE!B:B,0)+1)),
  VALUE(INDEX(SOURCE!B:B,MATCH(A1055,SOURCE!B:B,0)+1)),
  "")</f>
        <v>1032</v>
      </c>
      <c r="D1055" s="265" t="str">
        <f aca="false">IF(A1055&lt;&gt;INT(A1055),B1055,
IF(A1055&lt;0,VLOOKUP(A1055,lookups!A$1:B$25,2,0),
IF(ISNA(B1055),"",
IF(OR(ISBLANK(A1055),ISNA(B1055),B1055=0),
"",
"#define "&amp;
VLOOKUP(A1055,SOURCE!B:S,15,0)&amp;IF(lookups!$N$2-LEN(VLOOKUP(A1055,SOURCE!B:S,15,0))&gt;=0,REPT(" ",lookups!$N$2-LEN(VLOOKUP(A1055,SOURCE!B:S,15,0))),"")&amp;
TEXT(A1055,"???0")&amp;IF(VLOOKUP(A1055,SOURCE!B:S,16,0)="","","   "&amp;VLOOKUP(A1055,SOURCE!B:S,16,0)
))))
)</f>
        <v>#define ITM_SUP_N                   1031</v>
      </c>
    </row>
    <row r="1056" customFormat="false" ht="15.75" hidden="false" customHeight="false" outlineLevel="0" collapsed="false">
      <c r="A1056" s="0" t="n">
        <f aca="false">C1055</f>
        <v>1032</v>
      </c>
      <c r="B1056" s="0" t="str">
        <f aca="false">VLOOKUP(A1056,SOURCE!B:S,15,0)</f>
        <v>ITM_SUP_O</v>
      </c>
      <c r="C1056" s="0" t="n">
        <f aca="false">IF(
ISNUMBER(INDEX(SOURCE!B:B,MATCH(A1056,SOURCE!B:B,0)+1)),
  VALUE(INDEX(SOURCE!B:B,MATCH(A1056,SOURCE!B:B,0)+1)),
  "")</f>
        <v>1033</v>
      </c>
      <c r="D1056" s="265" t="str">
        <f aca="false">IF(A1056&lt;&gt;INT(A1056),B1056,
IF(A1056&lt;0,VLOOKUP(A1056,lookups!A$1:B$25,2,0),
IF(ISNA(B1056),"",
IF(OR(ISBLANK(A1056),ISNA(B1056),B1056=0),
"",
"#define "&amp;
VLOOKUP(A1056,SOURCE!B:S,15,0)&amp;IF(lookups!$N$2-LEN(VLOOKUP(A1056,SOURCE!B:S,15,0))&gt;=0,REPT(" ",lookups!$N$2-LEN(VLOOKUP(A1056,SOURCE!B:S,15,0))),"")&amp;
TEXT(A1056,"???0")&amp;IF(VLOOKUP(A1056,SOURCE!B:S,16,0)="","","   "&amp;VLOOKUP(A1056,SOURCE!B:S,16,0)
))))
)</f>
        <v>#define ITM_SUP_O                   1032</v>
      </c>
    </row>
    <row r="1057" customFormat="false" ht="15.75" hidden="false" customHeight="false" outlineLevel="0" collapsed="false">
      <c r="A1057" s="0" t="n">
        <f aca="false">C1056</f>
        <v>1033</v>
      </c>
      <c r="B1057" s="0" t="str">
        <f aca="false">VLOOKUP(A1057,SOURCE!B:S,15,0)</f>
        <v>ITM_SUP_P</v>
      </c>
      <c r="C1057" s="0" t="n">
        <f aca="false">IF(
ISNUMBER(INDEX(SOURCE!B:B,MATCH(A1057,SOURCE!B:B,0)+1)),
  VALUE(INDEX(SOURCE!B:B,MATCH(A1057,SOURCE!B:B,0)+1)),
  "")</f>
        <v>1034</v>
      </c>
      <c r="D1057" s="265" t="str">
        <f aca="false">IF(A1057&lt;&gt;INT(A1057),B1057,
IF(A1057&lt;0,VLOOKUP(A1057,lookups!A$1:B$25,2,0),
IF(ISNA(B1057),"",
IF(OR(ISBLANK(A1057),ISNA(B1057),B1057=0),
"",
"#define "&amp;
VLOOKUP(A1057,SOURCE!B:S,15,0)&amp;IF(lookups!$N$2-LEN(VLOOKUP(A1057,SOURCE!B:S,15,0))&gt;=0,REPT(" ",lookups!$N$2-LEN(VLOOKUP(A1057,SOURCE!B:S,15,0))),"")&amp;
TEXT(A1057,"???0")&amp;IF(VLOOKUP(A1057,SOURCE!B:S,16,0)="","","   "&amp;VLOOKUP(A1057,SOURCE!B:S,16,0)
))))
)</f>
        <v>#define ITM_SUP_P                   1033</v>
      </c>
    </row>
    <row r="1058" customFormat="false" ht="15.75" hidden="false" customHeight="false" outlineLevel="0" collapsed="false">
      <c r="A1058" s="0" t="n">
        <f aca="false">C1057</f>
        <v>1034</v>
      </c>
      <c r="B1058" s="0" t="str">
        <f aca="false">VLOOKUP(A1058,SOURCE!B:S,15,0)</f>
        <v>ITM_SUP_Q</v>
      </c>
      <c r="C1058" s="0" t="n">
        <f aca="false">IF(
ISNUMBER(INDEX(SOURCE!B:B,MATCH(A1058,SOURCE!B:B,0)+1)),
  VALUE(INDEX(SOURCE!B:B,MATCH(A1058,SOURCE!B:B,0)+1)),
  "")</f>
        <v>1035</v>
      </c>
      <c r="D1058" s="265" t="str">
        <f aca="false">IF(A1058&lt;&gt;INT(A1058),B1058,
IF(A1058&lt;0,VLOOKUP(A1058,lookups!A$1:B$25,2,0),
IF(ISNA(B1058),"",
IF(OR(ISBLANK(A1058),ISNA(B1058),B1058=0),
"",
"#define "&amp;
VLOOKUP(A1058,SOURCE!B:S,15,0)&amp;IF(lookups!$N$2-LEN(VLOOKUP(A1058,SOURCE!B:S,15,0))&gt;=0,REPT(" ",lookups!$N$2-LEN(VLOOKUP(A1058,SOURCE!B:S,15,0))),"")&amp;
TEXT(A1058,"???0")&amp;IF(VLOOKUP(A1058,SOURCE!B:S,16,0)="","","   "&amp;VLOOKUP(A1058,SOURCE!B:S,16,0)
))))
)</f>
        <v>#define ITM_SUP_Q                   1034</v>
      </c>
    </row>
    <row r="1059" customFormat="false" ht="15.75" hidden="false" customHeight="false" outlineLevel="0" collapsed="false">
      <c r="A1059" s="0" t="n">
        <f aca="false">C1058</f>
        <v>1035</v>
      </c>
      <c r="B1059" s="0" t="str">
        <f aca="false">VLOOKUP(A1059,SOURCE!B:S,15,0)</f>
        <v>ITM_SUP_R</v>
      </c>
      <c r="C1059" s="0" t="n">
        <f aca="false">IF(
ISNUMBER(INDEX(SOURCE!B:B,MATCH(A1059,SOURCE!B:B,0)+1)),
  VALUE(INDEX(SOURCE!B:B,MATCH(A1059,SOURCE!B:B,0)+1)),
  "")</f>
        <v>1036</v>
      </c>
      <c r="D1059" s="265" t="str">
        <f aca="false">IF(A1059&lt;&gt;INT(A1059),B1059,
IF(A1059&lt;0,VLOOKUP(A1059,lookups!A$1:B$25,2,0),
IF(ISNA(B1059),"",
IF(OR(ISBLANK(A1059),ISNA(B1059),B1059=0),
"",
"#define "&amp;
VLOOKUP(A1059,SOURCE!B:S,15,0)&amp;IF(lookups!$N$2-LEN(VLOOKUP(A1059,SOURCE!B:S,15,0))&gt;=0,REPT(" ",lookups!$N$2-LEN(VLOOKUP(A1059,SOURCE!B:S,15,0))),"")&amp;
TEXT(A1059,"???0")&amp;IF(VLOOKUP(A1059,SOURCE!B:S,16,0)="","","   "&amp;VLOOKUP(A1059,SOURCE!B:S,16,0)
))))
)</f>
        <v>#define ITM_SUP_R                   1035</v>
      </c>
    </row>
    <row r="1060" customFormat="false" ht="15.75" hidden="false" customHeight="false" outlineLevel="0" collapsed="false">
      <c r="A1060" s="0" t="n">
        <f aca="false">C1059</f>
        <v>1036</v>
      </c>
      <c r="B1060" s="0" t="str">
        <f aca="false">VLOOKUP(A1060,SOURCE!B:S,15,0)</f>
        <v>ITM_SUP_S</v>
      </c>
      <c r="C1060" s="0" t="n">
        <f aca="false">IF(
ISNUMBER(INDEX(SOURCE!B:B,MATCH(A1060,SOURCE!B:B,0)+1)),
  VALUE(INDEX(SOURCE!B:B,MATCH(A1060,SOURCE!B:B,0)+1)),
  "")</f>
        <v>1037</v>
      </c>
      <c r="D1060" s="265" t="str">
        <f aca="false">IF(A1060&lt;&gt;INT(A1060),B1060,
IF(A1060&lt;0,VLOOKUP(A1060,lookups!A$1:B$25,2,0),
IF(ISNA(B1060),"",
IF(OR(ISBLANK(A1060),ISNA(B1060),B1060=0),
"",
"#define "&amp;
VLOOKUP(A1060,SOURCE!B:S,15,0)&amp;IF(lookups!$N$2-LEN(VLOOKUP(A1060,SOURCE!B:S,15,0))&gt;=0,REPT(" ",lookups!$N$2-LEN(VLOOKUP(A1060,SOURCE!B:S,15,0))),"")&amp;
TEXT(A1060,"???0")&amp;IF(VLOOKUP(A1060,SOURCE!B:S,16,0)="","","   "&amp;VLOOKUP(A1060,SOURCE!B:S,16,0)
))))
)</f>
        <v>#define ITM_SUP_S                   1036</v>
      </c>
    </row>
    <row r="1061" customFormat="false" ht="15.75" hidden="false" customHeight="false" outlineLevel="0" collapsed="false">
      <c r="A1061" s="0" t="n">
        <f aca="false">C1060</f>
        <v>1037</v>
      </c>
      <c r="B1061" s="0" t="str">
        <f aca="false">VLOOKUP(A1061,SOURCE!B:S,15,0)</f>
        <v>ITM_SUP_T</v>
      </c>
      <c r="C1061" s="0" t="n">
        <f aca="false">IF(
ISNUMBER(INDEX(SOURCE!B:B,MATCH(A1061,SOURCE!B:B,0)+1)),
  VALUE(INDEX(SOURCE!B:B,MATCH(A1061,SOURCE!B:B,0)+1)),
  "")</f>
        <v>1038</v>
      </c>
      <c r="D1061" s="265" t="str">
        <f aca="false">IF(A1061&lt;&gt;INT(A1061),B1061,
IF(A1061&lt;0,VLOOKUP(A1061,lookups!A$1:B$25,2,0),
IF(ISNA(B1061),"",
IF(OR(ISBLANK(A1061),ISNA(B1061),B1061=0),
"",
"#define "&amp;
VLOOKUP(A1061,SOURCE!B:S,15,0)&amp;IF(lookups!$N$2-LEN(VLOOKUP(A1061,SOURCE!B:S,15,0))&gt;=0,REPT(" ",lookups!$N$2-LEN(VLOOKUP(A1061,SOURCE!B:S,15,0))),"")&amp;
TEXT(A1061,"???0")&amp;IF(VLOOKUP(A1061,SOURCE!B:S,16,0)="","","   "&amp;VLOOKUP(A1061,SOURCE!B:S,16,0)
))))
)</f>
        <v>#define ITM_SUP_T                   1037</v>
      </c>
    </row>
    <row r="1062" customFormat="false" ht="15.75" hidden="false" customHeight="false" outlineLevel="0" collapsed="false">
      <c r="A1062" s="0" t="n">
        <f aca="false">C1061</f>
        <v>1038</v>
      </c>
      <c r="B1062" s="0" t="str">
        <f aca="false">VLOOKUP(A1062,SOURCE!B:S,15,0)</f>
        <v>ITM_SUP_U</v>
      </c>
      <c r="C1062" s="0" t="n">
        <f aca="false">IF(
ISNUMBER(INDEX(SOURCE!B:B,MATCH(A1062,SOURCE!B:B,0)+1)),
  VALUE(INDEX(SOURCE!B:B,MATCH(A1062,SOURCE!B:B,0)+1)),
  "")</f>
        <v>1039</v>
      </c>
      <c r="D1062" s="265" t="str">
        <f aca="false">IF(A1062&lt;&gt;INT(A1062),B1062,
IF(A1062&lt;0,VLOOKUP(A1062,lookups!A$1:B$25,2,0),
IF(ISNA(B1062),"",
IF(OR(ISBLANK(A1062),ISNA(B1062),B1062=0),
"",
"#define "&amp;
VLOOKUP(A1062,SOURCE!B:S,15,0)&amp;IF(lookups!$N$2-LEN(VLOOKUP(A1062,SOURCE!B:S,15,0))&gt;=0,REPT(" ",lookups!$N$2-LEN(VLOOKUP(A1062,SOURCE!B:S,15,0))),"")&amp;
TEXT(A1062,"???0")&amp;IF(VLOOKUP(A1062,SOURCE!B:S,16,0)="","","   "&amp;VLOOKUP(A1062,SOURCE!B:S,16,0)
))))
)</f>
        <v>#define ITM_SUP_U                   1038</v>
      </c>
    </row>
    <row r="1063" customFormat="false" ht="15.75" hidden="false" customHeight="false" outlineLevel="0" collapsed="false">
      <c r="A1063" s="0" t="n">
        <f aca="false">C1062</f>
        <v>1039</v>
      </c>
      <c r="B1063" s="0" t="str">
        <f aca="false">VLOOKUP(A1063,SOURCE!B:S,15,0)</f>
        <v>ITM_SUP_V</v>
      </c>
      <c r="C1063" s="0" t="n">
        <f aca="false">IF(
ISNUMBER(INDEX(SOURCE!B:B,MATCH(A1063,SOURCE!B:B,0)+1)),
  VALUE(INDEX(SOURCE!B:B,MATCH(A1063,SOURCE!B:B,0)+1)),
  "")</f>
        <v>1040</v>
      </c>
      <c r="D1063" s="265" t="str">
        <f aca="false">IF(A1063&lt;&gt;INT(A1063),B1063,
IF(A1063&lt;0,VLOOKUP(A1063,lookups!A$1:B$25,2,0),
IF(ISNA(B1063),"",
IF(OR(ISBLANK(A1063),ISNA(B1063),B1063=0),
"",
"#define "&amp;
VLOOKUP(A1063,SOURCE!B:S,15,0)&amp;IF(lookups!$N$2-LEN(VLOOKUP(A1063,SOURCE!B:S,15,0))&gt;=0,REPT(" ",lookups!$N$2-LEN(VLOOKUP(A1063,SOURCE!B:S,15,0))),"")&amp;
TEXT(A1063,"???0")&amp;IF(VLOOKUP(A1063,SOURCE!B:S,16,0)="","","   "&amp;VLOOKUP(A1063,SOURCE!B:S,16,0)
))))
)</f>
        <v>#define ITM_SUP_V                   1039</v>
      </c>
    </row>
    <row r="1064" customFormat="false" ht="15.75" hidden="false" customHeight="false" outlineLevel="0" collapsed="false">
      <c r="A1064" s="0" t="n">
        <f aca="false">C1063</f>
        <v>1040</v>
      </c>
      <c r="B1064" s="0" t="str">
        <f aca="false">VLOOKUP(A1064,SOURCE!B:S,15,0)</f>
        <v>ITM_SUP_W</v>
      </c>
      <c r="C1064" s="0" t="n">
        <f aca="false">IF(
ISNUMBER(INDEX(SOURCE!B:B,MATCH(A1064,SOURCE!B:B,0)+1)),
  VALUE(INDEX(SOURCE!B:B,MATCH(A1064,SOURCE!B:B,0)+1)),
  "")</f>
        <v>1041</v>
      </c>
      <c r="D1064" s="265" t="str">
        <f aca="false">IF(A1064&lt;&gt;INT(A1064),B1064,
IF(A1064&lt;0,VLOOKUP(A1064,lookups!A$1:B$25,2,0),
IF(ISNA(B1064),"",
IF(OR(ISBLANK(A1064),ISNA(B1064),B1064=0),
"",
"#define "&amp;
VLOOKUP(A1064,SOURCE!B:S,15,0)&amp;IF(lookups!$N$2-LEN(VLOOKUP(A1064,SOURCE!B:S,15,0))&gt;=0,REPT(" ",lookups!$N$2-LEN(VLOOKUP(A1064,SOURCE!B:S,15,0))),"")&amp;
TEXT(A1064,"???0")&amp;IF(VLOOKUP(A1064,SOURCE!B:S,16,0)="","","   "&amp;VLOOKUP(A1064,SOURCE!B:S,16,0)
))))
)</f>
        <v>#define ITM_SUP_W                   1040</v>
      </c>
    </row>
    <row r="1065" customFormat="false" ht="15.75" hidden="false" customHeight="false" outlineLevel="0" collapsed="false">
      <c r="A1065" s="0" t="n">
        <f aca="false">C1064</f>
        <v>1041</v>
      </c>
      <c r="B1065" s="0" t="str">
        <f aca="false">VLOOKUP(A1065,SOURCE!B:S,15,0)</f>
        <v>ITM_SUP_X</v>
      </c>
      <c r="C1065" s="0" t="n">
        <f aca="false">IF(
ISNUMBER(INDEX(SOURCE!B:B,MATCH(A1065,SOURCE!B:B,0)+1)),
  VALUE(INDEX(SOURCE!B:B,MATCH(A1065,SOURCE!B:B,0)+1)),
  "")</f>
        <v>1042</v>
      </c>
      <c r="D1065" s="265" t="str">
        <f aca="false">IF(A1065&lt;&gt;INT(A1065),B1065,
IF(A1065&lt;0,VLOOKUP(A1065,lookups!A$1:B$25,2,0),
IF(ISNA(B1065),"",
IF(OR(ISBLANK(A1065),ISNA(B1065),B1065=0),
"",
"#define "&amp;
VLOOKUP(A1065,SOURCE!B:S,15,0)&amp;IF(lookups!$N$2-LEN(VLOOKUP(A1065,SOURCE!B:S,15,0))&gt;=0,REPT(" ",lookups!$N$2-LEN(VLOOKUP(A1065,SOURCE!B:S,15,0))),"")&amp;
TEXT(A1065,"???0")&amp;IF(VLOOKUP(A1065,SOURCE!B:S,16,0)="","","   "&amp;VLOOKUP(A1065,SOURCE!B:S,16,0)
))))
)</f>
        <v>#define ITM_SUP_X                   1041</v>
      </c>
    </row>
    <row r="1066" customFormat="false" ht="15.75" hidden="false" customHeight="false" outlineLevel="0" collapsed="false">
      <c r="A1066" s="0" t="n">
        <f aca="false">C1065</f>
        <v>1042</v>
      </c>
      <c r="B1066" s="0" t="str">
        <f aca="false">VLOOKUP(A1066,SOURCE!B:S,15,0)</f>
        <v>ITM_SUP_Y</v>
      </c>
      <c r="C1066" s="0" t="n">
        <f aca="false">IF(
ISNUMBER(INDEX(SOURCE!B:B,MATCH(A1066,SOURCE!B:B,0)+1)),
  VALUE(INDEX(SOURCE!B:B,MATCH(A1066,SOURCE!B:B,0)+1)),
  "")</f>
        <v>1043</v>
      </c>
      <c r="D1066" s="265" t="str">
        <f aca="false">IF(A1066&lt;&gt;INT(A1066),B1066,
IF(A1066&lt;0,VLOOKUP(A1066,lookups!A$1:B$25,2,0),
IF(ISNA(B1066),"",
IF(OR(ISBLANK(A1066),ISNA(B1066),B1066=0),
"",
"#define "&amp;
VLOOKUP(A1066,SOURCE!B:S,15,0)&amp;IF(lookups!$N$2-LEN(VLOOKUP(A1066,SOURCE!B:S,15,0))&gt;=0,REPT(" ",lookups!$N$2-LEN(VLOOKUP(A1066,SOURCE!B:S,15,0))),"")&amp;
TEXT(A1066,"???0")&amp;IF(VLOOKUP(A1066,SOURCE!B:S,16,0)="","","   "&amp;VLOOKUP(A1066,SOURCE!B:S,16,0)
))))
)</f>
        <v>#define ITM_SUP_Y                   1042</v>
      </c>
    </row>
    <row r="1067" customFormat="false" ht="15.75" hidden="false" customHeight="false" outlineLevel="0" collapsed="false">
      <c r="A1067" s="0" t="n">
        <f aca="false">C1066</f>
        <v>1043</v>
      </c>
      <c r="B1067" s="0" t="str">
        <f aca="false">VLOOKUP(A1067,SOURCE!B:S,15,0)</f>
        <v>ITM_SUP_Z</v>
      </c>
      <c r="C1067" s="0" t="n">
        <f aca="false">IF(
ISNUMBER(INDEX(SOURCE!B:B,MATCH(A1067,SOURCE!B:B,0)+1)),
  VALUE(INDEX(SOURCE!B:B,MATCH(A1067,SOURCE!B:B,0)+1)),
  "")</f>
        <v>1044</v>
      </c>
      <c r="D1067" s="265" t="str">
        <f aca="false">IF(A1067&lt;&gt;INT(A1067),B1067,
IF(A1067&lt;0,VLOOKUP(A1067,lookups!A$1:B$25,2,0),
IF(ISNA(B1067),"",
IF(OR(ISBLANK(A1067),ISNA(B1067),B1067=0),
"",
"#define "&amp;
VLOOKUP(A1067,SOURCE!B:S,15,0)&amp;IF(lookups!$N$2-LEN(VLOOKUP(A1067,SOURCE!B:S,15,0))&gt;=0,REPT(" ",lookups!$N$2-LEN(VLOOKUP(A1067,SOURCE!B:S,15,0))),"")&amp;
TEXT(A1067,"???0")&amp;IF(VLOOKUP(A1067,SOURCE!B:S,16,0)="","","   "&amp;VLOOKUP(A1067,SOURCE!B:S,16,0)
))))
)</f>
        <v>#define ITM_SUP_Z                   1043</v>
      </c>
    </row>
    <row r="1068" customFormat="false" ht="15.75" hidden="false" customHeight="false" outlineLevel="0" collapsed="false">
      <c r="A1068" s="0" t="n">
        <f aca="false">C1067</f>
        <v>1044</v>
      </c>
      <c r="B1068" s="0" t="str">
        <f aca="false">VLOOKUP(A1068,SOURCE!B:S,15,0)</f>
        <v>ITM_SUP_a</v>
      </c>
      <c r="C1068" s="0" t="n">
        <f aca="false">IF(
ISNUMBER(INDEX(SOURCE!B:B,MATCH(A1068,SOURCE!B:B,0)+1)),
  VALUE(INDEX(SOURCE!B:B,MATCH(A1068,SOURCE!B:B,0)+1)),
  "")</f>
        <v>1045</v>
      </c>
      <c r="D1068" s="265" t="str">
        <f aca="false">IF(A1068&lt;&gt;INT(A1068),B1068,
IF(A1068&lt;0,VLOOKUP(A1068,lookups!A$1:B$25,2,0),
IF(ISNA(B1068),"",
IF(OR(ISBLANK(A1068),ISNA(B1068),B1068=0),
"",
"#define "&amp;
VLOOKUP(A1068,SOURCE!B:S,15,0)&amp;IF(lookups!$N$2-LEN(VLOOKUP(A1068,SOURCE!B:S,15,0))&gt;=0,REPT(" ",lookups!$N$2-LEN(VLOOKUP(A1068,SOURCE!B:S,15,0))),"")&amp;
TEXT(A1068,"???0")&amp;IF(VLOOKUP(A1068,SOURCE!B:S,16,0)="","","   "&amp;VLOOKUP(A1068,SOURCE!B:S,16,0)
))))
)</f>
        <v>#define ITM_SUP_a                   1044</v>
      </c>
    </row>
    <row r="1069" customFormat="false" ht="15.75" hidden="false" customHeight="false" outlineLevel="0" collapsed="false">
      <c r="A1069" s="0" t="n">
        <f aca="false">C1068</f>
        <v>1045</v>
      </c>
      <c r="B1069" s="0" t="str">
        <f aca="false">VLOOKUP(A1069,SOURCE!B:S,15,0)</f>
        <v>ITM_SUP_b</v>
      </c>
      <c r="C1069" s="0" t="n">
        <f aca="false">IF(
ISNUMBER(INDEX(SOURCE!B:B,MATCH(A1069,SOURCE!B:B,0)+1)),
  VALUE(INDEX(SOURCE!B:B,MATCH(A1069,SOURCE!B:B,0)+1)),
  "")</f>
        <v>1046</v>
      </c>
      <c r="D1069" s="265" t="str">
        <f aca="false">IF(A1069&lt;&gt;INT(A1069),B1069,
IF(A1069&lt;0,VLOOKUP(A1069,lookups!A$1:B$25,2,0),
IF(ISNA(B1069),"",
IF(OR(ISBLANK(A1069),ISNA(B1069),B1069=0),
"",
"#define "&amp;
VLOOKUP(A1069,SOURCE!B:S,15,0)&amp;IF(lookups!$N$2-LEN(VLOOKUP(A1069,SOURCE!B:S,15,0))&gt;=0,REPT(" ",lookups!$N$2-LEN(VLOOKUP(A1069,SOURCE!B:S,15,0))),"")&amp;
TEXT(A1069,"???0")&amp;IF(VLOOKUP(A1069,SOURCE!B:S,16,0)="","","   "&amp;VLOOKUP(A1069,SOURCE!B:S,16,0)
))))
)</f>
        <v>#define ITM_SUP_b                   1045</v>
      </c>
    </row>
    <row r="1070" customFormat="false" ht="15.75" hidden="false" customHeight="false" outlineLevel="0" collapsed="false">
      <c r="A1070" s="0" t="n">
        <f aca="false">C1069</f>
        <v>1046</v>
      </c>
      <c r="B1070" s="0" t="str">
        <f aca="false">VLOOKUP(A1070,SOURCE!B:S,15,0)</f>
        <v>ITM_SUP_c</v>
      </c>
      <c r="C1070" s="0" t="n">
        <f aca="false">IF(
ISNUMBER(INDEX(SOURCE!B:B,MATCH(A1070,SOURCE!B:B,0)+1)),
  VALUE(INDEX(SOURCE!B:B,MATCH(A1070,SOURCE!B:B,0)+1)),
  "")</f>
        <v>1047</v>
      </c>
      <c r="D1070" s="265" t="str">
        <f aca="false">IF(A1070&lt;&gt;INT(A1070),B1070,
IF(A1070&lt;0,VLOOKUP(A1070,lookups!A$1:B$25,2,0),
IF(ISNA(B1070),"",
IF(OR(ISBLANK(A1070),ISNA(B1070),B1070=0),
"",
"#define "&amp;
VLOOKUP(A1070,SOURCE!B:S,15,0)&amp;IF(lookups!$N$2-LEN(VLOOKUP(A1070,SOURCE!B:S,15,0))&gt;=0,REPT(" ",lookups!$N$2-LEN(VLOOKUP(A1070,SOURCE!B:S,15,0))),"")&amp;
TEXT(A1070,"???0")&amp;IF(VLOOKUP(A1070,SOURCE!B:S,16,0)="","","   "&amp;VLOOKUP(A1070,SOURCE!B:S,16,0)
))))
)</f>
        <v>#define ITM_SUP_c                   1046</v>
      </c>
    </row>
    <row r="1071" customFormat="false" ht="15.75" hidden="false" customHeight="false" outlineLevel="0" collapsed="false">
      <c r="A1071" s="0" t="n">
        <f aca="false">C1070</f>
        <v>1047</v>
      </c>
      <c r="B1071" s="0" t="str">
        <f aca="false">VLOOKUP(A1071,SOURCE!B:S,15,0)</f>
        <v>ITM_SUP_d</v>
      </c>
      <c r="C1071" s="0" t="n">
        <f aca="false">IF(
ISNUMBER(INDEX(SOURCE!B:B,MATCH(A1071,SOURCE!B:B,0)+1)),
  VALUE(INDEX(SOURCE!B:B,MATCH(A1071,SOURCE!B:B,0)+1)),
  "")</f>
        <v>1048</v>
      </c>
      <c r="D1071" s="265" t="str">
        <f aca="false">IF(A1071&lt;&gt;INT(A1071),B1071,
IF(A1071&lt;0,VLOOKUP(A1071,lookups!A$1:B$25,2,0),
IF(ISNA(B1071),"",
IF(OR(ISBLANK(A1071),ISNA(B1071),B1071=0),
"",
"#define "&amp;
VLOOKUP(A1071,SOURCE!B:S,15,0)&amp;IF(lookups!$N$2-LEN(VLOOKUP(A1071,SOURCE!B:S,15,0))&gt;=0,REPT(" ",lookups!$N$2-LEN(VLOOKUP(A1071,SOURCE!B:S,15,0))),"")&amp;
TEXT(A1071,"???0")&amp;IF(VLOOKUP(A1071,SOURCE!B:S,16,0)="","","   "&amp;VLOOKUP(A1071,SOURCE!B:S,16,0)
))))
)</f>
        <v>#define ITM_SUP_d                   1047</v>
      </c>
    </row>
    <row r="1072" customFormat="false" ht="15.75" hidden="false" customHeight="false" outlineLevel="0" collapsed="false">
      <c r="A1072" s="0" t="n">
        <f aca="false">C1071</f>
        <v>1048</v>
      </c>
      <c r="B1072" s="0" t="str">
        <f aca="false">VLOOKUP(A1072,SOURCE!B:S,15,0)</f>
        <v>ITM_SUP_e</v>
      </c>
      <c r="C1072" s="0" t="n">
        <f aca="false">IF(
ISNUMBER(INDEX(SOURCE!B:B,MATCH(A1072,SOURCE!B:B,0)+1)),
  VALUE(INDEX(SOURCE!B:B,MATCH(A1072,SOURCE!B:B,0)+1)),
  "")</f>
        <v>1049</v>
      </c>
      <c r="D1072" s="265" t="str">
        <f aca="false">IF(A1072&lt;&gt;INT(A1072),B1072,
IF(A1072&lt;0,VLOOKUP(A1072,lookups!A$1:B$25,2,0),
IF(ISNA(B1072),"",
IF(OR(ISBLANK(A1072),ISNA(B1072),B1072=0),
"",
"#define "&amp;
VLOOKUP(A1072,SOURCE!B:S,15,0)&amp;IF(lookups!$N$2-LEN(VLOOKUP(A1072,SOURCE!B:S,15,0))&gt;=0,REPT(" ",lookups!$N$2-LEN(VLOOKUP(A1072,SOURCE!B:S,15,0))),"")&amp;
TEXT(A1072,"???0")&amp;IF(VLOOKUP(A1072,SOURCE!B:S,16,0)="","","   "&amp;VLOOKUP(A1072,SOURCE!B:S,16,0)
))))
)</f>
        <v>#define ITM_SUP_e                   1048</v>
      </c>
    </row>
    <row r="1073" customFormat="false" ht="15.75" hidden="false" customHeight="false" outlineLevel="0" collapsed="false">
      <c r="A1073" s="0" t="n">
        <f aca="false">C1072</f>
        <v>1049</v>
      </c>
      <c r="B1073" s="0" t="str">
        <f aca="false">VLOOKUP(A1073,SOURCE!B:S,15,0)</f>
        <v>ITM_SUP_f</v>
      </c>
      <c r="C1073" s="0" t="n">
        <f aca="false">IF(
ISNUMBER(INDEX(SOURCE!B:B,MATCH(A1073,SOURCE!B:B,0)+1)),
  VALUE(INDEX(SOURCE!B:B,MATCH(A1073,SOURCE!B:B,0)+1)),
  "")</f>
        <v>1050</v>
      </c>
      <c r="D1073" s="265" t="str">
        <f aca="false">IF(A1073&lt;&gt;INT(A1073),B1073,
IF(A1073&lt;0,VLOOKUP(A1073,lookups!A$1:B$25,2,0),
IF(ISNA(B1073),"",
IF(OR(ISBLANK(A1073),ISNA(B1073),B1073=0),
"",
"#define "&amp;
VLOOKUP(A1073,SOURCE!B:S,15,0)&amp;IF(lookups!$N$2-LEN(VLOOKUP(A1073,SOURCE!B:S,15,0))&gt;=0,REPT(" ",lookups!$N$2-LEN(VLOOKUP(A1073,SOURCE!B:S,15,0))),"")&amp;
TEXT(A1073,"???0")&amp;IF(VLOOKUP(A1073,SOURCE!B:S,16,0)="","","   "&amp;VLOOKUP(A1073,SOURCE!B:S,16,0)
))))
)</f>
        <v>#define ITM_SUP_f                   1049</v>
      </c>
    </row>
    <row r="1074" customFormat="false" ht="15.75" hidden="false" customHeight="false" outlineLevel="0" collapsed="false">
      <c r="A1074" s="0" t="n">
        <f aca="false">C1073</f>
        <v>1050</v>
      </c>
      <c r="B1074" s="0" t="str">
        <f aca="false">VLOOKUP(A1074,SOURCE!B:S,15,0)</f>
        <v>ITM_SUP_g</v>
      </c>
      <c r="C1074" s="0" t="n">
        <f aca="false">IF(
ISNUMBER(INDEX(SOURCE!B:B,MATCH(A1074,SOURCE!B:B,0)+1)),
  VALUE(INDEX(SOURCE!B:B,MATCH(A1074,SOURCE!B:B,0)+1)),
  "")</f>
        <v>1051</v>
      </c>
      <c r="D1074" s="265" t="str">
        <f aca="false">IF(A1074&lt;&gt;INT(A1074),B1074,
IF(A1074&lt;0,VLOOKUP(A1074,lookups!A$1:B$25,2,0),
IF(ISNA(B1074),"",
IF(OR(ISBLANK(A1074),ISNA(B1074),B1074=0),
"",
"#define "&amp;
VLOOKUP(A1074,SOURCE!B:S,15,0)&amp;IF(lookups!$N$2-LEN(VLOOKUP(A1074,SOURCE!B:S,15,0))&gt;=0,REPT(" ",lookups!$N$2-LEN(VLOOKUP(A1074,SOURCE!B:S,15,0))),"")&amp;
TEXT(A1074,"???0")&amp;IF(VLOOKUP(A1074,SOURCE!B:S,16,0)="","","   "&amp;VLOOKUP(A1074,SOURCE!B:S,16,0)
))))
)</f>
        <v>#define ITM_SUP_g                   1050</v>
      </c>
    </row>
    <row r="1075" customFormat="false" ht="15.75" hidden="false" customHeight="false" outlineLevel="0" collapsed="false">
      <c r="A1075" s="0" t="n">
        <f aca="false">C1074</f>
        <v>1051</v>
      </c>
      <c r="B1075" s="0" t="str">
        <f aca="false">VLOOKUP(A1075,SOURCE!B:S,15,0)</f>
        <v>ITM_SUP_h</v>
      </c>
      <c r="C1075" s="0" t="n">
        <f aca="false">IF(
ISNUMBER(INDEX(SOURCE!B:B,MATCH(A1075,SOURCE!B:B,0)+1)),
  VALUE(INDEX(SOURCE!B:B,MATCH(A1075,SOURCE!B:B,0)+1)),
  "")</f>
        <v>1052</v>
      </c>
      <c r="D1075" s="265" t="str">
        <f aca="false">IF(A1075&lt;&gt;INT(A1075),B1075,
IF(A1075&lt;0,VLOOKUP(A1075,lookups!A$1:B$25,2,0),
IF(ISNA(B1075),"",
IF(OR(ISBLANK(A1075),ISNA(B1075),B1075=0),
"",
"#define "&amp;
VLOOKUP(A1075,SOURCE!B:S,15,0)&amp;IF(lookups!$N$2-LEN(VLOOKUP(A1075,SOURCE!B:S,15,0))&gt;=0,REPT(" ",lookups!$N$2-LEN(VLOOKUP(A1075,SOURCE!B:S,15,0))),"")&amp;
TEXT(A1075,"???0")&amp;IF(VLOOKUP(A1075,SOURCE!B:S,16,0)="","","   "&amp;VLOOKUP(A1075,SOURCE!B:S,16,0)
))))
)</f>
        <v>#define ITM_SUP_h                   1051</v>
      </c>
    </row>
    <row r="1076" customFormat="false" ht="15.75" hidden="false" customHeight="false" outlineLevel="0" collapsed="false">
      <c r="A1076" s="0" t="n">
        <f aca="false">C1075</f>
        <v>1052</v>
      </c>
      <c r="B1076" s="0" t="str">
        <f aca="false">VLOOKUP(A1076,SOURCE!B:S,15,0)</f>
        <v>ITM_SUP_i</v>
      </c>
      <c r="C1076" s="0" t="n">
        <f aca="false">IF(
ISNUMBER(INDEX(SOURCE!B:B,MATCH(A1076,SOURCE!B:B,0)+1)),
  VALUE(INDEX(SOURCE!B:B,MATCH(A1076,SOURCE!B:B,0)+1)),
  "")</f>
        <v>1053</v>
      </c>
      <c r="D1076" s="265" t="str">
        <f aca="false">IF(A1076&lt;&gt;INT(A1076),B1076,
IF(A1076&lt;0,VLOOKUP(A1076,lookups!A$1:B$25,2,0),
IF(ISNA(B1076),"",
IF(OR(ISBLANK(A1076),ISNA(B1076),B1076=0),
"",
"#define "&amp;
VLOOKUP(A1076,SOURCE!B:S,15,0)&amp;IF(lookups!$N$2-LEN(VLOOKUP(A1076,SOURCE!B:S,15,0))&gt;=0,REPT(" ",lookups!$N$2-LEN(VLOOKUP(A1076,SOURCE!B:S,15,0))),"")&amp;
TEXT(A1076,"???0")&amp;IF(VLOOKUP(A1076,SOURCE!B:S,16,0)="","","   "&amp;VLOOKUP(A1076,SOURCE!B:S,16,0)
))))
)</f>
        <v>#define ITM_SUP_i                   1052</v>
      </c>
    </row>
    <row r="1077" customFormat="false" ht="15.75" hidden="false" customHeight="false" outlineLevel="0" collapsed="false">
      <c r="A1077" s="0" t="n">
        <f aca="false">C1076</f>
        <v>1053</v>
      </c>
      <c r="B1077" s="0" t="str">
        <f aca="false">VLOOKUP(A1077,SOURCE!B:S,15,0)</f>
        <v>ITM_SUP_j</v>
      </c>
      <c r="C1077" s="0" t="n">
        <f aca="false">IF(
ISNUMBER(INDEX(SOURCE!B:B,MATCH(A1077,SOURCE!B:B,0)+1)),
  VALUE(INDEX(SOURCE!B:B,MATCH(A1077,SOURCE!B:B,0)+1)),
  "")</f>
        <v>1054</v>
      </c>
      <c r="D1077" s="265" t="str">
        <f aca="false">IF(A1077&lt;&gt;INT(A1077),B1077,
IF(A1077&lt;0,VLOOKUP(A1077,lookups!A$1:B$25,2,0),
IF(ISNA(B1077),"",
IF(OR(ISBLANK(A1077),ISNA(B1077),B1077=0),
"",
"#define "&amp;
VLOOKUP(A1077,SOURCE!B:S,15,0)&amp;IF(lookups!$N$2-LEN(VLOOKUP(A1077,SOURCE!B:S,15,0))&gt;=0,REPT(" ",lookups!$N$2-LEN(VLOOKUP(A1077,SOURCE!B:S,15,0))),"")&amp;
TEXT(A1077,"???0")&amp;IF(VLOOKUP(A1077,SOURCE!B:S,16,0)="","","   "&amp;VLOOKUP(A1077,SOURCE!B:S,16,0)
))))
)</f>
        <v>#define ITM_SUP_j                   1053</v>
      </c>
    </row>
    <row r="1078" customFormat="false" ht="15.75" hidden="false" customHeight="false" outlineLevel="0" collapsed="false">
      <c r="A1078" s="0" t="n">
        <f aca="false">C1077</f>
        <v>1054</v>
      </c>
      <c r="B1078" s="0" t="str">
        <f aca="false">VLOOKUP(A1078,SOURCE!B:S,15,0)</f>
        <v>ITM_SUP_k</v>
      </c>
      <c r="C1078" s="0" t="n">
        <f aca="false">IF(
ISNUMBER(INDEX(SOURCE!B:B,MATCH(A1078,SOURCE!B:B,0)+1)),
  VALUE(INDEX(SOURCE!B:B,MATCH(A1078,SOURCE!B:B,0)+1)),
  "")</f>
        <v>1055</v>
      </c>
      <c r="D1078" s="265" t="str">
        <f aca="false">IF(A1078&lt;&gt;INT(A1078),B1078,
IF(A1078&lt;0,VLOOKUP(A1078,lookups!A$1:B$25,2,0),
IF(ISNA(B1078),"",
IF(OR(ISBLANK(A1078),ISNA(B1078),B1078=0),
"",
"#define "&amp;
VLOOKUP(A1078,SOURCE!B:S,15,0)&amp;IF(lookups!$N$2-LEN(VLOOKUP(A1078,SOURCE!B:S,15,0))&gt;=0,REPT(" ",lookups!$N$2-LEN(VLOOKUP(A1078,SOURCE!B:S,15,0))),"")&amp;
TEXT(A1078,"???0")&amp;IF(VLOOKUP(A1078,SOURCE!B:S,16,0)="","","   "&amp;VLOOKUP(A1078,SOURCE!B:S,16,0)
))))
)</f>
        <v>#define ITM_SUP_k                   1054</v>
      </c>
    </row>
    <row r="1079" customFormat="false" ht="15.75" hidden="false" customHeight="false" outlineLevel="0" collapsed="false">
      <c r="A1079" s="0" t="n">
        <f aca="false">C1078</f>
        <v>1055</v>
      </c>
      <c r="B1079" s="0" t="str">
        <f aca="false">VLOOKUP(A1079,SOURCE!B:S,15,0)</f>
        <v>ITM_SUP_l</v>
      </c>
      <c r="C1079" s="0" t="n">
        <f aca="false">IF(
ISNUMBER(INDEX(SOURCE!B:B,MATCH(A1079,SOURCE!B:B,0)+1)),
  VALUE(INDEX(SOURCE!B:B,MATCH(A1079,SOURCE!B:B,0)+1)),
  "")</f>
        <v>1056</v>
      </c>
      <c r="D1079" s="265" t="str">
        <f aca="false">IF(A1079&lt;&gt;INT(A1079),B1079,
IF(A1079&lt;0,VLOOKUP(A1079,lookups!A$1:B$25,2,0),
IF(ISNA(B1079),"",
IF(OR(ISBLANK(A1079),ISNA(B1079),B1079=0),
"",
"#define "&amp;
VLOOKUP(A1079,SOURCE!B:S,15,0)&amp;IF(lookups!$N$2-LEN(VLOOKUP(A1079,SOURCE!B:S,15,0))&gt;=0,REPT(" ",lookups!$N$2-LEN(VLOOKUP(A1079,SOURCE!B:S,15,0))),"")&amp;
TEXT(A1079,"???0")&amp;IF(VLOOKUP(A1079,SOURCE!B:S,16,0)="","","   "&amp;VLOOKUP(A1079,SOURCE!B:S,16,0)
))))
)</f>
        <v>#define ITM_SUP_l                   1055</v>
      </c>
    </row>
    <row r="1080" customFormat="false" ht="15.75" hidden="false" customHeight="false" outlineLevel="0" collapsed="false">
      <c r="A1080" s="0" t="n">
        <f aca="false">C1079</f>
        <v>1056</v>
      </c>
      <c r="B1080" s="0" t="str">
        <f aca="false">VLOOKUP(A1080,SOURCE!B:S,15,0)</f>
        <v>ITM_SUP_m</v>
      </c>
      <c r="C1080" s="0" t="n">
        <f aca="false">IF(
ISNUMBER(INDEX(SOURCE!B:B,MATCH(A1080,SOURCE!B:B,0)+1)),
  VALUE(INDEX(SOURCE!B:B,MATCH(A1080,SOURCE!B:B,0)+1)),
  "")</f>
        <v>1057</v>
      </c>
      <c r="D1080" s="265" t="str">
        <f aca="false">IF(A1080&lt;&gt;INT(A1080),B1080,
IF(A1080&lt;0,VLOOKUP(A1080,lookups!A$1:B$25,2,0),
IF(ISNA(B1080),"",
IF(OR(ISBLANK(A1080),ISNA(B1080),B1080=0),
"",
"#define "&amp;
VLOOKUP(A1080,SOURCE!B:S,15,0)&amp;IF(lookups!$N$2-LEN(VLOOKUP(A1080,SOURCE!B:S,15,0))&gt;=0,REPT(" ",lookups!$N$2-LEN(VLOOKUP(A1080,SOURCE!B:S,15,0))),"")&amp;
TEXT(A1080,"???0")&amp;IF(VLOOKUP(A1080,SOURCE!B:S,16,0)="","","   "&amp;VLOOKUP(A1080,SOURCE!B:S,16,0)
))))
)</f>
        <v>#define ITM_SUP_m                   1056</v>
      </c>
    </row>
    <row r="1081" customFormat="false" ht="15.75" hidden="false" customHeight="false" outlineLevel="0" collapsed="false">
      <c r="A1081" s="0" t="n">
        <f aca="false">C1080</f>
        <v>1057</v>
      </c>
      <c r="B1081" s="0" t="str">
        <f aca="false">VLOOKUP(A1081,SOURCE!B:S,15,0)</f>
        <v>ITM_SUP_n</v>
      </c>
      <c r="C1081" s="0" t="n">
        <f aca="false">IF(
ISNUMBER(INDEX(SOURCE!B:B,MATCH(A1081,SOURCE!B:B,0)+1)),
  VALUE(INDEX(SOURCE!B:B,MATCH(A1081,SOURCE!B:B,0)+1)),
  "")</f>
        <v>1058</v>
      </c>
      <c r="D1081" s="265" t="str">
        <f aca="false">IF(A1081&lt;&gt;INT(A1081),B1081,
IF(A1081&lt;0,VLOOKUP(A1081,lookups!A$1:B$25,2,0),
IF(ISNA(B1081),"",
IF(OR(ISBLANK(A1081),ISNA(B1081),B1081=0),
"",
"#define "&amp;
VLOOKUP(A1081,SOURCE!B:S,15,0)&amp;IF(lookups!$N$2-LEN(VLOOKUP(A1081,SOURCE!B:S,15,0))&gt;=0,REPT(" ",lookups!$N$2-LEN(VLOOKUP(A1081,SOURCE!B:S,15,0))),"")&amp;
TEXT(A1081,"???0")&amp;IF(VLOOKUP(A1081,SOURCE!B:S,16,0)="","","   "&amp;VLOOKUP(A1081,SOURCE!B:S,16,0)
))))
)</f>
        <v>#define ITM_SUP_n                   1057</v>
      </c>
    </row>
    <row r="1082" customFormat="false" ht="15.75" hidden="false" customHeight="false" outlineLevel="0" collapsed="false">
      <c r="A1082" s="0" t="n">
        <f aca="false">C1081</f>
        <v>1058</v>
      </c>
      <c r="B1082" s="0" t="str">
        <f aca="false">VLOOKUP(A1082,SOURCE!B:S,15,0)</f>
        <v>ITM_SUP_o</v>
      </c>
      <c r="C1082" s="0" t="n">
        <f aca="false">IF(
ISNUMBER(INDEX(SOURCE!B:B,MATCH(A1082,SOURCE!B:B,0)+1)),
  VALUE(INDEX(SOURCE!B:B,MATCH(A1082,SOURCE!B:B,0)+1)),
  "")</f>
        <v>1059</v>
      </c>
      <c r="D1082" s="265" t="str">
        <f aca="false">IF(A1082&lt;&gt;INT(A1082),B1082,
IF(A1082&lt;0,VLOOKUP(A1082,lookups!A$1:B$25,2,0),
IF(ISNA(B1082),"",
IF(OR(ISBLANK(A1082),ISNA(B1082),B1082=0),
"",
"#define "&amp;
VLOOKUP(A1082,SOURCE!B:S,15,0)&amp;IF(lookups!$N$2-LEN(VLOOKUP(A1082,SOURCE!B:S,15,0))&gt;=0,REPT(" ",lookups!$N$2-LEN(VLOOKUP(A1082,SOURCE!B:S,15,0))),"")&amp;
TEXT(A1082,"???0")&amp;IF(VLOOKUP(A1082,SOURCE!B:S,16,0)="","","   "&amp;VLOOKUP(A1082,SOURCE!B:S,16,0)
))))
)</f>
        <v>#define ITM_SUP_o                   1058</v>
      </c>
    </row>
    <row r="1083" customFormat="false" ht="15.75" hidden="false" customHeight="false" outlineLevel="0" collapsed="false">
      <c r="A1083" s="0" t="n">
        <f aca="false">C1082</f>
        <v>1059</v>
      </c>
      <c r="B1083" s="0" t="str">
        <f aca="false">VLOOKUP(A1083,SOURCE!B:S,15,0)</f>
        <v>ITM_SUP_p</v>
      </c>
      <c r="C1083" s="0" t="n">
        <f aca="false">IF(
ISNUMBER(INDEX(SOURCE!B:B,MATCH(A1083,SOURCE!B:B,0)+1)),
  VALUE(INDEX(SOURCE!B:B,MATCH(A1083,SOURCE!B:B,0)+1)),
  "")</f>
        <v>1060</v>
      </c>
      <c r="D1083" s="265" t="str">
        <f aca="false">IF(A1083&lt;&gt;INT(A1083),B1083,
IF(A1083&lt;0,VLOOKUP(A1083,lookups!A$1:B$25,2,0),
IF(ISNA(B1083),"",
IF(OR(ISBLANK(A1083),ISNA(B1083),B1083=0),
"",
"#define "&amp;
VLOOKUP(A1083,SOURCE!B:S,15,0)&amp;IF(lookups!$N$2-LEN(VLOOKUP(A1083,SOURCE!B:S,15,0))&gt;=0,REPT(" ",lookups!$N$2-LEN(VLOOKUP(A1083,SOURCE!B:S,15,0))),"")&amp;
TEXT(A1083,"???0")&amp;IF(VLOOKUP(A1083,SOURCE!B:S,16,0)="","","   "&amp;VLOOKUP(A1083,SOURCE!B:S,16,0)
))))
)</f>
        <v>#define ITM_SUP_p                   1059</v>
      </c>
    </row>
    <row r="1084" customFormat="false" ht="15.75" hidden="false" customHeight="false" outlineLevel="0" collapsed="false">
      <c r="A1084" s="0" t="n">
        <f aca="false">C1083</f>
        <v>1060</v>
      </c>
      <c r="B1084" s="0" t="str">
        <f aca="false">VLOOKUP(A1084,SOURCE!B:S,15,0)</f>
        <v>ITM_SUP_q</v>
      </c>
      <c r="C1084" s="0" t="n">
        <f aca="false">IF(
ISNUMBER(INDEX(SOURCE!B:B,MATCH(A1084,SOURCE!B:B,0)+1)),
  VALUE(INDEX(SOURCE!B:B,MATCH(A1084,SOURCE!B:B,0)+1)),
  "")</f>
        <v>1061</v>
      </c>
      <c r="D1084" s="265" t="str">
        <f aca="false">IF(A1084&lt;&gt;INT(A1084),B1084,
IF(A1084&lt;0,VLOOKUP(A1084,lookups!A$1:B$25,2,0),
IF(ISNA(B1084),"",
IF(OR(ISBLANK(A1084),ISNA(B1084),B1084=0),
"",
"#define "&amp;
VLOOKUP(A1084,SOURCE!B:S,15,0)&amp;IF(lookups!$N$2-LEN(VLOOKUP(A1084,SOURCE!B:S,15,0))&gt;=0,REPT(" ",lookups!$N$2-LEN(VLOOKUP(A1084,SOURCE!B:S,15,0))),"")&amp;
TEXT(A1084,"???0")&amp;IF(VLOOKUP(A1084,SOURCE!B:S,16,0)="","","   "&amp;VLOOKUP(A1084,SOURCE!B:S,16,0)
))))
)</f>
        <v>#define ITM_SUP_q                   1060</v>
      </c>
    </row>
    <row r="1085" customFormat="false" ht="15.75" hidden="false" customHeight="false" outlineLevel="0" collapsed="false">
      <c r="A1085" s="0" t="n">
        <f aca="false">C1084</f>
        <v>1061</v>
      </c>
      <c r="B1085" s="0" t="str">
        <f aca="false">VLOOKUP(A1085,SOURCE!B:S,15,0)</f>
        <v>ITM_SUP_r</v>
      </c>
      <c r="C1085" s="0" t="n">
        <f aca="false">IF(
ISNUMBER(INDEX(SOURCE!B:B,MATCH(A1085,SOURCE!B:B,0)+1)),
  VALUE(INDEX(SOURCE!B:B,MATCH(A1085,SOURCE!B:B,0)+1)),
  "")</f>
        <v>1062</v>
      </c>
      <c r="D1085" s="265" t="str">
        <f aca="false">IF(A1085&lt;&gt;INT(A1085),B1085,
IF(A1085&lt;0,VLOOKUP(A1085,lookups!A$1:B$25,2,0),
IF(ISNA(B1085),"",
IF(OR(ISBLANK(A1085),ISNA(B1085),B1085=0),
"",
"#define "&amp;
VLOOKUP(A1085,SOURCE!B:S,15,0)&amp;IF(lookups!$N$2-LEN(VLOOKUP(A1085,SOURCE!B:S,15,0))&gt;=0,REPT(" ",lookups!$N$2-LEN(VLOOKUP(A1085,SOURCE!B:S,15,0))),"")&amp;
TEXT(A1085,"???0")&amp;IF(VLOOKUP(A1085,SOURCE!B:S,16,0)="","","   "&amp;VLOOKUP(A1085,SOURCE!B:S,16,0)
))))
)</f>
        <v>#define ITM_SUP_r                   1061</v>
      </c>
    </row>
    <row r="1086" customFormat="false" ht="15.75" hidden="false" customHeight="false" outlineLevel="0" collapsed="false">
      <c r="A1086" s="0" t="n">
        <f aca="false">C1085</f>
        <v>1062</v>
      </c>
      <c r="B1086" s="0" t="str">
        <f aca="false">VLOOKUP(A1086,SOURCE!B:S,15,0)</f>
        <v>ITM_SUP_s</v>
      </c>
      <c r="C1086" s="0" t="n">
        <f aca="false">IF(
ISNUMBER(INDEX(SOURCE!B:B,MATCH(A1086,SOURCE!B:B,0)+1)),
  VALUE(INDEX(SOURCE!B:B,MATCH(A1086,SOURCE!B:B,0)+1)),
  "")</f>
        <v>1063</v>
      </c>
      <c r="D1086" s="265" t="str">
        <f aca="false">IF(A1086&lt;&gt;INT(A1086),B1086,
IF(A1086&lt;0,VLOOKUP(A1086,lookups!A$1:B$25,2,0),
IF(ISNA(B1086),"",
IF(OR(ISBLANK(A1086),ISNA(B1086),B1086=0),
"",
"#define "&amp;
VLOOKUP(A1086,SOURCE!B:S,15,0)&amp;IF(lookups!$N$2-LEN(VLOOKUP(A1086,SOURCE!B:S,15,0))&gt;=0,REPT(" ",lookups!$N$2-LEN(VLOOKUP(A1086,SOURCE!B:S,15,0))),"")&amp;
TEXT(A1086,"???0")&amp;IF(VLOOKUP(A1086,SOURCE!B:S,16,0)="","","   "&amp;VLOOKUP(A1086,SOURCE!B:S,16,0)
))))
)</f>
        <v>#define ITM_SUP_s                   1062</v>
      </c>
    </row>
    <row r="1087" customFormat="false" ht="15.75" hidden="false" customHeight="false" outlineLevel="0" collapsed="false">
      <c r="A1087" s="0" t="n">
        <f aca="false">C1086</f>
        <v>1063</v>
      </c>
      <c r="B1087" s="0" t="str">
        <f aca="false">VLOOKUP(A1087,SOURCE!B:S,15,0)</f>
        <v>ITM_SUP_t</v>
      </c>
      <c r="C1087" s="0" t="n">
        <f aca="false">IF(
ISNUMBER(INDEX(SOURCE!B:B,MATCH(A1087,SOURCE!B:B,0)+1)),
  VALUE(INDEX(SOURCE!B:B,MATCH(A1087,SOURCE!B:B,0)+1)),
  "")</f>
        <v>1064</v>
      </c>
      <c r="D1087" s="265" t="str">
        <f aca="false">IF(A1087&lt;&gt;INT(A1087),B1087,
IF(A1087&lt;0,VLOOKUP(A1087,lookups!A$1:B$25,2,0),
IF(ISNA(B1087),"",
IF(OR(ISBLANK(A1087),ISNA(B1087),B1087=0),
"",
"#define "&amp;
VLOOKUP(A1087,SOURCE!B:S,15,0)&amp;IF(lookups!$N$2-LEN(VLOOKUP(A1087,SOURCE!B:S,15,0))&gt;=0,REPT(" ",lookups!$N$2-LEN(VLOOKUP(A1087,SOURCE!B:S,15,0))),"")&amp;
TEXT(A1087,"???0")&amp;IF(VLOOKUP(A1087,SOURCE!B:S,16,0)="","","   "&amp;VLOOKUP(A1087,SOURCE!B:S,16,0)
))))
)</f>
        <v>#define ITM_SUP_t                   1063</v>
      </c>
    </row>
    <row r="1088" customFormat="false" ht="15.75" hidden="false" customHeight="false" outlineLevel="0" collapsed="false">
      <c r="A1088" s="0" t="n">
        <f aca="false">C1087</f>
        <v>1064</v>
      </c>
      <c r="B1088" s="0" t="str">
        <f aca="false">VLOOKUP(A1088,SOURCE!B:S,15,0)</f>
        <v>ITM_SUP_u</v>
      </c>
      <c r="C1088" s="0" t="n">
        <f aca="false">IF(
ISNUMBER(INDEX(SOURCE!B:B,MATCH(A1088,SOURCE!B:B,0)+1)),
  VALUE(INDEX(SOURCE!B:B,MATCH(A1088,SOURCE!B:B,0)+1)),
  "")</f>
        <v>1065</v>
      </c>
      <c r="D1088" s="265" t="str">
        <f aca="false">IF(A1088&lt;&gt;INT(A1088),B1088,
IF(A1088&lt;0,VLOOKUP(A1088,lookups!A$1:B$25,2,0),
IF(ISNA(B1088),"",
IF(OR(ISBLANK(A1088),ISNA(B1088),B1088=0),
"",
"#define "&amp;
VLOOKUP(A1088,SOURCE!B:S,15,0)&amp;IF(lookups!$N$2-LEN(VLOOKUP(A1088,SOURCE!B:S,15,0))&gt;=0,REPT(" ",lookups!$N$2-LEN(VLOOKUP(A1088,SOURCE!B:S,15,0))),"")&amp;
TEXT(A1088,"???0")&amp;IF(VLOOKUP(A1088,SOURCE!B:S,16,0)="","","   "&amp;VLOOKUP(A1088,SOURCE!B:S,16,0)
))))
)</f>
        <v>#define ITM_SUP_u                   1064</v>
      </c>
    </row>
    <row r="1089" customFormat="false" ht="15.75" hidden="false" customHeight="false" outlineLevel="0" collapsed="false">
      <c r="A1089" s="0" t="n">
        <f aca="false">C1088</f>
        <v>1065</v>
      </c>
      <c r="B1089" s="0" t="str">
        <f aca="false">VLOOKUP(A1089,SOURCE!B:S,15,0)</f>
        <v>ITM_SUP_v</v>
      </c>
      <c r="C1089" s="0" t="n">
        <f aca="false">IF(
ISNUMBER(INDEX(SOURCE!B:B,MATCH(A1089,SOURCE!B:B,0)+1)),
  VALUE(INDEX(SOURCE!B:B,MATCH(A1089,SOURCE!B:B,0)+1)),
  "")</f>
        <v>1066</v>
      </c>
      <c r="D1089" s="265" t="str">
        <f aca="false">IF(A1089&lt;&gt;INT(A1089),B1089,
IF(A1089&lt;0,VLOOKUP(A1089,lookups!A$1:B$25,2,0),
IF(ISNA(B1089),"",
IF(OR(ISBLANK(A1089),ISNA(B1089),B1089=0),
"",
"#define "&amp;
VLOOKUP(A1089,SOURCE!B:S,15,0)&amp;IF(lookups!$N$2-LEN(VLOOKUP(A1089,SOURCE!B:S,15,0))&gt;=0,REPT(" ",lookups!$N$2-LEN(VLOOKUP(A1089,SOURCE!B:S,15,0))),"")&amp;
TEXT(A1089,"???0")&amp;IF(VLOOKUP(A1089,SOURCE!B:S,16,0)="","","   "&amp;VLOOKUP(A1089,SOURCE!B:S,16,0)
))))
)</f>
        <v>#define ITM_SUP_v                   1065</v>
      </c>
    </row>
    <row r="1090" customFormat="false" ht="15.75" hidden="false" customHeight="false" outlineLevel="0" collapsed="false">
      <c r="A1090" s="0" t="n">
        <f aca="false">C1089</f>
        <v>1066</v>
      </c>
      <c r="B1090" s="0" t="str">
        <f aca="false">VLOOKUP(A1090,SOURCE!B:S,15,0)</f>
        <v>ITM_SUP_w</v>
      </c>
      <c r="C1090" s="0" t="n">
        <f aca="false">IF(
ISNUMBER(INDEX(SOURCE!B:B,MATCH(A1090,SOURCE!B:B,0)+1)),
  VALUE(INDEX(SOURCE!B:B,MATCH(A1090,SOURCE!B:B,0)+1)),
  "")</f>
        <v>1067</v>
      </c>
      <c r="D1090" s="265" t="str">
        <f aca="false">IF(A1090&lt;&gt;INT(A1090),B1090,
IF(A1090&lt;0,VLOOKUP(A1090,lookups!A$1:B$25,2,0),
IF(ISNA(B1090),"",
IF(OR(ISBLANK(A1090),ISNA(B1090),B1090=0),
"",
"#define "&amp;
VLOOKUP(A1090,SOURCE!B:S,15,0)&amp;IF(lookups!$N$2-LEN(VLOOKUP(A1090,SOURCE!B:S,15,0))&gt;=0,REPT(" ",lookups!$N$2-LEN(VLOOKUP(A1090,SOURCE!B:S,15,0))),"")&amp;
TEXT(A1090,"???0")&amp;IF(VLOOKUP(A1090,SOURCE!B:S,16,0)="","","   "&amp;VLOOKUP(A1090,SOURCE!B:S,16,0)
))))
)</f>
        <v>#define ITM_SUP_w                   1066</v>
      </c>
    </row>
    <row r="1091" customFormat="false" ht="15.75" hidden="false" customHeight="false" outlineLevel="0" collapsed="false">
      <c r="A1091" s="0" t="n">
        <f aca="false">C1090</f>
        <v>1067</v>
      </c>
      <c r="B1091" s="0" t="str">
        <f aca="false">VLOOKUP(A1091,SOURCE!B:S,15,0)</f>
        <v>ITM_SUP_x</v>
      </c>
      <c r="C1091" s="0" t="n">
        <f aca="false">IF(
ISNUMBER(INDEX(SOURCE!B:B,MATCH(A1091,SOURCE!B:B,0)+1)),
  VALUE(INDEX(SOURCE!B:B,MATCH(A1091,SOURCE!B:B,0)+1)),
  "")</f>
        <v>1068</v>
      </c>
      <c r="D1091" s="265" t="str">
        <f aca="false">IF(A1091&lt;&gt;INT(A1091),B1091,
IF(A1091&lt;0,VLOOKUP(A1091,lookups!A$1:B$25,2,0),
IF(ISNA(B1091),"",
IF(OR(ISBLANK(A1091),ISNA(B1091),B1091=0),
"",
"#define "&amp;
VLOOKUP(A1091,SOURCE!B:S,15,0)&amp;IF(lookups!$N$2-LEN(VLOOKUP(A1091,SOURCE!B:S,15,0))&gt;=0,REPT(" ",lookups!$N$2-LEN(VLOOKUP(A1091,SOURCE!B:S,15,0))),"")&amp;
TEXT(A1091,"???0")&amp;IF(VLOOKUP(A1091,SOURCE!B:S,16,0)="","","   "&amp;VLOOKUP(A1091,SOURCE!B:S,16,0)
))))
)</f>
        <v>#define ITM_SUP_x                   1067</v>
      </c>
    </row>
    <row r="1092" customFormat="false" ht="15.75" hidden="false" customHeight="false" outlineLevel="0" collapsed="false">
      <c r="A1092" s="0" t="n">
        <f aca="false">C1091</f>
        <v>1068</v>
      </c>
      <c r="B1092" s="0" t="str">
        <f aca="false">VLOOKUP(A1092,SOURCE!B:S,15,0)</f>
        <v>ITM_SUP_y</v>
      </c>
      <c r="C1092" s="0" t="n">
        <f aca="false">IF(
ISNUMBER(INDEX(SOURCE!B:B,MATCH(A1092,SOURCE!B:B,0)+1)),
  VALUE(INDEX(SOURCE!B:B,MATCH(A1092,SOURCE!B:B,0)+1)),
  "")</f>
        <v>1069</v>
      </c>
      <c r="D1092" s="265" t="str">
        <f aca="false">IF(A1092&lt;&gt;INT(A1092),B1092,
IF(A1092&lt;0,VLOOKUP(A1092,lookups!A$1:B$25,2,0),
IF(ISNA(B1092),"",
IF(OR(ISBLANK(A1092),ISNA(B1092),B1092=0),
"",
"#define "&amp;
VLOOKUP(A1092,SOURCE!B:S,15,0)&amp;IF(lookups!$N$2-LEN(VLOOKUP(A1092,SOURCE!B:S,15,0))&gt;=0,REPT(" ",lookups!$N$2-LEN(VLOOKUP(A1092,SOURCE!B:S,15,0))),"")&amp;
TEXT(A1092,"???0")&amp;IF(VLOOKUP(A1092,SOURCE!B:S,16,0)="","","   "&amp;VLOOKUP(A1092,SOURCE!B:S,16,0)
))))
)</f>
        <v>#define ITM_SUP_y                   1068</v>
      </c>
    </row>
    <row r="1093" customFormat="false" ht="15.75" hidden="false" customHeight="false" outlineLevel="0" collapsed="false">
      <c r="A1093" s="0" t="n">
        <f aca="false">C1092</f>
        <v>1069</v>
      </c>
      <c r="B1093" s="0" t="str">
        <f aca="false">VLOOKUP(A1093,SOURCE!B:S,15,0)</f>
        <v>ITM_SUP_z</v>
      </c>
      <c r="C1093" s="0" t="n">
        <f aca="false">IF(
ISNUMBER(INDEX(SOURCE!B:B,MATCH(A1093,SOURCE!B:B,0)+1)),
  VALUE(INDEX(SOURCE!B:B,MATCH(A1093,SOURCE!B:B,0)+1)),
  "")</f>
        <v>1070</v>
      </c>
      <c r="D1093" s="265" t="str">
        <f aca="false">IF(A1093&lt;&gt;INT(A1093),B1093,
IF(A1093&lt;0,VLOOKUP(A1093,lookups!A$1:B$25,2,0),
IF(ISNA(B1093),"",
IF(OR(ISBLANK(A1093),ISNA(B1093),B1093=0),
"",
"#define "&amp;
VLOOKUP(A1093,SOURCE!B:S,15,0)&amp;IF(lookups!$N$2-LEN(VLOOKUP(A1093,SOURCE!B:S,15,0))&gt;=0,REPT(" ",lookups!$N$2-LEN(VLOOKUP(A1093,SOURCE!B:S,15,0))),"")&amp;
TEXT(A1093,"???0")&amp;IF(VLOOKUP(A1093,SOURCE!B:S,16,0)="","","   "&amp;VLOOKUP(A1093,SOURCE!B:S,16,0)
))))
)</f>
        <v>#define ITM_SUP_z                   1069</v>
      </c>
    </row>
    <row r="1094" customFormat="false" ht="15.75" hidden="false" customHeight="false" outlineLevel="0" collapsed="false">
      <c r="A1094" s="0" t="n">
        <f aca="false">C1093</f>
        <v>1070</v>
      </c>
      <c r="B1094" s="0" t="str">
        <f aca="false">VLOOKUP(A1094,SOURCE!B:S,15,0)</f>
        <v>ITM_SUB_alpha</v>
      </c>
      <c r="C1094" s="0" t="n">
        <f aca="false">IF(
ISNUMBER(INDEX(SOURCE!B:B,MATCH(A1094,SOURCE!B:B,0)+1)),
  VALUE(INDEX(SOURCE!B:B,MATCH(A1094,SOURCE!B:B,0)+1)),
  "")</f>
        <v>1071</v>
      </c>
      <c r="D1094" s="265" t="str">
        <f aca="false">IF(A1094&lt;&gt;INT(A1094),B1094,
IF(A1094&lt;0,VLOOKUP(A1094,lookups!A$1:B$25,2,0),
IF(ISNA(B1094),"",
IF(OR(ISBLANK(A1094),ISNA(B1094),B1094=0),
"",
"#define "&amp;
VLOOKUP(A1094,SOURCE!B:S,15,0)&amp;IF(lookups!$N$2-LEN(VLOOKUP(A1094,SOURCE!B:S,15,0))&gt;=0,REPT(" ",lookups!$N$2-LEN(VLOOKUP(A1094,SOURCE!B:S,15,0))),"")&amp;
TEXT(A1094,"???0")&amp;IF(VLOOKUP(A1094,SOURCE!B:S,16,0)="","","   "&amp;VLOOKUP(A1094,SOURCE!B:S,16,0)
))))
)</f>
        <v>#define ITM_SUB_alpha               1070</v>
      </c>
    </row>
    <row r="1095" customFormat="false" ht="15.75" hidden="false" customHeight="false" outlineLevel="0" collapsed="false">
      <c r="A1095" s="0" t="n">
        <f aca="false">C1094</f>
        <v>1071</v>
      </c>
      <c r="B1095" s="0" t="str">
        <f aca="false">VLOOKUP(A1095,SOURCE!B:S,15,0)</f>
        <v>ITM_SUB_delta</v>
      </c>
      <c r="C1095" s="0" t="n">
        <f aca="false">IF(
ISNUMBER(INDEX(SOURCE!B:B,MATCH(A1095,SOURCE!B:B,0)+1)),
  VALUE(INDEX(SOURCE!B:B,MATCH(A1095,SOURCE!B:B,0)+1)),
  "")</f>
        <v>1072</v>
      </c>
      <c r="D1095" s="265" t="str">
        <f aca="false">IF(A1095&lt;&gt;INT(A1095),B1095,
IF(A1095&lt;0,VLOOKUP(A1095,lookups!A$1:B$25,2,0),
IF(ISNA(B1095),"",
IF(OR(ISBLANK(A1095),ISNA(B1095),B1095=0),
"",
"#define "&amp;
VLOOKUP(A1095,SOURCE!B:S,15,0)&amp;IF(lookups!$N$2-LEN(VLOOKUP(A1095,SOURCE!B:S,15,0))&gt;=0,REPT(" ",lookups!$N$2-LEN(VLOOKUP(A1095,SOURCE!B:S,15,0))),"")&amp;
TEXT(A1095,"???0")&amp;IF(VLOOKUP(A1095,SOURCE!B:S,16,0)="","","   "&amp;VLOOKUP(A1095,SOURCE!B:S,16,0)
))))
)</f>
        <v>#define ITM_SUB_delta               1071</v>
      </c>
    </row>
    <row r="1096" customFormat="false" ht="15.75" hidden="false" customHeight="false" outlineLevel="0" collapsed="false">
      <c r="A1096" s="0" t="n">
        <f aca="false">C1095</f>
        <v>1072</v>
      </c>
      <c r="B1096" s="0" t="str">
        <f aca="false">VLOOKUP(A1096,SOURCE!B:S,15,0)</f>
        <v>ITM_SUB_mu</v>
      </c>
      <c r="C1096" s="0" t="n">
        <f aca="false">IF(
ISNUMBER(INDEX(SOURCE!B:B,MATCH(A1096,SOURCE!B:B,0)+1)),
  VALUE(INDEX(SOURCE!B:B,MATCH(A1096,SOURCE!B:B,0)+1)),
  "")</f>
        <v>1073</v>
      </c>
      <c r="D1096" s="265" t="str">
        <f aca="false">IF(A1096&lt;&gt;INT(A1096),B1096,
IF(A1096&lt;0,VLOOKUP(A1096,lookups!A$1:B$25,2,0),
IF(ISNA(B1096),"",
IF(OR(ISBLANK(A1096),ISNA(B1096),B1096=0),
"",
"#define "&amp;
VLOOKUP(A1096,SOURCE!B:S,15,0)&amp;IF(lookups!$N$2-LEN(VLOOKUP(A1096,SOURCE!B:S,15,0))&gt;=0,REPT(" ",lookups!$N$2-LEN(VLOOKUP(A1096,SOURCE!B:S,15,0))),"")&amp;
TEXT(A1096,"???0")&amp;IF(VLOOKUP(A1096,SOURCE!B:S,16,0)="","","   "&amp;VLOOKUP(A1096,SOURCE!B:S,16,0)
))))
)</f>
        <v>#define ITM_SUB_mu                  1072</v>
      </c>
    </row>
    <row r="1097" customFormat="false" ht="15.75" hidden="false" customHeight="false" outlineLevel="0" collapsed="false">
      <c r="A1097" s="0" t="n">
        <f aca="false">C1096</f>
        <v>1073</v>
      </c>
      <c r="B1097" s="0" t="str">
        <f aca="false">VLOOKUP(A1097,SOURCE!B:S,15,0)</f>
        <v>ITM_SUB_SUN</v>
      </c>
      <c r="C1097" s="0" t="n">
        <f aca="false">IF(
ISNUMBER(INDEX(SOURCE!B:B,MATCH(A1097,SOURCE!B:B,0)+1)),
  VALUE(INDEX(SOURCE!B:B,MATCH(A1097,SOURCE!B:B,0)+1)),
  "")</f>
        <v>1074</v>
      </c>
      <c r="D1097" s="265" t="str">
        <f aca="false">IF(A1097&lt;&gt;INT(A1097),B1097,
IF(A1097&lt;0,VLOOKUP(A1097,lookups!A$1:B$25,2,0),
IF(ISNA(B1097),"",
IF(OR(ISBLANK(A1097),ISNA(B1097),B1097=0),
"",
"#define "&amp;
VLOOKUP(A1097,SOURCE!B:S,15,0)&amp;IF(lookups!$N$2-LEN(VLOOKUP(A1097,SOURCE!B:S,15,0))&gt;=0,REPT(" ",lookups!$N$2-LEN(VLOOKUP(A1097,SOURCE!B:S,15,0))),"")&amp;
TEXT(A1097,"???0")&amp;IF(VLOOKUP(A1097,SOURCE!B:S,16,0)="","","   "&amp;VLOOKUP(A1097,SOURCE!B:S,16,0)
))))
)</f>
        <v>#define ITM_SUB_SUN                 1073</v>
      </c>
    </row>
    <row r="1098" customFormat="false" ht="15.75" hidden="false" customHeight="false" outlineLevel="0" collapsed="false">
      <c r="A1098" s="0" t="n">
        <f aca="false">C1097</f>
        <v>1074</v>
      </c>
      <c r="B1098" s="0" t="str">
        <f aca="false">VLOOKUP(A1098,SOURCE!B:S,15,0)</f>
        <v>ITM_SUB_EARTH</v>
      </c>
      <c r="C1098" s="0" t="n">
        <f aca="false">IF(
ISNUMBER(INDEX(SOURCE!B:B,MATCH(A1098,SOURCE!B:B,0)+1)),
  VALUE(INDEX(SOURCE!B:B,MATCH(A1098,SOURCE!B:B,0)+1)),
  "")</f>
        <v>1075</v>
      </c>
      <c r="D1098" s="265" t="str">
        <f aca="false">IF(A1098&lt;&gt;INT(A1098),B1098,
IF(A1098&lt;0,VLOOKUP(A1098,lookups!A$1:B$25,2,0),
IF(ISNA(B1098),"",
IF(OR(ISBLANK(A1098),ISNA(B1098),B1098=0),
"",
"#define "&amp;
VLOOKUP(A1098,SOURCE!B:S,15,0)&amp;IF(lookups!$N$2-LEN(VLOOKUP(A1098,SOURCE!B:S,15,0))&gt;=0,REPT(" ",lookups!$N$2-LEN(VLOOKUP(A1098,SOURCE!B:S,15,0))),"")&amp;
TEXT(A1098,"???0")&amp;IF(VLOOKUP(A1098,SOURCE!B:S,16,0)="","","   "&amp;VLOOKUP(A1098,SOURCE!B:S,16,0)
))))
)</f>
        <v>#define ITM_SUB_EARTH               1074</v>
      </c>
    </row>
    <row r="1099" customFormat="false" ht="15.75" hidden="false" customHeight="false" outlineLevel="0" collapsed="false">
      <c r="A1099" s="0" t="n">
        <f aca="false">C1098</f>
        <v>1075</v>
      </c>
      <c r="B1099" s="0" t="str">
        <f aca="false">VLOOKUP(A1099,SOURCE!B:S,15,0)</f>
        <v>ITM_SUB_PLUS</v>
      </c>
      <c r="C1099" s="0" t="n">
        <f aca="false">IF(
ISNUMBER(INDEX(SOURCE!B:B,MATCH(A1099,SOURCE!B:B,0)+1)),
  VALUE(INDEX(SOURCE!B:B,MATCH(A1099,SOURCE!B:B,0)+1)),
  "")</f>
        <v>1076</v>
      </c>
      <c r="D1099" s="265" t="str">
        <f aca="false">IF(A1099&lt;&gt;INT(A1099),B1099,
IF(A1099&lt;0,VLOOKUP(A1099,lookups!A$1:B$25,2,0),
IF(ISNA(B1099),"",
IF(OR(ISBLANK(A1099),ISNA(B1099),B1099=0),
"",
"#define "&amp;
VLOOKUP(A1099,SOURCE!B:S,15,0)&amp;IF(lookups!$N$2-LEN(VLOOKUP(A1099,SOURCE!B:S,15,0))&gt;=0,REPT(" ",lookups!$N$2-LEN(VLOOKUP(A1099,SOURCE!B:S,15,0))),"")&amp;
TEXT(A1099,"???0")&amp;IF(VLOOKUP(A1099,SOURCE!B:S,16,0)="","","   "&amp;VLOOKUP(A1099,SOURCE!B:S,16,0)
))))
)</f>
        <v>#define ITM_SUB_PLUS                1075</v>
      </c>
    </row>
    <row r="1100" customFormat="false" ht="15.75" hidden="false" customHeight="false" outlineLevel="0" collapsed="false">
      <c r="A1100" s="0" t="n">
        <f aca="false">C1099</f>
        <v>1076</v>
      </c>
      <c r="B1100" s="0" t="str">
        <f aca="false">VLOOKUP(A1100,SOURCE!B:S,15,0)</f>
        <v>ITM_SUB_MINUS</v>
      </c>
      <c r="C1100" s="0" t="n">
        <f aca="false">IF(
ISNUMBER(INDEX(SOURCE!B:B,MATCH(A1100,SOURCE!B:B,0)+1)),
  VALUE(INDEX(SOURCE!B:B,MATCH(A1100,SOURCE!B:B,0)+1)),
  "")</f>
        <v>1077</v>
      </c>
      <c r="D1100" s="265" t="str">
        <f aca="false">IF(A1100&lt;&gt;INT(A1100),B1100,
IF(A1100&lt;0,VLOOKUP(A1100,lookups!A$1:B$25,2,0),
IF(ISNA(B1100),"",
IF(OR(ISBLANK(A1100),ISNA(B1100),B1100=0),
"",
"#define "&amp;
VLOOKUP(A1100,SOURCE!B:S,15,0)&amp;IF(lookups!$N$2-LEN(VLOOKUP(A1100,SOURCE!B:S,15,0))&gt;=0,REPT(" ",lookups!$N$2-LEN(VLOOKUP(A1100,SOURCE!B:S,15,0))),"")&amp;
TEXT(A1100,"???0")&amp;IF(VLOOKUP(A1100,SOURCE!B:S,16,0)="","","   "&amp;VLOOKUP(A1100,SOURCE!B:S,16,0)
))))
)</f>
        <v>#define ITM_SUB_MINUS               1076</v>
      </c>
    </row>
    <row r="1101" customFormat="false" ht="15.75" hidden="false" customHeight="false" outlineLevel="0" collapsed="false">
      <c r="A1101" s="0" t="n">
        <f aca="false">C1100</f>
        <v>1077</v>
      </c>
      <c r="B1101" s="0" t="str">
        <f aca="false">VLOOKUP(A1101,SOURCE!B:S,15,0)</f>
        <v>ITM_SUB_INFINITY</v>
      </c>
      <c r="C1101" s="0" t="n">
        <f aca="false">IF(
ISNUMBER(INDEX(SOURCE!B:B,MATCH(A1101,SOURCE!B:B,0)+1)),
  VALUE(INDEX(SOURCE!B:B,MATCH(A1101,SOURCE!B:B,0)+1)),
  "")</f>
        <v>1078</v>
      </c>
      <c r="D1101" s="265" t="str">
        <f aca="false">IF(A1101&lt;&gt;INT(A1101),B1101,
IF(A1101&lt;0,VLOOKUP(A1101,lookups!A$1:B$25,2,0),
IF(ISNA(B1101),"",
IF(OR(ISBLANK(A1101),ISNA(B1101),B1101=0),
"",
"#define "&amp;
VLOOKUP(A1101,SOURCE!B:S,15,0)&amp;IF(lookups!$N$2-LEN(VLOOKUP(A1101,SOURCE!B:S,15,0))&gt;=0,REPT(" ",lookups!$N$2-LEN(VLOOKUP(A1101,SOURCE!B:S,15,0))),"")&amp;
TEXT(A1101,"???0")&amp;IF(VLOOKUP(A1101,SOURCE!B:S,16,0)="","","   "&amp;VLOOKUP(A1101,SOURCE!B:S,16,0)
))))
)</f>
        <v>#define ITM_SUB_INFINITY            1077</v>
      </c>
    </row>
    <row r="1102" customFormat="false" ht="15.75" hidden="false" customHeight="false" outlineLevel="0" collapsed="false">
      <c r="A1102" s="0" t="n">
        <f aca="false">C1101</f>
        <v>1078</v>
      </c>
      <c r="B1102" s="0" t="str">
        <f aca="false">VLOOKUP(A1102,SOURCE!B:S,15,0)</f>
        <v>ITM_SUB_10</v>
      </c>
      <c r="C1102" s="0" t="n">
        <f aca="false">IF(
ISNUMBER(INDEX(SOURCE!B:B,MATCH(A1102,SOURCE!B:B,0)+1)),
  VALUE(INDEX(SOURCE!B:B,MATCH(A1102,SOURCE!B:B,0)+1)),
  "")</f>
        <v>1079</v>
      </c>
      <c r="D1102" s="265" t="str">
        <f aca="false">IF(A1102&lt;&gt;INT(A1102),B1102,
IF(A1102&lt;0,VLOOKUP(A1102,lookups!A$1:B$25,2,0),
IF(ISNA(B1102),"",
IF(OR(ISBLANK(A1102),ISNA(B1102),B1102=0),
"",
"#define "&amp;
VLOOKUP(A1102,SOURCE!B:S,15,0)&amp;IF(lookups!$N$2-LEN(VLOOKUP(A1102,SOURCE!B:S,15,0))&gt;=0,REPT(" ",lookups!$N$2-LEN(VLOOKUP(A1102,SOURCE!B:S,15,0))),"")&amp;
TEXT(A1102,"???0")&amp;IF(VLOOKUP(A1102,SOURCE!B:S,16,0)="","","   "&amp;VLOOKUP(A1102,SOURCE!B:S,16,0)
))))
)</f>
        <v>#define ITM_SUB_10                  1078</v>
      </c>
    </row>
    <row r="1103" customFormat="false" ht="15.75" hidden="false" customHeight="false" outlineLevel="0" collapsed="false">
      <c r="A1103" s="0" t="n">
        <f aca="false">C1102</f>
        <v>1079</v>
      </c>
      <c r="B1103" s="0" t="str">
        <f aca="false">VLOOKUP(A1103,SOURCE!B:S,15,0)</f>
        <v>ITM_SUB_E_OUTLINE</v>
      </c>
      <c r="C1103" s="0" t="n">
        <f aca="false">IF(
ISNUMBER(INDEX(SOURCE!B:B,MATCH(A1103,SOURCE!B:B,0)+1)),
  VALUE(INDEX(SOURCE!B:B,MATCH(A1103,SOURCE!B:B,0)+1)),
  "")</f>
        <v>1080</v>
      </c>
      <c r="D1103" s="265" t="str">
        <f aca="false">IF(A1103&lt;&gt;INT(A1103),B1103,
IF(A1103&lt;0,VLOOKUP(A1103,lookups!A$1:B$25,2,0),
IF(ISNA(B1103),"",
IF(OR(ISBLANK(A1103),ISNA(B1103),B1103=0),
"",
"#define "&amp;
VLOOKUP(A1103,SOURCE!B:S,15,0)&amp;IF(lookups!$N$2-LEN(VLOOKUP(A1103,SOURCE!B:S,15,0))&gt;=0,REPT(" ",lookups!$N$2-LEN(VLOOKUP(A1103,SOURCE!B:S,15,0))),"")&amp;
TEXT(A1103,"???0")&amp;IF(VLOOKUP(A1103,SOURCE!B:S,16,0)="","","   "&amp;VLOOKUP(A1103,SOURCE!B:S,16,0)
))))
)</f>
        <v>#define ITM_SUB_E_OUTLINE           1079</v>
      </c>
    </row>
    <row r="1104" customFormat="false" ht="15.75" hidden="false" customHeight="false" outlineLevel="0" collapsed="false">
      <c r="A1104" s="0" t="n">
        <f aca="false">C1103</f>
        <v>1080</v>
      </c>
      <c r="B1104" s="0" t="str">
        <f aca="false">VLOOKUP(A1104,SOURCE!B:S,15,0)</f>
        <v>ITM_SUB_0</v>
      </c>
      <c r="C1104" s="0" t="n">
        <f aca="false">IF(
ISNUMBER(INDEX(SOURCE!B:B,MATCH(A1104,SOURCE!B:B,0)+1)),
  VALUE(INDEX(SOURCE!B:B,MATCH(A1104,SOURCE!B:B,0)+1)),
  "")</f>
        <v>1081</v>
      </c>
      <c r="D1104" s="265" t="str">
        <f aca="false">IF(A1104&lt;&gt;INT(A1104),B1104,
IF(A1104&lt;0,VLOOKUP(A1104,lookups!A$1:B$25,2,0),
IF(ISNA(B1104),"",
IF(OR(ISBLANK(A1104),ISNA(B1104),B1104=0),
"",
"#define "&amp;
VLOOKUP(A1104,SOURCE!B:S,15,0)&amp;IF(lookups!$N$2-LEN(VLOOKUP(A1104,SOURCE!B:S,15,0))&gt;=0,REPT(" ",lookups!$N$2-LEN(VLOOKUP(A1104,SOURCE!B:S,15,0))),"")&amp;
TEXT(A1104,"???0")&amp;IF(VLOOKUP(A1104,SOURCE!B:S,16,0)="","","   "&amp;VLOOKUP(A1104,SOURCE!B:S,16,0)
))))
)</f>
        <v>#define ITM_SUB_0                   1080</v>
      </c>
    </row>
    <row r="1105" customFormat="false" ht="15.75" hidden="false" customHeight="false" outlineLevel="0" collapsed="false">
      <c r="A1105" s="0" t="n">
        <f aca="false">C1104</f>
        <v>1081</v>
      </c>
      <c r="B1105" s="0" t="str">
        <f aca="false">VLOOKUP(A1105,SOURCE!B:S,15,0)</f>
        <v>ITM_SUB_1</v>
      </c>
      <c r="C1105" s="0" t="n">
        <f aca="false">IF(
ISNUMBER(INDEX(SOURCE!B:B,MATCH(A1105,SOURCE!B:B,0)+1)),
  VALUE(INDEX(SOURCE!B:B,MATCH(A1105,SOURCE!B:B,0)+1)),
  "")</f>
        <v>1082</v>
      </c>
      <c r="D1105" s="265" t="str">
        <f aca="false">IF(A1105&lt;&gt;INT(A1105),B1105,
IF(A1105&lt;0,VLOOKUP(A1105,lookups!A$1:B$25,2,0),
IF(ISNA(B1105),"",
IF(OR(ISBLANK(A1105),ISNA(B1105),B1105=0),
"",
"#define "&amp;
VLOOKUP(A1105,SOURCE!B:S,15,0)&amp;IF(lookups!$N$2-LEN(VLOOKUP(A1105,SOURCE!B:S,15,0))&gt;=0,REPT(" ",lookups!$N$2-LEN(VLOOKUP(A1105,SOURCE!B:S,15,0))),"")&amp;
TEXT(A1105,"???0")&amp;IF(VLOOKUP(A1105,SOURCE!B:S,16,0)="","","   "&amp;VLOOKUP(A1105,SOURCE!B:S,16,0)
))))
)</f>
        <v>#define ITM_SUB_1                   1081</v>
      </c>
    </row>
    <row r="1106" customFormat="false" ht="15.75" hidden="false" customHeight="false" outlineLevel="0" collapsed="false">
      <c r="A1106" s="0" t="n">
        <f aca="false">C1105</f>
        <v>1082</v>
      </c>
      <c r="B1106" s="0" t="str">
        <f aca="false">VLOOKUP(A1106,SOURCE!B:S,15,0)</f>
        <v>ITM_SUB_2</v>
      </c>
      <c r="C1106" s="0" t="n">
        <f aca="false">IF(
ISNUMBER(INDEX(SOURCE!B:B,MATCH(A1106,SOURCE!B:B,0)+1)),
  VALUE(INDEX(SOURCE!B:B,MATCH(A1106,SOURCE!B:B,0)+1)),
  "")</f>
        <v>1083</v>
      </c>
      <c r="D1106" s="265" t="str">
        <f aca="false">IF(A1106&lt;&gt;INT(A1106),B1106,
IF(A1106&lt;0,VLOOKUP(A1106,lookups!A$1:B$25,2,0),
IF(ISNA(B1106),"",
IF(OR(ISBLANK(A1106),ISNA(B1106),B1106=0),
"",
"#define "&amp;
VLOOKUP(A1106,SOURCE!B:S,15,0)&amp;IF(lookups!$N$2-LEN(VLOOKUP(A1106,SOURCE!B:S,15,0))&gt;=0,REPT(" ",lookups!$N$2-LEN(VLOOKUP(A1106,SOURCE!B:S,15,0))),"")&amp;
TEXT(A1106,"???0")&amp;IF(VLOOKUP(A1106,SOURCE!B:S,16,0)="","","   "&amp;VLOOKUP(A1106,SOURCE!B:S,16,0)
))))
)</f>
        <v>#define ITM_SUB_2                   1082</v>
      </c>
    </row>
    <row r="1107" customFormat="false" ht="15.75" hidden="false" customHeight="false" outlineLevel="0" collapsed="false">
      <c r="A1107" s="0" t="n">
        <f aca="false">C1106</f>
        <v>1083</v>
      </c>
      <c r="B1107" s="0" t="str">
        <f aca="false">VLOOKUP(A1107,SOURCE!B:S,15,0)</f>
        <v>ITM_SUB_3</v>
      </c>
      <c r="C1107" s="0" t="n">
        <f aca="false">IF(
ISNUMBER(INDEX(SOURCE!B:B,MATCH(A1107,SOURCE!B:B,0)+1)),
  VALUE(INDEX(SOURCE!B:B,MATCH(A1107,SOURCE!B:B,0)+1)),
  "")</f>
        <v>1084</v>
      </c>
      <c r="D1107" s="265" t="str">
        <f aca="false">IF(A1107&lt;&gt;INT(A1107),B1107,
IF(A1107&lt;0,VLOOKUP(A1107,lookups!A$1:B$25,2,0),
IF(ISNA(B1107),"",
IF(OR(ISBLANK(A1107),ISNA(B1107),B1107=0),
"",
"#define "&amp;
VLOOKUP(A1107,SOURCE!B:S,15,0)&amp;IF(lookups!$N$2-LEN(VLOOKUP(A1107,SOURCE!B:S,15,0))&gt;=0,REPT(" ",lookups!$N$2-LEN(VLOOKUP(A1107,SOURCE!B:S,15,0))),"")&amp;
TEXT(A1107,"???0")&amp;IF(VLOOKUP(A1107,SOURCE!B:S,16,0)="","","   "&amp;VLOOKUP(A1107,SOURCE!B:S,16,0)
))))
)</f>
        <v>#define ITM_SUB_3                   1083</v>
      </c>
    </row>
    <row r="1108" customFormat="false" ht="15.75" hidden="false" customHeight="false" outlineLevel="0" collapsed="false">
      <c r="A1108" s="0" t="n">
        <f aca="false">C1107</f>
        <v>1084</v>
      </c>
      <c r="B1108" s="0" t="str">
        <f aca="false">VLOOKUP(A1108,SOURCE!B:S,15,0)</f>
        <v>ITM_SUB_4</v>
      </c>
      <c r="C1108" s="0" t="n">
        <f aca="false">IF(
ISNUMBER(INDEX(SOURCE!B:B,MATCH(A1108,SOURCE!B:B,0)+1)),
  VALUE(INDEX(SOURCE!B:B,MATCH(A1108,SOURCE!B:B,0)+1)),
  "")</f>
        <v>1085</v>
      </c>
      <c r="D1108" s="265" t="str">
        <f aca="false">IF(A1108&lt;&gt;INT(A1108),B1108,
IF(A1108&lt;0,VLOOKUP(A1108,lookups!A$1:B$25,2,0),
IF(ISNA(B1108),"",
IF(OR(ISBLANK(A1108),ISNA(B1108),B1108=0),
"",
"#define "&amp;
VLOOKUP(A1108,SOURCE!B:S,15,0)&amp;IF(lookups!$N$2-LEN(VLOOKUP(A1108,SOURCE!B:S,15,0))&gt;=0,REPT(" ",lookups!$N$2-LEN(VLOOKUP(A1108,SOURCE!B:S,15,0))),"")&amp;
TEXT(A1108,"???0")&amp;IF(VLOOKUP(A1108,SOURCE!B:S,16,0)="","","   "&amp;VLOOKUP(A1108,SOURCE!B:S,16,0)
))))
)</f>
        <v>#define ITM_SUB_4                   1084</v>
      </c>
    </row>
    <row r="1109" customFormat="false" ht="15.75" hidden="false" customHeight="false" outlineLevel="0" collapsed="false">
      <c r="A1109" s="0" t="n">
        <f aca="false">C1108</f>
        <v>1085</v>
      </c>
      <c r="B1109" s="0" t="str">
        <f aca="false">VLOOKUP(A1109,SOURCE!B:S,15,0)</f>
        <v>ITM_SUB_5</v>
      </c>
      <c r="C1109" s="0" t="n">
        <f aca="false">IF(
ISNUMBER(INDEX(SOURCE!B:B,MATCH(A1109,SOURCE!B:B,0)+1)),
  VALUE(INDEX(SOURCE!B:B,MATCH(A1109,SOURCE!B:B,0)+1)),
  "")</f>
        <v>1086</v>
      </c>
      <c r="D1109" s="265" t="str">
        <f aca="false">IF(A1109&lt;&gt;INT(A1109),B1109,
IF(A1109&lt;0,VLOOKUP(A1109,lookups!A$1:B$25,2,0),
IF(ISNA(B1109),"",
IF(OR(ISBLANK(A1109),ISNA(B1109),B1109=0),
"",
"#define "&amp;
VLOOKUP(A1109,SOURCE!B:S,15,0)&amp;IF(lookups!$N$2-LEN(VLOOKUP(A1109,SOURCE!B:S,15,0))&gt;=0,REPT(" ",lookups!$N$2-LEN(VLOOKUP(A1109,SOURCE!B:S,15,0))),"")&amp;
TEXT(A1109,"???0")&amp;IF(VLOOKUP(A1109,SOURCE!B:S,16,0)="","","   "&amp;VLOOKUP(A1109,SOURCE!B:S,16,0)
))))
)</f>
        <v>#define ITM_SUB_5                   1085</v>
      </c>
    </row>
    <row r="1110" customFormat="false" ht="15.75" hidden="false" customHeight="false" outlineLevel="0" collapsed="false">
      <c r="A1110" s="0" t="n">
        <f aca="false">C1109</f>
        <v>1086</v>
      </c>
      <c r="B1110" s="0" t="str">
        <f aca="false">VLOOKUP(A1110,SOURCE!B:S,15,0)</f>
        <v>ITM_SUB_6</v>
      </c>
      <c r="C1110" s="0" t="n">
        <f aca="false">IF(
ISNUMBER(INDEX(SOURCE!B:B,MATCH(A1110,SOURCE!B:B,0)+1)),
  VALUE(INDEX(SOURCE!B:B,MATCH(A1110,SOURCE!B:B,0)+1)),
  "")</f>
        <v>1087</v>
      </c>
      <c r="D1110" s="265" t="str">
        <f aca="false">IF(A1110&lt;&gt;INT(A1110),B1110,
IF(A1110&lt;0,VLOOKUP(A1110,lookups!A$1:B$25,2,0),
IF(ISNA(B1110),"",
IF(OR(ISBLANK(A1110),ISNA(B1110),B1110=0),
"",
"#define "&amp;
VLOOKUP(A1110,SOURCE!B:S,15,0)&amp;IF(lookups!$N$2-LEN(VLOOKUP(A1110,SOURCE!B:S,15,0))&gt;=0,REPT(" ",lookups!$N$2-LEN(VLOOKUP(A1110,SOURCE!B:S,15,0))),"")&amp;
TEXT(A1110,"???0")&amp;IF(VLOOKUP(A1110,SOURCE!B:S,16,0)="","","   "&amp;VLOOKUP(A1110,SOURCE!B:S,16,0)
))))
)</f>
        <v>#define ITM_SUB_6                   1086</v>
      </c>
    </row>
    <row r="1111" customFormat="false" ht="15.75" hidden="false" customHeight="false" outlineLevel="0" collapsed="false">
      <c r="A1111" s="0" t="n">
        <f aca="false">C1110</f>
        <v>1087</v>
      </c>
      <c r="B1111" s="0" t="str">
        <f aca="false">VLOOKUP(A1111,SOURCE!B:S,15,0)</f>
        <v>ITM_SUB_7</v>
      </c>
      <c r="C1111" s="0" t="n">
        <f aca="false">IF(
ISNUMBER(INDEX(SOURCE!B:B,MATCH(A1111,SOURCE!B:B,0)+1)),
  VALUE(INDEX(SOURCE!B:B,MATCH(A1111,SOURCE!B:B,0)+1)),
  "")</f>
        <v>1088</v>
      </c>
      <c r="D1111" s="265" t="str">
        <f aca="false">IF(A1111&lt;&gt;INT(A1111),B1111,
IF(A1111&lt;0,VLOOKUP(A1111,lookups!A$1:B$25,2,0),
IF(ISNA(B1111),"",
IF(OR(ISBLANK(A1111),ISNA(B1111),B1111=0),
"",
"#define "&amp;
VLOOKUP(A1111,SOURCE!B:S,15,0)&amp;IF(lookups!$N$2-LEN(VLOOKUP(A1111,SOURCE!B:S,15,0))&gt;=0,REPT(" ",lookups!$N$2-LEN(VLOOKUP(A1111,SOURCE!B:S,15,0))),"")&amp;
TEXT(A1111,"???0")&amp;IF(VLOOKUP(A1111,SOURCE!B:S,16,0)="","","   "&amp;VLOOKUP(A1111,SOURCE!B:S,16,0)
))))
)</f>
        <v>#define ITM_SUB_7                   1087</v>
      </c>
    </row>
    <row r="1112" customFormat="false" ht="15.75" hidden="false" customHeight="false" outlineLevel="0" collapsed="false">
      <c r="A1112" s="0" t="n">
        <f aca="false">C1111</f>
        <v>1088</v>
      </c>
      <c r="B1112" s="0" t="str">
        <f aca="false">VLOOKUP(A1112,SOURCE!B:S,15,0)</f>
        <v>ITM_SUB_8</v>
      </c>
      <c r="C1112" s="0" t="n">
        <f aca="false">IF(
ISNUMBER(INDEX(SOURCE!B:B,MATCH(A1112,SOURCE!B:B,0)+1)),
  VALUE(INDEX(SOURCE!B:B,MATCH(A1112,SOURCE!B:B,0)+1)),
  "")</f>
        <v>1089</v>
      </c>
      <c r="D1112" s="265" t="str">
        <f aca="false">IF(A1112&lt;&gt;INT(A1112),B1112,
IF(A1112&lt;0,VLOOKUP(A1112,lookups!A$1:B$25,2,0),
IF(ISNA(B1112),"",
IF(OR(ISBLANK(A1112),ISNA(B1112),B1112=0),
"",
"#define "&amp;
VLOOKUP(A1112,SOURCE!B:S,15,0)&amp;IF(lookups!$N$2-LEN(VLOOKUP(A1112,SOURCE!B:S,15,0))&gt;=0,REPT(" ",lookups!$N$2-LEN(VLOOKUP(A1112,SOURCE!B:S,15,0))),"")&amp;
TEXT(A1112,"???0")&amp;IF(VLOOKUP(A1112,SOURCE!B:S,16,0)="","","   "&amp;VLOOKUP(A1112,SOURCE!B:S,16,0)
))))
)</f>
        <v>#define ITM_SUB_8                   1088</v>
      </c>
    </row>
    <row r="1113" customFormat="false" ht="15.75" hidden="false" customHeight="false" outlineLevel="0" collapsed="false">
      <c r="A1113" s="0" t="n">
        <f aca="false">C1112</f>
        <v>1089</v>
      </c>
      <c r="B1113" s="0" t="str">
        <f aca="false">VLOOKUP(A1113,SOURCE!B:S,15,0)</f>
        <v>ITM_SUB_9</v>
      </c>
      <c r="C1113" s="0" t="n">
        <f aca="false">IF(
ISNUMBER(INDEX(SOURCE!B:B,MATCH(A1113,SOURCE!B:B,0)+1)),
  VALUE(INDEX(SOURCE!B:B,MATCH(A1113,SOURCE!B:B,0)+1)),
  "")</f>
        <v>1090</v>
      </c>
      <c r="D1113" s="265" t="str">
        <f aca="false">IF(A1113&lt;&gt;INT(A1113),B1113,
IF(A1113&lt;0,VLOOKUP(A1113,lookups!A$1:B$25,2,0),
IF(ISNA(B1113),"",
IF(OR(ISBLANK(A1113),ISNA(B1113),B1113=0),
"",
"#define "&amp;
VLOOKUP(A1113,SOURCE!B:S,15,0)&amp;IF(lookups!$N$2-LEN(VLOOKUP(A1113,SOURCE!B:S,15,0))&gt;=0,REPT(" ",lookups!$N$2-LEN(VLOOKUP(A1113,SOURCE!B:S,15,0))),"")&amp;
TEXT(A1113,"???0")&amp;IF(VLOOKUP(A1113,SOURCE!B:S,16,0)="","","   "&amp;VLOOKUP(A1113,SOURCE!B:S,16,0)
))))
)</f>
        <v>#define ITM_SUB_9                   1089</v>
      </c>
    </row>
    <row r="1114" customFormat="false" ht="15.75" hidden="false" customHeight="false" outlineLevel="0" collapsed="false">
      <c r="A1114" s="0" t="n">
        <f aca="false">C1113</f>
        <v>1090</v>
      </c>
      <c r="B1114" s="0" t="str">
        <f aca="false">VLOOKUP(A1114,SOURCE!B:S,15,0)</f>
        <v>ITM_SUB_A</v>
      </c>
      <c r="C1114" s="0" t="n">
        <f aca="false">IF(
ISNUMBER(INDEX(SOURCE!B:B,MATCH(A1114,SOURCE!B:B,0)+1)),
  VALUE(INDEX(SOURCE!B:B,MATCH(A1114,SOURCE!B:B,0)+1)),
  "")</f>
        <v>1091</v>
      </c>
      <c r="D1114" s="265" t="str">
        <f aca="false">IF(A1114&lt;&gt;INT(A1114),B1114,
IF(A1114&lt;0,VLOOKUP(A1114,lookups!A$1:B$25,2,0),
IF(ISNA(B1114),"",
IF(OR(ISBLANK(A1114),ISNA(B1114),B1114=0),
"",
"#define "&amp;
VLOOKUP(A1114,SOURCE!B:S,15,0)&amp;IF(lookups!$N$2-LEN(VLOOKUP(A1114,SOURCE!B:S,15,0))&gt;=0,REPT(" ",lookups!$N$2-LEN(VLOOKUP(A1114,SOURCE!B:S,15,0))),"")&amp;
TEXT(A1114,"???0")&amp;IF(VLOOKUP(A1114,SOURCE!B:S,16,0)="","","   "&amp;VLOOKUP(A1114,SOURCE!B:S,16,0)
))))
)</f>
        <v>#define ITM_SUB_A                   1090</v>
      </c>
    </row>
    <row r="1115" customFormat="false" ht="15.75" hidden="false" customHeight="false" outlineLevel="0" collapsed="false">
      <c r="A1115" s="0" t="n">
        <f aca="false">C1114</f>
        <v>1091</v>
      </c>
      <c r="B1115" s="0" t="str">
        <f aca="false">VLOOKUP(A1115,SOURCE!B:S,15,0)</f>
        <v>ITM_SUB_B</v>
      </c>
      <c r="C1115" s="0" t="n">
        <f aca="false">IF(
ISNUMBER(INDEX(SOURCE!B:B,MATCH(A1115,SOURCE!B:B,0)+1)),
  VALUE(INDEX(SOURCE!B:B,MATCH(A1115,SOURCE!B:B,0)+1)),
  "")</f>
        <v>1092</v>
      </c>
      <c r="D1115" s="265" t="str">
        <f aca="false">IF(A1115&lt;&gt;INT(A1115),B1115,
IF(A1115&lt;0,VLOOKUP(A1115,lookups!A$1:B$25,2,0),
IF(ISNA(B1115),"",
IF(OR(ISBLANK(A1115),ISNA(B1115),B1115=0),
"",
"#define "&amp;
VLOOKUP(A1115,SOURCE!B:S,15,0)&amp;IF(lookups!$N$2-LEN(VLOOKUP(A1115,SOURCE!B:S,15,0))&gt;=0,REPT(" ",lookups!$N$2-LEN(VLOOKUP(A1115,SOURCE!B:S,15,0))),"")&amp;
TEXT(A1115,"???0")&amp;IF(VLOOKUP(A1115,SOURCE!B:S,16,0)="","","   "&amp;VLOOKUP(A1115,SOURCE!B:S,16,0)
))))
)</f>
        <v>#define ITM_SUB_B                   1091</v>
      </c>
    </row>
    <row r="1116" customFormat="false" ht="15.75" hidden="false" customHeight="false" outlineLevel="0" collapsed="false">
      <c r="A1116" s="0" t="n">
        <f aca="false">C1115</f>
        <v>1092</v>
      </c>
      <c r="B1116" s="0" t="str">
        <f aca="false">VLOOKUP(A1116,SOURCE!B:S,15,0)</f>
        <v>ITM_SUB_C</v>
      </c>
      <c r="C1116" s="0" t="n">
        <f aca="false">IF(
ISNUMBER(INDEX(SOURCE!B:B,MATCH(A1116,SOURCE!B:B,0)+1)),
  VALUE(INDEX(SOURCE!B:B,MATCH(A1116,SOURCE!B:B,0)+1)),
  "")</f>
        <v>1093</v>
      </c>
      <c r="D1116" s="265" t="str">
        <f aca="false">IF(A1116&lt;&gt;INT(A1116),B1116,
IF(A1116&lt;0,VLOOKUP(A1116,lookups!A$1:B$25,2,0),
IF(ISNA(B1116),"",
IF(OR(ISBLANK(A1116),ISNA(B1116),B1116=0),
"",
"#define "&amp;
VLOOKUP(A1116,SOURCE!B:S,15,0)&amp;IF(lookups!$N$2-LEN(VLOOKUP(A1116,SOURCE!B:S,15,0))&gt;=0,REPT(" ",lookups!$N$2-LEN(VLOOKUP(A1116,SOURCE!B:S,15,0))),"")&amp;
TEXT(A1116,"???0")&amp;IF(VLOOKUP(A1116,SOURCE!B:S,16,0)="","","   "&amp;VLOOKUP(A1116,SOURCE!B:S,16,0)
))))
)</f>
        <v>#define ITM_SUB_C                   1092</v>
      </c>
    </row>
    <row r="1117" customFormat="false" ht="15.75" hidden="false" customHeight="false" outlineLevel="0" collapsed="false">
      <c r="A1117" s="0" t="n">
        <f aca="false">C1116</f>
        <v>1093</v>
      </c>
      <c r="B1117" s="0" t="str">
        <f aca="false">VLOOKUP(A1117,SOURCE!B:S,15,0)</f>
        <v>ITM_SUB_D</v>
      </c>
      <c r="C1117" s="0" t="n">
        <f aca="false">IF(
ISNUMBER(INDEX(SOURCE!B:B,MATCH(A1117,SOURCE!B:B,0)+1)),
  VALUE(INDEX(SOURCE!B:B,MATCH(A1117,SOURCE!B:B,0)+1)),
  "")</f>
        <v>1094</v>
      </c>
      <c r="D1117" s="265" t="str">
        <f aca="false">IF(A1117&lt;&gt;INT(A1117),B1117,
IF(A1117&lt;0,VLOOKUP(A1117,lookups!A$1:B$25,2,0),
IF(ISNA(B1117),"",
IF(OR(ISBLANK(A1117),ISNA(B1117),B1117=0),
"",
"#define "&amp;
VLOOKUP(A1117,SOURCE!B:S,15,0)&amp;IF(lookups!$N$2-LEN(VLOOKUP(A1117,SOURCE!B:S,15,0))&gt;=0,REPT(" ",lookups!$N$2-LEN(VLOOKUP(A1117,SOURCE!B:S,15,0))),"")&amp;
TEXT(A1117,"???0")&amp;IF(VLOOKUP(A1117,SOURCE!B:S,16,0)="","","   "&amp;VLOOKUP(A1117,SOURCE!B:S,16,0)
))))
)</f>
        <v>#define ITM_SUB_D                   1093</v>
      </c>
    </row>
    <row r="1118" customFormat="false" ht="15.75" hidden="false" customHeight="false" outlineLevel="0" collapsed="false">
      <c r="A1118" s="0" t="n">
        <f aca="false">C1117</f>
        <v>1094</v>
      </c>
      <c r="B1118" s="0" t="str">
        <f aca="false">VLOOKUP(A1118,SOURCE!B:S,15,0)</f>
        <v>ITM_SUB_E</v>
      </c>
      <c r="C1118" s="0" t="n">
        <f aca="false">IF(
ISNUMBER(INDEX(SOURCE!B:B,MATCH(A1118,SOURCE!B:B,0)+1)),
  VALUE(INDEX(SOURCE!B:B,MATCH(A1118,SOURCE!B:B,0)+1)),
  "")</f>
        <v>1095</v>
      </c>
      <c r="D1118" s="265" t="str">
        <f aca="false">IF(A1118&lt;&gt;INT(A1118),B1118,
IF(A1118&lt;0,VLOOKUP(A1118,lookups!A$1:B$25,2,0),
IF(ISNA(B1118),"",
IF(OR(ISBLANK(A1118),ISNA(B1118),B1118=0),
"",
"#define "&amp;
VLOOKUP(A1118,SOURCE!B:S,15,0)&amp;IF(lookups!$N$2-LEN(VLOOKUP(A1118,SOURCE!B:S,15,0))&gt;=0,REPT(" ",lookups!$N$2-LEN(VLOOKUP(A1118,SOURCE!B:S,15,0))),"")&amp;
TEXT(A1118,"???0")&amp;IF(VLOOKUP(A1118,SOURCE!B:S,16,0)="","","   "&amp;VLOOKUP(A1118,SOURCE!B:S,16,0)
))))
)</f>
        <v>#define ITM_SUB_E                   1094</v>
      </c>
    </row>
    <row r="1119" customFormat="false" ht="15.75" hidden="false" customHeight="false" outlineLevel="0" collapsed="false">
      <c r="A1119" s="0" t="n">
        <f aca="false">C1118</f>
        <v>1095</v>
      </c>
      <c r="B1119" s="0" t="str">
        <f aca="false">VLOOKUP(A1119,SOURCE!B:S,15,0)</f>
        <v>ITM_SUB_F</v>
      </c>
      <c r="C1119" s="0" t="n">
        <f aca="false">IF(
ISNUMBER(INDEX(SOURCE!B:B,MATCH(A1119,SOURCE!B:B,0)+1)),
  VALUE(INDEX(SOURCE!B:B,MATCH(A1119,SOURCE!B:B,0)+1)),
  "")</f>
        <v>1096</v>
      </c>
      <c r="D1119" s="265" t="str">
        <f aca="false">IF(A1119&lt;&gt;INT(A1119),B1119,
IF(A1119&lt;0,VLOOKUP(A1119,lookups!A$1:B$25,2,0),
IF(ISNA(B1119),"",
IF(OR(ISBLANK(A1119),ISNA(B1119),B1119=0),
"",
"#define "&amp;
VLOOKUP(A1119,SOURCE!B:S,15,0)&amp;IF(lookups!$N$2-LEN(VLOOKUP(A1119,SOURCE!B:S,15,0))&gt;=0,REPT(" ",lookups!$N$2-LEN(VLOOKUP(A1119,SOURCE!B:S,15,0))),"")&amp;
TEXT(A1119,"???0")&amp;IF(VLOOKUP(A1119,SOURCE!B:S,16,0)="","","   "&amp;VLOOKUP(A1119,SOURCE!B:S,16,0)
))))
)</f>
        <v>#define ITM_SUB_F                   1095</v>
      </c>
    </row>
    <row r="1120" customFormat="false" ht="15.75" hidden="false" customHeight="false" outlineLevel="0" collapsed="false">
      <c r="A1120" s="0" t="n">
        <f aca="false">C1119</f>
        <v>1096</v>
      </c>
      <c r="B1120" s="0" t="str">
        <f aca="false">VLOOKUP(A1120,SOURCE!B:S,15,0)</f>
        <v>ITM_SUB_G</v>
      </c>
      <c r="C1120" s="0" t="n">
        <f aca="false">IF(
ISNUMBER(INDEX(SOURCE!B:B,MATCH(A1120,SOURCE!B:B,0)+1)),
  VALUE(INDEX(SOURCE!B:B,MATCH(A1120,SOURCE!B:B,0)+1)),
  "")</f>
        <v>1097</v>
      </c>
      <c r="D1120" s="265" t="str">
        <f aca="false">IF(A1120&lt;&gt;INT(A1120),B1120,
IF(A1120&lt;0,VLOOKUP(A1120,lookups!A$1:B$25,2,0),
IF(ISNA(B1120),"",
IF(OR(ISBLANK(A1120),ISNA(B1120),B1120=0),
"",
"#define "&amp;
VLOOKUP(A1120,SOURCE!B:S,15,0)&amp;IF(lookups!$N$2-LEN(VLOOKUP(A1120,SOURCE!B:S,15,0))&gt;=0,REPT(" ",lookups!$N$2-LEN(VLOOKUP(A1120,SOURCE!B:S,15,0))),"")&amp;
TEXT(A1120,"???0")&amp;IF(VLOOKUP(A1120,SOURCE!B:S,16,0)="","","   "&amp;VLOOKUP(A1120,SOURCE!B:S,16,0)
))))
)</f>
        <v>#define ITM_SUB_G                   1096</v>
      </c>
    </row>
    <row r="1121" customFormat="false" ht="15.75" hidden="false" customHeight="false" outlineLevel="0" collapsed="false">
      <c r="A1121" s="0" t="n">
        <f aca="false">C1120</f>
        <v>1097</v>
      </c>
      <c r="B1121" s="0" t="str">
        <f aca="false">VLOOKUP(A1121,SOURCE!B:S,15,0)</f>
        <v>ITM_SUB_H</v>
      </c>
      <c r="C1121" s="0" t="n">
        <f aca="false">IF(
ISNUMBER(INDEX(SOURCE!B:B,MATCH(A1121,SOURCE!B:B,0)+1)),
  VALUE(INDEX(SOURCE!B:B,MATCH(A1121,SOURCE!B:B,0)+1)),
  "")</f>
        <v>1098</v>
      </c>
      <c r="D1121" s="265" t="str">
        <f aca="false">IF(A1121&lt;&gt;INT(A1121),B1121,
IF(A1121&lt;0,VLOOKUP(A1121,lookups!A$1:B$25,2,0),
IF(ISNA(B1121),"",
IF(OR(ISBLANK(A1121),ISNA(B1121),B1121=0),
"",
"#define "&amp;
VLOOKUP(A1121,SOURCE!B:S,15,0)&amp;IF(lookups!$N$2-LEN(VLOOKUP(A1121,SOURCE!B:S,15,0))&gt;=0,REPT(" ",lookups!$N$2-LEN(VLOOKUP(A1121,SOURCE!B:S,15,0))),"")&amp;
TEXT(A1121,"???0")&amp;IF(VLOOKUP(A1121,SOURCE!B:S,16,0)="","","   "&amp;VLOOKUP(A1121,SOURCE!B:S,16,0)
))))
)</f>
        <v>#define ITM_SUB_H                   1097</v>
      </c>
    </row>
    <row r="1122" customFormat="false" ht="15.75" hidden="false" customHeight="false" outlineLevel="0" collapsed="false">
      <c r="A1122" s="0" t="n">
        <f aca="false">C1121</f>
        <v>1098</v>
      </c>
      <c r="B1122" s="0" t="str">
        <f aca="false">VLOOKUP(A1122,SOURCE!B:S,15,0)</f>
        <v>ITM_SUB_I</v>
      </c>
      <c r="C1122" s="0" t="n">
        <f aca="false">IF(
ISNUMBER(INDEX(SOURCE!B:B,MATCH(A1122,SOURCE!B:B,0)+1)),
  VALUE(INDEX(SOURCE!B:B,MATCH(A1122,SOURCE!B:B,0)+1)),
  "")</f>
        <v>1099</v>
      </c>
      <c r="D1122" s="265" t="str">
        <f aca="false">IF(A1122&lt;&gt;INT(A1122),B1122,
IF(A1122&lt;0,VLOOKUP(A1122,lookups!A$1:B$25,2,0),
IF(ISNA(B1122),"",
IF(OR(ISBLANK(A1122),ISNA(B1122),B1122=0),
"",
"#define "&amp;
VLOOKUP(A1122,SOURCE!B:S,15,0)&amp;IF(lookups!$N$2-LEN(VLOOKUP(A1122,SOURCE!B:S,15,0))&gt;=0,REPT(" ",lookups!$N$2-LEN(VLOOKUP(A1122,SOURCE!B:S,15,0))),"")&amp;
TEXT(A1122,"???0")&amp;IF(VLOOKUP(A1122,SOURCE!B:S,16,0)="","","   "&amp;VLOOKUP(A1122,SOURCE!B:S,16,0)
))))
)</f>
        <v>#define ITM_SUB_I                   1098</v>
      </c>
    </row>
    <row r="1123" customFormat="false" ht="15.75" hidden="false" customHeight="false" outlineLevel="0" collapsed="false">
      <c r="A1123" s="0" t="n">
        <f aca="false">C1122</f>
        <v>1099</v>
      </c>
      <c r="B1123" s="0" t="str">
        <f aca="false">VLOOKUP(A1123,SOURCE!B:S,15,0)</f>
        <v>ITM_SUB_J</v>
      </c>
      <c r="C1123" s="0" t="n">
        <f aca="false">IF(
ISNUMBER(INDEX(SOURCE!B:B,MATCH(A1123,SOURCE!B:B,0)+1)),
  VALUE(INDEX(SOURCE!B:B,MATCH(A1123,SOURCE!B:B,0)+1)),
  "")</f>
        <v>1100</v>
      </c>
      <c r="D1123" s="265" t="str">
        <f aca="false">IF(A1123&lt;&gt;INT(A1123),B1123,
IF(A1123&lt;0,VLOOKUP(A1123,lookups!A$1:B$25,2,0),
IF(ISNA(B1123),"",
IF(OR(ISBLANK(A1123),ISNA(B1123),B1123=0),
"",
"#define "&amp;
VLOOKUP(A1123,SOURCE!B:S,15,0)&amp;IF(lookups!$N$2-LEN(VLOOKUP(A1123,SOURCE!B:S,15,0))&gt;=0,REPT(" ",lookups!$N$2-LEN(VLOOKUP(A1123,SOURCE!B:S,15,0))),"")&amp;
TEXT(A1123,"???0")&amp;IF(VLOOKUP(A1123,SOURCE!B:S,16,0)="","","   "&amp;VLOOKUP(A1123,SOURCE!B:S,16,0)
))))
)</f>
        <v>#define ITM_SUB_J                   1099</v>
      </c>
    </row>
    <row r="1124" customFormat="false" ht="15.75" hidden="false" customHeight="false" outlineLevel="0" collapsed="false">
      <c r="A1124" s="0" t="n">
        <f aca="false">C1123</f>
        <v>1100</v>
      </c>
      <c r="B1124" s="0" t="str">
        <f aca="false">VLOOKUP(A1124,SOURCE!B:S,15,0)</f>
        <v>ITM_SUB_K</v>
      </c>
      <c r="C1124" s="0" t="n">
        <f aca="false">IF(
ISNUMBER(INDEX(SOURCE!B:B,MATCH(A1124,SOURCE!B:B,0)+1)),
  VALUE(INDEX(SOURCE!B:B,MATCH(A1124,SOURCE!B:B,0)+1)),
  "")</f>
        <v>1101</v>
      </c>
      <c r="D1124" s="265" t="str">
        <f aca="false">IF(A1124&lt;&gt;INT(A1124),B1124,
IF(A1124&lt;0,VLOOKUP(A1124,lookups!A$1:B$25,2,0),
IF(ISNA(B1124),"",
IF(OR(ISBLANK(A1124),ISNA(B1124),B1124=0),
"",
"#define "&amp;
VLOOKUP(A1124,SOURCE!B:S,15,0)&amp;IF(lookups!$N$2-LEN(VLOOKUP(A1124,SOURCE!B:S,15,0))&gt;=0,REPT(" ",lookups!$N$2-LEN(VLOOKUP(A1124,SOURCE!B:S,15,0))),"")&amp;
TEXT(A1124,"???0")&amp;IF(VLOOKUP(A1124,SOURCE!B:S,16,0)="","","   "&amp;VLOOKUP(A1124,SOURCE!B:S,16,0)
))))
)</f>
        <v>#define ITM_SUB_K                   1100</v>
      </c>
    </row>
    <row r="1125" customFormat="false" ht="15.75" hidden="false" customHeight="false" outlineLevel="0" collapsed="false">
      <c r="A1125" s="0" t="n">
        <f aca="false">C1124</f>
        <v>1101</v>
      </c>
      <c r="B1125" s="0" t="str">
        <f aca="false">VLOOKUP(A1125,SOURCE!B:S,15,0)</f>
        <v>ITM_SUB_L</v>
      </c>
      <c r="C1125" s="0" t="n">
        <f aca="false">IF(
ISNUMBER(INDEX(SOURCE!B:B,MATCH(A1125,SOURCE!B:B,0)+1)),
  VALUE(INDEX(SOURCE!B:B,MATCH(A1125,SOURCE!B:B,0)+1)),
  "")</f>
        <v>1102</v>
      </c>
      <c r="D1125" s="265" t="str">
        <f aca="false">IF(A1125&lt;&gt;INT(A1125),B1125,
IF(A1125&lt;0,VLOOKUP(A1125,lookups!A$1:B$25,2,0),
IF(ISNA(B1125),"",
IF(OR(ISBLANK(A1125),ISNA(B1125),B1125=0),
"",
"#define "&amp;
VLOOKUP(A1125,SOURCE!B:S,15,0)&amp;IF(lookups!$N$2-LEN(VLOOKUP(A1125,SOURCE!B:S,15,0))&gt;=0,REPT(" ",lookups!$N$2-LEN(VLOOKUP(A1125,SOURCE!B:S,15,0))),"")&amp;
TEXT(A1125,"???0")&amp;IF(VLOOKUP(A1125,SOURCE!B:S,16,0)="","","   "&amp;VLOOKUP(A1125,SOURCE!B:S,16,0)
))))
)</f>
        <v>#define ITM_SUB_L                   1101</v>
      </c>
    </row>
    <row r="1126" customFormat="false" ht="15.75" hidden="false" customHeight="false" outlineLevel="0" collapsed="false">
      <c r="A1126" s="0" t="n">
        <f aca="false">C1125</f>
        <v>1102</v>
      </c>
      <c r="B1126" s="0" t="str">
        <f aca="false">VLOOKUP(A1126,SOURCE!B:S,15,0)</f>
        <v>ITM_SUB_M</v>
      </c>
      <c r="C1126" s="0" t="n">
        <f aca="false">IF(
ISNUMBER(INDEX(SOURCE!B:B,MATCH(A1126,SOURCE!B:B,0)+1)),
  VALUE(INDEX(SOURCE!B:B,MATCH(A1126,SOURCE!B:B,0)+1)),
  "")</f>
        <v>1103</v>
      </c>
      <c r="D1126" s="265" t="str">
        <f aca="false">IF(A1126&lt;&gt;INT(A1126),B1126,
IF(A1126&lt;0,VLOOKUP(A1126,lookups!A$1:B$25,2,0),
IF(ISNA(B1126),"",
IF(OR(ISBLANK(A1126),ISNA(B1126),B1126=0),
"",
"#define "&amp;
VLOOKUP(A1126,SOURCE!B:S,15,0)&amp;IF(lookups!$N$2-LEN(VLOOKUP(A1126,SOURCE!B:S,15,0))&gt;=0,REPT(" ",lookups!$N$2-LEN(VLOOKUP(A1126,SOURCE!B:S,15,0))),"")&amp;
TEXT(A1126,"???0")&amp;IF(VLOOKUP(A1126,SOURCE!B:S,16,0)="","","   "&amp;VLOOKUP(A1126,SOURCE!B:S,16,0)
))))
)</f>
        <v>#define ITM_SUB_M                   1102</v>
      </c>
    </row>
    <row r="1127" customFormat="false" ht="15.75" hidden="false" customHeight="false" outlineLevel="0" collapsed="false">
      <c r="A1127" s="0" t="n">
        <f aca="false">C1126</f>
        <v>1103</v>
      </c>
      <c r="B1127" s="0" t="str">
        <f aca="false">VLOOKUP(A1127,SOURCE!B:S,15,0)</f>
        <v>ITM_SUB_N</v>
      </c>
      <c r="C1127" s="0" t="n">
        <f aca="false">IF(
ISNUMBER(INDEX(SOURCE!B:B,MATCH(A1127,SOURCE!B:B,0)+1)),
  VALUE(INDEX(SOURCE!B:B,MATCH(A1127,SOURCE!B:B,0)+1)),
  "")</f>
        <v>1104</v>
      </c>
      <c r="D1127" s="265" t="str">
        <f aca="false">IF(A1127&lt;&gt;INT(A1127),B1127,
IF(A1127&lt;0,VLOOKUP(A1127,lookups!A$1:B$25,2,0),
IF(ISNA(B1127),"",
IF(OR(ISBLANK(A1127),ISNA(B1127),B1127=0),
"",
"#define "&amp;
VLOOKUP(A1127,SOURCE!B:S,15,0)&amp;IF(lookups!$N$2-LEN(VLOOKUP(A1127,SOURCE!B:S,15,0))&gt;=0,REPT(" ",lookups!$N$2-LEN(VLOOKUP(A1127,SOURCE!B:S,15,0))),"")&amp;
TEXT(A1127,"???0")&amp;IF(VLOOKUP(A1127,SOURCE!B:S,16,0)="","","   "&amp;VLOOKUP(A1127,SOURCE!B:S,16,0)
))))
)</f>
        <v>#define ITM_SUB_N                   1103</v>
      </c>
    </row>
    <row r="1128" customFormat="false" ht="15.75" hidden="false" customHeight="false" outlineLevel="0" collapsed="false">
      <c r="A1128" s="0" t="n">
        <f aca="false">C1127</f>
        <v>1104</v>
      </c>
      <c r="B1128" s="0" t="str">
        <f aca="false">VLOOKUP(A1128,SOURCE!B:S,15,0)</f>
        <v>ITM_SUB_O</v>
      </c>
      <c r="C1128" s="0" t="n">
        <f aca="false">IF(
ISNUMBER(INDEX(SOURCE!B:B,MATCH(A1128,SOURCE!B:B,0)+1)),
  VALUE(INDEX(SOURCE!B:B,MATCH(A1128,SOURCE!B:B,0)+1)),
  "")</f>
        <v>1105</v>
      </c>
      <c r="D1128" s="265" t="str">
        <f aca="false">IF(A1128&lt;&gt;INT(A1128),B1128,
IF(A1128&lt;0,VLOOKUP(A1128,lookups!A$1:B$25,2,0),
IF(ISNA(B1128),"",
IF(OR(ISBLANK(A1128),ISNA(B1128),B1128=0),
"",
"#define "&amp;
VLOOKUP(A1128,SOURCE!B:S,15,0)&amp;IF(lookups!$N$2-LEN(VLOOKUP(A1128,SOURCE!B:S,15,0))&gt;=0,REPT(" ",lookups!$N$2-LEN(VLOOKUP(A1128,SOURCE!B:S,15,0))),"")&amp;
TEXT(A1128,"???0")&amp;IF(VLOOKUP(A1128,SOURCE!B:S,16,0)="","","   "&amp;VLOOKUP(A1128,SOURCE!B:S,16,0)
))))
)</f>
        <v>#define ITM_SUB_O                   1104</v>
      </c>
    </row>
    <row r="1129" customFormat="false" ht="15.75" hidden="false" customHeight="false" outlineLevel="0" collapsed="false">
      <c r="A1129" s="0" t="n">
        <f aca="false">C1128</f>
        <v>1105</v>
      </c>
      <c r="B1129" s="0" t="str">
        <f aca="false">VLOOKUP(A1129,SOURCE!B:S,15,0)</f>
        <v>ITM_SUB_P</v>
      </c>
      <c r="C1129" s="0" t="n">
        <f aca="false">IF(
ISNUMBER(INDEX(SOURCE!B:B,MATCH(A1129,SOURCE!B:B,0)+1)),
  VALUE(INDEX(SOURCE!B:B,MATCH(A1129,SOURCE!B:B,0)+1)),
  "")</f>
        <v>1106</v>
      </c>
      <c r="D1129" s="265" t="str">
        <f aca="false">IF(A1129&lt;&gt;INT(A1129),B1129,
IF(A1129&lt;0,VLOOKUP(A1129,lookups!A$1:B$25,2,0),
IF(ISNA(B1129),"",
IF(OR(ISBLANK(A1129),ISNA(B1129),B1129=0),
"",
"#define "&amp;
VLOOKUP(A1129,SOURCE!B:S,15,0)&amp;IF(lookups!$N$2-LEN(VLOOKUP(A1129,SOURCE!B:S,15,0))&gt;=0,REPT(" ",lookups!$N$2-LEN(VLOOKUP(A1129,SOURCE!B:S,15,0))),"")&amp;
TEXT(A1129,"???0")&amp;IF(VLOOKUP(A1129,SOURCE!B:S,16,0)="","","   "&amp;VLOOKUP(A1129,SOURCE!B:S,16,0)
))))
)</f>
        <v>#define ITM_SUB_P                   1105</v>
      </c>
    </row>
    <row r="1130" customFormat="false" ht="15.75" hidden="false" customHeight="false" outlineLevel="0" collapsed="false">
      <c r="A1130" s="0" t="n">
        <f aca="false">C1129</f>
        <v>1106</v>
      </c>
      <c r="B1130" s="0" t="str">
        <f aca="false">VLOOKUP(A1130,SOURCE!B:S,15,0)</f>
        <v>ITM_SUB_Q</v>
      </c>
      <c r="C1130" s="0" t="n">
        <f aca="false">IF(
ISNUMBER(INDEX(SOURCE!B:B,MATCH(A1130,SOURCE!B:B,0)+1)),
  VALUE(INDEX(SOURCE!B:B,MATCH(A1130,SOURCE!B:B,0)+1)),
  "")</f>
        <v>1107</v>
      </c>
      <c r="D1130" s="265" t="str">
        <f aca="false">IF(A1130&lt;&gt;INT(A1130),B1130,
IF(A1130&lt;0,VLOOKUP(A1130,lookups!A$1:B$25,2,0),
IF(ISNA(B1130),"",
IF(OR(ISBLANK(A1130),ISNA(B1130),B1130=0),
"",
"#define "&amp;
VLOOKUP(A1130,SOURCE!B:S,15,0)&amp;IF(lookups!$N$2-LEN(VLOOKUP(A1130,SOURCE!B:S,15,0))&gt;=0,REPT(" ",lookups!$N$2-LEN(VLOOKUP(A1130,SOURCE!B:S,15,0))),"")&amp;
TEXT(A1130,"???0")&amp;IF(VLOOKUP(A1130,SOURCE!B:S,16,0)="","","   "&amp;VLOOKUP(A1130,SOURCE!B:S,16,0)
))))
)</f>
        <v>#define ITM_SUB_Q                   1106</v>
      </c>
    </row>
    <row r="1131" customFormat="false" ht="15.75" hidden="false" customHeight="false" outlineLevel="0" collapsed="false">
      <c r="A1131" s="0" t="n">
        <f aca="false">C1130</f>
        <v>1107</v>
      </c>
      <c r="B1131" s="0" t="str">
        <f aca="false">VLOOKUP(A1131,SOURCE!B:S,15,0)</f>
        <v>ITM_SUB_R</v>
      </c>
      <c r="C1131" s="0" t="n">
        <f aca="false">IF(
ISNUMBER(INDEX(SOURCE!B:B,MATCH(A1131,SOURCE!B:B,0)+1)),
  VALUE(INDEX(SOURCE!B:B,MATCH(A1131,SOURCE!B:B,0)+1)),
  "")</f>
        <v>1108</v>
      </c>
      <c r="D1131" s="265" t="str">
        <f aca="false">IF(A1131&lt;&gt;INT(A1131),B1131,
IF(A1131&lt;0,VLOOKUP(A1131,lookups!A$1:B$25,2,0),
IF(ISNA(B1131),"",
IF(OR(ISBLANK(A1131),ISNA(B1131),B1131=0),
"",
"#define "&amp;
VLOOKUP(A1131,SOURCE!B:S,15,0)&amp;IF(lookups!$N$2-LEN(VLOOKUP(A1131,SOURCE!B:S,15,0))&gt;=0,REPT(" ",lookups!$N$2-LEN(VLOOKUP(A1131,SOURCE!B:S,15,0))),"")&amp;
TEXT(A1131,"???0")&amp;IF(VLOOKUP(A1131,SOURCE!B:S,16,0)="","","   "&amp;VLOOKUP(A1131,SOURCE!B:S,16,0)
))))
)</f>
        <v>#define ITM_SUB_R                   1107</v>
      </c>
    </row>
    <row r="1132" customFormat="false" ht="15.75" hidden="false" customHeight="false" outlineLevel="0" collapsed="false">
      <c r="A1132" s="0" t="n">
        <f aca="false">C1131</f>
        <v>1108</v>
      </c>
      <c r="B1132" s="0" t="str">
        <f aca="false">VLOOKUP(A1132,SOURCE!B:S,15,0)</f>
        <v>ITM_SUB_S</v>
      </c>
      <c r="C1132" s="0" t="n">
        <f aca="false">IF(
ISNUMBER(INDEX(SOURCE!B:B,MATCH(A1132,SOURCE!B:B,0)+1)),
  VALUE(INDEX(SOURCE!B:B,MATCH(A1132,SOURCE!B:B,0)+1)),
  "")</f>
        <v>1109</v>
      </c>
      <c r="D1132" s="265" t="str">
        <f aca="false">IF(A1132&lt;&gt;INT(A1132),B1132,
IF(A1132&lt;0,VLOOKUP(A1132,lookups!A$1:B$25,2,0),
IF(ISNA(B1132),"",
IF(OR(ISBLANK(A1132),ISNA(B1132),B1132=0),
"",
"#define "&amp;
VLOOKUP(A1132,SOURCE!B:S,15,0)&amp;IF(lookups!$N$2-LEN(VLOOKUP(A1132,SOURCE!B:S,15,0))&gt;=0,REPT(" ",lookups!$N$2-LEN(VLOOKUP(A1132,SOURCE!B:S,15,0))),"")&amp;
TEXT(A1132,"???0")&amp;IF(VLOOKUP(A1132,SOURCE!B:S,16,0)="","","   "&amp;VLOOKUP(A1132,SOURCE!B:S,16,0)
))))
)</f>
        <v>#define ITM_SUB_S                   1108</v>
      </c>
    </row>
    <row r="1133" customFormat="false" ht="15.75" hidden="false" customHeight="false" outlineLevel="0" collapsed="false">
      <c r="A1133" s="0" t="n">
        <f aca="false">C1132</f>
        <v>1109</v>
      </c>
      <c r="B1133" s="0" t="str">
        <f aca="false">VLOOKUP(A1133,SOURCE!B:S,15,0)</f>
        <v>ITM_SUB_T</v>
      </c>
      <c r="C1133" s="0" t="n">
        <f aca="false">IF(
ISNUMBER(INDEX(SOURCE!B:B,MATCH(A1133,SOURCE!B:B,0)+1)),
  VALUE(INDEX(SOURCE!B:B,MATCH(A1133,SOURCE!B:B,0)+1)),
  "")</f>
        <v>1110</v>
      </c>
      <c r="D1133" s="265" t="str">
        <f aca="false">IF(A1133&lt;&gt;INT(A1133),B1133,
IF(A1133&lt;0,VLOOKUP(A1133,lookups!A$1:B$25,2,0),
IF(ISNA(B1133),"",
IF(OR(ISBLANK(A1133),ISNA(B1133),B1133=0),
"",
"#define "&amp;
VLOOKUP(A1133,SOURCE!B:S,15,0)&amp;IF(lookups!$N$2-LEN(VLOOKUP(A1133,SOURCE!B:S,15,0))&gt;=0,REPT(" ",lookups!$N$2-LEN(VLOOKUP(A1133,SOURCE!B:S,15,0))),"")&amp;
TEXT(A1133,"???0")&amp;IF(VLOOKUP(A1133,SOURCE!B:S,16,0)="","","   "&amp;VLOOKUP(A1133,SOURCE!B:S,16,0)
))))
)</f>
        <v>#define ITM_SUB_T                   1109</v>
      </c>
    </row>
    <row r="1134" customFormat="false" ht="15.75" hidden="false" customHeight="false" outlineLevel="0" collapsed="false">
      <c r="A1134" s="0" t="n">
        <f aca="false">C1133</f>
        <v>1110</v>
      </c>
      <c r="B1134" s="0" t="str">
        <f aca="false">VLOOKUP(A1134,SOURCE!B:S,15,0)</f>
        <v>ITM_SUB_U</v>
      </c>
      <c r="C1134" s="0" t="n">
        <f aca="false">IF(
ISNUMBER(INDEX(SOURCE!B:B,MATCH(A1134,SOURCE!B:B,0)+1)),
  VALUE(INDEX(SOURCE!B:B,MATCH(A1134,SOURCE!B:B,0)+1)),
  "")</f>
        <v>1111</v>
      </c>
      <c r="D1134" s="265" t="str">
        <f aca="false">IF(A1134&lt;&gt;INT(A1134),B1134,
IF(A1134&lt;0,VLOOKUP(A1134,lookups!A$1:B$25,2,0),
IF(ISNA(B1134),"",
IF(OR(ISBLANK(A1134),ISNA(B1134),B1134=0),
"",
"#define "&amp;
VLOOKUP(A1134,SOURCE!B:S,15,0)&amp;IF(lookups!$N$2-LEN(VLOOKUP(A1134,SOURCE!B:S,15,0))&gt;=0,REPT(" ",lookups!$N$2-LEN(VLOOKUP(A1134,SOURCE!B:S,15,0))),"")&amp;
TEXT(A1134,"???0")&amp;IF(VLOOKUP(A1134,SOURCE!B:S,16,0)="","","   "&amp;VLOOKUP(A1134,SOURCE!B:S,16,0)
))))
)</f>
        <v>#define ITM_SUB_U                   1110</v>
      </c>
    </row>
    <row r="1135" customFormat="false" ht="15.75" hidden="false" customHeight="false" outlineLevel="0" collapsed="false">
      <c r="A1135" s="0" t="n">
        <f aca="false">C1134</f>
        <v>1111</v>
      </c>
      <c r="B1135" s="0" t="str">
        <f aca="false">VLOOKUP(A1135,SOURCE!B:S,15,0)</f>
        <v>ITM_SUB_V</v>
      </c>
      <c r="C1135" s="0" t="n">
        <f aca="false">IF(
ISNUMBER(INDEX(SOURCE!B:B,MATCH(A1135,SOURCE!B:B,0)+1)),
  VALUE(INDEX(SOURCE!B:B,MATCH(A1135,SOURCE!B:B,0)+1)),
  "")</f>
        <v>1112</v>
      </c>
      <c r="D1135" s="265" t="str">
        <f aca="false">IF(A1135&lt;&gt;INT(A1135),B1135,
IF(A1135&lt;0,VLOOKUP(A1135,lookups!A$1:B$25,2,0),
IF(ISNA(B1135),"",
IF(OR(ISBLANK(A1135),ISNA(B1135),B1135=0),
"",
"#define "&amp;
VLOOKUP(A1135,SOURCE!B:S,15,0)&amp;IF(lookups!$N$2-LEN(VLOOKUP(A1135,SOURCE!B:S,15,0))&gt;=0,REPT(" ",lookups!$N$2-LEN(VLOOKUP(A1135,SOURCE!B:S,15,0))),"")&amp;
TEXT(A1135,"???0")&amp;IF(VLOOKUP(A1135,SOURCE!B:S,16,0)="","","   "&amp;VLOOKUP(A1135,SOURCE!B:S,16,0)
))))
)</f>
        <v>#define ITM_SUB_V                   1111</v>
      </c>
    </row>
    <row r="1136" customFormat="false" ht="15.75" hidden="false" customHeight="false" outlineLevel="0" collapsed="false">
      <c r="A1136" s="0" t="n">
        <f aca="false">C1135</f>
        <v>1112</v>
      </c>
      <c r="B1136" s="0" t="str">
        <f aca="false">VLOOKUP(A1136,SOURCE!B:S,15,0)</f>
        <v>ITM_SUB_W</v>
      </c>
      <c r="C1136" s="0" t="n">
        <f aca="false">IF(
ISNUMBER(INDEX(SOURCE!B:B,MATCH(A1136,SOURCE!B:B,0)+1)),
  VALUE(INDEX(SOURCE!B:B,MATCH(A1136,SOURCE!B:B,0)+1)),
  "")</f>
        <v>1113</v>
      </c>
      <c r="D1136" s="265" t="str">
        <f aca="false">IF(A1136&lt;&gt;INT(A1136),B1136,
IF(A1136&lt;0,VLOOKUP(A1136,lookups!A$1:B$25,2,0),
IF(ISNA(B1136),"",
IF(OR(ISBLANK(A1136),ISNA(B1136),B1136=0),
"",
"#define "&amp;
VLOOKUP(A1136,SOURCE!B:S,15,0)&amp;IF(lookups!$N$2-LEN(VLOOKUP(A1136,SOURCE!B:S,15,0))&gt;=0,REPT(" ",lookups!$N$2-LEN(VLOOKUP(A1136,SOURCE!B:S,15,0))),"")&amp;
TEXT(A1136,"???0")&amp;IF(VLOOKUP(A1136,SOURCE!B:S,16,0)="","","   "&amp;VLOOKUP(A1136,SOURCE!B:S,16,0)
))))
)</f>
        <v>#define ITM_SUB_W                   1112</v>
      </c>
    </row>
    <row r="1137" customFormat="false" ht="15.75" hidden="false" customHeight="false" outlineLevel="0" collapsed="false">
      <c r="A1137" s="0" t="n">
        <f aca="false">C1136</f>
        <v>1113</v>
      </c>
      <c r="B1137" s="0" t="str">
        <f aca="false">VLOOKUP(A1137,SOURCE!B:S,15,0)</f>
        <v>ITM_SUB_X</v>
      </c>
      <c r="C1137" s="0" t="n">
        <f aca="false">IF(
ISNUMBER(INDEX(SOURCE!B:B,MATCH(A1137,SOURCE!B:B,0)+1)),
  VALUE(INDEX(SOURCE!B:B,MATCH(A1137,SOURCE!B:B,0)+1)),
  "")</f>
        <v>1114</v>
      </c>
      <c r="D1137" s="265" t="str">
        <f aca="false">IF(A1137&lt;&gt;INT(A1137),B1137,
IF(A1137&lt;0,VLOOKUP(A1137,lookups!A$1:B$25,2,0),
IF(ISNA(B1137),"",
IF(OR(ISBLANK(A1137),ISNA(B1137),B1137=0),
"",
"#define "&amp;
VLOOKUP(A1137,SOURCE!B:S,15,0)&amp;IF(lookups!$N$2-LEN(VLOOKUP(A1137,SOURCE!B:S,15,0))&gt;=0,REPT(" ",lookups!$N$2-LEN(VLOOKUP(A1137,SOURCE!B:S,15,0))),"")&amp;
TEXT(A1137,"???0")&amp;IF(VLOOKUP(A1137,SOURCE!B:S,16,0)="","","   "&amp;VLOOKUP(A1137,SOURCE!B:S,16,0)
))))
)</f>
        <v>#define ITM_SUB_X                   1113</v>
      </c>
    </row>
    <row r="1138" customFormat="false" ht="15.75" hidden="false" customHeight="false" outlineLevel="0" collapsed="false">
      <c r="A1138" s="0" t="n">
        <f aca="false">C1137</f>
        <v>1114</v>
      </c>
      <c r="B1138" s="0" t="str">
        <f aca="false">VLOOKUP(A1138,SOURCE!B:S,15,0)</f>
        <v>ITM_SUB_Y</v>
      </c>
      <c r="C1138" s="0" t="n">
        <f aca="false">IF(
ISNUMBER(INDEX(SOURCE!B:B,MATCH(A1138,SOURCE!B:B,0)+1)),
  VALUE(INDEX(SOURCE!B:B,MATCH(A1138,SOURCE!B:B,0)+1)),
  "")</f>
        <v>1115</v>
      </c>
      <c r="D1138" s="265" t="str">
        <f aca="false">IF(A1138&lt;&gt;INT(A1138),B1138,
IF(A1138&lt;0,VLOOKUP(A1138,lookups!A$1:B$25,2,0),
IF(ISNA(B1138),"",
IF(OR(ISBLANK(A1138),ISNA(B1138),B1138=0),
"",
"#define "&amp;
VLOOKUP(A1138,SOURCE!B:S,15,0)&amp;IF(lookups!$N$2-LEN(VLOOKUP(A1138,SOURCE!B:S,15,0))&gt;=0,REPT(" ",lookups!$N$2-LEN(VLOOKUP(A1138,SOURCE!B:S,15,0))),"")&amp;
TEXT(A1138,"???0")&amp;IF(VLOOKUP(A1138,SOURCE!B:S,16,0)="","","   "&amp;VLOOKUP(A1138,SOURCE!B:S,16,0)
))))
)</f>
        <v>#define ITM_SUB_Y                   1114</v>
      </c>
    </row>
    <row r="1139" customFormat="false" ht="15.75" hidden="false" customHeight="false" outlineLevel="0" collapsed="false">
      <c r="A1139" s="0" t="n">
        <f aca="false">C1138</f>
        <v>1115</v>
      </c>
      <c r="B1139" s="0" t="str">
        <f aca="false">VLOOKUP(A1139,SOURCE!B:S,15,0)</f>
        <v>ITM_SUB_Z</v>
      </c>
      <c r="C1139" s="0" t="n">
        <f aca="false">IF(
ISNUMBER(INDEX(SOURCE!B:B,MATCH(A1139,SOURCE!B:B,0)+1)),
  VALUE(INDEX(SOURCE!B:B,MATCH(A1139,SOURCE!B:B,0)+1)),
  "")</f>
        <v>1116</v>
      </c>
      <c r="D1139" s="265" t="str">
        <f aca="false">IF(A1139&lt;&gt;INT(A1139),B1139,
IF(A1139&lt;0,VLOOKUP(A1139,lookups!A$1:B$25,2,0),
IF(ISNA(B1139),"",
IF(OR(ISBLANK(A1139),ISNA(B1139),B1139=0),
"",
"#define "&amp;
VLOOKUP(A1139,SOURCE!B:S,15,0)&amp;IF(lookups!$N$2-LEN(VLOOKUP(A1139,SOURCE!B:S,15,0))&gt;=0,REPT(" ",lookups!$N$2-LEN(VLOOKUP(A1139,SOURCE!B:S,15,0))),"")&amp;
TEXT(A1139,"???0")&amp;IF(VLOOKUP(A1139,SOURCE!B:S,16,0)="","","   "&amp;VLOOKUP(A1139,SOURCE!B:S,16,0)
))))
)</f>
        <v>#define ITM_SUB_Z                   1115</v>
      </c>
    </row>
    <row r="1140" customFormat="false" ht="15.75" hidden="false" customHeight="false" outlineLevel="0" collapsed="false">
      <c r="A1140" s="0" t="n">
        <f aca="false">C1139</f>
        <v>1116</v>
      </c>
      <c r="B1140" s="0" t="str">
        <f aca="false">VLOOKUP(A1140,SOURCE!B:S,15,0)</f>
        <v>ITM_SUB_a</v>
      </c>
      <c r="C1140" s="0" t="n">
        <f aca="false">IF(
ISNUMBER(INDEX(SOURCE!B:B,MATCH(A1140,SOURCE!B:B,0)+1)),
  VALUE(INDEX(SOURCE!B:B,MATCH(A1140,SOURCE!B:B,0)+1)),
  "")</f>
        <v>1117</v>
      </c>
      <c r="D1140" s="265" t="str">
        <f aca="false">IF(A1140&lt;&gt;INT(A1140),B1140,
IF(A1140&lt;0,VLOOKUP(A1140,lookups!A$1:B$25,2,0),
IF(ISNA(B1140),"",
IF(OR(ISBLANK(A1140),ISNA(B1140),B1140=0),
"",
"#define "&amp;
VLOOKUP(A1140,SOURCE!B:S,15,0)&amp;IF(lookups!$N$2-LEN(VLOOKUP(A1140,SOURCE!B:S,15,0))&gt;=0,REPT(" ",lookups!$N$2-LEN(VLOOKUP(A1140,SOURCE!B:S,15,0))),"")&amp;
TEXT(A1140,"???0")&amp;IF(VLOOKUP(A1140,SOURCE!B:S,16,0)="","","   "&amp;VLOOKUP(A1140,SOURCE!B:S,16,0)
))))
)</f>
        <v>#define ITM_SUB_a                   1116</v>
      </c>
    </row>
    <row r="1141" customFormat="false" ht="15.75" hidden="false" customHeight="false" outlineLevel="0" collapsed="false">
      <c r="A1141" s="0" t="n">
        <f aca="false">C1140</f>
        <v>1117</v>
      </c>
      <c r="B1141" s="0" t="str">
        <f aca="false">VLOOKUP(A1141,SOURCE!B:S,15,0)</f>
        <v>ITM_SUB_b</v>
      </c>
      <c r="C1141" s="0" t="n">
        <f aca="false">IF(
ISNUMBER(INDEX(SOURCE!B:B,MATCH(A1141,SOURCE!B:B,0)+1)),
  VALUE(INDEX(SOURCE!B:B,MATCH(A1141,SOURCE!B:B,0)+1)),
  "")</f>
        <v>1118</v>
      </c>
      <c r="D1141" s="265" t="str">
        <f aca="false">IF(A1141&lt;&gt;INT(A1141),B1141,
IF(A1141&lt;0,VLOOKUP(A1141,lookups!A$1:B$25,2,0),
IF(ISNA(B1141),"",
IF(OR(ISBLANK(A1141),ISNA(B1141),B1141=0),
"",
"#define "&amp;
VLOOKUP(A1141,SOURCE!B:S,15,0)&amp;IF(lookups!$N$2-LEN(VLOOKUP(A1141,SOURCE!B:S,15,0))&gt;=0,REPT(" ",lookups!$N$2-LEN(VLOOKUP(A1141,SOURCE!B:S,15,0))),"")&amp;
TEXT(A1141,"???0")&amp;IF(VLOOKUP(A1141,SOURCE!B:S,16,0)="","","   "&amp;VLOOKUP(A1141,SOURCE!B:S,16,0)
))))
)</f>
        <v>#define ITM_SUB_b                   1117</v>
      </c>
    </row>
    <row r="1142" customFormat="false" ht="15.75" hidden="false" customHeight="false" outlineLevel="0" collapsed="false">
      <c r="A1142" s="0" t="n">
        <f aca="false">C1141</f>
        <v>1118</v>
      </c>
      <c r="B1142" s="0" t="str">
        <f aca="false">VLOOKUP(A1142,SOURCE!B:S,15,0)</f>
        <v>ITM_SUB_c</v>
      </c>
      <c r="C1142" s="0" t="n">
        <f aca="false">IF(
ISNUMBER(INDEX(SOURCE!B:B,MATCH(A1142,SOURCE!B:B,0)+1)),
  VALUE(INDEX(SOURCE!B:B,MATCH(A1142,SOURCE!B:B,0)+1)),
  "")</f>
        <v>1119</v>
      </c>
      <c r="D1142" s="265" t="str">
        <f aca="false">IF(A1142&lt;&gt;INT(A1142),B1142,
IF(A1142&lt;0,VLOOKUP(A1142,lookups!A$1:B$25,2,0),
IF(ISNA(B1142),"",
IF(OR(ISBLANK(A1142),ISNA(B1142),B1142=0),
"",
"#define "&amp;
VLOOKUP(A1142,SOURCE!B:S,15,0)&amp;IF(lookups!$N$2-LEN(VLOOKUP(A1142,SOURCE!B:S,15,0))&gt;=0,REPT(" ",lookups!$N$2-LEN(VLOOKUP(A1142,SOURCE!B:S,15,0))),"")&amp;
TEXT(A1142,"???0")&amp;IF(VLOOKUP(A1142,SOURCE!B:S,16,0)="","","   "&amp;VLOOKUP(A1142,SOURCE!B:S,16,0)
))))
)</f>
        <v>#define ITM_SUB_c                   1118</v>
      </c>
    </row>
    <row r="1143" customFormat="false" ht="15.75" hidden="false" customHeight="false" outlineLevel="0" collapsed="false">
      <c r="A1143" s="0" t="n">
        <f aca="false">C1142</f>
        <v>1119</v>
      </c>
      <c r="B1143" s="0" t="str">
        <f aca="false">VLOOKUP(A1143,SOURCE!B:S,15,0)</f>
        <v>ITM_SUB_d</v>
      </c>
      <c r="C1143" s="0" t="n">
        <f aca="false">IF(
ISNUMBER(INDEX(SOURCE!B:B,MATCH(A1143,SOURCE!B:B,0)+1)),
  VALUE(INDEX(SOURCE!B:B,MATCH(A1143,SOURCE!B:B,0)+1)),
  "")</f>
        <v>1120</v>
      </c>
      <c r="D1143" s="265" t="str">
        <f aca="false">IF(A1143&lt;&gt;INT(A1143),B1143,
IF(A1143&lt;0,VLOOKUP(A1143,lookups!A$1:B$25,2,0),
IF(ISNA(B1143),"",
IF(OR(ISBLANK(A1143),ISNA(B1143),B1143=0),
"",
"#define "&amp;
VLOOKUP(A1143,SOURCE!B:S,15,0)&amp;IF(lookups!$N$2-LEN(VLOOKUP(A1143,SOURCE!B:S,15,0))&gt;=0,REPT(" ",lookups!$N$2-LEN(VLOOKUP(A1143,SOURCE!B:S,15,0))),"")&amp;
TEXT(A1143,"???0")&amp;IF(VLOOKUP(A1143,SOURCE!B:S,16,0)="","","   "&amp;VLOOKUP(A1143,SOURCE!B:S,16,0)
))))
)</f>
        <v>#define ITM_SUB_d                   1119</v>
      </c>
    </row>
    <row r="1144" customFormat="false" ht="15.75" hidden="false" customHeight="false" outlineLevel="0" collapsed="false">
      <c r="A1144" s="0" t="n">
        <f aca="false">C1143</f>
        <v>1120</v>
      </c>
      <c r="B1144" s="0" t="str">
        <f aca="false">VLOOKUP(A1144,SOURCE!B:S,15,0)</f>
        <v>ITM_SUB_e</v>
      </c>
      <c r="C1144" s="0" t="n">
        <f aca="false">IF(
ISNUMBER(INDEX(SOURCE!B:B,MATCH(A1144,SOURCE!B:B,0)+1)),
  VALUE(INDEX(SOURCE!B:B,MATCH(A1144,SOURCE!B:B,0)+1)),
  "")</f>
        <v>1121</v>
      </c>
      <c r="D1144" s="265" t="str">
        <f aca="false">IF(A1144&lt;&gt;INT(A1144),B1144,
IF(A1144&lt;0,VLOOKUP(A1144,lookups!A$1:B$25,2,0),
IF(ISNA(B1144),"",
IF(OR(ISBLANK(A1144),ISNA(B1144),B1144=0),
"",
"#define "&amp;
VLOOKUP(A1144,SOURCE!B:S,15,0)&amp;IF(lookups!$N$2-LEN(VLOOKUP(A1144,SOURCE!B:S,15,0))&gt;=0,REPT(" ",lookups!$N$2-LEN(VLOOKUP(A1144,SOURCE!B:S,15,0))),"")&amp;
TEXT(A1144,"???0")&amp;IF(VLOOKUP(A1144,SOURCE!B:S,16,0)="","","   "&amp;VLOOKUP(A1144,SOURCE!B:S,16,0)
))))
)</f>
        <v>#define ITM_SUB_e                   1120</v>
      </c>
    </row>
    <row r="1145" customFormat="false" ht="15.75" hidden="false" customHeight="false" outlineLevel="0" collapsed="false">
      <c r="A1145" s="0" t="n">
        <f aca="false">C1144</f>
        <v>1121</v>
      </c>
      <c r="B1145" s="0" t="str">
        <f aca="false">VLOOKUP(A1145,SOURCE!B:S,15,0)</f>
        <v>ITM_SUB_f</v>
      </c>
      <c r="C1145" s="0" t="n">
        <f aca="false">IF(
ISNUMBER(INDEX(SOURCE!B:B,MATCH(A1145,SOURCE!B:B,0)+1)),
  VALUE(INDEX(SOURCE!B:B,MATCH(A1145,SOURCE!B:B,0)+1)),
  "")</f>
        <v>1122</v>
      </c>
      <c r="D1145" s="265" t="str">
        <f aca="false">IF(A1145&lt;&gt;INT(A1145),B1145,
IF(A1145&lt;0,VLOOKUP(A1145,lookups!A$1:B$25,2,0),
IF(ISNA(B1145),"",
IF(OR(ISBLANK(A1145),ISNA(B1145),B1145=0),
"",
"#define "&amp;
VLOOKUP(A1145,SOURCE!B:S,15,0)&amp;IF(lookups!$N$2-LEN(VLOOKUP(A1145,SOURCE!B:S,15,0))&gt;=0,REPT(" ",lookups!$N$2-LEN(VLOOKUP(A1145,SOURCE!B:S,15,0))),"")&amp;
TEXT(A1145,"???0")&amp;IF(VLOOKUP(A1145,SOURCE!B:S,16,0)="","","   "&amp;VLOOKUP(A1145,SOURCE!B:S,16,0)
))))
)</f>
        <v>#define ITM_SUB_f                   1121</v>
      </c>
    </row>
    <row r="1146" customFormat="false" ht="15.75" hidden="false" customHeight="false" outlineLevel="0" collapsed="false">
      <c r="A1146" s="0" t="n">
        <f aca="false">C1145</f>
        <v>1122</v>
      </c>
      <c r="B1146" s="0" t="str">
        <f aca="false">VLOOKUP(A1146,SOURCE!B:S,15,0)</f>
        <v>ITM_SUB_g</v>
      </c>
      <c r="C1146" s="0" t="n">
        <f aca="false">IF(
ISNUMBER(INDEX(SOURCE!B:B,MATCH(A1146,SOURCE!B:B,0)+1)),
  VALUE(INDEX(SOURCE!B:B,MATCH(A1146,SOURCE!B:B,0)+1)),
  "")</f>
        <v>1123</v>
      </c>
      <c r="D1146" s="265" t="str">
        <f aca="false">IF(A1146&lt;&gt;INT(A1146),B1146,
IF(A1146&lt;0,VLOOKUP(A1146,lookups!A$1:B$25,2,0),
IF(ISNA(B1146),"",
IF(OR(ISBLANK(A1146),ISNA(B1146),B1146=0),
"",
"#define "&amp;
VLOOKUP(A1146,SOURCE!B:S,15,0)&amp;IF(lookups!$N$2-LEN(VLOOKUP(A1146,SOURCE!B:S,15,0))&gt;=0,REPT(" ",lookups!$N$2-LEN(VLOOKUP(A1146,SOURCE!B:S,15,0))),"")&amp;
TEXT(A1146,"???0")&amp;IF(VLOOKUP(A1146,SOURCE!B:S,16,0)="","","   "&amp;VLOOKUP(A1146,SOURCE!B:S,16,0)
))))
)</f>
        <v>#define ITM_SUB_g                   1122</v>
      </c>
    </row>
    <row r="1147" customFormat="false" ht="15.75" hidden="false" customHeight="false" outlineLevel="0" collapsed="false">
      <c r="A1147" s="0" t="n">
        <f aca="false">C1146</f>
        <v>1123</v>
      </c>
      <c r="B1147" s="0" t="str">
        <f aca="false">VLOOKUP(A1147,SOURCE!B:S,15,0)</f>
        <v>ITM_SUB_h</v>
      </c>
      <c r="C1147" s="0" t="n">
        <f aca="false">IF(
ISNUMBER(INDEX(SOURCE!B:B,MATCH(A1147,SOURCE!B:B,0)+1)),
  VALUE(INDEX(SOURCE!B:B,MATCH(A1147,SOURCE!B:B,0)+1)),
  "")</f>
        <v>1124</v>
      </c>
      <c r="D1147" s="265" t="str">
        <f aca="false">IF(A1147&lt;&gt;INT(A1147),B1147,
IF(A1147&lt;0,VLOOKUP(A1147,lookups!A$1:B$25,2,0),
IF(ISNA(B1147),"",
IF(OR(ISBLANK(A1147),ISNA(B1147),B1147=0),
"",
"#define "&amp;
VLOOKUP(A1147,SOURCE!B:S,15,0)&amp;IF(lookups!$N$2-LEN(VLOOKUP(A1147,SOURCE!B:S,15,0))&gt;=0,REPT(" ",lookups!$N$2-LEN(VLOOKUP(A1147,SOURCE!B:S,15,0))),"")&amp;
TEXT(A1147,"???0")&amp;IF(VLOOKUP(A1147,SOURCE!B:S,16,0)="","","   "&amp;VLOOKUP(A1147,SOURCE!B:S,16,0)
))))
)</f>
        <v>#define ITM_SUB_h                   1123</v>
      </c>
    </row>
    <row r="1148" customFormat="false" ht="15.75" hidden="false" customHeight="false" outlineLevel="0" collapsed="false">
      <c r="A1148" s="0" t="n">
        <f aca="false">C1147</f>
        <v>1124</v>
      </c>
      <c r="B1148" s="0" t="str">
        <f aca="false">VLOOKUP(A1148,SOURCE!B:S,15,0)</f>
        <v>ITM_SUB_i</v>
      </c>
      <c r="C1148" s="0" t="n">
        <f aca="false">IF(
ISNUMBER(INDEX(SOURCE!B:B,MATCH(A1148,SOURCE!B:B,0)+1)),
  VALUE(INDEX(SOURCE!B:B,MATCH(A1148,SOURCE!B:B,0)+1)),
  "")</f>
        <v>1125</v>
      </c>
      <c r="D1148" s="265" t="str">
        <f aca="false">IF(A1148&lt;&gt;INT(A1148),B1148,
IF(A1148&lt;0,VLOOKUP(A1148,lookups!A$1:B$25,2,0),
IF(ISNA(B1148),"",
IF(OR(ISBLANK(A1148),ISNA(B1148),B1148=0),
"",
"#define "&amp;
VLOOKUP(A1148,SOURCE!B:S,15,0)&amp;IF(lookups!$N$2-LEN(VLOOKUP(A1148,SOURCE!B:S,15,0))&gt;=0,REPT(" ",lookups!$N$2-LEN(VLOOKUP(A1148,SOURCE!B:S,15,0))),"")&amp;
TEXT(A1148,"???0")&amp;IF(VLOOKUP(A1148,SOURCE!B:S,16,0)="","","   "&amp;VLOOKUP(A1148,SOURCE!B:S,16,0)
))))
)</f>
        <v>#define ITM_SUB_i                   1124</v>
      </c>
    </row>
    <row r="1149" customFormat="false" ht="15.75" hidden="false" customHeight="false" outlineLevel="0" collapsed="false">
      <c r="A1149" s="0" t="n">
        <f aca="false">C1148</f>
        <v>1125</v>
      </c>
      <c r="B1149" s="0" t="str">
        <f aca="false">VLOOKUP(A1149,SOURCE!B:S,15,0)</f>
        <v>ITM_SUB_j</v>
      </c>
      <c r="C1149" s="0" t="n">
        <f aca="false">IF(
ISNUMBER(INDEX(SOURCE!B:B,MATCH(A1149,SOURCE!B:B,0)+1)),
  VALUE(INDEX(SOURCE!B:B,MATCH(A1149,SOURCE!B:B,0)+1)),
  "")</f>
        <v>1126</v>
      </c>
      <c r="D1149" s="265" t="str">
        <f aca="false">IF(A1149&lt;&gt;INT(A1149),B1149,
IF(A1149&lt;0,VLOOKUP(A1149,lookups!A$1:B$25,2,0),
IF(ISNA(B1149),"",
IF(OR(ISBLANK(A1149),ISNA(B1149),B1149=0),
"",
"#define "&amp;
VLOOKUP(A1149,SOURCE!B:S,15,0)&amp;IF(lookups!$N$2-LEN(VLOOKUP(A1149,SOURCE!B:S,15,0))&gt;=0,REPT(" ",lookups!$N$2-LEN(VLOOKUP(A1149,SOURCE!B:S,15,0))),"")&amp;
TEXT(A1149,"???0")&amp;IF(VLOOKUP(A1149,SOURCE!B:S,16,0)="","","   "&amp;VLOOKUP(A1149,SOURCE!B:S,16,0)
))))
)</f>
        <v>#define ITM_SUB_j                   1125</v>
      </c>
    </row>
    <row r="1150" customFormat="false" ht="15.75" hidden="false" customHeight="false" outlineLevel="0" collapsed="false">
      <c r="A1150" s="0" t="n">
        <f aca="false">C1149</f>
        <v>1126</v>
      </c>
      <c r="B1150" s="0" t="str">
        <f aca="false">VLOOKUP(A1150,SOURCE!B:S,15,0)</f>
        <v>ITM_SUB_k</v>
      </c>
      <c r="C1150" s="0" t="n">
        <f aca="false">IF(
ISNUMBER(INDEX(SOURCE!B:B,MATCH(A1150,SOURCE!B:B,0)+1)),
  VALUE(INDEX(SOURCE!B:B,MATCH(A1150,SOURCE!B:B,0)+1)),
  "")</f>
        <v>1127</v>
      </c>
      <c r="D1150" s="265" t="str">
        <f aca="false">IF(A1150&lt;&gt;INT(A1150),B1150,
IF(A1150&lt;0,VLOOKUP(A1150,lookups!A$1:B$25,2,0),
IF(ISNA(B1150),"",
IF(OR(ISBLANK(A1150),ISNA(B1150),B1150=0),
"",
"#define "&amp;
VLOOKUP(A1150,SOURCE!B:S,15,0)&amp;IF(lookups!$N$2-LEN(VLOOKUP(A1150,SOURCE!B:S,15,0))&gt;=0,REPT(" ",lookups!$N$2-LEN(VLOOKUP(A1150,SOURCE!B:S,15,0))),"")&amp;
TEXT(A1150,"???0")&amp;IF(VLOOKUP(A1150,SOURCE!B:S,16,0)="","","   "&amp;VLOOKUP(A1150,SOURCE!B:S,16,0)
))))
)</f>
        <v>#define ITM_SUB_k                   1126</v>
      </c>
    </row>
    <row r="1151" customFormat="false" ht="15.75" hidden="false" customHeight="false" outlineLevel="0" collapsed="false">
      <c r="A1151" s="0" t="n">
        <f aca="false">C1150</f>
        <v>1127</v>
      </c>
      <c r="B1151" s="0" t="str">
        <f aca="false">VLOOKUP(A1151,SOURCE!B:S,15,0)</f>
        <v>ITM_SUB_l</v>
      </c>
      <c r="C1151" s="0" t="n">
        <f aca="false">IF(
ISNUMBER(INDEX(SOURCE!B:B,MATCH(A1151,SOURCE!B:B,0)+1)),
  VALUE(INDEX(SOURCE!B:B,MATCH(A1151,SOURCE!B:B,0)+1)),
  "")</f>
        <v>1128</v>
      </c>
      <c r="D1151" s="265" t="str">
        <f aca="false">IF(A1151&lt;&gt;INT(A1151),B1151,
IF(A1151&lt;0,VLOOKUP(A1151,lookups!A$1:B$25,2,0),
IF(ISNA(B1151),"",
IF(OR(ISBLANK(A1151),ISNA(B1151),B1151=0),
"",
"#define "&amp;
VLOOKUP(A1151,SOURCE!B:S,15,0)&amp;IF(lookups!$N$2-LEN(VLOOKUP(A1151,SOURCE!B:S,15,0))&gt;=0,REPT(" ",lookups!$N$2-LEN(VLOOKUP(A1151,SOURCE!B:S,15,0))),"")&amp;
TEXT(A1151,"???0")&amp;IF(VLOOKUP(A1151,SOURCE!B:S,16,0)="","","   "&amp;VLOOKUP(A1151,SOURCE!B:S,16,0)
))))
)</f>
        <v>#define ITM_SUB_l                   1127</v>
      </c>
    </row>
    <row r="1152" customFormat="false" ht="15.75" hidden="false" customHeight="false" outlineLevel="0" collapsed="false">
      <c r="A1152" s="0" t="n">
        <f aca="false">C1151</f>
        <v>1128</v>
      </c>
      <c r="B1152" s="0" t="str">
        <f aca="false">VLOOKUP(A1152,SOURCE!B:S,15,0)</f>
        <v>ITM_SUB_m</v>
      </c>
      <c r="C1152" s="0" t="n">
        <f aca="false">IF(
ISNUMBER(INDEX(SOURCE!B:B,MATCH(A1152,SOURCE!B:B,0)+1)),
  VALUE(INDEX(SOURCE!B:B,MATCH(A1152,SOURCE!B:B,0)+1)),
  "")</f>
        <v>1129</v>
      </c>
      <c r="D1152" s="265" t="str">
        <f aca="false">IF(A1152&lt;&gt;INT(A1152),B1152,
IF(A1152&lt;0,VLOOKUP(A1152,lookups!A$1:B$25,2,0),
IF(ISNA(B1152),"",
IF(OR(ISBLANK(A1152),ISNA(B1152),B1152=0),
"",
"#define "&amp;
VLOOKUP(A1152,SOURCE!B:S,15,0)&amp;IF(lookups!$N$2-LEN(VLOOKUP(A1152,SOURCE!B:S,15,0))&gt;=0,REPT(" ",lookups!$N$2-LEN(VLOOKUP(A1152,SOURCE!B:S,15,0))),"")&amp;
TEXT(A1152,"???0")&amp;IF(VLOOKUP(A1152,SOURCE!B:S,16,0)="","","   "&amp;VLOOKUP(A1152,SOURCE!B:S,16,0)
))))
)</f>
        <v>#define ITM_SUB_m                   1128</v>
      </c>
    </row>
    <row r="1153" customFormat="false" ht="15.75" hidden="false" customHeight="false" outlineLevel="0" collapsed="false">
      <c r="A1153" s="0" t="n">
        <f aca="false">C1152</f>
        <v>1129</v>
      </c>
      <c r="B1153" s="0" t="str">
        <f aca="false">VLOOKUP(A1153,SOURCE!B:S,15,0)</f>
        <v>ITM_SUB_n</v>
      </c>
      <c r="C1153" s="0" t="n">
        <f aca="false">IF(
ISNUMBER(INDEX(SOURCE!B:B,MATCH(A1153,SOURCE!B:B,0)+1)),
  VALUE(INDEX(SOURCE!B:B,MATCH(A1153,SOURCE!B:B,0)+1)),
  "")</f>
        <v>1130</v>
      </c>
      <c r="D1153" s="265" t="str">
        <f aca="false">IF(A1153&lt;&gt;INT(A1153),B1153,
IF(A1153&lt;0,VLOOKUP(A1153,lookups!A$1:B$25,2,0),
IF(ISNA(B1153),"",
IF(OR(ISBLANK(A1153),ISNA(B1153),B1153=0),
"",
"#define "&amp;
VLOOKUP(A1153,SOURCE!B:S,15,0)&amp;IF(lookups!$N$2-LEN(VLOOKUP(A1153,SOURCE!B:S,15,0))&gt;=0,REPT(" ",lookups!$N$2-LEN(VLOOKUP(A1153,SOURCE!B:S,15,0))),"")&amp;
TEXT(A1153,"???0")&amp;IF(VLOOKUP(A1153,SOURCE!B:S,16,0)="","","   "&amp;VLOOKUP(A1153,SOURCE!B:S,16,0)
))))
)</f>
        <v>#define ITM_SUB_n                   1129</v>
      </c>
    </row>
    <row r="1154" customFormat="false" ht="15.75" hidden="false" customHeight="false" outlineLevel="0" collapsed="false">
      <c r="A1154" s="0" t="n">
        <f aca="false">C1153</f>
        <v>1130</v>
      </c>
      <c r="B1154" s="0" t="str">
        <f aca="false">VLOOKUP(A1154,SOURCE!B:S,15,0)</f>
        <v>ITM_SUB_o</v>
      </c>
      <c r="C1154" s="0" t="n">
        <f aca="false">IF(
ISNUMBER(INDEX(SOURCE!B:B,MATCH(A1154,SOURCE!B:B,0)+1)),
  VALUE(INDEX(SOURCE!B:B,MATCH(A1154,SOURCE!B:B,0)+1)),
  "")</f>
        <v>1131</v>
      </c>
      <c r="D1154" s="265" t="str">
        <f aca="false">IF(A1154&lt;&gt;INT(A1154),B1154,
IF(A1154&lt;0,VLOOKUP(A1154,lookups!A$1:B$25,2,0),
IF(ISNA(B1154),"",
IF(OR(ISBLANK(A1154),ISNA(B1154),B1154=0),
"",
"#define "&amp;
VLOOKUP(A1154,SOURCE!B:S,15,0)&amp;IF(lookups!$N$2-LEN(VLOOKUP(A1154,SOURCE!B:S,15,0))&gt;=0,REPT(" ",lookups!$N$2-LEN(VLOOKUP(A1154,SOURCE!B:S,15,0))),"")&amp;
TEXT(A1154,"???0")&amp;IF(VLOOKUP(A1154,SOURCE!B:S,16,0)="","","   "&amp;VLOOKUP(A1154,SOURCE!B:S,16,0)
))))
)</f>
        <v>#define ITM_SUB_o                   1130</v>
      </c>
    </row>
    <row r="1155" customFormat="false" ht="15.75" hidden="false" customHeight="false" outlineLevel="0" collapsed="false">
      <c r="A1155" s="0" t="n">
        <f aca="false">C1154</f>
        <v>1131</v>
      </c>
      <c r="B1155" s="0" t="str">
        <f aca="false">VLOOKUP(A1155,SOURCE!B:S,15,0)</f>
        <v>ITM_SUB_p</v>
      </c>
      <c r="C1155" s="0" t="n">
        <f aca="false">IF(
ISNUMBER(INDEX(SOURCE!B:B,MATCH(A1155,SOURCE!B:B,0)+1)),
  VALUE(INDEX(SOURCE!B:B,MATCH(A1155,SOURCE!B:B,0)+1)),
  "")</f>
        <v>1132</v>
      </c>
      <c r="D1155" s="265" t="str">
        <f aca="false">IF(A1155&lt;&gt;INT(A1155),B1155,
IF(A1155&lt;0,VLOOKUP(A1155,lookups!A$1:B$25,2,0),
IF(ISNA(B1155),"",
IF(OR(ISBLANK(A1155),ISNA(B1155),B1155=0),
"",
"#define "&amp;
VLOOKUP(A1155,SOURCE!B:S,15,0)&amp;IF(lookups!$N$2-LEN(VLOOKUP(A1155,SOURCE!B:S,15,0))&gt;=0,REPT(" ",lookups!$N$2-LEN(VLOOKUP(A1155,SOURCE!B:S,15,0))),"")&amp;
TEXT(A1155,"???0")&amp;IF(VLOOKUP(A1155,SOURCE!B:S,16,0)="","","   "&amp;VLOOKUP(A1155,SOURCE!B:S,16,0)
))))
)</f>
        <v>#define ITM_SUB_p                   1131</v>
      </c>
    </row>
    <row r="1156" customFormat="false" ht="15.75" hidden="false" customHeight="false" outlineLevel="0" collapsed="false">
      <c r="A1156" s="0" t="n">
        <f aca="false">C1155</f>
        <v>1132</v>
      </c>
      <c r="B1156" s="0" t="str">
        <f aca="false">VLOOKUP(A1156,SOURCE!B:S,15,0)</f>
        <v>ITM_SUB_q</v>
      </c>
      <c r="C1156" s="0" t="n">
        <f aca="false">IF(
ISNUMBER(INDEX(SOURCE!B:B,MATCH(A1156,SOURCE!B:B,0)+1)),
  VALUE(INDEX(SOURCE!B:B,MATCH(A1156,SOURCE!B:B,0)+1)),
  "")</f>
        <v>1133</v>
      </c>
      <c r="D1156" s="265" t="str">
        <f aca="false">IF(A1156&lt;&gt;INT(A1156),B1156,
IF(A1156&lt;0,VLOOKUP(A1156,lookups!A$1:B$25,2,0),
IF(ISNA(B1156),"",
IF(OR(ISBLANK(A1156),ISNA(B1156),B1156=0),
"",
"#define "&amp;
VLOOKUP(A1156,SOURCE!B:S,15,0)&amp;IF(lookups!$N$2-LEN(VLOOKUP(A1156,SOURCE!B:S,15,0))&gt;=0,REPT(" ",lookups!$N$2-LEN(VLOOKUP(A1156,SOURCE!B:S,15,0))),"")&amp;
TEXT(A1156,"???0")&amp;IF(VLOOKUP(A1156,SOURCE!B:S,16,0)="","","   "&amp;VLOOKUP(A1156,SOURCE!B:S,16,0)
))))
)</f>
        <v>#define ITM_SUB_q                   1132</v>
      </c>
    </row>
    <row r="1157" customFormat="false" ht="15.75" hidden="false" customHeight="false" outlineLevel="0" collapsed="false">
      <c r="A1157" s="0" t="n">
        <f aca="false">C1156</f>
        <v>1133</v>
      </c>
      <c r="B1157" s="0" t="str">
        <f aca="false">VLOOKUP(A1157,SOURCE!B:S,15,0)</f>
        <v>ITM_SUB_r</v>
      </c>
      <c r="C1157" s="0" t="n">
        <f aca="false">IF(
ISNUMBER(INDEX(SOURCE!B:B,MATCH(A1157,SOURCE!B:B,0)+1)),
  VALUE(INDEX(SOURCE!B:B,MATCH(A1157,SOURCE!B:B,0)+1)),
  "")</f>
        <v>1134</v>
      </c>
      <c r="D1157" s="265" t="str">
        <f aca="false">IF(A1157&lt;&gt;INT(A1157),B1157,
IF(A1157&lt;0,VLOOKUP(A1157,lookups!A$1:B$25,2,0),
IF(ISNA(B1157),"",
IF(OR(ISBLANK(A1157),ISNA(B1157),B1157=0),
"",
"#define "&amp;
VLOOKUP(A1157,SOURCE!B:S,15,0)&amp;IF(lookups!$N$2-LEN(VLOOKUP(A1157,SOURCE!B:S,15,0))&gt;=0,REPT(" ",lookups!$N$2-LEN(VLOOKUP(A1157,SOURCE!B:S,15,0))),"")&amp;
TEXT(A1157,"???0")&amp;IF(VLOOKUP(A1157,SOURCE!B:S,16,0)="","","   "&amp;VLOOKUP(A1157,SOURCE!B:S,16,0)
))))
)</f>
        <v>#define ITM_SUB_r                   1133</v>
      </c>
    </row>
    <row r="1158" customFormat="false" ht="15.75" hidden="false" customHeight="false" outlineLevel="0" collapsed="false">
      <c r="A1158" s="0" t="n">
        <f aca="false">C1157</f>
        <v>1134</v>
      </c>
      <c r="B1158" s="0" t="str">
        <f aca="false">VLOOKUP(A1158,SOURCE!B:S,15,0)</f>
        <v>ITM_SUB_s</v>
      </c>
      <c r="C1158" s="0" t="n">
        <f aca="false">IF(
ISNUMBER(INDEX(SOURCE!B:B,MATCH(A1158,SOURCE!B:B,0)+1)),
  VALUE(INDEX(SOURCE!B:B,MATCH(A1158,SOURCE!B:B,0)+1)),
  "")</f>
        <v>1135</v>
      </c>
      <c r="D1158" s="265" t="str">
        <f aca="false">IF(A1158&lt;&gt;INT(A1158),B1158,
IF(A1158&lt;0,VLOOKUP(A1158,lookups!A$1:B$25,2,0),
IF(ISNA(B1158),"",
IF(OR(ISBLANK(A1158),ISNA(B1158),B1158=0),
"",
"#define "&amp;
VLOOKUP(A1158,SOURCE!B:S,15,0)&amp;IF(lookups!$N$2-LEN(VLOOKUP(A1158,SOURCE!B:S,15,0))&gt;=0,REPT(" ",lookups!$N$2-LEN(VLOOKUP(A1158,SOURCE!B:S,15,0))),"")&amp;
TEXT(A1158,"???0")&amp;IF(VLOOKUP(A1158,SOURCE!B:S,16,0)="","","   "&amp;VLOOKUP(A1158,SOURCE!B:S,16,0)
))))
)</f>
        <v>#define ITM_SUB_s                   1134</v>
      </c>
    </row>
    <row r="1159" customFormat="false" ht="15.75" hidden="false" customHeight="false" outlineLevel="0" collapsed="false">
      <c r="A1159" s="0" t="n">
        <f aca="false">C1158</f>
        <v>1135</v>
      </c>
      <c r="B1159" s="0" t="str">
        <f aca="false">VLOOKUP(A1159,SOURCE!B:S,15,0)</f>
        <v>ITM_SUB_t</v>
      </c>
      <c r="C1159" s="0" t="n">
        <f aca="false">IF(
ISNUMBER(INDEX(SOURCE!B:B,MATCH(A1159,SOURCE!B:B,0)+1)),
  VALUE(INDEX(SOURCE!B:B,MATCH(A1159,SOURCE!B:B,0)+1)),
  "")</f>
        <v>1136</v>
      </c>
      <c r="D1159" s="265" t="str">
        <f aca="false">IF(A1159&lt;&gt;INT(A1159),B1159,
IF(A1159&lt;0,VLOOKUP(A1159,lookups!A$1:B$25,2,0),
IF(ISNA(B1159),"",
IF(OR(ISBLANK(A1159),ISNA(B1159),B1159=0),
"",
"#define "&amp;
VLOOKUP(A1159,SOURCE!B:S,15,0)&amp;IF(lookups!$N$2-LEN(VLOOKUP(A1159,SOURCE!B:S,15,0))&gt;=0,REPT(" ",lookups!$N$2-LEN(VLOOKUP(A1159,SOURCE!B:S,15,0))),"")&amp;
TEXT(A1159,"???0")&amp;IF(VLOOKUP(A1159,SOURCE!B:S,16,0)="","","   "&amp;VLOOKUP(A1159,SOURCE!B:S,16,0)
))))
)</f>
        <v>#define ITM_SUB_t                   1135</v>
      </c>
    </row>
    <row r="1160" customFormat="false" ht="15.75" hidden="false" customHeight="false" outlineLevel="0" collapsed="false">
      <c r="A1160" s="0" t="n">
        <f aca="false">C1159</f>
        <v>1136</v>
      </c>
      <c r="B1160" s="0" t="str">
        <f aca="false">VLOOKUP(A1160,SOURCE!B:S,15,0)</f>
        <v>ITM_SUB_u</v>
      </c>
      <c r="C1160" s="0" t="n">
        <f aca="false">IF(
ISNUMBER(INDEX(SOURCE!B:B,MATCH(A1160,SOURCE!B:B,0)+1)),
  VALUE(INDEX(SOURCE!B:B,MATCH(A1160,SOURCE!B:B,0)+1)),
  "")</f>
        <v>1137</v>
      </c>
      <c r="D1160" s="265" t="str">
        <f aca="false">IF(A1160&lt;&gt;INT(A1160),B1160,
IF(A1160&lt;0,VLOOKUP(A1160,lookups!A$1:B$25,2,0),
IF(ISNA(B1160),"",
IF(OR(ISBLANK(A1160),ISNA(B1160),B1160=0),
"",
"#define "&amp;
VLOOKUP(A1160,SOURCE!B:S,15,0)&amp;IF(lookups!$N$2-LEN(VLOOKUP(A1160,SOURCE!B:S,15,0))&gt;=0,REPT(" ",lookups!$N$2-LEN(VLOOKUP(A1160,SOURCE!B:S,15,0))),"")&amp;
TEXT(A1160,"???0")&amp;IF(VLOOKUP(A1160,SOURCE!B:S,16,0)="","","   "&amp;VLOOKUP(A1160,SOURCE!B:S,16,0)
))))
)</f>
        <v>#define ITM_SUB_u                   1136</v>
      </c>
    </row>
    <row r="1161" customFormat="false" ht="15.75" hidden="false" customHeight="false" outlineLevel="0" collapsed="false">
      <c r="A1161" s="0" t="n">
        <f aca="false">C1160</f>
        <v>1137</v>
      </c>
      <c r="B1161" s="0" t="str">
        <f aca="false">VLOOKUP(A1161,SOURCE!B:S,15,0)</f>
        <v>ITM_SUB_v</v>
      </c>
      <c r="C1161" s="0" t="n">
        <f aca="false">IF(
ISNUMBER(INDEX(SOURCE!B:B,MATCH(A1161,SOURCE!B:B,0)+1)),
  VALUE(INDEX(SOURCE!B:B,MATCH(A1161,SOURCE!B:B,0)+1)),
  "")</f>
        <v>1138</v>
      </c>
      <c r="D1161" s="265" t="str">
        <f aca="false">IF(A1161&lt;&gt;INT(A1161),B1161,
IF(A1161&lt;0,VLOOKUP(A1161,lookups!A$1:B$25,2,0),
IF(ISNA(B1161),"",
IF(OR(ISBLANK(A1161),ISNA(B1161),B1161=0),
"",
"#define "&amp;
VLOOKUP(A1161,SOURCE!B:S,15,0)&amp;IF(lookups!$N$2-LEN(VLOOKUP(A1161,SOURCE!B:S,15,0))&gt;=0,REPT(" ",lookups!$N$2-LEN(VLOOKUP(A1161,SOURCE!B:S,15,0))),"")&amp;
TEXT(A1161,"???0")&amp;IF(VLOOKUP(A1161,SOURCE!B:S,16,0)="","","   "&amp;VLOOKUP(A1161,SOURCE!B:S,16,0)
))))
)</f>
        <v>#define ITM_SUB_v                   1137</v>
      </c>
    </row>
    <row r="1162" customFormat="false" ht="15.75" hidden="false" customHeight="false" outlineLevel="0" collapsed="false">
      <c r="A1162" s="0" t="n">
        <f aca="false">C1161</f>
        <v>1138</v>
      </c>
      <c r="B1162" s="0" t="str">
        <f aca="false">VLOOKUP(A1162,SOURCE!B:S,15,0)</f>
        <v>ITM_SUB_w</v>
      </c>
      <c r="C1162" s="0" t="n">
        <f aca="false">IF(
ISNUMBER(INDEX(SOURCE!B:B,MATCH(A1162,SOURCE!B:B,0)+1)),
  VALUE(INDEX(SOURCE!B:B,MATCH(A1162,SOURCE!B:B,0)+1)),
  "")</f>
        <v>1139</v>
      </c>
      <c r="D1162" s="265" t="str">
        <f aca="false">IF(A1162&lt;&gt;INT(A1162),B1162,
IF(A1162&lt;0,VLOOKUP(A1162,lookups!A$1:B$25,2,0),
IF(ISNA(B1162),"",
IF(OR(ISBLANK(A1162),ISNA(B1162),B1162=0),
"",
"#define "&amp;
VLOOKUP(A1162,SOURCE!B:S,15,0)&amp;IF(lookups!$N$2-LEN(VLOOKUP(A1162,SOURCE!B:S,15,0))&gt;=0,REPT(" ",lookups!$N$2-LEN(VLOOKUP(A1162,SOURCE!B:S,15,0))),"")&amp;
TEXT(A1162,"???0")&amp;IF(VLOOKUP(A1162,SOURCE!B:S,16,0)="","","   "&amp;VLOOKUP(A1162,SOURCE!B:S,16,0)
))))
)</f>
        <v>#define ITM_SUB_w                   1138</v>
      </c>
    </row>
    <row r="1163" customFormat="false" ht="15.75" hidden="false" customHeight="false" outlineLevel="0" collapsed="false">
      <c r="A1163" s="0" t="n">
        <f aca="false">C1162</f>
        <v>1139</v>
      </c>
      <c r="B1163" s="0" t="str">
        <f aca="false">VLOOKUP(A1163,SOURCE!B:S,15,0)</f>
        <v>ITM_SUB_x</v>
      </c>
      <c r="C1163" s="0" t="n">
        <f aca="false">IF(
ISNUMBER(INDEX(SOURCE!B:B,MATCH(A1163,SOURCE!B:B,0)+1)),
  VALUE(INDEX(SOURCE!B:B,MATCH(A1163,SOURCE!B:B,0)+1)),
  "")</f>
        <v>1140</v>
      </c>
      <c r="D1163" s="265" t="str">
        <f aca="false">IF(A1163&lt;&gt;INT(A1163),B1163,
IF(A1163&lt;0,VLOOKUP(A1163,lookups!A$1:B$25,2,0),
IF(ISNA(B1163),"",
IF(OR(ISBLANK(A1163),ISNA(B1163),B1163=0),
"",
"#define "&amp;
VLOOKUP(A1163,SOURCE!B:S,15,0)&amp;IF(lookups!$N$2-LEN(VLOOKUP(A1163,SOURCE!B:S,15,0))&gt;=0,REPT(" ",lookups!$N$2-LEN(VLOOKUP(A1163,SOURCE!B:S,15,0))),"")&amp;
TEXT(A1163,"???0")&amp;IF(VLOOKUP(A1163,SOURCE!B:S,16,0)="","","   "&amp;VLOOKUP(A1163,SOURCE!B:S,16,0)
))))
)</f>
        <v>#define ITM_SUB_x                   1139</v>
      </c>
    </row>
    <row r="1164" customFormat="false" ht="15.75" hidden="false" customHeight="false" outlineLevel="0" collapsed="false">
      <c r="A1164" s="0" t="n">
        <f aca="false">C1163</f>
        <v>1140</v>
      </c>
      <c r="B1164" s="0" t="str">
        <f aca="false">VLOOKUP(A1164,SOURCE!B:S,15,0)</f>
        <v>ITM_SUB_y</v>
      </c>
      <c r="C1164" s="0" t="n">
        <f aca="false">IF(
ISNUMBER(INDEX(SOURCE!B:B,MATCH(A1164,SOURCE!B:B,0)+1)),
  VALUE(INDEX(SOURCE!B:B,MATCH(A1164,SOURCE!B:B,0)+1)),
  "")</f>
        <v>1141</v>
      </c>
      <c r="D1164" s="265" t="str">
        <f aca="false">IF(A1164&lt;&gt;INT(A1164),B1164,
IF(A1164&lt;0,VLOOKUP(A1164,lookups!A$1:B$25,2,0),
IF(ISNA(B1164),"",
IF(OR(ISBLANK(A1164),ISNA(B1164),B1164=0),
"",
"#define "&amp;
VLOOKUP(A1164,SOURCE!B:S,15,0)&amp;IF(lookups!$N$2-LEN(VLOOKUP(A1164,SOURCE!B:S,15,0))&gt;=0,REPT(" ",lookups!$N$2-LEN(VLOOKUP(A1164,SOURCE!B:S,15,0))),"")&amp;
TEXT(A1164,"???0")&amp;IF(VLOOKUP(A1164,SOURCE!B:S,16,0)="","","   "&amp;VLOOKUP(A1164,SOURCE!B:S,16,0)
))))
)</f>
        <v>#define ITM_SUB_y                   1140</v>
      </c>
    </row>
    <row r="1165" customFormat="false" ht="15.75" hidden="false" customHeight="false" outlineLevel="0" collapsed="false">
      <c r="A1165" s="0" t="n">
        <f aca="false">C1164</f>
        <v>1141</v>
      </c>
      <c r="B1165" s="0" t="str">
        <f aca="false">VLOOKUP(A1165,SOURCE!B:S,15,0)</f>
        <v>ITM_SUB_z</v>
      </c>
      <c r="C1165" s="0" t="n">
        <f aca="false">IF(
ISNUMBER(INDEX(SOURCE!B:B,MATCH(A1165,SOURCE!B:B,0)+1)),
  VALUE(INDEX(SOURCE!B:B,MATCH(A1165,SOURCE!B:B,0)+1)),
  "")</f>
        <v>1142</v>
      </c>
      <c r="D1165" s="265" t="str">
        <f aca="false">IF(A1165&lt;&gt;INT(A1165),B1165,
IF(A1165&lt;0,VLOOKUP(A1165,lookups!A$1:B$25,2,0),
IF(ISNA(B1165),"",
IF(OR(ISBLANK(A1165),ISNA(B1165),B1165=0),
"",
"#define "&amp;
VLOOKUP(A1165,SOURCE!B:S,15,0)&amp;IF(lookups!$N$2-LEN(VLOOKUP(A1165,SOURCE!B:S,15,0))&gt;=0,REPT(" ",lookups!$N$2-LEN(VLOOKUP(A1165,SOURCE!B:S,15,0))),"")&amp;
TEXT(A1165,"???0")&amp;IF(VLOOKUP(A1165,SOURCE!B:S,16,0)="","","   "&amp;VLOOKUP(A1165,SOURCE!B:S,16,0)
))))
)</f>
        <v>#define ITM_SUB_z                   1141</v>
      </c>
    </row>
    <row r="1166" customFormat="false" ht="15.75" hidden="false" customHeight="false" outlineLevel="0" collapsed="false">
      <c r="A1166" s="0" t="n">
        <f aca="false">C1165</f>
        <v>1142</v>
      </c>
      <c r="B1166" s="0" t="str">
        <f aca="false">VLOOKUP(A1166,SOURCE!B:S,15,0)</f>
        <v>ITM_SUB_pi</v>
      </c>
      <c r="C1166" s="0" t="n">
        <f aca="false">IF(
ISNUMBER(INDEX(SOURCE!B:B,MATCH(A1166,SOURCE!B:B,0)+1)),
  VALUE(INDEX(SOURCE!B:B,MATCH(A1166,SOURCE!B:B,0)+1)),
  "")</f>
        <v>1143</v>
      </c>
      <c r="D1166" s="265" t="str">
        <f aca="false">IF(A1166&lt;&gt;INT(A1166),B1166,
IF(A1166&lt;0,VLOOKUP(A1166,lookups!A$1:B$25,2,0),
IF(ISNA(B1166),"",
IF(OR(ISBLANK(A1166),ISNA(B1166),B1166=0),
"",
"#define "&amp;
VLOOKUP(A1166,SOURCE!B:S,15,0)&amp;IF(lookups!$N$2-LEN(VLOOKUP(A1166,SOURCE!B:S,15,0))&gt;=0,REPT(" ",lookups!$N$2-LEN(VLOOKUP(A1166,SOURCE!B:S,15,0))),"")&amp;
TEXT(A1166,"???0")&amp;IF(VLOOKUP(A1166,SOURCE!B:S,16,0)="","","   "&amp;VLOOKUP(A1166,SOURCE!B:S,16,0)
))))
)</f>
        <v>#define ITM_SUB_pi                  1142</v>
      </c>
    </row>
    <row r="1167" customFormat="false" ht="15.75" hidden="false" customHeight="false" outlineLevel="0" collapsed="false">
      <c r="A1167" s="0" t="n">
        <f aca="false">C1166</f>
        <v>1143</v>
      </c>
      <c r="B1167" s="0" t="str">
        <f aca="false">VLOOKUP(A1167,SOURCE!B:S,15,0)</f>
        <v>ITM_SUP_pi</v>
      </c>
      <c r="C1167" s="0" t="n">
        <f aca="false">IF(
ISNUMBER(INDEX(SOURCE!B:B,MATCH(A1167,SOURCE!B:B,0)+1)),
  VALUE(INDEX(SOURCE!B:B,MATCH(A1167,SOURCE!B:B,0)+1)),
  "")</f>
        <v>1144</v>
      </c>
      <c r="D1167" s="265" t="str">
        <f aca="false">IF(A1167&lt;&gt;INT(A1167),B1167,
IF(A1167&lt;0,VLOOKUP(A1167,lookups!A$1:B$25,2,0),
IF(ISNA(B1167),"",
IF(OR(ISBLANK(A1167),ISNA(B1167),B1167=0),
"",
"#define "&amp;
VLOOKUP(A1167,SOURCE!B:S,15,0)&amp;IF(lookups!$N$2-LEN(VLOOKUP(A1167,SOURCE!B:S,15,0))&gt;=0,REPT(" ",lookups!$N$2-LEN(VLOOKUP(A1167,SOURCE!B:S,15,0))),"")&amp;
TEXT(A1167,"???0")&amp;IF(VLOOKUP(A1167,SOURCE!B:S,16,0)="","","   "&amp;VLOOKUP(A1167,SOURCE!B:S,16,0)
))))
)</f>
        <v>#define ITM_SUP_pi                  1143</v>
      </c>
    </row>
    <row r="1168" customFormat="false" ht="15.75" hidden="false" customHeight="false" outlineLevel="0" collapsed="false">
      <c r="A1168" s="0" t="n">
        <f aca="false">C1167</f>
        <v>1144</v>
      </c>
      <c r="B1168" s="0" t="str">
        <f aca="false">VLOOKUP(A1168,SOURCE!B:S,15,0)</f>
        <v>ITM_LEFT_DARROW</v>
      </c>
      <c r="C1168" s="0" t="n">
        <f aca="false">IF(
ISNUMBER(INDEX(SOURCE!B:B,MATCH(A1168,SOURCE!B:B,0)+1)),
  VALUE(INDEX(SOURCE!B:B,MATCH(A1168,SOURCE!B:B,0)+1)),
  "")</f>
        <v>1145</v>
      </c>
      <c r="D1168" s="265" t="str">
        <f aca="false">IF(A1168&lt;&gt;INT(A1168),B1168,
IF(A1168&lt;0,VLOOKUP(A1168,lookups!A$1:B$25,2,0),
IF(ISNA(B1168),"",
IF(OR(ISBLANK(A1168),ISNA(B1168),B1168=0),
"",
"#define "&amp;
VLOOKUP(A1168,SOURCE!B:S,15,0)&amp;IF(lookups!$N$2-LEN(VLOOKUP(A1168,SOURCE!B:S,15,0))&gt;=0,REPT(" ",lookups!$N$2-LEN(VLOOKUP(A1168,SOURCE!B:S,15,0))),"")&amp;
TEXT(A1168,"???0")&amp;IF(VLOOKUP(A1168,SOURCE!B:S,16,0)="","","   "&amp;VLOOKUP(A1168,SOURCE!B:S,16,0)
))))
)</f>
        <v>#define ITM_LEFT_DARROW             1144</v>
      </c>
    </row>
    <row r="1169" customFormat="false" ht="15.75" hidden="false" customHeight="false" outlineLevel="0" collapsed="false">
      <c r="A1169" s="0" t="n">
        <f aca="false">C1168</f>
        <v>1145</v>
      </c>
      <c r="B1169" s="0" t="str">
        <f aca="false">VLOOKUP(A1169,SOURCE!B:S,15,0)</f>
        <v>ITM_UP_DARROW</v>
      </c>
      <c r="C1169" s="0" t="n">
        <f aca="false">IF(
ISNUMBER(INDEX(SOURCE!B:B,MATCH(A1169,SOURCE!B:B,0)+1)),
  VALUE(INDEX(SOURCE!B:B,MATCH(A1169,SOURCE!B:B,0)+1)),
  "")</f>
        <v>1146</v>
      </c>
      <c r="D1169" s="265" t="str">
        <f aca="false">IF(A1169&lt;&gt;INT(A1169),B1169,
IF(A1169&lt;0,VLOOKUP(A1169,lookups!A$1:B$25,2,0),
IF(ISNA(B1169),"",
IF(OR(ISBLANK(A1169),ISNA(B1169),B1169=0),
"",
"#define "&amp;
VLOOKUP(A1169,SOURCE!B:S,15,0)&amp;IF(lookups!$N$2-LEN(VLOOKUP(A1169,SOURCE!B:S,15,0))&gt;=0,REPT(" ",lookups!$N$2-LEN(VLOOKUP(A1169,SOURCE!B:S,15,0))),"")&amp;
TEXT(A1169,"???0")&amp;IF(VLOOKUP(A1169,SOURCE!B:S,16,0)="","","   "&amp;VLOOKUP(A1169,SOURCE!B:S,16,0)
))))
)</f>
        <v>#define ITM_UP_DARROW               1145</v>
      </c>
    </row>
    <row r="1170" customFormat="false" ht="15.75" hidden="false" customHeight="false" outlineLevel="0" collapsed="false">
      <c r="A1170" s="0" t="n">
        <f aca="false">C1169</f>
        <v>1146</v>
      </c>
      <c r="B1170" s="0" t="str">
        <f aca="false">VLOOKUP(A1170,SOURCE!B:S,15,0)</f>
        <v>ITM_RIGHT_DARROW</v>
      </c>
      <c r="C1170" s="0" t="n">
        <f aca="false">IF(
ISNUMBER(INDEX(SOURCE!B:B,MATCH(A1170,SOURCE!B:B,0)+1)),
  VALUE(INDEX(SOURCE!B:B,MATCH(A1170,SOURCE!B:B,0)+1)),
  "")</f>
        <v>1147</v>
      </c>
      <c r="D1170" s="265" t="str">
        <f aca="false">IF(A1170&lt;&gt;INT(A1170),B1170,
IF(A1170&lt;0,VLOOKUP(A1170,lookups!A$1:B$25,2,0),
IF(ISNA(B1170),"",
IF(OR(ISBLANK(A1170),ISNA(B1170),B1170=0),
"",
"#define "&amp;
VLOOKUP(A1170,SOURCE!B:S,15,0)&amp;IF(lookups!$N$2-LEN(VLOOKUP(A1170,SOURCE!B:S,15,0))&gt;=0,REPT(" ",lookups!$N$2-LEN(VLOOKUP(A1170,SOURCE!B:S,15,0))),"")&amp;
TEXT(A1170,"???0")&amp;IF(VLOOKUP(A1170,SOURCE!B:S,16,0)="","","   "&amp;VLOOKUP(A1170,SOURCE!B:S,16,0)
))))
)</f>
        <v>#define ITM_RIGHT_DARROW            1146</v>
      </c>
    </row>
    <row r="1171" customFormat="false" ht="15.75" hidden="false" customHeight="false" outlineLevel="0" collapsed="false">
      <c r="A1171" s="0" t="n">
        <f aca="false">C1170</f>
        <v>1147</v>
      </c>
      <c r="B1171" s="0" t="str">
        <f aca="false">VLOOKUP(A1171,SOURCE!B:S,15,0)</f>
        <v>ITM_DOWN_DARROW</v>
      </c>
      <c r="C1171" s="0" t="n">
        <f aca="false">IF(
ISNUMBER(INDEX(SOURCE!B:B,MATCH(A1171,SOURCE!B:B,0)+1)),
  VALUE(INDEX(SOURCE!B:B,MATCH(A1171,SOURCE!B:B,0)+1)),
  "")</f>
        <v>1148</v>
      </c>
      <c r="D1171" s="265" t="str">
        <f aca="false">IF(A1171&lt;&gt;INT(A1171),B1171,
IF(A1171&lt;0,VLOOKUP(A1171,lookups!A$1:B$25,2,0),
IF(ISNA(B1171),"",
IF(OR(ISBLANK(A1171),ISNA(B1171),B1171=0),
"",
"#define "&amp;
VLOOKUP(A1171,SOURCE!B:S,15,0)&amp;IF(lookups!$N$2-LEN(VLOOKUP(A1171,SOURCE!B:S,15,0))&gt;=0,REPT(" ",lookups!$N$2-LEN(VLOOKUP(A1171,SOURCE!B:S,15,0))),"")&amp;
TEXT(A1171,"???0")&amp;IF(VLOOKUP(A1171,SOURCE!B:S,16,0)="","","   "&amp;VLOOKUP(A1171,SOURCE!B:S,16,0)
))))
)</f>
        <v>#define ITM_DOWN_DARROW             1147</v>
      </c>
    </row>
    <row r="1172" customFormat="false" ht="15.75" hidden="false" customHeight="false" outlineLevel="0" collapsed="false">
      <c r="A1172" s="0" t="n">
        <f aca="false">C1171</f>
        <v>1148</v>
      </c>
      <c r="B1172" s="0" t="str">
        <f aca="false">VLOOKUP(A1172,SOURCE!B:S,15,0)</f>
        <v>ITM_ALTERN_CURRENT</v>
      </c>
      <c r="C1172" s="0" t="n">
        <f aca="false">IF(
ISNUMBER(INDEX(SOURCE!B:B,MATCH(A1172,SOURCE!B:B,0)+1)),
  VALUE(INDEX(SOURCE!B:B,MATCH(A1172,SOURCE!B:B,0)+1)),
  "")</f>
        <v>1149</v>
      </c>
      <c r="D1172" s="265" t="str">
        <f aca="false">IF(A1172&lt;&gt;INT(A1172),B1172,
IF(A1172&lt;0,VLOOKUP(A1172,lookups!A$1:B$25,2,0),
IF(ISNA(B1172),"",
IF(OR(ISBLANK(A1172),ISNA(B1172),B1172=0),
"",
"#define "&amp;
VLOOKUP(A1172,SOURCE!B:S,15,0)&amp;IF(lookups!$N$2-LEN(VLOOKUP(A1172,SOURCE!B:S,15,0))&gt;=0,REPT(" ",lookups!$N$2-LEN(VLOOKUP(A1172,SOURCE!B:S,15,0))),"")&amp;
TEXT(A1172,"???0")&amp;IF(VLOOKUP(A1172,SOURCE!B:S,16,0)="","","   "&amp;VLOOKUP(A1172,SOURCE!B:S,16,0)
))))
)</f>
        <v>#define ITM_ALTERN_CURRENT          1148</v>
      </c>
    </row>
    <row r="1173" customFormat="false" ht="15.75" hidden="false" customHeight="false" outlineLevel="0" collapsed="false">
      <c r="A1173" s="0" t="n">
        <f aca="false">C1172</f>
        <v>1149</v>
      </c>
      <c r="B1173" s="0" t="str">
        <f aca="false">VLOOKUP(A1173,SOURCE!B:S,15,0)</f>
        <v>ITM_ANGLE</v>
      </c>
      <c r="C1173" s="0" t="n">
        <f aca="false">IF(
ISNUMBER(INDEX(SOURCE!B:B,MATCH(A1173,SOURCE!B:B,0)+1)),
  VALUE(INDEX(SOURCE!B:B,MATCH(A1173,SOURCE!B:B,0)+1)),
  "")</f>
        <v>1150</v>
      </c>
      <c r="D1173" s="265" t="str">
        <f aca="false">IF(A1173&lt;&gt;INT(A1173),B1173,
IF(A1173&lt;0,VLOOKUP(A1173,lookups!A$1:B$25,2,0),
IF(ISNA(B1173),"",
IF(OR(ISBLANK(A1173),ISNA(B1173),B1173=0),
"",
"#define "&amp;
VLOOKUP(A1173,SOURCE!B:S,15,0)&amp;IF(lookups!$N$2-LEN(VLOOKUP(A1173,SOURCE!B:S,15,0))&gt;=0,REPT(" ",lookups!$N$2-LEN(VLOOKUP(A1173,SOURCE!B:S,15,0))),"")&amp;
TEXT(A1173,"???0")&amp;IF(VLOOKUP(A1173,SOURCE!B:S,16,0)="","","   "&amp;VLOOKUP(A1173,SOURCE!B:S,16,0)
))))
)</f>
        <v>#define ITM_ANGLE                   1149</v>
      </c>
    </row>
    <row r="1174" customFormat="false" ht="15.75" hidden="false" customHeight="false" outlineLevel="0" collapsed="false">
      <c r="A1174" s="0" t="n">
        <f aca="false">C1173</f>
        <v>1150</v>
      </c>
      <c r="B1174" s="0" t="str">
        <f aca="false">VLOOKUP(A1174,SOURCE!B:S,15,0)</f>
        <v>ITM_BATTERYHALF</v>
      </c>
      <c r="C1174" s="0" t="n">
        <f aca="false">IF(
ISNUMBER(INDEX(SOURCE!B:B,MATCH(A1174,SOURCE!B:B,0)+1)),
  VALUE(INDEX(SOURCE!B:B,MATCH(A1174,SOURCE!B:B,0)+1)),
  "")</f>
        <v>1151</v>
      </c>
      <c r="D1174" s="265" t="str">
        <f aca="false">IF(A1174&lt;&gt;INT(A1174),B1174,
IF(A1174&lt;0,VLOOKUP(A1174,lookups!A$1:B$25,2,0),
IF(ISNA(B1174),"",
IF(OR(ISBLANK(A1174),ISNA(B1174),B1174=0),
"",
"#define "&amp;
VLOOKUP(A1174,SOURCE!B:S,15,0)&amp;IF(lookups!$N$2-LEN(VLOOKUP(A1174,SOURCE!B:S,15,0))&gt;=0,REPT(" ",lookups!$N$2-LEN(VLOOKUP(A1174,SOURCE!B:S,15,0))),"")&amp;
TEXT(A1174,"???0")&amp;IF(VLOOKUP(A1174,SOURCE!B:S,16,0)="","","   "&amp;VLOOKUP(A1174,SOURCE!B:S,16,0)
))))
)</f>
        <v>#define ITM_BATTERYHALF             1150</v>
      </c>
    </row>
    <row r="1175" customFormat="false" ht="15.75" hidden="false" customHeight="false" outlineLevel="0" collapsed="false">
      <c r="A1175" s="0" t="n">
        <f aca="false">C1174</f>
        <v>1151</v>
      </c>
      <c r="B1175" s="0" t="str">
        <f aca="false">VLOOKUP(A1175,SOURCE!B:S,15,0)</f>
        <v>ITM_BST_char</v>
      </c>
      <c r="C1175" s="0" t="n">
        <f aca="false">IF(
ISNUMBER(INDEX(SOURCE!B:B,MATCH(A1175,SOURCE!B:B,0)+1)),
  VALUE(INDEX(SOURCE!B:B,MATCH(A1175,SOURCE!B:B,0)+1)),
  "")</f>
        <v>1152</v>
      </c>
      <c r="D1175" s="265" t="str">
        <f aca="false">IF(A1175&lt;&gt;INT(A1175),B1175,
IF(A1175&lt;0,VLOOKUP(A1175,lookups!A$1:B$25,2,0),
IF(ISNA(B1175),"",
IF(OR(ISBLANK(A1175),ISNA(B1175),B1175=0),
"",
"#define "&amp;
VLOOKUP(A1175,SOURCE!B:S,15,0)&amp;IF(lookups!$N$2-LEN(VLOOKUP(A1175,SOURCE!B:S,15,0))&gt;=0,REPT(" ",lookups!$N$2-LEN(VLOOKUP(A1175,SOURCE!B:S,15,0))),"")&amp;
TEXT(A1175,"???0")&amp;IF(VLOOKUP(A1175,SOURCE!B:S,16,0)="","","   "&amp;VLOOKUP(A1175,SOURCE!B:S,16,0)
))))
)</f>
        <v>#define ITM_BST_char                1151</v>
      </c>
    </row>
    <row r="1176" customFormat="false" ht="15.75" hidden="false" customHeight="false" outlineLevel="0" collapsed="false">
      <c r="A1176" s="0" t="n">
        <f aca="false">C1175</f>
        <v>1152</v>
      </c>
      <c r="B1176" s="0" t="str">
        <f aca="false">VLOOKUP(A1176,SOURCE!B:S,15,0)</f>
        <v>ITM_CYCLIC</v>
      </c>
      <c r="C1176" s="0" t="n">
        <f aca="false">IF(
ISNUMBER(INDEX(SOURCE!B:B,MATCH(A1176,SOURCE!B:B,0)+1)),
  VALUE(INDEX(SOURCE!B:B,MATCH(A1176,SOURCE!B:B,0)+1)),
  "")</f>
        <v>1153</v>
      </c>
      <c r="D1176" s="265" t="str">
        <f aca="false">IF(A1176&lt;&gt;INT(A1176),B1176,
IF(A1176&lt;0,VLOOKUP(A1176,lookups!A$1:B$25,2,0),
IF(ISNA(B1176),"",
IF(OR(ISBLANK(A1176),ISNA(B1176),B1176=0),
"",
"#define "&amp;
VLOOKUP(A1176,SOURCE!B:S,15,0)&amp;IF(lookups!$N$2-LEN(VLOOKUP(A1176,SOURCE!B:S,15,0))&gt;=0,REPT(" ",lookups!$N$2-LEN(VLOOKUP(A1176,SOURCE!B:S,15,0))),"")&amp;
TEXT(A1176,"???0")&amp;IF(VLOOKUP(A1176,SOURCE!B:S,16,0)="","","   "&amp;VLOOKUP(A1176,SOURCE!B:S,16,0)
))))
)</f>
        <v>#define ITM_CYCLIC                  1152</v>
      </c>
    </row>
    <row r="1177" customFormat="false" ht="15.75" hidden="false" customHeight="false" outlineLevel="0" collapsed="false">
      <c r="A1177" s="0" t="n">
        <f aca="false">C1176</f>
        <v>1153</v>
      </c>
      <c r="B1177" s="0" t="str">
        <f aca="false">VLOOKUP(A1177,SOURCE!B:S,15,0)</f>
        <v>ITM_DIRECT_CURRENT</v>
      </c>
      <c r="C1177" s="0" t="n">
        <f aca="false">IF(
ISNUMBER(INDEX(SOURCE!B:B,MATCH(A1177,SOURCE!B:B,0)+1)),
  VALUE(INDEX(SOURCE!B:B,MATCH(A1177,SOURCE!B:B,0)+1)),
  "")</f>
        <v>1154</v>
      </c>
      <c r="D1177" s="265" t="str">
        <f aca="false">IF(A1177&lt;&gt;INT(A1177),B1177,
IF(A1177&lt;0,VLOOKUP(A1177,lookups!A$1:B$25,2,0),
IF(ISNA(B1177),"",
IF(OR(ISBLANK(A1177),ISNA(B1177),B1177=0),
"",
"#define "&amp;
VLOOKUP(A1177,SOURCE!B:S,15,0)&amp;IF(lookups!$N$2-LEN(VLOOKUP(A1177,SOURCE!B:S,15,0))&gt;=0,REPT(" ",lookups!$N$2-LEN(VLOOKUP(A1177,SOURCE!B:S,15,0))),"")&amp;
TEXT(A1177,"???0")&amp;IF(VLOOKUP(A1177,SOURCE!B:S,16,0)="","","   "&amp;VLOOKUP(A1177,SOURCE!B:S,16,0)
))))
)</f>
        <v>#define ITM_DIRECT_CURRENT          1153</v>
      </c>
    </row>
    <row r="1178" customFormat="false" ht="15.75" hidden="false" customHeight="false" outlineLevel="0" collapsed="false">
      <c r="A1178" s="0" t="n">
        <f aca="false">C1177</f>
        <v>1154</v>
      </c>
      <c r="B1178" s="0" t="str">
        <f aca="false">VLOOKUP(A1178,SOURCE!B:S,15,0)</f>
        <v>ITM_DOWN_DASHARROW</v>
      </c>
      <c r="C1178" s="0" t="n">
        <f aca="false">IF(
ISNUMBER(INDEX(SOURCE!B:B,MATCH(A1178,SOURCE!B:B,0)+1)),
  VALUE(INDEX(SOURCE!B:B,MATCH(A1178,SOURCE!B:B,0)+1)),
  "")</f>
        <v>1155</v>
      </c>
      <c r="D1178" s="265" t="str">
        <f aca="false">IF(A1178&lt;&gt;INT(A1178),B1178,
IF(A1178&lt;0,VLOOKUP(A1178,lookups!A$1:B$25,2,0),
IF(ISNA(B1178),"",
IF(OR(ISBLANK(A1178),ISNA(B1178),B1178=0),
"",
"#define "&amp;
VLOOKUP(A1178,SOURCE!B:S,15,0)&amp;IF(lookups!$N$2-LEN(VLOOKUP(A1178,SOURCE!B:S,15,0))&gt;=0,REPT(" ",lookups!$N$2-LEN(VLOOKUP(A1178,SOURCE!B:S,15,0))),"")&amp;
TEXT(A1178,"???0")&amp;IF(VLOOKUP(A1178,SOURCE!B:S,16,0)="","","   "&amp;VLOOKUP(A1178,SOURCE!B:S,16,0)
))))
)</f>
        <v>#define ITM_DOWN_DASHARROW          1154</v>
      </c>
    </row>
    <row r="1179" customFormat="false" ht="15.75" hidden="false" customHeight="false" outlineLevel="0" collapsed="false">
      <c r="A1179" s="0" t="n">
        <f aca="false">C1178</f>
        <v>1155</v>
      </c>
      <c r="B1179" s="0" t="str">
        <f aca="false">VLOOKUP(A1179,SOURCE!B:S,15,0)</f>
        <v>ITM_EulerE</v>
      </c>
      <c r="C1179" s="0" t="n">
        <f aca="false">IF(
ISNUMBER(INDEX(SOURCE!B:B,MATCH(A1179,SOURCE!B:B,0)+1)),
  VALUE(INDEX(SOURCE!B:B,MATCH(A1179,SOURCE!B:B,0)+1)),
  "")</f>
        <v>1156</v>
      </c>
      <c r="D1179" s="265" t="str">
        <f aca="false">IF(A1179&lt;&gt;INT(A1179),B1179,
IF(A1179&lt;0,VLOOKUP(A1179,lookups!A$1:B$25,2,0),
IF(ISNA(B1179),"",
IF(OR(ISBLANK(A1179),ISNA(B1179),B1179=0),
"",
"#define "&amp;
VLOOKUP(A1179,SOURCE!B:S,15,0)&amp;IF(lookups!$N$2-LEN(VLOOKUP(A1179,SOURCE!B:S,15,0))&gt;=0,REPT(" ",lookups!$N$2-LEN(VLOOKUP(A1179,SOURCE!B:S,15,0))),"")&amp;
TEXT(A1179,"???0")&amp;IF(VLOOKUP(A1179,SOURCE!B:S,16,0)="","","   "&amp;VLOOKUP(A1179,SOURCE!B:S,16,0)
))))
)</f>
        <v>#define ITM_EulerE                  1155</v>
      </c>
    </row>
    <row r="1180" customFormat="false" ht="15.75" hidden="false" customHeight="false" outlineLevel="0" collapsed="false">
      <c r="A1180" s="0" t="n">
        <f aca="false">C1179</f>
        <v>1156</v>
      </c>
      <c r="B1180" s="0" t="str">
        <f aca="false">VLOOKUP(A1180,SOURCE!B:S,15,0)</f>
        <v>ITM_INTEGER_Z</v>
      </c>
      <c r="C1180" s="0" t="n">
        <f aca="false">IF(
ISNUMBER(INDEX(SOURCE!B:B,MATCH(A1180,SOURCE!B:B,0)+1)),
  VALUE(INDEX(SOURCE!B:B,MATCH(A1180,SOURCE!B:B,0)+1)),
  "")</f>
        <v>1157</v>
      </c>
      <c r="D1180" s="265" t="str">
        <f aca="false">IF(A1180&lt;&gt;INT(A1180),B1180,
IF(A1180&lt;0,VLOOKUP(A1180,lookups!A$1:B$25,2,0),
IF(ISNA(B1180),"",
IF(OR(ISBLANK(A1180),ISNA(B1180),B1180=0),
"",
"#define "&amp;
VLOOKUP(A1180,SOURCE!B:S,15,0)&amp;IF(lookups!$N$2-LEN(VLOOKUP(A1180,SOURCE!B:S,15,0))&gt;=0,REPT(" ",lookups!$N$2-LEN(VLOOKUP(A1180,SOURCE!B:S,15,0))),"")&amp;
TEXT(A1180,"???0")&amp;IF(VLOOKUP(A1180,SOURCE!B:S,16,0)="","","   "&amp;VLOOKUP(A1180,SOURCE!B:S,16,0)
))))
)</f>
        <v>#define ITM_INTEGER_Z               1156</v>
      </c>
    </row>
    <row r="1181" customFormat="false" ht="15.75" hidden="false" customHeight="false" outlineLevel="0" collapsed="false">
      <c r="A1181" s="0" t="n">
        <f aca="false">C1180</f>
        <v>1157</v>
      </c>
      <c r="B1181" s="0" t="str">
        <f aca="false">VLOOKUP(A1181,SOURCE!B:S,15,0)</f>
        <v>ITM_LEFT_DASHARROW</v>
      </c>
      <c r="C1181" s="0" t="n">
        <f aca="false">IF(
ISNUMBER(INDEX(SOURCE!B:B,MATCH(A1181,SOURCE!B:B,0)+1)),
  VALUE(INDEX(SOURCE!B:B,MATCH(A1181,SOURCE!B:B,0)+1)),
  "")</f>
        <v>1158</v>
      </c>
      <c r="D1181" s="265" t="str">
        <f aca="false">IF(A1181&lt;&gt;INT(A1181),B1181,
IF(A1181&lt;0,VLOOKUP(A1181,lookups!A$1:B$25,2,0),
IF(ISNA(B1181),"",
IF(OR(ISBLANK(A1181),ISNA(B1181),B1181=0),
"",
"#define "&amp;
VLOOKUP(A1181,SOURCE!B:S,15,0)&amp;IF(lookups!$N$2-LEN(VLOOKUP(A1181,SOURCE!B:S,15,0))&gt;=0,REPT(" ",lookups!$N$2-LEN(VLOOKUP(A1181,SOURCE!B:S,15,0))),"")&amp;
TEXT(A1181,"???0")&amp;IF(VLOOKUP(A1181,SOURCE!B:S,16,0)="","","   "&amp;VLOOKUP(A1181,SOURCE!B:S,16,0)
))))
)</f>
        <v>#define ITM_LEFT_DASHARROW          1157</v>
      </c>
    </row>
    <row r="1182" customFormat="false" ht="15.75" hidden="false" customHeight="false" outlineLevel="0" collapsed="false">
      <c r="A1182" s="0" t="n">
        <f aca="false">C1181</f>
        <v>1158</v>
      </c>
      <c r="B1182" s="0" t="str">
        <f aca="false">VLOOKUP(A1182,SOURCE!B:S,15,0)</f>
        <v>ITM_NOT_SUBSET_OF</v>
      </c>
      <c r="C1182" s="0" t="n">
        <f aca="false">IF(
ISNUMBER(INDEX(SOURCE!B:B,MATCH(A1182,SOURCE!B:B,0)+1)),
  VALUE(INDEX(SOURCE!B:B,MATCH(A1182,SOURCE!B:B,0)+1)),
  "")</f>
        <v>1159</v>
      </c>
      <c r="D1182" s="265" t="str">
        <f aca="false">IF(A1182&lt;&gt;INT(A1182),B1182,
IF(A1182&lt;0,VLOOKUP(A1182,lookups!A$1:B$25,2,0),
IF(ISNA(B1182),"",
IF(OR(ISBLANK(A1182),ISNA(B1182),B1182=0),
"",
"#define "&amp;
VLOOKUP(A1182,SOURCE!B:S,15,0)&amp;IF(lookups!$N$2-LEN(VLOOKUP(A1182,SOURCE!B:S,15,0))&gt;=0,REPT(" ",lookups!$N$2-LEN(VLOOKUP(A1182,SOURCE!B:S,15,0))),"")&amp;
TEXT(A1182,"???0")&amp;IF(VLOOKUP(A1182,SOURCE!B:S,16,0)="","","   "&amp;VLOOKUP(A1182,SOURCE!B:S,16,0)
))))
)</f>
        <v>#define ITM_NOT_SUBSET_OF           1158</v>
      </c>
    </row>
    <row r="1183" customFormat="false" ht="15.75" hidden="false" customHeight="false" outlineLevel="0" collapsed="false">
      <c r="A1183" s="0" t="n">
        <f aca="false">C1182</f>
        <v>1159</v>
      </c>
      <c r="B1183" s="0" t="str">
        <f aca="false">VLOOKUP(A1183,SOURCE!B:S,15,0)</f>
        <v>ITM_op_i_char</v>
      </c>
      <c r="C1183" s="0" t="n">
        <f aca="false">IF(
ISNUMBER(INDEX(SOURCE!B:B,MATCH(A1183,SOURCE!B:B,0)+1)),
  VALUE(INDEX(SOURCE!B:B,MATCH(A1183,SOURCE!B:B,0)+1)),
  "")</f>
        <v>1160</v>
      </c>
      <c r="D1183" s="265" t="str">
        <f aca="false">IF(A1183&lt;&gt;INT(A1183),B1183,
IF(A1183&lt;0,VLOOKUP(A1183,lookups!A$1:B$25,2,0),
IF(ISNA(B1183),"",
IF(OR(ISBLANK(A1183),ISNA(B1183),B1183=0),
"",
"#define "&amp;
VLOOKUP(A1183,SOURCE!B:S,15,0)&amp;IF(lookups!$N$2-LEN(VLOOKUP(A1183,SOURCE!B:S,15,0))&gt;=0,REPT(" ",lookups!$N$2-LEN(VLOOKUP(A1183,SOURCE!B:S,15,0))),"")&amp;
TEXT(A1183,"???0")&amp;IF(VLOOKUP(A1183,SOURCE!B:S,16,0)="","","   "&amp;VLOOKUP(A1183,SOURCE!B:S,16,0)
))))
)</f>
        <v>#define ITM_op_i_char               1159</v>
      </c>
    </row>
    <row r="1184" customFormat="false" ht="15.75" hidden="false" customHeight="false" outlineLevel="0" collapsed="false">
      <c r="A1184" s="0" t="n">
        <f aca="false">C1183</f>
        <v>1160</v>
      </c>
      <c r="B1184" s="0" t="str">
        <f aca="false">VLOOKUP(A1184,SOURCE!B:S,15,0)</f>
        <v>ITM_op_j_char</v>
      </c>
      <c r="C1184" s="0" t="n">
        <f aca="false">IF(
ISNUMBER(INDEX(SOURCE!B:B,MATCH(A1184,SOURCE!B:B,0)+1)),
  VALUE(INDEX(SOURCE!B:B,MATCH(A1184,SOURCE!B:B,0)+1)),
  "")</f>
        <v>1161</v>
      </c>
      <c r="D1184" s="265" t="str">
        <f aca="false">IF(A1184&lt;&gt;INT(A1184),B1184,
IF(A1184&lt;0,VLOOKUP(A1184,lookups!A$1:B$25,2,0),
IF(ISNA(B1184),"",
IF(OR(ISBLANK(A1184),ISNA(B1184),B1184=0),
"",
"#define "&amp;
VLOOKUP(A1184,SOURCE!B:S,15,0)&amp;IF(lookups!$N$2-LEN(VLOOKUP(A1184,SOURCE!B:S,15,0))&gt;=0,REPT(" ",lookups!$N$2-LEN(VLOOKUP(A1184,SOURCE!B:S,15,0))),"")&amp;
TEXT(A1184,"???0")&amp;IF(VLOOKUP(A1184,SOURCE!B:S,16,0)="","","   "&amp;VLOOKUP(A1184,SOURCE!B:S,16,0)
))))
)</f>
        <v>#define ITM_op_j_char               1160</v>
      </c>
    </row>
    <row r="1185" customFormat="false" ht="15.75" hidden="false" customHeight="false" outlineLevel="0" collapsed="false">
      <c r="A1185" s="0" t="n">
        <f aca="false">C1184</f>
        <v>1161</v>
      </c>
      <c r="B1185" s="0" t="str">
        <f aca="false">VLOOKUP(A1185,SOURCE!B:S,15,0)</f>
        <v>ITM_POLAR_char</v>
      </c>
      <c r="C1185" s="0" t="n">
        <f aca="false">IF(
ISNUMBER(INDEX(SOURCE!B:B,MATCH(A1185,SOURCE!B:B,0)+1)),
  VALUE(INDEX(SOURCE!B:B,MATCH(A1185,SOURCE!B:B,0)+1)),
  "")</f>
        <v>1162</v>
      </c>
      <c r="D1185" s="265" t="str">
        <f aca="false">IF(A1185&lt;&gt;INT(A1185),B1185,
IF(A1185&lt;0,VLOOKUP(A1185,lookups!A$1:B$25,2,0),
IF(ISNA(B1185),"",
IF(OR(ISBLANK(A1185),ISNA(B1185),B1185=0),
"",
"#define "&amp;
VLOOKUP(A1185,SOURCE!B:S,15,0)&amp;IF(lookups!$N$2-LEN(VLOOKUP(A1185,SOURCE!B:S,15,0))&gt;=0,REPT(" ",lookups!$N$2-LEN(VLOOKUP(A1185,SOURCE!B:S,15,0))),"")&amp;
TEXT(A1185,"???0")&amp;IF(VLOOKUP(A1185,SOURCE!B:S,16,0)="","","   "&amp;VLOOKUP(A1185,SOURCE!B:S,16,0)
))))
)</f>
        <v>#define ITM_POLAR_char              1161</v>
      </c>
    </row>
    <row r="1186" customFormat="false" ht="15.75" hidden="false" customHeight="false" outlineLevel="0" collapsed="false">
      <c r="A1186" s="0" t="n">
        <f aca="false">C1185</f>
        <v>1162</v>
      </c>
      <c r="B1186" s="0" t="str">
        <f aca="false">VLOOKUP(A1186,SOURCE!B:S,15,0)</f>
        <v>ITM_PRODUCT_char</v>
      </c>
      <c r="C1186" s="0" t="n">
        <f aca="false">IF(
ISNUMBER(INDEX(SOURCE!B:B,MATCH(A1186,SOURCE!B:B,0)+1)),
  VALUE(INDEX(SOURCE!B:B,MATCH(A1186,SOURCE!B:B,0)+1)),
  "")</f>
        <v>1163</v>
      </c>
      <c r="D1186" s="265" t="str">
        <f aca="false">IF(A1186&lt;&gt;INT(A1186),B1186,
IF(A1186&lt;0,VLOOKUP(A1186,lookups!A$1:B$25,2,0),
IF(ISNA(B1186),"",
IF(OR(ISBLANK(A1186),ISNA(B1186),B1186=0),
"",
"#define "&amp;
VLOOKUP(A1186,SOURCE!B:S,15,0)&amp;IF(lookups!$N$2-LEN(VLOOKUP(A1186,SOURCE!B:S,15,0))&gt;=0,REPT(" ",lookups!$N$2-LEN(VLOOKUP(A1186,SOURCE!B:S,15,0))),"")&amp;
TEXT(A1186,"???0")&amp;IF(VLOOKUP(A1186,SOURCE!B:S,16,0)="","","   "&amp;VLOOKUP(A1186,SOURCE!B:S,16,0)
))))
)</f>
        <v>#define ITM_PRODUCT_char            1162</v>
      </c>
    </row>
    <row r="1187" customFormat="false" ht="15.75" hidden="false" customHeight="false" outlineLevel="0" collapsed="false">
      <c r="A1187" s="0" t="n">
        <f aca="false">C1186</f>
        <v>1163</v>
      </c>
      <c r="B1187" s="0" t="str">
        <f aca="false">VLOOKUP(A1187,SOURCE!B:S,15,0)</f>
        <v>ITM_RIGHT_DASHARROW</v>
      </c>
      <c r="C1187" s="0" t="n">
        <f aca="false">IF(
ISNUMBER(INDEX(SOURCE!B:B,MATCH(A1187,SOURCE!B:B,0)+1)),
  VALUE(INDEX(SOURCE!B:B,MATCH(A1187,SOURCE!B:B,0)+1)),
  "")</f>
        <v>1164</v>
      </c>
      <c r="D1187" s="265" t="str">
        <f aca="false">IF(A1187&lt;&gt;INT(A1187),B1187,
IF(A1187&lt;0,VLOOKUP(A1187,lookups!A$1:B$25,2,0),
IF(ISNA(B1187),"",
IF(OR(ISBLANK(A1187),ISNA(B1187),B1187=0),
"",
"#define "&amp;
VLOOKUP(A1187,SOURCE!B:S,15,0)&amp;IF(lookups!$N$2-LEN(VLOOKUP(A1187,SOURCE!B:S,15,0))&gt;=0,REPT(" ",lookups!$N$2-LEN(VLOOKUP(A1187,SOURCE!B:S,15,0))),"")&amp;
TEXT(A1187,"???0")&amp;IF(VLOOKUP(A1187,SOURCE!B:S,16,0)="","","   "&amp;VLOOKUP(A1187,SOURCE!B:S,16,0)
))))
)</f>
        <v>#define ITM_RIGHT_DASHARROW         1163</v>
      </c>
    </row>
    <row r="1188" customFormat="false" ht="15.75" hidden="false" customHeight="false" outlineLevel="0" collapsed="false">
      <c r="A1188" s="0" t="n">
        <f aca="false">C1187</f>
        <v>1164</v>
      </c>
      <c r="B1188" s="0" t="str">
        <f aca="false">VLOOKUP(A1188,SOURCE!B:S,15,0)</f>
        <v>ITM_RIGHT_DOUBLE_ARROW</v>
      </c>
      <c r="C1188" s="0" t="n">
        <f aca="false">IF(
ISNUMBER(INDEX(SOURCE!B:B,MATCH(A1188,SOURCE!B:B,0)+1)),
  VALUE(INDEX(SOURCE!B:B,MATCH(A1188,SOURCE!B:B,0)+1)),
  "")</f>
        <v>1165</v>
      </c>
      <c r="D1188" s="265" t="str">
        <f aca="false">IF(A1188&lt;&gt;INT(A1188),B1188,
IF(A1188&lt;0,VLOOKUP(A1188,lookups!A$1:B$25,2,0),
IF(ISNA(B1188),"",
IF(OR(ISBLANK(A1188),ISNA(B1188),B1188=0),
"",
"#define "&amp;
VLOOKUP(A1188,SOURCE!B:S,15,0)&amp;IF(lookups!$N$2-LEN(VLOOKUP(A1188,SOURCE!B:S,15,0))&gt;=0,REPT(" ",lookups!$N$2-LEN(VLOOKUP(A1188,SOURCE!B:S,15,0))),"")&amp;
TEXT(A1188,"???0")&amp;IF(VLOOKUP(A1188,SOURCE!B:S,16,0)="","","   "&amp;VLOOKUP(A1188,SOURCE!B:S,16,0)
))))
)</f>
        <v>#define ITM_RIGHT_DOUBLE_ARROW      1164</v>
      </c>
    </row>
    <row r="1189" customFormat="false" ht="15.75" hidden="false" customHeight="false" outlineLevel="0" collapsed="false">
      <c r="A1189" s="0" t="n">
        <f aca="false">C1188</f>
        <v>1165</v>
      </c>
      <c r="B1189" s="0" t="str">
        <f aca="false">VLOOKUP(A1189,SOURCE!B:S,15,0)</f>
        <v>ITM_RIGHT_TACK</v>
      </c>
      <c r="C1189" s="0" t="n">
        <f aca="false">IF(
ISNUMBER(INDEX(SOURCE!B:B,MATCH(A1189,SOURCE!B:B,0)+1)),
  VALUE(INDEX(SOURCE!B:B,MATCH(A1189,SOURCE!B:B,0)+1)),
  "")</f>
        <v>1166</v>
      </c>
      <c r="D1189" s="265" t="str">
        <f aca="false">IF(A1189&lt;&gt;INT(A1189),B1189,
IF(A1189&lt;0,VLOOKUP(A1189,lookups!A$1:B$25,2,0),
IF(ISNA(B1189),"",
IF(OR(ISBLANK(A1189),ISNA(B1189),B1189=0),
"",
"#define "&amp;
VLOOKUP(A1189,SOURCE!B:S,15,0)&amp;IF(lookups!$N$2-LEN(VLOOKUP(A1189,SOURCE!B:S,15,0))&gt;=0,REPT(" ",lookups!$N$2-LEN(VLOOKUP(A1189,SOURCE!B:S,15,0))),"")&amp;
TEXT(A1189,"???0")&amp;IF(VLOOKUP(A1189,SOURCE!B:S,16,0)="","","   "&amp;VLOOKUP(A1189,SOURCE!B:S,16,0)
))))
)</f>
        <v>#define ITM_RIGHT_TACK              1165</v>
      </c>
    </row>
    <row r="1190" customFormat="false" ht="15.75" hidden="false" customHeight="false" outlineLevel="0" collapsed="false">
      <c r="A1190" s="0" t="n">
        <f aca="false">C1189</f>
        <v>1166</v>
      </c>
      <c r="B1190" s="0" t="str">
        <f aca="false">VLOOKUP(A1190,SOURCE!B:S,15,0)</f>
        <v>ITM_SST_char</v>
      </c>
      <c r="C1190" s="0" t="n">
        <f aca="false">IF(
ISNUMBER(INDEX(SOURCE!B:B,MATCH(A1190,SOURCE!B:B,0)+1)),
  VALUE(INDEX(SOURCE!B:B,MATCH(A1190,SOURCE!B:B,0)+1)),
  "")</f>
        <v>1167</v>
      </c>
      <c r="D1190" s="265" t="str">
        <f aca="false">IF(A1190&lt;&gt;INT(A1190),B1190,
IF(A1190&lt;0,VLOOKUP(A1190,lookups!A$1:B$25,2,0),
IF(ISNA(B1190),"",
IF(OR(ISBLANK(A1190),ISNA(B1190),B1190=0),
"",
"#define "&amp;
VLOOKUP(A1190,SOURCE!B:S,15,0)&amp;IF(lookups!$N$2-LEN(VLOOKUP(A1190,SOURCE!B:S,15,0))&gt;=0,REPT(" ",lookups!$N$2-LEN(VLOOKUP(A1190,SOURCE!B:S,15,0))),"")&amp;
TEXT(A1190,"???0")&amp;IF(VLOOKUP(A1190,SOURCE!B:S,16,0)="","","   "&amp;VLOOKUP(A1190,SOURCE!B:S,16,0)
))))
)</f>
        <v>#define ITM_SST_char                1166</v>
      </c>
    </row>
    <row r="1191" customFormat="false" ht="15.75" hidden="false" customHeight="false" outlineLevel="0" collapsed="false">
      <c r="A1191" s="0" t="n">
        <f aca="false">C1190</f>
        <v>1167</v>
      </c>
      <c r="B1191" s="0" t="str">
        <f aca="false">VLOOKUP(A1191,SOURCE!B:S,15,0)</f>
        <v>ITM_SUBSET_OF</v>
      </c>
      <c r="C1191" s="0" t="n">
        <f aca="false">IF(
ISNUMBER(INDEX(SOURCE!B:B,MATCH(A1191,SOURCE!B:B,0)+1)),
  VALUE(INDEX(SOURCE!B:B,MATCH(A1191,SOURCE!B:B,0)+1)),
  "")</f>
        <v>1168</v>
      </c>
      <c r="D1191" s="265" t="str">
        <f aca="false">IF(A1191&lt;&gt;INT(A1191),B1191,
IF(A1191&lt;0,VLOOKUP(A1191,lookups!A$1:B$25,2,0),
IF(ISNA(B1191),"",
IF(OR(ISBLANK(A1191),ISNA(B1191),B1191=0),
"",
"#define "&amp;
VLOOKUP(A1191,SOURCE!B:S,15,0)&amp;IF(lookups!$N$2-LEN(VLOOKUP(A1191,SOURCE!B:S,15,0))&gt;=0,REPT(" ",lookups!$N$2-LEN(VLOOKUP(A1191,SOURCE!B:S,15,0))),"")&amp;
TEXT(A1191,"???0")&amp;IF(VLOOKUP(A1191,SOURCE!B:S,16,0)="","","   "&amp;VLOOKUP(A1191,SOURCE!B:S,16,0)
))))
)</f>
        <v>#define ITM_SUBSET_OF               1167</v>
      </c>
    </row>
    <row r="1192" customFormat="false" ht="15.75" hidden="false" customHeight="false" outlineLevel="0" collapsed="false">
      <c r="A1192" s="0" t="n">
        <f aca="false">C1191</f>
        <v>1168</v>
      </c>
      <c r="B1192" s="0" t="str">
        <f aca="false">VLOOKUP(A1192,SOURCE!B:S,15,0)</f>
        <v>ITM_SUM_char</v>
      </c>
      <c r="C1192" s="0" t="n">
        <f aca="false">IF(
ISNUMBER(INDEX(SOURCE!B:B,MATCH(A1192,SOURCE!B:B,0)+1)),
  VALUE(INDEX(SOURCE!B:B,MATCH(A1192,SOURCE!B:B,0)+1)),
  "")</f>
        <v>1169</v>
      </c>
      <c r="D1192" s="265" t="str">
        <f aca="false">IF(A1192&lt;&gt;INT(A1192),B1192,
IF(A1192&lt;0,VLOOKUP(A1192,lookups!A$1:B$25,2,0),
IF(ISNA(B1192),"",
IF(OR(ISBLANK(A1192),ISNA(B1192),B1192=0),
"",
"#define "&amp;
VLOOKUP(A1192,SOURCE!B:S,15,0)&amp;IF(lookups!$N$2-LEN(VLOOKUP(A1192,SOURCE!B:S,15,0))&gt;=0,REPT(" ",lookups!$N$2-LEN(VLOOKUP(A1192,SOURCE!B:S,15,0))),"")&amp;
TEXT(A1192,"???0")&amp;IF(VLOOKUP(A1192,SOURCE!B:S,16,0)="","","   "&amp;VLOOKUP(A1192,SOURCE!B:S,16,0)
))))
)</f>
        <v>#define ITM_SUM_char                1168</v>
      </c>
    </row>
    <row r="1193" customFormat="false" ht="15.75" hidden="false" customHeight="false" outlineLevel="0" collapsed="false">
      <c r="A1193" s="0" t="n">
        <f aca="false">C1192</f>
        <v>1169</v>
      </c>
      <c r="B1193" s="0" t="str">
        <f aca="false">VLOOKUP(A1193,SOURCE!B:S,15,0)</f>
        <v>ITM_UP_DASHARROW</v>
      </c>
      <c r="C1193" s="0" t="n">
        <f aca="false">IF(
ISNUMBER(INDEX(SOURCE!B:B,MATCH(A1193,SOURCE!B:B,0)+1)),
  VALUE(INDEX(SOURCE!B:B,MATCH(A1193,SOURCE!B:B,0)+1)),
  "")</f>
        <v>1170</v>
      </c>
      <c r="D1193" s="265" t="str">
        <f aca="false">IF(A1193&lt;&gt;INT(A1193),B1193,
IF(A1193&lt;0,VLOOKUP(A1193,lookups!A$1:B$25,2,0),
IF(ISNA(B1193),"",
IF(OR(ISBLANK(A1193),ISNA(B1193),B1193=0),
"",
"#define "&amp;
VLOOKUP(A1193,SOURCE!B:S,15,0)&amp;IF(lookups!$N$2-LEN(VLOOKUP(A1193,SOURCE!B:S,15,0))&gt;=0,REPT(" ",lookups!$N$2-LEN(VLOOKUP(A1193,SOURCE!B:S,15,0))),"")&amp;
TEXT(A1193,"???0")&amp;IF(VLOOKUP(A1193,SOURCE!B:S,16,0)="","","   "&amp;VLOOKUP(A1193,SOURCE!B:S,16,0)
))))
)</f>
        <v>#define ITM_UP_DASHARROW            1169</v>
      </c>
    </row>
    <row r="1194" customFormat="false" ht="15.75" hidden="false" customHeight="false" outlineLevel="0" collapsed="false">
      <c r="A1194" s="0" t="n">
        <f aca="false">C1193</f>
        <v>1170</v>
      </c>
      <c r="B1194" s="0" t="str">
        <f aca="false">VLOOKUP(A1194,SOURCE!B:S,15,0)</f>
        <v>ITM_USB_SYMBOL</v>
      </c>
      <c r="C1194" s="0" t="n">
        <f aca="false">IF(
ISNUMBER(INDEX(SOURCE!B:B,MATCH(A1194,SOURCE!B:B,0)+1)),
  VALUE(INDEX(SOURCE!B:B,MATCH(A1194,SOURCE!B:B,0)+1)),
  "")</f>
        <v>1171</v>
      </c>
      <c r="D1194" s="265" t="str">
        <f aca="false">IF(A1194&lt;&gt;INT(A1194),B1194,
IF(A1194&lt;0,VLOOKUP(A1194,lookups!A$1:B$25,2,0),
IF(ISNA(B1194),"",
IF(OR(ISBLANK(A1194),ISNA(B1194),B1194=0),
"",
"#define "&amp;
VLOOKUP(A1194,SOURCE!B:S,15,0)&amp;IF(lookups!$N$2-LEN(VLOOKUP(A1194,SOURCE!B:S,15,0))&gt;=0,REPT(" ",lookups!$N$2-LEN(VLOOKUP(A1194,SOURCE!B:S,15,0))),"")&amp;
TEXT(A1194,"???0")&amp;IF(VLOOKUP(A1194,SOURCE!B:S,16,0)="","","   "&amp;VLOOKUP(A1194,SOURCE!B:S,16,0)
))))
)</f>
        <v>#define ITM_USB_SYMBOL              1170</v>
      </c>
    </row>
    <row r="1195" customFormat="false" ht="15.75" hidden="false" customHeight="false" outlineLevel="0" collapsed="false">
      <c r="A1195" s="0" t="n">
        <f aca="false">C1194</f>
        <v>1171</v>
      </c>
      <c r="B1195" s="0" t="str">
        <f aca="false">VLOOKUP(A1195,SOURCE!B:S,15,0)</f>
        <v>ITM_LEFT_RIGHT_DOUBLE_ARROW</v>
      </c>
      <c r="C1195" s="0" t="n">
        <f aca="false">IF(
ISNUMBER(INDEX(SOURCE!B:B,MATCH(A1195,SOURCE!B:B,0)+1)),
  VALUE(INDEX(SOURCE!B:B,MATCH(A1195,SOURCE!B:B,0)+1)),
  "")</f>
        <v>1172</v>
      </c>
      <c r="D1195" s="265" t="str">
        <f aca="false">IF(A1195&lt;&gt;INT(A1195),B1195,
IF(A1195&lt;0,VLOOKUP(A1195,lookups!A$1:B$25,2,0),
IF(ISNA(B1195),"",
IF(OR(ISBLANK(A1195),ISNA(B1195),B1195=0),
"",
"#define "&amp;
VLOOKUP(A1195,SOURCE!B:S,15,0)&amp;IF(lookups!$N$2-LEN(VLOOKUP(A1195,SOURCE!B:S,15,0))&gt;=0,REPT(" ",lookups!$N$2-LEN(VLOOKUP(A1195,SOURCE!B:S,15,0))),"")&amp;
TEXT(A1195,"???0")&amp;IF(VLOOKUP(A1195,SOURCE!B:S,16,0)="","","   "&amp;VLOOKUP(A1195,SOURCE!B:S,16,0)
))))
)</f>
        <v>#define ITM_LEFT_RIGHT_DOUBLE_ARROW 1171</v>
      </c>
    </row>
    <row r="1196" customFormat="false" ht="15.75" hidden="false" customHeight="false" outlineLevel="0" collapsed="false">
      <c r="A1196" s="0" t="n">
        <f aca="false">C1195</f>
        <v>1172</v>
      </c>
      <c r="B1196" s="0" t="str">
        <f aca="false">VLOOKUP(A1196,SOURCE!B:S,15,0)</f>
        <v>VAR_1172</v>
      </c>
      <c r="C1196" s="0" t="n">
        <f aca="false">IF(
ISNUMBER(INDEX(SOURCE!B:B,MATCH(A1196,SOURCE!B:B,0)+1)),
  VALUE(INDEX(SOURCE!B:B,MATCH(A1196,SOURCE!B:B,0)+1)),
  "")</f>
        <v>1173</v>
      </c>
      <c r="D1196" s="265" t="str">
        <f aca="false">IF(A1196&lt;&gt;INT(A1196),B1196,
IF(A1196&lt;0,VLOOKUP(A1196,lookups!A$1:B$25,2,0),
IF(ISNA(B1196),"",
IF(OR(ISBLANK(A1196),ISNA(B1196),B1196=0),
"",
"#define "&amp;
VLOOKUP(A1196,SOURCE!B:S,15,0)&amp;IF(lookups!$N$2-LEN(VLOOKUP(A1196,SOURCE!B:S,15,0))&gt;=0,REPT(" ",lookups!$N$2-LEN(VLOOKUP(A1196,SOURCE!B:S,15,0))),"")&amp;
TEXT(A1196,"???0")&amp;IF(VLOOKUP(A1196,SOURCE!B:S,16,0)="","","   "&amp;VLOOKUP(A1196,SOURCE!B:S,16,0)
))))
)</f>
        <v>#define VAR_1172                    1172</v>
      </c>
    </row>
    <row r="1197" customFormat="false" ht="15.75" hidden="false" customHeight="false" outlineLevel="0" collapsed="false">
      <c r="A1197" s="0" t="n">
        <f aca="false">C1196</f>
        <v>1173</v>
      </c>
      <c r="B1197" s="0" t="str">
        <f aca="false">VLOOKUP(A1197,SOURCE!B:S,15,0)</f>
        <v>VAR_1173</v>
      </c>
      <c r="C1197" s="0" t="n">
        <f aca="false">IF(
ISNUMBER(INDEX(SOURCE!B:B,MATCH(A1197,SOURCE!B:B,0)+1)),
  VALUE(INDEX(SOURCE!B:B,MATCH(A1197,SOURCE!B:B,0)+1)),
  "")</f>
        <v>1174</v>
      </c>
      <c r="D1197" s="265" t="str">
        <f aca="false">IF(A1197&lt;&gt;INT(A1197),B1197,
IF(A1197&lt;0,VLOOKUP(A1197,lookups!A$1:B$25,2,0),
IF(ISNA(B1197),"",
IF(OR(ISBLANK(A1197),ISNA(B1197),B1197=0),
"",
"#define "&amp;
VLOOKUP(A1197,SOURCE!B:S,15,0)&amp;IF(lookups!$N$2-LEN(VLOOKUP(A1197,SOURCE!B:S,15,0))&gt;=0,REPT(" ",lookups!$N$2-LEN(VLOOKUP(A1197,SOURCE!B:S,15,0))),"")&amp;
TEXT(A1197,"???0")&amp;IF(VLOOKUP(A1197,SOURCE!B:S,16,0)="","","   "&amp;VLOOKUP(A1197,SOURCE!B:S,16,0)
))))
)</f>
        <v>#define VAR_1173                    1173</v>
      </c>
    </row>
    <row r="1198" customFormat="false" ht="15.75" hidden="false" customHeight="false" outlineLevel="0" collapsed="false">
      <c r="A1198" s="0" t="n">
        <f aca="false">C1197</f>
        <v>1174</v>
      </c>
      <c r="B1198" s="0" t="str">
        <f aca="false">VLOOKUP(A1198,SOURCE!B:S,15,0)</f>
        <v>VAR_1174</v>
      </c>
      <c r="C1198" s="0" t="n">
        <f aca="false">IF(
ISNUMBER(INDEX(SOURCE!B:B,MATCH(A1198,SOURCE!B:B,0)+1)),
  VALUE(INDEX(SOURCE!B:B,MATCH(A1198,SOURCE!B:B,0)+1)),
  "")</f>
        <v>1174.01</v>
      </c>
      <c r="D1198" s="265" t="str">
        <f aca="false">IF(A1198&lt;&gt;INT(A1198),B1198,
IF(A1198&lt;0,VLOOKUP(A1198,lookups!A$1:B$25,2,0),
IF(ISNA(B1198),"",
IF(OR(ISBLANK(A1198),ISNA(B1198),B1198=0),
"",
"#define "&amp;
VLOOKUP(A1198,SOURCE!B:S,15,0)&amp;IF(lookups!$N$2-LEN(VLOOKUP(A1198,SOURCE!B:S,15,0))&gt;=0,REPT(" ",lookups!$N$2-LEN(VLOOKUP(A1198,SOURCE!B:S,15,0))),"")&amp;
TEXT(A1198,"???0")&amp;IF(VLOOKUP(A1198,SOURCE!B:S,16,0)="","","   "&amp;VLOOKUP(A1198,SOURCE!B:S,16,0)
))))
)</f>
        <v>#define VAR_1174                    1174</v>
      </c>
    </row>
    <row r="1199" customFormat="false" ht="15.75" hidden="false" customHeight="false" outlineLevel="0" collapsed="false">
      <c r="A1199" s="0" t="n">
        <f aca="false">C1198</f>
        <v>1174.01</v>
      </c>
      <c r="B1199" s="0" t="n">
        <f aca="false">VLOOKUP(A1199,SOURCE!B:S,15,0)</f>
        <v>0</v>
      </c>
      <c r="C1199" s="0" t="n">
        <f aca="false">IF(
ISNUMBER(INDEX(SOURCE!B:B,MATCH(A1199,SOURCE!B:B,0)+1)),
  VALUE(INDEX(SOURCE!B:B,MATCH(A1199,SOURCE!B:B,0)+1)),
  "")</f>
        <v>1174.02</v>
      </c>
      <c r="D1199" s="265" t="n">
        <f aca="false">IF(A1199&lt;&gt;INT(A1199),B1199,
IF(A1199&lt;0,VLOOKUP(A1199,lookups!A$1:B$25,2,0),
IF(ISNA(B1199),"",
IF(OR(ISBLANK(A1199),ISNA(B1199),B1199=0),
"",
"#define "&amp;
VLOOKUP(A1199,SOURCE!B:S,15,0)&amp;IF(lookups!$N$2-LEN(VLOOKUP(A1199,SOURCE!B:S,15,0))&gt;=0,REPT(" ",lookups!$N$2-LEN(VLOOKUP(A1199,SOURCE!B:S,15,0))),"")&amp;
TEXT(A1199,"???0")&amp;IF(VLOOKUP(A1199,SOURCE!B:S,16,0)="","","   "&amp;VLOOKUP(A1199,SOURCE!B:S,16,0)
))))
)</f>
        <v>0</v>
      </c>
    </row>
    <row r="1200" customFormat="false" ht="15.75" hidden="false" customHeight="false" outlineLevel="0" collapsed="false">
      <c r="A1200" s="0" t="n">
        <f aca="false">C1199</f>
        <v>1174.02</v>
      </c>
      <c r="B1200" s="0" t="n">
        <f aca="false">VLOOKUP(A1200,SOURCE!B:S,15,0)</f>
        <v>0</v>
      </c>
      <c r="C1200" s="0" t="n">
        <f aca="false">IF(
ISNUMBER(INDEX(SOURCE!B:B,MATCH(A1200,SOURCE!B:B,0)+1)),
  VALUE(INDEX(SOURCE!B:B,MATCH(A1200,SOURCE!B:B,0)+1)),
  "")</f>
        <v>1174.03</v>
      </c>
      <c r="D1200" s="265" t="n">
        <f aca="false">IF(A1200&lt;&gt;INT(A1200),B1200,
IF(A1200&lt;0,VLOOKUP(A1200,lookups!A$1:B$25,2,0),
IF(ISNA(B1200),"",
IF(OR(ISBLANK(A1200),ISNA(B1200),B1200=0),
"",
"#define "&amp;
VLOOKUP(A1200,SOURCE!B:S,15,0)&amp;IF(lookups!$N$2-LEN(VLOOKUP(A1200,SOURCE!B:S,15,0))&gt;=0,REPT(" ",lookups!$N$2-LEN(VLOOKUP(A1200,SOURCE!B:S,15,0))),"")&amp;
TEXT(A1200,"???0")&amp;IF(VLOOKUP(A1200,SOURCE!B:S,16,0)="","","   "&amp;VLOOKUP(A1200,SOURCE!B:S,16,0)
))))
)</f>
        <v>0</v>
      </c>
    </row>
    <row r="1201" customFormat="false" ht="15.75" hidden="false" customHeight="false" outlineLevel="0" collapsed="false">
      <c r="A1201" s="0" t="n">
        <f aca="false">C1200</f>
        <v>1174.03</v>
      </c>
      <c r="B1201" s="0" t="str">
        <f aca="false">VLOOKUP(A1201,SOURCE!B:S,15,0)</f>
        <v>// Reserved variables</v>
      </c>
      <c r="C1201" s="0" t="n">
        <f aca="false">IF(
ISNUMBER(INDEX(SOURCE!B:B,MATCH(A1201,SOURCE!B:B,0)+1)),
  VALUE(INDEX(SOURCE!B:B,MATCH(A1201,SOURCE!B:B,0)+1)),
  "")</f>
        <v>1175</v>
      </c>
      <c r="D1201" s="265" t="str">
        <f aca="false">IF(A1201&lt;&gt;INT(A1201),B1201,
IF(A1201&lt;0,VLOOKUP(A1201,lookups!A$1:B$25,2,0),
IF(ISNA(B1201),"",
IF(OR(ISBLANK(A1201),ISNA(B1201),B1201=0),
"",
"#define "&amp;
VLOOKUP(A1201,SOURCE!B:S,15,0)&amp;IF(lookups!$N$2-LEN(VLOOKUP(A1201,SOURCE!B:S,15,0))&gt;=0,REPT(" ",lookups!$N$2-LEN(VLOOKUP(A1201,SOURCE!B:S,15,0))),"")&amp;
TEXT(A1201,"???0")&amp;IF(VLOOKUP(A1201,SOURCE!B:S,16,0)="","","   "&amp;VLOOKUP(A1201,SOURCE!B:S,16,0)
))))
)</f>
        <v>// Reserved variables</v>
      </c>
    </row>
    <row r="1202" customFormat="false" ht="15.75" hidden="false" customHeight="false" outlineLevel="0" collapsed="false">
      <c r="A1202" s="0" t="n">
        <f aca="false">C1201</f>
        <v>1175</v>
      </c>
      <c r="B1202" s="0" t="str">
        <f aca="false">VLOOKUP(A1202,SOURCE!B:S,15,0)</f>
        <v>VAR_REGX   </v>
      </c>
      <c r="C1202" s="0" t="n">
        <f aca="false">IF(
ISNUMBER(INDEX(SOURCE!B:B,MATCH(A1202,SOURCE!B:B,0)+1)),
  VALUE(INDEX(SOURCE!B:B,MATCH(A1202,SOURCE!B:B,0)+1)),
  "")</f>
        <v>1176</v>
      </c>
      <c r="D1202" s="265" t="str">
        <f aca="false">IF(A1202&lt;&gt;INT(A1202),B1202,
IF(A1202&lt;0,VLOOKUP(A1202,lookups!A$1:B$25,2,0),
IF(ISNA(B1202),"",
IF(OR(ISBLANK(A1202),ISNA(B1202),B1202=0),
"",
"#define "&amp;
VLOOKUP(A1202,SOURCE!B:S,15,0)&amp;IF(lookups!$N$2-LEN(VLOOKUP(A1202,SOURCE!B:S,15,0))&gt;=0,REPT(" ",lookups!$N$2-LEN(VLOOKUP(A1202,SOURCE!B:S,15,0))),"")&amp;
TEXT(A1202,"???0")&amp;IF(VLOOKUP(A1202,SOURCE!B:S,16,0)="","","   "&amp;VLOOKUP(A1202,SOURCE!B:S,16,0)
))))
)</f>
        <v>#define VAR_REGX                    1175</v>
      </c>
    </row>
    <row r="1203" customFormat="false" ht="15.75" hidden="false" customHeight="false" outlineLevel="0" collapsed="false">
      <c r="A1203" s="0" t="n">
        <f aca="false">C1202</f>
        <v>1176</v>
      </c>
      <c r="B1203" s="0" t="str">
        <f aca="false">VLOOKUP(A1203,SOURCE!B:S,15,0)</f>
        <v>VAR_REGY   </v>
      </c>
      <c r="C1203" s="0" t="n">
        <f aca="false">IF(
ISNUMBER(INDEX(SOURCE!B:B,MATCH(A1203,SOURCE!B:B,0)+1)),
  VALUE(INDEX(SOURCE!B:B,MATCH(A1203,SOURCE!B:B,0)+1)),
  "")</f>
        <v>1177</v>
      </c>
      <c r="D1203" s="265" t="str">
        <f aca="false">IF(A1203&lt;&gt;INT(A1203),B1203,
IF(A1203&lt;0,VLOOKUP(A1203,lookups!A$1:B$25,2,0),
IF(ISNA(B1203),"",
IF(OR(ISBLANK(A1203),ISNA(B1203),B1203=0),
"",
"#define "&amp;
VLOOKUP(A1203,SOURCE!B:S,15,0)&amp;IF(lookups!$N$2-LEN(VLOOKUP(A1203,SOURCE!B:S,15,0))&gt;=0,REPT(" ",lookups!$N$2-LEN(VLOOKUP(A1203,SOURCE!B:S,15,0))),"")&amp;
TEXT(A1203,"???0")&amp;IF(VLOOKUP(A1203,SOURCE!B:S,16,0)="","","   "&amp;VLOOKUP(A1203,SOURCE!B:S,16,0)
))))
)</f>
        <v>#define VAR_REGY                    1176</v>
      </c>
    </row>
    <row r="1204" customFormat="false" ht="15.75" hidden="false" customHeight="false" outlineLevel="0" collapsed="false">
      <c r="A1204" s="0" t="n">
        <f aca="false">C1203</f>
        <v>1177</v>
      </c>
      <c r="B1204" s="0" t="str">
        <f aca="false">VLOOKUP(A1204,SOURCE!B:S,15,0)</f>
        <v>VAR_REGZ   </v>
      </c>
      <c r="C1204" s="0" t="n">
        <f aca="false">IF(
ISNUMBER(INDEX(SOURCE!B:B,MATCH(A1204,SOURCE!B:B,0)+1)),
  VALUE(INDEX(SOURCE!B:B,MATCH(A1204,SOURCE!B:B,0)+1)),
  "")</f>
        <v>1178</v>
      </c>
      <c r="D1204" s="265" t="str">
        <f aca="false">IF(A1204&lt;&gt;INT(A1204),B1204,
IF(A1204&lt;0,VLOOKUP(A1204,lookups!A$1:B$25,2,0),
IF(ISNA(B1204),"",
IF(OR(ISBLANK(A1204),ISNA(B1204),B1204=0),
"",
"#define "&amp;
VLOOKUP(A1204,SOURCE!B:S,15,0)&amp;IF(lookups!$N$2-LEN(VLOOKUP(A1204,SOURCE!B:S,15,0))&gt;=0,REPT(" ",lookups!$N$2-LEN(VLOOKUP(A1204,SOURCE!B:S,15,0))),"")&amp;
TEXT(A1204,"???0")&amp;IF(VLOOKUP(A1204,SOURCE!B:S,16,0)="","","   "&amp;VLOOKUP(A1204,SOURCE!B:S,16,0)
))))
)</f>
        <v>#define VAR_REGZ                    1177</v>
      </c>
    </row>
    <row r="1205" customFormat="false" ht="15.75" hidden="false" customHeight="false" outlineLevel="0" collapsed="false">
      <c r="A1205" s="0" t="n">
        <f aca="false">C1204</f>
        <v>1178</v>
      </c>
      <c r="B1205" s="0" t="str">
        <f aca="false">VLOOKUP(A1205,SOURCE!B:S,15,0)</f>
        <v>VAR_REGT   </v>
      </c>
      <c r="C1205" s="0" t="n">
        <f aca="false">IF(
ISNUMBER(INDEX(SOURCE!B:B,MATCH(A1205,SOURCE!B:B,0)+1)),
  VALUE(INDEX(SOURCE!B:B,MATCH(A1205,SOURCE!B:B,0)+1)),
  "")</f>
        <v>1179</v>
      </c>
      <c r="D1205" s="265" t="str">
        <f aca="false">IF(A1205&lt;&gt;INT(A1205),B1205,
IF(A1205&lt;0,VLOOKUP(A1205,lookups!A$1:B$25,2,0),
IF(ISNA(B1205),"",
IF(OR(ISBLANK(A1205),ISNA(B1205),B1205=0),
"",
"#define "&amp;
VLOOKUP(A1205,SOURCE!B:S,15,0)&amp;IF(lookups!$N$2-LEN(VLOOKUP(A1205,SOURCE!B:S,15,0))&gt;=0,REPT(" ",lookups!$N$2-LEN(VLOOKUP(A1205,SOURCE!B:S,15,0))),"")&amp;
TEXT(A1205,"???0")&amp;IF(VLOOKUP(A1205,SOURCE!B:S,16,0)="","","   "&amp;VLOOKUP(A1205,SOURCE!B:S,16,0)
))))
)</f>
        <v>#define VAR_REGT                    1178</v>
      </c>
    </row>
    <row r="1206" customFormat="false" ht="15.75" hidden="false" customHeight="false" outlineLevel="0" collapsed="false">
      <c r="A1206" s="0" t="n">
        <f aca="false">C1205</f>
        <v>1179</v>
      </c>
      <c r="B1206" s="0" t="str">
        <f aca="false">VLOOKUP(A1206,SOURCE!B:S,15,0)</f>
        <v>VAR_REGA   </v>
      </c>
      <c r="C1206" s="0" t="n">
        <f aca="false">IF(
ISNUMBER(INDEX(SOURCE!B:B,MATCH(A1206,SOURCE!B:B,0)+1)),
  VALUE(INDEX(SOURCE!B:B,MATCH(A1206,SOURCE!B:B,0)+1)),
  "")</f>
        <v>1180</v>
      </c>
      <c r="D1206" s="265" t="str">
        <f aca="false">IF(A1206&lt;&gt;INT(A1206),B1206,
IF(A1206&lt;0,VLOOKUP(A1206,lookups!A$1:B$25,2,0),
IF(ISNA(B1206),"",
IF(OR(ISBLANK(A1206),ISNA(B1206),B1206=0),
"",
"#define "&amp;
VLOOKUP(A1206,SOURCE!B:S,15,0)&amp;IF(lookups!$N$2-LEN(VLOOKUP(A1206,SOURCE!B:S,15,0))&gt;=0,REPT(" ",lookups!$N$2-LEN(VLOOKUP(A1206,SOURCE!B:S,15,0))),"")&amp;
TEXT(A1206,"???0")&amp;IF(VLOOKUP(A1206,SOURCE!B:S,16,0)="","","   "&amp;VLOOKUP(A1206,SOURCE!B:S,16,0)
))))
)</f>
        <v>#define VAR_REGA                    1179</v>
      </c>
    </row>
    <row r="1207" customFormat="false" ht="15.75" hidden="false" customHeight="false" outlineLevel="0" collapsed="false">
      <c r="A1207" s="0" t="n">
        <f aca="false">C1206</f>
        <v>1180</v>
      </c>
      <c r="B1207" s="0" t="str">
        <f aca="false">VLOOKUP(A1207,SOURCE!B:S,15,0)</f>
        <v>VAR_REGB   </v>
      </c>
      <c r="C1207" s="0" t="n">
        <f aca="false">IF(
ISNUMBER(INDEX(SOURCE!B:B,MATCH(A1207,SOURCE!B:B,0)+1)),
  VALUE(INDEX(SOURCE!B:B,MATCH(A1207,SOURCE!B:B,0)+1)),
  "")</f>
        <v>1181</v>
      </c>
      <c r="D1207" s="265" t="str">
        <f aca="false">IF(A1207&lt;&gt;INT(A1207),B1207,
IF(A1207&lt;0,VLOOKUP(A1207,lookups!A$1:B$25,2,0),
IF(ISNA(B1207),"",
IF(OR(ISBLANK(A1207),ISNA(B1207),B1207=0),
"",
"#define "&amp;
VLOOKUP(A1207,SOURCE!B:S,15,0)&amp;IF(lookups!$N$2-LEN(VLOOKUP(A1207,SOURCE!B:S,15,0))&gt;=0,REPT(" ",lookups!$N$2-LEN(VLOOKUP(A1207,SOURCE!B:S,15,0))),"")&amp;
TEXT(A1207,"???0")&amp;IF(VLOOKUP(A1207,SOURCE!B:S,16,0)="","","   "&amp;VLOOKUP(A1207,SOURCE!B:S,16,0)
))))
)</f>
        <v>#define VAR_REGB                    1180</v>
      </c>
    </row>
    <row r="1208" customFormat="false" ht="15.75" hidden="false" customHeight="false" outlineLevel="0" collapsed="false">
      <c r="A1208" s="0" t="n">
        <f aca="false">C1207</f>
        <v>1181</v>
      </c>
      <c r="B1208" s="0" t="str">
        <f aca="false">VLOOKUP(A1208,SOURCE!B:S,15,0)</f>
        <v>VAR_REGC   </v>
      </c>
      <c r="C1208" s="0" t="n">
        <f aca="false">IF(
ISNUMBER(INDEX(SOURCE!B:B,MATCH(A1208,SOURCE!B:B,0)+1)),
  VALUE(INDEX(SOURCE!B:B,MATCH(A1208,SOURCE!B:B,0)+1)),
  "")</f>
        <v>1182</v>
      </c>
      <c r="D1208" s="265" t="str">
        <f aca="false">IF(A1208&lt;&gt;INT(A1208),B1208,
IF(A1208&lt;0,VLOOKUP(A1208,lookups!A$1:B$25,2,0),
IF(ISNA(B1208),"",
IF(OR(ISBLANK(A1208),ISNA(B1208),B1208=0),
"",
"#define "&amp;
VLOOKUP(A1208,SOURCE!B:S,15,0)&amp;IF(lookups!$N$2-LEN(VLOOKUP(A1208,SOURCE!B:S,15,0))&gt;=0,REPT(" ",lookups!$N$2-LEN(VLOOKUP(A1208,SOURCE!B:S,15,0))),"")&amp;
TEXT(A1208,"???0")&amp;IF(VLOOKUP(A1208,SOURCE!B:S,16,0)="","","   "&amp;VLOOKUP(A1208,SOURCE!B:S,16,0)
))))
)</f>
        <v>#define VAR_REGC                    1181</v>
      </c>
    </row>
    <row r="1209" customFormat="false" ht="15.75" hidden="false" customHeight="false" outlineLevel="0" collapsed="false">
      <c r="A1209" s="0" t="n">
        <f aca="false">C1208</f>
        <v>1182</v>
      </c>
      <c r="B1209" s="0" t="str">
        <f aca="false">VLOOKUP(A1209,SOURCE!B:S,15,0)</f>
        <v>VAR_REGD   </v>
      </c>
      <c r="C1209" s="0" t="n">
        <f aca="false">IF(
ISNUMBER(INDEX(SOURCE!B:B,MATCH(A1209,SOURCE!B:B,0)+1)),
  VALUE(INDEX(SOURCE!B:B,MATCH(A1209,SOURCE!B:B,0)+1)),
  "")</f>
        <v>1183</v>
      </c>
      <c r="D1209" s="265" t="str">
        <f aca="false">IF(A1209&lt;&gt;INT(A1209),B1209,
IF(A1209&lt;0,VLOOKUP(A1209,lookups!A$1:B$25,2,0),
IF(ISNA(B1209),"",
IF(OR(ISBLANK(A1209),ISNA(B1209),B1209=0),
"",
"#define "&amp;
VLOOKUP(A1209,SOURCE!B:S,15,0)&amp;IF(lookups!$N$2-LEN(VLOOKUP(A1209,SOURCE!B:S,15,0))&gt;=0,REPT(" ",lookups!$N$2-LEN(VLOOKUP(A1209,SOURCE!B:S,15,0))),"")&amp;
TEXT(A1209,"???0")&amp;IF(VLOOKUP(A1209,SOURCE!B:S,16,0)="","","   "&amp;VLOOKUP(A1209,SOURCE!B:S,16,0)
))))
)</f>
        <v>#define VAR_REGD                    1182</v>
      </c>
    </row>
    <row r="1210" customFormat="false" ht="15.75" hidden="false" customHeight="false" outlineLevel="0" collapsed="false">
      <c r="A1210" s="0" t="n">
        <f aca="false">C1209</f>
        <v>1183</v>
      </c>
      <c r="B1210" s="0" t="str">
        <f aca="false">VLOOKUP(A1210,SOURCE!B:S,15,0)</f>
        <v>VAR_REGL   </v>
      </c>
      <c r="C1210" s="0" t="n">
        <f aca="false">IF(
ISNUMBER(INDEX(SOURCE!B:B,MATCH(A1210,SOURCE!B:B,0)+1)),
  VALUE(INDEX(SOURCE!B:B,MATCH(A1210,SOURCE!B:B,0)+1)),
  "")</f>
        <v>1184</v>
      </c>
      <c r="D1210" s="265" t="str">
        <f aca="false">IF(A1210&lt;&gt;INT(A1210),B1210,
IF(A1210&lt;0,VLOOKUP(A1210,lookups!A$1:B$25,2,0),
IF(ISNA(B1210),"",
IF(OR(ISBLANK(A1210),ISNA(B1210),B1210=0),
"",
"#define "&amp;
VLOOKUP(A1210,SOURCE!B:S,15,0)&amp;IF(lookups!$N$2-LEN(VLOOKUP(A1210,SOURCE!B:S,15,0))&gt;=0,REPT(" ",lookups!$N$2-LEN(VLOOKUP(A1210,SOURCE!B:S,15,0))),"")&amp;
TEXT(A1210,"???0")&amp;IF(VLOOKUP(A1210,SOURCE!B:S,16,0)="","","   "&amp;VLOOKUP(A1210,SOURCE!B:S,16,0)
))))
)</f>
        <v>#define VAR_REGL                    1183</v>
      </c>
    </row>
    <row r="1211" customFormat="false" ht="15.75" hidden="false" customHeight="false" outlineLevel="0" collapsed="false">
      <c r="A1211" s="0" t="n">
        <f aca="false">C1210</f>
        <v>1184</v>
      </c>
      <c r="B1211" s="0" t="str">
        <f aca="false">VLOOKUP(A1211,SOURCE!B:S,15,0)</f>
        <v>VAR_REGI   </v>
      </c>
      <c r="C1211" s="0" t="n">
        <f aca="false">IF(
ISNUMBER(INDEX(SOURCE!B:B,MATCH(A1211,SOURCE!B:B,0)+1)),
  VALUE(INDEX(SOURCE!B:B,MATCH(A1211,SOURCE!B:B,0)+1)),
  "")</f>
        <v>1185</v>
      </c>
      <c r="D1211" s="265" t="str">
        <f aca="false">IF(A1211&lt;&gt;INT(A1211),B1211,
IF(A1211&lt;0,VLOOKUP(A1211,lookups!A$1:B$25,2,0),
IF(ISNA(B1211),"",
IF(OR(ISBLANK(A1211),ISNA(B1211),B1211=0),
"",
"#define "&amp;
VLOOKUP(A1211,SOURCE!B:S,15,0)&amp;IF(lookups!$N$2-LEN(VLOOKUP(A1211,SOURCE!B:S,15,0))&gt;=0,REPT(" ",lookups!$N$2-LEN(VLOOKUP(A1211,SOURCE!B:S,15,0))),"")&amp;
TEXT(A1211,"???0")&amp;IF(VLOOKUP(A1211,SOURCE!B:S,16,0)="","","   "&amp;VLOOKUP(A1211,SOURCE!B:S,16,0)
))))
)</f>
        <v>#define VAR_REGI                    1184</v>
      </c>
    </row>
    <row r="1212" customFormat="false" ht="15.75" hidden="false" customHeight="false" outlineLevel="0" collapsed="false">
      <c r="A1212" s="0" t="n">
        <f aca="false">C1211</f>
        <v>1185</v>
      </c>
      <c r="B1212" s="0" t="str">
        <f aca="false">VLOOKUP(A1212,SOURCE!B:S,15,0)</f>
        <v>VAR_REGJ   </v>
      </c>
      <c r="C1212" s="0" t="n">
        <f aca="false">IF(
ISNUMBER(INDEX(SOURCE!B:B,MATCH(A1212,SOURCE!B:B,0)+1)),
  VALUE(INDEX(SOURCE!B:B,MATCH(A1212,SOURCE!B:B,0)+1)),
  "")</f>
        <v>1186</v>
      </c>
      <c r="D1212" s="265" t="str">
        <f aca="false">IF(A1212&lt;&gt;INT(A1212),B1212,
IF(A1212&lt;0,VLOOKUP(A1212,lookups!A$1:B$25,2,0),
IF(ISNA(B1212),"",
IF(OR(ISBLANK(A1212),ISNA(B1212),B1212=0),
"",
"#define "&amp;
VLOOKUP(A1212,SOURCE!B:S,15,0)&amp;IF(lookups!$N$2-LEN(VLOOKUP(A1212,SOURCE!B:S,15,0))&gt;=0,REPT(" ",lookups!$N$2-LEN(VLOOKUP(A1212,SOURCE!B:S,15,0))),"")&amp;
TEXT(A1212,"???0")&amp;IF(VLOOKUP(A1212,SOURCE!B:S,16,0)="","","   "&amp;VLOOKUP(A1212,SOURCE!B:S,16,0)
))))
)</f>
        <v>#define VAR_REGJ                    1185</v>
      </c>
    </row>
    <row r="1213" customFormat="false" ht="15.75" hidden="false" customHeight="false" outlineLevel="0" collapsed="false">
      <c r="A1213" s="0" t="n">
        <f aca="false">C1212</f>
        <v>1186</v>
      </c>
      <c r="B1213" s="0" t="str">
        <f aca="false">VLOOKUP(A1213,SOURCE!B:S,15,0)</f>
        <v>VAR_REGK   </v>
      </c>
      <c r="C1213" s="0" t="n">
        <f aca="false">IF(
ISNUMBER(INDEX(SOURCE!B:B,MATCH(A1213,SOURCE!B:B,0)+1)),
  VALUE(INDEX(SOURCE!B:B,MATCH(A1213,SOURCE!B:B,0)+1)),
  "")</f>
        <v>1187</v>
      </c>
      <c r="D1213" s="265" t="str">
        <f aca="false">IF(A1213&lt;&gt;INT(A1213),B1213,
IF(A1213&lt;0,VLOOKUP(A1213,lookups!A$1:B$25,2,0),
IF(ISNA(B1213),"",
IF(OR(ISBLANK(A1213),ISNA(B1213),B1213=0),
"",
"#define "&amp;
VLOOKUP(A1213,SOURCE!B:S,15,0)&amp;IF(lookups!$N$2-LEN(VLOOKUP(A1213,SOURCE!B:S,15,0))&gt;=0,REPT(" ",lookups!$N$2-LEN(VLOOKUP(A1213,SOURCE!B:S,15,0))),"")&amp;
TEXT(A1213,"???0")&amp;IF(VLOOKUP(A1213,SOURCE!B:S,16,0)="","","   "&amp;VLOOKUP(A1213,SOURCE!B:S,16,0)
))))
)</f>
        <v>#define VAR_REGK                    1186</v>
      </c>
    </row>
    <row r="1214" customFormat="false" ht="15.75" hidden="false" customHeight="false" outlineLevel="0" collapsed="false">
      <c r="A1214" s="0" t="n">
        <f aca="false">C1213</f>
        <v>1187</v>
      </c>
      <c r="B1214" s="0" t="str">
        <f aca="false">VLOOKUP(A1214,SOURCE!B:S,15,0)</f>
        <v>VAR_ADM    </v>
      </c>
      <c r="C1214" s="0" t="n">
        <f aca="false">IF(
ISNUMBER(INDEX(SOURCE!B:B,MATCH(A1214,SOURCE!B:B,0)+1)),
  VALUE(INDEX(SOURCE!B:B,MATCH(A1214,SOURCE!B:B,0)+1)),
  "")</f>
        <v>1188</v>
      </c>
      <c r="D1214" s="265" t="str">
        <f aca="false">IF(A1214&lt;&gt;INT(A1214),B1214,
IF(A1214&lt;0,VLOOKUP(A1214,lookups!A$1:B$25,2,0),
IF(ISNA(B1214),"",
IF(OR(ISBLANK(A1214),ISNA(B1214),B1214=0),
"",
"#define "&amp;
VLOOKUP(A1214,SOURCE!B:S,15,0)&amp;IF(lookups!$N$2-LEN(VLOOKUP(A1214,SOURCE!B:S,15,0))&gt;=0,REPT(" ",lookups!$N$2-LEN(VLOOKUP(A1214,SOURCE!B:S,15,0))),"")&amp;
TEXT(A1214,"???0")&amp;IF(VLOOKUP(A1214,SOURCE!B:S,16,0)="","","   "&amp;VLOOKUP(A1214,SOURCE!B:S,16,0)
))))
)</f>
        <v>#define VAR_ADM                     1187</v>
      </c>
    </row>
    <row r="1215" customFormat="false" ht="15.75" hidden="false" customHeight="false" outlineLevel="0" collapsed="false">
      <c r="A1215" s="0" t="n">
        <f aca="false">C1214</f>
        <v>1188</v>
      </c>
      <c r="B1215" s="0" t="str">
        <f aca="false">VLOOKUP(A1215,SOURCE!B:S,15,0)</f>
        <v>VAR_DENMAX </v>
      </c>
      <c r="C1215" s="0" t="n">
        <f aca="false">IF(
ISNUMBER(INDEX(SOURCE!B:B,MATCH(A1215,SOURCE!B:B,0)+1)),
  VALUE(INDEX(SOURCE!B:B,MATCH(A1215,SOURCE!B:B,0)+1)),
  "")</f>
        <v>1189</v>
      </c>
      <c r="D1215" s="265" t="str">
        <f aca="false">IF(A1215&lt;&gt;INT(A1215),B1215,
IF(A1215&lt;0,VLOOKUP(A1215,lookups!A$1:B$25,2,0),
IF(ISNA(B1215),"",
IF(OR(ISBLANK(A1215),ISNA(B1215),B1215=0),
"",
"#define "&amp;
VLOOKUP(A1215,SOURCE!B:S,15,0)&amp;IF(lookups!$N$2-LEN(VLOOKUP(A1215,SOURCE!B:S,15,0))&gt;=0,REPT(" ",lookups!$N$2-LEN(VLOOKUP(A1215,SOURCE!B:S,15,0))),"")&amp;
TEXT(A1215,"???0")&amp;IF(VLOOKUP(A1215,SOURCE!B:S,16,0)="","","   "&amp;VLOOKUP(A1215,SOURCE!B:S,16,0)
))))
)</f>
        <v>#define VAR_DENMAX                  1188</v>
      </c>
    </row>
    <row r="1216" customFormat="false" ht="15.75" hidden="false" customHeight="false" outlineLevel="0" collapsed="false">
      <c r="A1216" s="0" t="n">
        <f aca="false">C1215</f>
        <v>1189</v>
      </c>
      <c r="B1216" s="0" t="str">
        <f aca="false">VLOOKUP(A1216,SOURCE!B:S,15,0)</f>
        <v>VAR_ISM    </v>
      </c>
      <c r="C1216" s="0" t="n">
        <f aca="false">IF(
ISNUMBER(INDEX(SOURCE!B:B,MATCH(A1216,SOURCE!B:B,0)+1)),
  VALUE(INDEX(SOURCE!B:B,MATCH(A1216,SOURCE!B:B,0)+1)),
  "")</f>
        <v>1190</v>
      </c>
      <c r="D1216" s="265" t="str">
        <f aca="false">IF(A1216&lt;&gt;INT(A1216),B1216,
IF(A1216&lt;0,VLOOKUP(A1216,lookups!A$1:B$25,2,0),
IF(ISNA(B1216),"",
IF(OR(ISBLANK(A1216),ISNA(B1216),B1216=0),
"",
"#define "&amp;
VLOOKUP(A1216,SOURCE!B:S,15,0)&amp;IF(lookups!$N$2-LEN(VLOOKUP(A1216,SOURCE!B:S,15,0))&gt;=0,REPT(" ",lookups!$N$2-LEN(VLOOKUP(A1216,SOURCE!B:S,15,0))),"")&amp;
TEXT(A1216,"???0")&amp;IF(VLOOKUP(A1216,SOURCE!B:S,16,0)="","","   "&amp;VLOOKUP(A1216,SOURCE!B:S,16,0)
))))
)</f>
        <v>#define VAR_ISM                     1189</v>
      </c>
    </row>
    <row r="1217" customFormat="false" ht="15.75" hidden="false" customHeight="false" outlineLevel="0" collapsed="false">
      <c r="A1217" s="0" t="n">
        <f aca="false">C1216</f>
        <v>1190</v>
      </c>
      <c r="B1217" s="0" t="str">
        <f aca="false">VLOOKUP(A1217,SOURCE!B:S,15,0)</f>
        <v>VAR_REALDF </v>
      </c>
      <c r="C1217" s="0" t="n">
        <f aca="false">IF(
ISNUMBER(INDEX(SOURCE!B:B,MATCH(A1217,SOURCE!B:B,0)+1)),
  VALUE(INDEX(SOURCE!B:B,MATCH(A1217,SOURCE!B:B,0)+1)),
  "")</f>
        <v>1191</v>
      </c>
      <c r="D1217" s="265" t="str">
        <f aca="false">IF(A1217&lt;&gt;INT(A1217),B1217,
IF(A1217&lt;0,VLOOKUP(A1217,lookups!A$1:B$25,2,0),
IF(ISNA(B1217),"",
IF(OR(ISBLANK(A1217),ISNA(B1217),B1217=0),
"",
"#define "&amp;
VLOOKUP(A1217,SOURCE!B:S,15,0)&amp;IF(lookups!$N$2-LEN(VLOOKUP(A1217,SOURCE!B:S,15,0))&gt;=0,REPT(" ",lookups!$N$2-LEN(VLOOKUP(A1217,SOURCE!B:S,15,0))),"")&amp;
TEXT(A1217,"???0")&amp;IF(VLOOKUP(A1217,SOURCE!B:S,16,0)="","","   "&amp;VLOOKUP(A1217,SOURCE!B:S,16,0)
))))
)</f>
        <v>#define VAR_REALDF                  1190</v>
      </c>
    </row>
    <row r="1218" customFormat="false" ht="15.75" hidden="false" customHeight="false" outlineLevel="0" collapsed="false">
      <c r="A1218" s="0" t="n">
        <f aca="false">C1217</f>
        <v>1191</v>
      </c>
      <c r="B1218" s="0" t="str">
        <f aca="false">VLOOKUP(A1218,SOURCE!B:S,15,0)</f>
        <v>VAR_NDEC   </v>
      </c>
      <c r="C1218" s="0" t="n">
        <f aca="false">IF(
ISNUMBER(INDEX(SOURCE!B:B,MATCH(A1218,SOURCE!B:B,0)+1)),
  VALUE(INDEX(SOURCE!B:B,MATCH(A1218,SOURCE!B:B,0)+1)),
  "")</f>
        <v>1192</v>
      </c>
      <c r="D1218" s="265" t="str">
        <f aca="false">IF(A1218&lt;&gt;INT(A1218),B1218,
IF(A1218&lt;0,VLOOKUP(A1218,lookups!A$1:B$25,2,0),
IF(ISNA(B1218),"",
IF(OR(ISBLANK(A1218),ISNA(B1218),B1218=0),
"",
"#define "&amp;
VLOOKUP(A1218,SOURCE!B:S,15,0)&amp;IF(lookups!$N$2-LEN(VLOOKUP(A1218,SOURCE!B:S,15,0))&gt;=0,REPT(" ",lookups!$N$2-LEN(VLOOKUP(A1218,SOURCE!B:S,15,0))),"")&amp;
TEXT(A1218,"???0")&amp;IF(VLOOKUP(A1218,SOURCE!B:S,16,0)="","","   "&amp;VLOOKUP(A1218,SOURCE!B:S,16,0)
))))
)</f>
        <v>#define VAR_NDEC                    1191</v>
      </c>
    </row>
    <row r="1219" customFormat="false" ht="15.75" hidden="false" customHeight="false" outlineLevel="0" collapsed="false">
      <c r="A1219" s="0" t="n">
        <f aca="false">C1218</f>
        <v>1192</v>
      </c>
      <c r="B1219" s="0" t="str">
        <f aca="false">VLOOKUP(A1219,SOURCE!B:S,15,0)</f>
        <v>VAR_ACC    </v>
      </c>
      <c r="C1219" s="0" t="n">
        <f aca="false">IF(
ISNUMBER(INDEX(SOURCE!B:B,MATCH(A1219,SOURCE!B:B,0)+1)),
  VALUE(INDEX(SOURCE!B:B,MATCH(A1219,SOURCE!B:B,0)+1)),
  "")</f>
        <v>1193</v>
      </c>
      <c r="D1219" s="265" t="str">
        <f aca="false">IF(A1219&lt;&gt;INT(A1219),B1219,
IF(A1219&lt;0,VLOOKUP(A1219,lookups!A$1:B$25,2,0),
IF(ISNA(B1219),"",
IF(OR(ISBLANK(A1219),ISNA(B1219),B1219=0),
"",
"#define "&amp;
VLOOKUP(A1219,SOURCE!B:S,15,0)&amp;IF(lookups!$N$2-LEN(VLOOKUP(A1219,SOURCE!B:S,15,0))&gt;=0,REPT(" ",lookups!$N$2-LEN(VLOOKUP(A1219,SOURCE!B:S,15,0))),"")&amp;
TEXT(A1219,"???0")&amp;IF(VLOOKUP(A1219,SOURCE!B:S,16,0)="","","   "&amp;VLOOKUP(A1219,SOURCE!B:S,16,0)
))))
)</f>
        <v>#define VAR_ACC                     1192</v>
      </c>
    </row>
    <row r="1220" customFormat="false" ht="15.75" hidden="false" customHeight="false" outlineLevel="0" collapsed="false">
      <c r="A1220" s="0" t="n">
        <f aca="false">C1219</f>
        <v>1193</v>
      </c>
      <c r="B1220" s="0" t="str">
        <f aca="false">VLOOKUP(A1220,SOURCE!B:S,15,0)</f>
        <v>VAR_ULIM   </v>
      </c>
      <c r="C1220" s="0" t="n">
        <f aca="false">IF(
ISNUMBER(INDEX(SOURCE!B:B,MATCH(A1220,SOURCE!B:B,0)+1)),
  VALUE(INDEX(SOURCE!B:B,MATCH(A1220,SOURCE!B:B,0)+1)),
  "")</f>
        <v>1194</v>
      </c>
      <c r="D1220" s="265" t="str">
        <f aca="false">IF(A1220&lt;&gt;INT(A1220),B1220,
IF(A1220&lt;0,VLOOKUP(A1220,lookups!A$1:B$25,2,0),
IF(ISNA(B1220),"",
IF(OR(ISBLANK(A1220),ISNA(B1220),B1220=0),
"",
"#define "&amp;
VLOOKUP(A1220,SOURCE!B:S,15,0)&amp;IF(lookups!$N$2-LEN(VLOOKUP(A1220,SOURCE!B:S,15,0))&gt;=0,REPT(" ",lookups!$N$2-LEN(VLOOKUP(A1220,SOURCE!B:S,15,0))),"")&amp;
TEXT(A1220,"???0")&amp;IF(VLOOKUP(A1220,SOURCE!B:S,16,0)="","","   "&amp;VLOOKUP(A1220,SOURCE!B:S,16,0)
))))
)</f>
        <v>#define VAR_ULIM                    1193</v>
      </c>
    </row>
    <row r="1221" customFormat="false" ht="15.75" hidden="false" customHeight="false" outlineLevel="0" collapsed="false">
      <c r="A1221" s="0" t="n">
        <f aca="false">C1220</f>
        <v>1194</v>
      </c>
      <c r="B1221" s="0" t="str">
        <f aca="false">VLOOKUP(A1221,SOURCE!B:S,15,0)</f>
        <v>VAR_LLIM   </v>
      </c>
      <c r="C1221" s="0" t="n">
        <f aca="false">IF(
ISNUMBER(INDEX(SOURCE!B:B,MATCH(A1221,SOURCE!B:B,0)+1)),
  VALUE(INDEX(SOURCE!B:B,MATCH(A1221,SOURCE!B:B,0)+1)),
  "")</f>
        <v>1195</v>
      </c>
      <c r="D1221" s="265" t="str">
        <f aca="false">IF(A1221&lt;&gt;INT(A1221),B1221,
IF(A1221&lt;0,VLOOKUP(A1221,lookups!A$1:B$25,2,0),
IF(ISNA(B1221),"",
IF(OR(ISBLANK(A1221),ISNA(B1221),B1221=0),
"",
"#define "&amp;
VLOOKUP(A1221,SOURCE!B:S,15,0)&amp;IF(lookups!$N$2-LEN(VLOOKUP(A1221,SOURCE!B:S,15,0))&gt;=0,REPT(" ",lookups!$N$2-LEN(VLOOKUP(A1221,SOURCE!B:S,15,0))),"")&amp;
TEXT(A1221,"???0")&amp;IF(VLOOKUP(A1221,SOURCE!B:S,16,0)="","","   "&amp;VLOOKUP(A1221,SOURCE!B:S,16,0)
))))
)</f>
        <v>#define VAR_LLIM                    1194</v>
      </c>
    </row>
    <row r="1222" customFormat="false" ht="15.75" hidden="false" customHeight="false" outlineLevel="0" collapsed="false">
      <c r="A1222" s="0" t="n">
        <f aca="false">C1221</f>
        <v>1195</v>
      </c>
      <c r="B1222" s="0" t="str">
        <f aca="false">VLOOKUP(A1222,SOURCE!B:S,15,0)</f>
        <v>VAR_FV     </v>
      </c>
      <c r="C1222" s="0" t="n">
        <f aca="false">IF(
ISNUMBER(INDEX(SOURCE!B:B,MATCH(A1222,SOURCE!B:B,0)+1)),
  VALUE(INDEX(SOURCE!B:B,MATCH(A1222,SOURCE!B:B,0)+1)),
  "")</f>
        <v>1196</v>
      </c>
      <c r="D1222" s="265" t="str">
        <f aca="false">IF(A1222&lt;&gt;INT(A1222),B1222,
IF(A1222&lt;0,VLOOKUP(A1222,lookups!A$1:B$25,2,0),
IF(ISNA(B1222),"",
IF(OR(ISBLANK(A1222),ISNA(B1222),B1222=0),
"",
"#define "&amp;
VLOOKUP(A1222,SOURCE!B:S,15,0)&amp;IF(lookups!$N$2-LEN(VLOOKUP(A1222,SOURCE!B:S,15,0))&gt;=0,REPT(" ",lookups!$N$2-LEN(VLOOKUP(A1222,SOURCE!B:S,15,0))),"")&amp;
TEXT(A1222,"???0")&amp;IF(VLOOKUP(A1222,SOURCE!B:S,16,0)="","","   "&amp;VLOOKUP(A1222,SOURCE!B:S,16,0)
))))
)</f>
        <v>#define VAR_FV                      1195</v>
      </c>
    </row>
    <row r="1223" customFormat="false" ht="15.75" hidden="false" customHeight="false" outlineLevel="0" collapsed="false">
      <c r="A1223" s="0" t="n">
        <f aca="false">C1222</f>
        <v>1196</v>
      </c>
      <c r="B1223" s="0" t="str">
        <f aca="false">VLOOKUP(A1223,SOURCE!B:S,15,0)</f>
        <v>VAR_IPonA  </v>
      </c>
      <c r="C1223" s="0" t="n">
        <f aca="false">IF(
ISNUMBER(INDEX(SOURCE!B:B,MATCH(A1223,SOURCE!B:B,0)+1)),
  VALUE(INDEX(SOURCE!B:B,MATCH(A1223,SOURCE!B:B,0)+1)),
  "")</f>
        <v>1197</v>
      </c>
      <c r="D1223" s="265" t="str">
        <f aca="false">IF(A1223&lt;&gt;INT(A1223),B1223,
IF(A1223&lt;0,VLOOKUP(A1223,lookups!A$1:B$25,2,0),
IF(ISNA(B1223),"",
IF(OR(ISBLANK(A1223),ISNA(B1223),B1223=0),
"",
"#define "&amp;
VLOOKUP(A1223,SOURCE!B:S,15,0)&amp;IF(lookups!$N$2-LEN(VLOOKUP(A1223,SOURCE!B:S,15,0))&gt;=0,REPT(" ",lookups!$N$2-LEN(VLOOKUP(A1223,SOURCE!B:S,15,0))),"")&amp;
TEXT(A1223,"???0")&amp;IF(VLOOKUP(A1223,SOURCE!B:S,16,0)="","","   "&amp;VLOOKUP(A1223,SOURCE!B:S,16,0)
))))
)</f>
        <v>#define VAR_IPonA                   1196</v>
      </c>
    </row>
    <row r="1224" customFormat="false" ht="15.75" hidden="false" customHeight="false" outlineLevel="0" collapsed="false">
      <c r="A1224" s="0" t="n">
        <f aca="false">C1223</f>
        <v>1197</v>
      </c>
      <c r="B1224" s="0" t="str">
        <f aca="false">VLOOKUP(A1224,SOURCE!B:S,15,0)</f>
        <v>VAR_NPER   </v>
      </c>
      <c r="C1224" s="0" t="n">
        <f aca="false">IF(
ISNUMBER(INDEX(SOURCE!B:B,MATCH(A1224,SOURCE!B:B,0)+1)),
  VALUE(INDEX(SOURCE!B:B,MATCH(A1224,SOURCE!B:B,0)+1)),
  "")</f>
        <v>1198</v>
      </c>
      <c r="D1224" s="265" t="str">
        <f aca="false">IF(A1224&lt;&gt;INT(A1224),B1224,
IF(A1224&lt;0,VLOOKUP(A1224,lookups!A$1:B$25,2,0),
IF(ISNA(B1224),"",
IF(OR(ISBLANK(A1224),ISNA(B1224),B1224=0),
"",
"#define "&amp;
VLOOKUP(A1224,SOURCE!B:S,15,0)&amp;IF(lookups!$N$2-LEN(VLOOKUP(A1224,SOURCE!B:S,15,0))&gt;=0,REPT(" ",lookups!$N$2-LEN(VLOOKUP(A1224,SOURCE!B:S,15,0))),"")&amp;
TEXT(A1224,"???0")&amp;IF(VLOOKUP(A1224,SOURCE!B:S,16,0)="","","   "&amp;VLOOKUP(A1224,SOURCE!B:S,16,0)
))))
)</f>
        <v>#define VAR_NPER                    1197</v>
      </c>
    </row>
    <row r="1225" customFormat="false" ht="15.75" hidden="false" customHeight="false" outlineLevel="0" collapsed="false">
      <c r="A1225" s="0" t="n">
        <f aca="false">C1224</f>
        <v>1198</v>
      </c>
      <c r="B1225" s="0" t="str">
        <f aca="false">VLOOKUP(A1225,SOURCE!B:S,15,0)</f>
        <v>VAR_PERonA </v>
      </c>
      <c r="C1225" s="0" t="n">
        <f aca="false">IF(
ISNUMBER(INDEX(SOURCE!B:B,MATCH(A1225,SOURCE!B:B,0)+1)),
  VALUE(INDEX(SOURCE!B:B,MATCH(A1225,SOURCE!B:B,0)+1)),
  "")</f>
        <v>1199</v>
      </c>
      <c r="D1225" s="265" t="str">
        <f aca="false">IF(A1225&lt;&gt;INT(A1225),B1225,
IF(A1225&lt;0,VLOOKUP(A1225,lookups!A$1:B$25,2,0),
IF(ISNA(B1225),"",
IF(OR(ISBLANK(A1225),ISNA(B1225),B1225=0),
"",
"#define "&amp;
VLOOKUP(A1225,SOURCE!B:S,15,0)&amp;IF(lookups!$N$2-LEN(VLOOKUP(A1225,SOURCE!B:S,15,0))&gt;=0,REPT(" ",lookups!$N$2-LEN(VLOOKUP(A1225,SOURCE!B:S,15,0))),"")&amp;
TEXT(A1225,"???0")&amp;IF(VLOOKUP(A1225,SOURCE!B:S,16,0)="","","   "&amp;VLOOKUP(A1225,SOURCE!B:S,16,0)
))))
)</f>
        <v>#define VAR_PERonA                  1198</v>
      </c>
    </row>
    <row r="1226" customFormat="false" ht="15.75" hidden="false" customHeight="false" outlineLevel="0" collapsed="false">
      <c r="A1226" s="0" t="n">
        <f aca="false">C1225</f>
        <v>1199</v>
      </c>
      <c r="B1226" s="0" t="str">
        <f aca="false">VLOOKUP(A1226,SOURCE!B:S,15,0)</f>
        <v>VAR_CPERonA </v>
      </c>
      <c r="C1226" s="0" t="n">
        <f aca="false">IF(
ISNUMBER(INDEX(SOURCE!B:B,MATCH(A1226,SOURCE!B:B,0)+1)),
  VALUE(INDEX(SOURCE!B:B,MATCH(A1226,SOURCE!B:B,0)+1)),
  "")</f>
        <v>1200</v>
      </c>
      <c r="D1226" s="265" t="str">
        <f aca="false">IF(A1226&lt;&gt;INT(A1226),B1226,
IF(A1226&lt;0,VLOOKUP(A1226,lookups!A$1:B$25,2,0),
IF(ISNA(B1226),"",
IF(OR(ISBLANK(A1226),ISNA(B1226),B1226=0),
"",
"#define "&amp;
VLOOKUP(A1226,SOURCE!B:S,15,0)&amp;IF(lookups!$N$2-LEN(VLOOKUP(A1226,SOURCE!B:S,15,0))&gt;=0,REPT(" ",lookups!$N$2-LEN(VLOOKUP(A1226,SOURCE!B:S,15,0))),"")&amp;
TEXT(A1226,"???0")&amp;IF(VLOOKUP(A1226,SOURCE!B:S,16,0)="","","   "&amp;VLOOKUP(A1226,SOURCE!B:S,16,0)
))))
)</f>
        <v>#define VAR_CPERonA                 1199</v>
      </c>
    </row>
    <row r="1227" customFormat="false" ht="15.75" hidden="false" customHeight="false" outlineLevel="0" collapsed="false">
      <c r="A1227" s="0" t="n">
        <f aca="false">C1226</f>
        <v>1200</v>
      </c>
      <c r="B1227" s="0" t="str">
        <f aca="false">VLOOKUP(A1227,SOURCE!B:S,15,0)</f>
        <v>VAR_PMT    </v>
      </c>
      <c r="C1227" s="0" t="n">
        <f aca="false">IF(
ISNUMBER(INDEX(SOURCE!B:B,MATCH(A1227,SOURCE!B:B,0)+1)),
  VALUE(INDEX(SOURCE!B:B,MATCH(A1227,SOURCE!B:B,0)+1)),
  "")</f>
        <v>1201</v>
      </c>
      <c r="D1227" s="265" t="str">
        <f aca="false">IF(A1227&lt;&gt;INT(A1227),B1227,
IF(A1227&lt;0,VLOOKUP(A1227,lookups!A$1:B$25,2,0),
IF(ISNA(B1227),"",
IF(OR(ISBLANK(A1227),ISNA(B1227),B1227=0),
"",
"#define "&amp;
VLOOKUP(A1227,SOURCE!B:S,15,0)&amp;IF(lookups!$N$2-LEN(VLOOKUP(A1227,SOURCE!B:S,15,0))&gt;=0,REPT(" ",lookups!$N$2-LEN(VLOOKUP(A1227,SOURCE!B:S,15,0))),"")&amp;
TEXT(A1227,"???0")&amp;IF(VLOOKUP(A1227,SOURCE!B:S,16,0)="","","   "&amp;VLOOKUP(A1227,SOURCE!B:S,16,0)
))))
)</f>
        <v>#define VAR_PMT                     1200</v>
      </c>
    </row>
    <row r="1228" customFormat="false" ht="15.75" hidden="false" customHeight="false" outlineLevel="0" collapsed="false">
      <c r="A1228" s="0" t="n">
        <f aca="false">C1227</f>
        <v>1201</v>
      </c>
      <c r="B1228" s="0" t="str">
        <f aca="false">VLOOKUP(A1228,SOURCE!B:S,15,0)</f>
        <v>VAR_PV     </v>
      </c>
      <c r="C1228" s="0" t="n">
        <f aca="false">IF(
ISNUMBER(INDEX(SOURCE!B:B,MATCH(A1228,SOURCE!B:B,0)+1)),
  VALUE(INDEX(SOURCE!B:B,MATCH(A1228,SOURCE!B:B,0)+1)),
  "")</f>
        <v>1202</v>
      </c>
      <c r="D1228" s="265" t="str">
        <f aca="false">IF(A1228&lt;&gt;INT(A1228),B1228,
IF(A1228&lt;0,VLOOKUP(A1228,lookups!A$1:B$25,2,0),
IF(ISNA(B1228),"",
IF(OR(ISBLANK(A1228),ISNA(B1228),B1228=0),
"",
"#define "&amp;
VLOOKUP(A1228,SOURCE!B:S,15,0)&amp;IF(lookups!$N$2-LEN(VLOOKUP(A1228,SOURCE!B:S,15,0))&gt;=0,REPT(" ",lookups!$N$2-LEN(VLOOKUP(A1228,SOURCE!B:S,15,0))),"")&amp;
TEXT(A1228,"???0")&amp;IF(VLOOKUP(A1228,SOURCE!B:S,16,0)="","","   "&amp;VLOOKUP(A1228,SOURCE!B:S,16,0)
))))
)</f>
        <v>#define VAR_PV                      1201</v>
      </c>
    </row>
    <row r="1229" customFormat="false" ht="15.75" hidden="false" customHeight="false" outlineLevel="0" collapsed="false">
      <c r="A1229" s="0" t="n">
        <f aca="false">C1228</f>
        <v>1202</v>
      </c>
      <c r="B1229" s="0" t="str">
        <f aca="false">VLOOKUP(A1229,SOURCE!B:S,15,0)</f>
        <v>VAR_GRAMOD </v>
      </c>
      <c r="C1229" s="0" t="n">
        <f aca="false">IF(
ISNUMBER(INDEX(SOURCE!B:B,MATCH(A1229,SOURCE!B:B,0)+1)),
  VALUE(INDEX(SOURCE!B:B,MATCH(A1229,SOURCE!B:B,0)+1)),
  "")</f>
        <v>1203</v>
      </c>
      <c r="D1229" s="265" t="str">
        <f aca="false">IF(A1229&lt;&gt;INT(A1229),B1229,
IF(A1229&lt;0,VLOOKUP(A1229,lookups!A$1:B$25,2,0),
IF(ISNA(B1229),"",
IF(OR(ISBLANK(A1229),ISNA(B1229),B1229=0),
"",
"#define "&amp;
VLOOKUP(A1229,SOURCE!B:S,15,0)&amp;IF(lookups!$N$2-LEN(VLOOKUP(A1229,SOURCE!B:S,15,0))&gt;=0,REPT(" ",lookups!$N$2-LEN(VLOOKUP(A1229,SOURCE!B:S,15,0))),"")&amp;
TEXT(A1229,"???0")&amp;IF(VLOOKUP(A1229,SOURCE!B:S,16,0)="","","   "&amp;VLOOKUP(A1229,SOURCE!B:S,16,0)
))))
)</f>
        <v>#define VAR_GRAMOD                  1202</v>
      </c>
    </row>
    <row r="1230" customFormat="false" ht="15.75" hidden="false" customHeight="false" outlineLevel="0" collapsed="false">
      <c r="A1230" s="0" t="n">
        <f aca="false">C1229</f>
        <v>1203</v>
      </c>
      <c r="B1230" s="0" t="str">
        <f aca="false">VLOOKUP(A1230,SOURCE!B:S,15,0)</f>
        <v>VAR_MATA   </v>
      </c>
      <c r="C1230" s="0" t="n">
        <f aca="false">IF(
ISNUMBER(INDEX(SOURCE!B:B,MATCH(A1230,SOURCE!B:B,0)+1)),
  VALUE(INDEX(SOURCE!B:B,MATCH(A1230,SOURCE!B:B,0)+1)),
  "")</f>
        <v>1204</v>
      </c>
      <c r="D1230" s="265" t="str">
        <f aca="false">IF(A1230&lt;&gt;INT(A1230),B1230,
IF(A1230&lt;0,VLOOKUP(A1230,lookups!A$1:B$25,2,0),
IF(ISNA(B1230),"",
IF(OR(ISBLANK(A1230),ISNA(B1230),B1230=0),
"",
"#define "&amp;
VLOOKUP(A1230,SOURCE!B:S,15,0)&amp;IF(lookups!$N$2-LEN(VLOOKUP(A1230,SOURCE!B:S,15,0))&gt;=0,REPT(" ",lookups!$N$2-LEN(VLOOKUP(A1230,SOURCE!B:S,15,0))),"")&amp;
TEXT(A1230,"???0")&amp;IF(VLOOKUP(A1230,SOURCE!B:S,16,0)="","","   "&amp;VLOOKUP(A1230,SOURCE!B:S,16,0)
))))
)</f>
        <v>#define VAR_MATA                    1203</v>
      </c>
    </row>
    <row r="1231" customFormat="false" ht="15.75" hidden="false" customHeight="false" outlineLevel="0" collapsed="false">
      <c r="A1231" s="0" t="n">
        <f aca="false">C1230</f>
        <v>1204</v>
      </c>
      <c r="B1231" s="0" t="str">
        <f aca="false">VLOOKUP(A1231,SOURCE!B:S,15,0)</f>
        <v>VAR_MATB   </v>
      </c>
      <c r="C1231" s="0" t="n">
        <f aca="false">IF(
ISNUMBER(INDEX(SOURCE!B:B,MATCH(A1231,SOURCE!B:B,0)+1)),
  VALUE(INDEX(SOURCE!B:B,MATCH(A1231,SOURCE!B:B,0)+1)),
  "")</f>
        <v>1205</v>
      </c>
      <c r="D1231" s="265" t="str">
        <f aca="false">IF(A1231&lt;&gt;INT(A1231),B1231,
IF(A1231&lt;0,VLOOKUP(A1231,lookups!A$1:B$25,2,0),
IF(ISNA(B1231),"",
IF(OR(ISBLANK(A1231),ISNA(B1231),B1231=0),
"",
"#define "&amp;
VLOOKUP(A1231,SOURCE!B:S,15,0)&amp;IF(lookups!$N$2-LEN(VLOOKUP(A1231,SOURCE!B:S,15,0))&gt;=0,REPT(" ",lookups!$N$2-LEN(VLOOKUP(A1231,SOURCE!B:S,15,0))),"")&amp;
TEXT(A1231,"???0")&amp;IF(VLOOKUP(A1231,SOURCE!B:S,16,0)="","","   "&amp;VLOOKUP(A1231,SOURCE!B:S,16,0)
))))
)</f>
        <v>#define VAR_MATB                    1204</v>
      </c>
    </row>
    <row r="1232" customFormat="false" ht="15.75" hidden="false" customHeight="false" outlineLevel="0" collapsed="false">
      <c r="A1232" s="0" t="n">
        <f aca="false">C1231</f>
        <v>1205</v>
      </c>
      <c r="B1232" s="0" t="str">
        <f aca="false">VLOOKUP(A1232,SOURCE!B:S,15,0)</f>
        <v>VAR_MATX   </v>
      </c>
      <c r="C1232" s="0" t="n">
        <f aca="false">IF(
ISNUMBER(INDEX(SOURCE!B:B,MATCH(A1232,SOURCE!B:B,0)+1)),
  VALUE(INDEX(SOURCE!B:B,MATCH(A1232,SOURCE!B:B,0)+1)),
  "")</f>
        <v>1206</v>
      </c>
      <c r="D1232" s="265" t="str">
        <f aca="false">IF(A1232&lt;&gt;INT(A1232),B1232,
IF(A1232&lt;0,VLOOKUP(A1232,lookups!A$1:B$25,2,0),
IF(ISNA(B1232),"",
IF(OR(ISBLANK(A1232),ISNA(B1232),B1232=0),
"",
"#define "&amp;
VLOOKUP(A1232,SOURCE!B:S,15,0)&amp;IF(lookups!$N$2-LEN(VLOOKUP(A1232,SOURCE!B:S,15,0))&gt;=0,REPT(" ",lookups!$N$2-LEN(VLOOKUP(A1232,SOURCE!B:S,15,0))),"")&amp;
TEXT(A1232,"???0")&amp;IF(VLOOKUP(A1232,SOURCE!B:S,16,0)="","","   "&amp;VLOOKUP(A1232,SOURCE!B:S,16,0)
))))
)</f>
        <v>#define VAR_MATX                    1205</v>
      </c>
    </row>
    <row r="1233" customFormat="false" ht="15.75" hidden="false" customHeight="false" outlineLevel="0" collapsed="false">
      <c r="A1233" s="0" t="n">
        <f aca="false">C1232</f>
        <v>1206</v>
      </c>
      <c r="B1233" s="0" t="str">
        <f aca="false">VLOOKUP(A1233,SOURCE!B:S,15,0)</f>
        <v>VAR_1206</v>
      </c>
      <c r="C1233" s="0" t="n">
        <f aca="false">IF(
ISNUMBER(INDEX(SOURCE!B:B,MATCH(A1233,SOURCE!B:B,0)+1)),
  VALUE(INDEX(SOURCE!B:B,MATCH(A1233,SOURCE!B:B,0)+1)),
  "")</f>
        <v>1207</v>
      </c>
      <c r="D1233" s="265" t="str">
        <f aca="false">IF(A1233&lt;&gt;INT(A1233),B1233,
IF(A1233&lt;0,VLOOKUP(A1233,lookups!A$1:B$25,2,0),
IF(ISNA(B1233),"",
IF(OR(ISBLANK(A1233),ISNA(B1233),B1233=0),
"",
"#define "&amp;
VLOOKUP(A1233,SOURCE!B:S,15,0)&amp;IF(lookups!$N$2-LEN(VLOOKUP(A1233,SOURCE!B:S,15,0))&gt;=0,REPT(" ",lookups!$N$2-LEN(VLOOKUP(A1233,SOURCE!B:S,15,0))),"")&amp;
TEXT(A1233,"???0")&amp;IF(VLOOKUP(A1233,SOURCE!B:S,16,0)="","","   "&amp;VLOOKUP(A1233,SOURCE!B:S,16,0)
))))
)</f>
        <v>#define VAR_1206                    1206</v>
      </c>
    </row>
    <row r="1234" customFormat="false" ht="15.75" hidden="false" customHeight="false" outlineLevel="0" collapsed="false">
      <c r="A1234" s="0" t="n">
        <f aca="false">C1233</f>
        <v>1207</v>
      </c>
      <c r="B1234" s="0" t="str">
        <f aca="false">VLOOKUP(A1234,SOURCE!B:S,15,0)</f>
        <v>VAR_1207</v>
      </c>
      <c r="C1234" s="0" t="n">
        <f aca="false">IF(
ISNUMBER(INDEX(SOURCE!B:B,MATCH(A1234,SOURCE!B:B,0)+1)),
  VALUE(INDEX(SOURCE!B:B,MATCH(A1234,SOURCE!B:B,0)+1)),
  "")</f>
        <v>1207.01</v>
      </c>
      <c r="D1234" s="265" t="str">
        <f aca="false">IF(A1234&lt;&gt;INT(A1234),B1234,
IF(A1234&lt;0,VLOOKUP(A1234,lookups!A$1:B$25,2,0),
IF(ISNA(B1234),"",
IF(OR(ISBLANK(A1234),ISNA(B1234),B1234=0),
"",
"#define "&amp;
VLOOKUP(A1234,SOURCE!B:S,15,0)&amp;IF(lookups!$N$2-LEN(VLOOKUP(A1234,SOURCE!B:S,15,0))&gt;=0,REPT(" ",lookups!$N$2-LEN(VLOOKUP(A1234,SOURCE!B:S,15,0))),"")&amp;
TEXT(A1234,"???0")&amp;IF(VLOOKUP(A1234,SOURCE!B:S,16,0)="","","   "&amp;VLOOKUP(A1234,SOURCE!B:S,16,0)
))))
)</f>
        <v>#define VAR_1207                    1207</v>
      </c>
    </row>
    <row r="1235" customFormat="false" ht="15.75" hidden="false" customHeight="false" outlineLevel="0" collapsed="false">
      <c r="A1235" s="0" t="n">
        <f aca="false">C1234</f>
        <v>1207.01</v>
      </c>
      <c r="B1235" s="0" t="n">
        <f aca="false">VLOOKUP(A1235,SOURCE!B:S,15,0)</f>
        <v>0</v>
      </c>
      <c r="C1235" s="0" t="n">
        <f aca="false">IF(
ISNUMBER(INDEX(SOURCE!B:B,MATCH(A1235,SOURCE!B:B,0)+1)),
  VALUE(INDEX(SOURCE!B:B,MATCH(A1235,SOURCE!B:B,0)+1)),
  "")</f>
        <v>1207.02</v>
      </c>
      <c r="D1235" s="265" t="n">
        <f aca="false">IF(A1235&lt;&gt;INT(A1235),B1235,
IF(A1235&lt;0,VLOOKUP(A1235,lookups!A$1:B$25,2,0),
IF(ISNA(B1235),"",
IF(OR(ISBLANK(A1235),ISNA(B1235),B1235=0),
"",
"#define "&amp;
VLOOKUP(A1235,SOURCE!B:S,15,0)&amp;IF(lookups!$N$2-LEN(VLOOKUP(A1235,SOURCE!B:S,15,0))&gt;=0,REPT(" ",lookups!$N$2-LEN(VLOOKUP(A1235,SOURCE!B:S,15,0))),"")&amp;
TEXT(A1235,"???0")&amp;IF(VLOOKUP(A1235,SOURCE!B:S,16,0)="","","   "&amp;VLOOKUP(A1235,SOURCE!B:S,16,0)
))))
)</f>
        <v>0</v>
      </c>
    </row>
    <row r="1236" customFormat="false" ht="15.75" hidden="false" customHeight="false" outlineLevel="0" collapsed="false">
      <c r="A1236" s="0" t="n">
        <f aca="false">C1235</f>
        <v>1207.02</v>
      </c>
      <c r="B1236" s="266" t="n">
        <f aca="false">VLOOKUP(A1236,SOURCE!B:S,15,0)</f>
        <v>0</v>
      </c>
      <c r="C1236" s="0" t="n">
        <f aca="false">IF(
ISNUMBER(INDEX(SOURCE!B:B,MATCH(A1236,SOURCE!B:B,0)+1)),
  VALUE(INDEX(SOURCE!B:B,MATCH(A1236,SOURCE!B:B,0)+1)),
  "")</f>
        <v>1207.03</v>
      </c>
      <c r="D1236" s="267" t="n">
        <f aca="false">IF(A1236&lt;&gt;INT(A1236),B1236,
IF(A1236&lt;0,VLOOKUP(A1236,lookups!A$1:B$25,2,0),
IF(ISNA(B1236),"",
IF(OR(ISBLANK(A1236),ISNA(B1236),B1236=0),
"",
"#define "&amp;
VLOOKUP(A1236,SOURCE!B:S,15,0)&amp;IF(lookups!$N$2-LEN(VLOOKUP(A1236,SOURCE!B:S,15,0))&gt;=0,REPT(" ",lookups!$N$2-LEN(VLOOKUP(A1236,SOURCE!B:S,15,0))),"")&amp;
TEXT(A1236,"???0")&amp;IF(VLOOKUP(A1236,SOURCE!B:S,16,0)="","","   "&amp;VLOOKUP(A1236,SOURCE!B:S,16,0)
))))
)</f>
        <v>0</v>
      </c>
    </row>
    <row r="1237" customFormat="false" ht="15.75" hidden="false" customHeight="false" outlineLevel="0" collapsed="false">
      <c r="A1237" s="0" t="n">
        <f aca="false">C1236</f>
        <v>1207.03</v>
      </c>
      <c r="B1237" s="0" t="str">
        <f aca="false">VLOOKUP(A1237,SOURCE!B:S,15,0)</f>
        <v>// Probability distributions</v>
      </c>
      <c r="C1237" s="0" t="n">
        <f aca="false">IF(
ISNUMBER(INDEX(SOURCE!B:B,MATCH(A1237,SOURCE!B:B,0)+1)),
  VALUE(INDEX(SOURCE!B:B,MATCH(A1237,SOURCE!B:B,0)+1)),
  "")</f>
        <v>1208</v>
      </c>
      <c r="D1237" s="265" t="str">
        <f aca="false">IF(A1237&lt;&gt;INT(A1237),B1237,
IF(A1237&lt;0,VLOOKUP(A1237,lookups!A$1:B$25,2,0),
IF(ISNA(B1237),"",
IF(OR(ISBLANK(A1237),ISNA(B1237),B1237=0),
"",
"#define "&amp;
VLOOKUP(A1237,SOURCE!B:S,15,0)&amp;IF(lookups!$N$2-LEN(VLOOKUP(A1237,SOURCE!B:S,15,0))&gt;=0,REPT(" ",lookups!$N$2-LEN(VLOOKUP(A1237,SOURCE!B:S,15,0))),"")&amp;
TEXT(A1237,"???0")&amp;IF(VLOOKUP(A1237,SOURCE!B:S,16,0)="","","   "&amp;VLOOKUP(A1237,SOURCE!B:S,16,0)
))))
)</f>
        <v>// Probability distributions</v>
      </c>
    </row>
    <row r="1238" customFormat="false" ht="15.75" hidden="false" customHeight="false" outlineLevel="0" collapsed="false">
      <c r="A1238" s="0" t="n">
        <f aca="false">C1237</f>
        <v>1208</v>
      </c>
      <c r="B1238" s="0" t="str">
        <f aca="false">VLOOKUP(A1238,SOURCE!B:S,15,0)</f>
        <v>MNU_BINOM</v>
      </c>
      <c r="C1238" s="0" t="n">
        <f aca="false">IF(
ISNUMBER(INDEX(SOURCE!B:B,MATCH(A1238,SOURCE!B:B,0)+1)),
  VALUE(INDEX(SOURCE!B:B,MATCH(A1238,SOURCE!B:B,0)+1)),
  "")</f>
        <v>1209</v>
      </c>
      <c r="D1238" s="265" t="str">
        <f aca="false">IF(A1238&lt;&gt;INT(A1238),B1238,
IF(A1238&lt;0,VLOOKUP(A1238,lookups!A$1:B$25,2,0),
IF(ISNA(B1238),"",
IF(OR(ISBLANK(A1238),ISNA(B1238),B1238=0),
"",
"#define "&amp;
VLOOKUP(A1238,SOURCE!B:S,15,0)&amp;IF(lookups!$N$2-LEN(VLOOKUP(A1238,SOURCE!B:S,15,0))&gt;=0,REPT(" ",lookups!$N$2-LEN(VLOOKUP(A1238,SOURCE!B:S,15,0))),"")&amp;
TEXT(A1238,"???0")&amp;IF(VLOOKUP(A1238,SOURCE!B:S,16,0)="","","   "&amp;VLOOKUP(A1238,SOURCE!B:S,16,0)
))))
)</f>
        <v>#define MNU_BINOM                   1208</v>
      </c>
    </row>
    <row r="1239" customFormat="false" ht="15.75" hidden="false" customHeight="false" outlineLevel="0" collapsed="false">
      <c r="A1239" s="0" t="n">
        <f aca="false">C1238</f>
        <v>1209</v>
      </c>
      <c r="B1239" s="0" t="str">
        <f aca="false">VLOOKUP(A1239,SOURCE!B:S,15,0)</f>
        <v>ITM_BINOMP</v>
      </c>
      <c r="C1239" s="0" t="n">
        <f aca="false">IF(
ISNUMBER(INDEX(SOURCE!B:B,MATCH(A1239,SOURCE!B:B,0)+1)),
  VALUE(INDEX(SOURCE!B:B,MATCH(A1239,SOURCE!B:B,0)+1)),
  "")</f>
        <v>1210</v>
      </c>
      <c r="D1239" s="265" t="str">
        <f aca="false">IF(A1239&lt;&gt;INT(A1239),B1239,
IF(A1239&lt;0,VLOOKUP(A1239,lookups!A$1:B$25,2,0),
IF(ISNA(B1239),"",
IF(OR(ISBLANK(A1239),ISNA(B1239),B1239=0),
"",
"#define "&amp;
VLOOKUP(A1239,SOURCE!B:S,15,0)&amp;IF(lookups!$N$2-LEN(VLOOKUP(A1239,SOURCE!B:S,15,0))&gt;=0,REPT(" ",lookups!$N$2-LEN(VLOOKUP(A1239,SOURCE!B:S,15,0))),"")&amp;
TEXT(A1239,"???0")&amp;IF(VLOOKUP(A1239,SOURCE!B:S,16,0)="","","   "&amp;VLOOKUP(A1239,SOURCE!B:S,16,0)
))))
)</f>
        <v>#define ITM_BINOMP                  1209</v>
      </c>
    </row>
    <row r="1240" customFormat="false" ht="15.75" hidden="false" customHeight="false" outlineLevel="0" collapsed="false">
      <c r="A1240" s="0" t="n">
        <f aca="false">C1239</f>
        <v>1210</v>
      </c>
      <c r="B1240" s="0" t="str">
        <f aca="false">VLOOKUP(A1240,SOURCE!B:S,15,0)</f>
        <v>ITM_BINOM</v>
      </c>
      <c r="C1240" s="0" t="n">
        <f aca="false">IF(
ISNUMBER(INDEX(SOURCE!B:B,MATCH(A1240,SOURCE!B:B,0)+1)),
  VALUE(INDEX(SOURCE!B:B,MATCH(A1240,SOURCE!B:B,0)+1)),
  "")</f>
        <v>1211</v>
      </c>
      <c r="D1240" s="265" t="str">
        <f aca="false">IF(A1240&lt;&gt;INT(A1240),B1240,
IF(A1240&lt;0,VLOOKUP(A1240,lookups!A$1:B$25,2,0),
IF(ISNA(B1240),"",
IF(OR(ISBLANK(A1240),ISNA(B1240),B1240=0),
"",
"#define "&amp;
VLOOKUP(A1240,SOURCE!B:S,15,0)&amp;IF(lookups!$N$2-LEN(VLOOKUP(A1240,SOURCE!B:S,15,0))&gt;=0,REPT(" ",lookups!$N$2-LEN(VLOOKUP(A1240,SOURCE!B:S,15,0))),"")&amp;
TEXT(A1240,"???0")&amp;IF(VLOOKUP(A1240,SOURCE!B:S,16,0)="","","   "&amp;VLOOKUP(A1240,SOURCE!B:S,16,0)
))))
)</f>
        <v>#define ITM_BINOM                   1210</v>
      </c>
    </row>
    <row r="1241" customFormat="false" ht="15.75" hidden="false" customHeight="false" outlineLevel="0" collapsed="false">
      <c r="A1241" s="0" t="n">
        <f aca="false">C1240</f>
        <v>1211</v>
      </c>
      <c r="B1241" s="0" t="str">
        <f aca="false">VLOOKUP(A1241,SOURCE!B:S,15,0)</f>
        <v>ITM_BINOMU</v>
      </c>
      <c r="C1241" s="0" t="n">
        <f aca="false">IF(
ISNUMBER(INDEX(SOURCE!B:B,MATCH(A1241,SOURCE!B:B,0)+1)),
  VALUE(INDEX(SOURCE!B:B,MATCH(A1241,SOURCE!B:B,0)+1)),
  "")</f>
        <v>1212</v>
      </c>
      <c r="D1241" s="265" t="str">
        <f aca="false">IF(A1241&lt;&gt;INT(A1241),B1241,
IF(A1241&lt;0,VLOOKUP(A1241,lookups!A$1:B$25,2,0),
IF(ISNA(B1241),"",
IF(OR(ISBLANK(A1241),ISNA(B1241),B1241=0),
"",
"#define "&amp;
VLOOKUP(A1241,SOURCE!B:S,15,0)&amp;IF(lookups!$N$2-LEN(VLOOKUP(A1241,SOURCE!B:S,15,0))&gt;=0,REPT(" ",lookups!$N$2-LEN(VLOOKUP(A1241,SOURCE!B:S,15,0))),"")&amp;
TEXT(A1241,"???0")&amp;IF(VLOOKUP(A1241,SOURCE!B:S,16,0)="","","   "&amp;VLOOKUP(A1241,SOURCE!B:S,16,0)
))))
)</f>
        <v>#define ITM_BINOMU                  1211</v>
      </c>
    </row>
    <row r="1242" customFormat="false" ht="15.75" hidden="false" customHeight="false" outlineLevel="0" collapsed="false">
      <c r="A1242" s="0" t="n">
        <f aca="false">C1241</f>
        <v>1212</v>
      </c>
      <c r="B1242" s="0" t="str">
        <f aca="false">VLOOKUP(A1242,SOURCE!B:S,15,0)</f>
        <v>ITM_BINOMM1</v>
      </c>
      <c r="C1242" s="0" t="n">
        <f aca="false">IF(
ISNUMBER(INDEX(SOURCE!B:B,MATCH(A1242,SOURCE!B:B,0)+1)),
  VALUE(INDEX(SOURCE!B:B,MATCH(A1242,SOURCE!B:B,0)+1)),
  "")</f>
        <v>1213</v>
      </c>
      <c r="D1242" s="265" t="str">
        <f aca="false">IF(A1242&lt;&gt;INT(A1242),B1242,
IF(A1242&lt;0,VLOOKUP(A1242,lookups!A$1:B$25,2,0),
IF(ISNA(B1242),"",
IF(OR(ISBLANK(A1242),ISNA(B1242),B1242=0),
"",
"#define "&amp;
VLOOKUP(A1242,SOURCE!B:S,15,0)&amp;IF(lookups!$N$2-LEN(VLOOKUP(A1242,SOURCE!B:S,15,0))&gt;=0,REPT(" ",lookups!$N$2-LEN(VLOOKUP(A1242,SOURCE!B:S,15,0))),"")&amp;
TEXT(A1242,"???0")&amp;IF(VLOOKUP(A1242,SOURCE!B:S,16,0)="","","   "&amp;VLOOKUP(A1242,SOURCE!B:S,16,0)
))))
)</f>
        <v>#define ITM_BINOMM1                 1212</v>
      </c>
    </row>
    <row r="1243" customFormat="false" ht="15.75" hidden="false" customHeight="false" outlineLevel="0" collapsed="false">
      <c r="A1243" s="0" t="n">
        <f aca="false">C1242</f>
        <v>1213</v>
      </c>
      <c r="B1243" s="0" t="str">
        <f aca="false">VLOOKUP(A1243,SOURCE!B:S,15,0)</f>
        <v>MNU_CAUCH</v>
      </c>
      <c r="C1243" s="0" t="n">
        <f aca="false">IF(
ISNUMBER(INDEX(SOURCE!B:B,MATCH(A1243,SOURCE!B:B,0)+1)),
  VALUE(INDEX(SOURCE!B:B,MATCH(A1243,SOURCE!B:B,0)+1)),
  "")</f>
        <v>1214</v>
      </c>
      <c r="D1243" s="265" t="str">
        <f aca="false">IF(A1243&lt;&gt;INT(A1243),B1243,
IF(A1243&lt;0,VLOOKUP(A1243,lookups!A$1:B$25,2,0),
IF(ISNA(B1243),"",
IF(OR(ISBLANK(A1243),ISNA(B1243),B1243=0),
"",
"#define "&amp;
VLOOKUP(A1243,SOURCE!B:S,15,0)&amp;IF(lookups!$N$2-LEN(VLOOKUP(A1243,SOURCE!B:S,15,0))&gt;=0,REPT(" ",lookups!$N$2-LEN(VLOOKUP(A1243,SOURCE!B:S,15,0))),"")&amp;
TEXT(A1243,"???0")&amp;IF(VLOOKUP(A1243,SOURCE!B:S,16,0)="","","   "&amp;VLOOKUP(A1243,SOURCE!B:S,16,0)
))))
)</f>
        <v>#define MNU_CAUCH                   1213</v>
      </c>
    </row>
    <row r="1244" customFormat="false" ht="15.75" hidden="false" customHeight="false" outlineLevel="0" collapsed="false">
      <c r="A1244" s="0" t="n">
        <f aca="false">C1243</f>
        <v>1214</v>
      </c>
      <c r="B1244" s="0" t="str">
        <f aca="false">VLOOKUP(A1244,SOURCE!B:S,15,0)</f>
        <v>ITM_CAUCHP</v>
      </c>
      <c r="C1244" s="0" t="n">
        <f aca="false">IF(
ISNUMBER(INDEX(SOURCE!B:B,MATCH(A1244,SOURCE!B:B,0)+1)),
  VALUE(INDEX(SOURCE!B:B,MATCH(A1244,SOURCE!B:B,0)+1)),
  "")</f>
        <v>1215</v>
      </c>
      <c r="D1244" s="265" t="str">
        <f aca="false">IF(A1244&lt;&gt;INT(A1244),B1244,
IF(A1244&lt;0,VLOOKUP(A1244,lookups!A$1:B$25,2,0),
IF(ISNA(B1244),"",
IF(OR(ISBLANK(A1244),ISNA(B1244),B1244=0),
"",
"#define "&amp;
VLOOKUP(A1244,SOURCE!B:S,15,0)&amp;IF(lookups!$N$2-LEN(VLOOKUP(A1244,SOURCE!B:S,15,0))&gt;=0,REPT(" ",lookups!$N$2-LEN(VLOOKUP(A1244,SOURCE!B:S,15,0))),"")&amp;
TEXT(A1244,"???0")&amp;IF(VLOOKUP(A1244,SOURCE!B:S,16,0)="","","   "&amp;VLOOKUP(A1244,SOURCE!B:S,16,0)
))))
)</f>
        <v>#define ITM_CAUCHP                  1214</v>
      </c>
    </row>
    <row r="1245" customFormat="false" ht="15.75" hidden="false" customHeight="false" outlineLevel="0" collapsed="false">
      <c r="A1245" s="0" t="n">
        <f aca="false">C1244</f>
        <v>1215</v>
      </c>
      <c r="B1245" s="0" t="str">
        <f aca="false">VLOOKUP(A1245,SOURCE!B:S,15,0)</f>
        <v>ITM_CAUCH</v>
      </c>
      <c r="C1245" s="0" t="n">
        <f aca="false">IF(
ISNUMBER(INDEX(SOURCE!B:B,MATCH(A1245,SOURCE!B:B,0)+1)),
  VALUE(INDEX(SOURCE!B:B,MATCH(A1245,SOURCE!B:B,0)+1)),
  "")</f>
        <v>1216</v>
      </c>
      <c r="D1245" s="265" t="str">
        <f aca="false">IF(A1245&lt;&gt;INT(A1245),B1245,
IF(A1245&lt;0,VLOOKUP(A1245,lookups!A$1:B$25,2,0),
IF(ISNA(B1245),"",
IF(OR(ISBLANK(A1245),ISNA(B1245),B1245=0),
"",
"#define "&amp;
VLOOKUP(A1245,SOURCE!B:S,15,0)&amp;IF(lookups!$N$2-LEN(VLOOKUP(A1245,SOURCE!B:S,15,0))&gt;=0,REPT(" ",lookups!$N$2-LEN(VLOOKUP(A1245,SOURCE!B:S,15,0))),"")&amp;
TEXT(A1245,"???0")&amp;IF(VLOOKUP(A1245,SOURCE!B:S,16,0)="","","   "&amp;VLOOKUP(A1245,SOURCE!B:S,16,0)
))))
)</f>
        <v>#define ITM_CAUCH                   1215</v>
      </c>
    </row>
    <row r="1246" customFormat="false" ht="15.75" hidden="false" customHeight="false" outlineLevel="0" collapsed="false">
      <c r="A1246" s="0" t="n">
        <f aca="false">C1245</f>
        <v>1216</v>
      </c>
      <c r="B1246" s="0" t="str">
        <f aca="false">VLOOKUP(A1246,SOURCE!B:S,15,0)</f>
        <v>ITM_CAUCHU</v>
      </c>
      <c r="C1246" s="0" t="n">
        <f aca="false">IF(
ISNUMBER(INDEX(SOURCE!B:B,MATCH(A1246,SOURCE!B:B,0)+1)),
  VALUE(INDEX(SOURCE!B:B,MATCH(A1246,SOURCE!B:B,0)+1)),
  "")</f>
        <v>1217</v>
      </c>
      <c r="D1246" s="265" t="str">
        <f aca="false">IF(A1246&lt;&gt;INT(A1246),B1246,
IF(A1246&lt;0,VLOOKUP(A1246,lookups!A$1:B$25,2,0),
IF(ISNA(B1246),"",
IF(OR(ISBLANK(A1246),ISNA(B1246),B1246=0),
"",
"#define "&amp;
VLOOKUP(A1246,SOURCE!B:S,15,0)&amp;IF(lookups!$N$2-LEN(VLOOKUP(A1246,SOURCE!B:S,15,0))&gt;=0,REPT(" ",lookups!$N$2-LEN(VLOOKUP(A1246,SOURCE!B:S,15,0))),"")&amp;
TEXT(A1246,"???0")&amp;IF(VLOOKUP(A1246,SOURCE!B:S,16,0)="","","   "&amp;VLOOKUP(A1246,SOURCE!B:S,16,0)
))))
)</f>
        <v>#define ITM_CAUCHU                  1216</v>
      </c>
    </row>
    <row r="1247" customFormat="false" ht="15.75" hidden="false" customHeight="false" outlineLevel="0" collapsed="false">
      <c r="A1247" s="0" t="n">
        <f aca="false">C1246</f>
        <v>1217</v>
      </c>
      <c r="B1247" s="0" t="str">
        <f aca="false">VLOOKUP(A1247,SOURCE!B:S,15,0)</f>
        <v>ITM_CAUCHM1</v>
      </c>
      <c r="C1247" s="0" t="n">
        <f aca="false">IF(
ISNUMBER(INDEX(SOURCE!B:B,MATCH(A1247,SOURCE!B:B,0)+1)),
  VALUE(INDEX(SOURCE!B:B,MATCH(A1247,SOURCE!B:B,0)+1)),
  "")</f>
        <v>1218</v>
      </c>
      <c r="D1247" s="265" t="str">
        <f aca="false">IF(A1247&lt;&gt;INT(A1247),B1247,
IF(A1247&lt;0,VLOOKUP(A1247,lookups!A$1:B$25,2,0),
IF(ISNA(B1247),"",
IF(OR(ISBLANK(A1247),ISNA(B1247),B1247=0),
"",
"#define "&amp;
VLOOKUP(A1247,SOURCE!B:S,15,0)&amp;IF(lookups!$N$2-LEN(VLOOKUP(A1247,SOURCE!B:S,15,0))&gt;=0,REPT(" ",lookups!$N$2-LEN(VLOOKUP(A1247,SOURCE!B:S,15,0))),"")&amp;
TEXT(A1247,"???0")&amp;IF(VLOOKUP(A1247,SOURCE!B:S,16,0)="","","   "&amp;VLOOKUP(A1247,SOURCE!B:S,16,0)
))))
)</f>
        <v>#define ITM_CAUCHM1                 1217</v>
      </c>
    </row>
    <row r="1248" customFormat="false" ht="15.75" hidden="false" customHeight="false" outlineLevel="0" collapsed="false">
      <c r="A1248" s="0" t="n">
        <f aca="false">C1247</f>
        <v>1218</v>
      </c>
      <c r="B1248" s="0" t="str">
        <f aca="false">VLOOKUP(A1248,SOURCE!B:S,15,0)</f>
        <v>MNU_EXPON</v>
      </c>
      <c r="C1248" s="0" t="n">
        <f aca="false">IF(
ISNUMBER(INDEX(SOURCE!B:B,MATCH(A1248,SOURCE!B:B,0)+1)),
  VALUE(INDEX(SOURCE!B:B,MATCH(A1248,SOURCE!B:B,0)+1)),
  "")</f>
        <v>1219</v>
      </c>
      <c r="D1248" s="265" t="str">
        <f aca="false">IF(A1248&lt;&gt;INT(A1248),B1248,
IF(A1248&lt;0,VLOOKUP(A1248,lookups!A$1:B$25,2,0),
IF(ISNA(B1248),"",
IF(OR(ISBLANK(A1248),ISNA(B1248),B1248=0),
"",
"#define "&amp;
VLOOKUP(A1248,SOURCE!B:S,15,0)&amp;IF(lookups!$N$2-LEN(VLOOKUP(A1248,SOURCE!B:S,15,0))&gt;=0,REPT(" ",lookups!$N$2-LEN(VLOOKUP(A1248,SOURCE!B:S,15,0))),"")&amp;
TEXT(A1248,"???0")&amp;IF(VLOOKUP(A1248,SOURCE!B:S,16,0)="","","   "&amp;VLOOKUP(A1248,SOURCE!B:S,16,0)
))))
)</f>
        <v>#define MNU_EXPON                   1218</v>
      </c>
    </row>
    <row r="1249" customFormat="false" ht="15.75" hidden="false" customHeight="false" outlineLevel="0" collapsed="false">
      <c r="A1249" s="0" t="n">
        <f aca="false">C1248</f>
        <v>1219</v>
      </c>
      <c r="B1249" s="0" t="str">
        <f aca="false">VLOOKUP(A1249,SOURCE!B:S,15,0)</f>
        <v>ITM_EXPONP</v>
      </c>
      <c r="C1249" s="0" t="n">
        <f aca="false">IF(
ISNUMBER(INDEX(SOURCE!B:B,MATCH(A1249,SOURCE!B:B,0)+1)),
  VALUE(INDEX(SOURCE!B:B,MATCH(A1249,SOURCE!B:B,0)+1)),
  "")</f>
        <v>1220</v>
      </c>
      <c r="D1249" s="265" t="str">
        <f aca="false">IF(A1249&lt;&gt;INT(A1249),B1249,
IF(A1249&lt;0,VLOOKUP(A1249,lookups!A$1:B$25,2,0),
IF(ISNA(B1249),"",
IF(OR(ISBLANK(A1249),ISNA(B1249),B1249=0),
"",
"#define "&amp;
VLOOKUP(A1249,SOURCE!B:S,15,0)&amp;IF(lookups!$N$2-LEN(VLOOKUP(A1249,SOURCE!B:S,15,0))&gt;=0,REPT(" ",lookups!$N$2-LEN(VLOOKUP(A1249,SOURCE!B:S,15,0))),"")&amp;
TEXT(A1249,"???0")&amp;IF(VLOOKUP(A1249,SOURCE!B:S,16,0)="","","   "&amp;VLOOKUP(A1249,SOURCE!B:S,16,0)
))))
)</f>
        <v>#define ITM_EXPONP                  1219</v>
      </c>
    </row>
    <row r="1250" customFormat="false" ht="15.75" hidden="false" customHeight="false" outlineLevel="0" collapsed="false">
      <c r="A1250" s="0" t="n">
        <f aca="false">C1249</f>
        <v>1220</v>
      </c>
      <c r="B1250" s="0" t="str">
        <f aca="false">VLOOKUP(A1250,SOURCE!B:S,15,0)</f>
        <v>ITM_EXPON</v>
      </c>
      <c r="C1250" s="0" t="n">
        <f aca="false">IF(
ISNUMBER(INDEX(SOURCE!B:B,MATCH(A1250,SOURCE!B:B,0)+1)),
  VALUE(INDEX(SOURCE!B:B,MATCH(A1250,SOURCE!B:B,0)+1)),
  "")</f>
        <v>1221</v>
      </c>
      <c r="D1250" s="265" t="str">
        <f aca="false">IF(A1250&lt;&gt;INT(A1250),B1250,
IF(A1250&lt;0,VLOOKUP(A1250,lookups!A$1:B$25,2,0),
IF(ISNA(B1250),"",
IF(OR(ISBLANK(A1250),ISNA(B1250),B1250=0),
"",
"#define "&amp;
VLOOKUP(A1250,SOURCE!B:S,15,0)&amp;IF(lookups!$N$2-LEN(VLOOKUP(A1250,SOURCE!B:S,15,0))&gt;=0,REPT(" ",lookups!$N$2-LEN(VLOOKUP(A1250,SOURCE!B:S,15,0))),"")&amp;
TEXT(A1250,"???0")&amp;IF(VLOOKUP(A1250,SOURCE!B:S,16,0)="","","   "&amp;VLOOKUP(A1250,SOURCE!B:S,16,0)
))))
)</f>
        <v>#define ITM_EXPON                   1220</v>
      </c>
    </row>
    <row r="1251" customFormat="false" ht="15.75" hidden="false" customHeight="false" outlineLevel="0" collapsed="false">
      <c r="A1251" s="0" t="n">
        <f aca="false">C1250</f>
        <v>1221</v>
      </c>
      <c r="B1251" s="0" t="str">
        <f aca="false">VLOOKUP(A1251,SOURCE!B:S,15,0)</f>
        <v>ITM_EXPONU</v>
      </c>
      <c r="C1251" s="0" t="n">
        <f aca="false">IF(
ISNUMBER(INDEX(SOURCE!B:B,MATCH(A1251,SOURCE!B:B,0)+1)),
  VALUE(INDEX(SOURCE!B:B,MATCH(A1251,SOURCE!B:B,0)+1)),
  "")</f>
        <v>1222</v>
      </c>
      <c r="D1251" s="265" t="str">
        <f aca="false">IF(A1251&lt;&gt;INT(A1251),B1251,
IF(A1251&lt;0,VLOOKUP(A1251,lookups!A$1:B$25,2,0),
IF(ISNA(B1251),"",
IF(OR(ISBLANK(A1251),ISNA(B1251),B1251=0),
"",
"#define "&amp;
VLOOKUP(A1251,SOURCE!B:S,15,0)&amp;IF(lookups!$N$2-LEN(VLOOKUP(A1251,SOURCE!B:S,15,0))&gt;=0,REPT(" ",lookups!$N$2-LEN(VLOOKUP(A1251,SOURCE!B:S,15,0))),"")&amp;
TEXT(A1251,"???0")&amp;IF(VLOOKUP(A1251,SOURCE!B:S,16,0)="","","   "&amp;VLOOKUP(A1251,SOURCE!B:S,16,0)
))))
)</f>
        <v>#define ITM_EXPONU                  1221</v>
      </c>
    </row>
    <row r="1252" customFormat="false" ht="15.75" hidden="false" customHeight="false" outlineLevel="0" collapsed="false">
      <c r="A1252" s="0" t="n">
        <f aca="false">C1251</f>
        <v>1222</v>
      </c>
      <c r="B1252" s="0" t="str">
        <f aca="false">VLOOKUP(A1252,SOURCE!B:S,15,0)</f>
        <v>ITM_EXPONM1</v>
      </c>
      <c r="C1252" s="0" t="n">
        <f aca="false">IF(
ISNUMBER(INDEX(SOURCE!B:B,MATCH(A1252,SOURCE!B:B,0)+1)),
  VALUE(INDEX(SOURCE!B:B,MATCH(A1252,SOURCE!B:B,0)+1)),
  "")</f>
        <v>1223</v>
      </c>
      <c r="D1252" s="265" t="str">
        <f aca="false">IF(A1252&lt;&gt;INT(A1252),B1252,
IF(A1252&lt;0,VLOOKUP(A1252,lookups!A$1:B$25,2,0),
IF(ISNA(B1252),"",
IF(OR(ISBLANK(A1252),ISNA(B1252),B1252=0),
"",
"#define "&amp;
VLOOKUP(A1252,SOURCE!B:S,15,0)&amp;IF(lookups!$N$2-LEN(VLOOKUP(A1252,SOURCE!B:S,15,0))&gt;=0,REPT(" ",lookups!$N$2-LEN(VLOOKUP(A1252,SOURCE!B:S,15,0))),"")&amp;
TEXT(A1252,"???0")&amp;IF(VLOOKUP(A1252,SOURCE!B:S,16,0)="","","   "&amp;VLOOKUP(A1252,SOURCE!B:S,16,0)
))))
)</f>
        <v>#define ITM_EXPONM1                 1222</v>
      </c>
    </row>
    <row r="1253" customFormat="false" ht="15.75" hidden="false" customHeight="false" outlineLevel="0" collapsed="false">
      <c r="A1253" s="0" t="n">
        <f aca="false">C1252</f>
        <v>1223</v>
      </c>
      <c r="B1253" s="0" t="str">
        <f aca="false">VLOOKUP(A1253,SOURCE!B:S,15,0)</f>
        <v>MNU_F</v>
      </c>
      <c r="C1253" s="0" t="n">
        <f aca="false">IF(
ISNUMBER(INDEX(SOURCE!B:B,MATCH(A1253,SOURCE!B:B,0)+1)),
  VALUE(INDEX(SOURCE!B:B,MATCH(A1253,SOURCE!B:B,0)+1)),
  "")</f>
        <v>1224</v>
      </c>
      <c r="D1253" s="265" t="str">
        <f aca="false">IF(A1253&lt;&gt;INT(A1253),B1253,
IF(A1253&lt;0,VLOOKUP(A1253,lookups!A$1:B$25,2,0),
IF(ISNA(B1253),"",
IF(OR(ISBLANK(A1253),ISNA(B1253),B1253=0),
"",
"#define "&amp;
VLOOKUP(A1253,SOURCE!B:S,15,0)&amp;IF(lookups!$N$2-LEN(VLOOKUP(A1253,SOURCE!B:S,15,0))&gt;=0,REPT(" ",lookups!$N$2-LEN(VLOOKUP(A1253,SOURCE!B:S,15,0))),"")&amp;
TEXT(A1253,"???0")&amp;IF(VLOOKUP(A1253,SOURCE!B:S,16,0)="","","   "&amp;VLOOKUP(A1253,SOURCE!B:S,16,0)
))))
)</f>
        <v>#define MNU_F                       1223</v>
      </c>
    </row>
    <row r="1254" customFormat="false" ht="15.75" hidden="false" customHeight="false" outlineLevel="0" collapsed="false">
      <c r="A1254" s="0" t="n">
        <f aca="false">C1253</f>
        <v>1224</v>
      </c>
      <c r="B1254" s="0" t="str">
        <f aca="false">VLOOKUP(A1254,SOURCE!B:S,15,0)</f>
        <v>ITM_FPX</v>
      </c>
      <c r="C1254" s="0" t="n">
        <f aca="false">IF(
ISNUMBER(INDEX(SOURCE!B:B,MATCH(A1254,SOURCE!B:B,0)+1)),
  VALUE(INDEX(SOURCE!B:B,MATCH(A1254,SOURCE!B:B,0)+1)),
  "")</f>
        <v>1225</v>
      </c>
      <c r="D1254" s="265" t="str">
        <f aca="false">IF(A1254&lt;&gt;INT(A1254),B1254,
IF(A1254&lt;0,VLOOKUP(A1254,lookups!A$1:B$25,2,0),
IF(ISNA(B1254),"",
IF(OR(ISBLANK(A1254),ISNA(B1254),B1254=0),
"",
"#define "&amp;
VLOOKUP(A1254,SOURCE!B:S,15,0)&amp;IF(lookups!$N$2-LEN(VLOOKUP(A1254,SOURCE!B:S,15,0))&gt;=0,REPT(" ",lookups!$N$2-LEN(VLOOKUP(A1254,SOURCE!B:S,15,0))),"")&amp;
TEXT(A1254,"???0")&amp;IF(VLOOKUP(A1254,SOURCE!B:S,16,0)="","","   "&amp;VLOOKUP(A1254,SOURCE!B:S,16,0)
))))
)</f>
        <v>#define ITM_FPX                     1224</v>
      </c>
    </row>
    <row r="1255" customFormat="false" ht="15.75" hidden="false" customHeight="false" outlineLevel="0" collapsed="false">
      <c r="A1255" s="0" t="n">
        <f aca="false">C1254</f>
        <v>1225</v>
      </c>
      <c r="B1255" s="0" t="str">
        <f aca="false">VLOOKUP(A1255,SOURCE!B:S,15,0)</f>
        <v>ITM_FX</v>
      </c>
      <c r="C1255" s="0" t="n">
        <f aca="false">IF(
ISNUMBER(INDEX(SOURCE!B:B,MATCH(A1255,SOURCE!B:B,0)+1)),
  VALUE(INDEX(SOURCE!B:B,MATCH(A1255,SOURCE!B:B,0)+1)),
  "")</f>
        <v>1226</v>
      </c>
      <c r="D1255" s="265" t="str">
        <f aca="false">IF(A1255&lt;&gt;INT(A1255),B1255,
IF(A1255&lt;0,VLOOKUP(A1255,lookups!A$1:B$25,2,0),
IF(ISNA(B1255),"",
IF(OR(ISBLANK(A1255),ISNA(B1255),B1255=0),
"",
"#define "&amp;
VLOOKUP(A1255,SOURCE!B:S,15,0)&amp;IF(lookups!$N$2-LEN(VLOOKUP(A1255,SOURCE!B:S,15,0))&gt;=0,REPT(" ",lookups!$N$2-LEN(VLOOKUP(A1255,SOURCE!B:S,15,0))),"")&amp;
TEXT(A1255,"???0")&amp;IF(VLOOKUP(A1255,SOURCE!B:S,16,0)="","","   "&amp;VLOOKUP(A1255,SOURCE!B:S,16,0)
))))
)</f>
        <v>#define ITM_FX                      1225</v>
      </c>
    </row>
    <row r="1256" customFormat="false" ht="15.75" hidden="false" customHeight="false" outlineLevel="0" collapsed="false">
      <c r="A1256" s="0" t="n">
        <f aca="false">C1255</f>
        <v>1226</v>
      </c>
      <c r="B1256" s="0" t="str">
        <f aca="false">VLOOKUP(A1256,SOURCE!B:S,15,0)</f>
        <v>ITM_FUX</v>
      </c>
      <c r="C1256" s="0" t="n">
        <f aca="false">IF(
ISNUMBER(INDEX(SOURCE!B:B,MATCH(A1256,SOURCE!B:B,0)+1)),
  VALUE(INDEX(SOURCE!B:B,MATCH(A1256,SOURCE!B:B,0)+1)),
  "")</f>
        <v>1227</v>
      </c>
      <c r="D1256" s="265" t="str">
        <f aca="false">IF(A1256&lt;&gt;INT(A1256),B1256,
IF(A1256&lt;0,VLOOKUP(A1256,lookups!A$1:B$25,2,0),
IF(ISNA(B1256),"",
IF(OR(ISBLANK(A1256),ISNA(B1256),B1256=0),
"",
"#define "&amp;
VLOOKUP(A1256,SOURCE!B:S,15,0)&amp;IF(lookups!$N$2-LEN(VLOOKUP(A1256,SOURCE!B:S,15,0))&gt;=0,REPT(" ",lookups!$N$2-LEN(VLOOKUP(A1256,SOURCE!B:S,15,0))),"")&amp;
TEXT(A1256,"???0")&amp;IF(VLOOKUP(A1256,SOURCE!B:S,16,0)="","","   "&amp;VLOOKUP(A1256,SOURCE!B:S,16,0)
))))
)</f>
        <v>#define ITM_FUX                     1226</v>
      </c>
    </row>
    <row r="1257" customFormat="false" ht="15.75" hidden="false" customHeight="false" outlineLevel="0" collapsed="false">
      <c r="A1257" s="0" t="n">
        <f aca="false">C1256</f>
        <v>1227</v>
      </c>
      <c r="B1257" s="0" t="str">
        <f aca="false">VLOOKUP(A1257,SOURCE!B:S,15,0)</f>
        <v>ITM_FM1P</v>
      </c>
      <c r="C1257" s="0" t="n">
        <f aca="false">IF(
ISNUMBER(INDEX(SOURCE!B:B,MATCH(A1257,SOURCE!B:B,0)+1)),
  VALUE(INDEX(SOURCE!B:B,MATCH(A1257,SOURCE!B:B,0)+1)),
  "")</f>
        <v>1228</v>
      </c>
      <c r="D1257" s="265" t="str">
        <f aca="false">IF(A1257&lt;&gt;INT(A1257),B1257,
IF(A1257&lt;0,VLOOKUP(A1257,lookups!A$1:B$25,2,0),
IF(ISNA(B1257),"",
IF(OR(ISBLANK(A1257),ISNA(B1257),B1257=0),
"",
"#define "&amp;
VLOOKUP(A1257,SOURCE!B:S,15,0)&amp;IF(lookups!$N$2-LEN(VLOOKUP(A1257,SOURCE!B:S,15,0))&gt;=0,REPT(" ",lookups!$N$2-LEN(VLOOKUP(A1257,SOURCE!B:S,15,0))),"")&amp;
TEXT(A1257,"???0")&amp;IF(VLOOKUP(A1257,SOURCE!B:S,16,0)="","","   "&amp;VLOOKUP(A1257,SOURCE!B:S,16,0)
))))
)</f>
        <v>#define ITM_FM1P                    1227</v>
      </c>
    </row>
    <row r="1258" customFormat="false" ht="15.75" hidden="false" customHeight="false" outlineLevel="0" collapsed="false">
      <c r="A1258" s="0" t="n">
        <f aca="false">C1257</f>
        <v>1228</v>
      </c>
      <c r="B1258" s="0" t="str">
        <f aca="false">VLOOKUP(A1258,SOURCE!B:S,15,0)</f>
        <v>MNU_GEOM</v>
      </c>
      <c r="C1258" s="0" t="n">
        <f aca="false">IF(
ISNUMBER(INDEX(SOURCE!B:B,MATCH(A1258,SOURCE!B:B,0)+1)),
  VALUE(INDEX(SOURCE!B:B,MATCH(A1258,SOURCE!B:B,0)+1)),
  "")</f>
        <v>1229</v>
      </c>
      <c r="D1258" s="265" t="str">
        <f aca="false">IF(A1258&lt;&gt;INT(A1258),B1258,
IF(A1258&lt;0,VLOOKUP(A1258,lookups!A$1:B$25,2,0),
IF(ISNA(B1258),"",
IF(OR(ISBLANK(A1258),ISNA(B1258),B1258=0),
"",
"#define "&amp;
VLOOKUP(A1258,SOURCE!B:S,15,0)&amp;IF(lookups!$N$2-LEN(VLOOKUP(A1258,SOURCE!B:S,15,0))&gt;=0,REPT(" ",lookups!$N$2-LEN(VLOOKUP(A1258,SOURCE!B:S,15,0))),"")&amp;
TEXT(A1258,"???0")&amp;IF(VLOOKUP(A1258,SOURCE!B:S,16,0)="","","   "&amp;VLOOKUP(A1258,SOURCE!B:S,16,0)
))))
)</f>
        <v>#define MNU_GEOM                    1228</v>
      </c>
    </row>
    <row r="1259" customFormat="false" ht="15.75" hidden="false" customHeight="false" outlineLevel="0" collapsed="false">
      <c r="A1259" s="0" t="n">
        <f aca="false">C1258</f>
        <v>1229</v>
      </c>
      <c r="B1259" s="0" t="str">
        <f aca="false">VLOOKUP(A1259,SOURCE!B:S,15,0)</f>
        <v>ITM_GEOMP</v>
      </c>
      <c r="C1259" s="0" t="n">
        <f aca="false">IF(
ISNUMBER(INDEX(SOURCE!B:B,MATCH(A1259,SOURCE!B:B,0)+1)),
  VALUE(INDEX(SOURCE!B:B,MATCH(A1259,SOURCE!B:B,0)+1)),
  "")</f>
        <v>1230</v>
      </c>
      <c r="D1259" s="265" t="str">
        <f aca="false">IF(A1259&lt;&gt;INT(A1259),B1259,
IF(A1259&lt;0,VLOOKUP(A1259,lookups!A$1:B$25,2,0),
IF(ISNA(B1259),"",
IF(OR(ISBLANK(A1259),ISNA(B1259),B1259=0),
"",
"#define "&amp;
VLOOKUP(A1259,SOURCE!B:S,15,0)&amp;IF(lookups!$N$2-LEN(VLOOKUP(A1259,SOURCE!B:S,15,0))&gt;=0,REPT(" ",lookups!$N$2-LEN(VLOOKUP(A1259,SOURCE!B:S,15,0))),"")&amp;
TEXT(A1259,"???0")&amp;IF(VLOOKUP(A1259,SOURCE!B:S,16,0)="","","   "&amp;VLOOKUP(A1259,SOURCE!B:S,16,0)
))))
)</f>
        <v>#define ITM_GEOMP                   1229</v>
      </c>
    </row>
    <row r="1260" customFormat="false" ht="15.75" hidden="false" customHeight="false" outlineLevel="0" collapsed="false">
      <c r="A1260" s="0" t="n">
        <f aca="false">C1259</f>
        <v>1230</v>
      </c>
      <c r="B1260" s="0" t="str">
        <f aca="false">VLOOKUP(A1260,SOURCE!B:S,15,0)</f>
        <v>ITM_GEOM</v>
      </c>
      <c r="C1260" s="0" t="n">
        <f aca="false">IF(
ISNUMBER(INDEX(SOURCE!B:B,MATCH(A1260,SOURCE!B:B,0)+1)),
  VALUE(INDEX(SOURCE!B:B,MATCH(A1260,SOURCE!B:B,0)+1)),
  "")</f>
        <v>1231</v>
      </c>
      <c r="D1260" s="265" t="str">
        <f aca="false">IF(A1260&lt;&gt;INT(A1260),B1260,
IF(A1260&lt;0,VLOOKUP(A1260,lookups!A$1:B$25,2,0),
IF(ISNA(B1260),"",
IF(OR(ISBLANK(A1260),ISNA(B1260),B1260=0),
"",
"#define "&amp;
VLOOKUP(A1260,SOURCE!B:S,15,0)&amp;IF(lookups!$N$2-LEN(VLOOKUP(A1260,SOURCE!B:S,15,0))&gt;=0,REPT(" ",lookups!$N$2-LEN(VLOOKUP(A1260,SOURCE!B:S,15,0))),"")&amp;
TEXT(A1260,"???0")&amp;IF(VLOOKUP(A1260,SOURCE!B:S,16,0)="","","   "&amp;VLOOKUP(A1260,SOURCE!B:S,16,0)
))))
)</f>
        <v>#define ITM_GEOM                    1230</v>
      </c>
    </row>
    <row r="1261" customFormat="false" ht="15.75" hidden="false" customHeight="false" outlineLevel="0" collapsed="false">
      <c r="A1261" s="0" t="n">
        <f aca="false">C1260</f>
        <v>1231</v>
      </c>
      <c r="B1261" s="0" t="str">
        <f aca="false">VLOOKUP(A1261,SOURCE!B:S,15,0)</f>
        <v>ITM_GEOMU</v>
      </c>
      <c r="C1261" s="0" t="n">
        <f aca="false">IF(
ISNUMBER(INDEX(SOURCE!B:B,MATCH(A1261,SOURCE!B:B,0)+1)),
  VALUE(INDEX(SOURCE!B:B,MATCH(A1261,SOURCE!B:B,0)+1)),
  "")</f>
        <v>1232</v>
      </c>
      <c r="D1261" s="265" t="str">
        <f aca="false">IF(A1261&lt;&gt;INT(A1261),B1261,
IF(A1261&lt;0,VLOOKUP(A1261,lookups!A$1:B$25,2,0),
IF(ISNA(B1261),"",
IF(OR(ISBLANK(A1261),ISNA(B1261),B1261=0),
"",
"#define "&amp;
VLOOKUP(A1261,SOURCE!B:S,15,0)&amp;IF(lookups!$N$2-LEN(VLOOKUP(A1261,SOURCE!B:S,15,0))&gt;=0,REPT(" ",lookups!$N$2-LEN(VLOOKUP(A1261,SOURCE!B:S,15,0))),"")&amp;
TEXT(A1261,"???0")&amp;IF(VLOOKUP(A1261,SOURCE!B:S,16,0)="","","   "&amp;VLOOKUP(A1261,SOURCE!B:S,16,0)
))))
)</f>
        <v>#define ITM_GEOMU                   1231</v>
      </c>
    </row>
    <row r="1262" customFormat="false" ht="15.75" hidden="false" customHeight="false" outlineLevel="0" collapsed="false">
      <c r="A1262" s="0" t="n">
        <f aca="false">C1261</f>
        <v>1232</v>
      </c>
      <c r="B1262" s="0" t="str">
        <f aca="false">VLOOKUP(A1262,SOURCE!B:S,15,0)</f>
        <v>ITM_GEOMM1</v>
      </c>
      <c r="C1262" s="0" t="n">
        <f aca="false">IF(
ISNUMBER(INDEX(SOURCE!B:B,MATCH(A1262,SOURCE!B:B,0)+1)),
  VALUE(INDEX(SOURCE!B:B,MATCH(A1262,SOURCE!B:B,0)+1)),
  "")</f>
        <v>1233</v>
      </c>
      <c r="D1262" s="265" t="str">
        <f aca="false">IF(A1262&lt;&gt;INT(A1262),B1262,
IF(A1262&lt;0,VLOOKUP(A1262,lookups!A$1:B$25,2,0),
IF(ISNA(B1262),"",
IF(OR(ISBLANK(A1262),ISNA(B1262),B1262=0),
"",
"#define "&amp;
VLOOKUP(A1262,SOURCE!B:S,15,0)&amp;IF(lookups!$N$2-LEN(VLOOKUP(A1262,SOURCE!B:S,15,0))&gt;=0,REPT(" ",lookups!$N$2-LEN(VLOOKUP(A1262,SOURCE!B:S,15,0))),"")&amp;
TEXT(A1262,"???0")&amp;IF(VLOOKUP(A1262,SOURCE!B:S,16,0)="","","   "&amp;VLOOKUP(A1262,SOURCE!B:S,16,0)
))))
)</f>
        <v>#define ITM_GEOMM1                  1232</v>
      </c>
    </row>
    <row r="1263" customFormat="false" ht="15.75" hidden="false" customHeight="false" outlineLevel="0" collapsed="false">
      <c r="A1263" s="0" t="n">
        <f aca="false">C1262</f>
        <v>1233</v>
      </c>
      <c r="B1263" s="0" t="str">
        <f aca="false">VLOOKUP(A1263,SOURCE!B:S,15,0)</f>
        <v>MNU_HYPER</v>
      </c>
      <c r="C1263" s="0" t="n">
        <f aca="false">IF(
ISNUMBER(INDEX(SOURCE!B:B,MATCH(A1263,SOURCE!B:B,0)+1)),
  VALUE(INDEX(SOURCE!B:B,MATCH(A1263,SOURCE!B:B,0)+1)),
  "")</f>
        <v>1234</v>
      </c>
      <c r="D1263" s="265" t="str">
        <f aca="false">IF(A1263&lt;&gt;INT(A1263),B1263,
IF(A1263&lt;0,VLOOKUP(A1263,lookups!A$1:B$25,2,0),
IF(ISNA(B1263),"",
IF(OR(ISBLANK(A1263),ISNA(B1263),B1263=0),
"",
"#define "&amp;
VLOOKUP(A1263,SOURCE!B:S,15,0)&amp;IF(lookups!$N$2-LEN(VLOOKUP(A1263,SOURCE!B:S,15,0))&gt;=0,REPT(" ",lookups!$N$2-LEN(VLOOKUP(A1263,SOURCE!B:S,15,0))),"")&amp;
TEXT(A1263,"???0")&amp;IF(VLOOKUP(A1263,SOURCE!B:S,16,0)="","","   "&amp;VLOOKUP(A1263,SOURCE!B:S,16,0)
))))
)</f>
        <v>#define MNU_HYPER                   1233</v>
      </c>
    </row>
    <row r="1264" customFormat="false" ht="15.75" hidden="false" customHeight="false" outlineLevel="0" collapsed="false">
      <c r="A1264" s="0" t="n">
        <f aca="false">C1263</f>
        <v>1234</v>
      </c>
      <c r="B1264" s="0" t="str">
        <f aca="false">VLOOKUP(A1264,SOURCE!B:S,15,0)</f>
        <v>ITM_HYPERP</v>
      </c>
      <c r="C1264" s="0" t="n">
        <f aca="false">IF(
ISNUMBER(INDEX(SOURCE!B:B,MATCH(A1264,SOURCE!B:B,0)+1)),
  VALUE(INDEX(SOURCE!B:B,MATCH(A1264,SOURCE!B:B,0)+1)),
  "")</f>
        <v>1235</v>
      </c>
      <c r="D1264" s="265" t="str">
        <f aca="false">IF(A1264&lt;&gt;INT(A1264),B1264,
IF(A1264&lt;0,VLOOKUP(A1264,lookups!A$1:B$25,2,0),
IF(ISNA(B1264),"",
IF(OR(ISBLANK(A1264),ISNA(B1264),B1264=0),
"",
"#define "&amp;
VLOOKUP(A1264,SOURCE!B:S,15,0)&amp;IF(lookups!$N$2-LEN(VLOOKUP(A1264,SOURCE!B:S,15,0))&gt;=0,REPT(" ",lookups!$N$2-LEN(VLOOKUP(A1264,SOURCE!B:S,15,0))),"")&amp;
TEXT(A1264,"???0")&amp;IF(VLOOKUP(A1264,SOURCE!B:S,16,0)="","","   "&amp;VLOOKUP(A1264,SOURCE!B:S,16,0)
))))
)</f>
        <v>#define ITM_HYPERP                  1234</v>
      </c>
    </row>
    <row r="1265" customFormat="false" ht="15.75" hidden="false" customHeight="false" outlineLevel="0" collapsed="false">
      <c r="A1265" s="0" t="n">
        <f aca="false">C1264</f>
        <v>1235</v>
      </c>
      <c r="B1265" s="0" t="str">
        <f aca="false">VLOOKUP(A1265,SOURCE!B:S,15,0)</f>
        <v>ITM_HYPER</v>
      </c>
      <c r="C1265" s="0" t="n">
        <f aca="false">IF(
ISNUMBER(INDEX(SOURCE!B:B,MATCH(A1265,SOURCE!B:B,0)+1)),
  VALUE(INDEX(SOURCE!B:B,MATCH(A1265,SOURCE!B:B,0)+1)),
  "")</f>
        <v>1236</v>
      </c>
      <c r="D1265" s="265" t="str">
        <f aca="false">IF(A1265&lt;&gt;INT(A1265),B1265,
IF(A1265&lt;0,VLOOKUP(A1265,lookups!A$1:B$25,2,0),
IF(ISNA(B1265),"",
IF(OR(ISBLANK(A1265),ISNA(B1265),B1265=0),
"",
"#define "&amp;
VLOOKUP(A1265,SOURCE!B:S,15,0)&amp;IF(lookups!$N$2-LEN(VLOOKUP(A1265,SOURCE!B:S,15,0))&gt;=0,REPT(" ",lookups!$N$2-LEN(VLOOKUP(A1265,SOURCE!B:S,15,0))),"")&amp;
TEXT(A1265,"???0")&amp;IF(VLOOKUP(A1265,SOURCE!B:S,16,0)="","","   "&amp;VLOOKUP(A1265,SOURCE!B:S,16,0)
))))
)</f>
        <v>#define ITM_HYPER                   1235</v>
      </c>
    </row>
    <row r="1266" customFormat="false" ht="15.75" hidden="false" customHeight="false" outlineLevel="0" collapsed="false">
      <c r="A1266" s="0" t="n">
        <f aca="false">C1265</f>
        <v>1236</v>
      </c>
      <c r="B1266" s="0" t="str">
        <f aca="false">VLOOKUP(A1266,SOURCE!B:S,15,0)</f>
        <v>ITM_HYPERU</v>
      </c>
      <c r="C1266" s="0" t="n">
        <f aca="false">IF(
ISNUMBER(INDEX(SOURCE!B:B,MATCH(A1266,SOURCE!B:B,0)+1)),
  VALUE(INDEX(SOURCE!B:B,MATCH(A1266,SOURCE!B:B,0)+1)),
  "")</f>
        <v>1237</v>
      </c>
      <c r="D1266" s="265" t="str">
        <f aca="false">IF(A1266&lt;&gt;INT(A1266),B1266,
IF(A1266&lt;0,VLOOKUP(A1266,lookups!A$1:B$25,2,0),
IF(ISNA(B1266),"",
IF(OR(ISBLANK(A1266),ISNA(B1266),B1266=0),
"",
"#define "&amp;
VLOOKUP(A1266,SOURCE!B:S,15,0)&amp;IF(lookups!$N$2-LEN(VLOOKUP(A1266,SOURCE!B:S,15,0))&gt;=0,REPT(" ",lookups!$N$2-LEN(VLOOKUP(A1266,SOURCE!B:S,15,0))),"")&amp;
TEXT(A1266,"???0")&amp;IF(VLOOKUP(A1266,SOURCE!B:S,16,0)="","","   "&amp;VLOOKUP(A1266,SOURCE!B:S,16,0)
))))
)</f>
        <v>#define ITM_HYPERU                  1236</v>
      </c>
    </row>
    <row r="1267" customFormat="false" ht="15.75" hidden="false" customHeight="false" outlineLevel="0" collapsed="false">
      <c r="A1267" s="0" t="n">
        <f aca="false">C1266</f>
        <v>1237</v>
      </c>
      <c r="B1267" s="0" t="str">
        <f aca="false">VLOOKUP(A1267,SOURCE!B:S,15,0)</f>
        <v>ITM_HYPERM1</v>
      </c>
      <c r="C1267" s="0" t="n">
        <f aca="false">IF(
ISNUMBER(INDEX(SOURCE!B:B,MATCH(A1267,SOURCE!B:B,0)+1)),
  VALUE(INDEX(SOURCE!B:B,MATCH(A1267,SOURCE!B:B,0)+1)),
  "")</f>
        <v>1238</v>
      </c>
      <c r="D1267" s="265" t="str">
        <f aca="false">IF(A1267&lt;&gt;INT(A1267),B1267,
IF(A1267&lt;0,VLOOKUP(A1267,lookups!A$1:B$25,2,0),
IF(ISNA(B1267),"",
IF(OR(ISBLANK(A1267),ISNA(B1267),B1267=0),
"",
"#define "&amp;
VLOOKUP(A1267,SOURCE!B:S,15,0)&amp;IF(lookups!$N$2-LEN(VLOOKUP(A1267,SOURCE!B:S,15,0))&gt;=0,REPT(" ",lookups!$N$2-LEN(VLOOKUP(A1267,SOURCE!B:S,15,0))),"")&amp;
TEXT(A1267,"???0")&amp;IF(VLOOKUP(A1267,SOURCE!B:S,16,0)="","","   "&amp;VLOOKUP(A1267,SOURCE!B:S,16,0)
))))
)</f>
        <v>#define ITM_HYPERM1                 1237</v>
      </c>
    </row>
    <row r="1268" customFormat="false" ht="15.75" hidden="false" customHeight="false" outlineLevel="0" collapsed="false">
      <c r="A1268" s="0" t="n">
        <f aca="false">C1267</f>
        <v>1238</v>
      </c>
      <c r="B1268" s="0" t="str">
        <f aca="false">VLOOKUP(A1268,SOURCE!B:S,15,0)</f>
        <v>MNU_LGNRM</v>
      </c>
      <c r="C1268" s="0" t="n">
        <f aca="false">IF(
ISNUMBER(INDEX(SOURCE!B:B,MATCH(A1268,SOURCE!B:B,0)+1)),
  VALUE(INDEX(SOURCE!B:B,MATCH(A1268,SOURCE!B:B,0)+1)),
  "")</f>
        <v>1239</v>
      </c>
      <c r="D1268" s="265" t="str">
        <f aca="false">IF(A1268&lt;&gt;INT(A1268),B1268,
IF(A1268&lt;0,VLOOKUP(A1268,lookups!A$1:B$25,2,0),
IF(ISNA(B1268),"",
IF(OR(ISBLANK(A1268),ISNA(B1268),B1268=0),
"",
"#define "&amp;
VLOOKUP(A1268,SOURCE!B:S,15,0)&amp;IF(lookups!$N$2-LEN(VLOOKUP(A1268,SOURCE!B:S,15,0))&gt;=0,REPT(" ",lookups!$N$2-LEN(VLOOKUP(A1268,SOURCE!B:S,15,0))),"")&amp;
TEXT(A1268,"???0")&amp;IF(VLOOKUP(A1268,SOURCE!B:S,16,0)="","","   "&amp;VLOOKUP(A1268,SOURCE!B:S,16,0)
))))
)</f>
        <v>#define MNU_LGNRM                   1238</v>
      </c>
    </row>
    <row r="1269" customFormat="false" ht="15.75" hidden="false" customHeight="false" outlineLevel="0" collapsed="false">
      <c r="A1269" s="0" t="n">
        <f aca="false">C1268</f>
        <v>1239</v>
      </c>
      <c r="B1269" s="0" t="str">
        <f aca="false">VLOOKUP(A1269,SOURCE!B:S,15,0)</f>
        <v>ITM_LGNRMP</v>
      </c>
      <c r="C1269" s="0" t="n">
        <f aca="false">IF(
ISNUMBER(INDEX(SOURCE!B:B,MATCH(A1269,SOURCE!B:B,0)+1)),
  VALUE(INDEX(SOURCE!B:B,MATCH(A1269,SOURCE!B:B,0)+1)),
  "")</f>
        <v>1240</v>
      </c>
      <c r="D1269" s="265" t="str">
        <f aca="false">IF(A1269&lt;&gt;INT(A1269),B1269,
IF(A1269&lt;0,VLOOKUP(A1269,lookups!A$1:B$25,2,0),
IF(ISNA(B1269),"",
IF(OR(ISBLANK(A1269),ISNA(B1269),B1269=0),
"",
"#define "&amp;
VLOOKUP(A1269,SOURCE!B:S,15,0)&amp;IF(lookups!$N$2-LEN(VLOOKUP(A1269,SOURCE!B:S,15,0))&gt;=0,REPT(" ",lookups!$N$2-LEN(VLOOKUP(A1269,SOURCE!B:S,15,0))),"")&amp;
TEXT(A1269,"???0")&amp;IF(VLOOKUP(A1269,SOURCE!B:S,16,0)="","","   "&amp;VLOOKUP(A1269,SOURCE!B:S,16,0)
))))
)</f>
        <v>#define ITM_LGNRMP                  1239</v>
      </c>
    </row>
    <row r="1270" customFormat="false" ht="15.75" hidden="false" customHeight="false" outlineLevel="0" collapsed="false">
      <c r="A1270" s="0" t="n">
        <f aca="false">C1269</f>
        <v>1240</v>
      </c>
      <c r="B1270" s="0" t="str">
        <f aca="false">VLOOKUP(A1270,SOURCE!B:S,15,0)</f>
        <v>ITM_LGNRM</v>
      </c>
      <c r="C1270" s="0" t="n">
        <f aca="false">IF(
ISNUMBER(INDEX(SOURCE!B:B,MATCH(A1270,SOURCE!B:B,0)+1)),
  VALUE(INDEX(SOURCE!B:B,MATCH(A1270,SOURCE!B:B,0)+1)),
  "")</f>
        <v>1241</v>
      </c>
      <c r="D1270" s="265" t="str">
        <f aca="false">IF(A1270&lt;&gt;INT(A1270),B1270,
IF(A1270&lt;0,VLOOKUP(A1270,lookups!A$1:B$25,2,0),
IF(ISNA(B1270),"",
IF(OR(ISBLANK(A1270),ISNA(B1270),B1270=0),
"",
"#define "&amp;
VLOOKUP(A1270,SOURCE!B:S,15,0)&amp;IF(lookups!$N$2-LEN(VLOOKUP(A1270,SOURCE!B:S,15,0))&gt;=0,REPT(" ",lookups!$N$2-LEN(VLOOKUP(A1270,SOURCE!B:S,15,0))),"")&amp;
TEXT(A1270,"???0")&amp;IF(VLOOKUP(A1270,SOURCE!B:S,16,0)="","","   "&amp;VLOOKUP(A1270,SOURCE!B:S,16,0)
))))
)</f>
        <v>#define ITM_LGNRM                   1240</v>
      </c>
    </row>
    <row r="1271" customFormat="false" ht="15.75" hidden="false" customHeight="false" outlineLevel="0" collapsed="false">
      <c r="A1271" s="0" t="n">
        <f aca="false">C1270</f>
        <v>1241</v>
      </c>
      <c r="B1271" s="0" t="str">
        <f aca="false">VLOOKUP(A1271,SOURCE!B:S,15,0)</f>
        <v>ITM_LGNRMU</v>
      </c>
      <c r="C1271" s="0" t="n">
        <f aca="false">IF(
ISNUMBER(INDEX(SOURCE!B:B,MATCH(A1271,SOURCE!B:B,0)+1)),
  VALUE(INDEX(SOURCE!B:B,MATCH(A1271,SOURCE!B:B,0)+1)),
  "")</f>
        <v>1242</v>
      </c>
      <c r="D1271" s="265" t="str">
        <f aca="false">IF(A1271&lt;&gt;INT(A1271),B1271,
IF(A1271&lt;0,VLOOKUP(A1271,lookups!A$1:B$25,2,0),
IF(ISNA(B1271),"",
IF(OR(ISBLANK(A1271),ISNA(B1271),B1271=0),
"",
"#define "&amp;
VLOOKUP(A1271,SOURCE!B:S,15,0)&amp;IF(lookups!$N$2-LEN(VLOOKUP(A1271,SOURCE!B:S,15,0))&gt;=0,REPT(" ",lookups!$N$2-LEN(VLOOKUP(A1271,SOURCE!B:S,15,0))),"")&amp;
TEXT(A1271,"???0")&amp;IF(VLOOKUP(A1271,SOURCE!B:S,16,0)="","","   "&amp;VLOOKUP(A1271,SOURCE!B:S,16,0)
))))
)</f>
        <v>#define ITM_LGNRMU                  1241</v>
      </c>
    </row>
    <row r="1272" customFormat="false" ht="15.75" hidden="false" customHeight="false" outlineLevel="0" collapsed="false">
      <c r="A1272" s="0" t="n">
        <f aca="false">C1271</f>
        <v>1242</v>
      </c>
      <c r="B1272" s="0" t="str">
        <f aca="false">VLOOKUP(A1272,SOURCE!B:S,15,0)</f>
        <v>ITM_LGNRMM1</v>
      </c>
      <c r="C1272" s="0" t="n">
        <f aca="false">IF(
ISNUMBER(INDEX(SOURCE!B:B,MATCH(A1272,SOURCE!B:B,0)+1)),
  VALUE(INDEX(SOURCE!B:B,MATCH(A1272,SOURCE!B:B,0)+1)),
  "")</f>
        <v>1243</v>
      </c>
      <c r="D1272" s="265" t="str">
        <f aca="false">IF(A1272&lt;&gt;INT(A1272),B1272,
IF(A1272&lt;0,VLOOKUP(A1272,lookups!A$1:B$25,2,0),
IF(ISNA(B1272),"",
IF(OR(ISBLANK(A1272),ISNA(B1272),B1272=0),
"",
"#define "&amp;
VLOOKUP(A1272,SOURCE!B:S,15,0)&amp;IF(lookups!$N$2-LEN(VLOOKUP(A1272,SOURCE!B:S,15,0))&gt;=0,REPT(" ",lookups!$N$2-LEN(VLOOKUP(A1272,SOURCE!B:S,15,0))),"")&amp;
TEXT(A1272,"???0")&amp;IF(VLOOKUP(A1272,SOURCE!B:S,16,0)="","","   "&amp;VLOOKUP(A1272,SOURCE!B:S,16,0)
))))
)</f>
        <v>#define ITM_LGNRMM1                 1242</v>
      </c>
    </row>
    <row r="1273" customFormat="false" ht="15.75" hidden="false" customHeight="false" outlineLevel="0" collapsed="false">
      <c r="A1273" s="0" t="n">
        <f aca="false">C1272</f>
        <v>1243</v>
      </c>
      <c r="B1273" s="0" t="str">
        <f aca="false">VLOOKUP(A1273,SOURCE!B:S,15,0)</f>
        <v>MNU_LOGIS</v>
      </c>
      <c r="C1273" s="0" t="n">
        <f aca="false">IF(
ISNUMBER(INDEX(SOURCE!B:B,MATCH(A1273,SOURCE!B:B,0)+1)),
  VALUE(INDEX(SOURCE!B:B,MATCH(A1273,SOURCE!B:B,0)+1)),
  "")</f>
        <v>1244</v>
      </c>
      <c r="D1273" s="265" t="str">
        <f aca="false">IF(A1273&lt;&gt;INT(A1273),B1273,
IF(A1273&lt;0,VLOOKUP(A1273,lookups!A$1:B$25,2,0),
IF(ISNA(B1273),"",
IF(OR(ISBLANK(A1273),ISNA(B1273),B1273=0),
"",
"#define "&amp;
VLOOKUP(A1273,SOURCE!B:S,15,0)&amp;IF(lookups!$N$2-LEN(VLOOKUP(A1273,SOURCE!B:S,15,0))&gt;=0,REPT(" ",lookups!$N$2-LEN(VLOOKUP(A1273,SOURCE!B:S,15,0))),"")&amp;
TEXT(A1273,"???0")&amp;IF(VLOOKUP(A1273,SOURCE!B:S,16,0)="","","   "&amp;VLOOKUP(A1273,SOURCE!B:S,16,0)
))))
)</f>
        <v>#define MNU_LOGIS                   1243</v>
      </c>
    </row>
    <row r="1274" customFormat="false" ht="15.75" hidden="false" customHeight="false" outlineLevel="0" collapsed="false">
      <c r="A1274" s="0" t="n">
        <f aca="false">C1273</f>
        <v>1244</v>
      </c>
      <c r="B1274" s="0" t="str">
        <f aca="false">VLOOKUP(A1274,SOURCE!B:S,15,0)</f>
        <v>ITM_LOGISP</v>
      </c>
      <c r="C1274" s="0" t="n">
        <f aca="false">IF(
ISNUMBER(INDEX(SOURCE!B:B,MATCH(A1274,SOURCE!B:B,0)+1)),
  VALUE(INDEX(SOURCE!B:B,MATCH(A1274,SOURCE!B:B,0)+1)),
  "")</f>
        <v>1245</v>
      </c>
      <c r="D1274" s="265" t="str">
        <f aca="false">IF(A1274&lt;&gt;INT(A1274),B1274,
IF(A1274&lt;0,VLOOKUP(A1274,lookups!A$1:B$25,2,0),
IF(ISNA(B1274),"",
IF(OR(ISBLANK(A1274),ISNA(B1274),B1274=0),
"",
"#define "&amp;
VLOOKUP(A1274,SOURCE!B:S,15,0)&amp;IF(lookups!$N$2-LEN(VLOOKUP(A1274,SOURCE!B:S,15,0))&gt;=0,REPT(" ",lookups!$N$2-LEN(VLOOKUP(A1274,SOURCE!B:S,15,0))),"")&amp;
TEXT(A1274,"???0")&amp;IF(VLOOKUP(A1274,SOURCE!B:S,16,0)="","","   "&amp;VLOOKUP(A1274,SOURCE!B:S,16,0)
))))
)</f>
        <v>#define ITM_LOGISP                  1244</v>
      </c>
    </row>
    <row r="1275" customFormat="false" ht="15.75" hidden="false" customHeight="false" outlineLevel="0" collapsed="false">
      <c r="A1275" s="0" t="n">
        <f aca="false">C1274</f>
        <v>1245</v>
      </c>
      <c r="B1275" s="0" t="str">
        <f aca="false">VLOOKUP(A1275,SOURCE!B:S,15,0)</f>
        <v>ITM_LOGIS</v>
      </c>
      <c r="C1275" s="0" t="n">
        <f aca="false">IF(
ISNUMBER(INDEX(SOURCE!B:B,MATCH(A1275,SOURCE!B:B,0)+1)),
  VALUE(INDEX(SOURCE!B:B,MATCH(A1275,SOURCE!B:B,0)+1)),
  "")</f>
        <v>1246</v>
      </c>
      <c r="D1275" s="265" t="str">
        <f aca="false">IF(A1275&lt;&gt;INT(A1275),B1275,
IF(A1275&lt;0,VLOOKUP(A1275,lookups!A$1:B$25,2,0),
IF(ISNA(B1275),"",
IF(OR(ISBLANK(A1275),ISNA(B1275),B1275=0),
"",
"#define "&amp;
VLOOKUP(A1275,SOURCE!B:S,15,0)&amp;IF(lookups!$N$2-LEN(VLOOKUP(A1275,SOURCE!B:S,15,0))&gt;=0,REPT(" ",lookups!$N$2-LEN(VLOOKUP(A1275,SOURCE!B:S,15,0))),"")&amp;
TEXT(A1275,"???0")&amp;IF(VLOOKUP(A1275,SOURCE!B:S,16,0)="","","   "&amp;VLOOKUP(A1275,SOURCE!B:S,16,0)
))))
)</f>
        <v>#define ITM_LOGIS                   1245</v>
      </c>
    </row>
    <row r="1276" customFormat="false" ht="15.75" hidden="false" customHeight="false" outlineLevel="0" collapsed="false">
      <c r="A1276" s="0" t="n">
        <f aca="false">C1275</f>
        <v>1246</v>
      </c>
      <c r="B1276" s="0" t="str">
        <f aca="false">VLOOKUP(A1276,SOURCE!B:S,15,0)</f>
        <v>ITM_LOGISU</v>
      </c>
      <c r="C1276" s="0" t="n">
        <f aca="false">IF(
ISNUMBER(INDEX(SOURCE!B:B,MATCH(A1276,SOURCE!B:B,0)+1)),
  VALUE(INDEX(SOURCE!B:B,MATCH(A1276,SOURCE!B:B,0)+1)),
  "")</f>
        <v>1247</v>
      </c>
      <c r="D1276" s="265" t="str">
        <f aca="false">IF(A1276&lt;&gt;INT(A1276),B1276,
IF(A1276&lt;0,VLOOKUP(A1276,lookups!A$1:B$25,2,0),
IF(ISNA(B1276),"",
IF(OR(ISBLANK(A1276),ISNA(B1276),B1276=0),
"",
"#define "&amp;
VLOOKUP(A1276,SOURCE!B:S,15,0)&amp;IF(lookups!$N$2-LEN(VLOOKUP(A1276,SOURCE!B:S,15,0))&gt;=0,REPT(" ",lookups!$N$2-LEN(VLOOKUP(A1276,SOURCE!B:S,15,0))),"")&amp;
TEXT(A1276,"???0")&amp;IF(VLOOKUP(A1276,SOURCE!B:S,16,0)="","","   "&amp;VLOOKUP(A1276,SOURCE!B:S,16,0)
))))
)</f>
        <v>#define ITM_LOGISU                  1246</v>
      </c>
    </row>
    <row r="1277" customFormat="false" ht="15.75" hidden="false" customHeight="false" outlineLevel="0" collapsed="false">
      <c r="A1277" s="0" t="n">
        <f aca="false">C1276</f>
        <v>1247</v>
      </c>
      <c r="B1277" s="0" t="str">
        <f aca="false">VLOOKUP(A1277,SOURCE!B:S,15,0)</f>
        <v>ITM_LOGISM1</v>
      </c>
      <c r="C1277" s="0" t="n">
        <f aca="false">IF(
ISNUMBER(INDEX(SOURCE!B:B,MATCH(A1277,SOURCE!B:B,0)+1)),
  VALUE(INDEX(SOURCE!B:B,MATCH(A1277,SOURCE!B:B,0)+1)),
  "")</f>
        <v>1248</v>
      </c>
      <c r="D1277" s="265" t="str">
        <f aca="false">IF(A1277&lt;&gt;INT(A1277),B1277,
IF(A1277&lt;0,VLOOKUP(A1277,lookups!A$1:B$25,2,0),
IF(ISNA(B1277),"",
IF(OR(ISBLANK(A1277),ISNA(B1277),B1277=0),
"",
"#define "&amp;
VLOOKUP(A1277,SOURCE!B:S,15,0)&amp;IF(lookups!$N$2-LEN(VLOOKUP(A1277,SOURCE!B:S,15,0))&gt;=0,REPT(" ",lookups!$N$2-LEN(VLOOKUP(A1277,SOURCE!B:S,15,0))),"")&amp;
TEXT(A1277,"???0")&amp;IF(VLOOKUP(A1277,SOURCE!B:S,16,0)="","","   "&amp;VLOOKUP(A1277,SOURCE!B:S,16,0)
))))
)</f>
        <v>#define ITM_LOGISM1                 1247</v>
      </c>
    </row>
    <row r="1278" customFormat="false" ht="15.75" hidden="false" customHeight="false" outlineLevel="0" collapsed="false">
      <c r="A1278" s="0" t="n">
        <f aca="false">C1277</f>
        <v>1248</v>
      </c>
      <c r="B1278" s="0" t="str">
        <f aca="false">VLOOKUP(A1278,SOURCE!B:S,15,0)</f>
        <v>MNU_NBIN</v>
      </c>
      <c r="C1278" s="0" t="n">
        <f aca="false">IF(
ISNUMBER(INDEX(SOURCE!B:B,MATCH(A1278,SOURCE!B:B,0)+1)),
  VALUE(INDEX(SOURCE!B:B,MATCH(A1278,SOURCE!B:B,0)+1)),
  "")</f>
        <v>1249</v>
      </c>
      <c r="D1278" s="265" t="str">
        <f aca="false">IF(A1278&lt;&gt;INT(A1278),B1278,
IF(A1278&lt;0,VLOOKUP(A1278,lookups!A$1:B$25,2,0),
IF(ISNA(B1278),"",
IF(OR(ISBLANK(A1278),ISNA(B1278),B1278=0),
"",
"#define "&amp;
VLOOKUP(A1278,SOURCE!B:S,15,0)&amp;IF(lookups!$N$2-LEN(VLOOKUP(A1278,SOURCE!B:S,15,0))&gt;=0,REPT(" ",lookups!$N$2-LEN(VLOOKUP(A1278,SOURCE!B:S,15,0))),"")&amp;
TEXT(A1278,"???0")&amp;IF(VLOOKUP(A1278,SOURCE!B:S,16,0)="","","   "&amp;VLOOKUP(A1278,SOURCE!B:S,16,0)
))))
)</f>
        <v>#define MNU_NBIN                    1248</v>
      </c>
    </row>
    <row r="1279" customFormat="false" ht="15.75" hidden="false" customHeight="false" outlineLevel="0" collapsed="false">
      <c r="A1279" s="0" t="n">
        <f aca="false">C1278</f>
        <v>1249</v>
      </c>
      <c r="B1279" s="0" t="str">
        <f aca="false">VLOOKUP(A1279,SOURCE!B:S,15,0)</f>
        <v>ITM_NBINP</v>
      </c>
      <c r="C1279" s="0" t="n">
        <f aca="false">IF(
ISNUMBER(INDEX(SOURCE!B:B,MATCH(A1279,SOURCE!B:B,0)+1)),
  VALUE(INDEX(SOURCE!B:B,MATCH(A1279,SOURCE!B:B,0)+1)),
  "")</f>
        <v>1250</v>
      </c>
      <c r="D1279" s="265" t="str">
        <f aca="false">IF(A1279&lt;&gt;INT(A1279),B1279,
IF(A1279&lt;0,VLOOKUP(A1279,lookups!A$1:B$25,2,0),
IF(ISNA(B1279),"",
IF(OR(ISBLANK(A1279),ISNA(B1279),B1279=0),
"",
"#define "&amp;
VLOOKUP(A1279,SOURCE!B:S,15,0)&amp;IF(lookups!$N$2-LEN(VLOOKUP(A1279,SOURCE!B:S,15,0))&gt;=0,REPT(" ",lookups!$N$2-LEN(VLOOKUP(A1279,SOURCE!B:S,15,0))),"")&amp;
TEXT(A1279,"???0")&amp;IF(VLOOKUP(A1279,SOURCE!B:S,16,0)="","","   "&amp;VLOOKUP(A1279,SOURCE!B:S,16,0)
))))
)</f>
        <v>#define ITM_NBINP                   1249</v>
      </c>
    </row>
    <row r="1280" customFormat="false" ht="15.75" hidden="false" customHeight="false" outlineLevel="0" collapsed="false">
      <c r="A1280" s="0" t="n">
        <f aca="false">C1279</f>
        <v>1250</v>
      </c>
      <c r="B1280" s="0" t="str">
        <f aca="false">VLOOKUP(A1280,SOURCE!B:S,15,0)</f>
        <v>ITM_NBIN</v>
      </c>
      <c r="C1280" s="0" t="n">
        <f aca="false">IF(
ISNUMBER(INDEX(SOURCE!B:B,MATCH(A1280,SOURCE!B:B,0)+1)),
  VALUE(INDEX(SOURCE!B:B,MATCH(A1280,SOURCE!B:B,0)+1)),
  "")</f>
        <v>1251</v>
      </c>
      <c r="D1280" s="265" t="str">
        <f aca="false">IF(A1280&lt;&gt;INT(A1280),B1280,
IF(A1280&lt;0,VLOOKUP(A1280,lookups!A$1:B$25,2,0),
IF(ISNA(B1280),"",
IF(OR(ISBLANK(A1280),ISNA(B1280),B1280=0),
"",
"#define "&amp;
VLOOKUP(A1280,SOURCE!B:S,15,0)&amp;IF(lookups!$N$2-LEN(VLOOKUP(A1280,SOURCE!B:S,15,0))&gt;=0,REPT(" ",lookups!$N$2-LEN(VLOOKUP(A1280,SOURCE!B:S,15,0))),"")&amp;
TEXT(A1280,"???0")&amp;IF(VLOOKUP(A1280,SOURCE!B:S,16,0)="","","   "&amp;VLOOKUP(A1280,SOURCE!B:S,16,0)
))))
)</f>
        <v>#define ITM_NBIN                    1250</v>
      </c>
    </row>
    <row r="1281" customFormat="false" ht="15.75" hidden="false" customHeight="false" outlineLevel="0" collapsed="false">
      <c r="A1281" s="0" t="n">
        <f aca="false">C1280</f>
        <v>1251</v>
      </c>
      <c r="B1281" s="0" t="str">
        <f aca="false">VLOOKUP(A1281,SOURCE!B:S,15,0)</f>
        <v>ITM_NBINU</v>
      </c>
      <c r="C1281" s="0" t="n">
        <f aca="false">IF(
ISNUMBER(INDEX(SOURCE!B:B,MATCH(A1281,SOURCE!B:B,0)+1)),
  VALUE(INDEX(SOURCE!B:B,MATCH(A1281,SOURCE!B:B,0)+1)),
  "")</f>
        <v>1252</v>
      </c>
      <c r="D1281" s="265" t="str">
        <f aca="false">IF(A1281&lt;&gt;INT(A1281),B1281,
IF(A1281&lt;0,VLOOKUP(A1281,lookups!A$1:B$25,2,0),
IF(ISNA(B1281),"",
IF(OR(ISBLANK(A1281),ISNA(B1281),B1281=0),
"",
"#define "&amp;
VLOOKUP(A1281,SOURCE!B:S,15,0)&amp;IF(lookups!$N$2-LEN(VLOOKUP(A1281,SOURCE!B:S,15,0))&gt;=0,REPT(" ",lookups!$N$2-LEN(VLOOKUP(A1281,SOURCE!B:S,15,0))),"")&amp;
TEXT(A1281,"???0")&amp;IF(VLOOKUP(A1281,SOURCE!B:S,16,0)="","","   "&amp;VLOOKUP(A1281,SOURCE!B:S,16,0)
))))
)</f>
        <v>#define ITM_NBINU                   1251</v>
      </c>
    </row>
    <row r="1282" customFormat="false" ht="15.75" hidden="false" customHeight="false" outlineLevel="0" collapsed="false">
      <c r="A1282" s="0" t="n">
        <f aca="false">C1281</f>
        <v>1252</v>
      </c>
      <c r="B1282" s="0" t="str">
        <f aca="false">VLOOKUP(A1282,SOURCE!B:S,15,0)</f>
        <v>ITM_NBINM1</v>
      </c>
      <c r="C1282" s="0" t="n">
        <f aca="false">IF(
ISNUMBER(INDEX(SOURCE!B:B,MATCH(A1282,SOURCE!B:B,0)+1)),
  VALUE(INDEX(SOURCE!B:B,MATCH(A1282,SOURCE!B:B,0)+1)),
  "")</f>
        <v>1253</v>
      </c>
      <c r="D1282" s="265" t="str">
        <f aca="false">IF(A1282&lt;&gt;INT(A1282),B1282,
IF(A1282&lt;0,VLOOKUP(A1282,lookups!A$1:B$25,2,0),
IF(ISNA(B1282),"",
IF(OR(ISBLANK(A1282),ISNA(B1282),B1282=0),
"",
"#define "&amp;
VLOOKUP(A1282,SOURCE!B:S,15,0)&amp;IF(lookups!$N$2-LEN(VLOOKUP(A1282,SOURCE!B:S,15,0))&gt;=0,REPT(" ",lookups!$N$2-LEN(VLOOKUP(A1282,SOURCE!B:S,15,0))),"")&amp;
TEXT(A1282,"???0")&amp;IF(VLOOKUP(A1282,SOURCE!B:S,16,0)="","","   "&amp;VLOOKUP(A1282,SOURCE!B:S,16,0)
))))
)</f>
        <v>#define ITM_NBINM1                  1252</v>
      </c>
    </row>
    <row r="1283" customFormat="false" ht="15.75" hidden="false" customHeight="false" outlineLevel="0" collapsed="false">
      <c r="A1283" s="0" t="n">
        <f aca="false">C1282</f>
        <v>1253</v>
      </c>
      <c r="B1283" s="0" t="str">
        <f aca="false">VLOOKUP(A1283,SOURCE!B:S,15,0)</f>
        <v>MNU_NORML</v>
      </c>
      <c r="C1283" s="0" t="n">
        <f aca="false">IF(
ISNUMBER(INDEX(SOURCE!B:B,MATCH(A1283,SOURCE!B:B,0)+1)),
  VALUE(INDEX(SOURCE!B:B,MATCH(A1283,SOURCE!B:B,0)+1)),
  "")</f>
        <v>1254</v>
      </c>
      <c r="D1283" s="265" t="str">
        <f aca="false">IF(A1283&lt;&gt;INT(A1283),B1283,
IF(A1283&lt;0,VLOOKUP(A1283,lookups!A$1:B$25,2,0),
IF(ISNA(B1283),"",
IF(OR(ISBLANK(A1283),ISNA(B1283),B1283=0),
"",
"#define "&amp;
VLOOKUP(A1283,SOURCE!B:S,15,0)&amp;IF(lookups!$N$2-LEN(VLOOKUP(A1283,SOURCE!B:S,15,0))&gt;=0,REPT(" ",lookups!$N$2-LEN(VLOOKUP(A1283,SOURCE!B:S,15,0))),"")&amp;
TEXT(A1283,"???0")&amp;IF(VLOOKUP(A1283,SOURCE!B:S,16,0)="","","   "&amp;VLOOKUP(A1283,SOURCE!B:S,16,0)
))))
)</f>
        <v>#define MNU_NORML                   1253</v>
      </c>
    </row>
    <row r="1284" customFormat="false" ht="15.75" hidden="false" customHeight="false" outlineLevel="0" collapsed="false">
      <c r="A1284" s="0" t="n">
        <f aca="false">C1283</f>
        <v>1254</v>
      </c>
      <c r="B1284" s="0" t="str">
        <f aca="false">VLOOKUP(A1284,SOURCE!B:S,15,0)</f>
        <v>ITM_NORMLP</v>
      </c>
      <c r="C1284" s="0" t="n">
        <f aca="false">IF(
ISNUMBER(INDEX(SOURCE!B:B,MATCH(A1284,SOURCE!B:B,0)+1)),
  VALUE(INDEX(SOURCE!B:B,MATCH(A1284,SOURCE!B:B,0)+1)),
  "")</f>
        <v>1255</v>
      </c>
      <c r="D1284" s="265" t="str">
        <f aca="false">IF(A1284&lt;&gt;INT(A1284),B1284,
IF(A1284&lt;0,VLOOKUP(A1284,lookups!A$1:B$25,2,0),
IF(ISNA(B1284),"",
IF(OR(ISBLANK(A1284),ISNA(B1284),B1284=0),
"",
"#define "&amp;
VLOOKUP(A1284,SOURCE!B:S,15,0)&amp;IF(lookups!$N$2-LEN(VLOOKUP(A1284,SOURCE!B:S,15,0))&gt;=0,REPT(" ",lookups!$N$2-LEN(VLOOKUP(A1284,SOURCE!B:S,15,0))),"")&amp;
TEXT(A1284,"???0")&amp;IF(VLOOKUP(A1284,SOURCE!B:S,16,0)="","","   "&amp;VLOOKUP(A1284,SOURCE!B:S,16,0)
))))
)</f>
        <v>#define ITM_NORMLP                  1254</v>
      </c>
    </row>
    <row r="1285" customFormat="false" ht="15.75" hidden="false" customHeight="false" outlineLevel="0" collapsed="false">
      <c r="A1285" s="0" t="n">
        <f aca="false">C1284</f>
        <v>1255</v>
      </c>
      <c r="B1285" s="0" t="str">
        <f aca="false">VLOOKUP(A1285,SOURCE!B:S,15,0)</f>
        <v>ITM_NORML</v>
      </c>
      <c r="C1285" s="0" t="n">
        <f aca="false">IF(
ISNUMBER(INDEX(SOURCE!B:B,MATCH(A1285,SOURCE!B:B,0)+1)),
  VALUE(INDEX(SOURCE!B:B,MATCH(A1285,SOURCE!B:B,0)+1)),
  "")</f>
        <v>1256</v>
      </c>
      <c r="D1285" s="265" t="str">
        <f aca="false">IF(A1285&lt;&gt;INT(A1285),B1285,
IF(A1285&lt;0,VLOOKUP(A1285,lookups!A$1:B$25,2,0),
IF(ISNA(B1285),"",
IF(OR(ISBLANK(A1285),ISNA(B1285),B1285=0),
"",
"#define "&amp;
VLOOKUP(A1285,SOURCE!B:S,15,0)&amp;IF(lookups!$N$2-LEN(VLOOKUP(A1285,SOURCE!B:S,15,0))&gt;=0,REPT(" ",lookups!$N$2-LEN(VLOOKUP(A1285,SOURCE!B:S,15,0))),"")&amp;
TEXT(A1285,"???0")&amp;IF(VLOOKUP(A1285,SOURCE!B:S,16,0)="","","   "&amp;VLOOKUP(A1285,SOURCE!B:S,16,0)
))))
)</f>
        <v>#define ITM_NORML                   1255</v>
      </c>
    </row>
    <row r="1286" customFormat="false" ht="15.75" hidden="false" customHeight="false" outlineLevel="0" collapsed="false">
      <c r="A1286" s="0" t="n">
        <f aca="false">C1285</f>
        <v>1256</v>
      </c>
      <c r="B1286" s="0" t="str">
        <f aca="false">VLOOKUP(A1286,SOURCE!B:S,15,0)</f>
        <v>ITM_NORMLU</v>
      </c>
      <c r="C1286" s="0" t="n">
        <f aca="false">IF(
ISNUMBER(INDEX(SOURCE!B:B,MATCH(A1286,SOURCE!B:B,0)+1)),
  VALUE(INDEX(SOURCE!B:B,MATCH(A1286,SOURCE!B:B,0)+1)),
  "")</f>
        <v>1257</v>
      </c>
      <c r="D1286" s="265" t="str">
        <f aca="false">IF(A1286&lt;&gt;INT(A1286),B1286,
IF(A1286&lt;0,VLOOKUP(A1286,lookups!A$1:B$25,2,0),
IF(ISNA(B1286),"",
IF(OR(ISBLANK(A1286),ISNA(B1286),B1286=0),
"",
"#define "&amp;
VLOOKUP(A1286,SOURCE!B:S,15,0)&amp;IF(lookups!$N$2-LEN(VLOOKUP(A1286,SOURCE!B:S,15,0))&gt;=0,REPT(" ",lookups!$N$2-LEN(VLOOKUP(A1286,SOURCE!B:S,15,0))),"")&amp;
TEXT(A1286,"???0")&amp;IF(VLOOKUP(A1286,SOURCE!B:S,16,0)="","","   "&amp;VLOOKUP(A1286,SOURCE!B:S,16,0)
))))
)</f>
        <v>#define ITM_NORMLU                  1256</v>
      </c>
    </row>
    <row r="1287" customFormat="false" ht="15.75" hidden="false" customHeight="false" outlineLevel="0" collapsed="false">
      <c r="A1287" s="0" t="n">
        <f aca="false">C1286</f>
        <v>1257</v>
      </c>
      <c r="B1287" s="0" t="str">
        <f aca="false">VLOOKUP(A1287,SOURCE!B:S,15,0)</f>
        <v>ITM_NORMLM1</v>
      </c>
      <c r="C1287" s="0" t="n">
        <f aca="false">IF(
ISNUMBER(INDEX(SOURCE!B:B,MATCH(A1287,SOURCE!B:B,0)+1)),
  VALUE(INDEX(SOURCE!B:B,MATCH(A1287,SOURCE!B:B,0)+1)),
  "")</f>
        <v>1258</v>
      </c>
      <c r="D1287" s="265" t="str">
        <f aca="false">IF(A1287&lt;&gt;INT(A1287),B1287,
IF(A1287&lt;0,VLOOKUP(A1287,lookups!A$1:B$25,2,0),
IF(ISNA(B1287),"",
IF(OR(ISBLANK(A1287),ISNA(B1287),B1287=0),
"",
"#define "&amp;
VLOOKUP(A1287,SOURCE!B:S,15,0)&amp;IF(lookups!$N$2-LEN(VLOOKUP(A1287,SOURCE!B:S,15,0))&gt;=0,REPT(" ",lookups!$N$2-LEN(VLOOKUP(A1287,SOURCE!B:S,15,0))),"")&amp;
TEXT(A1287,"???0")&amp;IF(VLOOKUP(A1287,SOURCE!B:S,16,0)="","","   "&amp;VLOOKUP(A1287,SOURCE!B:S,16,0)
))))
)</f>
        <v>#define ITM_NORMLM1                 1257</v>
      </c>
    </row>
    <row r="1288" customFormat="false" ht="15.75" hidden="false" customHeight="false" outlineLevel="0" collapsed="false">
      <c r="A1288" s="0" t="n">
        <f aca="false">C1287</f>
        <v>1258</v>
      </c>
      <c r="B1288" s="0" t="str">
        <f aca="false">VLOOKUP(A1288,SOURCE!B:S,15,0)</f>
        <v>MNU_POISS</v>
      </c>
      <c r="C1288" s="0" t="n">
        <f aca="false">IF(
ISNUMBER(INDEX(SOURCE!B:B,MATCH(A1288,SOURCE!B:B,0)+1)),
  VALUE(INDEX(SOURCE!B:B,MATCH(A1288,SOURCE!B:B,0)+1)),
  "")</f>
        <v>1259</v>
      </c>
      <c r="D1288" s="265" t="str">
        <f aca="false">IF(A1288&lt;&gt;INT(A1288),B1288,
IF(A1288&lt;0,VLOOKUP(A1288,lookups!A$1:B$25,2,0),
IF(ISNA(B1288),"",
IF(OR(ISBLANK(A1288),ISNA(B1288),B1288=0),
"",
"#define "&amp;
VLOOKUP(A1288,SOURCE!B:S,15,0)&amp;IF(lookups!$N$2-LEN(VLOOKUP(A1288,SOURCE!B:S,15,0))&gt;=0,REPT(" ",lookups!$N$2-LEN(VLOOKUP(A1288,SOURCE!B:S,15,0))),"")&amp;
TEXT(A1288,"???0")&amp;IF(VLOOKUP(A1288,SOURCE!B:S,16,0)="","","   "&amp;VLOOKUP(A1288,SOURCE!B:S,16,0)
))))
)</f>
        <v>#define MNU_POISS                   1258</v>
      </c>
    </row>
    <row r="1289" customFormat="false" ht="15.75" hidden="false" customHeight="false" outlineLevel="0" collapsed="false">
      <c r="A1289" s="0" t="n">
        <f aca="false">C1288</f>
        <v>1259</v>
      </c>
      <c r="B1289" s="0" t="str">
        <f aca="false">VLOOKUP(A1289,SOURCE!B:S,15,0)</f>
        <v>ITM_POISSP</v>
      </c>
      <c r="C1289" s="0" t="n">
        <f aca="false">IF(
ISNUMBER(INDEX(SOURCE!B:B,MATCH(A1289,SOURCE!B:B,0)+1)),
  VALUE(INDEX(SOURCE!B:B,MATCH(A1289,SOURCE!B:B,0)+1)),
  "")</f>
        <v>1260</v>
      </c>
      <c r="D1289" s="265" t="str">
        <f aca="false">IF(A1289&lt;&gt;INT(A1289),B1289,
IF(A1289&lt;0,VLOOKUP(A1289,lookups!A$1:B$25,2,0),
IF(ISNA(B1289),"",
IF(OR(ISBLANK(A1289),ISNA(B1289),B1289=0),
"",
"#define "&amp;
VLOOKUP(A1289,SOURCE!B:S,15,0)&amp;IF(lookups!$N$2-LEN(VLOOKUP(A1289,SOURCE!B:S,15,0))&gt;=0,REPT(" ",lookups!$N$2-LEN(VLOOKUP(A1289,SOURCE!B:S,15,0))),"")&amp;
TEXT(A1289,"???0")&amp;IF(VLOOKUP(A1289,SOURCE!B:S,16,0)="","","   "&amp;VLOOKUP(A1289,SOURCE!B:S,16,0)
))))
)</f>
        <v>#define ITM_POISSP                  1259</v>
      </c>
    </row>
    <row r="1290" customFormat="false" ht="15.75" hidden="false" customHeight="false" outlineLevel="0" collapsed="false">
      <c r="A1290" s="0" t="n">
        <f aca="false">C1289</f>
        <v>1260</v>
      </c>
      <c r="B1290" s="0" t="str">
        <f aca="false">VLOOKUP(A1290,SOURCE!B:S,15,0)</f>
        <v>ITM_POISS</v>
      </c>
      <c r="C1290" s="0" t="n">
        <f aca="false">IF(
ISNUMBER(INDEX(SOURCE!B:B,MATCH(A1290,SOURCE!B:B,0)+1)),
  VALUE(INDEX(SOURCE!B:B,MATCH(A1290,SOURCE!B:B,0)+1)),
  "")</f>
        <v>1261</v>
      </c>
      <c r="D1290" s="265" t="str">
        <f aca="false">IF(A1290&lt;&gt;INT(A1290),B1290,
IF(A1290&lt;0,VLOOKUP(A1290,lookups!A$1:B$25,2,0),
IF(ISNA(B1290),"",
IF(OR(ISBLANK(A1290),ISNA(B1290),B1290=0),
"",
"#define "&amp;
VLOOKUP(A1290,SOURCE!B:S,15,0)&amp;IF(lookups!$N$2-LEN(VLOOKUP(A1290,SOURCE!B:S,15,0))&gt;=0,REPT(" ",lookups!$N$2-LEN(VLOOKUP(A1290,SOURCE!B:S,15,0))),"")&amp;
TEXT(A1290,"???0")&amp;IF(VLOOKUP(A1290,SOURCE!B:S,16,0)="","","   "&amp;VLOOKUP(A1290,SOURCE!B:S,16,0)
))))
)</f>
        <v>#define ITM_POISS                   1260</v>
      </c>
    </row>
    <row r="1291" customFormat="false" ht="15.75" hidden="false" customHeight="false" outlineLevel="0" collapsed="false">
      <c r="A1291" s="0" t="n">
        <f aca="false">C1290</f>
        <v>1261</v>
      </c>
      <c r="B1291" s="0" t="str">
        <f aca="false">VLOOKUP(A1291,SOURCE!B:S,15,0)</f>
        <v>ITM_POISSU</v>
      </c>
      <c r="C1291" s="0" t="n">
        <f aca="false">IF(
ISNUMBER(INDEX(SOURCE!B:B,MATCH(A1291,SOURCE!B:B,0)+1)),
  VALUE(INDEX(SOURCE!B:B,MATCH(A1291,SOURCE!B:B,0)+1)),
  "")</f>
        <v>1262</v>
      </c>
      <c r="D1291" s="265" t="str">
        <f aca="false">IF(A1291&lt;&gt;INT(A1291),B1291,
IF(A1291&lt;0,VLOOKUP(A1291,lookups!A$1:B$25,2,0),
IF(ISNA(B1291),"",
IF(OR(ISBLANK(A1291),ISNA(B1291),B1291=0),
"",
"#define "&amp;
VLOOKUP(A1291,SOURCE!B:S,15,0)&amp;IF(lookups!$N$2-LEN(VLOOKUP(A1291,SOURCE!B:S,15,0))&gt;=0,REPT(" ",lookups!$N$2-LEN(VLOOKUP(A1291,SOURCE!B:S,15,0))),"")&amp;
TEXT(A1291,"???0")&amp;IF(VLOOKUP(A1291,SOURCE!B:S,16,0)="","","   "&amp;VLOOKUP(A1291,SOURCE!B:S,16,0)
))))
)</f>
        <v>#define ITM_POISSU                  1261</v>
      </c>
    </row>
    <row r="1292" customFormat="false" ht="15.75" hidden="false" customHeight="false" outlineLevel="0" collapsed="false">
      <c r="A1292" s="0" t="n">
        <f aca="false">C1291</f>
        <v>1262</v>
      </c>
      <c r="B1292" s="0" t="str">
        <f aca="false">VLOOKUP(A1292,SOURCE!B:S,15,0)</f>
        <v>ITM_POISSM1</v>
      </c>
      <c r="C1292" s="0" t="n">
        <f aca="false">IF(
ISNUMBER(INDEX(SOURCE!B:B,MATCH(A1292,SOURCE!B:B,0)+1)),
  VALUE(INDEX(SOURCE!B:B,MATCH(A1292,SOURCE!B:B,0)+1)),
  "")</f>
        <v>1263</v>
      </c>
      <c r="D1292" s="265" t="str">
        <f aca="false">IF(A1292&lt;&gt;INT(A1292),B1292,
IF(A1292&lt;0,VLOOKUP(A1292,lookups!A$1:B$25,2,0),
IF(ISNA(B1292),"",
IF(OR(ISBLANK(A1292),ISNA(B1292),B1292=0),
"",
"#define "&amp;
VLOOKUP(A1292,SOURCE!B:S,15,0)&amp;IF(lookups!$N$2-LEN(VLOOKUP(A1292,SOURCE!B:S,15,0))&gt;=0,REPT(" ",lookups!$N$2-LEN(VLOOKUP(A1292,SOURCE!B:S,15,0))),"")&amp;
TEXT(A1292,"???0")&amp;IF(VLOOKUP(A1292,SOURCE!B:S,16,0)="","","   "&amp;VLOOKUP(A1292,SOURCE!B:S,16,0)
))))
)</f>
        <v>#define ITM_POISSM1                 1262</v>
      </c>
    </row>
    <row r="1293" customFormat="false" ht="15.75" hidden="false" customHeight="false" outlineLevel="0" collapsed="false">
      <c r="A1293" s="0" t="n">
        <f aca="false">C1292</f>
        <v>1263</v>
      </c>
      <c r="B1293" s="0" t="str">
        <f aca="false">VLOOKUP(A1293,SOURCE!B:S,15,0)</f>
        <v>MNU_T</v>
      </c>
      <c r="C1293" s="0" t="n">
        <f aca="false">IF(
ISNUMBER(INDEX(SOURCE!B:B,MATCH(A1293,SOURCE!B:B,0)+1)),
  VALUE(INDEX(SOURCE!B:B,MATCH(A1293,SOURCE!B:B,0)+1)),
  "")</f>
        <v>1264</v>
      </c>
      <c r="D1293" s="265" t="str">
        <f aca="false">IF(A1293&lt;&gt;INT(A1293),B1293,
IF(A1293&lt;0,VLOOKUP(A1293,lookups!A$1:B$25,2,0),
IF(ISNA(B1293),"",
IF(OR(ISBLANK(A1293),ISNA(B1293),B1293=0),
"",
"#define "&amp;
VLOOKUP(A1293,SOURCE!B:S,15,0)&amp;IF(lookups!$N$2-LEN(VLOOKUP(A1293,SOURCE!B:S,15,0))&gt;=0,REPT(" ",lookups!$N$2-LEN(VLOOKUP(A1293,SOURCE!B:S,15,0))),"")&amp;
TEXT(A1293,"???0")&amp;IF(VLOOKUP(A1293,SOURCE!B:S,16,0)="","","   "&amp;VLOOKUP(A1293,SOURCE!B:S,16,0)
))))
)</f>
        <v>#define MNU_T                       1263</v>
      </c>
    </row>
    <row r="1294" customFormat="false" ht="15.75" hidden="false" customHeight="false" outlineLevel="0" collapsed="false">
      <c r="A1294" s="0" t="n">
        <f aca="false">C1293</f>
        <v>1264</v>
      </c>
      <c r="B1294" s="0" t="str">
        <f aca="false">VLOOKUP(A1294,SOURCE!B:S,15,0)</f>
        <v>ITM_TPX</v>
      </c>
      <c r="C1294" s="0" t="n">
        <f aca="false">IF(
ISNUMBER(INDEX(SOURCE!B:B,MATCH(A1294,SOURCE!B:B,0)+1)),
  VALUE(INDEX(SOURCE!B:B,MATCH(A1294,SOURCE!B:B,0)+1)),
  "")</f>
        <v>1265</v>
      </c>
      <c r="D1294" s="265" t="str">
        <f aca="false">IF(A1294&lt;&gt;INT(A1294),B1294,
IF(A1294&lt;0,VLOOKUP(A1294,lookups!A$1:B$25,2,0),
IF(ISNA(B1294),"",
IF(OR(ISBLANK(A1294),ISNA(B1294),B1294=0),
"",
"#define "&amp;
VLOOKUP(A1294,SOURCE!B:S,15,0)&amp;IF(lookups!$N$2-LEN(VLOOKUP(A1294,SOURCE!B:S,15,0))&gt;=0,REPT(" ",lookups!$N$2-LEN(VLOOKUP(A1294,SOURCE!B:S,15,0))),"")&amp;
TEXT(A1294,"???0")&amp;IF(VLOOKUP(A1294,SOURCE!B:S,16,0)="","","   "&amp;VLOOKUP(A1294,SOURCE!B:S,16,0)
))))
)</f>
        <v>#define ITM_TPX                     1264</v>
      </c>
    </row>
    <row r="1295" customFormat="false" ht="15.75" hidden="false" customHeight="false" outlineLevel="0" collapsed="false">
      <c r="A1295" s="0" t="n">
        <f aca="false">C1294</f>
        <v>1265</v>
      </c>
      <c r="B1295" s="0" t="str">
        <f aca="false">VLOOKUP(A1295,SOURCE!B:S,15,0)</f>
        <v>ITM_TX</v>
      </c>
      <c r="C1295" s="0" t="n">
        <f aca="false">IF(
ISNUMBER(INDEX(SOURCE!B:B,MATCH(A1295,SOURCE!B:B,0)+1)),
  VALUE(INDEX(SOURCE!B:B,MATCH(A1295,SOURCE!B:B,0)+1)),
  "")</f>
        <v>1266</v>
      </c>
      <c r="D1295" s="265" t="str">
        <f aca="false">IF(A1295&lt;&gt;INT(A1295),B1295,
IF(A1295&lt;0,VLOOKUP(A1295,lookups!A$1:B$25,2,0),
IF(ISNA(B1295),"",
IF(OR(ISBLANK(A1295),ISNA(B1295),B1295=0),
"",
"#define "&amp;
VLOOKUP(A1295,SOURCE!B:S,15,0)&amp;IF(lookups!$N$2-LEN(VLOOKUP(A1295,SOURCE!B:S,15,0))&gt;=0,REPT(" ",lookups!$N$2-LEN(VLOOKUP(A1295,SOURCE!B:S,15,0))),"")&amp;
TEXT(A1295,"???0")&amp;IF(VLOOKUP(A1295,SOURCE!B:S,16,0)="","","   "&amp;VLOOKUP(A1295,SOURCE!B:S,16,0)
))))
)</f>
        <v>#define ITM_TX                      1265</v>
      </c>
    </row>
    <row r="1296" customFormat="false" ht="15.75" hidden="false" customHeight="false" outlineLevel="0" collapsed="false">
      <c r="A1296" s="0" t="n">
        <f aca="false">C1295</f>
        <v>1266</v>
      </c>
      <c r="B1296" s="0" t="str">
        <f aca="false">VLOOKUP(A1296,SOURCE!B:S,15,0)</f>
        <v>ITM_TUX</v>
      </c>
      <c r="C1296" s="0" t="n">
        <f aca="false">IF(
ISNUMBER(INDEX(SOURCE!B:B,MATCH(A1296,SOURCE!B:B,0)+1)),
  VALUE(INDEX(SOURCE!B:B,MATCH(A1296,SOURCE!B:B,0)+1)),
  "")</f>
        <v>1267</v>
      </c>
      <c r="D1296" s="265" t="str">
        <f aca="false">IF(A1296&lt;&gt;INT(A1296),B1296,
IF(A1296&lt;0,VLOOKUP(A1296,lookups!A$1:B$25,2,0),
IF(ISNA(B1296),"",
IF(OR(ISBLANK(A1296),ISNA(B1296),B1296=0),
"",
"#define "&amp;
VLOOKUP(A1296,SOURCE!B:S,15,0)&amp;IF(lookups!$N$2-LEN(VLOOKUP(A1296,SOURCE!B:S,15,0))&gt;=0,REPT(" ",lookups!$N$2-LEN(VLOOKUP(A1296,SOURCE!B:S,15,0))),"")&amp;
TEXT(A1296,"???0")&amp;IF(VLOOKUP(A1296,SOURCE!B:S,16,0)="","","   "&amp;VLOOKUP(A1296,SOURCE!B:S,16,0)
))))
)</f>
        <v>#define ITM_TUX                     1266</v>
      </c>
    </row>
    <row r="1297" customFormat="false" ht="15.75" hidden="false" customHeight="false" outlineLevel="0" collapsed="false">
      <c r="A1297" s="0" t="n">
        <f aca="false">C1296</f>
        <v>1267</v>
      </c>
      <c r="B1297" s="0" t="str">
        <f aca="false">VLOOKUP(A1297,SOURCE!B:S,15,0)</f>
        <v>ITM_TM1P</v>
      </c>
      <c r="C1297" s="0" t="n">
        <f aca="false">IF(
ISNUMBER(INDEX(SOURCE!B:B,MATCH(A1297,SOURCE!B:B,0)+1)),
  VALUE(INDEX(SOURCE!B:B,MATCH(A1297,SOURCE!B:B,0)+1)),
  "")</f>
        <v>1268</v>
      </c>
      <c r="D1297" s="265" t="str">
        <f aca="false">IF(A1297&lt;&gt;INT(A1297),B1297,
IF(A1297&lt;0,VLOOKUP(A1297,lookups!A$1:B$25,2,0),
IF(ISNA(B1297),"",
IF(OR(ISBLANK(A1297),ISNA(B1297),B1297=0),
"",
"#define "&amp;
VLOOKUP(A1297,SOURCE!B:S,15,0)&amp;IF(lookups!$N$2-LEN(VLOOKUP(A1297,SOURCE!B:S,15,0))&gt;=0,REPT(" ",lookups!$N$2-LEN(VLOOKUP(A1297,SOURCE!B:S,15,0))),"")&amp;
TEXT(A1297,"???0")&amp;IF(VLOOKUP(A1297,SOURCE!B:S,16,0)="","","   "&amp;VLOOKUP(A1297,SOURCE!B:S,16,0)
))))
)</f>
        <v>#define ITM_TM1P                    1267</v>
      </c>
    </row>
    <row r="1298" customFormat="false" ht="15.75" hidden="false" customHeight="false" outlineLevel="0" collapsed="false">
      <c r="A1298" s="0" t="n">
        <f aca="false">C1297</f>
        <v>1268</v>
      </c>
      <c r="B1298" s="0" t="str">
        <f aca="false">VLOOKUP(A1298,SOURCE!B:S,15,0)</f>
        <v>MNU_WEIBL</v>
      </c>
      <c r="C1298" s="0" t="n">
        <f aca="false">IF(
ISNUMBER(INDEX(SOURCE!B:B,MATCH(A1298,SOURCE!B:B,0)+1)),
  VALUE(INDEX(SOURCE!B:B,MATCH(A1298,SOURCE!B:B,0)+1)),
  "")</f>
        <v>1269</v>
      </c>
      <c r="D1298" s="265" t="str">
        <f aca="false">IF(A1298&lt;&gt;INT(A1298),B1298,
IF(A1298&lt;0,VLOOKUP(A1298,lookups!A$1:B$25,2,0),
IF(ISNA(B1298),"",
IF(OR(ISBLANK(A1298),ISNA(B1298),B1298=0),
"",
"#define "&amp;
VLOOKUP(A1298,SOURCE!B:S,15,0)&amp;IF(lookups!$N$2-LEN(VLOOKUP(A1298,SOURCE!B:S,15,0))&gt;=0,REPT(" ",lookups!$N$2-LEN(VLOOKUP(A1298,SOURCE!B:S,15,0))),"")&amp;
TEXT(A1298,"???0")&amp;IF(VLOOKUP(A1298,SOURCE!B:S,16,0)="","","   "&amp;VLOOKUP(A1298,SOURCE!B:S,16,0)
))))
)</f>
        <v>#define MNU_WEIBL                   1268</v>
      </c>
    </row>
    <row r="1299" customFormat="false" ht="15.75" hidden="false" customHeight="false" outlineLevel="0" collapsed="false">
      <c r="A1299" s="0" t="n">
        <f aca="false">C1298</f>
        <v>1269</v>
      </c>
      <c r="B1299" s="0" t="str">
        <f aca="false">VLOOKUP(A1299,SOURCE!B:S,15,0)</f>
        <v>ITM_WEIBLP</v>
      </c>
      <c r="C1299" s="0" t="n">
        <f aca="false">IF(
ISNUMBER(INDEX(SOURCE!B:B,MATCH(A1299,SOURCE!B:B,0)+1)),
  VALUE(INDEX(SOURCE!B:B,MATCH(A1299,SOURCE!B:B,0)+1)),
  "")</f>
        <v>1270</v>
      </c>
      <c r="D1299" s="265" t="str">
        <f aca="false">IF(A1299&lt;&gt;INT(A1299),B1299,
IF(A1299&lt;0,VLOOKUP(A1299,lookups!A$1:B$25,2,0),
IF(ISNA(B1299),"",
IF(OR(ISBLANK(A1299),ISNA(B1299),B1299=0),
"",
"#define "&amp;
VLOOKUP(A1299,SOURCE!B:S,15,0)&amp;IF(lookups!$N$2-LEN(VLOOKUP(A1299,SOURCE!B:S,15,0))&gt;=0,REPT(" ",lookups!$N$2-LEN(VLOOKUP(A1299,SOURCE!B:S,15,0))),"")&amp;
TEXT(A1299,"???0")&amp;IF(VLOOKUP(A1299,SOURCE!B:S,16,0)="","","   "&amp;VLOOKUP(A1299,SOURCE!B:S,16,0)
))))
)</f>
        <v>#define ITM_WEIBLP                  1269</v>
      </c>
    </row>
    <row r="1300" customFormat="false" ht="15.75" hidden="false" customHeight="false" outlineLevel="0" collapsed="false">
      <c r="A1300" s="0" t="n">
        <f aca="false">C1299</f>
        <v>1270</v>
      </c>
      <c r="B1300" s="0" t="str">
        <f aca="false">VLOOKUP(A1300,SOURCE!B:S,15,0)</f>
        <v>ITM_WEIBL</v>
      </c>
      <c r="C1300" s="0" t="n">
        <f aca="false">IF(
ISNUMBER(INDEX(SOURCE!B:B,MATCH(A1300,SOURCE!B:B,0)+1)),
  VALUE(INDEX(SOURCE!B:B,MATCH(A1300,SOURCE!B:B,0)+1)),
  "")</f>
        <v>1271</v>
      </c>
      <c r="D1300" s="265" t="str">
        <f aca="false">IF(A1300&lt;&gt;INT(A1300),B1300,
IF(A1300&lt;0,VLOOKUP(A1300,lookups!A$1:B$25,2,0),
IF(ISNA(B1300),"",
IF(OR(ISBLANK(A1300),ISNA(B1300),B1300=0),
"",
"#define "&amp;
VLOOKUP(A1300,SOURCE!B:S,15,0)&amp;IF(lookups!$N$2-LEN(VLOOKUP(A1300,SOURCE!B:S,15,0))&gt;=0,REPT(" ",lookups!$N$2-LEN(VLOOKUP(A1300,SOURCE!B:S,15,0))),"")&amp;
TEXT(A1300,"???0")&amp;IF(VLOOKUP(A1300,SOURCE!B:S,16,0)="","","   "&amp;VLOOKUP(A1300,SOURCE!B:S,16,0)
))))
)</f>
        <v>#define ITM_WEIBL                   1270</v>
      </c>
    </row>
    <row r="1301" customFormat="false" ht="15.75" hidden="false" customHeight="false" outlineLevel="0" collapsed="false">
      <c r="A1301" s="0" t="n">
        <f aca="false">C1300</f>
        <v>1271</v>
      </c>
      <c r="B1301" s="0" t="str">
        <f aca="false">VLOOKUP(A1301,SOURCE!B:S,15,0)</f>
        <v>ITM_WEIBLU</v>
      </c>
      <c r="C1301" s="0" t="n">
        <f aca="false">IF(
ISNUMBER(INDEX(SOURCE!B:B,MATCH(A1301,SOURCE!B:B,0)+1)),
  VALUE(INDEX(SOURCE!B:B,MATCH(A1301,SOURCE!B:B,0)+1)),
  "")</f>
        <v>1272</v>
      </c>
      <c r="D1301" s="265" t="str">
        <f aca="false">IF(A1301&lt;&gt;INT(A1301),B1301,
IF(A1301&lt;0,VLOOKUP(A1301,lookups!A$1:B$25,2,0),
IF(ISNA(B1301),"",
IF(OR(ISBLANK(A1301),ISNA(B1301),B1301=0),
"",
"#define "&amp;
VLOOKUP(A1301,SOURCE!B:S,15,0)&amp;IF(lookups!$N$2-LEN(VLOOKUP(A1301,SOURCE!B:S,15,0))&gt;=0,REPT(" ",lookups!$N$2-LEN(VLOOKUP(A1301,SOURCE!B:S,15,0))),"")&amp;
TEXT(A1301,"???0")&amp;IF(VLOOKUP(A1301,SOURCE!B:S,16,0)="","","   "&amp;VLOOKUP(A1301,SOURCE!B:S,16,0)
))))
)</f>
        <v>#define ITM_WEIBLU                  1271</v>
      </c>
    </row>
    <row r="1302" customFormat="false" ht="15.75" hidden="false" customHeight="false" outlineLevel="0" collapsed="false">
      <c r="A1302" s="0" t="n">
        <f aca="false">C1301</f>
        <v>1272</v>
      </c>
      <c r="B1302" s="0" t="str">
        <f aca="false">VLOOKUP(A1302,SOURCE!B:S,15,0)</f>
        <v>ITM_WEIBLM1</v>
      </c>
      <c r="C1302" s="0" t="n">
        <f aca="false">IF(
ISNUMBER(INDEX(SOURCE!B:B,MATCH(A1302,SOURCE!B:B,0)+1)),
  VALUE(INDEX(SOURCE!B:B,MATCH(A1302,SOURCE!B:B,0)+1)),
  "")</f>
        <v>1273</v>
      </c>
      <c r="D1302" s="265" t="str">
        <f aca="false">IF(A1302&lt;&gt;INT(A1302),B1302,
IF(A1302&lt;0,VLOOKUP(A1302,lookups!A$1:B$25,2,0),
IF(ISNA(B1302),"",
IF(OR(ISBLANK(A1302),ISNA(B1302),B1302=0),
"",
"#define "&amp;
VLOOKUP(A1302,SOURCE!B:S,15,0)&amp;IF(lookups!$N$2-LEN(VLOOKUP(A1302,SOURCE!B:S,15,0))&gt;=0,REPT(" ",lookups!$N$2-LEN(VLOOKUP(A1302,SOURCE!B:S,15,0))),"")&amp;
TEXT(A1302,"???0")&amp;IF(VLOOKUP(A1302,SOURCE!B:S,16,0)="","","   "&amp;VLOOKUP(A1302,SOURCE!B:S,16,0)
))))
)</f>
        <v>#define ITM_WEIBLM1                 1272</v>
      </c>
    </row>
    <row r="1303" customFormat="false" ht="15.75" hidden="false" customHeight="false" outlineLevel="0" collapsed="false">
      <c r="A1303" s="0" t="n">
        <f aca="false">C1302</f>
        <v>1273</v>
      </c>
      <c r="B1303" s="0" t="str">
        <f aca="false">VLOOKUP(A1303,SOURCE!B:S,15,0)</f>
        <v>MNU_CHI2</v>
      </c>
      <c r="C1303" s="0" t="n">
        <f aca="false">IF(
ISNUMBER(INDEX(SOURCE!B:B,MATCH(A1303,SOURCE!B:B,0)+1)),
  VALUE(INDEX(SOURCE!B:B,MATCH(A1303,SOURCE!B:B,0)+1)),
  "")</f>
        <v>1274</v>
      </c>
      <c r="D1303" s="265" t="str">
        <f aca="false">IF(A1303&lt;&gt;INT(A1303),B1303,
IF(A1303&lt;0,VLOOKUP(A1303,lookups!A$1:B$25,2,0),
IF(ISNA(B1303),"",
IF(OR(ISBLANK(A1303),ISNA(B1303),B1303=0),
"",
"#define "&amp;
VLOOKUP(A1303,SOURCE!B:S,15,0)&amp;IF(lookups!$N$2-LEN(VLOOKUP(A1303,SOURCE!B:S,15,0))&gt;=0,REPT(" ",lookups!$N$2-LEN(VLOOKUP(A1303,SOURCE!B:S,15,0))),"")&amp;
TEXT(A1303,"???0")&amp;IF(VLOOKUP(A1303,SOURCE!B:S,16,0)="","","   "&amp;VLOOKUP(A1303,SOURCE!B:S,16,0)
))))
)</f>
        <v>#define MNU_CHI2                    1273</v>
      </c>
    </row>
    <row r="1304" customFormat="false" ht="15.75" hidden="false" customHeight="false" outlineLevel="0" collapsed="false">
      <c r="A1304" s="0" t="n">
        <f aca="false">C1303</f>
        <v>1274</v>
      </c>
      <c r="B1304" s="0" t="str">
        <f aca="false">VLOOKUP(A1304,SOURCE!B:S,15,0)</f>
        <v>ITM_chi2Px</v>
      </c>
      <c r="C1304" s="0" t="n">
        <f aca="false">IF(
ISNUMBER(INDEX(SOURCE!B:B,MATCH(A1304,SOURCE!B:B,0)+1)),
  VALUE(INDEX(SOURCE!B:B,MATCH(A1304,SOURCE!B:B,0)+1)),
  "")</f>
        <v>1275</v>
      </c>
      <c r="D1304" s="265" t="str">
        <f aca="false">IF(A1304&lt;&gt;INT(A1304),B1304,
IF(A1304&lt;0,VLOOKUP(A1304,lookups!A$1:B$25,2,0),
IF(ISNA(B1304),"",
IF(OR(ISBLANK(A1304),ISNA(B1304),B1304=0),
"",
"#define "&amp;
VLOOKUP(A1304,SOURCE!B:S,15,0)&amp;IF(lookups!$N$2-LEN(VLOOKUP(A1304,SOURCE!B:S,15,0))&gt;=0,REPT(" ",lookups!$N$2-LEN(VLOOKUP(A1304,SOURCE!B:S,15,0))),"")&amp;
TEXT(A1304,"???0")&amp;IF(VLOOKUP(A1304,SOURCE!B:S,16,0)="","","   "&amp;VLOOKUP(A1304,SOURCE!B:S,16,0)
))))
)</f>
        <v>#define ITM_chi2Px                  1274</v>
      </c>
    </row>
    <row r="1305" customFormat="false" ht="15.75" hidden="false" customHeight="false" outlineLevel="0" collapsed="false">
      <c r="A1305" s="0" t="n">
        <f aca="false">C1304</f>
        <v>1275</v>
      </c>
      <c r="B1305" s="0" t="str">
        <f aca="false">VLOOKUP(A1305,SOURCE!B:S,15,0)</f>
        <v>ITM_chi2x</v>
      </c>
      <c r="C1305" s="0" t="n">
        <f aca="false">IF(
ISNUMBER(INDEX(SOURCE!B:B,MATCH(A1305,SOURCE!B:B,0)+1)),
  VALUE(INDEX(SOURCE!B:B,MATCH(A1305,SOURCE!B:B,0)+1)),
  "")</f>
        <v>1276</v>
      </c>
      <c r="D1305" s="265" t="str">
        <f aca="false">IF(A1305&lt;&gt;INT(A1305),B1305,
IF(A1305&lt;0,VLOOKUP(A1305,lookups!A$1:B$25,2,0),
IF(ISNA(B1305),"",
IF(OR(ISBLANK(A1305),ISNA(B1305),B1305=0),
"",
"#define "&amp;
VLOOKUP(A1305,SOURCE!B:S,15,0)&amp;IF(lookups!$N$2-LEN(VLOOKUP(A1305,SOURCE!B:S,15,0))&gt;=0,REPT(" ",lookups!$N$2-LEN(VLOOKUP(A1305,SOURCE!B:S,15,0))),"")&amp;
TEXT(A1305,"???0")&amp;IF(VLOOKUP(A1305,SOURCE!B:S,16,0)="","","   "&amp;VLOOKUP(A1305,SOURCE!B:S,16,0)
))))
)</f>
        <v>#define ITM_chi2x                   1275</v>
      </c>
    </row>
    <row r="1306" customFormat="false" ht="15.75" hidden="false" customHeight="false" outlineLevel="0" collapsed="false">
      <c r="A1306" s="0" t="n">
        <f aca="false">C1305</f>
        <v>1276</v>
      </c>
      <c r="B1306" s="0" t="str">
        <f aca="false">VLOOKUP(A1306,SOURCE!B:S,15,0)</f>
        <v>ITM_chi2ux</v>
      </c>
      <c r="C1306" s="0" t="n">
        <f aca="false">IF(
ISNUMBER(INDEX(SOURCE!B:B,MATCH(A1306,SOURCE!B:B,0)+1)),
  VALUE(INDEX(SOURCE!B:B,MATCH(A1306,SOURCE!B:B,0)+1)),
  "")</f>
        <v>1277</v>
      </c>
      <c r="D1306" s="265" t="str">
        <f aca="false">IF(A1306&lt;&gt;INT(A1306),B1306,
IF(A1306&lt;0,VLOOKUP(A1306,lookups!A$1:B$25,2,0),
IF(ISNA(B1306),"",
IF(OR(ISBLANK(A1306),ISNA(B1306),B1306=0),
"",
"#define "&amp;
VLOOKUP(A1306,SOURCE!B:S,15,0)&amp;IF(lookups!$N$2-LEN(VLOOKUP(A1306,SOURCE!B:S,15,0))&gt;=0,REPT(" ",lookups!$N$2-LEN(VLOOKUP(A1306,SOURCE!B:S,15,0))),"")&amp;
TEXT(A1306,"???0")&amp;IF(VLOOKUP(A1306,SOURCE!B:S,16,0)="","","   "&amp;VLOOKUP(A1306,SOURCE!B:S,16,0)
))))
)</f>
        <v>#define ITM_chi2ux                  1276</v>
      </c>
    </row>
    <row r="1307" customFormat="false" ht="15.75" hidden="false" customHeight="false" outlineLevel="0" collapsed="false">
      <c r="A1307" s="0" t="n">
        <f aca="false">C1306</f>
        <v>1277</v>
      </c>
      <c r="B1307" s="0" t="str">
        <f aca="false">VLOOKUP(A1307,SOURCE!B:S,15,0)</f>
        <v>ITM_chi2M1</v>
      </c>
      <c r="C1307" s="0" t="n">
        <f aca="false">IF(
ISNUMBER(INDEX(SOURCE!B:B,MATCH(A1307,SOURCE!B:B,0)+1)),
  VALUE(INDEX(SOURCE!B:B,MATCH(A1307,SOURCE!B:B,0)+1)),
  "")</f>
        <v>1278</v>
      </c>
      <c r="D1307" s="265" t="str">
        <f aca="false">IF(A1307&lt;&gt;INT(A1307),B1307,
IF(A1307&lt;0,VLOOKUP(A1307,lookups!A$1:B$25,2,0),
IF(ISNA(B1307),"",
IF(OR(ISBLANK(A1307),ISNA(B1307),B1307=0),
"",
"#define "&amp;
VLOOKUP(A1307,SOURCE!B:S,15,0)&amp;IF(lookups!$N$2-LEN(VLOOKUP(A1307,SOURCE!B:S,15,0))&gt;=0,REPT(" ",lookups!$N$2-LEN(VLOOKUP(A1307,SOURCE!B:S,15,0))),"")&amp;
TEXT(A1307,"???0")&amp;IF(VLOOKUP(A1307,SOURCE!B:S,16,0)="","","   "&amp;VLOOKUP(A1307,SOURCE!B:S,16,0)
))))
)</f>
        <v>#define ITM_chi2M1                  1277</v>
      </c>
    </row>
    <row r="1308" customFormat="false" ht="15.75" hidden="false" customHeight="false" outlineLevel="0" collapsed="false">
      <c r="A1308" s="0" t="n">
        <f aca="false">C1307</f>
        <v>1278</v>
      </c>
      <c r="B1308" s="0" t="str">
        <f aca="false">VLOOKUP(A1308,SOURCE!B:S,15,0)</f>
        <v>MNU_STDNORML</v>
      </c>
      <c r="C1308" s="0" t="n">
        <f aca="false">IF(
ISNUMBER(INDEX(SOURCE!B:B,MATCH(A1308,SOURCE!B:B,0)+1)),
  VALUE(INDEX(SOURCE!B:B,MATCH(A1308,SOURCE!B:B,0)+1)),
  "")</f>
        <v>1279</v>
      </c>
      <c r="D1308" s="265" t="str">
        <f aca="false">IF(A1308&lt;&gt;INT(A1308),B1308,
IF(A1308&lt;0,VLOOKUP(A1308,lookups!A$1:B$25,2,0),
IF(ISNA(B1308),"",
IF(OR(ISBLANK(A1308),ISNA(B1308),B1308=0),
"",
"#define "&amp;
VLOOKUP(A1308,SOURCE!B:S,15,0)&amp;IF(lookups!$N$2-LEN(VLOOKUP(A1308,SOURCE!B:S,15,0))&gt;=0,REPT(" ",lookups!$N$2-LEN(VLOOKUP(A1308,SOURCE!B:S,15,0))),"")&amp;
TEXT(A1308,"???0")&amp;IF(VLOOKUP(A1308,SOURCE!B:S,16,0)="","","   "&amp;VLOOKUP(A1308,SOURCE!B:S,16,0)
))))
)</f>
        <v>#define MNU_STDNORML                1278</v>
      </c>
    </row>
    <row r="1309" customFormat="false" ht="15.75" hidden="false" customHeight="false" outlineLevel="0" collapsed="false">
      <c r="A1309" s="0" t="n">
        <f aca="false">C1308</f>
        <v>1279</v>
      </c>
      <c r="B1309" s="0" t="str">
        <f aca="false">VLOOKUP(A1309,SOURCE!B:S,15,0)</f>
        <v>ITM_STDNORMLP</v>
      </c>
      <c r="C1309" s="0" t="n">
        <f aca="false">IF(
ISNUMBER(INDEX(SOURCE!B:B,MATCH(A1309,SOURCE!B:B,0)+1)),
  VALUE(INDEX(SOURCE!B:B,MATCH(A1309,SOURCE!B:B,0)+1)),
  "")</f>
        <v>1280</v>
      </c>
      <c r="D1309" s="265" t="str">
        <f aca="false">IF(A1309&lt;&gt;INT(A1309),B1309,
IF(A1309&lt;0,VLOOKUP(A1309,lookups!A$1:B$25,2,0),
IF(ISNA(B1309),"",
IF(OR(ISBLANK(A1309),ISNA(B1309),B1309=0),
"",
"#define "&amp;
VLOOKUP(A1309,SOURCE!B:S,15,0)&amp;IF(lookups!$N$2-LEN(VLOOKUP(A1309,SOURCE!B:S,15,0))&gt;=0,REPT(" ",lookups!$N$2-LEN(VLOOKUP(A1309,SOURCE!B:S,15,0))),"")&amp;
TEXT(A1309,"???0")&amp;IF(VLOOKUP(A1309,SOURCE!B:S,16,0)="","","   "&amp;VLOOKUP(A1309,SOURCE!B:S,16,0)
))))
)</f>
        <v>#define ITM_STDNORMLP               1279</v>
      </c>
    </row>
    <row r="1310" customFormat="false" ht="15.75" hidden="false" customHeight="false" outlineLevel="0" collapsed="false">
      <c r="A1310" s="0" t="n">
        <f aca="false">C1309</f>
        <v>1280</v>
      </c>
      <c r="B1310" s="0" t="str">
        <f aca="false">VLOOKUP(A1310,SOURCE!B:S,15,0)</f>
        <v>ITM_STDNORML</v>
      </c>
      <c r="C1310" s="0" t="n">
        <f aca="false">IF(
ISNUMBER(INDEX(SOURCE!B:B,MATCH(A1310,SOURCE!B:B,0)+1)),
  VALUE(INDEX(SOURCE!B:B,MATCH(A1310,SOURCE!B:B,0)+1)),
  "")</f>
        <v>1281</v>
      </c>
      <c r="D1310" s="265" t="str">
        <f aca="false">IF(A1310&lt;&gt;INT(A1310),B1310,
IF(A1310&lt;0,VLOOKUP(A1310,lookups!A$1:B$25,2,0),
IF(ISNA(B1310),"",
IF(OR(ISBLANK(A1310),ISNA(B1310),B1310=0),
"",
"#define "&amp;
VLOOKUP(A1310,SOURCE!B:S,15,0)&amp;IF(lookups!$N$2-LEN(VLOOKUP(A1310,SOURCE!B:S,15,0))&gt;=0,REPT(" ",lookups!$N$2-LEN(VLOOKUP(A1310,SOURCE!B:S,15,0))),"")&amp;
TEXT(A1310,"???0")&amp;IF(VLOOKUP(A1310,SOURCE!B:S,16,0)="","","   "&amp;VLOOKUP(A1310,SOURCE!B:S,16,0)
))))
)</f>
        <v>#define ITM_STDNORML                1280</v>
      </c>
    </row>
    <row r="1311" customFormat="false" ht="15.75" hidden="false" customHeight="false" outlineLevel="0" collapsed="false">
      <c r="A1311" s="0" t="n">
        <f aca="false">C1310</f>
        <v>1281</v>
      </c>
      <c r="B1311" s="0" t="str">
        <f aca="false">VLOOKUP(A1311,SOURCE!B:S,15,0)</f>
        <v>ITM_STDNORMLU</v>
      </c>
      <c r="C1311" s="0" t="n">
        <f aca="false">IF(
ISNUMBER(INDEX(SOURCE!B:B,MATCH(A1311,SOURCE!B:B,0)+1)),
  VALUE(INDEX(SOURCE!B:B,MATCH(A1311,SOURCE!B:B,0)+1)),
  "")</f>
        <v>1282</v>
      </c>
      <c r="D1311" s="265" t="str">
        <f aca="false">IF(A1311&lt;&gt;INT(A1311),B1311,
IF(A1311&lt;0,VLOOKUP(A1311,lookups!A$1:B$25,2,0),
IF(ISNA(B1311),"",
IF(OR(ISBLANK(A1311),ISNA(B1311),B1311=0),
"",
"#define "&amp;
VLOOKUP(A1311,SOURCE!B:S,15,0)&amp;IF(lookups!$N$2-LEN(VLOOKUP(A1311,SOURCE!B:S,15,0))&gt;=0,REPT(" ",lookups!$N$2-LEN(VLOOKUP(A1311,SOURCE!B:S,15,0))),"")&amp;
TEXT(A1311,"???0")&amp;IF(VLOOKUP(A1311,SOURCE!B:S,16,0)="","","   "&amp;VLOOKUP(A1311,SOURCE!B:S,16,0)
))))
)</f>
        <v>#define ITM_STDNORMLU               1281</v>
      </c>
    </row>
    <row r="1312" customFormat="false" ht="15.75" hidden="false" customHeight="false" outlineLevel="0" collapsed="false">
      <c r="A1312" s="0" t="n">
        <f aca="false">C1311</f>
        <v>1282</v>
      </c>
      <c r="B1312" s="0" t="str">
        <f aca="false">VLOOKUP(A1312,SOURCE!B:S,15,0)</f>
        <v>ITM_STDNORMLM1</v>
      </c>
      <c r="C1312" s="0" t="n">
        <f aca="false">IF(
ISNUMBER(INDEX(SOURCE!B:B,MATCH(A1312,SOURCE!B:B,0)+1)),
  VALUE(INDEX(SOURCE!B:B,MATCH(A1312,SOURCE!B:B,0)+1)),
  "")</f>
        <v>1283</v>
      </c>
      <c r="D1312" s="265" t="str">
        <f aca="false">IF(A1312&lt;&gt;INT(A1312),B1312,
IF(A1312&lt;0,VLOOKUP(A1312,lookups!A$1:B$25,2,0),
IF(ISNA(B1312),"",
IF(OR(ISBLANK(A1312),ISNA(B1312),B1312=0),
"",
"#define "&amp;
VLOOKUP(A1312,SOURCE!B:S,15,0)&amp;IF(lookups!$N$2-LEN(VLOOKUP(A1312,SOURCE!B:S,15,0))&gt;=0,REPT(" ",lookups!$N$2-LEN(VLOOKUP(A1312,SOURCE!B:S,15,0))),"")&amp;
TEXT(A1312,"???0")&amp;IF(VLOOKUP(A1312,SOURCE!B:S,16,0)="","","   "&amp;VLOOKUP(A1312,SOURCE!B:S,16,0)
))))
)</f>
        <v>#define ITM_STDNORMLM1              1282</v>
      </c>
    </row>
    <row r="1313" customFormat="false" ht="15.75" hidden="false" customHeight="false" outlineLevel="0" collapsed="false">
      <c r="A1313" s="0" t="n">
        <f aca="false">C1312</f>
        <v>1283</v>
      </c>
      <c r="B1313" s="0" t="str">
        <f aca="false">VLOOKUP(A1313,SOURCE!B:S,15,0)</f>
        <v>ITM_1283</v>
      </c>
      <c r="C1313" s="0" t="n">
        <f aca="false">IF(
ISNUMBER(INDEX(SOURCE!B:B,MATCH(A1313,SOURCE!B:B,0)+1)),
  VALUE(INDEX(SOURCE!B:B,MATCH(A1313,SOURCE!B:B,0)+1)),
  "")</f>
        <v>1284</v>
      </c>
      <c r="D1313" s="265" t="str">
        <f aca="false">IF(A1313&lt;&gt;INT(A1313),B1313,
IF(A1313&lt;0,VLOOKUP(A1313,lookups!A$1:B$25,2,0),
IF(ISNA(B1313),"",
IF(OR(ISBLANK(A1313),ISNA(B1313),B1313=0),
"",
"#define "&amp;
VLOOKUP(A1313,SOURCE!B:S,15,0)&amp;IF(lookups!$N$2-LEN(VLOOKUP(A1313,SOURCE!B:S,15,0))&gt;=0,REPT(" ",lookups!$N$2-LEN(VLOOKUP(A1313,SOURCE!B:S,15,0))),"")&amp;
TEXT(A1313,"???0")&amp;IF(VLOOKUP(A1313,SOURCE!B:S,16,0)="","","   "&amp;VLOOKUP(A1313,SOURCE!B:S,16,0)
))))
)</f>
        <v>#define ITM_1283                    1283</v>
      </c>
    </row>
    <row r="1314" customFormat="false" ht="15.75" hidden="false" customHeight="false" outlineLevel="0" collapsed="false">
      <c r="A1314" s="0" t="n">
        <f aca="false">C1313</f>
        <v>1284</v>
      </c>
      <c r="B1314" s="0" t="str">
        <f aca="false">VLOOKUP(A1314,SOURCE!B:S,15,0)</f>
        <v>ITM_1284</v>
      </c>
      <c r="C1314" s="0" t="n">
        <f aca="false">IF(
ISNUMBER(INDEX(SOURCE!B:B,MATCH(A1314,SOURCE!B:B,0)+1)),
  VALUE(INDEX(SOURCE!B:B,MATCH(A1314,SOURCE!B:B,0)+1)),
  "")</f>
        <v>1285</v>
      </c>
      <c r="D1314" s="265" t="str">
        <f aca="false">IF(A1314&lt;&gt;INT(A1314),B1314,
IF(A1314&lt;0,VLOOKUP(A1314,lookups!A$1:B$25,2,0),
IF(ISNA(B1314),"",
IF(OR(ISBLANK(A1314),ISNA(B1314),B1314=0),
"",
"#define "&amp;
VLOOKUP(A1314,SOURCE!B:S,15,0)&amp;IF(lookups!$N$2-LEN(VLOOKUP(A1314,SOURCE!B:S,15,0))&gt;=0,REPT(" ",lookups!$N$2-LEN(VLOOKUP(A1314,SOURCE!B:S,15,0))),"")&amp;
TEXT(A1314,"???0")&amp;IF(VLOOKUP(A1314,SOURCE!B:S,16,0)="","","   "&amp;VLOOKUP(A1314,SOURCE!B:S,16,0)
))))
)</f>
        <v>#define ITM_1284                    1284</v>
      </c>
    </row>
    <row r="1315" customFormat="false" ht="15.75" hidden="false" customHeight="false" outlineLevel="0" collapsed="false">
      <c r="A1315" s="0" t="n">
        <f aca="false">C1314</f>
        <v>1285</v>
      </c>
      <c r="B1315" s="0" t="str">
        <f aca="false">VLOOKUP(A1315,SOURCE!B:S,15,0)</f>
        <v>ITM_1285</v>
      </c>
      <c r="C1315" s="0" t="n">
        <f aca="false">IF(
ISNUMBER(INDEX(SOURCE!B:B,MATCH(A1315,SOURCE!B:B,0)+1)),
  VALUE(INDEX(SOURCE!B:B,MATCH(A1315,SOURCE!B:B,0)+1)),
  "")</f>
        <v>1286</v>
      </c>
      <c r="D1315" s="265" t="str">
        <f aca="false">IF(A1315&lt;&gt;INT(A1315),B1315,
IF(A1315&lt;0,VLOOKUP(A1315,lookups!A$1:B$25,2,0),
IF(ISNA(B1315),"",
IF(OR(ISBLANK(A1315),ISNA(B1315),B1315=0),
"",
"#define "&amp;
VLOOKUP(A1315,SOURCE!B:S,15,0)&amp;IF(lookups!$N$2-LEN(VLOOKUP(A1315,SOURCE!B:S,15,0))&gt;=0,REPT(" ",lookups!$N$2-LEN(VLOOKUP(A1315,SOURCE!B:S,15,0))),"")&amp;
TEXT(A1315,"???0")&amp;IF(VLOOKUP(A1315,SOURCE!B:S,16,0)="","","   "&amp;VLOOKUP(A1315,SOURCE!B:S,16,0)
))))
)</f>
        <v>#define ITM_1285                    1285</v>
      </c>
    </row>
    <row r="1316" customFormat="false" ht="15.75" hidden="false" customHeight="false" outlineLevel="0" collapsed="false">
      <c r="A1316" s="0" t="n">
        <f aca="false">C1315</f>
        <v>1286</v>
      </c>
      <c r="B1316" s="0" t="str">
        <f aca="false">VLOOKUP(A1316,SOURCE!B:S,15,0)</f>
        <v>ITM_1286</v>
      </c>
      <c r="C1316" s="0" t="n">
        <f aca="false">IF(
ISNUMBER(INDEX(SOURCE!B:B,MATCH(A1316,SOURCE!B:B,0)+1)),
  VALUE(INDEX(SOURCE!B:B,MATCH(A1316,SOURCE!B:B,0)+1)),
  "")</f>
        <v>1287</v>
      </c>
      <c r="D1316" s="265" t="str">
        <f aca="false">IF(A1316&lt;&gt;INT(A1316),B1316,
IF(A1316&lt;0,VLOOKUP(A1316,lookups!A$1:B$25,2,0),
IF(ISNA(B1316),"",
IF(OR(ISBLANK(A1316),ISNA(B1316),B1316=0),
"",
"#define "&amp;
VLOOKUP(A1316,SOURCE!B:S,15,0)&amp;IF(lookups!$N$2-LEN(VLOOKUP(A1316,SOURCE!B:S,15,0))&gt;=0,REPT(" ",lookups!$N$2-LEN(VLOOKUP(A1316,SOURCE!B:S,15,0))),"")&amp;
TEXT(A1316,"???0")&amp;IF(VLOOKUP(A1316,SOURCE!B:S,16,0)="","","   "&amp;VLOOKUP(A1316,SOURCE!B:S,16,0)
))))
)</f>
        <v>#define ITM_1286                    1286</v>
      </c>
    </row>
    <row r="1317" customFormat="false" ht="15.75" hidden="false" customHeight="false" outlineLevel="0" collapsed="false">
      <c r="A1317" s="0" t="n">
        <f aca="false">C1316</f>
        <v>1287</v>
      </c>
      <c r="B1317" s="0" t="str">
        <f aca="false">VLOOKUP(A1317,SOURCE!B:S,15,0)</f>
        <v>ITM_1287</v>
      </c>
      <c r="C1317" s="0" t="n">
        <f aca="false">IF(
ISNUMBER(INDEX(SOURCE!B:B,MATCH(A1317,SOURCE!B:B,0)+1)),
  VALUE(INDEX(SOURCE!B:B,MATCH(A1317,SOURCE!B:B,0)+1)),
  "")</f>
        <v>1288</v>
      </c>
      <c r="D1317" s="265" t="str">
        <f aca="false">IF(A1317&lt;&gt;INT(A1317),B1317,
IF(A1317&lt;0,VLOOKUP(A1317,lookups!A$1:B$25,2,0),
IF(ISNA(B1317),"",
IF(OR(ISBLANK(A1317),ISNA(B1317),B1317=0),
"",
"#define "&amp;
VLOOKUP(A1317,SOURCE!B:S,15,0)&amp;IF(lookups!$N$2-LEN(VLOOKUP(A1317,SOURCE!B:S,15,0))&gt;=0,REPT(" ",lookups!$N$2-LEN(VLOOKUP(A1317,SOURCE!B:S,15,0))),"")&amp;
TEXT(A1317,"???0")&amp;IF(VLOOKUP(A1317,SOURCE!B:S,16,0)="","","   "&amp;VLOOKUP(A1317,SOURCE!B:S,16,0)
))))
)</f>
        <v>#define ITM_1287                    1287</v>
      </c>
    </row>
    <row r="1318" customFormat="false" ht="15.75" hidden="false" customHeight="false" outlineLevel="0" collapsed="false">
      <c r="A1318" s="0" t="n">
        <f aca="false">C1317</f>
        <v>1288</v>
      </c>
      <c r="B1318" s="0" t="str">
        <f aca="false">VLOOKUP(A1318,SOURCE!B:S,15,0)</f>
        <v>ITM_1288</v>
      </c>
      <c r="C1318" s="0" t="n">
        <f aca="false">IF(
ISNUMBER(INDEX(SOURCE!B:B,MATCH(A1318,SOURCE!B:B,0)+1)),
  VALUE(INDEX(SOURCE!B:B,MATCH(A1318,SOURCE!B:B,0)+1)),
  "")</f>
        <v>1289</v>
      </c>
      <c r="D1318" s="265" t="str">
        <f aca="false">IF(A1318&lt;&gt;INT(A1318),B1318,
IF(A1318&lt;0,VLOOKUP(A1318,lookups!A$1:B$25,2,0),
IF(ISNA(B1318),"",
IF(OR(ISBLANK(A1318),ISNA(B1318),B1318=0),
"",
"#define "&amp;
VLOOKUP(A1318,SOURCE!B:S,15,0)&amp;IF(lookups!$N$2-LEN(VLOOKUP(A1318,SOURCE!B:S,15,0))&gt;=0,REPT(" ",lookups!$N$2-LEN(VLOOKUP(A1318,SOURCE!B:S,15,0))),"")&amp;
TEXT(A1318,"???0")&amp;IF(VLOOKUP(A1318,SOURCE!B:S,16,0)="","","   "&amp;VLOOKUP(A1318,SOURCE!B:S,16,0)
))))
)</f>
        <v>#define ITM_1288                    1288</v>
      </c>
    </row>
    <row r="1319" customFormat="false" ht="15.75" hidden="false" customHeight="false" outlineLevel="0" collapsed="false">
      <c r="A1319" s="0" t="n">
        <f aca="false">C1318</f>
        <v>1289</v>
      </c>
      <c r="B1319" s="0" t="str">
        <f aca="false">VLOOKUP(A1319,SOURCE!B:S,15,0)</f>
        <v>ITM_1289</v>
      </c>
      <c r="C1319" s="0" t="n">
        <f aca="false">IF(
ISNUMBER(INDEX(SOURCE!B:B,MATCH(A1319,SOURCE!B:B,0)+1)),
  VALUE(INDEX(SOURCE!B:B,MATCH(A1319,SOURCE!B:B,0)+1)),
  "")</f>
        <v>1290</v>
      </c>
      <c r="D1319" s="265" t="str">
        <f aca="false">IF(A1319&lt;&gt;INT(A1319),B1319,
IF(A1319&lt;0,VLOOKUP(A1319,lookups!A$1:B$25,2,0),
IF(ISNA(B1319),"",
IF(OR(ISBLANK(A1319),ISNA(B1319),B1319=0),
"",
"#define "&amp;
VLOOKUP(A1319,SOURCE!B:S,15,0)&amp;IF(lookups!$N$2-LEN(VLOOKUP(A1319,SOURCE!B:S,15,0))&gt;=0,REPT(" ",lookups!$N$2-LEN(VLOOKUP(A1319,SOURCE!B:S,15,0))),"")&amp;
TEXT(A1319,"???0")&amp;IF(VLOOKUP(A1319,SOURCE!B:S,16,0)="","","   "&amp;VLOOKUP(A1319,SOURCE!B:S,16,0)
))))
)</f>
        <v>#define ITM_1289                    1289</v>
      </c>
    </row>
    <row r="1320" customFormat="false" ht="15.75" hidden="false" customHeight="false" outlineLevel="0" collapsed="false">
      <c r="A1320" s="0" t="n">
        <f aca="false">C1319</f>
        <v>1290</v>
      </c>
      <c r="B1320" s="0" t="str">
        <f aca="false">VLOOKUP(A1320,SOURCE!B:S,15,0)</f>
        <v>ITM_1290</v>
      </c>
      <c r="C1320" s="0" t="n">
        <f aca="false">IF(
ISNUMBER(INDEX(SOURCE!B:B,MATCH(A1320,SOURCE!B:B,0)+1)),
  VALUE(INDEX(SOURCE!B:B,MATCH(A1320,SOURCE!B:B,0)+1)),
  "")</f>
        <v>1291</v>
      </c>
      <c r="D1320" s="265" t="str">
        <f aca="false">IF(A1320&lt;&gt;INT(A1320),B1320,
IF(A1320&lt;0,VLOOKUP(A1320,lookups!A$1:B$25,2,0),
IF(ISNA(B1320),"",
IF(OR(ISBLANK(A1320),ISNA(B1320),B1320=0),
"",
"#define "&amp;
VLOOKUP(A1320,SOURCE!B:S,15,0)&amp;IF(lookups!$N$2-LEN(VLOOKUP(A1320,SOURCE!B:S,15,0))&gt;=0,REPT(" ",lookups!$N$2-LEN(VLOOKUP(A1320,SOURCE!B:S,15,0))),"")&amp;
TEXT(A1320,"???0")&amp;IF(VLOOKUP(A1320,SOURCE!B:S,16,0)="","","   "&amp;VLOOKUP(A1320,SOURCE!B:S,16,0)
))))
)</f>
        <v>#define ITM_1290                    1290</v>
      </c>
    </row>
    <row r="1321" customFormat="false" ht="15.75" hidden="false" customHeight="false" outlineLevel="0" collapsed="false">
      <c r="A1321" s="0" t="n">
        <f aca="false">C1320</f>
        <v>1291</v>
      </c>
      <c r="B1321" s="0" t="str">
        <f aca="false">VLOOKUP(A1321,SOURCE!B:S,15,0)</f>
        <v>ITM_1291</v>
      </c>
      <c r="C1321" s="0" t="n">
        <f aca="false">IF(
ISNUMBER(INDEX(SOURCE!B:B,MATCH(A1321,SOURCE!B:B,0)+1)),
  VALUE(INDEX(SOURCE!B:B,MATCH(A1321,SOURCE!B:B,0)+1)),
  "")</f>
        <v>1292</v>
      </c>
      <c r="D1321" s="265" t="str">
        <f aca="false">IF(A1321&lt;&gt;INT(A1321),B1321,
IF(A1321&lt;0,VLOOKUP(A1321,lookups!A$1:B$25,2,0),
IF(ISNA(B1321),"",
IF(OR(ISBLANK(A1321),ISNA(B1321),B1321=0),
"",
"#define "&amp;
VLOOKUP(A1321,SOURCE!B:S,15,0)&amp;IF(lookups!$N$2-LEN(VLOOKUP(A1321,SOURCE!B:S,15,0))&gt;=0,REPT(" ",lookups!$N$2-LEN(VLOOKUP(A1321,SOURCE!B:S,15,0))),"")&amp;
TEXT(A1321,"???0")&amp;IF(VLOOKUP(A1321,SOURCE!B:S,16,0)="","","   "&amp;VLOOKUP(A1321,SOURCE!B:S,16,0)
))))
)</f>
        <v>#define ITM_1291                    1291</v>
      </c>
    </row>
    <row r="1322" customFormat="false" ht="15.75" hidden="false" customHeight="false" outlineLevel="0" collapsed="false">
      <c r="A1322" s="0" t="n">
        <f aca="false">C1321</f>
        <v>1292</v>
      </c>
      <c r="B1322" s="0" t="str">
        <f aca="false">VLOOKUP(A1322,SOURCE!B:S,15,0)</f>
        <v>ITM_1292</v>
      </c>
      <c r="C1322" s="0" t="n">
        <f aca="false">IF(
ISNUMBER(INDEX(SOURCE!B:B,MATCH(A1322,SOURCE!B:B,0)+1)),
  VALUE(INDEX(SOURCE!B:B,MATCH(A1322,SOURCE!B:B,0)+1)),
  "")</f>
        <v>1293</v>
      </c>
      <c r="D1322" s="265" t="str">
        <f aca="false">IF(A1322&lt;&gt;INT(A1322),B1322,
IF(A1322&lt;0,VLOOKUP(A1322,lookups!A$1:B$25,2,0),
IF(ISNA(B1322),"",
IF(OR(ISBLANK(A1322),ISNA(B1322),B1322=0),
"",
"#define "&amp;
VLOOKUP(A1322,SOURCE!B:S,15,0)&amp;IF(lookups!$N$2-LEN(VLOOKUP(A1322,SOURCE!B:S,15,0))&gt;=0,REPT(" ",lookups!$N$2-LEN(VLOOKUP(A1322,SOURCE!B:S,15,0))),"")&amp;
TEXT(A1322,"???0")&amp;IF(VLOOKUP(A1322,SOURCE!B:S,16,0)="","","   "&amp;VLOOKUP(A1322,SOURCE!B:S,16,0)
))))
)</f>
        <v>#define ITM_1292                    1292</v>
      </c>
    </row>
    <row r="1323" customFormat="false" ht="15.75" hidden="false" customHeight="false" outlineLevel="0" collapsed="false">
      <c r="A1323" s="0" t="n">
        <f aca="false">C1322</f>
        <v>1293</v>
      </c>
      <c r="B1323" s="0" t="str">
        <f aca="false">VLOOKUP(A1323,SOURCE!B:S,15,0)</f>
        <v>ITM_1293</v>
      </c>
      <c r="C1323" s="0" t="n">
        <f aca="false">IF(
ISNUMBER(INDEX(SOURCE!B:B,MATCH(A1323,SOURCE!B:B,0)+1)),
  VALUE(INDEX(SOURCE!B:B,MATCH(A1323,SOURCE!B:B,0)+1)),
  "")</f>
        <v>1294</v>
      </c>
      <c r="D1323" s="265" t="str">
        <f aca="false">IF(A1323&lt;&gt;INT(A1323),B1323,
IF(A1323&lt;0,VLOOKUP(A1323,lookups!A$1:B$25,2,0),
IF(ISNA(B1323),"",
IF(OR(ISBLANK(A1323),ISNA(B1323),B1323=0),
"",
"#define "&amp;
VLOOKUP(A1323,SOURCE!B:S,15,0)&amp;IF(lookups!$N$2-LEN(VLOOKUP(A1323,SOURCE!B:S,15,0))&gt;=0,REPT(" ",lookups!$N$2-LEN(VLOOKUP(A1323,SOURCE!B:S,15,0))),"")&amp;
TEXT(A1323,"???0")&amp;IF(VLOOKUP(A1323,SOURCE!B:S,16,0)="","","   "&amp;VLOOKUP(A1323,SOURCE!B:S,16,0)
))))
)</f>
        <v>#define ITM_1293                    1293</v>
      </c>
    </row>
    <row r="1324" customFormat="false" ht="15.75" hidden="false" customHeight="false" outlineLevel="0" collapsed="false">
      <c r="A1324" s="0" t="n">
        <f aca="false">C1323</f>
        <v>1294</v>
      </c>
      <c r="B1324" s="0" t="str">
        <f aca="false">VLOOKUP(A1324,SOURCE!B:S,15,0)</f>
        <v>ITM_1294</v>
      </c>
      <c r="C1324" s="0" t="n">
        <f aca="false">IF(
ISNUMBER(INDEX(SOURCE!B:B,MATCH(A1324,SOURCE!B:B,0)+1)),
  VALUE(INDEX(SOURCE!B:B,MATCH(A1324,SOURCE!B:B,0)+1)),
  "")</f>
        <v>1295</v>
      </c>
      <c r="D1324" s="265" t="str">
        <f aca="false">IF(A1324&lt;&gt;INT(A1324),B1324,
IF(A1324&lt;0,VLOOKUP(A1324,lookups!A$1:B$25,2,0),
IF(ISNA(B1324),"",
IF(OR(ISBLANK(A1324),ISNA(B1324),B1324=0),
"",
"#define "&amp;
VLOOKUP(A1324,SOURCE!B:S,15,0)&amp;IF(lookups!$N$2-LEN(VLOOKUP(A1324,SOURCE!B:S,15,0))&gt;=0,REPT(" ",lookups!$N$2-LEN(VLOOKUP(A1324,SOURCE!B:S,15,0))),"")&amp;
TEXT(A1324,"???0")&amp;IF(VLOOKUP(A1324,SOURCE!B:S,16,0)="","","   "&amp;VLOOKUP(A1324,SOURCE!B:S,16,0)
))))
)</f>
        <v>#define ITM_1294                    1294</v>
      </c>
    </row>
    <row r="1325" customFormat="false" ht="15.75" hidden="false" customHeight="false" outlineLevel="0" collapsed="false">
      <c r="A1325" s="0" t="n">
        <f aca="false">C1324</f>
        <v>1295</v>
      </c>
      <c r="B1325" s="0" t="str">
        <f aca="false">VLOOKUP(A1325,SOURCE!B:S,15,0)</f>
        <v>ITM_1295</v>
      </c>
      <c r="C1325" s="0" t="n">
        <f aca="false">IF(
ISNUMBER(INDEX(SOURCE!B:B,MATCH(A1325,SOURCE!B:B,0)+1)),
  VALUE(INDEX(SOURCE!B:B,MATCH(A1325,SOURCE!B:B,0)+1)),
  "")</f>
        <v>1296</v>
      </c>
      <c r="D1325" s="265" t="str">
        <f aca="false">IF(A1325&lt;&gt;INT(A1325),B1325,
IF(A1325&lt;0,VLOOKUP(A1325,lookups!A$1:B$25,2,0),
IF(ISNA(B1325),"",
IF(OR(ISBLANK(A1325),ISNA(B1325),B1325=0),
"",
"#define "&amp;
VLOOKUP(A1325,SOURCE!B:S,15,0)&amp;IF(lookups!$N$2-LEN(VLOOKUP(A1325,SOURCE!B:S,15,0))&gt;=0,REPT(" ",lookups!$N$2-LEN(VLOOKUP(A1325,SOURCE!B:S,15,0))),"")&amp;
TEXT(A1325,"???0")&amp;IF(VLOOKUP(A1325,SOURCE!B:S,16,0)="","","   "&amp;VLOOKUP(A1325,SOURCE!B:S,16,0)
))))
)</f>
        <v>#define ITM_1295                    1295</v>
      </c>
    </row>
    <row r="1326" customFormat="false" ht="15.75" hidden="false" customHeight="false" outlineLevel="0" collapsed="false">
      <c r="A1326" s="0" t="n">
        <f aca="false">C1325</f>
        <v>1296</v>
      </c>
      <c r="B1326" s="0" t="str">
        <f aca="false">VLOOKUP(A1326,SOURCE!B:S,15,0)</f>
        <v>ITM_1296</v>
      </c>
      <c r="C1326" s="0" t="n">
        <f aca="false">IF(
ISNUMBER(INDEX(SOURCE!B:B,MATCH(A1326,SOURCE!B:B,0)+1)),
  VALUE(INDEX(SOURCE!B:B,MATCH(A1326,SOURCE!B:B,0)+1)),
  "")</f>
        <v>1297</v>
      </c>
      <c r="D1326" s="265" t="str">
        <f aca="false">IF(A1326&lt;&gt;INT(A1326),B1326,
IF(A1326&lt;0,VLOOKUP(A1326,lookups!A$1:B$25,2,0),
IF(ISNA(B1326),"",
IF(OR(ISBLANK(A1326),ISNA(B1326),B1326=0),
"",
"#define "&amp;
VLOOKUP(A1326,SOURCE!B:S,15,0)&amp;IF(lookups!$N$2-LEN(VLOOKUP(A1326,SOURCE!B:S,15,0))&gt;=0,REPT(" ",lookups!$N$2-LEN(VLOOKUP(A1326,SOURCE!B:S,15,0))),"")&amp;
TEXT(A1326,"???0")&amp;IF(VLOOKUP(A1326,SOURCE!B:S,16,0)="","","   "&amp;VLOOKUP(A1326,SOURCE!B:S,16,0)
))))
)</f>
        <v>#define ITM_1296                    1296</v>
      </c>
    </row>
    <row r="1327" customFormat="false" ht="15.75" hidden="false" customHeight="false" outlineLevel="0" collapsed="false">
      <c r="A1327" s="0" t="n">
        <f aca="false">C1326</f>
        <v>1297</v>
      </c>
      <c r="B1327" s="0" t="str">
        <f aca="false">VLOOKUP(A1327,SOURCE!B:S,15,0)</f>
        <v>ITM_1297</v>
      </c>
      <c r="C1327" s="0" t="n">
        <f aca="false">IF(
ISNUMBER(INDEX(SOURCE!B:B,MATCH(A1327,SOURCE!B:B,0)+1)),
  VALUE(INDEX(SOURCE!B:B,MATCH(A1327,SOURCE!B:B,0)+1)),
  "")</f>
        <v>1297.01</v>
      </c>
      <c r="D1327" s="265" t="str">
        <f aca="false">IF(A1327&lt;&gt;INT(A1327),B1327,
IF(A1327&lt;0,VLOOKUP(A1327,lookups!A$1:B$25,2,0),
IF(ISNA(B1327),"",
IF(OR(ISBLANK(A1327),ISNA(B1327),B1327=0),
"",
"#define "&amp;
VLOOKUP(A1327,SOURCE!B:S,15,0)&amp;IF(lookups!$N$2-LEN(VLOOKUP(A1327,SOURCE!B:S,15,0))&gt;=0,REPT(" ",lookups!$N$2-LEN(VLOOKUP(A1327,SOURCE!B:S,15,0))),"")&amp;
TEXT(A1327,"???0")&amp;IF(VLOOKUP(A1327,SOURCE!B:S,16,0)="","","   "&amp;VLOOKUP(A1327,SOURCE!B:S,16,0)
))))
)</f>
        <v>#define ITM_1297                    1297</v>
      </c>
    </row>
    <row r="1328" customFormat="false" ht="15.75" hidden="false" customHeight="false" outlineLevel="0" collapsed="false">
      <c r="A1328" s="0" t="n">
        <f aca="false">C1327</f>
        <v>1297.01</v>
      </c>
      <c r="B1328" s="0" t="n">
        <f aca="false">VLOOKUP(A1328,SOURCE!B:S,15,0)</f>
        <v>0</v>
      </c>
      <c r="C1328" s="0" t="n">
        <f aca="false">IF(
ISNUMBER(INDEX(SOURCE!B:B,MATCH(A1328,SOURCE!B:B,0)+1)),
  VALUE(INDEX(SOURCE!B:B,MATCH(A1328,SOURCE!B:B,0)+1)),
  "")</f>
        <v>1297.02</v>
      </c>
      <c r="D1328" s="265" t="n">
        <f aca="false">IF(A1328&lt;&gt;INT(A1328),B1328,
IF(A1328&lt;0,VLOOKUP(A1328,lookups!A$1:B$25,2,0),
IF(ISNA(B1328),"",
IF(OR(ISBLANK(A1328),ISNA(B1328),B1328=0),
"",
"#define "&amp;
VLOOKUP(A1328,SOURCE!B:S,15,0)&amp;IF(lookups!$N$2-LEN(VLOOKUP(A1328,SOURCE!B:S,15,0))&gt;=0,REPT(" ",lookups!$N$2-LEN(VLOOKUP(A1328,SOURCE!B:S,15,0))),"")&amp;
TEXT(A1328,"???0")&amp;IF(VLOOKUP(A1328,SOURCE!B:S,16,0)="","","   "&amp;VLOOKUP(A1328,SOURCE!B:S,16,0)
))))
)</f>
        <v>0</v>
      </c>
    </row>
    <row r="1329" customFormat="false" ht="15.75" hidden="false" customHeight="false" outlineLevel="0" collapsed="false">
      <c r="A1329" s="0" t="n">
        <f aca="false">C1328</f>
        <v>1297.02</v>
      </c>
      <c r="B1329" s="266" t="n">
        <f aca="false">VLOOKUP(A1329,SOURCE!B:S,15,0)</f>
        <v>0</v>
      </c>
      <c r="C1329" s="0" t="n">
        <f aca="false">IF(
ISNUMBER(INDEX(SOURCE!B:B,MATCH(A1329,SOURCE!B:B,0)+1)),
  VALUE(INDEX(SOURCE!B:B,MATCH(A1329,SOURCE!B:B,0)+1)),
  "")</f>
        <v>1297.03</v>
      </c>
      <c r="D1329" s="267" t="n">
        <f aca="false">IF(A1329&lt;&gt;INT(A1329),B1329,
IF(A1329&lt;0,VLOOKUP(A1329,lookups!A$1:B$25,2,0),
IF(ISNA(B1329),"",
IF(OR(ISBLANK(A1329),ISNA(B1329),B1329=0),
"",
"#define "&amp;
VLOOKUP(A1329,SOURCE!B:S,15,0)&amp;IF(lookups!$N$2-LEN(VLOOKUP(A1329,SOURCE!B:S,15,0))&gt;=0,REPT(" ",lookups!$N$2-LEN(VLOOKUP(A1329,SOURCE!B:S,15,0))),"")&amp;
TEXT(A1329,"???0")&amp;IF(VLOOKUP(A1329,SOURCE!B:S,16,0)="","","   "&amp;VLOOKUP(A1329,SOURCE!B:S,16,0)
))))
)</f>
        <v>0</v>
      </c>
    </row>
    <row r="1330" customFormat="false" ht="15.75" hidden="false" customHeight="false" outlineLevel="0" collapsed="false">
      <c r="A1330" s="0" t="n">
        <f aca="false">C1329</f>
        <v>1297.03</v>
      </c>
      <c r="B1330" s="0" t="str">
        <f aca="false">VLOOKUP(A1330,SOURCE!B:S,15,0)</f>
        <v>// Curve fitting</v>
      </c>
      <c r="C1330" s="0" t="n">
        <f aca="false">IF(
ISNUMBER(INDEX(SOURCE!B:B,MATCH(A1330,SOURCE!B:B,0)+1)),
  VALUE(INDEX(SOURCE!B:B,MATCH(A1330,SOURCE!B:B,0)+1)),
  "")</f>
        <v>1298</v>
      </c>
      <c r="D1330" s="265" t="str">
        <f aca="false">IF(A1330&lt;&gt;INT(A1330),B1330,
IF(A1330&lt;0,VLOOKUP(A1330,lookups!A$1:B$25,2,0),
IF(ISNA(B1330),"",
IF(OR(ISBLANK(A1330),ISNA(B1330),B1330=0),
"",
"#define "&amp;
VLOOKUP(A1330,SOURCE!B:S,15,0)&amp;IF(lookups!$N$2-LEN(VLOOKUP(A1330,SOURCE!B:S,15,0))&gt;=0,REPT(" ",lookups!$N$2-LEN(VLOOKUP(A1330,SOURCE!B:S,15,0))),"")&amp;
TEXT(A1330,"???0")&amp;IF(VLOOKUP(A1330,SOURCE!B:S,16,0)="","","   "&amp;VLOOKUP(A1330,SOURCE!B:S,16,0)
))))
)</f>
        <v>// Curve fitting</v>
      </c>
    </row>
    <row r="1331" customFormat="false" ht="15.75" hidden="false" customHeight="false" outlineLevel="0" collapsed="false">
      <c r="A1331" s="0" t="n">
        <f aca="false">C1330</f>
        <v>1298</v>
      </c>
      <c r="B1331" s="0" t="str">
        <f aca="false">VLOOKUP(A1331,SOURCE!B:S,15,0)</f>
        <v>ITM_BESTF</v>
      </c>
      <c r="C1331" s="0" t="n">
        <f aca="false">IF(
ISNUMBER(INDEX(SOURCE!B:B,MATCH(A1331,SOURCE!B:B,0)+1)),
  VALUE(INDEX(SOURCE!B:B,MATCH(A1331,SOURCE!B:B,0)+1)),
  "")</f>
        <v>1299</v>
      </c>
      <c r="D1331" s="265" t="str">
        <f aca="false">IF(A1331&lt;&gt;INT(A1331),B1331,
IF(A1331&lt;0,VLOOKUP(A1331,lookups!A$1:B$25,2,0),
IF(ISNA(B1331),"",
IF(OR(ISBLANK(A1331),ISNA(B1331),B1331=0),
"",
"#define "&amp;
VLOOKUP(A1331,SOURCE!B:S,15,0)&amp;IF(lookups!$N$2-LEN(VLOOKUP(A1331,SOURCE!B:S,15,0))&gt;=0,REPT(" ",lookups!$N$2-LEN(VLOOKUP(A1331,SOURCE!B:S,15,0))),"")&amp;
TEXT(A1331,"???0")&amp;IF(VLOOKUP(A1331,SOURCE!B:S,16,0)="","","   "&amp;VLOOKUP(A1331,SOURCE!B:S,16,0)
))))
)</f>
        <v>#define ITM_BESTF                   1298</v>
      </c>
    </row>
    <row r="1332" customFormat="false" ht="15.75" hidden="false" customHeight="false" outlineLevel="0" collapsed="false">
      <c r="A1332" s="0" t="n">
        <f aca="false">C1331</f>
        <v>1299</v>
      </c>
      <c r="B1332" s="0" t="str">
        <f aca="false">VLOOKUP(A1332,SOURCE!B:S,15,0)</f>
        <v>ITM_T_EXPF</v>
      </c>
      <c r="C1332" s="0" t="n">
        <f aca="false">IF(
ISNUMBER(INDEX(SOURCE!B:B,MATCH(A1332,SOURCE!B:B,0)+1)),
  VALUE(INDEX(SOURCE!B:B,MATCH(A1332,SOURCE!B:B,0)+1)),
  "")</f>
        <v>1300</v>
      </c>
      <c r="D1332" s="265" t="str">
        <f aca="false">IF(A1332&lt;&gt;INT(A1332),B1332,
IF(A1332&lt;0,VLOOKUP(A1332,lookups!A$1:B$25,2,0),
IF(ISNA(B1332),"",
IF(OR(ISBLANK(A1332),ISNA(B1332),B1332=0),
"",
"#define "&amp;
VLOOKUP(A1332,SOURCE!B:S,15,0)&amp;IF(lookups!$N$2-LEN(VLOOKUP(A1332,SOURCE!B:S,15,0))&gt;=0,REPT(" ",lookups!$N$2-LEN(VLOOKUP(A1332,SOURCE!B:S,15,0))),"")&amp;
TEXT(A1332,"???0")&amp;IF(VLOOKUP(A1332,SOURCE!B:S,16,0)="","","   "&amp;VLOOKUP(A1332,SOURCE!B:S,16,0)
))))
)</f>
        <v>#define ITM_T_EXPF                  1299</v>
      </c>
    </row>
    <row r="1333" customFormat="false" ht="15.75" hidden="false" customHeight="false" outlineLevel="0" collapsed="false">
      <c r="A1333" s="0" t="n">
        <f aca="false">C1332</f>
        <v>1300</v>
      </c>
      <c r="B1333" s="0" t="str">
        <f aca="false">VLOOKUP(A1333,SOURCE!B:S,15,0)</f>
        <v>ITM_T_LINF</v>
      </c>
      <c r="C1333" s="0" t="n">
        <f aca="false">IF(
ISNUMBER(INDEX(SOURCE!B:B,MATCH(A1333,SOURCE!B:B,0)+1)),
  VALUE(INDEX(SOURCE!B:B,MATCH(A1333,SOURCE!B:B,0)+1)),
  "")</f>
        <v>1301</v>
      </c>
      <c r="D1333" s="265" t="str">
        <f aca="false">IF(A1333&lt;&gt;INT(A1333),B1333,
IF(A1333&lt;0,VLOOKUP(A1333,lookups!A$1:B$25,2,0),
IF(ISNA(B1333),"",
IF(OR(ISBLANK(A1333),ISNA(B1333),B1333=0),
"",
"#define "&amp;
VLOOKUP(A1333,SOURCE!B:S,15,0)&amp;IF(lookups!$N$2-LEN(VLOOKUP(A1333,SOURCE!B:S,15,0))&gt;=0,REPT(" ",lookups!$N$2-LEN(VLOOKUP(A1333,SOURCE!B:S,15,0))),"")&amp;
TEXT(A1333,"???0")&amp;IF(VLOOKUP(A1333,SOURCE!B:S,16,0)="","","   "&amp;VLOOKUP(A1333,SOURCE!B:S,16,0)
))))
)</f>
        <v>#define ITM_T_LINF                  1300</v>
      </c>
    </row>
    <row r="1334" customFormat="false" ht="15.75" hidden="false" customHeight="false" outlineLevel="0" collapsed="false">
      <c r="A1334" s="0" t="n">
        <f aca="false">C1333</f>
        <v>1301</v>
      </c>
      <c r="B1334" s="0" t="str">
        <f aca="false">VLOOKUP(A1334,SOURCE!B:S,15,0)</f>
        <v>ITM_T_LOGF</v>
      </c>
      <c r="C1334" s="0" t="n">
        <f aca="false">IF(
ISNUMBER(INDEX(SOURCE!B:B,MATCH(A1334,SOURCE!B:B,0)+1)),
  VALUE(INDEX(SOURCE!B:B,MATCH(A1334,SOURCE!B:B,0)+1)),
  "")</f>
        <v>1302</v>
      </c>
      <c r="D1334" s="265" t="str">
        <f aca="false">IF(A1334&lt;&gt;INT(A1334),B1334,
IF(A1334&lt;0,VLOOKUP(A1334,lookups!A$1:B$25,2,0),
IF(ISNA(B1334),"",
IF(OR(ISBLANK(A1334),ISNA(B1334),B1334=0),
"",
"#define "&amp;
VLOOKUP(A1334,SOURCE!B:S,15,0)&amp;IF(lookups!$N$2-LEN(VLOOKUP(A1334,SOURCE!B:S,15,0))&gt;=0,REPT(" ",lookups!$N$2-LEN(VLOOKUP(A1334,SOURCE!B:S,15,0))),"")&amp;
TEXT(A1334,"???0")&amp;IF(VLOOKUP(A1334,SOURCE!B:S,16,0)="","","   "&amp;VLOOKUP(A1334,SOURCE!B:S,16,0)
))))
)</f>
        <v>#define ITM_T_LOGF                  1301</v>
      </c>
    </row>
    <row r="1335" customFormat="false" ht="15.75" hidden="false" customHeight="false" outlineLevel="0" collapsed="false">
      <c r="A1335" s="0" t="n">
        <f aca="false">C1334</f>
        <v>1302</v>
      </c>
      <c r="B1335" s="0" t="str">
        <f aca="false">VLOOKUP(A1335,SOURCE!B:S,15,0)</f>
        <v>ITM_T_ORTHOF</v>
      </c>
      <c r="C1335" s="0" t="n">
        <f aca="false">IF(
ISNUMBER(INDEX(SOURCE!B:B,MATCH(A1335,SOURCE!B:B,0)+1)),
  VALUE(INDEX(SOURCE!B:B,MATCH(A1335,SOURCE!B:B,0)+1)),
  "")</f>
        <v>1303</v>
      </c>
      <c r="D1335" s="265" t="str">
        <f aca="false">IF(A1335&lt;&gt;INT(A1335),B1335,
IF(A1335&lt;0,VLOOKUP(A1335,lookups!A$1:B$25,2,0),
IF(ISNA(B1335),"",
IF(OR(ISBLANK(A1335),ISNA(B1335),B1335=0),
"",
"#define "&amp;
VLOOKUP(A1335,SOURCE!B:S,15,0)&amp;IF(lookups!$N$2-LEN(VLOOKUP(A1335,SOURCE!B:S,15,0))&gt;=0,REPT(" ",lookups!$N$2-LEN(VLOOKUP(A1335,SOURCE!B:S,15,0))),"")&amp;
TEXT(A1335,"???0")&amp;IF(VLOOKUP(A1335,SOURCE!B:S,16,0)="","","   "&amp;VLOOKUP(A1335,SOURCE!B:S,16,0)
))))
)</f>
        <v>#define ITM_T_ORTHOF                1302</v>
      </c>
    </row>
    <row r="1336" customFormat="false" ht="15.75" hidden="false" customHeight="false" outlineLevel="0" collapsed="false">
      <c r="A1336" s="0" t="n">
        <f aca="false">C1335</f>
        <v>1303</v>
      </c>
      <c r="B1336" s="0" t="str">
        <f aca="false">VLOOKUP(A1336,SOURCE!B:S,15,0)</f>
        <v>ITM_T_POWERF</v>
      </c>
      <c r="C1336" s="0" t="n">
        <f aca="false">IF(
ISNUMBER(INDEX(SOURCE!B:B,MATCH(A1336,SOURCE!B:B,0)+1)),
  VALUE(INDEX(SOURCE!B:B,MATCH(A1336,SOURCE!B:B,0)+1)),
  "")</f>
        <v>1304</v>
      </c>
      <c r="D1336" s="265" t="str">
        <f aca="false">IF(A1336&lt;&gt;INT(A1336),B1336,
IF(A1336&lt;0,VLOOKUP(A1336,lookups!A$1:B$25,2,0),
IF(ISNA(B1336),"",
IF(OR(ISBLANK(A1336),ISNA(B1336),B1336=0),
"",
"#define "&amp;
VLOOKUP(A1336,SOURCE!B:S,15,0)&amp;IF(lookups!$N$2-LEN(VLOOKUP(A1336,SOURCE!B:S,15,0))&gt;=0,REPT(" ",lookups!$N$2-LEN(VLOOKUP(A1336,SOURCE!B:S,15,0))),"")&amp;
TEXT(A1336,"???0")&amp;IF(VLOOKUP(A1336,SOURCE!B:S,16,0)="","","   "&amp;VLOOKUP(A1336,SOURCE!B:S,16,0)
))))
)</f>
        <v>#define ITM_T_POWERF                1303</v>
      </c>
    </row>
    <row r="1337" customFormat="false" ht="15.75" hidden="false" customHeight="false" outlineLevel="0" collapsed="false">
      <c r="A1337" s="0" t="n">
        <f aca="false">C1336</f>
        <v>1304</v>
      </c>
      <c r="B1337" s="0" t="str">
        <f aca="false">VLOOKUP(A1337,SOURCE!B:S,15,0)</f>
        <v>ITM_T_GAUSSF</v>
      </c>
      <c r="C1337" s="0" t="n">
        <f aca="false">IF(
ISNUMBER(INDEX(SOURCE!B:B,MATCH(A1337,SOURCE!B:B,0)+1)),
  VALUE(INDEX(SOURCE!B:B,MATCH(A1337,SOURCE!B:B,0)+1)),
  "")</f>
        <v>1305</v>
      </c>
      <c r="D1337" s="265" t="str">
        <f aca="false">IF(A1337&lt;&gt;INT(A1337),B1337,
IF(A1337&lt;0,VLOOKUP(A1337,lookups!A$1:B$25,2,0),
IF(ISNA(B1337),"",
IF(OR(ISBLANK(A1337),ISNA(B1337),B1337=0),
"",
"#define "&amp;
VLOOKUP(A1337,SOURCE!B:S,15,0)&amp;IF(lookups!$N$2-LEN(VLOOKUP(A1337,SOURCE!B:S,15,0))&gt;=0,REPT(" ",lookups!$N$2-LEN(VLOOKUP(A1337,SOURCE!B:S,15,0))),"")&amp;
TEXT(A1337,"???0")&amp;IF(VLOOKUP(A1337,SOURCE!B:S,16,0)="","","   "&amp;VLOOKUP(A1337,SOURCE!B:S,16,0)
))))
)</f>
        <v>#define ITM_T_GAUSSF                1304</v>
      </c>
    </row>
    <row r="1338" customFormat="false" ht="15.75" hidden="false" customHeight="false" outlineLevel="0" collapsed="false">
      <c r="A1338" s="0" t="n">
        <f aca="false">C1337</f>
        <v>1305</v>
      </c>
      <c r="B1338" s="0" t="str">
        <f aca="false">VLOOKUP(A1338,SOURCE!B:S,15,0)</f>
        <v>ITM_T_CAUCHF</v>
      </c>
      <c r="C1338" s="0" t="n">
        <f aca="false">IF(
ISNUMBER(INDEX(SOURCE!B:B,MATCH(A1338,SOURCE!B:B,0)+1)),
  VALUE(INDEX(SOURCE!B:B,MATCH(A1338,SOURCE!B:B,0)+1)),
  "")</f>
        <v>1306</v>
      </c>
      <c r="D1338" s="265" t="str">
        <f aca="false">IF(A1338&lt;&gt;INT(A1338),B1338,
IF(A1338&lt;0,VLOOKUP(A1338,lookups!A$1:B$25,2,0),
IF(ISNA(B1338),"",
IF(OR(ISBLANK(A1338),ISNA(B1338),B1338=0),
"",
"#define "&amp;
VLOOKUP(A1338,SOURCE!B:S,15,0)&amp;IF(lookups!$N$2-LEN(VLOOKUP(A1338,SOURCE!B:S,15,0))&gt;=0,REPT(" ",lookups!$N$2-LEN(VLOOKUP(A1338,SOURCE!B:S,15,0))),"")&amp;
TEXT(A1338,"???0")&amp;IF(VLOOKUP(A1338,SOURCE!B:S,16,0)="","","   "&amp;VLOOKUP(A1338,SOURCE!B:S,16,0)
))))
)</f>
        <v>#define ITM_T_CAUCHF                1305</v>
      </c>
    </row>
    <row r="1339" customFormat="false" ht="15.75" hidden="false" customHeight="false" outlineLevel="0" collapsed="false">
      <c r="A1339" s="0" t="n">
        <f aca="false">C1338</f>
        <v>1306</v>
      </c>
      <c r="B1339" s="0" t="str">
        <f aca="false">VLOOKUP(A1339,SOURCE!B:S,15,0)</f>
        <v>ITM_T_PARABF</v>
      </c>
      <c r="C1339" s="0" t="n">
        <f aca="false">IF(
ISNUMBER(INDEX(SOURCE!B:B,MATCH(A1339,SOURCE!B:B,0)+1)),
  VALUE(INDEX(SOURCE!B:B,MATCH(A1339,SOURCE!B:B,0)+1)),
  "")</f>
        <v>1307</v>
      </c>
      <c r="D1339" s="265" t="str">
        <f aca="false">IF(A1339&lt;&gt;INT(A1339),B1339,
IF(A1339&lt;0,VLOOKUP(A1339,lookups!A$1:B$25,2,0),
IF(ISNA(B1339),"",
IF(OR(ISBLANK(A1339),ISNA(B1339),B1339=0),
"",
"#define "&amp;
VLOOKUP(A1339,SOURCE!B:S,15,0)&amp;IF(lookups!$N$2-LEN(VLOOKUP(A1339,SOURCE!B:S,15,0))&gt;=0,REPT(" ",lookups!$N$2-LEN(VLOOKUP(A1339,SOURCE!B:S,15,0))),"")&amp;
TEXT(A1339,"???0")&amp;IF(VLOOKUP(A1339,SOURCE!B:S,16,0)="","","   "&amp;VLOOKUP(A1339,SOURCE!B:S,16,0)
))))
)</f>
        <v>#define ITM_T_PARABF                1306</v>
      </c>
    </row>
    <row r="1340" customFormat="false" ht="15.75" hidden="false" customHeight="false" outlineLevel="0" collapsed="false">
      <c r="A1340" s="0" t="n">
        <f aca="false">C1339</f>
        <v>1307</v>
      </c>
      <c r="B1340" s="0" t="str">
        <f aca="false">VLOOKUP(A1340,SOURCE!B:S,15,0)</f>
        <v>ITM_T_HYPF</v>
      </c>
      <c r="C1340" s="0" t="n">
        <f aca="false">IF(
ISNUMBER(INDEX(SOURCE!B:B,MATCH(A1340,SOURCE!B:B,0)+1)),
  VALUE(INDEX(SOURCE!B:B,MATCH(A1340,SOURCE!B:B,0)+1)),
  "")</f>
        <v>1308</v>
      </c>
      <c r="D1340" s="265" t="str">
        <f aca="false">IF(A1340&lt;&gt;INT(A1340),B1340,
IF(A1340&lt;0,VLOOKUP(A1340,lookups!A$1:B$25,2,0),
IF(ISNA(B1340),"",
IF(OR(ISBLANK(A1340),ISNA(B1340),B1340=0),
"",
"#define "&amp;
VLOOKUP(A1340,SOURCE!B:S,15,0)&amp;IF(lookups!$N$2-LEN(VLOOKUP(A1340,SOURCE!B:S,15,0))&gt;=0,REPT(" ",lookups!$N$2-LEN(VLOOKUP(A1340,SOURCE!B:S,15,0))),"")&amp;
TEXT(A1340,"???0")&amp;IF(VLOOKUP(A1340,SOURCE!B:S,16,0)="","","   "&amp;VLOOKUP(A1340,SOURCE!B:S,16,0)
))))
)</f>
        <v>#define ITM_T_HYPF                  1307</v>
      </c>
    </row>
    <row r="1341" customFormat="false" ht="15.75" hidden="false" customHeight="false" outlineLevel="0" collapsed="false">
      <c r="A1341" s="0" t="n">
        <f aca="false">C1340</f>
        <v>1308</v>
      </c>
      <c r="B1341" s="0" t="str">
        <f aca="false">VLOOKUP(A1341,SOURCE!B:S,15,0)</f>
        <v>ITM_T_ROOTF</v>
      </c>
      <c r="C1341" s="0" t="n">
        <f aca="false">IF(
ISNUMBER(INDEX(SOURCE!B:B,MATCH(A1341,SOURCE!B:B,0)+1)),
  VALUE(INDEX(SOURCE!B:B,MATCH(A1341,SOURCE!B:B,0)+1)),
  "")</f>
        <v>1309</v>
      </c>
      <c r="D1341" s="265" t="str">
        <f aca="false">IF(A1341&lt;&gt;INT(A1341),B1341,
IF(A1341&lt;0,VLOOKUP(A1341,lookups!A$1:B$25,2,0),
IF(ISNA(B1341),"",
IF(OR(ISBLANK(A1341),ISNA(B1341),B1341=0),
"",
"#define "&amp;
VLOOKUP(A1341,SOURCE!B:S,15,0)&amp;IF(lookups!$N$2-LEN(VLOOKUP(A1341,SOURCE!B:S,15,0))&gt;=0,REPT(" ",lookups!$N$2-LEN(VLOOKUP(A1341,SOURCE!B:S,15,0))),"")&amp;
TEXT(A1341,"???0")&amp;IF(VLOOKUP(A1341,SOURCE!B:S,16,0)="","","   "&amp;VLOOKUP(A1341,SOURCE!B:S,16,0)
))))
)</f>
        <v>#define ITM_T_ROOTF                 1308</v>
      </c>
    </row>
    <row r="1342" customFormat="false" ht="15.75" hidden="false" customHeight="false" outlineLevel="0" collapsed="false">
      <c r="A1342" s="0" t="n">
        <f aca="false">C1341</f>
        <v>1309</v>
      </c>
      <c r="B1342" s="0" t="str">
        <f aca="false">VLOOKUP(A1342,SOURCE!B:S,15,0)</f>
        <v>ITM_SETALLF</v>
      </c>
      <c r="C1342" s="0" t="n">
        <f aca="false">IF(
ISNUMBER(INDEX(SOURCE!B:B,MATCH(A1342,SOURCE!B:B,0)+1)),
  VALUE(INDEX(SOURCE!B:B,MATCH(A1342,SOURCE!B:B,0)+1)),
  "")</f>
        <v>1310</v>
      </c>
      <c r="D1342" s="265" t="str">
        <f aca="false">IF(A1342&lt;&gt;INT(A1342),B1342,
IF(A1342&lt;0,VLOOKUP(A1342,lookups!A$1:B$25,2,0),
IF(ISNA(B1342),"",
IF(OR(ISBLANK(A1342),ISNA(B1342),B1342=0),
"",
"#define "&amp;
VLOOKUP(A1342,SOURCE!B:S,15,0)&amp;IF(lookups!$N$2-LEN(VLOOKUP(A1342,SOURCE!B:S,15,0))&gt;=0,REPT(" ",lookups!$N$2-LEN(VLOOKUP(A1342,SOURCE!B:S,15,0))),"")&amp;
TEXT(A1342,"???0")&amp;IF(VLOOKUP(A1342,SOURCE!B:S,16,0)="","","   "&amp;VLOOKUP(A1342,SOURCE!B:S,16,0)
))))
)</f>
        <v>#define ITM_SETALLF                 1309</v>
      </c>
    </row>
    <row r="1343" customFormat="false" ht="15.75" hidden="false" customHeight="false" outlineLevel="0" collapsed="false">
      <c r="A1343" s="0" t="n">
        <f aca="false">C1342</f>
        <v>1310</v>
      </c>
      <c r="B1343" s="0" t="str">
        <f aca="false">VLOOKUP(A1343,SOURCE!B:S,15,0)</f>
        <v>ITM_RSTF</v>
      </c>
      <c r="C1343" s="0" t="n">
        <f aca="false">IF(
ISNUMBER(INDEX(SOURCE!B:B,MATCH(A1343,SOURCE!B:B,0)+1)),
  VALUE(INDEX(SOURCE!B:B,MATCH(A1343,SOURCE!B:B,0)+1)),
  "")</f>
        <v>1311</v>
      </c>
      <c r="D1343" s="265" t="str">
        <f aca="false">IF(A1343&lt;&gt;INT(A1343),B1343,
IF(A1343&lt;0,VLOOKUP(A1343,lookups!A$1:B$25,2,0),
IF(ISNA(B1343),"",
IF(OR(ISBLANK(A1343),ISNA(B1343),B1343=0),
"",
"#define "&amp;
VLOOKUP(A1343,SOURCE!B:S,15,0)&amp;IF(lookups!$N$2-LEN(VLOOKUP(A1343,SOURCE!B:S,15,0))&gt;=0,REPT(" ",lookups!$N$2-LEN(VLOOKUP(A1343,SOURCE!B:S,15,0))),"")&amp;
TEXT(A1343,"???0")&amp;IF(VLOOKUP(A1343,SOURCE!B:S,16,0)="","","   "&amp;VLOOKUP(A1343,SOURCE!B:S,16,0)
))))
)</f>
        <v>#define ITM_RSTF                    1310</v>
      </c>
    </row>
    <row r="1344" customFormat="false" ht="15.75" hidden="false" customHeight="false" outlineLevel="0" collapsed="false">
      <c r="A1344" s="0" t="n">
        <f aca="false">C1343</f>
        <v>1311</v>
      </c>
      <c r="B1344" s="0" t="str">
        <f aca="false">VLOOKUP(A1344,SOURCE!B:S,15,0)</f>
        <v>ITM_1311</v>
      </c>
      <c r="C1344" s="0" t="n">
        <f aca="false">IF(
ISNUMBER(INDEX(SOURCE!B:B,MATCH(A1344,SOURCE!B:B,0)+1)),
  VALUE(INDEX(SOURCE!B:B,MATCH(A1344,SOURCE!B:B,0)+1)),
  "")</f>
        <v>1312</v>
      </c>
      <c r="D1344" s="265" t="str">
        <f aca="false">IF(A1344&lt;&gt;INT(A1344),B1344,
IF(A1344&lt;0,VLOOKUP(A1344,lookups!A$1:B$25,2,0),
IF(ISNA(B1344),"",
IF(OR(ISBLANK(A1344),ISNA(B1344),B1344=0),
"",
"#define "&amp;
VLOOKUP(A1344,SOURCE!B:S,15,0)&amp;IF(lookups!$N$2-LEN(VLOOKUP(A1344,SOURCE!B:S,15,0))&gt;=0,REPT(" ",lookups!$N$2-LEN(VLOOKUP(A1344,SOURCE!B:S,15,0))),"")&amp;
TEXT(A1344,"???0")&amp;IF(VLOOKUP(A1344,SOURCE!B:S,16,0)="","","   "&amp;VLOOKUP(A1344,SOURCE!B:S,16,0)
))))
)</f>
        <v>#define ITM_1311                    1311</v>
      </c>
    </row>
    <row r="1345" customFormat="false" ht="15.75" hidden="false" customHeight="false" outlineLevel="0" collapsed="false">
      <c r="A1345" s="0" t="n">
        <f aca="false">C1344</f>
        <v>1312</v>
      </c>
      <c r="B1345" s="0" t="str">
        <f aca="false">VLOOKUP(A1345,SOURCE!B:S,15,0)</f>
        <v>ITM_1312</v>
      </c>
      <c r="C1345" s="0" t="n">
        <f aca="false">IF(
ISNUMBER(INDEX(SOURCE!B:B,MATCH(A1345,SOURCE!B:B,0)+1)),
  VALUE(INDEX(SOURCE!B:B,MATCH(A1345,SOURCE!B:B,0)+1)),
  "")</f>
        <v>1313</v>
      </c>
      <c r="D1345" s="265" t="str">
        <f aca="false">IF(A1345&lt;&gt;INT(A1345),B1345,
IF(A1345&lt;0,VLOOKUP(A1345,lookups!A$1:B$25,2,0),
IF(ISNA(B1345),"",
IF(OR(ISBLANK(A1345),ISNA(B1345),B1345=0),
"",
"#define "&amp;
VLOOKUP(A1345,SOURCE!B:S,15,0)&amp;IF(lookups!$N$2-LEN(VLOOKUP(A1345,SOURCE!B:S,15,0))&gt;=0,REPT(" ",lookups!$N$2-LEN(VLOOKUP(A1345,SOURCE!B:S,15,0))),"")&amp;
TEXT(A1345,"???0")&amp;IF(VLOOKUP(A1345,SOURCE!B:S,16,0)="","","   "&amp;VLOOKUP(A1345,SOURCE!B:S,16,0)
))))
)</f>
        <v>#define ITM_1312                    1312</v>
      </c>
    </row>
    <row r="1346" customFormat="false" ht="15.75" hidden="false" customHeight="false" outlineLevel="0" collapsed="false">
      <c r="A1346" s="0" t="n">
        <f aca="false">C1345</f>
        <v>1313</v>
      </c>
      <c r="B1346" s="0" t="str">
        <f aca="false">VLOOKUP(A1346,SOURCE!B:S,15,0)</f>
        <v>ITM_1313</v>
      </c>
      <c r="C1346" s="0" t="n">
        <f aca="false">IF(
ISNUMBER(INDEX(SOURCE!B:B,MATCH(A1346,SOURCE!B:B,0)+1)),
  VALUE(INDEX(SOURCE!B:B,MATCH(A1346,SOURCE!B:B,0)+1)),
  "")</f>
        <v>1313.01</v>
      </c>
      <c r="D1346" s="265" t="str">
        <f aca="false">IF(A1346&lt;&gt;INT(A1346),B1346,
IF(A1346&lt;0,VLOOKUP(A1346,lookups!A$1:B$25,2,0),
IF(ISNA(B1346),"",
IF(OR(ISBLANK(A1346),ISNA(B1346),B1346=0),
"",
"#define "&amp;
VLOOKUP(A1346,SOURCE!B:S,15,0)&amp;IF(lookups!$N$2-LEN(VLOOKUP(A1346,SOURCE!B:S,15,0))&gt;=0,REPT(" ",lookups!$N$2-LEN(VLOOKUP(A1346,SOURCE!B:S,15,0))),"")&amp;
TEXT(A1346,"???0")&amp;IF(VLOOKUP(A1346,SOURCE!B:S,16,0)="","","   "&amp;VLOOKUP(A1346,SOURCE!B:S,16,0)
))))
)</f>
        <v>#define ITM_1313                    1313</v>
      </c>
    </row>
    <row r="1347" customFormat="false" ht="15.75" hidden="false" customHeight="false" outlineLevel="0" collapsed="false">
      <c r="A1347" s="0" t="n">
        <f aca="false">C1346</f>
        <v>1313.01</v>
      </c>
      <c r="B1347" s="0" t="n">
        <f aca="false">VLOOKUP(A1347,SOURCE!B:S,15,0)</f>
        <v>0</v>
      </c>
      <c r="C1347" s="0" t="n">
        <f aca="false">IF(
ISNUMBER(INDEX(SOURCE!B:B,MATCH(A1347,SOURCE!B:B,0)+1)),
  VALUE(INDEX(SOURCE!B:B,MATCH(A1347,SOURCE!B:B,0)+1)),
  "")</f>
        <v>1313.02</v>
      </c>
      <c r="D1347" s="265" t="n">
        <f aca="false">IF(A1347&lt;&gt;INT(A1347),B1347,
IF(A1347&lt;0,VLOOKUP(A1347,lookups!A$1:B$25,2,0),
IF(ISNA(B1347),"",
IF(OR(ISBLANK(A1347),ISNA(B1347),B1347=0),
"",
"#define "&amp;
VLOOKUP(A1347,SOURCE!B:S,15,0)&amp;IF(lookups!$N$2-LEN(VLOOKUP(A1347,SOURCE!B:S,15,0))&gt;=0,REPT(" ",lookups!$N$2-LEN(VLOOKUP(A1347,SOURCE!B:S,15,0))),"")&amp;
TEXT(A1347,"???0")&amp;IF(VLOOKUP(A1347,SOURCE!B:S,16,0)="","","   "&amp;VLOOKUP(A1347,SOURCE!B:S,16,0)
))))
)</f>
        <v>0</v>
      </c>
    </row>
    <row r="1348" customFormat="false" ht="15.75" hidden="false" customHeight="false" outlineLevel="0" collapsed="false">
      <c r="A1348" s="0" t="n">
        <f aca="false">C1347</f>
        <v>1313.02</v>
      </c>
      <c r="B1348" s="266" t="n">
        <f aca="false">VLOOKUP(A1348,SOURCE!B:S,15,0)</f>
        <v>0</v>
      </c>
      <c r="C1348" s="0" t="n">
        <f aca="false">IF(
ISNUMBER(INDEX(SOURCE!B:B,MATCH(A1348,SOURCE!B:B,0)+1)),
  VALUE(INDEX(SOURCE!B:B,MATCH(A1348,SOURCE!B:B,0)+1)),
  "")</f>
        <v>1313.03</v>
      </c>
      <c r="D1348" s="267" t="n">
        <f aca="false">IF(A1348&lt;&gt;INT(A1348),B1348,
IF(A1348&lt;0,VLOOKUP(A1348,lookups!A$1:B$25,2,0),
IF(ISNA(B1348),"",
IF(OR(ISBLANK(A1348),ISNA(B1348),B1348=0),
"",
"#define "&amp;
VLOOKUP(A1348,SOURCE!B:S,15,0)&amp;IF(lookups!$N$2-LEN(VLOOKUP(A1348,SOURCE!B:S,15,0))&gt;=0,REPT(" ",lookups!$N$2-LEN(VLOOKUP(A1348,SOURCE!B:S,15,0))),"")&amp;
TEXT(A1348,"???0")&amp;IF(VLOOKUP(A1348,SOURCE!B:S,16,0)="","","   "&amp;VLOOKUP(A1348,SOURCE!B:S,16,0)
))))
)</f>
        <v>0</v>
      </c>
    </row>
    <row r="1349" customFormat="false" ht="15.75" hidden="false" customHeight="false" outlineLevel="0" collapsed="false">
      <c r="A1349" s="0" t="n">
        <f aca="false">C1348</f>
        <v>1313.03</v>
      </c>
      <c r="B1349" s="0" t="str">
        <f aca="false">VLOOKUP(A1349,SOURCE!B:S,15,0)</f>
        <v>// Menus</v>
      </c>
      <c r="C1349" s="0" t="n">
        <f aca="false">IF(
ISNUMBER(INDEX(SOURCE!B:B,MATCH(A1349,SOURCE!B:B,0)+1)),
  VALUE(INDEX(SOURCE!B:B,MATCH(A1349,SOURCE!B:B,0)+1)),
  "")</f>
        <v>1314</v>
      </c>
      <c r="D1349" s="265" t="str">
        <f aca="false">IF(A1349&lt;&gt;INT(A1349),B1349,
IF(A1349&lt;0,VLOOKUP(A1349,lookups!A$1:B$25,2,0),
IF(ISNA(B1349),"",
IF(OR(ISBLANK(A1349),ISNA(B1349),B1349=0),
"",
"#define "&amp;
VLOOKUP(A1349,SOURCE!B:S,15,0)&amp;IF(lookups!$N$2-LEN(VLOOKUP(A1349,SOURCE!B:S,15,0))&gt;=0,REPT(" ",lookups!$N$2-LEN(VLOOKUP(A1349,SOURCE!B:S,15,0))),"")&amp;
TEXT(A1349,"???0")&amp;IF(VLOOKUP(A1349,SOURCE!B:S,16,0)="","","   "&amp;VLOOKUP(A1349,SOURCE!B:S,16,0)
))))
)</f>
        <v>// Menus</v>
      </c>
    </row>
    <row r="1350" customFormat="false" ht="15.75" hidden="false" customHeight="false" outlineLevel="0" collapsed="false">
      <c r="A1350" s="0" t="n">
        <f aca="false">C1349</f>
        <v>1314</v>
      </c>
      <c r="B1350" s="0" t="str">
        <f aca="false">VLOOKUP(A1350,SOURCE!B:S,15,0)</f>
        <v>MNU_ADV</v>
      </c>
      <c r="C1350" s="0" t="n">
        <f aca="false">IF(
ISNUMBER(INDEX(SOURCE!B:B,MATCH(A1350,SOURCE!B:B,0)+1)),
  VALUE(INDEX(SOURCE!B:B,MATCH(A1350,SOURCE!B:B,0)+1)),
  "")</f>
        <v>1315</v>
      </c>
      <c r="D1350" s="265" t="str">
        <f aca="false">IF(A1350&lt;&gt;INT(A1350),B1350,
IF(A1350&lt;0,VLOOKUP(A1350,lookups!A$1:B$25,2,0),
IF(ISNA(B1350),"",
IF(OR(ISBLANK(A1350),ISNA(B1350),B1350=0),
"",
"#define "&amp;
VLOOKUP(A1350,SOURCE!B:S,15,0)&amp;IF(lookups!$N$2-LEN(VLOOKUP(A1350,SOURCE!B:S,15,0))&gt;=0,REPT(" ",lookups!$N$2-LEN(VLOOKUP(A1350,SOURCE!B:S,15,0))),"")&amp;
TEXT(A1350,"???0")&amp;IF(VLOOKUP(A1350,SOURCE!B:S,16,0)="","","   "&amp;VLOOKUP(A1350,SOURCE!B:S,16,0)
))))
)</f>
        <v>#define MNU_ADV                     1314</v>
      </c>
    </row>
    <row r="1351" customFormat="false" ht="15.75" hidden="false" customHeight="false" outlineLevel="0" collapsed="false">
      <c r="A1351" s="0" t="n">
        <f aca="false">C1350</f>
        <v>1315</v>
      </c>
      <c r="B1351" s="0" t="str">
        <f aca="false">VLOOKUP(A1351,SOURCE!B:S,15,0)</f>
        <v>MNU_ANGLES</v>
      </c>
      <c r="C1351" s="0" t="n">
        <f aca="false">IF(
ISNUMBER(INDEX(SOURCE!B:B,MATCH(A1351,SOURCE!B:B,0)+1)),
  VALUE(INDEX(SOURCE!B:B,MATCH(A1351,SOURCE!B:B,0)+1)),
  "")</f>
        <v>1316</v>
      </c>
      <c r="D1351" s="265" t="str">
        <f aca="false">IF(A1351&lt;&gt;INT(A1351),B1351,
IF(A1351&lt;0,VLOOKUP(A1351,lookups!A$1:B$25,2,0),
IF(ISNA(B1351),"",
IF(OR(ISBLANK(A1351),ISNA(B1351),B1351=0),
"",
"#define "&amp;
VLOOKUP(A1351,SOURCE!B:S,15,0)&amp;IF(lookups!$N$2-LEN(VLOOKUP(A1351,SOURCE!B:S,15,0))&gt;=0,REPT(" ",lookups!$N$2-LEN(VLOOKUP(A1351,SOURCE!B:S,15,0))),"")&amp;
TEXT(A1351,"???0")&amp;IF(VLOOKUP(A1351,SOURCE!B:S,16,0)="","","   "&amp;VLOOKUP(A1351,SOURCE!B:S,16,0)
))))
)</f>
        <v>#define MNU_ANGLES                  1315</v>
      </c>
    </row>
    <row r="1352" customFormat="false" ht="15.75" hidden="false" customHeight="false" outlineLevel="0" collapsed="false">
      <c r="A1352" s="0" t="n">
        <f aca="false">C1351</f>
        <v>1316</v>
      </c>
      <c r="B1352" s="0" t="str">
        <f aca="false">VLOOKUP(A1352,SOURCE!B:S,15,0)</f>
        <v>MNU_PRINT</v>
      </c>
      <c r="C1352" s="0" t="n">
        <f aca="false">IF(
ISNUMBER(INDEX(SOURCE!B:B,MATCH(A1352,SOURCE!B:B,0)+1)),
  VALUE(INDEX(SOURCE!B:B,MATCH(A1352,SOURCE!B:B,0)+1)),
  "")</f>
        <v>1317</v>
      </c>
      <c r="D1352" s="265" t="str">
        <f aca="false">IF(A1352&lt;&gt;INT(A1352),B1352,
IF(A1352&lt;0,VLOOKUP(A1352,lookups!A$1:B$25,2,0),
IF(ISNA(B1352),"",
IF(OR(ISBLANK(A1352),ISNA(B1352),B1352=0),
"",
"#define "&amp;
VLOOKUP(A1352,SOURCE!B:S,15,0)&amp;IF(lookups!$N$2-LEN(VLOOKUP(A1352,SOURCE!B:S,15,0))&gt;=0,REPT(" ",lookups!$N$2-LEN(VLOOKUP(A1352,SOURCE!B:S,15,0))),"")&amp;
TEXT(A1352,"???0")&amp;IF(VLOOKUP(A1352,SOURCE!B:S,16,0)="","","   "&amp;VLOOKUP(A1352,SOURCE!B:S,16,0)
))))
)</f>
        <v>#define MNU_PRINT                   1316</v>
      </c>
    </row>
    <row r="1353" customFormat="false" ht="15.75" hidden="false" customHeight="false" outlineLevel="0" collapsed="false">
      <c r="A1353" s="0" t="n">
        <f aca="false">C1352</f>
        <v>1317</v>
      </c>
      <c r="B1353" s="0" t="str">
        <f aca="false">VLOOKUP(A1353,SOURCE!B:S,15,0)</f>
        <v>MNU_CONVA</v>
      </c>
      <c r="C1353" s="0" t="n">
        <f aca="false">IF(
ISNUMBER(INDEX(SOURCE!B:B,MATCH(A1353,SOURCE!B:B,0)+1)),
  VALUE(INDEX(SOURCE!B:B,MATCH(A1353,SOURCE!B:B,0)+1)),
  "")</f>
        <v>1318</v>
      </c>
      <c r="D1353" s="265" t="str">
        <f aca="false">IF(A1353&lt;&gt;INT(A1353),B1353,
IF(A1353&lt;0,VLOOKUP(A1353,lookups!A$1:B$25,2,0),
IF(ISNA(B1353),"",
IF(OR(ISBLANK(A1353),ISNA(B1353),B1353=0),
"",
"#define "&amp;
VLOOKUP(A1353,SOURCE!B:S,15,0)&amp;IF(lookups!$N$2-LEN(VLOOKUP(A1353,SOURCE!B:S,15,0))&gt;=0,REPT(" ",lookups!$N$2-LEN(VLOOKUP(A1353,SOURCE!B:S,15,0))),"")&amp;
TEXT(A1353,"???0")&amp;IF(VLOOKUP(A1353,SOURCE!B:S,16,0)="","","   "&amp;VLOOKUP(A1353,SOURCE!B:S,16,0)
))))
)</f>
        <v>#define MNU_CONVA                   1317</v>
      </c>
    </row>
    <row r="1354" customFormat="false" ht="15.75" hidden="false" customHeight="false" outlineLevel="0" collapsed="false">
      <c r="A1354" s="0" t="n">
        <f aca="false">C1353</f>
        <v>1318</v>
      </c>
      <c r="B1354" s="0" t="str">
        <f aca="false">VLOOKUP(A1354,SOURCE!B:S,15,0)</f>
        <v>MNU_BITS</v>
      </c>
      <c r="C1354" s="0" t="n">
        <f aca="false">IF(
ISNUMBER(INDEX(SOURCE!B:B,MATCH(A1354,SOURCE!B:B,0)+1)),
  VALUE(INDEX(SOURCE!B:B,MATCH(A1354,SOURCE!B:B,0)+1)),
  "")</f>
        <v>1319</v>
      </c>
      <c r="D1354" s="265" t="str">
        <f aca="false">IF(A1354&lt;&gt;INT(A1354),B1354,
IF(A1354&lt;0,VLOOKUP(A1354,lookups!A$1:B$25,2,0),
IF(ISNA(B1354),"",
IF(OR(ISBLANK(A1354),ISNA(B1354),B1354=0),
"",
"#define "&amp;
VLOOKUP(A1354,SOURCE!B:S,15,0)&amp;IF(lookups!$N$2-LEN(VLOOKUP(A1354,SOURCE!B:S,15,0))&gt;=0,REPT(" ",lookups!$N$2-LEN(VLOOKUP(A1354,SOURCE!B:S,15,0))),"")&amp;
TEXT(A1354,"???0")&amp;IF(VLOOKUP(A1354,SOURCE!B:S,16,0)="","","   "&amp;VLOOKUP(A1354,SOURCE!B:S,16,0)
))))
)</f>
        <v>#define MNU_BITS                    1318</v>
      </c>
    </row>
    <row r="1355" customFormat="false" ht="15.75" hidden="false" customHeight="false" outlineLevel="0" collapsed="false">
      <c r="A1355" s="0" t="n">
        <f aca="false">C1354</f>
        <v>1319</v>
      </c>
      <c r="B1355" s="0" t="str">
        <f aca="false">VLOOKUP(A1355,SOURCE!B:S,15,0)</f>
        <v>MNU_CATALOG</v>
      </c>
      <c r="C1355" s="0" t="n">
        <f aca="false">IF(
ISNUMBER(INDEX(SOURCE!B:B,MATCH(A1355,SOURCE!B:B,0)+1)),
  VALUE(INDEX(SOURCE!B:B,MATCH(A1355,SOURCE!B:B,0)+1)),
  "")</f>
        <v>1320</v>
      </c>
      <c r="D1355" s="265" t="str">
        <f aca="false">IF(A1355&lt;&gt;INT(A1355),B1355,
IF(A1355&lt;0,VLOOKUP(A1355,lookups!A$1:B$25,2,0),
IF(ISNA(B1355),"",
IF(OR(ISBLANK(A1355),ISNA(B1355),B1355=0),
"",
"#define "&amp;
VLOOKUP(A1355,SOURCE!B:S,15,0)&amp;IF(lookups!$N$2-LEN(VLOOKUP(A1355,SOURCE!B:S,15,0))&gt;=0,REPT(" ",lookups!$N$2-LEN(VLOOKUP(A1355,SOURCE!B:S,15,0))),"")&amp;
TEXT(A1355,"???0")&amp;IF(VLOOKUP(A1355,SOURCE!B:S,16,0)="","","   "&amp;VLOOKUP(A1355,SOURCE!B:S,16,0)
))))
)</f>
        <v>#define MNU_CATALOG                 1319</v>
      </c>
    </row>
    <row r="1356" customFormat="false" ht="15.75" hidden="false" customHeight="false" outlineLevel="0" collapsed="false">
      <c r="A1356" s="0" t="n">
        <f aca="false">C1355</f>
        <v>1320</v>
      </c>
      <c r="B1356" s="0" t="str">
        <f aca="false">VLOOKUP(A1356,SOURCE!B:S,15,0)</f>
        <v>MNU_CHARS</v>
      </c>
      <c r="C1356" s="0" t="n">
        <f aca="false">IF(
ISNUMBER(INDEX(SOURCE!B:B,MATCH(A1356,SOURCE!B:B,0)+1)),
  VALUE(INDEX(SOURCE!B:B,MATCH(A1356,SOURCE!B:B,0)+1)),
  "")</f>
        <v>1321</v>
      </c>
      <c r="D1356" s="265" t="str">
        <f aca="false">IF(A1356&lt;&gt;INT(A1356),B1356,
IF(A1356&lt;0,VLOOKUP(A1356,lookups!A$1:B$25,2,0),
IF(ISNA(B1356),"",
IF(OR(ISBLANK(A1356),ISNA(B1356),B1356=0),
"",
"#define "&amp;
VLOOKUP(A1356,SOURCE!B:S,15,0)&amp;IF(lookups!$N$2-LEN(VLOOKUP(A1356,SOURCE!B:S,15,0))&gt;=0,REPT(" ",lookups!$N$2-LEN(VLOOKUP(A1356,SOURCE!B:S,15,0))),"")&amp;
TEXT(A1356,"???0")&amp;IF(VLOOKUP(A1356,SOURCE!B:S,16,0)="","","   "&amp;VLOOKUP(A1356,SOURCE!B:S,16,0)
))))
)</f>
        <v>#define MNU_CHARS                   1320</v>
      </c>
    </row>
    <row r="1357" customFormat="false" ht="15.75" hidden="false" customHeight="false" outlineLevel="0" collapsed="false">
      <c r="A1357" s="0" t="n">
        <f aca="false">C1356</f>
        <v>1321</v>
      </c>
      <c r="B1357" s="0" t="str">
        <f aca="false">VLOOKUP(A1357,SOURCE!B:S,15,0)</f>
        <v>MNU_CLK</v>
      </c>
      <c r="C1357" s="0" t="n">
        <f aca="false">IF(
ISNUMBER(INDEX(SOURCE!B:B,MATCH(A1357,SOURCE!B:B,0)+1)),
  VALUE(INDEX(SOURCE!B:B,MATCH(A1357,SOURCE!B:B,0)+1)),
  "")</f>
        <v>1322</v>
      </c>
      <c r="D1357" s="265" t="str">
        <f aca="false">IF(A1357&lt;&gt;INT(A1357),B1357,
IF(A1357&lt;0,VLOOKUP(A1357,lookups!A$1:B$25,2,0),
IF(ISNA(B1357),"",
IF(OR(ISBLANK(A1357),ISNA(B1357),B1357=0),
"",
"#define "&amp;
VLOOKUP(A1357,SOURCE!B:S,15,0)&amp;IF(lookups!$N$2-LEN(VLOOKUP(A1357,SOURCE!B:S,15,0))&gt;=0,REPT(" ",lookups!$N$2-LEN(VLOOKUP(A1357,SOURCE!B:S,15,0))),"")&amp;
TEXT(A1357,"???0")&amp;IF(VLOOKUP(A1357,SOURCE!B:S,16,0)="","","   "&amp;VLOOKUP(A1357,SOURCE!B:S,16,0)
))))
)</f>
        <v>#define MNU_CLK                     1321</v>
      </c>
    </row>
    <row r="1358" customFormat="false" ht="15.75" hidden="false" customHeight="false" outlineLevel="0" collapsed="false">
      <c r="A1358" s="0" t="n">
        <f aca="false">C1357</f>
        <v>1322</v>
      </c>
      <c r="B1358" s="0" t="str">
        <f aca="false">VLOOKUP(A1358,SOURCE!B:S,15,0)</f>
        <v>MNU_CLR</v>
      </c>
      <c r="C1358" s="0" t="n">
        <f aca="false">IF(
ISNUMBER(INDEX(SOURCE!B:B,MATCH(A1358,SOURCE!B:B,0)+1)),
  VALUE(INDEX(SOURCE!B:B,MATCH(A1358,SOURCE!B:B,0)+1)),
  "")</f>
        <v>1323</v>
      </c>
      <c r="D1358" s="265" t="str">
        <f aca="false">IF(A1358&lt;&gt;INT(A1358),B1358,
IF(A1358&lt;0,VLOOKUP(A1358,lookups!A$1:B$25,2,0),
IF(ISNA(B1358),"",
IF(OR(ISBLANK(A1358),ISNA(B1358),B1358=0),
"",
"#define "&amp;
VLOOKUP(A1358,SOURCE!B:S,15,0)&amp;IF(lookups!$N$2-LEN(VLOOKUP(A1358,SOURCE!B:S,15,0))&gt;=0,REPT(" ",lookups!$N$2-LEN(VLOOKUP(A1358,SOURCE!B:S,15,0))),"")&amp;
TEXT(A1358,"???0")&amp;IF(VLOOKUP(A1358,SOURCE!B:S,16,0)="","","   "&amp;VLOOKUP(A1358,SOURCE!B:S,16,0)
))))
)</f>
        <v>#define MNU_CLR                     1322</v>
      </c>
    </row>
    <row r="1359" customFormat="false" ht="15.75" hidden="false" customHeight="false" outlineLevel="0" collapsed="false">
      <c r="A1359" s="0" t="n">
        <f aca="false">C1358</f>
        <v>1323</v>
      </c>
      <c r="B1359" s="0" t="str">
        <f aca="false">VLOOKUP(A1359,SOURCE!B:S,15,0)</f>
        <v>MNU_CONST</v>
      </c>
      <c r="C1359" s="0" t="n">
        <f aca="false">IF(
ISNUMBER(INDEX(SOURCE!B:B,MATCH(A1359,SOURCE!B:B,0)+1)),
  VALUE(INDEX(SOURCE!B:B,MATCH(A1359,SOURCE!B:B,0)+1)),
  "")</f>
        <v>1324</v>
      </c>
      <c r="D1359" s="265" t="str">
        <f aca="false">IF(A1359&lt;&gt;INT(A1359),B1359,
IF(A1359&lt;0,VLOOKUP(A1359,lookups!A$1:B$25,2,0),
IF(ISNA(B1359),"",
IF(OR(ISBLANK(A1359),ISNA(B1359),B1359=0),
"",
"#define "&amp;
VLOOKUP(A1359,SOURCE!B:S,15,0)&amp;IF(lookups!$N$2-LEN(VLOOKUP(A1359,SOURCE!B:S,15,0))&gt;=0,REPT(" ",lookups!$N$2-LEN(VLOOKUP(A1359,SOURCE!B:S,15,0))),"")&amp;
TEXT(A1359,"???0")&amp;IF(VLOOKUP(A1359,SOURCE!B:S,16,0)="","","   "&amp;VLOOKUP(A1359,SOURCE!B:S,16,0)
))))
)</f>
        <v>#define MNU_CONST                   1323</v>
      </c>
    </row>
    <row r="1360" customFormat="false" ht="15.75" hidden="false" customHeight="false" outlineLevel="0" collapsed="false">
      <c r="A1360" s="0" t="n">
        <f aca="false">C1359</f>
        <v>1324</v>
      </c>
      <c r="B1360" s="0" t="str">
        <f aca="false">VLOOKUP(A1360,SOURCE!B:S,15,0)</f>
        <v>MNU_CPX</v>
      </c>
      <c r="C1360" s="0" t="n">
        <f aca="false">IF(
ISNUMBER(INDEX(SOURCE!B:B,MATCH(A1360,SOURCE!B:B,0)+1)),
  VALUE(INDEX(SOURCE!B:B,MATCH(A1360,SOURCE!B:B,0)+1)),
  "")</f>
        <v>1325</v>
      </c>
      <c r="D1360" s="265" t="str">
        <f aca="false">IF(A1360&lt;&gt;INT(A1360),B1360,
IF(A1360&lt;0,VLOOKUP(A1360,lookups!A$1:B$25,2,0),
IF(ISNA(B1360),"",
IF(OR(ISBLANK(A1360),ISNA(B1360),B1360=0),
"",
"#define "&amp;
VLOOKUP(A1360,SOURCE!B:S,15,0)&amp;IF(lookups!$N$2-LEN(VLOOKUP(A1360,SOURCE!B:S,15,0))&gt;=0,REPT(" ",lookups!$N$2-LEN(VLOOKUP(A1360,SOURCE!B:S,15,0))),"")&amp;
TEXT(A1360,"???0")&amp;IF(VLOOKUP(A1360,SOURCE!B:S,16,0)="","","   "&amp;VLOOKUP(A1360,SOURCE!B:S,16,0)
))))
)</f>
        <v>#define MNU_CPX                     1324</v>
      </c>
    </row>
    <row r="1361" customFormat="false" ht="15.75" hidden="false" customHeight="false" outlineLevel="0" collapsed="false">
      <c r="A1361" s="0" t="n">
        <f aca="false">C1360</f>
        <v>1325</v>
      </c>
      <c r="B1361" s="0" t="str">
        <f aca="false">VLOOKUP(A1361,SOURCE!B:S,15,0)</f>
        <v>MNU_CPXS</v>
      </c>
      <c r="C1361" s="0" t="n">
        <f aca="false">IF(
ISNUMBER(INDEX(SOURCE!B:B,MATCH(A1361,SOURCE!B:B,0)+1)),
  VALUE(INDEX(SOURCE!B:B,MATCH(A1361,SOURCE!B:B,0)+1)),
  "")</f>
        <v>1326</v>
      </c>
      <c r="D1361" s="265" t="str">
        <f aca="false">IF(A1361&lt;&gt;INT(A1361),B1361,
IF(A1361&lt;0,VLOOKUP(A1361,lookups!A$1:B$25,2,0),
IF(ISNA(B1361),"",
IF(OR(ISBLANK(A1361),ISNA(B1361),B1361=0),
"",
"#define "&amp;
VLOOKUP(A1361,SOURCE!B:S,15,0)&amp;IF(lookups!$N$2-LEN(VLOOKUP(A1361,SOURCE!B:S,15,0))&gt;=0,REPT(" ",lookups!$N$2-LEN(VLOOKUP(A1361,SOURCE!B:S,15,0))),"")&amp;
TEXT(A1361,"???0")&amp;IF(VLOOKUP(A1361,SOURCE!B:S,16,0)="","","   "&amp;VLOOKUP(A1361,SOURCE!B:S,16,0)
))))
)</f>
        <v>#define MNU_CPXS                    1325</v>
      </c>
    </row>
    <row r="1362" customFormat="false" ht="15.75" hidden="false" customHeight="false" outlineLevel="0" collapsed="false">
      <c r="A1362" s="0" t="n">
        <f aca="false">C1361</f>
        <v>1326</v>
      </c>
      <c r="B1362" s="0" t="str">
        <f aca="false">VLOOKUP(A1362,SOURCE!B:S,15,0)</f>
        <v>MNU_DATES</v>
      </c>
      <c r="C1362" s="0" t="n">
        <f aca="false">IF(
ISNUMBER(INDEX(SOURCE!B:B,MATCH(A1362,SOURCE!B:B,0)+1)),
  VALUE(INDEX(SOURCE!B:B,MATCH(A1362,SOURCE!B:B,0)+1)),
  "")</f>
        <v>1327</v>
      </c>
      <c r="D1362" s="265" t="str">
        <f aca="false">IF(A1362&lt;&gt;INT(A1362),B1362,
IF(A1362&lt;0,VLOOKUP(A1362,lookups!A$1:B$25,2,0),
IF(ISNA(B1362),"",
IF(OR(ISBLANK(A1362),ISNA(B1362),B1362=0),
"",
"#define "&amp;
VLOOKUP(A1362,SOURCE!B:S,15,0)&amp;IF(lookups!$N$2-LEN(VLOOKUP(A1362,SOURCE!B:S,15,0))&gt;=0,REPT(" ",lookups!$N$2-LEN(VLOOKUP(A1362,SOURCE!B:S,15,0))),"")&amp;
TEXT(A1362,"???0")&amp;IF(VLOOKUP(A1362,SOURCE!B:S,16,0)="","","   "&amp;VLOOKUP(A1362,SOURCE!B:S,16,0)
))))
)</f>
        <v>#define MNU_DATES                   1326</v>
      </c>
    </row>
    <row r="1363" customFormat="false" ht="15.75" hidden="false" customHeight="false" outlineLevel="0" collapsed="false">
      <c r="A1363" s="0" t="n">
        <f aca="false">C1362</f>
        <v>1327</v>
      </c>
      <c r="B1363" s="0" t="str">
        <f aca="false">VLOOKUP(A1363,SOURCE!B:S,15,0)</f>
        <v>MNU_DISP</v>
      </c>
      <c r="C1363" s="0" t="n">
        <f aca="false">IF(
ISNUMBER(INDEX(SOURCE!B:B,MATCH(A1363,SOURCE!B:B,0)+1)),
  VALUE(INDEX(SOURCE!B:B,MATCH(A1363,SOURCE!B:B,0)+1)),
  "")</f>
        <v>1328</v>
      </c>
      <c r="D1363" s="265" t="str">
        <f aca="false">IF(A1363&lt;&gt;INT(A1363),B1363,
IF(A1363&lt;0,VLOOKUP(A1363,lookups!A$1:B$25,2,0),
IF(ISNA(B1363),"",
IF(OR(ISBLANK(A1363),ISNA(B1363),B1363=0),
"",
"#define "&amp;
VLOOKUP(A1363,SOURCE!B:S,15,0)&amp;IF(lookups!$N$2-LEN(VLOOKUP(A1363,SOURCE!B:S,15,0))&gt;=0,REPT(" ",lookups!$N$2-LEN(VLOOKUP(A1363,SOURCE!B:S,15,0))),"")&amp;
TEXT(A1363,"???0")&amp;IF(VLOOKUP(A1363,SOURCE!B:S,16,0)="","","   "&amp;VLOOKUP(A1363,SOURCE!B:S,16,0)
))))
)</f>
        <v>#define MNU_DISP                    1327</v>
      </c>
    </row>
    <row r="1364" customFormat="false" ht="15.75" hidden="false" customHeight="false" outlineLevel="0" collapsed="false">
      <c r="A1364" s="0" t="n">
        <f aca="false">C1363</f>
        <v>1328</v>
      </c>
      <c r="B1364" s="0" t="str">
        <f aca="false">VLOOKUP(A1364,SOURCE!B:S,15,0)</f>
        <v>MNU_EQN</v>
      </c>
      <c r="C1364" s="0" t="n">
        <f aca="false">IF(
ISNUMBER(INDEX(SOURCE!B:B,MATCH(A1364,SOURCE!B:B,0)+1)),
  VALUE(INDEX(SOURCE!B:B,MATCH(A1364,SOURCE!B:B,0)+1)),
  "")</f>
        <v>1329</v>
      </c>
      <c r="D1364" s="265" t="str">
        <f aca="false">IF(A1364&lt;&gt;INT(A1364),B1364,
IF(A1364&lt;0,VLOOKUP(A1364,lookups!A$1:B$25,2,0),
IF(ISNA(B1364),"",
IF(OR(ISBLANK(A1364),ISNA(B1364),B1364=0),
"",
"#define "&amp;
VLOOKUP(A1364,SOURCE!B:S,15,0)&amp;IF(lookups!$N$2-LEN(VLOOKUP(A1364,SOURCE!B:S,15,0))&gt;=0,REPT(" ",lookups!$N$2-LEN(VLOOKUP(A1364,SOURCE!B:S,15,0))),"")&amp;
TEXT(A1364,"???0")&amp;IF(VLOOKUP(A1364,SOURCE!B:S,16,0)="","","   "&amp;VLOOKUP(A1364,SOURCE!B:S,16,0)
))))
)</f>
        <v>#define MNU_EQN                     1328</v>
      </c>
    </row>
    <row r="1365" customFormat="false" ht="15.75" hidden="false" customHeight="false" outlineLevel="0" collapsed="false">
      <c r="A1365" s="0" t="n">
        <f aca="false">C1364</f>
        <v>1329</v>
      </c>
      <c r="B1365" s="0" t="str">
        <f aca="false">VLOOKUP(A1365,SOURCE!B:S,15,0)</f>
        <v>MNU_EXP</v>
      </c>
      <c r="C1365" s="0" t="n">
        <f aca="false">IF(
ISNUMBER(INDEX(SOURCE!B:B,MATCH(A1365,SOURCE!B:B,0)+1)),
  VALUE(INDEX(SOURCE!B:B,MATCH(A1365,SOURCE!B:B,0)+1)),
  "")</f>
        <v>1330</v>
      </c>
      <c r="D1365" s="265" t="str">
        <f aca="false">IF(A1365&lt;&gt;INT(A1365),B1365,
IF(A1365&lt;0,VLOOKUP(A1365,lookups!A$1:B$25,2,0),
IF(ISNA(B1365),"",
IF(OR(ISBLANK(A1365),ISNA(B1365),B1365=0),
"",
"#define "&amp;
VLOOKUP(A1365,SOURCE!B:S,15,0)&amp;IF(lookups!$N$2-LEN(VLOOKUP(A1365,SOURCE!B:S,15,0))&gt;=0,REPT(" ",lookups!$N$2-LEN(VLOOKUP(A1365,SOURCE!B:S,15,0))),"")&amp;
TEXT(A1365,"???0")&amp;IF(VLOOKUP(A1365,SOURCE!B:S,16,0)="","","   "&amp;VLOOKUP(A1365,SOURCE!B:S,16,0)
))))
)</f>
        <v>#define MNU_EXP                     1329</v>
      </c>
    </row>
    <row r="1366" customFormat="false" ht="15.75" hidden="false" customHeight="false" outlineLevel="0" collapsed="false">
      <c r="A1366" s="0" t="n">
        <f aca="false">C1365</f>
        <v>1330</v>
      </c>
      <c r="B1366" s="0" t="str">
        <f aca="false">VLOOKUP(A1366,SOURCE!B:S,15,0)</f>
        <v>MNU_CONVE</v>
      </c>
      <c r="C1366" s="0" t="n">
        <f aca="false">IF(
ISNUMBER(INDEX(SOURCE!B:B,MATCH(A1366,SOURCE!B:B,0)+1)),
  VALUE(INDEX(SOURCE!B:B,MATCH(A1366,SOURCE!B:B,0)+1)),
  "")</f>
        <v>1331</v>
      </c>
      <c r="D1366" s="265" t="str">
        <f aca="false">IF(A1366&lt;&gt;INT(A1366),B1366,
IF(A1366&lt;0,VLOOKUP(A1366,lookups!A$1:B$25,2,0),
IF(ISNA(B1366),"",
IF(OR(ISBLANK(A1366),ISNA(B1366),B1366=0),
"",
"#define "&amp;
VLOOKUP(A1366,SOURCE!B:S,15,0)&amp;IF(lookups!$N$2-LEN(VLOOKUP(A1366,SOURCE!B:S,15,0))&gt;=0,REPT(" ",lookups!$N$2-LEN(VLOOKUP(A1366,SOURCE!B:S,15,0))),"")&amp;
TEXT(A1366,"???0")&amp;IF(VLOOKUP(A1366,SOURCE!B:S,16,0)="","","   "&amp;VLOOKUP(A1366,SOURCE!B:S,16,0)
))))
)</f>
        <v>#define MNU_CONVE                   1330</v>
      </c>
    </row>
    <row r="1367" customFormat="false" ht="15.75" hidden="false" customHeight="false" outlineLevel="0" collapsed="false">
      <c r="A1367" s="0" t="n">
        <f aca="false">C1366</f>
        <v>1331</v>
      </c>
      <c r="B1367" s="0" t="str">
        <f aca="false">VLOOKUP(A1367,SOURCE!B:S,15,0)</f>
        <v>MNU_FCNS</v>
      </c>
      <c r="C1367" s="0" t="n">
        <f aca="false">IF(
ISNUMBER(INDEX(SOURCE!B:B,MATCH(A1367,SOURCE!B:B,0)+1)),
  VALUE(INDEX(SOURCE!B:B,MATCH(A1367,SOURCE!B:B,0)+1)),
  "")</f>
        <v>1332</v>
      </c>
      <c r="D1367" s="265" t="str">
        <f aca="false">IF(A1367&lt;&gt;INT(A1367),B1367,
IF(A1367&lt;0,VLOOKUP(A1367,lookups!A$1:B$25,2,0),
IF(ISNA(B1367),"",
IF(OR(ISBLANK(A1367),ISNA(B1367),B1367=0),
"",
"#define "&amp;
VLOOKUP(A1367,SOURCE!B:S,15,0)&amp;IF(lookups!$N$2-LEN(VLOOKUP(A1367,SOURCE!B:S,15,0))&gt;=0,REPT(" ",lookups!$N$2-LEN(VLOOKUP(A1367,SOURCE!B:S,15,0))),"")&amp;
TEXT(A1367,"???0")&amp;IF(VLOOKUP(A1367,SOURCE!B:S,16,0)="","","   "&amp;VLOOKUP(A1367,SOURCE!B:S,16,0)
))))
)</f>
        <v>#define MNU_FCNS                    1331</v>
      </c>
    </row>
    <row r="1368" customFormat="false" ht="15.75" hidden="false" customHeight="false" outlineLevel="0" collapsed="false">
      <c r="A1368" s="0" t="n">
        <f aca="false">C1367</f>
        <v>1332</v>
      </c>
      <c r="B1368" s="0" t="str">
        <f aca="false">VLOOKUP(A1368,SOURCE!B:S,15,0)</f>
        <v>MNU_FIN</v>
      </c>
      <c r="C1368" s="0" t="n">
        <f aca="false">IF(
ISNUMBER(INDEX(SOURCE!B:B,MATCH(A1368,SOURCE!B:B,0)+1)),
  VALUE(INDEX(SOURCE!B:B,MATCH(A1368,SOURCE!B:B,0)+1)),
  "")</f>
        <v>1333</v>
      </c>
      <c r="D1368" s="265" t="str">
        <f aca="false">IF(A1368&lt;&gt;INT(A1368),B1368,
IF(A1368&lt;0,VLOOKUP(A1368,lookups!A$1:B$25,2,0),
IF(ISNA(B1368),"",
IF(OR(ISBLANK(A1368),ISNA(B1368),B1368=0),
"",
"#define "&amp;
VLOOKUP(A1368,SOURCE!B:S,15,0)&amp;IF(lookups!$N$2-LEN(VLOOKUP(A1368,SOURCE!B:S,15,0))&gt;=0,REPT(" ",lookups!$N$2-LEN(VLOOKUP(A1368,SOURCE!B:S,15,0))),"")&amp;
TEXT(A1368,"???0")&amp;IF(VLOOKUP(A1368,SOURCE!B:S,16,0)="","","   "&amp;VLOOKUP(A1368,SOURCE!B:S,16,0)
))))
)</f>
        <v>#define MNU_FIN                     1332</v>
      </c>
    </row>
    <row r="1369" customFormat="false" ht="15.75" hidden="false" customHeight="false" outlineLevel="0" collapsed="false">
      <c r="A1369" s="0" t="n">
        <f aca="false">C1368</f>
        <v>1333</v>
      </c>
      <c r="B1369" s="0" t="str">
        <f aca="false">VLOOKUP(A1369,SOURCE!B:S,15,0)</f>
        <v>MNU_SINTS</v>
      </c>
      <c r="C1369" s="0" t="n">
        <f aca="false">IF(
ISNUMBER(INDEX(SOURCE!B:B,MATCH(A1369,SOURCE!B:B,0)+1)),
  VALUE(INDEX(SOURCE!B:B,MATCH(A1369,SOURCE!B:B,0)+1)),
  "")</f>
        <v>1334</v>
      </c>
      <c r="D1369" s="265" t="str">
        <f aca="false">IF(A1369&lt;&gt;INT(A1369),B1369,
IF(A1369&lt;0,VLOOKUP(A1369,lookups!A$1:B$25,2,0),
IF(ISNA(B1369),"",
IF(OR(ISBLANK(A1369),ISNA(B1369),B1369=0),
"",
"#define "&amp;
VLOOKUP(A1369,SOURCE!B:S,15,0)&amp;IF(lookups!$N$2-LEN(VLOOKUP(A1369,SOURCE!B:S,15,0))&gt;=0,REPT(" ",lookups!$N$2-LEN(VLOOKUP(A1369,SOURCE!B:S,15,0))),"")&amp;
TEXT(A1369,"???0")&amp;IF(VLOOKUP(A1369,SOURCE!B:S,16,0)="","","   "&amp;VLOOKUP(A1369,SOURCE!B:S,16,0)
))))
)</f>
        <v>#define MNU_SINTS                   1333</v>
      </c>
    </row>
    <row r="1370" customFormat="false" ht="15.75" hidden="false" customHeight="false" outlineLevel="0" collapsed="false">
      <c r="A1370" s="0" t="n">
        <f aca="false">C1369</f>
        <v>1334</v>
      </c>
      <c r="B1370" s="0" t="str">
        <f aca="false">VLOOKUP(A1370,SOURCE!B:S,15,0)</f>
        <v>MNU_FLAGS</v>
      </c>
      <c r="C1370" s="0" t="n">
        <f aca="false">IF(
ISNUMBER(INDEX(SOURCE!B:B,MATCH(A1370,SOURCE!B:B,0)+1)),
  VALUE(INDEX(SOURCE!B:B,MATCH(A1370,SOURCE!B:B,0)+1)),
  "")</f>
        <v>1335</v>
      </c>
      <c r="D1370" s="265" t="str">
        <f aca="false">IF(A1370&lt;&gt;INT(A1370),B1370,
IF(A1370&lt;0,VLOOKUP(A1370,lookups!A$1:B$25,2,0),
IF(ISNA(B1370),"",
IF(OR(ISBLANK(A1370),ISNA(B1370),B1370=0),
"",
"#define "&amp;
VLOOKUP(A1370,SOURCE!B:S,15,0)&amp;IF(lookups!$N$2-LEN(VLOOKUP(A1370,SOURCE!B:S,15,0))&gt;=0,REPT(" ",lookups!$N$2-LEN(VLOOKUP(A1370,SOURCE!B:S,15,0))),"")&amp;
TEXT(A1370,"???0")&amp;IF(VLOOKUP(A1370,SOURCE!B:S,16,0)="","","   "&amp;VLOOKUP(A1370,SOURCE!B:S,16,0)
))))
)</f>
        <v>#define MNU_FLAGS                   1334</v>
      </c>
    </row>
    <row r="1371" customFormat="false" ht="15.75" hidden="false" customHeight="false" outlineLevel="0" collapsed="false">
      <c r="A1371" s="0" t="n">
        <f aca="false">C1370</f>
        <v>1335</v>
      </c>
      <c r="B1371" s="0" t="str">
        <f aca="false">VLOOKUP(A1371,SOURCE!B:S,15,0)</f>
        <v>ITM_BASEMENU</v>
      </c>
      <c r="C1371" s="0" t="n">
        <f aca="false">IF(
ISNUMBER(INDEX(SOURCE!B:B,MATCH(A1371,SOURCE!B:B,0)+1)),
  VALUE(INDEX(SOURCE!B:B,MATCH(A1371,SOURCE!B:B,0)+1)),
  "")</f>
        <v>1336</v>
      </c>
      <c r="D1371" s="265" t="str">
        <f aca="false">IF(A1371&lt;&gt;INT(A1371),B1371,
IF(A1371&lt;0,VLOOKUP(A1371,lookups!A$1:B$25,2,0),
IF(ISNA(B1371),"",
IF(OR(ISBLANK(A1371),ISNA(B1371),B1371=0),
"",
"#define "&amp;
VLOOKUP(A1371,SOURCE!B:S,15,0)&amp;IF(lookups!$N$2-LEN(VLOOKUP(A1371,SOURCE!B:S,15,0))&gt;=0,REPT(" ",lookups!$N$2-LEN(VLOOKUP(A1371,SOURCE!B:S,15,0))),"")&amp;
TEXT(A1371,"???0")&amp;IF(VLOOKUP(A1371,SOURCE!B:S,16,0)="","","   "&amp;VLOOKUP(A1371,SOURCE!B:S,16,0)
))))
)</f>
        <v>#define ITM_BASEMENU                1335</v>
      </c>
    </row>
    <row r="1372" customFormat="false" ht="15.75" hidden="false" customHeight="false" outlineLevel="0" collapsed="false">
      <c r="A1372" s="0" t="n">
        <f aca="false">C1371</f>
        <v>1336</v>
      </c>
      <c r="B1372" s="0" t="str">
        <f aca="false">VLOOKUP(A1372,SOURCE!B:S,15,0)</f>
        <v>MNU_1STDERIV</v>
      </c>
      <c r="C1372" s="0" t="n">
        <f aca="false">IF(
ISNUMBER(INDEX(SOURCE!B:B,MATCH(A1372,SOURCE!B:B,0)+1)),
  VALUE(INDEX(SOURCE!B:B,MATCH(A1372,SOURCE!B:B,0)+1)),
  "")</f>
        <v>1337</v>
      </c>
      <c r="D1372" s="265" t="str">
        <f aca="false">IF(A1372&lt;&gt;INT(A1372),B1372,
IF(A1372&lt;0,VLOOKUP(A1372,lookups!A$1:B$25,2,0),
IF(ISNA(B1372),"",
IF(OR(ISBLANK(A1372),ISNA(B1372),B1372=0),
"",
"#define "&amp;
VLOOKUP(A1372,SOURCE!B:S,15,0)&amp;IF(lookups!$N$2-LEN(VLOOKUP(A1372,SOURCE!B:S,15,0))&gt;=0,REPT(" ",lookups!$N$2-LEN(VLOOKUP(A1372,SOURCE!B:S,15,0))),"")&amp;
TEXT(A1372,"???0")&amp;IF(VLOOKUP(A1372,SOURCE!B:S,16,0)="","","   "&amp;VLOOKUP(A1372,SOURCE!B:S,16,0)
))))
)</f>
        <v>#define MNU_1STDERIV                1336</v>
      </c>
    </row>
    <row r="1373" customFormat="false" ht="15.75" hidden="false" customHeight="false" outlineLevel="0" collapsed="false">
      <c r="A1373" s="0" t="n">
        <f aca="false">C1372</f>
        <v>1337</v>
      </c>
      <c r="B1373" s="0" t="str">
        <f aca="false">VLOOKUP(A1373,SOURCE!B:S,15,0)</f>
        <v>MNU_2NDDERIV</v>
      </c>
      <c r="C1373" s="0" t="n">
        <f aca="false">IF(
ISNUMBER(INDEX(SOURCE!B:B,MATCH(A1373,SOURCE!B:B,0)+1)),
  VALUE(INDEX(SOURCE!B:B,MATCH(A1373,SOURCE!B:B,0)+1)),
  "")</f>
        <v>1338</v>
      </c>
      <c r="D1373" s="265" t="str">
        <f aca="false">IF(A1373&lt;&gt;INT(A1373),B1373,
IF(A1373&lt;0,VLOOKUP(A1373,lookups!A$1:B$25,2,0),
IF(ISNA(B1373),"",
IF(OR(ISBLANK(A1373),ISNA(B1373),B1373=0),
"",
"#define "&amp;
VLOOKUP(A1373,SOURCE!B:S,15,0)&amp;IF(lookups!$N$2-LEN(VLOOKUP(A1373,SOURCE!B:S,15,0))&gt;=0,REPT(" ",lookups!$N$2-LEN(VLOOKUP(A1373,SOURCE!B:S,15,0))),"")&amp;
TEXT(A1373,"???0")&amp;IF(VLOOKUP(A1373,SOURCE!B:S,16,0)="","","   "&amp;VLOOKUP(A1373,SOURCE!B:S,16,0)
))))
)</f>
        <v>#define MNU_2NDDERIV                1337</v>
      </c>
    </row>
    <row r="1374" customFormat="false" ht="15.75" hidden="false" customHeight="false" outlineLevel="0" collapsed="false">
      <c r="A1374" s="0" t="n">
        <f aca="false">C1373</f>
        <v>1338</v>
      </c>
      <c r="B1374" s="0" t="str">
        <f aca="false">VLOOKUP(A1374,SOURCE!B:S,15,0)</f>
        <v>MNU_CONVFP</v>
      </c>
      <c r="C1374" s="0" t="n">
        <f aca="false">IF(
ISNUMBER(INDEX(SOURCE!B:B,MATCH(A1374,SOURCE!B:B,0)+1)),
  VALUE(INDEX(SOURCE!B:B,MATCH(A1374,SOURCE!B:B,0)+1)),
  "")</f>
        <v>1339</v>
      </c>
      <c r="D1374" s="265" t="str">
        <f aca="false">IF(A1374&lt;&gt;INT(A1374),B1374,
IF(A1374&lt;0,VLOOKUP(A1374,lookups!A$1:B$25,2,0),
IF(ISNA(B1374),"",
IF(OR(ISBLANK(A1374),ISNA(B1374),B1374=0),
"",
"#define "&amp;
VLOOKUP(A1374,SOURCE!B:S,15,0)&amp;IF(lookups!$N$2-LEN(VLOOKUP(A1374,SOURCE!B:S,15,0))&gt;=0,REPT(" ",lookups!$N$2-LEN(VLOOKUP(A1374,SOURCE!B:S,15,0))),"")&amp;
TEXT(A1374,"???0")&amp;IF(VLOOKUP(A1374,SOURCE!B:S,16,0)="","","   "&amp;VLOOKUP(A1374,SOURCE!B:S,16,0)
))))
)</f>
        <v>#define MNU_CONVFP                  1338</v>
      </c>
    </row>
    <row r="1375" customFormat="false" ht="15.75" hidden="false" customHeight="false" outlineLevel="0" collapsed="false">
      <c r="A1375" s="0" t="n">
        <f aca="false">C1374</f>
        <v>1339</v>
      </c>
      <c r="B1375" s="0" t="str">
        <f aca="false">VLOOKUP(A1375,SOURCE!B:S,15,0)</f>
        <v>MNU_LINTS</v>
      </c>
      <c r="C1375" s="0" t="n">
        <f aca="false">IF(
ISNUMBER(INDEX(SOURCE!B:B,MATCH(A1375,SOURCE!B:B,0)+1)),
  VALUE(INDEX(SOURCE!B:B,MATCH(A1375,SOURCE!B:B,0)+1)),
  "")</f>
        <v>1340</v>
      </c>
      <c r="D1375" s="265" t="str">
        <f aca="false">IF(A1375&lt;&gt;INT(A1375),B1375,
IF(A1375&lt;0,VLOOKUP(A1375,lookups!A$1:B$25,2,0),
IF(ISNA(B1375),"",
IF(OR(ISBLANK(A1375),ISNA(B1375),B1375=0),
"",
"#define "&amp;
VLOOKUP(A1375,SOURCE!B:S,15,0)&amp;IF(lookups!$N$2-LEN(VLOOKUP(A1375,SOURCE!B:S,15,0))&gt;=0,REPT(" ",lookups!$N$2-LEN(VLOOKUP(A1375,SOURCE!B:S,15,0))),"")&amp;
TEXT(A1375,"???0")&amp;IF(VLOOKUP(A1375,SOURCE!B:S,16,0)="","","   "&amp;VLOOKUP(A1375,SOURCE!B:S,16,0)
))))
)</f>
        <v>#define MNU_LINTS                   1339</v>
      </c>
    </row>
    <row r="1376" customFormat="false" ht="15.75" hidden="false" customHeight="false" outlineLevel="0" collapsed="false">
      <c r="A1376" s="0" t="n">
        <f aca="false">C1375</f>
        <v>1340</v>
      </c>
      <c r="B1376" s="0" t="str">
        <f aca="false">VLOOKUP(A1376,SOURCE!B:S,15,0)</f>
        <v>MNU_INFO</v>
      </c>
      <c r="C1376" s="0" t="n">
        <f aca="false">IF(
ISNUMBER(INDEX(SOURCE!B:B,MATCH(A1376,SOURCE!B:B,0)+1)),
  VALUE(INDEX(SOURCE!B:B,MATCH(A1376,SOURCE!B:B,0)+1)),
  "")</f>
        <v>1341</v>
      </c>
      <c r="D1376" s="265" t="str">
        <f aca="false">IF(A1376&lt;&gt;INT(A1376),B1376,
IF(A1376&lt;0,VLOOKUP(A1376,lookups!A$1:B$25,2,0),
IF(ISNA(B1376),"",
IF(OR(ISBLANK(A1376),ISNA(B1376),B1376=0),
"",
"#define "&amp;
VLOOKUP(A1376,SOURCE!B:S,15,0)&amp;IF(lookups!$N$2-LEN(VLOOKUP(A1376,SOURCE!B:S,15,0))&gt;=0,REPT(" ",lookups!$N$2-LEN(VLOOKUP(A1376,SOURCE!B:S,15,0))),"")&amp;
TEXT(A1376,"???0")&amp;IF(VLOOKUP(A1376,SOURCE!B:S,16,0)="","","   "&amp;VLOOKUP(A1376,SOURCE!B:S,16,0)
))))
)</f>
        <v>#define MNU_INFO                    1340</v>
      </c>
    </row>
    <row r="1377" customFormat="false" ht="15.75" hidden="false" customHeight="false" outlineLevel="0" collapsed="false">
      <c r="A1377" s="0" t="n">
        <f aca="false">C1376</f>
        <v>1341</v>
      </c>
      <c r="B1377" s="0" t="str">
        <f aca="false">VLOOKUP(A1377,SOURCE!B:S,15,0)</f>
        <v>MNU_INTS</v>
      </c>
      <c r="C1377" s="0" t="n">
        <f aca="false">IF(
ISNUMBER(INDEX(SOURCE!B:B,MATCH(A1377,SOURCE!B:B,0)+1)),
  VALUE(INDEX(SOURCE!B:B,MATCH(A1377,SOURCE!B:B,0)+1)),
  "")</f>
        <v>1342</v>
      </c>
      <c r="D1377" s="265" t="str">
        <f aca="false">IF(A1377&lt;&gt;INT(A1377),B1377,
IF(A1377&lt;0,VLOOKUP(A1377,lookups!A$1:B$25,2,0),
IF(ISNA(B1377),"",
IF(OR(ISBLANK(A1377),ISNA(B1377),B1377=0),
"",
"#define "&amp;
VLOOKUP(A1377,SOURCE!B:S,15,0)&amp;IF(lookups!$N$2-LEN(VLOOKUP(A1377,SOURCE!B:S,15,0))&gt;=0,REPT(" ",lookups!$N$2-LEN(VLOOKUP(A1377,SOURCE!B:S,15,0))),"")&amp;
TEXT(A1377,"???0")&amp;IF(VLOOKUP(A1377,SOURCE!B:S,16,0)="","","   "&amp;VLOOKUP(A1377,SOURCE!B:S,16,0)
))))
)</f>
        <v>#define MNU_INTS                    1341</v>
      </c>
    </row>
    <row r="1378" customFormat="false" ht="15.75" hidden="false" customHeight="false" outlineLevel="0" collapsed="false">
      <c r="A1378" s="0" t="n">
        <f aca="false">C1377</f>
        <v>1342</v>
      </c>
      <c r="B1378" s="0" t="str">
        <f aca="false">VLOOKUP(A1378,SOURCE!B:S,15,0)</f>
        <v>MNU_IO</v>
      </c>
      <c r="C1378" s="0" t="n">
        <f aca="false">IF(
ISNUMBER(INDEX(SOURCE!B:B,MATCH(A1378,SOURCE!B:B,0)+1)),
  VALUE(INDEX(SOURCE!B:B,MATCH(A1378,SOURCE!B:B,0)+1)),
  "")</f>
        <v>1343</v>
      </c>
      <c r="D1378" s="265" t="str">
        <f aca="false">IF(A1378&lt;&gt;INT(A1378),B1378,
IF(A1378&lt;0,VLOOKUP(A1378,lookups!A$1:B$25,2,0),
IF(ISNA(B1378),"",
IF(OR(ISBLANK(A1378),ISNA(B1378),B1378=0),
"",
"#define "&amp;
VLOOKUP(A1378,SOURCE!B:S,15,0)&amp;IF(lookups!$N$2-LEN(VLOOKUP(A1378,SOURCE!B:S,15,0))&gt;=0,REPT(" ",lookups!$N$2-LEN(VLOOKUP(A1378,SOURCE!B:S,15,0))),"")&amp;
TEXT(A1378,"???0")&amp;IF(VLOOKUP(A1378,SOURCE!B:S,16,0)="","","   "&amp;VLOOKUP(A1378,SOURCE!B:S,16,0)
))))
)</f>
        <v>#define MNU_IO                      1342</v>
      </c>
    </row>
    <row r="1379" customFormat="false" ht="15.75" hidden="false" customHeight="false" outlineLevel="0" collapsed="false">
      <c r="A1379" s="0" t="n">
        <f aca="false">C1378</f>
        <v>1343</v>
      </c>
      <c r="B1379" s="0" t="str">
        <f aca="false">VLOOKUP(A1379,SOURCE!B:S,15,0)</f>
        <v>MNU_LOOP</v>
      </c>
      <c r="C1379" s="0" t="n">
        <f aca="false">IF(
ISNUMBER(INDEX(SOURCE!B:B,MATCH(A1379,SOURCE!B:B,0)+1)),
  VALUE(INDEX(SOURCE!B:B,MATCH(A1379,SOURCE!B:B,0)+1)),
  "")</f>
        <v>1344</v>
      </c>
      <c r="D1379" s="265" t="str">
        <f aca="false">IF(A1379&lt;&gt;INT(A1379),B1379,
IF(A1379&lt;0,VLOOKUP(A1379,lookups!A$1:B$25,2,0),
IF(ISNA(B1379),"",
IF(OR(ISBLANK(A1379),ISNA(B1379),B1379=0),
"",
"#define "&amp;
VLOOKUP(A1379,SOURCE!B:S,15,0)&amp;IF(lookups!$N$2-LEN(VLOOKUP(A1379,SOURCE!B:S,15,0))&gt;=0,REPT(" ",lookups!$N$2-LEN(VLOOKUP(A1379,SOURCE!B:S,15,0))),"")&amp;
TEXT(A1379,"???0")&amp;IF(VLOOKUP(A1379,SOURCE!B:S,16,0)="","","   "&amp;VLOOKUP(A1379,SOURCE!B:S,16,0)
))))
)</f>
        <v>#define MNU_LOOP                    1343</v>
      </c>
    </row>
    <row r="1380" customFormat="false" ht="15.75" hidden="false" customHeight="false" outlineLevel="0" collapsed="false">
      <c r="A1380" s="0" t="n">
        <f aca="false">C1379</f>
        <v>1344</v>
      </c>
      <c r="B1380" s="0" t="str">
        <f aca="false">VLOOKUP(A1380,SOURCE!B:S,15,0)</f>
        <v>MNU_MATRS</v>
      </c>
      <c r="C1380" s="0" t="n">
        <f aca="false">IF(
ISNUMBER(INDEX(SOURCE!B:B,MATCH(A1380,SOURCE!B:B,0)+1)),
  VALUE(INDEX(SOURCE!B:B,MATCH(A1380,SOURCE!B:B,0)+1)),
  "")</f>
        <v>1345</v>
      </c>
      <c r="D1380" s="265" t="str">
        <f aca="false">IF(A1380&lt;&gt;INT(A1380),B1380,
IF(A1380&lt;0,VLOOKUP(A1380,lookups!A$1:B$25,2,0),
IF(ISNA(B1380),"",
IF(OR(ISBLANK(A1380),ISNA(B1380),B1380=0),
"",
"#define "&amp;
VLOOKUP(A1380,SOURCE!B:S,15,0)&amp;IF(lookups!$N$2-LEN(VLOOKUP(A1380,SOURCE!B:S,15,0))&gt;=0,REPT(" ",lookups!$N$2-LEN(VLOOKUP(A1380,SOURCE!B:S,15,0))),"")&amp;
TEXT(A1380,"???0")&amp;IF(VLOOKUP(A1380,SOURCE!B:S,16,0)="","","   "&amp;VLOOKUP(A1380,SOURCE!B:S,16,0)
))))
)</f>
        <v>#define MNU_MATRS                   1344</v>
      </c>
    </row>
    <row r="1381" customFormat="false" ht="15.75" hidden="false" customHeight="false" outlineLevel="0" collapsed="false">
      <c r="A1381" s="0" t="n">
        <f aca="false">C1380</f>
        <v>1345</v>
      </c>
      <c r="B1381" s="0" t="str">
        <f aca="false">VLOOKUP(A1381,SOURCE!B:S,15,0)</f>
        <v>MNU_MATX</v>
      </c>
      <c r="C1381" s="0" t="n">
        <f aca="false">IF(
ISNUMBER(INDEX(SOURCE!B:B,MATCH(A1381,SOURCE!B:B,0)+1)),
  VALUE(INDEX(SOURCE!B:B,MATCH(A1381,SOURCE!B:B,0)+1)),
  "")</f>
        <v>1346</v>
      </c>
      <c r="D1381" s="265" t="str">
        <f aca="false">IF(A1381&lt;&gt;INT(A1381),B1381,
IF(A1381&lt;0,VLOOKUP(A1381,lookups!A$1:B$25,2,0),
IF(ISNA(B1381),"",
IF(OR(ISBLANK(A1381),ISNA(B1381),B1381=0),
"",
"#define "&amp;
VLOOKUP(A1381,SOURCE!B:S,15,0)&amp;IF(lookups!$N$2-LEN(VLOOKUP(A1381,SOURCE!B:S,15,0))&gt;=0,REPT(" ",lookups!$N$2-LEN(VLOOKUP(A1381,SOURCE!B:S,15,0))),"")&amp;
TEXT(A1381,"???0")&amp;IF(VLOOKUP(A1381,SOURCE!B:S,16,0)="","","   "&amp;VLOOKUP(A1381,SOURCE!B:S,16,0)
))))
)</f>
        <v>#define MNU_MATX                    1345</v>
      </c>
    </row>
    <row r="1382" customFormat="false" ht="15.75" hidden="false" customHeight="false" outlineLevel="0" collapsed="false">
      <c r="A1382" s="0" t="n">
        <f aca="false">C1381</f>
        <v>1346</v>
      </c>
      <c r="B1382" s="0" t="str">
        <f aca="false">VLOOKUP(A1382,SOURCE!B:S,15,0)</f>
        <v>MNU_MENUS</v>
      </c>
      <c r="C1382" s="0" t="n">
        <f aca="false">IF(
ISNUMBER(INDEX(SOURCE!B:B,MATCH(A1382,SOURCE!B:B,0)+1)),
  VALUE(INDEX(SOURCE!B:B,MATCH(A1382,SOURCE!B:B,0)+1)),
  "")</f>
        <v>1347</v>
      </c>
      <c r="D1382" s="265" t="str">
        <f aca="false">IF(A1382&lt;&gt;INT(A1382),B1382,
IF(A1382&lt;0,VLOOKUP(A1382,lookups!A$1:B$25,2,0),
IF(ISNA(B1382),"",
IF(OR(ISBLANK(A1382),ISNA(B1382),B1382=0),
"",
"#define "&amp;
VLOOKUP(A1382,SOURCE!B:S,15,0)&amp;IF(lookups!$N$2-LEN(VLOOKUP(A1382,SOURCE!B:S,15,0))&gt;=0,REPT(" ",lookups!$N$2-LEN(VLOOKUP(A1382,SOURCE!B:S,15,0))),"")&amp;
TEXT(A1382,"???0")&amp;IF(VLOOKUP(A1382,SOURCE!B:S,16,0)="","","   "&amp;VLOOKUP(A1382,SOURCE!B:S,16,0)
))))
)</f>
        <v>#define MNU_MENUS                   1346</v>
      </c>
    </row>
    <row r="1383" customFormat="false" ht="15.75" hidden="false" customHeight="false" outlineLevel="0" collapsed="false">
      <c r="A1383" s="0" t="n">
        <f aca="false">C1382</f>
        <v>1347</v>
      </c>
      <c r="B1383" s="0" t="str">
        <f aca="false">VLOOKUP(A1383,SOURCE!B:S,15,0)</f>
        <v>MNU_MODE</v>
      </c>
      <c r="C1383" s="0" t="n">
        <f aca="false">IF(
ISNUMBER(INDEX(SOURCE!B:B,MATCH(A1383,SOURCE!B:B,0)+1)),
  VALUE(INDEX(SOURCE!B:B,MATCH(A1383,SOURCE!B:B,0)+1)),
  "")</f>
        <v>1348</v>
      </c>
      <c r="D1383" s="265" t="str">
        <f aca="false">IF(A1383&lt;&gt;INT(A1383),B1383,
IF(A1383&lt;0,VLOOKUP(A1383,lookups!A$1:B$25,2,0),
IF(ISNA(B1383),"",
IF(OR(ISBLANK(A1383),ISNA(B1383),B1383=0),
"",
"#define "&amp;
VLOOKUP(A1383,SOURCE!B:S,15,0)&amp;IF(lookups!$N$2-LEN(VLOOKUP(A1383,SOURCE!B:S,15,0))&gt;=0,REPT(" ",lookups!$N$2-LEN(VLOOKUP(A1383,SOURCE!B:S,15,0))),"")&amp;
TEXT(A1383,"???0")&amp;IF(VLOOKUP(A1383,SOURCE!B:S,16,0)="","","   "&amp;VLOOKUP(A1383,SOURCE!B:S,16,0)
))))
)</f>
        <v>#define MNU_MODE                    1347</v>
      </c>
    </row>
    <row r="1384" customFormat="false" ht="15.75" hidden="false" customHeight="false" outlineLevel="0" collapsed="false">
      <c r="A1384" s="0" t="n">
        <f aca="false">C1383</f>
        <v>1348</v>
      </c>
      <c r="B1384" s="0" t="str">
        <f aca="false">VLOOKUP(A1384,SOURCE!B:S,15,0)</f>
        <v>MNU_SIMQ</v>
      </c>
      <c r="C1384" s="0" t="n">
        <f aca="false">IF(
ISNUMBER(INDEX(SOURCE!B:B,MATCH(A1384,SOURCE!B:B,0)+1)),
  VALUE(INDEX(SOURCE!B:B,MATCH(A1384,SOURCE!B:B,0)+1)),
  "")</f>
        <v>1349</v>
      </c>
      <c r="D1384" s="265" t="str">
        <f aca="false">IF(A1384&lt;&gt;INT(A1384),B1384,
IF(A1384&lt;0,VLOOKUP(A1384,lookups!A$1:B$25,2,0),
IF(ISNA(B1384),"",
IF(OR(ISBLANK(A1384),ISNA(B1384),B1384=0),
"",
"#define "&amp;
VLOOKUP(A1384,SOURCE!B:S,15,0)&amp;IF(lookups!$N$2-LEN(VLOOKUP(A1384,SOURCE!B:S,15,0))&gt;=0,REPT(" ",lookups!$N$2-LEN(VLOOKUP(A1384,SOURCE!B:S,15,0))),"")&amp;
TEXT(A1384,"???0")&amp;IF(VLOOKUP(A1384,SOURCE!B:S,16,0)="","","   "&amp;VLOOKUP(A1384,SOURCE!B:S,16,0)
))))
)</f>
        <v>#define MNU_SIMQ                    1348</v>
      </c>
    </row>
    <row r="1385" customFormat="false" ht="15.75" hidden="false" customHeight="false" outlineLevel="0" collapsed="false">
      <c r="A1385" s="0" t="n">
        <f aca="false">C1384</f>
        <v>1349</v>
      </c>
      <c r="B1385" s="0" t="str">
        <f aca="false">VLOOKUP(A1385,SOURCE!B:S,15,0)</f>
        <v>MNU_M_EDIT</v>
      </c>
      <c r="C1385" s="0" t="n">
        <f aca="false">IF(
ISNUMBER(INDEX(SOURCE!B:B,MATCH(A1385,SOURCE!B:B,0)+1)),
  VALUE(INDEX(SOURCE!B:B,MATCH(A1385,SOURCE!B:B,0)+1)),
  "")</f>
        <v>1350</v>
      </c>
      <c r="D1385" s="265" t="str">
        <f aca="false">IF(A1385&lt;&gt;INT(A1385),B1385,
IF(A1385&lt;0,VLOOKUP(A1385,lookups!A$1:B$25,2,0),
IF(ISNA(B1385),"",
IF(OR(ISBLANK(A1385),ISNA(B1385),B1385=0),
"",
"#define "&amp;
VLOOKUP(A1385,SOURCE!B:S,15,0)&amp;IF(lookups!$N$2-LEN(VLOOKUP(A1385,SOURCE!B:S,15,0))&gt;=0,REPT(" ",lookups!$N$2-LEN(VLOOKUP(A1385,SOURCE!B:S,15,0))),"")&amp;
TEXT(A1385,"???0")&amp;IF(VLOOKUP(A1385,SOURCE!B:S,16,0)="","","   "&amp;VLOOKUP(A1385,SOURCE!B:S,16,0)
))))
)</f>
        <v>#define MNU_M_EDIT                  1349</v>
      </c>
    </row>
    <row r="1386" customFormat="false" ht="15.75" hidden="false" customHeight="false" outlineLevel="0" collapsed="false">
      <c r="A1386" s="0" t="n">
        <f aca="false">C1385</f>
        <v>1350</v>
      </c>
      <c r="B1386" s="0" t="str">
        <f aca="false">VLOOKUP(A1386,SOURCE!B:S,15,0)</f>
        <v>MNU_MyMenu</v>
      </c>
      <c r="C1386" s="0" t="n">
        <f aca="false">IF(
ISNUMBER(INDEX(SOURCE!B:B,MATCH(A1386,SOURCE!B:B,0)+1)),
  VALUE(INDEX(SOURCE!B:B,MATCH(A1386,SOURCE!B:B,0)+1)),
  "")</f>
        <v>1351</v>
      </c>
      <c r="D1386" s="265" t="str">
        <f aca="false">IF(A1386&lt;&gt;INT(A1386),B1386,
IF(A1386&lt;0,VLOOKUP(A1386,lookups!A$1:B$25,2,0),
IF(ISNA(B1386),"",
IF(OR(ISBLANK(A1386),ISNA(B1386),B1386=0),
"",
"#define "&amp;
VLOOKUP(A1386,SOURCE!B:S,15,0)&amp;IF(lookups!$N$2-LEN(VLOOKUP(A1386,SOURCE!B:S,15,0))&gt;=0,REPT(" ",lookups!$N$2-LEN(VLOOKUP(A1386,SOURCE!B:S,15,0))),"")&amp;
TEXT(A1386,"???0")&amp;IF(VLOOKUP(A1386,SOURCE!B:S,16,0)="","","   "&amp;VLOOKUP(A1386,SOURCE!B:S,16,0)
))))
)</f>
        <v>#define MNU_MyMenu                  1350</v>
      </c>
    </row>
    <row r="1387" customFormat="false" ht="15.75" hidden="false" customHeight="false" outlineLevel="0" collapsed="false">
      <c r="A1387" s="0" t="n">
        <f aca="false">C1386</f>
        <v>1351</v>
      </c>
      <c r="B1387" s="0" t="str">
        <f aca="false">VLOOKUP(A1387,SOURCE!B:S,15,0)</f>
        <v>MNU_MyAlpha</v>
      </c>
      <c r="C1387" s="0" t="n">
        <f aca="false">IF(
ISNUMBER(INDEX(SOURCE!B:B,MATCH(A1387,SOURCE!B:B,0)+1)),
  VALUE(INDEX(SOURCE!B:B,MATCH(A1387,SOURCE!B:B,0)+1)),
  "")</f>
        <v>1352</v>
      </c>
      <c r="D1387" s="265" t="str">
        <f aca="false">IF(A1387&lt;&gt;INT(A1387),B1387,
IF(A1387&lt;0,VLOOKUP(A1387,lookups!A$1:B$25,2,0),
IF(ISNA(B1387),"",
IF(OR(ISBLANK(A1387),ISNA(B1387),B1387=0),
"",
"#define "&amp;
VLOOKUP(A1387,SOURCE!B:S,15,0)&amp;IF(lookups!$N$2-LEN(VLOOKUP(A1387,SOURCE!B:S,15,0))&gt;=0,REPT(" ",lookups!$N$2-LEN(VLOOKUP(A1387,SOURCE!B:S,15,0))),"")&amp;
TEXT(A1387,"???0")&amp;IF(VLOOKUP(A1387,SOURCE!B:S,16,0)="","","   "&amp;VLOOKUP(A1387,SOURCE!B:S,16,0)
))))
)</f>
        <v>#define MNU_MyAlpha                 1351</v>
      </c>
    </row>
    <row r="1388" customFormat="false" ht="15.75" hidden="false" customHeight="false" outlineLevel="0" collapsed="false">
      <c r="A1388" s="0" t="n">
        <f aca="false">C1387</f>
        <v>1352</v>
      </c>
      <c r="B1388" s="0" t="str">
        <f aca="false">VLOOKUP(A1388,SOURCE!B:S,15,0)</f>
        <v>MNU_CONVM</v>
      </c>
      <c r="C1388" s="0" t="n">
        <f aca="false">IF(
ISNUMBER(INDEX(SOURCE!B:B,MATCH(A1388,SOURCE!B:B,0)+1)),
  VALUE(INDEX(SOURCE!B:B,MATCH(A1388,SOURCE!B:B,0)+1)),
  "")</f>
        <v>1353</v>
      </c>
      <c r="D1388" s="265" t="str">
        <f aca="false">IF(A1388&lt;&gt;INT(A1388),B1388,
IF(A1388&lt;0,VLOOKUP(A1388,lookups!A$1:B$25,2,0),
IF(ISNA(B1388),"",
IF(OR(ISBLANK(A1388),ISNA(B1388),B1388=0),
"",
"#define "&amp;
VLOOKUP(A1388,SOURCE!B:S,15,0)&amp;IF(lookups!$N$2-LEN(VLOOKUP(A1388,SOURCE!B:S,15,0))&gt;=0,REPT(" ",lookups!$N$2-LEN(VLOOKUP(A1388,SOURCE!B:S,15,0))),"")&amp;
TEXT(A1388,"???0")&amp;IF(VLOOKUP(A1388,SOURCE!B:S,16,0)="","","   "&amp;VLOOKUP(A1388,SOURCE!B:S,16,0)
))))
)</f>
        <v>#define MNU_CONVM                   1352</v>
      </c>
    </row>
    <row r="1389" customFormat="false" ht="15.75" hidden="false" customHeight="false" outlineLevel="0" collapsed="false">
      <c r="A1389" s="0" t="n">
        <f aca="false">C1388</f>
        <v>1353</v>
      </c>
      <c r="B1389" s="0" t="str">
        <f aca="false">VLOOKUP(A1389,SOURCE!B:S,15,0)</f>
        <v>MNU_ORTHOG</v>
      </c>
      <c r="C1389" s="0" t="n">
        <f aca="false">IF(
ISNUMBER(INDEX(SOURCE!B:B,MATCH(A1389,SOURCE!B:B,0)+1)),
  VALUE(INDEX(SOURCE!B:B,MATCH(A1389,SOURCE!B:B,0)+1)),
  "")</f>
        <v>1354</v>
      </c>
      <c r="D1389" s="265" t="str">
        <f aca="false">IF(A1389&lt;&gt;INT(A1389),B1389,
IF(A1389&lt;0,VLOOKUP(A1389,lookups!A$1:B$25,2,0),
IF(ISNA(B1389),"",
IF(OR(ISBLANK(A1389),ISNA(B1389),B1389=0),
"",
"#define "&amp;
VLOOKUP(A1389,SOURCE!B:S,15,0)&amp;IF(lookups!$N$2-LEN(VLOOKUP(A1389,SOURCE!B:S,15,0))&gt;=0,REPT(" ",lookups!$N$2-LEN(VLOOKUP(A1389,SOURCE!B:S,15,0))),"")&amp;
TEXT(A1389,"???0")&amp;IF(VLOOKUP(A1389,SOURCE!B:S,16,0)="","","   "&amp;VLOOKUP(A1389,SOURCE!B:S,16,0)
))))
)</f>
        <v>#define MNU_ORTHOG                  1353</v>
      </c>
    </row>
    <row r="1390" customFormat="false" ht="15.75" hidden="false" customHeight="false" outlineLevel="0" collapsed="false">
      <c r="A1390" s="0" t="n">
        <f aca="false">C1389</f>
        <v>1354</v>
      </c>
      <c r="B1390" s="0" t="str">
        <f aca="false">VLOOKUP(A1390,SOURCE!B:S,15,0)</f>
        <v>MNU_PARTS</v>
      </c>
      <c r="C1390" s="0" t="n">
        <f aca="false">IF(
ISNUMBER(INDEX(SOURCE!B:B,MATCH(A1390,SOURCE!B:B,0)+1)),
  VALUE(INDEX(SOURCE!B:B,MATCH(A1390,SOURCE!B:B,0)+1)),
  "")</f>
        <v>1355</v>
      </c>
      <c r="D1390" s="265" t="str">
        <f aca="false">IF(A1390&lt;&gt;INT(A1390),B1390,
IF(A1390&lt;0,VLOOKUP(A1390,lookups!A$1:B$25,2,0),
IF(ISNA(B1390),"",
IF(OR(ISBLANK(A1390),ISNA(B1390),B1390=0),
"",
"#define "&amp;
VLOOKUP(A1390,SOURCE!B:S,15,0)&amp;IF(lookups!$N$2-LEN(VLOOKUP(A1390,SOURCE!B:S,15,0))&gt;=0,REPT(" ",lookups!$N$2-LEN(VLOOKUP(A1390,SOURCE!B:S,15,0))),"")&amp;
TEXT(A1390,"???0")&amp;IF(VLOOKUP(A1390,SOURCE!B:S,16,0)="","","   "&amp;VLOOKUP(A1390,SOURCE!B:S,16,0)
))))
)</f>
        <v>#define MNU_PARTS                   1354</v>
      </c>
    </row>
    <row r="1391" customFormat="false" ht="15.75" hidden="false" customHeight="false" outlineLevel="0" collapsed="false">
      <c r="A1391" s="0" t="n">
        <f aca="false">C1390</f>
        <v>1355</v>
      </c>
      <c r="B1391" s="0" t="str">
        <f aca="false">VLOOKUP(A1391,SOURCE!B:S,15,0)</f>
        <v>MNU_PROB</v>
      </c>
      <c r="C1391" s="0" t="n">
        <f aca="false">IF(
ISNUMBER(INDEX(SOURCE!B:B,MATCH(A1391,SOURCE!B:B,0)+1)),
  VALUE(INDEX(SOURCE!B:B,MATCH(A1391,SOURCE!B:B,0)+1)),
  "")</f>
        <v>1356</v>
      </c>
      <c r="D1391" s="265" t="str">
        <f aca="false">IF(A1391&lt;&gt;INT(A1391),B1391,
IF(A1391&lt;0,VLOOKUP(A1391,lookups!A$1:B$25,2,0),
IF(ISNA(B1391),"",
IF(OR(ISBLANK(A1391),ISNA(B1391),B1391=0),
"",
"#define "&amp;
VLOOKUP(A1391,SOURCE!B:S,15,0)&amp;IF(lookups!$N$2-LEN(VLOOKUP(A1391,SOURCE!B:S,15,0))&gt;=0,REPT(" ",lookups!$N$2-LEN(VLOOKUP(A1391,SOURCE!B:S,15,0))),"")&amp;
TEXT(A1391,"???0")&amp;IF(VLOOKUP(A1391,SOURCE!B:S,16,0)="","","   "&amp;VLOOKUP(A1391,SOURCE!B:S,16,0)
))))
)</f>
        <v>#define MNU_PROB                    1355</v>
      </c>
    </row>
    <row r="1392" customFormat="false" ht="15.75" hidden="false" customHeight="false" outlineLevel="0" collapsed="false">
      <c r="A1392" s="0" t="n">
        <f aca="false">C1391</f>
        <v>1356</v>
      </c>
      <c r="B1392" s="0" t="str">
        <f aca="false">VLOOKUP(A1392,SOURCE!B:S,15,0)</f>
        <v>MNU_PROGS</v>
      </c>
      <c r="C1392" s="0" t="n">
        <f aca="false">IF(
ISNUMBER(INDEX(SOURCE!B:B,MATCH(A1392,SOURCE!B:B,0)+1)),
  VALUE(INDEX(SOURCE!B:B,MATCH(A1392,SOURCE!B:B,0)+1)),
  "")</f>
        <v>1357</v>
      </c>
      <c r="D1392" s="265" t="str">
        <f aca="false">IF(A1392&lt;&gt;INT(A1392),B1392,
IF(A1392&lt;0,VLOOKUP(A1392,lookups!A$1:B$25,2,0),
IF(ISNA(B1392),"",
IF(OR(ISBLANK(A1392),ISNA(B1392),B1392=0),
"",
"#define "&amp;
VLOOKUP(A1392,SOURCE!B:S,15,0)&amp;IF(lookups!$N$2-LEN(VLOOKUP(A1392,SOURCE!B:S,15,0))&gt;=0,REPT(" ",lookups!$N$2-LEN(VLOOKUP(A1392,SOURCE!B:S,15,0))),"")&amp;
TEXT(A1392,"???0")&amp;IF(VLOOKUP(A1392,SOURCE!B:S,16,0)="","","   "&amp;VLOOKUP(A1392,SOURCE!B:S,16,0)
))))
)</f>
        <v>#define MNU_PROGS                   1356</v>
      </c>
    </row>
    <row r="1393" customFormat="false" ht="15.75" hidden="false" customHeight="false" outlineLevel="0" collapsed="false">
      <c r="A1393" s="0" t="n">
        <f aca="false">C1392</f>
        <v>1357</v>
      </c>
      <c r="B1393" s="0" t="str">
        <f aca="false">VLOOKUP(A1393,SOURCE!B:S,15,0)</f>
        <v>MNU_PFN</v>
      </c>
      <c r="C1393" s="0" t="n">
        <f aca="false">IF(
ISNUMBER(INDEX(SOURCE!B:B,MATCH(A1393,SOURCE!B:B,0)+1)),
  VALUE(INDEX(SOURCE!B:B,MATCH(A1393,SOURCE!B:B,0)+1)),
  "")</f>
        <v>1358</v>
      </c>
      <c r="D1393" s="265" t="str">
        <f aca="false">IF(A1393&lt;&gt;INT(A1393),B1393,
IF(A1393&lt;0,VLOOKUP(A1393,lookups!A$1:B$25,2,0),
IF(ISNA(B1393),"",
IF(OR(ISBLANK(A1393),ISNA(B1393),B1393=0),
"",
"#define "&amp;
VLOOKUP(A1393,SOURCE!B:S,15,0)&amp;IF(lookups!$N$2-LEN(VLOOKUP(A1393,SOURCE!B:S,15,0))&gt;=0,REPT(" ",lookups!$N$2-LEN(VLOOKUP(A1393,SOURCE!B:S,15,0))),"")&amp;
TEXT(A1393,"???0")&amp;IF(VLOOKUP(A1393,SOURCE!B:S,16,0)="","","   "&amp;VLOOKUP(A1393,SOURCE!B:S,16,0)
))))
)</f>
        <v>#define MNU_PFN                     1357</v>
      </c>
    </row>
    <row r="1394" customFormat="false" ht="15.75" hidden="false" customHeight="false" outlineLevel="0" collapsed="false">
      <c r="A1394" s="0" t="n">
        <f aca="false">C1393</f>
        <v>1358</v>
      </c>
      <c r="B1394" s="0" t="str">
        <f aca="false">VLOOKUP(A1394,SOURCE!B:S,15,0)</f>
        <v>MNU_PFN_MORE</v>
      </c>
      <c r="C1394" s="0" t="n">
        <f aca="false">IF(
ISNUMBER(INDEX(SOURCE!B:B,MATCH(A1394,SOURCE!B:B,0)+1)),
  VALUE(INDEX(SOURCE!B:B,MATCH(A1394,SOURCE!B:B,0)+1)),
  "")</f>
        <v>1359</v>
      </c>
      <c r="D1394" s="265" t="str">
        <f aca="false">IF(A1394&lt;&gt;INT(A1394),B1394,
IF(A1394&lt;0,VLOOKUP(A1394,lookups!A$1:B$25,2,0),
IF(ISNA(B1394),"",
IF(OR(ISBLANK(A1394),ISNA(B1394),B1394=0),
"",
"#define "&amp;
VLOOKUP(A1394,SOURCE!B:S,15,0)&amp;IF(lookups!$N$2-LEN(VLOOKUP(A1394,SOURCE!B:S,15,0))&gt;=0,REPT(" ",lookups!$N$2-LEN(VLOOKUP(A1394,SOURCE!B:S,15,0))),"")&amp;
TEXT(A1394,"???0")&amp;IF(VLOOKUP(A1394,SOURCE!B:S,16,0)="","","   "&amp;VLOOKUP(A1394,SOURCE!B:S,16,0)
))))
)</f>
        <v>#define MNU_PFN_MORE                1358</v>
      </c>
    </row>
    <row r="1395" customFormat="false" ht="15.75" hidden="false" customHeight="false" outlineLevel="0" collapsed="false">
      <c r="A1395" s="0" t="n">
        <f aca="false">C1394</f>
        <v>1359</v>
      </c>
      <c r="B1395" s="0" t="str">
        <f aca="false">VLOOKUP(A1395,SOURCE!B:S,15,0)</f>
        <v>MNU_CONVP</v>
      </c>
      <c r="C1395" s="0" t="n">
        <f aca="false">IF(
ISNUMBER(INDEX(SOURCE!B:B,MATCH(A1395,SOURCE!B:B,0)+1)),
  VALUE(INDEX(SOURCE!B:B,MATCH(A1395,SOURCE!B:B,0)+1)),
  "")</f>
        <v>1360</v>
      </c>
      <c r="D1395" s="265" t="str">
        <f aca="false">IF(A1395&lt;&gt;INT(A1395),B1395,
IF(A1395&lt;0,VLOOKUP(A1395,lookups!A$1:B$25,2,0),
IF(ISNA(B1395),"",
IF(OR(ISBLANK(A1395),ISNA(B1395),B1395=0),
"",
"#define "&amp;
VLOOKUP(A1395,SOURCE!B:S,15,0)&amp;IF(lookups!$N$2-LEN(VLOOKUP(A1395,SOURCE!B:S,15,0))&gt;=0,REPT(" ",lookups!$N$2-LEN(VLOOKUP(A1395,SOURCE!B:S,15,0))),"")&amp;
TEXT(A1395,"???0")&amp;IF(VLOOKUP(A1395,SOURCE!B:S,16,0)="","","   "&amp;VLOOKUP(A1395,SOURCE!B:S,16,0)
))))
)</f>
        <v>#define MNU_CONVP                   1359</v>
      </c>
    </row>
    <row r="1396" customFormat="false" ht="15.75" hidden="false" customHeight="false" outlineLevel="0" collapsed="false">
      <c r="A1396" s="0" t="n">
        <f aca="false">C1395</f>
        <v>1360</v>
      </c>
      <c r="B1396" s="0" t="str">
        <f aca="false">VLOOKUP(A1396,SOURCE!B:S,15,0)</f>
        <v>MNU_CONVHUM</v>
      </c>
      <c r="C1396" s="0" t="n">
        <f aca="false">IF(
ISNUMBER(INDEX(SOURCE!B:B,MATCH(A1396,SOURCE!B:B,0)+1)),
  VALUE(INDEX(SOURCE!B:B,MATCH(A1396,SOURCE!B:B,0)+1)),
  "")</f>
        <v>1361</v>
      </c>
      <c r="D1396" s="265" t="str">
        <f aca="false">IF(A1396&lt;&gt;INT(A1396),B1396,
IF(A1396&lt;0,VLOOKUP(A1396,lookups!A$1:B$25,2,0),
IF(ISNA(B1396),"",
IF(OR(ISBLANK(A1396),ISNA(B1396),B1396=0),
"",
"#define "&amp;
VLOOKUP(A1396,SOURCE!B:S,15,0)&amp;IF(lookups!$N$2-LEN(VLOOKUP(A1396,SOURCE!B:S,15,0))&gt;=0,REPT(" ",lookups!$N$2-LEN(VLOOKUP(A1396,SOURCE!B:S,15,0))),"")&amp;
TEXT(A1396,"???0")&amp;IF(VLOOKUP(A1396,SOURCE!B:S,16,0)="","","   "&amp;VLOOKUP(A1396,SOURCE!B:S,16,0)
))))
)</f>
        <v>#define MNU_CONVHUM                 1360</v>
      </c>
    </row>
    <row r="1397" customFormat="false" ht="15.75" hidden="false" customHeight="false" outlineLevel="0" collapsed="false">
      <c r="A1397" s="0" t="n">
        <f aca="false">C1396</f>
        <v>1361</v>
      </c>
      <c r="B1397" s="0" t="str">
        <f aca="false">VLOOKUP(A1397,SOURCE!B:S,15,0)</f>
        <v>MNU_REALS</v>
      </c>
      <c r="C1397" s="0" t="n">
        <f aca="false">IF(
ISNUMBER(INDEX(SOURCE!B:B,MATCH(A1397,SOURCE!B:B,0)+1)),
  VALUE(INDEX(SOURCE!B:B,MATCH(A1397,SOURCE!B:B,0)+1)),
  "")</f>
        <v>1362</v>
      </c>
      <c r="D1397" s="265" t="str">
        <f aca="false">IF(A1397&lt;&gt;INT(A1397),B1397,
IF(A1397&lt;0,VLOOKUP(A1397,lookups!A$1:B$25,2,0),
IF(ISNA(B1397),"",
IF(OR(ISBLANK(A1397),ISNA(B1397),B1397=0),
"",
"#define "&amp;
VLOOKUP(A1397,SOURCE!B:S,15,0)&amp;IF(lookups!$N$2-LEN(VLOOKUP(A1397,SOURCE!B:S,15,0))&gt;=0,REPT(" ",lookups!$N$2-LEN(VLOOKUP(A1397,SOURCE!B:S,15,0))),"")&amp;
TEXT(A1397,"???0")&amp;IF(VLOOKUP(A1397,SOURCE!B:S,16,0)="","","   "&amp;VLOOKUP(A1397,SOURCE!B:S,16,0)
))))
)</f>
        <v>#define MNU_REALS                   1361</v>
      </c>
    </row>
    <row r="1398" customFormat="false" ht="15.75" hidden="false" customHeight="false" outlineLevel="0" collapsed="false">
      <c r="A1398" s="0" t="n">
        <f aca="false">C1397</f>
        <v>1362</v>
      </c>
      <c r="B1398" s="0" t="str">
        <f aca="false">VLOOKUP(A1398,SOURCE!B:S,15,0)</f>
        <v>MNU_Solver</v>
      </c>
      <c r="C1398" s="0" t="n">
        <f aca="false">IF(
ISNUMBER(INDEX(SOURCE!B:B,MATCH(A1398,SOURCE!B:B,0)+1)),
  VALUE(INDEX(SOURCE!B:B,MATCH(A1398,SOURCE!B:B,0)+1)),
  "")</f>
        <v>1363</v>
      </c>
      <c r="D1398" s="265" t="str">
        <f aca="false">IF(A1398&lt;&gt;INT(A1398),B1398,
IF(A1398&lt;0,VLOOKUP(A1398,lookups!A$1:B$25,2,0),
IF(ISNA(B1398),"",
IF(OR(ISBLANK(A1398),ISNA(B1398),B1398=0),
"",
"#define "&amp;
VLOOKUP(A1398,SOURCE!B:S,15,0)&amp;IF(lookups!$N$2-LEN(VLOOKUP(A1398,SOURCE!B:S,15,0))&gt;=0,REPT(" ",lookups!$N$2-LEN(VLOOKUP(A1398,SOURCE!B:S,15,0))),"")&amp;
TEXT(A1398,"???0")&amp;IF(VLOOKUP(A1398,SOURCE!B:S,16,0)="","","   "&amp;VLOOKUP(A1398,SOURCE!B:S,16,0)
))))
)</f>
        <v>#define MNU_Solver                  1362</v>
      </c>
    </row>
    <row r="1399" customFormat="false" ht="15.75" hidden="false" customHeight="false" outlineLevel="0" collapsed="false">
      <c r="A1399" s="0" t="n">
        <f aca="false">C1398</f>
        <v>1363</v>
      </c>
      <c r="B1399" s="0" t="str">
        <f aca="false">VLOOKUP(A1399,SOURCE!B:S,15,0)</f>
        <v>MNU_STAT</v>
      </c>
      <c r="C1399" s="0" t="n">
        <f aca="false">IF(
ISNUMBER(INDEX(SOURCE!B:B,MATCH(A1399,SOURCE!B:B,0)+1)),
  VALUE(INDEX(SOURCE!B:B,MATCH(A1399,SOURCE!B:B,0)+1)),
  "")</f>
        <v>1364</v>
      </c>
      <c r="D1399" s="265" t="str">
        <f aca="false">IF(A1399&lt;&gt;INT(A1399),B1399,
IF(A1399&lt;0,VLOOKUP(A1399,lookups!A$1:B$25,2,0),
IF(ISNA(B1399),"",
IF(OR(ISBLANK(A1399),ISNA(B1399),B1399=0),
"",
"#define "&amp;
VLOOKUP(A1399,SOURCE!B:S,15,0)&amp;IF(lookups!$N$2-LEN(VLOOKUP(A1399,SOURCE!B:S,15,0))&gt;=0,REPT(" ",lookups!$N$2-LEN(VLOOKUP(A1399,SOURCE!B:S,15,0))),"")&amp;
TEXT(A1399,"???0")&amp;IF(VLOOKUP(A1399,SOURCE!B:S,16,0)="","","   "&amp;VLOOKUP(A1399,SOURCE!B:S,16,0)
))))
)</f>
        <v>#define MNU_STAT                    1363</v>
      </c>
    </row>
    <row r="1400" customFormat="false" ht="15.75" hidden="false" customHeight="false" outlineLevel="0" collapsed="false">
      <c r="A1400" s="0" t="n">
        <f aca="false">C1399</f>
        <v>1364</v>
      </c>
      <c r="B1400" s="0" t="str">
        <f aca="false">VLOOKUP(A1400,SOURCE!B:S,15,0)</f>
        <v>MNU_STK</v>
      </c>
      <c r="C1400" s="0" t="n">
        <f aca="false">IF(
ISNUMBER(INDEX(SOURCE!B:B,MATCH(A1400,SOURCE!B:B,0)+1)),
  VALUE(INDEX(SOURCE!B:B,MATCH(A1400,SOURCE!B:B,0)+1)),
  "")</f>
        <v>1365</v>
      </c>
      <c r="D1400" s="265" t="str">
        <f aca="false">IF(A1400&lt;&gt;INT(A1400),B1400,
IF(A1400&lt;0,VLOOKUP(A1400,lookups!A$1:B$25,2,0),
IF(ISNA(B1400),"",
IF(OR(ISBLANK(A1400),ISNA(B1400),B1400=0),
"",
"#define "&amp;
VLOOKUP(A1400,SOURCE!B:S,15,0)&amp;IF(lookups!$N$2-LEN(VLOOKUP(A1400,SOURCE!B:S,15,0))&gt;=0,REPT(" ",lookups!$N$2-LEN(VLOOKUP(A1400,SOURCE!B:S,15,0))),"")&amp;
TEXT(A1400,"???0")&amp;IF(VLOOKUP(A1400,SOURCE!B:S,16,0)="","","   "&amp;VLOOKUP(A1400,SOURCE!B:S,16,0)
))))
)</f>
        <v>#define MNU_STK                     1364</v>
      </c>
    </row>
    <row r="1401" customFormat="false" ht="15.75" hidden="false" customHeight="false" outlineLevel="0" collapsed="false">
      <c r="A1401" s="0" t="n">
        <f aca="false">C1400</f>
        <v>1365</v>
      </c>
      <c r="B1401" s="0" t="str">
        <f aca="false">VLOOKUP(A1401,SOURCE!B:S,15,0)</f>
        <v>MNU_STRINGS</v>
      </c>
      <c r="C1401" s="0" t="n">
        <f aca="false">IF(
ISNUMBER(INDEX(SOURCE!B:B,MATCH(A1401,SOURCE!B:B,0)+1)),
  VALUE(INDEX(SOURCE!B:B,MATCH(A1401,SOURCE!B:B,0)+1)),
  "")</f>
        <v>1366</v>
      </c>
      <c r="D1401" s="265" t="str">
        <f aca="false">IF(A1401&lt;&gt;INT(A1401),B1401,
IF(A1401&lt;0,VLOOKUP(A1401,lookups!A$1:B$25,2,0),
IF(ISNA(B1401),"",
IF(OR(ISBLANK(A1401),ISNA(B1401),B1401=0),
"",
"#define "&amp;
VLOOKUP(A1401,SOURCE!B:S,15,0)&amp;IF(lookups!$N$2-LEN(VLOOKUP(A1401,SOURCE!B:S,15,0))&gt;=0,REPT(" ",lookups!$N$2-LEN(VLOOKUP(A1401,SOURCE!B:S,15,0))),"")&amp;
TEXT(A1401,"???0")&amp;IF(VLOOKUP(A1401,SOURCE!B:S,16,0)="","","   "&amp;VLOOKUP(A1401,SOURCE!B:S,16,0)
))))
)</f>
        <v>#define MNU_STRINGS                 1365</v>
      </c>
    </row>
    <row r="1402" customFormat="false" ht="15.75" hidden="false" customHeight="false" outlineLevel="0" collapsed="false">
      <c r="A1402" s="0" t="n">
        <f aca="false">C1401</f>
        <v>1366</v>
      </c>
      <c r="B1402" s="0" t="str">
        <f aca="false">VLOOKUP(A1402,SOURCE!B:S,15,0)</f>
        <v>MNU_TEST</v>
      </c>
      <c r="C1402" s="0" t="n">
        <f aca="false">IF(
ISNUMBER(INDEX(SOURCE!B:B,MATCH(A1402,SOURCE!B:B,0)+1)),
  VALUE(INDEX(SOURCE!B:B,MATCH(A1402,SOURCE!B:B,0)+1)),
  "")</f>
        <v>1367</v>
      </c>
      <c r="D1402" s="265" t="str">
        <f aca="false">IF(A1402&lt;&gt;INT(A1402),B1402,
IF(A1402&lt;0,VLOOKUP(A1402,lookups!A$1:B$25,2,0),
IF(ISNA(B1402),"",
IF(OR(ISBLANK(A1402),ISNA(B1402),B1402=0),
"",
"#define "&amp;
VLOOKUP(A1402,SOURCE!B:S,15,0)&amp;IF(lookups!$N$2-LEN(VLOOKUP(A1402,SOURCE!B:S,15,0))&gt;=0,REPT(" ",lookups!$N$2-LEN(VLOOKUP(A1402,SOURCE!B:S,15,0))),"")&amp;
TEXT(A1402,"???0")&amp;IF(VLOOKUP(A1402,SOURCE!B:S,16,0)="","","   "&amp;VLOOKUP(A1402,SOURCE!B:S,16,0)
))))
)</f>
        <v>#define MNU_TEST                    1366</v>
      </c>
    </row>
    <row r="1403" customFormat="false" ht="15.75" hidden="false" customHeight="false" outlineLevel="0" collapsed="false">
      <c r="A1403" s="0" t="n">
        <f aca="false">C1402</f>
        <v>1367</v>
      </c>
      <c r="B1403" s="0" t="str">
        <f aca="false">VLOOKUP(A1403,SOURCE!B:S,15,0)</f>
        <v>MNU_TIMES</v>
      </c>
      <c r="C1403" s="0" t="n">
        <f aca="false">IF(
ISNUMBER(INDEX(SOURCE!B:B,MATCH(A1403,SOURCE!B:B,0)+1)),
  VALUE(INDEX(SOURCE!B:B,MATCH(A1403,SOURCE!B:B,0)+1)),
  "")</f>
        <v>1368</v>
      </c>
      <c r="D1403" s="265" t="str">
        <f aca="false">IF(A1403&lt;&gt;INT(A1403),B1403,
IF(A1403&lt;0,VLOOKUP(A1403,lookups!A$1:B$25,2,0),
IF(ISNA(B1403),"",
IF(OR(ISBLANK(A1403),ISNA(B1403),B1403=0),
"",
"#define "&amp;
VLOOKUP(A1403,SOURCE!B:S,15,0)&amp;IF(lookups!$N$2-LEN(VLOOKUP(A1403,SOURCE!B:S,15,0))&gt;=0,REPT(" ",lookups!$N$2-LEN(VLOOKUP(A1403,SOURCE!B:S,15,0))),"")&amp;
TEXT(A1403,"???0")&amp;IF(VLOOKUP(A1403,SOURCE!B:S,16,0)="","","   "&amp;VLOOKUP(A1403,SOURCE!B:S,16,0)
))))
)</f>
        <v>#define MNU_TIMES                   1367</v>
      </c>
    </row>
    <row r="1404" customFormat="false" ht="15.75" hidden="false" customHeight="false" outlineLevel="0" collapsed="false">
      <c r="A1404" s="0" t="n">
        <f aca="false">C1403</f>
        <v>1368</v>
      </c>
      <c r="B1404" s="0" t="str">
        <f aca="false">VLOOKUP(A1404,SOURCE!B:S,15,0)</f>
        <v>MNU_TRI</v>
      </c>
      <c r="C1404" s="0" t="n">
        <f aca="false">IF(
ISNUMBER(INDEX(SOURCE!B:B,MATCH(A1404,SOURCE!B:B,0)+1)),
  VALUE(INDEX(SOURCE!B:B,MATCH(A1404,SOURCE!B:B,0)+1)),
  "")</f>
        <v>1369</v>
      </c>
      <c r="D1404" s="265" t="str">
        <f aca="false">IF(A1404&lt;&gt;INT(A1404),B1404,
IF(A1404&lt;0,VLOOKUP(A1404,lookups!A$1:B$25,2,0),
IF(ISNA(B1404),"",
IF(OR(ISBLANK(A1404),ISNA(B1404),B1404=0),
"",
"#define "&amp;
VLOOKUP(A1404,SOURCE!B:S,15,0)&amp;IF(lookups!$N$2-LEN(VLOOKUP(A1404,SOURCE!B:S,15,0))&gt;=0,REPT(" ",lookups!$N$2-LEN(VLOOKUP(A1404,SOURCE!B:S,15,0))),"")&amp;
TEXT(A1404,"???0")&amp;IF(VLOOKUP(A1404,SOURCE!B:S,16,0)="","","   "&amp;VLOOKUP(A1404,SOURCE!B:S,16,0)
))))
)</f>
        <v>#define MNU_TRI                     1368</v>
      </c>
    </row>
    <row r="1405" customFormat="false" ht="15.75" hidden="false" customHeight="false" outlineLevel="0" collapsed="false">
      <c r="A1405" s="0" t="n">
        <f aca="false">C1404</f>
        <v>1369</v>
      </c>
      <c r="B1405" s="0" t="str">
        <f aca="false">VLOOKUP(A1405,SOURCE!B:S,15,0)</f>
        <v>MNU_TVM</v>
      </c>
      <c r="C1405" s="0" t="n">
        <f aca="false">IF(
ISNUMBER(INDEX(SOURCE!B:B,MATCH(A1405,SOURCE!B:B,0)+1)),
  VALUE(INDEX(SOURCE!B:B,MATCH(A1405,SOURCE!B:B,0)+1)),
  "")</f>
        <v>1370</v>
      </c>
      <c r="D1405" s="265" t="str">
        <f aca="false">IF(A1405&lt;&gt;INT(A1405),B1405,
IF(A1405&lt;0,VLOOKUP(A1405,lookups!A$1:B$25,2,0),
IF(ISNA(B1405),"",
IF(OR(ISBLANK(A1405),ISNA(B1405),B1405=0),
"",
"#define "&amp;
VLOOKUP(A1405,SOURCE!B:S,15,0)&amp;IF(lookups!$N$2-LEN(VLOOKUP(A1405,SOURCE!B:S,15,0))&gt;=0,REPT(" ",lookups!$N$2-LEN(VLOOKUP(A1405,SOURCE!B:S,15,0))),"")&amp;
TEXT(A1405,"???0")&amp;IF(VLOOKUP(A1405,SOURCE!B:S,16,0)="","","   "&amp;VLOOKUP(A1405,SOURCE!B:S,16,0)
))))
)</f>
        <v>#define MNU_TVM                     1369</v>
      </c>
    </row>
    <row r="1406" customFormat="false" ht="15.75" hidden="false" customHeight="false" outlineLevel="0" collapsed="false">
      <c r="A1406" s="0" t="n">
        <f aca="false">C1405</f>
        <v>1370</v>
      </c>
      <c r="B1406" s="0" t="str">
        <f aca="false">VLOOKUP(A1406,SOURCE!B:S,15,0)</f>
        <v>MNU_UNITCONV</v>
      </c>
      <c r="C1406" s="0" t="n">
        <f aca="false">IF(
ISNUMBER(INDEX(SOURCE!B:B,MATCH(A1406,SOURCE!B:B,0)+1)),
  VALUE(INDEX(SOURCE!B:B,MATCH(A1406,SOURCE!B:B,0)+1)),
  "")</f>
        <v>1371</v>
      </c>
      <c r="D1406" s="265" t="str">
        <f aca="false">IF(A1406&lt;&gt;INT(A1406),B1406,
IF(A1406&lt;0,VLOOKUP(A1406,lookups!A$1:B$25,2,0),
IF(ISNA(B1406),"",
IF(OR(ISBLANK(A1406),ISNA(B1406),B1406=0),
"",
"#define "&amp;
VLOOKUP(A1406,SOURCE!B:S,15,0)&amp;IF(lookups!$N$2-LEN(VLOOKUP(A1406,SOURCE!B:S,15,0))&gt;=0,REPT(" ",lookups!$N$2-LEN(VLOOKUP(A1406,SOURCE!B:S,15,0))),"")&amp;
TEXT(A1406,"???0")&amp;IF(VLOOKUP(A1406,SOURCE!B:S,16,0)="","","   "&amp;VLOOKUP(A1406,SOURCE!B:S,16,0)
))))
)</f>
        <v>#define MNU_UNITCONV                1370</v>
      </c>
    </row>
    <row r="1407" customFormat="false" ht="15.75" hidden="false" customHeight="false" outlineLevel="0" collapsed="false">
      <c r="A1407" s="0" t="n">
        <f aca="false">C1406</f>
        <v>1371</v>
      </c>
      <c r="B1407" s="0" t="str">
        <f aca="false">VLOOKUP(A1407,SOURCE!B:S,15,0)</f>
        <v>MNU_VARS</v>
      </c>
      <c r="C1407" s="0" t="n">
        <f aca="false">IF(
ISNUMBER(INDEX(SOURCE!B:B,MATCH(A1407,SOURCE!B:B,0)+1)),
  VALUE(INDEX(SOURCE!B:B,MATCH(A1407,SOURCE!B:B,0)+1)),
  "")</f>
        <v>1372</v>
      </c>
      <c r="D1407" s="265" t="str">
        <f aca="false">IF(A1407&lt;&gt;INT(A1407),B1407,
IF(A1407&lt;0,VLOOKUP(A1407,lookups!A$1:B$25,2,0),
IF(ISNA(B1407),"",
IF(OR(ISBLANK(A1407),ISNA(B1407),B1407=0),
"",
"#define "&amp;
VLOOKUP(A1407,SOURCE!B:S,15,0)&amp;IF(lookups!$N$2-LEN(VLOOKUP(A1407,SOURCE!B:S,15,0))&gt;=0,REPT(" ",lookups!$N$2-LEN(VLOOKUP(A1407,SOURCE!B:S,15,0))),"")&amp;
TEXT(A1407,"???0")&amp;IF(VLOOKUP(A1407,SOURCE!B:S,16,0)="","","   "&amp;VLOOKUP(A1407,SOURCE!B:S,16,0)
))))
)</f>
        <v>#define MNU_VARS                    1371</v>
      </c>
    </row>
    <row r="1408" customFormat="false" ht="15.75" hidden="false" customHeight="false" outlineLevel="0" collapsed="false">
      <c r="A1408" s="0" t="n">
        <f aca="false">C1407</f>
        <v>1372</v>
      </c>
      <c r="B1408" s="0" t="str">
        <f aca="false">VLOOKUP(A1408,SOURCE!B:S,15,0)</f>
        <v>MNU_CONVV</v>
      </c>
      <c r="C1408" s="0" t="n">
        <f aca="false">IF(
ISNUMBER(INDEX(SOURCE!B:B,MATCH(A1408,SOURCE!B:B,0)+1)),
  VALUE(INDEX(SOURCE!B:B,MATCH(A1408,SOURCE!B:B,0)+1)),
  "")</f>
        <v>1373</v>
      </c>
      <c r="D1408" s="265" t="str">
        <f aca="false">IF(A1408&lt;&gt;INT(A1408),B1408,
IF(A1408&lt;0,VLOOKUP(A1408,lookups!A$1:B$25,2,0),
IF(ISNA(B1408),"",
IF(OR(ISBLANK(A1408),ISNA(B1408),B1408=0),
"",
"#define "&amp;
VLOOKUP(A1408,SOURCE!B:S,15,0)&amp;IF(lookups!$N$2-LEN(VLOOKUP(A1408,SOURCE!B:S,15,0))&gt;=0,REPT(" ",lookups!$N$2-LEN(VLOOKUP(A1408,SOURCE!B:S,15,0))),"")&amp;
TEXT(A1408,"???0")&amp;IF(VLOOKUP(A1408,SOURCE!B:S,16,0)="","","   "&amp;VLOOKUP(A1408,SOURCE!B:S,16,0)
))))
)</f>
        <v>#define MNU_CONVV                   1372</v>
      </c>
    </row>
    <row r="1409" customFormat="false" ht="15.75" hidden="false" customHeight="false" outlineLevel="0" collapsed="false">
      <c r="A1409" s="0" t="n">
        <f aca="false">C1408</f>
        <v>1373</v>
      </c>
      <c r="B1409" s="0" t="str">
        <f aca="false">VLOOKUP(A1409,SOURCE!B:S,15,0)</f>
        <v>MNU_XFN</v>
      </c>
      <c r="C1409" s="0" t="n">
        <f aca="false">IF(
ISNUMBER(INDEX(SOURCE!B:B,MATCH(A1409,SOURCE!B:B,0)+1)),
  VALUE(INDEX(SOURCE!B:B,MATCH(A1409,SOURCE!B:B,0)+1)),
  "")</f>
        <v>1374</v>
      </c>
      <c r="D1409" s="265" t="str">
        <f aca="false">IF(A1409&lt;&gt;INT(A1409),B1409,
IF(A1409&lt;0,VLOOKUP(A1409,lookups!A$1:B$25,2,0),
IF(ISNA(B1409),"",
IF(OR(ISBLANK(A1409),ISNA(B1409),B1409=0),
"",
"#define "&amp;
VLOOKUP(A1409,SOURCE!B:S,15,0)&amp;IF(lookups!$N$2-LEN(VLOOKUP(A1409,SOURCE!B:S,15,0))&gt;=0,REPT(" ",lookups!$N$2-LEN(VLOOKUP(A1409,SOURCE!B:S,15,0))),"")&amp;
TEXT(A1409,"???0")&amp;IF(VLOOKUP(A1409,SOURCE!B:S,16,0)="","","   "&amp;VLOOKUP(A1409,SOURCE!B:S,16,0)
))))
)</f>
        <v>#define MNU_XFN                     1373</v>
      </c>
    </row>
    <row r="1410" customFormat="false" ht="15.75" hidden="false" customHeight="false" outlineLevel="0" collapsed="false">
      <c r="A1410" s="0" t="n">
        <f aca="false">C1409</f>
        <v>1374</v>
      </c>
      <c r="B1410" s="0" t="str">
        <f aca="false">VLOOKUP(A1410,SOURCE!B:S,15,0)</f>
        <v>MNU_CONVX</v>
      </c>
      <c r="C1410" s="0" t="n">
        <f aca="false">IF(
ISNUMBER(INDEX(SOURCE!B:B,MATCH(A1410,SOURCE!B:B,0)+1)),
  VALUE(INDEX(SOURCE!B:B,MATCH(A1410,SOURCE!B:B,0)+1)),
  "")</f>
        <v>1375</v>
      </c>
      <c r="D1410" s="265" t="str">
        <f aca="false">IF(A1410&lt;&gt;INT(A1410),B1410,
IF(A1410&lt;0,VLOOKUP(A1410,lookups!A$1:B$25,2,0),
IF(ISNA(B1410),"",
IF(OR(ISBLANK(A1410),ISNA(B1410),B1410=0),
"",
"#define "&amp;
VLOOKUP(A1410,SOURCE!B:S,15,0)&amp;IF(lookups!$N$2-LEN(VLOOKUP(A1410,SOURCE!B:S,15,0))&gt;=0,REPT(" ",lookups!$N$2-LEN(VLOOKUP(A1410,SOURCE!B:S,15,0))),"")&amp;
TEXT(A1410,"???0")&amp;IF(VLOOKUP(A1410,SOURCE!B:S,16,0)="","","   "&amp;VLOOKUP(A1410,SOURCE!B:S,16,0)
))))
)</f>
        <v>#define MNU_CONVX                   1374</v>
      </c>
    </row>
    <row r="1411" customFormat="false" ht="15.75" hidden="false" customHeight="false" outlineLevel="0" collapsed="false">
      <c r="A1411" s="0" t="n">
        <f aca="false">C1410</f>
        <v>1375</v>
      </c>
      <c r="B1411" s="0" t="str">
        <f aca="false">VLOOKUP(A1411,SOURCE!B:S,15,0)</f>
        <v>MNU_ALPHAINTL</v>
      </c>
      <c r="C1411" s="0" t="n">
        <f aca="false">IF(
ISNUMBER(INDEX(SOURCE!B:B,MATCH(A1411,SOURCE!B:B,0)+1)),
  VALUE(INDEX(SOURCE!B:B,MATCH(A1411,SOURCE!B:B,0)+1)),
  "")</f>
        <v>1376</v>
      </c>
      <c r="D1411" s="265" t="str">
        <f aca="false">IF(A1411&lt;&gt;INT(A1411),B1411,
IF(A1411&lt;0,VLOOKUP(A1411,lookups!A$1:B$25,2,0),
IF(ISNA(B1411),"",
IF(OR(ISBLANK(A1411),ISNA(B1411),B1411=0),
"",
"#define "&amp;
VLOOKUP(A1411,SOURCE!B:S,15,0)&amp;IF(lookups!$N$2-LEN(VLOOKUP(A1411,SOURCE!B:S,15,0))&gt;=0,REPT(" ",lookups!$N$2-LEN(VLOOKUP(A1411,SOURCE!B:S,15,0))),"")&amp;
TEXT(A1411,"???0")&amp;IF(VLOOKUP(A1411,SOURCE!B:S,16,0)="","","   "&amp;VLOOKUP(A1411,SOURCE!B:S,16,0)
))))
)</f>
        <v>#define MNU_ALPHAINTL               1375</v>
      </c>
    </row>
    <row r="1412" customFormat="false" ht="15.75" hidden="false" customHeight="false" outlineLevel="0" collapsed="false">
      <c r="A1412" s="0" t="n">
        <f aca="false">C1411</f>
        <v>1376</v>
      </c>
      <c r="B1412" s="0" t="str">
        <f aca="false">VLOOKUP(A1412,SOURCE!B:S,15,0)</f>
        <v>MNU_ALPHAMATH</v>
      </c>
      <c r="C1412" s="0" t="n">
        <f aca="false">IF(
ISNUMBER(INDEX(SOURCE!B:B,MATCH(A1412,SOURCE!B:B,0)+1)),
  VALUE(INDEX(SOURCE!B:B,MATCH(A1412,SOURCE!B:B,0)+1)),
  "")</f>
        <v>1377</v>
      </c>
      <c r="D1412" s="265" t="str">
        <f aca="false">IF(A1412&lt;&gt;INT(A1412),B1412,
IF(A1412&lt;0,VLOOKUP(A1412,lookups!A$1:B$25,2,0),
IF(ISNA(B1412),"",
IF(OR(ISBLANK(A1412),ISNA(B1412),B1412=0),
"",
"#define "&amp;
VLOOKUP(A1412,SOURCE!B:S,15,0)&amp;IF(lookups!$N$2-LEN(VLOOKUP(A1412,SOURCE!B:S,15,0))&gt;=0,REPT(" ",lookups!$N$2-LEN(VLOOKUP(A1412,SOURCE!B:S,15,0))),"")&amp;
TEXT(A1412,"???0")&amp;IF(VLOOKUP(A1412,SOURCE!B:S,16,0)="","","   "&amp;VLOOKUP(A1412,SOURCE!B:S,16,0)
))))
)</f>
        <v>#define MNU_ALPHAMATH               1376</v>
      </c>
    </row>
    <row r="1413" customFormat="false" ht="15.75" hidden="false" customHeight="false" outlineLevel="0" collapsed="false">
      <c r="A1413" s="0" t="n">
        <f aca="false">C1412</f>
        <v>1377</v>
      </c>
      <c r="B1413" s="0" t="str">
        <f aca="false">VLOOKUP(A1413,SOURCE!B:S,15,0)</f>
        <v>MNU_ALPHAFN</v>
      </c>
      <c r="C1413" s="0" t="n">
        <f aca="false">IF(
ISNUMBER(INDEX(SOURCE!B:B,MATCH(A1413,SOURCE!B:B,0)+1)),
  VALUE(INDEX(SOURCE!B:B,MATCH(A1413,SOURCE!B:B,0)+1)),
  "")</f>
        <v>1378</v>
      </c>
      <c r="D1413" s="265" t="str">
        <f aca="false">IF(A1413&lt;&gt;INT(A1413),B1413,
IF(A1413&lt;0,VLOOKUP(A1413,lookups!A$1:B$25,2,0),
IF(ISNA(B1413),"",
IF(OR(ISBLANK(A1413),ISNA(B1413),B1413=0),
"",
"#define "&amp;
VLOOKUP(A1413,SOURCE!B:S,15,0)&amp;IF(lookups!$N$2-LEN(VLOOKUP(A1413,SOURCE!B:S,15,0))&gt;=0,REPT(" ",lookups!$N$2-LEN(VLOOKUP(A1413,SOURCE!B:S,15,0))),"")&amp;
TEXT(A1413,"???0")&amp;IF(VLOOKUP(A1413,SOURCE!B:S,16,0)="","","   "&amp;VLOOKUP(A1413,SOURCE!B:S,16,0)
))))
)</f>
        <v>#define MNU_ALPHAFN                 1377</v>
      </c>
    </row>
    <row r="1414" customFormat="false" ht="15.75" hidden="false" customHeight="false" outlineLevel="0" collapsed="false">
      <c r="A1414" s="0" t="n">
        <f aca="false">C1413</f>
        <v>1378</v>
      </c>
      <c r="B1414" s="0" t="str">
        <f aca="false">VLOOKUP(A1414,SOURCE!B:S,15,0)</f>
        <v>MNU_ALPHA_OMEGA</v>
      </c>
      <c r="C1414" s="0" t="n">
        <f aca="false">IF(
ISNUMBER(INDEX(SOURCE!B:B,MATCH(A1414,SOURCE!B:B,0)+1)),
  VALUE(INDEX(SOURCE!B:B,MATCH(A1414,SOURCE!B:B,0)+1)),
  "")</f>
        <v>1379</v>
      </c>
      <c r="D1414" s="265" t="str">
        <f aca="false">IF(A1414&lt;&gt;INT(A1414),B1414,
IF(A1414&lt;0,VLOOKUP(A1414,lookups!A$1:B$25,2,0),
IF(ISNA(B1414),"",
IF(OR(ISBLANK(A1414),ISNA(B1414),B1414=0),
"",
"#define "&amp;
VLOOKUP(A1414,SOURCE!B:S,15,0)&amp;IF(lookups!$N$2-LEN(VLOOKUP(A1414,SOURCE!B:S,15,0))&gt;=0,REPT(" ",lookups!$N$2-LEN(VLOOKUP(A1414,SOURCE!B:S,15,0))),"")&amp;
TEXT(A1414,"???0")&amp;IF(VLOOKUP(A1414,SOURCE!B:S,16,0)="","","   "&amp;VLOOKUP(A1414,SOURCE!B:S,16,0)
))))
)</f>
        <v>#define MNU_ALPHA_OMEGA             1378</v>
      </c>
    </row>
    <row r="1415" customFormat="false" ht="15.75" hidden="false" customHeight="false" outlineLevel="0" collapsed="false">
      <c r="A1415" s="0" t="n">
        <f aca="false">C1414</f>
        <v>1379</v>
      </c>
      <c r="B1415" s="0" t="str">
        <f aca="false">VLOOKUP(A1415,SOURCE!B:S,15,0)</f>
        <v>MNU_ALPHAMISC</v>
      </c>
      <c r="C1415" s="0" t="n">
        <f aca="false">IF(
ISNUMBER(INDEX(SOURCE!B:B,MATCH(A1415,SOURCE!B:B,0)+1)),
  VALUE(INDEX(SOURCE!B:B,MATCH(A1415,SOURCE!B:B,0)+1)),
  "")</f>
        <v>1380</v>
      </c>
      <c r="D1415" s="265" t="str">
        <f aca="false">IF(A1415&lt;&gt;INT(A1415),B1415,
IF(A1415&lt;0,VLOOKUP(A1415,lookups!A$1:B$25,2,0),
IF(ISNA(B1415),"",
IF(OR(ISBLANK(A1415),ISNA(B1415),B1415=0),
"",
"#define "&amp;
VLOOKUP(A1415,SOURCE!B:S,15,0)&amp;IF(lookups!$N$2-LEN(VLOOKUP(A1415,SOURCE!B:S,15,0))&gt;=0,REPT(" ",lookups!$N$2-LEN(VLOOKUP(A1415,SOURCE!B:S,15,0))),"")&amp;
TEXT(A1415,"???0")&amp;IF(VLOOKUP(A1415,SOURCE!B:S,16,0)="","","   "&amp;VLOOKUP(A1415,SOURCE!B:S,16,0)
))))
)</f>
        <v>#define MNU_ALPHAMISC               1379</v>
      </c>
    </row>
    <row r="1416" customFormat="false" ht="15.75" hidden="false" customHeight="false" outlineLevel="0" collapsed="false">
      <c r="A1416" s="0" t="n">
        <f aca="false">C1415</f>
        <v>1380</v>
      </c>
      <c r="B1416" s="0" t="str">
        <f aca="false">VLOOKUP(A1416,SOURCE!B:S,15,0)</f>
        <v>MNU_SYSFL</v>
      </c>
      <c r="C1416" s="0" t="n">
        <f aca="false">IF(
ISNUMBER(INDEX(SOURCE!B:B,MATCH(A1416,SOURCE!B:B,0)+1)),
  VALUE(INDEX(SOURCE!B:B,MATCH(A1416,SOURCE!B:B,0)+1)),
  "")</f>
        <v>1381</v>
      </c>
      <c r="D1416" s="265" t="str">
        <f aca="false">IF(A1416&lt;&gt;INT(A1416),B1416,
IF(A1416&lt;0,VLOOKUP(A1416,lookups!A$1:B$25,2,0),
IF(ISNA(B1416),"",
IF(OR(ISBLANK(A1416),ISNA(B1416),B1416=0),
"",
"#define "&amp;
VLOOKUP(A1416,SOURCE!B:S,15,0)&amp;IF(lookups!$N$2-LEN(VLOOKUP(A1416,SOURCE!B:S,15,0))&gt;=0,REPT(" ",lookups!$N$2-LEN(VLOOKUP(A1416,SOURCE!B:S,15,0))),"")&amp;
TEXT(A1416,"???0")&amp;IF(VLOOKUP(A1416,SOURCE!B:S,16,0)="","","   "&amp;VLOOKUP(A1416,SOURCE!B:S,16,0)
))))
)</f>
        <v>#define MNU_SYSFL                   1380</v>
      </c>
    </row>
    <row r="1417" customFormat="false" ht="15.75" hidden="false" customHeight="false" outlineLevel="0" collapsed="false">
      <c r="A1417" s="0" t="n">
        <f aca="false">C1416</f>
        <v>1381</v>
      </c>
      <c r="B1417" s="0" t="str">
        <f aca="false">VLOOKUP(A1417,SOURCE!B:S,15,0)</f>
        <v>MNU_Sf</v>
      </c>
      <c r="C1417" s="0" t="n">
        <f aca="false">IF(
ISNUMBER(INDEX(SOURCE!B:B,MATCH(A1417,SOURCE!B:B,0)+1)),
  VALUE(INDEX(SOURCE!B:B,MATCH(A1417,SOURCE!B:B,0)+1)),
  "")</f>
        <v>1382</v>
      </c>
      <c r="D1417" s="265" t="str">
        <f aca="false">IF(A1417&lt;&gt;INT(A1417),B1417,
IF(A1417&lt;0,VLOOKUP(A1417,lookups!A$1:B$25,2,0),
IF(ISNA(B1417),"",
IF(OR(ISBLANK(A1417),ISNA(B1417),B1417=0),
"",
"#define "&amp;
VLOOKUP(A1417,SOURCE!B:S,15,0)&amp;IF(lookups!$N$2-LEN(VLOOKUP(A1417,SOURCE!B:S,15,0))&gt;=0,REPT(" ",lookups!$N$2-LEN(VLOOKUP(A1417,SOURCE!B:S,15,0))),"")&amp;
TEXT(A1417,"???0")&amp;IF(VLOOKUP(A1417,SOURCE!B:S,16,0)="","","   "&amp;VLOOKUP(A1417,SOURCE!B:S,16,0)
))))
)</f>
        <v>#define MNU_Sf                      1381</v>
      </c>
    </row>
    <row r="1418" customFormat="false" ht="15.75" hidden="false" customHeight="false" outlineLevel="0" collapsed="false">
      <c r="A1418" s="0" t="n">
        <f aca="false">C1417</f>
        <v>1382</v>
      </c>
      <c r="B1418" s="0" t="str">
        <f aca="false">VLOOKUP(A1418,SOURCE!B:S,15,0)</f>
        <v>MNU_Sfdx</v>
      </c>
      <c r="C1418" s="0" t="n">
        <f aca="false">IF(
ISNUMBER(INDEX(SOURCE!B:B,MATCH(A1418,SOURCE!B:B,0)+1)),
  VALUE(INDEX(SOURCE!B:B,MATCH(A1418,SOURCE!B:B,0)+1)),
  "")</f>
        <v>1383</v>
      </c>
      <c r="D1418" s="265" t="str">
        <f aca="false">IF(A1418&lt;&gt;INT(A1418),B1418,
IF(A1418&lt;0,VLOOKUP(A1418,lookups!A$1:B$25,2,0),
IF(ISNA(B1418),"",
IF(OR(ISBLANK(A1418),ISNA(B1418),B1418=0),
"",
"#define "&amp;
VLOOKUP(A1418,SOURCE!B:S,15,0)&amp;IF(lookups!$N$2-LEN(VLOOKUP(A1418,SOURCE!B:S,15,0))&gt;=0,REPT(" ",lookups!$N$2-LEN(VLOOKUP(A1418,SOURCE!B:S,15,0))),"")&amp;
TEXT(A1418,"???0")&amp;IF(VLOOKUP(A1418,SOURCE!B:S,16,0)="","","   "&amp;VLOOKUP(A1418,SOURCE!B:S,16,0)
))))
)</f>
        <v>#define MNU_Sfdx                    1382</v>
      </c>
    </row>
    <row r="1419" customFormat="false" ht="15.75" hidden="false" customHeight="false" outlineLevel="0" collapsed="false">
      <c r="A1419" s="0" t="n">
        <f aca="false">C1418</f>
        <v>1383</v>
      </c>
      <c r="B1419" s="0" t="str">
        <f aca="false">VLOOKUP(A1419,SOURCE!B:S,15,0)</f>
        <v>MNU_ANGLECONV_43S</v>
      </c>
      <c r="C1419" s="0" t="n">
        <f aca="false">IF(
ISNUMBER(INDEX(SOURCE!B:B,MATCH(A1419,SOURCE!B:B,0)+1)),
  VALUE(INDEX(SOURCE!B:B,MATCH(A1419,SOURCE!B:B,0)+1)),
  "")</f>
        <v>1384</v>
      </c>
      <c r="D1419" s="265" t="str">
        <f aca="false">IF(A1419&lt;&gt;INT(A1419),B1419,
IF(A1419&lt;0,VLOOKUP(A1419,lookups!A$1:B$25,2,0),
IF(ISNA(B1419),"",
IF(OR(ISBLANK(A1419),ISNA(B1419),B1419=0),
"",
"#define "&amp;
VLOOKUP(A1419,SOURCE!B:S,15,0)&amp;IF(lookups!$N$2-LEN(VLOOKUP(A1419,SOURCE!B:S,15,0))&gt;=0,REPT(" ",lookups!$N$2-LEN(VLOOKUP(A1419,SOURCE!B:S,15,0))),"")&amp;
TEXT(A1419,"???0")&amp;IF(VLOOKUP(A1419,SOURCE!B:S,16,0)="","","   "&amp;VLOOKUP(A1419,SOURCE!B:S,16,0)
))))
)</f>
        <v>#define MNU_ANGLECONV_43S           1383</v>
      </c>
    </row>
    <row r="1420" customFormat="false" ht="15.75" hidden="false" customHeight="false" outlineLevel="0" collapsed="false">
      <c r="A1420" s="0" t="n">
        <f aca="false">C1419</f>
        <v>1384</v>
      </c>
      <c r="B1420" s="0" t="str">
        <f aca="false">VLOOKUP(A1420,SOURCE!B:S,15,0)</f>
        <v>MNU_alpha_omega</v>
      </c>
      <c r="C1420" s="0" t="n">
        <f aca="false">IF(
ISNUMBER(INDEX(SOURCE!B:B,MATCH(A1420,SOURCE!B:B,0)+1)),
  VALUE(INDEX(SOURCE!B:B,MATCH(A1420,SOURCE!B:B,0)+1)),
  "")</f>
        <v>1385</v>
      </c>
      <c r="D1420" s="265" t="str">
        <f aca="false">IF(A1420&lt;&gt;INT(A1420),B1420,
IF(A1420&lt;0,VLOOKUP(A1420,lookups!A$1:B$25,2,0),
IF(ISNA(B1420),"",
IF(OR(ISBLANK(A1420),ISNA(B1420),B1420=0),
"",
"#define "&amp;
VLOOKUP(A1420,SOURCE!B:S,15,0)&amp;IF(lookups!$N$2-LEN(VLOOKUP(A1420,SOURCE!B:S,15,0))&gt;=0,REPT(" ",lookups!$N$2-LEN(VLOOKUP(A1420,SOURCE!B:S,15,0))),"")&amp;
TEXT(A1420,"???0")&amp;IF(VLOOKUP(A1420,SOURCE!B:S,16,0)="","","   "&amp;VLOOKUP(A1420,SOURCE!B:S,16,0)
))))
)</f>
        <v>#define MNU_alpha_omega             1384</v>
      </c>
    </row>
    <row r="1421" customFormat="false" ht="15.75" hidden="false" customHeight="false" outlineLevel="0" collapsed="false">
      <c r="A1421" s="0" t="n">
        <f aca="false">C1420</f>
        <v>1385</v>
      </c>
      <c r="B1421" s="0" t="str">
        <f aca="false">VLOOKUP(A1421,SOURCE!B:S,15,0)</f>
        <v>MNU_ALPHAintl</v>
      </c>
      <c r="C1421" s="0" t="n">
        <f aca="false">IF(
ISNUMBER(INDEX(SOURCE!B:B,MATCH(A1421,SOURCE!B:B,0)+1)),
  VALUE(INDEX(SOURCE!B:B,MATCH(A1421,SOURCE!B:B,0)+1)),
  "")</f>
        <v>1386</v>
      </c>
      <c r="D1421" s="265" t="str">
        <f aca="false">IF(A1421&lt;&gt;INT(A1421),B1421,
IF(A1421&lt;0,VLOOKUP(A1421,lookups!A$1:B$25,2,0),
IF(ISNA(B1421),"",
IF(OR(ISBLANK(A1421),ISNA(B1421),B1421=0),
"",
"#define "&amp;
VLOOKUP(A1421,SOURCE!B:S,15,0)&amp;IF(lookups!$N$2-LEN(VLOOKUP(A1421,SOURCE!B:S,15,0))&gt;=0,REPT(" ",lookups!$N$2-LEN(VLOOKUP(A1421,SOURCE!B:S,15,0))),"")&amp;
TEXT(A1421,"???0")&amp;IF(VLOOKUP(A1421,SOURCE!B:S,16,0)="","","   "&amp;VLOOKUP(A1421,SOURCE!B:S,16,0)
))))
)</f>
        <v>#define MNU_ALPHAintl               1385</v>
      </c>
    </row>
    <row r="1422" customFormat="false" ht="15.75" hidden="false" customHeight="false" outlineLevel="0" collapsed="false">
      <c r="A1422" s="0" t="n">
        <f aca="false">C1421</f>
        <v>1386</v>
      </c>
      <c r="B1422" s="0" t="str">
        <f aca="false">VLOOKUP(A1422,SOURCE!B:S,15,0)</f>
        <v>MNU_TAM</v>
      </c>
      <c r="C1422" s="0" t="n">
        <f aca="false">IF(
ISNUMBER(INDEX(SOURCE!B:B,MATCH(A1422,SOURCE!B:B,0)+1)),
  VALUE(INDEX(SOURCE!B:B,MATCH(A1422,SOURCE!B:B,0)+1)),
  "")</f>
        <v>1387</v>
      </c>
      <c r="D1422" s="265" t="str">
        <f aca="false">IF(A1422&lt;&gt;INT(A1422),B1422,
IF(A1422&lt;0,VLOOKUP(A1422,lookups!A$1:B$25,2,0),
IF(ISNA(B1422),"",
IF(OR(ISBLANK(A1422),ISNA(B1422),B1422=0),
"",
"#define "&amp;
VLOOKUP(A1422,SOURCE!B:S,15,0)&amp;IF(lookups!$N$2-LEN(VLOOKUP(A1422,SOURCE!B:S,15,0))&gt;=0,REPT(" ",lookups!$N$2-LEN(VLOOKUP(A1422,SOURCE!B:S,15,0))),"")&amp;
TEXT(A1422,"???0")&amp;IF(VLOOKUP(A1422,SOURCE!B:S,16,0)="","","   "&amp;VLOOKUP(A1422,SOURCE!B:S,16,0)
))))
)</f>
        <v>#define MNU_TAM                     1386</v>
      </c>
    </row>
    <row r="1423" customFormat="false" ht="15.75" hidden="false" customHeight="false" outlineLevel="0" collapsed="false">
      <c r="A1423" s="0" t="n">
        <f aca="false">C1422</f>
        <v>1387</v>
      </c>
      <c r="B1423" s="0" t="str">
        <f aca="false">VLOOKUP(A1423,SOURCE!B:S,15,0)</f>
        <v>MNU_TAMCMP</v>
      </c>
      <c r="C1423" s="0" t="n">
        <f aca="false">IF(
ISNUMBER(INDEX(SOURCE!B:B,MATCH(A1423,SOURCE!B:B,0)+1)),
  VALUE(INDEX(SOURCE!B:B,MATCH(A1423,SOURCE!B:B,0)+1)),
  "")</f>
        <v>1388</v>
      </c>
      <c r="D1423" s="265" t="str">
        <f aca="false">IF(A1423&lt;&gt;INT(A1423),B1423,
IF(A1423&lt;0,VLOOKUP(A1423,lookups!A$1:B$25,2,0),
IF(ISNA(B1423),"",
IF(OR(ISBLANK(A1423),ISNA(B1423),B1423=0),
"",
"#define "&amp;
VLOOKUP(A1423,SOURCE!B:S,15,0)&amp;IF(lookups!$N$2-LEN(VLOOKUP(A1423,SOURCE!B:S,15,0))&gt;=0,REPT(" ",lookups!$N$2-LEN(VLOOKUP(A1423,SOURCE!B:S,15,0))),"")&amp;
TEXT(A1423,"???0")&amp;IF(VLOOKUP(A1423,SOURCE!B:S,16,0)="","","   "&amp;VLOOKUP(A1423,SOURCE!B:S,16,0)
))))
)</f>
        <v>#define MNU_TAMCMP                  1387</v>
      </c>
    </row>
    <row r="1424" customFormat="false" ht="15.75" hidden="false" customHeight="false" outlineLevel="0" collapsed="false">
      <c r="A1424" s="0" t="n">
        <f aca="false">C1423</f>
        <v>1388</v>
      </c>
      <c r="B1424" s="0" t="str">
        <f aca="false">VLOOKUP(A1424,SOURCE!B:S,15,0)</f>
        <v>MNU_TAMSTORCL</v>
      </c>
      <c r="C1424" s="0" t="n">
        <f aca="false">IF(
ISNUMBER(INDEX(SOURCE!B:B,MATCH(A1424,SOURCE!B:B,0)+1)),
  VALUE(INDEX(SOURCE!B:B,MATCH(A1424,SOURCE!B:B,0)+1)),
  "")</f>
        <v>1389</v>
      </c>
      <c r="D1424" s="265" t="str">
        <f aca="false">IF(A1424&lt;&gt;INT(A1424),B1424,
IF(A1424&lt;0,VLOOKUP(A1424,lookups!A$1:B$25,2,0),
IF(ISNA(B1424),"",
IF(OR(ISBLANK(A1424),ISNA(B1424),B1424=0),
"",
"#define "&amp;
VLOOKUP(A1424,SOURCE!B:S,15,0)&amp;IF(lookups!$N$2-LEN(VLOOKUP(A1424,SOURCE!B:S,15,0))&gt;=0,REPT(" ",lookups!$N$2-LEN(VLOOKUP(A1424,SOURCE!B:S,15,0))),"")&amp;
TEXT(A1424,"???0")&amp;IF(VLOOKUP(A1424,SOURCE!B:S,16,0)="","","   "&amp;VLOOKUP(A1424,SOURCE!B:S,16,0)
))))
)</f>
        <v>#define MNU_TAMSTORCL               1388</v>
      </c>
    </row>
    <row r="1425" customFormat="false" ht="15.75" hidden="false" customHeight="false" outlineLevel="0" collapsed="false">
      <c r="A1425" s="0" t="n">
        <f aca="false">C1424</f>
        <v>1389</v>
      </c>
      <c r="B1425" s="0" t="str">
        <f aca="false">VLOOKUP(A1425,SOURCE!B:S,15,0)</f>
        <v>ITM_1389</v>
      </c>
      <c r="C1425" s="0" t="n">
        <f aca="false">IF(
ISNUMBER(INDEX(SOURCE!B:B,MATCH(A1425,SOURCE!B:B,0)+1)),
  VALUE(INDEX(SOURCE!B:B,MATCH(A1425,SOURCE!B:B,0)+1)),
  "")</f>
        <v>1390</v>
      </c>
      <c r="D1425" s="265" t="str">
        <f aca="false">IF(A1425&lt;&gt;INT(A1425),B1425,
IF(A1425&lt;0,VLOOKUP(A1425,lookups!A$1:B$25,2,0),
IF(ISNA(B1425),"",
IF(OR(ISBLANK(A1425),ISNA(B1425),B1425=0),
"",
"#define "&amp;
VLOOKUP(A1425,SOURCE!B:S,15,0)&amp;IF(lookups!$N$2-LEN(VLOOKUP(A1425,SOURCE!B:S,15,0))&gt;=0,REPT(" ",lookups!$N$2-LEN(VLOOKUP(A1425,SOURCE!B:S,15,0))),"")&amp;
TEXT(A1425,"???0")&amp;IF(VLOOKUP(A1425,SOURCE!B:S,16,0)="","","   "&amp;VLOOKUP(A1425,SOURCE!B:S,16,0)
))))
)</f>
        <v>#define ITM_1389                    1389</v>
      </c>
    </row>
    <row r="1426" customFormat="false" ht="15.75" hidden="false" customHeight="false" outlineLevel="0" collapsed="false">
      <c r="A1426" s="0" t="n">
        <f aca="false">C1425</f>
        <v>1390</v>
      </c>
      <c r="B1426" s="0" t="str">
        <f aca="false">VLOOKUP(A1426,SOURCE!B:S,15,0)</f>
        <v>MNU_VAR</v>
      </c>
      <c r="C1426" s="0" t="n">
        <f aca="false">IF(
ISNUMBER(INDEX(SOURCE!B:B,MATCH(A1426,SOURCE!B:B,0)+1)),
  VALUE(INDEX(SOURCE!B:B,MATCH(A1426,SOURCE!B:B,0)+1)),
  "")</f>
        <v>1391</v>
      </c>
      <c r="D1426" s="265" t="str">
        <f aca="false">IF(A1426&lt;&gt;INT(A1426),B1426,
IF(A1426&lt;0,VLOOKUP(A1426,lookups!A$1:B$25,2,0),
IF(ISNA(B1426),"",
IF(OR(ISBLANK(A1426),ISNA(B1426),B1426=0),
"",
"#define "&amp;
VLOOKUP(A1426,SOURCE!B:S,15,0)&amp;IF(lookups!$N$2-LEN(VLOOKUP(A1426,SOURCE!B:S,15,0))&gt;=0,REPT(" ",lookups!$N$2-LEN(VLOOKUP(A1426,SOURCE!B:S,15,0))),"")&amp;
TEXT(A1426,"???0")&amp;IF(VLOOKUP(A1426,SOURCE!B:S,16,0)="","","   "&amp;VLOOKUP(A1426,SOURCE!B:S,16,0)
))))
)</f>
        <v>#define MNU_VAR                     1390</v>
      </c>
    </row>
    <row r="1427" customFormat="false" ht="15.75" hidden="false" customHeight="false" outlineLevel="0" collapsed="false">
      <c r="A1427" s="0" t="n">
        <f aca="false">C1426</f>
        <v>1391</v>
      </c>
      <c r="B1427" s="0" t="str">
        <f aca="false">VLOOKUP(A1427,SOURCE!B:S,15,0)</f>
        <v>MNU_TAMFLAG</v>
      </c>
      <c r="C1427" s="0" t="n">
        <f aca="false">IF(
ISNUMBER(INDEX(SOURCE!B:B,MATCH(A1427,SOURCE!B:B,0)+1)),
  VALUE(INDEX(SOURCE!B:B,MATCH(A1427,SOURCE!B:B,0)+1)),
  "")</f>
        <v>1392</v>
      </c>
      <c r="D1427" s="265" t="str">
        <f aca="false">IF(A1427&lt;&gt;INT(A1427),B1427,
IF(A1427&lt;0,VLOOKUP(A1427,lookups!A$1:B$25,2,0),
IF(ISNA(B1427),"",
IF(OR(ISBLANK(A1427),ISNA(B1427),B1427=0),
"",
"#define "&amp;
VLOOKUP(A1427,SOURCE!B:S,15,0)&amp;IF(lookups!$N$2-LEN(VLOOKUP(A1427,SOURCE!B:S,15,0))&gt;=0,REPT(" ",lookups!$N$2-LEN(VLOOKUP(A1427,SOURCE!B:S,15,0))),"")&amp;
TEXT(A1427,"???0")&amp;IF(VLOOKUP(A1427,SOURCE!B:S,16,0)="","","   "&amp;VLOOKUP(A1427,SOURCE!B:S,16,0)
))))
)</f>
        <v>#define MNU_TAMFLAG                 1391</v>
      </c>
    </row>
    <row r="1428" customFormat="false" ht="15.75" hidden="false" customHeight="false" outlineLevel="0" collapsed="false">
      <c r="A1428" s="0" t="n">
        <f aca="false">C1427</f>
        <v>1392</v>
      </c>
      <c r="B1428" s="0" t="str">
        <f aca="false">VLOOKUP(A1428,SOURCE!B:S,15,0)</f>
        <v>MNU_TAMSHUFFLE</v>
      </c>
      <c r="C1428" s="0" t="n">
        <f aca="false">IF(
ISNUMBER(INDEX(SOURCE!B:B,MATCH(A1428,SOURCE!B:B,0)+1)),
  VALUE(INDEX(SOURCE!B:B,MATCH(A1428,SOURCE!B:B,0)+1)),
  "")</f>
        <v>1393</v>
      </c>
      <c r="D1428" s="265" t="str">
        <f aca="false">IF(A1428&lt;&gt;INT(A1428),B1428,
IF(A1428&lt;0,VLOOKUP(A1428,lookups!A$1:B$25,2,0),
IF(ISNA(B1428),"",
IF(OR(ISBLANK(A1428),ISNA(B1428),B1428=0),
"",
"#define "&amp;
VLOOKUP(A1428,SOURCE!B:S,15,0)&amp;IF(lookups!$N$2-LEN(VLOOKUP(A1428,SOURCE!B:S,15,0))&gt;=0,REPT(" ",lookups!$N$2-LEN(VLOOKUP(A1428,SOURCE!B:S,15,0))),"")&amp;
TEXT(A1428,"???0")&amp;IF(VLOOKUP(A1428,SOURCE!B:S,16,0)="","","   "&amp;VLOOKUP(A1428,SOURCE!B:S,16,0)
))))
)</f>
        <v>#define MNU_TAMSHUFFLE              1392</v>
      </c>
    </row>
    <row r="1429" customFormat="false" ht="15.75" hidden="false" customHeight="false" outlineLevel="0" collapsed="false">
      <c r="A1429" s="0" t="n">
        <f aca="false">C1428</f>
        <v>1393</v>
      </c>
      <c r="B1429" s="0" t="str">
        <f aca="false">VLOOKUP(A1429,SOURCE!B:S,15,0)</f>
        <v>MNU_PROG</v>
      </c>
      <c r="C1429" s="0" t="n">
        <f aca="false">IF(
ISNUMBER(INDEX(SOURCE!B:B,MATCH(A1429,SOURCE!B:B,0)+1)),
  VALUE(INDEX(SOURCE!B:B,MATCH(A1429,SOURCE!B:B,0)+1)),
  "")</f>
        <v>1394</v>
      </c>
      <c r="D1429" s="265" t="str">
        <f aca="false">IF(A1429&lt;&gt;INT(A1429),B1429,
IF(A1429&lt;0,VLOOKUP(A1429,lookups!A$1:B$25,2,0),
IF(ISNA(B1429),"",
IF(OR(ISBLANK(A1429),ISNA(B1429),B1429=0),
"",
"#define "&amp;
VLOOKUP(A1429,SOURCE!B:S,15,0)&amp;IF(lookups!$N$2-LEN(VLOOKUP(A1429,SOURCE!B:S,15,0))&gt;=0,REPT(" ",lookups!$N$2-LEN(VLOOKUP(A1429,SOURCE!B:S,15,0))),"")&amp;
TEXT(A1429,"???0")&amp;IF(VLOOKUP(A1429,SOURCE!B:S,16,0)="","","   "&amp;VLOOKUP(A1429,SOURCE!B:S,16,0)
))))
)</f>
        <v>#define MNU_PROG                    1393</v>
      </c>
    </row>
    <row r="1430" customFormat="false" ht="15.75" hidden="false" customHeight="false" outlineLevel="0" collapsed="false">
      <c r="A1430" s="0" t="n">
        <f aca="false">C1429</f>
        <v>1394</v>
      </c>
      <c r="B1430" s="0" t="str">
        <f aca="false">VLOOKUP(A1430,SOURCE!B:S,15,0)</f>
        <v>MNU_TAMLABEL</v>
      </c>
      <c r="C1430" s="0" t="n">
        <f aca="false">IF(
ISNUMBER(INDEX(SOURCE!B:B,MATCH(A1430,SOURCE!B:B,0)+1)),
  VALUE(INDEX(SOURCE!B:B,MATCH(A1430,SOURCE!B:B,0)+1)),
  "")</f>
        <v>1395</v>
      </c>
      <c r="D1430" s="265" t="str">
        <f aca="false">IF(A1430&lt;&gt;INT(A1430),B1430,
IF(A1430&lt;0,VLOOKUP(A1430,lookups!A$1:B$25,2,0),
IF(ISNA(B1430),"",
IF(OR(ISBLANK(A1430),ISNA(B1430),B1430=0),
"",
"#define "&amp;
VLOOKUP(A1430,SOURCE!B:S,15,0)&amp;IF(lookups!$N$2-LEN(VLOOKUP(A1430,SOURCE!B:S,15,0))&gt;=0,REPT(" ",lookups!$N$2-LEN(VLOOKUP(A1430,SOURCE!B:S,15,0))),"")&amp;
TEXT(A1430,"???0")&amp;IF(VLOOKUP(A1430,SOURCE!B:S,16,0)="","","   "&amp;VLOOKUP(A1430,SOURCE!B:S,16,0)
))))
)</f>
        <v>#define MNU_TAMLABEL                1394</v>
      </c>
    </row>
    <row r="1431" customFormat="false" ht="15.75" hidden="false" customHeight="false" outlineLevel="0" collapsed="false">
      <c r="A1431" s="0" t="n">
        <f aca="false">C1430</f>
        <v>1395</v>
      </c>
      <c r="B1431" s="0" t="str">
        <f aca="false">VLOOKUP(A1431,SOURCE!B:S,15,0)</f>
        <v>MNU_DYNAMIC</v>
      </c>
      <c r="C1431" s="0" t="n">
        <f aca="false">IF(
ISNUMBER(INDEX(SOURCE!B:B,MATCH(A1431,SOURCE!B:B,0)+1)),
  VALUE(INDEX(SOURCE!B:B,MATCH(A1431,SOURCE!B:B,0)+1)),
  "")</f>
        <v>1396</v>
      </c>
      <c r="D1431" s="265" t="str">
        <f aca="false">IF(A1431&lt;&gt;INT(A1431),B1431,
IF(A1431&lt;0,VLOOKUP(A1431,lookups!A$1:B$25,2,0),
IF(ISNA(B1431),"",
IF(OR(ISBLANK(A1431),ISNA(B1431),B1431=0),
"",
"#define "&amp;
VLOOKUP(A1431,SOURCE!B:S,15,0)&amp;IF(lookups!$N$2-LEN(VLOOKUP(A1431,SOURCE!B:S,15,0))&gt;=0,REPT(" ",lookups!$N$2-LEN(VLOOKUP(A1431,SOURCE!B:S,15,0))),"")&amp;
TEXT(A1431,"???0")&amp;IF(VLOOKUP(A1431,SOURCE!B:S,16,0)="","","   "&amp;VLOOKUP(A1431,SOURCE!B:S,16,0)
))))
)</f>
        <v>#define MNU_DYNAMIC                 1395</v>
      </c>
    </row>
    <row r="1432" customFormat="false" ht="15.75" hidden="false" customHeight="false" outlineLevel="0" collapsed="false">
      <c r="A1432" s="0" t="n">
        <f aca="false">C1431</f>
        <v>1396</v>
      </c>
      <c r="B1432" s="0" t="str">
        <f aca="false">VLOOKUP(A1432,SOURCE!B:S,15,0)</f>
        <v>MNU_PLOT_STAT</v>
      </c>
      <c r="C1432" s="0" t="n">
        <f aca="false">IF(
ISNUMBER(INDEX(SOURCE!B:B,MATCH(A1432,SOURCE!B:B,0)+1)),
  VALUE(INDEX(SOURCE!B:B,MATCH(A1432,SOURCE!B:B,0)+1)),
  "")</f>
        <v>1397</v>
      </c>
      <c r="D1432" s="265" t="str">
        <f aca="false">IF(A1432&lt;&gt;INT(A1432),B1432,
IF(A1432&lt;0,VLOOKUP(A1432,lookups!A$1:B$25,2,0),
IF(ISNA(B1432),"",
IF(OR(ISBLANK(A1432),ISNA(B1432),B1432=0),
"",
"#define "&amp;
VLOOKUP(A1432,SOURCE!B:S,15,0)&amp;IF(lookups!$N$2-LEN(VLOOKUP(A1432,SOURCE!B:S,15,0))&gt;=0,REPT(" ",lookups!$N$2-LEN(VLOOKUP(A1432,SOURCE!B:S,15,0))),"")&amp;
TEXT(A1432,"???0")&amp;IF(VLOOKUP(A1432,SOURCE!B:S,16,0)="","","   "&amp;VLOOKUP(A1432,SOURCE!B:S,16,0)
))))
)</f>
        <v>#define MNU_PLOT_STAT               1396</v>
      </c>
    </row>
    <row r="1433" customFormat="false" ht="15.75" hidden="false" customHeight="false" outlineLevel="0" collapsed="false">
      <c r="A1433" s="0" t="n">
        <f aca="false">C1432</f>
        <v>1397</v>
      </c>
      <c r="B1433" s="0" t="str">
        <f aca="false">VLOOKUP(A1433,SOURCE!B:S,15,0)</f>
        <v>MNU_PLOT_LR</v>
      </c>
      <c r="C1433" s="0" t="n">
        <f aca="false">IF(
ISNUMBER(INDEX(SOURCE!B:B,MATCH(A1433,SOURCE!B:B,0)+1)),
  VALUE(INDEX(SOURCE!B:B,MATCH(A1433,SOURCE!B:B,0)+1)),
  "")</f>
        <v>1398</v>
      </c>
      <c r="D1433" s="265" t="str">
        <f aca="false">IF(A1433&lt;&gt;INT(A1433),B1433,
IF(A1433&lt;0,VLOOKUP(A1433,lookups!A$1:B$25,2,0),
IF(ISNA(B1433),"",
IF(OR(ISBLANK(A1433),ISNA(B1433),B1433=0),
"",
"#define "&amp;
VLOOKUP(A1433,SOURCE!B:S,15,0)&amp;IF(lookups!$N$2-LEN(VLOOKUP(A1433,SOURCE!B:S,15,0))&gt;=0,REPT(" ",lookups!$N$2-LEN(VLOOKUP(A1433,SOURCE!B:S,15,0))),"")&amp;
TEXT(A1433,"???0")&amp;IF(VLOOKUP(A1433,SOURCE!B:S,16,0)="","","   "&amp;VLOOKUP(A1433,SOURCE!B:S,16,0)
))))
)</f>
        <v>#define MNU_PLOT_LR                 1397</v>
      </c>
    </row>
    <row r="1434" customFormat="false" ht="15.75" hidden="false" customHeight="false" outlineLevel="0" collapsed="false">
      <c r="A1434" s="0" t="n">
        <f aca="false">C1433</f>
        <v>1398</v>
      </c>
      <c r="B1434" s="0" t="str">
        <f aca="false">VLOOKUP(A1434,SOURCE!B:S,15,0)</f>
        <v>MNU_ELLIPT</v>
      </c>
      <c r="C1434" s="0" t="n">
        <f aca="false">IF(
ISNUMBER(INDEX(SOURCE!B:B,MATCH(A1434,SOURCE!B:B,0)+1)),
  VALUE(INDEX(SOURCE!B:B,MATCH(A1434,SOURCE!B:B,0)+1)),
  "")</f>
        <v>1399</v>
      </c>
      <c r="D1434" s="265" t="str">
        <f aca="false">IF(A1434&lt;&gt;INT(A1434),B1434,
IF(A1434&lt;0,VLOOKUP(A1434,lookups!A$1:B$25,2,0),
IF(ISNA(B1434),"",
IF(OR(ISBLANK(A1434),ISNA(B1434),B1434=0),
"",
"#define "&amp;
VLOOKUP(A1434,SOURCE!B:S,15,0)&amp;IF(lookups!$N$2-LEN(VLOOKUP(A1434,SOURCE!B:S,15,0))&gt;=0,REPT(" ",lookups!$N$2-LEN(VLOOKUP(A1434,SOURCE!B:S,15,0))),"")&amp;
TEXT(A1434,"???0")&amp;IF(VLOOKUP(A1434,SOURCE!B:S,16,0)="","","   "&amp;VLOOKUP(A1434,SOURCE!B:S,16,0)
))))
)</f>
        <v>#define MNU_ELLIPT                  1398</v>
      </c>
    </row>
    <row r="1435" customFormat="false" ht="15.75" hidden="false" customHeight="false" outlineLevel="0" collapsed="false">
      <c r="A1435" s="0" t="n">
        <f aca="false">C1434</f>
        <v>1399</v>
      </c>
      <c r="B1435" s="0" t="str">
        <f aca="false">VLOOKUP(A1435,SOURCE!B:S,15,0)</f>
        <v>MNU_MVAR</v>
      </c>
      <c r="C1435" s="0" t="n">
        <f aca="false">IF(
ISNUMBER(INDEX(SOURCE!B:B,MATCH(A1435,SOURCE!B:B,0)+1)),
  VALUE(INDEX(SOURCE!B:B,MATCH(A1435,SOURCE!B:B,0)+1)),
  "")</f>
        <v>1400</v>
      </c>
      <c r="D1435" s="265" t="str">
        <f aca="false">IF(A1435&lt;&gt;INT(A1435),B1435,
IF(A1435&lt;0,VLOOKUP(A1435,lookups!A$1:B$25,2,0),
IF(ISNA(B1435),"",
IF(OR(ISBLANK(A1435),ISNA(B1435),B1435=0),
"",
"#define "&amp;
VLOOKUP(A1435,SOURCE!B:S,15,0)&amp;IF(lookups!$N$2-LEN(VLOOKUP(A1435,SOURCE!B:S,15,0))&gt;=0,REPT(" ",lookups!$N$2-LEN(VLOOKUP(A1435,SOURCE!B:S,15,0))),"")&amp;
TEXT(A1435,"???0")&amp;IF(VLOOKUP(A1435,SOURCE!B:S,16,0)="","","   "&amp;VLOOKUP(A1435,SOURCE!B:S,16,0)
))))
)</f>
        <v>#define MNU_MVAR                    1399</v>
      </c>
    </row>
    <row r="1436" customFormat="false" ht="15.75" hidden="false" customHeight="false" outlineLevel="0" collapsed="false">
      <c r="A1436" s="0" t="n">
        <f aca="false">C1435</f>
        <v>1400</v>
      </c>
      <c r="B1436" s="0" t="str">
        <f aca="false">VLOOKUP(A1436,SOURCE!B:S,15,0)</f>
        <v>MNU_EQ_EDIT</v>
      </c>
      <c r="C1436" s="0" t="n">
        <f aca="false">IF(
ISNUMBER(INDEX(SOURCE!B:B,MATCH(A1436,SOURCE!B:B,0)+1)),
  VALUE(INDEX(SOURCE!B:B,MATCH(A1436,SOURCE!B:B,0)+1)),
  "")</f>
        <v>1401</v>
      </c>
      <c r="D1436" s="265" t="str">
        <f aca="false">IF(A1436&lt;&gt;INT(A1436),B1436,
IF(A1436&lt;0,VLOOKUP(A1436,lookups!A$1:B$25,2,0),
IF(ISNA(B1436),"",
IF(OR(ISBLANK(A1436),ISNA(B1436),B1436=0),
"",
"#define "&amp;
VLOOKUP(A1436,SOURCE!B:S,15,0)&amp;IF(lookups!$N$2-LEN(VLOOKUP(A1436,SOURCE!B:S,15,0))&gt;=0,REPT(" ",lookups!$N$2-LEN(VLOOKUP(A1436,SOURCE!B:S,15,0))),"")&amp;
TEXT(A1436,"???0")&amp;IF(VLOOKUP(A1436,SOURCE!B:S,16,0)="","","   "&amp;VLOOKUP(A1436,SOURCE!B:S,16,0)
))))
)</f>
        <v>#define MNU_EQ_EDIT                 1400</v>
      </c>
    </row>
    <row r="1437" customFormat="false" ht="15.75" hidden="false" customHeight="false" outlineLevel="0" collapsed="false">
      <c r="A1437" s="0" t="n">
        <f aca="false">C1436</f>
        <v>1401</v>
      </c>
      <c r="B1437" s="0" t="str">
        <f aca="false">VLOOKUP(A1437,SOURCE!B:S,15,0)</f>
        <v>MNU_TIMERF</v>
      </c>
      <c r="C1437" s="0" t="n">
        <f aca="false">IF(
ISNUMBER(INDEX(SOURCE!B:B,MATCH(A1437,SOURCE!B:B,0)+1)),
  VALUE(INDEX(SOURCE!B:B,MATCH(A1437,SOURCE!B:B,0)+1)),
  "")</f>
        <v>1402</v>
      </c>
      <c r="D1437" s="265" t="str">
        <f aca="false">IF(A1437&lt;&gt;INT(A1437),B1437,
IF(A1437&lt;0,VLOOKUP(A1437,lookups!A$1:B$25,2,0),
IF(ISNA(B1437),"",
IF(OR(ISBLANK(A1437),ISNA(B1437),B1437=0),
"",
"#define "&amp;
VLOOKUP(A1437,SOURCE!B:S,15,0)&amp;IF(lookups!$N$2-LEN(VLOOKUP(A1437,SOURCE!B:S,15,0))&gt;=0,REPT(" ",lookups!$N$2-LEN(VLOOKUP(A1437,SOURCE!B:S,15,0))),"")&amp;
TEXT(A1437,"???0")&amp;IF(VLOOKUP(A1437,SOURCE!B:S,16,0)="","","   "&amp;VLOOKUP(A1437,SOURCE!B:S,16,0)
))))
)</f>
        <v>#define MNU_TIMERF                  1401</v>
      </c>
    </row>
    <row r="1438" customFormat="false" ht="15.75" hidden="false" customHeight="false" outlineLevel="0" collapsed="false">
      <c r="A1438" s="0" t="n">
        <f aca="false">C1437</f>
        <v>1402</v>
      </c>
      <c r="B1438" s="0" t="str">
        <f aca="false">VLOOKUP(A1438,SOURCE!B:S,15,0)</f>
        <v>MNU_HIST</v>
      </c>
      <c r="C1438" s="0" t="n">
        <f aca="false">IF(
ISNUMBER(INDEX(SOURCE!B:B,MATCH(A1438,SOURCE!B:B,0)+1)),
  VALUE(INDEX(SOURCE!B:B,MATCH(A1438,SOURCE!B:B,0)+1)),
  "")</f>
        <v>1403</v>
      </c>
      <c r="D1438" s="265" t="str">
        <f aca="false">IF(A1438&lt;&gt;INT(A1438),B1438,
IF(A1438&lt;0,VLOOKUP(A1438,lookups!A$1:B$25,2,0),
IF(ISNA(B1438),"",
IF(OR(ISBLANK(A1438),ISNA(B1438),B1438=0),
"",
"#define "&amp;
VLOOKUP(A1438,SOURCE!B:S,15,0)&amp;IF(lookups!$N$2-LEN(VLOOKUP(A1438,SOURCE!B:S,15,0))&gt;=0,REPT(" ",lookups!$N$2-LEN(VLOOKUP(A1438,SOURCE!B:S,15,0))),"")&amp;
TEXT(A1438,"???0")&amp;IF(VLOOKUP(A1438,SOURCE!B:S,16,0)="","","   "&amp;VLOOKUP(A1438,SOURCE!B:S,16,0)
))))
)</f>
        <v>#define MNU_HIST                    1402</v>
      </c>
    </row>
    <row r="1439" customFormat="false" ht="15.75" hidden="false" customHeight="false" outlineLevel="0" collapsed="false">
      <c r="A1439" s="0" t="n">
        <f aca="false">C1438</f>
        <v>1403</v>
      </c>
      <c r="B1439" s="0" t="str">
        <f aca="false">VLOOKUP(A1439,SOURCE!B:S,15,0)</f>
        <v>MNU_HPLOT</v>
      </c>
      <c r="C1439" s="0" t="n">
        <f aca="false">IF(
ISNUMBER(INDEX(SOURCE!B:B,MATCH(A1439,SOURCE!B:B,0)+1)),
  VALUE(INDEX(SOURCE!B:B,MATCH(A1439,SOURCE!B:B,0)+1)),
  "")</f>
        <v>1404</v>
      </c>
      <c r="D1439" s="265" t="str">
        <f aca="false">IF(A1439&lt;&gt;INT(A1439),B1439,
IF(A1439&lt;0,VLOOKUP(A1439,lookups!A$1:B$25,2,0),
IF(ISNA(B1439),"",
IF(OR(ISBLANK(A1439),ISNA(B1439),B1439=0),
"",
"#define "&amp;
VLOOKUP(A1439,SOURCE!B:S,15,0)&amp;IF(lookups!$N$2-LEN(VLOOKUP(A1439,SOURCE!B:S,15,0))&gt;=0,REPT(" ",lookups!$N$2-LEN(VLOOKUP(A1439,SOURCE!B:S,15,0))),"")&amp;
TEXT(A1439,"???0")&amp;IF(VLOOKUP(A1439,SOURCE!B:S,16,0)="","","   "&amp;VLOOKUP(A1439,SOURCE!B:S,16,0)
))))
)</f>
        <v>#define MNU_HPLOT                   1403</v>
      </c>
    </row>
    <row r="1440" customFormat="false" ht="15.75" hidden="false" customHeight="false" outlineLevel="0" collapsed="false">
      <c r="A1440" s="0" t="n">
        <f aca="false">C1439</f>
        <v>1404</v>
      </c>
      <c r="B1440" s="0" t="str">
        <f aca="false">VLOOKUP(A1440,SOURCE!B:S,15,0)</f>
        <v>ITM_1404</v>
      </c>
      <c r="C1440" s="0" t="n">
        <f aca="false">IF(
ISNUMBER(INDEX(SOURCE!B:B,MATCH(A1440,SOURCE!B:B,0)+1)),
  VALUE(INDEX(SOURCE!B:B,MATCH(A1440,SOURCE!B:B,0)+1)),
  "")</f>
        <v>1404.01</v>
      </c>
      <c r="D1440" s="265" t="str">
        <f aca="false">IF(A1440&lt;&gt;INT(A1440),B1440,
IF(A1440&lt;0,VLOOKUP(A1440,lookups!A$1:B$25,2,0),
IF(ISNA(B1440),"",
IF(OR(ISBLANK(A1440),ISNA(B1440),B1440=0),
"",
"#define "&amp;
VLOOKUP(A1440,SOURCE!B:S,15,0)&amp;IF(lookups!$N$2-LEN(VLOOKUP(A1440,SOURCE!B:S,15,0))&gt;=0,REPT(" ",lookups!$N$2-LEN(VLOOKUP(A1440,SOURCE!B:S,15,0))),"")&amp;
TEXT(A1440,"???0")&amp;IF(VLOOKUP(A1440,SOURCE!B:S,16,0)="","","   "&amp;VLOOKUP(A1440,SOURCE!B:S,16,0)
))))
)</f>
        <v>#define ITM_1404                    1404</v>
      </c>
    </row>
    <row r="1441" customFormat="false" ht="15.75" hidden="false" customHeight="false" outlineLevel="0" collapsed="false">
      <c r="A1441" s="0" t="n">
        <f aca="false">C1440</f>
        <v>1404.01</v>
      </c>
      <c r="B1441" s="0" t="n">
        <f aca="false">VLOOKUP(A1441,SOURCE!B:S,15,0)</f>
        <v>0</v>
      </c>
      <c r="C1441" s="0" t="n">
        <f aca="false">IF(
ISNUMBER(INDEX(SOURCE!B:B,MATCH(A1441,SOURCE!B:B,0)+1)),
  VALUE(INDEX(SOURCE!B:B,MATCH(A1441,SOURCE!B:B,0)+1)),
  "")</f>
        <v>1404.02</v>
      </c>
      <c r="D1441" s="265" t="n">
        <f aca="false">IF(A1441&lt;&gt;INT(A1441),B1441,
IF(A1441&lt;0,VLOOKUP(A1441,lookups!A$1:B$25,2,0),
IF(ISNA(B1441),"",
IF(OR(ISBLANK(A1441),ISNA(B1441),B1441=0),
"",
"#define "&amp;
VLOOKUP(A1441,SOURCE!B:S,15,0)&amp;IF(lookups!$N$2-LEN(VLOOKUP(A1441,SOURCE!B:S,15,0))&gt;=0,REPT(" ",lookups!$N$2-LEN(VLOOKUP(A1441,SOURCE!B:S,15,0))),"")&amp;
TEXT(A1441,"???0")&amp;IF(VLOOKUP(A1441,SOURCE!B:S,16,0)="","","   "&amp;VLOOKUP(A1441,SOURCE!B:S,16,0)
))))
)</f>
        <v>0</v>
      </c>
    </row>
    <row r="1442" customFormat="false" ht="15.75" hidden="false" customHeight="false" outlineLevel="0" collapsed="false">
      <c r="A1442" s="0" t="n">
        <f aca="false">C1441</f>
        <v>1404.02</v>
      </c>
      <c r="B1442" s="266" t="n">
        <f aca="false">VLOOKUP(A1442,SOURCE!B:S,15,0)</f>
        <v>0</v>
      </c>
      <c r="C1442" s="0" t="n">
        <f aca="false">IF(
ISNUMBER(INDEX(SOURCE!B:B,MATCH(A1442,SOURCE!B:B,0)+1)),
  VALUE(INDEX(SOURCE!B:B,MATCH(A1442,SOURCE!B:B,0)+1)),
  "")</f>
        <v>1405</v>
      </c>
      <c r="D1442" s="267" t="n">
        <f aca="false">IF(A1442&lt;&gt;INT(A1442),B1442,
IF(A1442&lt;0,VLOOKUP(A1442,lookups!A$1:B$25,2,0),
IF(ISNA(B1442),"",
IF(OR(ISBLANK(A1442),ISNA(B1442),B1442=0),
"",
"#define "&amp;
VLOOKUP(A1442,SOURCE!B:S,15,0)&amp;IF(lookups!$N$2-LEN(VLOOKUP(A1442,SOURCE!B:S,15,0))&gt;=0,REPT(" ",lookups!$N$2-LEN(VLOOKUP(A1442,SOURCE!B:S,15,0))),"")&amp;
TEXT(A1442,"???0")&amp;IF(VLOOKUP(A1442,SOURCE!B:S,16,0)="","","   "&amp;VLOOKUP(A1442,SOURCE!B:S,16,0)
))))
)</f>
        <v>0</v>
      </c>
    </row>
    <row r="1443" customFormat="false" ht="15.75" hidden="false" customHeight="false" outlineLevel="0" collapsed="false">
      <c r="A1443" s="0" t="n">
        <f aca="false">C1442</f>
        <v>1405</v>
      </c>
      <c r="B1443" s="0" t="str">
        <f aca="false">VLOOKUP(A1443,SOURCE!B:S,15,0)</f>
        <v>ITM_1COMPL</v>
      </c>
      <c r="C1443" s="0" t="n">
        <f aca="false">IF(
ISNUMBER(INDEX(SOURCE!B:B,MATCH(A1443,SOURCE!B:B,0)+1)),
  VALUE(INDEX(SOURCE!B:B,MATCH(A1443,SOURCE!B:B,0)+1)),
  "")</f>
        <v>1406</v>
      </c>
      <c r="D1443" s="265" t="str">
        <f aca="false">IF(A1443&lt;&gt;INT(A1443),B1443,
IF(A1443&lt;0,VLOOKUP(A1443,lookups!A$1:B$25,2,0),
IF(ISNA(B1443),"",
IF(OR(ISBLANK(A1443),ISNA(B1443),B1443=0),
"",
"#define "&amp;
VLOOKUP(A1443,SOURCE!B:S,15,0)&amp;IF(lookups!$N$2-LEN(VLOOKUP(A1443,SOURCE!B:S,15,0))&gt;=0,REPT(" ",lookups!$N$2-LEN(VLOOKUP(A1443,SOURCE!B:S,15,0))),"")&amp;
TEXT(A1443,"???0")&amp;IF(VLOOKUP(A1443,SOURCE!B:S,16,0)="","","   "&amp;VLOOKUP(A1443,SOURCE!B:S,16,0)
))))
)</f>
        <v>#define ITM_1COMPL                  1405</v>
      </c>
    </row>
    <row r="1444" customFormat="false" ht="15.75" hidden="false" customHeight="false" outlineLevel="0" collapsed="false">
      <c r="A1444" s="0" t="n">
        <f aca="false">C1443</f>
        <v>1406</v>
      </c>
      <c r="B1444" s="0" t="str">
        <f aca="false">VLOOKUP(A1444,SOURCE!B:S,15,0)</f>
        <v>ITM_SNAP</v>
      </c>
      <c r="C1444" s="0" t="n">
        <f aca="false">IF(
ISNUMBER(INDEX(SOURCE!B:B,MATCH(A1444,SOURCE!B:B,0)+1)),
  VALUE(INDEX(SOURCE!B:B,MATCH(A1444,SOURCE!B:B,0)+1)),
  "")</f>
        <v>1407</v>
      </c>
      <c r="D1444" s="265" t="str">
        <f aca="false">IF(A1444&lt;&gt;INT(A1444),B1444,
IF(A1444&lt;0,VLOOKUP(A1444,lookups!A$1:B$25,2,0),
IF(ISNA(B1444),"",
IF(OR(ISBLANK(A1444),ISNA(B1444),B1444=0),
"",
"#define "&amp;
VLOOKUP(A1444,SOURCE!B:S,15,0)&amp;IF(lookups!$N$2-LEN(VLOOKUP(A1444,SOURCE!B:S,15,0))&gt;=0,REPT(" ",lookups!$N$2-LEN(VLOOKUP(A1444,SOURCE!B:S,15,0))),"")&amp;
TEXT(A1444,"???0")&amp;IF(VLOOKUP(A1444,SOURCE!B:S,16,0)="","","   "&amp;VLOOKUP(A1444,SOURCE!B:S,16,0)
))))
)</f>
        <v>#define ITM_SNAP                    1406</v>
      </c>
    </row>
    <row r="1445" customFormat="false" ht="15.75" hidden="false" customHeight="false" outlineLevel="0" collapsed="false">
      <c r="A1445" s="0" t="n">
        <f aca="false">C1444</f>
        <v>1407</v>
      </c>
      <c r="B1445" s="0" t="str">
        <f aca="false">VLOOKUP(A1445,SOURCE!B:S,15,0)</f>
        <v>ITM_2COMPL</v>
      </c>
      <c r="C1445" s="0" t="n">
        <f aca="false">IF(
ISNUMBER(INDEX(SOURCE!B:B,MATCH(A1445,SOURCE!B:B,0)+1)),
  VALUE(INDEX(SOURCE!B:B,MATCH(A1445,SOURCE!B:B,0)+1)),
  "")</f>
        <v>1408</v>
      </c>
      <c r="D1445" s="265" t="str">
        <f aca="false">IF(A1445&lt;&gt;INT(A1445),B1445,
IF(A1445&lt;0,VLOOKUP(A1445,lookups!A$1:B$25,2,0),
IF(ISNA(B1445),"",
IF(OR(ISBLANK(A1445),ISNA(B1445),B1445=0),
"",
"#define "&amp;
VLOOKUP(A1445,SOURCE!B:S,15,0)&amp;IF(lookups!$N$2-LEN(VLOOKUP(A1445,SOURCE!B:S,15,0))&gt;=0,REPT(" ",lookups!$N$2-LEN(VLOOKUP(A1445,SOURCE!B:S,15,0))),"")&amp;
TEXT(A1445,"???0")&amp;IF(VLOOKUP(A1445,SOURCE!B:S,16,0)="","","   "&amp;VLOOKUP(A1445,SOURCE!B:S,16,0)
))))
)</f>
        <v>#define ITM_2COMPL                  1407</v>
      </c>
    </row>
    <row r="1446" customFormat="false" ht="15.75" hidden="false" customHeight="false" outlineLevel="0" collapsed="false">
      <c r="A1446" s="0" t="n">
        <f aca="false">C1445</f>
        <v>1408</v>
      </c>
      <c r="B1446" s="0" t="str">
        <f aca="false">VLOOKUP(A1446,SOURCE!B:S,15,0)</f>
        <v>ITM_ABS</v>
      </c>
      <c r="C1446" s="0" t="n">
        <f aca="false">IF(
ISNUMBER(INDEX(SOURCE!B:B,MATCH(A1446,SOURCE!B:B,0)+1)),
  VALUE(INDEX(SOURCE!B:B,MATCH(A1446,SOURCE!B:B,0)+1)),
  "")</f>
        <v>1409</v>
      </c>
      <c r="D1446" s="265" t="str">
        <f aca="false">IF(A1446&lt;&gt;INT(A1446),B1446,
IF(A1446&lt;0,VLOOKUP(A1446,lookups!A$1:B$25,2,0),
IF(ISNA(B1446),"",
IF(OR(ISBLANK(A1446),ISNA(B1446),B1446=0),
"",
"#define "&amp;
VLOOKUP(A1446,SOURCE!B:S,15,0)&amp;IF(lookups!$N$2-LEN(VLOOKUP(A1446,SOURCE!B:S,15,0))&gt;=0,REPT(" ",lookups!$N$2-LEN(VLOOKUP(A1446,SOURCE!B:S,15,0))),"")&amp;
TEXT(A1446,"???0")&amp;IF(VLOOKUP(A1446,SOURCE!B:S,16,0)="","","   "&amp;VLOOKUP(A1446,SOURCE!B:S,16,0)
))))
)</f>
        <v>#define ITM_ABS                     1408</v>
      </c>
    </row>
    <row r="1447" customFormat="false" ht="15.75" hidden="false" customHeight="false" outlineLevel="0" collapsed="false">
      <c r="A1447" s="0" t="n">
        <f aca="false">C1446</f>
        <v>1409</v>
      </c>
      <c r="B1447" s="0" t="str">
        <f aca="false">VLOOKUP(A1447,SOURCE!B:S,15,0)</f>
        <v>ITM_AGM</v>
      </c>
      <c r="C1447" s="0" t="n">
        <f aca="false">IF(
ISNUMBER(INDEX(SOURCE!B:B,MATCH(A1447,SOURCE!B:B,0)+1)),
  VALUE(INDEX(SOURCE!B:B,MATCH(A1447,SOURCE!B:B,0)+1)),
  "")</f>
        <v>1410</v>
      </c>
      <c r="D1447" s="265" t="str">
        <f aca="false">IF(A1447&lt;&gt;INT(A1447),B1447,
IF(A1447&lt;0,VLOOKUP(A1447,lookups!A$1:B$25,2,0),
IF(ISNA(B1447),"",
IF(OR(ISBLANK(A1447),ISNA(B1447),B1447=0),
"",
"#define "&amp;
VLOOKUP(A1447,SOURCE!B:S,15,0)&amp;IF(lookups!$N$2-LEN(VLOOKUP(A1447,SOURCE!B:S,15,0))&gt;=0,REPT(" ",lookups!$N$2-LEN(VLOOKUP(A1447,SOURCE!B:S,15,0))),"")&amp;
TEXT(A1447,"???0")&amp;IF(VLOOKUP(A1447,SOURCE!B:S,16,0)="","","   "&amp;VLOOKUP(A1447,SOURCE!B:S,16,0)
))))
)</f>
        <v>#define ITM_AGM                     1409</v>
      </c>
    </row>
    <row r="1448" customFormat="false" ht="15.75" hidden="false" customHeight="false" outlineLevel="0" collapsed="false">
      <c r="A1448" s="0" t="n">
        <f aca="false">C1447</f>
        <v>1410</v>
      </c>
      <c r="B1448" s="0" t="str">
        <f aca="false">VLOOKUP(A1448,SOURCE!B:S,15,0)</f>
        <v>ITM_AGRAPH</v>
      </c>
      <c r="C1448" s="0" t="n">
        <f aca="false">IF(
ISNUMBER(INDEX(SOURCE!B:B,MATCH(A1448,SOURCE!B:B,0)+1)),
  VALUE(INDEX(SOURCE!B:B,MATCH(A1448,SOURCE!B:B,0)+1)),
  "")</f>
        <v>1411</v>
      </c>
      <c r="D1448" s="265" t="str">
        <f aca="false">IF(A1448&lt;&gt;INT(A1448),B1448,
IF(A1448&lt;0,VLOOKUP(A1448,lookups!A$1:B$25,2,0),
IF(ISNA(B1448),"",
IF(OR(ISBLANK(A1448),ISNA(B1448),B1448=0),
"",
"#define "&amp;
VLOOKUP(A1448,SOURCE!B:S,15,0)&amp;IF(lookups!$N$2-LEN(VLOOKUP(A1448,SOURCE!B:S,15,0))&gt;=0,REPT(" ",lookups!$N$2-LEN(VLOOKUP(A1448,SOURCE!B:S,15,0))),"")&amp;
TEXT(A1448,"???0")&amp;IF(VLOOKUP(A1448,SOURCE!B:S,16,0)="","","   "&amp;VLOOKUP(A1448,SOURCE!B:S,16,0)
))))
)</f>
        <v>#define ITM_AGRAPH                  1410</v>
      </c>
    </row>
    <row r="1449" customFormat="false" ht="15.75" hidden="false" customHeight="false" outlineLevel="0" collapsed="false">
      <c r="A1449" s="0" t="n">
        <f aca="false">C1448</f>
        <v>1411</v>
      </c>
      <c r="B1449" s="0" t="str">
        <f aca="false">VLOOKUP(A1449,SOURCE!B:S,15,0)</f>
        <v>ITM_ALL</v>
      </c>
      <c r="C1449" s="0" t="n">
        <f aca="false">IF(
ISNUMBER(INDEX(SOURCE!B:B,MATCH(A1449,SOURCE!B:B,0)+1)),
  VALUE(INDEX(SOURCE!B:B,MATCH(A1449,SOURCE!B:B,0)+1)),
  "")</f>
        <v>1412</v>
      </c>
      <c r="D1449" s="265" t="str">
        <f aca="false">IF(A1449&lt;&gt;INT(A1449),B1449,
IF(A1449&lt;0,VLOOKUP(A1449,lookups!A$1:B$25,2,0),
IF(ISNA(B1449),"",
IF(OR(ISBLANK(A1449),ISNA(B1449),B1449=0),
"",
"#define "&amp;
VLOOKUP(A1449,SOURCE!B:S,15,0)&amp;IF(lookups!$N$2-LEN(VLOOKUP(A1449,SOURCE!B:S,15,0))&gt;=0,REPT(" ",lookups!$N$2-LEN(VLOOKUP(A1449,SOURCE!B:S,15,0))),"")&amp;
TEXT(A1449,"???0")&amp;IF(VLOOKUP(A1449,SOURCE!B:S,16,0)="","","   "&amp;VLOOKUP(A1449,SOURCE!B:S,16,0)
))))
)</f>
        <v>#define ITM_ALL                     1411</v>
      </c>
    </row>
    <row r="1450" customFormat="false" ht="15.75" hidden="false" customHeight="false" outlineLevel="0" collapsed="false">
      <c r="A1450" s="0" t="n">
        <f aca="false">C1449</f>
        <v>1412</v>
      </c>
      <c r="B1450" s="0" t="str">
        <f aca="false">VLOOKUP(A1450,SOURCE!B:S,15,0)</f>
        <v>ITM_ASSIGN</v>
      </c>
      <c r="C1450" s="0" t="n">
        <f aca="false">IF(
ISNUMBER(INDEX(SOURCE!B:B,MATCH(A1450,SOURCE!B:B,0)+1)),
  VALUE(INDEX(SOURCE!B:B,MATCH(A1450,SOURCE!B:B,0)+1)),
  "")</f>
        <v>1413</v>
      </c>
      <c r="D1450" s="265" t="str">
        <f aca="false">IF(A1450&lt;&gt;INT(A1450),B1450,
IF(A1450&lt;0,VLOOKUP(A1450,lookups!A$1:B$25,2,0),
IF(ISNA(B1450),"",
IF(OR(ISBLANK(A1450),ISNA(B1450),B1450=0),
"",
"#define "&amp;
VLOOKUP(A1450,SOURCE!B:S,15,0)&amp;IF(lookups!$N$2-LEN(VLOOKUP(A1450,SOURCE!B:S,15,0))&gt;=0,REPT(" ",lookups!$N$2-LEN(VLOOKUP(A1450,SOURCE!B:S,15,0))),"")&amp;
TEXT(A1450,"???0")&amp;IF(VLOOKUP(A1450,SOURCE!B:S,16,0)="","","   "&amp;VLOOKUP(A1450,SOURCE!B:S,16,0)
))))
)</f>
        <v>#define ITM_ASSIGN                  1412</v>
      </c>
    </row>
    <row r="1451" customFormat="false" ht="15.75" hidden="false" customHeight="false" outlineLevel="0" collapsed="false">
      <c r="A1451" s="0" t="n">
        <f aca="false">C1450</f>
        <v>1413</v>
      </c>
      <c r="B1451" s="0" t="str">
        <f aca="false">VLOOKUP(A1451,SOURCE!B:S,15,0)</f>
        <v>ITM_BACK</v>
      </c>
      <c r="C1451" s="0" t="n">
        <f aca="false">IF(
ISNUMBER(INDEX(SOURCE!B:B,MATCH(A1451,SOURCE!B:B,0)+1)),
  VALUE(INDEX(SOURCE!B:B,MATCH(A1451,SOURCE!B:B,0)+1)),
  "")</f>
        <v>1414</v>
      </c>
      <c r="D1451" s="265" t="str">
        <f aca="false">IF(A1451&lt;&gt;INT(A1451),B1451,
IF(A1451&lt;0,VLOOKUP(A1451,lookups!A$1:B$25,2,0),
IF(ISNA(B1451),"",
IF(OR(ISBLANK(A1451),ISNA(B1451),B1451=0),
"",
"#define "&amp;
VLOOKUP(A1451,SOURCE!B:S,15,0)&amp;IF(lookups!$N$2-LEN(VLOOKUP(A1451,SOURCE!B:S,15,0))&gt;=0,REPT(" ",lookups!$N$2-LEN(VLOOKUP(A1451,SOURCE!B:S,15,0))),"")&amp;
TEXT(A1451,"???0")&amp;IF(VLOOKUP(A1451,SOURCE!B:S,16,0)="","","   "&amp;VLOOKUP(A1451,SOURCE!B:S,16,0)
))))
)</f>
        <v>#define ITM_BACK                    1413</v>
      </c>
    </row>
    <row r="1452" customFormat="false" ht="15.75" hidden="false" customHeight="false" outlineLevel="0" collapsed="false">
      <c r="A1452" s="0" t="n">
        <f aca="false">C1451</f>
        <v>1414</v>
      </c>
      <c r="B1452" s="0" t="str">
        <f aca="false">VLOOKUP(A1452,SOURCE!B:S,15,0)</f>
        <v>ITM_BATT</v>
      </c>
      <c r="C1452" s="0" t="n">
        <f aca="false">IF(
ISNUMBER(INDEX(SOURCE!B:B,MATCH(A1452,SOURCE!B:B,0)+1)),
  VALUE(INDEX(SOURCE!B:B,MATCH(A1452,SOURCE!B:B,0)+1)),
  "")</f>
        <v>1415</v>
      </c>
      <c r="D1452" s="265" t="str">
        <f aca="false">IF(A1452&lt;&gt;INT(A1452),B1452,
IF(A1452&lt;0,VLOOKUP(A1452,lookups!A$1:B$25,2,0),
IF(ISNA(B1452),"",
IF(OR(ISBLANK(A1452),ISNA(B1452),B1452=0),
"",
"#define "&amp;
VLOOKUP(A1452,SOURCE!B:S,15,0)&amp;IF(lookups!$N$2-LEN(VLOOKUP(A1452,SOURCE!B:S,15,0))&gt;=0,REPT(" ",lookups!$N$2-LEN(VLOOKUP(A1452,SOURCE!B:S,15,0))),"")&amp;
TEXT(A1452,"???0")&amp;IF(VLOOKUP(A1452,SOURCE!B:S,16,0)="","","   "&amp;VLOOKUP(A1452,SOURCE!B:S,16,0)
))))
)</f>
        <v>#define ITM_BATT                    1414</v>
      </c>
    </row>
    <row r="1453" customFormat="false" ht="15.75" hidden="false" customHeight="false" outlineLevel="0" collapsed="false">
      <c r="A1453" s="0" t="n">
        <f aca="false">C1452</f>
        <v>1415</v>
      </c>
      <c r="B1453" s="0" t="str">
        <f aca="false">VLOOKUP(A1453,SOURCE!B:S,15,0)</f>
        <v>ITM_BEEP</v>
      </c>
      <c r="C1453" s="0" t="n">
        <f aca="false">IF(
ISNUMBER(INDEX(SOURCE!B:B,MATCH(A1453,SOURCE!B:B,0)+1)),
  VALUE(INDEX(SOURCE!B:B,MATCH(A1453,SOURCE!B:B,0)+1)),
  "")</f>
        <v>1416</v>
      </c>
      <c r="D1453" s="265" t="str">
        <f aca="false">IF(A1453&lt;&gt;INT(A1453),B1453,
IF(A1453&lt;0,VLOOKUP(A1453,lookups!A$1:B$25,2,0),
IF(ISNA(B1453),"",
IF(OR(ISBLANK(A1453),ISNA(B1453),B1453=0),
"",
"#define "&amp;
VLOOKUP(A1453,SOURCE!B:S,15,0)&amp;IF(lookups!$N$2-LEN(VLOOKUP(A1453,SOURCE!B:S,15,0))&gt;=0,REPT(" ",lookups!$N$2-LEN(VLOOKUP(A1453,SOURCE!B:S,15,0))),"")&amp;
TEXT(A1453,"???0")&amp;IF(VLOOKUP(A1453,SOURCE!B:S,16,0)="","","   "&amp;VLOOKUP(A1453,SOURCE!B:S,16,0)
))))
)</f>
        <v>#define ITM_BEEP                    1415</v>
      </c>
    </row>
    <row r="1454" customFormat="false" ht="15.75" hidden="false" customHeight="false" outlineLevel="0" collapsed="false">
      <c r="A1454" s="0" t="n">
        <f aca="false">C1453</f>
        <v>1416</v>
      </c>
      <c r="B1454" s="0" t="str">
        <f aca="false">VLOOKUP(A1454,SOURCE!B:S,15,0)</f>
        <v>ITM_BEGINP</v>
      </c>
      <c r="C1454" s="0" t="n">
        <f aca="false">IF(
ISNUMBER(INDEX(SOURCE!B:B,MATCH(A1454,SOURCE!B:B,0)+1)),
  VALUE(INDEX(SOURCE!B:B,MATCH(A1454,SOURCE!B:B,0)+1)),
  "")</f>
        <v>1417</v>
      </c>
      <c r="D1454" s="265" t="str">
        <f aca="false">IF(A1454&lt;&gt;INT(A1454),B1454,
IF(A1454&lt;0,VLOOKUP(A1454,lookups!A$1:B$25,2,0),
IF(ISNA(B1454),"",
IF(OR(ISBLANK(A1454),ISNA(B1454),B1454=0),
"",
"#define "&amp;
VLOOKUP(A1454,SOURCE!B:S,15,0)&amp;IF(lookups!$N$2-LEN(VLOOKUP(A1454,SOURCE!B:S,15,0))&gt;=0,REPT(" ",lookups!$N$2-LEN(VLOOKUP(A1454,SOURCE!B:S,15,0))),"")&amp;
TEXT(A1454,"???0")&amp;IF(VLOOKUP(A1454,SOURCE!B:S,16,0)="","","   "&amp;VLOOKUP(A1454,SOURCE!B:S,16,0)
))))
)</f>
        <v>#define ITM_BEGINP                  1416</v>
      </c>
    </row>
    <row r="1455" customFormat="false" ht="15.75" hidden="false" customHeight="false" outlineLevel="0" collapsed="false">
      <c r="A1455" s="0" t="n">
        <f aca="false">C1454</f>
        <v>1417</v>
      </c>
      <c r="B1455" s="0" t="str">
        <f aca="false">VLOOKUP(A1455,SOURCE!B:S,15,0)</f>
        <v>ITM_BN</v>
      </c>
      <c r="C1455" s="0" t="n">
        <f aca="false">IF(
ISNUMBER(INDEX(SOURCE!B:B,MATCH(A1455,SOURCE!B:B,0)+1)),
  VALUE(INDEX(SOURCE!B:B,MATCH(A1455,SOURCE!B:B,0)+1)),
  "")</f>
        <v>1418</v>
      </c>
      <c r="D1455" s="265" t="str">
        <f aca="false">IF(A1455&lt;&gt;INT(A1455),B1455,
IF(A1455&lt;0,VLOOKUP(A1455,lookups!A$1:B$25,2,0),
IF(ISNA(B1455),"",
IF(OR(ISBLANK(A1455),ISNA(B1455),B1455=0),
"",
"#define "&amp;
VLOOKUP(A1455,SOURCE!B:S,15,0)&amp;IF(lookups!$N$2-LEN(VLOOKUP(A1455,SOURCE!B:S,15,0))&gt;=0,REPT(" ",lookups!$N$2-LEN(VLOOKUP(A1455,SOURCE!B:S,15,0))),"")&amp;
TEXT(A1455,"???0")&amp;IF(VLOOKUP(A1455,SOURCE!B:S,16,0)="","","   "&amp;VLOOKUP(A1455,SOURCE!B:S,16,0)
))))
)</f>
        <v>#define ITM_BN                      1417</v>
      </c>
    </row>
    <row r="1456" customFormat="false" ht="15.75" hidden="false" customHeight="false" outlineLevel="0" collapsed="false">
      <c r="A1456" s="0" t="n">
        <f aca="false">C1455</f>
        <v>1418</v>
      </c>
      <c r="B1456" s="0" t="str">
        <f aca="false">VLOOKUP(A1456,SOURCE!B:S,15,0)</f>
        <v>ITM_BNS</v>
      </c>
      <c r="C1456" s="0" t="n">
        <f aca="false">IF(
ISNUMBER(INDEX(SOURCE!B:B,MATCH(A1456,SOURCE!B:B,0)+1)),
  VALUE(INDEX(SOURCE!B:B,MATCH(A1456,SOURCE!B:B,0)+1)),
  "")</f>
        <v>1419</v>
      </c>
      <c r="D1456" s="265" t="str">
        <f aca="false">IF(A1456&lt;&gt;INT(A1456),B1456,
IF(A1456&lt;0,VLOOKUP(A1456,lookups!A$1:B$25,2,0),
IF(ISNA(B1456),"",
IF(OR(ISBLANK(A1456),ISNA(B1456),B1456=0),
"",
"#define "&amp;
VLOOKUP(A1456,SOURCE!B:S,15,0)&amp;IF(lookups!$N$2-LEN(VLOOKUP(A1456,SOURCE!B:S,15,0))&gt;=0,REPT(" ",lookups!$N$2-LEN(VLOOKUP(A1456,SOURCE!B:S,15,0))),"")&amp;
TEXT(A1456,"???0")&amp;IF(VLOOKUP(A1456,SOURCE!B:S,16,0)="","","   "&amp;VLOOKUP(A1456,SOURCE!B:S,16,0)
))))
)</f>
        <v>#define ITM_BNS                     1418</v>
      </c>
    </row>
    <row r="1457" customFormat="false" ht="15.75" hidden="false" customHeight="false" outlineLevel="0" collapsed="false">
      <c r="A1457" s="0" t="n">
        <f aca="false">C1456</f>
        <v>1419</v>
      </c>
      <c r="B1457" s="0" t="str">
        <f aca="false">VLOOKUP(A1457,SOURCE!B:S,15,0)</f>
        <v>ITM_CASE</v>
      </c>
      <c r="C1457" s="0" t="n">
        <f aca="false">IF(
ISNUMBER(INDEX(SOURCE!B:B,MATCH(A1457,SOURCE!B:B,0)+1)),
  VALUE(INDEX(SOURCE!B:B,MATCH(A1457,SOURCE!B:B,0)+1)),
  "")</f>
        <v>1420</v>
      </c>
      <c r="D1457" s="265" t="str">
        <f aca="false">IF(A1457&lt;&gt;INT(A1457),B1457,
IF(A1457&lt;0,VLOOKUP(A1457,lookups!A$1:B$25,2,0),
IF(ISNA(B1457),"",
IF(OR(ISBLANK(A1457),ISNA(B1457),B1457=0),
"",
"#define "&amp;
VLOOKUP(A1457,SOURCE!B:S,15,0)&amp;IF(lookups!$N$2-LEN(VLOOKUP(A1457,SOURCE!B:S,15,0))&gt;=0,REPT(" ",lookups!$N$2-LEN(VLOOKUP(A1457,SOURCE!B:S,15,0))),"")&amp;
TEXT(A1457,"???0")&amp;IF(VLOOKUP(A1457,SOURCE!B:S,16,0)="","","   "&amp;VLOOKUP(A1457,SOURCE!B:S,16,0)
))))
)</f>
        <v>#define ITM_CASE                    1419</v>
      </c>
    </row>
    <row r="1458" customFormat="false" ht="15.75" hidden="false" customHeight="false" outlineLevel="0" collapsed="false">
      <c r="A1458" s="0" t="n">
        <f aca="false">C1457</f>
        <v>1420</v>
      </c>
      <c r="B1458" s="0" t="str">
        <f aca="false">VLOOKUP(A1458,SOURCE!B:S,15,0)</f>
        <v>ITM_CLALL</v>
      </c>
      <c r="C1458" s="0" t="n">
        <f aca="false">IF(
ISNUMBER(INDEX(SOURCE!B:B,MATCH(A1458,SOURCE!B:B,0)+1)),
  VALUE(INDEX(SOURCE!B:B,MATCH(A1458,SOURCE!B:B,0)+1)),
  "")</f>
        <v>1421</v>
      </c>
      <c r="D1458" s="265" t="str">
        <f aca="false">IF(A1458&lt;&gt;INT(A1458),B1458,
IF(A1458&lt;0,VLOOKUP(A1458,lookups!A$1:B$25,2,0),
IF(ISNA(B1458),"",
IF(OR(ISBLANK(A1458),ISNA(B1458),B1458=0),
"",
"#define "&amp;
VLOOKUP(A1458,SOURCE!B:S,15,0)&amp;IF(lookups!$N$2-LEN(VLOOKUP(A1458,SOURCE!B:S,15,0))&gt;=0,REPT(" ",lookups!$N$2-LEN(VLOOKUP(A1458,SOURCE!B:S,15,0))),"")&amp;
TEXT(A1458,"???0")&amp;IF(VLOOKUP(A1458,SOURCE!B:S,16,0)="","","   "&amp;VLOOKUP(A1458,SOURCE!B:S,16,0)
))))
)</f>
        <v>#define ITM_CLALL                   1420</v>
      </c>
    </row>
    <row r="1459" customFormat="false" ht="15.75" hidden="false" customHeight="false" outlineLevel="0" collapsed="false">
      <c r="A1459" s="0" t="n">
        <f aca="false">C1458</f>
        <v>1421</v>
      </c>
      <c r="B1459" s="0" t="str">
        <f aca="false">VLOOKUP(A1459,SOURCE!B:S,15,0)</f>
        <v>ITM_CLCVAR</v>
      </c>
      <c r="C1459" s="0" t="n">
        <f aca="false">IF(
ISNUMBER(INDEX(SOURCE!B:B,MATCH(A1459,SOURCE!B:B,0)+1)),
  VALUE(INDEX(SOURCE!B:B,MATCH(A1459,SOURCE!B:B,0)+1)),
  "")</f>
        <v>1422</v>
      </c>
      <c r="D1459" s="265" t="str">
        <f aca="false">IF(A1459&lt;&gt;INT(A1459),B1459,
IF(A1459&lt;0,VLOOKUP(A1459,lookups!A$1:B$25,2,0),
IF(ISNA(B1459),"",
IF(OR(ISBLANK(A1459),ISNA(B1459),B1459=0),
"",
"#define "&amp;
VLOOKUP(A1459,SOURCE!B:S,15,0)&amp;IF(lookups!$N$2-LEN(VLOOKUP(A1459,SOURCE!B:S,15,0))&gt;=0,REPT(" ",lookups!$N$2-LEN(VLOOKUP(A1459,SOURCE!B:S,15,0))),"")&amp;
TEXT(A1459,"???0")&amp;IF(VLOOKUP(A1459,SOURCE!B:S,16,0)="","","   "&amp;VLOOKUP(A1459,SOURCE!B:S,16,0)
))))
)</f>
        <v>#define ITM_CLCVAR                  1421</v>
      </c>
    </row>
    <row r="1460" customFormat="false" ht="15.75" hidden="false" customHeight="false" outlineLevel="0" collapsed="false">
      <c r="A1460" s="0" t="n">
        <f aca="false">C1459</f>
        <v>1422</v>
      </c>
      <c r="B1460" s="0" t="str">
        <f aca="false">VLOOKUP(A1460,SOURCE!B:S,15,0)</f>
        <v>ITM_CLFALL</v>
      </c>
      <c r="C1460" s="0" t="n">
        <f aca="false">IF(
ISNUMBER(INDEX(SOURCE!B:B,MATCH(A1460,SOURCE!B:B,0)+1)),
  VALUE(INDEX(SOURCE!B:B,MATCH(A1460,SOURCE!B:B,0)+1)),
  "")</f>
        <v>1423</v>
      </c>
      <c r="D1460" s="265" t="str">
        <f aca="false">IF(A1460&lt;&gt;INT(A1460),B1460,
IF(A1460&lt;0,VLOOKUP(A1460,lookups!A$1:B$25,2,0),
IF(ISNA(B1460),"",
IF(OR(ISBLANK(A1460),ISNA(B1460),B1460=0),
"",
"#define "&amp;
VLOOKUP(A1460,SOURCE!B:S,15,0)&amp;IF(lookups!$N$2-LEN(VLOOKUP(A1460,SOURCE!B:S,15,0))&gt;=0,REPT(" ",lookups!$N$2-LEN(VLOOKUP(A1460,SOURCE!B:S,15,0))),"")&amp;
TEXT(A1460,"???0")&amp;IF(VLOOKUP(A1460,SOURCE!B:S,16,0)="","","   "&amp;VLOOKUP(A1460,SOURCE!B:S,16,0)
))))
)</f>
        <v>#define ITM_CLFALL                  1422</v>
      </c>
    </row>
    <row r="1461" customFormat="false" ht="15.75" hidden="false" customHeight="false" outlineLevel="0" collapsed="false">
      <c r="A1461" s="0" t="n">
        <f aca="false">C1460</f>
        <v>1423</v>
      </c>
      <c r="B1461" s="0" t="str">
        <f aca="false">VLOOKUP(A1461,SOURCE!B:S,15,0)</f>
        <v>ITM_TGLFRT</v>
      </c>
      <c r="C1461" s="0" t="n">
        <f aca="false">IF(
ISNUMBER(INDEX(SOURCE!B:B,MATCH(A1461,SOURCE!B:B,0)+1)),
  VALUE(INDEX(SOURCE!B:B,MATCH(A1461,SOURCE!B:B,0)+1)),
  "")</f>
        <v>1424</v>
      </c>
      <c r="D1461" s="265" t="str">
        <f aca="false">IF(A1461&lt;&gt;INT(A1461),B1461,
IF(A1461&lt;0,VLOOKUP(A1461,lookups!A$1:B$25,2,0),
IF(ISNA(B1461),"",
IF(OR(ISBLANK(A1461),ISNA(B1461),B1461=0),
"",
"#define "&amp;
VLOOKUP(A1461,SOURCE!B:S,15,0)&amp;IF(lookups!$N$2-LEN(VLOOKUP(A1461,SOURCE!B:S,15,0))&gt;=0,REPT(" ",lookups!$N$2-LEN(VLOOKUP(A1461,SOURCE!B:S,15,0))),"")&amp;
TEXT(A1461,"???0")&amp;IF(VLOOKUP(A1461,SOURCE!B:S,16,0)="","","   "&amp;VLOOKUP(A1461,SOURCE!B:S,16,0)
))))
)</f>
        <v>#define ITM_TGLFRT                  1423</v>
      </c>
    </row>
    <row r="1462" customFormat="false" ht="15.75" hidden="false" customHeight="false" outlineLevel="0" collapsed="false">
      <c r="A1462" s="0" t="n">
        <f aca="false">C1461</f>
        <v>1424</v>
      </c>
      <c r="B1462" s="0" t="str">
        <f aca="false">VLOOKUP(A1462,SOURCE!B:S,15,0)</f>
        <v>ITM_CLLCD</v>
      </c>
      <c r="C1462" s="0" t="n">
        <f aca="false">IF(
ISNUMBER(INDEX(SOURCE!B:B,MATCH(A1462,SOURCE!B:B,0)+1)),
  VALUE(INDEX(SOURCE!B:B,MATCH(A1462,SOURCE!B:B,0)+1)),
  "")</f>
        <v>1425</v>
      </c>
      <c r="D1462" s="265" t="str">
        <f aca="false">IF(A1462&lt;&gt;INT(A1462),B1462,
IF(A1462&lt;0,VLOOKUP(A1462,lookups!A$1:B$25,2,0),
IF(ISNA(B1462),"",
IF(OR(ISBLANK(A1462),ISNA(B1462),B1462=0),
"",
"#define "&amp;
VLOOKUP(A1462,SOURCE!B:S,15,0)&amp;IF(lookups!$N$2-LEN(VLOOKUP(A1462,SOURCE!B:S,15,0))&gt;=0,REPT(" ",lookups!$N$2-LEN(VLOOKUP(A1462,SOURCE!B:S,15,0))),"")&amp;
TEXT(A1462,"???0")&amp;IF(VLOOKUP(A1462,SOURCE!B:S,16,0)="","","   "&amp;VLOOKUP(A1462,SOURCE!B:S,16,0)
))))
)</f>
        <v>#define ITM_CLLCD                   1424</v>
      </c>
    </row>
    <row r="1463" customFormat="false" ht="15.75" hidden="false" customHeight="false" outlineLevel="0" collapsed="false">
      <c r="A1463" s="0" t="n">
        <f aca="false">C1462</f>
        <v>1425</v>
      </c>
      <c r="B1463" s="0" t="str">
        <f aca="false">VLOOKUP(A1463,SOURCE!B:S,15,0)</f>
        <v>ITM_CLMENU</v>
      </c>
      <c r="C1463" s="0" t="n">
        <f aca="false">IF(
ISNUMBER(INDEX(SOURCE!B:B,MATCH(A1463,SOURCE!B:B,0)+1)),
  VALUE(INDEX(SOURCE!B:B,MATCH(A1463,SOURCE!B:B,0)+1)),
  "")</f>
        <v>1426</v>
      </c>
      <c r="D1463" s="265" t="str">
        <f aca="false">IF(A1463&lt;&gt;INT(A1463),B1463,
IF(A1463&lt;0,VLOOKUP(A1463,lookups!A$1:B$25,2,0),
IF(ISNA(B1463),"",
IF(OR(ISBLANK(A1463),ISNA(B1463),B1463=0),
"",
"#define "&amp;
VLOOKUP(A1463,SOURCE!B:S,15,0)&amp;IF(lookups!$N$2-LEN(VLOOKUP(A1463,SOURCE!B:S,15,0))&gt;=0,REPT(" ",lookups!$N$2-LEN(VLOOKUP(A1463,SOURCE!B:S,15,0))),"")&amp;
TEXT(A1463,"???0")&amp;IF(VLOOKUP(A1463,SOURCE!B:S,16,0)="","","   "&amp;VLOOKUP(A1463,SOURCE!B:S,16,0)
))))
)</f>
        <v>#define ITM_CLMENU                  1425</v>
      </c>
    </row>
    <row r="1464" customFormat="false" ht="15.75" hidden="false" customHeight="false" outlineLevel="0" collapsed="false">
      <c r="A1464" s="0" t="n">
        <f aca="false">C1463</f>
        <v>1426</v>
      </c>
      <c r="B1464" s="0" t="str">
        <f aca="false">VLOOKUP(A1464,SOURCE!B:S,15,0)</f>
        <v>ITM_CLP</v>
      </c>
      <c r="C1464" s="0" t="n">
        <f aca="false">IF(
ISNUMBER(INDEX(SOURCE!B:B,MATCH(A1464,SOURCE!B:B,0)+1)),
  VALUE(INDEX(SOURCE!B:B,MATCH(A1464,SOURCE!B:B,0)+1)),
  "")</f>
        <v>1427</v>
      </c>
      <c r="D1464" s="265" t="str">
        <f aca="false">IF(A1464&lt;&gt;INT(A1464),B1464,
IF(A1464&lt;0,VLOOKUP(A1464,lookups!A$1:B$25,2,0),
IF(ISNA(B1464),"",
IF(OR(ISBLANK(A1464),ISNA(B1464),B1464=0),
"",
"#define "&amp;
VLOOKUP(A1464,SOURCE!B:S,15,0)&amp;IF(lookups!$N$2-LEN(VLOOKUP(A1464,SOURCE!B:S,15,0))&gt;=0,REPT(" ",lookups!$N$2-LEN(VLOOKUP(A1464,SOURCE!B:S,15,0))),"")&amp;
TEXT(A1464,"???0")&amp;IF(VLOOKUP(A1464,SOURCE!B:S,16,0)="","","   "&amp;VLOOKUP(A1464,SOURCE!B:S,16,0)
))))
)</f>
        <v>#define ITM_CLP                     1426</v>
      </c>
    </row>
    <row r="1465" customFormat="false" ht="15.75" hidden="false" customHeight="false" outlineLevel="0" collapsed="false">
      <c r="A1465" s="0" t="n">
        <f aca="false">C1464</f>
        <v>1427</v>
      </c>
      <c r="B1465" s="0" t="str">
        <f aca="false">VLOOKUP(A1465,SOURCE!B:S,15,0)</f>
        <v>ITM_CLPALL</v>
      </c>
      <c r="C1465" s="0" t="n">
        <f aca="false">IF(
ISNUMBER(INDEX(SOURCE!B:B,MATCH(A1465,SOURCE!B:B,0)+1)),
  VALUE(INDEX(SOURCE!B:B,MATCH(A1465,SOURCE!B:B,0)+1)),
  "")</f>
        <v>1428</v>
      </c>
      <c r="D1465" s="265" t="str">
        <f aca="false">IF(A1465&lt;&gt;INT(A1465),B1465,
IF(A1465&lt;0,VLOOKUP(A1465,lookups!A$1:B$25,2,0),
IF(ISNA(B1465),"",
IF(OR(ISBLANK(A1465),ISNA(B1465),B1465=0),
"",
"#define "&amp;
VLOOKUP(A1465,SOURCE!B:S,15,0)&amp;IF(lookups!$N$2-LEN(VLOOKUP(A1465,SOURCE!B:S,15,0))&gt;=0,REPT(" ",lookups!$N$2-LEN(VLOOKUP(A1465,SOURCE!B:S,15,0))),"")&amp;
TEXT(A1465,"???0")&amp;IF(VLOOKUP(A1465,SOURCE!B:S,16,0)="","","   "&amp;VLOOKUP(A1465,SOURCE!B:S,16,0)
))))
)</f>
        <v>#define ITM_CLPALL                  1427</v>
      </c>
    </row>
    <row r="1466" customFormat="false" ht="15.75" hidden="false" customHeight="false" outlineLevel="0" collapsed="false">
      <c r="A1466" s="0" t="n">
        <f aca="false">C1465</f>
        <v>1428</v>
      </c>
      <c r="B1466" s="0" t="str">
        <f aca="false">VLOOKUP(A1466,SOURCE!B:S,15,0)</f>
        <v>ITM_CLREGS</v>
      </c>
      <c r="C1466" s="0" t="n">
        <f aca="false">IF(
ISNUMBER(INDEX(SOURCE!B:B,MATCH(A1466,SOURCE!B:B,0)+1)),
  VALUE(INDEX(SOURCE!B:B,MATCH(A1466,SOURCE!B:B,0)+1)),
  "")</f>
        <v>1429</v>
      </c>
      <c r="D1466" s="265" t="str">
        <f aca="false">IF(A1466&lt;&gt;INT(A1466),B1466,
IF(A1466&lt;0,VLOOKUP(A1466,lookups!A$1:B$25,2,0),
IF(ISNA(B1466),"",
IF(OR(ISBLANK(A1466),ISNA(B1466),B1466=0),
"",
"#define "&amp;
VLOOKUP(A1466,SOURCE!B:S,15,0)&amp;IF(lookups!$N$2-LEN(VLOOKUP(A1466,SOURCE!B:S,15,0))&gt;=0,REPT(" ",lookups!$N$2-LEN(VLOOKUP(A1466,SOURCE!B:S,15,0))),"")&amp;
TEXT(A1466,"???0")&amp;IF(VLOOKUP(A1466,SOURCE!B:S,16,0)="","","   "&amp;VLOOKUP(A1466,SOURCE!B:S,16,0)
))))
)</f>
        <v>#define ITM_CLREGS                  1428</v>
      </c>
    </row>
    <row r="1467" customFormat="false" ht="15.75" hidden="false" customHeight="false" outlineLevel="0" collapsed="false">
      <c r="A1467" s="0" t="n">
        <f aca="false">C1466</f>
        <v>1429</v>
      </c>
      <c r="B1467" s="0" t="str">
        <f aca="false">VLOOKUP(A1467,SOURCE!B:S,15,0)</f>
        <v>ITM_CLSTK</v>
      </c>
      <c r="C1467" s="0" t="n">
        <f aca="false">IF(
ISNUMBER(INDEX(SOURCE!B:B,MATCH(A1467,SOURCE!B:B,0)+1)),
  VALUE(INDEX(SOURCE!B:B,MATCH(A1467,SOURCE!B:B,0)+1)),
  "")</f>
        <v>1430</v>
      </c>
      <c r="D1467" s="265" t="str">
        <f aca="false">IF(A1467&lt;&gt;INT(A1467),B1467,
IF(A1467&lt;0,VLOOKUP(A1467,lookups!A$1:B$25,2,0),
IF(ISNA(B1467),"",
IF(OR(ISBLANK(A1467),ISNA(B1467),B1467=0),
"",
"#define "&amp;
VLOOKUP(A1467,SOURCE!B:S,15,0)&amp;IF(lookups!$N$2-LEN(VLOOKUP(A1467,SOURCE!B:S,15,0))&gt;=0,REPT(" ",lookups!$N$2-LEN(VLOOKUP(A1467,SOURCE!B:S,15,0))),"")&amp;
TEXT(A1467,"???0")&amp;IF(VLOOKUP(A1467,SOURCE!B:S,16,0)="","","   "&amp;VLOOKUP(A1467,SOURCE!B:S,16,0)
))))
)</f>
        <v>#define ITM_CLSTK                   1429</v>
      </c>
    </row>
    <row r="1468" customFormat="false" ht="15.75" hidden="false" customHeight="false" outlineLevel="0" collapsed="false">
      <c r="A1468" s="0" t="n">
        <f aca="false">C1467</f>
        <v>1430</v>
      </c>
      <c r="B1468" s="0" t="str">
        <f aca="false">VLOOKUP(A1468,SOURCE!B:S,15,0)</f>
        <v>ITM_CLSIGMA</v>
      </c>
      <c r="C1468" s="0" t="n">
        <f aca="false">IF(
ISNUMBER(INDEX(SOURCE!B:B,MATCH(A1468,SOURCE!B:B,0)+1)),
  VALUE(INDEX(SOURCE!B:B,MATCH(A1468,SOURCE!B:B,0)+1)),
  "")</f>
        <v>1431</v>
      </c>
      <c r="D1468" s="265" t="str">
        <f aca="false">IF(A1468&lt;&gt;INT(A1468),B1468,
IF(A1468&lt;0,VLOOKUP(A1468,lookups!A$1:B$25,2,0),
IF(ISNA(B1468),"",
IF(OR(ISBLANK(A1468),ISNA(B1468),B1468=0),
"",
"#define "&amp;
VLOOKUP(A1468,SOURCE!B:S,15,0)&amp;IF(lookups!$N$2-LEN(VLOOKUP(A1468,SOURCE!B:S,15,0))&gt;=0,REPT(" ",lookups!$N$2-LEN(VLOOKUP(A1468,SOURCE!B:S,15,0))),"")&amp;
TEXT(A1468,"???0")&amp;IF(VLOOKUP(A1468,SOURCE!B:S,16,0)="","","   "&amp;VLOOKUP(A1468,SOURCE!B:S,16,0)
))))
)</f>
        <v>#define ITM_CLSIGMA                 1430</v>
      </c>
    </row>
    <row r="1469" customFormat="false" ht="15.75" hidden="false" customHeight="false" outlineLevel="0" collapsed="false">
      <c r="A1469" s="0" t="n">
        <f aca="false">C1468</f>
        <v>1431</v>
      </c>
      <c r="B1469" s="0" t="str">
        <f aca="false">VLOOKUP(A1469,SOURCE!B:S,15,0)</f>
        <v>ITM_STOMAX</v>
      </c>
      <c r="C1469" s="0" t="n">
        <f aca="false">IF(
ISNUMBER(INDEX(SOURCE!B:B,MATCH(A1469,SOURCE!B:B,0)+1)),
  VALUE(INDEX(SOURCE!B:B,MATCH(A1469,SOURCE!B:B,0)+1)),
  "")</f>
        <v>1432</v>
      </c>
      <c r="D1469" s="265" t="str">
        <f aca="false">IF(A1469&lt;&gt;INT(A1469),B1469,
IF(A1469&lt;0,VLOOKUP(A1469,lookups!A$1:B$25,2,0),
IF(ISNA(B1469),"",
IF(OR(ISBLANK(A1469),ISNA(B1469),B1469=0),
"",
"#define "&amp;
VLOOKUP(A1469,SOURCE!B:S,15,0)&amp;IF(lookups!$N$2-LEN(VLOOKUP(A1469,SOURCE!B:S,15,0))&gt;=0,REPT(" ",lookups!$N$2-LEN(VLOOKUP(A1469,SOURCE!B:S,15,0))),"")&amp;
TEXT(A1469,"???0")&amp;IF(VLOOKUP(A1469,SOURCE!B:S,16,0)="","","   "&amp;VLOOKUP(A1469,SOURCE!B:S,16,0)
))))
)</f>
        <v>#define ITM_STOMAX                  1431</v>
      </c>
    </row>
    <row r="1470" customFormat="false" ht="15.75" hidden="false" customHeight="false" outlineLevel="0" collapsed="false">
      <c r="A1470" s="0" t="n">
        <f aca="false">C1469</f>
        <v>1432</v>
      </c>
      <c r="B1470" s="0" t="str">
        <f aca="false">VLOOKUP(A1470,SOURCE!B:S,15,0)</f>
        <v>ITM_CONJ</v>
      </c>
      <c r="C1470" s="0" t="n">
        <f aca="false">IF(
ISNUMBER(INDEX(SOURCE!B:B,MATCH(A1470,SOURCE!B:B,0)+1)),
  VALUE(INDEX(SOURCE!B:B,MATCH(A1470,SOURCE!B:B,0)+1)),
  "")</f>
        <v>1433</v>
      </c>
      <c r="D1470" s="265" t="str">
        <f aca="false">IF(A1470&lt;&gt;INT(A1470),B1470,
IF(A1470&lt;0,VLOOKUP(A1470,lookups!A$1:B$25,2,0),
IF(ISNA(B1470),"",
IF(OR(ISBLANK(A1470),ISNA(B1470),B1470=0),
"",
"#define "&amp;
VLOOKUP(A1470,SOURCE!B:S,15,0)&amp;IF(lookups!$N$2-LEN(VLOOKUP(A1470,SOURCE!B:S,15,0))&gt;=0,REPT(" ",lookups!$N$2-LEN(VLOOKUP(A1470,SOURCE!B:S,15,0))),"")&amp;
TEXT(A1470,"???0")&amp;IF(VLOOKUP(A1470,SOURCE!B:S,16,0)="","","   "&amp;VLOOKUP(A1470,SOURCE!B:S,16,0)
))))
)</f>
        <v>#define ITM_CONJ                    1432</v>
      </c>
    </row>
    <row r="1471" customFormat="false" ht="15.75" hidden="false" customHeight="false" outlineLevel="0" collapsed="false">
      <c r="A1471" s="0" t="n">
        <f aca="false">C1470</f>
        <v>1433</v>
      </c>
      <c r="B1471" s="0" t="str">
        <f aca="false">VLOOKUP(A1471,SOURCE!B:S,15,0)</f>
        <v>ITM_RCLMAX</v>
      </c>
      <c r="C1471" s="0" t="n">
        <f aca="false">IF(
ISNUMBER(INDEX(SOURCE!B:B,MATCH(A1471,SOURCE!B:B,0)+1)),
  VALUE(INDEX(SOURCE!B:B,MATCH(A1471,SOURCE!B:B,0)+1)),
  "")</f>
        <v>1434</v>
      </c>
      <c r="D1471" s="265" t="str">
        <f aca="false">IF(A1471&lt;&gt;INT(A1471),B1471,
IF(A1471&lt;0,VLOOKUP(A1471,lookups!A$1:B$25,2,0),
IF(ISNA(B1471),"",
IF(OR(ISBLANK(A1471),ISNA(B1471),B1471=0),
"",
"#define "&amp;
VLOOKUP(A1471,SOURCE!B:S,15,0)&amp;IF(lookups!$N$2-LEN(VLOOKUP(A1471,SOURCE!B:S,15,0))&gt;=0,REPT(" ",lookups!$N$2-LEN(VLOOKUP(A1471,SOURCE!B:S,15,0))),"")&amp;
TEXT(A1471,"???0")&amp;IF(VLOOKUP(A1471,SOURCE!B:S,16,0)="","","   "&amp;VLOOKUP(A1471,SOURCE!B:S,16,0)
))))
)</f>
        <v>#define ITM_RCLMAX                  1433</v>
      </c>
    </row>
    <row r="1472" customFormat="false" ht="15.75" hidden="false" customHeight="false" outlineLevel="0" collapsed="false">
      <c r="A1472" s="0" t="n">
        <f aca="false">C1471</f>
        <v>1434</v>
      </c>
      <c r="B1472" s="0" t="str">
        <f aca="false">VLOOKUP(A1472,SOURCE!B:S,15,0)</f>
        <v>ITM_CORR</v>
      </c>
      <c r="C1472" s="0" t="n">
        <f aca="false">IF(
ISNUMBER(INDEX(SOURCE!B:B,MATCH(A1472,SOURCE!B:B,0)+1)),
  VALUE(INDEX(SOURCE!B:B,MATCH(A1472,SOURCE!B:B,0)+1)),
  "")</f>
        <v>1435</v>
      </c>
      <c r="D1472" s="265" t="str">
        <f aca="false">IF(A1472&lt;&gt;INT(A1472),B1472,
IF(A1472&lt;0,VLOOKUP(A1472,lookups!A$1:B$25,2,0),
IF(ISNA(B1472),"",
IF(OR(ISBLANK(A1472),ISNA(B1472),B1472=0),
"",
"#define "&amp;
VLOOKUP(A1472,SOURCE!B:S,15,0)&amp;IF(lookups!$N$2-LEN(VLOOKUP(A1472,SOURCE!B:S,15,0))&gt;=0,REPT(" ",lookups!$N$2-LEN(VLOOKUP(A1472,SOURCE!B:S,15,0))),"")&amp;
TEXT(A1472,"???0")&amp;IF(VLOOKUP(A1472,SOURCE!B:S,16,0)="","","   "&amp;VLOOKUP(A1472,SOURCE!B:S,16,0)
))))
)</f>
        <v>#define ITM_CORR                    1434</v>
      </c>
    </row>
    <row r="1473" customFormat="false" ht="15.75" hidden="false" customHeight="false" outlineLevel="0" collapsed="false">
      <c r="A1473" s="0" t="n">
        <f aca="false">C1472</f>
        <v>1435</v>
      </c>
      <c r="B1473" s="0" t="str">
        <f aca="false">VLOOKUP(A1473,SOURCE!B:S,15,0)</f>
        <v>ITM_COV</v>
      </c>
      <c r="C1473" s="0" t="n">
        <f aca="false">IF(
ISNUMBER(INDEX(SOURCE!B:B,MATCH(A1473,SOURCE!B:B,0)+1)),
  VALUE(INDEX(SOURCE!B:B,MATCH(A1473,SOURCE!B:B,0)+1)),
  "")</f>
        <v>1436</v>
      </c>
      <c r="D1473" s="265" t="str">
        <f aca="false">IF(A1473&lt;&gt;INT(A1473),B1473,
IF(A1473&lt;0,VLOOKUP(A1473,lookups!A$1:B$25,2,0),
IF(ISNA(B1473),"",
IF(OR(ISBLANK(A1473),ISNA(B1473),B1473=0),
"",
"#define "&amp;
VLOOKUP(A1473,SOURCE!B:S,15,0)&amp;IF(lookups!$N$2-LEN(VLOOKUP(A1473,SOURCE!B:S,15,0))&gt;=0,REPT(" ",lookups!$N$2-LEN(VLOOKUP(A1473,SOURCE!B:S,15,0))),"")&amp;
TEXT(A1473,"???0")&amp;IF(VLOOKUP(A1473,SOURCE!B:S,16,0)="","","   "&amp;VLOOKUP(A1473,SOURCE!B:S,16,0)
))))
)</f>
        <v>#define ITM_COV                     1435</v>
      </c>
    </row>
    <row r="1474" customFormat="false" ht="15.75" hidden="false" customHeight="false" outlineLevel="0" collapsed="false">
      <c r="A1474" s="0" t="n">
        <f aca="false">C1473</f>
        <v>1436</v>
      </c>
      <c r="B1474" s="0" t="str">
        <f aca="false">VLOOKUP(A1474,SOURCE!B:S,15,0)</f>
        <v>ITM_BESTFQ</v>
      </c>
      <c r="C1474" s="0" t="n">
        <f aca="false">IF(
ISNUMBER(INDEX(SOURCE!B:B,MATCH(A1474,SOURCE!B:B,0)+1)),
  VALUE(INDEX(SOURCE!B:B,MATCH(A1474,SOURCE!B:B,0)+1)),
  "")</f>
        <v>1437</v>
      </c>
      <c r="D1474" s="265" t="str">
        <f aca="false">IF(A1474&lt;&gt;INT(A1474),B1474,
IF(A1474&lt;0,VLOOKUP(A1474,lookups!A$1:B$25,2,0),
IF(ISNA(B1474),"",
IF(OR(ISBLANK(A1474),ISNA(B1474),B1474=0),
"",
"#define "&amp;
VLOOKUP(A1474,SOURCE!B:S,15,0)&amp;IF(lookups!$N$2-LEN(VLOOKUP(A1474,SOURCE!B:S,15,0))&gt;=0,REPT(" ",lookups!$N$2-LEN(VLOOKUP(A1474,SOURCE!B:S,15,0))),"")&amp;
TEXT(A1474,"???0")&amp;IF(VLOOKUP(A1474,SOURCE!B:S,16,0)="","","   "&amp;VLOOKUP(A1474,SOURCE!B:S,16,0)
))))
)</f>
        <v>#define ITM_BESTFQ                  1436</v>
      </c>
    </row>
    <row r="1475" customFormat="false" ht="15.75" hidden="false" customHeight="false" outlineLevel="0" collapsed="false">
      <c r="A1475" s="0" t="n">
        <f aca="false">C1474</f>
        <v>1437</v>
      </c>
      <c r="B1475" s="0" t="str">
        <f aca="false">VLOOKUP(A1475,SOURCE!B:S,15,0)</f>
        <v>ITM_CROSS_PROD</v>
      </c>
      <c r="C1475" s="0" t="n">
        <f aca="false">IF(
ISNUMBER(INDEX(SOURCE!B:B,MATCH(A1475,SOURCE!B:B,0)+1)),
  VALUE(INDEX(SOURCE!B:B,MATCH(A1475,SOURCE!B:B,0)+1)),
  "")</f>
        <v>1438</v>
      </c>
      <c r="D1475" s="265" t="str">
        <f aca="false">IF(A1475&lt;&gt;INT(A1475),B1475,
IF(A1475&lt;0,VLOOKUP(A1475,lookups!A$1:B$25,2,0),
IF(ISNA(B1475),"",
IF(OR(ISBLANK(A1475),ISNA(B1475),B1475=0),
"",
"#define "&amp;
VLOOKUP(A1475,SOURCE!B:S,15,0)&amp;IF(lookups!$N$2-LEN(VLOOKUP(A1475,SOURCE!B:S,15,0))&gt;=0,REPT(" ",lookups!$N$2-LEN(VLOOKUP(A1475,SOURCE!B:S,15,0))),"")&amp;
TEXT(A1475,"???0")&amp;IF(VLOOKUP(A1475,SOURCE!B:S,16,0)="","","   "&amp;VLOOKUP(A1475,SOURCE!B:S,16,0)
))))
)</f>
        <v>#define ITM_CROSS_PROD              1437</v>
      </c>
    </row>
    <row r="1476" customFormat="false" ht="15.75" hidden="false" customHeight="false" outlineLevel="0" collapsed="false">
      <c r="A1476" s="0" t="n">
        <f aca="false">C1475</f>
        <v>1438</v>
      </c>
      <c r="B1476" s="0" t="str">
        <f aca="false">VLOOKUP(A1476,SOURCE!B:S,15,0)</f>
        <v>ITM_CXtoRE</v>
      </c>
      <c r="C1476" s="0" t="n">
        <f aca="false">IF(
ISNUMBER(INDEX(SOURCE!B:B,MATCH(A1476,SOURCE!B:B,0)+1)),
  VALUE(INDEX(SOURCE!B:B,MATCH(A1476,SOURCE!B:B,0)+1)),
  "")</f>
        <v>1439</v>
      </c>
      <c r="D1476" s="265" t="str">
        <f aca="false">IF(A1476&lt;&gt;INT(A1476),B1476,
IF(A1476&lt;0,VLOOKUP(A1476,lookups!A$1:B$25,2,0),
IF(ISNA(B1476),"",
IF(OR(ISBLANK(A1476),ISNA(B1476),B1476=0),
"",
"#define "&amp;
VLOOKUP(A1476,SOURCE!B:S,15,0)&amp;IF(lookups!$N$2-LEN(VLOOKUP(A1476,SOURCE!B:S,15,0))&gt;=0,REPT(" ",lookups!$N$2-LEN(VLOOKUP(A1476,SOURCE!B:S,15,0))),"")&amp;
TEXT(A1476,"???0")&amp;IF(VLOOKUP(A1476,SOURCE!B:S,16,0)="","","   "&amp;VLOOKUP(A1476,SOURCE!B:S,16,0)
))))
)</f>
        <v>#define ITM_CXtoRE                  1438</v>
      </c>
    </row>
    <row r="1477" customFormat="false" ht="15.75" hidden="false" customHeight="false" outlineLevel="0" collapsed="false">
      <c r="A1477" s="0" t="n">
        <f aca="false">C1476</f>
        <v>1439</v>
      </c>
      <c r="B1477" s="0" t="str">
        <f aca="false">VLOOKUP(A1477,SOURCE!B:S,15,0)</f>
        <v>ITM_DATE</v>
      </c>
      <c r="C1477" s="0" t="n">
        <f aca="false">IF(
ISNUMBER(INDEX(SOURCE!B:B,MATCH(A1477,SOURCE!B:B,0)+1)),
  VALUE(INDEX(SOURCE!B:B,MATCH(A1477,SOURCE!B:B,0)+1)),
  "")</f>
        <v>1440</v>
      </c>
      <c r="D1477" s="265" t="str">
        <f aca="false">IF(A1477&lt;&gt;INT(A1477),B1477,
IF(A1477&lt;0,VLOOKUP(A1477,lookups!A$1:B$25,2,0),
IF(ISNA(B1477),"",
IF(OR(ISBLANK(A1477),ISNA(B1477),B1477=0),
"",
"#define "&amp;
VLOOKUP(A1477,SOURCE!B:S,15,0)&amp;IF(lookups!$N$2-LEN(VLOOKUP(A1477,SOURCE!B:S,15,0))&gt;=0,REPT(" ",lookups!$N$2-LEN(VLOOKUP(A1477,SOURCE!B:S,15,0))),"")&amp;
TEXT(A1477,"???0")&amp;IF(VLOOKUP(A1477,SOURCE!B:S,16,0)="","","   "&amp;VLOOKUP(A1477,SOURCE!B:S,16,0)
))))
)</f>
        <v>#define ITM_DATE                    1439</v>
      </c>
    </row>
    <row r="1478" customFormat="false" ht="15.75" hidden="false" customHeight="false" outlineLevel="0" collapsed="false">
      <c r="A1478" s="0" t="n">
        <f aca="false">C1477</f>
        <v>1440</v>
      </c>
      <c r="B1478" s="0" t="str">
        <f aca="false">VLOOKUP(A1478,SOURCE!B:S,15,0)</f>
        <v>ITM_DATEto</v>
      </c>
      <c r="C1478" s="0" t="n">
        <f aca="false">IF(
ISNUMBER(INDEX(SOURCE!B:B,MATCH(A1478,SOURCE!B:B,0)+1)),
  VALUE(INDEX(SOURCE!B:B,MATCH(A1478,SOURCE!B:B,0)+1)),
  "")</f>
        <v>1441</v>
      </c>
      <c r="D1478" s="265" t="str">
        <f aca="false">IF(A1478&lt;&gt;INT(A1478),B1478,
IF(A1478&lt;0,VLOOKUP(A1478,lookups!A$1:B$25,2,0),
IF(ISNA(B1478),"",
IF(OR(ISBLANK(A1478),ISNA(B1478),B1478=0),
"",
"#define "&amp;
VLOOKUP(A1478,SOURCE!B:S,15,0)&amp;IF(lookups!$N$2-LEN(VLOOKUP(A1478,SOURCE!B:S,15,0))&gt;=0,REPT(" ",lookups!$N$2-LEN(VLOOKUP(A1478,SOURCE!B:S,15,0))),"")&amp;
TEXT(A1478,"???0")&amp;IF(VLOOKUP(A1478,SOURCE!B:S,16,0)="","","   "&amp;VLOOKUP(A1478,SOURCE!B:S,16,0)
))))
)</f>
        <v>#define ITM_DATEto                  1440</v>
      </c>
    </row>
    <row r="1479" customFormat="false" ht="15.75" hidden="false" customHeight="false" outlineLevel="0" collapsed="false">
      <c r="A1479" s="0" t="n">
        <f aca="false">C1478</f>
        <v>1441</v>
      </c>
      <c r="B1479" s="0" t="str">
        <f aca="false">VLOOKUP(A1479,SOURCE!B:S,15,0)</f>
        <v>ITM_DAY</v>
      </c>
      <c r="C1479" s="0" t="n">
        <f aca="false">IF(
ISNUMBER(INDEX(SOURCE!B:B,MATCH(A1479,SOURCE!B:B,0)+1)),
  VALUE(INDEX(SOURCE!B:B,MATCH(A1479,SOURCE!B:B,0)+1)),
  "")</f>
        <v>1442</v>
      </c>
      <c r="D1479" s="265" t="str">
        <f aca="false">IF(A1479&lt;&gt;INT(A1479),B1479,
IF(A1479&lt;0,VLOOKUP(A1479,lookups!A$1:B$25,2,0),
IF(ISNA(B1479),"",
IF(OR(ISBLANK(A1479),ISNA(B1479),B1479=0),
"",
"#define "&amp;
VLOOKUP(A1479,SOURCE!B:S,15,0)&amp;IF(lookups!$N$2-LEN(VLOOKUP(A1479,SOURCE!B:S,15,0))&gt;=0,REPT(" ",lookups!$N$2-LEN(VLOOKUP(A1479,SOURCE!B:S,15,0))),"")&amp;
TEXT(A1479,"???0")&amp;IF(VLOOKUP(A1479,SOURCE!B:S,16,0)="","","   "&amp;VLOOKUP(A1479,SOURCE!B:S,16,0)
))))
)</f>
        <v>#define ITM_DAY                     1441</v>
      </c>
    </row>
    <row r="1480" customFormat="false" ht="15.75" hidden="false" customHeight="false" outlineLevel="0" collapsed="false">
      <c r="A1480" s="0" t="n">
        <f aca="false">C1479</f>
        <v>1442</v>
      </c>
      <c r="B1480" s="0" t="str">
        <f aca="false">VLOOKUP(A1480,SOURCE!B:S,15,0)</f>
        <v>ITM_DBLR</v>
      </c>
      <c r="C1480" s="0" t="n">
        <f aca="false">IF(
ISNUMBER(INDEX(SOURCE!B:B,MATCH(A1480,SOURCE!B:B,0)+1)),
  VALUE(INDEX(SOURCE!B:B,MATCH(A1480,SOURCE!B:B,0)+1)),
  "")</f>
        <v>1443</v>
      </c>
      <c r="D1480" s="265" t="str">
        <f aca="false">IF(A1480&lt;&gt;INT(A1480),B1480,
IF(A1480&lt;0,VLOOKUP(A1480,lookups!A$1:B$25,2,0),
IF(ISNA(B1480),"",
IF(OR(ISBLANK(A1480),ISNA(B1480),B1480=0),
"",
"#define "&amp;
VLOOKUP(A1480,SOURCE!B:S,15,0)&amp;IF(lookups!$N$2-LEN(VLOOKUP(A1480,SOURCE!B:S,15,0))&gt;=0,REPT(" ",lookups!$N$2-LEN(VLOOKUP(A1480,SOURCE!B:S,15,0))),"")&amp;
TEXT(A1480,"???0")&amp;IF(VLOOKUP(A1480,SOURCE!B:S,16,0)="","","   "&amp;VLOOKUP(A1480,SOURCE!B:S,16,0)
))))
)</f>
        <v>#define ITM_DBLR                    1442</v>
      </c>
    </row>
    <row r="1481" customFormat="false" ht="15.75" hidden="false" customHeight="false" outlineLevel="0" collapsed="false">
      <c r="A1481" s="0" t="n">
        <f aca="false">C1480</f>
        <v>1443</v>
      </c>
      <c r="B1481" s="0" t="str">
        <f aca="false">VLOOKUP(A1481,SOURCE!B:S,15,0)</f>
        <v>ITM_DBLMULT</v>
      </c>
      <c r="C1481" s="0" t="n">
        <f aca="false">IF(
ISNUMBER(INDEX(SOURCE!B:B,MATCH(A1481,SOURCE!B:B,0)+1)),
  VALUE(INDEX(SOURCE!B:B,MATCH(A1481,SOURCE!B:B,0)+1)),
  "")</f>
        <v>1444</v>
      </c>
      <c r="D1481" s="265" t="str">
        <f aca="false">IF(A1481&lt;&gt;INT(A1481),B1481,
IF(A1481&lt;0,VLOOKUP(A1481,lookups!A$1:B$25,2,0),
IF(ISNA(B1481),"",
IF(OR(ISBLANK(A1481),ISNA(B1481),B1481=0),
"",
"#define "&amp;
VLOOKUP(A1481,SOURCE!B:S,15,0)&amp;IF(lookups!$N$2-LEN(VLOOKUP(A1481,SOURCE!B:S,15,0))&gt;=0,REPT(" ",lookups!$N$2-LEN(VLOOKUP(A1481,SOURCE!B:S,15,0))),"")&amp;
TEXT(A1481,"???0")&amp;IF(VLOOKUP(A1481,SOURCE!B:S,16,0)="","","   "&amp;VLOOKUP(A1481,SOURCE!B:S,16,0)
))))
)</f>
        <v>#define ITM_DBLMULT                 1443</v>
      </c>
    </row>
    <row r="1482" customFormat="false" ht="15.75" hidden="false" customHeight="false" outlineLevel="0" collapsed="false">
      <c r="A1482" s="0" t="n">
        <f aca="false">C1481</f>
        <v>1444</v>
      </c>
      <c r="B1482" s="0" t="str">
        <f aca="false">VLOOKUP(A1482,SOURCE!B:S,15,0)</f>
        <v>ITM_DBLDIV</v>
      </c>
      <c r="C1482" s="0" t="n">
        <f aca="false">IF(
ISNUMBER(INDEX(SOURCE!B:B,MATCH(A1482,SOURCE!B:B,0)+1)),
  VALUE(INDEX(SOURCE!B:B,MATCH(A1482,SOURCE!B:B,0)+1)),
  "")</f>
        <v>1445</v>
      </c>
      <c r="D1482" s="265" t="str">
        <f aca="false">IF(A1482&lt;&gt;INT(A1482),B1482,
IF(A1482&lt;0,VLOOKUP(A1482,lookups!A$1:B$25,2,0),
IF(ISNA(B1482),"",
IF(OR(ISBLANK(A1482),ISNA(B1482),B1482=0),
"",
"#define "&amp;
VLOOKUP(A1482,SOURCE!B:S,15,0)&amp;IF(lookups!$N$2-LEN(VLOOKUP(A1482,SOURCE!B:S,15,0))&gt;=0,REPT(" ",lookups!$N$2-LEN(VLOOKUP(A1482,SOURCE!B:S,15,0))),"")&amp;
TEXT(A1482,"???0")&amp;IF(VLOOKUP(A1482,SOURCE!B:S,16,0)="","","   "&amp;VLOOKUP(A1482,SOURCE!B:S,16,0)
))))
)</f>
        <v>#define ITM_DBLDIV                  1444</v>
      </c>
    </row>
    <row r="1483" customFormat="false" ht="15.75" hidden="false" customHeight="false" outlineLevel="0" collapsed="false">
      <c r="A1483" s="0" t="n">
        <f aca="false">C1482</f>
        <v>1445</v>
      </c>
      <c r="B1483" s="0" t="str">
        <f aca="false">VLOOKUP(A1483,SOURCE!B:S,15,0)</f>
        <v>ITM_DECOMP</v>
      </c>
      <c r="C1483" s="0" t="n">
        <f aca="false">IF(
ISNUMBER(INDEX(SOURCE!B:B,MATCH(A1483,SOURCE!B:B,0)+1)),
  VALUE(INDEX(SOURCE!B:B,MATCH(A1483,SOURCE!B:B,0)+1)),
  "")</f>
        <v>1446</v>
      </c>
      <c r="D1483" s="265" t="str">
        <f aca="false">IF(A1483&lt;&gt;INT(A1483),B1483,
IF(A1483&lt;0,VLOOKUP(A1483,lookups!A$1:B$25,2,0),
IF(ISNA(B1483),"",
IF(OR(ISBLANK(A1483),ISNA(B1483),B1483=0),
"",
"#define "&amp;
VLOOKUP(A1483,SOURCE!B:S,15,0)&amp;IF(lookups!$N$2-LEN(VLOOKUP(A1483,SOURCE!B:S,15,0))&gt;=0,REPT(" ",lookups!$N$2-LEN(VLOOKUP(A1483,SOURCE!B:S,15,0))),"")&amp;
TEXT(A1483,"???0")&amp;IF(VLOOKUP(A1483,SOURCE!B:S,16,0)="","","   "&amp;VLOOKUP(A1483,SOURCE!B:S,16,0)
))))
)</f>
        <v>#define ITM_DECOMP                  1445</v>
      </c>
    </row>
    <row r="1484" customFormat="false" ht="15.75" hidden="false" customHeight="false" outlineLevel="0" collapsed="false">
      <c r="A1484" s="0" t="n">
        <f aca="false">C1483</f>
        <v>1446</v>
      </c>
      <c r="B1484" s="0" t="str">
        <f aca="false">VLOOKUP(A1484,SOURCE!B:S,15,0)</f>
        <v>ITM_DEG</v>
      </c>
      <c r="C1484" s="0" t="n">
        <f aca="false">IF(
ISNUMBER(INDEX(SOURCE!B:B,MATCH(A1484,SOURCE!B:B,0)+1)),
  VALUE(INDEX(SOURCE!B:B,MATCH(A1484,SOURCE!B:B,0)+1)),
  "")</f>
        <v>1447</v>
      </c>
      <c r="D1484" s="265" t="str">
        <f aca="false">IF(A1484&lt;&gt;INT(A1484),B1484,
IF(A1484&lt;0,VLOOKUP(A1484,lookups!A$1:B$25,2,0),
IF(ISNA(B1484),"",
IF(OR(ISBLANK(A1484),ISNA(B1484),B1484=0),
"",
"#define "&amp;
VLOOKUP(A1484,SOURCE!B:S,15,0)&amp;IF(lookups!$N$2-LEN(VLOOKUP(A1484,SOURCE!B:S,15,0))&gt;=0,REPT(" ",lookups!$N$2-LEN(VLOOKUP(A1484,SOURCE!B:S,15,0))),"")&amp;
TEXT(A1484,"???0")&amp;IF(VLOOKUP(A1484,SOURCE!B:S,16,0)="","","   "&amp;VLOOKUP(A1484,SOURCE!B:S,16,0)
))))
)</f>
        <v>#define ITM_DEG                     1446</v>
      </c>
    </row>
    <row r="1485" customFormat="false" ht="15.75" hidden="false" customHeight="false" outlineLevel="0" collapsed="false">
      <c r="A1485" s="0" t="n">
        <f aca="false">C1484</f>
        <v>1447</v>
      </c>
      <c r="B1485" s="0" t="str">
        <f aca="false">VLOOKUP(A1485,SOURCE!B:S,15,0)</f>
        <v>ITM_1447</v>
      </c>
      <c r="C1485" s="0" t="n">
        <f aca="false">IF(
ISNUMBER(INDEX(SOURCE!B:B,MATCH(A1485,SOURCE!B:B,0)+1)),
  VALUE(INDEX(SOURCE!B:B,MATCH(A1485,SOURCE!B:B,0)+1)),
  "")</f>
        <v>1448</v>
      </c>
      <c r="D1485" s="265" t="str">
        <f aca="false">IF(A1485&lt;&gt;INT(A1485),B1485,
IF(A1485&lt;0,VLOOKUP(A1485,lookups!A$1:B$25,2,0),
IF(ISNA(B1485),"",
IF(OR(ISBLANK(A1485),ISNA(B1485),B1485=0),
"",
"#define "&amp;
VLOOKUP(A1485,SOURCE!B:S,15,0)&amp;IF(lookups!$N$2-LEN(VLOOKUP(A1485,SOURCE!B:S,15,0))&gt;=0,REPT(" ",lookups!$N$2-LEN(VLOOKUP(A1485,SOURCE!B:S,15,0))),"")&amp;
TEXT(A1485,"???0")&amp;IF(VLOOKUP(A1485,SOURCE!B:S,16,0)="","","   "&amp;VLOOKUP(A1485,SOURCE!B:S,16,0)
))))
)</f>
        <v>#define ITM_1447                    1447</v>
      </c>
    </row>
    <row r="1486" customFormat="false" ht="15.75" hidden="false" customHeight="false" outlineLevel="0" collapsed="false">
      <c r="A1486" s="0" t="n">
        <f aca="false">C1485</f>
        <v>1448</v>
      </c>
      <c r="B1486" s="0" t="str">
        <f aca="false">VLOOKUP(A1486,SOURCE!B:S,15,0)</f>
        <v>ITM_SA</v>
      </c>
      <c r="C1486" s="0" t="n">
        <f aca="false">IF(
ISNUMBER(INDEX(SOURCE!B:B,MATCH(A1486,SOURCE!B:B,0)+1)),
  VALUE(INDEX(SOURCE!B:B,MATCH(A1486,SOURCE!B:B,0)+1)),
  "")</f>
        <v>1449</v>
      </c>
      <c r="D1486" s="265" t="str">
        <f aca="false">IF(A1486&lt;&gt;INT(A1486),B1486,
IF(A1486&lt;0,VLOOKUP(A1486,lookups!A$1:B$25,2,0),
IF(ISNA(B1486),"",
IF(OR(ISBLANK(A1486),ISNA(B1486),B1486=0),
"",
"#define "&amp;
VLOOKUP(A1486,SOURCE!B:S,15,0)&amp;IF(lookups!$N$2-LEN(VLOOKUP(A1486,SOURCE!B:S,15,0))&gt;=0,REPT(" ",lookups!$N$2-LEN(VLOOKUP(A1486,SOURCE!B:S,15,0))),"")&amp;
TEXT(A1486,"???0")&amp;IF(VLOOKUP(A1486,SOURCE!B:S,16,0)="","","   "&amp;VLOOKUP(A1486,SOURCE!B:S,16,0)
))))
)</f>
        <v>#define ITM_SA                      1448</v>
      </c>
    </row>
    <row r="1487" customFormat="false" ht="15.75" hidden="false" customHeight="false" outlineLevel="0" collapsed="false">
      <c r="A1487" s="0" t="n">
        <f aca="false">C1486</f>
        <v>1449</v>
      </c>
      <c r="B1487" s="0" t="str">
        <f aca="false">VLOOKUP(A1487,SOURCE!B:S,15,0)</f>
        <v>MNU_BLUE_C47</v>
      </c>
      <c r="C1487" s="0" t="n">
        <f aca="false">IF(
ISNUMBER(INDEX(SOURCE!B:B,MATCH(A1487,SOURCE!B:B,0)+1)),
  VALUE(INDEX(SOURCE!B:B,MATCH(A1487,SOURCE!B:B,0)+1)),
  "")</f>
        <v>1450</v>
      </c>
      <c r="D1487" s="265" t="str">
        <f aca="false">IF(A1487&lt;&gt;INT(A1487),B1487,
IF(A1487&lt;0,VLOOKUP(A1487,lookups!A$1:B$25,2,0),
IF(ISNA(B1487),"",
IF(OR(ISBLANK(A1487),ISNA(B1487),B1487=0),
"",
"#define "&amp;
VLOOKUP(A1487,SOURCE!B:S,15,0)&amp;IF(lookups!$N$2-LEN(VLOOKUP(A1487,SOURCE!B:S,15,0))&gt;=0,REPT(" ",lookups!$N$2-LEN(VLOOKUP(A1487,SOURCE!B:S,15,0))),"")&amp;
TEXT(A1487,"???0")&amp;IF(VLOOKUP(A1487,SOURCE!B:S,16,0)="","","   "&amp;VLOOKUP(A1487,SOURCE!B:S,16,0)
))))
)</f>
        <v>#define MNU_BLUE_C47                1449</v>
      </c>
    </row>
    <row r="1488" customFormat="false" ht="15.75" hidden="false" customHeight="false" outlineLevel="0" collapsed="false">
      <c r="A1488" s="0" t="n">
        <f aca="false">C1487</f>
        <v>1450</v>
      </c>
      <c r="B1488" s="0" t="str">
        <f aca="false">VLOOKUP(A1488,SOURCE!B:S,15,0)</f>
        <v>ITM_DOT_PROD</v>
      </c>
      <c r="C1488" s="0" t="n">
        <f aca="false">IF(
ISNUMBER(INDEX(SOURCE!B:B,MATCH(A1488,SOURCE!B:B,0)+1)),
  VALUE(INDEX(SOURCE!B:B,MATCH(A1488,SOURCE!B:B,0)+1)),
  "")</f>
        <v>1451</v>
      </c>
      <c r="D1488" s="265" t="str">
        <f aca="false">IF(A1488&lt;&gt;INT(A1488),B1488,
IF(A1488&lt;0,VLOOKUP(A1488,lookups!A$1:B$25,2,0),
IF(ISNA(B1488),"",
IF(OR(ISBLANK(A1488),ISNA(B1488),B1488=0),
"",
"#define "&amp;
VLOOKUP(A1488,SOURCE!B:S,15,0)&amp;IF(lookups!$N$2-LEN(VLOOKUP(A1488,SOURCE!B:S,15,0))&gt;=0,REPT(" ",lookups!$N$2-LEN(VLOOKUP(A1488,SOURCE!B:S,15,0))),"")&amp;
TEXT(A1488,"???0")&amp;IF(VLOOKUP(A1488,SOURCE!B:S,16,0)="","","   "&amp;VLOOKUP(A1488,SOURCE!B:S,16,0)
))))
)</f>
        <v>#define ITM_DOT_PROD                1450</v>
      </c>
    </row>
    <row r="1489" customFormat="false" ht="15.75" hidden="false" customHeight="false" outlineLevel="0" collapsed="false">
      <c r="A1489" s="0" t="n">
        <f aca="false">C1488</f>
        <v>1451</v>
      </c>
      <c r="B1489" s="0" t="str">
        <f aca="false">VLOOKUP(A1489,SOURCE!B:S,15,0)</f>
        <v>ITM_DSTACK</v>
      </c>
      <c r="C1489" s="0" t="n">
        <f aca="false">IF(
ISNUMBER(INDEX(SOURCE!B:B,MATCH(A1489,SOURCE!B:B,0)+1)),
  VALUE(INDEX(SOURCE!B:B,MATCH(A1489,SOURCE!B:B,0)+1)),
  "")</f>
        <v>1452</v>
      </c>
      <c r="D1489" s="265" t="str">
        <f aca="false">IF(A1489&lt;&gt;INT(A1489),B1489,
IF(A1489&lt;0,VLOOKUP(A1489,lookups!A$1:B$25,2,0),
IF(ISNA(B1489),"",
IF(OR(ISBLANK(A1489),ISNA(B1489),B1489=0),
"",
"#define "&amp;
VLOOKUP(A1489,SOURCE!B:S,15,0)&amp;IF(lookups!$N$2-LEN(VLOOKUP(A1489,SOURCE!B:S,15,0))&gt;=0,REPT(" ",lookups!$N$2-LEN(VLOOKUP(A1489,SOURCE!B:S,15,0))),"")&amp;
TEXT(A1489,"???0")&amp;IF(VLOOKUP(A1489,SOURCE!B:S,16,0)="","","   "&amp;VLOOKUP(A1489,SOURCE!B:S,16,0)
))))
)</f>
        <v>#define ITM_DSTACK                  1451</v>
      </c>
    </row>
    <row r="1490" customFormat="false" ht="15.75" hidden="false" customHeight="false" outlineLevel="0" collapsed="false">
      <c r="A1490" s="0" t="n">
        <f aca="false">C1489</f>
        <v>1452</v>
      </c>
      <c r="B1490" s="0" t="str">
        <f aca="false">VLOOKUP(A1490,SOURCE!B:S,15,0)</f>
        <v>ITM_DMS</v>
      </c>
      <c r="C1490" s="0" t="n">
        <f aca="false">IF(
ISNUMBER(INDEX(SOURCE!B:B,MATCH(A1490,SOURCE!B:B,0)+1)),
  VALUE(INDEX(SOURCE!B:B,MATCH(A1490,SOURCE!B:B,0)+1)),
  "")</f>
        <v>1453</v>
      </c>
      <c r="D1490" s="265" t="str">
        <f aca="false">IF(A1490&lt;&gt;INT(A1490),B1490,
IF(A1490&lt;0,VLOOKUP(A1490,lookups!A$1:B$25,2,0),
IF(ISNA(B1490),"",
IF(OR(ISBLANK(A1490),ISNA(B1490),B1490=0),
"",
"#define "&amp;
VLOOKUP(A1490,SOURCE!B:S,15,0)&amp;IF(lookups!$N$2-LEN(VLOOKUP(A1490,SOURCE!B:S,15,0))&gt;=0,REPT(" ",lookups!$N$2-LEN(VLOOKUP(A1490,SOURCE!B:S,15,0))),"")&amp;
TEXT(A1490,"???0")&amp;IF(VLOOKUP(A1490,SOURCE!B:S,16,0)="","","   "&amp;VLOOKUP(A1490,SOURCE!B:S,16,0)
))))
)</f>
        <v>#define ITM_DMS                     1452</v>
      </c>
    </row>
    <row r="1491" customFormat="false" ht="15.75" hidden="false" customHeight="false" outlineLevel="0" collapsed="false">
      <c r="A1491" s="0" t="n">
        <f aca="false">C1490</f>
        <v>1453</v>
      </c>
      <c r="B1491" s="0" t="str">
        <f aca="false">VLOOKUP(A1491,SOURCE!B:S,15,0)</f>
        <v>MNU_1453</v>
      </c>
      <c r="C1491" s="0" t="n">
        <f aca="false">IF(
ISNUMBER(INDEX(SOURCE!B:B,MATCH(A1491,SOURCE!B:B,0)+1)),
  VALUE(INDEX(SOURCE!B:B,MATCH(A1491,SOURCE!B:B,0)+1)),
  "")</f>
        <v>1454</v>
      </c>
      <c r="D1491" s="265" t="str">
        <f aca="false">IF(A1491&lt;&gt;INT(A1491),B1491,
IF(A1491&lt;0,VLOOKUP(A1491,lookups!A$1:B$25,2,0),
IF(ISNA(B1491),"",
IF(OR(ISBLANK(A1491),ISNA(B1491),B1491=0),
"",
"#define "&amp;
VLOOKUP(A1491,SOURCE!B:S,15,0)&amp;IF(lookups!$N$2-LEN(VLOOKUP(A1491,SOURCE!B:S,15,0))&gt;=0,REPT(" ",lookups!$N$2-LEN(VLOOKUP(A1491,SOURCE!B:S,15,0))),"")&amp;
TEXT(A1491,"???0")&amp;IF(VLOOKUP(A1491,SOURCE!B:S,16,0)="","","   "&amp;VLOOKUP(A1491,SOURCE!B:S,16,0)
))))
)</f>
        <v>#define MNU_1453                    1453</v>
      </c>
    </row>
    <row r="1492" customFormat="false" ht="15.75" hidden="false" customHeight="false" outlineLevel="0" collapsed="false">
      <c r="A1492" s="0" t="n">
        <f aca="false">C1491</f>
        <v>1454</v>
      </c>
      <c r="B1492" s="0" t="str">
        <f aca="false">VLOOKUP(A1492,SOURCE!B:S,15,0)</f>
        <v>ITM_DMY</v>
      </c>
      <c r="C1492" s="0" t="n">
        <f aca="false">IF(
ISNUMBER(INDEX(SOURCE!B:B,MATCH(A1492,SOURCE!B:B,0)+1)),
  VALUE(INDEX(SOURCE!B:B,MATCH(A1492,SOURCE!B:B,0)+1)),
  "")</f>
        <v>1455</v>
      </c>
      <c r="D1492" s="265" t="str">
        <f aca="false">IF(A1492&lt;&gt;INT(A1492),B1492,
IF(A1492&lt;0,VLOOKUP(A1492,lookups!A$1:B$25,2,0),
IF(ISNA(B1492),"",
IF(OR(ISBLANK(A1492),ISNA(B1492),B1492=0),
"",
"#define "&amp;
VLOOKUP(A1492,SOURCE!B:S,15,0)&amp;IF(lookups!$N$2-LEN(VLOOKUP(A1492,SOURCE!B:S,15,0))&gt;=0,REPT(" ",lookups!$N$2-LEN(VLOOKUP(A1492,SOURCE!B:S,15,0))),"")&amp;
TEXT(A1492,"???0")&amp;IF(VLOOKUP(A1492,SOURCE!B:S,16,0)="","","   "&amp;VLOOKUP(A1492,SOURCE!B:S,16,0)
))))
)</f>
        <v>#define ITM_DMY                     1454</v>
      </c>
    </row>
    <row r="1493" customFormat="false" ht="15.75" hidden="false" customHeight="false" outlineLevel="0" collapsed="false">
      <c r="A1493" s="0" t="n">
        <f aca="false">C1492</f>
        <v>1455</v>
      </c>
      <c r="B1493" s="0" t="str">
        <f aca="false">VLOOKUP(A1493,SOURCE!B:S,15,0)</f>
        <v>ITM_DtoJ</v>
      </c>
      <c r="C1493" s="0" t="n">
        <f aca="false">IF(
ISNUMBER(INDEX(SOURCE!B:B,MATCH(A1493,SOURCE!B:B,0)+1)),
  VALUE(INDEX(SOURCE!B:B,MATCH(A1493,SOURCE!B:B,0)+1)),
  "")</f>
        <v>1456</v>
      </c>
      <c r="D1493" s="265" t="str">
        <f aca="false">IF(A1493&lt;&gt;INT(A1493),B1493,
IF(A1493&lt;0,VLOOKUP(A1493,lookups!A$1:B$25,2,0),
IF(ISNA(B1493),"",
IF(OR(ISBLANK(A1493),ISNA(B1493),B1493=0),
"",
"#define "&amp;
VLOOKUP(A1493,SOURCE!B:S,15,0)&amp;IF(lookups!$N$2-LEN(VLOOKUP(A1493,SOURCE!B:S,15,0))&gt;=0,REPT(" ",lookups!$N$2-LEN(VLOOKUP(A1493,SOURCE!B:S,15,0))),"")&amp;
TEXT(A1493,"???0")&amp;IF(VLOOKUP(A1493,SOURCE!B:S,16,0)="","","   "&amp;VLOOKUP(A1493,SOURCE!B:S,16,0)
))))
)</f>
        <v>#define ITM_DtoJ                    1455</v>
      </c>
    </row>
    <row r="1494" customFormat="false" ht="15.75" hidden="false" customHeight="false" outlineLevel="0" collapsed="false">
      <c r="A1494" s="0" t="n">
        <f aca="false">C1493</f>
        <v>1456</v>
      </c>
      <c r="B1494" s="0" t="str">
        <f aca="false">VLOOKUP(A1494,SOURCE!B:S,15,0)</f>
        <v>ITM_DELITM</v>
      </c>
      <c r="C1494" s="0" t="n">
        <f aca="false">IF(
ISNUMBER(INDEX(SOURCE!B:B,MATCH(A1494,SOURCE!B:B,0)+1)),
  VALUE(INDEX(SOURCE!B:B,MATCH(A1494,SOURCE!B:B,0)+1)),
  "")</f>
        <v>1457</v>
      </c>
      <c r="D1494" s="265" t="str">
        <f aca="false">IF(A1494&lt;&gt;INT(A1494),B1494,
IF(A1494&lt;0,VLOOKUP(A1494,lookups!A$1:B$25,2,0),
IF(ISNA(B1494),"",
IF(OR(ISBLANK(A1494),ISNA(B1494),B1494=0),
"",
"#define "&amp;
VLOOKUP(A1494,SOURCE!B:S,15,0)&amp;IF(lookups!$N$2-LEN(VLOOKUP(A1494,SOURCE!B:S,15,0))&gt;=0,REPT(" ",lookups!$N$2-LEN(VLOOKUP(A1494,SOURCE!B:S,15,0))),"")&amp;
TEXT(A1494,"???0")&amp;IF(VLOOKUP(A1494,SOURCE!B:S,16,0)="","","   "&amp;VLOOKUP(A1494,SOURCE!B:S,16,0)
))))
)</f>
        <v>#define ITM_DELITM                  1456</v>
      </c>
    </row>
    <row r="1495" customFormat="false" ht="15.75" hidden="false" customHeight="false" outlineLevel="0" collapsed="false">
      <c r="A1495" s="0" t="n">
        <f aca="false">C1494</f>
        <v>1457</v>
      </c>
      <c r="B1495" s="0" t="str">
        <f aca="false">VLOOKUP(A1495,SOURCE!B:S,15,0)</f>
        <v>ITM_EIGVAL</v>
      </c>
      <c r="C1495" s="0" t="n">
        <f aca="false">IF(
ISNUMBER(INDEX(SOURCE!B:B,MATCH(A1495,SOURCE!B:B,0)+1)),
  VALUE(INDEX(SOURCE!B:B,MATCH(A1495,SOURCE!B:B,0)+1)),
  "")</f>
        <v>1458</v>
      </c>
      <c r="D1495" s="265" t="str">
        <f aca="false">IF(A1495&lt;&gt;INT(A1495),B1495,
IF(A1495&lt;0,VLOOKUP(A1495,lookups!A$1:B$25,2,0),
IF(ISNA(B1495),"",
IF(OR(ISBLANK(A1495),ISNA(B1495),B1495=0),
"",
"#define "&amp;
VLOOKUP(A1495,SOURCE!B:S,15,0)&amp;IF(lookups!$N$2-LEN(VLOOKUP(A1495,SOURCE!B:S,15,0))&gt;=0,REPT(" ",lookups!$N$2-LEN(VLOOKUP(A1495,SOURCE!B:S,15,0))),"")&amp;
TEXT(A1495,"???0")&amp;IF(VLOOKUP(A1495,SOURCE!B:S,16,0)="","","   "&amp;VLOOKUP(A1495,SOURCE!B:S,16,0)
))))
)</f>
        <v>#define ITM_EIGVAL                  1457</v>
      </c>
    </row>
    <row r="1496" customFormat="false" ht="15.75" hidden="false" customHeight="false" outlineLevel="0" collapsed="false">
      <c r="A1496" s="0" t="n">
        <f aca="false">C1495</f>
        <v>1458</v>
      </c>
      <c r="B1496" s="0" t="str">
        <f aca="false">VLOOKUP(A1496,SOURCE!B:S,15,0)</f>
        <v>ITM_EIGVEC</v>
      </c>
      <c r="C1496" s="0" t="n">
        <f aca="false">IF(
ISNUMBER(INDEX(SOURCE!B:B,MATCH(A1496,SOURCE!B:B,0)+1)),
  VALUE(INDEX(SOURCE!B:B,MATCH(A1496,SOURCE!B:B,0)+1)),
  "")</f>
        <v>1459</v>
      </c>
      <c r="D1496" s="265" t="str">
        <f aca="false">IF(A1496&lt;&gt;INT(A1496),B1496,
IF(A1496&lt;0,VLOOKUP(A1496,lookups!A$1:B$25,2,0),
IF(ISNA(B1496),"",
IF(OR(ISBLANK(A1496),ISNA(B1496),B1496=0),
"",
"#define "&amp;
VLOOKUP(A1496,SOURCE!B:S,15,0)&amp;IF(lookups!$N$2-LEN(VLOOKUP(A1496,SOURCE!B:S,15,0))&gt;=0,REPT(" ",lookups!$N$2-LEN(VLOOKUP(A1496,SOURCE!B:S,15,0))),"")&amp;
TEXT(A1496,"???0")&amp;IF(VLOOKUP(A1496,SOURCE!B:S,16,0)="","","   "&amp;VLOOKUP(A1496,SOURCE!B:S,16,0)
))))
)</f>
        <v>#define ITM_EIGVEC                  1458</v>
      </c>
    </row>
    <row r="1497" customFormat="false" ht="15.75" hidden="false" customHeight="false" outlineLevel="0" collapsed="false">
      <c r="A1497" s="0" t="n">
        <f aca="false">C1496</f>
        <v>1459</v>
      </c>
      <c r="B1497" s="0" t="str">
        <f aca="false">VLOOKUP(A1497,SOURCE!B:S,15,0)</f>
        <v>ITM_END</v>
      </c>
      <c r="C1497" s="0" t="n">
        <f aca="false">IF(
ISNUMBER(INDEX(SOURCE!B:B,MATCH(A1497,SOURCE!B:B,0)+1)),
  VALUE(INDEX(SOURCE!B:B,MATCH(A1497,SOURCE!B:B,0)+1)),
  "")</f>
        <v>1460</v>
      </c>
      <c r="D1497" s="265" t="str">
        <f aca="false">IF(A1497&lt;&gt;INT(A1497),B1497,
IF(A1497&lt;0,VLOOKUP(A1497,lookups!A$1:B$25,2,0),
IF(ISNA(B1497),"",
IF(OR(ISBLANK(A1497),ISNA(B1497),B1497=0),
"",
"#define "&amp;
VLOOKUP(A1497,SOURCE!B:S,15,0)&amp;IF(lookups!$N$2-LEN(VLOOKUP(A1497,SOURCE!B:S,15,0))&gt;=0,REPT(" ",lookups!$N$2-LEN(VLOOKUP(A1497,SOURCE!B:S,15,0))),"")&amp;
TEXT(A1497,"???0")&amp;IF(VLOOKUP(A1497,SOURCE!B:S,16,0)="","","   "&amp;VLOOKUP(A1497,SOURCE!B:S,16,0)
))))
)</f>
        <v>#define ITM_END                     1459</v>
      </c>
    </row>
    <row r="1498" customFormat="false" ht="15.75" hidden="false" customHeight="false" outlineLevel="0" collapsed="false">
      <c r="A1498" s="0" t="n">
        <f aca="false">C1497</f>
        <v>1460</v>
      </c>
      <c r="B1498" s="0" t="str">
        <f aca="false">VLOOKUP(A1498,SOURCE!B:S,15,0)</f>
        <v>ITM_ENDP</v>
      </c>
      <c r="C1498" s="0" t="n">
        <f aca="false">IF(
ISNUMBER(INDEX(SOURCE!B:B,MATCH(A1498,SOURCE!B:B,0)+1)),
  VALUE(INDEX(SOURCE!B:B,MATCH(A1498,SOURCE!B:B,0)+1)),
  "")</f>
        <v>1461</v>
      </c>
      <c r="D1498" s="265" t="str">
        <f aca="false">IF(A1498&lt;&gt;INT(A1498),B1498,
IF(A1498&lt;0,VLOOKUP(A1498,lookups!A$1:B$25,2,0),
IF(ISNA(B1498),"",
IF(OR(ISBLANK(A1498),ISNA(B1498),B1498=0),
"",
"#define "&amp;
VLOOKUP(A1498,SOURCE!B:S,15,0)&amp;IF(lookups!$N$2-LEN(VLOOKUP(A1498,SOURCE!B:S,15,0))&gt;=0,REPT(" ",lookups!$N$2-LEN(VLOOKUP(A1498,SOURCE!B:S,15,0))),"")&amp;
TEXT(A1498,"???0")&amp;IF(VLOOKUP(A1498,SOURCE!B:S,16,0)="","","   "&amp;VLOOKUP(A1498,SOURCE!B:S,16,0)
))))
)</f>
        <v>#define ITM_ENDP                    1460</v>
      </c>
    </row>
    <row r="1499" customFormat="false" ht="15.75" hidden="false" customHeight="false" outlineLevel="0" collapsed="false">
      <c r="A1499" s="0" t="n">
        <f aca="false">C1498</f>
        <v>1461</v>
      </c>
      <c r="B1499" s="0" t="str">
        <f aca="false">VLOOKUP(A1499,SOURCE!B:S,15,0)</f>
        <v>ITM_ENG</v>
      </c>
      <c r="C1499" s="0" t="n">
        <f aca="false">IF(
ISNUMBER(INDEX(SOURCE!B:B,MATCH(A1499,SOURCE!B:B,0)+1)),
  VALUE(INDEX(SOURCE!B:B,MATCH(A1499,SOURCE!B:B,0)+1)),
  "")</f>
        <v>1462</v>
      </c>
      <c r="D1499" s="265" t="str">
        <f aca="false">IF(A1499&lt;&gt;INT(A1499),B1499,
IF(A1499&lt;0,VLOOKUP(A1499,lookups!A$1:B$25,2,0),
IF(ISNA(B1499),"",
IF(OR(ISBLANK(A1499),ISNA(B1499),B1499=0),
"",
"#define "&amp;
VLOOKUP(A1499,SOURCE!B:S,15,0)&amp;IF(lookups!$N$2-LEN(VLOOKUP(A1499,SOURCE!B:S,15,0))&gt;=0,REPT(" ",lookups!$N$2-LEN(VLOOKUP(A1499,SOURCE!B:S,15,0))),"")&amp;
TEXT(A1499,"???0")&amp;IF(VLOOKUP(A1499,SOURCE!B:S,16,0)="","","   "&amp;VLOOKUP(A1499,SOURCE!B:S,16,0)
))))
)</f>
        <v>#define ITM_ENG                     1461</v>
      </c>
    </row>
    <row r="1500" customFormat="false" ht="15.75" hidden="false" customHeight="false" outlineLevel="0" collapsed="false">
      <c r="A1500" s="0" t="n">
        <f aca="false">C1499</f>
        <v>1462</v>
      </c>
      <c r="B1500" s="0" t="str">
        <f aca="false">VLOOKUP(A1500,SOURCE!B:S,15,0)</f>
        <v>ITM_ENORM</v>
      </c>
      <c r="C1500" s="0" t="n">
        <f aca="false">IF(
ISNUMBER(INDEX(SOURCE!B:B,MATCH(A1500,SOURCE!B:B,0)+1)),
  VALUE(INDEX(SOURCE!B:B,MATCH(A1500,SOURCE!B:B,0)+1)),
  "")</f>
        <v>1463</v>
      </c>
      <c r="D1500" s="265" t="str">
        <f aca="false">IF(A1500&lt;&gt;INT(A1500),B1500,
IF(A1500&lt;0,VLOOKUP(A1500,lookups!A$1:B$25,2,0),
IF(ISNA(B1500),"",
IF(OR(ISBLANK(A1500),ISNA(B1500),B1500=0),
"",
"#define "&amp;
VLOOKUP(A1500,SOURCE!B:S,15,0)&amp;IF(lookups!$N$2-LEN(VLOOKUP(A1500,SOURCE!B:S,15,0))&gt;=0,REPT(" ",lookups!$N$2-LEN(VLOOKUP(A1500,SOURCE!B:S,15,0))),"")&amp;
TEXT(A1500,"???0")&amp;IF(VLOOKUP(A1500,SOURCE!B:S,16,0)="","","   "&amp;VLOOKUP(A1500,SOURCE!B:S,16,0)
))))
)</f>
        <v>#define ITM_ENORM                   1462</v>
      </c>
    </row>
    <row r="1501" customFormat="false" ht="15.75" hidden="false" customHeight="false" outlineLevel="0" collapsed="false">
      <c r="A1501" s="0" t="n">
        <f aca="false">C1500</f>
        <v>1463</v>
      </c>
      <c r="B1501" s="0" t="str">
        <f aca="false">VLOOKUP(A1501,SOURCE!B:S,15,0)</f>
        <v>ITM_RCLMIN</v>
      </c>
      <c r="C1501" s="0" t="n">
        <f aca="false">IF(
ISNUMBER(INDEX(SOURCE!B:B,MATCH(A1501,SOURCE!B:B,0)+1)),
  VALUE(INDEX(SOURCE!B:B,MATCH(A1501,SOURCE!B:B,0)+1)),
  "")</f>
        <v>1464</v>
      </c>
      <c r="D1501" s="265" t="str">
        <f aca="false">IF(A1501&lt;&gt;INT(A1501),B1501,
IF(A1501&lt;0,VLOOKUP(A1501,lookups!A$1:B$25,2,0),
IF(ISNA(B1501),"",
IF(OR(ISBLANK(A1501),ISNA(B1501),B1501=0),
"",
"#define "&amp;
VLOOKUP(A1501,SOURCE!B:S,15,0)&amp;IF(lookups!$N$2-LEN(VLOOKUP(A1501,SOURCE!B:S,15,0))&gt;=0,REPT(" ",lookups!$N$2-LEN(VLOOKUP(A1501,SOURCE!B:S,15,0))),"")&amp;
TEXT(A1501,"???0")&amp;IF(VLOOKUP(A1501,SOURCE!B:S,16,0)="","","   "&amp;VLOOKUP(A1501,SOURCE!B:S,16,0)
))))
)</f>
        <v>#define ITM_RCLMIN                  1463</v>
      </c>
    </row>
    <row r="1502" customFormat="false" ht="15.75" hidden="false" customHeight="false" outlineLevel="0" collapsed="false">
      <c r="A1502" s="0" t="n">
        <f aca="false">C1501</f>
        <v>1464</v>
      </c>
      <c r="B1502" s="0" t="str">
        <f aca="false">VLOOKUP(A1502,SOURCE!B:S,15,0)</f>
        <v>ITM_EQ_DEL</v>
      </c>
      <c r="C1502" s="0" t="n">
        <f aca="false">IF(
ISNUMBER(INDEX(SOURCE!B:B,MATCH(A1502,SOURCE!B:B,0)+1)),
  VALUE(INDEX(SOURCE!B:B,MATCH(A1502,SOURCE!B:B,0)+1)),
  "")</f>
        <v>1465</v>
      </c>
      <c r="D1502" s="265" t="str">
        <f aca="false">IF(A1502&lt;&gt;INT(A1502),B1502,
IF(A1502&lt;0,VLOOKUP(A1502,lookups!A$1:B$25,2,0),
IF(ISNA(B1502),"",
IF(OR(ISBLANK(A1502),ISNA(B1502),B1502=0),
"",
"#define "&amp;
VLOOKUP(A1502,SOURCE!B:S,15,0)&amp;IF(lookups!$N$2-LEN(VLOOKUP(A1502,SOURCE!B:S,15,0))&gt;=0,REPT(" ",lookups!$N$2-LEN(VLOOKUP(A1502,SOURCE!B:S,15,0))),"")&amp;
TEXT(A1502,"???0")&amp;IF(VLOOKUP(A1502,SOURCE!B:S,16,0)="","","   "&amp;VLOOKUP(A1502,SOURCE!B:S,16,0)
))))
)</f>
        <v>#define ITM_EQ_DEL                  1464</v>
      </c>
    </row>
    <row r="1503" customFormat="false" ht="15.75" hidden="false" customHeight="false" outlineLevel="0" collapsed="false">
      <c r="A1503" s="0" t="n">
        <f aca="false">C1502</f>
        <v>1465</v>
      </c>
      <c r="B1503" s="0" t="str">
        <f aca="false">VLOOKUP(A1503,SOURCE!B:S,15,0)</f>
        <v>ITM_EQ_EDI</v>
      </c>
      <c r="C1503" s="0" t="n">
        <f aca="false">IF(
ISNUMBER(INDEX(SOURCE!B:B,MATCH(A1503,SOURCE!B:B,0)+1)),
  VALUE(INDEX(SOURCE!B:B,MATCH(A1503,SOURCE!B:B,0)+1)),
  "")</f>
        <v>1466</v>
      </c>
      <c r="D1503" s="265" t="str">
        <f aca="false">IF(A1503&lt;&gt;INT(A1503),B1503,
IF(A1503&lt;0,VLOOKUP(A1503,lookups!A$1:B$25,2,0),
IF(ISNA(B1503),"",
IF(OR(ISBLANK(A1503),ISNA(B1503),B1503=0),
"",
"#define "&amp;
VLOOKUP(A1503,SOURCE!B:S,15,0)&amp;IF(lookups!$N$2-LEN(VLOOKUP(A1503,SOURCE!B:S,15,0))&gt;=0,REPT(" ",lookups!$N$2-LEN(VLOOKUP(A1503,SOURCE!B:S,15,0))),"")&amp;
TEXT(A1503,"???0")&amp;IF(VLOOKUP(A1503,SOURCE!B:S,16,0)="","","   "&amp;VLOOKUP(A1503,SOURCE!B:S,16,0)
))))
)</f>
        <v>#define ITM_EQ_EDI                  1465</v>
      </c>
    </row>
    <row r="1504" customFormat="false" ht="15.75" hidden="false" customHeight="false" outlineLevel="0" collapsed="false">
      <c r="A1504" s="0" t="n">
        <f aca="false">C1503</f>
        <v>1466</v>
      </c>
      <c r="B1504" s="0" t="str">
        <f aca="false">VLOOKUP(A1504,SOURCE!B:S,15,0)</f>
        <v>ITM_EQ_NEW</v>
      </c>
      <c r="C1504" s="0" t="n">
        <f aca="false">IF(
ISNUMBER(INDEX(SOURCE!B:B,MATCH(A1504,SOURCE!B:B,0)+1)),
  VALUE(INDEX(SOURCE!B:B,MATCH(A1504,SOURCE!B:B,0)+1)),
  "")</f>
        <v>1467</v>
      </c>
      <c r="D1504" s="265" t="str">
        <f aca="false">IF(A1504&lt;&gt;INT(A1504),B1504,
IF(A1504&lt;0,VLOOKUP(A1504,lookups!A$1:B$25,2,0),
IF(ISNA(B1504),"",
IF(OR(ISBLANK(A1504),ISNA(B1504),B1504=0),
"",
"#define "&amp;
VLOOKUP(A1504,SOURCE!B:S,15,0)&amp;IF(lookups!$N$2-LEN(VLOOKUP(A1504,SOURCE!B:S,15,0))&gt;=0,REPT(" ",lookups!$N$2-LEN(VLOOKUP(A1504,SOURCE!B:S,15,0))),"")&amp;
TEXT(A1504,"???0")&amp;IF(VLOOKUP(A1504,SOURCE!B:S,16,0)="","","   "&amp;VLOOKUP(A1504,SOURCE!B:S,16,0)
))))
)</f>
        <v>#define ITM_EQ_NEW                  1466</v>
      </c>
    </row>
    <row r="1505" customFormat="false" ht="15.75" hidden="false" customHeight="false" outlineLevel="0" collapsed="false">
      <c r="A1505" s="0" t="n">
        <f aca="false">C1504</f>
        <v>1467</v>
      </c>
      <c r="B1505" s="0" t="str">
        <f aca="false">VLOOKUP(A1505,SOURCE!B:S,15,0)</f>
        <v>ITM_ERF</v>
      </c>
      <c r="C1505" s="0" t="n">
        <f aca="false">IF(
ISNUMBER(INDEX(SOURCE!B:B,MATCH(A1505,SOURCE!B:B,0)+1)),
  VALUE(INDEX(SOURCE!B:B,MATCH(A1505,SOURCE!B:B,0)+1)),
  "")</f>
        <v>1468</v>
      </c>
      <c r="D1505" s="265" t="str">
        <f aca="false">IF(A1505&lt;&gt;INT(A1505),B1505,
IF(A1505&lt;0,VLOOKUP(A1505,lookups!A$1:B$25,2,0),
IF(ISNA(B1505),"",
IF(OR(ISBLANK(A1505),ISNA(B1505),B1505=0),
"",
"#define "&amp;
VLOOKUP(A1505,SOURCE!B:S,15,0)&amp;IF(lookups!$N$2-LEN(VLOOKUP(A1505,SOURCE!B:S,15,0))&gt;=0,REPT(" ",lookups!$N$2-LEN(VLOOKUP(A1505,SOURCE!B:S,15,0))),"")&amp;
TEXT(A1505,"???0")&amp;IF(VLOOKUP(A1505,SOURCE!B:S,16,0)="","","   "&amp;VLOOKUP(A1505,SOURCE!B:S,16,0)
))))
)</f>
        <v>#define ITM_ERF                     1467</v>
      </c>
    </row>
    <row r="1506" customFormat="false" ht="15.75" hidden="false" customHeight="false" outlineLevel="0" collapsed="false">
      <c r="A1506" s="0" t="n">
        <f aca="false">C1505</f>
        <v>1468</v>
      </c>
      <c r="B1506" s="0" t="str">
        <f aca="false">VLOOKUP(A1506,SOURCE!B:S,15,0)</f>
        <v>ITM_ERFC</v>
      </c>
      <c r="C1506" s="0" t="n">
        <f aca="false">IF(
ISNUMBER(INDEX(SOURCE!B:B,MATCH(A1506,SOURCE!B:B,0)+1)),
  VALUE(INDEX(SOURCE!B:B,MATCH(A1506,SOURCE!B:B,0)+1)),
  "")</f>
        <v>1469</v>
      </c>
      <c r="D1506" s="265" t="str">
        <f aca="false">IF(A1506&lt;&gt;INT(A1506),B1506,
IF(A1506&lt;0,VLOOKUP(A1506,lookups!A$1:B$25,2,0),
IF(ISNA(B1506),"",
IF(OR(ISBLANK(A1506),ISNA(B1506),B1506=0),
"",
"#define "&amp;
VLOOKUP(A1506,SOURCE!B:S,15,0)&amp;IF(lookups!$N$2-LEN(VLOOKUP(A1506,SOURCE!B:S,15,0))&gt;=0,REPT(" ",lookups!$N$2-LEN(VLOOKUP(A1506,SOURCE!B:S,15,0))),"")&amp;
TEXT(A1506,"???0")&amp;IF(VLOOKUP(A1506,SOURCE!B:S,16,0)="","","   "&amp;VLOOKUP(A1506,SOURCE!B:S,16,0)
))))
)</f>
        <v>#define ITM_ERFC                    1468</v>
      </c>
    </row>
    <row r="1507" customFormat="false" ht="15.75" hidden="false" customHeight="false" outlineLevel="0" collapsed="false">
      <c r="A1507" s="0" t="n">
        <f aca="false">C1506</f>
        <v>1469</v>
      </c>
      <c r="B1507" s="0" t="str">
        <f aca="false">VLOOKUP(A1507,SOURCE!B:S,15,0)</f>
        <v>ITM_ERR</v>
      </c>
      <c r="C1507" s="0" t="n">
        <f aca="false">IF(
ISNUMBER(INDEX(SOURCE!B:B,MATCH(A1507,SOURCE!B:B,0)+1)),
  VALUE(INDEX(SOURCE!B:B,MATCH(A1507,SOURCE!B:B,0)+1)),
  "")</f>
        <v>1470</v>
      </c>
      <c r="D1507" s="265" t="str">
        <f aca="false">IF(A1507&lt;&gt;INT(A1507),B1507,
IF(A1507&lt;0,VLOOKUP(A1507,lookups!A$1:B$25,2,0),
IF(ISNA(B1507),"",
IF(OR(ISBLANK(A1507),ISNA(B1507),B1507=0),
"",
"#define "&amp;
VLOOKUP(A1507,SOURCE!B:S,15,0)&amp;IF(lookups!$N$2-LEN(VLOOKUP(A1507,SOURCE!B:S,15,0))&gt;=0,REPT(" ",lookups!$N$2-LEN(VLOOKUP(A1507,SOURCE!B:S,15,0))),"")&amp;
TEXT(A1507,"???0")&amp;IF(VLOOKUP(A1507,SOURCE!B:S,16,0)="","","   "&amp;VLOOKUP(A1507,SOURCE!B:S,16,0)
))))
)</f>
        <v>#define ITM_ERR                     1469</v>
      </c>
    </row>
    <row r="1508" customFormat="false" ht="15.75" hidden="false" customHeight="false" outlineLevel="0" collapsed="false">
      <c r="A1508" s="0" t="n">
        <f aca="false">C1507</f>
        <v>1470</v>
      </c>
      <c r="B1508" s="0" t="str">
        <f aca="false">VLOOKUP(A1508,SOURCE!B:S,15,0)</f>
        <v>ITM_EXITALL</v>
      </c>
      <c r="C1508" s="0" t="n">
        <f aca="false">IF(
ISNUMBER(INDEX(SOURCE!B:B,MATCH(A1508,SOURCE!B:B,0)+1)),
  VALUE(INDEX(SOURCE!B:B,MATCH(A1508,SOURCE!B:B,0)+1)),
  "")</f>
        <v>1471</v>
      </c>
      <c r="D1508" s="265" t="str">
        <f aca="false">IF(A1508&lt;&gt;INT(A1508),B1508,
IF(A1508&lt;0,VLOOKUP(A1508,lookups!A$1:B$25,2,0),
IF(ISNA(B1508),"",
IF(OR(ISBLANK(A1508),ISNA(B1508),B1508=0),
"",
"#define "&amp;
VLOOKUP(A1508,SOURCE!B:S,15,0)&amp;IF(lookups!$N$2-LEN(VLOOKUP(A1508,SOURCE!B:S,15,0))&gt;=0,REPT(" ",lookups!$N$2-LEN(VLOOKUP(A1508,SOURCE!B:S,15,0))),"")&amp;
TEXT(A1508,"???0")&amp;IF(VLOOKUP(A1508,SOURCE!B:S,16,0)="","","   "&amp;VLOOKUP(A1508,SOURCE!B:S,16,0)
))))
)</f>
        <v>#define ITM_EXITALL                 1470</v>
      </c>
    </row>
    <row r="1509" customFormat="false" ht="15.75" hidden="false" customHeight="false" outlineLevel="0" collapsed="false">
      <c r="A1509" s="0" t="n">
        <f aca="false">C1508</f>
        <v>1471</v>
      </c>
      <c r="B1509" s="0" t="str">
        <f aca="false">VLOOKUP(A1509,SOURCE!B:S,15,0)</f>
        <v>ITM_EXPT</v>
      </c>
      <c r="C1509" s="0" t="n">
        <f aca="false">IF(
ISNUMBER(INDEX(SOURCE!B:B,MATCH(A1509,SOURCE!B:B,0)+1)),
  VALUE(INDEX(SOURCE!B:B,MATCH(A1509,SOURCE!B:B,0)+1)),
  "")</f>
        <v>1472</v>
      </c>
      <c r="D1509" s="265" t="str">
        <f aca="false">IF(A1509&lt;&gt;INT(A1509),B1509,
IF(A1509&lt;0,VLOOKUP(A1509,lookups!A$1:B$25,2,0),
IF(ISNA(B1509),"",
IF(OR(ISBLANK(A1509),ISNA(B1509),B1509=0),
"",
"#define "&amp;
VLOOKUP(A1509,SOURCE!B:S,15,0)&amp;IF(lookups!$N$2-LEN(VLOOKUP(A1509,SOURCE!B:S,15,0))&gt;=0,REPT(" ",lookups!$N$2-LEN(VLOOKUP(A1509,SOURCE!B:S,15,0))),"")&amp;
TEXT(A1509,"???0")&amp;IF(VLOOKUP(A1509,SOURCE!B:S,16,0)="","","   "&amp;VLOOKUP(A1509,SOURCE!B:S,16,0)
))))
)</f>
        <v>#define ITM_EXPT                    1471</v>
      </c>
    </row>
    <row r="1510" customFormat="false" ht="15.75" hidden="false" customHeight="false" outlineLevel="0" collapsed="false">
      <c r="A1510" s="0" t="n">
        <f aca="false">C1509</f>
        <v>1472</v>
      </c>
      <c r="B1510" s="0" t="str">
        <f aca="false">VLOOKUP(A1510,SOURCE!B:S,15,0)</f>
        <v>ITM_GET_JUL_GREG</v>
      </c>
      <c r="C1510" s="0" t="n">
        <f aca="false">IF(
ISNUMBER(INDEX(SOURCE!B:B,MATCH(A1510,SOURCE!B:B,0)+1)),
  VALUE(INDEX(SOURCE!B:B,MATCH(A1510,SOURCE!B:B,0)+1)),
  "")</f>
        <v>1473</v>
      </c>
      <c r="D1510" s="265" t="str">
        <f aca="false">IF(A1510&lt;&gt;INT(A1510),B1510,
IF(A1510&lt;0,VLOOKUP(A1510,lookups!A$1:B$25,2,0),
IF(ISNA(B1510),"",
IF(OR(ISBLANK(A1510),ISNA(B1510),B1510=0),
"",
"#define "&amp;
VLOOKUP(A1510,SOURCE!B:S,15,0)&amp;IF(lookups!$N$2-LEN(VLOOKUP(A1510,SOURCE!B:S,15,0))&gt;=0,REPT(" ",lookups!$N$2-LEN(VLOOKUP(A1510,SOURCE!B:S,15,0))),"")&amp;
TEXT(A1510,"???0")&amp;IF(VLOOKUP(A1510,SOURCE!B:S,16,0)="","","   "&amp;VLOOKUP(A1510,SOURCE!B:S,16,0)
))))
)</f>
        <v>#define ITM_GET_JUL_GREG            1472</v>
      </c>
    </row>
    <row r="1511" customFormat="false" ht="15.75" hidden="false" customHeight="false" outlineLevel="0" collapsed="false">
      <c r="A1511" s="0" t="n">
        <f aca="false">C1510</f>
        <v>1473</v>
      </c>
      <c r="B1511" s="0" t="str">
        <f aca="false">VLOOKUP(A1511,SOURCE!B:S,15,0)</f>
        <v>ITM_FIB</v>
      </c>
      <c r="C1511" s="0" t="n">
        <f aca="false">IF(
ISNUMBER(INDEX(SOURCE!B:B,MATCH(A1511,SOURCE!B:B,0)+1)),
  VALUE(INDEX(SOURCE!B:B,MATCH(A1511,SOURCE!B:B,0)+1)),
  "")</f>
        <v>1474</v>
      </c>
      <c r="D1511" s="265" t="str">
        <f aca="false">IF(A1511&lt;&gt;INT(A1511),B1511,
IF(A1511&lt;0,VLOOKUP(A1511,lookups!A$1:B$25,2,0),
IF(ISNA(B1511),"",
IF(OR(ISBLANK(A1511),ISNA(B1511),B1511=0),
"",
"#define "&amp;
VLOOKUP(A1511,SOURCE!B:S,15,0)&amp;IF(lookups!$N$2-LEN(VLOOKUP(A1511,SOURCE!B:S,15,0))&gt;=0,REPT(" ",lookups!$N$2-LEN(VLOOKUP(A1511,SOURCE!B:S,15,0))),"")&amp;
TEXT(A1511,"???0")&amp;IF(VLOOKUP(A1511,SOURCE!B:S,16,0)="","","   "&amp;VLOOKUP(A1511,SOURCE!B:S,16,0)
))))
)</f>
        <v>#define ITM_FIB                     1473</v>
      </c>
    </row>
    <row r="1512" customFormat="false" ht="15.75" hidden="false" customHeight="false" outlineLevel="0" collapsed="false">
      <c r="A1512" s="0" t="n">
        <f aca="false">C1511</f>
        <v>1474</v>
      </c>
      <c r="B1512" s="0" t="str">
        <f aca="false">VLOOKUP(A1512,SOURCE!B:S,15,0)</f>
        <v>ITM_FIX</v>
      </c>
      <c r="C1512" s="0" t="n">
        <f aca="false">IF(
ISNUMBER(INDEX(SOURCE!B:B,MATCH(A1512,SOURCE!B:B,0)+1)),
  VALUE(INDEX(SOURCE!B:B,MATCH(A1512,SOURCE!B:B,0)+1)),
  "")</f>
        <v>1475</v>
      </c>
      <c r="D1512" s="265" t="str">
        <f aca="false">IF(A1512&lt;&gt;INT(A1512),B1512,
IF(A1512&lt;0,VLOOKUP(A1512,lookups!A$1:B$25,2,0),
IF(ISNA(B1512),"",
IF(OR(ISBLANK(A1512),ISNA(B1512),B1512=0),
"",
"#define "&amp;
VLOOKUP(A1512,SOURCE!B:S,15,0)&amp;IF(lookups!$N$2-LEN(VLOOKUP(A1512,SOURCE!B:S,15,0))&gt;=0,REPT(" ",lookups!$N$2-LEN(VLOOKUP(A1512,SOURCE!B:S,15,0))),"")&amp;
TEXT(A1512,"???0")&amp;IF(VLOOKUP(A1512,SOURCE!B:S,16,0)="","","   "&amp;VLOOKUP(A1512,SOURCE!B:S,16,0)
))))
)</f>
        <v>#define ITM_FIX                     1474</v>
      </c>
    </row>
    <row r="1513" customFormat="false" ht="15.75" hidden="false" customHeight="false" outlineLevel="0" collapsed="false">
      <c r="A1513" s="0" t="n">
        <f aca="false">C1512</f>
        <v>1475</v>
      </c>
      <c r="B1513" s="0" t="str">
        <f aca="false">VLOOKUP(A1513,SOURCE!B:S,15,0)</f>
        <v>ITM_DISK</v>
      </c>
      <c r="C1513" s="0" t="n">
        <f aca="false">IF(
ISNUMBER(INDEX(SOURCE!B:B,MATCH(A1513,SOURCE!B:B,0)+1)),
  VALUE(INDEX(SOURCE!B:B,MATCH(A1513,SOURCE!B:B,0)+1)),
  "")</f>
        <v>1476</v>
      </c>
      <c r="D1513" s="265" t="str">
        <f aca="false">IF(A1513&lt;&gt;INT(A1513),B1513,
IF(A1513&lt;0,VLOOKUP(A1513,lookups!A$1:B$25,2,0),
IF(ISNA(B1513),"",
IF(OR(ISBLANK(A1513),ISNA(B1513),B1513=0),
"",
"#define "&amp;
VLOOKUP(A1513,SOURCE!B:S,15,0)&amp;IF(lookups!$N$2-LEN(VLOOKUP(A1513,SOURCE!B:S,15,0))&gt;=0,REPT(" ",lookups!$N$2-LEN(VLOOKUP(A1513,SOURCE!B:S,15,0))),"")&amp;
TEXT(A1513,"???0")&amp;IF(VLOOKUP(A1513,SOURCE!B:S,16,0)="","","   "&amp;VLOOKUP(A1513,SOURCE!B:S,16,0)
))))
)</f>
        <v>#define ITM_DISK                    1475</v>
      </c>
    </row>
    <row r="1514" customFormat="false" ht="15.75" hidden="false" customHeight="false" outlineLevel="0" collapsed="false">
      <c r="A1514" s="0" t="n">
        <f aca="false">C1513</f>
        <v>1476</v>
      </c>
      <c r="B1514" s="0" t="str">
        <f aca="false">VLOOKUP(A1514,SOURCE!B:S,15,0)</f>
        <v>ITM_FQX</v>
      </c>
      <c r="C1514" s="0" t="n">
        <f aca="false">IF(
ISNUMBER(INDEX(SOURCE!B:B,MATCH(A1514,SOURCE!B:B,0)+1)),
  VALUE(INDEX(SOURCE!B:B,MATCH(A1514,SOURCE!B:B,0)+1)),
  "")</f>
        <v>1477</v>
      </c>
      <c r="D1514" s="265" t="str">
        <f aca="false">IF(A1514&lt;&gt;INT(A1514),B1514,
IF(A1514&lt;0,VLOOKUP(A1514,lookups!A$1:B$25,2,0),
IF(ISNA(B1514),"",
IF(OR(ISBLANK(A1514),ISNA(B1514),B1514=0),
"",
"#define "&amp;
VLOOKUP(A1514,SOURCE!B:S,15,0)&amp;IF(lookups!$N$2-LEN(VLOOKUP(A1514,SOURCE!B:S,15,0))&gt;=0,REPT(" ",lookups!$N$2-LEN(VLOOKUP(A1514,SOURCE!B:S,15,0))),"")&amp;
TEXT(A1514,"???0")&amp;IF(VLOOKUP(A1514,SOURCE!B:S,16,0)="","","   "&amp;VLOOKUP(A1514,SOURCE!B:S,16,0)
))))
)</f>
        <v>#define ITM_FQX                     1476</v>
      </c>
    </row>
    <row r="1515" customFormat="false" ht="15.75" hidden="false" customHeight="false" outlineLevel="0" collapsed="false">
      <c r="A1515" s="0" t="n">
        <f aca="false">C1514</f>
        <v>1477</v>
      </c>
      <c r="B1515" s="0" t="str">
        <f aca="false">VLOOKUP(A1515,SOURCE!B:S,15,0)</f>
        <v>ITM_FDQX</v>
      </c>
      <c r="C1515" s="0" t="n">
        <f aca="false">IF(
ISNUMBER(INDEX(SOURCE!B:B,MATCH(A1515,SOURCE!B:B,0)+1)),
  VALUE(INDEX(SOURCE!B:B,MATCH(A1515,SOURCE!B:B,0)+1)),
  "")</f>
        <v>1478</v>
      </c>
      <c r="D1515" s="265" t="str">
        <f aca="false">IF(A1515&lt;&gt;INT(A1515),B1515,
IF(A1515&lt;0,VLOOKUP(A1515,lookups!A$1:B$25,2,0),
IF(ISNA(B1515),"",
IF(OR(ISBLANK(A1515),ISNA(B1515),B1515=0),
"",
"#define "&amp;
VLOOKUP(A1515,SOURCE!B:S,15,0)&amp;IF(lookups!$N$2-LEN(VLOOKUP(A1515,SOURCE!B:S,15,0))&gt;=0,REPT(" ",lookups!$N$2-LEN(VLOOKUP(A1515,SOURCE!B:S,15,0))),"")&amp;
TEXT(A1515,"???0")&amp;IF(VLOOKUP(A1515,SOURCE!B:S,16,0)="","","   "&amp;VLOOKUP(A1515,SOURCE!B:S,16,0)
))))
)</f>
        <v>#define ITM_FDQX                    1477</v>
      </c>
    </row>
    <row r="1516" customFormat="false" ht="15.75" hidden="false" customHeight="false" outlineLevel="0" collapsed="false">
      <c r="A1516" s="0" t="n">
        <f aca="false">C1515</f>
        <v>1478</v>
      </c>
      <c r="B1516" s="0" t="str">
        <f aca="false">VLOOKUP(A1516,SOURCE!B:S,15,0)</f>
        <v>ITM_1477</v>
      </c>
      <c r="C1516" s="0" t="n">
        <f aca="false">IF(
ISNUMBER(INDEX(SOURCE!B:B,MATCH(A1516,SOURCE!B:B,0)+1)),
  VALUE(INDEX(SOURCE!B:B,MATCH(A1516,SOURCE!B:B,0)+1)),
  "")</f>
        <v>1479</v>
      </c>
      <c r="D1516" s="265" t="str">
        <f aca="false">IF(A1516&lt;&gt;INT(A1516),B1516,
IF(A1516&lt;0,VLOOKUP(A1516,lookups!A$1:B$25,2,0),
IF(ISNA(B1516),"",
IF(OR(ISBLANK(A1516),ISNA(B1516),B1516=0),
"",
"#define "&amp;
VLOOKUP(A1516,SOURCE!B:S,15,0)&amp;IF(lookups!$N$2-LEN(VLOOKUP(A1516,SOURCE!B:S,15,0))&gt;=0,REPT(" ",lookups!$N$2-LEN(VLOOKUP(A1516,SOURCE!B:S,15,0))),"")&amp;
TEXT(A1516,"???0")&amp;IF(VLOOKUP(A1516,SOURCE!B:S,16,0)="","","   "&amp;VLOOKUP(A1516,SOURCE!B:S,16,0)
))))
)</f>
        <v>#define ITM_1477                    1478</v>
      </c>
    </row>
    <row r="1517" customFormat="false" ht="15.75" hidden="false" customHeight="false" outlineLevel="0" collapsed="false">
      <c r="A1517" s="0" t="n">
        <f aca="false">C1516</f>
        <v>1479</v>
      </c>
      <c r="B1517" s="0" t="str">
        <f aca="false">VLOOKUP(A1517,SOURCE!B:S,15,0)</f>
        <v>ITM_GD</v>
      </c>
      <c r="C1517" s="0" t="n">
        <f aca="false">IF(
ISNUMBER(INDEX(SOURCE!B:B,MATCH(A1517,SOURCE!B:B,0)+1)),
  VALUE(INDEX(SOURCE!B:B,MATCH(A1517,SOURCE!B:B,0)+1)),
  "")</f>
        <v>1480</v>
      </c>
      <c r="D1517" s="265" t="str">
        <f aca="false">IF(A1517&lt;&gt;INT(A1517),B1517,
IF(A1517&lt;0,VLOOKUP(A1517,lookups!A$1:B$25,2,0),
IF(ISNA(B1517),"",
IF(OR(ISBLANK(A1517),ISNA(B1517),B1517=0),
"",
"#define "&amp;
VLOOKUP(A1517,SOURCE!B:S,15,0)&amp;IF(lookups!$N$2-LEN(VLOOKUP(A1517,SOURCE!B:S,15,0))&gt;=0,REPT(" ",lookups!$N$2-LEN(VLOOKUP(A1517,SOURCE!B:S,15,0))),"")&amp;
TEXT(A1517,"???0")&amp;IF(VLOOKUP(A1517,SOURCE!B:S,16,0)="","","   "&amp;VLOOKUP(A1517,SOURCE!B:S,16,0)
))))
)</f>
        <v>#define ITM_GD                      1479</v>
      </c>
    </row>
    <row r="1518" customFormat="false" ht="15.75" hidden="false" customHeight="false" outlineLevel="0" collapsed="false">
      <c r="A1518" s="0" t="n">
        <f aca="false">C1517</f>
        <v>1480</v>
      </c>
      <c r="B1518" s="0" t="str">
        <f aca="false">VLOOKUP(A1518,SOURCE!B:S,15,0)</f>
        <v>ITM_GDM1</v>
      </c>
      <c r="C1518" s="0" t="n">
        <f aca="false">IF(
ISNUMBER(INDEX(SOURCE!B:B,MATCH(A1518,SOURCE!B:B,0)+1)),
  VALUE(INDEX(SOURCE!B:B,MATCH(A1518,SOURCE!B:B,0)+1)),
  "")</f>
        <v>1481</v>
      </c>
      <c r="D1518" s="265" t="str">
        <f aca="false">IF(A1518&lt;&gt;INT(A1518),B1518,
IF(A1518&lt;0,VLOOKUP(A1518,lookups!A$1:B$25,2,0),
IF(ISNA(B1518),"",
IF(OR(ISBLANK(A1518),ISNA(B1518),B1518=0),
"",
"#define "&amp;
VLOOKUP(A1518,SOURCE!B:S,15,0)&amp;IF(lookups!$N$2-LEN(VLOOKUP(A1518,SOURCE!B:S,15,0))&gt;=0,REPT(" ",lookups!$N$2-LEN(VLOOKUP(A1518,SOURCE!B:S,15,0))),"")&amp;
TEXT(A1518,"???0")&amp;IF(VLOOKUP(A1518,SOURCE!B:S,16,0)="","","   "&amp;VLOOKUP(A1518,SOURCE!B:S,16,0)
))))
)</f>
        <v>#define ITM_GDM1                    1480</v>
      </c>
    </row>
    <row r="1519" customFormat="false" ht="15.75" hidden="false" customHeight="false" outlineLevel="0" collapsed="false">
      <c r="A1519" s="0" t="n">
        <f aca="false">C1518</f>
        <v>1481</v>
      </c>
      <c r="B1519" s="0" t="str">
        <f aca="false">VLOOKUP(A1519,SOURCE!B:S,15,0)</f>
        <v>ITM_GRAD</v>
      </c>
      <c r="C1519" s="0" t="n">
        <f aca="false">IF(
ISNUMBER(INDEX(SOURCE!B:B,MATCH(A1519,SOURCE!B:B,0)+1)),
  VALUE(INDEX(SOURCE!B:B,MATCH(A1519,SOURCE!B:B,0)+1)),
  "")</f>
        <v>1482</v>
      </c>
      <c r="D1519" s="265" t="str">
        <f aca="false">IF(A1519&lt;&gt;INT(A1519),B1519,
IF(A1519&lt;0,VLOOKUP(A1519,lookups!A$1:B$25,2,0),
IF(ISNA(B1519),"",
IF(OR(ISBLANK(A1519),ISNA(B1519),B1519=0),
"",
"#define "&amp;
VLOOKUP(A1519,SOURCE!B:S,15,0)&amp;IF(lookups!$N$2-LEN(VLOOKUP(A1519,SOURCE!B:S,15,0))&gt;=0,REPT(" ",lookups!$N$2-LEN(VLOOKUP(A1519,SOURCE!B:S,15,0))),"")&amp;
TEXT(A1519,"???0")&amp;IF(VLOOKUP(A1519,SOURCE!B:S,16,0)="","","   "&amp;VLOOKUP(A1519,SOURCE!B:S,16,0)
))))
)</f>
        <v>#define ITM_GRAD                    1481</v>
      </c>
    </row>
    <row r="1520" customFormat="false" ht="15.75" hidden="false" customHeight="false" outlineLevel="0" collapsed="false">
      <c r="A1520" s="0" t="n">
        <f aca="false">C1519</f>
        <v>1482</v>
      </c>
      <c r="B1520" s="0" t="str">
        <f aca="false">VLOOKUP(A1520,SOURCE!B:S,15,0)</f>
        <v>ITM_1482</v>
      </c>
      <c r="C1520" s="0" t="n">
        <f aca="false">IF(
ISNUMBER(INDEX(SOURCE!B:B,MATCH(A1520,SOURCE!B:B,0)+1)),
  VALUE(INDEX(SOURCE!B:B,MATCH(A1520,SOURCE!B:B,0)+1)),
  "")</f>
        <v>1483</v>
      </c>
      <c r="D1520" s="265" t="str">
        <f aca="false">IF(A1520&lt;&gt;INT(A1520),B1520,
IF(A1520&lt;0,VLOOKUP(A1520,lookups!A$1:B$25,2,0),
IF(ISNA(B1520),"",
IF(OR(ISBLANK(A1520),ISNA(B1520),B1520=0),
"",
"#define "&amp;
VLOOKUP(A1520,SOURCE!B:S,15,0)&amp;IF(lookups!$N$2-LEN(VLOOKUP(A1520,SOURCE!B:S,15,0))&gt;=0,REPT(" ",lookups!$N$2-LEN(VLOOKUP(A1520,SOURCE!B:S,15,0))),"")&amp;
TEXT(A1520,"???0")&amp;IF(VLOOKUP(A1520,SOURCE!B:S,16,0)="","","   "&amp;VLOOKUP(A1520,SOURCE!B:S,16,0)
))))
)</f>
        <v>#define ITM_1482                    1482</v>
      </c>
    </row>
    <row r="1521" customFormat="false" ht="15.75" hidden="false" customHeight="false" outlineLevel="0" collapsed="false">
      <c r="A1521" s="0" t="n">
        <f aca="false">C1520</f>
        <v>1483</v>
      </c>
      <c r="B1521" s="0" t="str">
        <f aca="false">VLOOKUP(A1521,SOURCE!B:S,15,0)</f>
        <v>ITM_GTOP</v>
      </c>
      <c r="C1521" s="0" t="n">
        <f aca="false">IF(
ISNUMBER(INDEX(SOURCE!B:B,MATCH(A1521,SOURCE!B:B,0)+1)),
  VALUE(INDEX(SOURCE!B:B,MATCH(A1521,SOURCE!B:B,0)+1)),
  "")</f>
        <v>1484</v>
      </c>
      <c r="D1521" s="265" t="str">
        <f aca="false">IF(A1521&lt;&gt;INT(A1521),B1521,
IF(A1521&lt;0,VLOOKUP(A1521,lookups!A$1:B$25,2,0),
IF(ISNA(B1521),"",
IF(OR(ISBLANK(A1521),ISNA(B1521),B1521=0),
"",
"#define "&amp;
VLOOKUP(A1521,SOURCE!B:S,15,0)&amp;IF(lookups!$N$2-LEN(VLOOKUP(A1521,SOURCE!B:S,15,0))&gt;=0,REPT(" ",lookups!$N$2-LEN(VLOOKUP(A1521,SOURCE!B:S,15,0))),"")&amp;
TEXT(A1521,"???0")&amp;IF(VLOOKUP(A1521,SOURCE!B:S,16,0)="","","   "&amp;VLOOKUP(A1521,SOURCE!B:S,16,0)
))))
)</f>
        <v>#define ITM_GTOP                    1483</v>
      </c>
    </row>
    <row r="1522" customFormat="false" ht="15.75" hidden="false" customHeight="false" outlineLevel="0" collapsed="false">
      <c r="A1522" s="0" t="n">
        <f aca="false">C1521</f>
        <v>1484</v>
      </c>
      <c r="B1522" s="0" t="str">
        <f aca="false">VLOOKUP(A1522,SOURCE!B:S,15,0)</f>
        <v>ITM_HN</v>
      </c>
      <c r="C1522" s="0" t="n">
        <f aca="false">IF(
ISNUMBER(INDEX(SOURCE!B:B,MATCH(A1522,SOURCE!B:B,0)+1)),
  VALUE(INDEX(SOURCE!B:B,MATCH(A1522,SOURCE!B:B,0)+1)),
  "")</f>
        <v>1485</v>
      </c>
      <c r="D1522" s="265" t="str">
        <f aca="false">IF(A1522&lt;&gt;INT(A1522),B1522,
IF(A1522&lt;0,VLOOKUP(A1522,lookups!A$1:B$25,2,0),
IF(ISNA(B1522),"",
IF(OR(ISBLANK(A1522),ISNA(B1522),B1522=0),
"",
"#define "&amp;
VLOOKUP(A1522,SOURCE!B:S,15,0)&amp;IF(lookups!$N$2-LEN(VLOOKUP(A1522,SOURCE!B:S,15,0))&gt;=0,REPT(" ",lookups!$N$2-LEN(VLOOKUP(A1522,SOURCE!B:S,15,0))),"")&amp;
TEXT(A1522,"???0")&amp;IF(VLOOKUP(A1522,SOURCE!B:S,16,0)="","","   "&amp;VLOOKUP(A1522,SOURCE!B:S,16,0)
))))
)</f>
        <v>#define ITM_HN                      1484</v>
      </c>
    </row>
    <row r="1523" customFormat="false" ht="15.75" hidden="false" customHeight="false" outlineLevel="0" collapsed="false">
      <c r="A1523" s="0" t="n">
        <f aca="false">C1522</f>
        <v>1485</v>
      </c>
      <c r="B1523" s="0" t="str">
        <f aca="false">VLOOKUP(A1523,SOURCE!B:S,15,0)</f>
        <v>ITM_HNP</v>
      </c>
      <c r="C1523" s="0" t="n">
        <f aca="false">IF(
ISNUMBER(INDEX(SOURCE!B:B,MATCH(A1523,SOURCE!B:B,0)+1)),
  VALUE(INDEX(SOURCE!B:B,MATCH(A1523,SOURCE!B:B,0)+1)),
  "")</f>
        <v>1486</v>
      </c>
      <c r="D1523" s="265" t="str">
        <f aca="false">IF(A1523&lt;&gt;INT(A1523),B1523,
IF(A1523&lt;0,VLOOKUP(A1523,lookups!A$1:B$25,2,0),
IF(ISNA(B1523),"",
IF(OR(ISBLANK(A1523),ISNA(B1523),B1523=0),
"",
"#define "&amp;
VLOOKUP(A1523,SOURCE!B:S,15,0)&amp;IF(lookups!$N$2-LEN(VLOOKUP(A1523,SOURCE!B:S,15,0))&gt;=0,REPT(" ",lookups!$N$2-LEN(VLOOKUP(A1523,SOURCE!B:S,15,0))),"")&amp;
TEXT(A1523,"???0")&amp;IF(VLOOKUP(A1523,SOURCE!B:S,16,0)="","","   "&amp;VLOOKUP(A1523,SOURCE!B:S,16,0)
))))
)</f>
        <v>#define ITM_HNP                     1485</v>
      </c>
    </row>
    <row r="1524" customFormat="false" ht="15.75" hidden="false" customHeight="false" outlineLevel="0" collapsed="false">
      <c r="A1524" s="0" t="n">
        <f aca="false">C1523</f>
        <v>1486</v>
      </c>
      <c r="B1524" s="0" t="str">
        <f aca="false">VLOOKUP(A1524,SOURCE!B:S,15,0)</f>
        <v>ITM_IM</v>
      </c>
      <c r="C1524" s="0" t="n">
        <f aca="false">IF(
ISNUMBER(INDEX(SOURCE!B:B,MATCH(A1524,SOURCE!B:B,0)+1)),
  VALUE(INDEX(SOURCE!B:B,MATCH(A1524,SOURCE!B:B,0)+1)),
  "")</f>
        <v>1487</v>
      </c>
      <c r="D1524" s="265" t="str">
        <f aca="false">IF(A1524&lt;&gt;INT(A1524),B1524,
IF(A1524&lt;0,VLOOKUP(A1524,lookups!A$1:B$25,2,0),
IF(ISNA(B1524),"",
IF(OR(ISBLANK(A1524),ISNA(B1524),B1524=0),
"",
"#define "&amp;
VLOOKUP(A1524,SOURCE!B:S,15,0)&amp;IF(lookups!$N$2-LEN(VLOOKUP(A1524,SOURCE!B:S,15,0))&gt;=0,REPT(" ",lookups!$N$2-LEN(VLOOKUP(A1524,SOURCE!B:S,15,0))),"")&amp;
TEXT(A1524,"???0")&amp;IF(VLOOKUP(A1524,SOURCE!B:S,16,0)="","","   "&amp;VLOOKUP(A1524,SOURCE!B:S,16,0)
))))
)</f>
        <v>#define ITM_IM                      1486</v>
      </c>
    </row>
    <row r="1525" customFormat="false" ht="15.75" hidden="false" customHeight="false" outlineLevel="0" collapsed="false">
      <c r="A1525" s="0" t="n">
        <f aca="false">C1524</f>
        <v>1487</v>
      </c>
      <c r="B1525" s="0" t="str">
        <f aca="false">VLOOKUP(A1525,SOURCE!B:S,15,0)</f>
        <v>ITM_INDEX</v>
      </c>
      <c r="C1525" s="0" t="n">
        <f aca="false">IF(
ISNUMBER(INDEX(SOURCE!B:B,MATCH(A1525,SOURCE!B:B,0)+1)),
  VALUE(INDEX(SOURCE!B:B,MATCH(A1525,SOURCE!B:B,0)+1)),
  "")</f>
        <v>1488</v>
      </c>
      <c r="D1525" s="265" t="str">
        <f aca="false">IF(A1525&lt;&gt;INT(A1525),B1525,
IF(A1525&lt;0,VLOOKUP(A1525,lookups!A$1:B$25,2,0),
IF(ISNA(B1525),"",
IF(OR(ISBLANK(A1525),ISNA(B1525),B1525=0),
"",
"#define "&amp;
VLOOKUP(A1525,SOURCE!B:S,15,0)&amp;IF(lookups!$N$2-LEN(VLOOKUP(A1525,SOURCE!B:S,15,0))&gt;=0,REPT(" ",lookups!$N$2-LEN(VLOOKUP(A1525,SOURCE!B:S,15,0))),"")&amp;
TEXT(A1525,"???0")&amp;IF(VLOOKUP(A1525,SOURCE!B:S,16,0)="","","   "&amp;VLOOKUP(A1525,SOURCE!B:S,16,0)
))))
)</f>
        <v>#define ITM_INDEX                   1487</v>
      </c>
    </row>
    <row r="1526" customFormat="false" ht="15.75" hidden="false" customHeight="false" outlineLevel="0" collapsed="false">
      <c r="A1526" s="0" t="n">
        <f aca="false">C1525</f>
        <v>1488</v>
      </c>
      <c r="B1526" s="0" t="str">
        <f aca="false">VLOOKUP(A1526,SOURCE!B:S,15,0)</f>
        <v>ITM_IXYZ</v>
      </c>
      <c r="C1526" s="0" t="n">
        <f aca="false">IF(
ISNUMBER(INDEX(SOURCE!B:B,MATCH(A1526,SOURCE!B:B,0)+1)),
  VALUE(INDEX(SOURCE!B:B,MATCH(A1526,SOURCE!B:B,0)+1)),
  "")</f>
        <v>1489</v>
      </c>
      <c r="D1526" s="265" t="str">
        <f aca="false">IF(A1526&lt;&gt;INT(A1526),B1526,
IF(A1526&lt;0,VLOOKUP(A1526,lookups!A$1:B$25,2,0),
IF(ISNA(B1526),"",
IF(OR(ISBLANK(A1526),ISNA(B1526),B1526=0),
"",
"#define "&amp;
VLOOKUP(A1526,SOURCE!B:S,15,0)&amp;IF(lookups!$N$2-LEN(VLOOKUP(A1526,SOURCE!B:S,15,0))&gt;=0,REPT(" ",lookups!$N$2-LEN(VLOOKUP(A1526,SOURCE!B:S,15,0))),"")&amp;
TEXT(A1526,"???0")&amp;IF(VLOOKUP(A1526,SOURCE!B:S,16,0)="","","   "&amp;VLOOKUP(A1526,SOURCE!B:S,16,0)
))))
)</f>
        <v>#define ITM_IXYZ                    1488</v>
      </c>
    </row>
    <row r="1527" customFormat="false" ht="15.75" hidden="false" customHeight="false" outlineLevel="0" collapsed="false">
      <c r="A1527" s="0" t="n">
        <f aca="false">C1526</f>
        <v>1489</v>
      </c>
      <c r="B1527" s="0" t="str">
        <f aca="false">VLOOKUP(A1527,SOURCE!B:S,15,0)</f>
        <v>ITM_IGAMMAP</v>
      </c>
      <c r="C1527" s="0" t="n">
        <f aca="false">IF(
ISNUMBER(INDEX(SOURCE!B:B,MATCH(A1527,SOURCE!B:B,0)+1)),
  VALUE(INDEX(SOURCE!B:B,MATCH(A1527,SOURCE!B:B,0)+1)),
  "")</f>
        <v>1490</v>
      </c>
      <c r="D1527" s="265" t="str">
        <f aca="false">IF(A1527&lt;&gt;INT(A1527),B1527,
IF(A1527&lt;0,VLOOKUP(A1527,lookups!A$1:B$25,2,0),
IF(ISNA(B1527),"",
IF(OR(ISBLANK(A1527),ISNA(B1527),B1527=0),
"",
"#define "&amp;
VLOOKUP(A1527,SOURCE!B:S,15,0)&amp;IF(lookups!$N$2-LEN(VLOOKUP(A1527,SOURCE!B:S,15,0))&gt;=0,REPT(" ",lookups!$N$2-LEN(VLOOKUP(A1527,SOURCE!B:S,15,0))),"")&amp;
TEXT(A1527,"???0")&amp;IF(VLOOKUP(A1527,SOURCE!B:S,16,0)="","","   "&amp;VLOOKUP(A1527,SOURCE!B:S,16,0)
))))
)</f>
        <v>#define ITM_IGAMMAP                 1489</v>
      </c>
    </row>
    <row r="1528" customFormat="false" ht="15.75" hidden="false" customHeight="false" outlineLevel="0" collapsed="false">
      <c r="A1528" s="0" t="n">
        <f aca="false">C1527</f>
        <v>1490</v>
      </c>
      <c r="B1528" s="0" t="str">
        <f aca="false">VLOOKUP(A1528,SOURCE!B:S,15,0)</f>
        <v>ITM_IGAMMAQ</v>
      </c>
      <c r="C1528" s="0" t="n">
        <f aca="false">IF(
ISNUMBER(INDEX(SOURCE!B:B,MATCH(A1528,SOURCE!B:B,0)+1)),
  VALUE(INDEX(SOURCE!B:B,MATCH(A1528,SOURCE!B:B,0)+1)),
  "")</f>
        <v>1491</v>
      </c>
      <c r="D1528" s="265" t="str">
        <f aca="false">IF(A1528&lt;&gt;INT(A1528),B1528,
IF(A1528&lt;0,VLOOKUP(A1528,lookups!A$1:B$25,2,0),
IF(ISNA(B1528),"",
IF(OR(ISBLANK(A1528),ISNA(B1528),B1528=0),
"",
"#define "&amp;
VLOOKUP(A1528,SOURCE!B:S,15,0)&amp;IF(lookups!$N$2-LEN(VLOOKUP(A1528,SOURCE!B:S,15,0))&gt;=0,REPT(" ",lookups!$N$2-LEN(VLOOKUP(A1528,SOURCE!B:S,15,0))),"")&amp;
TEXT(A1528,"???0")&amp;IF(VLOOKUP(A1528,SOURCE!B:S,16,0)="","","   "&amp;VLOOKUP(A1528,SOURCE!B:S,16,0)
))))
)</f>
        <v>#define ITM_IGAMMAQ                 1490</v>
      </c>
    </row>
    <row r="1529" customFormat="false" ht="15.75" hidden="false" customHeight="false" outlineLevel="0" collapsed="false">
      <c r="A1529" s="0" t="n">
        <f aca="false">C1528</f>
        <v>1491</v>
      </c>
      <c r="B1529" s="0" t="str">
        <f aca="false">VLOOKUP(A1529,SOURCE!B:S,15,0)</f>
        <v>ITM_IPLUS</v>
      </c>
      <c r="C1529" s="0" t="n">
        <f aca="false">IF(
ISNUMBER(INDEX(SOURCE!B:B,MATCH(A1529,SOURCE!B:B,0)+1)),
  VALUE(INDEX(SOURCE!B:B,MATCH(A1529,SOURCE!B:B,0)+1)),
  "")</f>
        <v>1492</v>
      </c>
      <c r="D1529" s="265" t="str">
        <f aca="false">IF(A1529&lt;&gt;INT(A1529),B1529,
IF(A1529&lt;0,VLOOKUP(A1529,lookups!A$1:B$25,2,0),
IF(ISNA(B1529),"",
IF(OR(ISBLANK(A1529),ISNA(B1529),B1529=0),
"",
"#define "&amp;
VLOOKUP(A1529,SOURCE!B:S,15,0)&amp;IF(lookups!$N$2-LEN(VLOOKUP(A1529,SOURCE!B:S,15,0))&gt;=0,REPT(" ",lookups!$N$2-LEN(VLOOKUP(A1529,SOURCE!B:S,15,0))),"")&amp;
TEXT(A1529,"???0")&amp;IF(VLOOKUP(A1529,SOURCE!B:S,16,0)="","","   "&amp;VLOOKUP(A1529,SOURCE!B:S,16,0)
))))
)</f>
        <v>#define ITM_IPLUS                   1491</v>
      </c>
    </row>
    <row r="1530" customFormat="false" ht="15.75" hidden="false" customHeight="false" outlineLevel="0" collapsed="false">
      <c r="A1530" s="0" t="n">
        <f aca="false">C1529</f>
        <v>1492</v>
      </c>
      <c r="B1530" s="0" t="str">
        <f aca="false">VLOOKUP(A1530,SOURCE!B:S,15,0)</f>
        <v>ITM_IMINUS</v>
      </c>
      <c r="C1530" s="0" t="n">
        <f aca="false">IF(
ISNUMBER(INDEX(SOURCE!B:B,MATCH(A1530,SOURCE!B:B,0)+1)),
  VALUE(INDEX(SOURCE!B:B,MATCH(A1530,SOURCE!B:B,0)+1)),
  "")</f>
        <v>1493</v>
      </c>
      <c r="D1530" s="265" t="str">
        <f aca="false">IF(A1530&lt;&gt;INT(A1530),B1530,
IF(A1530&lt;0,VLOOKUP(A1530,lookups!A$1:B$25,2,0),
IF(ISNA(B1530),"",
IF(OR(ISBLANK(A1530),ISNA(B1530),B1530=0),
"",
"#define "&amp;
VLOOKUP(A1530,SOURCE!B:S,15,0)&amp;IF(lookups!$N$2-LEN(VLOOKUP(A1530,SOURCE!B:S,15,0))&gt;=0,REPT(" ",lookups!$N$2-LEN(VLOOKUP(A1530,SOURCE!B:S,15,0))),"")&amp;
TEXT(A1530,"???0")&amp;IF(VLOOKUP(A1530,SOURCE!B:S,16,0)="","","   "&amp;VLOOKUP(A1530,SOURCE!B:S,16,0)
))))
)</f>
        <v>#define ITM_IMINUS                  1492</v>
      </c>
    </row>
    <row r="1531" customFormat="false" ht="15.75" hidden="false" customHeight="false" outlineLevel="0" collapsed="false">
      <c r="A1531" s="0" t="n">
        <f aca="false">C1530</f>
        <v>1493</v>
      </c>
      <c r="B1531" s="0" t="str">
        <f aca="false">VLOOKUP(A1531,SOURCE!B:S,15,0)</f>
        <v>ITM_JYX</v>
      </c>
      <c r="C1531" s="0" t="n">
        <f aca="false">IF(
ISNUMBER(INDEX(SOURCE!B:B,MATCH(A1531,SOURCE!B:B,0)+1)),
  VALUE(INDEX(SOURCE!B:B,MATCH(A1531,SOURCE!B:B,0)+1)),
  "")</f>
        <v>1494</v>
      </c>
      <c r="D1531" s="265" t="str">
        <f aca="false">IF(A1531&lt;&gt;INT(A1531),B1531,
IF(A1531&lt;0,VLOOKUP(A1531,lookups!A$1:B$25,2,0),
IF(ISNA(B1531),"",
IF(OR(ISBLANK(A1531),ISNA(B1531),B1531=0),
"",
"#define "&amp;
VLOOKUP(A1531,SOURCE!B:S,15,0)&amp;IF(lookups!$N$2-LEN(VLOOKUP(A1531,SOURCE!B:S,15,0))&gt;=0,REPT(" ",lookups!$N$2-LEN(VLOOKUP(A1531,SOURCE!B:S,15,0))),"")&amp;
TEXT(A1531,"???0")&amp;IF(VLOOKUP(A1531,SOURCE!B:S,16,0)="","","   "&amp;VLOOKUP(A1531,SOURCE!B:S,16,0)
))))
)</f>
        <v>#define ITM_JYX                     1493</v>
      </c>
    </row>
    <row r="1532" customFormat="false" ht="15.75" hidden="false" customHeight="false" outlineLevel="0" collapsed="false">
      <c r="A1532" s="0" t="n">
        <f aca="false">C1531</f>
        <v>1494</v>
      </c>
      <c r="B1532" s="0" t="str">
        <f aca="false">VLOOKUP(A1532,SOURCE!B:S,15,0)</f>
        <v>ITM_JPLUS</v>
      </c>
      <c r="C1532" s="0" t="n">
        <f aca="false">IF(
ISNUMBER(INDEX(SOURCE!B:B,MATCH(A1532,SOURCE!B:B,0)+1)),
  VALUE(INDEX(SOURCE!B:B,MATCH(A1532,SOURCE!B:B,0)+1)),
  "")</f>
        <v>1495</v>
      </c>
      <c r="D1532" s="265" t="str">
        <f aca="false">IF(A1532&lt;&gt;INT(A1532),B1532,
IF(A1532&lt;0,VLOOKUP(A1532,lookups!A$1:B$25,2,0),
IF(ISNA(B1532),"",
IF(OR(ISBLANK(A1532),ISNA(B1532),B1532=0),
"",
"#define "&amp;
VLOOKUP(A1532,SOURCE!B:S,15,0)&amp;IF(lookups!$N$2-LEN(VLOOKUP(A1532,SOURCE!B:S,15,0))&gt;=0,REPT(" ",lookups!$N$2-LEN(VLOOKUP(A1532,SOURCE!B:S,15,0))),"")&amp;
TEXT(A1532,"???0")&amp;IF(VLOOKUP(A1532,SOURCE!B:S,16,0)="","","   "&amp;VLOOKUP(A1532,SOURCE!B:S,16,0)
))))
)</f>
        <v>#define ITM_JPLUS                   1494</v>
      </c>
    </row>
    <row r="1533" customFormat="false" ht="15.75" hidden="false" customHeight="false" outlineLevel="0" collapsed="false">
      <c r="A1533" s="0" t="n">
        <f aca="false">C1532</f>
        <v>1495</v>
      </c>
      <c r="B1533" s="0" t="str">
        <f aca="false">VLOOKUP(A1533,SOURCE!B:S,15,0)</f>
        <v>ITM_JMINUS</v>
      </c>
      <c r="C1533" s="0" t="n">
        <f aca="false">IF(
ISNUMBER(INDEX(SOURCE!B:B,MATCH(A1533,SOURCE!B:B,0)+1)),
  VALUE(INDEX(SOURCE!B:B,MATCH(A1533,SOURCE!B:B,0)+1)),
  "")</f>
        <v>1496</v>
      </c>
      <c r="D1533" s="265" t="str">
        <f aca="false">IF(A1533&lt;&gt;INT(A1533),B1533,
IF(A1533&lt;0,VLOOKUP(A1533,lookups!A$1:B$25,2,0),
IF(ISNA(B1533),"",
IF(OR(ISBLANK(A1533),ISNA(B1533),B1533=0),
"",
"#define "&amp;
VLOOKUP(A1533,SOURCE!B:S,15,0)&amp;IF(lookups!$N$2-LEN(VLOOKUP(A1533,SOURCE!B:S,15,0))&gt;=0,REPT(" ",lookups!$N$2-LEN(VLOOKUP(A1533,SOURCE!B:S,15,0))),"")&amp;
TEXT(A1533,"???0")&amp;IF(VLOOKUP(A1533,SOURCE!B:S,16,0)="","","   "&amp;VLOOKUP(A1533,SOURCE!B:S,16,0)
))))
)</f>
        <v>#define ITM_JMINUS                  1495</v>
      </c>
    </row>
    <row r="1534" customFormat="false" ht="15.75" hidden="false" customHeight="false" outlineLevel="0" collapsed="false">
      <c r="A1534" s="0" t="n">
        <f aca="false">C1533</f>
        <v>1496</v>
      </c>
      <c r="B1534" s="0" t="str">
        <f aca="false">VLOOKUP(A1534,SOURCE!B:S,15,0)</f>
        <v>ITM_JUL_GREG</v>
      </c>
      <c r="C1534" s="0" t="n">
        <f aca="false">IF(
ISNUMBER(INDEX(SOURCE!B:B,MATCH(A1534,SOURCE!B:B,0)+1)),
  VALUE(INDEX(SOURCE!B:B,MATCH(A1534,SOURCE!B:B,0)+1)),
  "")</f>
        <v>1497</v>
      </c>
      <c r="D1534" s="265" t="str">
        <f aca="false">IF(A1534&lt;&gt;INT(A1534),B1534,
IF(A1534&lt;0,VLOOKUP(A1534,lookups!A$1:B$25,2,0),
IF(ISNA(B1534),"",
IF(OR(ISBLANK(A1534),ISNA(B1534),B1534=0),
"",
"#define "&amp;
VLOOKUP(A1534,SOURCE!B:S,15,0)&amp;IF(lookups!$N$2-LEN(VLOOKUP(A1534,SOURCE!B:S,15,0))&gt;=0,REPT(" ",lookups!$N$2-LEN(VLOOKUP(A1534,SOURCE!B:S,15,0))),"")&amp;
TEXT(A1534,"???0")&amp;IF(VLOOKUP(A1534,SOURCE!B:S,16,0)="","","   "&amp;VLOOKUP(A1534,SOURCE!B:S,16,0)
))))
)</f>
        <v>#define ITM_JUL_GREG                1496</v>
      </c>
    </row>
    <row r="1535" customFormat="false" ht="15.75" hidden="false" customHeight="false" outlineLevel="0" collapsed="false">
      <c r="A1535" s="0" t="n">
        <f aca="false">C1534</f>
        <v>1497</v>
      </c>
      <c r="B1535" s="0" t="str">
        <f aca="false">VLOOKUP(A1535,SOURCE!B:S,15,0)</f>
        <v>ITM_1497</v>
      </c>
      <c r="C1535" s="0" t="n">
        <f aca="false">IF(
ISNUMBER(INDEX(SOURCE!B:B,MATCH(A1535,SOURCE!B:B,0)+1)),
  VALUE(INDEX(SOURCE!B:B,MATCH(A1535,SOURCE!B:B,0)+1)),
  "")</f>
        <v>1498</v>
      </c>
      <c r="D1535" s="265" t="str">
        <f aca="false">IF(A1535&lt;&gt;INT(A1535),B1535,
IF(A1535&lt;0,VLOOKUP(A1535,lookups!A$1:B$25,2,0),
IF(ISNA(B1535),"",
IF(OR(ISBLANK(A1535),ISNA(B1535),B1535=0),
"",
"#define "&amp;
VLOOKUP(A1535,SOURCE!B:S,15,0)&amp;IF(lookups!$N$2-LEN(VLOOKUP(A1535,SOURCE!B:S,15,0))&gt;=0,REPT(" ",lookups!$N$2-LEN(VLOOKUP(A1535,SOURCE!B:S,15,0))),"")&amp;
TEXT(A1535,"???0")&amp;IF(VLOOKUP(A1535,SOURCE!B:S,16,0)="","","   "&amp;VLOOKUP(A1535,SOURCE!B:S,16,0)
))))
)</f>
        <v>#define ITM_1497                    1497</v>
      </c>
    </row>
    <row r="1536" customFormat="false" ht="15.75" hidden="false" customHeight="false" outlineLevel="0" collapsed="false">
      <c r="A1536" s="0" t="n">
        <f aca="false">C1535</f>
        <v>1498</v>
      </c>
      <c r="B1536" s="0" t="str">
        <f aca="false">VLOOKUP(A1536,SOURCE!B:S,15,0)</f>
        <v>ITM_KEY</v>
      </c>
      <c r="C1536" s="0" t="n">
        <f aca="false">IF(
ISNUMBER(INDEX(SOURCE!B:B,MATCH(A1536,SOURCE!B:B,0)+1)),
  VALUE(INDEX(SOURCE!B:B,MATCH(A1536,SOURCE!B:B,0)+1)),
  "")</f>
        <v>1499</v>
      </c>
      <c r="D1536" s="265" t="str">
        <f aca="false">IF(A1536&lt;&gt;INT(A1536),B1536,
IF(A1536&lt;0,VLOOKUP(A1536,lookups!A$1:B$25,2,0),
IF(ISNA(B1536),"",
IF(OR(ISBLANK(A1536),ISNA(B1536),B1536=0),
"",
"#define "&amp;
VLOOKUP(A1536,SOURCE!B:S,15,0)&amp;IF(lookups!$N$2-LEN(VLOOKUP(A1536,SOURCE!B:S,15,0))&gt;=0,REPT(" ",lookups!$N$2-LEN(VLOOKUP(A1536,SOURCE!B:S,15,0))),"")&amp;
TEXT(A1536,"???0")&amp;IF(VLOOKUP(A1536,SOURCE!B:S,16,0)="","","   "&amp;VLOOKUP(A1536,SOURCE!B:S,16,0)
))))
)</f>
        <v>#define ITM_KEY                     1498</v>
      </c>
    </row>
    <row r="1537" customFormat="false" ht="15.75" hidden="false" customHeight="false" outlineLevel="0" collapsed="false">
      <c r="A1537" s="0" t="n">
        <f aca="false">C1536</f>
        <v>1499</v>
      </c>
      <c r="B1537" s="0" t="str">
        <f aca="false">VLOOKUP(A1537,SOURCE!B:S,15,0)</f>
        <v>ITM_KEYG</v>
      </c>
      <c r="C1537" s="0" t="n">
        <f aca="false">IF(
ISNUMBER(INDEX(SOURCE!B:B,MATCH(A1537,SOURCE!B:B,0)+1)),
  VALUE(INDEX(SOURCE!B:B,MATCH(A1537,SOURCE!B:B,0)+1)),
  "")</f>
        <v>1500</v>
      </c>
      <c r="D1537" s="265" t="str">
        <f aca="false">IF(A1537&lt;&gt;INT(A1537),B1537,
IF(A1537&lt;0,VLOOKUP(A1537,lookups!A$1:B$25,2,0),
IF(ISNA(B1537),"",
IF(OR(ISBLANK(A1537),ISNA(B1537),B1537=0),
"",
"#define "&amp;
VLOOKUP(A1537,SOURCE!B:S,15,0)&amp;IF(lookups!$N$2-LEN(VLOOKUP(A1537,SOURCE!B:S,15,0))&gt;=0,REPT(" ",lookups!$N$2-LEN(VLOOKUP(A1537,SOURCE!B:S,15,0))),"")&amp;
TEXT(A1537,"???0")&amp;IF(VLOOKUP(A1537,SOURCE!B:S,16,0)="","","   "&amp;VLOOKUP(A1537,SOURCE!B:S,16,0)
))))
)</f>
        <v>#define ITM_KEYG                    1499</v>
      </c>
    </row>
    <row r="1538" customFormat="false" ht="15.75" hidden="false" customHeight="false" outlineLevel="0" collapsed="false">
      <c r="A1538" s="0" t="n">
        <f aca="false">C1537</f>
        <v>1500</v>
      </c>
      <c r="B1538" s="0" t="str">
        <f aca="false">VLOOKUP(A1538,SOURCE!B:S,15,0)</f>
        <v>ITM_KEYX</v>
      </c>
      <c r="C1538" s="0" t="n">
        <f aca="false">IF(
ISNUMBER(INDEX(SOURCE!B:B,MATCH(A1538,SOURCE!B:B,0)+1)),
  VALUE(INDEX(SOURCE!B:B,MATCH(A1538,SOURCE!B:B,0)+1)),
  "")</f>
        <v>1501</v>
      </c>
      <c r="D1538" s="265" t="str">
        <f aca="false">IF(A1538&lt;&gt;INT(A1538),B1538,
IF(A1538&lt;0,VLOOKUP(A1538,lookups!A$1:B$25,2,0),
IF(ISNA(B1538),"",
IF(OR(ISBLANK(A1538),ISNA(B1538),B1538=0),
"",
"#define "&amp;
VLOOKUP(A1538,SOURCE!B:S,15,0)&amp;IF(lookups!$N$2-LEN(VLOOKUP(A1538,SOURCE!B:S,15,0))&gt;=0,REPT(" ",lookups!$N$2-LEN(VLOOKUP(A1538,SOURCE!B:S,15,0))),"")&amp;
TEXT(A1538,"???0")&amp;IF(VLOOKUP(A1538,SOURCE!B:S,16,0)="","","   "&amp;VLOOKUP(A1538,SOURCE!B:S,16,0)
))))
)</f>
        <v>#define ITM_KEYX                    1500</v>
      </c>
    </row>
    <row r="1539" customFormat="false" ht="15.75" hidden="false" customHeight="false" outlineLevel="0" collapsed="false">
      <c r="A1539" s="0" t="n">
        <f aca="false">C1538</f>
        <v>1501</v>
      </c>
      <c r="B1539" s="0" t="str">
        <f aca="false">VLOOKUP(A1539,SOURCE!B:S,15,0)</f>
        <v>ITM_sinc</v>
      </c>
      <c r="C1539" s="0" t="n">
        <f aca="false">IF(
ISNUMBER(INDEX(SOURCE!B:B,MATCH(A1539,SOURCE!B:B,0)+1)),
  VALUE(INDEX(SOURCE!B:B,MATCH(A1539,SOURCE!B:B,0)+1)),
  "")</f>
        <v>1502</v>
      </c>
      <c r="D1539" s="265" t="str">
        <f aca="false">IF(A1539&lt;&gt;INT(A1539),B1539,
IF(A1539&lt;0,VLOOKUP(A1539,lookups!A$1:B$25,2,0),
IF(ISNA(B1539),"",
IF(OR(ISBLANK(A1539),ISNA(B1539),B1539=0),
"",
"#define "&amp;
VLOOKUP(A1539,SOURCE!B:S,15,0)&amp;IF(lookups!$N$2-LEN(VLOOKUP(A1539,SOURCE!B:S,15,0))&gt;=0,REPT(" ",lookups!$N$2-LEN(VLOOKUP(A1539,SOURCE!B:S,15,0))),"")&amp;
TEXT(A1539,"???0")&amp;IF(VLOOKUP(A1539,SOURCE!B:S,16,0)="","","   "&amp;VLOOKUP(A1539,SOURCE!B:S,16,0)
))))
)</f>
        <v>#define ITM_sinc                    1501</v>
      </c>
    </row>
    <row r="1540" customFormat="false" ht="15.75" hidden="false" customHeight="false" outlineLevel="0" collapsed="false">
      <c r="A1540" s="0" t="n">
        <f aca="false">C1539</f>
        <v>1502</v>
      </c>
      <c r="B1540" s="0" t="str">
        <f aca="false">VLOOKUP(A1540,SOURCE!B:S,15,0)</f>
        <v>ITM_KTYP</v>
      </c>
      <c r="C1540" s="0" t="n">
        <f aca="false">IF(
ISNUMBER(INDEX(SOURCE!B:B,MATCH(A1540,SOURCE!B:B,0)+1)),
  VALUE(INDEX(SOURCE!B:B,MATCH(A1540,SOURCE!B:B,0)+1)),
  "")</f>
        <v>1503</v>
      </c>
      <c r="D1540" s="265" t="str">
        <f aca="false">IF(A1540&lt;&gt;INT(A1540),B1540,
IF(A1540&lt;0,VLOOKUP(A1540,lookups!A$1:B$25,2,0),
IF(ISNA(B1540),"",
IF(OR(ISBLANK(A1540),ISNA(B1540),B1540=0),
"",
"#define "&amp;
VLOOKUP(A1540,SOURCE!B:S,15,0)&amp;IF(lookups!$N$2-LEN(VLOOKUP(A1540,SOURCE!B:S,15,0))&gt;=0,REPT(" ",lookups!$N$2-LEN(VLOOKUP(A1540,SOURCE!B:S,15,0))),"")&amp;
TEXT(A1540,"???0")&amp;IF(VLOOKUP(A1540,SOURCE!B:S,16,0)="","","   "&amp;VLOOKUP(A1540,SOURCE!B:S,16,0)
))))
)</f>
        <v>#define ITM_KTYP                    1502</v>
      </c>
    </row>
    <row r="1541" customFormat="false" ht="15.75" hidden="false" customHeight="false" outlineLevel="0" collapsed="false">
      <c r="A1541" s="0" t="n">
        <f aca="false">C1540</f>
        <v>1503</v>
      </c>
      <c r="B1541" s="0" t="str">
        <f aca="false">VLOOKUP(A1541,SOURCE!B:S,15,0)</f>
        <v>ITM_LASTX</v>
      </c>
      <c r="C1541" s="0" t="n">
        <f aca="false">IF(
ISNUMBER(INDEX(SOURCE!B:B,MATCH(A1541,SOURCE!B:B,0)+1)),
  VALUE(INDEX(SOURCE!B:B,MATCH(A1541,SOURCE!B:B,0)+1)),
  "")</f>
        <v>1504</v>
      </c>
      <c r="D1541" s="265" t="str">
        <f aca="false">IF(A1541&lt;&gt;INT(A1541),B1541,
IF(A1541&lt;0,VLOOKUP(A1541,lookups!A$1:B$25,2,0),
IF(ISNA(B1541),"",
IF(OR(ISBLANK(A1541),ISNA(B1541),B1541=0),
"",
"#define "&amp;
VLOOKUP(A1541,SOURCE!B:S,15,0)&amp;IF(lookups!$N$2-LEN(VLOOKUP(A1541,SOURCE!B:S,15,0))&gt;=0,REPT(" ",lookups!$N$2-LEN(VLOOKUP(A1541,SOURCE!B:S,15,0))),"")&amp;
TEXT(A1541,"???0")&amp;IF(VLOOKUP(A1541,SOURCE!B:S,16,0)="","","   "&amp;VLOOKUP(A1541,SOURCE!B:S,16,0)
))))
)</f>
        <v>#define ITM_LASTX                   1503</v>
      </c>
    </row>
    <row r="1542" customFormat="false" ht="15.75" hidden="false" customHeight="false" outlineLevel="0" collapsed="false">
      <c r="A1542" s="0" t="n">
        <f aca="false">C1541</f>
        <v>1504</v>
      </c>
      <c r="B1542" s="0" t="str">
        <f aca="false">VLOOKUP(A1542,SOURCE!B:S,15,0)</f>
        <v>ITM_LBLQ</v>
      </c>
      <c r="C1542" s="0" t="n">
        <f aca="false">IF(
ISNUMBER(INDEX(SOURCE!B:B,MATCH(A1542,SOURCE!B:B,0)+1)),
  VALUE(INDEX(SOURCE!B:B,MATCH(A1542,SOURCE!B:B,0)+1)),
  "")</f>
        <v>1505</v>
      </c>
      <c r="D1542" s="265" t="str">
        <f aca="false">IF(A1542&lt;&gt;INT(A1542),B1542,
IF(A1542&lt;0,VLOOKUP(A1542,lookups!A$1:B$25,2,0),
IF(ISNA(B1542),"",
IF(OR(ISBLANK(A1542),ISNA(B1542),B1542=0),
"",
"#define "&amp;
VLOOKUP(A1542,SOURCE!B:S,15,0)&amp;IF(lookups!$N$2-LEN(VLOOKUP(A1542,SOURCE!B:S,15,0))&gt;=0,REPT(" ",lookups!$N$2-LEN(VLOOKUP(A1542,SOURCE!B:S,15,0))),"")&amp;
TEXT(A1542,"???0")&amp;IF(VLOOKUP(A1542,SOURCE!B:S,16,0)="","","   "&amp;VLOOKUP(A1542,SOURCE!B:S,16,0)
))))
)</f>
        <v>#define ITM_LBLQ                    1504</v>
      </c>
    </row>
    <row r="1543" customFormat="false" ht="15.75" hidden="false" customHeight="false" outlineLevel="0" collapsed="false">
      <c r="A1543" s="0" t="n">
        <f aca="false">C1542</f>
        <v>1505</v>
      </c>
      <c r="B1543" s="0" t="str">
        <f aca="false">VLOOKUP(A1543,SOURCE!B:S,15,0)</f>
        <v>ITM_LEAP</v>
      </c>
      <c r="C1543" s="0" t="n">
        <f aca="false">IF(
ISNUMBER(INDEX(SOURCE!B:B,MATCH(A1543,SOURCE!B:B,0)+1)),
  VALUE(INDEX(SOURCE!B:B,MATCH(A1543,SOURCE!B:B,0)+1)),
  "")</f>
        <v>1506</v>
      </c>
      <c r="D1543" s="265" t="str">
        <f aca="false">IF(A1543&lt;&gt;INT(A1543),B1543,
IF(A1543&lt;0,VLOOKUP(A1543,lookups!A$1:B$25,2,0),
IF(ISNA(B1543),"",
IF(OR(ISBLANK(A1543),ISNA(B1543),B1543=0),
"",
"#define "&amp;
VLOOKUP(A1543,SOURCE!B:S,15,0)&amp;IF(lookups!$N$2-LEN(VLOOKUP(A1543,SOURCE!B:S,15,0))&gt;=0,REPT(" ",lookups!$N$2-LEN(VLOOKUP(A1543,SOURCE!B:S,15,0))),"")&amp;
TEXT(A1543,"???0")&amp;IF(VLOOKUP(A1543,SOURCE!B:S,16,0)="","","   "&amp;VLOOKUP(A1543,SOURCE!B:S,16,0)
))))
)</f>
        <v>#define ITM_LEAP                    1505</v>
      </c>
    </row>
    <row r="1544" customFormat="false" ht="15.75" hidden="false" customHeight="false" outlineLevel="0" collapsed="false">
      <c r="A1544" s="0" t="n">
        <f aca="false">C1543</f>
        <v>1506</v>
      </c>
      <c r="B1544" s="0" t="str">
        <f aca="false">VLOOKUP(A1544,SOURCE!B:S,15,0)</f>
        <v>ITM_Lm</v>
      </c>
      <c r="C1544" s="0" t="n">
        <f aca="false">IF(
ISNUMBER(INDEX(SOURCE!B:B,MATCH(A1544,SOURCE!B:B,0)+1)),
  VALUE(INDEX(SOURCE!B:B,MATCH(A1544,SOURCE!B:B,0)+1)),
  "")</f>
        <v>1507</v>
      </c>
      <c r="D1544" s="265" t="str">
        <f aca="false">IF(A1544&lt;&gt;INT(A1544),B1544,
IF(A1544&lt;0,VLOOKUP(A1544,lookups!A$1:B$25,2,0),
IF(ISNA(B1544),"",
IF(OR(ISBLANK(A1544),ISNA(B1544),B1544=0),
"",
"#define "&amp;
VLOOKUP(A1544,SOURCE!B:S,15,0)&amp;IF(lookups!$N$2-LEN(VLOOKUP(A1544,SOURCE!B:S,15,0))&gt;=0,REPT(" ",lookups!$N$2-LEN(VLOOKUP(A1544,SOURCE!B:S,15,0))),"")&amp;
TEXT(A1544,"???0")&amp;IF(VLOOKUP(A1544,SOURCE!B:S,16,0)="","","   "&amp;VLOOKUP(A1544,SOURCE!B:S,16,0)
))))
)</f>
        <v>#define ITM_Lm                      1506</v>
      </c>
    </row>
    <row r="1545" customFormat="false" ht="15.75" hidden="false" customHeight="false" outlineLevel="0" collapsed="false">
      <c r="A1545" s="0" t="n">
        <f aca="false">C1544</f>
        <v>1507</v>
      </c>
      <c r="B1545" s="0" t="str">
        <f aca="false">VLOOKUP(A1545,SOURCE!B:S,15,0)</f>
        <v>ITM_LmALPHA</v>
      </c>
      <c r="C1545" s="0" t="n">
        <f aca="false">IF(
ISNUMBER(INDEX(SOURCE!B:B,MATCH(A1545,SOURCE!B:B,0)+1)),
  VALUE(INDEX(SOURCE!B:B,MATCH(A1545,SOURCE!B:B,0)+1)),
  "")</f>
        <v>1508</v>
      </c>
      <c r="D1545" s="265" t="str">
        <f aca="false">IF(A1545&lt;&gt;INT(A1545),B1545,
IF(A1545&lt;0,VLOOKUP(A1545,lookups!A$1:B$25,2,0),
IF(ISNA(B1545),"",
IF(OR(ISBLANK(A1545),ISNA(B1545),B1545=0),
"",
"#define "&amp;
VLOOKUP(A1545,SOURCE!B:S,15,0)&amp;IF(lookups!$N$2-LEN(VLOOKUP(A1545,SOURCE!B:S,15,0))&gt;=0,REPT(" ",lookups!$N$2-LEN(VLOOKUP(A1545,SOURCE!B:S,15,0))),"")&amp;
TEXT(A1545,"???0")&amp;IF(VLOOKUP(A1545,SOURCE!B:S,16,0)="","","   "&amp;VLOOKUP(A1545,SOURCE!B:S,16,0)
))))
)</f>
        <v>#define ITM_LmALPHA                 1507</v>
      </c>
    </row>
    <row r="1546" customFormat="false" ht="15.75" hidden="false" customHeight="false" outlineLevel="0" collapsed="false">
      <c r="A1546" s="0" t="n">
        <f aca="false">C1545</f>
        <v>1508</v>
      </c>
      <c r="B1546" s="0" t="str">
        <f aca="false">VLOOKUP(A1546,SOURCE!B:S,15,0)</f>
        <v>ITM_LNBETA</v>
      </c>
      <c r="C1546" s="0" t="n">
        <f aca="false">IF(
ISNUMBER(INDEX(SOURCE!B:B,MATCH(A1546,SOURCE!B:B,0)+1)),
  VALUE(INDEX(SOURCE!B:B,MATCH(A1546,SOURCE!B:B,0)+1)),
  "")</f>
        <v>1509</v>
      </c>
      <c r="D1546" s="265" t="str">
        <f aca="false">IF(A1546&lt;&gt;INT(A1546),B1546,
IF(A1546&lt;0,VLOOKUP(A1546,lookups!A$1:B$25,2,0),
IF(ISNA(B1546),"",
IF(OR(ISBLANK(A1546),ISNA(B1546),B1546=0),
"",
"#define "&amp;
VLOOKUP(A1546,SOURCE!B:S,15,0)&amp;IF(lookups!$N$2-LEN(VLOOKUP(A1546,SOURCE!B:S,15,0))&gt;=0,REPT(" ",lookups!$N$2-LEN(VLOOKUP(A1546,SOURCE!B:S,15,0))),"")&amp;
TEXT(A1546,"???0")&amp;IF(VLOOKUP(A1546,SOURCE!B:S,16,0)="","","   "&amp;VLOOKUP(A1546,SOURCE!B:S,16,0)
))))
)</f>
        <v>#define ITM_LNBETA                  1508</v>
      </c>
    </row>
    <row r="1547" customFormat="false" ht="15.75" hidden="false" customHeight="false" outlineLevel="0" collapsed="false">
      <c r="A1547" s="0" t="n">
        <f aca="false">C1546</f>
        <v>1509</v>
      </c>
      <c r="B1547" s="0" t="str">
        <f aca="false">VLOOKUP(A1547,SOURCE!B:S,15,0)</f>
        <v>ITM_LNGAMMA</v>
      </c>
      <c r="C1547" s="0" t="n">
        <f aca="false">IF(
ISNUMBER(INDEX(SOURCE!B:B,MATCH(A1547,SOURCE!B:B,0)+1)),
  VALUE(INDEX(SOURCE!B:B,MATCH(A1547,SOURCE!B:B,0)+1)),
  "")</f>
        <v>1510</v>
      </c>
      <c r="D1547" s="265" t="str">
        <f aca="false">IF(A1547&lt;&gt;INT(A1547),B1547,
IF(A1547&lt;0,VLOOKUP(A1547,lookups!A$1:B$25,2,0),
IF(ISNA(B1547),"",
IF(OR(ISBLANK(A1547),ISNA(B1547),B1547=0),
"",
"#define "&amp;
VLOOKUP(A1547,SOURCE!B:S,15,0)&amp;IF(lookups!$N$2-LEN(VLOOKUP(A1547,SOURCE!B:S,15,0))&gt;=0,REPT(" ",lookups!$N$2-LEN(VLOOKUP(A1547,SOURCE!B:S,15,0))),"")&amp;
TEXT(A1547,"???0")&amp;IF(VLOOKUP(A1547,SOURCE!B:S,16,0)="","","   "&amp;VLOOKUP(A1547,SOURCE!B:S,16,0)
))))
)</f>
        <v>#define ITM_LNGAMMA                 1509</v>
      </c>
    </row>
    <row r="1548" customFormat="false" ht="15.75" hidden="false" customHeight="false" outlineLevel="0" collapsed="false">
      <c r="A1548" s="0" t="n">
        <f aca="false">C1547</f>
        <v>1510</v>
      </c>
      <c r="B1548" s="0" t="str">
        <f aca="false">VLOOKUP(A1548,SOURCE!B:S,15,0)</f>
        <v>ITM_LOAD</v>
      </c>
      <c r="C1548" s="0" t="n">
        <f aca="false">IF(
ISNUMBER(INDEX(SOURCE!B:B,MATCH(A1548,SOURCE!B:B,0)+1)),
  VALUE(INDEX(SOURCE!B:B,MATCH(A1548,SOURCE!B:B,0)+1)),
  "")</f>
        <v>1511</v>
      </c>
      <c r="D1548" s="265" t="str">
        <f aca="false">IF(A1548&lt;&gt;INT(A1548),B1548,
IF(A1548&lt;0,VLOOKUP(A1548,lookups!A$1:B$25,2,0),
IF(ISNA(B1548),"",
IF(OR(ISBLANK(A1548),ISNA(B1548),B1548=0),
"",
"#define "&amp;
VLOOKUP(A1548,SOURCE!B:S,15,0)&amp;IF(lookups!$N$2-LEN(VLOOKUP(A1548,SOURCE!B:S,15,0))&gt;=0,REPT(" ",lookups!$N$2-LEN(VLOOKUP(A1548,SOURCE!B:S,15,0))),"")&amp;
TEXT(A1548,"???0")&amp;IF(VLOOKUP(A1548,SOURCE!B:S,16,0)="","","   "&amp;VLOOKUP(A1548,SOURCE!B:S,16,0)
))))
)</f>
        <v>#define ITM_LOAD                    1510</v>
      </c>
    </row>
    <row r="1549" customFormat="false" ht="15.75" hidden="false" customHeight="false" outlineLevel="0" collapsed="false">
      <c r="A1549" s="0" t="n">
        <f aca="false">C1548</f>
        <v>1511</v>
      </c>
      <c r="B1549" s="0" t="str">
        <f aca="false">VLOOKUP(A1549,SOURCE!B:S,15,0)</f>
        <v>ITM_LOADP</v>
      </c>
      <c r="C1549" s="0" t="n">
        <f aca="false">IF(
ISNUMBER(INDEX(SOURCE!B:B,MATCH(A1549,SOURCE!B:B,0)+1)),
  VALUE(INDEX(SOURCE!B:B,MATCH(A1549,SOURCE!B:B,0)+1)),
  "")</f>
        <v>1512</v>
      </c>
      <c r="D1549" s="265" t="str">
        <f aca="false">IF(A1549&lt;&gt;INT(A1549),B1549,
IF(A1549&lt;0,VLOOKUP(A1549,lookups!A$1:B$25,2,0),
IF(ISNA(B1549),"",
IF(OR(ISBLANK(A1549),ISNA(B1549),B1549=0),
"",
"#define "&amp;
VLOOKUP(A1549,SOURCE!B:S,15,0)&amp;IF(lookups!$N$2-LEN(VLOOKUP(A1549,SOURCE!B:S,15,0))&gt;=0,REPT(" ",lookups!$N$2-LEN(VLOOKUP(A1549,SOURCE!B:S,15,0))),"")&amp;
TEXT(A1549,"???0")&amp;IF(VLOOKUP(A1549,SOURCE!B:S,16,0)="","","   "&amp;VLOOKUP(A1549,SOURCE!B:S,16,0)
))))
)</f>
        <v>#define ITM_LOADP                   1511</v>
      </c>
    </row>
    <row r="1550" customFormat="false" ht="15.75" hidden="false" customHeight="false" outlineLevel="0" collapsed="false">
      <c r="A1550" s="0" t="n">
        <f aca="false">C1549</f>
        <v>1512</v>
      </c>
      <c r="B1550" s="0" t="str">
        <f aca="false">VLOOKUP(A1550,SOURCE!B:S,15,0)</f>
        <v>ITM_LOADR</v>
      </c>
      <c r="C1550" s="0" t="n">
        <f aca="false">IF(
ISNUMBER(INDEX(SOURCE!B:B,MATCH(A1550,SOURCE!B:B,0)+1)),
  VALUE(INDEX(SOURCE!B:B,MATCH(A1550,SOURCE!B:B,0)+1)),
  "")</f>
        <v>1513</v>
      </c>
      <c r="D1550" s="265" t="str">
        <f aca="false">IF(A1550&lt;&gt;INT(A1550),B1550,
IF(A1550&lt;0,VLOOKUP(A1550,lookups!A$1:B$25,2,0),
IF(ISNA(B1550),"",
IF(OR(ISBLANK(A1550),ISNA(B1550),B1550=0),
"",
"#define "&amp;
VLOOKUP(A1550,SOURCE!B:S,15,0)&amp;IF(lookups!$N$2-LEN(VLOOKUP(A1550,SOURCE!B:S,15,0))&gt;=0,REPT(" ",lookups!$N$2-LEN(VLOOKUP(A1550,SOURCE!B:S,15,0))),"")&amp;
TEXT(A1550,"???0")&amp;IF(VLOOKUP(A1550,SOURCE!B:S,16,0)="","","   "&amp;VLOOKUP(A1550,SOURCE!B:S,16,0)
))))
)</f>
        <v>#define ITM_LOADR                   1512</v>
      </c>
    </row>
    <row r="1551" customFormat="false" ht="15.75" hidden="false" customHeight="false" outlineLevel="0" collapsed="false">
      <c r="A1551" s="0" t="n">
        <f aca="false">C1550</f>
        <v>1513</v>
      </c>
      <c r="B1551" s="0" t="str">
        <f aca="false">VLOOKUP(A1551,SOURCE!B:S,15,0)</f>
        <v>ITM_LOADSS</v>
      </c>
      <c r="C1551" s="0" t="n">
        <f aca="false">IF(
ISNUMBER(INDEX(SOURCE!B:B,MATCH(A1551,SOURCE!B:B,0)+1)),
  VALUE(INDEX(SOURCE!B:B,MATCH(A1551,SOURCE!B:B,0)+1)),
  "")</f>
        <v>1514</v>
      </c>
      <c r="D1551" s="265" t="str">
        <f aca="false">IF(A1551&lt;&gt;INT(A1551),B1551,
IF(A1551&lt;0,VLOOKUP(A1551,lookups!A$1:B$25,2,0),
IF(ISNA(B1551),"",
IF(OR(ISBLANK(A1551),ISNA(B1551),B1551=0),
"",
"#define "&amp;
VLOOKUP(A1551,SOURCE!B:S,15,0)&amp;IF(lookups!$N$2-LEN(VLOOKUP(A1551,SOURCE!B:S,15,0))&gt;=0,REPT(" ",lookups!$N$2-LEN(VLOOKUP(A1551,SOURCE!B:S,15,0))),"")&amp;
TEXT(A1551,"???0")&amp;IF(VLOOKUP(A1551,SOURCE!B:S,16,0)="","","   "&amp;VLOOKUP(A1551,SOURCE!B:S,16,0)
))))
)</f>
        <v>#define ITM_LOADSS                  1513</v>
      </c>
    </row>
    <row r="1552" customFormat="false" ht="15.75" hidden="false" customHeight="false" outlineLevel="0" collapsed="false">
      <c r="A1552" s="0" t="n">
        <f aca="false">C1551</f>
        <v>1514</v>
      </c>
      <c r="B1552" s="0" t="str">
        <f aca="false">VLOOKUP(A1552,SOURCE!B:S,15,0)</f>
        <v>ITM_LOADSIGMA</v>
      </c>
      <c r="C1552" s="0" t="n">
        <f aca="false">IF(
ISNUMBER(INDEX(SOURCE!B:B,MATCH(A1552,SOURCE!B:B,0)+1)),
  VALUE(INDEX(SOURCE!B:B,MATCH(A1552,SOURCE!B:B,0)+1)),
  "")</f>
        <v>1515</v>
      </c>
      <c r="D1552" s="265" t="str">
        <f aca="false">IF(A1552&lt;&gt;INT(A1552),B1552,
IF(A1552&lt;0,VLOOKUP(A1552,lookups!A$1:B$25,2,0),
IF(ISNA(B1552),"",
IF(OR(ISBLANK(A1552),ISNA(B1552),B1552=0),
"",
"#define "&amp;
VLOOKUP(A1552,SOURCE!B:S,15,0)&amp;IF(lookups!$N$2-LEN(VLOOKUP(A1552,SOURCE!B:S,15,0))&gt;=0,REPT(" ",lookups!$N$2-LEN(VLOOKUP(A1552,SOURCE!B:S,15,0))),"")&amp;
TEXT(A1552,"???0")&amp;IF(VLOOKUP(A1552,SOURCE!B:S,16,0)="","","   "&amp;VLOOKUP(A1552,SOURCE!B:S,16,0)
))))
)</f>
        <v>#define ITM_LOADSIGMA               1514</v>
      </c>
    </row>
    <row r="1553" customFormat="false" ht="15.75" hidden="false" customHeight="false" outlineLevel="0" collapsed="false">
      <c r="A1553" s="0" t="n">
        <f aca="false">C1552</f>
        <v>1515</v>
      </c>
      <c r="B1553" s="0" t="str">
        <f aca="false">VLOOKUP(A1553,SOURCE!B:S,15,0)</f>
        <v>ITM_LocR</v>
      </c>
      <c r="C1553" s="0" t="n">
        <f aca="false">IF(
ISNUMBER(INDEX(SOURCE!B:B,MATCH(A1553,SOURCE!B:B,0)+1)),
  VALUE(INDEX(SOURCE!B:B,MATCH(A1553,SOURCE!B:B,0)+1)),
  "")</f>
        <v>1516</v>
      </c>
      <c r="D1553" s="265" t="str">
        <f aca="false">IF(A1553&lt;&gt;INT(A1553),B1553,
IF(A1553&lt;0,VLOOKUP(A1553,lookups!A$1:B$25,2,0),
IF(ISNA(B1553),"",
IF(OR(ISBLANK(A1553),ISNA(B1553),B1553=0),
"",
"#define "&amp;
VLOOKUP(A1553,SOURCE!B:S,15,0)&amp;IF(lookups!$N$2-LEN(VLOOKUP(A1553,SOURCE!B:S,15,0))&gt;=0,REPT(" ",lookups!$N$2-LEN(VLOOKUP(A1553,SOURCE!B:S,15,0))),"")&amp;
TEXT(A1553,"???0")&amp;IF(VLOOKUP(A1553,SOURCE!B:S,16,0)="","","   "&amp;VLOOKUP(A1553,SOURCE!B:S,16,0)
))))
)</f>
        <v>#define ITM_LocR                    1515</v>
      </c>
    </row>
    <row r="1554" customFormat="false" ht="15.75" hidden="false" customHeight="false" outlineLevel="0" collapsed="false">
      <c r="A1554" s="0" t="n">
        <f aca="false">C1553</f>
        <v>1516</v>
      </c>
      <c r="B1554" s="0" t="str">
        <f aca="false">VLOOKUP(A1554,SOURCE!B:S,15,0)</f>
        <v>ITM_LocRQ</v>
      </c>
      <c r="C1554" s="0" t="n">
        <f aca="false">IF(
ISNUMBER(INDEX(SOURCE!B:B,MATCH(A1554,SOURCE!B:B,0)+1)),
  VALUE(INDEX(SOURCE!B:B,MATCH(A1554,SOURCE!B:B,0)+1)),
  "")</f>
        <v>1517</v>
      </c>
      <c r="D1554" s="265" t="str">
        <f aca="false">IF(A1554&lt;&gt;INT(A1554),B1554,
IF(A1554&lt;0,VLOOKUP(A1554,lookups!A$1:B$25,2,0),
IF(ISNA(B1554),"",
IF(OR(ISBLANK(A1554),ISNA(B1554),B1554=0),
"",
"#define "&amp;
VLOOKUP(A1554,SOURCE!B:S,15,0)&amp;IF(lookups!$N$2-LEN(VLOOKUP(A1554,SOURCE!B:S,15,0))&gt;=0,REPT(" ",lookups!$N$2-LEN(VLOOKUP(A1554,SOURCE!B:S,15,0))),"")&amp;
TEXT(A1554,"???0")&amp;IF(VLOOKUP(A1554,SOURCE!B:S,16,0)="","","   "&amp;VLOOKUP(A1554,SOURCE!B:S,16,0)
))))
)</f>
        <v>#define ITM_LocRQ                   1516</v>
      </c>
    </row>
    <row r="1555" customFormat="false" ht="15.75" hidden="false" customHeight="false" outlineLevel="0" collapsed="false">
      <c r="A1555" s="0" t="n">
        <f aca="false">C1554</f>
        <v>1517</v>
      </c>
      <c r="B1555" s="0" t="str">
        <f aca="false">VLOOKUP(A1555,SOURCE!B:S,15,0)</f>
        <v>ITM_LR</v>
      </c>
      <c r="C1555" s="0" t="n">
        <f aca="false">IF(
ISNUMBER(INDEX(SOURCE!B:B,MATCH(A1555,SOURCE!B:B,0)+1)),
  VALUE(INDEX(SOURCE!B:B,MATCH(A1555,SOURCE!B:B,0)+1)),
  "")</f>
        <v>1518</v>
      </c>
      <c r="D1555" s="265" t="str">
        <f aca="false">IF(A1555&lt;&gt;INT(A1555),B1555,
IF(A1555&lt;0,VLOOKUP(A1555,lookups!A$1:B$25,2,0),
IF(ISNA(B1555),"",
IF(OR(ISBLANK(A1555),ISNA(B1555),B1555=0),
"",
"#define "&amp;
VLOOKUP(A1555,SOURCE!B:S,15,0)&amp;IF(lookups!$N$2-LEN(VLOOKUP(A1555,SOURCE!B:S,15,0))&gt;=0,REPT(" ",lookups!$N$2-LEN(VLOOKUP(A1555,SOURCE!B:S,15,0))),"")&amp;
TEXT(A1555,"???0")&amp;IF(VLOOKUP(A1555,SOURCE!B:S,16,0)="","","   "&amp;VLOOKUP(A1555,SOURCE!B:S,16,0)
))))
)</f>
        <v>#define ITM_LR                      1517</v>
      </c>
    </row>
    <row r="1556" customFormat="false" ht="15.75" hidden="false" customHeight="false" outlineLevel="0" collapsed="false">
      <c r="A1556" s="0" t="n">
        <f aca="false">C1555</f>
        <v>1518</v>
      </c>
      <c r="B1556" s="0" t="str">
        <f aca="false">VLOOKUP(A1556,SOURCE!B:S,15,0)</f>
        <v>ITM_MANT</v>
      </c>
      <c r="C1556" s="0" t="n">
        <f aca="false">IF(
ISNUMBER(INDEX(SOURCE!B:B,MATCH(A1556,SOURCE!B:B,0)+1)),
  VALUE(INDEX(SOURCE!B:B,MATCH(A1556,SOURCE!B:B,0)+1)),
  "")</f>
        <v>1519</v>
      </c>
      <c r="D1556" s="265" t="str">
        <f aca="false">IF(A1556&lt;&gt;INT(A1556),B1556,
IF(A1556&lt;0,VLOOKUP(A1556,lookups!A$1:B$25,2,0),
IF(ISNA(B1556),"",
IF(OR(ISBLANK(A1556),ISNA(B1556),B1556=0),
"",
"#define "&amp;
VLOOKUP(A1556,SOURCE!B:S,15,0)&amp;IF(lookups!$N$2-LEN(VLOOKUP(A1556,SOURCE!B:S,15,0))&gt;=0,REPT(" ",lookups!$N$2-LEN(VLOOKUP(A1556,SOURCE!B:S,15,0))),"")&amp;
TEXT(A1556,"???0")&amp;IF(VLOOKUP(A1556,SOURCE!B:S,16,0)="","","   "&amp;VLOOKUP(A1556,SOURCE!B:S,16,0)
))))
)</f>
        <v>#define ITM_MANT                    1518</v>
      </c>
    </row>
    <row r="1557" customFormat="false" ht="15.75" hidden="false" customHeight="false" outlineLevel="0" collapsed="false">
      <c r="A1557" s="0" t="n">
        <f aca="false">C1556</f>
        <v>1519</v>
      </c>
      <c r="B1557" s="0" t="str">
        <f aca="false">VLOOKUP(A1557,SOURCE!B:S,15,0)</f>
        <v>ITM_MATX</v>
      </c>
      <c r="C1557" s="0" t="n">
        <f aca="false">IF(
ISNUMBER(INDEX(SOURCE!B:B,MATCH(A1557,SOURCE!B:B,0)+1)),
  VALUE(INDEX(SOURCE!B:B,MATCH(A1557,SOURCE!B:B,0)+1)),
  "")</f>
        <v>1520</v>
      </c>
      <c r="D1557" s="265" t="str">
        <f aca="false">IF(A1557&lt;&gt;INT(A1557),B1557,
IF(A1557&lt;0,VLOOKUP(A1557,lookups!A$1:B$25,2,0),
IF(ISNA(B1557),"",
IF(OR(ISBLANK(A1557),ISNA(B1557),B1557=0),
"",
"#define "&amp;
VLOOKUP(A1557,SOURCE!B:S,15,0)&amp;IF(lookups!$N$2-LEN(VLOOKUP(A1557,SOURCE!B:S,15,0))&gt;=0,REPT(" ",lookups!$N$2-LEN(VLOOKUP(A1557,SOURCE!B:S,15,0))),"")&amp;
TEXT(A1557,"???0")&amp;IF(VLOOKUP(A1557,SOURCE!B:S,16,0)="","","   "&amp;VLOOKUP(A1557,SOURCE!B:S,16,0)
))))
)</f>
        <v>#define ITM_MATX                    1519</v>
      </c>
    </row>
    <row r="1558" customFormat="false" ht="15.75" hidden="false" customHeight="false" outlineLevel="0" collapsed="false">
      <c r="A1558" s="0" t="n">
        <f aca="false">C1557</f>
        <v>1520</v>
      </c>
      <c r="B1558" s="0" t="str">
        <f aca="false">VLOOKUP(A1558,SOURCE!B:S,15,0)</f>
        <v>ITM_MEM</v>
      </c>
      <c r="C1558" s="0" t="n">
        <f aca="false">IF(
ISNUMBER(INDEX(SOURCE!B:B,MATCH(A1558,SOURCE!B:B,0)+1)),
  VALUE(INDEX(SOURCE!B:B,MATCH(A1558,SOURCE!B:B,0)+1)),
  "")</f>
        <v>1521</v>
      </c>
      <c r="D1558" s="265" t="str">
        <f aca="false">IF(A1558&lt;&gt;INT(A1558),B1558,
IF(A1558&lt;0,VLOOKUP(A1558,lookups!A$1:B$25,2,0),
IF(ISNA(B1558),"",
IF(OR(ISBLANK(A1558),ISNA(B1558),B1558=0),
"",
"#define "&amp;
VLOOKUP(A1558,SOURCE!B:S,15,0)&amp;IF(lookups!$N$2-LEN(VLOOKUP(A1558,SOURCE!B:S,15,0))&gt;=0,REPT(" ",lookups!$N$2-LEN(VLOOKUP(A1558,SOURCE!B:S,15,0))),"")&amp;
TEXT(A1558,"???0")&amp;IF(VLOOKUP(A1558,SOURCE!B:S,16,0)="","","   "&amp;VLOOKUP(A1558,SOURCE!B:S,16,0)
))))
)</f>
        <v>#define ITM_MEM                     1520</v>
      </c>
    </row>
    <row r="1559" customFormat="false" ht="15.75" hidden="false" customHeight="false" outlineLevel="0" collapsed="false">
      <c r="A1559" s="0" t="n">
        <f aca="false">C1558</f>
        <v>1521</v>
      </c>
      <c r="B1559" s="0" t="str">
        <f aca="false">VLOOKUP(A1559,SOURCE!B:S,15,0)</f>
        <v>ITM_MENU</v>
      </c>
      <c r="C1559" s="0" t="n">
        <f aca="false">IF(
ISNUMBER(INDEX(SOURCE!B:B,MATCH(A1559,SOURCE!B:B,0)+1)),
  VALUE(INDEX(SOURCE!B:B,MATCH(A1559,SOURCE!B:B,0)+1)),
  "")</f>
        <v>1522</v>
      </c>
      <c r="D1559" s="265" t="str">
        <f aca="false">IF(A1559&lt;&gt;INT(A1559),B1559,
IF(A1559&lt;0,VLOOKUP(A1559,lookups!A$1:B$25,2,0),
IF(ISNA(B1559),"",
IF(OR(ISBLANK(A1559),ISNA(B1559),B1559=0),
"",
"#define "&amp;
VLOOKUP(A1559,SOURCE!B:S,15,0)&amp;IF(lookups!$N$2-LEN(VLOOKUP(A1559,SOURCE!B:S,15,0))&gt;=0,REPT(" ",lookups!$N$2-LEN(VLOOKUP(A1559,SOURCE!B:S,15,0))),"")&amp;
TEXT(A1559,"???0")&amp;IF(VLOOKUP(A1559,SOURCE!B:S,16,0)="","","   "&amp;VLOOKUP(A1559,SOURCE!B:S,16,0)
))))
)</f>
        <v>#define ITM_MENU                    1521</v>
      </c>
    </row>
    <row r="1560" customFormat="false" ht="15.75" hidden="false" customHeight="false" outlineLevel="0" collapsed="false">
      <c r="A1560" s="0" t="n">
        <f aca="false">C1559</f>
        <v>1522</v>
      </c>
      <c r="B1560" s="0" t="str">
        <f aca="false">VLOOKUP(A1560,SOURCE!B:S,15,0)</f>
        <v>ITM_MONTH</v>
      </c>
      <c r="C1560" s="0" t="n">
        <f aca="false">IF(
ISNUMBER(INDEX(SOURCE!B:B,MATCH(A1560,SOURCE!B:B,0)+1)),
  VALUE(INDEX(SOURCE!B:B,MATCH(A1560,SOURCE!B:B,0)+1)),
  "")</f>
        <v>1523</v>
      </c>
      <c r="D1560" s="265" t="str">
        <f aca="false">IF(A1560&lt;&gt;INT(A1560),B1560,
IF(A1560&lt;0,VLOOKUP(A1560,lookups!A$1:B$25,2,0),
IF(ISNA(B1560),"",
IF(OR(ISBLANK(A1560),ISNA(B1560),B1560=0),
"",
"#define "&amp;
VLOOKUP(A1560,SOURCE!B:S,15,0)&amp;IF(lookups!$N$2-LEN(VLOOKUP(A1560,SOURCE!B:S,15,0))&gt;=0,REPT(" ",lookups!$N$2-LEN(VLOOKUP(A1560,SOURCE!B:S,15,0))),"")&amp;
TEXT(A1560,"???0")&amp;IF(VLOOKUP(A1560,SOURCE!B:S,16,0)="","","   "&amp;VLOOKUP(A1560,SOURCE!B:S,16,0)
))))
)</f>
        <v>#define ITM_MONTH                   1522</v>
      </c>
    </row>
    <row r="1561" customFormat="false" ht="15.75" hidden="false" customHeight="false" outlineLevel="0" collapsed="false">
      <c r="A1561" s="0" t="n">
        <f aca="false">C1560</f>
        <v>1523</v>
      </c>
      <c r="B1561" s="0" t="str">
        <f aca="false">VLOOKUP(A1561,SOURCE!B:S,15,0)</f>
        <v>ITM_MSG</v>
      </c>
      <c r="C1561" s="0" t="n">
        <f aca="false">IF(
ISNUMBER(INDEX(SOURCE!B:B,MATCH(A1561,SOURCE!B:B,0)+1)),
  VALUE(INDEX(SOURCE!B:B,MATCH(A1561,SOURCE!B:B,0)+1)),
  "")</f>
        <v>1524</v>
      </c>
      <c r="D1561" s="265" t="str">
        <f aca="false">IF(A1561&lt;&gt;INT(A1561),B1561,
IF(A1561&lt;0,VLOOKUP(A1561,lookups!A$1:B$25,2,0),
IF(ISNA(B1561),"",
IF(OR(ISBLANK(A1561),ISNA(B1561),B1561=0),
"",
"#define "&amp;
VLOOKUP(A1561,SOURCE!B:S,15,0)&amp;IF(lookups!$N$2-LEN(VLOOKUP(A1561,SOURCE!B:S,15,0))&gt;=0,REPT(" ",lookups!$N$2-LEN(VLOOKUP(A1561,SOURCE!B:S,15,0))),"")&amp;
TEXT(A1561,"???0")&amp;IF(VLOOKUP(A1561,SOURCE!B:S,16,0)="","","   "&amp;VLOOKUP(A1561,SOURCE!B:S,16,0)
))))
)</f>
        <v>#define ITM_MSG                     1523</v>
      </c>
    </row>
    <row r="1562" customFormat="false" ht="15.75" hidden="false" customHeight="false" outlineLevel="0" collapsed="false">
      <c r="A1562" s="0" t="n">
        <f aca="false">C1561</f>
        <v>1524</v>
      </c>
      <c r="B1562" s="0" t="str">
        <f aca="false">VLOOKUP(A1562,SOURCE!B:S,15,0)</f>
        <v>ITM_MULPI</v>
      </c>
      <c r="C1562" s="0" t="n">
        <f aca="false">IF(
ISNUMBER(INDEX(SOURCE!B:B,MATCH(A1562,SOURCE!B:B,0)+1)),
  VALUE(INDEX(SOURCE!B:B,MATCH(A1562,SOURCE!B:B,0)+1)),
  "")</f>
        <v>1525</v>
      </c>
      <c r="D1562" s="265" t="str">
        <f aca="false">IF(A1562&lt;&gt;INT(A1562),B1562,
IF(A1562&lt;0,VLOOKUP(A1562,lookups!A$1:B$25,2,0),
IF(ISNA(B1562),"",
IF(OR(ISBLANK(A1562),ISNA(B1562),B1562=0),
"",
"#define "&amp;
VLOOKUP(A1562,SOURCE!B:S,15,0)&amp;IF(lookups!$N$2-LEN(VLOOKUP(A1562,SOURCE!B:S,15,0))&gt;=0,REPT(" ",lookups!$N$2-LEN(VLOOKUP(A1562,SOURCE!B:S,15,0))),"")&amp;
TEXT(A1562,"???0")&amp;IF(VLOOKUP(A1562,SOURCE!B:S,16,0)="","","   "&amp;VLOOKUP(A1562,SOURCE!B:S,16,0)
))))
)</f>
        <v>#define ITM_MULPI                   1524</v>
      </c>
    </row>
    <row r="1563" customFormat="false" ht="15.75" hidden="false" customHeight="false" outlineLevel="0" collapsed="false">
      <c r="A1563" s="0" t="n">
        <f aca="false">C1562</f>
        <v>1525</v>
      </c>
      <c r="B1563" s="0" t="str">
        <f aca="false">VLOOKUP(A1563,SOURCE!B:S,15,0)</f>
        <v>ITM_MVAR</v>
      </c>
      <c r="C1563" s="0" t="n">
        <f aca="false">IF(
ISNUMBER(INDEX(SOURCE!B:B,MATCH(A1563,SOURCE!B:B,0)+1)),
  VALUE(INDEX(SOURCE!B:B,MATCH(A1563,SOURCE!B:B,0)+1)),
  "")</f>
        <v>1526</v>
      </c>
      <c r="D1563" s="265" t="str">
        <f aca="false">IF(A1563&lt;&gt;INT(A1563),B1563,
IF(A1563&lt;0,VLOOKUP(A1563,lookups!A$1:B$25,2,0),
IF(ISNA(B1563),"",
IF(OR(ISBLANK(A1563),ISNA(B1563),B1563=0),
"",
"#define "&amp;
VLOOKUP(A1563,SOURCE!B:S,15,0)&amp;IF(lookups!$N$2-LEN(VLOOKUP(A1563,SOURCE!B:S,15,0))&gt;=0,REPT(" ",lookups!$N$2-LEN(VLOOKUP(A1563,SOURCE!B:S,15,0))),"")&amp;
TEXT(A1563,"???0")&amp;IF(VLOOKUP(A1563,SOURCE!B:S,16,0)="","","   "&amp;VLOOKUP(A1563,SOURCE!B:S,16,0)
))))
)</f>
        <v>#define ITM_MVAR                    1525</v>
      </c>
    </row>
    <row r="1564" customFormat="false" ht="15.75" hidden="false" customHeight="false" outlineLevel="0" collapsed="false">
      <c r="A1564" s="0" t="n">
        <f aca="false">C1563</f>
        <v>1526</v>
      </c>
      <c r="B1564" s="0" t="str">
        <f aca="false">VLOOKUP(A1564,SOURCE!B:S,15,0)</f>
        <v>ITM_M_DELR</v>
      </c>
      <c r="C1564" s="0" t="n">
        <f aca="false">IF(
ISNUMBER(INDEX(SOURCE!B:B,MATCH(A1564,SOURCE!B:B,0)+1)),
  VALUE(INDEX(SOURCE!B:B,MATCH(A1564,SOURCE!B:B,0)+1)),
  "")</f>
        <v>1527</v>
      </c>
      <c r="D1564" s="265" t="str">
        <f aca="false">IF(A1564&lt;&gt;INT(A1564),B1564,
IF(A1564&lt;0,VLOOKUP(A1564,lookups!A$1:B$25,2,0),
IF(ISNA(B1564),"",
IF(OR(ISBLANK(A1564),ISNA(B1564),B1564=0),
"",
"#define "&amp;
VLOOKUP(A1564,SOURCE!B:S,15,0)&amp;IF(lookups!$N$2-LEN(VLOOKUP(A1564,SOURCE!B:S,15,0))&gt;=0,REPT(" ",lookups!$N$2-LEN(VLOOKUP(A1564,SOURCE!B:S,15,0))),"")&amp;
TEXT(A1564,"???0")&amp;IF(VLOOKUP(A1564,SOURCE!B:S,16,0)="","","   "&amp;VLOOKUP(A1564,SOURCE!B:S,16,0)
))))
)</f>
        <v>#define ITM_M_DELR                  1526</v>
      </c>
    </row>
    <row r="1565" customFormat="false" ht="15.75" hidden="false" customHeight="false" outlineLevel="0" collapsed="false">
      <c r="A1565" s="0" t="n">
        <f aca="false">C1564</f>
        <v>1527</v>
      </c>
      <c r="B1565" s="0" t="str">
        <f aca="false">VLOOKUP(A1565,SOURCE!B:S,15,0)</f>
        <v>ITM_M_DIM</v>
      </c>
      <c r="C1565" s="0" t="n">
        <f aca="false">IF(
ISNUMBER(INDEX(SOURCE!B:B,MATCH(A1565,SOURCE!B:B,0)+1)),
  VALUE(INDEX(SOURCE!B:B,MATCH(A1565,SOURCE!B:B,0)+1)),
  "")</f>
        <v>1528</v>
      </c>
      <c r="D1565" s="265" t="str">
        <f aca="false">IF(A1565&lt;&gt;INT(A1565),B1565,
IF(A1565&lt;0,VLOOKUP(A1565,lookups!A$1:B$25,2,0),
IF(ISNA(B1565),"",
IF(OR(ISBLANK(A1565),ISNA(B1565),B1565=0),
"",
"#define "&amp;
VLOOKUP(A1565,SOURCE!B:S,15,0)&amp;IF(lookups!$N$2-LEN(VLOOKUP(A1565,SOURCE!B:S,15,0))&gt;=0,REPT(" ",lookups!$N$2-LEN(VLOOKUP(A1565,SOURCE!B:S,15,0))),"")&amp;
TEXT(A1565,"???0")&amp;IF(VLOOKUP(A1565,SOURCE!B:S,16,0)="","","   "&amp;VLOOKUP(A1565,SOURCE!B:S,16,0)
))))
)</f>
        <v>#define ITM_M_DIM                   1527</v>
      </c>
    </row>
    <row r="1566" customFormat="false" ht="15.75" hidden="false" customHeight="false" outlineLevel="0" collapsed="false">
      <c r="A1566" s="0" t="n">
        <f aca="false">C1565</f>
        <v>1528</v>
      </c>
      <c r="B1566" s="0" t="str">
        <f aca="false">VLOOKUP(A1566,SOURCE!B:S,15,0)</f>
        <v>ITM_M_DIMQ</v>
      </c>
      <c r="C1566" s="0" t="n">
        <f aca="false">IF(
ISNUMBER(INDEX(SOURCE!B:B,MATCH(A1566,SOURCE!B:B,0)+1)),
  VALUE(INDEX(SOURCE!B:B,MATCH(A1566,SOURCE!B:B,0)+1)),
  "")</f>
        <v>1529</v>
      </c>
      <c r="D1566" s="265" t="str">
        <f aca="false">IF(A1566&lt;&gt;INT(A1566),B1566,
IF(A1566&lt;0,VLOOKUP(A1566,lookups!A$1:B$25,2,0),
IF(ISNA(B1566),"",
IF(OR(ISBLANK(A1566),ISNA(B1566),B1566=0),
"",
"#define "&amp;
VLOOKUP(A1566,SOURCE!B:S,15,0)&amp;IF(lookups!$N$2-LEN(VLOOKUP(A1566,SOURCE!B:S,15,0))&gt;=0,REPT(" ",lookups!$N$2-LEN(VLOOKUP(A1566,SOURCE!B:S,15,0))),"")&amp;
TEXT(A1566,"???0")&amp;IF(VLOOKUP(A1566,SOURCE!B:S,16,0)="","","   "&amp;VLOOKUP(A1566,SOURCE!B:S,16,0)
))))
)</f>
        <v>#define ITM_M_DIMQ                  1528</v>
      </c>
    </row>
    <row r="1567" customFormat="false" ht="15.75" hidden="false" customHeight="false" outlineLevel="0" collapsed="false">
      <c r="A1567" s="0" t="n">
        <f aca="false">C1566</f>
        <v>1529</v>
      </c>
      <c r="B1567" s="0" t="str">
        <f aca="false">VLOOKUP(A1567,SOURCE!B:S,15,0)</f>
        <v>ITM_MDY</v>
      </c>
      <c r="C1567" s="0" t="n">
        <f aca="false">IF(
ISNUMBER(INDEX(SOURCE!B:B,MATCH(A1567,SOURCE!B:B,0)+1)),
  VALUE(INDEX(SOURCE!B:B,MATCH(A1567,SOURCE!B:B,0)+1)),
  "")</f>
        <v>1530</v>
      </c>
      <c r="D1567" s="265" t="str">
        <f aca="false">IF(A1567&lt;&gt;INT(A1567),B1567,
IF(A1567&lt;0,VLOOKUP(A1567,lookups!A$1:B$25,2,0),
IF(ISNA(B1567),"",
IF(OR(ISBLANK(A1567),ISNA(B1567),B1567=0),
"",
"#define "&amp;
VLOOKUP(A1567,SOURCE!B:S,15,0)&amp;IF(lookups!$N$2-LEN(VLOOKUP(A1567,SOURCE!B:S,15,0))&gt;=0,REPT(" ",lookups!$N$2-LEN(VLOOKUP(A1567,SOURCE!B:S,15,0))),"")&amp;
TEXT(A1567,"???0")&amp;IF(VLOOKUP(A1567,SOURCE!B:S,16,0)="","","   "&amp;VLOOKUP(A1567,SOURCE!B:S,16,0)
))))
)</f>
        <v>#define ITM_MDY                     1529</v>
      </c>
    </row>
    <row r="1568" customFormat="false" ht="15.75" hidden="false" customHeight="false" outlineLevel="0" collapsed="false">
      <c r="A1568" s="0" t="n">
        <f aca="false">C1567</f>
        <v>1530</v>
      </c>
      <c r="B1568" s="0" t="str">
        <f aca="false">VLOOKUP(A1568,SOURCE!B:S,15,0)</f>
        <v>ITM_M_EDI</v>
      </c>
      <c r="C1568" s="0" t="n">
        <f aca="false">IF(
ISNUMBER(INDEX(SOURCE!B:B,MATCH(A1568,SOURCE!B:B,0)+1)),
  VALUE(INDEX(SOURCE!B:B,MATCH(A1568,SOURCE!B:B,0)+1)),
  "")</f>
        <v>1531</v>
      </c>
      <c r="D1568" s="265" t="str">
        <f aca="false">IF(A1568&lt;&gt;INT(A1568),B1568,
IF(A1568&lt;0,VLOOKUP(A1568,lookups!A$1:B$25,2,0),
IF(ISNA(B1568),"",
IF(OR(ISBLANK(A1568),ISNA(B1568),B1568=0),
"",
"#define "&amp;
VLOOKUP(A1568,SOURCE!B:S,15,0)&amp;IF(lookups!$N$2-LEN(VLOOKUP(A1568,SOURCE!B:S,15,0))&gt;=0,REPT(" ",lookups!$N$2-LEN(VLOOKUP(A1568,SOURCE!B:S,15,0))),"")&amp;
TEXT(A1568,"???0")&amp;IF(VLOOKUP(A1568,SOURCE!B:S,16,0)="","","   "&amp;VLOOKUP(A1568,SOURCE!B:S,16,0)
))))
)</f>
        <v>#define ITM_M_EDI                   1530</v>
      </c>
    </row>
    <row r="1569" customFormat="false" ht="15.75" hidden="false" customHeight="false" outlineLevel="0" collapsed="false">
      <c r="A1569" s="0" t="n">
        <f aca="false">C1568</f>
        <v>1531</v>
      </c>
      <c r="B1569" s="0" t="str">
        <f aca="false">VLOOKUP(A1569,SOURCE!B:S,15,0)</f>
        <v>ITM_M_EDIN</v>
      </c>
      <c r="C1569" s="0" t="n">
        <f aca="false">IF(
ISNUMBER(INDEX(SOURCE!B:B,MATCH(A1569,SOURCE!B:B,0)+1)),
  VALUE(INDEX(SOURCE!B:B,MATCH(A1569,SOURCE!B:B,0)+1)),
  "")</f>
        <v>1532</v>
      </c>
      <c r="D1569" s="265" t="str">
        <f aca="false">IF(A1569&lt;&gt;INT(A1569),B1569,
IF(A1569&lt;0,VLOOKUP(A1569,lookups!A$1:B$25,2,0),
IF(ISNA(B1569),"",
IF(OR(ISBLANK(A1569),ISNA(B1569),B1569=0),
"",
"#define "&amp;
VLOOKUP(A1569,SOURCE!B:S,15,0)&amp;IF(lookups!$N$2-LEN(VLOOKUP(A1569,SOURCE!B:S,15,0))&gt;=0,REPT(" ",lookups!$N$2-LEN(VLOOKUP(A1569,SOURCE!B:S,15,0))),"")&amp;
TEXT(A1569,"???0")&amp;IF(VLOOKUP(A1569,SOURCE!B:S,16,0)="","","   "&amp;VLOOKUP(A1569,SOURCE!B:S,16,0)
))))
)</f>
        <v>#define ITM_M_EDIN                  1531</v>
      </c>
    </row>
    <row r="1570" customFormat="false" ht="15.75" hidden="false" customHeight="false" outlineLevel="0" collapsed="false">
      <c r="A1570" s="0" t="n">
        <f aca="false">C1569</f>
        <v>1532</v>
      </c>
      <c r="B1570" s="0" t="str">
        <f aca="false">VLOOKUP(A1570,SOURCE!B:S,15,0)</f>
        <v>ITM_M_GET</v>
      </c>
      <c r="C1570" s="0" t="n">
        <f aca="false">IF(
ISNUMBER(INDEX(SOURCE!B:B,MATCH(A1570,SOURCE!B:B,0)+1)),
  VALUE(INDEX(SOURCE!B:B,MATCH(A1570,SOURCE!B:B,0)+1)),
  "")</f>
        <v>1533</v>
      </c>
      <c r="D1570" s="265" t="str">
        <f aca="false">IF(A1570&lt;&gt;INT(A1570),B1570,
IF(A1570&lt;0,VLOOKUP(A1570,lookups!A$1:B$25,2,0),
IF(ISNA(B1570),"",
IF(OR(ISBLANK(A1570),ISNA(B1570),B1570=0),
"",
"#define "&amp;
VLOOKUP(A1570,SOURCE!B:S,15,0)&amp;IF(lookups!$N$2-LEN(VLOOKUP(A1570,SOURCE!B:S,15,0))&gt;=0,REPT(" ",lookups!$N$2-LEN(VLOOKUP(A1570,SOURCE!B:S,15,0))),"")&amp;
TEXT(A1570,"???0")&amp;IF(VLOOKUP(A1570,SOURCE!B:S,16,0)="","","   "&amp;VLOOKUP(A1570,SOURCE!B:S,16,0)
))))
)</f>
        <v>#define ITM_M_GET                   1532</v>
      </c>
    </row>
    <row r="1571" customFormat="false" ht="15.75" hidden="false" customHeight="false" outlineLevel="0" collapsed="false">
      <c r="A1571" s="0" t="n">
        <f aca="false">C1570</f>
        <v>1533</v>
      </c>
      <c r="B1571" s="0" t="str">
        <f aca="false">VLOOKUP(A1571,SOURCE!B:S,15,0)</f>
        <v>ITM_M_GOTO</v>
      </c>
      <c r="C1571" s="0" t="n">
        <f aca="false">IF(
ISNUMBER(INDEX(SOURCE!B:B,MATCH(A1571,SOURCE!B:B,0)+1)),
  VALUE(INDEX(SOURCE!B:B,MATCH(A1571,SOURCE!B:B,0)+1)),
  "")</f>
        <v>1534</v>
      </c>
      <c r="D1571" s="265" t="str">
        <f aca="false">IF(A1571&lt;&gt;INT(A1571),B1571,
IF(A1571&lt;0,VLOOKUP(A1571,lookups!A$1:B$25,2,0),
IF(ISNA(B1571),"",
IF(OR(ISBLANK(A1571),ISNA(B1571),B1571=0),
"",
"#define "&amp;
VLOOKUP(A1571,SOURCE!B:S,15,0)&amp;IF(lookups!$N$2-LEN(VLOOKUP(A1571,SOURCE!B:S,15,0))&gt;=0,REPT(" ",lookups!$N$2-LEN(VLOOKUP(A1571,SOURCE!B:S,15,0))),"")&amp;
TEXT(A1571,"???0")&amp;IF(VLOOKUP(A1571,SOURCE!B:S,16,0)="","","   "&amp;VLOOKUP(A1571,SOURCE!B:S,16,0)
))))
)</f>
        <v>#define ITM_M_GOTO                  1533</v>
      </c>
    </row>
    <row r="1572" customFormat="false" ht="15.75" hidden="false" customHeight="false" outlineLevel="0" collapsed="false">
      <c r="A1572" s="0" t="n">
        <f aca="false">C1571</f>
        <v>1534</v>
      </c>
      <c r="B1572" s="0" t="str">
        <f aca="false">VLOOKUP(A1572,SOURCE!B:S,15,0)</f>
        <v>ITM_M_GROW</v>
      </c>
      <c r="C1572" s="0" t="n">
        <f aca="false">IF(
ISNUMBER(INDEX(SOURCE!B:B,MATCH(A1572,SOURCE!B:B,0)+1)),
  VALUE(INDEX(SOURCE!B:B,MATCH(A1572,SOURCE!B:B,0)+1)),
  "")</f>
        <v>1535</v>
      </c>
      <c r="D1572" s="265" t="str">
        <f aca="false">IF(A1572&lt;&gt;INT(A1572),B1572,
IF(A1572&lt;0,VLOOKUP(A1572,lookups!A$1:B$25,2,0),
IF(ISNA(B1572),"",
IF(OR(ISBLANK(A1572),ISNA(B1572),B1572=0),
"",
"#define "&amp;
VLOOKUP(A1572,SOURCE!B:S,15,0)&amp;IF(lookups!$N$2-LEN(VLOOKUP(A1572,SOURCE!B:S,15,0))&gt;=0,REPT(" ",lookups!$N$2-LEN(VLOOKUP(A1572,SOURCE!B:S,15,0))),"")&amp;
TEXT(A1572,"???0")&amp;IF(VLOOKUP(A1572,SOURCE!B:S,16,0)="","","   "&amp;VLOOKUP(A1572,SOURCE!B:S,16,0)
))))
)</f>
        <v>#define ITM_M_GROW                  1534</v>
      </c>
    </row>
    <row r="1573" customFormat="false" ht="15.75" hidden="false" customHeight="false" outlineLevel="0" collapsed="false">
      <c r="A1573" s="0" t="n">
        <f aca="false">C1572</f>
        <v>1535</v>
      </c>
      <c r="B1573" s="0" t="str">
        <f aca="false">VLOOKUP(A1573,SOURCE!B:S,15,0)</f>
        <v>ITM_M_INSR</v>
      </c>
      <c r="C1573" s="0" t="n">
        <f aca="false">IF(
ISNUMBER(INDEX(SOURCE!B:B,MATCH(A1573,SOURCE!B:B,0)+1)),
  VALUE(INDEX(SOURCE!B:B,MATCH(A1573,SOURCE!B:B,0)+1)),
  "")</f>
        <v>1536</v>
      </c>
      <c r="D1573" s="265" t="str">
        <f aca="false">IF(A1573&lt;&gt;INT(A1573),B1573,
IF(A1573&lt;0,VLOOKUP(A1573,lookups!A$1:B$25,2,0),
IF(ISNA(B1573),"",
IF(OR(ISBLANK(A1573),ISNA(B1573),B1573=0),
"",
"#define "&amp;
VLOOKUP(A1573,SOURCE!B:S,15,0)&amp;IF(lookups!$N$2-LEN(VLOOKUP(A1573,SOURCE!B:S,15,0))&gt;=0,REPT(" ",lookups!$N$2-LEN(VLOOKUP(A1573,SOURCE!B:S,15,0))),"")&amp;
TEXT(A1573,"???0")&amp;IF(VLOOKUP(A1573,SOURCE!B:S,16,0)="","","   "&amp;VLOOKUP(A1573,SOURCE!B:S,16,0)
))))
)</f>
        <v>#define ITM_M_INSR                  1535</v>
      </c>
    </row>
    <row r="1574" customFormat="false" ht="15.75" hidden="false" customHeight="false" outlineLevel="0" collapsed="false">
      <c r="A1574" s="0" t="n">
        <f aca="false">C1573</f>
        <v>1536</v>
      </c>
      <c r="B1574" s="0" t="str">
        <f aca="false">VLOOKUP(A1574,SOURCE!B:S,15,0)</f>
        <v>ITM_M_LU</v>
      </c>
      <c r="C1574" s="0" t="n">
        <f aca="false">IF(
ISNUMBER(INDEX(SOURCE!B:B,MATCH(A1574,SOURCE!B:B,0)+1)),
  VALUE(INDEX(SOURCE!B:B,MATCH(A1574,SOURCE!B:B,0)+1)),
  "")</f>
        <v>1537</v>
      </c>
      <c r="D1574" s="265" t="str">
        <f aca="false">IF(A1574&lt;&gt;INT(A1574),B1574,
IF(A1574&lt;0,VLOOKUP(A1574,lookups!A$1:B$25,2,0),
IF(ISNA(B1574),"",
IF(OR(ISBLANK(A1574),ISNA(B1574),B1574=0),
"",
"#define "&amp;
VLOOKUP(A1574,SOURCE!B:S,15,0)&amp;IF(lookups!$N$2-LEN(VLOOKUP(A1574,SOURCE!B:S,15,0))&gt;=0,REPT(" ",lookups!$N$2-LEN(VLOOKUP(A1574,SOURCE!B:S,15,0))),"")&amp;
TEXT(A1574,"???0")&amp;IF(VLOOKUP(A1574,SOURCE!B:S,16,0)="","","   "&amp;VLOOKUP(A1574,SOURCE!B:S,16,0)
))))
)</f>
        <v>#define ITM_M_LU                    1536</v>
      </c>
    </row>
    <row r="1575" customFormat="false" ht="15.75" hidden="false" customHeight="false" outlineLevel="0" collapsed="false">
      <c r="A1575" s="0" t="n">
        <f aca="false">C1574</f>
        <v>1537</v>
      </c>
      <c r="B1575" s="0" t="str">
        <f aca="false">VLOOKUP(A1575,SOURCE!B:S,15,0)</f>
        <v>ITM_M_NEW</v>
      </c>
      <c r="C1575" s="0" t="n">
        <f aca="false">IF(
ISNUMBER(INDEX(SOURCE!B:B,MATCH(A1575,SOURCE!B:B,0)+1)),
  VALUE(INDEX(SOURCE!B:B,MATCH(A1575,SOURCE!B:B,0)+1)),
  "")</f>
        <v>1538</v>
      </c>
      <c r="D1575" s="265" t="str">
        <f aca="false">IF(A1575&lt;&gt;INT(A1575),B1575,
IF(A1575&lt;0,VLOOKUP(A1575,lookups!A$1:B$25,2,0),
IF(ISNA(B1575),"",
IF(OR(ISBLANK(A1575),ISNA(B1575),B1575=0),
"",
"#define "&amp;
VLOOKUP(A1575,SOURCE!B:S,15,0)&amp;IF(lookups!$N$2-LEN(VLOOKUP(A1575,SOURCE!B:S,15,0))&gt;=0,REPT(" ",lookups!$N$2-LEN(VLOOKUP(A1575,SOURCE!B:S,15,0))),"")&amp;
TEXT(A1575,"???0")&amp;IF(VLOOKUP(A1575,SOURCE!B:S,16,0)="","","   "&amp;VLOOKUP(A1575,SOURCE!B:S,16,0)
))))
)</f>
        <v>#define ITM_M_NEW                   1537</v>
      </c>
    </row>
    <row r="1576" customFormat="false" ht="15.75" hidden="false" customHeight="false" outlineLevel="0" collapsed="false">
      <c r="A1576" s="0" t="n">
        <f aca="false">C1575</f>
        <v>1538</v>
      </c>
      <c r="B1576" s="0" t="str">
        <f aca="false">VLOOKUP(A1576,SOURCE!B:S,15,0)</f>
        <v>ITM_M_OLD</v>
      </c>
      <c r="C1576" s="0" t="n">
        <f aca="false">IF(
ISNUMBER(INDEX(SOURCE!B:B,MATCH(A1576,SOURCE!B:B,0)+1)),
  VALUE(INDEX(SOURCE!B:B,MATCH(A1576,SOURCE!B:B,0)+1)),
  "")</f>
        <v>1539</v>
      </c>
      <c r="D1576" s="265" t="str">
        <f aca="false">IF(A1576&lt;&gt;INT(A1576),B1576,
IF(A1576&lt;0,VLOOKUP(A1576,lookups!A$1:B$25,2,0),
IF(ISNA(B1576),"",
IF(OR(ISBLANK(A1576),ISNA(B1576),B1576=0),
"",
"#define "&amp;
VLOOKUP(A1576,SOURCE!B:S,15,0)&amp;IF(lookups!$N$2-LEN(VLOOKUP(A1576,SOURCE!B:S,15,0))&gt;=0,REPT(" ",lookups!$N$2-LEN(VLOOKUP(A1576,SOURCE!B:S,15,0))),"")&amp;
TEXT(A1576,"???0")&amp;IF(VLOOKUP(A1576,SOURCE!B:S,16,0)="","","   "&amp;VLOOKUP(A1576,SOURCE!B:S,16,0)
))))
)</f>
        <v>#define ITM_M_OLD                   1538</v>
      </c>
    </row>
    <row r="1577" customFormat="false" ht="15.75" hidden="false" customHeight="false" outlineLevel="0" collapsed="false">
      <c r="A1577" s="0" t="n">
        <f aca="false">C1576</f>
        <v>1539</v>
      </c>
      <c r="B1577" s="0" t="str">
        <f aca="false">VLOOKUP(A1577,SOURCE!B:S,15,0)</f>
        <v>ITM_M_PUT</v>
      </c>
      <c r="C1577" s="0" t="n">
        <f aca="false">IF(
ISNUMBER(INDEX(SOURCE!B:B,MATCH(A1577,SOURCE!B:B,0)+1)),
  VALUE(INDEX(SOURCE!B:B,MATCH(A1577,SOURCE!B:B,0)+1)),
  "")</f>
        <v>1540</v>
      </c>
      <c r="D1577" s="265" t="str">
        <f aca="false">IF(A1577&lt;&gt;INT(A1577),B1577,
IF(A1577&lt;0,VLOOKUP(A1577,lookups!A$1:B$25,2,0),
IF(ISNA(B1577),"",
IF(OR(ISBLANK(A1577),ISNA(B1577),B1577=0),
"",
"#define "&amp;
VLOOKUP(A1577,SOURCE!B:S,15,0)&amp;IF(lookups!$N$2-LEN(VLOOKUP(A1577,SOURCE!B:S,15,0))&gt;=0,REPT(" ",lookups!$N$2-LEN(VLOOKUP(A1577,SOURCE!B:S,15,0))),"")&amp;
TEXT(A1577,"???0")&amp;IF(VLOOKUP(A1577,SOURCE!B:S,16,0)="","","   "&amp;VLOOKUP(A1577,SOURCE!B:S,16,0)
))))
)</f>
        <v>#define ITM_M_PUT                   1539</v>
      </c>
    </row>
    <row r="1578" customFormat="false" ht="15.75" hidden="false" customHeight="false" outlineLevel="0" collapsed="false">
      <c r="A1578" s="0" t="n">
        <f aca="false">C1577</f>
        <v>1540</v>
      </c>
      <c r="B1578" s="0" t="str">
        <f aca="false">VLOOKUP(A1578,SOURCE!B:S,15,0)</f>
        <v>ITM_M_RR</v>
      </c>
      <c r="C1578" s="0" t="n">
        <f aca="false">IF(
ISNUMBER(INDEX(SOURCE!B:B,MATCH(A1578,SOURCE!B:B,0)+1)),
  VALUE(INDEX(SOURCE!B:B,MATCH(A1578,SOURCE!B:B,0)+1)),
  "")</f>
        <v>1541</v>
      </c>
      <c r="D1578" s="265" t="str">
        <f aca="false">IF(A1578&lt;&gt;INT(A1578),B1578,
IF(A1578&lt;0,VLOOKUP(A1578,lookups!A$1:B$25,2,0),
IF(ISNA(B1578),"",
IF(OR(ISBLANK(A1578),ISNA(B1578),B1578=0),
"",
"#define "&amp;
VLOOKUP(A1578,SOURCE!B:S,15,0)&amp;IF(lookups!$N$2-LEN(VLOOKUP(A1578,SOURCE!B:S,15,0))&gt;=0,REPT(" ",lookups!$N$2-LEN(VLOOKUP(A1578,SOURCE!B:S,15,0))),"")&amp;
TEXT(A1578,"???0")&amp;IF(VLOOKUP(A1578,SOURCE!B:S,16,0)="","","   "&amp;VLOOKUP(A1578,SOURCE!B:S,16,0)
))))
)</f>
        <v>#define ITM_M_RR                    1540</v>
      </c>
    </row>
    <row r="1579" customFormat="false" ht="15.75" hidden="false" customHeight="false" outlineLevel="0" collapsed="false">
      <c r="A1579" s="0" t="n">
        <f aca="false">C1578</f>
        <v>1541</v>
      </c>
      <c r="B1579" s="0" t="str">
        <f aca="false">VLOOKUP(A1579,SOURCE!B:S,15,0)</f>
        <v>ITM_sincpi</v>
      </c>
      <c r="C1579" s="0" t="n">
        <f aca="false">IF(
ISNUMBER(INDEX(SOURCE!B:B,MATCH(A1579,SOURCE!B:B,0)+1)),
  VALUE(INDEX(SOURCE!B:B,MATCH(A1579,SOURCE!B:B,0)+1)),
  "")</f>
        <v>1542</v>
      </c>
      <c r="D1579" s="265" t="str">
        <f aca="false">IF(A1579&lt;&gt;INT(A1579),B1579,
IF(A1579&lt;0,VLOOKUP(A1579,lookups!A$1:B$25,2,0),
IF(ISNA(B1579),"",
IF(OR(ISBLANK(A1579),ISNA(B1579),B1579=0),
"",
"#define "&amp;
VLOOKUP(A1579,SOURCE!B:S,15,0)&amp;IF(lookups!$N$2-LEN(VLOOKUP(A1579,SOURCE!B:S,15,0))&gt;=0,REPT(" ",lookups!$N$2-LEN(VLOOKUP(A1579,SOURCE!B:S,15,0))),"")&amp;
TEXT(A1579,"???0")&amp;IF(VLOOKUP(A1579,SOURCE!B:S,16,0)="","","   "&amp;VLOOKUP(A1579,SOURCE!B:S,16,0)
))))
)</f>
        <v>#define ITM_sincpi                  1541</v>
      </c>
    </row>
    <row r="1580" customFormat="false" ht="15.75" hidden="false" customHeight="false" outlineLevel="0" collapsed="false">
      <c r="A1580" s="0" t="n">
        <f aca="false">C1579</f>
        <v>1542</v>
      </c>
      <c r="B1580" s="0" t="str">
        <f aca="false">VLOOKUP(A1580,SOURCE!B:S,15,0)</f>
        <v>ITM_M_WRAP</v>
      </c>
      <c r="C1580" s="0" t="n">
        <f aca="false">IF(
ISNUMBER(INDEX(SOURCE!B:B,MATCH(A1580,SOURCE!B:B,0)+1)),
  VALUE(INDEX(SOURCE!B:B,MATCH(A1580,SOURCE!B:B,0)+1)),
  "")</f>
        <v>1543</v>
      </c>
      <c r="D1580" s="265" t="str">
        <f aca="false">IF(A1580&lt;&gt;INT(A1580),B1580,
IF(A1580&lt;0,VLOOKUP(A1580,lookups!A$1:B$25,2,0),
IF(ISNA(B1580),"",
IF(OR(ISBLANK(A1580),ISNA(B1580),B1580=0),
"",
"#define "&amp;
VLOOKUP(A1580,SOURCE!B:S,15,0)&amp;IF(lookups!$N$2-LEN(VLOOKUP(A1580,SOURCE!B:S,15,0))&gt;=0,REPT(" ",lookups!$N$2-LEN(VLOOKUP(A1580,SOURCE!B:S,15,0))),"")&amp;
TEXT(A1580,"???0")&amp;IF(VLOOKUP(A1580,SOURCE!B:S,16,0)="","","   "&amp;VLOOKUP(A1580,SOURCE!B:S,16,0)
))))
)</f>
        <v>#define ITM_M_WRAP                  1542</v>
      </c>
    </row>
    <row r="1581" customFormat="false" ht="15.75" hidden="false" customHeight="false" outlineLevel="0" collapsed="false">
      <c r="A1581" s="0" t="n">
        <f aca="false">C1580</f>
        <v>1543</v>
      </c>
      <c r="B1581" s="0" t="str">
        <f aca="false">VLOOKUP(A1581,SOURCE!B:S,15,0)</f>
        <v>ITM_NOP</v>
      </c>
      <c r="C1581" s="0" t="n">
        <f aca="false">IF(
ISNUMBER(INDEX(SOURCE!B:B,MATCH(A1581,SOURCE!B:B,0)+1)),
  VALUE(INDEX(SOURCE!B:B,MATCH(A1581,SOURCE!B:B,0)+1)),
  "")</f>
        <v>1544</v>
      </c>
      <c r="D1581" s="265" t="str">
        <f aca="false">IF(A1581&lt;&gt;INT(A1581),B1581,
IF(A1581&lt;0,VLOOKUP(A1581,lookups!A$1:B$25,2,0),
IF(ISNA(B1581),"",
IF(OR(ISBLANK(A1581),ISNA(B1581),B1581=0),
"",
"#define "&amp;
VLOOKUP(A1581,SOURCE!B:S,15,0)&amp;IF(lookups!$N$2-LEN(VLOOKUP(A1581,SOURCE!B:S,15,0))&gt;=0,REPT(" ",lookups!$N$2-LEN(VLOOKUP(A1581,SOURCE!B:S,15,0))),"")&amp;
TEXT(A1581,"???0")&amp;IF(VLOOKUP(A1581,SOURCE!B:S,16,0)="","","   "&amp;VLOOKUP(A1581,SOURCE!B:S,16,0)
))))
)</f>
        <v>#define ITM_NOP                     1543</v>
      </c>
    </row>
    <row r="1582" customFormat="false" ht="15.75" hidden="false" customHeight="false" outlineLevel="0" collapsed="false">
      <c r="A1582" s="0" t="n">
        <f aca="false">C1581</f>
        <v>1544</v>
      </c>
      <c r="B1582" s="0" t="str">
        <f aca="false">VLOOKUP(A1582,SOURCE!B:S,15,0)</f>
        <v>ITM_OFF</v>
      </c>
      <c r="C1582" s="0" t="n">
        <f aca="false">IF(
ISNUMBER(INDEX(SOURCE!B:B,MATCH(A1582,SOURCE!B:B,0)+1)),
  VALUE(INDEX(SOURCE!B:B,MATCH(A1582,SOURCE!B:B,0)+1)),
  "")</f>
        <v>1545</v>
      </c>
      <c r="D1582" s="265" t="str">
        <f aca="false">IF(A1582&lt;&gt;INT(A1582),B1582,
IF(A1582&lt;0,VLOOKUP(A1582,lookups!A$1:B$25,2,0),
IF(ISNA(B1582),"",
IF(OR(ISBLANK(A1582),ISNA(B1582),B1582=0),
"",
"#define "&amp;
VLOOKUP(A1582,SOURCE!B:S,15,0)&amp;IF(lookups!$N$2-LEN(VLOOKUP(A1582,SOURCE!B:S,15,0))&gt;=0,REPT(" ",lookups!$N$2-LEN(VLOOKUP(A1582,SOURCE!B:S,15,0))),"")&amp;
TEXT(A1582,"???0")&amp;IF(VLOOKUP(A1582,SOURCE!B:S,16,0)="","","   "&amp;VLOOKUP(A1582,SOURCE!B:S,16,0)
))))
)</f>
        <v>#define ITM_OFF                     1544</v>
      </c>
    </row>
    <row r="1583" customFormat="false" ht="15.75" hidden="false" customHeight="false" outlineLevel="0" collapsed="false">
      <c r="A1583" s="0" t="n">
        <f aca="false">C1582</f>
        <v>1545</v>
      </c>
      <c r="B1583" s="0" t="str">
        <f aca="false">VLOOKUP(A1583,SOURCE!B:S,15,0)</f>
        <v>ITM_DROPY</v>
      </c>
      <c r="C1583" s="0" t="n">
        <f aca="false">IF(
ISNUMBER(INDEX(SOURCE!B:B,MATCH(A1583,SOURCE!B:B,0)+1)),
  VALUE(INDEX(SOURCE!B:B,MATCH(A1583,SOURCE!B:B,0)+1)),
  "")</f>
        <v>1546</v>
      </c>
      <c r="D1583" s="265" t="str">
        <f aca="false">IF(A1583&lt;&gt;INT(A1583),B1583,
IF(A1583&lt;0,VLOOKUP(A1583,lookups!A$1:B$25,2,0),
IF(ISNA(B1583),"",
IF(OR(ISBLANK(A1583),ISNA(B1583),B1583=0),
"",
"#define "&amp;
VLOOKUP(A1583,SOURCE!B:S,15,0)&amp;IF(lookups!$N$2-LEN(VLOOKUP(A1583,SOURCE!B:S,15,0))&gt;=0,REPT(" ",lookups!$N$2-LEN(VLOOKUP(A1583,SOURCE!B:S,15,0))),"")&amp;
TEXT(A1583,"???0")&amp;IF(VLOOKUP(A1583,SOURCE!B:S,16,0)="","","   "&amp;VLOOKUP(A1583,SOURCE!B:S,16,0)
))))
)</f>
        <v>#define ITM_DROPY                   1545</v>
      </c>
    </row>
    <row r="1584" customFormat="false" ht="15.75" hidden="false" customHeight="false" outlineLevel="0" collapsed="false">
      <c r="A1584" s="0" t="n">
        <f aca="false">C1583</f>
        <v>1546</v>
      </c>
      <c r="B1584" s="0" t="str">
        <f aca="false">VLOOKUP(A1584,SOURCE!B:S,15,0)</f>
        <v>ITM_STOMIN</v>
      </c>
      <c r="C1584" s="0" t="n">
        <f aca="false">IF(
ISNUMBER(INDEX(SOURCE!B:B,MATCH(A1584,SOURCE!B:B,0)+1)),
  VALUE(INDEX(SOURCE!B:B,MATCH(A1584,SOURCE!B:B,0)+1)),
  "")</f>
        <v>1547</v>
      </c>
      <c r="D1584" s="265" t="str">
        <f aca="false">IF(A1584&lt;&gt;INT(A1584),B1584,
IF(A1584&lt;0,VLOOKUP(A1584,lookups!A$1:B$25,2,0),
IF(ISNA(B1584),"",
IF(OR(ISBLANK(A1584),ISNA(B1584),B1584=0),
"",
"#define "&amp;
VLOOKUP(A1584,SOURCE!B:S,15,0)&amp;IF(lookups!$N$2-LEN(VLOOKUP(A1584,SOURCE!B:S,15,0))&gt;=0,REPT(" ",lookups!$N$2-LEN(VLOOKUP(A1584,SOURCE!B:S,15,0))),"")&amp;
TEXT(A1584,"???0")&amp;IF(VLOOKUP(A1584,SOURCE!B:S,16,0)="","","   "&amp;VLOOKUP(A1584,SOURCE!B:S,16,0)
))))
)</f>
        <v>#define ITM_STOMIN                  1546</v>
      </c>
    </row>
    <row r="1585" customFormat="false" ht="15.75" hidden="false" customHeight="false" outlineLevel="0" collapsed="false">
      <c r="A1585" s="0" t="n">
        <f aca="false">C1584</f>
        <v>1547</v>
      </c>
      <c r="B1585" s="0" t="str">
        <f aca="false">VLOOKUP(A1585,SOURCE!B:S,15,0)</f>
        <v>ITM_PGMINT</v>
      </c>
      <c r="C1585" s="0" t="n">
        <f aca="false">IF(
ISNUMBER(INDEX(SOURCE!B:B,MATCH(A1585,SOURCE!B:B,0)+1)),
  VALUE(INDEX(SOURCE!B:B,MATCH(A1585,SOURCE!B:B,0)+1)),
  "")</f>
        <v>1548</v>
      </c>
      <c r="D1585" s="265" t="str">
        <f aca="false">IF(A1585&lt;&gt;INT(A1585),B1585,
IF(A1585&lt;0,VLOOKUP(A1585,lookups!A$1:B$25,2,0),
IF(ISNA(B1585),"",
IF(OR(ISBLANK(A1585),ISNA(B1585),B1585=0),
"",
"#define "&amp;
VLOOKUP(A1585,SOURCE!B:S,15,0)&amp;IF(lookups!$N$2-LEN(VLOOKUP(A1585,SOURCE!B:S,15,0))&gt;=0,REPT(" ",lookups!$N$2-LEN(VLOOKUP(A1585,SOURCE!B:S,15,0))),"")&amp;
TEXT(A1585,"???0")&amp;IF(VLOOKUP(A1585,SOURCE!B:S,16,0)="","","   "&amp;VLOOKUP(A1585,SOURCE!B:S,16,0)
))))
)</f>
        <v>#define ITM_PGMINT                  1547</v>
      </c>
    </row>
    <row r="1586" customFormat="false" ht="15.75" hidden="false" customHeight="false" outlineLevel="0" collapsed="false">
      <c r="A1586" s="0" t="n">
        <f aca="false">C1585</f>
        <v>1548</v>
      </c>
      <c r="B1586" s="0" t="str">
        <f aca="false">VLOOKUP(A1586,SOURCE!B:S,15,0)</f>
        <v>ITM_PGMSLV</v>
      </c>
      <c r="C1586" s="0" t="n">
        <f aca="false">IF(
ISNUMBER(INDEX(SOURCE!B:B,MATCH(A1586,SOURCE!B:B,0)+1)),
  VALUE(INDEX(SOURCE!B:B,MATCH(A1586,SOURCE!B:B,0)+1)),
  "")</f>
        <v>1549</v>
      </c>
      <c r="D1586" s="265" t="str">
        <f aca="false">IF(A1586&lt;&gt;INT(A1586),B1586,
IF(A1586&lt;0,VLOOKUP(A1586,lookups!A$1:B$25,2,0),
IF(ISNA(B1586),"",
IF(OR(ISBLANK(A1586),ISNA(B1586),B1586=0),
"",
"#define "&amp;
VLOOKUP(A1586,SOURCE!B:S,15,0)&amp;IF(lookups!$N$2-LEN(VLOOKUP(A1586,SOURCE!B:S,15,0))&gt;=0,REPT(" ",lookups!$N$2-LEN(VLOOKUP(A1586,SOURCE!B:S,15,0))),"")&amp;
TEXT(A1586,"???0")&amp;IF(VLOOKUP(A1586,SOURCE!B:S,16,0)="","","   "&amp;VLOOKUP(A1586,SOURCE!B:S,16,0)
))))
)</f>
        <v>#define ITM_PGMSLV                  1548</v>
      </c>
    </row>
    <row r="1587" customFormat="false" ht="15.75" hidden="false" customHeight="false" outlineLevel="0" collapsed="false">
      <c r="A1587" s="0" t="n">
        <f aca="false">C1586</f>
        <v>1549</v>
      </c>
      <c r="B1587" s="0" t="str">
        <f aca="false">VLOOKUP(A1587,SOURCE!B:S,15,0)</f>
        <v>ITM_PIXEL</v>
      </c>
      <c r="C1587" s="0" t="n">
        <f aca="false">IF(
ISNUMBER(INDEX(SOURCE!B:B,MATCH(A1587,SOURCE!B:B,0)+1)),
  VALUE(INDEX(SOURCE!B:B,MATCH(A1587,SOURCE!B:B,0)+1)),
  "")</f>
        <v>1550</v>
      </c>
      <c r="D1587" s="265" t="str">
        <f aca="false">IF(A1587&lt;&gt;INT(A1587),B1587,
IF(A1587&lt;0,VLOOKUP(A1587,lookups!A$1:B$25,2,0),
IF(ISNA(B1587),"",
IF(OR(ISBLANK(A1587),ISNA(B1587),B1587=0),
"",
"#define "&amp;
VLOOKUP(A1587,SOURCE!B:S,15,0)&amp;IF(lookups!$N$2-LEN(VLOOKUP(A1587,SOURCE!B:S,15,0))&gt;=0,REPT(" ",lookups!$N$2-LEN(VLOOKUP(A1587,SOURCE!B:S,15,0))),"")&amp;
TEXT(A1587,"???0")&amp;IF(VLOOKUP(A1587,SOURCE!B:S,16,0)="","","   "&amp;VLOOKUP(A1587,SOURCE!B:S,16,0)
))))
)</f>
        <v>#define ITM_PIXEL                   1549</v>
      </c>
    </row>
    <row r="1588" customFormat="false" ht="15.75" hidden="false" customHeight="false" outlineLevel="0" collapsed="false">
      <c r="A1588" s="0" t="n">
        <f aca="false">C1587</f>
        <v>1550</v>
      </c>
      <c r="B1588" s="0" t="str">
        <f aca="false">VLOOKUP(A1588,SOURCE!B:S,15,0)</f>
        <v>ITM_PLOT</v>
      </c>
      <c r="C1588" s="0" t="n">
        <f aca="false">IF(
ISNUMBER(INDEX(SOURCE!B:B,MATCH(A1588,SOURCE!B:B,0)+1)),
  VALUE(INDEX(SOURCE!B:B,MATCH(A1588,SOURCE!B:B,0)+1)),
  "")</f>
        <v>1551</v>
      </c>
      <c r="D1588" s="265" t="str">
        <f aca="false">IF(A1588&lt;&gt;INT(A1588),B1588,
IF(A1588&lt;0,VLOOKUP(A1588,lookups!A$1:B$25,2,0),
IF(ISNA(B1588),"",
IF(OR(ISBLANK(A1588),ISNA(B1588),B1588=0),
"",
"#define "&amp;
VLOOKUP(A1588,SOURCE!B:S,15,0)&amp;IF(lookups!$N$2-LEN(VLOOKUP(A1588,SOURCE!B:S,15,0))&gt;=0,REPT(" ",lookups!$N$2-LEN(VLOOKUP(A1588,SOURCE!B:S,15,0))),"")&amp;
TEXT(A1588,"???0")&amp;IF(VLOOKUP(A1588,SOURCE!B:S,16,0)="","","   "&amp;VLOOKUP(A1588,SOURCE!B:S,16,0)
))))
)</f>
        <v>#define ITM_PLOT                    1550</v>
      </c>
    </row>
    <row r="1589" customFormat="false" ht="15.75" hidden="false" customHeight="false" outlineLevel="0" collapsed="false">
      <c r="A1589" s="0" t="n">
        <f aca="false">C1588</f>
        <v>1551</v>
      </c>
      <c r="B1589" s="0" t="str">
        <f aca="false">VLOOKUP(A1589,SOURCE!B:S,15,0)</f>
        <v>ITM_Pn</v>
      </c>
      <c r="C1589" s="0" t="n">
        <f aca="false">IF(
ISNUMBER(INDEX(SOURCE!B:B,MATCH(A1589,SOURCE!B:B,0)+1)),
  VALUE(INDEX(SOURCE!B:B,MATCH(A1589,SOURCE!B:B,0)+1)),
  "")</f>
        <v>1552</v>
      </c>
      <c r="D1589" s="265" t="str">
        <f aca="false">IF(A1589&lt;&gt;INT(A1589),B1589,
IF(A1589&lt;0,VLOOKUP(A1589,lookups!A$1:B$25,2,0),
IF(ISNA(B1589),"",
IF(OR(ISBLANK(A1589),ISNA(B1589),B1589=0),
"",
"#define "&amp;
VLOOKUP(A1589,SOURCE!B:S,15,0)&amp;IF(lookups!$N$2-LEN(VLOOKUP(A1589,SOURCE!B:S,15,0))&gt;=0,REPT(" ",lookups!$N$2-LEN(VLOOKUP(A1589,SOURCE!B:S,15,0))),"")&amp;
TEXT(A1589,"???0")&amp;IF(VLOOKUP(A1589,SOURCE!B:S,16,0)="","","   "&amp;VLOOKUP(A1589,SOURCE!B:S,16,0)
))))
)</f>
        <v>#define ITM_Pn                      1551</v>
      </c>
    </row>
    <row r="1590" customFormat="false" ht="15.75" hidden="false" customHeight="false" outlineLevel="0" collapsed="false">
      <c r="A1590" s="0" t="n">
        <f aca="false">C1589</f>
        <v>1552</v>
      </c>
      <c r="B1590" s="0" t="str">
        <f aca="false">VLOOKUP(A1590,SOURCE!B:S,15,0)</f>
        <v>ITM_POINT</v>
      </c>
      <c r="C1590" s="0" t="n">
        <f aca="false">IF(
ISNUMBER(INDEX(SOURCE!B:B,MATCH(A1590,SOURCE!B:B,0)+1)),
  VALUE(INDEX(SOURCE!B:B,MATCH(A1590,SOURCE!B:B,0)+1)),
  "")</f>
        <v>1553</v>
      </c>
      <c r="D1590" s="265" t="str">
        <f aca="false">IF(A1590&lt;&gt;INT(A1590),B1590,
IF(A1590&lt;0,VLOOKUP(A1590,lookups!A$1:B$25,2,0),
IF(ISNA(B1590),"",
IF(OR(ISBLANK(A1590),ISNA(B1590),B1590=0),
"",
"#define "&amp;
VLOOKUP(A1590,SOURCE!B:S,15,0)&amp;IF(lookups!$N$2-LEN(VLOOKUP(A1590,SOURCE!B:S,15,0))&gt;=0,REPT(" ",lookups!$N$2-LEN(VLOOKUP(A1590,SOURCE!B:S,15,0))),"")&amp;
TEXT(A1590,"???0")&amp;IF(VLOOKUP(A1590,SOURCE!B:S,16,0)="","","   "&amp;VLOOKUP(A1590,SOURCE!B:S,16,0)
))))
)</f>
        <v>#define ITM_POINT                   1552</v>
      </c>
    </row>
    <row r="1591" customFormat="false" ht="15.75" hidden="false" customHeight="false" outlineLevel="0" collapsed="false">
      <c r="A1591" s="0" t="n">
        <f aca="false">C1590</f>
        <v>1553</v>
      </c>
      <c r="B1591" s="0" t="str">
        <f aca="false">VLOOKUP(A1591,SOURCE!B:S,15,0)</f>
        <v>ITM_LOADV</v>
      </c>
      <c r="C1591" s="0" t="n">
        <f aca="false">IF(
ISNUMBER(INDEX(SOURCE!B:B,MATCH(A1591,SOURCE!B:B,0)+1)),
  VALUE(INDEX(SOURCE!B:B,MATCH(A1591,SOURCE!B:B,0)+1)),
  "")</f>
        <v>1554</v>
      </c>
      <c r="D1591" s="265" t="str">
        <f aca="false">IF(A1591&lt;&gt;INT(A1591),B1591,
IF(A1591&lt;0,VLOOKUP(A1591,lookups!A$1:B$25,2,0),
IF(ISNA(B1591),"",
IF(OR(ISBLANK(A1591),ISNA(B1591),B1591=0),
"",
"#define "&amp;
VLOOKUP(A1591,SOURCE!B:S,15,0)&amp;IF(lookups!$N$2-LEN(VLOOKUP(A1591,SOURCE!B:S,15,0))&gt;=0,REPT(" ",lookups!$N$2-LEN(VLOOKUP(A1591,SOURCE!B:S,15,0))),"")&amp;
TEXT(A1591,"???0")&amp;IF(VLOOKUP(A1591,SOURCE!B:S,16,0)="","","   "&amp;VLOOKUP(A1591,SOURCE!B:S,16,0)
))))
)</f>
        <v>#define ITM_LOADV                   1553</v>
      </c>
    </row>
    <row r="1592" customFormat="false" ht="15.75" hidden="false" customHeight="false" outlineLevel="0" collapsed="false">
      <c r="A1592" s="0" t="n">
        <f aca="false">C1591</f>
        <v>1554</v>
      </c>
      <c r="B1592" s="0" t="str">
        <f aca="false">VLOOKUP(A1592,SOURCE!B:S,15,0)</f>
        <v>ITM_POPLR</v>
      </c>
      <c r="C1592" s="0" t="n">
        <f aca="false">IF(
ISNUMBER(INDEX(SOURCE!B:B,MATCH(A1592,SOURCE!B:B,0)+1)),
  VALUE(INDEX(SOURCE!B:B,MATCH(A1592,SOURCE!B:B,0)+1)),
  "")</f>
        <v>1555</v>
      </c>
      <c r="D1592" s="265" t="str">
        <f aca="false">IF(A1592&lt;&gt;INT(A1592),B1592,
IF(A1592&lt;0,VLOOKUP(A1592,lookups!A$1:B$25,2,0),
IF(ISNA(B1592),"",
IF(OR(ISBLANK(A1592),ISNA(B1592),B1592=0),
"",
"#define "&amp;
VLOOKUP(A1592,SOURCE!B:S,15,0)&amp;IF(lookups!$N$2-LEN(VLOOKUP(A1592,SOURCE!B:S,15,0))&gt;=0,REPT(" ",lookups!$N$2-LEN(VLOOKUP(A1592,SOURCE!B:S,15,0))),"")&amp;
TEXT(A1592,"???0")&amp;IF(VLOOKUP(A1592,SOURCE!B:S,16,0)="","","   "&amp;VLOOKUP(A1592,SOURCE!B:S,16,0)
))))
)</f>
        <v>#define ITM_POPLR                   1554</v>
      </c>
    </row>
    <row r="1593" customFormat="false" ht="15.75" hidden="false" customHeight="false" outlineLevel="0" collapsed="false">
      <c r="A1593" s="0" t="n">
        <f aca="false">C1592</f>
        <v>1555</v>
      </c>
      <c r="B1593" s="0" t="str">
        <f aca="false">VLOOKUP(A1593,SOURCE!B:S,15,0)</f>
        <v>ITM_1555</v>
      </c>
      <c r="C1593" s="0" t="n">
        <f aca="false">IF(
ISNUMBER(INDEX(SOURCE!B:B,MATCH(A1593,SOURCE!B:B,0)+1)),
  VALUE(INDEX(SOURCE!B:B,MATCH(A1593,SOURCE!B:B,0)+1)),
  "")</f>
        <v>1556</v>
      </c>
      <c r="D1593" s="265" t="str">
        <f aca="false">IF(A1593&lt;&gt;INT(A1593),B1593,
IF(A1593&lt;0,VLOOKUP(A1593,lookups!A$1:B$25,2,0),
IF(ISNA(B1593),"",
IF(OR(ISBLANK(A1593),ISNA(B1593),B1593=0),
"",
"#define "&amp;
VLOOKUP(A1593,SOURCE!B:S,15,0)&amp;IF(lookups!$N$2-LEN(VLOOKUP(A1593,SOURCE!B:S,15,0))&gt;=0,REPT(" ",lookups!$N$2-LEN(VLOOKUP(A1593,SOURCE!B:S,15,0))),"")&amp;
TEXT(A1593,"???0")&amp;IF(VLOOKUP(A1593,SOURCE!B:S,16,0)="","","   "&amp;VLOOKUP(A1593,SOURCE!B:S,16,0)
))))
)</f>
        <v>#define ITM_1555                    1555</v>
      </c>
    </row>
    <row r="1594" customFormat="false" ht="15.75" hidden="false" customHeight="false" outlineLevel="0" collapsed="false">
      <c r="A1594" s="0" t="n">
        <f aca="false">C1593</f>
        <v>1556</v>
      </c>
      <c r="B1594" s="0" t="str">
        <f aca="false">VLOOKUP(A1594,SOURCE!B:S,15,0)</f>
        <v>ITM_1556</v>
      </c>
      <c r="C1594" s="0" t="n">
        <f aca="false">IF(
ISNUMBER(INDEX(SOURCE!B:B,MATCH(A1594,SOURCE!B:B,0)+1)),
  VALUE(INDEX(SOURCE!B:B,MATCH(A1594,SOURCE!B:B,0)+1)),
  "")</f>
        <v>1557</v>
      </c>
      <c r="D1594" s="265" t="str">
        <f aca="false">IF(A1594&lt;&gt;INT(A1594),B1594,
IF(A1594&lt;0,VLOOKUP(A1594,lookups!A$1:B$25,2,0),
IF(ISNA(B1594),"",
IF(OR(ISBLANK(A1594),ISNA(B1594),B1594=0),
"",
"#define "&amp;
VLOOKUP(A1594,SOURCE!B:S,15,0)&amp;IF(lookups!$N$2-LEN(VLOOKUP(A1594,SOURCE!B:S,15,0))&gt;=0,REPT(" ",lookups!$N$2-LEN(VLOOKUP(A1594,SOURCE!B:S,15,0))),"")&amp;
TEXT(A1594,"???0")&amp;IF(VLOOKUP(A1594,SOURCE!B:S,16,0)="","","   "&amp;VLOOKUP(A1594,SOURCE!B:S,16,0)
))))
)</f>
        <v>#define ITM_1556                    1556</v>
      </c>
    </row>
    <row r="1595" customFormat="false" ht="15.75" hidden="false" customHeight="false" outlineLevel="0" collapsed="false">
      <c r="A1595" s="0" t="n">
        <f aca="false">C1594</f>
        <v>1557</v>
      </c>
      <c r="B1595" s="0" t="str">
        <f aca="false">VLOOKUP(A1595,SOURCE!B:S,15,0)</f>
        <v>ITM_PUTK</v>
      </c>
      <c r="C1595" s="0" t="n">
        <f aca="false">IF(
ISNUMBER(INDEX(SOURCE!B:B,MATCH(A1595,SOURCE!B:B,0)+1)),
  VALUE(INDEX(SOURCE!B:B,MATCH(A1595,SOURCE!B:B,0)+1)),
  "")</f>
        <v>1558</v>
      </c>
      <c r="D1595" s="265" t="str">
        <f aca="false">IF(A1595&lt;&gt;INT(A1595),B1595,
IF(A1595&lt;0,VLOOKUP(A1595,lookups!A$1:B$25,2,0),
IF(ISNA(B1595),"",
IF(OR(ISBLANK(A1595),ISNA(B1595),B1595=0),
"",
"#define "&amp;
VLOOKUP(A1595,SOURCE!B:S,15,0)&amp;IF(lookups!$N$2-LEN(VLOOKUP(A1595,SOURCE!B:S,15,0))&gt;=0,REPT(" ",lookups!$N$2-LEN(VLOOKUP(A1595,SOURCE!B:S,15,0))),"")&amp;
TEXT(A1595,"???0")&amp;IF(VLOOKUP(A1595,SOURCE!B:S,16,0)="","","   "&amp;VLOOKUP(A1595,SOURCE!B:S,16,0)
))))
)</f>
        <v>#define ITM_PUTK                    1557</v>
      </c>
    </row>
    <row r="1596" customFormat="false" ht="15.75" hidden="false" customHeight="false" outlineLevel="0" collapsed="false">
      <c r="A1596" s="0" t="n">
        <f aca="false">C1595</f>
        <v>1558</v>
      </c>
      <c r="B1596" s="0" t="str">
        <f aca="false">VLOOKUP(A1596,SOURCE!B:S,15,0)</f>
        <v>ITM_RAD</v>
      </c>
      <c r="C1596" s="0" t="n">
        <f aca="false">IF(
ISNUMBER(INDEX(SOURCE!B:B,MATCH(A1596,SOURCE!B:B,0)+1)),
  VALUE(INDEX(SOURCE!B:B,MATCH(A1596,SOURCE!B:B,0)+1)),
  "")</f>
        <v>1559</v>
      </c>
      <c r="D1596" s="265" t="str">
        <f aca="false">IF(A1596&lt;&gt;INT(A1596),B1596,
IF(A1596&lt;0,VLOOKUP(A1596,lookups!A$1:B$25,2,0),
IF(ISNA(B1596),"",
IF(OR(ISBLANK(A1596),ISNA(B1596),B1596=0),
"",
"#define "&amp;
VLOOKUP(A1596,SOURCE!B:S,15,0)&amp;IF(lookups!$N$2-LEN(VLOOKUP(A1596,SOURCE!B:S,15,0))&gt;=0,REPT(" ",lookups!$N$2-LEN(VLOOKUP(A1596,SOURCE!B:S,15,0))),"")&amp;
TEXT(A1596,"???0")&amp;IF(VLOOKUP(A1596,SOURCE!B:S,16,0)="","","   "&amp;VLOOKUP(A1596,SOURCE!B:S,16,0)
))))
)</f>
        <v>#define ITM_RAD                     1558</v>
      </c>
    </row>
    <row r="1597" customFormat="false" ht="15.75" hidden="false" customHeight="false" outlineLevel="0" collapsed="false">
      <c r="A1597" s="0" t="n">
        <f aca="false">C1596</f>
        <v>1559</v>
      </c>
      <c r="B1597" s="0" t="str">
        <f aca="false">VLOOKUP(A1597,SOURCE!B:S,15,0)</f>
        <v>ITM_GETDMX</v>
      </c>
      <c r="C1597" s="0" t="n">
        <f aca="false">IF(
ISNUMBER(INDEX(SOURCE!B:B,MATCH(A1597,SOURCE!B:B,0)+1)),
  VALUE(INDEX(SOURCE!B:B,MATCH(A1597,SOURCE!B:B,0)+1)),
  "")</f>
        <v>1560</v>
      </c>
      <c r="D1597" s="265" t="str">
        <f aca="false">IF(A1597&lt;&gt;INT(A1597),B1597,
IF(A1597&lt;0,VLOOKUP(A1597,lookups!A$1:B$25,2,0),
IF(ISNA(B1597),"",
IF(OR(ISBLANK(A1597),ISNA(B1597),B1597=0),
"",
"#define "&amp;
VLOOKUP(A1597,SOURCE!B:S,15,0)&amp;IF(lookups!$N$2-LEN(VLOOKUP(A1597,SOURCE!B:S,15,0))&gt;=0,REPT(" ",lookups!$N$2-LEN(VLOOKUP(A1597,SOURCE!B:S,15,0))),"")&amp;
TEXT(A1597,"???0")&amp;IF(VLOOKUP(A1597,SOURCE!B:S,16,0)="","","   "&amp;VLOOKUP(A1597,SOURCE!B:S,16,0)
))))
)</f>
        <v>#define ITM_GETDMX                  1559</v>
      </c>
    </row>
    <row r="1598" customFormat="false" ht="15.75" hidden="false" customHeight="false" outlineLevel="0" collapsed="false">
      <c r="A1598" s="0" t="n">
        <f aca="false">C1597</f>
        <v>1560</v>
      </c>
      <c r="B1598" s="0" t="str">
        <f aca="false">VLOOKUP(A1598,SOURCE!B:S,15,0)</f>
        <v>ITM_RAN</v>
      </c>
      <c r="C1598" s="0" t="n">
        <f aca="false">IF(
ISNUMBER(INDEX(SOURCE!B:B,MATCH(A1598,SOURCE!B:B,0)+1)),
  VALUE(INDEX(SOURCE!B:B,MATCH(A1598,SOURCE!B:B,0)+1)),
  "")</f>
        <v>1561</v>
      </c>
      <c r="D1598" s="265" t="str">
        <f aca="false">IF(A1598&lt;&gt;INT(A1598),B1598,
IF(A1598&lt;0,VLOOKUP(A1598,lookups!A$1:B$25,2,0),
IF(ISNA(B1598),"",
IF(OR(ISBLANK(A1598),ISNA(B1598),B1598=0),
"",
"#define "&amp;
VLOOKUP(A1598,SOURCE!B:S,15,0)&amp;IF(lookups!$N$2-LEN(VLOOKUP(A1598,SOURCE!B:S,15,0))&gt;=0,REPT(" ",lookups!$N$2-LEN(VLOOKUP(A1598,SOURCE!B:S,15,0))),"")&amp;
TEXT(A1598,"???0")&amp;IF(VLOOKUP(A1598,SOURCE!B:S,16,0)="","","   "&amp;VLOOKUP(A1598,SOURCE!B:S,16,0)
))))
)</f>
        <v>#define ITM_RAN                     1560</v>
      </c>
    </row>
    <row r="1599" customFormat="false" ht="15.75" hidden="false" customHeight="false" outlineLevel="0" collapsed="false">
      <c r="A1599" s="0" t="n">
        <f aca="false">C1598</f>
        <v>1561</v>
      </c>
      <c r="B1599" s="0" t="str">
        <f aca="false">VLOOKUP(A1599,SOURCE!B:S,15,0)</f>
        <v>ITM_RBR</v>
      </c>
      <c r="C1599" s="0" t="n">
        <f aca="false">IF(
ISNUMBER(INDEX(SOURCE!B:B,MATCH(A1599,SOURCE!B:B,0)+1)),
  VALUE(INDEX(SOURCE!B:B,MATCH(A1599,SOURCE!B:B,0)+1)),
  "")</f>
        <v>1562</v>
      </c>
      <c r="D1599" s="265" t="str">
        <f aca="false">IF(A1599&lt;&gt;INT(A1599),B1599,
IF(A1599&lt;0,VLOOKUP(A1599,lookups!A$1:B$25,2,0),
IF(ISNA(B1599),"",
IF(OR(ISBLANK(A1599),ISNA(B1599),B1599=0),
"",
"#define "&amp;
VLOOKUP(A1599,SOURCE!B:S,15,0)&amp;IF(lookups!$N$2-LEN(VLOOKUP(A1599,SOURCE!B:S,15,0))&gt;=0,REPT(" ",lookups!$N$2-LEN(VLOOKUP(A1599,SOURCE!B:S,15,0))),"")&amp;
TEXT(A1599,"???0")&amp;IF(VLOOKUP(A1599,SOURCE!B:S,16,0)="","","   "&amp;VLOOKUP(A1599,SOURCE!B:S,16,0)
))))
)</f>
        <v>#define ITM_RBR                     1561</v>
      </c>
    </row>
    <row r="1600" customFormat="false" ht="15.75" hidden="false" customHeight="false" outlineLevel="0" collapsed="false">
      <c r="A1600" s="0" t="n">
        <f aca="false">C1599</f>
        <v>1562</v>
      </c>
      <c r="B1600" s="0" t="str">
        <f aca="false">VLOOKUP(A1600,SOURCE!B:S,15,0)</f>
        <v>ITM_RCLCFG</v>
      </c>
      <c r="C1600" s="0" t="n">
        <f aca="false">IF(
ISNUMBER(INDEX(SOURCE!B:B,MATCH(A1600,SOURCE!B:B,0)+1)),
  VALUE(INDEX(SOURCE!B:B,MATCH(A1600,SOURCE!B:B,0)+1)),
  "")</f>
        <v>1563</v>
      </c>
      <c r="D1600" s="265" t="str">
        <f aca="false">IF(A1600&lt;&gt;INT(A1600),B1600,
IF(A1600&lt;0,VLOOKUP(A1600,lookups!A$1:B$25,2,0),
IF(ISNA(B1600),"",
IF(OR(ISBLANK(A1600),ISNA(B1600),B1600=0),
"",
"#define "&amp;
VLOOKUP(A1600,SOURCE!B:S,15,0)&amp;IF(lookups!$N$2-LEN(VLOOKUP(A1600,SOURCE!B:S,15,0))&gt;=0,REPT(" ",lookups!$N$2-LEN(VLOOKUP(A1600,SOURCE!B:S,15,0))),"")&amp;
TEXT(A1600,"???0")&amp;IF(VLOOKUP(A1600,SOURCE!B:S,16,0)="","","   "&amp;VLOOKUP(A1600,SOURCE!B:S,16,0)
))))
)</f>
        <v>#define ITM_RCLCFG                  1562</v>
      </c>
    </row>
    <row r="1601" customFormat="false" ht="15.75" hidden="false" customHeight="false" outlineLevel="0" collapsed="false">
      <c r="A1601" s="0" t="n">
        <f aca="false">C1600</f>
        <v>1563</v>
      </c>
      <c r="B1601" s="0" t="str">
        <f aca="false">VLOOKUP(A1601,SOURCE!B:S,15,0)</f>
        <v>ITM_RCLEL</v>
      </c>
      <c r="C1601" s="0" t="n">
        <f aca="false">IF(
ISNUMBER(INDEX(SOURCE!B:B,MATCH(A1601,SOURCE!B:B,0)+1)),
  VALUE(INDEX(SOURCE!B:B,MATCH(A1601,SOURCE!B:B,0)+1)),
  "")</f>
        <v>1564</v>
      </c>
      <c r="D1601" s="265" t="str">
        <f aca="false">IF(A1601&lt;&gt;INT(A1601),B1601,
IF(A1601&lt;0,VLOOKUP(A1601,lookups!A$1:B$25,2,0),
IF(ISNA(B1601),"",
IF(OR(ISBLANK(A1601),ISNA(B1601),B1601=0),
"",
"#define "&amp;
VLOOKUP(A1601,SOURCE!B:S,15,0)&amp;IF(lookups!$N$2-LEN(VLOOKUP(A1601,SOURCE!B:S,15,0))&gt;=0,REPT(" ",lookups!$N$2-LEN(VLOOKUP(A1601,SOURCE!B:S,15,0))),"")&amp;
TEXT(A1601,"???0")&amp;IF(VLOOKUP(A1601,SOURCE!B:S,16,0)="","","   "&amp;VLOOKUP(A1601,SOURCE!B:S,16,0)
))))
)</f>
        <v>#define ITM_RCLEL                   1563</v>
      </c>
    </row>
    <row r="1602" customFormat="false" ht="15.75" hidden="false" customHeight="false" outlineLevel="0" collapsed="false">
      <c r="A1602" s="0" t="n">
        <f aca="false">C1601</f>
        <v>1564</v>
      </c>
      <c r="B1602" s="0" t="str">
        <f aca="false">VLOOKUP(A1602,SOURCE!B:S,15,0)</f>
        <v>ITM_RCLIJ</v>
      </c>
      <c r="C1602" s="0" t="n">
        <f aca="false">IF(
ISNUMBER(INDEX(SOURCE!B:B,MATCH(A1602,SOURCE!B:B,0)+1)),
  VALUE(INDEX(SOURCE!B:B,MATCH(A1602,SOURCE!B:B,0)+1)),
  "")</f>
        <v>1565</v>
      </c>
      <c r="D1602" s="265" t="str">
        <f aca="false">IF(A1602&lt;&gt;INT(A1602),B1602,
IF(A1602&lt;0,VLOOKUP(A1602,lookups!A$1:B$25,2,0),
IF(ISNA(B1602),"",
IF(OR(ISBLANK(A1602),ISNA(B1602),B1602=0),
"",
"#define "&amp;
VLOOKUP(A1602,SOURCE!B:S,15,0)&amp;IF(lookups!$N$2-LEN(VLOOKUP(A1602,SOURCE!B:S,15,0))&gt;=0,REPT(" ",lookups!$N$2-LEN(VLOOKUP(A1602,SOURCE!B:S,15,0))),"")&amp;
TEXT(A1602,"???0")&amp;IF(VLOOKUP(A1602,SOURCE!B:S,16,0)="","","   "&amp;VLOOKUP(A1602,SOURCE!B:S,16,0)
))))
)</f>
        <v>#define ITM_RCLIJ                   1564</v>
      </c>
    </row>
    <row r="1603" customFormat="false" ht="15.75" hidden="false" customHeight="false" outlineLevel="0" collapsed="false">
      <c r="A1603" s="0" t="n">
        <f aca="false">C1602</f>
        <v>1565</v>
      </c>
      <c r="B1603" s="0" t="str">
        <f aca="false">VLOOKUP(A1603,SOURCE!B:S,15,0)</f>
        <v>ITM_RCLS</v>
      </c>
      <c r="C1603" s="0" t="n">
        <f aca="false">IF(
ISNUMBER(INDEX(SOURCE!B:B,MATCH(A1603,SOURCE!B:B,0)+1)),
  VALUE(INDEX(SOURCE!B:B,MATCH(A1603,SOURCE!B:B,0)+1)),
  "")</f>
        <v>1566</v>
      </c>
      <c r="D1603" s="265" t="str">
        <f aca="false">IF(A1603&lt;&gt;INT(A1603),B1603,
IF(A1603&lt;0,VLOOKUP(A1603,lookups!A$1:B$25,2,0),
IF(ISNA(B1603),"",
IF(OR(ISBLANK(A1603),ISNA(B1603),B1603=0),
"",
"#define "&amp;
VLOOKUP(A1603,SOURCE!B:S,15,0)&amp;IF(lookups!$N$2-LEN(VLOOKUP(A1603,SOURCE!B:S,15,0))&gt;=0,REPT(" ",lookups!$N$2-LEN(VLOOKUP(A1603,SOURCE!B:S,15,0))),"")&amp;
TEXT(A1603,"???0")&amp;IF(VLOOKUP(A1603,SOURCE!B:S,16,0)="","","   "&amp;VLOOKUP(A1603,SOURCE!B:S,16,0)
))))
)</f>
        <v>#define ITM_RCLS                    1565</v>
      </c>
    </row>
    <row r="1604" customFormat="false" ht="15.75" hidden="false" customHeight="false" outlineLevel="0" collapsed="false">
      <c r="A1604" s="0" t="n">
        <f aca="false">C1603</f>
        <v>1566</v>
      </c>
      <c r="B1604" s="0" t="str">
        <f aca="false">VLOOKUP(A1604,SOURCE!B:S,15,0)</f>
        <v>ITM_RDP</v>
      </c>
      <c r="C1604" s="0" t="n">
        <f aca="false">IF(
ISNUMBER(INDEX(SOURCE!B:B,MATCH(A1604,SOURCE!B:B,0)+1)),
  VALUE(INDEX(SOURCE!B:B,MATCH(A1604,SOURCE!B:B,0)+1)),
  "")</f>
        <v>1567</v>
      </c>
      <c r="D1604" s="265" t="str">
        <f aca="false">IF(A1604&lt;&gt;INT(A1604),B1604,
IF(A1604&lt;0,VLOOKUP(A1604,lookups!A$1:B$25,2,0),
IF(ISNA(B1604),"",
IF(OR(ISBLANK(A1604),ISNA(B1604),B1604=0),
"",
"#define "&amp;
VLOOKUP(A1604,SOURCE!B:S,15,0)&amp;IF(lookups!$N$2-LEN(VLOOKUP(A1604,SOURCE!B:S,15,0))&gt;=0,REPT(" ",lookups!$N$2-LEN(VLOOKUP(A1604,SOURCE!B:S,15,0))),"")&amp;
TEXT(A1604,"???0")&amp;IF(VLOOKUP(A1604,SOURCE!B:S,16,0)="","","   "&amp;VLOOKUP(A1604,SOURCE!B:S,16,0)
))))
)</f>
        <v>#define ITM_RDP                     1566</v>
      </c>
    </row>
    <row r="1605" customFormat="false" ht="15.75" hidden="false" customHeight="false" outlineLevel="0" collapsed="false">
      <c r="A1605" s="0" t="n">
        <f aca="false">C1604</f>
        <v>1567</v>
      </c>
      <c r="B1605" s="0" t="str">
        <f aca="false">VLOOKUP(A1605,SOURCE!B:S,15,0)</f>
        <v>ITM_RE</v>
      </c>
      <c r="C1605" s="0" t="n">
        <f aca="false">IF(
ISNUMBER(INDEX(SOURCE!B:B,MATCH(A1605,SOURCE!B:B,0)+1)),
  VALUE(INDEX(SOURCE!B:B,MATCH(A1605,SOURCE!B:B,0)+1)),
  "")</f>
        <v>1568</v>
      </c>
      <c r="D1605" s="265" t="str">
        <f aca="false">IF(A1605&lt;&gt;INT(A1605),B1605,
IF(A1605&lt;0,VLOOKUP(A1605,lookups!A$1:B$25,2,0),
IF(ISNA(B1605),"",
IF(OR(ISBLANK(A1605),ISNA(B1605),B1605=0),
"",
"#define "&amp;
VLOOKUP(A1605,SOURCE!B:S,15,0)&amp;IF(lookups!$N$2-LEN(VLOOKUP(A1605,SOURCE!B:S,15,0))&gt;=0,REPT(" ",lookups!$N$2-LEN(VLOOKUP(A1605,SOURCE!B:S,15,0))),"")&amp;
TEXT(A1605,"???0")&amp;IF(VLOOKUP(A1605,SOURCE!B:S,16,0)="","","   "&amp;VLOOKUP(A1605,SOURCE!B:S,16,0)
))))
)</f>
        <v>#define ITM_RE                      1567</v>
      </c>
    </row>
    <row r="1606" customFormat="false" ht="15.75" hidden="false" customHeight="false" outlineLevel="0" collapsed="false">
      <c r="A1606" s="0" t="n">
        <f aca="false">C1605</f>
        <v>1568</v>
      </c>
      <c r="B1606" s="0" t="str">
        <f aca="false">VLOOKUP(A1606,SOURCE!B:S,15,0)</f>
        <v>ITM_READP</v>
      </c>
      <c r="C1606" s="0" t="n">
        <f aca="false">IF(
ISNUMBER(INDEX(SOURCE!B:B,MATCH(A1606,SOURCE!B:B,0)+1)),
  VALUE(INDEX(SOURCE!B:B,MATCH(A1606,SOURCE!B:B,0)+1)),
  "")</f>
        <v>1569</v>
      </c>
      <c r="D1606" s="265" t="str">
        <f aca="false">IF(A1606&lt;&gt;INT(A1606),B1606,
IF(A1606&lt;0,VLOOKUP(A1606,lookups!A$1:B$25,2,0),
IF(ISNA(B1606),"",
IF(OR(ISBLANK(A1606),ISNA(B1606),B1606=0),
"",
"#define "&amp;
VLOOKUP(A1606,SOURCE!B:S,15,0)&amp;IF(lookups!$N$2-LEN(VLOOKUP(A1606,SOURCE!B:S,15,0))&gt;=0,REPT(" ",lookups!$N$2-LEN(VLOOKUP(A1606,SOURCE!B:S,15,0))),"")&amp;
TEXT(A1606,"???0")&amp;IF(VLOOKUP(A1606,SOURCE!B:S,16,0)="","","   "&amp;VLOOKUP(A1606,SOURCE!B:S,16,0)
))))
)</f>
        <v>#define ITM_READP                   1568</v>
      </c>
    </row>
    <row r="1607" customFormat="false" ht="15.75" hidden="false" customHeight="false" outlineLevel="0" collapsed="false">
      <c r="A1607" s="0" t="n">
        <f aca="false">C1606</f>
        <v>1569</v>
      </c>
      <c r="B1607" s="0" t="str">
        <f aca="false">VLOOKUP(A1607,SOURCE!B:S,15,0)</f>
        <v>ITM_RESET</v>
      </c>
      <c r="C1607" s="0" t="n">
        <f aca="false">IF(
ISNUMBER(INDEX(SOURCE!B:B,MATCH(A1607,SOURCE!B:B,0)+1)),
  VALUE(INDEX(SOURCE!B:B,MATCH(A1607,SOURCE!B:B,0)+1)),
  "")</f>
        <v>1570</v>
      </c>
      <c r="D1607" s="265" t="str">
        <f aca="false">IF(A1607&lt;&gt;INT(A1607),B1607,
IF(A1607&lt;0,VLOOKUP(A1607,lookups!A$1:B$25,2,0),
IF(ISNA(B1607),"",
IF(OR(ISBLANK(A1607),ISNA(B1607),B1607=0),
"",
"#define "&amp;
VLOOKUP(A1607,SOURCE!B:S,15,0)&amp;IF(lookups!$N$2-LEN(VLOOKUP(A1607,SOURCE!B:S,15,0))&gt;=0,REPT(" ",lookups!$N$2-LEN(VLOOKUP(A1607,SOURCE!B:S,15,0))),"")&amp;
TEXT(A1607,"???0")&amp;IF(VLOOKUP(A1607,SOURCE!B:S,16,0)="","","   "&amp;VLOOKUP(A1607,SOURCE!B:S,16,0)
))))
)</f>
        <v>#define ITM_RESET                   1569</v>
      </c>
    </row>
    <row r="1608" customFormat="false" ht="15.75" hidden="false" customHeight="false" outlineLevel="0" collapsed="false">
      <c r="A1608" s="0" t="n">
        <f aca="false">C1607</f>
        <v>1570</v>
      </c>
      <c r="B1608" s="0" t="str">
        <f aca="false">VLOOKUP(A1608,SOURCE!B:S,15,0)</f>
        <v>ITM_REtoCX</v>
      </c>
      <c r="C1608" s="0" t="n">
        <f aca="false">IF(
ISNUMBER(INDEX(SOURCE!B:B,MATCH(A1608,SOURCE!B:B,0)+1)),
  VALUE(INDEX(SOURCE!B:B,MATCH(A1608,SOURCE!B:B,0)+1)),
  "")</f>
        <v>1571</v>
      </c>
      <c r="D1608" s="265" t="str">
        <f aca="false">IF(A1608&lt;&gt;INT(A1608),B1608,
IF(A1608&lt;0,VLOOKUP(A1608,lookups!A$1:B$25,2,0),
IF(ISNA(B1608),"",
IF(OR(ISBLANK(A1608),ISNA(B1608),B1608=0),
"",
"#define "&amp;
VLOOKUP(A1608,SOURCE!B:S,15,0)&amp;IF(lookups!$N$2-LEN(VLOOKUP(A1608,SOURCE!B:S,15,0))&gt;=0,REPT(" ",lookups!$N$2-LEN(VLOOKUP(A1608,SOURCE!B:S,15,0))),"")&amp;
TEXT(A1608,"???0")&amp;IF(VLOOKUP(A1608,SOURCE!B:S,16,0)="","","   "&amp;VLOOKUP(A1608,SOURCE!B:S,16,0)
))))
)</f>
        <v>#define ITM_REtoCX                  1570</v>
      </c>
    </row>
    <row r="1609" customFormat="false" ht="15.75" hidden="false" customHeight="false" outlineLevel="0" collapsed="false">
      <c r="A1609" s="0" t="n">
        <f aca="false">C1608</f>
        <v>1571</v>
      </c>
      <c r="B1609" s="0" t="str">
        <f aca="false">VLOOKUP(A1609,SOURCE!B:S,15,0)</f>
        <v>ITM_REexIM</v>
      </c>
      <c r="C1609" s="0" t="n">
        <f aca="false">IF(
ISNUMBER(INDEX(SOURCE!B:B,MATCH(A1609,SOURCE!B:B,0)+1)),
  VALUE(INDEX(SOURCE!B:B,MATCH(A1609,SOURCE!B:B,0)+1)),
  "")</f>
        <v>1572</v>
      </c>
      <c r="D1609" s="265" t="str">
        <f aca="false">IF(A1609&lt;&gt;INT(A1609),B1609,
IF(A1609&lt;0,VLOOKUP(A1609,lookups!A$1:B$25,2,0),
IF(ISNA(B1609),"",
IF(OR(ISBLANK(A1609),ISNA(B1609),B1609=0),
"",
"#define "&amp;
VLOOKUP(A1609,SOURCE!B:S,15,0)&amp;IF(lookups!$N$2-LEN(VLOOKUP(A1609,SOURCE!B:S,15,0))&gt;=0,REPT(" ",lookups!$N$2-LEN(VLOOKUP(A1609,SOURCE!B:S,15,0))),"")&amp;
TEXT(A1609,"???0")&amp;IF(VLOOKUP(A1609,SOURCE!B:S,16,0)="","","   "&amp;VLOOKUP(A1609,SOURCE!B:S,16,0)
))))
)</f>
        <v>#define ITM_REexIM                  1571</v>
      </c>
    </row>
    <row r="1610" customFormat="false" ht="15.75" hidden="false" customHeight="false" outlineLevel="0" collapsed="false">
      <c r="A1610" s="0" t="n">
        <f aca="false">C1609</f>
        <v>1572</v>
      </c>
      <c r="B1610" s="0" t="str">
        <f aca="false">VLOOKUP(A1610,SOURCE!B:S,15,0)</f>
        <v>ITM_DELITM_PROG</v>
      </c>
      <c r="C1610" s="0" t="n">
        <f aca="false">IF(
ISNUMBER(INDEX(SOURCE!B:B,MATCH(A1610,SOURCE!B:B,0)+1)),
  VALUE(INDEX(SOURCE!B:B,MATCH(A1610,SOURCE!B:B,0)+1)),
  "")</f>
        <v>1573</v>
      </c>
      <c r="D1610" s="265" t="str">
        <f aca="false">IF(A1610&lt;&gt;INT(A1610),B1610,
IF(A1610&lt;0,VLOOKUP(A1610,lookups!A$1:B$25,2,0),
IF(ISNA(B1610),"",
IF(OR(ISBLANK(A1610),ISNA(B1610),B1610=0),
"",
"#define "&amp;
VLOOKUP(A1610,SOURCE!B:S,15,0)&amp;IF(lookups!$N$2-LEN(VLOOKUP(A1610,SOURCE!B:S,15,0))&gt;=0,REPT(" ",lookups!$N$2-LEN(VLOOKUP(A1610,SOURCE!B:S,15,0))),"")&amp;
TEXT(A1610,"???0")&amp;IF(VLOOKUP(A1610,SOURCE!B:S,16,0)="","","   "&amp;VLOOKUP(A1610,SOURCE!B:S,16,0)
))))
)</f>
        <v>#define ITM_DELITM_PROG             1572</v>
      </c>
    </row>
    <row r="1611" customFormat="false" ht="15.75" hidden="false" customHeight="false" outlineLevel="0" collapsed="false">
      <c r="A1611" s="0" t="n">
        <f aca="false">C1610</f>
        <v>1573</v>
      </c>
      <c r="B1611" s="0" t="str">
        <f aca="false">VLOOKUP(A1611,SOURCE!B:S,15,0)</f>
        <v>ITM_DELITM_MENU</v>
      </c>
      <c r="C1611" s="0" t="n">
        <f aca="false">IF(
ISNUMBER(INDEX(SOURCE!B:B,MATCH(A1611,SOURCE!B:B,0)+1)),
  VALUE(INDEX(SOURCE!B:B,MATCH(A1611,SOURCE!B:B,0)+1)),
  "")</f>
        <v>1574</v>
      </c>
      <c r="D1611" s="265" t="str">
        <f aca="false">IF(A1611&lt;&gt;INT(A1611),B1611,
IF(A1611&lt;0,VLOOKUP(A1611,lookups!A$1:B$25,2,0),
IF(ISNA(B1611),"",
IF(OR(ISBLANK(A1611),ISNA(B1611),B1611=0),
"",
"#define "&amp;
VLOOKUP(A1611,SOURCE!B:S,15,0)&amp;IF(lookups!$N$2-LEN(VLOOKUP(A1611,SOURCE!B:S,15,0))&gt;=0,REPT(" ",lookups!$N$2-LEN(VLOOKUP(A1611,SOURCE!B:S,15,0))),"")&amp;
TEXT(A1611,"???0")&amp;IF(VLOOKUP(A1611,SOURCE!B:S,16,0)="","","   "&amp;VLOOKUP(A1611,SOURCE!B:S,16,0)
))))
)</f>
        <v>#define ITM_DELITM_MENU             1573</v>
      </c>
    </row>
    <row r="1612" customFormat="false" ht="15.75" hidden="false" customHeight="false" outlineLevel="0" collapsed="false">
      <c r="A1612" s="0" t="n">
        <f aca="false">C1611</f>
        <v>1574</v>
      </c>
      <c r="B1612" s="0" t="str">
        <f aca="false">VLOOKUP(A1612,SOURCE!B:S,15,0)</f>
        <v>ITM_DSP</v>
      </c>
      <c r="C1612" s="0" t="n">
        <f aca="false">IF(
ISNUMBER(INDEX(SOURCE!B:B,MATCH(A1612,SOURCE!B:B,0)+1)),
  VALUE(INDEX(SOURCE!B:B,MATCH(A1612,SOURCE!B:B,0)+1)),
  "")</f>
        <v>1575</v>
      </c>
      <c r="D1612" s="265" t="str">
        <f aca="false">IF(A1612&lt;&gt;INT(A1612),B1612,
IF(A1612&lt;0,VLOOKUP(A1612,lookups!A$1:B$25,2,0),
IF(ISNA(B1612),"",
IF(OR(ISBLANK(A1612),ISNA(B1612),B1612=0),
"",
"#define "&amp;
VLOOKUP(A1612,SOURCE!B:S,15,0)&amp;IF(lookups!$N$2-LEN(VLOOKUP(A1612,SOURCE!B:S,15,0))&gt;=0,REPT(" ",lookups!$N$2-LEN(VLOOKUP(A1612,SOURCE!B:S,15,0))),"")&amp;
TEXT(A1612,"???0")&amp;IF(VLOOKUP(A1612,SOURCE!B:S,16,0)="","","   "&amp;VLOOKUP(A1612,SOURCE!B:S,16,0)
))))
)</f>
        <v>#define ITM_DSP                     1574</v>
      </c>
    </row>
    <row r="1613" customFormat="false" ht="15.75" hidden="false" customHeight="false" outlineLevel="0" collapsed="false">
      <c r="A1613" s="0" t="n">
        <f aca="false">C1612</f>
        <v>1575</v>
      </c>
      <c r="B1613" s="0" t="str">
        <f aca="false">VLOOKUP(A1613,SOURCE!B:S,15,0)</f>
        <v>ITM_RNORM</v>
      </c>
      <c r="C1613" s="0" t="n">
        <f aca="false">IF(
ISNUMBER(INDEX(SOURCE!B:B,MATCH(A1613,SOURCE!B:B,0)+1)),
  VALUE(INDEX(SOURCE!B:B,MATCH(A1613,SOURCE!B:B,0)+1)),
  "")</f>
        <v>1576</v>
      </c>
      <c r="D1613" s="265" t="str">
        <f aca="false">IF(A1613&lt;&gt;INT(A1613),B1613,
IF(A1613&lt;0,VLOOKUP(A1613,lookups!A$1:B$25,2,0),
IF(ISNA(B1613),"",
IF(OR(ISBLANK(A1613),ISNA(B1613),B1613=0),
"",
"#define "&amp;
VLOOKUP(A1613,SOURCE!B:S,15,0)&amp;IF(lookups!$N$2-LEN(VLOOKUP(A1613,SOURCE!B:S,15,0))&gt;=0,REPT(" ",lookups!$N$2-LEN(VLOOKUP(A1613,SOURCE!B:S,15,0))),"")&amp;
TEXT(A1613,"???0")&amp;IF(VLOOKUP(A1613,SOURCE!B:S,16,0)="","","   "&amp;VLOOKUP(A1613,SOURCE!B:S,16,0)
))))
)</f>
        <v>#define ITM_RNORM                   1575</v>
      </c>
    </row>
    <row r="1614" customFormat="false" ht="15.75" hidden="false" customHeight="false" outlineLevel="0" collapsed="false">
      <c r="A1614" s="0" t="n">
        <f aca="false">C1613</f>
        <v>1576</v>
      </c>
      <c r="B1614" s="0" t="str">
        <f aca="false">VLOOKUP(A1614,SOURCE!B:S,15,0)</f>
        <v>ITM_EX1</v>
      </c>
      <c r="C1614" s="0" t="n">
        <f aca="false">IF(
ISNUMBER(INDEX(SOURCE!B:B,MATCH(A1614,SOURCE!B:B,0)+1)),
  VALUE(INDEX(SOURCE!B:B,MATCH(A1614,SOURCE!B:B,0)+1)),
  "")</f>
        <v>1577</v>
      </c>
      <c r="D1614" s="265" t="str">
        <f aca="false">IF(A1614&lt;&gt;INT(A1614),B1614,
IF(A1614&lt;0,VLOOKUP(A1614,lookups!A$1:B$25,2,0),
IF(ISNA(B1614),"",
IF(OR(ISBLANK(A1614),ISNA(B1614),B1614=0),
"",
"#define "&amp;
VLOOKUP(A1614,SOURCE!B:S,15,0)&amp;IF(lookups!$N$2-LEN(VLOOKUP(A1614,SOURCE!B:S,15,0))&gt;=0,REPT(" ",lookups!$N$2-LEN(VLOOKUP(A1614,SOURCE!B:S,15,0))),"")&amp;
TEXT(A1614,"???0")&amp;IF(VLOOKUP(A1614,SOURCE!B:S,16,0)="","","   "&amp;VLOOKUP(A1614,SOURCE!B:S,16,0)
))))
)</f>
        <v>#define ITM_EX1                     1576</v>
      </c>
    </row>
    <row r="1615" customFormat="false" ht="15.75" hidden="false" customHeight="false" outlineLevel="0" collapsed="false">
      <c r="A1615" s="0" t="n">
        <f aca="false">C1614</f>
        <v>1577</v>
      </c>
      <c r="B1615" s="0" t="str">
        <f aca="false">VLOOKUP(A1615,SOURCE!B:S,15,0)</f>
        <v>ITM_EXPORTP</v>
      </c>
      <c r="C1615" s="0" t="n">
        <f aca="false">IF(
ISNUMBER(INDEX(SOURCE!B:B,MATCH(A1615,SOURCE!B:B,0)+1)),
  VALUE(INDEX(SOURCE!B:B,MATCH(A1615,SOURCE!B:B,0)+1)),
  "")</f>
        <v>1578</v>
      </c>
      <c r="D1615" s="265" t="str">
        <f aca="false">IF(A1615&lt;&gt;INT(A1615),B1615,
IF(A1615&lt;0,VLOOKUP(A1615,lookups!A$1:B$25,2,0),
IF(ISNA(B1615),"",
IF(OR(ISBLANK(A1615),ISNA(B1615),B1615=0),
"",
"#define "&amp;
VLOOKUP(A1615,SOURCE!B:S,15,0)&amp;IF(lookups!$N$2-LEN(VLOOKUP(A1615,SOURCE!B:S,15,0))&gt;=0,REPT(" ",lookups!$N$2-LEN(VLOOKUP(A1615,SOURCE!B:S,15,0))),"")&amp;
TEXT(A1615,"???0")&amp;IF(VLOOKUP(A1615,SOURCE!B:S,16,0)="","","   "&amp;VLOOKUP(A1615,SOURCE!B:S,16,0)
))))
)</f>
        <v>#define ITM_EXPORTP                 1577</v>
      </c>
    </row>
    <row r="1616" customFormat="false" ht="15.75" hidden="false" customHeight="false" outlineLevel="0" collapsed="false">
      <c r="A1616" s="0" t="n">
        <f aca="false">C1615</f>
        <v>1578</v>
      </c>
      <c r="B1616" s="0" t="str">
        <f aca="false">VLOOKUP(A1616,SOURCE!B:S,15,0)</f>
        <v>ITM_RSD</v>
      </c>
      <c r="C1616" s="0" t="n">
        <f aca="false">IF(
ISNUMBER(INDEX(SOURCE!B:B,MATCH(A1616,SOURCE!B:B,0)+1)),
  VALUE(INDEX(SOURCE!B:B,MATCH(A1616,SOURCE!B:B,0)+1)),
  "")</f>
        <v>1579</v>
      </c>
      <c r="D1616" s="265" t="str">
        <f aca="false">IF(A1616&lt;&gt;INT(A1616),B1616,
IF(A1616&lt;0,VLOOKUP(A1616,lookups!A$1:B$25,2,0),
IF(ISNA(B1616),"",
IF(OR(ISBLANK(A1616),ISNA(B1616),B1616=0),
"",
"#define "&amp;
VLOOKUP(A1616,SOURCE!B:S,15,0)&amp;IF(lookups!$N$2-LEN(VLOOKUP(A1616,SOURCE!B:S,15,0))&gt;=0,REPT(" ",lookups!$N$2-LEN(VLOOKUP(A1616,SOURCE!B:S,15,0))),"")&amp;
TEXT(A1616,"???0")&amp;IF(VLOOKUP(A1616,SOURCE!B:S,16,0)="","","   "&amp;VLOOKUP(A1616,SOURCE!B:S,16,0)
))))
)</f>
        <v>#define ITM_RSD                     1578</v>
      </c>
    </row>
    <row r="1617" customFormat="false" ht="15.75" hidden="false" customHeight="false" outlineLevel="0" collapsed="false">
      <c r="A1617" s="0" t="n">
        <f aca="false">C1616</f>
        <v>1579</v>
      </c>
      <c r="B1617" s="0" t="str">
        <f aca="false">VLOOKUP(A1617,SOURCE!B:S,15,0)</f>
        <v>ITM_RSUM</v>
      </c>
      <c r="C1617" s="0" t="n">
        <f aca="false">IF(
ISNUMBER(INDEX(SOURCE!B:B,MATCH(A1617,SOURCE!B:B,0)+1)),
  VALUE(INDEX(SOURCE!B:B,MATCH(A1617,SOURCE!B:B,0)+1)),
  "")</f>
        <v>1580</v>
      </c>
      <c r="D1617" s="265" t="str">
        <f aca="false">IF(A1617&lt;&gt;INT(A1617),B1617,
IF(A1617&lt;0,VLOOKUP(A1617,lookups!A$1:B$25,2,0),
IF(ISNA(B1617),"",
IF(OR(ISBLANK(A1617),ISNA(B1617),B1617=0),
"",
"#define "&amp;
VLOOKUP(A1617,SOURCE!B:S,15,0)&amp;IF(lookups!$N$2-LEN(VLOOKUP(A1617,SOURCE!B:S,15,0))&gt;=0,REPT(" ",lookups!$N$2-LEN(VLOOKUP(A1617,SOURCE!B:S,15,0))),"")&amp;
TEXT(A1617,"???0")&amp;IF(VLOOKUP(A1617,SOURCE!B:S,16,0)="","","   "&amp;VLOOKUP(A1617,SOURCE!B:S,16,0)
))))
)</f>
        <v>#define ITM_RSUM                    1579</v>
      </c>
    </row>
    <row r="1618" customFormat="false" ht="15.75" hidden="false" customHeight="false" outlineLevel="0" collapsed="false">
      <c r="A1618" s="0" t="n">
        <f aca="false">C1617</f>
        <v>1580</v>
      </c>
      <c r="B1618" s="0" t="str">
        <f aca="false">VLOOKUP(A1618,SOURCE!B:S,15,0)</f>
        <v>ITM_RTNP1</v>
      </c>
      <c r="C1618" s="0" t="n">
        <f aca="false">IF(
ISNUMBER(INDEX(SOURCE!B:B,MATCH(A1618,SOURCE!B:B,0)+1)),
  VALUE(INDEX(SOURCE!B:B,MATCH(A1618,SOURCE!B:B,0)+1)),
  "")</f>
        <v>1581</v>
      </c>
      <c r="D1618" s="265" t="str">
        <f aca="false">IF(A1618&lt;&gt;INT(A1618),B1618,
IF(A1618&lt;0,VLOOKUP(A1618,lookups!A$1:B$25,2,0),
IF(ISNA(B1618),"",
IF(OR(ISBLANK(A1618),ISNA(B1618),B1618=0),
"",
"#define "&amp;
VLOOKUP(A1618,SOURCE!B:S,15,0)&amp;IF(lookups!$N$2-LEN(VLOOKUP(A1618,SOURCE!B:S,15,0))&gt;=0,REPT(" ",lookups!$N$2-LEN(VLOOKUP(A1618,SOURCE!B:S,15,0))),"")&amp;
TEXT(A1618,"???0")&amp;IF(VLOOKUP(A1618,SOURCE!B:S,16,0)="","","   "&amp;VLOOKUP(A1618,SOURCE!B:S,16,0)
))))
)</f>
        <v>#define ITM_RTNP1                   1580</v>
      </c>
    </row>
    <row r="1619" customFormat="false" ht="15.75" hidden="false" customHeight="false" outlineLevel="0" collapsed="false">
      <c r="A1619" s="0" t="n">
        <f aca="false">C1618</f>
        <v>1581</v>
      </c>
      <c r="B1619" s="0" t="str">
        <f aca="false">VLOOKUP(A1619,SOURCE!B:S,15,0)</f>
        <v>ITM_R_CLR</v>
      </c>
      <c r="C1619" s="0" t="n">
        <f aca="false">IF(
ISNUMBER(INDEX(SOURCE!B:B,MATCH(A1619,SOURCE!B:B,0)+1)),
  VALUE(INDEX(SOURCE!B:B,MATCH(A1619,SOURCE!B:B,0)+1)),
  "")</f>
        <v>1582</v>
      </c>
      <c r="D1619" s="265" t="str">
        <f aca="false">IF(A1619&lt;&gt;INT(A1619),B1619,
IF(A1619&lt;0,VLOOKUP(A1619,lookups!A$1:B$25,2,0),
IF(ISNA(B1619),"",
IF(OR(ISBLANK(A1619),ISNA(B1619),B1619=0),
"",
"#define "&amp;
VLOOKUP(A1619,SOURCE!B:S,15,0)&amp;IF(lookups!$N$2-LEN(VLOOKUP(A1619,SOURCE!B:S,15,0))&gt;=0,REPT(" ",lookups!$N$2-LEN(VLOOKUP(A1619,SOURCE!B:S,15,0))),"")&amp;
TEXT(A1619,"???0")&amp;IF(VLOOKUP(A1619,SOURCE!B:S,16,0)="","","   "&amp;VLOOKUP(A1619,SOURCE!B:S,16,0)
))))
)</f>
        <v>#define ITM_R_CLR                   1581</v>
      </c>
    </row>
    <row r="1620" customFormat="false" ht="15.75" hidden="false" customHeight="false" outlineLevel="0" collapsed="false">
      <c r="A1620" s="0" t="n">
        <f aca="false">C1619</f>
        <v>1582</v>
      </c>
      <c r="B1620" s="0" t="str">
        <f aca="false">VLOOKUP(A1620,SOURCE!B:S,15,0)</f>
        <v>ITM_R_COPY</v>
      </c>
      <c r="C1620" s="0" t="n">
        <f aca="false">IF(
ISNUMBER(INDEX(SOURCE!B:B,MATCH(A1620,SOURCE!B:B,0)+1)),
  VALUE(INDEX(SOURCE!B:B,MATCH(A1620,SOURCE!B:B,0)+1)),
  "")</f>
        <v>1583</v>
      </c>
      <c r="D1620" s="265" t="str">
        <f aca="false">IF(A1620&lt;&gt;INT(A1620),B1620,
IF(A1620&lt;0,VLOOKUP(A1620,lookups!A$1:B$25,2,0),
IF(ISNA(B1620),"",
IF(OR(ISBLANK(A1620),ISNA(B1620),B1620=0),
"",
"#define "&amp;
VLOOKUP(A1620,SOURCE!B:S,15,0)&amp;IF(lookups!$N$2-LEN(VLOOKUP(A1620,SOURCE!B:S,15,0))&gt;=0,REPT(" ",lookups!$N$2-LEN(VLOOKUP(A1620,SOURCE!B:S,15,0))),"")&amp;
TEXT(A1620,"???0")&amp;IF(VLOOKUP(A1620,SOURCE!B:S,16,0)="","","   "&amp;VLOOKUP(A1620,SOURCE!B:S,16,0)
))))
)</f>
        <v>#define ITM_R_COPY                  1582</v>
      </c>
    </row>
    <row r="1621" customFormat="false" ht="15.75" hidden="false" customHeight="false" outlineLevel="0" collapsed="false">
      <c r="A1621" s="0" t="n">
        <f aca="false">C1620</f>
        <v>1583</v>
      </c>
      <c r="B1621" s="0" t="str">
        <f aca="false">VLOOKUP(A1621,SOURCE!B:S,15,0)</f>
        <v>ITM_R_SORT</v>
      </c>
      <c r="C1621" s="0" t="n">
        <f aca="false">IF(
ISNUMBER(INDEX(SOURCE!B:B,MATCH(A1621,SOURCE!B:B,0)+1)),
  VALUE(INDEX(SOURCE!B:B,MATCH(A1621,SOURCE!B:B,0)+1)),
  "")</f>
        <v>1584</v>
      </c>
      <c r="D1621" s="265" t="str">
        <f aca="false">IF(A1621&lt;&gt;INT(A1621),B1621,
IF(A1621&lt;0,VLOOKUP(A1621,lookups!A$1:B$25,2,0),
IF(ISNA(B1621),"",
IF(OR(ISBLANK(A1621),ISNA(B1621),B1621=0),
"",
"#define "&amp;
VLOOKUP(A1621,SOURCE!B:S,15,0)&amp;IF(lookups!$N$2-LEN(VLOOKUP(A1621,SOURCE!B:S,15,0))&gt;=0,REPT(" ",lookups!$N$2-LEN(VLOOKUP(A1621,SOURCE!B:S,15,0))),"")&amp;
TEXT(A1621,"???0")&amp;IF(VLOOKUP(A1621,SOURCE!B:S,16,0)="","","   "&amp;VLOOKUP(A1621,SOURCE!B:S,16,0)
))))
)</f>
        <v>#define ITM_R_SORT                  1583</v>
      </c>
    </row>
    <row r="1622" customFormat="false" ht="15.75" hidden="false" customHeight="false" outlineLevel="0" collapsed="false">
      <c r="A1622" s="0" t="n">
        <f aca="false">C1621</f>
        <v>1584</v>
      </c>
      <c r="B1622" s="0" t="str">
        <f aca="false">VLOOKUP(A1622,SOURCE!B:S,15,0)</f>
        <v>ITM_R_SWAP</v>
      </c>
      <c r="C1622" s="0" t="n">
        <f aca="false">IF(
ISNUMBER(INDEX(SOURCE!B:B,MATCH(A1622,SOURCE!B:B,0)+1)),
  VALUE(INDEX(SOURCE!B:B,MATCH(A1622,SOURCE!B:B,0)+1)),
  "")</f>
        <v>1585</v>
      </c>
      <c r="D1622" s="265" t="str">
        <f aca="false">IF(A1622&lt;&gt;INT(A1622),B1622,
IF(A1622&lt;0,VLOOKUP(A1622,lookups!A$1:B$25,2,0),
IF(ISNA(B1622),"",
IF(OR(ISBLANK(A1622),ISNA(B1622),B1622=0),
"",
"#define "&amp;
VLOOKUP(A1622,SOURCE!B:S,15,0)&amp;IF(lookups!$N$2-LEN(VLOOKUP(A1622,SOURCE!B:S,15,0))&gt;=0,REPT(" ",lookups!$N$2-LEN(VLOOKUP(A1622,SOURCE!B:S,15,0))),"")&amp;
TEXT(A1622,"???0")&amp;IF(VLOOKUP(A1622,SOURCE!B:S,16,0)="","","   "&amp;VLOOKUP(A1622,SOURCE!B:S,16,0)
))))
)</f>
        <v>#define ITM_R_SWAP                  1584</v>
      </c>
    </row>
    <row r="1623" customFormat="false" ht="15.75" hidden="false" customHeight="false" outlineLevel="0" collapsed="false">
      <c r="A1623" s="0" t="n">
        <f aca="false">C1622</f>
        <v>1585</v>
      </c>
      <c r="B1623" s="0" t="str">
        <f aca="false">VLOOKUP(A1623,SOURCE!B:S,15,0)</f>
        <v>ITM_am</v>
      </c>
      <c r="C1623" s="0" t="n">
        <f aca="false">IF(
ISNUMBER(INDEX(SOURCE!B:B,MATCH(A1623,SOURCE!B:B,0)+1)),
  VALUE(INDEX(SOURCE!B:B,MATCH(A1623,SOURCE!B:B,0)+1)),
  "")</f>
        <v>1586</v>
      </c>
      <c r="D1623" s="265" t="str">
        <f aca="false">IF(A1623&lt;&gt;INT(A1623),B1623,
IF(A1623&lt;0,VLOOKUP(A1623,lookups!A$1:B$25,2,0),
IF(ISNA(B1623),"",
IF(OR(ISBLANK(A1623),ISNA(B1623),B1623=0),
"",
"#define "&amp;
VLOOKUP(A1623,SOURCE!B:S,15,0)&amp;IF(lookups!$N$2-LEN(VLOOKUP(A1623,SOURCE!B:S,15,0))&gt;=0,REPT(" ",lookups!$N$2-LEN(VLOOKUP(A1623,SOURCE!B:S,15,0))),"")&amp;
TEXT(A1623,"???0")&amp;IF(VLOOKUP(A1623,SOURCE!B:S,16,0)="","","   "&amp;VLOOKUP(A1623,SOURCE!B:S,16,0)
))))
)</f>
        <v>#define ITM_am                      1585</v>
      </c>
    </row>
    <row r="1624" customFormat="false" ht="15.75" hidden="false" customHeight="false" outlineLevel="0" collapsed="false">
      <c r="A1624" s="0" t="n">
        <f aca="false">C1623</f>
        <v>1586</v>
      </c>
      <c r="B1624" s="0" t="str">
        <f aca="false">VLOOKUP(A1624,SOURCE!B:S,15,0)</f>
        <v>ITM_STDDEVWEIGHTED</v>
      </c>
      <c r="C1624" s="0" t="n">
        <f aca="false">IF(
ISNUMBER(INDEX(SOURCE!B:B,MATCH(A1624,SOURCE!B:B,0)+1)),
  VALUE(INDEX(SOURCE!B:B,MATCH(A1624,SOURCE!B:B,0)+1)),
  "")</f>
        <v>1587</v>
      </c>
      <c r="D1624" s="265" t="str">
        <f aca="false">IF(A1624&lt;&gt;INT(A1624),B1624,
IF(A1624&lt;0,VLOOKUP(A1624,lookups!A$1:B$25,2,0),
IF(ISNA(B1624),"",
IF(OR(ISBLANK(A1624),ISNA(B1624),B1624=0),
"",
"#define "&amp;
VLOOKUP(A1624,SOURCE!B:S,15,0)&amp;IF(lookups!$N$2-LEN(VLOOKUP(A1624,SOURCE!B:S,15,0))&gt;=0,REPT(" ",lookups!$N$2-LEN(VLOOKUP(A1624,SOURCE!B:S,15,0))),"")&amp;
TEXT(A1624,"???0")&amp;IF(VLOOKUP(A1624,SOURCE!B:S,16,0)="","","   "&amp;VLOOKUP(A1624,SOURCE!B:S,16,0)
))))
)</f>
        <v>#define ITM_STDDEVWEIGHTED          1586</v>
      </c>
    </row>
    <row r="1625" customFormat="false" ht="15.75" hidden="false" customHeight="false" outlineLevel="0" collapsed="false">
      <c r="A1625" s="0" t="n">
        <f aca="false">C1624</f>
        <v>1587</v>
      </c>
      <c r="B1625" s="0" t="str">
        <f aca="false">VLOOKUP(A1625,SOURCE!B:S,15,0)</f>
        <v>ITM_SAVE</v>
      </c>
      <c r="C1625" s="0" t="n">
        <f aca="false">IF(
ISNUMBER(INDEX(SOURCE!B:B,MATCH(A1625,SOURCE!B:B,0)+1)),
  VALUE(INDEX(SOURCE!B:B,MATCH(A1625,SOURCE!B:B,0)+1)),
  "")</f>
        <v>1588</v>
      </c>
      <c r="D1625" s="265" t="str">
        <f aca="false">IF(A1625&lt;&gt;INT(A1625),B1625,
IF(A1625&lt;0,VLOOKUP(A1625,lookups!A$1:B$25,2,0),
IF(ISNA(B1625),"",
IF(OR(ISBLANK(A1625),ISNA(B1625),B1625=0),
"",
"#define "&amp;
VLOOKUP(A1625,SOURCE!B:S,15,0)&amp;IF(lookups!$N$2-LEN(VLOOKUP(A1625,SOURCE!B:S,15,0))&gt;=0,REPT(" ",lookups!$N$2-LEN(VLOOKUP(A1625,SOURCE!B:S,15,0))),"")&amp;
TEXT(A1625,"???0")&amp;IF(VLOOKUP(A1625,SOURCE!B:S,16,0)="","","   "&amp;VLOOKUP(A1625,SOURCE!B:S,16,0)
))))
)</f>
        <v>#define ITM_SAVE                    1587</v>
      </c>
    </row>
    <row r="1626" customFormat="false" ht="15.75" hidden="false" customHeight="false" outlineLevel="0" collapsed="false">
      <c r="A1626" s="0" t="n">
        <f aca="false">C1625</f>
        <v>1588</v>
      </c>
      <c r="B1626" s="0" t="str">
        <f aca="false">VLOOKUP(A1626,SOURCE!B:S,15,0)</f>
        <v>ITM_SCI</v>
      </c>
      <c r="C1626" s="0" t="n">
        <f aca="false">IF(
ISNUMBER(INDEX(SOURCE!B:B,MATCH(A1626,SOURCE!B:B,0)+1)),
  VALUE(INDEX(SOURCE!B:B,MATCH(A1626,SOURCE!B:B,0)+1)),
  "")</f>
        <v>1589</v>
      </c>
      <c r="D1626" s="265" t="str">
        <f aca="false">IF(A1626&lt;&gt;INT(A1626),B1626,
IF(A1626&lt;0,VLOOKUP(A1626,lookups!A$1:B$25,2,0),
IF(ISNA(B1626),"",
IF(OR(ISBLANK(A1626),ISNA(B1626),B1626=0),
"",
"#define "&amp;
VLOOKUP(A1626,SOURCE!B:S,15,0)&amp;IF(lookups!$N$2-LEN(VLOOKUP(A1626,SOURCE!B:S,15,0))&gt;=0,REPT(" ",lookups!$N$2-LEN(VLOOKUP(A1626,SOURCE!B:S,15,0))),"")&amp;
TEXT(A1626,"???0")&amp;IF(VLOOKUP(A1626,SOURCE!B:S,16,0)="","","   "&amp;VLOOKUP(A1626,SOURCE!B:S,16,0)
))))
)</f>
        <v>#define ITM_SCI                     1588</v>
      </c>
    </row>
    <row r="1627" customFormat="false" ht="15.75" hidden="false" customHeight="false" outlineLevel="0" collapsed="false">
      <c r="A1627" s="0" t="n">
        <f aca="false">C1626</f>
        <v>1589</v>
      </c>
      <c r="B1627" s="0" t="str">
        <f aca="false">VLOOKUP(A1627,SOURCE!B:S,15,0)</f>
        <v>ITM_GETSDIGS</v>
      </c>
      <c r="C1627" s="0" t="n">
        <f aca="false">IF(
ISNUMBER(INDEX(SOURCE!B:B,MATCH(A1627,SOURCE!B:B,0)+1)),
  VALUE(INDEX(SOURCE!B:B,MATCH(A1627,SOURCE!B:B,0)+1)),
  "")</f>
        <v>1590</v>
      </c>
      <c r="D1627" s="265" t="str">
        <f aca="false">IF(A1627&lt;&gt;INT(A1627),B1627,
IF(A1627&lt;0,VLOOKUP(A1627,lookups!A$1:B$25,2,0),
IF(ISNA(B1627),"",
IF(OR(ISBLANK(A1627),ISNA(B1627),B1627=0),
"",
"#define "&amp;
VLOOKUP(A1627,SOURCE!B:S,15,0)&amp;IF(lookups!$N$2-LEN(VLOOKUP(A1627,SOURCE!B:S,15,0))&gt;=0,REPT(" ",lookups!$N$2-LEN(VLOOKUP(A1627,SOURCE!B:S,15,0))),"")&amp;
TEXT(A1627,"???0")&amp;IF(VLOOKUP(A1627,SOURCE!B:S,16,0)="","","   "&amp;VLOOKUP(A1627,SOURCE!B:S,16,0)
))))
)</f>
        <v>#define ITM_GETSDIGS                1589</v>
      </c>
    </row>
    <row r="1628" customFormat="false" ht="15.75" hidden="false" customHeight="false" outlineLevel="0" collapsed="false">
      <c r="A1628" s="0" t="n">
        <f aca="false">C1627</f>
        <v>1590</v>
      </c>
      <c r="B1628" s="0" t="str">
        <f aca="false">VLOOKUP(A1628,SOURCE!B:S,15,0)</f>
        <v>ITM_SEED</v>
      </c>
      <c r="C1628" s="0" t="n">
        <f aca="false">IF(
ISNUMBER(INDEX(SOURCE!B:B,MATCH(A1628,SOURCE!B:B,0)+1)),
  VALUE(INDEX(SOURCE!B:B,MATCH(A1628,SOURCE!B:B,0)+1)),
  "")</f>
        <v>1591</v>
      </c>
      <c r="D1628" s="265" t="str">
        <f aca="false">IF(A1628&lt;&gt;INT(A1628),B1628,
IF(A1628&lt;0,VLOOKUP(A1628,lookups!A$1:B$25,2,0),
IF(ISNA(B1628),"",
IF(OR(ISBLANK(A1628),ISNA(B1628),B1628=0),
"",
"#define "&amp;
VLOOKUP(A1628,SOURCE!B:S,15,0)&amp;IF(lookups!$N$2-LEN(VLOOKUP(A1628,SOURCE!B:S,15,0))&gt;=0,REPT(" ",lookups!$N$2-LEN(VLOOKUP(A1628,SOURCE!B:S,15,0))),"")&amp;
TEXT(A1628,"???0")&amp;IF(VLOOKUP(A1628,SOURCE!B:S,16,0)="","","   "&amp;VLOOKUP(A1628,SOURCE!B:S,16,0)
))))
)</f>
        <v>#define ITM_SEED                    1590</v>
      </c>
    </row>
    <row r="1629" customFormat="false" ht="15.75" hidden="false" customHeight="false" outlineLevel="0" collapsed="false">
      <c r="A1629" s="0" t="n">
        <f aca="false">C1628</f>
        <v>1591</v>
      </c>
      <c r="B1629" s="0" t="str">
        <f aca="false">VLOOKUP(A1629,SOURCE!B:S,15,0)</f>
        <v>ITM_WRITEP</v>
      </c>
      <c r="C1629" s="0" t="n">
        <f aca="false">IF(
ISNUMBER(INDEX(SOURCE!B:B,MATCH(A1629,SOURCE!B:B,0)+1)),
  VALUE(INDEX(SOURCE!B:B,MATCH(A1629,SOURCE!B:B,0)+1)),
  "")</f>
        <v>1592</v>
      </c>
      <c r="D1629" s="265" t="str">
        <f aca="false">IF(A1629&lt;&gt;INT(A1629),B1629,
IF(A1629&lt;0,VLOOKUP(A1629,lookups!A$1:B$25,2,0),
IF(ISNA(B1629),"",
IF(OR(ISBLANK(A1629),ISNA(B1629),B1629=0),
"",
"#define "&amp;
VLOOKUP(A1629,SOURCE!B:S,15,0)&amp;IF(lookups!$N$2-LEN(VLOOKUP(A1629,SOURCE!B:S,15,0))&gt;=0,REPT(" ",lookups!$N$2-LEN(VLOOKUP(A1629,SOURCE!B:S,15,0))),"")&amp;
TEXT(A1629,"???0")&amp;IF(VLOOKUP(A1629,SOURCE!B:S,16,0)="","","   "&amp;VLOOKUP(A1629,SOURCE!B:S,16,0)
))))
)</f>
        <v>#define ITM_WRITEP                  1591</v>
      </c>
    </row>
    <row r="1630" customFormat="false" ht="15.75" hidden="false" customHeight="false" outlineLevel="0" collapsed="false">
      <c r="A1630" s="0" t="n">
        <f aca="false">C1629</f>
        <v>1592</v>
      </c>
      <c r="B1630" s="0" t="str">
        <f aca="false">VLOOKUP(A1630,SOURCE!B:S,15,0)</f>
        <v>ITM_SETCHN</v>
      </c>
      <c r="C1630" s="0" t="n">
        <f aca="false">IF(
ISNUMBER(INDEX(SOURCE!B:B,MATCH(A1630,SOURCE!B:B,0)+1)),
  VALUE(INDEX(SOURCE!B:B,MATCH(A1630,SOURCE!B:B,0)+1)),
  "")</f>
        <v>1593</v>
      </c>
      <c r="D1630" s="265" t="str">
        <f aca="false">IF(A1630&lt;&gt;INT(A1630),B1630,
IF(A1630&lt;0,VLOOKUP(A1630,lookups!A$1:B$25,2,0),
IF(ISNA(B1630),"",
IF(OR(ISBLANK(A1630),ISNA(B1630),B1630=0),
"",
"#define "&amp;
VLOOKUP(A1630,SOURCE!B:S,15,0)&amp;IF(lookups!$N$2-LEN(VLOOKUP(A1630,SOURCE!B:S,15,0))&gt;=0,REPT(" ",lookups!$N$2-LEN(VLOOKUP(A1630,SOURCE!B:S,15,0))),"")&amp;
TEXT(A1630,"???0")&amp;IF(VLOOKUP(A1630,SOURCE!B:S,16,0)="","","   "&amp;VLOOKUP(A1630,SOURCE!B:S,16,0)
))))
)</f>
        <v>#define ITM_SETCHN                  1592</v>
      </c>
    </row>
    <row r="1631" customFormat="false" ht="15.75" hidden="false" customHeight="false" outlineLevel="0" collapsed="false">
      <c r="A1631" s="0" t="n">
        <f aca="false">C1630</f>
        <v>1593</v>
      </c>
      <c r="B1631" s="0" t="str">
        <f aca="false">VLOOKUP(A1631,SOURCE!B:S,15,0)</f>
        <v>ITM_SETDAT</v>
      </c>
      <c r="C1631" s="0" t="n">
        <f aca="false">IF(
ISNUMBER(INDEX(SOURCE!B:B,MATCH(A1631,SOURCE!B:B,0)+1)),
  VALUE(INDEX(SOURCE!B:B,MATCH(A1631,SOURCE!B:B,0)+1)),
  "")</f>
        <v>1594</v>
      </c>
      <c r="D1631" s="265" t="str">
        <f aca="false">IF(A1631&lt;&gt;INT(A1631),B1631,
IF(A1631&lt;0,VLOOKUP(A1631,lookups!A$1:B$25,2,0),
IF(ISNA(B1631),"",
IF(OR(ISBLANK(A1631),ISNA(B1631),B1631=0),
"",
"#define "&amp;
VLOOKUP(A1631,SOURCE!B:S,15,0)&amp;IF(lookups!$N$2-LEN(VLOOKUP(A1631,SOURCE!B:S,15,0))&gt;=0,REPT(" ",lookups!$N$2-LEN(VLOOKUP(A1631,SOURCE!B:S,15,0))),"")&amp;
TEXT(A1631,"???0")&amp;IF(VLOOKUP(A1631,SOURCE!B:S,16,0)="","","   "&amp;VLOOKUP(A1631,SOURCE!B:S,16,0)
))))
)</f>
        <v>#define ITM_SETDAT                  1593</v>
      </c>
    </row>
    <row r="1632" customFormat="false" ht="15.75" hidden="false" customHeight="false" outlineLevel="0" collapsed="false">
      <c r="A1632" s="0" t="n">
        <f aca="false">C1631</f>
        <v>1594</v>
      </c>
      <c r="B1632" s="0" t="str">
        <f aca="false">VLOOKUP(A1632,SOURCE!B:S,15,0)</f>
        <v>ITM_SETEUR</v>
      </c>
      <c r="C1632" s="0" t="n">
        <f aca="false">IF(
ISNUMBER(INDEX(SOURCE!B:B,MATCH(A1632,SOURCE!B:B,0)+1)),
  VALUE(INDEX(SOURCE!B:B,MATCH(A1632,SOURCE!B:B,0)+1)),
  "")</f>
        <v>1595</v>
      </c>
      <c r="D1632" s="265" t="str">
        <f aca="false">IF(A1632&lt;&gt;INT(A1632),B1632,
IF(A1632&lt;0,VLOOKUP(A1632,lookups!A$1:B$25,2,0),
IF(ISNA(B1632),"",
IF(OR(ISBLANK(A1632),ISNA(B1632),B1632=0),
"",
"#define "&amp;
VLOOKUP(A1632,SOURCE!B:S,15,0)&amp;IF(lookups!$N$2-LEN(VLOOKUP(A1632,SOURCE!B:S,15,0))&gt;=0,REPT(" ",lookups!$N$2-LEN(VLOOKUP(A1632,SOURCE!B:S,15,0))),"")&amp;
TEXT(A1632,"???0")&amp;IF(VLOOKUP(A1632,SOURCE!B:S,16,0)="","","   "&amp;VLOOKUP(A1632,SOURCE!B:S,16,0)
))))
)</f>
        <v>#define ITM_SETEUR                  1594</v>
      </c>
    </row>
    <row r="1633" customFormat="false" ht="15.75" hidden="false" customHeight="false" outlineLevel="0" collapsed="false">
      <c r="A1633" s="0" t="n">
        <f aca="false">C1632</f>
        <v>1595</v>
      </c>
      <c r="B1633" s="0" t="str">
        <f aca="false">VLOOKUP(A1633,SOURCE!B:S,15,0)</f>
        <v>ITM_SETIND</v>
      </c>
      <c r="C1633" s="0" t="n">
        <f aca="false">IF(
ISNUMBER(INDEX(SOURCE!B:B,MATCH(A1633,SOURCE!B:B,0)+1)),
  VALUE(INDEX(SOURCE!B:B,MATCH(A1633,SOURCE!B:B,0)+1)),
  "")</f>
        <v>1596</v>
      </c>
      <c r="D1633" s="265" t="str">
        <f aca="false">IF(A1633&lt;&gt;INT(A1633),B1633,
IF(A1633&lt;0,VLOOKUP(A1633,lookups!A$1:B$25,2,0),
IF(ISNA(B1633),"",
IF(OR(ISBLANK(A1633),ISNA(B1633),B1633=0),
"",
"#define "&amp;
VLOOKUP(A1633,SOURCE!B:S,15,0)&amp;IF(lookups!$N$2-LEN(VLOOKUP(A1633,SOURCE!B:S,15,0))&gt;=0,REPT(" ",lookups!$N$2-LEN(VLOOKUP(A1633,SOURCE!B:S,15,0))),"")&amp;
TEXT(A1633,"???0")&amp;IF(VLOOKUP(A1633,SOURCE!B:S,16,0)="","","   "&amp;VLOOKUP(A1633,SOURCE!B:S,16,0)
))))
)</f>
        <v>#define ITM_SETIND                  1595</v>
      </c>
    </row>
    <row r="1634" customFormat="false" ht="15.75" hidden="false" customHeight="false" outlineLevel="0" collapsed="false">
      <c r="A1634" s="0" t="n">
        <f aca="false">C1633</f>
        <v>1596</v>
      </c>
      <c r="B1634" s="0" t="str">
        <f aca="false">VLOOKUP(A1634,SOURCE!B:S,15,0)</f>
        <v>ITM_SETJPN</v>
      </c>
      <c r="C1634" s="0" t="n">
        <f aca="false">IF(
ISNUMBER(INDEX(SOURCE!B:B,MATCH(A1634,SOURCE!B:B,0)+1)),
  VALUE(INDEX(SOURCE!B:B,MATCH(A1634,SOURCE!B:B,0)+1)),
  "")</f>
        <v>1597</v>
      </c>
      <c r="D1634" s="265" t="str">
        <f aca="false">IF(A1634&lt;&gt;INT(A1634),B1634,
IF(A1634&lt;0,VLOOKUP(A1634,lookups!A$1:B$25,2,0),
IF(ISNA(B1634),"",
IF(OR(ISBLANK(A1634),ISNA(B1634),B1634=0),
"",
"#define "&amp;
VLOOKUP(A1634,SOURCE!B:S,15,0)&amp;IF(lookups!$N$2-LEN(VLOOKUP(A1634,SOURCE!B:S,15,0))&gt;=0,REPT(" ",lookups!$N$2-LEN(VLOOKUP(A1634,SOURCE!B:S,15,0))),"")&amp;
TEXT(A1634,"???0")&amp;IF(VLOOKUP(A1634,SOURCE!B:S,16,0)="","","   "&amp;VLOOKUP(A1634,SOURCE!B:S,16,0)
))))
)</f>
        <v>#define ITM_SETJPN                  1596</v>
      </c>
    </row>
    <row r="1635" customFormat="false" ht="15.75" hidden="false" customHeight="false" outlineLevel="0" collapsed="false">
      <c r="A1635" s="0" t="n">
        <f aca="false">C1634</f>
        <v>1597</v>
      </c>
      <c r="B1635" s="0" t="str">
        <f aca="false">VLOOKUP(A1635,SOURCE!B:S,15,0)</f>
        <v>ITM_SETDFLT</v>
      </c>
      <c r="C1635" s="0" t="n">
        <f aca="false">IF(
ISNUMBER(INDEX(SOURCE!B:B,MATCH(A1635,SOURCE!B:B,0)+1)),
  VALUE(INDEX(SOURCE!B:B,MATCH(A1635,SOURCE!B:B,0)+1)),
  "")</f>
        <v>1598</v>
      </c>
      <c r="D1635" s="265" t="str">
        <f aca="false">IF(A1635&lt;&gt;INT(A1635),B1635,
IF(A1635&lt;0,VLOOKUP(A1635,lookups!A$1:B$25,2,0),
IF(ISNA(B1635),"",
IF(OR(ISBLANK(A1635),ISNA(B1635),B1635=0),
"",
"#define "&amp;
VLOOKUP(A1635,SOURCE!B:S,15,0)&amp;IF(lookups!$N$2-LEN(VLOOKUP(A1635,SOURCE!B:S,15,0))&gt;=0,REPT(" ",lookups!$N$2-LEN(VLOOKUP(A1635,SOURCE!B:S,15,0))),"")&amp;
TEXT(A1635,"???0")&amp;IF(VLOOKUP(A1635,SOURCE!B:S,16,0)="","","   "&amp;VLOOKUP(A1635,SOURCE!B:S,16,0)
))))
)</f>
        <v>#define ITM_SETDFLT                 1597</v>
      </c>
    </row>
    <row r="1636" customFormat="false" ht="15.75" hidden="false" customHeight="false" outlineLevel="0" collapsed="false">
      <c r="A1636" s="0" t="n">
        <f aca="false">C1635</f>
        <v>1598</v>
      </c>
      <c r="B1636" s="0" t="str">
        <f aca="false">VLOOKUP(A1636,SOURCE!B:S,15,0)</f>
        <v>ITM_SETTIM</v>
      </c>
      <c r="C1636" s="0" t="n">
        <f aca="false">IF(
ISNUMBER(INDEX(SOURCE!B:B,MATCH(A1636,SOURCE!B:B,0)+1)),
  VALUE(INDEX(SOURCE!B:B,MATCH(A1636,SOURCE!B:B,0)+1)),
  "")</f>
        <v>1599</v>
      </c>
      <c r="D1636" s="265" t="str">
        <f aca="false">IF(A1636&lt;&gt;INT(A1636),B1636,
IF(A1636&lt;0,VLOOKUP(A1636,lookups!A$1:B$25,2,0),
IF(ISNA(B1636),"",
IF(OR(ISBLANK(A1636),ISNA(B1636),B1636=0),
"",
"#define "&amp;
VLOOKUP(A1636,SOURCE!B:S,15,0)&amp;IF(lookups!$N$2-LEN(VLOOKUP(A1636,SOURCE!B:S,15,0))&gt;=0,REPT(" ",lookups!$N$2-LEN(VLOOKUP(A1636,SOURCE!B:S,15,0))),"")&amp;
TEXT(A1636,"???0")&amp;IF(VLOOKUP(A1636,SOURCE!B:S,16,0)="","","   "&amp;VLOOKUP(A1636,SOURCE!B:S,16,0)
))))
)</f>
        <v>#define ITM_SETTIM                  1598</v>
      </c>
    </row>
    <row r="1637" customFormat="false" ht="15.75" hidden="false" customHeight="false" outlineLevel="0" collapsed="false">
      <c r="A1637" s="0" t="n">
        <f aca="false">C1636</f>
        <v>1599</v>
      </c>
      <c r="B1637" s="0" t="str">
        <f aca="false">VLOOKUP(A1637,SOURCE!B:S,15,0)</f>
        <v>ITM_SETUK</v>
      </c>
      <c r="C1637" s="0" t="n">
        <f aca="false">IF(
ISNUMBER(INDEX(SOURCE!B:B,MATCH(A1637,SOURCE!B:B,0)+1)),
  VALUE(INDEX(SOURCE!B:B,MATCH(A1637,SOURCE!B:B,0)+1)),
  "")</f>
        <v>1600</v>
      </c>
      <c r="D1637" s="265" t="str">
        <f aca="false">IF(A1637&lt;&gt;INT(A1637),B1637,
IF(A1637&lt;0,VLOOKUP(A1637,lookups!A$1:B$25,2,0),
IF(ISNA(B1637),"",
IF(OR(ISBLANK(A1637),ISNA(B1637),B1637=0),
"",
"#define "&amp;
VLOOKUP(A1637,SOURCE!B:S,15,0)&amp;IF(lookups!$N$2-LEN(VLOOKUP(A1637,SOURCE!B:S,15,0))&gt;=0,REPT(" ",lookups!$N$2-LEN(VLOOKUP(A1637,SOURCE!B:S,15,0))),"")&amp;
TEXT(A1637,"???0")&amp;IF(VLOOKUP(A1637,SOURCE!B:S,16,0)="","","   "&amp;VLOOKUP(A1637,SOURCE!B:S,16,0)
))))
)</f>
        <v>#define ITM_SETUK                   1599</v>
      </c>
    </row>
    <row r="1638" customFormat="false" ht="15.75" hidden="false" customHeight="false" outlineLevel="0" collapsed="false">
      <c r="A1638" s="0" t="n">
        <f aca="false">C1637</f>
        <v>1600</v>
      </c>
      <c r="B1638" s="0" t="str">
        <f aca="false">VLOOKUP(A1638,SOURCE!B:S,15,0)</f>
        <v>ITM_SETUSA</v>
      </c>
      <c r="C1638" s="0" t="n">
        <f aca="false">IF(
ISNUMBER(INDEX(SOURCE!B:B,MATCH(A1638,SOURCE!B:B,0)+1)),
  VALUE(INDEX(SOURCE!B:B,MATCH(A1638,SOURCE!B:B,0)+1)),
  "")</f>
        <v>1601</v>
      </c>
      <c r="D1638" s="265" t="str">
        <f aca="false">IF(A1638&lt;&gt;INT(A1638),B1638,
IF(A1638&lt;0,VLOOKUP(A1638,lookups!A$1:B$25,2,0),
IF(ISNA(B1638),"",
IF(OR(ISBLANK(A1638),ISNA(B1638),B1638=0),
"",
"#define "&amp;
VLOOKUP(A1638,SOURCE!B:S,15,0)&amp;IF(lookups!$N$2-LEN(VLOOKUP(A1638,SOURCE!B:S,15,0))&gt;=0,REPT(" ",lookups!$N$2-LEN(VLOOKUP(A1638,SOURCE!B:S,15,0))),"")&amp;
TEXT(A1638,"???0")&amp;IF(VLOOKUP(A1638,SOURCE!B:S,16,0)="","","   "&amp;VLOOKUP(A1638,SOURCE!B:S,16,0)
))))
)</f>
        <v>#define ITM_SETUSA                  1600</v>
      </c>
    </row>
    <row r="1639" customFormat="false" ht="15.75" hidden="false" customHeight="false" outlineLevel="0" collapsed="false">
      <c r="A1639" s="0" t="n">
        <f aca="false">C1638</f>
        <v>1601</v>
      </c>
      <c r="B1639" s="0" t="str">
        <f aca="false">VLOOKUP(A1639,SOURCE!B:S,15,0)</f>
        <v>ITM_SIGN</v>
      </c>
      <c r="C1639" s="0" t="n">
        <f aca="false">IF(
ISNUMBER(INDEX(SOURCE!B:B,MATCH(A1639,SOURCE!B:B,0)+1)),
  VALUE(INDEX(SOURCE!B:B,MATCH(A1639,SOURCE!B:B,0)+1)),
  "")</f>
        <v>1602</v>
      </c>
      <c r="D1639" s="265" t="str">
        <f aca="false">IF(A1639&lt;&gt;INT(A1639),B1639,
IF(A1639&lt;0,VLOOKUP(A1639,lookups!A$1:B$25,2,0),
IF(ISNA(B1639),"",
IF(OR(ISBLANK(A1639),ISNA(B1639),B1639=0),
"",
"#define "&amp;
VLOOKUP(A1639,SOURCE!B:S,15,0)&amp;IF(lookups!$N$2-LEN(VLOOKUP(A1639,SOURCE!B:S,15,0))&gt;=0,REPT(" ",lookups!$N$2-LEN(VLOOKUP(A1639,SOURCE!B:S,15,0))),"")&amp;
TEXT(A1639,"???0")&amp;IF(VLOOKUP(A1639,SOURCE!B:S,16,0)="","","   "&amp;VLOOKUP(A1639,SOURCE!B:S,16,0)
))))
)</f>
        <v>#define ITM_SIGN                    1601</v>
      </c>
    </row>
    <row r="1640" customFormat="false" ht="15.75" hidden="false" customHeight="false" outlineLevel="0" collapsed="false">
      <c r="A1640" s="0" t="n">
        <f aca="false">C1639</f>
        <v>1602</v>
      </c>
      <c r="B1640" s="0" t="str">
        <f aca="false">VLOOKUP(A1640,SOURCE!B:S,15,0)</f>
        <v>ITM_SIGNMT</v>
      </c>
      <c r="C1640" s="0" t="n">
        <f aca="false">IF(
ISNUMBER(INDEX(SOURCE!B:B,MATCH(A1640,SOURCE!B:B,0)+1)),
  VALUE(INDEX(SOURCE!B:B,MATCH(A1640,SOURCE!B:B,0)+1)),
  "")</f>
        <v>1603</v>
      </c>
      <c r="D1640" s="265" t="str">
        <f aca="false">IF(A1640&lt;&gt;INT(A1640),B1640,
IF(A1640&lt;0,VLOOKUP(A1640,lookups!A$1:B$25,2,0),
IF(ISNA(B1640),"",
IF(OR(ISBLANK(A1640),ISNA(B1640),B1640=0),
"",
"#define "&amp;
VLOOKUP(A1640,SOURCE!B:S,15,0)&amp;IF(lookups!$N$2-LEN(VLOOKUP(A1640,SOURCE!B:S,15,0))&gt;=0,REPT(" ",lookups!$N$2-LEN(VLOOKUP(A1640,SOURCE!B:S,15,0))),"")&amp;
TEXT(A1640,"???0")&amp;IF(VLOOKUP(A1640,SOURCE!B:S,16,0)="","","   "&amp;VLOOKUP(A1640,SOURCE!B:S,16,0)
))))
)</f>
        <v>#define ITM_SIGNMT                  1602</v>
      </c>
    </row>
    <row r="1641" customFormat="false" ht="15.75" hidden="false" customHeight="false" outlineLevel="0" collapsed="false">
      <c r="A1641" s="0" t="n">
        <f aca="false">C1640</f>
        <v>1603</v>
      </c>
      <c r="B1641" s="0" t="str">
        <f aca="false">VLOOKUP(A1641,SOURCE!B:S,15,0)</f>
        <v>ITM_SIM_EQ</v>
      </c>
      <c r="C1641" s="0" t="n">
        <f aca="false">IF(
ISNUMBER(INDEX(SOURCE!B:B,MATCH(A1641,SOURCE!B:B,0)+1)),
  VALUE(INDEX(SOURCE!B:B,MATCH(A1641,SOURCE!B:B,0)+1)),
  "")</f>
        <v>1604</v>
      </c>
      <c r="D1641" s="265" t="str">
        <f aca="false">IF(A1641&lt;&gt;INT(A1641),B1641,
IF(A1641&lt;0,VLOOKUP(A1641,lookups!A$1:B$25,2,0),
IF(ISNA(B1641),"",
IF(OR(ISBLANK(A1641),ISNA(B1641),B1641=0),
"",
"#define "&amp;
VLOOKUP(A1641,SOURCE!B:S,15,0)&amp;IF(lookups!$N$2-LEN(VLOOKUP(A1641,SOURCE!B:S,15,0))&gt;=0,REPT(" ",lookups!$N$2-LEN(VLOOKUP(A1641,SOURCE!B:S,15,0))),"")&amp;
TEXT(A1641,"???0")&amp;IF(VLOOKUP(A1641,SOURCE!B:S,16,0)="","","   "&amp;VLOOKUP(A1641,SOURCE!B:S,16,0)
))))
)</f>
        <v>#define ITM_SIM_EQ                  1603</v>
      </c>
    </row>
    <row r="1642" customFormat="false" ht="15.75" hidden="false" customHeight="false" outlineLevel="0" collapsed="false">
      <c r="A1642" s="0" t="n">
        <f aca="false">C1641</f>
        <v>1604</v>
      </c>
      <c r="B1642" s="0" t="str">
        <f aca="false">VLOOKUP(A1642,SOURCE!B:S,15,0)</f>
        <v>ITM_SKIP</v>
      </c>
      <c r="C1642" s="0" t="n">
        <f aca="false">IF(
ISNUMBER(INDEX(SOURCE!B:B,MATCH(A1642,SOURCE!B:B,0)+1)),
  VALUE(INDEX(SOURCE!B:B,MATCH(A1642,SOURCE!B:B,0)+1)),
  "")</f>
        <v>1605</v>
      </c>
      <c r="D1642" s="265" t="str">
        <f aca="false">IF(A1642&lt;&gt;INT(A1642),B1642,
IF(A1642&lt;0,VLOOKUP(A1642,lookups!A$1:B$25,2,0),
IF(ISNA(B1642),"",
IF(OR(ISBLANK(A1642),ISNA(B1642),B1642=0),
"",
"#define "&amp;
VLOOKUP(A1642,SOURCE!B:S,15,0)&amp;IF(lookups!$N$2-LEN(VLOOKUP(A1642,SOURCE!B:S,15,0))&gt;=0,REPT(" ",lookups!$N$2-LEN(VLOOKUP(A1642,SOURCE!B:S,15,0))),"")&amp;
TEXT(A1642,"???0")&amp;IF(VLOOKUP(A1642,SOURCE!B:S,16,0)="","","   "&amp;VLOOKUP(A1642,SOURCE!B:S,16,0)
))))
)</f>
        <v>#define ITM_SKIP                    1604</v>
      </c>
    </row>
    <row r="1643" customFormat="false" ht="15.75" hidden="false" customHeight="false" outlineLevel="0" collapsed="false">
      <c r="A1643" s="0" t="n">
        <f aca="false">C1642</f>
        <v>1605</v>
      </c>
      <c r="B1643" s="0" t="str">
        <f aca="false">VLOOKUP(A1643,SOURCE!B:S,15,0)</f>
        <v>ITM_SLVQ</v>
      </c>
      <c r="C1643" s="0" t="n">
        <f aca="false">IF(
ISNUMBER(INDEX(SOURCE!B:B,MATCH(A1643,SOURCE!B:B,0)+1)),
  VALUE(INDEX(SOURCE!B:B,MATCH(A1643,SOURCE!B:B,0)+1)),
  "")</f>
        <v>1606</v>
      </c>
      <c r="D1643" s="265" t="str">
        <f aca="false">IF(A1643&lt;&gt;INT(A1643),B1643,
IF(A1643&lt;0,VLOOKUP(A1643,lookups!A$1:B$25,2,0),
IF(ISNA(B1643),"",
IF(OR(ISBLANK(A1643),ISNA(B1643),B1643=0),
"",
"#define "&amp;
VLOOKUP(A1643,SOURCE!B:S,15,0)&amp;IF(lookups!$N$2-LEN(VLOOKUP(A1643,SOURCE!B:S,15,0))&gt;=0,REPT(" ",lookups!$N$2-LEN(VLOOKUP(A1643,SOURCE!B:S,15,0))),"")&amp;
TEXT(A1643,"???0")&amp;IF(VLOOKUP(A1643,SOURCE!B:S,16,0)="","","   "&amp;VLOOKUP(A1643,SOURCE!B:S,16,0)
))))
)</f>
        <v>#define ITM_SLVQ                    1605</v>
      </c>
    </row>
    <row r="1644" customFormat="false" ht="15.75" hidden="false" customHeight="false" outlineLevel="0" collapsed="false">
      <c r="A1644" s="0" t="n">
        <f aca="false">C1643</f>
        <v>1606</v>
      </c>
      <c r="B1644" s="0" t="str">
        <f aca="false">VLOOKUP(A1644,SOURCE!B:S,15,0)</f>
        <v>ITM_SM</v>
      </c>
      <c r="C1644" s="0" t="n">
        <f aca="false">IF(
ISNUMBER(INDEX(SOURCE!B:B,MATCH(A1644,SOURCE!B:B,0)+1)),
  VALUE(INDEX(SOURCE!B:B,MATCH(A1644,SOURCE!B:B,0)+1)),
  "")</f>
        <v>1607</v>
      </c>
      <c r="D1644" s="265" t="str">
        <f aca="false">IF(A1644&lt;&gt;INT(A1644),B1644,
IF(A1644&lt;0,VLOOKUP(A1644,lookups!A$1:B$25,2,0),
IF(ISNA(B1644),"",
IF(OR(ISBLANK(A1644),ISNA(B1644),B1644=0),
"",
"#define "&amp;
VLOOKUP(A1644,SOURCE!B:S,15,0)&amp;IF(lookups!$N$2-LEN(VLOOKUP(A1644,SOURCE!B:S,15,0))&gt;=0,REPT(" ",lookups!$N$2-LEN(VLOOKUP(A1644,SOURCE!B:S,15,0))),"")&amp;
TEXT(A1644,"???0")&amp;IF(VLOOKUP(A1644,SOURCE!B:S,16,0)="","","   "&amp;VLOOKUP(A1644,SOURCE!B:S,16,0)
))))
)</f>
        <v>#define ITM_SM                      1606</v>
      </c>
    </row>
    <row r="1645" customFormat="false" ht="15.75" hidden="false" customHeight="false" outlineLevel="0" collapsed="false">
      <c r="A1645" s="0" t="n">
        <f aca="false">C1644</f>
        <v>1607</v>
      </c>
      <c r="B1645" s="0" t="str">
        <f aca="false">VLOOKUP(A1645,SOURCE!B:S,15,0)</f>
        <v>ITM_ISM</v>
      </c>
      <c r="C1645" s="0" t="n">
        <f aca="false">IF(
ISNUMBER(INDEX(SOURCE!B:B,MATCH(A1645,SOURCE!B:B,0)+1)),
  VALUE(INDEX(SOURCE!B:B,MATCH(A1645,SOURCE!B:B,0)+1)),
  "")</f>
        <v>1608</v>
      </c>
      <c r="D1645" s="265" t="str">
        <f aca="false">IF(A1645&lt;&gt;INT(A1645),B1645,
IF(A1645&lt;0,VLOOKUP(A1645,lookups!A$1:B$25,2,0),
IF(ISNA(B1645),"",
IF(OR(ISBLANK(A1645),ISNA(B1645),B1645=0),
"",
"#define "&amp;
VLOOKUP(A1645,SOURCE!B:S,15,0)&amp;IF(lookups!$N$2-LEN(VLOOKUP(A1645,SOURCE!B:S,15,0))&gt;=0,REPT(" ",lookups!$N$2-LEN(VLOOKUP(A1645,SOURCE!B:S,15,0))),"")&amp;
TEXT(A1645,"???0")&amp;IF(VLOOKUP(A1645,SOURCE!B:S,16,0)="","","   "&amp;VLOOKUP(A1645,SOURCE!B:S,16,0)
))))
)</f>
        <v>#define ITM_ISM                     1607</v>
      </c>
    </row>
    <row r="1646" customFormat="false" ht="15.75" hidden="false" customHeight="false" outlineLevel="0" collapsed="false">
      <c r="A1646" s="0" t="n">
        <f aca="false">C1645</f>
        <v>1608</v>
      </c>
      <c r="B1646" s="0" t="str">
        <f aca="false">VLOOKUP(A1646,SOURCE!B:S,15,0)</f>
        <v>ITM_SMW</v>
      </c>
      <c r="C1646" s="0" t="n">
        <f aca="false">IF(
ISNUMBER(INDEX(SOURCE!B:B,MATCH(A1646,SOURCE!B:B,0)+1)),
  VALUE(INDEX(SOURCE!B:B,MATCH(A1646,SOURCE!B:B,0)+1)),
  "")</f>
        <v>1609</v>
      </c>
      <c r="D1646" s="265" t="str">
        <f aca="false">IF(A1646&lt;&gt;INT(A1646),B1646,
IF(A1646&lt;0,VLOOKUP(A1646,lookups!A$1:B$25,2,0),
IF(ISNA(B1646),"",
IF(OR(ISBLANK(A1646),ISNA(B1646),B1646=0),
"",
"#define "&amp;
VLOOKUP(A1646,SOURCE!B:S,15,0)&amp;IF(lookups!$N$2-LEN(VLOOKUP(A1646,SOURCE!B:S,15,0))&gt;=0,REPT(" ",lookups!$N$2-LEN(VLOOKUP(A1646,SOURCE!B:S,15,0))),"")&amp;
TEXT(A1646,"???0")&amp;IF(VLOOKUP(A1646,SOURCE!B:S,16,0)="","","   "&amp;VLOOKUP(A1646,SOURCE!B:S,16,0)
))))
)</f>
        <v>#define ITM_SMW                     1608</v>
      </c>
    </row>
    <row r="1647" customFormat="false" ht="15.75" hidden="false" customHeight="false" outlineLevel="0" collapsed="false">
      <c r="A1647" s="0" t="n">
        <f aca="false">C1646</f>
        <v>1609</v>
      </c>
      <c r="B1647" s="0" t="str">
        <f aca="false">VLOOKUP(A1647,SOURCE!B:S,15,0)</f>
        <v>ITM_SOLVE</v>
      </c>
      <c r="C1647" s="0" t="n">
        <f aca="false">IF(
ISNUMBER(INDEX(SOURCE!B:B,MATCH(A1647,SOURCE!B:B,0)+1)),
  VALUE(INDEX(SOURCE!B:B,MATCH(A1647,SOURCE!B:B,0)+1)),
  "")</f>
        <v>1610</v>
      </c>
      <c r="D1647" s="265" t="str">
        <f aca="false">IF(A1647&lt;&gt;INT(A1647),B1647,
IF(A1647&lt;0,VLOOKUP(A1647,lookups!A$1:B$25,2,0),
IF(ISNA(B1647),"",
IF(OR(ISBLANK(A1647),ISNA(B1647),B1647=0),
"",
"#define "&amp;
VLOOKUP(A1647,SOURCE!B:S,15,0)&amp;IF(lookups!$N$2-LEN(VLOOKUP(A1647,SOURCE!B:S,15,0))&gt;=0,REPT(" ",lookups!$N$2-LEN(VLOOKUP(A1647,SOURCE!B:S,15,0))),"")&amp;
TEXT(A1647,"???0")&amp;IF(VLOOKUP(A1647,SOURCE!B:S,16,0)="","","   "&amp;VLOOKUP(A1647,SOURCE!B:S,16,0)
))))
)</f>
        <v>#define ITM_SOLVE                   1609</v>
      </c>
    </row>
    <row r="1648" customFormat="false" ht="15.75" hidden="false" customHeight="false" outlineLevel="0" collapsed="false">
      <c r="A1648" s="0" t="n">
        <f aca="false">C1647</f>
        <v>1610</v>
      </c>
      <c r="B1648" s="0" t="str">
        <f aca="false">VLOOKUP(A1648,SOURCE!B:S,15,0)</f>
        <v>ITM_SSIZE</v>
      </c>
      <c r="C1648" s="0" t="n">
        <f aca="false">IF(
ISNUMBER(INDEX(SOURCE!B:B,MATCH(A1648,SOURCE!B:B,0)+1)),
  VALUE(INDEX(SOURCE!B:B,MATCH(A1648,SOURCE!B:B,0)+1)),
  "")</f>
        <v>1611</v>
      </c>
      <c r="D1648" s="265" t="str">
        <f aca="false">IF(A1648&lt;&gt;INT(A1648),B1648,
IF(A1648&lt;0,VLOOKUP(A1648,lookups!A$1:B$25,2,0),
IF(ISNA(B1648),"",
IF(OR(ISBLANK(A1648),ISNA(B1648),B1648=0),
"",
"#define "&amp;
VLOOKUP(A1648,SOURCE!B:S,15,0)&amp;IF(lookups!$N$2-LEN(VLOOKUP(A1648,SOURCE!B:S,15,0))&gt;=0,REPT(" ",lookups!$N$2-LEN(VLOOKUP(A1648,SOURCE!B:S,15,0))),"")&amp;
TEXT(A1648,"???0")&amp;IF(VLOOKUP(A1648,SOURCE!B:S,16,0)="","","   "&amp;VLOOKUP(A1648,SOURCE!B:S,16,0)
))))
)</f>
        <v>#define ITM_SSIZE                   1610</v>
      </c>
    </row>
    <row r="1649" customFormat="false" ht="15.75" hidden="false" customHeight="false" outlineLevel="0" collapsed="false">
      <c r="A1649" s="0" t="n">
        <f aca="false">C1648</f>
        <v>1611</v>
      </c>
      <c r="B1649" s="0" t="str">
        <f aca="false">VLOOKUP(A1649,SOURCE!B:S,15,0)</f>
        <v>ITM_STATUS</v>
      </c>
      <c r="C1649" s="0" t="n">
        <f aca="false">IF(
ISNUMBER(INDEX(SOURCE!B:B,MATCH(A1649,SOURCE!B:B,0)+1)),
  VALUE(INDEX(SOURCE!B:B,MATCH(A1649,SOURCE!B:B,0)+1)),
  "")</f>
        <v>1612</v>
      </c>
      <c r="D1649" s="265" t="str">
        <f aca="false">IF(A1649&lt;&gt;INT(A1649),B1649,
IF(A1649&lt;0,VLOOKUP(A1649,lookups!A$1:B$25,2,0),
IF(ISNA(B1649),"",
IF(OR(ISBLANK(A1649),ISNA(B1649),B1649=0),
"",
"#define "&amp;
VLOOKUP(A1649,SOURCE!B:S,15,0)&amp;IF(lookups!$N$2-LEN(VLOOKUP(A1649,SOURCE!B:S,15,0))&gt;=0,REPT(" ",lookups!$N$2-LEN(VLOOKUP(A1649,SOURCE!B:S,15,0))),"")&amp;
TEXT(A1649,"???0")&amp;IF(VLOOKUP(A1649,SOURCE!B:S,16,0)="","","   "&amp;VLOOKUP(A1649,SOURCE!B:S,16,0)
))))
)</f>
        <v>#define ITM_STATUS                  1611</v>
      </c>
    </row>
    <row r="1650" customFormat="false" ht="15.75" hidden="false" customHeight="false" outlineLevel="0" collapsed="false">
      <c r="A1650" s="0" t="n">
        <f aca="false">C1649</f>
        <v>1612</v>
      </c>
      <c r="B1650" s="0" t="str">
        <f aca="false">VLOOKUP(A1650,SOURCE!B:S,15,0)</f>
        <v>ITM_STOCFG</v>
      </c>
      <c r="C1650" s="0" t="n">
        <f aca="false">IF(
ISNUMBER(INDEX(SOURCE!B:B,MATCH(A1650,SOURCE!B:B,0)+1)),
  VALUE(INDEX(SOURCE!B:B,MATCH(A1650,SOURCE!B:B,0)+1)),
  "")</f>
        <v>1613</v>
      </c>
      <c r="D1650" s="265" t="str">
        <f aca="false">IF(A1650&lt;&gt;INT(A1650),B1650,
IF(A1650&lt;0,VLOOKUP(A1650,lookups!A$1:B$25,2,0),
IF(ISNA(B1650),"",
IF(OR(ISBLANK(A1650),ISNA(B1650),B1650=0),
"",
"#define "&amp;
VLOOKUP(A1650,SOURCE!B:S,15,0)&amp;IF(lookups!$N$2-LEN(VLOOKUP(A1650,SOURCE!B:S,15,0))&gt;=0,REPT(" ",lookups!$N$2-LEN(VLOOKUP(A1650,SOURCE!B:S,15,0))),"")&amp;
TEXT(A1650,"???0")&amp;IF(VLOOKUP(A1650,SOURCE!B:S,16,0)="","","   "&amp;VLOOKUP(A1650,SOURCE!B:S,16,0)
))))
)</f>
        <v>#define ITM_STOCFG                  1612</v>
      </c>
    </row>
    <row r="1651" customFormat="false" ht="15.75" hidden="false" customHeight="false" outlineLevel="0" collapsed="false">
      <c r="A1651" s="0" t="n">
        <f aca="false">C1650</f>
        <v>1613</v>
      </c>
      <c r="B1651" s="0" t="str">
        <f aca="false">VLOOKUP(A1651,SOURCE!B:S,15,0)</f>
        <v>ITM_STOEL</v>
      </c>
      <c r="C1651" s="0" t="n">
        <f aca="false">IF(
ISNUMBER(INDEX(SOURCE!B:B,MATCH(A1651,SOURCE!B:B,0)+1)),
  VALUE(INDEX(SOURCE!B:B,MATCH(A1651,SOURCE!B:B,0)+1)),
  "")</f>
        <v>1614</v>
      </c>
      <c r="D1651" s="265" t="str">
        <f aca="false">IF(A1651&lt;&gt;INT(A1651),B1651,
IF(A1651&lt;0,VLOOKUP(A1651,lookups!A$1:B$25,2,0),
IF(ISNA(B1651),"",
IF(OR(ISBLANK(A1651),ISNA(B1651),B1651=0),
"",
"#define "&amp;
VLOOKUP(A1651,SOURCE!B:S,15,0)&amp;IF(lookups!$N$2-LEN(VLOOKUP(A1651,SOURCE!B:S,15,0))&gt;=0,REPT(" ",lookups!$N$2-LEN(VLOOKUP(A1651,SOURCE!B:S,15,0))),"")&amp;
TEXT(A1651,"???0")&amp;IF(VLOOKUP(A1651,SOURCE!B:S,16,0)="","","   "&amp;VLOOKUP(A1651,SOURCE!B:S,16,0)
))))
)</f>
        <v>#define ITM_STOEL                   1613</v>
      </c>
    </row>
    <row r="1652" customFormat="false" ht="15.75" hidden="false" customHeight="false" outlineLevel="0" collapsed="false">
      <c r="A1652" s="0" t="n">
        <f aca="false">C1651</f>
        <v>1614</v>
      </c>
      <c r="B1652" s="0" t="str">
        <f aca="false">VLOOKUP(A1652,SOURCE!B:S,15,0)</f>
        <v>ITM_STOIJ</v>
      </c>
      <c r="C1652" s="0" t="n">
        <f aca="false">IF(
ISNUMBER(INDEX(SOURCE!B:B,MATCH(A1652,SOURCE!B:B,0)+1)),
  VALUE(INDEX(SOURCE!B:B,MATCH(A1652,SOURCE!B:B,0)+1)),
  "")</f>
        <v>1615</v>
      </c>
      <c r="D1652" s="265" t="str">
        <f aca="false">IF(A1652&lt;&gt;INT(A1652),B1652,
IF(A1652&lt;0,VLOOKUP(A1652,lookups!A$1:B$25,2,0),
IF(ISNA(B1652),"",
IF(OR(ISBLANK(A1652),ISNA(B1652),B1652=0),
"",
"#define "&amp;
VLOOKUP(A1652,SOURCE!B:S,15,0)&amp;IF(lookups!$N$2-LEN(VLOOKUP(A1652,SOURCE!B:S,15,0))&gt;=0,REPT(" ",lookups!$N$2-LEN(VLOOKUP(A1652,SOURCE!B:S,15,0))),"")&amp;
TEXT(A1652,"???0")&amp;IF(VLOOKUP(A1652,SOURCE!B:S,16,0)="","","   "&amp;VLOOKUP(A1652,SOURCE!B:S,16,0)
))))
)</f>
        <v>#define ITM_STOIJ                   1614</v>
      </c>
    </row>
    <row r="1653" customFormat="false" ht="15.75" hidden="false" customHeight="false" outlineLevel="0" collapsed="false">
      <c r="A1653" s="0" t="n">
        <f aca="false">C1652</f>
        <v>1615</v>
      </c>
      <c r="B1653" s="0" t="str">
        <f aca="false">VLOOKUP(A1653,SOURCE!B:S,15,0)</f>
        <v>ITM_LN1X</v>
      </c>
      <c r="C1653" s="0" t="n">
        <f aca="false">IF(
ISNUMBER(INDEX(SOURCE!B:B,MATCH(A1653,SOURCE!B:B,0)+1)),
  VALUE(INDEX(SOURCE!B:B,MATCH(A1653,SOURCE!B:B,0)+1)),
  "")</f>
        <v>1616</v>
      </c>
      <c r="D1653" s="265" t="str">
        <f aca="false">IF(A1653&lt;&gt;INT(A1653),B1653,
IF(A1653&lt;0,VLOOKUP(A1653,lookups!A$1:B$25,2,0),
IF(ISNA(B1653),"",
IF(OR(ISBLANK(A1653),ISNA(B1653),B1653=0),
"",
"#define "&amp;
VLOOKUP(A1653,SOURCE!B:S,15,0)&amp;IF(lookups!$N$2-LEN(VLOOKUP(A1653,SOURCE!B:S,15,0))&gt;=0,REPT(" ",lookups!$N$2-LEN(VLOOKUP(A1653,SOURCE!B:S,15,0))),"")&amp;
TEXT(A1653,"???0")&amp;IF(VLOOKUP(A1653,SOURCE!B:S,16,0)="","","   "&amp;VLOOKUP(A1653,SOURCE!B:S,16,0)
))))
)</f>
        <v>#define ITM_LN1X                    1615</v>
      </c>
    </row>
    <row r="1654" customFormat="false" ht="15.75" hidden="false" customHeight="false" outlineLevel="0" collapsed="false">
      <c r="A1654" s="0" t="n">
        <f aca="false">C1653</f>
        <v>1616</v>
      </c>
      <c r="B1654" s="0" t="str">
        <f aca="false">VLOOKUP(A1654,SOURCE!B:S,15,0)</f>
        <v>ITM_STOS</v>
      </c>
      <c r="C1654" s="0" t="n">
        <f aca="false">IF(
ISNUMBER(INDEX(SOURCE!B:B,MATCH(A1654,SOURCE!B:B,0)+1)),
  VALUE(INDEX(SOURCE!B:B,MATCH(A1654,SOURCE!B:B,0)+1)),
  "")</f>
        <v>1617</v>
      </c>
      <c r="D1654" s="265" t="str">
        <f aca="false">IF(A1654&lt;&gt;INT(A1654),B1654,
IF(A1654&lt;0,VLOOKUP(A1654,lookups!A$1:B$25,2,0),
IF(ISNA(B1654),"",
IF(OR(ISBLANK(A1654),ISNA(B1654),B1654=0),
"",
"#define "&amp;
VLOOKUP(A1654,SOURCE!B:S,15,0)&amp;IF(lookups!$N$2-LEN(VLOOKUP(A1654,SOURCE!B:S,15,0))&gt;=0,REPT(" ",lookups!$N$2-LEN(VLOOKUP(A1654,SOURCE!B:S,15,0))),"")&amp;
TEXT(A1654,"???0")&amp;IF(VLOOKUP(A1654,SOURCE!B:S,16,0)="","","   "&amp;VLOOKUP(A1654,SOURCE!B:S,16,0)
))))
)</f>
        <v>#define ITM_STOS                    1616</v>
      </c>
    </row>
    <row r="1655" customFormat="false" ht="15.75" hidden="false" customHeight="false" outlineLevel="0" collapsed="false">
      <c r="A1655" s="0" t="n">
        <f aca="false">C1654</f>
        <v>1617</v>
      </c>
      <c r="B1655" s="0" t="str">
        <f aca="false">VLOOKUP(A1655,SOURCE!B:S,15,0)</f>
        <v>ITM_SUM</v>
      </c>
      <c r="C1655" s="0" t="n">
        <f aca="false">IF(
ISNUMBER(INDEX(SOURCE!B:B,MATCH(A1655,SOURCE!B:B,0)+1)),
  VALUE(INDEX(SOURCE!B:B,MATCH(A1655,SOURCE!B:B,0)+1)),
  "")</f>
        <v>1618</v>
      </c>
      <c r="D1655" s="265" t="str">
        <f aca="false">IF(A1655&lt;&gt;INT(A1655),B1655,
IF(A1655&lt;0,VLOOKUP(A1655,lookups!A$1:B$25,2,0),
IF(ISNA(B1655),"",
IF(OR(ISBLANK(A1655),ISNA(B1655),B1655=0),
"",
"#define "&amp;
VLOOKUP(A1655,SOURCE!B:S,15,0)&amp;IF(lookups!$N$2-LEN(VLOOKUP(A1655,SOURCE!B:S,15,0))&gt;=0,REPT(" ",lookups!$N$2-LEN(VLOOKUP(A1655,SOURCE!B:S,15,0))),"")&amp;
TEXT(A1655,"???0")&amp;IF(VLOOKUP(A1655,SOURCE!B:S,16,0)="","","   "&amp;VLOOKUP(A1655,SOURCE!B:S,16,0)
))))
)</f>
        <v>#define ITM_SUM                     1617</v>
      </c>
    </row>
    <row r="1656" customFormat="false" ht="15.75" hidden="false" customHeight="false" outlineLevel="0" collapsed="false">
      <c r="A1656" s="0" t="n">
        <f aca="false">C1655</f>
        <v>1618</v>
      </c>
      <c r="B1656" s="0" t="str">
        <f aca="false">VLOOKUP(A1656,SOURCE!B:S,15,0)</f>
        <v>ITM_SW</v>
      </c>
      <c r="C1656" s="0" t="n">
        <f aca="false">IF(
ISNUMBER(INDEX(SOURCE!B:B,MATCH(A1656,SOURCE!B:B,0)+1)),
  VALUE(INDEX(SOURCE!B:B,MATCH(A1656,SOURCE!B:B,0)+1)),
  "")</f>
        <v>1619</v>
      </c>
      <c r="D1656" s="265" t="str">
        <f aca="false">IF(A1656&lt;&gt;INT(A1656),B1656,
IF(A1656&lt;0,VLOOKUP(A1656,lookups!A$1:B$25,2,0),
IF(ISNA(B1656),"",
IF(OR(ISBLANK(A1656),ISNA(B1656),B1656=0),
"",
"#define "&amp;
VLOOKUP(A1656,SOURCE!B:S,15,0)&amp;IF(lookups!$N$2-LEN(VLOOKUP(A1656,SOURCE!B:S,15,0))&gt;=0,REPT(" ",lookups!$N$2-LEN(VLOOKUP(A1656,SOURCE!B:S,15,0))),"")&amp;
TEXT(A1656,"???0")&amp;IF(VLOOKUP(A1656,SOURCE!B:S,16,0)="","","   "&amp;VLOOKUP(A1656,SOURCE!B:S,16,0)
))))
)</f>
        <v>#define ITM_SW                      1618</v>
      </c>
    </row>
    <row r="1657" customFormat="false" ht="15.75" hidden="false" customHeight="false" outlineLevel="0" collapsed="false">
      <c r="A1657" s="0" t="n">
        <f aca="false">C1656</f>
        <v>1619</v>
      </c>
      <c r="B1657" s="0" t="str">
        <f aca="false">VLOOKUP(A1657,SOURCE!B:S,15,0)</f>
        <v>ITM_SXY</v>
      </c>
      <c r="C1657" s="0" t="n">
        <f aca="false">IF(
ISNUMBER(INDEX(SOURCE!B:B,MATCH(A1657,SOURCE!B:B,0)+1)),
  VALUE(INDEX(SOURCE!B:B,MATCH(A1657,SOURCE!B:B,0)+1)),
  "")</f>
        <v>1620</v>
      </c>
      <c r="D1657" s="265" t="str">
        <f aca="false">IF(A1657&lt;&gt;INT(A1657),B1657,
IF(A1657&lt;0,VLOOKUP(A1657,lookups!A$1:B$25,2,0),
IF(ISNA(B1657),"",
IF(OR(ISBLANK(A1657),ISNA(B1657),B1657=0),
"",
"#define "&amp;
VLOOKUP(A1657,SOURCE!B:S,15,0)&amp;IF(lookups!$N$2-LEN(VLOOKUP(A1657,SOURCE!B:S,15,0))&gt;=0,REPT(" ",lookups!$N$2-LEN(VLOOKUP(A1657,SOURCE!B:S,15,0))),"")&amp;
TEXT(A1657,"???0")&amp;IF(VLOOKUP(A1657,SOURCE!B:S,16,0)="","","   "&amp;VLOOKUP(A1657,SOURCE!B:S,16,0)
))))
)</f>
        <v>#define ITM_SXY                     1619</v>
      </c>
    </row>
    <row r="1658" customFormat="false" ht="15.75" hidden="false" customHeight="false" outlineLevel="0" collapsed="false">
      <c r="A1658" s="0" t="n">
        <f aca="false">C1657</f>
        <v>1620</v>
      </c>
      <c r="B1658" s="0" t="str">
        <f aca="false">VLOOKUP(A1658,SOURCE!B:S,15,0)</f>
        <v>ITM_TDISP</v>
      </c>
      <c r="C1658" s="0" t="n">
        <f aca="false">IF(
ISNUMBER(INDEX(SOURCE!B:B,MATCH(A1658,SOURCE!B:B,0)+1)),
  VALUE(INDEX(SOURCE!B:B,MATCH(A1658,SOURCE!B:B,0)+1)),
  "")</f>
        <v>1621</v>
      </c>
      <c r="D1658" s="265" t="str">
        <f aca="false">IF(A1658&lt;&gt;INT(A1658),B1658,
IF(A1658&lt;0,VLOOKUP(A1658,lookups!A$1:B$25,2,0),
IF(ISNA(B1658),"",
IF(OR(ISBLANK(A1658),ISNA(B1658),B1658=0),
"",
"#define "&amp;
VLOOKUP(A1658,SOURCE!B:S,15,0)&amp;IF(lookups!$N$2-LEN(VLOOKUP(A1658,SOURCE!B:S,15,0))&gt;=0,REPT(" ",lookups!$N$2-LEN(VLOOKUP(A1658,SOURCE!B:S,15,0))),"")&amp;
TEXT(A1658,"???0")&amp;IF(VLOOKUP(A1658,SOURCE!B:S,16,0)="","","   "&amp;VLOOKUP(A1658,SOURCE!B:S,16,0)
))))
)</f>
        <v>#define ITM_TDISP                   1620</v>
      </c>
    </row>
    <row r="1659" customFormat="false" ht="15.75" hidden="false" customHeight="false" outlineLevel="0" collapsed="false">
      <c r="A1659" s="0" t="n">
        <f aca="false">C1658</f>
        <v>1621</v>
      </c>
      <c r="B1659" s="0" t="str">
        <f aca="false">VLOOKUP(A1659,SOURCE!B:S,15,0)</f>
        <v>ITM_TICKS</v>
      </c>
      <c r="C1659" s="0" t="n">
        <f aca="false">IF(
ISNUMBER(INDEX(SOURCE!B:B,MATCH(A1659,SOURCE!B:B,0)+1)),
  VALUE(INDEX(SOURCE!B:B,MATCH(A1659,SOURCE!B:B,0)+1)),
  "")</f>
        <v>1622</v>
      </c>
      <c r="D1659" s="265" t="str">
        <f aca="false">IF(A1659&lt;&gt;INT(A1659),B1659,
IF(A1659&lt;0,VLOOKUP(A1659,lookups!A$1:B$25,2,0),
IF(ISNA(B1659),"",
IF(OR(ISBLANK(A1659),ISNA(B1659),B1659=0),
"",
"#define "&amp;
VLOOKUP(A1659,SOURCE!B:S,15,0)&amp;IF(lookups!$N$2-LEN(VLOOKUP(A1659,SOURCE!B:S,15,0))&gt;=0,REPT(" ",lookups!$N$2-LEN(VLOOKUP(A1659,SOURCE!B:S,15,0))),"")&amp;
TEXT(A1659,"???0")&amp;IF(VLOOKUP(A1659,SOURCE!B:S,16,0)="","","   "&amp;VLOOKUP(A1659,SOURCE!B:S,16,0)
))))
)</f>
        <v>#define ITM_TICKS                   1621</v>
      </c>
    </row>
    <row r="1660" customFormat="false" ht="15.75" hidden="false" customHeight="false" outlineLevel="0" collapsed="false">
      <c r="A1660" s="0" t="n">
        <f aca="false">C1659</f>
        <v>1622</v>
      </c>
      <c r="B1660" s="0" t="str">
        <f aca="false">VLOOKUP(A1660,SOURCE!B:S,15,0)</f>
        <v>ITM_TIME</v>
      </c>
      <c r="C1660" s="0" t="n">
        <f aca="false">IF(
ISNUMBER(INDEX(SOURCE!B:B,MATCH(A1660,SOURCE!B:B,0)+1)),
  VALUE(INDEX(SOURCE!B:B,MATCH(A1660,SOURCE!B:B,0)+1)),
  "")</f>
        <v>1623</v>
      </c>
      <c r="D1660" s="265" t="str">
        <f aca="false">IF(A1660&lt;&gt;INT(A1660),B1660,
IF(A1660&lt;0,VLOOKUP(A1660,lookups!A$1:B$25,2,0),
IF(ISNA(B1660),"",
IF(OR(ISBLANK(A1660),ISNA(B1660),B1660=0),
"",
"#define "&amp;
VLOOKUP(A1660,SOURCE!B:S,15,0)&amp;IF(lookups!$N$2-LEN(VLOOKUP(A1660,SOURCE!B:S,15,0))&gt;=0,REPT(" ",lookups!$N$2-LEN(VLOOKUP(A1660,SOURCE!B:S,15,0))),"")&amp;
TEXT(A1660,"???0")&amp;IF(VLOOKUP(A1660,SOURCE!B:S,16,0)="","","   "&amp;VLOOKUP(A1660,SOURCE!B:S,16,0)
))))
)</f>
        <v>#define ITM_TIME                    1622</v>
      </c>
    </row>
    <row r="1661" customFormat="false" ht="15.75" hidden="false" customHeight="false" outlineLevel="0" collapsed="false">
      <c r="A1661" s="0" t="n">
        <f aca="false">C1660</f>
        <v>1623</v>
      </c>
      <c r="B1661" s="0" t="str">
        <f aca="false">VLOOKUP(A1661,SOURCE!B:S,15,0)</f>
        <v>ITM_TIMER</v>
      </c>
      <c r="C1661" s="0" t="n">
        <f aca="false">IF(
ISNUMBER(INDEX(SOURCE!B:B,MATCH(A1661,SOURCE!B:B,0)+1)),
  VALUE(INDEX(SOURCE!B:B,MATCH(A1661,SOURCE!B:B,0)+1)),
  "")</f>
        <v>1624</v>
      </c>
      <c r="D1661" s="265" t="str">
        <f aca="false">IF(A1661&lt;&gt;INT(A1661),B1661,
IF(A1661&lt;0,VLOOKUP(A1661,lookups!A$1:B$25,2,0),
IF(ISNA(B1661),"",
IF(OR(ISBLANK(A1661),ISNA(B1661),B1661=0),
"",
"#define "&amp;
VLOOKUP(A1661,SOURCE!B:S,15,0)&amp;IF(lookups!$N$2-LEN(VLOOKUP(A1661,SOURCE!B:S,15,0))&gt;=0,REPT(" ",lookups!$N$2-LEN(VLOOKUP(A1661,SOURCE!B:S,15,0))),"")&amp;
TEXT(A1661,"???0")&amp;IF(VLOOKUP(A1661,SOURCE!B:S,16,0)="","","   "&amp;VLOOKUP(A1661,SOURCE!B:S,16,0)
))))
)</f>
        <v>#define ITM_TIMER                   1623</v>
      </c>
    </row>
    <row r="1662" customFormat="false" ht="15.75" hidden="false" customHeight="false" outlineLevel="0" collapsed="false">
      <c r="A1662" s="0" t="n">
        <f aca="false">C1661</f>
        <v>1624</v>
      </c>
      <c r="B1662" s="0" t="str">
        <f aca="false">VLOOKUP(A1662,SOURCE!B:S,15,0)</f>
        <v>ITM_Tn</v>
      </c>
      <c r="C1662" s="0" t="n">
        <f aca="false">IF(
ISNUMBER(INDEX(SOURCE!B:B,MATCH(A1662,SOURCE!B:B,0)+1)),
  VALUE(INDEX(SOURCE!B:B,MATCH(A1662,SOURCE!B:B,0)+1)),
  "")</f>
        <v>1625</v>
      </c>
      <c r="D1662" s="265" t="str">
        <f aca="false">IF(A1662&lt;&gt;INT(A1662),B1662,
IF(A1662&lt;0,VLOOKUP(A1662,lookups!A$1:B$25,2,0),
IF(ISNA(B1662),"",
IF(OR(ISBLANK(A1662),ISNA(B1662),B1662=0),
"",
"#define "&amp;
VLOOKUP(A1662,SOURCE!B:S,15,0)&amp;IF(lookups!$N$2-LEN(VLOOKUP(A1662,SOURCE!B:S,15,0))&gt;=0,REPT(" ",lookups!$N$2-LEN(VLOOKUP(A1662,SOURCE!B:S,15,0))),"")&amp;
TEXT(A1662,"???0")&amp;IF(VLOOKUP(A1662,SOURCE!B:S,16,0)="","","   "&amp;VLOOKUP(A1662,SOURCE!B:S,16,0)
))))
)</f>
        <v>#define ITM_Tn                      1624</v>
      </c>
    </row>
    <row r="1663" customFormat="false" ht="15.75" hidden="false" customHeight="false" outlineLevel="0" collapsed="false">
      <c r="A1663" s="0" t="n">
        <f aca="false">C1662</f>
        <v>1625</v>
      </c>
      <c r="B1663" s="0" t="str">
        <f aca="false">VLOOKUP(A1663,SOURCE!B:S,15,0)</f>
        <v>ITM_TONE</v>
      </c>
      <c r="C1663" s="0" t="n">
        <f aca="false">IF(
ISNUMBER(INDEX(SOURCE!B:B,MATCH(A1663,SOURCE!B:B,0)+1)),
  VALUE(INDEX(SOURCE!B:B,MATCH(A1663,SOURCE!B:B,0)+1)),
  "")</f>
        <v>1626</v>
      </c>
      <c r="D1663" s="265" t="str">
        <f aca="false">IF(A1663&lt;&gt;INT(A1663),B1663,
IF(A1663&lt;0,VLOOKUP(A1663,lookups!A$1:B$25,2,0),
IF(ISNA(B1663),"",
IF(OR(ISBLANK(A1663),ISNA(B1663),B1663=0),
"",
"#define "&amp;
VLOOKUP(A1663,SOURCE!B:S,15,0)&amp;IF(lookups!$N$2-LEN(VLOOKUP(A1663,SOURCE!B:S,15,0))&gt;=0,REPT(" ",lookups!$N$2-LEN(VLOOKUP(A1663,SOURCE!B:S,15,0))),"")&amp;
TEXT(A1663,"???0")&amp;IF(VLOOKUP(A1663,SOURCE!B:S,16,0)="","","   "&amp;VLOOKUP(A1663,SOURCE!B:S,16,0)
))))
)</f>
        <v>#define ITM_TONE                    1625</v>
      </c>
    </row>
    <row r="1664" customFormat="false" ht="15.75" hidden="false" customHeight="false" outlineLevel="0" collapsed="false">
      <c r="A1664" s="0" t="n">
        <f aca="false">C1663</f>
        <v>1626</v>
      </c>
      <c r="B1664" s="0" t="str">
        <f aca="false">VLOOKUP(A1664,SOURCE!B:S,15,0)</f>
        <v>ITM_Tex</v>
      </c>
      <c r="C1664" s="0" t="n">
        <f aca="false">IF(
ISNUMBER(INDEX(SOURCE!B:B,MATCH(A1664,SOURCE!B:B,0)+1)),
  VALUE(INDEX(SOURCE!B:B,MATCH(A1664,SOURCE!B:B,0)+1)),
  "")</f>
        <v>1627</v>
      </c>
      <c r="D1664" s="265" t="str">
        <f aca="false">IF(A1664&lt;&gt;INT(A1664),B1664,
IF(A1664&lt;0,VLOOKUP(A1664,lookups!A$1:B$25,2,0),
IF(ISNA(B1664),"",
IF(OR(ISBLANK(A1664),ISNA(B1664),B1664=0),
"",
"#define "&amp;
VLOOKUP(A1664,SOURCE!B:S,15,0)&amp;IF(lookups!$N$2-LEN(VLOOKUP(A1664,SOURCE!B:S,15,0))&gt;=0,REPT(" ",lookups!$N$2-LEN(VLOOKUP(A1664,SOURCE!B:S,15,0))),"")&amp;
TEXT(A1664,"???0")&amp;IF(VLOOKUP(A1664,SOURCE!B:S,16,0)="","","   "&amp;VLOOKUP(A1664,SOURCE!B:S,16,0)
))))
)</f>
        <v>#define ITM_Tex                     1626</v>
      </c>
    </row>
    <row r="1665" customFormat="false" ht="15.75" hidden="false" customHeight="false" outlineLevel="0" collapsed="false">
      <c r="A1665" s="0" t="n">
        <f aca="false">C1664</f>
        <v>1627</v>
      </c>
      <c r="B1665" s="0" t="str">
        <f aca="false">VLOOKUP(A1665,SOURCE!B:S,15,0)</f>
        <v>ITM_ULP</v>
      </c>
      <c r="C1665" s="0" t="n">
        <f aca="false">IF(
ISNUMBER(INDEX(SOURCE!B:B,MATCH(A1665,SOURCE!B:B,0)+1)),
  VALUE(INDEX(SOURCE!B:B,MATCH(A1665,SOURCE!B:B,0)+1)),
  "")</f>
        <v>1628</v>
      </c>
      <c r="D1665" s="265" t="str">
        <f aca="false">IF(A1665&lt;&gt;INT(A1665),B1665,
IF(A1665&lt;0,VLOOKUP(A1665,lookups!A$1:B$25,2,0),
IF(ISNA(B1665),"",
IF(OR(ISBLANK(A1665),ISNA(B1665),B1665=0),
"",
"#define "&amp;
VLOOKUP(A1665,SOURCE!B:S,15,0)&amp;IF(lookups!$N$2-LEN(VLOOKUP(A1665,SOURCE!B:S,15,0))&gt;=0,REPT(" ",lookups!$N$2-LEN(VLOOKUP(A1665,SOURCE!B:S,15,0))),"")&amp;
TEXT(A1665,"???0")&amp;IF(VLOOKUP(A1665,SOURCE!B:S,16,0)="","","   "&amp;VLOOKUP(A1665,SOURCE!B:S,16,0)
))))
)</f>
        <v>#define ITM_ULP                     1627</v>
      </c>
    </row>
    <row r="1666" customFormat="false" ht="15.75" hidden="false" customHeight="false" outlineLevel="0" collapsed="false">
      <c r="A1666" s="0" t="n">
        <f aca="false">C1665</f>
        <v>1628</v>
      </c>
      <c r="B1666" s="0" t="str">
        <f aca="false">VLOOKUP(A1666,SOURCE!B:S,15,0)</f>
        <v>ITM_Un</v>
      </c>
      <c r="C1666" s="0" t="n">
        <f aca="false">IF(
ISNUMBER(INDEX(SOURCE!B:B,MATCH(A1666,SOURCE!B:B,0)+1)),
  VALUE(INDEX(SOURCE!B:B,MATCH(A1666,SOURCE!B:B,0)+1)),
  "")</f>
        <v>1629</v>
      </c>
      <c r="D1666" s="265" t="str">
        <f aca="false">IF(A1666&lt;&gt;INT(A1666),B1666,
IF(A1666&lt;0,VLOOKUP(A1666,lookups!A$1:B$25,2,0),
IF(ISNA(B1666),"",
IF(OR(ISBLANK(A1666),ISNA(B1666),B1666=0),
"",
"#define "&amp;
VLOOKUP(A1666,SOURCE!B:S,15,0)&amp;IF(lookups!$N$2-LEN(VLOOKUP(A1666,SOURCE!B:S,15,0))&gt;=0,REPT(" ",lookups!$N$2-LEN(VLOOKUP(A1666,SOURCE!B:S,15,0))),"")&amp;
TEXT(A1666,"???0")&amp;IF(VLOOKUP(A1666,SOURCE!B:S,16,0)="","","   "&amp;VLOOKUP(A1666,SOURCE!B:S,16,0)
))))
)</f>
        <v>#define ITM_Un                      1628</v>
      </c>
    </row>
    <row r="1667" customFormat="false" ht="15.75" hidden="false" customHeight="false" outlineLevel="0" collapsed="false">
      <c r="A1667" s="0" t="n">
        <f aca="false">C1666</f>
        <v>1629</v>
      </c>
      <c r="B1667" s="0" t="str">
        <f aca="false">VLOOKUP(A1667,SOURCE!B:S,15,0)</f>
        <v>ITM_UNITV</v>
      </c>
      <c r="C1667" s="0" t="n">
        <f aca="false">IF(
ISNUMBER(INDEX(SOURCE!B:B,MATCH(A1667,SOURCE!B:B,0)+1)),
  VALUE(INDEX(SOURCE!B:B,MATCH(A1667,SOURCE!B:B,0)+1)),
  "")</f>
        <v>1630</v>
      </c>
      <c r="D1667" s="265" t="str">
        <f aca="false">IF(A1667&lt;&gt;INT(A1667),B1667,
IF(A1667&lt;0,VLOOKUP(A1667,lookups!A$1:B$25,2,0),
IF(ISNA(B1667),"",
IF(OR(ISBLANK(A1667),ISNA(B1667),B1667=0),
"",
"#define "&amp;
VLOOKUP(A1667,SOURCE!B:S,15,0)&amp;IF(lookups!$N$2-LEN(VLOOKUP(A1667,SOURCE!B:S,15,0))&gt;=0,REPT(" ",lookups!$N$2-LEN(VLOOKUP(A1667,SOURCE!B:S,15,0))),"")&amp;
TEXT(A1667,"???0")&amp;IF(VLOOKUP(A1667,SOURCE!B:S,16,0)="","","   "&amp;VLOOKUP(A1667,SOURCE!B:S,16,0)
))))
)</f>
        <v>#define ITM_UNITV                   1629</v>
      </c>
    </row>
    <row r="1668" customFormat="false" ht="15.75" hidden="false" customHeight="false" outlineLevel="0" collapsed="false">
      <c r="A1668" s="0" t="n">
        <f aca="false">C1667</f>
        <v>1630</v>
      </c>
      <c r="B1668" s="0" t="str">
        <f aca="false">VLOOKUP(A1668,SOURCE!B:S,15,0)</f>
        <v>ITM_UNSIGN</v>
      </c>
      <c r="C1668" s="0" t="n">
        <f aca="false">IF(
ISNUMBER(INDEX(SOURCE!B:B,MATCH(A1668,SOURCE!B:B,0)+1)),
  VALUE(INDEX(SOURCE!B:B,MATCH(A1668,SOURCE!B:B,0)+1)),
  "")</f>
        <v>1631</v>
      </c>
      <c r="D1668" s="265" t="str">
        <f aca="false">IF(A1668&lt;&gt;INT(A1668),B1668,
IF(A1668&lt;0,VLOOKUP(A1668,lookups!A$1:B$25,2,0),
IF(ISNA(B1668),"",
IF(OR(ISBLANK(A1668),ISNA(B1668),B1668=0),
"",
"#define "&amp;
VLOOKUP(A1668,SOURCE!B:S,15,0)&amp;IF(lookups!$N$2-LEN(VLOOKUP(A1668,SOURCE!B:S,15,0))&gt;=0,REPT(" ",lookups!$N$2-LEN(VLOOKUP(A1668,SOURCE!B:S,15,0))),"")&amp;
TEXT(A1668,"???0")&amp;IF(VLOOKUP(A1668,SOURCE!B:S,16,0)="","","   "&amp;VLOOKUP(A1668,SOURCE!B:S,16,0)
))))
)</f>
        <v>#define ITM_UNSIGN                  1630</v>
      </c>
    </row>
    <row r="1669" customFormat="false" ht="15.75" hidden="false" customHeight="false" outlineLevel="0" collapsed="false">
      <c r="A1669" s="0" t="n">
        <f aca="false">C1668</f>
        <v>1631</v>
      </c>
      <c r="B1669" s="0" t="str">
        <f aca="false">VLOOKUP(A1669,SOURCE!B:S,15,0)</f>
        <v>ITM_VARMNU</v>
      </c>
      <c r="C1669" s="0" t="n">
        <f aca="false">IF(
ISNUMBER(INDEX(SOURCE!B:B,MATCH(A1669,SOURCE!B:B,0)+1)),
  VALUE(INDEX(SOURCE!B:B,MATCH(A1669,SOURCE!B:B,0)+1)),
  "")</f>
        <v>1632</v>
      </c>
      <c r="D1669" s="265" t="str">
        <f aca="false">IF(A1669&lt;&gt;INT(A1669),B1669,
IF(A1669&lt;0,VLOOKUP(A1669,lookups!A$1:B$25,2,0),
IF(ISNA(B1669),"",
IF(OR(ISBLANK(A1669),ISNA(B1669),B1669=0),
"",
"#define "&amp;
VLOOKUP(A1669,SOURCE!B:S,15,0)&amp;IF(lookups!$N$2-LEN(VLOOKUP(A1669,SOURCE!B:S,15,0))&gt;=0,REPT(" ",lookups!$N$2-LEN(VLOOKUP(A1669,SOURCE!B:S,15,0))),"")&amp;
TEXT(A1669,"???0")&amp;IF(VLOOKUP(A1669,SOURCE!B:S,16,0)="","","   "&amp;VLOOKUP(A1669,SOURCE!B:S,16,0)
))))
)</f>
        <v>#define ITM_VARMNU                  1631</v>
      </c>
    </row>
    <row r="1670" customFormat="false" ht="15.75" hidden="false" customHeight="false" outlineLevel="0" collapsed="false">
      <c r="A1670" s="0" t="n">
        <f aca="false">C1669</f>
        <v>1632</v>
      </c>
      <c r="B1670" s="0" t="str">
        <f aca="false">VLOOKUP(A1670,SOURCE!B:S,15,0)</f>
        <v>ITM_VERS</v>
      </c>
      <c r="C1670" s="0" t="n">
        <f aca="false">IF(
ISNUMBER(INDEX(SOURCE!B:B,MATCH(A1670,SOURCE!B:B,0)+1)),
  VALUE(INDEX(SOURCE!B:B,MATCH(A1670,SOURCE!B:B,0)+1)),
  "")</f>
        <v>1633</v>
      </c>
      <c r="D1670" s="265" t="str">
        <f aca="false">IF(A1670&lt;&gt;INT(A1670),B1670,
IF(A1670&lt;0,VLOOKUP(A1670,lookups!A$1:B$25,2,0),
IF(ISNA(B1670),"",
IF(OR(ISBLANK(A1670),ISNA(B1670),B1670=0),
"",
"#define "&amp;
VLOOKUP(A1670,SOURCE!B:S,15,0)&amp;IF(lookups!$N$2-LEN(VLOOKUP(A1670,SOURCE!B:S,15,0))&gt;=0,REPT(" ",lookups!$N$2-LEN(VLOOKUP(A1670,SOURCE!B:S,15,0))),"")&amp;
TEXT(A1670,"???0")&amp;IF(VLOOKUP(A1670,SOURCE!B:S,16,0)="","","   "&amp;VLOOKUP(A1670,SOURCE!B:S,16,0)
))))
)</f>
        <v>#define ITM_VERS                    1632</v>
      </c>
    </row>
    <row r="1671" customFormat="false" ht="15.75" hidden="false" customHeight="false" outlineLevel="0" collapsed="false">
      <c r="A1671" s="0" t="n">
        <f aca="false">C1670</f>
        <v>1633</v>
      </c>
      <c r="B1671" s="0" t="str">
        <f aca="false">VLOOKUP(A1671,SOURCE!B:S,15,0)</f>
        <v>ITM_IDIVR</v>
      </c>
      <c r="C1671" s="0" t="n">
        <f aca="false">IF(
ISNUMBER(INDEX(SOURCE!B:B,MATCH(A1671,SOURCE!B:B,0)+1)),
  VALUE(INDEX(SOURCE!B:B,MATCH(A1671,SOURCE!B:B,0)+1)),
  "")</f>
        <v>1634</v>
      </c>
      <c r="D1671" s="265" t="str">
        <f aca="false">IF(A1671&lt;&gt;INT(A1671),B1671,
IF(A1671&lt;0,VLOOKUP(A1671,lookups!A$1:B$25,2,0),
IF(ISNA(B1671),"",
IF(OR(ISBLANK(A1671),ISNA(B1671),B1671=0),
"",
"#define "&amp;
VLOOKUP(A1671,SOURCE!B:S,15,0)&amp;IF(lookups!$N$2-LEN(VLOOKUP(A1671,SOURCE!B:S,15,0))&gt;=0,REPT(" ",lookups!$N$2-LEN(VLOOKUP(A1671,SOURCE!B:S,15,0))),"")&amp;
TEXT(A1671,"???0")&amp;IF(VLOOKUP(A1671,SOURCE!B:S,16,0)="","","   "&amp;VLOOKUP(A1671,SOURCE!B:S,16,0)
))))
)</f>
        <v>#define ITM_IDIVR                   1633</v>
      </c>
    </row>
    <row r="1672" customFormat="false" ht="15.75" hidden="false" customHeight="false" outlineLevel="0" collapsed="false">
      <c r="A1672" s="0" t="n">
        <f aca="false">C1671</f>
        <v>1634</v>
      </c>
      <c r="B1672" s="0" t="str">
        <f aca="false">VLOOKUP(A1672,SOURCE!B:S,15,0)</f>
        <v>ITM_WDAY</v>
      </c>
      <c r="C1672" s="0" t="n">
        <f aca="false">IF(
ISNUMBER(INDEX(SOURCE!B:B,MATCH(A1672,SOURCE!B:B,0)+1)),
  VALUE(INDEX(SOURCE!B:B,MATCH(A1672,SOURCE!B:B,0)+1)),
  "")</f>
        <v>1635</v>
      </c>
      <c r="D1672" s="265" t="str">
        <f aca="false">IF(A1672&lt;&gt;INT(A1672),B1672,
IF(A1672&lt;0,VLOOKUP(A1672,lookups!A$1:B$25,2,0),
IF(ISNA(B1672),"",
IF(OR(ISBLANK(A1672),ISNA(B1672),B1672=0),
"",
"#define "&amp;
VLOOKUP(A1672,SOURCE!B:S,15,0)&amp;IF(lookups!$N$2-LEN(VLOOKUP(A1672,SOURCE!B:S,15,0))&gt;=0,REPT(" ",lookups!$N$2-LEN(VLOOKUP(A1672,SOURCE!B:S,15,0))),"")&amp;
TEXT(A1672,"???0")&amp;IF(VLOOKUP(A1672,SOURCE!B:S,16,0)="","","   "&amp;VLOOKUP(A1672,SOURCE!B:S,16,0)
))))
)</f>
        <v>#define ITM_WDAY                    1634</v>
      </c>
    </row>
    <row r="1673" customFormat="false" ht="15.75" hidden="false" customHeight="false" outlineLevel="0" collapsed="false">
      <c r="A1673" s="0" t="n">
        <f aca="false">C1672</f>
        <v>1635</v>
      </c>
      <c r="B1673" s="0" t="str">
        <f aca="false">VLOOKUP(A1673,SOURCE!B:S,15,0)</f>
        <v>ITM_WHO</v>
      </c>
      <c r="C1673" s="0" t="n">
        <f aca="false">IF(
ISNUMBER(INDEX(SOURCE!B:B,MATCH(A1673,SOURCE!B:B,0)+1)),
  VALUE(INDEX(SOURCE!B:B,MATCH(A1673,SOURCE!B:B,0)+1)),
  "")</f>
        <v>1636</v>
      </c>
      <c r="D1673" s="265" t="str">
        <f aca="false">IF(A1673&lt;&gt;INT(A1673),B1673,
IF(A1673&lt;0,VLOOKUP(A1673,lookups!A$1:B$25,2,0),
IF(ISNA(B1673),"",
IF(OR(ISBLANK(A1673),ISNA(B1673),B1673=0),
"",
"#define "&amp;
VLOOKUP(A1673,SOURCE!B:S,15,0)&amp;IF(lookups!$N$2-LEN(VLOOKUP(A1673,SOURCE!B:S,15,0))&gt;=0,REPT(" ",lookups!$N$2-LEN(VLOOKUP(A1673,SOURCE!B:S,15,0))),"")&amp;
TEXT(A1673,"???0")&amp;IF(VLOOKUP(A1673,SOURCE!B:S,16,0)="","","   "&amp;VLOOKUP(A1673,SOURCE!B:S,16,0)
))))
)</f>
        <v>#define ITM_WHO                     1635</v>
      </c>
    </row>
    <row r="1674" customFormat="false" ht="15.75" hidden="false" customHeight="false" outlineLevel="0" collapsed="false">
      <c r="A1674" s="0" t="n">
        <f aca="false">C1673</f>
        <v>1636</v>
      </c>
      <c r="B1674" s="0" t="str">
        <f aca="false">VLOOKUP(A1674,SOURCE!B:S,15,0)</f>
        <v>ITM_WM</v>
      </c>
      <c r="C1674" s="0" t="n">
        <f aca="false">IF(
ISNUMBER(INDEX(SOURCE!B:B,MATCH(A1674,SOURCE!B:B,0)+1)),
  VALUE(INDEX(SOURCE!B:B,MATCH(A1674,SOURCE!B:B,0)+1)),
  "")</f>
        <v>1637</v>
      </c>
      <c r="D1674" s="265" t="str">
        <f aca="false">IF(A1674&lt;&gt;INT(A1674),B1674,
IF(A1674&lt;0,VLOOKUP(A1674,lookups!A$1:B$25,2,0),
IF(ISNA(B1674),"",
IF(OR(ISBLANK(A1674),ISNA(B1674),B1674=0),
"",
"#define "&amp;
VLOOKUP(A1674,SOURCE!B:S,15,0)&amp;IF(lookups!$N$2-LEN(VLOOKUP(A1674,SOURCE!B:S,15,0))&gt;=0,REPT(" ",lookups!$N$2-LEN(VLOOKUP(A1674,SOURCE!B:S,15,0))),"")&amp;
TEXT(A1674,"???0")&amp;IF(VLOOKUP(A1674,SOURCE!B:S,16,0)="","","   "&amp;VLOOKUP(A1674,SOURCE!B:S,16,0)
))))
)</f>
        <v>#define ITM_WM                      1636</v>
      </c>
    </row>
    <row r="1675" customFormat="false" ht="15.75" hidden="false" customHeight="false" outlineLevel="0" collapsed="false">
      <c r="A1675" s="0" t="n">
        <f aca="false">C1674</f>
        <v>1637</v>
      </c>
      <c r="B1675" s="0" t="str">
        <f aca="false">VLOOKUP(A1675,SOURCE!B:S,15,0)</f>
        <v>ITM_WP</v>
      </c>
      <c r="C1675" s="0" t="n">
        <f aca="false">IF(
ISNUMBER(INDEX(SOURCE!B:B,MATCH(A1675,SOURCE!B:B,0)+1)),
  VALUE(INDEX(SOURCE!B:B,MATCH(A1675,SOURCE!B:B,0)+1)),
  "")</f>
        <v>1638</v>
      </c>
      <c r="D1675" s="265" t="str">
        <f aca="false">IF(A1675&lt;&gt;INT(A1675),B1675,
IF(A1675&lt;0,VLOOKUP(A1675,lookups!A$1:B$25,2,0),
IF(ISNA(B1675),"",
IF(OR(ISBLANK(A1675),ISNA(B1675),B1675=0),
"",
"#define "&amp;
VLOOKUP(A1675,SOURCE!B:S,15,0)&amp;IF(lookups!$N$2-LEN(VLOOKUP(A1675,SOURCE!B:S,15,0))&gt;=0,REPT(" ",lookups!$N$2-LEN(VLOOKUP(A1675,SOURCE!B:S,15,0))),"")&amp;
TEXT(A1675,"???0")&amp;IF(VLOOKUP(A1675,SOURCE!B:S,16,0)="","","   "&amp;VLOOKUP(A1675,SOURCE!B:S,16,0)
))))
)</f>
        <v>#define ITM_WP                      1637</v>
      </c>
    </row>
    <row r="1676" customFormat="false" ht="15.75" hidden="false" customHeight="false" outlineLevel="0" collapsed="false">
      <c r="A1676" s="0" t="n">
        <f aca="false">C1675</f>
        <v>1638</v>
      </c>
      <c r="B1676" s="0" t="str">
        <f aca="false">VLOOKUP(A1676,SOURCE!B:S,15,0)</f>
        <v>ITM_WM1</v>
      </c>
      <c r="C1676" s="0" t="n">
        <f aca="false">IF(
ISNUMBER(INDEX(SOURCE!B:B,MATCH(A1676,SOURCE!B:B,0)+1)),
  VALUE(INDEX(SOURCE!B:B,MATCH(A1676,SOURCE!B:B,0)+1)),
  "")</f>
        <v>1639</v>
      </c>
      <c r="D1676" s="265" t="str">
        <f aca="false">IF(A1676&lt;&gt;INT(A1676),B1676,
IF(A1676&lt;0,VLOOKUP(A1676,lookups!A$1:B$25,2,0),
IF(ISNA(B1676),"",
IF(OR(ISBLANK(A1676),ISNA(B1676),B1676=0),
"",
"#define "&amp;
VLOOKUP(A1676,SOURCE!B:S,15,0)&amp;IF(lookups!$N$2-LEN(VLOOKUP(A1676,SOURCE!B:S,15,0))&gt;=0,REPT(" ",lookups!$N$2-LEN(VLOOKUP(A1676,SOURCE!B:S,15,0))),"")&amp;
TEXT(A1676,"???0")&amp;IF(VLOOKUP(A1676,SOURCE!B:S,16,0)="","","   "&amp;VLOOKUP(A1676,SOURCE!B:S,16,0)
))))
)</f>
        <v>#define ITM_WM1                     1638</v>
      </c>
    </row>
    <row r="1677" customFormat="false" ht="15.75" hidden="false" customHeight="false" outlineLevel="0" collapsed="false">
      <c r="A1677" s="0" t="n">
        <f aca="false">C1676</f>
        <v>1639</v>
      </c>
      <c r="B1677" s="0" t="str">
        <f aca="false">VLOOKUP(A1677,SOURCE!B:S,15,0)</f>
        <v>ITM_WSIZE</v>
      </c>
      <c r="C1677" s="0" t="n">
        <f aca="false">IF(
ISNUMBER(INDEX(SOURCE!B:B,MATCH(A1677,SOURCE!B:B,0)+1)),
  VALUE(INDEX(SOURCE!B:B,MATCH(A1677,SOURCE!B:B,0)+1)),
  "")</f>
        <v>1640</v>
      </c>
      <c r="D1677" s="265" t="str">
        <f aca="false">IF(A1677&lt;&gt;INT(A1677),B1677,
IF(A1677&lt;0,VLOOKUP(A1677,lookups!A$1:B$25,2,0),
IF(ISNA(B1677),"",
IF(OR(ISBLANK(A1677),ISNA(B1677),B1677=0),
"",
"#define "&amp;
VLOOKUP(A1677,SOURCE!B:S,15,0)&amp;IF(lookups!$N$2-LEN(VLOOKUP(A1677,SOURCE!B:S,15,0))&gt;=0,REPT(" ",lookups!$N$2-LEN(VLOOKUP(A1677,SOURCE!B:S,15,0))),"")&amp;
TEXT(A1677,"???0")&amp;IF(VLOOKUP(A1677,SOURCE!B:S,16,0)="","","   "&amp;VLOOKUP(A1677,SOURCE!B:S,16,0)
))))
)</f>
        <v>#define ITM_WSIZE                   1639</v>
      </c>
    </row>
    <row r="1678" customFormat="false" ht="15.75" hidden="false" customHeight="false" outlineLevel="0" collapsed="false">
      <c r="A1678" s="0" t="n">
        <f aca="false">C1677</f>
        <v>1640</v>
      </c>
      <c r="B1678" s="0" t="str">
        <f aca="false">VLOOKUP(A1678,SOURCE!B:S,15,0)</f>
        <v>ITM_WSIZEQ</v>
      </c>
      <c r="C1678" s="0" t="n">
        <f aca="false">IF(
ISNUMBER(INDEX(SOURCE!B:B,MATCH(A1678,SOURCE!B:B,0)+1)),
  VALUE(INDEX(SOURCE!B:B,MATCH(A1678,SOURCE!B:B,0)+1)),
  "")</f>
        <v>1641</v>
      </c>
      <c r="D1678" s="265" t="str">
        <f aca="false">IF(A1678&lt;&gt;INT(A1678),B1678,
IF(A1678&lt;0,VLOOKUP(A1678,lookups!A$1:B$25,2,0),
IF(ISNA(B1678),"",
IF(OR(ISBLANK(A1678),ISNA(B1678),B1678=0),
"",
"#define "&amp;
VLOOKUP(A1678,SOURCE!B:S,15,0)&amp;IF(lookups!$N$2-LEN(VLOOKUP(A1678,SOURCE!B:S,15,0))&gt;=0,REPT(" ",lookups!$N$2-LEN(VLOOKUP(A1678,SOURCE!B:S,15,0))),"")&amp;
TEXT(A1678,"???0")&amp;IF(VLOOKUP(A1678,SOURCE!B:S,16,0)="","","   "&amp;VLOOKUP(A1678,SOURCE!B:S,16,0)
))))
)</f>
        <v>#define ITM_WSIZEQ                  1640</v>
      </c>
    </row>
    <row r="1679" customFormat="false" ht="15.75" hidden="false" customHeight="false" outlineLevel="0" collapsed="false">
      <c r="A1679" s="0" t="n">
        <f aca="false">C1678</f>
        <v>1641</v>
      </c>
      <c r="B1679" s="0" t="str">
        <f aca="false">VLOOKUP(A1679,SOURCE!B:S,15,0)</f>
        <v>ITM_XBAR</v>
      </c>
      <c r="C1679" s="0" t="n">
        <f aca="false">IF(
ISNUMBER(INDEX(SOURCE!B:B,MATCH(A1679,SOURCE!B:B,0)+1)),
  VALUE(INDEX(SOURCE!B:B,MATCH(A1679,SOURCE!B:B,0)+1)),
  "")</f>
        <v>1642</v>
      </c>
      <c r="D1679" s="265" t="str">
        <f aca="false">IF(A1679&lt;&gt;INT(A1679),B1679,
IF(A1679&lt;0,VLOOKUP(A1679,lookups!A$1:B$25,2,0),
IF(ISNA(B1679),"",
IF(OR(ISBLANK(A1679),ISNA(B1679),B1679=0),
"",
"#define "&amp;
VLOOKUP(A1679,SOURCE!B:S,15,0)&amp;IF(lookups!$N$2-LEN(VLOOKUP(A1679,SOURCE!B:S,15,0))&gt;=0,REPT(" ",lookups!$N$2-LEN(VLOOKUP(A1679,SOURCE!B:S,15,0))),"")&amp;
TEXT(A1679,"???0")&amp;IF(VLOOKUP(A1679,SOURCE!B:S,16,0)="","","   "&amp;VLOOKUP(A1679,SOURCE!B:S,16,0)
))))
)</f>
        <v>#define ITM_XBAR                    1641</v>
      </c>
    </row>
    <row r="1680" customFormat="false" ht="15.75" hidden="false" customHeight="false" outlineLevel="0" collapsed="false">
      <c r="A1680" s="0" t="n">
        <f aca="false">C1679</f>
        <v>1642</v>
      </c>
      <c r="B1680" s="0" t="str">
        <f aca="false">VLOOKUP(A1680,SOURCE!B:S,15,0)</f>
        <v>ITM_XG</v>
      </c>
      <c r="C1680" s="0" t="n">
        <f aca="false">IF(
ISNUMBER(INDEX(SOURCE!B:B,MATCH(A1680,SOURCE!B:B,0)+1)),
  VALUE(INDEX(SOURCE!B:B,MATCH(A1680,SOURCE!B:B,0)+1)),
  "")</f>
        <v>1643</v>
      </c>
      <c r="D1680" s="265" t="str">
        <f aca="false">IF(A1680&lt;&gt;INT(A1680),B1680,
IF(A1680&lt;0,VLOOKUP(A1680,lookups!A$1:B$25,2,0),
IF(ISNA(B1680),"",
IF(OR(ISBLANK(A1680),ISNA(B1680),B1680=0),
"",
"#define "&amp;
VLOOKUP(A1680,SOURCE!B:S,15,0)&amp;IF(lookups!$N$2-LEN(VLOOKUP(A1680,SOURCE!B:S,15,0))&gt;=0,REPT(" ",lookups!$N$2-LEN(VLOOKUP(A1680,SOURCE!B:S,15,0))),"")&amp;
TEXT(A1680,"???0")&amp;IF(VLOOKUP(A1680,SOURCE!B:S,16,0)="","","   "&amp;VLOOKUP(A1680,SOURCE!B:S,16,0)
))))
)</f>
        <v>#define ITM_XG                      1642</v>
      </c>
    </row>
    <row r="1681" customFormat="false" ht="15.75" hidden="false" customHeight="false" outlineLevel="0" collapsed="false">
      <c r="A1681" s="0" t="n">
        <f aca="false">C1680</f>
        <v>1643</v>
      </c>
      <c r="B1681" s="0" t="str">
        <f aca="false">VLOOKUP(A1681,SOURCE!B:S,15,0)</f>
        <v>ITM_XW</v>
      </c>
      <c r="C1681" s="0" t="n">
        <f aca="false">IF(
ISNUMBER(INDEX(SOURCE!B:B,MATCH(A1681,SOURCE!B:B,0)+1)),
  VALUE(INDEX(SOURCE!B:B,MATCH(A1681,SOURCE!B:B,0)+1)),
  "")</f>
        <v>1644</v>
      </c>
      <c r="D1681" s="265" t="str">
        <f aca="false">IF(A1681&lt;&gt;INT(A1681),B1681,
IF(A1681&lt;0,VLOOKUP(A1681,lookups!A$1:B$25,2,0),
IF(ISNA(B1681),"",
IF(OR(ISBLANK(A1681),ISNA(B1681),B1681=0),
"",
"#define "&amp;
VLOOKUP(A1681,SOURCE!B:S,15,0)&amp;IF(lookups!$N$2-LEN(VLOOKUP(A1681,SOURCE!B:S,15,0))&gt;=0,REPT(" ",lookups!$N$2-LEN(VLOOKUP(A1681,SOURCE!B:S,15,0))),"")&amp;
TEXT(A1681,"???0")&amp;IF(VLOOKUP(A1681,SOURCE!B:S,16,0)="","","   "&amp;VLOOKUP(A1681,SOURCE!B:S,16,0)
))))
)</f>
        <v>#define ITM_XW                      1643</v>
      </c>
    </row>
    <row r="1682" customFormat="false" ht="15.75" hidden="false" customHeight="false" outlineLevel="0" collapsed="false">
      <c r="A1682" s="0" t="n">
        <f aca="false">C1681</f>
        <v>1644</v>
      </c>
      <c r="B1682" s="0" t="str">
        <f aca="false">VLOOKUP(A1682,SOURCE!B:S,15,0)</f>
        <v>ITM_XCIRC</v>
      </c>
      <c r="C1682" s="0" t="n">
        <f aca="false">IF(
ISNUMBER(INDEX(SOURCE!B:B,MATCH(A1682,SOURCE!B:B,0)+1)),
  VALUE(INDEX(SOURCE!B:B,MATCH(A1682,SOURCE!B:B,0)+1)),
  "")</f>
        <v>1645</v>
      </c>
      <c r="D1682" s="265" t="str">
        <f aca="false">IF(A1682&lt;&gt;INT(A1682),B1682,
IF(A1682&lt;0,VLOOKUP(A1682,lookups!A$1:B$25,2,0),
IF(ISNA(B1682),"",
IF(OR(ISBLANK(A1682),ISNA(B1682),B1682=0),
"",
"#define "&amp;
VLOOKUP(A1682,SOURCE!B:S,15,0)&amp;IF(lookups!$N$2-LEN(VLOOKUP(A1682,SOURCE!B:S,15,0))&gt;=0,REPT(" ",lookups!$N$2-LEN(VLOOKUP(A1682,SOURCE!B:S,15,0))),"")&amp;
TEXT(A1682,"???0")&amp;IF(VLOOKUP(A1682,SOURCE!B:S,16,0)="","","   "&amp;VLOOKUP(A1682,SOURCE!B:S,16,0)
))))
)</f>
        <v>#define ITM_XCIRC                   1644</v>
      </c>
    </row>
    <row r="1683" customFormat="false" ht="15.75" hidden="false" customHeight="false" outlineLevel="0" collapsed="false">
      <c r="A1683" s="0" t="n">
        <f aca="false">C1682</f>
        <v>1645</v>
      </c>
      <c r="B1683" s="0" t="str">
        <f aca="false">VLOOKUP(A1683,SOURCE!B:S,15,0)</f>
        <v>ITM_XtoDATE</v>
      </c>
      <c r="C1683" s="0" t="n">
        <f aca="false">IF(
ISNUMBER(INDEX(SOURCE!B:B,MATCH(A1683,SOURCE!B:B,0)+1)),
  VALUE(INDEX(SOURCE!B:B,MATCH(A1683,SOURCE!B:B,0)+1)),
  "")</f>
        <v>1646</v>
      </c>
      <c r="D1683" s="265" t="str">
        <f aca="false">IF(A1683&lt;&gt;INT(A1683),B1683,
IF(A1683&lt;0,VLOOKUP(A1683,lookups!A$1:B$25,2,0),
IF(ISNA(B1683),"",
IF(OR(ISBLANK(A1683),ISNA(B1683),B1683=0),
"",
"#define "&amp;
VLOOKUP(A1683,SOURCE!B:S,15,0)&amp;IF(lookups!$N$2-LEN(VLOOKUP(A1683,SOURCE!B:S,15,0))&gt;=0,REPT(" ",lookups!$N$2-LEN(VLOOKUP(A1683,SOURCE!B:S,15,0))),"")&amp;
TEXT(A1683,"???0")&amp;IF(VLOOKUP(A1683,SOURCE!B:S,16,0)="","","   "&amp;VLOOKUP(A1683,SOURCE!B:S,16,0)
))))
)</f>
        <v>#define ITM_XtoDATE                 1645</v>
      </c>
    </row>
    <row r="1684" customFormat="false" ht="15.75" hidden="false" customHeight="false" outlineLevel="0" collapsed="false">
      <c r="A1684" s="0" t="n">
        <f aca="false">C1683</f>
        <v>1646</v>
      </c>
      <c r="B1684" s="0" t="str">
        <f aca="false">VLOOKUP(A1684,SOURCE!B:S,15,0)</f>
        <v>ITM_XtoALPHA</v>
      </c>
      <c r="C1684" s="0" t="n">
        <f aca="false">IF(
ISNUMBER(INDEX(SOURCE!B:B,MATCH(A1684,SOURCE!B:B,0)+1)),
  VALUE(INDEX(SOURCE!B:B,MATCH(A1684,SOURCE!B:B,0)+1)),
  "")</f>
        <v>1647</v>
      </c>
      <c r="D1684" s="265" t="str">
        <f aca="false">IF(A1684&lt;&gt;INT(A1684),B1684,
IF(A1684&lt;0,VLOOKUP(A1684,lookups!A$1:B$25,2,0),
IF(ISNA(B1684),"",
IF(OR(ISBLANK(A1684),ISNA(B1684),B1684=0),
"",
"#define "&amp;
VLOOKUP(A1684,SOURCE!B:S,15,0)&amp;IF(lookups!$N$2-LEN(VLOOKUP(A1684,SOURCE!B:S,15,0))&gt;=0,REPT(" ",lookups!$N$2-LEN(VLOOKUP(A1684,SOURCE!B:S,15,0))),"")&amp;
TEXT(A1684,"???0")&amp;IF(VLOOKUP(A1684,SOURCE!B:S,16,0)="","","   "&amp;VLOOKUP(A1684,SOURCE!B:S,16,0)
))))
)</f>
        <v>#define ITM_XtoALPHA                1646</v>
      </c>
    </row>
    <row r="1685" customFormat="false" ht="15.75" hidden="false" customHeight="false" outlineLevel="0" collapsed="false">
      <c r="A1685" s="0" t="n">
        <f aca="false">C1684</f>
        <v>1647</v>
      </c>
      <c r="B1685" s="0" t="str">
        <f aca="false">VLOOKUP(A1685,SOURCE!B:S,15,0)</f>
        <v>ITM_M_QR</v>
      </c>
      <c r="C1685" s="0" t="n">
        <f aca="false">IF(
ISNUMBER(INDEX(SOURCE!B:B,MATCH(A1685,SOURCE!B:B,0)+1)),
  VALUE(INDEX(SOURCE!B:B,MATCH(A1685,SOURCE!B:B,0)+1)),
  "")</f>
        <v>1648</v>
      </c>
      <c r="D1685" s="265" t="str">
        <f aca="false">IF(A1685&lt;&gt;INT(A1685),B1685,
IF(A1685&lt;0,VLOOKUP(A1685,lookups!A$1:B$25,2,0),
IF(ISNA(B1685),"",
IF(OR(ISBLANK(A1685),ISNA(B1685),B1685=0),
"",
"#define "&amp;
VLOOKUP(A1685,SOURCE!B:S,15,0)&amp;IF(lookups!$N$2-LEN(VLOOKUP(A1685,SOURCE!B:S,15,0))&gt;=0,REPT(" ",lookups!$N$2-LEN(VLOOKUP(A1685,SOURCE!B:S,15,0))),"")&amp;
TEXT(A1685,"???0")&amp;IF(VLOOKUP(A1685,SOURCE!B:S,16,0)="","","   "&amp;VLOOKUP(A1685,SOURCE!B:S,16,0)
))))
)</f>
        <v>#define ITM_M_QR                    1647</v>
      </c>
    </row>
    <row r="1686" customFormat="false" ht="15.75" hidden="false" customHeight="false" outlineLevel="0" collapsed="false">
      <c r="A1686" s="0" t="n">
        <f aca="false">C1685</f>
        <v>1648</v>
      </c>
      <c r="B1686" s="0" t="str">
        <f aca="false">VLOOKUP(A1686,SOURCE!B:S,15,0)</f>
        <v>ITM_YEAR</v>
      </c>
      <c r="C1686" s="0" t="n">
        <f aca="false">IF(
ISNUMBER(INDEX(SOURCE!B:B,MATCH(A1686,SOURCE!B:B,0)+1)),
  VALUE(INDEX(SOURCE!B:B,MATCH(A1686,SOURCE!B:B,0)+1)),
  "")</f>
        <v>1649</v>
      </c>
      <c r="D1686" s="265" t="str">
        <f aca="false">IF(A1686&lt;&gt;INT(A1686),B1686,
IF(A1686&lt;0,VLOOKUP(A1686,lookups!A$1:B$25,2,0),
IF(ISNA(B1686),"",
IF(OR(ISBLANK(A1686),ISNA(B1686),B1686=0),
"",
"#define "&amp;
VLOOKUP(A1686,SOURCE!B:S,15,0)&amp;IF(lookups!$N$2-LEN(VLOOKUP(A1686,SOURCE!B:S,15,0))&gt;=0,REPT(" ",lookups!$N$2-LEN(VLOOKUP(A1686,SOURCE!B:S,15,0))),"")&amp;
TEXT(A1686,"???0")&amp;IF(VLOOKUP(A1686,SOURCE!B:S,16,0)="","","   "&amp;VLOOKUP(A1686,SOURCE!B:S,16,0)
))))
)</f>
        <v>#define ITM_YEAR                    1648</v>
      </c>
    </row>
    <row r="1687" customFormat="false" ht="15.75" hidden="false" customHeight="false" outlineLevel="0" collapsed="false">
      <c r="A1687" s="0" t="n">
        <f aca="false">C1686</f>
        <v>1649</v>
      </c>
      <c r="B1687" s="0" t="str">
        <f aca="false">VLOOKUP(A1687,SOURCE!B:S,15,0)</f>
        <v>ITM_YCIRC</v>
      </c>
      <c r="C1687" s="0" t="n">
        <f aca="false">IF(
ISNUMBER(INDEX(SOURCE!B:B,MATCH(A1687,SOURCE!B:B,0)+1)),
  VALUE(INDEX(SOURCE!B:B,MATCH(A1687,SOURCE!B:B,0)+1)),
  "")</f>
        <v>1650</v>
      </c>
      <c r="D1687" s="265" t="str">
        <f aca="false">IF(A1687&lt;&gt;INT(A1687),B1687,
IF(A1687&lt;0,VLOOKUP(A1687,lookups!A$1:B$25,2,0),
IF(ISNA(B1687),"",
IF(OR(ISBLANK(A1687),ISNA(B1687),B1687=0),
"",
"#define "&amp;
VLOOKUP(A1687,SOURCE!B:S,15,0)&amp;IF(lookups!$N$2-LEN(VLOOKUP(A1687,SOURCE!B:S,15,0))&gt;=0,REPT(" ",lookups!$N$2-LEN(VLOOKUP(A1687,SOURCE!B:S,15,0))),"")&amp;
TEXT(A1687,"???0")&amp;IF(VLOOKUP(A1687,SOURCE!B:S,16,0)="","","   "&amp;VLOOKUP(A1687,SOURCE!B:S,16,0)
))))
)</f>
        <v>#define ITM_YCIRC                   1649</v>
      </c>
    </row>
    <row r="1688" customFormat="false" ht="15.75" hidden="false" customHeight="false" outlineLevel="0" collapsed="false">
      <c r="A1688" s="0" t="n">
        <f aca="false">C1687</f>
        <v>1650</v>
      </c>
      <c r="B1688" s="0" t="str">
        <f aca="false">VLOOKUP(A1688,SOURCE!B:S,15,0)</f>
        <v>ITM_YMD</v>
      </c>
      <c r="C1688" s="0" t="n">
        <f aca="false">IF(
ISNUMBER(INDEX(SOURCE!B:B,MATCH(A1688,SOURCE!B:B,0)+1)),
  VALUE(INDEX(SOURCE!B:B,MATCH(A1688,SOURCE!B:B,0)+1)),
  "")</f>
        <v>1651</v>
      </c>
      <c r="D1688" s="265" t="str">
        <f aca="false">IF(A1688&lt;&gt;INT(A1688),B1688,
IF(A1688&lt;0,VLOOKUP(A1688,lookups!A$1:B$25,2,0),
IF(ISNA(B1688),"",
IF(OR(ISBLANK(A1688),ISNA(B1688),B1688=0),
"",
"#define "&amp;
VLOOKUP(A1688,SOURCE!B:S,15,0)&amp;IF(lookups!$N$2-LEN(VLOOKUP(A1688,SOURCE!B:S,15,0))&gt;=0,REPT(" ",lookups!$N$2-LEN(VLOOKUP(A1688,SOURCE!B:S,15,0))),"")&amp;
TEXT(A1688,"???0")&amp;IF(VLOOKUP(A1688,SOURCE!B:S,16,0)="","","   "&amp;VLOOKUP(A1688,SOURCE!B:S,16,0)
))))
)</f>
        <v>#define ITM_YMD                     1650</v>
      </c>
    </row>
    <row r="1689" customFormat="false" ht="15.75" hidden="false" customHeight="false" outlineLevel="0" collapsed="false">
      <c r="A1689" s="0" t="n">
        <f aca="false">C1688</f>
        <v>1651</v>
      </c>
      <c r="B1689" s="0" t="str">
        <f aca="false">VLOOKUP(A1689,SOURCE!B:S,15,0)</f>
        <v>ITM_Yex</v>
      </c>
      <c r="C1689" s="0" t="n">
        <f aca="false">IF(
ISNUMBER(INDEX(SOURCE!B:B,MATCH(A1689,SOURCE!B:B,0)+1)),
  VALUE(INDEX(SOURCE!B:B,MATCH(A1689,SOURCE!B:B,0)+1)),
  "")</f>
        <v>1652</v>
      </c>
      <c r="D1689" s="265" t="str">
        <f aca="false">IF(A1689&lt;&gt;INT(A1689),B1689,
IF(A1689&lt;0,VLOOKUP(A1689,lookups!A$1:B$25,2,0),
IF(ISNA(B1689),"",
IF(OR(ISBLANK(A1689),ISNA(B1689),B1689=0),
"",
"#define "&amp;
VLOOKUP(A1689,SOURCE!B:S,15,0)&amp;IF(lookups!$N$2-LEN(VLOOKUP(A1689,SOURCE!B:S,15,0))&gt;=0,REPT(" ",lookups!$N$2-LEN(VLOOKUP(A1689,SOURCE!B:S,15,0))),"")&amp;
TEXT(A1689,"???0")&amp;IF(VLOOKUP(A1689,SOURCE!B:S,16,0)="","","   "&amp;VLOOKUP(A1689,SOURCE!B:S,16,0)
))))
)</f>
        <v>#define ITM_Yex                     1651</v>
      </c>
    </row>
    <row r="1690" customFormat="false" ht="15.75" hidden="false" customHeight="false" outlineLevel="0" collapsed="false">
      <c r="A1690" s="0" t="n">
        <f aca="false">C1689</f>
        <v>1652</v>
      </c>
      <c r="B1690" s="0" t="str">
        <f aca="false">VLOOKUP(A1690,SOURCE!B:S,15,0)</f>
        <v>ITM_Zex</v>
      </c>
      <c r="C1690" s="0" t="n">
        <f aca="false">IF(
ISNUMBER(INDEX(SOURCE!B:B,MATCH(A1690,SOURCE!B:B,0)+1)),
  VALUE(INDEX(SOURCE!B:B,MATCH(A1690,SOURCE!B:B,0)+1)),
  "")</f>
        <v>1653</v>
      </c>
      <c r="D1690" s="265" t="str">
        <f aca="false">IF(A1690&lt;&gt;INT(A1690),B1690,
IF(A1690&lt;0,VLOOKUP(A1690,lookups!A$1:B$25,2,0),
IF(ISNA(B1690),"",
IF(OR(ISBLANK(A1690),ISNA(B1690),B1690=0),
"",
"#define "&amp;
VLOOKUP(A1690,SOURCE!B:S,15,0)&amp;IF(lookups!$N$2-LEN(VLOOKUP(A1690,SOURCE!B:S,15,0))&gt;=0,REPT(" ",lookups!$N$2-LEN(VLOOKUP(A1690,SOURCE!B:S,15,0))),"")&amp;
TEXT(A1690,"???0")&amp;IF(VLOOKUP(A1690,SOURCE!B:S,16,0)="","","   "&amp;VLOOKUP(A1690,SOURCE!B:S,16,0)
))))
)</f>
        <v>#define ITM_Zex                     1652</v>
      </c>
    </row>
    <row r="1691" customFormat="false" ht="15.75" hidden="false" customHeight="false" outlineLevel="0" collapsed="false">
      <c r="A1691" s="0" t="n">
        <f aca="false">C1690</f>
        <v>1653</v>
      </c>
      <c r="B1691" s="0" t="str">
        <f aca="false">VLOOKUP(A1691,SOURCE!B:S,15,0)</f>
        <v>ITM_ALPHALENG</v>
      </c>
      <c r="C1691" s="0" t="n">
        <f aca="false">IF(
ISNUMBER(INDEX(SOURCE!B:B,MATCH(A1691,SOURCE!B:B,0)+1)),
  VALUE(INDEX(SOURCE!B:B,MATCH(A1691,SOURCE!B:B,0)+1)),
  "")</f>
        <v>1654</v>
      </c>
      <c r="D1691" s="265" t="str">
        <f aca="false">IF(A1691&lt;&gt;INT(A1691),B1691,
IF(A1691&lt;0,VLOOKUP(A1691,lookups!A$1:B$25,2,0),
IF(ISNA(B1691),"",
IF(OR(ISBLANK(A1691),ISNA(B1691),B1691=0),
"",
"#define "&amp;
VLOOKUP(A1691,SOURCE!B:S,15,0)&amp;IF(lookups!$N$2-LEN(VLOOKUP(A1691,SOURCE!B:S,15,0))&gt;=0,REPT(" ",lookups!$N$2-LEN(VLOOKUP(A1691,SOURCE!B:S,15,0))),"")&amp;
TEXT(A1691,"???0")&amp;IF(VLOOKUP(A1691,SOURCE!B:S,16,0)="","","   "&amp;VLOOKUP(A1691,SOURCE!B:S,16,0)
))))
)</f>
        <v>#define ITM_ALPHALENG               1653</v>
      </c>
    </row>
    <row r="1692" customFormat="false" ht="15.75" hidden="false" customHeight="false" outlineLevel="0" collapsed="false">
      <c r="A1692" s="0" t="n">
        <f aca="false">C1691</f>
        <v>1654</v>
      </c>
      <c r="B1692" s="0" t="str">
        <f aca="false">VLOOKUP(A1692,SOURCE!B:S,15,0)</f>
        <v>ITM_XMAX</v>
      </c>
      <c r="C1692" s="0" t="n">
        <f aca="false">IF(
ISNUMBER(INDEX(SOURCE!B:B,MATCH(A1692,SOURCE!B:B,0)+1)),
  VALUE(INDEX(SOURCE!B:B,MATCH(A1692,SOURCE!B:B,0)+1)),
  "")</f>
        <v>1655</v>
      </c>
      <c r="D1692" s="265" t="str">
        <f aca="false">IF(A1692&lt;&gt;INT(A1692),B1692,
IF(A1692&lt;0,VLOOKUP(A1692,lookups!A$1:B$25,2,0),
IF(ISNA(B1692),"",
IF(OR(ISBLANK(A1692),ISNA(B1692),B1692=0),
"",
"#define "&amp;
VLOOKUP(A1692,SOURCE!B:S,15,0)&amp;IF(lookups!$N$2-LEN(VLOOKUP(A1692,SOURCE!B:S,15,0))&gt;=0,REPT(" ",lookups!$N$2-LEN(VLOOKUP(A1692,SOURCE!B:S,15,0))),"")&amp;
TEXT(A1692,"???0")&amp;IF(VLOOKUP(A1692,SOURCE!B:S,16,0)="","","   "&amp;VLOOKUP(A1692,SOURCE!B:S,16,0)
))))
)</f>
        <v>#define ITM_XMAX                    1654</v>
      </c>
    </row>
    <row r="1693" customFormat="false" ht="15.75" hidden="false" customHeight="false" outlineLevel="0" collapsed="false">
      <c r="A1693" s="0" t="n">
        <f aca="false">C1692</f>
        <v>1655</v>
      </c>
      <c r="B1693" s="0" t="str">
        <f aca="false">VLOOKUP(A1693,SOURCE!B:S,15,0)</f>
        <v>ITM_XMIN</v>
      </c>
      <c r="C1693" s="0" t="n">
        <f aca="false">IF(
ISNUMBER(INDEX(SOURCE!B:B,MATCH(A1693,SOURCE!B:B,0)+1)),
  VALUE(INDEX(SOURCE!B:B,MATCH(A1693,SOURCE!B:B,0)+1)),
  "")</f>
        <v>1656</v>
      </c>
      <c r="D1693" s="265" t="str">
        <f aca="false">IF(A1693&lt;&gt;INT(A1693),B1693,
IF(A1693&lt;0,VLOOKUP(A1693,lookups!A$1:B$25,2,0),
IF(ISNA(B1693),"",
IF(OR(ISBLANK(A1693),ISNA(B1693),B1693=0),
"",
"#define "&amp;
VLOOKUP(A1693,SOURCE!B:S,15,0)&amp;IF(lookups!$N$2-LEN(VLOOKUP(A1693,SOURCE!B:S,15,0))&gt;=0,REPT(" ",lookups!$N$2-LEN(VLOOKUP(A1693,SOURCE!B:S,15,0))),"")&amp;
TEXT(A1693,"???0")&amp;IF(VLOOKUP(A1693,SOURCE!B:S,16,0)="","","   "&amp;VLOOKUP(A1693,SOURCE!B:S,16,0)
))))
)</f>
        <v>#define ITM_XMIN                    1655</v>
      </c>
    </row>
    <row r="1694" customFormat="false" ht="15.75" hidden="false" customHeight="false" outlineLevel="0" collapsed="false">
      <c r="A1694" s="0" t="n">
        <f aca="false">C1693</f>
        <v>1656</v>
      </c>
      <c r="B1694" s="0" t="str">
        <f aca="false">VLOOKUP(A1694,SOURCE!B:S,15,0)</f>
        <v>ITM_ALPHAPOS</v>
      </c>
      <c r="C1694" s="0" t="n">
        <f aca="false">IF(
ISNUMBER(INDEX(SOURCE!B:B,MATCH(A1694,SOURCE!B:B,0)+1)),
  VALUE(INDEX(SOURCE!B:B,MATCH(A1694,SOURCE!B:B,0)+1)),
  "")</f>
        <v>1657</v>
      </c>
      <c r="D1694" s="265" t="str">
        <f aca="false">IF(A1694&lt;&gt;INT(A1694),B1694,
IF(A1694&lt;0,VLOOKUP(A1694,lookups!A$1:B$25,2,0),
IF(ISNA(B1694),"",
IF(OR(ISBLANK(A1694),ISNA(B1694),B1694=0),
"",
"#define "&amp;
VLOOKUP(A1694,SOURCE!B:S,15,0)&amp;IF(lookups!$N$2-LEN(VLOOKUP(A1694,SOURCE!B:S,15,0))&gt;=0,REPT(" ",lookups!$N$2-LEN(VLOOKUP(A1694,SOURCE!B:S,15,0))),"")&amp;
TEXT(A1694,"???0")&amp;IF(VLOOKUP(A1694,SOURCE!B:S,16,0)="","","   "&amp;VLOOKUP(A1694,SOURCE!B:S,16,0)
))))
)</f>
        <v>#define ITM_ALPHAPOS                1656</v>
      </c>
    </row>
    <row r="1695" customFormat="false" ht="15.75" hidden="false" customHeight="false" outlineLevel="0" collapsed="false">
      <c r="A1695" s="0" t="n">
        <f aca="false">C1694</f>
        <v>1657</v>
      </c>
      <c r="B1695" s="0" t="str">
        <f aca="false">VLOOKUP(A1695,SOURCE!B:S,15,0)</f>
        <v>ITM_ALPHARL</v>
      </c>
      <c r="C1695" s="0" t="n">
        <f aca="false">IF(
ISNUMBER(INDEX(SOURCE!B:B,MATCH(A1695,SOURCE!B:B,0)+1)),
  VALUE(INDEX(SOURCE!B:B,MATCH(A1695,SOURCE!B:B,0)+1)),
  "")</f>
        <v>1658</v>
      </c>
      <c r="D1695" s="265" t="str">
        <f aca="false">IF(A1695&lt;&gt;INT(A1695),B1695,
IF(A1695&lt;0,VLOOKUP(A1695,lookups!A$1:B$25,2,0),
IF(ISNA(B1695),"",
IF(OR(ISBLANK(A1695),ISNA(B1695),B1695=0),
"",
"#define "&amp;
VLOOKUP(A1695,SOURCE!B:S,15,0)&amp;IF(lookups!$N$2-LEN(VLOOKUP(A1695,SOURCE!B:S,15,0))&gt;=0,REPT(" ",lookups!$N$2-LEN(VLOOKUP(A1695,SOURCE!B:S,15,0))),"")&amp;
TEXT(A1695,"???0")&amp;IF(VLOOKUP(A1695,SOURCE!B:S,16,0)="","","   "&amp;VLOOKUP(A1695,SOURCE!B:S,16,0)
))))
)</f>
        <v>#define ITM_ALPHARL                 1657</v>
      </c>
    </row>
    <row r="1696" customFormat="false" ht="15.75" hidden="false" customHeight="false" outlineLevel="0" collapsed="false">
      <c r="A1696" s="0" t="n">
        <f aca="false">C1695</f>
        <v>1658</v>
      </c>
      <c r="B1696" s="0" t="str">
        <f aca="false">VLOOKUP(A1696,SOURCE!B:S,15,0)</f>
        <v>ITM_ALPHARR</v>
      </c>
      <c r="C1696" s="0" t="n">
        <f aca="false">IF(
ISNUMBER(INDEX(SOURCE!B:B,MATCH(A1696,SOURCE!B:B,0)+1)),
  VALUE(INDEX(SOURCE!B:B,MATCH(A1696,SOURCE!B:B,0)+1)),
  "")</f>
        <v>1659</v>
      </c>
      <c r="D1696" s="265" t="str">
        <f aca="false">IF(A1696&lt;&gt;INT(A1696),B1696,
IF(A1696&lt;0,VLOOKUP(A1696,lookups!A$1:B$25,2,0),
IF(ISNA(B1696),"",
IF(OR(ISBLANK(A1696),ISNA(B1696),B1696=0),
"",
"#define "&amp;
VLOOKUP(A1696,SOURCE!B:S,15,0)&amp;IF(lookups!$N$2-LEN(VLOOKUP(A1696,SOURCE!B:S,15,0))&gt;=0,REPT(" ",lookups!$N$2-LEN(VLOOKUP(A1696,SOURCE!B:S,15,0))),"")&amp;
TEXT(A1696,"???0")&amp;IF(VLOOKUP(A1696,SOURCE!B:S,16,0)="","","   "&amp;VLOOKUP(A1696,SOURCE!B:S,16,0)
))))
)</f>
        <v>#define ITM_ALPHARR                 1658</v>
      </c>
    </row>
    <row r="1697" customFormat="false" ht="15.75" hidden="false" customHeight="false" outlineLevel="0" collapsed="false">
      <c r="A1697" s="0" t="n">
        <f aca="false">C1696</f>
        <v>1659</v>
      </c>
      <c r="B1697" s="0" t="str">
        <f aca="false">VLOOKUP(A1697,SOURCE!B:S,15,0)</f>
        <v>ITM_ALPHASL</v>
      </c>
      <c r="C1697" s="0" t="n">
        <f aca="false">IF(
ISNUMBER(INDEX(SOURCE!B:B,MATCH(A1697,SOURCE!B:B,0)+1)),
  VALUE(INDEX(SOURCE!B:B,MATCH(A1697,SOURCE!B:B,0)+1)),
  "")</f>
        <v>1660</v>
      </c>
      <c r="D1697" s="265" t="str">
        <f aca="false">IF(A1697&lt;&gt;INT(A1697),B1697,
IF(A1697&lt;0,VLOOKUP(A1697,lookups!A$1:B$25,2,0),
IF(ISNA(B1697),"",
IF(OR(ISBLANK(A1697),ISNA(B1697),B1697=0),
"",
"#define "&amp;
VLOOKUP(A1697,SOURCE!B:S,15,0)&amp;IF(lookups!$N$2-LEN(VLOOKUP(A1697,SOURCE!B:S,15,0))&gt;=0,REPT(" ",lookups!$N$2-LEN(VLOOKUP(A1697,SOURCE!B:S,15,0))),"")&amp;
TEXT(A1697,"???0")&amp;IF(VLOOKUP(A1697,SOURCE!B:S,16,0)="","","   "&amp;VLOOKUP(A1697,SOURCE!B:S,16,0)
))))
)</f>
        <v>#define ITM_ALPHASL                 1659</v>
      </c>
    </row>
    <row r="1698" customFormat="false" ht="15.75" hidden="false" customHeight="false" outlineLevel="0" collapsed="false">
      <c r="A1698" s="0" t="n">
        <f aca="false">C1697</f>
        <v>1660</v>
      </c>
      <c r="B1698" s="0" t="str">
        <f aca="false">VLOOKUP(A1698,SOURCE!B:S,15,0)</f>
        <v>ITM_ALPHASR</v>
      </c>
      <c r="C1698" s="0" t="n">
        <f aca="false">IF(
ISNUMBER(INDEX(SOURCE!B:B,MATCH(A1698,SOURCE!B:B,0)+1)),
  VALUE(INDEX(SOURCE!B:B,MATCH(A1698,SOURCE!B:B,0)+1)),
  "")</f>
        <v>1661</v>
      </c>
      <c r="D1698" s="265" t="str">
        <f aca="false">IF(A1698&lt;&gt;INT(A1698),B1698,
IF(A1698&lt;0,VLOOKUP(A1698,lookups!A$1:B$25,2,0),
IF(ISNA(B1698),"",
IF(OR(ISBLANK(A1698),ISNA(B1698),B1698=0),
"",
"#define "&amp;
VLOOKUP(A1698,SOURCE!B:S,15,0)&amp;IF(lookups!$N$2-LEN(VLOOKUP(A1698,SOURCE!B:S,15,0))&gt;=0,REPT(" ",lookups!$N$2-LEN(VLOOKUP(A1698,SOURCE!B:S,15,0))),"")&amp;
TEXT(A1698,"???0")&amp;IF(VLOOKUP(A1698,SOURCE!B:S,16,0)="","","   "&amp;VLOOKUP(A1698,SOURCE!B:S,16,0)
))))
)</f>
        <v>#define ITM_ALPHASR                 1660</v>
      </c>
    </row>
    <row r="1699" customFormat="false" ht="15.75" hidden="false" customHeight="false" outlineLevel="0" collapsed="false">
      <c r="A1699" s="0" t="n">
        <f aca="false">C1698</f>
        <v>1661</v>
      </c>
      <c r="B1699" s="0" t="str">
        <f aca="false">VLOOKUP(A1699,SOURCE!B:S,15,0)</f>
        <v>ITM_ALPHAtoX</v>
      </c>
      <c r="C1699" s="0" t="n">
        <f aca="false">IF(
ISNUMBER(INDEX(SOURCE!B:B,MATCH(A1699,SOURCE!B:B,0)+1)),
  VALUE(INDEX(SOURCE!B:B,MATCH(A1699,SOURCE!B:B,0)+1)),
  "")</f>
        <v>1662</v>
      </c>
      <c r="D1699" s="265" t="str">
        <f aca="false">IF(A1699&lt;&gt;INT(A1699),B1699,
IF(A1699&lt;0,VLOOKUP(A1699,lookups!A$1:B$25,2,0),
IF(ISNA(B1699),"",
IF(OR(ISBLANK(A1699),ISNA(B1699),B1699=0),
"",
"#define "&amp;
VLOOKUP(A1699,SOURCE!B:S,15,0)&amp;IF(lookups!$N$2-LEN(VLOOKUP(A1699,SOURCE!B:S,15,0))&gt;=0,REPT(" ",lookups!$N$2-LEN(VLOOKUP(A1699,SOURCE!B:S,15,0))),"")&amp;
TEXT(A1699,"???0")&amp;IF(VLOOKUP(A1699,SOURCE!B:S,16,0)="","","   "&amp;VLOOKUP(A1699,SOURCE!B:S,16,0)
))))
)</f>
        <v>#define ITM_ALPHAtoX                1661</v>
      </c>
    </row>
    <row r="1700" customFormat="false" ht="15.75" hidden="false" customHeight="false" outlineLevel="0" collapsed="false">
      <c r="A1700" s="0" t="n">
        <f aca="false">C1699</f>
        <v>1662</v>
      </c>
      <c r="B1700" s="0" t="str">
        <f aca="false">VLOOKUP(A1700,SOURCE!B:S,15,0)</f>
        <v>ITM_BETAXY</v>
      </c>
      <c r="C1700" s="0" t="n">
        <f aca="false">IF(
ISNUMBER(INDEX(SOURCE!B:B,MATCH(A1700,SOURCE!B:B,0)+1)),
  VALUE(INDEX(SOURCE!B:B,MATCH(A1700,SOURCE!B:B,0)+1)),
  "")</f>
        <v>1663</v>
      </c>
      <c r="D1700" s="265" t="str">
        <f aca="false">IF(A1700&lt;&gt;INT(A1700),B1700,
IF(A1700&lt;0,VLOOKUP(A1700,lookups!A$1:B$25,2,0),
IF(ISNA(B1700),"",
IF(OR(ISBLANK(A1700),ISNA(B1700),B1700=0),
"",
"#define "&amp;
VLOOKUP(A1700,SOURCE!B:S,15,0)&amp;IF(lookups!$N$2-LEN(VLOOKUP(A1700,SOURCE!B:S,15,0))&gt;=0,REPT(" ",lookups!$N$2-LEN(VLOOKUP(A1700,SOURCE!B:S,15,0))),"")&amp;
TEXT(A1700,"???0")&amp;IF(VLOOKUP(A1700,SOURCE!B:S,16,0)="","","   "&amp;VLOOKUP(A1700,SOURCE!B:S,16,0)
))))
)</f>
        <v>#define ITM_BETAXY                  1662</v>
      </c>
    </row>
    <row r="1701" customFormat="false" ht="15.75" hidden="false" customHeight="false" outlineLevel="0" collapsed="false">
      <c r="A1701" s="0" t="n">
        <f aca="false">C1700</f>
        <v>1663</v>
      </c>
      <c r="B1701" s="0" t="str">
        <f aca="false">VLOOKUP(A1701,SOURCE!B:S,15,0)</f>
        <v>ITM_gammaXY</v>
      </c>
      <c r="C1701" s="0" t="n">
        <f aca="false">IF(
ISNUMBER(INDEX(SOURCE!B:B,MATCH(A1701,SOURCE!B:B,0)+1)),
  VALUE(INDEX(SOURCE!B:B,MATCH(A1701,SOURCE!B:B,0)+1)),
  "")</f>
        <v>1664</v>
      </c>
      <c r="D1701" s="265" t="str">
        <f aca="false">IF(A1701&lt;&gt;INT(A1701),B1701,
IF(A1701&lt;0,VLOOKUP(A1701,lookups!A$1:B$25,2,0),
IF(ISNA(B1701),"",
IF(OR(ISBLANK(A1701),ISNA(B1701),B1701=0),
"",
"#define "&amp;
VLOOKUP(A1701,SOURCE!B:S,15,0)&amp;IF(lookups!$N$2-LEN(VLOOKUP(A1701,SOURCE!B:S,15,0))&gt;=0,REPT(" ",lookups!$N$2-LEN(VLOOKUP(A1701,SOURCE!B:S,15,0))),"")&amp;
TEXT(A1701,"???0")&amp;IF(VLOOKUP(A1701,SOURCE!B:S,16,0)="","","   "&amp;VLOOKUP(A1701,SOURCE!B:S,16,0)
))))
)</f>
        <v>#define ITM_gammaXY                 1663</v>
      </c>
    </row>
    <row r="1702" customFormat="false" ht="15.75" hidden="false" customHeight="false" outlineLevel="0" collapsed="false">
      <c r="A1702" s="0" t="n">
        <f aca="false">C1701</f>
        <v>1664</v>
      </c>
      <c r="B1702" s="0" t="str">
        <f aca="false">VLOOKUP(A1702,SOURCE!B:S,15,0)</f>
        <v>ITM_GAMMAXY</v>
      </c>
      <c r="C1702" s="0" t="n">
        <f aca="false">IF(
ISNUMBER(INDEX(SOURCE!B:B,MATCH(A1702,SOURCE!B:B,0)+1)),
  VALUE(INDEX(SOURCE!B:B,MATCH(A1702,SOURCE!B:B,0)+1)),
  "")</f>
        <v>1665</v>
      </c>
      <c r="D1702" s="265" t="str">
        <f aca="false">IF(A1702&lt;&gt;INT(A1702),B1702,
IF(A1702&lt;0,VLOOKUP(A1702,lookups!A$1:B$25,2,0),
IF(ISNA(B1702),"",
IF(OR(ISBLANK(A1702),ISNA(B1702),B1702=0),
"",
"#define "&amp;
VLOOKUP(A1702,SOURCE!B:S,15,0)&amp;IF(lookups!$N$2-LEN(VLOOKUP(A1702,SOURCE!B:S,15,0))&gt;=0,REPT(" ",lookups!$N$2-LEN(VLOOKUP(A1702,SOURCE!B:S,15,0))),"")&amp;
TEXT(A1702,"???0")&amp;IF(VLOOKUP(A1702,SOURCE!B:S,16,0)="","","   "&amp;VLOOKUP(A1702,SOURCE!B:S,16,0)
))))
)</f>
        <v>#define ITM_GAMMAXY                 1664</v>
      </c>
    </row>
    <row r="1703" customFormat="false" ht="15.75" hidden="false" customHeight="false" outlineLevel="0" collapsed="false">
      <c r="A1703" s="0" t="n">
        <f aca="false">C1702</f>
        <v>1665</v>
      </c>
      <c r="B1703" s="0" t="str">
        <f aca="false">VLOOKUP(A1703,SOURCE!B:S,15,0)</f>
        <v>ITM_GAMMAX</v>
      </c>
      <c r="C1703" s="0" t="n">
        <f aca="false">IF(
ISNUMBER(INDEX(SOURCE!B:B,MATCH(A1703,SOURCE!B:B,0)+1)),
  VALUE(INDEX(SOURCE!B:B,MATCH(A1703,SOURCE!B:B,0)+1)),
  "")</f>
        <v>1666</v>
      </c>
      <c r="D1703" s="265" t="str">
        <f aca="false">IF(A1703&lt;&gt;INT(A1703),B1703,
IF(A1703&lt;0,VLOOKUP(A1703,lookups!A$1:B$25,2,0),
IF(ISNA(B1703),"",
IF(OR(ISBLANK(A1703),ISNA(B1703),B1703=0),
"",
"#define "&amp;
VLOOKUP(A1703,SOURCE!B:S,15,0)&amp;IF(lookups!$N$2-LEN(VLOOKUP(A1703,SOURCE!B:S,15,0))&gt;=0,REPT(" ",lookups!$N$2-LEN(VLOOKUP(A1703,SOURCE!B:S,15,0))),"")&amp;
TEXT(A1703,"???0")&amp;IF(VLOOKUP(A1703,SOURCE!B:S,16,0)="","","   "&amp;VLOOKUP(A1703,SOURCE!B:S,16,0)
))))
)</f>
        <v>#define ITM_GAMMAX                  1665</v>
      </c>
    </row>
    <row r="1704" customFormat="false" ht="15.75" hidden="false" customHeight="false" outlineLevel="0" collapsed="false">
      <c r="A1704" s="0" t="n">
        <f aca="false">C1703</f>
        <v>1666</v>
      </c>
      <c r="B1704" s="0" t="str">
        <f aca="false">VLOOKUP(A1704,SOURCE!B:S,15,0)</f>
        <v>ITM_YYX</v>
      </c>
      <c r="C1704" s="0" t="n">
        <f aca="false">IF(
ISNUMBER(INDEX(SOURCE!B:B,MATCH(A1704,SOURCE!B:B,0)+1)),
  VALUE(INDEX(SOURCE!B:B,MATCH(A1704,SOURCE!B:B,0)+1)),
  "")</f>
        <v>1667</v>
      </c>
      <c r="D1704" s="265" t="str">
        <f aca="false">IF(A1704&lt;&gt;INT(A1704),B1704,
IF(A1704&lt;0,VLOOKUP(A1704,lookups!A$1:B$25,2,0),
IF(ISNA(B1704),"",
IF(OR(ISBLANK(A1704),ISNA(B1704),B1704=0),
"",
"#define "&amp;
VLOOKUP(A1704,SOURCE!B:S,15,0)&amp;IF(lookups!$N$2-LEN(VLOOKUP(A1704,SOURCE!B:S,15,0))&gt;=0,REPT(" ",lookups!$N$2-LEN(VLOOKUP(A1704,SOURCE!B:S,15,0))),"")&amp;
TEXT(A1704,"???0")&amp;IF(VLOOKUP(A1704,SOURCE!B:S,16,0)="","","   "&amp;VLOOKUP(A1704,SOURCE!B:S,16,0)
))))
)</f>
        <v>#define ITM_YYX                     1666</v>
      </c>
    </row>
    <row r="1705" customFormat="false" ht="15.75" hidden="false" customHeight="false" outlineLevel="0" collapsed="false">
      <c r="A1705" s="0" t="n">
        <f aca="false">C1704</f>
        <v>1667</v>
      </c>
      <c r="B1705" s="0" t="str">
        <f aca="false">VLOOKUP(A1705,SOURCE!B:S,15,0)</f>
        <v>ITM_DELTAPC</v>
      </c>
      <c r="C1705" s="0" t="n">
        <f aca="false">IF(
ISNUMBER(INDEX(SOURCE!B:B,MATCH(A1705,SOURCE!B:B,0)+1)),
  VALUE(INDEX(SOURCE!B:B,MATCH(A1705,SOURCE!B:B,0)+1)),
  "")</f>
        <v>1668</v>
      </c>
      <c r="D1705" s="265" t="str">
        <f aca="false">IF(A1705&lt;&gt;INT(A1705),B1705,
IF(A1705&lt;0,VLOOKUP(A1705,lookups!A$1:B$25,2,0),
IF(ISNA(B1705),"",
IF(OR(ISBLANK(A1705),ISNA(B1705),B1705=0),
"",
"#define "&amp;
VLOOKUP(A1705,SOURCE!B:S,15,0)&amp;IF(lookups!$N$2-LEN(VLOOKUP(A1705,SOURCE!B:S,15,0))&gt;=0,REPT(" ",lookups!$N$2-LEN(VLOOKUP(A1705,SOURCE!B:S,15,0))),"")&amp;
TEXT(A1705,"???0")&amp;IF(VLOOKUP(A1705,SOURCE!B:S,16,0)="","","   "&amp;VLOOKUP(A1705,SOURCE!B:S,16,0)
))))
)</f>
        <v>#define ITM_DELTAPC                 1667</v>
      </c>
    </row>
    <row r="1706" customFormat="false" ht="15.75" hidden="false" customHeight="false" outlineLevel="0" collapsed="false">
      <c r="A1706" s="0" t="n">
        <f aca="false">C1705</f>
        <v>1668</v>
      </c>
      <c r="B1706" s="0" t="str">
        <f aca="false">VLOOKUP(A1706,SOURCE!B:S,15,0)</f>
        <v>ITM_SCATTFACT</v>
      </c>
      <c r="C1706" s="0" t="n">
        <f aca="false">IF(
ISNUMBER(INDEX(SOURCE!B:B,MATCH(A1706,SOURCE!B:B,0)+1)),
  VALUE(INDEX(SOURCE!B:B,MATCH(A1706,SOURCE!B:B,0)+1)),
  "")</f>
        <v>1669</v>
      </c>
      <c r="D1706" s="265" t="str">
        <f aca="false">IF(A1706&lt;&gt;INT(A1706),B1706,
IF(A1706&lt;0,VLOOKUP(A1706,lookups!A$1:B$25,2,0),
IF(ISNA(B1706),"",
IF(OR(ISBLANK(A1706),ISNA(B1706),B1706=0),
"",
"#define "&amp;
VLOOKUP(A1706,SOURCE!B:S,15,0)&amp;IF(lookups!$N$2-LEN(VLOOKUP(A1706,SOURCE!B:S,15,0))&gt;=0,REPT(" ",lookups!$N$2-LEN(VLOOKUP(A1706,SOURCE!B:S,15,0))),"")&amp;
TEXT(A1706,"???0")&amp;IF(VLOOKUP(A1706,SOURCE!B:S,16,0)="","","   "&amp;VLOOKUP(A1706,SOURCE!B:S,16,0)
))))
)</f>
        <v>#define ITM_SCATTFACT               1668</v>
      </c>
    </row>
    <row r="1707" customFormat="false" ht="15.75" hidden="false" customHeight="false" outlineLevel="0" collapsed="false">
      <c r="A1707" s="0" t="n">
        <f aca="false">C1706</f>
        <v>1669</v>
      </c>
      <c r="B1707" s="0" t="str">
        <f aca="false">VLOOKUP(A1707,SOURCE!B:S,15,0)</f>
        <v>ITM_SCATTFACTm</v>
      </c>
      <c r="C1707" s="0" t="n">
        <f aca="false">IF(
ISNUMBER(INDEX(SOURCE!B:B,MATCH(A1707,SOURCE!B:B,0)+1)),
  VALUE(INDEX(SOURCE!B:B,MATCH(A1707,SOURCE!B:B,0)+1)),
  "")</f>
        <v>1670</v>
      </c>
      <c r="D1707" s="265" t="str">
        <f aca="false">IF(A1707&lt;&gt;INT(A1707),B1707,
IF(A1707&lt;0,VLOOKUP(A1707,lookups!A$1:B$25,2,0),
IF(ISNA(B1707),"",
IF(OR(ISBLANK(A1707),ISNA(B1707),B1707=0),
"",
"#define "&amp;
VLOOKUP(A1707,SOURCE!B:S,15,0)&amp;IF(lookups!$N$2-LEN(VLOOKUP(A1707,SOURCE!B:S,15,0))&gt;=0,REPT(" ",lookups!$N$2-LEN(VLOOKUP(A1707,SOURCE!B:S,15,0))),"")&amp;
TEXT(A1707,"???0")&amp;IF(VLOOKUP(A1707,SOURCE!B:S,16,0)="","","   "&amp;VLOOKUP(A1707,SOURCE!B:S,16,0)
))))
)</f>
        <v>#define ITM_SCATTFACTm              1669</v>
      </c>
    </row>
    <row r="1708" customFormat="false" ht="15.75" hidden="false" customHeight="false" outlineLevel="0" collapsed="false">
      <c r="A1708" s="0" t="n">
        <f aca="false">C1707</f>
        <v>1670</v>
      </c>
      <c r="B1708" s="0" t="str">
        <f aca="false">VLOOKUP(A1708,SOURCE!B:S,15,0)</f>
        <v>ITM_SCATTFACTp</v>
      </c>
      <c r="C1708" s="0" t="n">
        <f aca="false">IF(
ISNUMBER(INDEX(SOURCE!B:B,MATCH(A1708,SOURCE!B:B,0)+1)),
  VALUE(INDEX(SOURCE!B:B,MATCH(A1708,SOURCE!B:B,0)+1)),
  "")</f>
        <v>1671</v>
      </c>
      <c r="D1708" s="265" t="str">
        <f aca="false">IF(A1708&lt;&gt;INT(A1708),B1708,
IF(A1708&lt;0,VLOOKUP(A1708,lookups!A$1:B$25,2,0),
IF(ISNA(B1708),"",
IF(OR(ISBLANK(A1708),ISNA(B1708),B1708=0),
"",
"#define "&amp;
VLOOKUP(A1708,SOURCE!B:S,15,0)&amp;IF(lookups!$N$2-LEN(VLOOKUP(A1708,SOURCE!B:S,15,0))&gt;=0,REPT(" ",lookups!$N$2-LEN(VLOOKUP(A1708,SOURCE!B:S,15,0))),"")&amp;
TEXT(A1708,"???0")&amp;IF(VLOOKUP(A1708,SOURCE!B:S,16,0)="","","   "&amp;VLOOKUP(A1708,SOURCE!B:S,16,0)
))))
)</f>
        <v>#define ITM_SCATTFACTp              1670</v>
      </c>
    </row>
    <row r="1709" customFormat="false" ht="15.75" hidden="false" customHeight="false" outlineLevel="0" collapsed="false">
      <c r="A1709" s="0" t="n">
        <f aca="false">C1708</f>
        <v>1671</v>
      </c>
      <c r="B1709" s="0" t="str">
        <f aca="false">VLOOKUP(A1709,SOURCE!B:S,15,0)</f>
        <v>ITM_zetaX</v>
      </c>
      <c r="C1709" s="0" t="n">
        <f aca="false">IF(
ISNUMBER(INDEX(SOURCE!B:B,MATCH(A1709,SOURCE!B:B,0)+1)),
  VALUE(INDEX(SOURCE!B:B,MATCH(A1709,SOURCE!B:B,0)+1)),
  "")</f>
        <v>1672</v>
      </c>
      <c r="D1709" s="265" t="str">
        <f aca="false">IF(A1709&lt;&gt;INT(A1709),B1709,
IF(A1709&lt;0,VLOOKUP(A1709,lookups!A$1:B$25,2,0),
IF(ISNA(B1709),"",
IF(OR(ISBLANK(A1709),ISNA(B1709),B1709=0),
"",
"#define "&amp;
VLOOKUP(A1709,SOURCE!B:S,15,0)&amp;IF(lookups!$N$2-LEN(VLOOKUP(A1709,SOURCE!B:S,15,0))&gt;=0,REPT(" ",lookups!$N$2-LEN(VLOOKUP(A1709,SOURCE!B:S,15,0))),"")&amp;
TEXT(A1709,"???0")&amp;IF(VLOOKUP(A1709,SOURCE!B:S,16,0)="","","   "&amp;VLOOKUP(A1709,SOURCE!B:S,16,0)
))))
)</f>
        <v>#define ITM_zetaX                   1671</v>
      </c>
    </row>
    <row r="1710" customFormat="false" ht="15.75" hidden="false" customHeight="false" outlineLevel="0" collapsed="false">
      <c r="A1710" s="0" t="n">
        <f aca="false">C1709</f>
        <v>1672</v>
      </c>
      <c r="B1710" s="0" t="str">
        <f aca="false">VLOOKUP(A1710,SOURCE!B:S,15,0)</f>
        <v>ITM_PIn</v>
      </c>
      <c r="C1710" s="0" t="n">
        <f aca="false">IF(
ISNUMBER(INDEX(SOURCE!B:B,MATCH(A1710,SOURCE!B:B,0)+1)),
  VALUE(INDEX(SOURCE!B:B,MATCH(A1710,SOURCE!B:B,0)+1)),
  "")</f>
        <v>1673</v>
      </c>
      <c r="D1710" s="265" t="str">
        <f aca="false">IF(A1710&lt;&gt;INT(A1710),B1710,
IF(A1710&lt;0,VLOOKUP(A1710,lookups!A$1:B$25,2,0),
IF(ISNA(B1710),"",
IF(OR(ISBLANK(A1710),ISNA(B1710),B1710=0),
"",
"#define "&amp;
VLOOKUP(A1710,SOURCE!B:S,15,0)&amp;IF(lookups!$N$2-LEN(VLOOKUP(A1710,SOURCE!B:S,15,0))&gt;=0,REPT(" ",lookups!$N$2-LEN(VLOOKUP(A1710,SOURCE!B:S,15,0))),"")&amp;
TEXT(A1710,"???0")&amp;IF(VLOOKUP(A1710,SOURCE!B:S,16,0)="","","   "&amp;VLOOKUP(A1710,SOURCE!B:S,16,0)
))))
)</f>
        <v>#define ITM_PIn                     1672</v>
      </c>
    </row>
    <row r="1711" customFormat="false" ht="15.75" hidden="false" customHeight="false" outlineLevel="0" collapsed="false">
      <c r="A1711" s="0" t="n">
        <f aca="false">C1710</f>
        <v>1673</v>
      </c>
      <c r="B1711" s="0" t="str">
        <f aca="false">VLOOKUP(A1711,SOURCE!B:S,15,0)</f>
        <v>ITM_SIGMAn</v>
      </c>
      <c r="C1711" s="0" t="n">
        <f aca="false">IF(
ISNUMBER(INDEX(SOURCE!B:B,MATCH(A1711,SOURCE!B:B,0)+1)),
  VALUE(INDEX(SOURCE!B:B,MATCH(A1711,SOURCE!B:B,0)+1)),
  "")</f>
        <v>1674</v>
      </c>
      <c r="D1711" s="265" t="str">
        <f aca="false">IF(A1711&lt;&gt;INT(A1711),B1711,
IF(A1711&lt;0,VLOOKUP(A1711,lookups!A$1:B$25,2,0),
IF(ISNA(B1711),"",
IF(OR(ISBLANK(A1711),ISNA(B1711),B1711=0),
"",
"#define "&amp;
VLOOKUP(A1711,SOURCE!B:S,15,0)&amp;IF(lookups!$N$2-LEN(VLOOKUP(A1711,SOURCE!B:S,15,0))&gt;=0,REPT(" ",lookups!$N$2-LEN(VLOOKUP(A1711,SOURCE!B:S,15,0))),"")&amp;
TEXT(A1711,"???0")&amp;IF(VLOOKUP(A1711,SOURCE!B:S,16,0)="","","   "&amp;VLOOKUP(A1711,SOURCE!B:S,16,0)
))))
)</f>
        <v>#define ITM_SIGMAn                  1673</v>
      </c>
    </row>
    <row r="1712" customFormat="false" ht="15.75" hidden="false" customHeight="false" outlineLevel="0" collapsed="false">
      <c r="A1712" s="0" t="n">
        <f aca="false">C1711</f>
        <v>1674</v>
      </c>
      <c r="B1712" s="0" t="str">
        <f aca="false">VLOOKUP(A1712,SOURCE!B:S,15,0)</f>
        <v>ITM_STDDEV</v>
      </c>
      <c r="C1712" s="0" t="n">
        <f aca="false">IF(
ISNUMBER(INDEX(SOURCE!B:B,MATCH(A1712,SOURCE!B:B,0)+1)),
  VALUE(INDEX(SOURCE!B:B,MATCH(A1712,SOURCE!B:B,0)+1)),
  "")</f>
        <v>1675</v>
      </c>
      <c r="D1712" s="265" t="str">
        <f aca="false">IF(A1712&lt;&gt;INT(A1712),B1712,
IF(A1712&lt;0,VLOOKUP(A1712,lookups!A$1:B$25,2,0),
IF(ISNA(B1712),"",
IF(OR(ISBLANK(A1712),ISNA(B1712),B1712=0),
"",
"#define "&amp;
VLOOKUP(A1712,SOURCE!B:S,15,0)&amp;IF(lookups!$N$2-LEN(VLOOKUP(A1712,SOURCE!B:S,15,0))&gt;=0,REPT(" ",lookups!$N$2-LEN(VLOOKUP(A1712,SOURCE!B:S,15,0))),"")&amp;
TEXT(A1712,"???0")&amp;IF(VLOOKUP(A1712,SOURCE!B:S,16,0)="","","   "&amp;VLOOKUP(A1712,SOURCE!B:S,16,0)
))))
)</f>
        <v>#define ITM_STDDEV                  1674</v>
      </c>
    </row>
    <row r="1713" customFormat="false" ht="15.75" hidden="false" customHeight="false" outlineLevel="0" collapsed="false">
      <c r="A1713" s="0" t="n">
        <f aca="false">C1712</f>
        <v>1675</v>
      </c>
      <c r="B1713" s="0" t="str">
        <f aca="false">VLOOKUP(A1713,SOURCE!B:S,15,0)</f>
        <v>ITM_STDDEVPOP</v>
      </c>
      <c r="C1713" s="0" t="n">
        <f aca="false">IF(
ISNUMBER(INDEX(SOURCE!B:B,MATCH(A1713,SOURCE!B:B,0)+1)),
  VALUE(INDEX(SOURCE!B:B,MATCH(A1713,SOURCE!B:B,0)+1)),
  "")</f>
        <v>1676</v>
      </c>
      <c r="D1713" s="265" t="str">
        <f aca="false">IF(A1713&lt;&gt;INT(A1713),B1713,
IF(A1713&lt;0,VLOOKUP(A1713,lookups!A$1:B$25,2,0),
IF(ISNA(B1713),"",
IF(OR(ISBLANK(A1713),ISNA(B1713),B1713=0),
"",
"#define "&amp;
VLOOKUP(A1713,SOURCE!B:S,15,0)&amp;IF(lookups!$N$2-LEN(VLOOKUP(A1713,SOURCE!B:S,15,0))&gt;=0,REPT(" ",lookups!$N$2-LEN(VLOOKUP(A1713,SOURCE!B:S,15,0))),"")&amp;
TEXT(A1713,"???0")&amp;IF(VLOOKUP(A1713,SOURCE!B:S,16,0)="","","   "&amp;VLOOKUP(A1713,SOURCE!B:S,16,0)
))))
)</f>
        <v>#define ITM_STDDEVPOP               1675</v>
      </c>
    </row>
    <row r="1714" customFormat="false" ht="15.75" hidden="false" customHeight="false" outlineLevel="0" collapsed="false">
      <c r="A1714" s="0" t="n">
        <f aca="false">C1713</f>
        <v>1676</v>
      </c>
      <c r="B1714" s="0" t="str">
        <f aca="false">VLOOKUP(A1714,SOURCE!B:S,15,0)</f>
        <v>ITM_RANI</v>
      </c>
      <c r="C1714" s="0" t="n">
        <f aca="false">IF(
ISNUMBER(INDEX(SOURCE!B:B,MATCH(A1714,SOURCE!B:B,0)+1)),
  VALUE(INDEX(SOURCE!B:B,MATCH(A1714,SOURCE!B:B,0)+1)),
  "")</f>
        <v>1677</v>
      </c>
      <c r="D1714" s="265" t="str">
        <f aca="false">IF(A1714&lt;&gt;INT(A1714),B1714,
IF(A1714&lt;0,VLOOKUP(A1714,lookups!A$1:B$25,2,0),
IF(ISNA(B1714),"",
IF(OR(ISBLANK(A1714),ISNA(B1714),B1714=0),
"",
"#define "&amp;
VLOOKUP(A1714,SOURCE!B:S,15,0)&amp;IF(lookups!$N$2-LEN(VLOOKUP(A1714,SOURCE!B:S,15,0))&gt;=0,REPT(" ",lookups!$N$2-LEN(VLOOKUP(A1714,SOURCE!B:S,15,0))),"")&amp;
TEXT(A1714,"???0")&amp;IF(VLOOKUP(A1714,SOURCE!B:S,16,0)="","","   "&amp;VLOOKUP(A1714,SOURCE!B:S,16,0)
))))
)</f>
        <v>#define ITM_RANI                    1676</v>
      </c>
    </row>
    <row r="1715" customFormat="false" ht="15.75" hidden="false" customHeight="false" outlineLevel="0" collapsed="false">
      <c r="A1715" s="0" t="n">
        <f aca="false">C1714</f>
        <v>1677</v>
      </c>
      <c r="B1715" s="0" t="str">
        <f aca="false">VLOOKUP(A1715,SOURCE!B:S,15,0)</f>
        <v>ITM_PRINTERX</v>
      </c>
      <c r="C1715" s="0" t="n">
        <f aca="false">IF(
ISNUMBER(INDEX(SOURCE!B:B,MATCH(A1715,SOURCE!B:B,0)+1)),
  VALUE(INDEX(SOURCE!B:B,MATCH(A1715,SOURCE!B:B,0)+1)),
  "")</f>
        <v>1678</v>
      </c>
      <c r="D1715" s="265" t="str">
        <f aca="false">IF(A1715&lt;&gt;INT(A1715),B1715,
IF(A1715&lt;0,VLOOKUP(A1715,lookups!A$1:B$25,2,0),
IF(ISNA(B1715),"",
IF(OR(ISBLANK(A1715),ISNA(B1715),B1715=0),
"",
"#define "&amp;
VLOOKUP(A1715,SOURCE!B:S,15,0)&amp;IF(lookups!$N$2-LEN(VLOOKUP(A1715,SOURCE!B:S,15,0))&gt;=0,REPT(" ",lookups!$N$2-LEN(VLOOKUP(A1715,SOURCE!B:S,15,0))),"")&amp;
TEXT(A1715,"???0")&amp;IF(VLOOKUP(A1715,SOURCE!B:S,16,0)="","","   "&amp;VLOOKUP(A1715,SOURCE!B:S,16,0)
))))
)</f>
        <v>#define ITM_PRINTERX                1677</v>
      </c>
    </row>
    <row r="1716" customFormat="false" ht="15.75" hidden="false" customHeight="false" outlineLevel="0" collapsed="false">
      <c r="A1716" s="0" t="n">
        <f aca="false">C1715</f>
        <v>1678</v>
      </c>
      <c r="B1716" s="0" t="str">
        <f aca="false">VLOOKUP(A1716,SOURCE!B:S,15,0)</f>
        <v>ITM_1678</v>
      </c>
      <c r="C1716" s="0" t="n">
        <f aca="false">IF(
ISNUMBER(INDEX(SOURCE!B:B,MATCH(A1716,SOURCE!B:B,0)+1)),
  VALUE(INDEX(SOURCE!B:B,MATCH(A1716,SOURCE!B:B,0)+1)),
  "")</f>
        <v>1679</v>
      </c>
      <c r="D1716" s="265" t="str">
        <f aca="false">IF(A1716&lt;&gt;INT(A1716),B1716,
IF(A1716&lt;0,VLOOKUP(A1716,lookups!A$1:B$25,2,0),
IF(ISNA(B1716),"",
IF(OR(ISBLANK(A1716),ISNA(B1716),B1716=0),
"",
"#define "&amp;
VLOOKUP(A1716,SOURCE!B:S,15,0)&amp;IF(lookups!$N$2-LEN(VLOOKUP(A1716,SOURCE!B:S,15,0))&gt;=0,REPT(" ",lookups!$N$2-LEN(VLOOKUP(A1716,SOURCE!B:S,15,0))),"")&amp;
TEXT(A1716,"???0")&amp;IF(VLOOKUP(A1716,SOURCE!B:S,16,0)="","","   "&amp;VLOOKUP(A1716,SOURCE!B:S,16,0)
))))
)</f>
        <v>#define ITM_1678                    1678</v>
      </c>
    </row>
    <row r="1717" customFormat="false" ht="15.75" hidden="false" customHeight="false" outlineLevel="0" collapsed="false">
      <c r="A1717" s="0" t="n">
        <f aca="false">C1716</f>
        <v>1679</v>
      </c>
      <c r="B1717" s="0" t="str">
        <f aca="false">VLOOKUP(A1717,SOURCE!B:S,15,0)</f>
        <v>ITM_GETRANGE</v>
      </c>
      <c r="C1717" s="0" t="n">
        <f aca="false">IF(
ISNUMBER(INDEX(SOURCE!B:B,MATCH(A1717,SOURCE!B:B,0)+1)),
  VALUE(INDEX(SOURCE!B:B,MATCH(A1717,SOURCE!B:B,0)+1)),
  "")</f>
        <v>1680</v>
      </c>
      <c r="D1717" s="265" t="str">
        <f aca="false">IF(A1717&lt;&gt;INT(A1717),B1717,
IF(A1717&lt;0,VLOOKUP(A1717,lookups!A$1:B$25,2,0),
IF(ISNA(B1717),"",
IF(OR(ISBLANK(A1717),ISNA(B1717),B1717=0),
"",
"#define "&amp;
VLOOKUP(A1717,SOURCE!B:S,15,0)&amp;IF(lookups!$N$2-LEN(VLOOKUP(A1717,SOURCE!B:S,15,0))&gt;=0,REPT(" ",lookups!$N$2-LEN(VLOOKUP(A1717,SOURCE!B:S,15,0))),"")&amp;
TEXT(A1717,"???0")&amp;IF(VLOOKUP(A1717,SOURCE!B:S,16,0)="","","   "&amp;VLOOKUP(A1717,SOURCE!B:S,16,0)
))))
)</f>
        <v>#define ITM_GETRANGE                1679</v>
      </c>
    </row>
    <row r="1718" customFormat="false" ht="15.75" hidden="false" customHeight="false" outlineLevel="0" collapsed="false">
      <c r="A1718" s="0" t="n">
        <f aca="false">C1717</f>
        <v>1680</v>
      </c>
      <c r="B1718" s="0" t="str">
        <f aca="false">VLOOKUP(A1718,SOURCE!B:S,15,0)</f>
        <v>ITM_M1X</v>
      </c>
      <c r="C1718" s="0" t="n">
        <f aca="false">IF(
ISNUMBER(INDEX(SOURCE!B:B,MATCH(A1718,SOURCE!B:B,0)+1)),
  VALUE(INDEX(SOURCE!B:B,MATCH(A1718,SOURCE!B:B,0)+1)),
  "")</f>
        <v>1681</v>
      </c>
      <c r="D1718" s="265" t="str">
        <f aca="false">IF(A1718&lt;&gt;INT(A1718),B1718,
IF(A1718&lt;0,VLOOKUP(A1718,lookups!A$1:B$25,2,0),
IF(ISNA(B1718),"",
IF(OR(ISBLANK(A1718),ISNA(B1718),B1718=0),
"",
"#define "&amp;
VLOOKUP(A1718,SOURCE!B:S,15,0)&amp;IF(lookups!$N$2-LEN(VLOOKUP(A1718,SOURCE!B:S,15,0))&gt;=0,REPT(" ",lookups!$N$2-LEN(VLOOKUP(A1718,SOURCE!B:S,15,0))),"")&amp;
TEXT(A1718,"???0")&amp;IF(VLOOKUP(A1718,SOURCE!B:S,16,0)="","","   "&amp;VLOOKUP(A1718,SOURCE!B:S,16,0)
))))
)</f>
        <v>#define ITM_M1X                     1680</v>
      </c>
    </row>
    <row r="1719" customFormat="false" ht="15.75" hidden="false" customHeight="false" outlineLevel="0" collapsed="false">
      <c r="A1719" s="0" t="n">
        <f aca="false">C1718</f>
        <v>1681</v>
      </c>
      <c r="B1719" s="0" t="str">
        <f aca="false">VLOOKUP(A1719,SOURCE!B:S,15,0)</f>
        <v>ITM_XMOD</v>
      </c>
      <c r="C1719" s="0" t="n">
        <f aca="false">IF(
ISNUMBER(INDEX(SOURCE!B:B,MATCH(A1719,SOURCE!B:B,0)+1)),
  VALUE(INDEX(SOURCE!B:B,MATCH(A1719,SOURCE!B:B,0)+1)),
  "")</f>
        <v>1682</v>
      </c>
      <c r="D1719" s="265" t="str">
        <f aca="false">IF(A1719&lt;&gt;INT(A1719),B1719,
IF(A1719&lt;0,VLOOKUP(A1719,lookups!A$1:B$25,2,0),
IF(ISNA(B1719),"",
IF(OR(ISBLANK(A1719),ISNA(B1719),B1719=0),
"",
"#define "&amp;
VLOOKUP(A1719,SOURCE!B:S,15,0)&amp;IF(lookups!$N$2-LEN(VLOOKUP(A1719,SOURCE!B:S,15,0))&gt;=0,REPT(" ",lookups!$N$2-LEN(VLOOKUP(A1719,SOURCE!B:S,15,0))),"")&amp;
TEXT(A1719,"???0")&amp;IF(VLOOKUP(A1719,SOURCE!B:S,16,0)="","","   "&amp;VLOOKUP(A1719,SOURCE!B:S,16,0)
))))
)</f>
        <v>#define ITM_XMOD                    1681</v>
      </c>
    </row>
    <row r="1720" customFormat="false" ht="15.75" hidden="false" customHeight="false" outlineLevel="0" collapsed="false">
      <c r="A1720" s="0" t="n">
        <f aca="false">C1719</f>
        <v>1682</v>
      </c>
      <c r="B1720" s="0" t="str">
        <f aca="false">VLOOKUP(A1720,SOURCE!B:S,15,0)</f>
        <v>ITM_toDATE</v>
      </c>
      <c r="C1720" s="0" t="n">
        <f aca="false">IF(
ISNUMBER(INDEX(SOURCE!B:B,MATCH(A1720,SOURCE!B:B,0)+1)),
  VALUE(INDEX(SOURCE!B:B,MATCH(A1720,SOURCE!B:B,0)+1)),
  "")</f>
        <v>1683</v>
      </c>
      <c r="D1720" s="265" t="str">
        <f aca="false">IF(A1720&lt;&gt;INT(A1720),B1720,
IF(A1720&lt;0,VLOOKUP(A1720,lookups!A$1:B$25,2,0),
IF(ISNA(B1720),"",
IF(OR(ISBLANK(A1720),ISNA(B1720),B1720=0),
"",
"#define "&amp;
VLOOKUP(A1720,SOURCE!B:S,15,0)&amp;IF(lookups!$N$2-LEN(VLOOKUP(A1720,SOURCE!B:S,15,0))&gt;=0,REPT(" ",lookups!$N$2-LEN(VLOOKUP(A1720,SOURCE!B:S,15,0))),"")&amp;
TEXT(A1720,"???0")&amp;IF(VLOOKUP(A1720,SOURCE!B:S,16,0)="","","   "&amp;VLOOKUP(A1720,SOURCE!B:S,16,0)
))))
)</f>
        <v>#define ITM_toDATE                  1682</v>
      </c>
    </row>
    <row r="1721" customFormat="false" ht="15.75" hidden="false" customHeight="false" outlineLevel="0" collapsed="false">
      <c r="A1721" s="0" t="n">
        <f aca="false">C1720</f>
        <v>1683</v>
      </c>
      <c r="B1721" s="0" t="str">
        <f aca="false">VLOOKUP(A1721,SOURCE!B:S,15,0)</f>
        <v>ITM_sn</v>
      </c>
      <c r="C1721" s="0" t="n">
        <f aca="false">IF(
ISNUMBER(INDEX(SOURCE!B:B,MATCH(A1721,SOURCE!B:B,0)+1)),
  VALUE(INDEX(SOURCE!B:B,MATCH(A1721,SOURCE!B:B,0)+1)),
  "")</f>
        <v>1684</v>
      </c>
      <c r="D1721" s="265" t="str">
        <f aca="false">IF(A1721&lt;&gt;INT(A1721),B1721,
IF(A1721&lt;0,VLOOKUP(A1721,lookups!A$1:B$25,2,0),
IF(ISNA(B1721),"",
IF(OR(ISBLANK(A1721),ISNA(B1721),B1721=0),
"",
"#define "&amp;
VLOOKUP(A1721,SOURCE!B:S,15,0)&amp;IF(lookups!$N$2-LEN(VLOOKUP(A1721,SOURCE!B:S,15,0))&gt;=0,REPT(" ",lookups!$N$2-LEN(VLOOKUP(A1721,SOURCE!B:S,15,0))),"")&amp;
TEXT(A1721,"???0")&amp;IF(VLOOKUP(A1721,SOURCE!B:S,16,0)="","","   "&amp;VLOOKUP(A1721,SOURCE!B:S,16,0)
))))
)</f>
        <v>#define ITM_sn                      1683</v>
      </c>
    </row>
    <row r="1722" customFormat="false" ht="15.75" hidden="false" customHeight="false" outlineLevel="0" collapsed="false">
      <c r="A1722" s="0" t="n">
        <f aca="false">C1721</f>
        <v>1684</v>
      </c>
      <c r="B1722" s="0" t="str">
        <f aca="false">VLOOKUP(A1722,SOURCE!B:S,15,0)</f>
        <v>ITM_cn</v>
      </c>
      <c r="C1722" s="0" t="n">
        <f aca="false">IF(
ISNUMBER(INDEX(SOURCE!B:B,MATCH(A1722,SOURCE!B:B,0)+1)),
  VALUE(INDEX(SOURCE!B:B,MATCH(A1722,SOURCE!B:B,0)+1)),
  "")</f>
        <v>1685</v>
      </c>
      <c r="D1722" s="265" t="str">
        <f aca="false">IF(A1722&lt;&gt;INT(A1722),B1722,
IF(A1722&lt;0,VLOOKUP(A1722,lookups!A$1:B$25,2,0),
IF(ISNA(B1722),"",
IF(OR(ISBLANK(A1722),ISNA(B1722),B1722=0),
"",
"#define "&amp;
VLOOKUP(A1722,SOURCE!B:S,15,0)&amp;IF(lookups!$N$2-LEN(VLOOKUP(A1722,SOURCE!B:S,15,0))&gt;=0,REPT(" ",lookups!$N$2-LEN(VLOOKUP(A1722,SOURCE!B:S,15,0))),"")&amp;
TEXT(A1722,"???0")&amp;IF(VLOOKUP(A1722,SOURCE!B:S,16,0)="","","   "&amp;VLOOKUP(A1722,SOURCE!B:S,16,0)
))))
)</f>
        <v>#define ITM_cn                      1684</v>
      </c>
    </row>
    <row r="1723" customFormat="false" ht="15.75" hidden="false" customHeight="false" outlineLevel="0" collapsed="false">
      <c r="A1723" s="0" t="n">
        <f aca="false">C1722</f>
        <v>1685</v>
      </c>
      <c r="B1723" s="0" t="str">
        <f aca="false">VLOOKUP(A1723,SOURCE!B:S,15,0)</f>
        <v>ITM_dn</v>
      </c>
      <c r="C1723" s="0" t="n">
        <f aca="false">IF(
ISNUMBER(INDEX(SOURCE!B:B,MATCH(A1723,SOURCE!B:B,0)+1)),
  VALUE(INDEX(SOURCE!B:B,MATCH(A1723,SOURCE!B:B,0)+1)),
  "")</f>
        <v>1686</v>
      </c>
      <c r="D1723" s="265" t="str">
        <f aca="false">IF(A1723&lt;&gt;INT(A1723),B1723,
IF(A1723&lt;0,VLOOKUP(A1723,lookups!A$1:B$25,2,0),
IF(ISNA(B1723),"",
IF(OR(ISBLANK(A1723),ISNA(B1723),B1723=0),
"",
"#define "&amp;
VLOOKUP(A1723,SOURCE!B:S,15,0)&amp;IF(lookups!$N$2-LEN(VLOOKUP(A1723,SOURCE!B:S,15,0))&gt;=0,REPT(" ",lookups!$N$2-LEN(VLOOKUP(A1723,SOURCE!B:S,15,0))),"")&amp;
TEXT(A1723,"???0")&amp;IF(VLOOKUP(A1723,SOURCE!B:S,16,0)="","","   "&amp;VLOOKUP(A1723,SOURCE!B:S,16,0)
))))
)</f>
        <v>#define ITM_dn                      1685</v>
      </c>
    </row>
    <row r="1724" customFormat="false" ht="15.75" hidden="false" customHeight="false" outlineLevel="0" collapsed="false">
      <c r="A1724" s="0" t="n">
        <f aca="false">C1723</f>
        <v>1686</v>
      </c>
      <c r="B1724" s="0" t="str">
        <f aca="false">VLOOKUP(A1724,SOURCE!B:S,15,0)</f>
        <v>ITM_toHR</v>
      </c>
      <c r="C1724" s="0" t="n">
        <f aca="false">IF(
ISNUMBER(INDEX(SOURCE!B:B,MATCH(A1724,SOURCE!B:B,0)+1)),
  VALUE(INDEX(SOURCE!B:B,MATCH(A1724,SOURCE!B:B,0)+1)),
  "")</f>
        <v>1687</v>
      </c>
      <c r="D1724" s="265" t="str">
        <f aca="false">IF(A1724&lt;&gt;INT(A1724),B1724,
IF(A1724&lt;0,VLOOKUP(A1724,lookups!A$1:B$25,2,0),
IF(ISNA(B1724),"",
IF(OR(ISBLANK(A1724),ISNA(B1724),B1724=0),
"",
"#define "&amp;
VLOOKUP(A1724,SOURCE!B:S,15,0)&amp;IF(lookups!$N$2-LEN(VLOOKUP(A1724,SOURCE!B:S,15,0))&gt;=0,REPT(" ",lookups!$N$2-LEN(VLOOKUP(A1724,SOURCE!B:S,15,0))),"")&amp;
TEXT(A1724,"???0")&amp;IF(VLOOKUP(A1724,SOURCE!B:S,16,0)="","","   "&amp;VLOOKUP(A1724,SOURCE!B:S,16,0)
))))
)</f>
        <v>#define ITM_toHR                    1686</v>
      </c>
    </row>
    <row r="1725" customFormat="false" ht="15.75" hidden="false" customHeight="false" outlineLevel="0" collapsed="false">
      <c r="A1725" s="0" t="n">
        <f aca="false">C1724</f>
        <v>1687</v>
      </c>
      <c r="B1725" s="0" t="str">
        <f aca="false">VLOOKUP(A1725,SOURCE!B:S,15,0)</f>
        <v>ITM_toHMS</v>
      </c>
      <c r="C1725" s="0" t="n">
        <f aca="false">IF(
ISNUMBER(INDEX(SOURCE!B:B,MATCH(A1725,SOURCE!B:B,0)+1)),
  VALUE(INDEX(SOURCE!B:B,MATCH(A1725,SOURCE!B:B,0)+1)),
  "")</f>
        <v>1688</v>
      </c>
      <c r="D1725" s="265" t="str">
        <f aca="false">IF(A1725&lt;&gt;INT(A1725),B1725,
IF(A1725&lt;0,VLOOKUP(A1725,lookups!A$1:B$25,2,0),
IF(ISNA(B1725),"",
IF(OR(ISBLANK(A1725),ISNA(B1725),B1725=0),
"",
"#define "&amp;
VLOOKUP(A1725,SOURCE!B:S,15,0)&amp;IF(lookups!$N$2-LEN(VLOOKUP(A1725,SOURCE!B:S,15,0))&gt;=0,REPT(" ",lookups!$N$2-LEN(VLOOKUP(A1725,SOURCE!B:S,15,0))),"")&amp;
TEXT(A1725,"???0")&amp;IF(VLOOKUP(A1725,SOURCE!B:S,16,0)="","","   "&amp;VLOOKUP(A1725,SOURCE!B:S,16,0)
))))
)</f>
        <v>#define ITM_toHMS                   1687</v>
      </c>
    </row>
    <row r="1726" customFormat="false" ht="15.75" hidden="false" customHeight="false" outlineLevel="0" collapsed="false">
      <c r="A1726" s="0" t="n">
        <f aca="false">C1725</f>
        <v>1688</v>
      </c>
      <c r="B1726" s="0" t="str">
        <f aca="false">VLOOKUP(A1726,SOURCE!B:S,15,0)</f>
        <v>ITM_toINT</v>
      </c>
      <c r="C1726" s="0" t="n">
        <f aca="false">IF(
ISNUMBER(INDEX(SOURCE!B:B,MATCH(A1726,SOURCE!B:B,0)+1)),
  VALUE(INDEX(SOURCE!B:B,MATCH(A1726,SOURCE!B:B,0)+1)),
  "")</f>
        <v>1689</v>
      </c>
      <c r="D1726" s="265" t="str">
        <f aca="false">IF(A1726&lt;&gt;INT(A1726),B1726,
IF(A1726&lt;0,VLOOKUP(A1726,lookups!A$1:B$25,2,0),
IF(ISNA(B1726),"",
IF(OR(ISBLANK(A1726),ISNA(B1726),B1726=0),
"",
"#define "&amp;
VLOOKUP(A1726,SOURCE!B:S,15,0)&amp;IF(lookups!$N$2-LEN(VLOOKUP(A1726,SOURCE!B:S,15,0))&gt;=0,REPT(" ",lookups!$N$2-LEN(VLOOKUP(A1726,SOURCE!B:S,15,0))),"")&amp;
TEXT(A1726,"???0")&amp;IF(VLOOKUP(A1726,SOURCE!B:S,16,0)="","","   "&amp;VLOOKUP(A1726,SOURCE!B:S,16,0)
))))
)</f>
        <v>#define ITM_toINT                   1688</v>
      </c>
    </row>
    <row r="1727" customFormat="false" ht="15.75" hidden="false" customHeight="false" outlineLevel="0" collapsed="false">
      <c r="A1727" s="0" t="n">
        <f aca="false">C1726</f>
        <v>1689</v>
      </c>
      <c r="B1727" s="0" t="str">
        <f aca="false">VLOOKUP(A1727,SOURCE!B:S,15,0)</f>
        <v>MNU_1689</v>
      </c>
      <c r="C1727" s="0" t="n">
        <f aca="false">IF(
ISNUMBER(INDEX(SOURCE!B:B,MATCH(A1727,SOURCE!B:B,0)+1)),
  VALUE(INDEX(SOURCE!B:B,MATCH(A1727,SOURCE!B:B,0)+1)),
  "")</f>
        <v>1690</v>
      </c>
      <c r="D1727" s="265" t="str">
        <f aca="false">IF(A1727&lt;&gt;INT(A1727),B1727,
IF(A1727&lt;0,VLOOKUP(A1727,lookups!A$1:B$25,2,0),
IF(ISNA(B1727),"",
IF(OR(ISBLANK(A1727),ISNA(B1727),B1727=0),
"",
"#define "&amp;
VLOOKUP(A1727,SOURCE!B:S,15,0)&amp;IF(lookups!$N$2-LEN(VLOOKUP(A1727,SOURCE!B:S,15,0))&gt;=0,REPT(" ",lookups!$N$2-LEN(VLOOKUP(A1727,SOURCE!B:S,15,0))),"")&amp;
TEXT(A1727,"???0")&amp;IF(VLOOKUP(A1727,SOURCE!B:S,16,0)="","","   "&amp;VLOOKUP(A1727,SOURCE!B:S,16,0)
))))
)</f>
        <v>#define MNU_1689                    1689</v>
      </c>
    </row>
    <row r="1728" customFormat="false" ht="15.75" hidden="false" customHeight="false" outlineLevel="0" collapsed="false">
      <c r="A1728" s="0" t="n">
        <f aca="false">C1727</f>
        <v>1690</v>
      </c>
      <c r="B1728" s="0" t="str">
        <f aca="false">VLOOKUP(A1728,SOURCE!B:S,15,0)</f>
        <v>ITM_1690</v>
      </c>
      <c r="C1728" s="0" t="n">
        <f aca="false">IF(
ISNUMBER(INDEX(SOURCE!B:B,MATCH(A1728,SOURCE!B:B,0)+1)),
  VALUE(INDEX(SOURCE!B:B,MATCH(A1728,SOURCE!B:B,0)+1)),
  "")</f>
        <v>1691</v>
      </c>
      <c r="D1728" s="265" t="str">
        <f aca="false">IF(A1728&lt;&gt;INT(A1728),B1728,
IF(A1728&lt;0,VLOOKUP(A1728,lookups!A$1:B$25,2,0),
IF(ISNA(B1728),"",
IF(OR(ISBLANK(A1728),ISNA(B1728),B1728=0),
"",
"#define "&amp;
VLOOKUP(A1728,SOURCE!B:S,15,0)&amp;IF(lookups!$N$2-LEN(VLOOKUP(A1728,SOURCE!B:S,15,0))&gt;=0,REPT(" ",lookups!$N$2-LEN(VLOOKUP(A1728,SOURCE!B:S,15,0))),"")&amp;
TEXT(A1728,"???0")&amp;IF(VLOOKUP(A1728,SOURCE!B:S,16,0)="","","   "&amp;VLOOKUP(A1728,SOURCE!B:S,16,0)
))))
)</f>
        <v>#define ITM_1690                    1690</v>
      </c>
    </row>
    <row r="1729" customFormat="false" ht="15.75" hidden="false" customHeight="false" outlineLevel="0" collapsed="false">
      <c r="A1729" s="0" t="n">
        <f aca="false">C1728</f>
        <v>1691</v>
      </c>
      <c r="B1729" s="0" t="str">
        <f aca="false">VLOOKUP(A1729,SOURCE!B:S,15,0)</f>
        <v>ITM_1691</v>
      </c>
      <c r="C1729" s="0" t="n">
        <f aca="false">IF(
ISNUMBER(INDEX(SOURCE!B:B,MATCH(A1729,SOURCE!B:B,0)+1)),
  VALUE(INDEX(SOURCE!B:B,MATCH(A1729,SOURCE!B:B,0)+1)),
  "")</f>
        <v>1692</v>
      </c>
      <c r="D1729" s="265" t="str">
        <f aca="false">IF(A1729&lt;&gt;INT(A1729),B1729,
IF(A1729&lt;0,VLOOKUP(A1729,lookups!A$1:B$25,2,0),
IF(ISNA(B1729),"",
IF(OR(ISBLANK(A1729),ISNA(B1729),B1729=0),
"",
"#define "&amp;
VLOOKUP(A1729,SOURCE!B:S,15,0)&amp;IF(lookups!$N$2-LEN(VLOOKUP(A1729,SOURCE!B:S,15,0))&gt;=0,REPT(" ",lookups!$N$2-LEN(VLOOKUP(A1729,SOURCE!B:S,15,0))),"")&amp;
TEXT(A1729,"???0")&amp;IF(VLOOKUP(A1729,SOURCE!B:S,16,0)="","","   "&amp;VLOOKUP(A1729,SOURCE!B:S,16,0)
))))
)</f>
        <v>#define ITM_1691                    1691</v>
      </c>
    </row>
    <row r="1730" customFormat="false" ht="15.75" hidden="false" customHeight="false" outlineLevel="0" collapsed="false">
      <c r="A1730" s="0" t="n">
        <f aca="false">C1729</f>
        <v>1692</v>
      </c>
      <c r="B1730" s="0" t="str">
        <f aca="false">VLOOKUP(A1730,SOURCE!B:S,15,0)</f>
        <v>ITM_toREAL</v>
      </c>
      <c r="C1730" s="0" t="n">
        <f aca="false">IF(
ISNUMBER(INDEX(SOURCE!B:B,MATCH(A1730,SOURCE!B:B,0)+1)),
  VALUE(INDEX(SOURCE!B:B,MATCH(A1730,SOURCE!B:B,0)+1)),
  "")</f>
        <v>1693</v>
      </c>
      <c r="D1730" s="265" t="str">
        <f aca="false">IF(A1730&lt;&gt;INT(A1730),B1730,
IF(A1730&lt;0,VLOOKUP(A1730,lookups!A$1:B$25,2,0),
IF(ISNA(B1730),"",
IF(OR(ISBLANK(A1730),ISNA(B1730),B1730=0),
"",
"#define "&amp;
VLOOKUP(A1730,SOURCE!B:S,15,0)&amp;IF(lookups!$N$2-LEN(VLOOKUP(A1730,SOURCE!B:S,15,0))&gt;=0,REPT(" ",lookups!$N$2-LEN(VLOOKUP(A1730,SOURCE!B:S,15,0))),"")&amp;
TEXT(A1730,"???0")&amp;IF(VLOOKUP(A1730,SOURCE!B:S,16,0)="","","   "&amp;VLOOKUP(A1730,SOURCE!B:S,16,0)
))))
)</f>
        <v>#define ITM_toREAL                  1692</v>
      </c>
    </row>
    <row r="1731" customFormat="false" ht="15.75" hidden="false" customHeight="false" outlineLevel="0" collapsed="false">
      <c r="A1731" s="0" t="n">
        <f aca="false">C1730</f>
        <v>1693</v>
      </c>
      <c r="B1731" s="0" t="str">
        <f aca="false">VLOOKUP(A1731,SOURCE!B:S,15,0)</f>
        <v>ITM_PCSGM_DPCMN</v>
      </c>
      <c r="C1731" s="0" t="n">
        <f aca="false">IF(
ISNUMBER(INDEX(SOURCE!B:B,MATCH(A1731,SOURCE!B:B,0)+1)),
  VALUE(INDEX(SOURCE!B:B,MATCH(A1731,SOURCE!B:B,0)+1)),
  "")</f>
        <v>1694</v>
      </c>
      <c r="D1731" s="265" t="str">
        <f aca="false">IF(A1731&lt;&gt;INT(A1731),B1731,
IF(A1731&lt;0,VLOOKUP(A1731,lookups!A$1:B$25,2,0),
IF(ISNA(B1731),"",
IF(OR(ISBLANK(A1731),ISNA(B1731),B1731=0),
"",
"#define "&amp;
VLOOKUP(A1731,SOURCE!B:S,15,0)&amp;IF(lookups!$N$2-LEN(VLOOKUP(A1731,SOURCE!B:S,15,0))&gt;=0,REPT(" ",lookups!$N$2-LEN(VLOOKUP(A1731,SOURCE!B:S,15,0))),"")&amp;
TEXT(A1731,"???0")&amp;IF(VLOOKUP(A1731,SOURCE!B:S,16,0)="","","   "&amp;VLOOKUP(A1731,SOURCE!B:S,16,0)
))))
)</f>
        <v>#define ITM_PCSGM_DPCMN             1693</v>
      </c>
    </row>
    <row r="1732" customFormat="false" ht="15.75" hidden="false" customHeight="false" outlineLevel="0" collapsed="false">
      <c r="A1732" s="0" t="n">
        <f aca="false">C1731</f>
        <v>1694</v>
      </c>
      <c r="B1732" s="0" t="str">
        <f aca="false">VLOOKUP(A1732,SOURCE!B:S,15,0)</f>
        <v>ITM_DPCMEAN</v>
      </c>
      <c r="C1732" s="0" t="n">
        <f aca="false">IF(
ISNUMBER(INDEX(SOURCE!B:B,MATCH(A1732,SOURCE!B:B,0)+1)),
  VALUE(INDEX(SOURCE!B:B,MATCH(A1732,SOURCE!B:B,0)+1)),
  "")</f>
        <v>1695</v>
      </c>
      <c r="D1732" s="265" t="str">
        <f aca="false">IF(A1732&lt;&gt;INT(A1732),B1732,
IF(A1732&lt;0,VLOOKUP(A1732,lookups!A$1:B$25,2,0),
IF(ISNA(B1732),"",
IF(OR(ISBLANK(A1732),ISNA(B1732),B1732=0),
"",
"#define "&amp;
VLOOKUP(A1732,SOURCE!B:S,15,0)&amp;IF(lookups!$N$2-LEN(VLOOKUP(A1732,SOURCE!B:S,15,0))&gt;=0,REPT(" ",lookups!$N$2-LEN(VLOOKUP(A1732,SOURCE!B:S,15,0))),"")&amp;
TEXT(A1732,"???0")&amp;IF(VLOOKUP(A1732,SOURCE!B:S,16,0)="","","   "&amp;VLOOKUP(A1732,SOURCE!B:S,16,0)
))))
)</f>
        <v>#define ITM_DPCMEAN                 1694</v>
      </c>
    </row>
    <row r="1733" customFormat="false" ht="15.75" hidden="false" customHeight="false" outlineLevel="0" collapsed="false">
      <c r="A1733" s="0" t="n">
        <f aca="false">C1732</f>
        <v>1695</v>
      </c>
      <c r="B1733" s="0" t="str">
        <f aca="false">VLOOKUP(A1733,SOURCE!B:S,15,0)</f>
        <v>ITM_SHUFFLE</v>
      </c>
      <c r="C1733" s="0" t="n">
        <f aca="false">IF(
ISNUMBER(INDEX(SOURCE!B:B,MATCH(A1733,SOURCE!B:B,0)+1)),
  VALUE(INDEX(SOURCE!B:B,MATCH(A1733,SOURCE!B:B,0)+1)),
  "")</f>
        <v>1696</v>
      </c>
      <c r="D1733" s="265" t="str">
        <f aca="false">IF(A1733&lt;&gt;INT(A1733),B1733,
IF(A1733&lt;0,VLOOKUP(A1733,lookups!A$1:B$25,2,0),
IF(ISNA(B1733),"",
IF(OR(ISBLANK(A1733),ISNA(B1733),B1733=0),
"",
"#define "&amp;
VLOOKUP(A1733,SOURCE!B:S,15,0)&amp;IF(lookups!$N$2-LEN(VLOOKUP(A1733,SOURCE!B:S,15,0))&gt;=0,REPT(" ",lookups!$N$2-LEN(VLOOKUP(A1733,SOURCE!B:S,15,0))),"")&amp;
TEXT(A1733,"???0")&amp;IF(VLOOKUP(A1733,SOURCE!B:S,16,0)="","","   "&amp;VLOOKUP(A1733,SOURCE!B:S,16,0)
))))
)</f>
        <v>#define ITM_SHUFFLE                 1695</v>
      </c>
    </row>
    <row r="1734" customFormat="false" ht="15.75" hidden="false" customHeight="false" outlineLevel="0" collapsed="false">
      <c r="A1734" s="0" t="n">
        <f aca="false">C1733</f>
        <v>1696</v>
      </c>
      <c r="B1734" s="0" t="str">
        <f aca="false">VLOOKUP(A1734,SOURCE!B:S,15,0)</f>
        <v>ITM_PC</v>
      </c>
      <c r="C1734" s="0" t="n">
        <f aca="false">IF(
ISNUMBER(INDEX(SOURCE!B:B,MATCH(A1734,SOURCE!B:B,0)+1)),
  VALUE(INDEX(SOURCE!B:B,MATCH(A1734,SOURCE!B:B,0)+1)),
  "")</f>
        <v>1697</v>
      </c>
      <c r="D1734" s="265" t="str">
        <f aca="false">IF(A1734&lt;&gt;INT(A1734),B1734,
IF(A1734&lt;0,VLOOKUP(A1734,lookups!A$1:B$25,2,0),
IF(ISNA(B1734),"",
IF(OR(ISBLANK(A1734),ISNA(B1734),B1734=0),
"",
"#define "&amp;
VLOOKUP(A1734,SOURCE!B:S,15,0)&amp;IF(lookups!$N$2-LEN(VLOOKUP(A1734,SOURCE!B:S,15,0))&gt;=0,REPT(" ",lookups!$N$2-LEN(VLOOKUP(A1734,SOURCE!B:S,15,0))),"")&amp;
TEXT(A1734,"???0")&amp;IF(VLOOKUP(A1734,SOURCE!B:S,16,0)="","","   "&amp;VLOOKUP(A1734,SOURCE!B:S,16,0)
))))
)</f>
        <v>#define ITM_PC                      1696</v>
      </c>
    </row>
    <row r="1735" customFormat="false" ht="15.75" hidden="false" customHeight="false" outlineLevel="0" collapsed="false">
      <c r="A1735" s="0" t="n">
        <f aca="false">C1734</f>
        <v>1697</v>
      </c>
      <c r="B1735" s="0" t="str">
        <f aca="false">VLOOKUP(A1735,SOURCE!B:S,15,0)</f>
        <v>ITM_PCMRR</v>
      </c>
      <c r="C1735" s="0" t="n">
        <f aca="false">IF(
ISNUMBER(INDEX(SOURCE!B:B,MATCH(A1735,SOURCE!B:B,0)+1)),
  VALUE(INDEX(SOURCE!B:B,MATCH(A1735,SOURCE!B:B,0)+1)),
  "")</f>
        <v>1698</v>
      </c>
      <c r="D1735" s="265" t="str">
        <f aca="false">IF(A1735&lt;&gt;INT(A1735),B1735,
IF(A1735&lt;0,VLOOKUP(A1735,lookups!A$1:B$25,2,0),
IF(ISNA(B1735),"",
IF(OR(ISBLANK(A1735),ISNA(B1735),B1735=0),
"",
"#define "&amp;
VLOOKUP(A1735,SOURCE!B:S,15,0)&amp;IF(lookups!$N$2-LEN(VLOOKUP(A1735,SOURCE!B:S,15,0))&gt;=0,REPT(" ",lookups!$N$2-LEN(VLOOKUP(A1735,SOURCE!B:S,15,0))),"")&amp;
TEXT(A1735,"???0")&amp;IF(VLOOKUP(A1735,SOURCE!B:S,16,0)="","","   "&amp;VLOOKUP(A1735,SOURCE!B:S,16,0)
))))
)</f>
        <v>#define ITM_PCMRR                   1697</v>
      </c>
    </row>
    <row r="1736" customFormat="false" ht="15.75" hidden="false" customHeight="false" outlineLevel="0" collapsed="false">
      <c r="A1736" s="0" t="n">
        <f aca="false">C1735</f>
        <v>1698</v>
      </c>
      <c r="B1736" s="0" t="str">
        <f aca="false">VLOOKUP(A1736,SOURCE!B:S,15,0)</f>
        <v>ITM_PCT</v>
      </c>
      <c r="C1736" s="0" t="n">
        <f aca="false">IF(
ISNUMBER(INDEX(SOURCE!B:B,MATCH(A1736,SOURCE!B:B,0)+1)),
  VALUE(INDEX(SOURCE!B:B,MATCH(A1736,SOURCE!B:B,0)+1)),
  "")</f>
        <v>1699</v>
      </c>
      <c r="D1736" s="265" t="str">
        <f aca="false">IF(A1736&lt;&gt;INT(A1736),B1736,
IF(A1736&lt;0,VLOOKUP(A1736,lookups!A$1:B$25,2,0),
IF(ISNA(B1736),"",
IF(OR(ISBLANK(A1736),ISNA(B1736),B1736=0),
"",
"#define "&amp;
VLOOKUP(A1736,SOURCE!B:S,15,0)&amp;IF(lookups!$N$2-LEN(VLOOKUP(A1736,SOURCE!B:S,15,0))&gt;=0,REPT(" ",lookups!$N$2-LEN(VLOOKUP(A1736,SOURCE!B:S,15,0))),"")&amp;
TEXT(A1736,"???0")&amp;IF(VLOOKUP(A1736,SOURCE!B:S,16,0)="","","   "&amp;VLOOKUP(A1736,SOURCE!B:S,16,0)
))))
)</f>
        <v>#define ITM_PCT                     1698</v>
      </c>
    </row>
    <row r="1737" customFormat="false" ht="15.75" hidden="false" customHeight="false" outlineLevel="0" collapsed="false">
      <c r="A1737" s="0" t="n">
        <f aca="false">C1736</f>
        <v>1699</v>
      </c>
      <c r="B1737" s="0" t="str">
        <f aca="false">VLOOKUP(A1737,SOURCE!B:S,15,0)</f>
        <v>ITM_PCSIGMA</v>
      </c>
      <c r="C1737" s="0" t="n">
        <f aca="false">IF(
ISNUMBER(INDEX(SOURCE!B:B,MATCH(A1737,SOURCE!B:B,0)+1)),
  VALUE(INDEX(SOURCE!B:B,MATCH(A1737,SOURCE!B:B,0)+1)),
  "")</f>
        <v>1700</v>
      </c>
      <c r="D1737" s="265" t="str">
        <f aca="false">IF(A1737&lt;&gt;INT(A1737),B1737,
IF(A1737&lt;0,VLOOKUP(A1737,lookups!A$1:B$25,2,0),
IF(ISNA(B1737),"",
IF(OR(ISBLANK(A1737),ISNA(B1737),B1737=0),
"",
"#define "&amp;
VLOOKUP(A1737,SOURCE!B:S,15,0)&amp;IF(lookups!$N$2-LEN(VLOOKUP(A1737,SOURCE!B:S,15,0))&gt;=0,REPT(" ",lookups!$N$2-LEN(VLOOKUP(A1737,SOURCE!B:S,15,0))),"")&amp;
TEXT(A1737,"???0")&amp;IF(VLOOKUP(A1737,SOURCE!B:S,16,0)="","","   "&amp;VLOOKUP(A1737,SOURCE!B:S,16,0)
))))
)</f>
        <v>#define ITM_PCSIGMA                 1699</v>
      </c>
    </row>
    <row r="1738" customFormat="false" ht="15.75" hidden="false" customHeight="false" outlineLevel="0" collapsed="false">
      <c r="A1738" s="0" t="n">
        <f aca="false">C1737</f>
        <v>1700</v>
      </c>
      <c r="B1738" s="0" t="str">
        <f aca="false">VLOOKUP(A1738,SOURCE!B:S,15,0)</f>
        <v>ITM_PCPMG</v>
      </c>
      <c r="C1738" s="0" t="n">
        <f aca="false">IF(
ISNUMBER(INDEX(SOURCE!B:B,MATCH(A1738,SOURCE!B:B,0)+1)),
  VALUE(INDEX(SOURCE!B:B,MATCH(A1738,SOURCE!B:B,0)+1)),
  "")</f>
        <v>1701</v>
      </c>
      <c r="D1738" s="265" t="str">
        <f aca="false">IF(A1738&lt;&gt;INT(A1738),B1738,
IF(A1738&lt;0,VLOOKUP(A1738,lookups!A$1:B$25,2,0),
IF(ISNA(B1738),"",
IF(OR(ISBLANK(A1738),ISNA(B1738),B1738=0),
"",
"#define "&amp;
VLOOKUP(A1738,SOURCE!B:S,15,0)&amp;IF(lookups!$N$2-LEN(VLOOKUP(A1738,SOURCE!B:S,15,0))&gt;=0,REPT(" ",lookups!$N$2-LEN(VLOOKUP(A1738,SOURCE!B:S,15,0))),"")&amp;
TEXT(A1738,"???0")&amp;IF(VLOOKUP(A1738,SOURCE!B:S,16,0)="","","   "&amp;VLOOKUP(A1738,SOURCE!B:S,16,0)
))))
)</f>
        <v>#define ITM_PCPMG                   1700</v>
      </c>
    </row>
    <row r="1739" customFormat="false" ht="15.75" hidden="false" customHeight="false" outlineLevel="0" collapsed="false">
      <c r="A1739" s="0" t="n">
        <f aca="false">C1738</f>
        <v>1701</v>
      </c>
      <c r="B1739" s="0" t="str">
        <f aca="false">VLOOKUP(A1739,SOURCE!B:S,15,0)</f>
        <v>ITM_INTEGRAL</v>
      </c>
      <c r="C1739" s="0" t="n">
        <f aca="false">IF(
ISNUMBER(INDEX(SOURCE!B:B,MATCH(A1739,SOURCE!B:B,0)+1)),
  VALUE(INDEX(SOURCE!B:B,MATCH(A1739,SOURCE!B:B,0)+1)),
  "")</f>
        <v>1702</v>
      </c>
      <c r="D1739" s="265" t="str">
        <f aca="false">IF(A1739&lt;&gt;INT(A1739),B1739,
IF(A1739&lt;0,VLOOKUP(A1739,lookups!A$1:B$25,2,0),
IF(ISNA(B1739),"",
IF(OR(ISBLANK(A1739),ISNA(B1739),B1739=0),
"",
"#define "&amp;
VLOOKUP(A1739,SOURCE!B:S,15,0)&amp;IF(lookups!$N$2-LEN(VLOOKUP(A1739,SOURCE!B:S,15,0))&gt;=0,REPT(" ",lookups!$N$2-LEN(VLOOKUP(A1739,SOURCE!B:S,15,0))),"")&amp;
TEXT(A1739,"???0")&amp;IF(VLOOKUP(A1739,SOURCE!B:S,16,0)="","","   "&amp;VLOOKUP(A1739,SOURCE!B:S,16,0)
))))
)</f>
        <v>#define ITM_INTEGRAL                1701</v>
      </c>
    </row>
    <row r="1740" customFormat="false" ht="15.75" hidden="false" customHeight="false" outlineLevel="0" collapsed="false">
      <c r="A1740" s="0" t="n">
        <f aca="false">C1739</f>
        <v>1702</v>
      </c>
      <c r="B1740" s="0" t="str">
        <f aca="false">VLOOKUP(A1740,SOURCE!B:S,15,0)</f>
        <v>ITM_PMOD</v>
      </c>
      <c r="C1740" s="0" t="n">
        <f aca="false">IF(
ISNUMBER(INDEX(SOURCE!B:B,MATCH(A1740,SOURCE!B:B,0)+1)),
  VALUE(INDEX(SOURCE!B:B,MATCH(A1740,SOURCE!B:B,0)+1)),
  "")</f>
        <v>1703</v>
      </c>
      <c r="D1740" s="265" t="str">
        <f aca="false">IF(A1740&lt;&gt;INT(A1740),B1740,
IF(A1740&lt;0,VLOOKUP(A1740,lookups!A$1:B$25,2,0),
IF(ISNA(B1740),"",
IF(OR(ISBLANK(A1740),ISNA(B1740),B1740=0),
"",
"#define "&amp;
VLOOKUP(A1740,SOURCE!B:S,15,0)&amp;IF(lookups!$N$2-LEN(VLOOKUP(A1740,SOURCE!B:S,15,0))&gt;=0,REPT(" ",lookups!$N$2-LEN(VLOOKUP(A1740,SOURCE!B:S,15,0))),"")&amp;
TEXT(A1740,"???0")&amp;IF(VLOOKUP(A1740,SOURCE!B:S,16,0)="","","   "&amp;VLOOKUP(A1740,SOURCE!B:S,16,0)
))))
)</f>
        <v>#define ITM_PMOD                    1702</v>
      </c>
    </row>
    <row r="1741" customFormat="false" ht="15.75" hidden="false" customHeight="false" outlineLevel="0" collapsed="false">
      <c r="A1741" s="0" t="n">
        <f aca="false">C1740</f>
        <v>1703</v>
      </c>
      <c r="B1741" s="0" t="str">
        <f aca="false">VLOOKUP(A1741,SOURCE!B:S,15,0)</f>
        <v>ITM_M_DET</v>
      </c>
      <c r="C1741" s="0" t="n">
        <f aca="false">IF(
ISNUMBER(INDEX(SOURCE!B:B,MATCH(A1741,SOURCE!B:B,0)+1)),
  VALUE(INDEX(SOURCE!B:B,MATCH(A1741,SOURCE!B:B,0)+1)),
  "")</f>
        <v>1704</v>
      </c>
      <c r="D1741" s="265" t="str">
        <f aca="false">IF(A1741&lt;&gt;INT(A1741),B1741,
IF(A1741&lt;0,VLOOKUP(A1741,lookups!A$1:B$25,2,0),
IF(ISNA(B1741),"",
IF(OR(ISBLANK(A1741),ISNA(B1741),B1741=0),
"",
"#define "&amp;
VLOOKUP(A1741,SOURCE!B:S,15,0)&amp;IF(lookups!$N$2-LEN(VLOOKUP(A1741,SOURCE!B:S,15,0))&gt;=0,REPT(" ",lookups!$N$2-LEN(VLOOKUP(A1741,SOURCE!B:S,15,0))),"")&amp;
TEXT(A1741,"???0")&amp;IF(VLOOKUP(A1741,SOURCE!B:S,16,0)="","","   "&amp;VLOOKUP(A1741,SOURCE!B:S,16,0)
))))
)</f>
        <v>#define ITM_M_DET                   1703</v>
      </c>
    </row>
    <row r="1742" customFormat="false" ht="15.75" hidden="false" customHeight="false" outlineLevel="0" collapsed="false">
      <c r="A1742" s="0" t="n">
        <f aca="false">C1741</f>
        <v>1704</v>
      </c>
      <c r="B1742" s="0" t="str">
        <f aca="false">VLOOKUP(A1742,SOURCE!B:S,15,0)</f>
        <v>ITM_PARALLEL</v>
      </c>
      <c r="C1742" s="0" t="n">
        <f aca="false">IF(
ISNUMBER(INDEX(SOURCE!B:B,MATCH(A1742,SOURCE!B:B,0)+1)),
  VALUE(INDEX(SOURCE!B:B,MATCH(A1742,SOURCE!B:B,0)+1)),
  "")</f>
        <v>1705</v>
      </c>
      <c r="D1742" s="265" t="str">
        <f aca="false">IF(A1742&lt;&gt;INT(A1742),B1742,
IF(A1742&lt;0,VLOOKUP(A1742,lookups!A$1:B$25,2,0),
IF(ISNA(B1742),"",
IF(OR(ISBLANK(A1742),ISNA(B1742),B1742=0),
"",
"#define "&amp;
VLOOKUP(A1742,SOURCE!B:S,15,0)&amp;IF(lookups!$N$2-LEN(VLOOKUP(A1742,SOURCE!B:S,15,0))&gt;=0,REPT(" ",lookups!$N$2-LEN(VLOOKUP(A1742,SOURCE!B:S,15,0))),"")&amp;
TEXT(A1742,"???0")&amp;IF(VLOOKUP(A1742,SOURCE!B:S,16,0)="","","   "&amp;VLOOKUP(A1742,SOURCE!B:S,16,0)
))))
)</f>
        <v>#define ITM_PARALLEL                1704</v>
      </c>
    </row>
    <row r="1743" customFormat="false" ht="15.75" hidden="false" customHeight="false" outlineLevel="0" collapsed="false">
      <c r="A1743" s="0" t="n">
        <f aca="false">C1742</f>
        <v>1705</v>
      </c>
      <c r="B1743" s="0" t="str">
        <f aca="false">VLOOKUP(A1743,SOURCE!B:S,15,0)</f>
        <v>ITM_M_TRANSP</v>
      </c>
      <c r="C1743" s="0" t="n">
        <f aca="false">IF(
ISNUMBER(INDEX(SOURCE!B:B,MATCH(A1743,SOURCE!B:B,0)+1)),
  VALUE(INDEX(SOURCE!B:B,MATCH(A1743,SOURCE!B:B,0)+1)),
  "")</f>
        <v>1706</v>
      </c>
      <c r="D1743" s="265" t="str">
        <f aca="false">IF(A1743&lt;&gt;INT(A1743),B1743,
IF(A1743&lt;0,VLOOKUP(A1743,lookups!A$1:B$25,2,0),
IF(ISNA(B1743),"",
IF(OR(ISBLANK(A1743),ISNA(B1743),B1743=0),
"",
"#define "&amp;
VLOOKUP(A1743,SOURCE!B:S,15,0)&amp;IF(lookups!$N$2-LEN(VLOOKUP(A1743,SOURCE!B:S,15,0))&gt;=0,REPT(" ",lookups!$N$2-LEN(VLOOKUP(A1743,SOURCE!B:S,15,0))),"")&amp;
TEXT(A1743,"???0")&amp;IF(VLOOKUP(A1743,SOURCE!B:S,16,0)="","","   "&amp;VLOOKUP(A1743,SOURCE!B:S,16,0)
))))
)</f>
        <v>#define ITM_M_TRANSP                1705</v>
      </c>
    </row>
    <row r="1744" customFormat="false" ht="15.75" hidden="false" customHeight="false" outlineLevel="0" collapsed="false">
      <c r="A1744" s="0" t="n">
        <f aca="false">C1743</f>
        <v>1706</v>
      </c>
      <c r="B1744" s="0" t="str">
        <f aca="false">VLOOKUP(A1744,SOURCE!B:S,15,0)</f>
        <v>ITM_M_INV</v>
      </c>
      <c r="C1744" s="0" t="n">
        <f aca="false">IF(
ISNUMBER(INDEX(SOURCE!B:B,MATCH(A1744,SOURCE!B:B,0)+1)),
  VALUE(INDEX(SOURCE!B:B,MATCH(A1744,SOURCE!B:B,0)+1)),
  "")</f>
        <v>1707</v>
      </c>
      <c r="D1744" s="265" t="str">
        <f aca="false">IF(A1744&lt;&gt;INT(A1744),B1744,
IF(A1744&lt;0,VLOOKUP(A1744,lookups!A$1:B$25,2,0),
IF(ISNA(B1744),"",
IF(OR(ISBLANK(A1744),ISNA(B1744),B1744=0),
"",
"#define "&amp;
VLOOKUP(A1744,SOURCE!B:S,15,0)&amp;IF(lookups!$N$2-LEN(VLOOKUP(A1744,SOURCE!B:S,15,0))&gt;=0,REPT(" ",lookups!$N$2-LEN(VLOOKUP(A1744,SOURCE!B:S,15,0))),"")&amp;
TEXT(A1744,"???0")&amp;IF(VLOOKUP(A1744,SOURCE!B:S,16,0)="","","   "&amp;VLOOKUP(A1744,SOURCE!B:S,16,0)
))))
)</f>
        <v>#define ITM_M_INV                   1706</v>
      </c>
    </row>
    <row r="1745" customFormat="false" ht="15.75" hidden="false" customHeight="false" outlineLevel="0" collapsed="false">
      <c r="A1745" s="0" t="n">
        <f aca="false">C1744</f>
        <v>1707</v>
      </c>
      <c r="B1745" s="0" t="str">
        <f aca="false">VLOOKUP(A1745,SOURCE!B:S,15,0)</f>
        <v>ITM_ARG</v>
      </c>
      <c r="C1745" s="0" t="n">
        <f aca="false">IF(
ISNUMBER(INDEX(SOURCE!B:B,MATCH(A1745,SOURCE!B:B,0)+1)),
  VALUE(INDEX(SOURCE!B:B,MATCH(A1745,SOURCE!B:B,0)+1)),
  "")</f>
        <v>1708</v>
      </c>
      <c r="D1745" s="265" t="str">
        <f aca="false">IF(A1745&lt;&gt;INT(A1745),B1745,
IF(A1745&lt;0,VLOOKUP(A1745,lookups!A$1:B$25,2,0),
IF(ISNA(B1745),"",
IF(OR(ISBLANK(A1745),ISNA(B1745),B1745=0),
"",
"#define "&amp;
VLOOKUP(A1745,SOURCE!B:S,15,0)&amp;IF(lookups!$N$2-LEN(VLOOKUP(A1745,SOURCE!B:S,15,0))&gt;=0,REPT(" ",lookups!$N$2-LEN(VLOOKUP(A1745,SOURCE!B:S,15,0))),"")&amp;
TEXT(A1745,"???0")&amp;IF(VLOOKUP(A1745,SOURCE!B:S,16,0)="","","   "&amp;VLOOKUP(A1745,SOURCE!B:S,16,0)
))))
)</f>
        <v>#define ITM_ARG                     1707</v>
      </c>
    </row>
    <row r="1746" customFormat="false" ht="15.75" hidden="false" customHeight="false" outlineLevel="0" collapsed="false">
      <c r="A1746" s="0" t="n">
        <f aca="false">C1745</f>
        <v>1708</v>
      </c>
      <c r="B1746" s="0" t="str">
        <f aca="false">VLOOKUP(A1746,SOURCE!B:S,15,0)</f>
        <v>ITM_1708</v>
      </c>
      <c r="C1746" s="0" t="n">
        <f aca="false">IF(
ISNUMBER(INDEX(SOURCE!B:B,MATCH(A1746,SOURCE!B:B,0)+1)),
  VALUE(INDEX(SOURCE!B:B,MATCH(A1746,SOURCE!B:B,0)+1)),
  "")</f>
        <v>1709</v>
      </c>
      <c r="D1746" s="265" t="str">
        <f aca="false">IF(A1746&lt;&gt;INT(A1746),B1746,
IF(A1746&lt;0,VLOOKUP(A1746,lookups!A$1:B$25,2,0),
IF(ISNA(B1746),"",
IF(OR(ISBLANK(A1746),ISNA(B1746),B1746=0),
"",
"#define "&amp;
VLOOKUP(A1746,SOURCE!B:S,15,0)&amp;IF(lookups!$N$2-LEN(VLOOKUP(A1746,SOURCE!B:S,15,0))&gt;=0,REPT(" ",lookups!$N$2-LEN(VLOOKUP(A1746,SOURCE!B:S,15,0))),"")&amp;
TEXT(A1746,"???0")&amp;IF(VLOOKUP(A1746,SOURCE!B:S,16,0)="","","   "&amp;VLOOKUP(A1746,SOURCE!B:S,16,0)
))))
)</f>
        <v>#define ITM_1708                    1708</v>
      </c>
    </row>
    <row r="1747" customFormat="false" ht="15.75" hidden="false" customHeight="false" outlineLevel="0" collapsed="false">
      <c r="A1747" s="0" t="n">
        <f aca="false">C1746</f>
        <v>1709</v>
      </c>
      <c r="B1747" s="0" t="str">
        <f aca="false">VLOOKUP(A1747,SOURCE!B:S,15,0)</f>
        <v>ITM_PRINTERADV</v>
      </c>
      <c r="C1747" s="0" t="n">
        <f aca="false">IF(
ISNUMBER(INDEX(SOURCE!B:B,MATCH(A1747,SOURCE!B:B,0)+1)),
  VALUE(INDEX(SOURCE!B:B,MATCH(A1747,SOURCE!B:B,0)+1)),
  "")</f>
        <v>1710</v>
      </c>
      <c r="D1747" s="265" t="str">
        <f aca="false">IF(A1747&lt;&gt;INT(A1747),B1747,
IF(A1747&lt;0,VLOOKUP(A1747,lookups!A$1:B$25,2,0),
IF(ISNA(B1747),"",
IF(OR(ISBLANK(A1747),ISNA(B1747),B1747=0),
"",
"#define "&amp;
VLOOKUP(A1747,SOURCE!B:S,15,0)&amp;IF(lookups!$N$2-LEN(VLOOKUP(A1747,SOURCE!B:S,15,0))&gt;=0,REPT(" ",lookups!$N$2-LEN(VLOOKUP(A1747,SOURCE!B:S,15,0))),"")&amp;
TEXT(A1747,"???0")&amp;IF(VLOOKUP(A1747,SOURCE!B:S,16,0)="","","   "&amp;VLOOKUP(A1747,SOURCE!B:S,16,0)
))))
)</f>
        <v>#define ITM_PRINTERADV              1709</v>
      </c>
    </row>
    <row r="1748" customFormat="false" ht="15.75" hidden="false" customHeight="false" outlineLevel="0" collapsed="false">
      <c r="A1748" s="0" t="n">
        <f aca="false">C1747</f>
        <v>1710</v>
      </c>
      <c r="B1748" s="0" t="str">
        <f aca="false">VLOOKUP(A1748,SOURCE!B:S,15,0)</f>
        <v>ITM_PRINTERCHAR</v>
      </c>
      <c r="C1748" s="0" t="n">
        <f aca="false">IF(
ISNUMBER(INDEX(SOURCE!B:B,MATCH(A1748,SOURCE!B:B,0)+1)),
  VALUE(INDEX(SOURCE!B:B,MATCH(A1748,SOURCE!B:B,0)+1)),
  "")</f>
        <v>1711</v>
      </c>
      <c r="D1748" s="265" t="str">
        <f aca="false">IF(A1748&lt;&gt;INT(A1748),B1748,
IF(A1748&lt;0,VLOOKUP(A1748,lookups!A$1:B$25,2,0),
IF(ISNA(B1748),"",
IF(OR(ISBLANK(A1748),ISNA(B1748),B1748=0),
"",
"#define "&amp;
VLOOKUP(A1748,SOURCE!B:S,15,0)&amp;IF(lookups!$N$2-LEN(VLOOKUP(A1748,SOURCE!B:S,15,0))&gt;=0,REPT(" ",lookups!$N$2-LEN(VLOOKUP(A1748,SOURCE!B:S,15,0))),"")&amp;
TEXT(A1748,"???0")&amp;IF(VLOOKUP(A1748,SOURCE!B:S,16,0)="","","   "&amp;VLOOKUP(A1748,SOURCE!B:S,16,0)
))))
)</f>
        <v>#define ITM_PRINTERCHAR             1710</v>
      </c>
    </row>
    <row r="1749" customFormat="false" ht="15.75" hidden="false" customHeight="false" outlineLevel="0" collapsed="false">
      <c r="A1749" s="0" t="n">
        <f aca="false">C1748</f>
        <v>1711</v>
      </c>
      <c r="B1749" s="0" t="str">
        <f aca="false">VLOOKUP(A1749,SOURCE!B:S,15,0)</f>
        <v>ITM_PRINTERDLAY</v>
      </c>
      <c r="C1749" s="0" t="n">
        <f aca="false">IF(
ISNUMBER(INDEX(SOURCE!B:B,MATCH(A1749,SOURCE!B:B,0)+1)),
  VALUE(INDEX(SOURCE!B:B,MATCH(A1749,SOURCE!B:B,0)+1)),
  "")</f>
        <v>1712</v>
      </c>
      <c r="D1749" s="265" t="str">
        <f aca="false">IF(A1749&lt;&gt;INT(A1749),B1749,
IF(A1749&lt;0,VLOOKUP(A1749,lookups!A$1:B$25,2,0),
IF(ISNA(B1749),"",
IF(OR(ISBLANK(A1749),ISNA(B1749),B1749=0),
"",
"#define "&amp;
VLOOKUP(A1749,SOURCE!B:S,15,0)&amp;IF(lookups!$N$2-LEN(VLOOKUP(A1749,SOURCE!B:S,15,0))&gt;=0,REPT(" ",lookups!$N$2-LEN(VLOOKUP(A1749,SOURCE!B:S,15,0))),"")&amp;
TEXT(A1749,"???0")&amp;IF(VLOOKUP(A1749,SOURCE!B:S,16,0)="","","   "&amp;VLOOKUP(A1749,SOURCE!B:S,16,0)
))))
)</f>
        <v>#define ITM_PRINTERDLAY             1711</v>
      </c>
    </row>
    <row r="1750" customFormat="false" ht="15.75" hidden="false" customHeight="false" outlineLevel="0" collapsed="false">
      <c r="A1750" s="0" t="n">
        <f aca="false">C1749</f>
        <v>1712</v>
      </c>
      <c r="B1750" s="0" t="str">
        <f aca="false">VLOOKUP(A1750,SOURCE!B:S,15,0)</f>
        <v>ITM_PRINTERLCD</v>
      </c>
      <c r="C1750" s="0" t="n">
        <f aca="false">IF(
ISNUMBER(INDEX(SOURCE!B:B,MATCH(A1750,SOURCE!B:B,0)+1)),
  VALUE(INDEX(SOURCE!B:B,MATCH(A1750,SOURCE!B:B,0)+1)),
  "")</f>
        <v>1713</v>
      </c>
      <c r="D1750" s="265" t="str">
        <f aca="false">IF(A1750&lt;&gt;INT(A1750),B1750,
IF(A1750&lt;0,VLOOKUP(A1750,lookups!A$1:B$25,2,0),
IF(ISNA(B1750),"",
IF(OR(ISBLANK(A1750),ISNA(B1750),B1750=0),
"",
"#define "&amp;
VLOOKUP(A1750,SOURCE!B:S,15,0)&amp;IF(lookups!$N$2-LEN(VLOOKUP(A1750,SOURCE!B:S,15,0))&gt;=0,REPT(" ",lookups!$N$2-LEN(VLOOKUP(A1750,SOURCE!B:S,15,0))),"")&amp;
TEXT(A1750,"???0")&amp;IF(VLOOKUP(A1750,SOURCE!B:S,16,0)="","","   "&amp;VLOOKUP(A1750,SOURCE!B:S,16,0)
))))
)</f>
        <v>#define ITM_PRINTERLCD              1712</v>
      </c>
    </row>
    <row r="1751" customFormat="false" ht="15.75" hidden="false" customHeight="false" outlineLevel="0" collapsed="false">
      <c r="A1751" s="0" t="n">
        <f aca="false">C1750</f>
        <v>1713</v>
      </c>
      <c r="B1751" s="0" t="str">
        <f aca="false">VLOOKUP(A1751,SOURCE!B:S,15,0)</f>
        <v>ITM_PRINTERMODE</v>
      </c>
      <c r="C1751" s="0" t="n">
        <f aca="false">IF(
ISNUMBER(INDEX(SOURCE!B:B,MATCH(A1751,SOURCE!B:B,0)+1)),
  VALUE(INDEX(SOURCE!B:B,MATCH(A1751,SOURCE!B:B,0)+1)),
  "")</f>
        <v>1714</v>
      </c>
      <c r="D1751" s="265" t="str">
        <f aca="false">IF(A1751&lt;&gt;INT(A1751),B1751,
IF(A1751&lt;0,VLOOKUP(A1751,lookups!A$1:B$25,2,0),
IF(ISNA(B1751),"",
IF(OR(ISBLANK(A1751),ISNA(B1751),B1751=0),
"",
"#define "&amp;
VLOOKUP(A1751,SOURCE!B:S,15,0)&amp;IF(lookups!$N$2-LEN(VLOOKUP(A1751,SOURCE!B:S,15,0))&gt;=0,REPT(" ",lookups!$N$2-LEN(VLOOKUP(A1751,SOURCE!B:S,15,0))),"")&amp;
TEXT(A1751,"???0")&amp;IF(VLOOKUP(A1751,SOURCE!B:S,16,0)="","","   "&amp;VLOOKUP(A1751,SOURCE!B:S,16,0)
))))
)</f>
        <v>#define ITM_PRINTERMODE             1713</v>
      </c>
    </row>
    <row r="1752" customFormat="false" ht="15.75" hidden="false" customHeight="false" outlineLevel="0" collapsed="false">
      <c r="A1752" s="0" t="n">
        <f aca="false">C1751</f>
        <v>1714</v>
      </c>
      <c r="B1752" s="0" t="str">
        <f aca="false">VLOOKUP(A1752,SOURCE!B:S,15,0)</f>
        <v>ITM_PRINTERPROG</v>
      </c>
      <c r="C1752" s="0" t="n">
        <f aca="false">IF(
ISNUMBER(INDEX(SOURCE!B:B,MATCH(A1752,SOURCE!B:B,0)+1)),
  VALUE(INDEX(SOURCE!B:B,MATCH(A1752,SOURCE!B:B,0)+1)),
  "")</f>
        <v>1715</v>
      </c>
      <c r="D1752" s="265" t="str">
        <f aca="false">IF(A1752&lt;&gt;INT(A1752),B1752,
IF(A1752&lt;0,VLOOKUP(A1752,lookups!A$1:B$25,2,0),
IF(ISNA(B1752),"",
IF(OR(ISBLANK(A1752),ISNA(B1752),B1752=0),
"",
"#define "&amp;
VLOOKUP(A1752,SOURCE!B:S,15,0)&amp;IF(lookups!$N$2-LEN(VLOOKUP(A1752,SOURCE!B:S,15,0))&gt;=0,REPT(" ",lookups!$N$2-LEN(VLOOKUP(A1752,SOURCE!B:S,15,0))),"")&amp;
TEXT(A1752,"???0")&amp;IF(VLOOKUP(A1752,SOURCE!B:S,16,0)="","","   "&amp;VLOOKUP(A1752,SOURCE!B:S,16,0)
))))
)</f>
        <v>#define ITM_PRINTERPROG             1714</v>
      </c>
    </row>
    <row r="1753" customFormat="false" ht="15.75" hidden="false" customHeight="false" outlineLevel="0" collapsed="false">
      <c r="A1753" s="0" t="n">
        <f aca="false">C1752</f>
        <v>1715</v>
      </c>
      <c r="B1753" s="0" t="str">
        <f aca="false">VLOOKUP(A1753,SOURCE!B:S,15,0)</f>
        <v>ITM_PRINTERR</v>
      </c>
      <c r="C1753" s="0" t="n">
        <f aca="false">IF(
ISNUMBER(INDEX(SOURCE!B:B,MATCH(A1753,SOURCE!B:B,0)+1)),
  VALUE(INDEX(SOURCE!B:B,MATCH(A1753,SOURCE!B:B,0)+1)),
  "")</f>
        <v>1716</v>
      </c>
      <c r="D1753" s="265" t="str">
        <f aca="false">IF(A1753&lt;&gt;INT(A1753),B1753,
IF(A1753&lt;0,VLOOKUP(A1753,lookups!A$1:B$25,2,0),
IF(ISNA(B1753),"",
IF(OR(ISBLANK(A1753),ISNA(B1753),B1753=0),
"",
"#define "&amp;
VLOOKUP(A1753,SOURCE!B:S,15,0)&amp;IF(lookups!$N$2-LEN(VLOOKUP(A1753,SOURCE!B:S,15,0))&gt;=0,REPT(" ",lookups!$N$2-LEN(VLOOKUP(A1753,SOURCE!B:S,15,0))),"")&amp;
TEXT(A1753,"???0")&amp;IF(VLOOKUP(A1753,SOURCE!B:S,16,0)="","","   "&amp;VLOOKUP(A1753,SOURCE!B:S,16,0)
))))
)</f>
        <v>#define ITM_PRINTERR                1715</v>
      </c>
    </row>
    <row r="1754" customFormat="false" ht="15.75" hidden="false" customHeight="false" outlineLevel="0" collapsed="false">
      <c r="A1754" s="0" t="n">
        <f aca="false">C1753</f>
        <v>1716</v>
      </c>
      <c r="B1754" s="0" t="str">
        <f aca="false">VLOOKUP(A1754,SOURCE!B:S,15,0)</f>
        <v>ITM_PRINTERREGS</v>
      </c>
      <c r="C1754" s="0" t="n">
        <f aca="false">IF(
ISNUMBER(INDEX(SOURCE!B:B,MATCH(A1754,SOURCE!B:B,0)+1)),
  VALUE(INDEX(SOURCE!B:B,MATCH(A1754,SOURCE!B:B,0)+1)),
  "")</f>
        <v>1717</v>
      </c>
      <c r="D1754" s="265" t="str">
        <f aca="false">IF(A1754&lt;&gt;INT(A1754),B1754,
IF(A1754&lt;0,VLOOKUP(A1754,lookups!A$1:B$25,2,0),
IF(ISNA(B1754),"",
IF(OR(ISBLANK(A1754),ISNA(B1754),B1754=0),
"",
"#define "&amp;
VLOOKUP(A1754,SOURCE!B:S,15,0)&amp;IF(lookups!$N$2-LEN(VLOOKUP(A1754,SOURCE!B:S,15,0))&gt;=0,REPT(" ",lookups!$N$2-LEN(VLOOKUP(A1754,SOURCE!B:S,15,0))),"")&amp;
TEXT(A1754,"???0")&amp;IF(VLOOKUP(A1754,SOURCE!B:S,16,0)="","","   "&amp;VLOOKUP(A1754,SOURCE!B:S,16,0)
))))
)</f>
        <v>#define ITM_PRINTERREGS             1716</v>
      </c>
    </row>
    <row r="1755" customFormat="false" ht="15.75" hidden="false" customHeight="false" outlineLevel="0" collapsed="false">
      <c r="A1755" s="0" t="n">
        <f aca="false">C1754</f>
        <v>1717</v>
      </c>
      <c r="B1755" s="0" t="str">
        <f aca="false">VLOOKUP(A1755,SOURCE!B:S,15,0)</f>
        <v>ITM_PRINTERSTK</v>
      </c>
      <c r="C1755" s="0" t="n">
        <f aca="false">IF(
ISNUMBER(INDEX(SOURCE!B:B,MATCH(A1755,SOURCE!B:B,0)+1)),
  VALUE(INDEX(SOURCE!B:B,MATCH(A1755,SOURCE!B:B,0)+1)),
  "")</f>
        <v>1718</v>
      </c>
      <c r="D1755" s="265" t="str">
        <f aca="false">IF(A1755&lt;&gt;INT(A1755),B1755,
IF(A1755&lt;0,VLOOKUP(A1755,lookups!A$1:B$25,2,0),
IF(ISNA(B1755),"",
IF(OR(ISBLANK(A1755),ISNA(B1755),B1755=0),
"",
"#define "&amp;
VLOOKUP(A1755,SOURCE!B:S,15,0)&amp;IF(lookups!$N$2-LEN(VLOOKUP(A1755,SOURCE!B:S,15,0))&gt;=0,REPT(" ",lookups!$N$2-LEN(VLOOKUP(A1755,SOURCE!B:S,15,0))),"")&amp;
TEXT(A1755,"???0")&amp;IF(VLOOKUP(A1755,SOURCE!B:S,16,0)="","","   "&amp;VLOOKUP(A1755,SOURCE!B:S,16,0)
))))
)</f>
        <v>#define ITM_PRINTERSTK              1717</v>
      </c>
    </row>
    <row r="1756" customFormat="false" ht="15.75" hidden="false" customHeight="false" outlineLevel="0" collapsed="false">
      <c r="A1756" s="0" t="n">
        <f aca="false">C1755</f>
        <v>1718</v>
      </c>
      <c r="B1756" s="0" t="str">
        <f aca="false">VLOOKUP(A1756,SOURCE!B:S,15,0)</f>
        <v>ITM_PRINTERTAB</v>
      </c>
      <c r="C1756" s="0" t="n">
        <f aca="false">IF(
ISNUMBER(INDEX(SOURCE!B:B,MATCH(A1756,SOURCE!B:B,0)+1)),
  VALUE(INDEX(SOURCE!B:B,MATCH(A1756,SOURCE!B:B,0)+1)),
  "")</f>
        <v>1719</v>
      </c>
      <c r="D1756" s="265" t="str">
        <f aca="false">IF(A1756&lt;&gt;INT(A1756),B1756,
IF(A1756&lt;0,VLOOKUP(A1756,lookups!A$1:B$25,2,0),
IF(ISNA(B1756),"",
IF(OR(ISBLANK(A1756),ISNA(B1756),B1756=0),
"",
"#define "&amp;
VLOOKUP(A1756,SOURCE!B:S,15,0)&amp;IF(lookups!$N$2-LEN(VLOOKUP(A1756,SOURCE!B:S,15,0))&gt;=0,REPT(" ",lookups!$N$2-LEN(VLOOKUP(A1756,SOURCE!B:S,15,0))),"")&amp;
TEXT(A1756,"???0")&amp;IF(VLOOKUP(A1756,SOURCE!B:S,16,0)="","","   "&amp;VLOOKUP(A1756,SOURCE!B:S,16,0)
))))
)</f>
        <v>#define ITM_PRINTERTAB              1718</v>
      </c>
    </row>
    <row r="1757" customFormat="false" ht="15.75" hidden="false" customHeight="false" outlineLevel="0" collapsed="false">
      <c r="A1757" s="0" t="n">
        <f aca="false">C1756</f>
        <v>1719</v>
      </c>
      <c r="B1757" s="0" t="str">
        <f aca="false">VLOOKUP(A1757,SOURCE!B:S,15,0)</f>
        <v>ITM_PRINTERUSER</v>
      </c>
      <c r="C1757" s="0" t="n">
        <f aca="false">IF(
ISNUMBER(INDEX(SOURCE!B:B,MATCH(A1757,SOURCE!B:B,0)+1)),
  VALUE(INDEX(SOURCE!B:B,MATCH(A1757,SOURCE!B:B,0)+1)),
  "")</f>
        <v>1720</v>
      </c>
      <c r="D1757" s="265" t="str">
        <f aca="false">IF(A1757&lt;&gt;INT(A1757),B1757,
IF(A1757&lt;0,VLOOKUP(A1757,lookups!A$1:B$25,2,0),
IF(ISNA(B1757),"",
IF(OR(ISBLANK(A1757),ISNA(B1757),B1757=0),
"",
"#define "&amp;
VLOOKUP(A1757,SOURCE!B:S,15,0)&amp;IF(lookups!$N$2-LEN(VLOOKUP(A1757,SOURCE!B:S,15,0))&gt;=0,REPT(" ",lookups!$N$2-LEN(VLOOKUP(A1757,SOURCE!B:S,15,0))),"")&amp;
TEXT(A1757,"???0")&amp;IF(VLOOKUP(A1757,SOURCE!B:S,16,0)="","","   "&amp;VLOOKUP(A1757,SOURCE!B:S,16,0)
))))
)</f>
        <v>#define ITM_PRINTERUSER             1719</v>
      </c>
    </row>
    <row r="1758" customFormat="false" ht="15.75" hidden="false" customHeight="false" outlineLevel="0" collapsed="false">
      <c r="A1758" s="0" t="n">
        <f aca="false">C1757</f>
        <v>1720</v>
      </c>
      <c r="B1758" s="0" t="str">
        <f aca="false">VLOOKUP(A1758,SOURCE!B:S,15,0)</f>
        <v>ITM_PRINTERWIDTH</v>
      </c>
      <c r="C1758" s="0" t="n">
        <f aca="false">IF(
ISNUMBER(INDEX(SOURCE!B:B,MATCH(A1758,SOURCE!B:B,0)+1)),
  VALUE(INDEX(SOURCE!B:B,MATCH(A1758,SOURCE!B:B,0)+1)),
  "")</f>
        <v>1721</v>
      </c>
      <c r="D1758" s="265" t="str">
        <f aca="false">IF(A1758&lt;&gt;INT(A1758),B1758,
IF(A1758&lt;0,VLOOKUP(A1758,lookups!A$1:B$25,2,0),
IF(ISNA(B1758),"",
IF(OR(ISBLANK(A1758),ISNA(B1758),B1758=0),
"",
"#define "&amp;
VLOOKUP(A1758,SOURCE!B:S,15,0)&amp;IF(lookups!$N$2-LEN(VLOOKUP(A1758,SOURCE!B:S,15,0))&gt;=0,REPT(" ",lookups!$N$2-LEN(VLOOKUP(A1758,SOURCE!B:S,15,0))),"")&amp;
TEXT(A1758,"???0")&amp;IF(VLOOKUP(A1758,SOURCE!B:S,16,0)="","","   "&amp;VLOOKUP(A1758,SOURCE!B:S,16,0)
))))
)</f>
        <v>#define ITM_PRINTERWIDTH            1720</v>
      </c>
    </row>
    <row r="1759" customFormat="false" ht="15.75" hidden="false" customHeight="false" outlineLevel="0" collapsed="false">
      <c r="A1759" s="0" t="n">
        <f aca="false">C1758</f>
        <v>1721</v>
      </c>
      <c r="B1759" s="0" t="str">
        <f aca="false">VLOOKUP(A1759,SOURCE!B:S,15,0)</f>
        <v>ITM_PRINTERSIGMA</v>
      </c>
      <c r="C1759" s="0" t="n">
        <f aca="false">IF(
ISNUMBER(INDEX(SOURCE!B:B,MATCH(A1759,SOURCE!B:B,0)+1)),
  VALUE(INDEX(SOURCE!B:B,MATCH(A1759,SOURCE!B:B,0)+1)),
  "")</f>
        <v>1722</v>
      </c>
      <c r="D1759" s="265" t="str">
        <f aca="false">IF(A1759&lt;&gt;INT(A1759),B1759,
IF(A1759&lt;0,VLOOKUP(A1759,lookups!A$1:B$25,2,0),
IF(ISNA(B1759),"",
IF(OR(ISBLANK(A1759),ISNA(B1759),B1759=0),
"",
"#define "&amp;
VLOOKUP(A1759,SOURCE!B:S,15,0)&amp;IF(lookups!$N$2-LEN(VLOOKUP(A1759,SOURCE!B:S,15,0))&gt;=0,REPT(" ",lookups!$N$2-LEN(VLOOKUP(A1759,SOURCE!B:S,15,0))),"")&amp;
TEXT(A1759,"???0")&amp;IF(VLOOKUP(A1759,SOURCE!B:S,16,0)="","","   "&amp;VLOOKUP(A1759,SOURCE!B:S,16,0)
))))
)</f>
        <v>#define ITM_PRINTERSIGMA            1721</v>
      </c>
    </row>
    <row r="1760" customFormat="false" ht="15.75" hidden="false" customHeight="false" outlineLevel="0" collapsed="false">
      <c r="A1760" s="0" t="n">
        <f aca="false">C1759</f>
        <v>1722</v>
      </c>
      <c r="B1760" s="0" t="str">
        <f aca="false">VLOOKUP(A1760,SOURCE!B:S,15,0)</f>
        <v>ITM_PRINTERHASH</v>
      </c>
      <c r="C1760" s="0" t="n">
        <f aca="false">IF(
ISNUMBER(INDEX(SOURCE!B:B,MATCH(A1760,SOURCE!B:B,0)+1)),
  VALUE(INDEX(SOURCE!B:B,MATCH(A1760,SOURCE!B:B,0)+1)),
  "")</f>
        <v>1722.01</v>
      </c>
      <c r="D1760" s="265" t="str">
        <f aca="false">IF(A1760&lt;&gt;INT(A1760),B1760,
IF(A1760&lt;0,VLOOKUP(A1760,lookups!A$1:B$25,2,0),
IF(ISNA(B1760),"",
IF(OR(ISBLANK(A1760),ISNA(B1760),B1760=0),
"",
"#define "&amp;
VLOOKUP(A1760,SOURCE!B:S,15,0)&amp;IF(lookups!$N$2-LEN(VLOOKUP(A1760,SOURCE!B:S,15,0))&gt;=0,REPT(" ",lookups!$N$2-LEN(VLOOKUP(A1760,SOURCE!B:S,15,0))),"")&amp;
TEXT(A1760,"???0")&amp;IF(VLOOKUP(A1760,SOURCE!B:S,16,0)="","","   "&amp;VLOOKUP(A1760,SOURCE!B:S,16,0)
))))
)</f>
        <v>#define ITM_PRINTERHASH             1722</v>
      </c>
    </row>
    <row r="1761" customFormat="false" ht="15.75" hidden="false" customHeight="false" outlineLevel="0" collapsed="false">
      <c r="A1761" s="0" t="n">
        <f aca="false">C1760</f>
        <v>1722.01</v>
      </c>
      <c r="B1761" s="266" t="n">
        <f aca="false">VLOOKUP(A1761,SOURCE!B:S,15,0)</f>
        <v>0</v>
      </c>
      <c r="C1761" s="0" t="n">
        <f aca="false">IF(
ISNUMBER(INDEX(SOURCE!B:B,MATCH(A1761,SOURCE!B:B,0)+1)),
  VALUE(INDEX(SOURCE!B:B,MATCH(A1761,SOURCE!B:B,0)+1)),
  "")</f>
        <v>1723</v>
      </c>
      <c r="D1761" s="267" t="n">
        <f aca="false">IF(A1761&lt;&gt;INT(A1761),B1761,
IF(A1761&lt;0,VLOOKUP(A1761,lookups!A$1:B$25,2,0),
IF(ISNA(B1761),"",
IF(OR(ISBLANK(A1761),ISNA(B1761),B1761=0),
"",
"#define "&amp;
VLOOKUP(A1761,SOURCE!B:S,15,0)&amp;IF(lookups!$N$2-LEN(VLOOKUP(A1761,SOURCE!B:S,15,0))&gt;=0,REPT(" ",lookups!$N$2-LEN(VLOOKUP(A1761,SOURCE!B:S,15,0))),"")&amp;
TEXT(A1761,"???0")&amp;IF(VLOOKUP(A1761,SOURCE!B:S,16,0)="","","   "&amp;VLOOKUP(A1761,SOURCE!B:S,16,0)
))))
)</f>
        <v>0</v>
      </c>
    </row>
    <row r="1762" customFormat="false" ht="15.75" hidden="false" customHeight="false" outlineLevel="0" collapsed="false">
      <c r="A1762" s="0" t="n">
        <f aca="false">C1761</f>
        <v>1723</v>
      </c>
      <c r="B1762" s="0" t="str">
        <f aca="false">VLOOKUP(A1762,SOURCE!B:S,15,0)</f>
        <v>ITM_FBR</v>
      </c>
      <c r="C1762" s="0" t="n">
        <f aca="false">IF(
ISNUMBER(INDEX(SOURCE!B:B,MATCH(A1762,SOURCE!B:B,0)+1)),
  VALUE(INDEX(SOURCE!B:B,MATCH(A1762,SOURCE!B:B,0)+1)),
  "")</f>
        <v>1723.01</v>
      </c>
      <c r="D1762" s="265" t="str">
        <f aca="false">IF(A1762&lt;&gt;INT(A1762),B1762,
IF(A1762&lt;0,VLOOKUP(A1762,lookups!A$1:B$25,2,0),
IF(ISNA(B1762),"",
IF(OR(ISBLANK(A1762),ISNA(B1762),B1762=0),
"",
"#define "&amp;
VLOOKUP(A1762,SOURCE!B:S,15,0)&amp;IF(lookups!$N$2-LEN(VLOOKUP(A1762,SOURCE!B:S,15,0))&gt;=0,REPT(" ",lookups!$N$2-LEN(VLOOKUP(A1762,SOURCE!B:S,15,0))),"")&amp;
TEXT(A1762,"???0")&amp;IF(VLOOKUP(A1762,SOURCE!B:S,16,0)="","","   "&amp;VLOOKUP(A1762,SOURCE!B:S,16,0)
))))
)</f>
        <v>#define ITM_FBR                     1723</v>
      </c>
    </row>
    <row r="1763" customFormat="false" ht="15.75" hidden="false" customHeight="false" outlineLevel="0" collapsed="false">
      <c r="A1763" s="0" t="n">
        <f aca="false">C1762</f>
        <v>1723.01</v>
      </c>
      <c r="B1763" s="266" t="n">
        <f aca="false">VLOOKUP(A1763,SOURCE!B:S,15,0)</f>
        <v>0</v>
      </c>
      <c r="C1763" s="0" t="n">
        <f aca="false">IF(
ISNUMBER(INDEX(SOURCE!B:B,MATCH(A1763,SOURCE!B:B,0)+1)),
  VALUE(INDEX(SOURCE!B:B,MATCH(A1763,SOURCE!B:B,0)+1)),
  "")</f>
        <v>1724</v>
      </c>
      <c r="D1763" s="267" t="n">
        <f aca="false">IF(A1763&lt;&gt;INT(A1763),B1763,
IF(A1763&lt;0,VLOOKUP(A1763,lookups!A$1:B$25,2,0),
IF(ISNA(B1763),"",
IF(OR(ISBLANK(A1763),ISNA(B1763),B1763=0),
"",
"#define "&amp;
VLOOKUP(A1763,SOURCE!B:S,15,0)&amp;IF(lookups!$N$2-LEN(VLOOKUP(A1763,SOURCE!B:S,15,0))&gt;=0,REPT(" ",lookups!$N$2-LEN(VLOOKUP(A1763,SOURCE!B:S,15,0))),"")&amp;
TEXT(A1763,"???0")&amp;IF(VLOOKUP(A1763,SOURCE!B:S,16,0)="","","   "&amp;VLOOKUP(A1763,SOURCE!B:S,16,0)
))))
)</f>
        <v>0</v>
      </c>
    </row>
    <row r="1764" customFormat="false" ht="15.75" hidden="false" customHeight="false" outlineLevel="0" collapsed="false">
      <c r="A1764" s="0" t="n">
        <f aca="false">C1763</f>
        <v>1724</v>
      </c>
      <c r="B1764" s="0" t="str">
        <f aca="false">VLOOKUP(A1764,SOURCE!B:S,15,0)</f>
        <v>ITM_UNDO</v>
      </c>
      <c r="C1764" s="0" t="n">
        <f aca="false">IF(
ISNUMBER(INDEX(SOURCE!B:B,MATCH(A1764,SOURCE!B:B,0)+1)),
  VALUE(INDEX(SOURCE!B:B,MATCH(A1764,SOURCE!B:B,0)+1)),
  "")</f>
        <v>1725</v>
      </c>
      <c r="D1764" s="265" t="str">
        <f aca="false">IF(A1764&lt;&gt;INT(A1764),B1764,
IF(A1764&lt;0,VLOOKUP(A1764,lookups!A$1:B$25,2,0),
IF(ISNA(B1764),"",
IF(OR(ISBLANK(A1764),ISNA(B1764),B1764=0),
"",
"#define "&amp;
VLOOKUP(A1764,SOURCE!B:S,15,0)&amp;IF(lookups!$N$2-LEN(VLOOKUP(A1764,SOURCE!B:S,15,0))&gt;=0,REPT(" ",lookups!$N$2-LEN(VLOOKUP(A1764,SOURCE!B:S,15,0))),"")&amp;
TEXT(A1764,"???0")&amp;IF(VLOOKUP(A1764,SOURCE!B:S,16,0)="","","   "&amp;VLOOKUP(A1764,SOURCE!B:S,16,0)
))))
)</f>
        <v>#define ITM_UNDO                    1724</v>
      </c>
    </row>
    <row r="1765" customFormat="false" ht="15.75" hidden="false" customHeight="false" outlineLevel="0" collapsed="false">
      <c r="A1765" s="0" t="n">
        <f aca="false">C1764</f>
        <v>1725</v>
      </c>
      <c r="B1765" s="0" t="str">
        <f aca="false">VLOOKUP(A1765,SOURCE!B:S,15,0)</f>
        <v>ITM_PR</v>
      </c>
      <c r="C1765" s="0" t="n">
        <f aca="false">IF(
ISNUMBER(INDEX(SOURCE!B:B,MATCH(A1765,SOURCE!B:B,0)+1)),
  VALUE(INDEX(SOURCE!B:B,MATCH(A1765,SOURCE!B:B,0)+1)),
  "")</f>
        <v>1726</v>
      </c>
      <c r="D1765" s="265" t="str">
        <f aca="false">IF(A1765&lt;&gt;INT(A1765),B1765,
IF(A1765&lt;0,VLOOKUP(A1765,lookups!A$1:B$25,2,0),
IF(ISNA(B1765),"",
IF(OR(ISBLANK(A1765),ISNA(B1765),B1765=0),
"",
"#define "&amp;
VLOOKUP(A1765,SOURCE!B:S,15,0)&amp;IF(lookups!$N$2-LEN(VLOOKUP(A1765,SOURCE!B:S,15,0))&gt;=0,REPT(" ",lookups!$N$2-LEN(VLOOKUP(A1765,SOURCE!B:S,15,0))),"")&amp;
TEXT(A1765,"???0")&amp;IF(VLOOKUP(A1765,SOURCE!B:S,16,0)="","","   "&amp;VLOOKUP(A1765,SOURCE!B:S,16,0)
))))
)</f>
        <v>#define ITM_PR                      1725</v>
      </c>
    </row>
    <row r="1766" customFormat="false" ht="15.75" hidden="false" customHeight="false" outlineLevel="0" collapsed="false">
      <c r="A1766" s="0" t="n">
        <f aca="false">C1765</f>
        <v>1726</v>
      </c>
      <c r="B1766" s="0" t="str">
        <f aca="false">VLOOKUP(A1766,SOURCE!B:S,15,0)</f>
        <v>ITM_RS</v>
      </c>
      <c r="C1766" s="0" t="n">
        <f aca="false">IF(
ISNUMBER(INDEX(SOURCE!B:B,MATCH(A1766,SOURCE!B:B,0)+1)),
  VALUE(INDEX(SOURCE!B:B,MATCH(A1766,SOURCE!B:B,0)+1)),
  "")</f>
        <v>1727</v>
      </c>
      <c r="D1766" s="265" t="str">
        <f aca="false">IF(A1766&lt;&gt;INT(A1766),B1766,
IF(A1766&lt;0,VLOOKUP(A1766,lookups!A$1:B$25,2,0),
IF(ISNA(B1766),"",
IF(OR(ISBLANK(A1766),ISNA(B1766),B1766=0),
"",
"#define "&amp;
VLOOKUP(A1766,SOURCE!B:S,15,0)&amp;IF(lookups!$N$2-LEN(VLOOKUP(A1766,SOURCE!B:S,15,0))&gt;=0,REPT(" ",lookups!$N$2-LEN(VLOOKUP(A1766,SOURCE!B:S,15,0))),"")&amp;
TEXT(A1766,"???0")&amp;IF(VLOOKUP(A1766,SOURCE!B:S,16,0)="","","   "&amp;VLOOKUP(A1766,SOURCE!B:S,16,0)
))))
)</f>
        <v>#define ITM_RS                      1726</v>
      </c>
    </row>
    <row r="1767" customFormat="false" ht="15.75" hidden="false" customHeight="false" outlineLevel="0" collapsed="false">
      <c r="A1767" s="0" t="n">
        <f aca="false">C1766</f>
        <v>1727</v>
      </c>
      <c r="B1767" s="0" t="str">
        <f aca="false">VLOOKUP(A1767,SOURCE!B:S,15,0)</f>
        <v>ITM_Kk</v>
      </c>
      <c r="C1767" s="0" t="n">
        <f aca="false">IF(
ISNUMBER(INDEX(SOURCE!B:B,MATCH(A1767,SOURCE!B:B,0)+1)),
  VALUE(INDEX(SOURCE!B:B,MATCH(A1767,SOURCE!B:B,0)+1)),
  "")</f>
        <v>1728</v>
      </c>
      <c r="D1767" s="265" t="str">
        <f aca="false">IF(A1767&lt;&gt;INT(A1767),B1767,
IF(A1767&lt;0,VLOOKUP(A1767,lookups!A$1:B$25,2,0),
IF(ISNA(B1767),"",
IF(OR(ISBLANK(A1767),ISNA(B1767),B1767=0),
"",
"#define "&amp;
VLOOKUP(A1767,SOURCE!B:S,15,0)&amp;IF(lookups!$N$2-LEN(VLOOKUP(A1767,SOURCE!B:S,15,0))&gt;=0,REPT(" ",lookups!$N$2-LEN(VLOOKUP(A1767,SOURCE!B:S,15,0))),"")&amp;
TEXT(A1767,"???0")&amp;IF(VLOOKUP(A1767,SOURCE!B:S,16,0)="","","   "&amp;VLOOKUP(A1767,SOURCE!B:S,16,0)
))))
)</f>
        <v>#define ITM_Kk                      1727</v>
      </c>
    </row>
    <row r="1768" customFormat="false" ht="15.75" hidden="false" customHeight="false" outlineLevel="0" collapsed="false">
      <c r="A1768" s="0" t="n">
        <f aca="false">C1767</f>
        <v>1728</v>
      </c>
      <c r="B1768" s="0" t="str">
        <f aca="false">VLOOKUP(A1768,SOURCE!B:S,15,0)</f>
        <v>ITM_Ek</v>
      </c>
      <c r="C1768" s="0" t="n">
        <f aca="false">IF(
ISNUMBER(INDEX(SOURCE!B:B,MATCH(A1768,SOURCE!B:B,0)+1)),
  VALUE(INDEX(SOURCE!B:B,MATCH(A1768,SOURCE!B:B,0)+1)),
  "")</f>
        <v>1729</v>
      </c>
      <c r="D1768" s="265" t="str">
        <f aca="false">IF(A1768&lt;&gt;INT(A1768),B1768,
IF(A1768&lt;0,VLOOKUP(A1768,lookups!A$1:B$25,2,0),
IF(ISNA(B1768),"",
IF(OR(ISBLANK(A1768),ISNA(B1768),B1768=0),
"",
"#define "&amp;
VLOOKUP(A1768,SOURCE!B:S,15,0)&amp;IF(lookups!$N$2-LEN(VLOOKUP(A1768,SOURCE!B:S,15,0))&gt;=0,REPT(" ",lookups!$N$2-LEN(VLOOKUP(A1768,SOURCE!B:S,15,0))),"")&amp;
TEXT(A1768,"???0")&amp;IF(VLOOKUP(A1768,SOURCE!B:S,16,0)="","","   "&amp;VLOOKUP(A1768,SOURCE!B:S,16,0)
))))
)</f>
        <v>#define ITM_Ek                      1728</v>
      </c>
    </row>
    <row r="1769" customFormat="false" ht="15.75" hidden="false" customHeight="false" outlineLevel="0" collapsed="false">
      <c r="A1769" s="0" t="n">
        <f aca="false">C1768</f>
        <v>1729</v>
      </c>
      <c r="B1769" s="0" t="str">
        <f aca="false">VLOOKUP(A1769,SOURCE!B:S,15,0)</f>
        <v>ITM_PInk</v>
      </c>
      <c r="C1769" s="0" t="n">
        <f aca="false">IF(
ISNUMBER(INDEX(SOURCE!B:B,MATCH(A1769,SOURCE!B:B,0)+1)),
  VALUE(INDEX(SOURCE!B:B,MATCH(A1769,SOURCE!B:B,0)+1)),
  "")</f>
        <v>1730</v>
      </c>
      <c r="D1769" s="265" t="str">
        <f aca="false">IF(A1769&lt;&gt;INT(A1769),B1769,
IF(A1769&lt;0,VLOOKUP(A1769,lookups!A$1:B$25,2,0),
IF(ISNA(B1769),"",
IF(OR(ISBLANK(A1769),ISNA(B1769),B1769=0),
"",
"#define "&amp;
VLOOKUP(A1769,SOURCE!B:S,15,0)&amp;IF(lookups!$N$2-LEN(VLOOKUP(A1769,SOURCE!B:S,15,0))&gt;=0,REPT(" ",lookups!$N$2-LEN(VLOOKUP(A1769,SOURCE!B:S,15,0))),"")&amp;
TEXT(A1769,"???0")&amp;IF(VLOOKUP(A1769,SOURCE!B:S,16,0)="","","   "&amp;VLOOKUP(A1769,SOURCE!B:S,16,0)
))))
)</f>
        <v>#define ITM_PInk                    1729</v>
      </c>
    </row>
    <row r="1770" customFormat="false" ht="15.75" hidden="false" customHeight="false" outlineLevel="0" collapsed="false">
      <c r="A1770" s="0" t="n">
        <f aca="false">C1769</f>
        <v>1730</v>
      </c>
      <c r="B1770" s="0" t="str">
        <f aca="false">VLOOKUP(A1770,SOURCE!B:S,15,0)</f>
        <v>ITM_USERMODE</v>
      </c>
      <c r="C1770" s="0" t="n">
        <f aca="false">IF(
ISNUMBER(INDEX(SOURCE!B:B,MATCH(A1770,SOURCE!B:B,0)+1)),
  VALUE(INDEX(SOURCE!B:B,MATCH(A1770,SOURCE!B:B,0)+1)),
  "")</f>
        <v>1731</v>
      </c>
      <c r="D1770" s="265" t="str">
        <f aca="false">IF(A1770&lt;&gt;INT(A1770),B1770,
IF(A1770&lt;0,VLOOKUP(A1770,lookups!A$1:B$25,2,0),
IF(ISNA(B1770),"",
IF(OR(ISBLANK(A1770),ISNA(B1770),B1770=0),
"",
"#define "&amp;
VLOOKUP(A1770,SOURCE!B:S,15,0)&amp;IF(lookups!$N$2-LEN(VLOOKUP(A1770,SOURCE!B:S,15,0))&gt;=0,REPT(" ",lookups!$N$2-LEN(VLOOKUP(A1770,SOURCE!B:S,15,0))),"")&amp;
TEXT(A1770,"???0")&amp;IF(VLOOKUP(A1770,SOURCE!B:S,16,0)="","","   "&amp;VLOOKUP(A1770,SOURCE!B:S,16,0)
))))
)</f>
        <v>#define ITM_USERMODE                1730</v>
      </c>
    </row>
    <row r="1771" customFormat="false" ht="15.75" hidden="false" customHeight="false" outlineLevel="0" collapsed="false">
      <c r="A1771" s="0" t="n">
        <f aca="false">C1770</f>
        <v>1731</v>
      </c>
      <c r="B1771" s="0" t="str">
        <f aca="false">VLOOKUP(A1771,SOURCE!B:S,15,0)</f>
        <v>ITM_CC</v>
      </c>
      <c r="C1771" s="0" t="n">
        <f aca="false">IF(
ISNUMBER(INDEX(SOURCE!B:B,MATCH(A1771,SOURCE!B:B,0)+1)),
  VALUE(INDEX(SOURCE!B:B,MATCH(A1771,SOURCE!B:B,0)+1)),
  "")</f>
        <v>1732</v>
      </c>
      <c r="D1771" s="265" t="str">
        <f aca="false">IF(A1771&lt;&gt;INT(A1771),B1771,
IF(A1771&lt;0,VLOOKUP(A1771,lookups!A$1:B$25,2,0),
IF(ISNA(B1771),"",
IF(OR(ISBLANK(A1771),ISNA(B1771),B1771=0),
"",
"#define "&amp;
VLOOKUP(A1771,SOURCE!B:S,15,0)&amp;IF(lookups!$N$2-LEN(VLOOKUP(A1771,SOURCE!B:S,15,0))&gt;=0,REPT(" ",lookups!$N$2-LEN(VLOOKUP(A1771,SOURCE!B:S,15,0))),"")&amp;
TEXT(A1771,"???0")&amp;IF(VLOOKUP(A1771,SOURCE!B:S,16,0)="","","   "&amp;VLOOKUP(A1771,SOURCE!B:S,16,0)
))))
)</f>
        <v>#define ITM_CC                      1731</v>
      </c>
    </row>
    <row r="1772" customFormat="false" ht="15.75" hidden="false" customHeight="false" outlineLevel="0" collapsed="false">
      <c r="A1772" s="0" t="n">
        <f aca="false">C1771</f>
        <v>1732</v>
      </c>
      <c r="B1772" s="0" t="str">
        <f aca="false">VLOOKUP(A1772,SOURCE!B:S,15,0)</f>
        <v>ITM_SHIFTf</v>
      </c>
      <c r="C1772" s="0" t="n">
        <f aca="false">IF(
ISNUMBER(INDEX(SOURCE!B:B,MATCH(A1772,SOURCE!B:B,0)+1)),
  VALUE(INDEX(SOURCE!B:B,MATCH(A1772,SOURCE!B:B,0)+1)),
  "")</f>
        <v>1733</v>
      </c>
      <c r="D1772" s="265" t="str">
        <f aca="false">IF(A1772&lt;&gt;INT(A1772),B1772,
IF(A1772&lt;0,VLOOKUP(A1772,lookups!A$1:B$25,2,0),
IF(ISNA(B1772),"",
IF(OR(ISBLANK(A1772),ISNA(B1772),B1772=0),
"",
"#define "&amp;
VLOOKUP(A1772,SOURCE!B:S,15,0)&amp;IF(lookups!$N$2-LEN(VLOOKUP(A1772,SOURCE!B:S,15,0))&gt;=0,REPT(" ",lookups!$N$2-LEN(VLOOKUP(A1772,SOURCE!B:S,15,0))),"")&amp;
TEXT(A1772,"???0")&amp;IF(VLOOKUP(A1772,SOURCE!B:S,16,0)="","","   "&amp;VLOOKUP(A1772,SOURCE!B:S,16,0)
))))
)</f>
        <v>#define ITM_SHIFTf                  1732</v>
      </c>
    </row>
    <row r="1773" customFormat="false" ht="15.75" hidden="false" customHeight="false" outlineLevel="0" collapsed="false">
      <c r="A1773" s="0" t="n">
        <f aca="false">C1772</f>
        <v>1733</v>
      </c>
      <c r="B1773" s="0" t="str">
        <f aca="false">VLOOKUP(A1773,SOURCE!B:S,15,0)</f>
        <v>ITM_SHIFTg</v>
      </c>
      <c r="C1773" s="0" t="n">
        <f aca="false">IF(
ISNUMBER(INDEX(SOURCE!B:B,MATCH(A1773,SOURCE!B:B,0)+1)),
  VALUE(INDEX(SOURCE!B:B,MATCH(A1773,SOURCE!B:B,0)+1)),
  "")</f>
        <v>1734</v>
      </c>
      <c r="D1773" s="265" t="str">
        <f aca="false">IF(A1773&lt;&gt;INT(A1773),B1773,
IF(A1773&lt;0,VLOOKUP(A1773,lookups!A$1:B$25,2,0),
IF(ISNA(B1773),"",
IF(OR(ISBLANK(A1773),ISNA(B1773),B1773=0),
"",
"#define "&amp;
VLOOKUP(A1773,SOURCE!B:S,15,0)&amp;IF(lookups!$N$2-LEN(VLOOKUP(A1773,SOURCE!B:S,15,0))&gt;=0,REPT(" ",lookups!$N$2-LEN(VLOOKUP(A1773,SOURCE!B:S,15,0))),"")&amp;
TEXT(A1773,"???0")&amp;IF(VLOOKUP(A1773,SOURCE!B:S,16,0)="","","   "&amp;VLOOKUP(A1773,SOURCE!B:S,16,0)
))))
)</f>
        <v>#define ITM_SHIFTg                  1733</v>
      </c>
    </row>
    <row r="1774" customFormat="false" ht="15.75" hidden="false" customHeight="false" outlineLevel="0" collapsed="false">
      <c r="A1774" s="0" t="n">
        <f aca="false">C1773</f>
        <v>1734</v>
      </c>
      <c r="B1774" s="0" t="str">
        <f aca="false">VLOOKUP(A1774,SOURCE!B:S,15,0)</f>
        <v>ITM_UP1</v>
      </c>
      <c r="C1774" s="0" t="n">
        <f aca="false">IF(
ISNUMBER(INDEX(SOURCE!B:B,MATCH(A1774,SOURCE!B:B,0)+1)),
  VALUE(INDEX(SOURCE!B:B,MATCH(A1774,SOURCE!B:B,0)+1)),
  "")</f>
        <v>1735</v>
      </c>
      <c r="D1774" s="265" t="str">
        <f aca="false">IF(A1774&lt;&gt;INT(A1774),B1774,
IF(A1774&lt;0,VLOOKUP(A1774,lookups!A$1:B$25,2,0),
IF(ISNA(B1774),"",
IF(OR(ISBLANK(A1774),ISNA(B1774),B1774=0),
"",
"#define "&amp;
VLOOKUP(A1774,SOURCE!B:S,15,0)&amp;IF(lookups!$N$2-LEN(VLOOKUP(A1774,SOURCE!B:S,15,0))&gt;=0,REPT(" ",lookups!$N$2-LEN(VLOOKUP(A1774,SOURCE!B:S,15,0))),"")&amp;
TEXT(A1774,"???0")&amp;IF(VLOOKUP(A1774,SOURCE!B:S,16,0)="","","   "&amp;VLOOKUP(A1774,SOURCE!B:S,16,0)
))))
)</f>
        <v>#define ITM_UP1                     1734</v>
      </c>
    </row>
    <row r="1775" customFormat="false" ht="15.75" hidden="false" customHeight="false" outlineLevel="0" collapsed="false">
      <c r="A1775" s="0" t="n">
        <f aca="false">C1774</f>
        <v>1735</v>
      </c>
      <c r="B1775" s="0" t="str">
        <f aca="false">VLOOKUP(A1775,SOURCE!B:S,15,0)</f>
        <v>ITM_BST</v>
      </c>
      <c r="C1775" s="0" t="n">
        <f aca="false">IF(
ISNUMBER(INDEX(SOURCE!B:B,MATCH(A1775,SOURCE!B:B,0)+1)),
  VALUE(INDEX(SOURCE!B:B,MATCH(A1775,SOURCE!B:B,0)+1)),
  "")</f>
        <v>1736</v>
      </c>
      <c r="D1775" s="265" t="str">
        <f aca="false">IF(A1775&lt;&gt;INT(A1775),B1775,
IF(A1775&lt;0,VLOOKUP(A1775,lookups!A$1:B$25,2,0),
IF(ISNA(B1775),"",
IF(OR(ISBLANK(A1775),ISNA(B1775),B1775=0),
"",
"#define "&amp;
VLOOKUP(A1775,SOURCE!B:S,15,0)&amp;IF(lookups!$N$2-LEN(VLOOKUP(A1775,SOURCE!B:S,15,0))&gt;=0,REPT(" ",lookups!$N$2-LEN(VLOOKUP(A1775,SOURCE!B:S,15,0))),"")&amp;
TEXT(A1775,"???0")&amp;IF(VLOOKUP(A1775,SOURCE!B:S,16,0)="","","   "&amp;VLOOKUP(A1775,SOURCE!B:S,16,0)
))))
)</f>
        <v>#define ITM_BST                     1735</v>
      </c>
    </row>
    <row r="1776" customFormat="false" ht="15.75" hidden="false" customHeight="false" outlineLevel="0" collapsed="false">
      <c r="A1776" s="0" t="n">
        <f aca="false">C1775</f>
        <v>1736</v>
      </c>
      <c r="B1776" s="0" t="str">
        <f aca="false">VLOOKUP(A1776,SOURCE!B:S,15,0)</f>
        <v>ITM_DOWN1</v>
      </c>
      <c r="C1776" s="0" t="n">
        <f aca="false">IF(
ISNUMBER(INDEX(SOURCE!B:B,MATCH(A1776,SOURCE!B:B,0)+1)),
  VALUE(INDEX(SOURCE!B:B,MATCH(A1776,SOURCE!B:B,0)+1)),
  "")</f>
        <v>1737</v>
      </c>
      <c r="D1776" s="265" t="str">
        <f aca="false">IF(A1776&lt;&gt;INT(A1776),B1776,
IF(A1776&lt;0,VLOOKUP(A1776,lookups!A$1:B$25,2,0),
IF(ISNA(B1776),"",
IF(OR(ISBLANK(A1776),ISNA(B1776),B1776=0),
"",
"#define "&amp;
VLOOKUP(A1776,SOURCE!B:S,15,0)&amp;IF(lookups!$N$2-LEN(VLOOKUP(A1776,SOURCE!B:S,15,0))&gt;=0,REPT(" ",lookups!$N$2-LEN(VLOOKUP(A1776,SOURCE!B:S,15,0))),"")&amp;
TEXT(A1776,"???0")&amp;IF(VLOOKUP(A1776,SOURCE!B:S,16,0)="","","   "&amp;VLOOKUP(A1776,SOURCE!B:S,16,0)
))))
)</f>
        <v>#define ITM_DOWN1                   1736</v>
      </c>
    </row>
    <row r="1777" customFormat="false" ht="15.75" hidden="false" customHeight="false" outlineLevel="0" collapsed="false">
      <c r="A1777" s="0" t="n">
        <f aca="false">C1776</f>
        <v>1737</v>
      </c>
      <c r="B1777" s="0" t="str">
        <f aca="false">VLOOKUP(A1777,SOURCE!B:S,15,0)</f>
        <v>ITM_SST</v>
      </c>
      <c r="C1777" s="0" t="n">
        <f aca="false">IF(
ISNUMBER(INDEX(SOURCE!B:B,MATCH(A1777,SOURCE!B:B,0)+1)),
  VALUE(INDEX(SOURCE!B:B,MATCH(A1777,SOURCE!B:B,0)+1)),
  "")</f>
        <v>1738</v>
      </c>
      <c r="D1777" s="265" t="str">
        <f aca="false">IF(A1777&lt;&gt;INT(A1777),B1777,
IF(A1777&lt;0,VLOOKUP(A1777,lookups!A$1:B$25,2,0),
IF(ISNA(B1777),"",
IF(OR(ISBLANK(A1777),ISNA(B1777),B1777=0),
"",
"#define "&amp;
VLOOKUP(A1777,SOURCE!B:S,15,0)&amp;IF(lookups!$N$2-LEN(VLOOKUP(A1777,SOURCE!B:S,15,0))&gt;=0,REPT(" ",lookups!$N$2-LEN(VLOOKUP(A1777,SOURCE!B:S,15,0))),"")&amp;
TEXT(A1777,"???0")&amp;IF(VLOOKUP(A1777,SOURCE!B:S,16,0)="","","   "&amp;VLOOKUP(A1777,SOURCE!B:S,16,0)
))))
)</f>
        <v>#define ITM_SST                     1737</v>
      </c>
    </row>
    <row r="1778" customFormat="false" ht="15.75" hidden="false" customHeight="false" outlineLevel="0" collapsed="false">
      <c r="A1778" s="0" t="n">
        <f aca="false">C1777</f>
        <v>1738</v>
      </c>
      <c r="B1778" s="0" t="str">
        <f aca="false">VLOOKUP(A1778,SOURCE!B:S,15,0)</f>
        <v>ITM_EXIT1</v>
      </c>
      <c r="C1778" s="0" t="n">
        <f aca="false">IF(
ISNUMBER(INDEX(SOURCE!B:B,MATCH(A1778,SOURCE!B:B,0)+1)),
  VALUE(INDEX(SOURCE!B:B,MATCH(A1778,SOURCE!B:B,0)+1)),
  "")</f>
        <v>1739</v>
      </c>
      <c r="D1778" s="265" t="str">
        <f aca="false">IF(A1778&lt;&gt;INT(A1778),B1778,
IF(A1778&lt;0,VLOOKUP(A1778,lookups!A$1:B$25,2,0),
IF(ISNA(B1778),"",
IF(OR(ISBLANK(A1778),ISNA(B1778),B1778=0),
"",
"#define "&amp;
VLOOKUP(A1778,SOURCE!B:S,15,0)&amp;IF(lookups!$N$2-LEN(VLOOKUP(A1778,SOURCE!B:S,15,0))&gt;=0,REPT(" ",lookups!$N$2-LEN(VLOOKUP(A1778,SOURCE!B:S,15,0))),"")&amp;
TEXT(A1778,"???0")&amp;IF(VLOOKUP(A1778,SOURCE!B:S,16,0)="","","   "&amp;VLOOKUP(A1778,SOURCE!B:S,16,0)
))))
)</f>
        <v>#define ITM_EXIT1                   1738</v>
      </c>
    </row>
    <row r="1779" customFormat="false" ht="15.75" hidden="false" customHeight="false" outlineLevel="0" collapsed="false">
      <c r="A1779" s="0" t="n">
        <f aca="false">C1778</f>
        <v>1739</v>
      </c>
      <c r="B1779" s="0" t="str">
        <f aca="false">VLOOKUP(A1779,SOURCE!B:S,15,0)</f>
        <v>ITM_BACKSPACE</v>
      </c>
      <c r="C1779" s="0" t="n">
        <f aca="false">IF(
ISNUMBER(INDEX(SOURCE!B:B,MATCH(A1779,SOURCE!B:B,0)+1)),
  VALUE(INDEX(SOURCE!B:B,MATCH(A1779,SOURCE!B:B,0)+1)),
  "")</f>
        <v>1740</v>
      </c>
      <c r="D1779" s="265" t="str">
        <f aca="false">IF(A1779&lt;&gt;INT(A1779),B1779,
IF(A1779&lt;0,VLOOKUP(A1779,lookups!A$1:B$25,2,0),
IF(ISNA(B1779),"",
IF(OR(ISBLANK(A1779),ISNA(B1779),B1779=0),
"",
"#define "&amp;
VLOOKUP(A1779,SOURCE!B:S,15,0)&amp;IF(lookups!$N$2-LEN(VLOOKUP(A1779,SOURCE!B:S,15,0))&gt;=0,REPT(" ",lookups!$N$2-LEN(VLOOKUP(A1779,SOURCE!B:S,15,0))),"")&amp;
TEXT(A1779,"???0")&amp;IF(VLOOKUP(A1779,SOURCE!B:S,16,0)="","","   "&amp;VLOOKUP(A1779,SOURCE!B:S,16,0)
))))
)</f>
        <v>#define ITM_BACKSPACE               1739</v>
      </c>
    </row>
    <row r="1780" customFormat="false" ht="15.75" hidden="false" customHeight="false" outlineLevel="0" collapsed="false">
      <c r="A1780" s="0" t="n">
        <f aca="false">C1779</f>
        <v>1740</v>
      </c>
      <c r="B1780" s="0" t="str">
        <f aca="false">VLOOKUP(A1780,SOURCE!B:S,15,0)</f>
        <v>ITM_1740</v>
      </c>
      <c r="C1780" s="0" t="n">
        <f aca="false">IF(
ISNUMBER(INDEX(SOURCE!B:B,MATCH(A1780,SOURCE!B:B,0)+1)),
  VALUE(INDEX(SOURCE!B:B,MATCH(A1780,SOURCE!B:B,0)+1)),
  "")</f>
        <v>1741</v>
      </c>
      <c r="D1780" s="265" t="str">
        <f aca="false">IF(A1780&lt;&gt;INT(A1780),B1780,
IF(A1780&lt;0,VLOOKUP(A1780,lookups!A$1:B$25,2,0),
IF(ISNA(B1780),"",
IF(OR(ISBLANK(A1780),ISNA(B1780),B1780=0),
"",
"#define "&amp;
VLOOKUP(A1780,SOURCE!B:S,15,0)&amp;IF(lookups!$N$2-LEN(VLOOKUP(A1780,SOURCE!B:S,15,0))&gt;=0,REPT(" ",lookups!$N$2-LEN(VLOOKUP(A1780,SOURCE!B:S,15,0))),"")&amp;
TEXT(A1780,"???0")&amp;IF(VLOOKUP(A1780,SOURCE!B:S,16,0)="","","   "&amp;VLOOKUP(A1780,SOURCE!B:S,16,0)
))))
)</f>
        <v>#define ITM_1740                    1740</v>
      </c>
    </row>
    <row r="1781" customFormat="false" ht="15.75" hidden="false" customHeight="false" outlineLevel="0" collapsed="false">
      <c r="A1781" s="0" t="n">
        <f aca="false">C1780</f>
        <v>1741</v>
      </c>
      <c r="B1781" s="0" t="str">
        <f aca="false">VLOOKUP(A1781,SOURCE!B:S,15,0)</f>
        <v>ITM_AIM</v>
      </c>
      <c r="C1781" s="0" t="n">
        <f aca="false">IF(
ISNUMBER(INDEX(SOURCE!B:B,MATCH(A1781,SOURCE!B:B,0)+1)),
  VALUE(INDEX(SOURCE!B:B,MATCH(A1781,SOURCE!B:B,0)+1)),
  "")</f>
        <v>1742</v>
      </c>
      <c r="D1781" s="265" t="str">
        <f aca="false">IF(A1781&lt;&gt;INT(A1781),B1781,
IF(A1781&lt;0,VLOOKUP(A1781,lookups!A$1:B$25,2,0),
IF(ISNA(B1781),"",
IF(OR(ISBLANK(A1781),ISNA(B1781),B1781=0),
"",
"#define "&amp;
VLOOKUP(A1781,SOURCE!B:S,15,0)&amp;IF(lookups!$N$2-LEN(VLOOKUP(A1781,SOURCE!B:S,15,0))&gt;=0,REPT(" ",lookups!$N$2-LEN(VLOOKUP(A1781,SOURCE!B:S,15,0))),"")&amp;
TEXT(A1781,"???0")&amp;IF(VLOOKUP(A1781,SOURCE!B:S,16,0)="","","   "&amp;VLOOKUP(A1781,SOURCE!B:S,16,0)
))))
)</f>
        <v>#define ITM_AIM                     1741</v>
      </c>
    </row>
    <row r="1782" customFormat="false" ht="15.75" hidden="false" customHeight="false" outlineLevel="0" collapsed="false">
      <c r="A1782" s="0" t="n">
        <f aca="false">C1781</f>
        <v>1742</v>
      </c>
      <c r="B1782" s="0" t="str">
        <f aca="false">VLOOKUP(A1782,SOURCE!B:S,15,0)</f>
        <v>ITM_dotD</v>
      </c>
      <c r="C1782" s="0" t="n">
        <f aca="false">IF(
ISNUMBER(INDEX(SOURCE!B:B,MATCH(A1782,SOURCE!B:B,0)+1)),
  VALUE(INDEX(SOURCE!B:B,MATCH(A1782,SOURCE!B:B,0)+1)),
  "")</f>
        <v>1743</v>
      </c>
      <c r="D1782" s="265" t="str">
        <f aca="false">IF(A1782&lt;&gt;INT(A1782),B1782,
IF(A1782&lt;0,VLOOKUP(A1782,lookups!A$1:B$25,2,0),
IF(ISNA(B1782),"",
IF(OR(ISBLANK(A1782),ISNA(B1782),B1782=0),
"",
"#define "&amp;
VLOOKUP(A1782,SOURCE!B:S,15,0)&amp;IF(lookups!$N$2-LEN(VLOOKUP(A1782,SOURCE!B:S,15,0))&gt;=0,REPT(" ",lookups!$N$2-LEN(VLOOKUP(A1782,SOURCE!B:S,15,0))),"")&amp;
TEXT(A1782,"???0")&amp;IF(VLOOKUP(A1782,SOURCE!B:S,16,0)="","","   "&amp;VLOOKUP(A1782,SOURCE!B:S,16,0)
))))
)</f>
        <v>#define ITM_dotD                    1742</v>
      </c>
    </row>
    <row r="1783" customFormat="false" ht="15.75" hidden="false" customHeight="false" outlineLevel="0" collapsed="false">
      <c r="A1783" s="0" t="n">
        <f aca="false">C1782</f>
        <v>1743</v>
      </c>
      <c r="B1783" s="0" t="str">
        <f aca="false">VLOOKUP(A1783,SOURCE!B:S,15,0)</f>
        <v>ITM_SHOW</v>
      </c>
      <c r="C1783" s="0" t="n">
        <f aca="false">IF(
ISNUMBER(INDEX(SOURCE!B:B,MATCH(A1783,SOURCE!B:B,0)+1)),
  VALUE(INDEX(SOURCE!B:B,MATCH(A1783,SOURCE!B:B,0)+1)),
  "")</f>
        <v>1744</v>
      </c>
      <c r="D1783" s="265" t="str">
        <f aca="false">IF(A1783&lt;&gt;INT(A1783),B1783,
IF(A1783&lt;0,VLOOKUP(A1783,lookups!A$1:B$25,2,0),
IF(ISNA(B1783),"",
IF(OR(ISBLANK(A1783),ISNA(B1783),B1783=0),
"",
"#define "&amp;
VLOOKUP(A1783,SOURCE!B:S,15,0)&amp;IF(lookups!$N$2-LEN(VLOOKUP(A1783,SOURCE!B:S,15,0))&gt;=0,REPT(" ",lookups!$N$2-LEN(VLOOKUP(A1783,SOURCE!B:S,15,0))),"")&amp;
TEXT(A1783,"???0")&amp;IF(VLOOKUP(A1783,SOURCE!B:S,16,0)="","","   "&amp;VLOOKUP(A1783,SOURCE!B:S,16,0)
))))
)</f>
        <v>#define ITM_SHOW                    1743</v>
      </c>
    </row>
    <row r="1784" customFormat="false" ht="15.75" hidden="false" customHeight="false" outlineLevel="0" collapsed="false">
      <c r="A1784" s="0" t="n">
        <f aca="false">C1783</f>
        <v>1744</v>
      </c>
      <c r="B1784" s="0" t="str">
        <f aca="false">VLOOKUP(A1784,SOURCE!B:S,15,0)</f>
        <v>ITM_SYSTEM</v>
      </c>
      <c r="C1784" s="0" t="n">
        <f aca="false">IF(
ISNUMBER(INDEX(SOURCE!B:B,MATCH(A1784,SOURCE!B:B,0)+1)),
  VALUE(INDEX(SOURCE!B:B,MATCH(A1784,SOURCE!B:B,0)+1)),
  "")</f>
        <v>1745</v>
      </c>
      <c r="D1784" s="265" t="str">
        <f aca="false">IF(A1784&lt;&gt;INT(A1784),B1784,
IF(A1784&lt;0,VLOOKUP(A1784,lookups!A$1:B$25,2,0),
IF(ISNA(B1784),"",
IF(OR(ISBLANK(A1784),ISNA(B1784),B1784=0),
"",
"#define "&amp;
VLOOKUP(A1784,SOURCE!B:S,15,0)&amp;IF(lookups!$N$2-LEN(VLOOKUP(A1784,SOURCE!B:S,15,0))&gt;=0,REPT(" ",lookups!$N$2-LEN(VLOOKUP(A1784,SOURCE!B:S,15,0))),"")&amp;
TEXT(A1784,"???0")&amp;IF(VLOOKUP(A1784,SOURCE!B:S,16,0)="","","   "&amp;VLOOKUP(A1784,SOURCE!B:S,16,0)
))))
)</f>
        <v>#define ITM_SYSTEM                  1744</v>
      </c>
    </row>
    <row r="1785" customFormat="false" ht="15.75" hidden="false" customHeight="false" outlineLevel="0" collapsed="false">
      <c r="A1785" s="0" t="n">
        <f aca="false">C1784</f>
        <v>1745</v>
      </c>
      <c r="B1785" s="0" t="str">
        <f aca="false">VLOOKUP(A1785,SOURCE!B:S,15,0)</f>
        <v>ITM_1745</v>
      </c>
      <c r="C1785" s="0" t="n">
        <f aca="false">IF(
ISNUMBER(INDEX(SOURCE!B:B,MATCH(A1785,SOURCE!B:B,0)+1)),
  VALUE(INDEX(SOURCE!B:B,MATCH(A1785,SOURCE!B:B,0)+1)),
  "")</f>
        <v>1746</v>
      </c>
      <c r="D1785" s="265" t="str">
        <f aca="false">IF(A1785&lt;&gt;INT(A1785),B1785,
IF(A1785&lt;0,VLOOKUP(A1785,lookups!A$1:B$25,2,0),
IF(ISNA(B1785),"",
IF(OR(ISBLANK(A1785),ISNA(B1785),B1785=0),
"",
"#define "&amp;
VLOOKUP(A1785,SOURCE!B:S,15,0)&amp;IF(lookups!$N$2-LEN(VLOOKUP(A1785,SOURCE!B:S,15,0))&gt;=0,REPT(" ",lookups!$N$2-LEN(VLOOKUP(A1785,SOURCE!B:S,15,0))),"")&amp;
TEXT(A1785,"???0")&amp;IF(VLOOKUP(A1785,SOURCE!B:S,16,0)="","","   "&amp;VLOOKUP(A1785,SOURCE!B:S,16,0)
))))
)</f>
        <v>#define ITM_1745                    1745</v>
      </c>
    </row>
    <row r="1786" customFormat="false" ht="15.75" hidden="false" customHeight="false" outlineLevel="0" collapsed="false">
      <c r="A1786" s="0" t="n">
        <f aca="false">C1785</f>
        <v>1746</v>
      </c>
      <c r="B1786" s="0" t="str">
        <f aca="false">VLOOKUP(A1786,SOURCE!B:S,15,0)</f>
        <v>ITM_VANGLE</v>
      </c>
      <c r="C1786" s="0" t="n">
        <f aca="false">IF(
ISNUMBER(INDEX(SOURCE!B:B,MATCH(A1786,SOURCE!B:B,0)+1)),
  VALUE(INDEX(SOURCE!B:B,MATCH(A1786,SOURCE!B:B,0)+1)),
  "")</f>
        <v>1747</v>
      </c>
      <c r="D1786" s="265" t="str">
        <f aca="false">IF(A1786&lt;&gt;INT(A1786),B1786,
IF(A1786&lt;0,VLOOKUP(A1786,lookups!A$1:B$25,2,0),
IF(ISNA(B1786),"",
IF(OR(ISBLANK(A1786),ISNA(B1786),B1786=0),
"",
"#define "&amp;
VLOOKUP(A1786,SOURCE!B:S,15,0)&amp;IF(lookups!$N$2-LEN(VLOOKUP(A1786,SOURCE!B:S,15,0))&gt;=0,REPT(" ",lookups!$N$2-LEN(VLOOKUP(A1786,SOURCE!B:S,15,0))),"")&amp;
TEXT(A1786,"???0")&amp;IF(VLOOKUP(A1786,SOURCE!B:S,16,0)="","","   "&amp;VLOOKUP(A1786,SOURCE!B:S,16,0)
))))
)</f>
        <v>#define ITM_VANGLE                  1746</v>
      </c>
    </row>
    <row r="1787" customFormat="false" ht="15.75" hidden="false" customHeight="false" outlineLevel="0" collapsed="false">
      <c r="A1787" s="0" t="n">
        <f aca="false">C1786</f>
        <v>1747</v>
      </c>
      <c r="B1787" s="0" t="str">
        <f aca="false">VLOOKUP(A1787,SOURCE!B:S,15,0)</f>
        <v>ITM_XH</v>
      </c>
      <c r="C1787" s="0" t="n">
        <f aca="false">IF(
ISNUMBER(INDEX(SOURCE!B:B,MATCH(A1787,SOURCE!B:B,0)+1)),
  VALUE(INDEX(SOURCE!B:B,MATCH(A1787,SOURCE!B:B,0)+1)),
  "")</f>
        <v>1748</v>
      </c>
      <c r="D1787" s="265" t="str">
        <f aca="false">IF(A1787&lt;&gt;INT(A1787),B1787,
IF(A1787&lt;0,VLOOKUP(A1787,lookups!A$1:B$25,2,0),
IF(ISNA(B1787),"",
IF(OR(ISBLANK(A1787),ISNA(B1787),B1787=0),
"",
"#define "&amp;
VLOOKUP(A1787,SOURCE!B:S,15,0)&amp;IF(lookups!$N$2-LEN(VLOOKUP(A1787,SOURCE!B:S,15,0))&gt;=0,REPT(" ",lookups!$N$2-LEN(VLOOKUP(A1787,SOURCE!B:S,15,0))),"")&amp;
TEXT(A1787,"???0")&amp;IF(VLOOKUP(A1787,SOURCE!B:S,16,0)="","","   "&amp;VLOOKUP(A1787,SOURCE!B:S,16,0)
))))
)</f>
        <v>#define ITM_XH                      1747</v>
      </c>
    </row>
    <row r="1788" customFormat="false" ht="15.75" hidden="false" customHeight="false" outlineLevel="0" collapsed="false">
      <c r="A1788" s="0" t="n">
        <f aca="false">C1787</f>
        <v>1748</v>
      </c>
      <c r="B1788" s="0" t="str">
        <f aca="false">VLOOKUP(A1788,SOURCE!B:S,15,0)</f>
        <v>ITM_XRMS</v>
      </c>
      <c r="C1788" s="0" t="n">
        <f aca="false">IF(
ISNUMBER(INDEX(SOURCE!B:B,MATCH(A1788,SOURCE!B:B,0)+1)),
  VALUE(INDEX(SOURCE!B:B,MATCH(A1788,SOURCE!B:B,0)+1)),
  "")</f>
        <v>1749</v>
      </c>
      <c r="D1788" s="265" t="str">
        <f aca="false">IF(A1788&lt;&gt;INT(A1788),B1788,
IF(A1788&lt;0,VLOOKUP(A1788,lookups!A$1:B$25,2,0),
IF(ISNA(B1788),"",
IF(OR(ISBLANK(A1788),ISNA(B1788),B1788=0),
"",
"#define "&amp;
VLOOKUP(A1788,SOURCE!B:S,15,0)&amp;IF(lookups!$N$2-LEN(VLOOKUP(A1788,SOURCE!B:S,15,0))&gt;=0,REPT(" ",lookups!$N$2-LEN(VLOOKUP(A1788,SOURCE!B:S,15,0))),"")&amp;
TEXT(A1788,"???0")&amp;IF(VLOOKUP(A1788,SOURCE!B:S,16,0)="","","   "&amp;VLOOKUP(A1788,SOURCE!B:S,16,0)
))))
)</f>
        <v>#define ITM_XRMS                    1748</v>
      </c>
    </row>
    <row r="1789" customFormat="false" ht="15.75" hidden="false" customHeight="false" outlineLevel="0" collapsed="false">
      <c r="A1789" s="0" t="n">
        <f aca="false">C1788</f>
        <v>1749</v>
      </c>
      <c r="B1789" s="0" t="str">
        <f aca="false">VLOOKUP(A1789,SOURCE!B:S,15,0)</f>
        <v>ITM_ACOS</v>
      </c>
      <c r="C1789" s="0" t="n">
        <f aca="false">IF(
ISNUMBER(INDEX(SOURCE!B:B,MATCH(A1789,SOURCE!B:B,0)+1)),
  VALUE(INDEX(SOURCE!B:B,MATCH(A1789,SOURCE!B:B,0)+1)),
  "")</f>
        <v>1750</v>
      </c>
      <c r="D1789" s="265" t="str">
        <f aca="false">IF(A1789&lt;&gt;INT(A1789),B1789,
IF(A1789&lt;0,VLOOKUP(A1789,lookups!A$1:B$25,2,0),
IF(ISNA(B1789),"",
IF(OR(ISBLANK(A1789),ISNA(B1789),B1789=0),
"",
"#define "&amp;
VLOOKUP(A1789,SOURCE!B:S,15,0)&amp;IF(lookups!$N$2-LEN(VLOOKUP(A1789,SOURCE!B:S,15,0))&gt;=0,REPT(" ",lookups!$N$2-LEN(VLOOKUP(A1789,SOURCE!B:S,15,0))),"")&amp;
TEXT(A1789,"???0")&amp;IF(VLOOKUP(A1789,SOURCE!B:S,16,0)="","","   "&amp;VLOOKUP(A1789,SOURCE!B:S,16,0)
))))
)</f>
        <v>#define ITM_ACOS                    1749</v>
      </c>
    </row>
    <row r="1790" customFormat="false" ht="15.75" hidden="false" customHeight="false" outlineLevel="0" collapsed="false">
      <c r="A1790" s="0" t="n">
        <f aca="false">C1789</f>
        <v>1750</v>
      </c>
      <c r="B1790" s="0" t="str">
        <f aca="false">VLOOKUP(A1790,SOURCE!B:S,15,0)</f>
        <v>ITM_ASIN</v>
      </c>
      <c r="C1790" s="0" t="n">
        <f aca="false">IF(
ISNUMBER(INDEX(SOURCE!B:B,MATCH(A1790,SOURCE!B:B,0)+1)),
  VALUE(INDEX(SOURCE!B:B,MATCH(A1790,SOURCE!B:B,0)+1)),
  "")</f>
        <v>1751</v>
      </c>
      <c r="D1790" s="265" t="str">
        <f aca="false">IF(A1790&lt;&gt;INT(A1790),B1790,
IF(A1790&lt;0,VLOOKUP(A1790,lookups!A$1:B$25,2,0),
IF(ISNA(B1790),"",
IF(OR(ISBLANK(A1790),ISNA(B1790),B1790=0),
"",
"#define "&amp;
VLOOKUP(A1790,SOURCE!B:S,15,0)&amp;IF(lookups!$N$2-LEN(VLOOKUP(A1790,SOURCE!B:S,15,0))&gt;=0,REPT(" ",lookups!$N$2-LEN(VLOOKUP(A1790,SOURCE!B:S,15,0))),"")&amp;
TEXT(A1790,"???0")&amp;IF(VLOOKUP(A1790,SOURCE!B:S,16,0)="","","   "&amp;VLOOKUP(A1790,SOURCE!B:S,16,0)
))))
)</f>
        <v>#define ITM_ASIN                    1750</v>
      </c>
    </row>
    <row r="1791" customFormat="false" ht="15.75" hidden="false" customHeight="false" outlineLevel="0" collapsed="false">
      <c r="A1791" s="0" t="n">
        <f aca="false">C1790</f>
        <v>1751</v>
      </c>
      <c r="B1791" s="0" t="str">
        <f aca="false">VLOOKUP(A1791,SOURCE!B:S,15,0)</f>
        <v>ITM_ATAN</v>
      </c>
      <c r="C1791" s="0" t="n">
        <f aca="false">IF(
ISNUMBER(INDEX(SOURCE!B:B,MATCH(A1791,SOURCE!B:B,0)+1)),
  VALUE(INDEX(SOURCE!B:B,MATCH(A1791,SOURCE!B:B,0)+1)),
  "")</f>
        <v>1752</v>
      </c>
      <c r="D1791" s="265" t="str">
        <f aca="false">IF(A1791&lt;&gt;INT(A1791),B1791,
IF(A1791&lt;0,VLOOKUP(A1791,lookups!A$1:B$25,2,0),
IF(ISNA(B1791),"",
IF(OR(ISBLANK(A1791),ISNA(B1791),B1791=0),
"",
"#define "&amp;
VLOOKUP(A1791,SOURCE!B:S,15,0)&amp;IF(lookups!$N$2-LEN(VLOOKUP(A1791,SOURCE!B:S,15,0))&gt;=0,REPT(" ",lookups!$N$2-LEN(VLOOKUP(A1791,SOURCE!B:S,15,0))),"")&amp;
TEXT(A1791,"???0")&amp;IF(VLOOKUP(A1791,SOURCE!B:S,16,0)="","","   "&amp;VLOOKUP(A1791,SOURCE!B:S,16,0)
))))
)</f>
        <v>#define ITM_ATAN                    1751</v>
      </c>
    </row>
    <row r="1792" customFormat="false" ht="15.75" hidden="false" customHeight="false" outlineLevel="0" collapsed="false">
      <c r="A1792" s="0" t="n">
        <f aca="false">C1791</f>
        <v>1752</v>
      </c>
      <c r="B1792" s="0" t="str">
        <f aca="false">VLOOKUP(A1792,SOURCE!B:S,15,0)</f>
        <v>ITM_DET</v>
      </c>
      <c r="C1792" s="0" t="n">
        <f aca="false">IF(
ISNUMBER(INDEX(SOURCE!B:B,MATCH(A1792,SOURCE!B:B,0)+1)),
  VALUE(INDEX(SOURCE!B:B,MATCH(A1792,SOURCE!B:B,0)+1)),
  "")</f>
        <v>1753</v>
      </c>
      <c r="D1792" s="265" t="str">
        <f aca="false">IF(A1792&lt;&gt;INT(A1792),B1792,
IF(A1792&lt;0,VLOOKUP(A1792,lookups!A$1:B$25,2,0),
IF(ISNA(B1792),"",
IF(OR(ISBLANK(A1792),ISNA(B1792),B1792=0),
"",
"#define "&amp;
VLOOKUP(A1792,SOURCE!B:S,15,0)&amp;IF(lookups!$N$2-LEN(VLOOKUP(A1792,SOURCE!B:S,15,0))&gt;=0,REPT(" ",lookups!$N$2-LEN(VLOOKUP(A1792,SOURCE!B:S,15,0))),"")&amp;
TEXT(A1792,"???0")&amp;IF(VLOOKUP(A1792,SOURCE!B:S,16,0)="","","   "&amp;VLOOKUP(A1792,SOURCE!B:S,16,0)
))))
)</f>
        <v>#define ITM_DET                     1752</v>
      </c>
    </row>
    <row r="1793" customFormat="false" ht="15.75" hidden="false" customHeight="false" outlineLevel="0" collapsed="false">
      <c r="A1793" s="0" t="n">
        <f aca="false">C1792</f>
        <v>1753</v>
      </c>
      <c r="B1793" s="0" t="str">
        <f aca="false">VLOOKUP(A1793,SOURCE!B:S,15,0)</f>
        <v>ITM_INVRT</v>
      </c>
      <c r="C1793" s="0" t="n">
        <f aca="false">IF(
ISNUMBER(INDEX(SOURCE!B:B,MATCH(A1793,SOURCE!B:B,0)+1)),
  VALUE(INDEX(SOURCE!B:B,MATCH(A1793,SOURCE!B:B,0)+1)),
  "")</f>
        <v>1754</v>
      </c>
      <c r="D1793" s="265" t="str">
        <f aca="false">IF(A1793&lt;&gt;INT(A1793),B1793,
IF(A1793&lt;0,VLOOKUP(A1793,lookups!A$1:B$25,2,0),
IF(ISNA(B1793),"",
IF(OR(ISBLANK(A1793),ISNA(B1793),B1793=0),
"",
"#define "&amp;
VLOOKUP(A1793,SOURCE!B:S,15,0)&amp;IF(lookups!$N$2-LEN(VLOOKUP(A1793,SOURCE!B:S,15,0))&gt;=0,REPT(" ",lookups!$N$2-LEN(VLOOKUP(A1793,SOURCE!B:S,15,0))),"")&amp;
TEXT(A1793,"???0")&amp;IF(VLOOKUP(A1793,SOURCE!B:S,16,0)="","","   "&amp;VLOOKUP(A1793,SOURCE!B:S,16,0)
))))
)</f>
        <v>#define ITM_INVRT                   1753</v>
      </c>
    </row>
    <row r="1794" customFormat="false" ht="15.75" hidden="false" customHeight="false" outlineLevel="0" collapsed="false">
      <c r="A1794" s="0" t="n">
        <f aca="false">C1793</f>
        <v>1754</v>
      </c>
      <c r="B1794" s="0" t="str">
        <f aca="false">VLOOKUP(A1794,SOURCE!B:S,15,0)</f>
        <v>ITM_TRANS</v>
      </c>
      <c r="C1794" s="0" t="n">
        <f aca="false">IF(
ISNUMBER(INDEX(SOURCE!B:B,MATCH(A1794,SOURCE!B:B,0)+1)),
  VALUE(INDEX(SOURCE!B:B,MATCH(A1794,SOURCE!B:B,0)+1)),
  "")</f>
        <v>1755</v>
      </c>
      <c r="D1794" s="265" t="str">
        <f aca="false">IF(A1794&lt;&gt;INT(A1794),B1794,
IF(A1794&lt;0,VLOOKUP(A1794,lookups!A$1:B$25,2,0),
IF(ISNA(B1794),"",
IF(OR(ISBLANK(A1794),ISNA(B1794),B1794=0),
"",
"#define "&amp;
VLOOKUP(A1794,SOURCE!B:S,15,0)&amp;IF(lookups!$N$2-LEN(VLOOKUP(A1794,SOURCE!B:S,15,0))&gt;=0,REPT(" ",lookups!$N$2-LEN(VLOOKUP(A1794,SOURCE!B:S,15,0))),"")&amp;
TEXT(A1794,"???0")&amp;IF(VLOOKUP(A1794,SOURCE!B:S,16,0)="","","   "&amp;VLOOKUP(A1794,SOURCE!B:S,16,0)
))))
)</f>
        <v>#define ITM_TRANS                   1754</v>
      </c>
    </row>
    <row r="1795" customFormat="false" ht="15.75" hidden="false" customHeight="false" outlineLevel="0" collapsed="false">
      <c r="A1795" s="0" t="n">
        <f aca="false">C1794</f>
        <v>1755</v>
      </c>
      <c r="B1795" s="0" t="str">
        <f aca="false">VLOOKUP(A1795,SOURCE!B:S,15,0)</f>
        <v>ITM_iPIn</v>
      </c>
      <c r="C1795" s="0" t="n">
        <f aca="false">IF(
ISNUMBER(INDEX(SOURCE!B:B,MATCH(A1795,SOURCE!B:B,0)+1)),
  VALUE(INDEX(SOURCE!B:B,MATCH(A1795,SOURCE!B:B,0)+1)),
  "")</f>
        <v>1756</v>
      </c>
      <c r="D1795" s="265" t="str">
        <f aca="false">IF(A1795&lt;&gt;INT(A1795),B1795,
IF(A1795&lt;0,VLOOKUP(A1795,lookups!A$1:B$25,2,0),
IF(ISNA(B1795),"",
IF(OR(ISBLANK(A1795),ISNA(B1795),B1795=0),
"",
"#define "&amp;
VLOOKUP(A1795,SOURCE!B:S,15,0)&amp;IF(lookups!$N$2-LEN(VLOOKUP(A1795,SOURCE!B:S,15,0))&gt;=0,REPT(" ",lookups!$N$2-LEN(VLOOKUP(A1795,SOURCE!B:S,15,0))),"")&amp;
TEXT(A1795,"???0")&amp;IF(VLOOKUP(A1795,SOURCE!B:S,16,0)="","","   "&amp;VLOOKUP(A1795,SOURCE!B:S,16,0)
))))
)</f>
        <v>#define ITM_iPIn                    1755</v>
      </c>
    </row>
    <row r="1796" customFormat="false" ht="15.75" hidden="false" customHeight="false" outlineLevel="0" collapsed="false">
      <c r="A1796" s="0" t="n">
        <f aca="false">C1795</f>
        <v>1756</v>
      </c>
      <c r="B1796" s="0" t="str">
        <f aca="false">VLOOKUP(A1796,SOURCE!B:S,15,0)</f>
        <v>ITM_iSIGMAn</v>
      </c>
      <c r="C1796" s="0" t="n">
        <f aca="false">IF(
ISNUMBER(INDEX(SOURCE!B:B,MATCH(A1796,SOURCE!B:B,0)+1)),
  VALUE(INDEX(SOURCE!B:B,MATCH(A1796,SOURCE!B:B,0)+1)),
  "")</f>
        <v>1757</v>
      </c>
      <c r="D1796" s="265" t="str">
        <f aca="false">IF(A1796&lt;&gt;INT(A1796),B1796,
IF(A1796&lt;0,VLOOKUP(A1796,lookups!A$1:B$25,2,0),
IF(ISNA(B1796),"",
IF(OR(ISBLANK(A1796),ISNA(B1796),B1796=0),
"",
"#define "&amp;
VLOOKUP(A1796,SOURCE!B:S,15,0)&amp;IF(lookups!$N$2-LEN(VLOOKUP(A1796,SOURCE!B:S,15,0))&gt;=0,REPT(" ",lookups!$N$2-LEN(VLOOKUP(A1796,SOURCE!B:S,15,0))),"")&amp;
TEXT(A1796,"???0")&amp;IF(VLOOKUP(A1796,SOURCE!B:S,16,0)="","","   "&amp;VLOOKUP(A1796,SOURCE!B:S,16,0)
))))
)</f>
        <v>#define ITM_iSIGMAn                 1756</v>
      </c>
    </row>
    <row r="1797" customFormat="false" ht="15.75" hidden="false" customHeight="false" outlineLevel="0" collapsed="false">
      <c r="A1797" s="0" t="n">
        <f aca="false">C1796</f>
        <v>1757</v>
      </c>
      <c r="B1797" s="0" t="str">
        <f aca="false">VLOOKUP(A1797,SOURCE!B:S,15,0)</f>
        <v>ITM_PLOT_CENTRL</v>
      </c>
      <c r="C1797" s="0" t="n">
        <f aca="false">IF(
ISNUMBER(INDEX(SOURCE!B:B,MATCH(A1797,SOURCE!B:B,0)+1)),
  VALUE(INDEX(SOURCE!B:B,MATCH(A1797,SOURCE!B:B,0)+1)),
  "")</f>
        <v>1758</v>
      </c>
      <c r="D1797" s="265" t="str">
        <f aca="false">IF(A1797&lt;&gt;INT(A1797),B1797,
IF(A1797&lt;0,VLOOKUP(A1797,lookups!A$1:B$25,2,0),
IF(ISNA(B1797),"",
IF(OR(ISBLANK(A1797),ISNA(B1797),B1797=0),
"",
"#define "&amp;
VLOOKUP(A1797,SOURCE!B:S,15,0)&amp;IF(lookups!$N$2-LEN(VLOOKUP(A1797,SOURCE!B:S,15,0))&gt;=0,REPT(" ",lookups!$N$2-LEN(VLOOKUP(A1797,SOURCE!B:S,15,0))),"")&amp;
TEXT(A1797,"???0")&amp;IF(VLOOKUP(A1797,SOURCE!B:S,16,0)="","","   "&amp;VLOOKUP(A1797,SOURCE!B:S,16,0)
))))
)</f>
        <v>#define ITM_PLOT_CENTRL             1757</v>
      </c>
    </row>
    <row r="1798" customFormat="false" ht="15.75" hidden="false" customHeight="false" outlineLevel="0" collapsed="false">
      <c r="A1798" s="0" t="n">
        <f aca="false">C1797</f>
        <v>1758</v>
      </c>
      <c r="B1798" s="0" t="str">
        <f aca="false">VLOOKUP(A1798,SOURCE!B:S,15,0)</f>
        <v>ITM_HIDE_OLD</v>
      </c>
      <c r="C1798" s="0" t="n">
        <f aca="false">IF(
ISNUMBER(INDEX(SOURCE!B:B,MATCH(A1798,SOURCE!B:B,0)+1)),
  VALUE(INDEX(SOURCE!B:B,MATCH(A1798,SOURCE!B:B,0)+1)),
  "")</f>
        <v>1759</v>
      </c>
      <c r="D1798" s="265" t="str">
        <f aca="false">IF(A1798&lt;&gt;INT(A1798),B1798,
IF(A1798&lt;0,VLOOKUP(A1798,lookups!A$1:B$25,2,0),
IF(ISNA(B1798),"",
IF(OR(ISBLANK(A1798),ISNA(B1798),B1798=0),
"",
"#define "&amp;
VLOOKUP(A1798,SOURCE!B:S,15,0)&amp;IF(lookups!$N$2-LEN(VLOOKUP(A1798,SOURCE!B:S,15,0))&gt;=0,REPT(" ",lookups!$N$2-LEN(VLOOKUP(A1798,SOURCE!B:S,15,0))),"")&amp;
TEXT(A1798,"???0")&amp;IF(VLOOKUP(A1798,SOURCE!B:S,16,0)="","","   "&amp;VLOOKUP(A1798,SOURCE!B:S,16,0)
))))
)</f>
        <v>#define ITM_HIDE_OLD                1758</v>
      </c>
    </row>
    <row r="1799" customFormat="false" ht="15.75" hidden="false" customHeight="false" outlineLevel="0" collapsed="false">
      <c r="A1799" s="0" t="n">
        <f aca="false">C1798</f>
        <v>1759</v>
      </c>
      <c r="B1799" s="0" t="str">
        <f aca="false">VLOOKUP(A1799,SOURCE!B:S,15,0)</f>
        <v>ITM_SMI         </v>
      </c>
      <c r="C1799" s="0" t="n">
        <f aca="false">IF(
ISNUMBER(INDEX(SOURCE!B:B,MATCH(A1799,SOURCE!B:B,0)+1)),
  VALUE(INDEX(SOURCE!B:B,MATCH(A1799,SOURCE!B:B,0)+1)),
  "")</f>
        <v>1760</v>
      </c>
      <c r="D1799" s="265" t="str">
        <f aca="false">IF(A1799&lt;&gt;INT(A1799),B1799,
IF(A1799&lt;0,VLOOKUP(A1799,lookups!A$1:B$25,2,0),
IF(ISNA(B1799),"",
IF(OR(ISBLANK(A1799),ISNA(B1799),B1799=0),
"",
"#define "&amp;
VLOOKUP(A1799,SOURCE!B:S,15,0)&amp;IF(lookups!$N$2-LEN(VLOOKUP(A1799,SOURCE!B:S,15,0))&gt;=0,REPT(" ",lookups!$N$2-LEN(VLOOKUP(A1799,SOURCE!B:S,15,0))),"")&amp;
TEXT(A1799,"???0")&amp;IF(VLOOKUP(A1799,SOURCE!B:S,16,0)="","","   "&amp;VLOOKUP(A1799,SOURCE!B:S,16,0)
))))
)</f>
        <v>#define ITM_SMI                     1759</v>
      </c>
    </row>
    <row r="1800" customFormat="false" ht="15.75" hidden="false" customHeight="false" outlineLevel="0" collapsed="false">
      <c r="A1800" s="0" t="n">
        <f aca="false">C1799</f>
        <v>1760</v>
      </c>
      <c r="B1800" s="0" t="str">
        <f aca="false">VLOOKUP(A1800,SOURCE!B:S,15,0)</f>
        <v>ITM_PLOT_LR</v>
      </c>
      <c r="C1800" s="0" t="n">
        <f aca="false">IF(
ISNUMBER(INDEX(SOURCE!B:B,MATCH(A1800,SOURCE!B:B,0)+1)),
  VALUE(INDEX(SOURCE!B:B,MATCH(A1800,SOURCE!B:B,0)+1)),
  "")</f>
        <v>1761</v>
      </c>
      <c r="D1800" s="265" t="str">
        <f aca="false">IF(A1800&lt;&gt;INT(A1800),B1800,
IF(A1800&lt;0,VLOOKUP(A1800,lookups!A$1:B$25,2,0),
IF(ISNA(B1800),"",
IF(OR(ISBLANK(A1800),ISNA(B1800),B1800=0),
"",
"#define "&amp;
VLOOKUP(A1800,SOURCE!B:S,15,0)&amp;IF(lookups!$N$2-LEN(VLOOKUP(A1800,SOURCE!B:S,15,0))&gt;=0,REPT(" ",lookups!$N$2-LEN(VLOOKUP(A1800,SOURCE!B:S,15,0))),"")&amp;
TEXT(A1800,"???0")&amp;IF(VLOOKUP(A1800,SOURCE!B:S,16,0)="","","   "&amp;VLOOKUP(A1800,SOURCE!B:S,16,0)
))))
)</f>
        <v>#define ITM_PLOT_LR                 1760</v>
      </c>
    </row>
    <row r="1801" customFormat="false" ht="15.75" hidden="false" customHeight="false" outlineLevel="0" collapsed="false">
      <c r="A1801" s="0" t="n">
        <f aca="false">C1800</f>
        <v>1761</v>
      </c>
      <c r="B1801" s="0" t="str">
        <f aca="false">VLOOKUP(A1801,SOURCE!B:S,15,0)</f>
        <v>ITM_PLOT_NXT</v>
      </c>
      <c r="C1801" s="0" t="n">
        <f aca="false">IF(
ISNUMBER(INDEX(SOURCE!B:B,MATCH(A1801,SOURCE!B:B,0)+1)),
  VALUE(INDEX(SOURCE!B:B,MATCH(A1801,SOURCE!B:B,0)+1)),
  "")</f>
        <v>1762</v>
      </c>
      <c r="D1801" s="265" t="str">
        <f aca="false">IF(A1801&lt;&gt;INT(A1801),B1801,
IF(A1801&lt;0,VLOOKUP(A1801,lookups!A$1:B$25,2,0),
IF(ISNA(B1801),"",
IF(OR(ISBLANK(A1801),ISNA(B1801),B1801=0),
"",
"#define "&amp;
VLOOKUP(A1801,SOURCE!B:S,15,0)&amp;IF(lookups!$N$2-LEN(VLOOKUP(A1801,SOURCE!B:S,15,0))&gt;=0,REPT(" ",lookups!$N$2-LEN(VLOOKUP(A1801,SOURCE!B:S,15,0))),"")&amp;
TEXT(A1801,"???0")&amp;IF(VLOOKUP(A1801,SOURCE!B:S,16,0)="","","   "&amp;VLOOKUP(A1801,SOURCE!B:S,16,0)
))))
)</f>
        <v>#define ITM_PLOT_NXT                1761</v>
      </c>
    </row>
    <row r="1802" customFormat="false" ht="15.75" hidden="false" customHeight="false" outlineLevel="0" collapsed="false">
      <c r="A1802" s="0" t="n">
        <f aca="false">C1801</f>
        <v>1762</v>
      </c>
      <c r="B1802" s="0" t="str">
        <f aca="false">VLOOKUP(A1802,SOURCE!B:S,15,0)</f>
        <v>ITM_PLOT_REV</v>
      </c>
      <c r="C1802" s="0" t="n">
        <f aca="false">IF(
ISNUMBER(INDEX(SOURCE!B:B,MATCH(A1802,SOURCE!B:B,0)+1)),
  VALUE(INDEX(SOURCE!B:B,MATCH(A1802,SOURCE!B:B,0)+1)),
  "")</f>
        <v>1763</v>
      </c>
      <c r="D1802" s="265" t="str">
        <f aca="false">IF(A1802&lt;&gt;INT(A1802),B1802,
IF(A1802&lt;0,VLOOKUP(A1802,lookups!A$1:B$25,2,0),
IF(ISNA(B1802),"",
IF(OR(ISBLANK(A1802),ISNA(B1802),B1802=0),
"",
"#define "&amp;
VLOOKUP(A1802,SOURCE!B:S,15,0)&amp;IF(lookups!$N$2-LEN(VLOOKUP(A1802,SOURCE!B:S,15,0))&gt;=0,REPT(" ",lookups!$N$2-LEN(VLOOKUP(A1802,SOURCE!B:S,15,0))),"")&amp;
TEXT(A1802,"???0")&amp;IF(VLOOKUP(A1802,SOURCE!B:S,16,0)="","","   "&amp;VLOOKUP(A1802,SOURCE!B:S,16,0)
))))
)</f>
        <v>#define ITM_PLOT_REV                1762</v>
      </c>
    </row>
    <row r="1803" customFormat="false" ht="15.75" hidden="false" customHeight="false" outlineLevel="0" collapsed="false">
      <c r="A1803" s="0" t="n">
        <f aca="false">C1802</f>
        <v>1763</v>
      </c>
      <c r="B1803" s="0" t="str">
        <f aca="false">VLOOKUP(A1803,SOURCE!B:S,15,0)</f>
        <v>ITM_PLOTZOOM</v>
      </c>
      <c r="C1803" s="0" t="n">
        <f aca="false">IF(
ISNUMBER(INDEX(SOURCE!B:B,MATCH(A1803,SOURCE!B:B,0)+1)),
  VALUE(INDEX(SOURCE!B:B,MATCH(A1803,SOURCE!B:B,0)+1)),
  "")</f>
        <v>1764</v>
      </c>
      <c r="D1803" s="265" t="str">
        <f aca="false">IF(A1803&lt;&gt;INT(A1803),B1803,
IF(A1803&lt;0,VLOOKUP(A1803,lookups!A$1:B$25,2,0),
IF(ISNA(B1803),"",
IF(OR(ISBLANK(A1803),ISNA(B1803),B1803=0),
"",
"#define "&amp;
VLOOKUP(A1803,SOURCE!B:S,15,0)&amp;IF(lookups!$N$2-LEN(VLOOKUP(A1803,SOURCE!B:S,15,0))&gt;=0,REPT(" ",lookups!$N$2-LEN(VLOOKUP(A1803,SOURCE!B:S,15,0))),"")&amp;
TEXT(A1803,"???0")&amp;IF(VLOOKUP(A1803,SOURCE!B:S,16,0)="","","   "&amp;VLOOKUP(A1803,SOURCE!B:S,16,0)
))))
)</f>
        <v>#define ITM_PLOTZOOM                1763</v>
      </c>
    </row>
    <row r="1804" customFormat="false" ht="15.75" hidden="false" customHeight="false" outlineLevel="0" collapsed="false">
      <c r="A1804" s="0" t="n">
        <f aca="false">C1803</f>
        <v>1764</v>
      </c>
      <c r="B1804" s="0" t="str">
        <f aca="false">VLOOKUP(A1804,SOURCE!B:S,15,0)</f>
        <v>ITM_Fphik</v>
      </c>
      <c r="C1804" s="0" t="n">
        <f aca="false">IF(
ISNUMBER(INDEX(SOURCE!B:B,MATCH(A1804,SOURCE!B:B,0)+1)),
  VALUE(INDEX(SOURCE!B:B,MATCH(A1804,SOURCE!B:B,0)+1)),
  "")</f>
        <v>1765</v>
      </c>
      <c r="D1804" s="265" t="str">
        <f aca="false">IF(A1804&lt;&gt;INT(A1804),B1804,
IF(A1804&lt;0,VLOOKUP(A1804,lookups!A$1:B$25,2,0),
IF(ISNA(B1804),"",
IF(OR(ISBLANK(A1804),ISNA(B1804),B1804=0),
"",
"#define "&amp;
VLOOKUP(A1804,SOURCE!B:S,15,0)&amp;IF(lookups!$N$2-LEN(VLOOKUP(A1804,SOURCE!B:S,15,0))&gt;=0,REPT(" ",lookups!$N$2-LEN(VLOOKUP(A1804,SOURCE!B:S,15,0))),"")&amp;
TEXT(A1804,"???0")&amp;IF(VLOOKUP(A1804,SOURCE!B:S,16,0)="","","   "&amp;VLOOKUP(A1804,SOURCE!B:S,16,0)
))))
)</f>
        <v>#define ITM_Fphik                   1764</v>
      </c>
    </row>
    <row r="1805" customFormat="false" ht="15.75" hidden="false" customHeight="false" outlineLevel="0" collapsed="false">
      <c r="A1805" s="0" t="n">
        <f aca="false">C1804</f>
        <v>1765</v>
      </c>
      <c r="B1805" s="0" t="str">
        <f aca="false">VLOOKUP(A1805,SOURCE!B:S,15,0)</f>
        <v>ITM_Ephik</v>
      </c>
      <c r="C1805" s="0" t="n">
        <f aca="false">IF(
ISNUMBER(INDEX(SOURCE!B:B,MATCH(A1805,SOURCE!B:B,0)+1)),
  VALUE(INDEX(SOURCE!B:B,MATCH(A1805,SOURCE!B:B,0)+1)),
  "")</f>
        <v>1766</v>
      </c>
      <c r="D1805" s="265" t="str">
        <f aca="false">IF(A1805&lt;&gt;INT(A1805),B1805,
IF(A1805&lt;0,VLOOKUP(A1805,lookups!A$1:B$25,2,0),
IF(ISNA(B1805),"",
IF(OR(ISBLANK(A1805),ISNA(B1805),B1805=0),
"",
"#define "&amp;
VLOOKUP(A1805,SOURCE!B:S,15,0)&amp;IF(lookups!$N$2-LEN(VLOOKUP(A1805,SOURCE!B:S,15,0))&gt;=0,REPT(" ",lookups!$N$2-LEN(VLOOKUP(A1805,SOURCE!B:S,15,0))),"")&amp;
TEXT(A1805,"???0")&amp;IF(VLOOKUP(A1805,SOURCE!B:S,16,0)="","","   "&amp;VLOOKUP(A1805,SOURCE!B:S,16,0)
))))
)</f>
        <v>#define ITM_Ephik                   1765</v>
      </c>
    </row>
    <row r="1806" customFormat="false" ht="15.75" hidden="false" customHeight="false" outlineLevel="0" collapsed="false">
      <c r="A1806" s="0" t="n">
        <f aca="false">C1805</f>
        <v>1766</v>
      </c>
      <c r="B1806" s="0" t="str">
        <f aca="false">VLOOKUP(A1806,SOURCE!B:S,15,0)</f>
        <v>ITM_ZETAphik</v>
      </c>
      <c r="C1806" s="0" t="n">
        <f aca="false">IF(
ISNUMBER(INDEX(SOURCE!B:B,MATCH(A1806,SOURCE!B:B,0)+1)),
  VALUE(INDEX(SOURCE!B:B,MATCH(A1806,SOURCE!B:B,0)+1)),
  "")</f>
        <v>1767</v>
      </c>
      <c r="D1806" s="265" t="str">
        <f aca="false">IF(A1806&lt;&gt;INT(A1806),B1806,
IF(A1806&lt;0,VLOOKUP(A1806,lookups!A$1:B$25,2,0),
IF(ISNA(B1806),"",
IF(OR(ISBLANK(A1806),ISNA(B1806),B1806=0),
"",
"#define "&amp;
VLOOKUP(A1806,SOURCE!B:S,15,0)&amp;IF(lookups!$N$2-LEN(VLOOKUP(A1806,SOURCE!B:S,15,0))&gt;=0,REPT(" ",lookups!$N$2-LEN(VLOOKUP(A1806,SOURCE!B:S,15,0))),"")&amp;
TEXT(A1806,"???0")&amp;IF(VLOOKUP(A1806,SOURCE!B:S,16,0)="","","   "&amp;VLOOKUP(A1806,SOURCE!B:S,16,0)
))))
)</f>
        <v>#define ITM_ZETAphik                1766</v>
      </c>
    </row>
    <row r="1807" customFormat="false" ht="15.75" hidden="false" customHeight="false" outlineLevel="0" collapsed="false">
      <c r="A1807" s="0" t="n">
        <f aca="false">C1806</f>
        <v>1767</v>
      </c>
      <c r="B1807" s="0" t="str">
        <f aca="false">VLOOKUP(A1807,SOURCE!B:S,15,0)</f>
        <v>ITM_GETHIDE</v>
      </c>
      <c r="C1807" s="0" t="n">
        <f aca="false">IF(
ISNUMBER(INDEX(SOURCE!B:B,MATCH(A1807,SOURCE!B:B,0)+1)),
  VALUE(INDEX(SOURCE!B:B,MATCH(A1807,SOURCE!B:B,0)+1)),
  "")</f>
        <v>1768</v>
      </c>
      <c r="D1807" s="265" t="str">
        <f aca="false">IF(A1807&lt;&gt;INT(A1807),B1807,
IF(A1807&lt;0,VLOOKUP(A1807,lookups!A$1:B$25,2,0),
IF(ISNA(B1807),"",
IF(OR(ISBLANK(A1807),ISNA(B1807),B1807=0),
"",
"#define "&amp;
VLOOKUP(A1807,SOURCE!B:S,15,0)&amp;IF(lookups!$N$2-LEN(VLOOKUP(A1807,SOURCE!B:S,15,0))&gt;=0,REPT(" ",lookups!$N$2-LEN(VLOOKUP(A1807,SOURCE!B:S,15,0))),"")&amp;
TEXT(A1807,"???0")&amp;IF(VLOOKUP(A1807,SOURCE!B:S,16,0)="","","   "&amp;VLOOKUP(A1807,SOURCE!B:S,16,0)
))))
)</f>
        <v>#define ITM_GETHIDE                 1767</v>
      </c>
    </row>
    <row r="1808" customFormat="false" ht="15.75" hidden="false" customHeight="false" outlineLevel="0" collapsed="false">
      <c r="A1808" s="0" t="n">
        <f aca="false">C1807</f>
        <v>1768</v>
      </c>
      <c r="B1808" s="0" t="str">
        <f aca="false">VLOOKUP(A1808,SOURCE!B:S,15,0)</f>
        <v>ITM_CALC</v>
      </c>
      <c r="C1808" s="0" t="n">
        <f aca="false">IF(
ISNUMBER(INDEX(SOURCE!B:B,MATCH(A1808,SOURCE!B:B,0)+1)),
  VALUE(INDEX(SOURCE!B:B,MATCH(A1808,SOURCE!B:B,0)+1)),
  "")</f>
        <v>1769</v>
      </c>
      <c r="D1808" s="265" t="str">
        <f aca="false">IF(A1808&lt;&gt;INT(A1808),B1808,
IF(A1808&lt;0,VLOOKUP(A1808,lookups!A$1:B$25,2,0),
IF(ISNA(B1808),"",
IF(OR(ISBLANK(A1808),ISNA(B1808),B1808=0),
"",
"#define "&amp;
VLOOKUP(A1808,SOURCE!B:S,15,0)&amp;IF(lookups!$N$2-LEN(VLOOKUP(A1808,SOURCE!B:S,15,0))&gt;=0,REPT(" ",lookups!$N$2-LEN(VLOOKUP(A1808,SOURCE!B:S,15,0))),"")&amp;
TEXT(A1808,"???0")&amp;IF(VLOOKUP(A1808,SOURCE!B:S,16,0)="","","   "&amp;VLOOKUP(A1808,SOURCE!B:S,16,0)
))))
)</f>
        <v>#define ITM_CALC                    1768</v>
      </c>
    </row>
    <row r="1809" customFormat="false" ht="15.75" hidden="false" customHeight="false" outlineLevel="0" collapsed="false">
      <c r="A1809" s="0" t="n">
        <f aca="false">C1808</f>
        <v>1769</v>
      </c>
      <c r="B1809" s="0" t="str">
        <f aca="false">VLOOKUP(A1809,SOURCE!B:S,15,0)</f>
        <v>ITM_SQRT</v>
      </c>
      <c r="C1809" s="0" t="n">
        <f aca="false">IF(
ISNUMBER(INDEX(SOURCE!B:B,MATCH(A1809,SOURCE!B:B,0)+1)),
  VALUE(INDEX(SOURCE!B:B,MATCH(A1809,SOURCE!B:B,0)+1)),
  "")</f>
        <v>1770</v>
      </c>
      <c r="D1809" s="265" t="str">
        <f aca="false">IF(A1809&lt;&gt;INT(A1809),B1809,
IF(A1809&lt;0,VLOOKUP(A1809,lookups!A$1:B$25,2,0),
IF(ISNA(B1809),"",
IF(OR(ISBLANK(A1809),ISNA(B1809),B1809=0),
"",
"#define "&amp;
VLOOKUP(A1809,SOURCE!B:S,15,0)&amp;IF(lookups!$N$2-LEN(VLOOKUP(A1809,SOURCE!B:S,15,0))&gt;=0,REPT(" ",lookups!$N$2-LEN(VLOOKUP(A1809,SOURCE!B:S,15,0))),"")&amp;
TEXT(A1809,"???0")&amp;IF(VLOOKUP(A1809,SOURCE!B:S,16,0)="","","   "&amp;VLOOKUP(A1809,SOURCE!B:S,16,0)
))))
)</f>
        <v>#define ITM_SQRT                    1769</v>
      </c>
    </row>
    <row r="1810" customFormat="false" ht="15.75" hidden="false" customHeight="false" outlineLevel="0" collapsed="false">
      <c r="A1810" s="0" t="n">
        <f aca="false">C1809</f>
        <v>1770</v>
      </c>
      <c r="B1810" s="0" t="str">
        <f aca="false">VLOOKUP(A1810,SOURCE!B:S,15,0)</f>
        <v>ITM_RCL_FV</v>
      </c>
      <c r="C1810" s="0" t="n">
        <f aca="false">IF(
ISNUMBER(INDEX(SOURCE!B:B,MATCH(A1810,SOURCE!B:B,0)+1)),
  VALUE(INDEX(SOURCE!B:B,MATCH(A1810,SOURCE!B:B,0)+1)),
  "")</f>
        <v>1771</v>
      </c>
      <c r="D1810" s="265" t="str">
        <f aca="false">IF(A1810&lt;&gt;INT(A1810),B1810,
IF(A1810&lt;0,VLOOKUP(A1810,lookups!A$1:B$25,2,0),
IF(ISNA(B1810),"",
IF(OR(ISBLANK(A1810),ISNA(B1810),B1810=0),
"",
"#define "&amp;
VLOOKUP(A1810,SOURCE!B:S,15,0)&amp;IF(lookups!$N$2-LEN(VLOOKUP(A1810,SOURCE!B:S,15,0))&gt;=0,REPT(" ",lookups!$N$2-LEN(VLOOKUP(A1810,SOURCE!B:S,15,0))),"")&amp;
TEXT(A1810,"???0")&amp;IF(VLOOKUP(A1810,SOURCE!B:S,16,0)="","","   "&amp;VLOOKUP(A1810,SOURCE!B:S,16,0)
))))
)</f>
        <v>#define ITM_RCL_FV                  1770</v>
      </c>
    </row>
    <row r="1811" customFormat="false" ht="15.75" hidden="false" customHeight="false" outlineLevel="0" collapsed="false">
      <c r="A1811" s="0" t="n">
        <f aca="false">C1810</f>
        <v>1771</v>
      </c>
      <c r="B1811" s="0" t="str">
        <f aca="false">VLOOKUP(A1811,SOURCE!B:S,15,0)</f>
        <v>ITM_RCL_IPonA</v>
      </c>
      <c r="C1811" s="0" t="n">
        <f aca="false">IF(
ISNUMBER(INDEX(SOURCE!B:B,MATCH(A1811,SOURCE!B:B,0)+1)),
  VALUE(INDEX(SOURCE!B:B,MATCH(A1811,SOURCE!B:B,0)+1)),
  "")</f>
        <v>1772</v>
      </c>
      <c r="D1811" s="265" t="str">
        <f aca="false">IF(A1811&lt;&gt;INT(A1811),B1811,
IF(A1811&lt;0,VLOOKUP(A1811,lookups!A$1:B$25,2,0),
IF(ISNA(B1811),"",
IF(OR(ISBLANK(A1811),ISNA(B1811),B1811=0),
"",
"#define "&amp;
VLOOKUP(A1811,SOURCE!B:S,15,0)&amp;IF(lookups!$N$2-LEN(VLOOKUP(A1811,SOURCE!B:S,15,0))&gt;=0,REPT(" ",lookups!$N$2-LEN(VLOOKUP(A1811,SOURCE!B:S,15,0))),"")&amp;
TEXT(A1811,"???0")&amp;IF(VLOOKUP(A1811,SOURCE!B:S,16,0)="","","   "&amp;VLOOKUP(A1811,SOURCE!B:S,16,0)
))))
)</f>
        <v>#define ITM_RCL_IPonA               1771</v>
      </c>
    </row>
    <row r="1812" customFormat="false" ht="15.75" hidden="false" customHeight="false" outlineLevel="0" collapsed="false">
      <c r="A1812" s="0" t="n">
        <f aca="false">C1811</f>
        <v>1772</v>
      </c>
      <c r="B1812" s="0" t="str">
        <f aca="false">VLOOKUP(A1812,SOURCE!B:S,15,0)</f>
        <v>ITM_RCL_NPER</v>
      </c>
      <c r="C1812" s="0" t="n">
        <f aca="false">IF(
ISNUMBER(INDEX(SOURCE!B:B,MATCH(A1812,SOURCE!B:B,0)+1)),
  VALUE(INDEX(SOURCE!B:B,MATCH(A1812,SOURCE!B:B,0)+1)),
  "")</f>
        <v>1773</v>
      </c>
      <c r="D1812" s="265" t="str">
        <f aca="false">IF(A1812&lt;&gt;INT(A1812),B1812,
IF(A1812&lt;0,VLOOKUP(A1812,lookups!A$1:B$25,2,0),
IF(ISNA(B1812),"",
IF(OR(ISBLANK(A1812),ISNA(B1812),B1812=0),
"",
"#define "&amp;
VLOOKUP(A1812,SOURCE!B:S,15,0)&amp;IF(lookups!$N$2-LEN(VLOOKUP(A1812,SOURCE!B:S,15,0))&gt;=0,REPT(" ",lookups!$N$2-LEN(VLOOKUP(A1812,SOURCE!B:S,15,0))),"")&amp;
TEXT(A1812,"???0")&amp;IF(VLOOKUP(A1812,SOURCE!B:S,16,0)="","","   "&amp;VLOOKUP(A1812,SOURCE!B:S,16,0)
))))
)</f>
        <v>#define ITM_RCL_NPER                1772</v>
      </c>
    </row>
    <row r="1813" customFormat="false" ht="15.75" hidden="false" customHeight="false" outlineLevel="0" collapsed="false">
      <c r="A1813" s="0" t="n">
        <f aca="false">C1812</f>
        <v>1773</v>
      </c>
      <c r="B1813" s="0" t="str">
        <f aca="false">VLOOKUP(A1813,SOURCE!B:S,15,0)</f>
        <v>ITM_RCL_PERonA</v>
      </c>
      <c r="C1813" s="0" t="n">
        <f aca="false">IF(
ISNUMBER(INDEX(SOURCE!B:B,MATCH(A1813,SOURCE!B:B,0)+1)),
  VALUE(INDEX(SOURCE!B:B,MATCH(A1813,SOURCE!B:B,0)+1)),
  "")</f>
        <v>1774</v>
      </c>
      <c r="D1813" s="265" t="str">
        <f aca="false">IF(A1813&lt;&gt;INT(A1813),B1813,
IF(A1813&lt;0,VLOOKUP(A1813,lookups!A$1:B$25,2,0),
IF(ISNA(B1813),"",
IF(OR(ISBLANK(A1813),ISNA(B1813),B1813=0),
"",
"#define "&amp;
VLOOKUP(A1813,SOURCE!B:S,15,0)&amp;IF(lookups!$N$2-LEN(VLOOKUP(A1813,SOURCE!B:S,15,0))&gt;=0,REPT(" ",lookups!$N$2-LEN(VLOOKUP(A1813,SOURCE!B:S,15,0))),"")&amp;
TEXT(A1813,"???0")&amp;IF(VLOOKUP(A1813,SOURCE!B:S,16,0)="","","   "&amp;VLOOKUP(A1813,SOURCE!B:S,16,0)
))))
)</f>
        <v>#define ITM_RCL_PERonA              1773</v>
      </c>
    </row>
    <row r="1814" customFormat="false" ht="15.75" hidden="false" customHeight="false" outlineLevel="0" collapsed="false">
      <c r="A1814" s="0" t="n">
        <f aca="false">C1813</f>
        <v>1774</v>
      </c>
      <c r="B1814" s="0" t="str">
        <f aca="false">VLOOKUP(A1814,SOURCE!B:S,15,0)</f>
        <v>ITM_RCL_CPERonA</v>
      </c>
      <c r="C1814" s="0" t="n">
        <f aca="false">IF(
ISNUMBER(INDEX(SOURCE!B:B,MATCH(A1814,SOURCE!B:B,0)+1)),
  VALUE(INDEX(SOURCE!B:B,MATCH(A1814,SOURCE!B:B,0)+1)),
  "")</f>
        <v>1775</v>
      </c>
      <c r="D1814" s="265" t="str">
        <f aca="false">IF(A1814&lt;&gt;INT(A1814),B1814,
IF(A1814&lt;0,VLOOKUP(A1814,lookups!A$1:B$25,2,0),
IF(ISNA(B1814),"",
IF(OR(ISBLANK(A1814),ISNA(B1814),B1814=0),
"",
"#define "&amp;
VLOOKUP(A1814,SOURCE!B:S,15,0)&amp;IF(lookups!$N$2-LEN(VLOOKUP(A1814,SOURCE!B:S,15,0))&gt;=0,REPT(" ",lookups!$N$2-LEN(VLOOKUP(A1814,SOURCE!B:S,15,0))),"")&amp;
TEXT(A1814,"???0")&amp;IF(VLOOKUP(A1814,SOURCE!B:S,16,0)="","","   "&amp;VLOOKUP(A1814,SOURCE!B:S,16,0)
))))
)</f>
        <v>#define ITM_RCL_CPERonA             1774</v>
      </c>
    </row>
    <row r="1815" customFormat="false" ht="15.75" hidden="false" customHeight="false" outlineLevel="0" collapsed="false">
      <c r="A1815" s="0" t="n">
        <f aca="false">C1814</f>
        <v>1775</v>
      </c>
      <c r="B1815" s="0" t="str">
        <f aca="false">VLOOKUP(A1815,SOURCE!B:S,15,0)</f>
        <v>ITM_RCL_PMT</v>
      </c>
      <c r="C1815" s="0" t="n">
        <f aca="false">IF(
ISNUMBER(INDEX(SOURCE!B:B,MATCH(A1815,SOURCE!B:B,0)+1)),
  VALUE(INDEX(SOURCE!B:B,MATCH(A1815,SOURCE!B:B,0)+1)),
  "")</f>
        <v>1776</v>
      </c>
      <c r="D1815" s="265" t="str">
        <f aca="false">IF(A1815&lt;&gt;INT(A1815),B1815,
IF(A1815&lt;0,VLOOKUP(A1815,lookups!A$1:B$25,2,0),
IF(ISNA(B1815),"",
IF(OR(ISBLANK(A1815),ISNA(B1815),B1815=0),
"",
"#define "&amp;
VLOOKUP(A1815,SOURCE!B:S,15,0)&amp;IF(lookups!$N$2-LEN(VLOOKUP(A1815,SOURCE!B:S,15,0))&gt;=0,REPT(" ",lookups!$N$2-LEN(VLOOKUP(A1815,SOURCE!B:S,15,0))),"")&amp;
TEXT(A1815,"???0")&amp;IF(VLOOKUP(A1815,SOURCE!B:S,16,0)="","","   "&amp;VLOOKUP(A1815,SOURCE!B:S,16,0)
))))
)</f>
        <v>#define ITM_RCL_PMT                 1775</v>
      </c>
    </row>
    <row r="1816" customFormat="false" ht="15.75" hidden="false" customHeight="false" outlineLevel="0" collapsed="false">
      <c r="A1816" s="0" t="n">
        <f aca="false">C1815</f>
        <v>1776</v>
      </c>
      <c r="B1816" s="0" t="str">
        <f aca="false">VLOOKUP(A1816,SOURCE!B:S,15,0)</f>
        <v>ITM_RCL_PV</v>
      </c>
      <c r="C1816" s="0" t="n">
        <f aca="false">IF(
ISNUMBER(INDEX(SOURCE!B:B,MATCH(A1816,SOURCE!B:B,0)+1)),
  VALUE(INDEX(SOURCE!B:B,MATCH(A1816,SOURCE!B:B,0)+1)),
  "")</f>
        <v>1777</v>
      </c>
      <c r="D1816" s="265" t="str">
        <f aca="false">IF(A1816&lt;&gt;INT(A1816),B1816,
IF(A1816&lt;0,VLOOKUP(A1816,lookups!A$1:B$25,2,0),
IF(ISNA(B1816),"",
IF(OR(ISBLANK(A1816),ISNA(B1816),B1816=0),
"",
"#define "&amp;
VLOOKUP(A1816,SOURCE!B:S,15,0)&amp;IF(lookups!$N$2-LEN(VLOOKUP(A1816,SOURCE!B:S,15,0))&gt;=0,REPT(" ",lookups!$N$2-LEN(VLOOKUP(A1816,SOURCE!B:S,15,0))),"")&amp;
TEXT(A1816,"???0")&amp;IF(VLOOKUP(A1816,SOURCE!B:S,16,0)="","","   "&amp;VLOOKUP(A1816,SOURCE!B:S,16,0)
))))
)</f>
        <v>#define ITM_RCL_PV                  1776</v>
      </c>
    </row>
    <row r="1817" customFormat="false" ht="15.75" hidden="false" customHeight="false" outlineLevel="0" collapsed="false">
      <c r="A1817" s="0" t="n">
        <f aca="false">C1816</f>
        <v>1777</v>
      </c>
      <c r="B1817" s="0" t="str">
        <f aca="false">VLOOKUP(A1817,SOURCE!B:S,15,0)</f>
        <v>ITM_atan2</v>
      </c>
      <c r="C1817" s="0" t="n">
        <f aca="false">IF(
ISNUMBER(INDEX(SOURCE!B:B,MATCH(A1817,SOURCE!B:B,0)+1)),
  VALUE(INDEX(SOURCE!B:B,MATCH(A1817,SOURCE!B:B,0)+1)),
  "")</f>
        <v>1778</v>
      </c>
      <c r="D1817" s="265" t="str">
        <f aca="false">IF(A1817&lt;&gt;INT(A1817),B1817,
IF(A1817&lt;0,VLOOKUP(A1817,lookups!A$1:B$25,2,0),
IF(ISNA(B1817),"",
IF(OR(ISBLANK(A1817),ISNA(B1817),B1817=0),
"",
"#define "&amp;
VLOOKUP(A1817,SOURCE!B:S,15,0)&amp;IF(lookups!$N$2-LEN(VLOOKUP(A1817,SOURCE!B:S,15,0))&gt;=0,REPT(" ",lookups!$N$2-LEN(VLOOKUP(A1817,SOURCE!B:S,15,0))),"")&amp;
TEXT(A1817,"???0")&amp;IF(VLOOKUP(A1817,SOURCE!B:S,16,0)="","","   "&amp;VLOOKUP(A1817,SOURCE!B:S,16,0)
))))
)</f>
        <v>#define ITM_atan2                   1777</v>
      </c>
    </row>
    <row r="1818" customFormat="false" ht="15.75" hidden="false" customHeight="false" outlineLevel="0" collapsed="false">
      <c r="A1818" s="0" t="n">
        <f aca="false">C1817</f>
        <v>1778</v>
      </c>
      <c r="B1818" s="0" t="str">
        <f aca="false">VLOOKUP(A1818,SOURCE!B:S,15,0)</f>
        <v>ITM_TIMER_ADD</v>
      </c>
      <c r="C1818" s="0" t="n">
        <f aca="false">IF(
ISNUMBER(INDEX(SOURCE!B:B,MATCH(A1818,SOURCE!B:B,0)+1)),
  VALUE(INDEX(SOURCE!B:B,MATCH(A1818,SOURCE!B:B,0)+1)),
  "")</f>
        <v>1779</v>
      </c>
      <c r="D1818" s="265" t="str">
        <f aca="false">IF(A1818&lt;&gt;INT(A1818),B1818,
IF(A1818&lt;0,VLOOKUP(A1818,lookups!A$1:B$25,2,0),
IF(ISNA(B1818),"",
IF(OR(ISBLANK(A1818),ISNA(B1818),B1818=0),
"",
"#define "&amp;
VLOOKUP(A1818,SOURCE!B:S,15,0)&amp;IF(lookups!$N$2-LEN(VLOOKUP(A1818,SOURCE!B:S,15,0))&gt;=0,REPT(" ",lookups!$N$2-LEN(VLOOKUP(A1818,SOURCE!B:S,15,0))),"")&amp;
TEXT(A1818,"???0")&amp;IF(VLOOKUP(A1818,SOURCE!B:S,16,0)="","","   "&amp;VLOOKUP(A1818,SOURCE!B:S,16,0)
))))
)</f>
        <v>#define ITM_TIMER_ADD               1778</v>
      </c>
    </row>
    <row r="1819" customFormat="false" ht="15.75" hidden="false" customHeight="false" outlineLevel="0" collapsed="false">
      <c r="A1819" s="0" t="n">
        <f aca="false">C1818</f>
        <v>1779</v>
      </c>
      <c r="B1819" s="0" t="str">
        <f aca="false">VLOOKUP(A1819,SOURCE!B:S,15,0)</f>
        <v>ITM_TIMER_0_1S</v>
      </c>
      <c r="C1819" s="0" t="n">
        <f aca="false">IF(
ISNUMBER(INDEX(SOURCE!B:B,MATCH(A1819,SOURCE!B:B,0)+1)),
  VALUE(INDEX(SOURCE!B:B,MATCH(A1819,SOURCE!B:B,0)+1)),
  "")</f>
        <v>1780</v>
      </c>
      <c r="D1819" s="265" t="str">
        <f aca="false">IF(A1819&lt;&gt;INT(A1819),B1819,
IF(A1819&lt;0,VLOOKUP(A1819,lookups!A$1:B$25,2,0),
IF(ISNA(B1819),"",
IF(OR(ISBLANK(A1819),ISNA(B1819),B1819=0),
"",
"#define "&amp;
VLOOKUP(A1819,SOURCE!B:S,15,0)&amp;IF(lookups!$N$2-LEN(VLOOKUP(A1819,SOURCE!B:S,15,0))&gt;=0,REPT(" ",lookups!$N$2-LEN(VLOOKUP(A1819,SOURCE!B:S,15,0))),"")&amp;
TEXT(A1819,"???0")&amp;IF(VLOOKUP(A1819,SOURCE!B:S,16,0)="","","   "&amp;VLOOKUP(A1819,SOURCE!B:S,16,0)
))))
)</f>
        <v>#define ITM_TIMER_0_1S              1779</v>
      </c>
    </row>
    <row r="1820" customFormat="false" ht="15.75" hidden="false" customHeight="false" outlineLevel="0" collapsed="false">
      <c r="A1820" s="0" t="n">
        <f aca="false">C1819</f>
        <v>1780</v>
      </c>
      <c r="B1820" s="0" t="str">
        <f aca="false">VLOOKUP(A1820,SOURCE!B:S,15,0)</f>
        <v>ITM_TIMER_RESET</v>
      </c>
      <c r="C1820" s="0" t="n">
        <f aca="false">IF(
ISNUMBER(INDEX(SOURCE!B:B,MATCH(A1820,SOURCE!B:B,0)+1)),
  VALUE(INDEX(SOURCE!B:B,MATCH(A1820,SOURCE!B:B,0)+1)),
  "")</f>
        <v>1781</v>
      </c>
      <c r="D1820" s="265" t="str">
        <f aca="false">IF(A1820&lt;&gt;INT(A1820),B1820,
IF(A1820&lt;0,VLOOKUP(A1820,lookups!A$1:B$25,2,0),
IF(ISNA(B1820),"",
IF(OR(ISBLANK(A1820),ISNA(B1820),B1820=0),
"",
"#define "&amp;
VLOOKUP(A1820,SOURCE!B:S,15,0)&amp;IF(lookups!$N$2-LEN(VLOOKUP(A1820,SOURCE!B:S,15,0))&gt;=0,REPT(" ",lookups!$N$2-LEN(VLOOKUP(A1820,SOURCE!B:S,15,0))),"")&amp;
TEXT(A1820,"???0")&amp;IF(VLOOKUP(A1820,SOURCE!B:S,16,0)="","","   "&amp;VLOOKUP(A1820,SOURCE!B:S,16,0)
))))
)</f>
        <v>#define ITM_TIMER_RESET             1780</v>
      </c>
    </row>
    <row r="1821" customFormat="false" ht="15.75" hidden="false" customHeight="false" outlineLevel="0" collapsed="false">
      <c r="A1821" s="0" t="n">
        <f aca="false">C1820</f>
        <v>1781</v>
      </c>
      <c r="B1821" s="0" t="str">
        <f aca="false">VLOOKUP(A1821,SOURCE!B:S,15,0)</f>
        <v>ITM_TIMER_RCL</v>
      </c>
      <c r="C1821" s="0" t="n">
        <f aca="false">IF(
ISNUMBER(INDEX(SOURCE!B:B,MATCH(A1821,SOURCE!B:B,0)+1)),
  VALUE(INDEX(SOURCE!B:B,MATCH(A1821,SOURCE!B:B,0)+1)),
  "")</f>
        <v>1782</v>
      </c>
      <c r="D1821" s="265" t="str">
        <f aca="false">IF(A1821&lt;&gt;INT(A1821),B1821,
IF(A1821&lt;0,VLOOKUP(A1821,lookups!A$1:B$25,2,0),
IF(ISNA(B1821),"",
IF(OR(ISBLANK(A1821),ISNA(B1821),B1821=0),
"",
"#define "&amp;
VLOOKUP(A1821,SOURCE!B:S,15,0)&amp;IF(lookups!$N$2-LEN(VLOOKUP(A1821,SOURCE!B:S,15,0))&gt;=0,REPT(" ",lookups!$N$2-LEN(VLOOKUP(A1821,SOURCE!B:S,15,0))),"")&amp;
TEXT(A1821,"???0")&amp;IF(VLOOKUP(A1821,SOURCE!B:S,16,0)="","","   "&amp;VLOOKUP(A1821,SOURCE!B:S,16,0)
))))
)</f>
        <v>#define ITM_TIMER_RCL               1781</v>
      </c>
    </row>
    <row r="1822" customFormat="false" ht="15.75" hidden="false" customHeight="false" outlineLevel="0" collapsed="false">
      <c r="A1822" s="0" t="n">
        <f aca="false">C1821</f>
        <v>1782</v>
      </c>
      <c r="B1822" s="0" t="str">
        <f aca="false">VLOOKUP(A1822,SOURCE!B:S,15,0)</f>
        <v>ITM_CLBKUP</v>
      </c>
      <c r="C1822" s="0" t="n">
        <f aca="false">IF(
ISNUMBER(INDEX(SOURCE!B:B,MATCH(A1822,SOURCE!B:B,0)+1)),
  VALUE(INDEX(SOURCE!B:B,MATCH(A1822,SOURCE!B:B,0)+1)),
  "")</f>
        <v>1783</v>
      </c>
      <c r="D1822" s="265" t="str">
        <f aca="false">IF(A1822&lt;&gt;INT(A1822),B1822,
IF(A1822&lt;0,VLOOKUP(A1822,lookups!A$1:B$25,2,0),
IF(ISNA(B1822),"",
IF(OR(ISBLANK(A1822),ISNA(B1822),B1822=0),
"",
"#define "&amp;
VLOOKUP(A1822,SOURCE!B:S,15,0)&amp;IF(lookups!$N$2-LEN(VLOOKUP(A1822,SOURCE!B:S,15,0))&gt;=0,REPT(" ",lookups!$N$2-LEN(VLOOKUP(A1822,SOURCE!B:S,15,0))),"")&amp;
TEXT(A1822,"???0")&amp;IF(VLOOKUP(A1822,SOURCE!B:S,16,0)="","","   "&amp;VLOOKUP(A1822,SOURCE!B:S,16,0)
))))
)</f>
        <v>#define ITM_CLBKUP                  1782</v>
      </c>
    </row>
    <row r="1823" customFormat="false" ht="15.75" hidden="false" customHeight="false" outlineLevel="0" collapsed="false">
      <c r="A1823" s="0" t="n">
        <f aca="false">C1822</f>
        <v>1783</v>
      </c>
      <c r="B1823" s="0" t="str">
        <f aca="false">VLOOKUP(A1823,SOURCE!B:S,15,0)</f>
        <v>ITM_CPXSLV</v>
      </c>
      <c r="C1823" s="0" t="n">
        <f aca="false">IF(
ISNUMBER(INDEX(SOURCE!B:B,MATCH(A1823,SOURCE!B:B,0)+1)),
  VALUE(INDEX(SOURCE!B:B,MATCH(A1823,SOURCE!B:B,0)+1)),
  "")</f>
        <v>1784</v>
      </c>
      <c r="D1823" s="265" t="str">
        <f aca="false">IF(A1823&lt;&gt;INT(A1823),B1823,
IF(A1823&lt;0,VLOOKUP(A1823,lookups!A$1:B$25,2,0),
IF(ISNA(B1823),"",
IF(OR(ISBLANK(A1823),ISNA(B1823),B1823=0),
"",
"#define "&amp;
VLOOKUP(A1823,SOURCE!B:S,15,0)&amp;IF(lookups!$N$2-LEN(VLOOKUP(A1823,SOURCE!B:S,15,0))&gt;=0,REPT(" ",lookups!$N$2-LEN(VLOOKUP(A1823,SOURCE!B:S,15,0))),"")&amp;
TEXT(A1823,"???0")&amp;IF(VLOOKUP(A1823,SOURCE!B:S,16,0)="","","   "&amp;VLOOKUP(A1823,SOURCE!B:S,16,0)
))))
)</f>
        <v>#define ITM_CPXSLV                  1783</v>
      </c>
    </row>
    <row r="1824" customFormat="false" ht="15.75" hidden="false" customHeight="false" outlineLevel="0" collapsed="false">
      <c r="A1824" s="0" t="n">
        <f aca="false">C1823</f>
        <v>1784</v>
      </c>
      <c r="B1824" s="0" t="str">
        <f aca="false">VLOOKUP(A1824,SOURCE!B:S,15,0)</f>
        <v>ITM_DRAW</v>
      </c>
      <c r="C1824" s="0" t="n">
        <f aca="false">IF(
ISNUMBER(INDEX(SOURCE!B:B,MATCH(A1824,SOURCE!B:B,0)+1)),
  VALUE(INDEX(SOURCE!B:B,MATCH(A1824,SOURCE!B:B,0)+1)),
  "")</f>
        <v>1785</v>
      </c>
      <c r="D1824" s="265" t="str">
        <f aca="false">IF(A1824&lt;&gt;INT(A1824),B1824,
IF(A1824&lt;0,VLOOKUP(A1824,lookups!A$1:B$25,2,0),
IF(ISNA(B1824),"",
IF(OR(ISBLANK(A1824),ISNA(B1824),B1824=0),
"",
"#define "&amp;
VLOOKUP(A1824,SOURCE!B:S,15,0)&amp;IF(lookups!$N$2-LEN(VLOOKUP(A1824,SOURCE!B:S,15,0))&gt;=0,REPT(" ",lookups!$N$2-LEN(VLOOKUP(A1824,SOURCE!B:S,15,0))),"")&amp;
TEXT(A1824,"???0")&amp;IF(VLOOKUP(A1824,SOURCE!B:S,16,0)="","","   "&amp;VLOOKUP(A1824,SOURCE!B:S,16,0)
))))
)</f>
        <v>#define ITM_DRAW                    1784</v>
      </c>
    </row>
    <row r="1825" customFormat="false" ht="15.75" hidden="false" customHeight="false" outlineLevel="0" collapsed="false">
      <c r="A1825" s="0" t="n">
        <f aca="false">C1824</f>
        <v>1785</v>
      </c>
      <c r="B1825" s="0" t="str">
        <f aca="false">VLOOKUP(A1825,SOURCE!B:S,15,0)</f>
        <v>MNU_GRAPH</v>
      </c>
      <c r="C1825" s="0" t="n">
        <f aca="false">IF(
ISNUMBER(INDEX(SOURCE!B:B,MATCH(A1825,SOURCE!B:B,0)+1)),
  VALUE(INDEX(SOURCE!B:B,MATCH(A1825,SOURCE!B:B,0)+1)),
  "")</f>
        <v>1786</v>
      </c>
      <c r="D1825" s="265" t="str">
        <f aca="false">IF(A1825&lt;&gt;INT(A1825),B1825,
IF(A1825&lt;0,VLOOKUP(A1825,lookups!A$1:B$25,2,0),
IF(ISNA(B1825),"",
IF(OR(ISBLANK(A1825),ISNA(B1825),B1825=0),
"",
"#define "&amp;
VLOOKUP(A1825,SOURCE!B:S,15,0)&amp;IF(lookups!$N$2-LEN(VLOOKUP(A1825,SOURCE!B:S,15,0))&gt;=0,REPT(" ",lookups!$N$2-LEN(VLOOKUP(A1825,SOURCE!B:S,15,0))),"")&amp;
TEXT(A1825,"???0")&amp;IF(VLOOKUP(A1825,SOURCE!B:S,16,0)="","","   "&amp;VLOOKUP(A1825,SOURCE!B:S,16,0)
))))
)</f>
        <v>#define MNU_GRAPH                   1785</v>
      </c>
    </row>
    <row r="1826" customFormat="false" ht="15.75" hidden="false" customHeight="false" outlineLevel="0" collapsed="false">
      <c r="A1826" s="0" t="n">
        <f aca="false">C1825</f>
        <v>1786</v>
      </c>
      <c r="B1826" s="0" t="str">
        <f aca="false">VLOOKUP(A1826,SOURCE!B:S,15,0)</f>
        <v>ITM_REPLT</v>
      </c>
      <c r="C1826" s="0" t="n">
        <f aca="false">IF(
ISNUMBER(INDEX(SOURCE!B:B,MATCH(A1826,SOURCE!B:B,0)+1)),
  VALUE(INDEX(SOURCE!B:B,MATCH(A1826,SOURCE!B:B,0)+1)),
  "")</f>
        <v>1787</v>
      </c>
      <c r="D1826" s="265" t="str">
        <f aca="false">IF(A1826&lt;&gt;INT(A1826),B1826,
IF(A1826&lt;0,VLOOKUP(A1826,lookups!A$1:B$25,2,0),
IF(ISNA(B1826),"",
IF(OR(ISBLANK(A1826),ISNA(B1826),B1826=0),
"",
"#define "&amp;
VLOOKUP(A1826,SOURCE!B:S,15,0)&amp;IF(lookups!$N$2-LEN(VLOOKUP(A1826,SOURCE!B:S,15,0))&gt;=0,REPT(" ",lookups!$N$2-LEN(VLOOKUP(A1826,SOURCE!B:S,15,0))),"")&amp;
TEXT(A1826,"???0")&amp;IF(VLOOKUP(A1826,SOURCE!B:S,16,0)="","","   "&amp;VLOOKUP(A1826,SOURCE!B:S,16,0)
))))
)</f>
        <v>#define ITM_REPLT                   1786</v>
      </c>
    </row>
    <row r="1827" customFormat="false" ht="15.75" hidden="false" customHeight="false" outlineLevel="0" collapsed="false">
      <c r="A1827" s="0" t="n">
        <f aca="false">C1826</f>
        <v>1787</v>
      </c>
      <c r="B1827" s="0" t="str">
        <f aca="false">VLOOKUP(A1827,SOURCE!B:S,15,0)</f>
        <v>ITM_FPHERE</v>
      </c>
      <c r="C1827" s="0" t="n">
        <f aca="false">IF(
ISNUMBER(INDEX(SOURCE!B:B,MATCH(A1827,SOURCE!B:B,0)+1)),
  VALUE(INDEX(SOURCE!B:B,MATCH(A1827,SOURCE!B:B,0)+1)),
  "")</f>
        <v>1788</v>
      </c>
      <c r="D1827" s="265" t="str">
        <f aca="false">IF(A1827&lt;&gt;INT(A1827),B1827,
IF(A1827&lt;0,VLOOKUP(A1827,lookups!A$1:B$25,2,0),
IF(ISNA(B1827),"",
IF(OR(ISBLANK(A1827),ISNA(B1827),B1827=0),
"",
"#define "&amp;
VLOOKUP(A1827,SOURCE!B:S,15,0)&amp;IF(lookups!$N$2-LEN(VLOOKUP(A1827,SOURCE!B:S,15,0))&gt;=0,REPT(" ",lookups!$N$2-LEN(VLOOKUP(A1827,SOURCE!B:S,15,0))),"")&amp;
TEXT(A1827,"???0")&amp;IF(VLOOKUP(A1827,SOURCE!B:S,16,0)="","","   "&amp;VLOOKUP(A1827,SOURCE!B:S,16,0)
))))
)</f>
        <v>#define ITM_FPHERE                  1787</v>
      </c>
    </row>
    <row r="1828" customFormat="false" ht="15.75" hidden="false" customHeight="false" outlineLevel="0" collapsed="false">
      <c r="A1828" s="0" t="n">
        <f aca="false">C1827</f>
        <v>1788</v>
      </c>
      <c r="B1828" s="0" t="str">
        <f aca="false">VLOOKUP(A1828,SOURCE!B:S,15,0)</f>
        <v>ITM_FPPHERE</v>
      </c>
      <c r="C1828" s="0" t="n">
        <f aca="false">IF(
ISNUMBER(INDEX(SOURCE!B:B,MATCH(A1828,SOURCE!B:B,0)+1)),
  VALUE(INDEX(SOURCE!B:B,MATCH(A1828,SOURCE!B:B,0)+1)),
  "")</f>
        <v>1789</v>
      </c>
      <c r="D1828" s="265" t="str">
        <f aca="false">IF(A1828&lt;&gt;INT(A1828),B1828,
IF(A1828&lt;0,VLOOKUP(A1828,lookups!A$1:B$25,2,0),
IF(ISNA(B1828),"",
IF(OR(ISBLANK(A1828),ISNA(B1828),B1828=0),
"",
"#define "&amp;
VLOOKUP(A1828,SOURCE!B:S,15,0)&amp;IF(lookups!$N$2-LEN(VLOOKUP(A1828,SOURCE!B:S,15,0))&gt;=0,REPT(" ",lookups!$N$2-LEN(VLOOKUP(A1828,SOURCE!B:S,15,0))),"")&amp;
TEXT(A1828,"???0")&amp;IF(VLOOKUP(A1828,SOURCE!B:S,16,0)="","","   "&amp;VLOOKUP(A1828,SOURCE!B:S,16,0)
))))
)</f>
        <v>#define ITM_FPPHERE                 1788</v>
      </c>
    </row>
    <row r="1829" customFormat="false" ht="15.75" hidden="false" customHeight="false" outlineLevel="0" collapsed="false">
      <c r="A1829" s="0" t="n">
        <f aca="false">C1828</f>
        <v>1789</v>
      </c>
      <c r="B1829" s="0" t="str">
        <f aca="false">VLOOKUP(A1829,SOURCE!B:S,15,0)</f>
        <v>ITM_nBINS</v>
      </c>
      <c r="C1829" s="0" t="n">
        <f aca="false">IF(
ISNUMBER(INDEX(SOURCE!B:B,MATCH(A1829,SOURCE!B:B,0)+1)),
  VALUE(INDEX(SOURCE!B:B,MATCH(A1829,SOURCE!B:B,0)+1)),
  "")</f>
        <v>1790</v>
      </c>
      <c r="D1829" s="265" t="str">
        <f aca="false">IF(A1829&lt;&gt;INT(A1829),B1829,
IF(A1829&lt;0,VLOOKUP(A1829,lookups!A$1:B$25,2,0),
IF(ISNA(B1829),"",
IF(OR(ISBLANK(A1829),ISNA(B1829),B1829=0),
"",
"#define "&amp;
VLOOKUP(A1829,SOURCE!B:S,15,0)&amp;IF(lookups!$N$2-LEN(VLOOKUP(A1829,SOURCE!B:S,15,0))&gt;=0,REPT(" ",lookups!$N$2-LEN(VLOOKUP(A1829,SOURCE!B:S,15,0))),"")&amp;
TEXT(A1829,"???0")&amp;IF(VLOOKUP(A1829,SOURCE!B:S,16,0)="","","   "&amp;VLOOKUP(A1829,SOURCE!B:S,16,0)
))))
)</f>
        <v>#define ITM_nBINS                   1789</v>
      </c>
    </row>
    <row r="1830" customFormat="false" ht="15.75" hidden="false" customHeight="false" outlineLevel="0" collapsed="false">
      <c r="A1830" s="0" t="n">
        <f aca="false">C1829</f>
        <v>1790</v>
      </c>
      <c r="B1830" s="0" t="str">
        <f aca="false">VLOOKUP(A1830,SOURCE!B:S,15,0)</f>
        <v>ITM_LOBIN</v>
      </c>
      <c r="C1830" s="0" t="n">
        <f aca="false">IF(
ISNUMBER(INDEX(SOURCE!B:B,MATCH(A1830,SOURCE!B:B,0)+1)),
  VALUE(INDEX(SOURCE!B:B,MATCH(A1830,SOURCE!B:B,0)+1)),
  "")</f>
        <v>1791</v>
      </c>
      <c r="D1830" s="265" t="str">
        <f aca="false">IF(A1830&lt;&gt;INT(A1830),B1830,
IF(A1830&lt;0,VLOOKUP(A1830,lookups!A$1:B$25,2,0),
IF(ISNA(B1830),"",
IF(OR(ISBLANK(A1830),ISNA(B1830),B1830=0),
"",
"#define "&amp;
VLOOKUP(A1830,SOURCE!B:S,15,0)&amp;IF(lookups!$N$2-LEN(VLOOKUP(A1830,SOURCE!B:S,15,0))&gt;=0,REPT(" ",lookups!$N$2-LEN(VLOOKUP(A1830,SOURCE!B:S,15,0))),"")&amp;
TEXT(A1830,"???0")&amp;IF(VLOOKUP(A1830,SOURCE!B:S,16,0)="","","   "&amp;VLOOKUP(A1830,SOURCE!B:S,16,0)
))))
)</f>
        <v>#define ITM_LOBIN                   1790</v>
      </c>
    </row>
    <row r="1831" customFormat="false" ht="15.75" hidden="false" customHeight="false" outlineLevel="0" collapsed="false">
      <c r="A1831" s="0" t="n">
        <f aca="false">C1830</f>
        <v>1791</v>
      </c>
      <c r="B1831" s="0" t="str">
        <f aca="false">VLOOKUP(A1831,SOURCE!B:S,15,0)</f>
        <v>ITM_HIBIN</v>
      </c>
      <c r="C1831" s="0" t="n">
        <f aca="false">IF(
ISNUMBER(INDEX(SOURCE!B:B,MATCH(A1831,SOURCE!B:B,0)+1)),
  VALUE(INDEX(SOURCE!B:B,MATCH(A1831,SOURCE!B:B,0)+1)),
  "")</f>
        <v>1792</v>
      </c>
      <c r="D1831" s="265" t="str">
        <f aca="false">IF(A1831&lt;&gt;INT(A1831),B1831,
IF(A1831&lt;0,VLOOKUP(A1831,lookups!A$1:B$25,2,0),
IF(ISNA(B1831),"",
IF(OR(ISBLANK(A1831),ISNA(B1831),B1831=0),
"",
"#define "&amp;
VLOOKUP(A1831,SOURCE!B:S,15,0)&amp;IF(lookups!$N$2-LEN(VLOOKUP(A1831,SOURCE!B:S,15,0))&gt;=0,REPT(" ",lookups!$N$2-LEN(VLOOKUP(A1831,SOURCE!B:S,15,0))),"")&amp;
TEXT(A1831,"???0")&amp;IF(VLOOKUP(A1831,SOURCE!B:S,16,0)="","","   "&amp;VLOOKUP(A1831,SOURCE!B:S,16,0)
))))
)</f>
        <v>#define ITM_HIBIN                   1791</v>
      </c>
    </row>
    <row r="1832" customFormat="false" ht="15.75" hidden="false" customHeight="false" outlineLevel="0" collapsed="false">
      <c r="A1832" s="0" t="n">
        <f aca="false">C1831</f>
        <v>1792</v>
      </c>
      <c r="B1832" s="0" t="str">
        <f aca="false">VLOOKUP(A1832,SOURCE!B:S,15,0)</f>
        <v>ITM_HISTOX</v>
      </c>
      <c r="C1832" s="0" t="n">
        <f aca="false">IF(
ISNUMBER(INDEX(SOURCE!B:B,MATCH(A1832,SOURCE!B:B,0)+1)),
  VALUE(INDEX(SOURCE!B:B,MATCH(A1832,SOURCE!B:B,0)+1)),
  "")</f>
        <v>1793</v>
      </c>
      <c r="D1832" s="265" t="str">
        <f aca="false">IF(A1832&lt;&gt;INT(A1832),B1832,
IF(A1832&lt;0,VLOOKUP(A1832,lookups!A$1:B$25,2,0),
IF(ISNA(B1832),"",
IF(OR(ISBLANK(A1832),ISNA(B1832),B1832=0),
"",
"#define "&amp;
VLOOKUP(A1832,SOURCE!B:S,15,0)&amp;IF(lookups!$N$2-LEN(VLOOKUP(A1832,SOURCE!B:S,15,0))&gt;=0,REPT(" ",lookups!$N$2-LEN(VLOOKUP(A1832,SOURCE!B:S,15,0))),"")&amp;
TEXT(A1832,"???0")&amp;IF(VLOOKUP(A1832,SOURCE!B:S,16,0)="","","   "&amp;VLOOKUP(A1832,SOURCE!B:S,16,0)
))))
)</f>
        <v>#define ITM_HISTOX                  1792</v>
      </c>
    </row>
    <row r="1833" customFormat="false" ht="15.75" hidden="false" customHeight="false" outlineLevel="0" collapsed="false">
      <c r="A1833" s="0" t="n">
        <f aca="false">C1832</f>
        <v>1793</v>
      </c>
      <c r="B1833" s="0" t="str">
        <f aca="false">VLOOKUP(A1833,SOURCE!B:S,15,0)</f>
        <v>ITM_HISTOY</v>
      </c>
      <c r="C1833" s="0" t="n">
        <f aca="false">IF(
ISNUMBER(INDEX(SOURCE!B:B,MATCH(A1833,SOURCE!B:B,0)+1)),
  VALUE(INDEX(SOURCE!B:B,MATCH(A1833,SOURCE!B:B,0)+1)),
  "")</f>
        <v>1794</v>
      </c>
      <c r="D1833" s="265" t="str">
        <f aca="false">IF(A1833&lt;&gt;INT(A1833),B1833,
IF(A1833&lt;0,VLOOKUP(A1833,lookups!A$1:B$25,2,0),
IF(ISNA(B1833),"",
IF(OR(ISBLANK(A1833),ISNA(B1833),B1833=0),
"",
"#define "&amp;
VLOOKUP(A1833,SOURCE!B:S,15,0)&amp;IF(lookups!$N$2-LEN(VLOOKUP(A1833,SOURCE!B:S,15,0))&gt;=0,REPT(" ",lookups!$N$2-LEN(VLOOKUP(A1833,SOURCE!B:S,15,0))),"")&amp;
TEXT(A1833,"???0")&amp;IF(VLOOKUP(A1833,SOURCE!B:S,16,0)="","","   "&amp;VLOOKUP(A1833,SOURCE!B:S,16,0)
))))
)</f>
        <v>#define ITM_HISTOY                  1793</v>
      </c>
    </row>
    <row r="1834" customFormat="false" ht="15.75" hidden="false" customHeight="false" outlineLevel="0" collapsed="false">
      <c r="A1834" s="0" t="n">
        <f aca="false">C1833</f>
        <v>1794</v>
      </c>
      <c r="B1834" s="0" t="str">
        <f aca="false">VLOOKUP(A1834,SOURCE!B:S,15,0)</f>
        <v>ITM_HPLOT</v>
      </c>
      <c r="C1834" s="0" t="n">
        <f aca="false">IF(
ISNUMBER(INDEX(SOURCE!B:B,MATCH(A1834,SOURCE!B:B,0)+1)),
  VALUE(INDEX(SOURCE!B:B,MATCH(A1834,SOURCE!B:B,0)+1)),
  "")</f>
        <v>1795</v>
      </c>
      <c r="D1834" s="265" t="str">
        <f aca="false">IF(A1834&lt;&gt;INT(A1834),B1834,
IF(A1834&lt;0,VLOOKUP(A1834,lookups!A$1:B$25,2,0),
IF(ISNA(B1834),"",
IF(OR(ISBLANK(A1834),ISNA(B1834),B1834=0),
"",
"#define "&amp;
VLOOKUP(A1834,SOURCE!B:S,15,0)&amp;IF(lookups!$N$2-LEN(VLOOKUP(A1834,SOURCE!B:S,15,0))&gt;=0,REPT(" ",lookups!$N$2-LEN(VLOOKUP(A1834,SOURCE!B:S,15,0))),"")&amp;
TEXT(A1834,"???0")&amp;IF(VLOOKUP(A1834,SOURCE!B:S,16,0)="","","   "&amp;VLOOKUP(A1834,SOURCE!B:S,16,0)
))))
)</f>
        <v>#define ITM_HPLOT                   1794</v>
      </c>
    </row>
    <row r="1835" customFormat="false" ht="15.75" hidden="false" customHeight="false" outlineLevel="0" collapsed="false">
      <c r="A1835" s="0" t="n">
        <f aca="false">C1834</f>
        <v>1795</v>
      </c>
      <c r="B1835" s="0" t="str">
        <f aca="false">VLOOKUP(A1835,SOURCE!B:S,15,0)</f>
        <v>ITM_HNORM</v>
      </c>
      <c r="C1835" s="0" t="n">
        <f aca="false">IF(
ISNUMBER(INDEX(SOURCE!B:B,MATCH(A1835,SOURCE!B:B,0)+1)),
  VALUE(INDEX(SOURCE!B:B,MATCH(A1835,SOURCE!B:B,0)+1)),
  "")</f>
        <v>1796</v>
      </c>
      <c r="D1835" s="265" t="str">
        <f aca="false">IF(A1835&lt;&gt;INT(A1835),B1835,
IF(A1835&lt;0,VLOOKUP(A1835,lookups!A$1:B$25,2,0),
IF(ISNA(B1835),"",
IF(OR(ISBLANK(A1835),ISNA(B1835),B1835=0),
"",
"#define "&amp;
VLOOKUP(A1835,SOURCE!B:S,15,0)&amp;IF(lookups!$N$2-LEN(VLOOKUP(A1835,SOURCE!B:S,15,0))&gt;=0,REPT(" ",lookups!$N$2-LEN(VLOOKUP(A1835,SOURCE!B:S,15,0))),"")&amp;
TEXT(A1835,"???0")&amp;IF(VLOOKUP(A1835,SOURCE!B:S,16,0)="","","   "&amp;VLOOKUP(A1835,SOURCE!B:S,16,0)
))))
)</f>
        <v>#define ITM_HNORM                   1795</v>
      </c>
    </row>
    <row r="1836" customFormat="false" ht="15.75" hidden="false" customHeight="false" outlineLevel="0" collapsed="false">
      <c r="A1836" s="0" t="n">
        <f aca="false">C1835</f>
        <v>1796</v>
      </c>
      <c r="B1836" s="0" t="str">
        <f aca="false">VLOOKUP(A1836,SOURCE!B:S,15,0)</f>
        <v>ITM_SQRT1PX2</v>
      </c>
      <c r="C1836" s="0" t="n">
        <f aca="false">IF(
ISNUMBER(INDEX(SOURCE!B:B,MATCH(A1836,SOURCE!B:B,0)+1)),
  VALUE(INDEX(SOURCE!B:B,MATCH(A1836,SOURCE!B:B,0)+1)),
  "")</f>
        <v>1796.01</v>
      </c>
      <c r="D1836" s="265" t="str">
        <f aca="false">IF(A1836&lt;&gt;INT(A1836),B1836,
IF(A1836&lt;0,VLOOKUP(A1836,lookups!A$1:B$25,2,0),
IF(ISNA(B1836),"",
IF(OR(ISBLANK(A1836),ISNA(B1836),B1836=0),
"",
"#define "&amp;
VLOOKUP(A1836,SOURCE!B:S,15,0)&amp;IF(lookups!$N$2-LEN(VLOOKUP(A1836,SOURCE!B:S,15,0))&gt;=0,REPT(" ",lookups!$N$2-LEN(VLOOKUP(A1836,SOURCE!B:S,15,0))),"")&amp;
TEXT(A1836,"???0")&amp;IF(VLOOKUP(A1836,SOURCE!B:S,16,0)="","","   "&amp;VLOOKUP(A1836,SOURCE!B:S,16,0)
))))
)</f>
        <v>#define ITM_SQRT1PX2                1796</v>
      </c>
    </row>
    <row r="1837" customFormat="false" ht="15.75" hidden="false" customHeight="false" outlineLevel="0" collapsed="false">
      <c r="A1837" s="0" t="n">
        <f aca="false">C1836</f>
        <v>1796.01</v>
      </c>
      <c r="B1837" s="0" t="n">
        <f aca="false">VLOOKUP(A1837,SOURCE!B:S,15,0)</f>
        <v>0</v>
      </c>
      <c r="C1837" s="0" t="n">
        <f aca="false">IF(
ISNUMBER(INDEX(SOURCE!B:B,MATCH(A1837,SOURCE!B:B,0)+1)),
  VALUE(INDEX(SOURCE!B:B,MATCH(A1837,SOURCE!B:B,0)+1)),
  "")</f>
        <v>1796.02</v>
      </c>
      <c r="D1837" s="267" t="n">
        <f aca="false">IF(A1837&lt;&gt;INT(A1837),B1837,
IF(A1837&lt;0,VLOOKUP(A1837,lookups!A$1:B$25,2,0),
IF(ISNA(B1837),"",
IF(OR(ISBLANK(A1837),ISNA(B1837),B1837=0),
"",
"#define "&amp;
VLOOKUP(A1837,SOURCE!B:S,15,0)&amp;IF(lookups!$N$2-LEN(VLOOKUP(A1837,SOURCE!B:S,15,0))&gt;=0,REPT(" ",lookups!$N$2-LEN(VLOOKUP(A1837,SOURCE!B:S,15,0))),"")&amp;
TEXT(A1837,"???0")&amp;IF(VLOOKUP(A1837,SOURCE!B:S,16,0)="","","   "&amp;VLOOKUP(A1837,SOURCE!B:S,16,0)
))))
)</f>
        <v>0</v>
      </c>
    </row>
    <row r="1838" customFormat="false" ht="15.75" hidden="false" customHeight="false" outlineLevel="0" collapsed="false">
      <c r="A1838" s="0" t="n">
        <f aca="false">C1837</f>
        <v>1796.02</v>
      </c>
      <c r="B1838" s="0" t="n">
        <f aca="false">VLOOKUP(A1838,SOURCE!B:S,15,0)</f>
        <v>0</v>
      </c>
      <c r="C1838" s="0" t="n">
        <f aca="false">IF(
ISNUMBER(INDEX(SOURCE!B:B,MATCH(A1838,SOURCE!B:B,0)+1)),
  VALUE(INDEX(SOURCE!B:B,MATCH(A1838,SOURCE!B:B,0)+1)),
  "")</f>
        <v>1796.03</v>
      </c>
      <c r="D1838" s="267" t="n">
        <f aca="false">IF(A1838&lt;&gt;INT(A1838),B1838,
IF(A1838&lt;0,VLOOKUP(A1838,lookups!A$1:B$25,2,0),
IF(ISNA(B1838),"",
IF(OR(ISBLANK(A1838),ISNA(B1838),B1838=0),
"",
"#define "&amp;
VLOOKUP(A1838,SOURCE!B:S,15,0)&amp;IF(lookups!$N$2-LEN(VLOOKUP(A1838,SOURCE!B:S,15,0))&gt;=0,REPT(" ",lookups!$N$2-LEN(VLOOKUP(A1838,SOURCE!B:S,15,0))),"")&amp;
TEXT(A1838,"???0")&amp;IF(VLOOKUP(A1838,SOURCE!B:S,16,0)="","","   "&amp;VLOOKUP(A1838,SOURCE!B:S,16,0)
))))
)</f>
        <v>0</v>
      </c>
    </row>
    <row r="1839" customFormat="false" ht="15.75" hidden="false" customHeight="false" outlineLevel="0" collapsed="false">
      <c r="A1839" s="0" t="n">
        <f aca="false">C1838</f>
        <v>1796.03</v>
      </c>
      <c r="B1839" s="0" t="n">
        <f aca="false">VLOOKUP(A1839,SOURCE!B:S,15,0)</f>
        <v>0</v>
      </c>
      <c r="C1839" s="0" t="n">
        <f aca="false">IF(
ISNUMBER(INDEX(SOURCE!B:B,MATCH(A1839,SOURCE!B:B,0)+1)),
  VALUE(INDEX(SOURCE!B:B,MATCH(A1839,SOURCE!B:B,0)+1)),
  "")</f>
        <v>1796.04</v>
      </c>
      <c r="D1839" s="267" t="n">
        <f aca="false">IF(A1839&lt;&gt;INT(A1839),B1839,
IF(A1839&lt;0,VLOOKUP(A1839,lookups!A$1:B$25,2,0),
IF(ISNA(B1839),"",
IF(OR(ISBLANK(A1839),ISNA(B1839),B1839=0),
"",
"#define "&amp;
VLOOKUP(A1839,SOURCE!B:S,15,0)&amp;IF(lookups!$N$2-LEN(VLOOKUP(A1839,SOURCE!B:S,15,0))&gt;=0,REPT(" ",lookups!$N$2-LEN(VLOOKUP(A1839,SOURCE!B:S,15,0))),"")&amp;
TEXT(A1839,"???0")&amp;IF(VLOOKUP(A1839,SOURCE!B:S,16,0)="","","   "&amp;VLOOKUP(A1839,SOURCE!B:S,16,0)
))))
)</f>
        <v>0</v>
      </c>
    </row>
    <row r="1840" customFormat="false" ht="15.75" hidden="false" customHeight="false" outlineLevel="0" collapsed="false">
      <c r="A1840" s="0" t="n">
        <f aca="false">C1839</f>
        <v>1796.04</v>
      </c>
      <c r="B1840" s="0" t="str">
        <f aca="false">VLOOKUP(A1840,SOURCE!B:S,15,0)</f>
        <v>//Jaymos C43 extensions</v>
      </c>
      <c r="C1840" s="0" t="n">
        <f aca="false">IF(
ISNUMBER(INDEX(SOURCE!B:B,MATCH(A1840,SOURCE!B:B,0)+1)),
  VALUE(INDEX(SOURCE!B:B,MATCH(A1840,SOURCE!B:B,0)+1)),
  "")</f>
        <v>1797</v>
      </c>
      <c r="D1840" s="265" t="str">
        <f aca="false">IF(A1840&lt;&gt;INT(A1840),B1840,
IF(A1840&lt;0,VLOOKUP(A1840,lookups!A$1:B$25,2,0),
IF(ISNA(B1840),"",
IF(OR(ISBLANK(A1840),ISNA(B1840),B1840=0),
"",
"#define "&amp;
VLOOKUP(A1840,SOURCE!B:S,15,0)&amp;IF(lookups!$N$2-LEN(VLOOKUP(A1840,SOURCE!B:S,15,0))&gt;=0,REPT(" ",lookups!$N$2-LEN(VLOOKUP(A1840,SOURCE!B:S,15,0))),"")&amp;
TEXT(A1840,"???0")&amp;IF(VLOOKUP(A1840,SOURCE!B:S,16,0)="","","   "&amp;VLOOKUP(A1840,SOURCE!B:S,16,0)
))))
)</f>
        <v>//Jaymos C43 extensions</v>
      </c>
    </row>
    <row r="1841" customFormat="false" ht="15.75" hidden="false" customHeight="false" outlineLevel="0" collapsed="false">
      <c r="A1841" s="0" t="n">
        <f aca="false">C1840</f>
        <v>1797</v>
      </c>
      <c r="B1841" s="0" t="str">
        <f aca="false">VLOOKUP(A1841,SOURCE!B:S,15,0)</f>
        <v>ITM_op_j_pol</v>
      </c>
      <c r="C1841" s="0" t="n">
        <f aca="false">IF(
ISNUMBER(INDEX(SOURCE!B:B,MATCH(A1841,SOURCE!B:B,0)+1)),
  VALUE(INDEX(SOURCE!B:B,MATCH(A1841,SOURCE!B:B,0)+1)),
  "")</f>
        <v>1798</v>
      </c>
      <c r="D1841" s="265" t="str">
        <f aca="false">IF(A1841&lt;&gt;INT(A1841),B1841,
IF(A1841&lt;0,VLOOKUP(A1841,lookups!A$1:B$25,2,0),
IF(ISNA(B1841),"",
IF(OR(ISBLANK(A1841),ISNA(B1841),B1841=0),
"",
"#define "&amp;
VLOOKUP(A1841,SOURCE!B:S,15,0)&amp;IF(lookups!$N$2-LEN(VLOOKUP(A1841,SOURCE!B:S,15,0))&gt;=0,REPT(" ",lookups!$N$2-LEN(VLOOKUP(A1841,SOURCE!B:S,15,0))),"")&amp;
TEXT(A1841,"???0")&amp;IF(VLOOKUP(A1841,SOURCE!B:S,16,0)="","","   "&amp;VLOOKUP(A1841,SOURCE!B:S,16,0)
))))
)</f>
        <v>#define ITM_op_j_pol                1797</v>
      </c>
    </row>
    <row r="1842" customFormat="false" ht="15.75" hidden="false" customHeight="false" outlineLevel="0" collapsed="false">
      <c r="A1842" s="0" t="n">
        <f aca="false">C1841</f>
        <v>1798</v>
      </c>
      <c r="B1842" s="0" t="str">
        <f aca="false">VLOOKUP(A1842,SOURCE!B:S,15,0)</f>
        <v>ITM_BASE_MYM</v>
      </c>
      <c r="C1842" s="0" t="n">
        <f aca="false">IF(
ISNUMBER(INDEX(SOURCE!B:B,MATCH(A1842,SOURCE!B:B,0)+1)),
  VALUE(INDEX(SOURCE!B:B,MATCH(A1842,SOURCE!B:B,0)+1)),
  "")</f>
        <v>1799</v>
      </c>
      <c r="D1842" s="265" t="str">
        <f aca="false">IF(A1842&lt;&gt;INT(A1842),B1842,
IF(A1842&lt;0,VLOOKUP(A1842,lookups!A$1:B$25,2,0),
IF(ISNA(B1842),"",
IF(OR(ISBLANK(A1842),ISNA(B1842),B1842=0),
"",
"#define "&amp;
VLOOKUP(A1842,SOURCE!B:S,15,0)&amp;IF(lookups!$N$2-LEN(VLOOKUP(A1842,SOURCE!B:S,15,0))&gt;=0,REPT(" ",lookups!$N$2-LEN(VLOOKUP(A1842,SOURCE!B:S,15,0))),"")&amp;
TEXT(A1842,"???0")&amp;IF(VLOOKUP(A1842,SOURCE!B:S,16,0)="","","   "&amp;VLOOKUP(A1842,SOURCE!B:S,16,0)
))))
)</f>
        <v>#define ITM_BASE_MYM                1798</v>
      </c>
    </row>
    <row r="1843" customFormat="false" ht="15.75" hidden="false" customHeight="false" outlineLevel="0" collapsed="false">
      <c r="A1843" s="0" t="n">
        <f aca="false">C1842</f>
        <v>1799</v>
      </c>
      <c r="B1843" s="0" t="str">
        <f aca="false">VLOOKUP(A1843,SOURCE!B:S,15,0)</f>
        <v>ITM_G_DOUBLETAP</v>
      </c>
      <c r="C1843" s="0" t="n">
        <f aca="false">IF(
ISNUMBER(INDEX(SOURCE!B:B,MATCH(A1843,SOURCE!B:B,0)+1)),
  VALUE(INDEX(SOURCE!B:B,MATCH(A1843,SOURCE!B:B,0)+1)),
  "")</f>
        <v>1800</v>
      </c>
      <c r="D1843" s="265" t="str">
        <f aca="false">IF(A1843&lt;&gt;INT(A1843),B1843,
IF(A1843&lt;0,VLOOKUP(A1843,lookups!A$1:B$25,2,0),
IF(ISNA(B1843),"",
IF(OR(ISBLANK(A1843),ISNA(B1843),B1843=0),
"",
"#define "&amp;
VLOOKUP(A1843,SOURCE!B:S,15,0)&amp;IF(lookups!$N$2-LEN(VLOOKUP(A1843,SOURCE!B:S,15,0))&gt;=0,REPT(" ",lookups!$N$2-LEN(VLOOKUP(A1843,SOURCE!B:S,15,0))),"")&amp;
TEXT(A1843,"???0")&amp;IF(VLOOKUP(A1843,SOURCE!B:S,16,0)="","","   "&amp;VLOOKUP(A1843,SOURCE!B:S,16,0)
))))
)</f>
        <v>#define ITM_G_DOUBLETAP             1799</v>
      </c>
    </row>
    <row r="1844" customFormat="false" ht="15.75" hidden="false" customHeight="false" outlineLevel="0" collapsed="false">
      <c r="A1844" s="0" t="n">
        <f aca="false">C1843</f>
        <v>1800</v>
      </c>
      <c r="B1844" s="0" t="str">
        <f aca="false">VLOOKUP(A1844,SOURCE!B:S,15,0)</f>
        <v>ITM_CPXMULT</v>
      </c>
      <c r="C1844" s="0" t="n">
        <f aca="false">IF(
ISNUMBER(INDEX(SOURCE!B:B,MATCH(A1844,SOURCE!B:B,0)+1)),
  VALUE(INDEX(SOURCE!B:B,MATCH(A1844,SOURCE!B:B,0)+1)),
  "")</f>
        <v>1801</v>
      </c>
      <c r="D1844" s="265" t="str">
        <f aca="false">IF(A1844&lt;&gt;INT(A1844),B1844,
IF(A1844&lt;0,VLOOKUP(A1844,lookups!A$1:B$25,2,0),
IF(ISNA(B1844),"",
IF(OR(ISBLANK(A1844),ISNA(B1844),B1844=0),
"",
"#define "&amp;
VLOOKUP(A1844,SOURCE!B:S,15,0)&amp;IF(lookups!$N$2-LEN(VLOOKUP(A1844,SOURCE!B:S,15,0))&gt;=0,REPT(" ",lookups!$N$2-LEN(VLOOKUP(A1844,SOURCE!B:S,15,0))),"")&amp;
TEXT(A1844,"???0")&amp;IF(VLOOKUP(A1844,SOURCE!B:S,16,0)="","","   "&amp;VLOOKUP(A1844,SOURCE!B:S,16,0)
))))
)</f>
        <v>#define ITM_CPXMULT                 1800</v>
      </c>
    </row>
    <row r="1845" customFormat="false" ht="15.75" hidden="false" customHeight="false" outlineLevel="0" collapsed="false">
      <c r="A1845" s="0" t="n">
        <f aca="false">C1844</f>
        <v>1801</v>
      </c>
      <c r="B1845" s="0" t="str">
        <f aca="false">VLOOKUP(A1845,SOURCE!B:S,15,0)</f>
        <v>ITM_P_ALLREGS</v>
      </c>
      <c r="C1845" s="0" t="n">
        <f aca="false">IF(
ISNUMBER(INDEX(SOURCE!B:B,MATCH(A1845,SOURCE!B:B,0)+1)),
  VALUE(INDEX(SOURCE!B:B,MATCH(A1845,SOURCE!B:B,0)+1)),
  "")</f>
        <v>1802</v>
      </c>
      <c r="D1845" s="265" t="str">
        <f aca="false">IF(A1845&lt;&gt;INT(A1845),B1845,
IF(A1845&lt;0,VLOOKUP(A1845,lookups!A$1:B$25,2,0),
IF(ISNA(B1845),"",
IF(OR(ISBLANK(A1845),ISNA(B1845),B1845=0),
"",
"#define "&amp;
VLOOKUP(A1845,SOURCE!B:S,15,0)&amp;IF(lookups!$N$2-LEN(VLOOKUP(A1845,SOURCE!B:S,15,0))&gt;=0,REPT(" ",lookups!$N$2-LEN(VLOOKUP(A1845,SOURCE!B:S,15,0))),"")&amp;
TEXT(A1845,"???0")&amp;IF(VLOOKUP(A1845,SOURCE!B:S,16,0)="","","   "&amp;VLOOKUP(A1845,SOURCE!B:S,16,0)
))))
)</f>
        <v>#define ITM_P_ALLREGS               1801</v>
      </c>
    </row>
    <row r="1846" customFormat="false" ht="15.75" hidden="false" customHeight="false" outlineLevel="0" collapsed="false">
      <c r="A1846" s="0" t="n">
        <f aca="false">C1845</f>
        <v>1802</v>
      </c>
      <c r="B1846" s="0" t="str">
        <f aca="false">VLOOKUP(A1846,SOURCE!B:S,15,0)</f>
        <v>ITM_SI_f</v>
      </c>
      <c r="C1846" s="0" t="n">
        <f aca="false">IF(
ISNUMBER(INDEX(SOURCE!B:B,MATCH(A1846,SOURCE!B:B,0)+1)),
  VALUE(INDEX(SOURCE!B:B,MATCH(A1846,SOURCE!B:B,0)+1)),
  "")</f>
        <v>1803</v>
      </c>
      <c r="D1846" s="265" t="str">
        <f aca="false">IF(A1846&lt;&gt;INT(A1846),B1846,
IF(A1846&lt;0,VLOOKUP(A1846,lookups!A$1:B$25,2,0),
IF(ISNA(B1846),"",
IF(OR(ISBLANK(A1846),ISNA(B1846),B1846=0),
"",
"#define "&amp;
VLOOKUP(A1846,SOURCE!B:S,15,0)&amp;IF(lookups!$N$2-LEN(VLOOKUP(A1846,SOURCE!B:S,15,0))&gt;=0,REPT(" ",lookups!$N$2-LEN(VLOOKUP(A1846,SOURCE!B:S,15,0))),"")&amp;
TEXT(A1846,"???0")&amp;IF(VLOOKUP(A1846,SOURCE!B:S,16,0)="","","   "&amp;VLOOKUP(A1846,SOURCE!B:S,16,0)
))))
)</f>
        <v>#define ITM_SI_f                    1802</v>
      </c>
    </row>
    <row r="1847" customFormat="false" ht="15.75" hidden="false" customHeight="false" outlineLevel="0" collapsed="false">
      <c r="A1847" s="0" t="n">
        <f aca="false">C1846</f>
        <v>1803</v>
      </c>
      <c r="B1847" s="0" t="str">
        <f aca="false">VLOOKUP(A1847,SOURCE!B:S,15,0)</f>
        <v>ITM_SI_p</v>
      </c>
      <c r="C1847" s="0" t="n">
        <f aca="false">IF(
ISNUMBER(INDEX(SOURCE!B:B,MATCH(A1847,SOURCE!B:B,0)+1)),
  VALUE(INDEX(SOURCE!B:B,MATCH(A1847,SOURCE!B:B,0)+1)),
  "")</f>
        <v>1804</v>
      </c>
      <c r="D1847" s="265" t="str">
        <f aca="false">IF(A1847&lt;&gt;INT(A1847),B1847,
IF(A1847&lt;0,VLOOKUP(A1847,lookups!A$1:B$25,2,0),
IF(ISNA(B1847),"",
IF(OR(ISBLANK(A1847),ISNA(B1847),B1847=0),
"",
"#define "&amp;
VLOOKUP(A1847,SOURCE!B:S,15,0)&amp;IF(lookups!$N$2-LEN(VLOOKUP(A1847,SOURCE!B:S,15,0))&gt;=0,REPT(" ",lookups!$N$2-LEN(VLOOKUP(A1847,SOURCE!B:S,15,0))),"")&amp;
TEXT(A1847,"???0")&amp;IF(VLOOKUP(A1847,SOURCE!B:S,16,0)="","","   "&amp;VLOOKUP(A1847,SOURCE!B:S,16,0)
))))
)</f>
        <v>#define ITM_SI_p                    1803</v>
      </c>
    </row>
    <row r="1848" customFormat="false" ht="15.75" hidden="false" customHeight="false" outlineLevel="0" collapsed="false">
      <c r="A1848" s="0" t="n">
        <f aca="false">C1847</f>
        <v>1804</v>
      </c>
      <c r="B1848" s="0" t="str">
        <f aca="false">VLOOKUP(A1848,SOURCE!B:S,15,0)</f>
        <v>ITM_SI_n</v>
      </c>
      <c r="C1848" s="0" t="n">
        <f aca="false">IF(
ISNUMBER(INDEX(SOURCE!B:B,MATCH(A1848,SOURCE!B:B,0)+1)),
  VALUE(INDEX(SOURCE!B:B,MATCH(A1848,SOURCE!B:B,0)+1)),
  "")</f>
        <v>1805</v>
      </c>
      <c r="D1848" s="265" t="str">
        <f aca="false">IF(A1848&lt;&gt;INT(A1848),B1848,
IF(A1848&lt;0,VLOOKUP(A1848,lookups!A$1:B$25,2,0),
IF(ISNA(B1848),"",
IF(OR(ISBLANK(A1848),ISNA(B1848),B1848=0),
"",
"#define "&amp;
VLOOKUP(A1848,SOURCE!B:S,15,0)&amp;IF(lookups!$N$2-LEN(VLOOKUP(A1848,SOURCE!B:S,15,0))&gt;=0,REPT(" ",lookups!$N$2-LEN(VLOOKUP(A1848,SOURCE!B:S,15,0))),"")&amp;
TEXT(A1848,"???0")&amp;IF(VLOOKUP(A1848,SOURCE!B:S,16,0)="","","   "&amp;VLOOKUP(A1848,SOURCE!B:S,16,0)
))))
)</f>
        <v>#define ITM_SI_n                    1804</v>
      </c>
    </row>
    <row r="1849" customFormat="false" ht="15.75" hidden="false" customHeight="false" outlineLevel="0" collapsed="false">
      <c r="A1849" s="0" t="n">
        <f aca="false">C1848</f>
        <v>1805</v>
      </c>
      <c r="B1849" s="0" t="str">
        <f aca="false">VLOOKUP(A1849,SOURCE!B:S,15,0)</f>
        <v>ITM_SI_u</v>
      </c>
      <c r="C1849" s="0" t="n">
        <f aca="false">IF(
ISNUMBER(INDEX(SOURCE!B:B,MATCH(A1849,SOURCE!B:B,0)+1)),
  VALUE(INDEX(SOURCE!B:B,MATCH(A1849,SOURCE!B:B,0)+1)),
  "")</f>
        <v>1806</v>
      </c>
      <c r="D1849" s="265" t="str">
        <f aca="false">IF(A1849&lt;&gt;INT(A1849),B1849,
IF(A1849&lt;0,VLOOKUP(A1849,lookups!A$1:B$25,2,0),
IF(ISNA(B1849),"",
IF(OR(ISBLANK(A1849),ISNA(B1849),B1849=0),
"",
"#define "&amp;
VLOOKUP(A1849,SOURCE!B:S,15,0)&amp;IF(lookups!$N$2-LEN(VLOOKUP(A1849,SOURCE!B:S,15,0))&gt;=0,REPT(" ",lookups!$N$2-LEN(VLOOKUP(A1849,SOURCE!B:S,15,0))),"")&amp;
TEXT(A1849,"???0")&amp;IF(VLOOKUP(A1849,SOURCE!B:S,16,0)="","","   "&amp;VLOOKUP(A1849,SOURCE!B:S,16,0)
))))
)</f>
        <v>#define ITM_SI_u                    1805</v>
      </c>
    </row>
    <row r="1850" customFormat="false" ht="15.75" hidden="false" customHeight="false" outlineLevel="0" collapsed="false">
      <c r="A1850" s="0" t="n">
        <f aca="false">C1849</f>
        <v>1806</v>
      </c>
      <c r="B1850" s="0" t="str">
        <f aca="false">VLOOKUP(A1850,SOURCE!B:S,15,0)</f>
        <v>ITM_SI_m</v>
      </c>
      <c r="C1850" s="0" t="n">
        <f aca="false">IF(
ISNUMBER(INDEX(SOURCE!B:B,MATCH(A1850,SOURCE!B:B,0)+1)),
  VALUE(INDEX(SOURCE!B:B,MATCH(A1850,SOURCE!B:B,0)+1)),
  "")</f>
        <v>1807</v>
      </c>
      <c r="D1850" s="265" t="str">
        <f aca="false">IF(A1850&lt;&gt;INT(A1850),B1850,
IF(A1850&lt;0,VLOOKUP(A1850,lookups!A$1:B$25,2,0),
IF(ISNA(B1850),"",
IF(OR(ISBLANK(A1850),ISNA(B1850),B1850=0),
"",
"#define "&amp;
VLOOKUP(A1850,SOURCE!B:S,15,0)&amp;IF(lookups!$N$2-LEN(VLOOKUP(A1850,SOURCE!B:S,15,0))&gt;=0,REPT(" ",lookups!$N$2-LEN(VLOOKUP(A1850,SOURCE!B:S,15,0))),"")&amp;
TEXT(A1850,"???0")&amp;IF(VLOOKUP(A1850,SOURCE!B:S,16,0)="","","   "&amp;VLOOKUP(A1850,SOURCE!B:S,16,0)
))))
)</f>
        <v>#define ITM_SI_m                    1806</v>
      </c>
    </row>
    <row r="1851" customFormat="false" ht="15.75" hidden="false" customHeight="false" outlineLevel="0" collapsed="false">
      <c r="A1851" s="0" t="n">
        <f aca="false">C1850</f>
        <v>1807</v>
      </c>
      <c r="B1851" s="0" t="str">
        <f aca="false">VLOOKUP(A1851,SOURCE!B:S,15,0)</f>
        <v>ITM_SI_k</v>
      </c>
      <c r="C1851" s="0" t="n">
        <f aca="false">IF(
ISNUMBER(INDEX(SOURCE!B:B,MATCH(A1851,SOURCE!B:B,0)+1)),
  VALUE(INDEX(SOURCE!B:B,MATCH(A1851,SOURCE!B:B,0)+1)),
  "")</f>
        <v>1808</v>
      </c>
      <c r="D1851" s="265" t="str">
        <f aca="false">IF(A1851&lt;&gt;INT(A1851),B1851,
IF(A1851&lt;0,VLOOKUP(A1851,lookups!A$1:B$25,2,0),
IF(ISNA(B1851),"",
IF(OR(ISBLANK(A1851),ISNA(B1851),B1851=0),
"",
"#define "&amp;
VLOOKUP(A1851,SOURCE!B:S,15,0)&amp;IF(lookups!$N$2-LEN(VLOOKUP(A1851,SOURCE!B:S,15,0))&gt;=0,REPT(" ",lookups!$N$2-LEN(VLOOKUP(A1851,SOURCE!B:S,15,0))),"")&amp;
TEXT(A1851,"???0")&amp;IF(VLOOKUP(A1851,SOURCE!B:S,16,0)="","","   "&amp;VLOOKUP(A1851,SOURCE!B:S,16,0)
))))
)</f>
        <v>#define ITM_SI_k                    1807</v>
      </c>
    </row>
    <row r="1852" customFormat="false" ht="15.75" hidden="false" customHeight="false" outlineLevel="0" collapsed="false">
      <c r="A1852" s="0" t="n">
        <f aca="false">C1851</f>
        <v>1808</v>
      </c>
      <c r="B1852" s="0" t="str">
        <f aca="false">VLOOKUP(A1852,SOURCE!B:S,15,0)</f>
        <v>ITM_SI_M</v>
      </c>
      <c r="C1852" s="0" t="n">
        <f aca="false">IF(
ISNUMBER(INDEX(SOURCE!B:B,MATCH(A1852,SOURCE!B:B,0)+1)),
  VALUE(INDEX(SOURCE!B:B,MATCH(A1852,SOURCE!B:B,0)+1)),
  "")</f>
        <v>1809</v>
      </c>
      <c r="D1852" s="265" t="str">
        <f aca="false">IF(A1852&lt;&gt;INT(A1852),B1852,
IF(A1852&lt;0,VLOOKUP(A1852,lookups!A$1:B$25,2,0),
IF(ISNA(B1852),"",
IF(OR(ISBLANK(A1852),ISNA(B1852),B1852=0),
"",
"#define "&amp;
VLOOKUP(A1852,SOURCE!B:S,15,0)&amp;IF(lookups!$N$2-LEN(VLOOKUP(A1852,SOURCE!B:S,15,0))&gt;=0,REPT(" ",lookups!$N$2-LEN(VLOOKUP(A1852,SOURCE!B:S,15,0))),"")&amp;
TEXT(A1852,"???0")&amp;IF(VLOOKUP(A1852,SOURCE!B:S,16,0)="","","   "&amp;VLOOKUP(A1852,SOURCE!B:S,16,0)
))))
)</f>
        <v>#define ITM_SI_M                    1808</v>
      </c>
    </row>
    <row r="1853" customFormat="false" ht="15.75" hidden="false" customHeight="false" outlineLevel="0" collapsed="false">
      <c r="A1853" s="0" t="n">
        <f aca="false">C1852</f>
        <v>1809</v>
      </c>
      <c r="B1853" s="0" t="str">
        <f aca="false">VLOOKUP(A1853,SOURCE!B:S,15,0)</f>
        <v>ITM_SI_G</v>
      </c>
      <c r="C1853" s="0" t="n">
        <f aca="false">IF(
ISNUMBER(INDEX(SOURCE!B:B,MATCH(A1853,SOURCE!B:B,0)+1)),
  VALUE(INDEX(SOURCE!B:B,MATCH(A1853,SOURCE!B:B,0)+1)),
  "")</f>
        <v>1810</v>
      </c>
      <c r="D1853" s="265" t="str">
        <f aca="false">IF(A1853&lt;&gt;INT(A1853),B1853,
IF(A1853&lt;0,VLOOKUP(A1853,lookups!A$1:B$25,2,0),
IF(ISNA(B1853),"",
IF(OR(ISBLANK(A1853),ISNA(B1853),B1853=0),
"",
"#define "&amp;
VLOOKUP(A1853,SOURCE!B:S,15,0)&amp;IF(lookups!$N$2-LEN(VLOOKUP(A1853,SOURCE!B:S,15,0))&gt;=0,REPT(" ",lookups!$N$2-LEN(VLOOKUP(A1853,SOURCE!B:S,15,0))),"")&amp;
TEXT(A1853,"???0")&amp;IF(VLOOKUP(A1853,SOURCE!B:S,16,0)="","","   "&amp;VLOOKUP(A1853,SOURCE!B:S,16,0)
))))
)</f>
        <v>#define ITM_SI_G                    1809</v>
      </c>
    </row>
    <row r="1854" customFormat="false" ht="15.75" hidden="false" customHeight="false" outlineLevel="0" collapsed="false">
      <c r="A1854" s="0" t="n">
        <f aca="false">C1853</f>
        <v>1810</v>
      </c>
      <c r="B1854" s="0" t="str">
        <f aca="false">VLOOKUP(A1854,SOURCE!B:S,15,0)</f>
        <v>ITM_SI_T</v>
      </c>
      <c r="C1854" s="0" t="n">
        <f aca="false">IF(
ISNUMBER(INDEX(SOURCE!B:B,MATCH(A1854,SOURCE!B:B,0)+1)),
  VALUE(INDEX(SOURCE!B:B,MATCH(A1854,SOURCE!B:B,0)+1)),
  "")</f>
        <v>1811</v>
      </c>
      <c r="D1854" s="265" t="str">
        <f aca="false">IF(A1854&lt;&gt;INT(A1854),B1854,
IF(A1854&lt;0,VLOOKUP(A1854,lookups!A$1:B$25,2,0),
IF(ISNA(B1854),"",
IF(OR(ISBLANK(A1854),ISNA(B1854),B1854=0),
"",
"#define "&amp;
VLOOKUP(A1854,SOURCE!B:S,15,0)&amp;IF(lookups!$N$2-LEN(VLOOKUP(A1854,SOURCE!B:S,15,0))&gt;=0,REPT(" ",lookups!$N$2-LEN(VLOOKUP(A1854,SOURCE!B:S,15,0))),"")&amp;
TEXT(A1854,"???0")&amp;IF(VLOOKUP(A1854,SOURCE!B:S,16,0)="","","   "&amp;VLOOKUP(A1854,SOURCE!B:S,16,0)
))))
)</f>
        <v>#define ITM_SI_T                    1810</v>
      </c>
    </row>
    <row r="1855" customFormat="false" ht="15.75" hidden="false" customHeight="false" outlineLevel="0" collapsed="false">
      <c r="A1855" s="0" t="n">
        <f aca="false">C1854</f>
        <v>1811</v>
      </c>
      <c r="B1855" s="0" t="str">
        <f aca="false">VLOOKUP(A1855,SOURCE!B:S,15,0)</f>
        <v>ITM_QOPPA</v>
      </c>
      <c r="C1855" s="0" t="n">
        <f aca="false">IF(
ISNUMBER(INDEX(SOURCE!B:B,MATCH(A1855,SOURCE!B:B,0)+1)),
  VALUE(INDEX(SOURCE!B:B,MATCH(A1855,SOURCE!B:B,0)+1)),
  "")</f>
        <v>1812</v>
      </c>
      <c r="D1855" s="265" t="str">
        <f aca="false">IF(A1855&lt;&gt;INT(A1855),B1855,
IF(A1855&lt;0,VLOOKUP(A1855,lookups!A$1:B$25,2,0),
IF(ISNA(B1855),"",
IF(OR(ISBLANK(A1855),ISNA(B1855),B1855=0),
"",
"#define "&amp;
VLOOKUP(A1855,SOURCE!B:S,15,0)&amp;IF(lookups!$N$2-LEN(VLOOKUP(A1855,SOURCE!B:S,15,0))&gt;=0,REPT(" ",lookups!$N$2-LEN(VLOOKUP(A1855,SOURCE!B:S,15,0))),"")&amp;
TEXT(A1855,"???0")&amp;IF(VLOOKUP(A1855,SOURCE!B:S,16,0)="","","   "&amp;VLOOKUP(A1855,SOURCE!B:S,16,0)
))))
)</f>
        <v>#define ITM_QOPPA                   1811</v>
      </c>
    </row>
    <row r="1856" customFormat="false" ht="15.75" hidden="false" customHeight="false" outlineLevel="0" collapsed="false">
      <c r="A1856" s="0" t="n">
        <f aca="false">C1855</f>
        <v>1812</v>
      </c>
      <c r="B1856" s="0" t="str">
        <f aca="false">VLOOKUP(A1856,SOURCE!B:S,15,0)</f>
        <v>ITM_DIGAMMA</v>
      </c>
      <c r="C1856" s="0" t="n">
        <f aca="false">IF(
ISNUMBER(INDEX(SOURCE!B:B,MATCH(A1856,SOURCE!B:B,0)+1)),
  VALUE(INDEX(SOURCE!B:B,MATCH(A1856,SOURCE!B:B,0)+1)),
  "")</f>
        <v>1813</v>
      </c>
      <c r="D1856" s="265" t="str">
        <f aca="false">IF(A1856&lt;&gt;INT(A1856),B1856,
IF(A1856&lt;0,VLOOKUP(A1856,lookups!A$1:B$25,2,0),
IF(ISNA(B1856),"",
IF(OR(ISBLANK(A1856),ISNA(B1856),B1856=0),
"",
"#define "&amp;
VLOOKUP(A1856,SOURCE!B:S,15,0)&amp;IF(lookups!$N$2-LEN(VLOOKUP(A1856,SOURCE!B:S,15,0))&gt;=0,REPT(" ",lookups!$N$2-LEN(VLOOKUP(A1856,SOURCE!B:S,15,0))),"")&amp;
TEXT(A1856,"???0")&amp;IF(VLOOKUP(A1856,SOURCE!B:S,16,0)="","","   "&amp;VLOOKUP(A1856,SOURCE!B:S,16,0)
))))
)</f>
        <v>#define ITM_DIGAMMA                 1812</v>
      </c>
    </row>
    <row r="1857" customFormat="false" ht="15.75" hidden="false" customHeight="false" outlineLevel="0" collapsed="false">
      <c r="A1857" s="0" t="n">
        <f aca="false">C1856</f>
        <v>1813</v>
      </c>
      <c r="B1857" s="0" t="str">
        <f aca="false">VLOOKUP(A1857,SOURCE!B:S,15,0)</f>
        <v>ITM_SAMPI</v>
      </c>
      <c r="C1857" s="0" t="n">
        <f aca="false">IF(
ISNUMBER(INDEX(SOURCE!B:B,MATCH(A1857,SOURCE!B:B,0)+1)),
  VALUE(INDEX(SOURCE!B:B,MATCH(A1857,SOURCE!B:B,0)+1)),
  "")</f>
        <v>1814</v>
      </c>
      <c r="D1857" s="265" t="str">
        <f aca="false">IF(A1857&lt;&gt;INT(A1857),B1857,
IF(A1857&lt;0,VLOOKUP(A1857,lookups!A$1:B$25,2,0),
IF(ISNA(B1857),"",
IF(OR(ISBLANK(A1857),ISNA(B1857),B1857=0),
"",
"#define "&amp;
VLOOKUP(A1857,SOURCE!B:S,15,0)&amp;IF(lookups!$N$2-LEN(VLOOKUP(A1857,SOURCE!B:S,15,0))&gt;=0,REPT(" ",lookups!$N$2-LEN(VLOOKUP(A1857,SOURCE!B:S,15,0))),"")&amp;
TEXT(A1857,"???0")&amp;IF(VLOOKUP(A1857,SOURCE!B:S,16,0)="","","   "&amp;VLOOKUP(A1857,SOURCE!B:S,16,0)
))))
)</f>
        <v>#define ITM_SAMPI                   1813</v>
      </c>
    </row>
    <row r="1858" customFormat="false" ht="15.75" hidden="false" customHeight="false" outlineLevel="0" collapsed="false">
      <c r="A1858" s="0" t="n">
        <f aca="false">C1857</f>
        <v>1814</v>
      </c>
      <c r="B1858" s="0" t="str">
        <f aca="false">VLOOKUP(A1858,SOURCE!B:S,15,0)</f>
        <v>ITM_EE_D2Y</v>
      </c>
      <c r="C1858" s="0" t="n">
        <f aca="false">IF(
ISNUMBER(INDEX(SOURCE!B:B,MATCH(A1858,SOURCE!B:B,0)+1)),
  VALUE(INDEX(SOURCE!B:B,MATCH(A1858,SOURCE!B:B,0)+1)),
  "")</f>
        <v>1815</v>
      </c>
      <c r="D1858" s="265" t="str">
        <f aca="false">IF(A1858&lt;&gt;INT(A1858),B1858,
IF(A1858&lt;0,VLOOKUP(A1858,lookups!A$1:B$25,2,0),
IF(ISNA(B1858),"",
IF(OR(ISBLANK(A1858),ISNA(B1858),B1858=0),
"",
"#define "&amp;
VLOOKUP(A1858,SOURCE!B:S,15,0)&amp;IF(lookups!$N$2-LEN(VLOOKUP(A1858,SOURCE!B:S,15,0))&gt;=0,REPT(" ",lookups!$N$2-LEN(VLOOKUP(A1858,SOURCE!B:S,15,0))),"")&amp;
TEXT(A1858,"???0")&amp;IF(VLOOKUP(A1858,SOURCE!B:S,16,0)="","","   "&amp;VLOOKUP(A1858,SOURCE!B:S,16,0)
))))
)</f>
        <v>#define ITM_EE_D2Y                  1814</v>
      </c>
    </row>
    <row r="1859" customFormat="false" ht="15.75" hidden="false" customHeight="false" outlineLevel="0" collapsed="false">
      <c r="A1859" s="0" t="n">
        <f aca="false">C1858</f>
        <v>1815</v>
      </c>
      <c r="B1859" s="0" t="str">
        <f aca="false">VLOOKUP(A1859,SOURCE!B:S,15,0)</f>
        <v>ITM_EE_Y2D</v>
      </c>
      <c r="C1859" s="0" t="n">
        <f aca="false">IF(
ISNUMBER(INDEX(SOURCE!B:B,MATCH(A1859,SOURCE!B:B,0)+1)),
  VALUE(INDEX(SOURCE!B:B,MATCH(A1859,SOURCE!B:B,0)+1)),
  "")</f>
        <v>1816</v>
      </c>
      <c r="D1859" s="265" t="str">
        <f aca="false">IF(A1859&lt;&gt;INT(A1859),B1859,
IF(A1859&lt;0,VLOOKUP(A1859,lookups!A$1:B$25,2,0),
IF(ISNA(B1859),"",
IF(OR(ISBLANK(A1859),ISNA(B1859),B1859=0),
"",
"#define "&amp;
VLOOKUP(A1859,SOURCE!B:S,15,0)&amp;IF(lookups!$N$2-LEN(VLOOKUP(A1859,SOURCE!B:S,15,0))&gt;=0,REPT(" ",lookups!$N$2-LEN(VLOOKUP(A1859,SOURCE!B:S,15,0))),"")&amp;
TEXT(A1859,"???0")&amp;IF(VLOOKUP(A1859,SOURCE!B:S,16,0)="","","   "&amp;VLOOKUP(A1859,SOURCE!B:S,16,0)
))))
)</f>
        <v>#define ITM_EE_Y2D                  1815</v>
      </c>
    </row>
    <row r="1860" customFormat="false" ht="15.75" hidden="false" customHeight="false" outlineLevel="0" collapsed="false">
      <c r="A1860" s="0" t="n">
        <f aca="false">C1859</f>
        <v>1816</v>
      </c>
      <c r="B1860" s="0" t="str">
        <f aca="false">VLOOKUP(A1860,SOURCE!B:S,15,0)</f>
        <v>ITM_EE_A2S</v>
      </c>
      <c r="C1860" s="0" t="n">
        <f aca="false">IF(
ISNUMBER(INDEX(SOURCE!B:B,MATCH(A1860,SOURCE!B:B,0)+1)),
  VALUE(INDEX(SOURCE!B:B,MATCH(A1860,SOURCE!B:B,0)+1)),
  "")</f>
        <v>1817</v>
      </c>
      <c r="D1860" s="265" t="str">
        <f aca="false">IF(A1860&lt;&gt;INT(A1860),B1860,
IF(A1860&lt;0,VLOOKUP(A1860,lookups!A$1:B$25,2,0),
IF(ISNA(B1860),"",
IF(OR(ISBLANK(A1860),ISNA(B1860),B1860=0),
"",
"#define "&amp;
VLOOKUP(A1860,SOURCE!B:S,15,0)&amp;IF(lookups!$N$2-LEN(VLOOKUP(A1860,SOURCE!B:S,15,0))&gt;=0,REPT(" ",lookups!$N$2-LEN(VLOOKUP(A1860,SOURCE!B:S,15,0))),"")&amp;
TEXT(A1860,"???0")&amp;IF(VLOOKUP(A1860,SOURCE!B:S,16,0)="","","   "&amp;VLOOKUP(A1860,SOURCE!B:S,16,0)
))))
)</f>
        <v>#define ITM_EE_A2S                  1816</v>
      </c>
    </row>
    <row r="1861" customFormat="false" ht="15.75" hidden="false" customHeight="false" outlineLevel="0" collapsed="false">
      <c r="A1861" s="0" t="n">
        <f aca="false">C1860</f>
        <v>1817</v>
      </c>
      <c r="B1861" s="0" t="str">
        <f aca="false">VLOOKUP(A1861,SOURCE!B:S,15,0)</f>
        <v>ITM_EE_S2A</v>
      </c>
      <c r="C1861" s="0" t="n">
        <f aca="false">IF(
ISNUMBER(INDEX(SOURCE!B:B,MATCH(A1861,SOURCE!B:B,0)+1)),
  VALUE(INDEX(SOURCE!B:B,MATCH(A1861,SOURCE!B:B,0)+1)),
  "")</f>
        <v>1818</v>
      </c>
      <c r="D1861" s="265" t="str">
        <f aca="false">IF(A1861&lt;&gt;INT(A1861),B1861,
IF(A1861&lt;0,VLOOKUP(A1861,lookups!A$1:B$25,2,0),
IF(ISNA(B1861),"",
IF(OR(ISBLANK(A1861),ISNA(B1861),B1861=0),
"",
"#define "&amp;
VLOOKUP(A1861,SOURCE!B:S,15,0)&amp;IF(lookups!$N$2-LEN(VLOOKUP(A1861,SOURCE!B:S,15,0))&gt;=0,REPT(" ",lookups!$N$2-LEN(VLOOKUP(A1861,SOURCE!B:S,15,0))),"")&amp;
TEXT(A1861,"???0")&amp;IF(VLOOKUP(A1861,SOURCE!B:S,16,0)="","","   "&amp;VLOOKUP(A1861,SOURCE!B:S,16,0)
))))
)</f>
        <v>#define ITM_EE_S2A                  1817</v>
      </c>
    </row>
    <row r="1862" customFormat="false" ht="15.75" hidden="false" customHeight="false" outlineLevel="0" collapsed="false">
      <c r="A1862" s="0" t="n">
        <f aca="false">C1861</f>
        <v>1818</v>
      </c>
      <c r="B1862" s="0" t="str">
        <f aca="false">VLOOKUP(A1862,SOURCE!B:S,15,0)</f>
        <v>ITM_EE_EXP_TH</v>
      </c>
      <c r="C1862" s="0" t="n">
        <f aca="false">IF(
ISNUMBER(INDEX(SOURCE!B:B,MATCH(A1862,SOURCE!B:B,0)+1)),
  VALUE(INDEX(SOURCE!B:B,MATCH(A1862,SOURCE!B:B,0)+1)),
  "")</f>
        <v>1819</v>
      </c>
      <c r="D1862" s="265" t="str">
        <f aca="false">IF(A1862&lt;&gt;INT(A1862),B1862,
IF(A1862&lt;0,VLOOKUP(A1862,lookups!A$1:B$25,2,0),
IF(ISNA(B1862),"",
IF(OR(ISBLANK(A1862),ISNA(B1862),B1862=0),
"",
"#define "&amp;
VLOOKUP(A1862,SOURCE!B:S,15,0)&amp;IF(lookups!$N$2-LEN(VLOOKUP(A1862,SOURCE!B:S,15,0))&gt;=0,REPT(" ",lookups!$N$2-LEN(VLOOKUP(A1862,SOURCE!B:S,15,0))),"")&amp;
TEXT(A1862,"???0")&amp;IF(VLOOKUP(A1862,SOURCE!B:S,16,0)="","","   "&amp;VLOOKUP(A1862,SOURCE!B:S,16,0)
))))
)</f>
        <v>#define ITM_EE_EXP_TH               1818</v>
      </c>
    </row>
    <row r="1863" customFormat="false" ht="15.75" hidden="false" customHeight="false" outlineLevel="0" collapsed="false">
      <c r="A1863" s="0" t="n">
        <f aca="false">C1862</f>
        <v>1819</v>
      </c>
      <c r="B1863" s="0" t="str">
        <f aca="false">VLOOKUP(A1863,SOURCE!B:S,15,0)</f>
        <v>ITM_EE_STO_Z</v>
      </c>
      <c r="C1863" s="0" t="n">
        <f aca="false">IF(
ISNUMBER(INDEX(SOURCE!B:B,MATCH(A1863,SOURCE!B:B,0)+1)),
  VALUE(INDEX(SOURCE!B:B,MATCH(A1863,SOURCE!B:B,0)+1)),
  "")</f>
        <v>1820</v>
      </c>
      <c r="D1863" s="265" t="str">
        <f aca="false">IF(A1863&lt;&gt;INT(A1863),B1863,
IF(A1863&lt;0,VLOOKUP(A1863,lookups!A$1:B$25,2,0),
IF(ISNA(B1863),"",
IF(OR(ISBLANK(A1863),ISNA(B1863),B1863=0),
"",
"#define "&amp;
VLOOKUP(A1863,SOURCE!B:S,15,0)&amp;IF(lookups!$N$2-LEN(VLOOKUP(A1863,SOURCE!B:S,15,0))&gt;=0,REPT(" ",lookups!$N$2-LEN(VLOOKUP(A1863,SOURCE!B:S,15,0))),"")&amp;
TEXT(A1863,"???0")&amp;IF(VLOOKUP(A1863,SOURCE!B:S,16,0)="","","   "&amp;VLOOKUP(A1863,SOURCE!B:S,16,0)
))))
)</f>
        <v>#define ITM_EE_STO_Z                1819</v>
      </c>
    </row>
    <row r="1864" customFormat="false" ht="15.75" hidden="false" customHeight="false" outlineLevel="0" collapsed="false">
      <c r="A1864" s="0" t="n">
        <f aca="false">C1863</f>
        <v>1820</v>
      </c>
      <c r="B1864" s="0" t="str">
        <f aca="false">VLOOKUP(A1864,SOURCE!B:S,15,0)</f>
        <v>ITM_EE_RCL_Z</v>
      </c>
      <c r="C1864" s="0" t="n">
        <f aca="false">IF(
ISNUMBER(INDEX(SOURCE!B:B,MATCH(A1864,SOURCE!B:B,0)+1)),
  VALUE(INDEX(SOURCE!B:B,MATCH(A1864,SOURCE!B:B,0)+1)),
  "")</f>
        <v>1821</v>
      </c>
      <c r="D1864" s="265" t="str">
        <f aca="false">IF(A1864&lt;&gt;INT(A1864),B1864,
IF(A1864&lt;0,VLOOKUP(A1864,lookups!A$1:B$25,2,0),
IF(ISNA(B1864),"",
IF(OR(ISBLANK(A1864),ISNA(B1864),B1864=0),
"",
"#define "&amp;
VLOOKUP(A1864,SOURCE!B:S,15,0)&amp;IF(lookups!$N$2-LEN(VLOOKUP(A1864,SOURCE!B:S,15,0))&gt;=0,REPT(" ",lookups!$N$2-LEN(VLOOKUP(A1864,SOURCE!B:S,15,0))),"")&amp;
TEXT(A1864,"???0")&amp;IF(VLOOKUP(A1864,SOURCE!B:S,16,0)="","","   "&amp;VLOOKUP(A1864,SOURCE!B:S,16,0)
))))
)</f>
        <v>#define ITM_EE_RCL_Z                1820</v>
      </c>
    </row>
    <row r="1865" customFormat="false" ht="15.75" hidden="false" customHeight="false" outlineLevel="0" collapsed="false">
      <c r="A1865" s="0" t="n">
        <f aca="false">C1864</f>
        <v>1821</v>
      </c>
      <c r="B1865" s="0" t="str">
        <f aca="false">VLOOKUP(A1865,SOURCE!B:S,15,0)</f>
        <v>ITM_EE_STO_V</v>
      </c>
      <c r="C1865" s="0" t="n">
        <f aca="false">IF(
ISNUMBER(INDEX(SOURCE!B:B,MATCH(A1865,SOURCE!B:B,0)+1)),
  VALUE(INDEX(SOURCE!B:B,MATCH(A1865,SOURCE!B:B,0)+1)),
  "")</f>
        <v>1822</v>
      </c>
      <c r="D1865" s="265" t="str">
        <f aca="false">IF(A1865&lt;&gt;INT(A1865),B1865,
IF(A1865&lt;0,VLOOKUP(A1865,lookups!A$1:B$25,2,0),
IF(ISNA(B1865),"",
IF(OR(ISBLANK(A1865),ISNA(B1865),B1865=0),
"",
"#define "&amp;
VLOOKUP(A1865,SOURCE!B:S,15,0)&amp;IF(lookups!$N$2-LEN(VLOOKUP(A1865,SOURCE!B:S,15,0))&gt;=0,REPT(" ",lookups!$N$2-LEN(VLOOKUP(A1865,SOURCE!B:S,15,0))),"")&amp;
TEXT(A1865,"???0")&amp;IF(VLOOKUP(A1865,SOURCE!B:S,16,0)="","","   "&amp;VLOOKUP(A1865,SOURCE!B:S,16,0)
))))
)</f>
        <v>#define ITM_EE_STO_V                1821</v>
      </c>
    </row>
    <row r="1866" customFormat="false" ht="15.75" hidden="false" customHeight="false" outlineLevel="0" collapsed="false">
      <c r="A1866" s="0" t="n">
        <f aca="false">C1865</f>
        <v>1822</v>
      </c>
      <c r="B1866" s="0" t="str">
        <f aca="false">VLOOKUP(A1866,SOURCE!B:S,15,0)</f>
        <v>ITM_EE_RCL_V</v>
      </c>
      <c r="C1866" s="0" t="n">
        <f aca="false">IF(
ISNUMBER(INDEX(SOURCE!B:B,MATCH(A1866,SOURCE!B:B,0)+1)),
  VALUE(INDEX(SOURCE!B:B,MATCH(A1866,SOURCE!B:B,0)+1)),
  "")</f>
        <v>1823</v>
      </c>
      <c r="D1866" s="265" t="str">
        <f aca="false">IF(A1866&lt;&gt;INT(A1866),B1866,
IF(A1866&lt;0,VLOOKUP(A1866,lookups!A$1:B$25,2,0),
IF(ISNA(B1866),"",
IF(OR(ISBLANK(A1866),ISNA(B1866),B1866=0),
"",
"#define "&amp;
VLOOKUP(A1866,SOURCE!B:S,15,0)&amp;IF(lookups!$N$2-LEN(VLOOKUP(A1866,SOURCE!B:S,15,0))&gt;=0,REPT(" ",lookups!$N$2-LEN(VLOOKUP(A1866,SOURCE!B:S,15,0))),"")&amp;
TEXT(A1866,"???0")&amp;IF(VLOOKUP(A1866,SOURCE!B:S,16,0)="","","   "&amp;VLOOKUP(A1866,SOURCE!B:S,16,0)
))))
)</f>
        <v>#define ITM_EE_RCL_V                1822</v>
      </c>
    </row>
    <row r="1867" customFormat="false" ht="15.75" hidden="false" customHeight="false" outlineLevel="0" collapsed="false">
      <c r="A1867" s="0" t="n">
        <f aca="false">C1866</f>
        <v>1823</v>
      </c>
      <c r="B1867" s="0" t="str">
        <f aca="false">VLOOKUP(A1867,SOURCE!B:S,15,0)</f>
        <v>ITM_EE_STO_I</v>
      </c>
      <c r="C1867" s="0" t="n">
        <f aca="false">IF(
ISNUMBER(INDEX(SOURCE!B:B,MATCH(A1867,SOURCE!B:B,0)+1)),
  VALUE(INDEX(SOURCE!B:B,MATCH(A1867,SOURCE!B:B,0)+1)),
  "")</f>
        <v>1824</v>
      </c>
      <c r="D1867" s="265" t="str">
        <f aca="false">IF(A1867&lt;&gt;INT(A1867),B1867,
IF(A1867&lt;0,VLOOKUP(A1867,lookups!A$1:B$25,2,0),
IF(ISNA(B1867),"",
IF(OR(ISBLANK(A1867),ISNA(B1867),B1867=0),
"",
"#define "&amp;
VLOOKUP(A1867,SOURCE!B:S,15,0)&amp;IF(lookups!$N$2-LEN(VLOOKUP(A1867,SOURCE!B:S,15,0))&gt;=0,REPT(" ",lookups!$N$2-LEN(VLOOKUP(A1867,SOURCE!B:S,15,0))),"")&amp;
TEXT(A1867,"???0")&amp;IF(VLOOKUP(A1867,SOURCE!B:S,16,0)="","","   "&amp;VLOOKUP(A1867,SOURCE!B:S,16,0)
))))
)</f>
        <v>#define ITM_EE_STO_I                1823</v>
      </c>
    </row>
    <row r="1868" customFormat="false" ht="15.75" hidden="false" customHeight="false" outlineLevel="0" collapsed="false">
      <c r="A1868" s="0" t="n">
        <f aca="false">C1867</f>
        <v>1824</v>
      </c>
      <c r="B1868" s="0" t="str">
        <f aca="false">VLOOKUP(A1868,SOURCE!B:S,15,0)</f>
        <v>ITM_EE_RCL_I</v>
      </c>
      <c r="C1868" s="0" t="n">
        <f aca="false">IF(
ISNUMBER(INDEX(SOURCE!B:B,MATCH(A1868,SOURCE!B:B,0)+1)),
  VALUE(INDEX(SOURCE!B:B,MATCH(A1868,SOURCE!B:B,0)+1)),
  "")</f>
        <v>1825</v>
      </c>
      <c r="D1868" s="265" t="str">
        <f aca="false">IF(A1868&lt;&gt;INT(A1868),B1868,
IF(A1868&lt;0,VLOOKUP(A1868,lookups!A$1:B$25,2,0),
IF(ISNA(B1868),"",
IF(OR(ISBLANK(A1868),ISNA(B1868),B1868=0),
"",
"#define "&amp;
VLOOKUP(A1868,SOURCE!B:S,15,0)&amp;IF(lookups!$N$2-LEN(VLOOKUP(A1868,SOURCE!B:S,15,0))&gt;=0,REPT(" ",lookups!$N$2-LEN(VLOOKUP(A1868,SOURCE!B:S,15,0))),"")&amp;
TEXT(A1868,"???0")&amp;IF(VLOOKUP(A1868,SOURCE!B:S,16,0)="","","   "&amp;VLOOKUP(A1868,SOURCE!B:S,16,0)
))))
)</f>
        <v>#define ITM_EE_RCL_I                1824</v>
      </c>
    </row>
    <row r="1869" customFormat="false" ht="15.75" hidden="false" customHeight="false" outlineLevel="0" collapsed="false">
      <c r="A1869" s="0" t="n">
        <f aca="false">C1868</f>
        <v>1825</v>
      </c>
      <c r="B1869" s="0" t="str">
        <f aca="false">VLOOKUP(A1869,SOURCE!B:S,15,0)</f>
        <v>ITM_EE_STO_V_I</v>
      </c>
      <c r="C1869" s="0" t="n">
        <f aca="false">IF(
ISNUMBER(INDEX(SOURCE!B:B,MATCH(A1869,SOURCE!B:B,0)+1)),
  VALUE(INDEX(SOURCE!B:B,MATCH(A1869,SOURCE!B:B,0)+1)),
  "")</f>
        <v>1826</v>
      </c>
      <c r="D1869" s="265" t="str">
        <f aca="false">IF(A1869&lt;&gt;INT(A1869),B1869,
IF(A1869&lt;0,VLOOKUP(A1869,lookups!A$1:B$25,2,0),
IF(ISNA(B1869),"",
IF(OR(ISBLANK(A1869),ISNA(B1869),B1869=0),
"",
"#define "&amp;
VLOOKUP(A1869,SOURCE!B:S,15,0)&amp;IF(lookups!$N$2-LEN(VLOOKUP(A1869,SOURCE!B:S,15,0))&gt;=0,REPT(" ",lookups!$N$2-LEN(VLOOKUP(A1869,SOURCE!B:S,15,0))),"")&amp;
TEXT(A1869,"???0")&amp;IF(VLOOKUP(A1869,SOURCE!B:S,16,0)="","","   "&amp;VLOOKUP(A1869,SOURCE!B:S,16,0)
))))
)</f>
        <v>#define ITM_EE_STO_V_I              1825</v>
      </c>
    </row>
    <row r="1870" customFormat="false" ht="15.75" hidden="false" customHeight="false" outlineLevel="0" collapsed="false">
      <c r="A1870" s="0" t="n">
        <f aca="false">C1869</f>
        <v>1826</v>
      </c>
      <c r="B1870" s="0" t="str">
        <f aca="false">VLOOKUP(A1870,SOURCE!B:S,15,0)</f>
        <v>ITM_EE_STO_IR</v>
      </c>
      <c r="C1870" s="0" t="n">
        <f aca="false">IF(
ISNUMBER(INDEX(SOURCE!B:B,MATCH(A1870,SOURCE!B:B,0)+1)),
  VALUE(INDEX(SOURCE!B:B,MATCH(A1870,SOURCE!B:B,0)+1)),
  "")</f>
        <v>1827</v>
      </c>
      <c r="D1870" s="265" t="str">
        <f aca="false">IF(A1870&lt;&gt;INT(A1870),B1870,
IF(A1870&lt;0,VLOOKUP(A1870,lookups!A$1:B$25,2,0),
IF(ISNA(B1870),"",
IF(OR(ISBLANK(A1870),ISNA(B1870),B1870=0),
"",
"#define "&amp;
VLOOKUP(A1870,SOURCE!B:S,15,0)&amp;IF(lookups!$N$2-LEN(VLOOKUP(A1870,SOURCE!B:S,15,0))&gt;=0,REPT(" ",lookups!$N$2-LEN(VLOOKUP(A1870,SOURCE!B:S,15,0))),"")&amp;
TEXT(A1870,"???0")&amp;IF(VLOOKUP(A1870,SOURCE!B:S,16,0)="","","   "&amp;VLOOKUP(A1870,SOURCE!B:S,16,0)
))))
)</f>
        <v>#define ITM_EE_STO_IR               1826</v>
      </c>
    </row>
    <row r="1871" customFormat="false" ht="15.75" hidden="false" customHeight="false" outlineLevel="0" collapsed="false">
      <c r="A1871" s="0" t="n">
        <f aca="false">C1870</f>
        <v>1827</v>
      </c>
      <c r="B1871" s="0" t="str">
        <f aca="false">VLOOKUP(A1871,SOURCE!B:S,15,0)</f>
        <v>ITM_EE_STO_V_Z</v>
      </c>
      <c r="C1871" s="0" t="n">
        <f aca="false">IF(
ISNUMBER(INDEX(SOURCE!B:B,MATCH(A1871,SOURCE!B:B,0)+1)),
  VALUE(INDEX(SOURCE!B:B,MATCH(A1871,SOURCE!B:B,0)+1)),
  "")</f>
        <v>1828</v>
      </c>
      <c r="D1871" s="265" t="str">
        <f aca="false">IF(A1871&lt;&gt;INT(A1871),B1871,
IF(A1871&lt;0,VLOOKUP(A1871,lookups!A$1:B$25,2,0),
IF(ISNA(B1871),"",
IF(OR(ISBLANK(A1871),ISNA(B1871),B1871=0),
"",
"#define "&amp;
VLOOKUP(A1871,SOURCE!B:S,15,0)&amp;IF(lookups!$N$2-LEN(VLOOKUP(A1871,SOURCE!B:S,15,0))&gt;=0,REPT(" ",lookups!$N$2-LEN(VLOOKUP(A1871,SOURCE!B:S,15,0))),"")&amp;
TEXT(A1871,"???0")&amp;IF(VLOOKUP(A1871,SOURCE!B:S,16,0)="","","   "&amp;VLOOKUP(A1871,SOURCE!B:S,16,0)
))))
)</f>
        <v>#define ITM_EE_STO_V_Z              1827</v>
      </c>
    </row>
    <row r="1872" customFormat="false" ht="15.75" hidden="false" customHeight="false" outlineLevel="0" collapsed="false">
      <c r="A1872" s="0" t="n">
        <f aca="false">C1871</f>
        <v>1828</v>
      </c>
      <c r="B1872" s="0" t="str">
        <f aca="false">VLOOKUP(A1872,SOURCE!B:S,15,0)</f>
        <v>ITM_EE_X2BAL</v>
      </c>
      <c r="C1872" s="0" t="n">
        <f aca="false">IF(
ISNUMBER(INDEX(SOURCE!B:B,MATCH(A1872,SOURCE!B:B,0)+1)),
  VALUE(INDEX(SOURCE!B:B,MATCH(A1872,SOURCE!B:B,0)+1)),
  "")</f>
        <v>1829</v>
      </c>
      <c r="D1872" s="265" t="str">
        <f aca="false">IF(A1872&lt;&gt;INT(A1872),B1872,
IF(A1872&lt;0,VLOOKUP(A1872,lookups!A$1:B$25,2,0),
IF(ISNA(B1872),"",
IF(OR(ISBLANK(A1872),ISNA(B1872),B1872=0),
"",
"#define "&amp;
VLOOKUP(A1872,SOURCE!B:S,15,0)&amp;IF(lookups!$N$2-LEN(VLOOKUP(A1872,SOURCE!B:S,15,0))&gt;=0,REPT(" ",lookups!$N$2-LEN(VLOOKUP(A1872,SOURCE!B:S,15,0))),"")&amp;
TEXT(A1872,"???0")&amp;IF(VLOOKUP(A1872,SOURCE!B:S,16,0)="","","   "&amp;VLOOKUP(A1872,SOURCE!B:S,16,0)
))))
)</f>
        <v>#define ITM_EE_X2BAL                1828</v>
      </c>
    </row>
    <row r="1873" customFormat="false" ht="15.75" hidden="false" customHeight="false" outlineLevel="0" collapsed="false">
      <c r="A1873" s="0" t="n">
        <f aca="false">C1872</f>
        <v>1829</v>
      </c>
      <c r="B1873" s="0" t="str">
        <f aca="false">VLOOKUP(A1873,SOURCE!B:S,15,0)</f>
        <v>ITM_MATX_A</v>
      </c>
      <c r="C1873" s="0" t="n">
        <f aca="false">IF(
ISNUMBER(INDEX(SOURCE!B:B,MATCH(A1873,SOURCE!B:B,0)+1)),
  VALUE(INDEX(SOURCE!B:B,MATCH(A1873,SOURCE!B:B,0)+1)),
  "")</f>
        <v>1830</v>
      </c>
      <c r="D1873" s="265" t="str">
        <f aca="false">IF(A1873&lt;&gt;INT(A1873),B1873,
IF(A1873&lt;0,VLOOKUP(A1873,lookups!A$1:B$25,2,0),
IF(ISNA(B1873),"",
IF(OR(ISBLANK(A1873),ISNA(B1873),B1873=0),
"",
"#define "&amp;
VLOOKUP(A1873,SOURCE!B:S,15,0)&amp;IF(lookups!$N$2-LEN(VLOOKUP(A1873,SOURCE!B:S,15,0))&gt;=0,REPT(" ",lookups!$N$2-LEN(VLOOKUP(A1873,SOURCE!B:S,15,0))),"")&amp;
TEXT(A1873,"???0")&amp;IF(VLOOKUP(A1873,SOURCE!B:S,16,0)="","","   "&amp;VLOOKUP(A1873,SOURCE!B:S,16,0)
))))
)</f>
        <v>#define ITM_MATX_A                  1829</v>
      </c>
    </row>
    <row r="1874" customFormat="false" ht="15.75" hidden="false" customHeight="false" outlineLevel="0" collapsed="false">
      <c r="A1874" s="0" t="n">
        <f aca="false">C1873</f>
        <v>1830</v>
      </c>
      <c r="B1874" s="0" t="str">
        <f aca="false">VLOOKUP(A1874,SOURCE!B:S,15,0)</f>
        <v>ITM_op_a</v>
      </c>
      <c r="C1874" s="0" t="n">
        <f aca="false">IF(
ISNUMBER(INDEX(SOURCE!B:B,MATCH(A1874,SOURCE!B:B,0)+1)),
  VALUE(INDEX(SOURCE!B:B,MATCH(A1874,SOURCE!B:B,0)+1)),
  "")</f>
        <v>1831</v>
      </c>
      <c r="D1874" s="265" t="str">
        <f aca="false">IF(A1874&lt;&gt;INT(A1874),B1874,
IF(A1874&lt;0,VLOOKUP(A1874,lookups!A$1:B$25,2,0),
IF(ISNA(B1874),"",
IF(OR(ISBLANK(A1874),ISNA(B1874),B1874=0),
"",
"#define "&amp;
VLOOKUP(A1874,SOURCE!B:S,15,0)&amp;IF(lookups!$N$2-LEN(VLOOKUP(A1874,SOURCE!B:S,15,0))&gt;=0,REPT(" ",lookups!$N$2-LEN(VLOOKUP(A1874,SOURCE!B:S,15,0))),"")&amp;
TEXT(A1874,"???0")&amp;IF(VLOOKUP(A1874,SOURCE!B:S,16,0)="","","   "&amp;VLOOKUP(A1874,SOURCE!B:S,16,0)
))))
)</f>
        <v>#define ITM_op_a                    1830</v>
      </c>
    </row>
    <row r="1875" customFormat="false" ht="15.75" hidden="false" customHeight="false" outlineLevel="0" collapsed="false">
      <c r="A1875" s="0" t="n">
        <f aca="false">C1874</f>
        <v>1831</v>
      </c>
      <c r="B1875" s="0" t="str">
        <f aca="false">VLOOKUP(A1875,SOURCE!B:S,15,0)</f>
        <v>ITM_op_a2</v>
      </c>
      <c r="C1875" s="0" t="n">
        <f aca="false">IF(
ISNUMBER(INDEX(SOURCE!B:B,MATCH(A1875,SOURCE!B:B,0)+1)),
  VALUE(INDEX(SOURCE!B:B,MATCH(A1875,SOURCE!B:B,0)+1)),
  "")</f>
        <v>1832</v>
      </c>
      <c r="D1875" s="265" t="str">
        <f aca="false">IF(A1875&lt;&gt;INT(A1875),B1875,
IF(A1875&lt;0,VLOOKUP(A1875,lookups!A$1:B$25,2,0),
IF(ISNA(B1875),"",
IF(OR(ISBLANK(A1875),ISNA(B1875),B1875=0),
"",
"#define "&amp;
VLOOKUP(A1875,SOURCE!B:S,15,0)&amp;IF(lookups!$N$2-LEN(VLOOKUP(A1875,SOURCE!B:S,15,0))&gt;=0,REPT(" ",lookups!$N$2-LEN(VLOOKUP(A1875,SOURCE!B:S,15,0))),"")&amp;
TEXT(A1875,"???0")&amp;IF(VLOOKUP(A1875,SOURCE!B:S,16,0)="","","   "&amp;VLOOKUP(A1875,SOURCE!B:S,16,0)
))))
)</f>
        <v>#define ITM_op_a2                   1831</v>
      </c>
    </row>
    <row r="1876" customFormat="false" ht="15.75" hidden="false" customHeight="false" outlineLevel="0" collapsed="false">
      <c r="A1876" s="0" t="n">
        <f aca="false">C1875</f>
        <v>1832</v>
      </c>
      <c r="B1876" s="0" t="str">
        <f aca="false">VLOOKUP(A1876,SOURCE!B:S,15,0)</f>
        <v>ITM_op_j</v>
      </c>
      <c r="C1876" s="0" t="n">
        <f aca="false">IF(
ISNUMBER(INDEX(SOURCE!B:B,MATCH(A1876,SOURCE!B:B,0)+1)),
  VALUE(INDEX(SOURCE!B:B,MATCH(A1876,SOURCE!B:B,0)+1)),
  "")</f>
        <v>1833</v>
      </c>
      <c r="D1876" s="265" t="str">
        <f aca="false">IF(A1876&lt;&gt;INT(A1876),B1876,
IF(A1876&lt;0,VLOOKUP(A1876,lookups!A$1:B$25,2,0),
IF(ISNA(B1876),"",
IF(OR(ISBLANK(A1876),ISNA(B1876),B1876=0),
"",
"#define "&amp;
VLOOKUP(A1876,SOURCE!B:S,15,0)&amp;IF(lookups!$N$2-LEN(VLOOKUP(A1876,SOURCE!B:S,15,0))&gt;=0,REPT(" ",lookups!$N$2-LEN(VLOOKUP(A1876,SOURCE!B:S,15,0))),"")&amp;
TEXT(A1876,"???0")&amp;IF(VLOOKUP(A1876,SOURCE!B:S,16,0)="","","   "&amp;VLOOKUP(A1876,SOURCE!B:S,16,0)
))))
)</f>
        <v>#define ITM_op_j                    1832</v>
      </c>
    </row>
    <row r="1877" customFormat="false" ht="15.75" hidden="false" customHeight="false" outlineLevel="0" collapsed="false">
      <c r="A1877" s="0" t="n">
        <f aca="false">C1876</f>
        <v>1833</v>
      </c>
      <c r="B1877" s="0" t="str">
        <f aca="false">VLOOKUP(A1877,SOURCE!B:S,15,0)</f>
        <v>ITM_2BIN</v>
      </c>
      <c r="C1877" s="0" t="n">
        <f aca="false">IF(
ISNUMBER(INDEX(SOURCE!B:B,MATCH(A1877,SOURCE!B:B,0)+1)),
  VALUE(INDEX(SOURCE!B:B,MATCH(A1877,SOURCE!B:B,0)+1)),
  "")</f>
        <v>1834</v>
      </c>
      <c r="D1877" s="265" t="str">
        <f aca="false">IF(A1877&lt;&gt;INT(A1877),B1877,
IF(A1877&lt;0,VLOOKUP(A1877,lookups!A$1:B$25,2,0),
IF(ISNA(B1877),"",
IF(OR(ISBLANK(A1877),ISNA(B1877),B1877=0),
"",
"#define "&amp;
VLOOKUP(A1877,SOURCE!B:S,15,0)&amp;IF(lookups!$N$2-LEN(VLOOKUP(A1877,SOURCE!B:S,15,0))&gt;=0,REPT(" ",lookups!$N$2-LEN(VLOOKUP(A1877,SOURCE!B:S,15,0))),"")&amp;
TEXT(A1877,"???0")&amp;IF(VLOOKUP(A1877,SOURCE!B:S,16,0)="","","   "&amp;VLOOKUP(A1877,SOURCE!B:S,16,0)
))))
)</f>
        <v>#define ITM_2BIN                    1833</v>
      </c>
    </row>
    <row r="1878" customFormat="false" ht="15.75" hidden="false" customHeight="false" outlineLevel="0" collapsed="false">
      <c r="A1878" s="0" t="n">
        <f aca="false">C1877</f>
        <v>1834</v>
      </c>
      <c r="B1878" s="0" t="str">
        <f aca="false">VLOOKUP(A1878,SOURCE!B:S,15,0)</f>
        <v>ITM_2OCT</v>
      </c>
      <c r="C1878" s="0" t="n">
        <f aca="false">IF(
ISNUMBER(INDEX(SOURCE!B:B,MATCH(A1878,SOURCE!B:B,0)+1)),
  VALUE(INDEX(SOURCE!B:B,MATCH(A1878,SOURCE!B:B,0)+1)),
  "")</f>
        <v>1835</v>
      </c>
      <c r="D1878" s="265" t="str">
        <f aca="false">IF(A1878&lt;&gt;INT(A1878),B1878,
IF(A1878&lt;0,VLOOKUP(A1878,lookups!A$1:B$25,2,0),
IF(ISNA(B1878),"",
IF(OR(ISBLANK(A1878),ISNA(B1878),B1878=0),
"",
"#define "&amp;
VLOOKUP(A1878,SOURCE!B:S,15,0)&amp;IF(lookups!$N$2-LEN(VLOOKUP(A1878,SOURCE!B:S,15,0))&gt;=0,REPT(" ",lookups!$N$2-LEN(VLOOKUP(A1878,SOURCE!B:S,15,0))),"")&amp;
TEXT(A1878,"???0")&amp;IF(VLOOKUP(A1878,SOURCE!B:S,16,0)="","","   "&amp;VLOOKUP(A1878,SOURCE!B:S,16,0)
))))
)</f>
        <v>#define ITM_2OCT                    1834</v>
      </c>
    </row>
    <row r="1879" customFormat="false" ht="15.75" hidden="false" customHeight="false" outlineLevel="0" collapsed="false">
      <c r="A1879" s="0" t="n">
        <f aca="false">C1878</f>
        <v>1835</v>
      </c>
      <c r="B1879" s="0" t="str">
        <f aca="false">VLOOKUP(A1879,SOURCE!B:S,15,0)</f>
        <v>ITM_2DEC</v>
      </c>
      <c r="C1879" s="0" t="n">
        <f aca="false">IF(
ISNUMBER(INDEX(SOURCE!B:B,MATCH(A1879,SOURCE!B:B,0)+1)),
  VALUE(INDEX(SOURCE!B:B,MATCH(A1879,SOURCE!B:B,0)+1)),
  "")</f>
        <v>1836</v>
      </c>
      <c r="D1879" s="265" t="str">
        <f aca="false">IF(A1879&lt;&gt;INT(A1879),B1879,
IF(A1879&lt;0,VLOOKUP(A1879,lookups!A$1:B$25,2,0),
IF(ISNA(B1879),"",
IF(OR(ISBLANK(A1879),ISNA(B1879),B1879=0),
"",
"#define "&amp;
VLOOKUP(A1879,SOURCE!B:S,15,0)&amp;IF(lookups!$N$2-LEN(VLOOKUP(A1879,SOURCE!B:S,15,0))&gt;=0,REPT(" ",lookups!$N$2-LEN(VLOOKUP(A1879,SOURCE!B:S,15,0))),"")&amp;
TEXT(A1879,"???0")&amp;IF(VLOOKUP(A1879,SOURCE!B:S,16,0)="","","   "&amp;VLOOKUP(A1879,SOURCE!B:S,16,0)
))))
)</f>
        <v>#define ITM_2DEC                    1835</v>
      </c>
    </row>
    <row r="1880" customFormat="false" ht="15.75" hidden="false" customHeight="false" outlineLevel="0" collapsed="false">
      <c r="A1880" s="0" t="n">
        <f aca="false">C1879</f>
        <v>1836</v>
      </c>
      <c r="B1880" s="0" t="str">
        <f aca="false">VLOOKUP(A1880,SOURCE!B:S,15,0)</f>
        <v>ITM_2HEX</v>
      </c>
      <c r="C1880" s="0" t="n">
        <f aca="false">IF(
ISNUMBER(INDEX(SOURCE!B:B,MATCH(A1880,SOURCE!B:B,0)+1)),
  VALUE(INDEX(SOURCE!B:B,MATCH(A1880,SOURCE!B:B,0)+1)),
  "")</f>
        <v>1837</v>
      </c>
      <c r="D1880" s="265" t="str">
        <f aca="false">IF(A1880&lt;&gt;INT(A1880),B1880,
IF(A1880&lt;0,VLOOKUP(A1880,lookups!A$1:B$25,2,0),
IF(ISNA(B1880),"",
IF(OR(ISBLANK(A1880),ISNA(B1880),B1880=0),
"",
"#define "&amp;
VLOOKUP(A1880,SOURCE!B:S,15,0)&amp;IF(lookups!$N$2-LEN(VLOOKUP(A1880,SOURCE!B:S,15,0))&gt;=0,REPT(" ",lookups!$N$2-LEN(VLOOKUP(A1880,SOURCE!B:S,15,0))),"")&amp;
TEXT(A1880,"???0")&amp;IF(VLOOKUP(A1880,SOURCE!B:S,16,0)="","","   "&amp;VLOOKUP(A1880,SOURCE!B:S,16,0)
))))
)</f>
        <v>#define ITM_2HEX                    1836</v>
      </c>
    </row>
    <row r="1881" customFormat="false" ht="15.75" hidden="false" customHeight="false" outlineLevel="0" collapsed="false">
      <c r="A1881" s="0" t="n">
        <f aca="false">C1880</f>
        <v>1837</v>
      </c>
      <c r="B1881" s="0" t="str">
        <f aca="false">VLOOKUP(A1881,SOURCE!B:S,15,0)</f>
        <v>ITM_WS8</v>
      </c>
      <c r="C1881" s="0" t="n">
        <f aca="false">IF(
ISNUMBER(INDEX(SOURCE!B:B,MATCH(A1881,SOURCE!B:B,0)+1)),
  VALUE(INDEX(SOURCE!B:B,MATCH(A1881,SOURCE!B:B,0)+1)),
  "")</f>
        <v>1838</v>
      </c>
      <c r="D1881" s="265" t="str">
        <f aca="false">IF(A1881&lt;&gt;INT(A1881),B1881,
IF(A1881&lt;0,VLOOKUP(A1881,lookups!A$1:B$25,2,0),
IF(ISNA(B1881),"",
IF(OR(ISBLANK(A1881),ISNA(B1881),B1881=0),
"",
"#define "&amp;
VLOOKUP(A1881,SOURCE!B:S,15,0)&amp;IF(lookups!$N$2-LEN(VLOOKUP(A1881,SOURCE!B:S,15,0))&gt;=0,REPT(" ",lookups!$N$2-LEN(VLOOKUP(A1881,SOURCE!B:S,15,0))),"")&amp;
TEXT(A1881,"???0")&amp;IF(VLOOKUP(A1881,SOURCE!B:S,16,0)="","","   "&amp;VLOOKUP(A1881,SOURCE!B:S,16,0)
))))
)</f>
        <v>#define ITM_WS8                     1837</v>
      </c>
    </row>
    <row r="1882" customFormat="false" ht="15.75" hidden="false" customHeight="false" outlineLevel="0" collapsed="false">
      <c r="A1882" s="0" t="n">
        <f aca="false">C1881</f>
        <v>1838</v>
      </c>
      <c r="B1882" s="0" t="str">
        <f aca="false">VLOOKUP(A1882,SOURCE!B:S,15,0)</f>
        <v>ITM_WS16</v>
      </c>
      <c r="C1882" s="0" t="n">
        <f aca="false">IF(
ISNUMBER(INDEX(SOURCE!B:B,MATCH(A1882,SOURCE!B:B,0)+1)),
  VALUE(INDEX(SOURCE!B:B,MATCH(A1882,SOURCE!B:B,0)+1)),
  "")</f>
        <v>1839</v>
      </c>
      <c r="D1882" s="265" t="str">
        <f aca="false">IF(A1882&lt;&gt;INT(A1882),B1882,
IF(A1882&lt;0,VLOOKUP(A1882,lookups!A$1:B$25,2,0),
IF(ISNA(B1882),"",
IF(OR(ISBLANK(A1882),ISNA(B1882),B1882=0),
"",
"#define "&amp;
VLOOKUP(A1882,SOURCE!B:S,15,0)&amp;IF(lookups!$N$2-LEN(VLOOKUP(A1882,SOURCE!B:S,15,0))&gt;=0,REPT(" ",lookups!$N$2-LEN(VLOOKUP(A1882,SOURCE!B:S,15,0))),"")&amp;
TEXT(A1882,"???0")&amp;IF(VLOOKUP(A1882,SOURCE!B:S,16,0)="","","   "&amp;VLOOKUP(A1882,SOURCE!B:S,16,0)
))))
)</f>
        <v>#define ITM_WS16                    1838</v>
      </c>
    </row>
    <row r="1883" customFormat="false" ht="15.75" hidden="false" customHeight="false" outlineLevel="0" collapsed="false">
      <c r="A1883" s="0" t="n">
        <f aca="false">C1882</f>
        <v>1839</v>
      </c>
      <c r="B1883" s="0" t="str">
        <f aca="false">VLOOKUP(A1883,SOURCE!B:S,15,0)</f>
        <v>ITM_WS32</v>
      </c>
      <c r="C1883" s="0" t="n">
        <f aca="false">IF(
ISNUMBER(INDEX(SOURCE!B:B,MATCH(A1883,SOURCE!B:B,0)+1)),
  VALUE(INDEX(SOURCE!B:B,MATCH(A1883,SOURCE!B:B,0)+1)),
  "")</f>
        <v>1840</v>
      </c>
      <c r="D1883" s="265" t="str">
        <f aca="false">IF(A1883&lt;&gt;INT(A1883),B1883,
IF(A1883&lt;0,VLOOKUP(A1883,lookups!A$1:B$25,2,0),
IF(ISNA(B1883),"",
IF(OR(ISBLANK(A1883),ISNA(B1883),B1883=0),
"",
"#define "&amp;
VLOOKUP(A1883,SOURCE!B:S,15,0)&amp;IF(lookups!$N$2-LEN(VLOOKUP(A1883,SOURCE!B:S,15,0))&gt;=0,REPT(" ",lookups!$N$2-LEN(VLOOKUP(A1883,SOURCE!B:S,15,0))),"")&amp;
TEXT(A1883,"???0")&amp;IF(VLOOKUP(A1883,SOURCE!B:S,16,0)="","","   "&amp;VLOOKUP(A1883,SOURCE!B:S,16,0)
))))
)</f>
        <v>#define ITM_WS32                    1839</v>
      </c>
    </row>
    <row r="1884" customFormat="false" ht="15.75" hidden="false" customHeight="false" outlineLevel="0" collapsed="false">
      <c r="A1884" s="0" t="n">
        <f aca="false">C1883</f>
        <v>1840</v>
      </c>
      <c r="B1884" s="0" t="str">
        <f aca="false">VLOOKUP(A1884,SOURCE!B:S,15,0)</f>
        <v>ITM_WS64</v>
      </c>
      <c r="C1884" s="0" t="n">
        <f aca="false">IF(
ISNUMBER(INDEX(SOURCE!B:B,MATCH(A1884,SOURCE!B:B,0)+1)),
  VALUE(INDEX(SOURCE!B:B,MATCH(A1884,SOURCE!B:B,0)+1)),
  "")</f>
        <v>1841</v>
      </c>
      <c r="D1884" s="265" t="str">
        <f aca="false">IF(A1884&lt;&gt;INT(A1884),B1884,
IF(A1884&lt;0,VLOOKUP(A1884,lookups!A$1:B$25,2,0),
IF(ISNA(B1884),"",
IF(OR(ISBLANK(A1884),ISNA(B1884),B1884=0),
"",
"#define "&amp;
VLOOKUP(A1884,SOURCE!B:S,15,0)&amp;IF(lookups!$N$2-LEN(VLOOKUP(A1884,SOURCE!B:S,15,0))&gt;=0,REPT(" ",lookups!$N$2-LEN(VLOOKUP(A1884,SOURCE!B:S,15,0))),"")&amp;
TEXT(A1884,"???0")&amp;IF(VLOOKUP(A1884,SOURCE!B:S,16,0)="","","   "&amp;VLOOKUP(A1884,SOURCE!B:S,16,0)
))))
)</f>
        <v>#define ITM_WS64                    1840</v>
      </c>
    </row>
    <row r="1885" customFormat="false" ht="15.75" hidden="false" customHeight="false" outlineLevel="0" collapsed="false">
      <c r="A1885" s="0" t="n">
        <f aca="false">C1884</f>
        <v>1841</v>
      </c>
      <c r="B1885" s="0" t="str">
        <f aca="false">VLOOKUP(A1885,SOURCE!B:S,15,0)</f>
        <v>ITM_HR_DEG</v>
      </c>
      <c r="C1885" s="0" t="n">
        <f aca="false">IF(
ISNUMBER(INDEX(SOURCE!B:B,MATCH(A1885,SOURCE!B:B,0)+1)),
  VALUE(INDEX(SOURCE!B:B,MATCH(A1885,SOURCE!B:B,0)+1)),
  "")</f>
        <v>1842</v>
      </c>
      <c r="D1885" s="265" t="str">
        <f aca="false">IF(A1885&lt;&gt;INT(A1885),B1885,
IF(A1885&lt;0,VLOOKUP(A1885,lookups!A$1:B$25,2,0),
IF(ISNA(B1885),"",
IF(OR(ISBLANK(A1885),ISNA(B1885),B1885=0),
"",
"#define "&amp;
VLOOKUP(A1885,SOURCE!B:S,15,0)&amp;IF(lookups!$N$2-LEN(VLOOKUP(A1885,SOURCE!B:S,15,0))&gt;=0,REPT(" ",lookups!$N$2-LEN(VLOOKUP(A1885,SOURCE!B:S,15,0))),"")&amp;
TEXT(A1885,"???0")&amp;IF(VLOOKUP(A1885,SOURCE!B:S,16,0)="","","   "&amp;VLOOKUP(A1885,SOURCE!B:S,16,0)
))))
)</f>
        <v>#define ITM_HR_DEG                  1841</v>
      </c>
    </row>
    <row r="1886" customFormat="false" ht="15.75" hidden="false" customHeight="false" outlineLevel="0" collapsed="false">
      <c r="A1886" s="0" t="n">
        <f aca="false">C1885</f>
        <v>1842</v>
      </c>
      <c r="B1886" s="0" t="str">
        <f aca="false">VLOOKUP(A1886,SOURCE!B:S,15,0)</f>
        <v>ITM_MINUTE</v>
      </c>
      <c r="C1886" s="0" t="n">
        <f aca="false">IF(
ISNUMBER(INDEX(SOURCE!B:B,MATCH(A1886,SOURCE!B:B,0)+1)),
  VALUE(INDEX(SOURCE!B:B,MATCH(A1886,SOURCE!B:B,0)+1)),
  "")</f>
        <v>1843</v>
      </c>
      <c r="D1886" s="265" t="str">
        <f aca="false">IF(A1886&lt;&gt;INT(A1886),B1886,
IF(A1886&lt;0,VLOOKUP(A1886,lookups!A$1:B$25,2,0),
IF(ISNA(B1886),"",
IF(OR(ISBLANK(A1886),ISNA(B1886),B1886=0),
"",
"#define "&amp;
VLOOKUP(A1886,SOURCE!B:S,15,0)&amp;IF(lookups!$N$2-LEN(VLOOKUP(A1886,SOURCE!B:S,15,0))&gt;=0,REPT(" ",lookups!$N$2-LEN(VLOOKUP(A1886,SOURCE!B:S,15,0))),"")&amp;
TEXT(A1886,"???0")&amp;IF(VLOOKUP(A1886,SOURCE!B:S,16,0)="","","   "&amp;VLOOKUP(A1886,SOURCE!B:S,16,0)
))))
)</f>
        <v>#define ITM_MINUTE                  1842</v>
      </c>
    </row>
    <row r="1887" customFormat="false" ht="15.75" hidden="false" customHeight="false" outlineLevel="0" collapsed="false">
      <c r="A1887" s="0" t="n">
        <f aca="false">C1886</f>
        <v>1843</v>
      </c>
      <c r="B1887" s="0" t="str">
        <f aca="false">VLOOKUP(A1887,SOURCE!B:S,15,0)</f>
        <v>ITM_SECOND</v>
      </c>
      <c r="C1887" s="0" t="n">
        <f aca="false">IF(
ISNUMBER(INDEX(SOURCE!B:B,MATCH(A1887,SOURCE!B:B,0)+1)),
  VALUE(INDEX(SOURCE!B:B,MATCH(A1887,SOURCE!B:B,0)+1)),
  "")</f>
        <v>1844</v>
      </c>
      <c r="D1887" s="265" t="str">
        <f aca="false">IF(A1887&lt;&gt;INT(A1887),B1887,
IF(A1887&lt;0,VLOOKUP(A1887,lookups!A$1:B$25,2,0),
IF(ISNA(B1887),"",
IF(OR(ISBLANK(A1887),ISNA(B1887),B1887=0),
"",
"#define "&amp;
VLOOKUP(A1887,SOURCE!B:S,15,0)&amp;IF(lookups!$N$2-LEN(VLOOKUP(A1887,SOURCE!B:S,15,0))&gt;=0,REPT(" ",lookups!$N$2-LEN(VLOOKUP(A1887,SOURCE!B:S,15,0))),"")&amp;
TEXT(A1887,"???0")&amp;IF(VLOOKUP(A1887,SOURCE!B:S,16,0)="","","   "&amp;VLOOKUP(A1887,SOURCE!B:S,16,0)
))))
)</f>
        <v>#define ITM_SECOND                  1843</v>
      </c>
    </row>
    <row r="1888" customFormat="false" ht="15.75" hidden="false" customHeight="false" outlineLevel="0" collapsed="false">
      <c r="A1888" s="0" t="n">
        <f aca="false">C1887</f>
        <v>1844</v>
      </c>
      <c r="B1888" s="0" t="str">
        <f aca="false">VLOOKUP(A1888,SOURCE!B:S,15,0)</f>
        <v>ITM_toTIME</v>
      </c>
      <c r="C1888" s="0" t="n">
        <f aca="false">IF(
ISNUMBER(INDEX(SOURCE!B:B,MATCH(A1888,SOURCE!B:B,0)+1)),
  VALUE(INDEX(SOURCE!B:B,MATCH(A1888,SOURCE!B:B,0)+1)),
  "")</f>
        <v>1845</v>
      </c>
      <c r="D1888" s="265" t="str">
        <f aca="false">IF(A1888&lt;&gt;INT(A1888),B1888,
IF(A1888&lt;0,VLOOKUP(A1888,lookups!A$1:B$25,2,0),
IF(ISNA(B1888),"",
IF(OR(ISBLANK(A1888),ISNA(B1888),B1888=0),
"",
"#define "&amp;
VLOOKUP(A1888,SOURCE!B:S,15,0)&amp;IF(lookups!$N$2-LEN(VLOOKUP(A1888,SOURCE!B:S,15,0))&gt;=0,REPT(" ",lookups!$N$2-LEN(VLOOKUP(A1888,SOURCE!B:S,15,0))),"")&amp;
TEXT(A1888,"???0")&amp;IF(VLOOKUP(A1888,SOURCE!B:S,16,0)="","","   "&amp;VLOOKUP(A1888,SOURCE!B:S,16,0)
))))
)</f>
        <v>#define ITM_toTIME                  1844</v>
      </c>
    </row>
    <row r="1889" customFormat="false" ht="15.75" hidden="false" customHeight="false" outlineLevel="0" collapsed="false">
      <c r="A1889" s="0" t="n">
        <f aca="false">C1888</f>
        <v>1845</v>
      </c>
      <c r="B1889" s="0" t="str">
        <f aca="false">VLOOKUP(A1889,SOURCE!B:S,15,0)</f>
        <v>ITM_TIMEto</v>
      </c>
      <c r="C1889" s="0" t="n">
        <f aca="false">IF(
ISNUMBER(INDEX(SOURCE!B:B,MATCH(A1889,SOURCE!B:B,0)+1)),
  VALUE(INDEX(SOURCE!B:B,MATCH(A1889,SOURCE!B:B,0)+1)),
  "")</f>
        <v>1846</v>
      </c>
      <c r="D1889" s="265" t="str">
        <f aca="false">IF(A1889&lt;&gt;INT(A1889),B1889,
IF(A1889&lt;0,VLOOKUP(A1889,lookups!A$1:B$25,2,0),
IF(ISNA(B1889),"",
IF(OR(ISBLANK(A1889),ISNA(B1889),B1889=0),
"",
"#define "&amp;
VLOOKUP(A1889,SOURCE!B:S,15,0)&amp;IF(lookups!$N$2-LEN(VLOOKUP(A1889,SOURCE!B:S,15,0))&gt;=0,REPT(" ",lookups!$N$2-LEN(VLOOKUP(A1889,SOURCE!B:S,15,0))),"")&amp;
TEXT(A1889,"???0")&amp;IF(VLOOKUP(A1889,SOURCE!B:S,16,0)="","","   "&amp;VLOOKUP(A1889,SOURCE!B:S,16,0)
))))
)</f>
        <v>#define ITM_TIMEto                  1845</v>
      </c>
    </row>
    <row r="1890" customFormat="false" ht="15.75" hidden="false" customHeight="false" outlineLevel="0" collapsed="false">
      <c r="A1890" s="0" t="n">
        <f aca="false">C1889</f>
        <v>1846</v>
      </c>
      <c r="B1890" s="0" t="str">
        <f aca="false">VLOOKUP(A1890,SOURCE!B:S,15,0)</f>
        <v>ITM_CB_FRCSRN</v>
      </c>
      <c r="C1890" s="0" t="n">
        <f aca="false">IF(
ISNUMBER(INDEX(SOURCE!B:B,MATCH(A1890,SOURCE!B:B,0)+1)),
  VALUE(INDEX(SOURCE!B:B,MATCH(A1890,SOURCE!B:B,0)+1)),
  "")</f>
        <v>1847</v>
      </c>
      <c r="D1890" s="265" t="str">
        <f aca="false">IF(A1890&lt;&gt;INT(A1890),B1890,
IF(A1890&lt;0,VLOOKUP(A1890,lookups!A$1:B$25,2,0),
IF(ISNA(B1890),"",
IF(OR(ISBLANK(A1890),ISNA(B1890),B1890=0),
"",
"#define "&amp;
VLOOKUP(A1890,SOURCE!B:S,15,0)&amp;IF(lookups!$N$2-LEN(VLOOKUP(A1890,SOURCE!B:S,15,0))&gt;=0,REPT(" ",lookups!$N$2-LEN(VLOOKUP(A1890,SOURCE!B:S,15,0))),"")&amp;
TEXT(A1890,"???0")&amp;IF(VLOOKUP(A1890,SOURCE!B:S,16,0)="","","   "&amp;VLOOKUP(A1890,SOURCE!B:S,16,0)
))))
)</f>
        <v>#define ITM_CB_FRCSRN               1846</v>
      </c>
    </row>
    <row r="1891" customFormat="false" ht="15.75" hidden="false" customHeight="false" outlineLevel="0" collapsed="false">
      <c r="A1891" s="0" t="n">
        <f aca="false">C1890</f>
        <v>1847</v>
      </c>
      <c r="B1891" s="0" t="str">
        <f aca="false">VLOOKUP(A1891,SOURCE!B:S,15,0)</f>
        <v>ITM_qoppa</v>
      </c>
      <c r="C1891" s="0" t="n">
        <f aca="false">IF(
ISNUMBER(INDEX(SOURCE!B:B,MATCH(A1891,SOURCE!B:B,0)+1)),
  VALUE(INDEX(SOURCE!B:B,MATCH(A1891,SOURCE!B:B,0)+1)),
  "")</f>
        <v>1848</v>
      </c>
      <c r="D1891" s="265" t="str">
        <f aca="false">IF(A1891&lt;&gt;INT(A1891),B1891,
IF(A1891&lt;0,VLOOKUP(A1891,lookups!A$1:B$25,2,0),
IF(ISNA(B1891),"",
IF(OR(ISBLANK(A1891),ISNA(B1891),B1891=0),
"",
"#define "&amp;
VLOOKUP(A1891,SOURCE!B:S,15,0)&amp;IF(lookups!$N$2-LEN(VLOOKUP(A1891,SOURCE!B:S,15,0))&gt;=0,REPT(" ",lookups!$N$2-LEN(VLOOKUP(A1891,SOURCE!B:S,15,0))),"")&amp;
TEXT(A1891,"???0")&amp;IF(VLOOKUP(A1891,SOURCE!B:S,16,0)="","","   "&amp;VLOOKUP(A1891,SOURCE!B:S,16,0)
))))
)</f>
        <v>#define ITM_qoppa                   1847</v>
      </c>
    </row>
    <row r="1892" customFormat="false" ht="15.75" hidden="false" customHeight="false" outlineLevel="0" collapsed="false">
      <c r="A1892" s="0" t="n">
        <f aca="false">C1891</f>
        <v>1848</v>
      </c>
      <c r="B1892" s="0" t="str">
        <f aca="false">VLOOKUP(A1892,SOURCE!B:S,15,0)</f>
        <v>ITM_digamma</v>
      </c>
      <c r="C1892" s="0" t="n">
        <f aca="false">IF(
ISNUMBER(INDEX(SOURCE!B:B,MATCH(A1892,SOURCE!B:B,0)+1)),
  VALUE(INDEX(SOURCE!B:B,MATCH(A1892,SOURCE!B:B,0)+1)),
  "")</f>
        <v>1849</v>
      </c>
      <c r="D1892" s="265" t="str">
        <f aca="false">IF(A1892&lt;&gt;INT(A1892),B1892,
IF(A1892&lt;0,VLOOKUP(A1892,lookups!A$1:B$25,2,0),
IF(ISNA(B1892),"",
IF(OR(ISBLANK(A1892),ISNA(B1892),B1892=0),
"",
"#define "&amp;
VLOOKUP(A1892,SOURCE!B:S,15,0)&amp;IF(lookups!$N$2-LEN(VLOOKUP(A1892,SOURCE!B:S,15,0))&gt;=0,REPT(" ",lookups!$N$2-LEN(VLOOKUP(A1892,SOURCE!B:S,15,0))),"")&amp;
TEXT(A1892,"???0")&amp;IF(VLOOKUP(A1892,SOURCE!B:S,16,0)="","","   "&amp;VLOOKUP(A1892,SOURCE!B:S,16,0)
))))
)</f>
        <v>#define ITM_digamma                 1848</v>
      </c>
    </row>
    <row r="1893" customFormat="false" ht="15.75" hidden="false" customHeight="false" outlineLevel="0" collapsed="false">
      <c r="A1893" s="0" t="n">
        <f aca="false">C1892</f>
        <v>1849</v>
      </c>
      <c r="B1893" s="0" t="str">
        <f aca="false">VLOOKUP(A1893,SOURCE!B:S,15,0)</f>
        <v>ITM_sampi</v>
      </c>
      <c r="C1893" s="0" t="n">
        <f aca="false">IF(
ISNUMBER(INDEX(SOURCE!B:B,MATCH(A1893,SOURCE!B:B,0)+1)),
  VALUE(INDEX(SOURCE!B:B,MATCH(A1893,SOURCE!B:B,0)+1)),
  "")</f>
        <v>1850</v>
      </c>
      <c r="D1893" s="265" t="str">
        <f aca="false">IF(A1893&lt;&gt;INT(A1893),B1893,
IF(A1893&lt;0,VLOOKUP(A1893,lookups!A$1:B$25,2,0),
IF(ISNA(B1893),"",
IF(OR(ISBLANK(A1893),ISNA(B1893),B1893=0),
"",
"#define "&amp;
VLOOKUP(A1893,SOURCE!B:S,15,0)&amp;IF(lookups!$N$2-LEN(VLOOKUP(A1893,SOURCE!B:S,15,0))&gt;=0,REPT(" ",lookups!$N$2-LEN(VLOOKUP(A1893,SOURCE!B:S,15,0))),"")&amp;
TEXT(A1893,"???0")&amp;IF(VLOOKUP(A1893,SOURCE!B:S,16,0)="","","   "&amp;VLOOKUP(A1893,SOURCE!B:S,16,0)
))))
)</f>
        <v>#define ITM_sampi                   1849</v>
      </c>
    </row>
    <row r="1894" customFormat="false" ht="15.75" hidden="false" customHeight="false" outlineLevel="0" collapsed="false">
      <c r="A1894" s="0" t="n">
        <f aca="false">C1893</f>
        <v>1850</v>
      </c>
      <c r="B1894" s="0" t="str">
        <f aca="false">VLOOKUP(A1894,SOURCE!B:S,15,0)</f>
        <v>KEY_COMPLEX</v>
      </c>
      <c r="C1894" s="0" t="n">
        <f aca="false">IF(
ISNUMBER(INDEX(SOURCE!B:B,MATCH(A1894,SOURCE!B:B,0)+1)),
  VALUE(INDEX(SOURCE!B:B,MATCH(A1894,SOURCE!B:B,0)+1)),
  "")</f>
        <v>1851</v>
      </c>
      <c r="D1894" s="265" t="str">
        <f aca="false">IF(A1894&lt;&gt;INT(A1894),B1894,
IF(A1894&lt;0,VLOOKUP(A1894,lookups!A$1:B$25,2,0),
IF(ISNA(B1894),"",
IF(OR(ISBLANK(A1894),ISNA(B1894),B1894=0),
"",
"#define "&amp;
VLOOKUP(A1894,SOURCE!B:S,15,0)&amp;IF(lookups!$N$2-LEN(VLOOKUP(A1894,SOURCE!B:S,15,0))&gt;=0,REPT(" ",lookups!$N$2-LEN(VLOOKUP(A1894,SOURCE!B:S,15,0))),"")&amp;
TEXT(A1894,"???0")&amp;IF(VLOOKUP(A1894,SOURCE!B:S,16,0)="","","   "&amp;VLOOKUP(A1894,SOURCE!B:S,16,0)
))))
)</f>
        <v>#define KEY_COMPLEX                 1850</v>
      </c>
    </row>
    <row r="1895" customFormat="false" ht="15.75" hidden="false" customHeight="false" outlineLevel="0" collapsed="false">
      <c r="A1895" s="0" t="n">
        <f aca="false">C1894</f>
        <v>1851</v>
      </c>
      <c r="B1895" s="0" t="str">
        <f aca="false">VLOOKUP(A1895,SOURCE!B:S,15,0)</f>
        <v>ITM_toPOL2</v>
      </c>
      <c r="C1895" s="0" t="n">
        <f aca="false">IF(
ISNUMBER(INDEX(SOURCE!B:B,MATCH(A1895,SOURCE!B:B,0)+1)),
  VALUE(INDEX(SOURCE!B:B,MATCH(A1895,SOURCE!B:B,0)+1)),
  "")</f>
        <v>1852</v>
      </c>
      <c r="D1895" s="265" t="str">
        <f aca="false">IF(A1895&lt;&gt;INT(A1895),B1895,
IF(A1895&lt;0,VLOOKUP(A1895,lookups!A$1:B$25,2,0),
IF(ISNA(B1895),"",
IF(OR(ISBLANK(A1895),ISNA(B1895),B1895=0),
"",
"#define "&amp;
VLOOKUP(A1895,SOURCE!B:S,15,0)&amp;IF(lookups!$N$2-LEN(VLOOKUP(A1895,SOURCE!B:S,15,0))&gt;=0,REPT(" ",lookups!$N$2-LEN(VLOOKUP(A1895,SOURCE!B:S,15,0))),"")&amp;
TEXT(A1895,"???0")&amp;IF(VLOOKUP(A1895,SOURCE!B:S,16,0)="","","   "&amp;VLOOKUP(A1895,SOURCE!B:S,16,0)
))))
)</f>
        <v>#define ITM_toPOL2                  1851</v>
      </c>
    </row>
    <row r="1896" customFormat="false" ht="15.75" hidden="false" customHeight="false" outlineLevel="0" collapsed="false">
      <c r="A1896" s="0" t="n">
        <f aca="false">C1895</f>
        <v>1852</v>
      </c>
      <c r="B1896" s="0" t="str">
        <f aca="false">VLOOKUP(A1896,SOURCE!B:S,15,0)</f>
        <v>ITM_toREC2</v>
      </c>
      <c r="C1896" s="0" t="n">
        <f aca="false">IF(
ISNUMBER(INDEX(SOURCE!B:B,MATCH(A1896,SOURCE!B:B,0)+1)),
  VALUE(INDEX(SOURCE!B:B,MATCH(A1896,SOURCE!B:B,0)+1)),
  "")</f>
        <v>1853</v>
      </c>
      <c r="D1896" s="265" t="str">
        <f aca="false">IF(A1896&lt;&gt;INT(A1896),B1896,
IF(A1896&lt;0,VLOOKUP(A1896,lookups!A$1:B$25,2,0),
IF(ISNA(B1896),"",
IF(OR(ISBLANK(A1896),ISNA(B1896),B1896=0),
"",
"#define "&amp;
VLOOKUP(A1896,SOURCE!B:S,15,0)&amp;IF(lookups!$N$2-LEN(VLOOKUP(A1896,SOURCE!B:S,15,0))&gt;=0,REPT(" ",lookups!$N$2-LEN(VLOOKUP(A1896,SOURCE!B:S,15,0))),"")&amp;
TEXT(A1896,"???0")&amp;IF(VLOOKUP(A1896,SOURCE!B:S,16,0)="","","   "&amp;VLOOKUP(A1896,SOURCE!B:S,16,0)
))))
)</f>
        <v>#define ITM_toREC2                  1852</v>
      </c>
    </row>
    <row r="1897" customFormat="false" ht="15.75" hidden="false" customHeight="false" outlineLevel="0" collapsed="false">
      <c r="A1897" s="0" t="n">
        <f aca="false">C1896</f>
        <v>1853</v>
      </c>
      <c r="B1897" s="0" t="str">
        <f aca="false">VLOOKUP(A1897,SOURCE!B:S,15,0)</f>
        <v>ITM_eRPN_ON</v>
      </c>
      <c r="C1897" s="0" t="n">
        <f aca="false">IF(
ISNUMBER(INDEX(SOURCE!B:B,MATCH(A1897,SOURCE!B:B,0)+1)),
  VALUE(INDEX(SOURCE!B:B,MATCH(A1897,SOURCE!B:B,0)+1)),
  "")</f>
        <v>1854</v>
      </c>
      <c r="D1897" s="265" t="str">
        <f aca="false">IF(A1897&lt;&gt;INT(A1897),B1897,
IF(A1897&lt;0,VLOOKUP(A1897,lookups!A$1:B$25,2,0),
IF(ISNA(B1897),"",
IF(OR(ISBLANK(A1897),ISNA(B1897),B1897=0),
"",
"#define "&amp;
VLOOKUP(A1897,SOURCE!B:S,15,0)&amp;IF(lookups!$N$2-LEN(VLOOKUP(A1897,SOURCE!B:S,15,0))&gt;=0,REPT(" ",lookups!$N$2-LEN(VLOOKUP(A1897,SOURCE!B:S,15,0))),"")&amp;
TEXT(A1897,"???0")&amp;IF(VLOOKUP(A1897,SOURCE!B:S,16,0)="","","   "&amp;VLOOKUP(A1897,SOURCE!B:S,16,0)
))))
)</f>
        <v>#define ITM_eRPN_ON                 1853</v>
      </c>
    </row>
    <row r="1898" customFormat="false" ht="15.75" hidden="false" customHeight="false" outlineLevel="0" collapsed="false">
      <c r="A1898" s="0" t="n">
        <f aca="false">C1897</f>
        <v>1854</v>
      </c>
      <c r="B1898" s="0" t="str">
        <f aca="false">VLOOKUP(A1898,SOURCE!B:S,15,0)</f>
        <v>ITM_eRPN_OFF</v>
      </c>
      <c r="C1898" s="0" t="n">
        <f aca="false">IF(
ISNUMBER(INDEX(SOURCE!B:B,MATCH(A1898,SOURCE!B:B,0)+1)),
  VALUE(INDEX(SOURCE!B:B,MATCH(A1898,SOURCE!B:B,0)+1)),
  "")</f>
        <v>1855</v>
      </c>
      <c r="D1898" s="265" t="str">
        <f aca="false">IF(A1898&lt;&gt;INT(A1898),B1898,
IF(A1898&lt;0,VLOOKUP(A1898,lookups!A$1:B$25,2,0),
IF(ISNA(B1898),"",
IF(OR(ISBLANK(A1898),ISNA(B1898),B1898=0),
"",
"#define "&amp;
VLOOKUP(A1898,SOURCE!B:S,15,0)&amp;IF(lookups!$N$2-LEN(VLOOKUP(A1898,SOURCE!B:S,15,0))&gt;=0,REPT(" ",lookups!$N$2-LEN(VLOOKUP(A1898,SOURCE!B:S,15,0))),"")&amp;
TEXT(A1898,"???0")&amp;IF(VLOOKUP(A1898,SOURCE!B:S,16,0)="","","   "&amp;VLOOKUP(A1898,SOURCE!B:S,16,0)
))))
)</f>
        <v>#define ITM_eRPN_OFF                1854</v>
      </c>
    </row>
    <row r="1899" customFormat="false" ht="15.75" hidden="false" customHeight="false" outlineLevel="0" collapsed="false">
      <c r="A1899" s="0" t="n">
        <f aca="false">C1898</f>
        <v>1855</v>
      </c>
      <c r="B1899" s="0" t="str">
        <f aca="false">VLOOKUP(A1899,SOURCE!B:S,15,0)</f>
        <v>ITM_ERPN</v>
      </c>
      <c r="C1899" s="0" t="n">
        <f aca="false">IF(
ISNUMBER(INDEX(SOURCE!B:B,MATCH(A1899,SOURCE!B:B,0)+1)),
  VALUE(INDEX(SOURCE!B:B,MATCH(A1899,SOURCE!B:B,0)+1)),
  "")</f>
        <v>1856</v>
      </c>
      <c r="D1899" s="265" t="str">
        <f aca="false">IF(A1899&lt;&gt;INT(A1899),B1899,
IF(A1899&lt;0,VLOOKUP(A1899,lookups!A$1:B$25,2,0),
IF(ISNA(B1899),"",
IF(OR(ISBLANK(A1899),ISNA(B1899),B1899=0),
"",
"#define "&amp;
VLOOKUP(A1899,SOURCE!B:S,15,0)&amp;IF(lookups!$N$2-LEN(VLOOKUP(A1899,SOURCE!B:S,15,0))&gt;=0,REPT(" ",lookups!$N$2-LEN(VLOOKUP(A1899,SOURCE!B:S,15,0))),"")&amp;
TEXT(A1899,"???0")&amp;IF(VLOOKUP(A1899,SOURCE!B:S,16,0)="","","   "&amp;VLOOKUP(A1899,SOURCE!B:S,16,0)
))))
)</f>
        <v>#define ITM_ERPN                    1855</v>
      </c>
    </row>
    <row r="1900" customFormat="false" ht="15.75" hidden="false" customHeight="false" outlineLevel="0" collapsed="false">
      <c r="A1900" s="0" t="n">
        <f aca="false">C1899</f>
        <v>1856</v>
      </c>
      <c r="B1900" s="0" t="str">
        <f aca="false">VLOOKUP(A1900,SOURCE!B:S,15,0)</f>
        <v>ITM_HOMEx3</v>
      </c>
      <c r="C1900" s="0" t="n">
        <f aca="false">IF(
ISNUMBER(INDEX(SOURCE!B:B,MATCH(A1900,SOURCE!B:B,0)+1)),
  VALUE(INDEX(SOURCE!B:B,MATCH(A1900,SOURCE!B:B,0)+1)),
  "")</f>
        <v>1857</v>
      </c>
      <c r="D1900" s="265" t="str">
        <f aca="false">IF(A1900&lt;&gt;INT(A1900),B1900,
IF(A1900&lt;0,VLOOKUP(A1900,lookups!A$1:B$25,2,0),
IF(ISNA(B1900),"",
IF(OR(ISBLANK(A1900),ISNA(B1900),B1900=0),
"",
"#define "&amp;
VLOOKUP(A1900,SOURCE!B:S,15,0)&amp;IF(lookups!$N$2-LEN(VLOOKUP(A1900,SOURCE!B:S,15,0))&gt;=0,REPT(" ",lookups!$N$2-LEN(VLOOKUP(A1900,SOURCE!B:S,15,0))),"")&amp;
TEXT(A1900,"???0")&amp;IF(VLOOKUP(A1900,SOURCE!B:S,16,0)="","","   "&amp;VLOOKUP(A1900,SOURCE!B:S,16,0)
))))
)</f>
        <v>#define ITM_HOMEx3                  1856</v>
      </c>
    </row>
    <row r="1901" customFormat="false" ht="15.75" hidden="false" customHeight="false" outlineLevel="0" collapsed="false">
      <c r="A1901" s="0" t="n">
        <f aca="false">C1900</f>
        <v>1857</v>
      </c>
      <c r="B1901" s="0" t="str">
        <f aca="false">VLOOKUP(A1901,SOURCE!B:S,15,0)</f>
        <v>ITM_SHTIM</v>
      </c>
      <c r="C1901" s="0" t="n">
        <f aca="false">IF(
ISNUMBER(INDEX(SOURCE!B:B,MATCH(A1901,SOURCE!B:B,0)+1)),
  VALUE(INDEX(SOURCE!B:B,MATCH(A1901,SOURCE!B:B,0)+1)),
  "")</f>
        <v>1858</v>
      </c>
      <c r="D1901" s="265" t="str">
        <f aca="false">IF(A1901&lt;&gt;INT(A1901),B1901,
IF(A1901&lt;0,VLOOKUP(A1901,lookups!A$1:B$25,2,0),
IF(ISNA(B1901),"",
IF(OR(ISBLANK(A1901),ISNA(B1901),B1901=0),
"",
"#define "&amp;
VLOOKUP(A1901,SOURCE!B:S,15,0)&amp;IF(lookups!$N$2-LEN(VLOOKUP(A1901,SOURCE!B:S,15,0))&gt;=0,REPT(" ",lookups!$N$2-LEN(VLOOKUP(A1901,SOURCE!B:S,15,0))),"")&amp;
TEXT(A1901,"???0")&amp;IF(VLOOKUP(A1901,SOURCE!B:S,16,0)="","","   "&amp;VLOOKUP(A1901,SOURCE!B:S,16,0)
))))
)</f>
        <v>#define ITM_SHTIM                   1857</v>
      </c>
    </row>
    <row r="1902" customFormat="false" ht="15.75" hidden="false" customHeight="false" outlineLevel="0" collapsed="false">
      <c r="A1902" s="0" t="n">
        <f aca="false">C1901</f>
        <v>1858</v>
      </c>
      <c r="B1902" s="0" t="str">
        <f aca="false">VLOOKUP(A1902,SOURCE!B:S,15,0)</f>
        <v>ITM_CB_CPXRES</v>
      </c>
      <c r="C1902" s="0" t="n">
        <f aca="false">IF(
ISNUMBER(INDEX(SOURCE!B:B,MATCH(A1902,SOURCE!B:B,0)+1)),
  VALUE(INDEX(SOURCE!B:B,MATCH(A1902,SOURCE!B:B,0)+1)),
  "")</f>
        <v>1859</v>
      </c>
      <c r="D1902" s="265" t="str">
        <f aca="false">IF(A1902&lt;&gt;INT(A1902),B1902,
IF(A1902&lt;0,VLOOKUP(A1902,lookups!A$1:B$25,2,0),
IF(ISNA(B1902),"",
IF(OR(ISBLANK(A1902),ISNA(B1902),B1902=0),
"",
"#define "&amp;
VLOOKUP(A1902,SOURCE!B:S,15,0)&amp;IF(lookups!$N$2-LEN(VLOOKUP(A1902,SOURCE!B:S,15,0))&gt;=0,REPT(" ",lookups!$N$2-LEN(VLOOKUP(A1902,SOURCE!B:S,15,0))),"")&amp;
TEXT(A1902,"???0")&amp;IF(VLOOKUP(A1902,SOURCE!B:S,16,0)="","","   "&amp;VLOOKUP(A1902,SOURCE!B:S,16,0)
))))
)</f>
        <v>#define ITM_CB_CPXRES               1858</v>
      </c>
    </row>
    <row r="1903" customFormat="false" ht="15.75" hidden="false" customHeight="false" outlineLevel="0" collapsed="false">
      <c r="A1903" s="0" t="n">
        <f aca="false">C1902</f>
        <v>1859</v>
      </c>
      <c r="B1903" s="0" t="str">
        <f aca="false">VLOOKUP(A1903,SOURCE!B:S,15,0)</f>
        <v>ITM_CB_LEADING_ZERO</v>
      </c>
      <c r="C1903" s="0" t="n">
        <f aca="false">IF(
ISNUMBER(INDEX(SOURCE!B:B,MATCH(A1903,SOURCE!B:B,0)+1)),
  VALUE(INDEX(SOURCE!B:B,MATCH(A1903,SOURCE!B:B,0)+1)),
  "")</f>
        <v>1860</v>
      </c>
      <c r="D1903" s="265" t="str">
        <f aca="false">IF(A1903&lt;&gt;INT(A1903),B1903,
IF(A1903&lt;0,VLOOKUP(A1903,lookups!A$1:B$25,2,0),
IF(ISNA(B1903),"",
IF(OR(ISBLANK(A1903),ISNA(B1903),B1903=0),
"",
"#define "&amp;
VLOOKUP(A1903,SOURCE!B:S,15,0)&amp;IF(lookups!$N$2-LEN(VLOOKUP(A1903,SOURCE!B:S,15,0))&gt;=0,REPT(" ",lookups!$N$2-LEN(VLOOKUP(A1903,SOURCE!B:S,15,0))),"")&amp;
TEXT(A1903,"???0")&amp;IF(VLOOKUP(A1903,SOURCE!B:S,16,0)="","","   "&amp;VLOOKUP(A1903,SOURCE!B:S,16,0)
))))
)</f>
        <v>#define ITM_CB_LEADING_ZERO         1859</v>
      </c>
    </row>
    <row r="1904" customFormat="false" ht="15.75" hidden="false" customHeight="false" outlineLevel="0" collapsed="false">
      <c r="A1904" s="0" t="n">
        <f aca="false">C1903</f>
        <v>1860</v>
      </c>
      <c r="B1904" s="0" t="str">
        <f aca="false">VLOOKUP(A1904,SOURCE!B:S,15,0)</f>
        <v>CHR_case</v>
      </c>
      <c r="C1904" s="0" t="n">
        <f aca="false">IF(
ISNUMBER(INDEX(SOURCE!B:B,MATCH(A1904,SOURCE!B:B,0)+1)),
  VALUE(INDEX(SOURCE!B:B,MATCH(A1904,SOURCE!B:B,0)+1)),
  "")</f>
        <v>1861</v>
      </c>
      <c r="D1904" s="265" t="str">
        <f aca="false">IF(A1904&lt;&gt;INT(A1904),B1904,
IF(A1904&lt;0,VLOOKUP(A1904,lookups!A$1:B$25,2,0),
IF(ISNA(B1904),"",
IF(OR(ISBLANK(A1904),ISNA(B1904),B1904=0),
"",
"#define "&amp;
VLOOKUP(A1904,SOURCE!B:S,15,0)&amp;IF(lookups!$N$2-LEN(VLOOKUP(A1904,SOURCE!B:S,15,0))&gt;=0,REPT(" ",lookups!$N$2-LEN(VLOOKUP(A1904,SOURCE!B:S,15,0))),"")&amp;
TEXT(A1904,"???0")&amp;IF(VLOOKUP(A1904,SOURCE!B:S,16,0)="","","   "&amp;VLOOKUP(A1904,SOURCE!B:S,16,0)
))))
)</f>
        <v>#define CHR_case                    1860</v>
      </c>
    </row>
    <row r="1905" customFormat="false" ht="15.75" hidden="false" customHeight="false" outlineLevel="0" collapsed="false">
      <c r="A1905" s="0" t="n">
        <f aca="false">C1904</f>
        <v>1861</v>
      </c>
      <c r="B1905" s="0" t="str">
        <f aca="false">VLOOKUP(A1905,SOURCE!B:S,15,0)</f>
        <v>ITM_BASE_HOME</v>
      </c>
      <c r="C1905" s="0" t="n">
        <f aca="false">IF(
ISNUMBER(INDEX(SOURCE!B:B,MATCH(A1905,SOURCE!B:B,0)+1)),
  VALUE(INDEX(SOURCE!B:B,MATCH(A1905,SOURCE!B:B,0)+1)),
  "")</f>
        <v>1862</v>
      </c>
      <c r="D1905" s="265" t="str">
        <f aca="false">IF(A1905&lt;&gt;INT(A1905),B1905,
IF(A1905&lt;0,VLOOKUP(A1905,lookups!A$1:B$25,2,0),
IF(ISNA(B1905),"",
IF(OR(ISBLANK(A1905),ISNA(B1905),B1905=0),
"",
"#define "&amp;
VLOOKUP(A1905,SOURCE!B:S,15,0)&amp;IF(lookups!$N$2-LEN(VLOOKUP(A1905,SOURCE!B:S,15,0))&gt;=0,REPT(" ",lookups!$N$2-LEN(VLOOKUP(A1905,SOURCE!B:S,15,0))),"")&amp;
TEXT(A1905,"???0")&amp;IF(VLOOKUP(A1905,SOURCE!B:S,16,0)="","","   "&amp;VLOOKUP(A1905,SOURCE!B:S,16,0)
))))
)</f>
        <v>#define ITM_BASE_HOME               1861</v>
      </c>
    </row>
    <row r="1906" customFormat="false" ht="15.75" hidden="false" customHeight="false" outlineLevel="0" collapsed="false">
      <c r="A1906" s="0" t="n">
        <f aca="false">C1905</f>
        <v>1862</v>
      </c>
      <c r="B1906" s="0" t="str">
        <f aca="false">VLOOKUP(A1906,SOURCE!B:S,15,0)</f>
        <v>MNU_MISC</v>
      </c>
      <c r="C1906" s="0" t="n">
        <f aca="false">IF(
ISNUMBER(INDEX(SOURCE!B:B,MATCH(A1906,SOURCE!B:B,0)+1)),
  VALUE(INDEX(SOURCE!B:B,MATCH(A1906,SOURCE!B:B,0)+1)),
  "")</f>
        <v>1863</v>
      </c>
      <c r="D1906" s="265" t="str">
        <f aca="false">IF(A1906&lt;&gt;INT(A1906),B1906,
IF(A1906&lt;0,VLOOKUP(A1906,lookups!A$1:B$25,2,0),
IF(ISNA(B1906),"",
IF(OR(ISBLANK(A1906),ISNA(B1906),B1906=0),
"",
"#define "&amp;
VLOOKUP(A1906,SOURCE!B:S,15,0)&amp;IF(lookups!$N$2-LEN(VLOOKUP(A1906,SOURCE!B:S,15,0))&gt;=0,REPT(" ",lookups!$N$2-LEN(VLOOKUP(A1906,SOURCE!B:S,15,0))),"")&amp;
TEXT(A1906,"???0")&amp;IF(VLOOKUP(A1906,SOURCE!B:S,16,0)="","","   "&amp;VLOOKUP(A1906,SOURCE!B:S,16,0)
))))
)</f>
        <v>#define MNU_MISC                    1862</v>
      </c>
    </row>
    <row r="1907" customFormat="false" ht="15.75" hidden="false" customHeight="false" outlineLevel="0" collapsed="false">
      <c r="A1907" s="0" t="n">
        <f aca="false">C1906</f>
        <v>1863</v>
      </c>
      <c r="B1907" s="0" t="str">
        <f aca="false">VLOOKUP(A1907,SOURCE!B:S,15,0)</f>
        <v>ITM_MYMx3</v>
      </c>
      <c r="C1907" s="0" t="n">
        <f aca="false">IF(
ISNUMBER(INDEX(SOURCE!B:B,MATCH(A1907,SOURCE!B:B,0)+1)),
  VALUE(INDEX(SOURCE!B:B,MATCH(A1907,SOURCE!B:B,0)+1)),
  "")</f>
        <v>1864</v>
      </c>
      <c r="D1907" s="265" t="str">
        <f aca="false">IF(A1907&lt;&gt;INT(A1907),B1907,
IF(A1907&lt;0,VLOOKUP(A1907,lookups!A$1:B$25,2,0),
IF(ISNA(B1907),"",
IF(OR(ISBLANK(A1907),ISNA(B1907),B1907=0),
"",
"#define "&amp;
VLOOKUP(A1907,SOURCE!B:S,15,0)&amp;IF(lookups!$N$2-LEN(VLOOKUP(A1907,SOURCE!B:S,15,0))&gt;=0,REPT(" ",lookups!$N$2-LEN(VLOOKUP(A1907,SOURCE!B:S,15,0))),"")&amp;
TEXT(A1907,"???0")&amp;IF(VLOOKUP(A1907,SOURCE!B:S,16,0)="","","   "&amp;VLOOKUP(A1907,SOURCE!B:S,16,0)
))))
)</f>
        <v>#define ITM_MYMx3                   1863</v>
      </c>
    </row>
    <row r="1908" customFormat="false" ht="15.75" hidden="false" customHeight="false" outlineLevel="0" collapsed="false">
      <c r="A1908" s="0" t="n">
        <f aca="false">C1907</f>
        <v>1864</v>
      </c>
      <c r="B1908" s="0" t="str">
        <f aca="false">VLOOKUP(A1908,SOURCE!B:S,15,0)</f>
        <v>ITM_DTtoJ</v>
      </c>
      <c r="C1908" s="0" t="n">
        <f aca="false">IF(
ISNUMBER(INDEX(SOURCE!B:B,MATCH(A1908,SOURCE!B:B,0)+1)),
  VALUE(INDEX(SOURCE!B:B,MATCH(A1908,SOURCE!B:B,0)+1)),
  "")</f>
        <v>1865</v>
      </c>
      <c r="D1908" s="265" t="str">
        <f aca="false">IF(A1908&lt;&gt;INT(A1908),B1908,
IF(A1908&lt;0,VLOOKUP(A1908,lookups!A$1:B$25,2,0),
IF(ISNA(B1908),"",
IF(OR(ISBLANK(A1908),ISNA(B1908),B1908=0),
"",
"#define "&amp;
VLOOKUP(A1908,SOURCE!B:S,15,0)&amp;IF(lookups!$N$2-LEN(VLOOKUP(A1908,SOURCE!B:S,15,0))&gt;=0,REPT(" ",lookups!$N$2-LEN(VLOOKUP(A1908,SOURCE!B:S,15,0))),"")&amp;
TEXT(A1908,"???0")&amp;IF(VLOOKUP(A1908,SOURCE!B:S,16,0)="","","   "&amp;VLOOKUP(A1908,SOURCE!B:S,16,0)
))))
)</f>
        <v>#define ITM_DTtoJ                   1864</v>
      </c>
    </row>
    <row r="1909" customFormat="false" ht="15.75" hidden="false" customHeight="false" outlineLevel="0" collapsed="false">
      <c r="A1909" s="0" t="n">
        <f aca="false">C1908</f>
        <v>1865</v>
      </c>
      <c r="B1909" s="0" t="str">
        <f aca="false">VLOOKUP(A1909,SOURCE!B:S,15,0)</f>
        <v>ITM_JtoDT</v>
      </c>
      <c r="C1909" s="0" t="n">
        <f aca="false">IF(
ISNUMBER(INDEX(SOURCE!B:B,MATCH(A1909,SOURCE!B:B,0)+1)),
  VALUE(INDEX(SOURCE!B:B,MATCH(A1909,SOURCE!B:B,0)+1)),
  "")</f>
        <v>1866</v>
      </c>
      <c r="D1909" s="265" t="str">
        <f aca="false">IF(A1909&lt;&gt;INT(A1909),B1909,
IF(A1909&lt;0,VLOOKUP(A1909,lookups!A$1:B$25,2,0),
IF(ISNA(B1909),"",
IF(OR(ISBLANK(A1909),ISNA(B1909),B1909=0),
"",
"#define "&amp;
VLOOKUP(A1909,SOURCE!B:S,15,0)&amp;IF(lookups!$N$2-LEN(VLOOKUP(A1909,SOURCE!B:S,15,0))&gt;=0,REPT(" ",lookups!$N$2-LEN(VLOOKUP(A1909,SOURCE!B:S,15,0))),"")&amp;
TEXT(A1909,"???0")&amp;IF(VLOOKUP(A1909,SOURCE!B:S,16,0)="","","   "&amp;VLOOKUP(A1909,SOURCE!B:S,16,0)
))))
)</f>
        <v>#define ITM_JtoDT                   1865</v>
      </c>
    </row>
    <row r="1910" customFormat="false" ht="15.75" hidden="false" customHeight="false" outlineLevel="0" collapsed="false">
      <c r="A1910" s="0" t="n">
        <f aca="false">C1909</f>
        <v>1866</v>
      </c>
      <c r="B1910" s="0" t="str">
        <f aca="false">VLOOKUP(A1910,SOURCE!B:S,15,0)</f>
        <v>ITM_DSPCYCLE</v>
      </c>
      <c r="C1910" s="0" t="n">
        <f aca="false">IF(
ISNUMBER(INDEX(SOURCE!B:B,MATCH(A1910,SOURCE!B:B,0)+1)),
  VALUE(INDEX(SOURCE!B:B,MATCH(A1910,SOURCE!B:B,0)+1)),
  "")</f>
        <v>1867</v>
      </c>
      <c r="D1910" s="265" t="str">
        <f aca="false">IF(A1910&lt;&gt;INT(A1910),B1910,
IF(A1910&lt;0,VLOOKUP(A1910,lookups!A$1:B$25,2,0),
IF(ISNA(B1910),"",
IF(OR(ISBLANK(A1910),ISNA(B1910),B1910=0),
"",
"#define "&amp;
VLOOKUP(A1910,SOURCE!B:S,15,0)&amp;IF(lookups!$N$2-LEN(VLOOKUP(A1910,SOURCE!B:S,15,0))&gt;=0,REPT(" ",lookups!$N$2-LEN(VLOOKUP(A1910,SOURCE!B:S,15,0))),"")&amp;
TEXT(A1910,"???0")&amp;IF(VLOOKUP(A1910,SOURCE!B:S,16,0)="","","   "&amp;VLOOKUP(A1910,SOURCE!B:S,16,0)
))))
)</f>
        <v>#define ITM_DSPCYCLE                1866</v>
      </c>
    </row>
    <row r="1911" customFormat="false" ht="15.75" hidden="false" customHeight="false" outlineLevel="0" collapsed="false">
      <c r="A1911" s="0" t="n">
        <f aca="false">C1910</f>
        <v>1867</v>
      </c>
      <c r="B1911" s="0" t="str">
        <f aca="false">VLOOKUP(A1911,SOURCE!B:S,15,0)</f>
        <v>ITM_LARGELI</v>
      </c>
      <c r="C1911" s="0" t="n">
        <f aca="false">IF(
ISNUMBER(INDEX(SOURCE!B:B,MATCH(A1911,SOURCE!B:B,0)+1)),
  VALUE(INDEX(SOURCE!B:B,MATCH(A1911,SOURCE!B:B,0)+1)),
  "")</f>
        <v>1868</v>
      </c>
      <c r="D1911" s="265" t="str">
        <f aca="false">IF(A1911&lt;&gt;INT(A1911),B1911,
IF(A1911&lt;0,VLOOKUP(A1911,lookups!A$1:B$25,2,0),
IF(ISNA(B1911),"",
IF(OR(ISBLANK(A1911),ISNA(B1911),B1911=0),
"",
"#define "&amp;
VLOOKUP(A1911,SOURCE!B:S,15,0)&amp;IF(lookups!$N$2-LEN(VLOOKUP(A1911,SOURCE!B:S,15,0))&gt;=0,REPT(" ",lookups!$N$2-LEN(VLOOKUP(A1911,SOURCE!B:S,15,0))),"")&amp;
TEXT(A1911,"???0")&amp;IF(VLOOKUP(A1911,SOURCE!B:S,16,0)="","","   "&amp;VLOOKUP(A1911,SOURCE!B:S,16,0)
))))
)</f>
        <v>#define ITM_LARGELI                 1867</v>
      </c>
    </row>
    <row r="1912" customFormat="false" ht="15.75" hidden="false" customHeight="false" outlineLevel="0" collapsed="false">
      <c r="A1912" s="0" t="n">
        <f aca="false">C1911</f>
        <v>1868</v>
      </c>
      <c r="B1912" s="0" t="str">
        <f aca="false">VLOOKUP(A1912,SOURCE!B:S,15,0)</f>
        <v>ITM_SIGFIG</v>
      </c>
      <c r="C1912" s="0" t="n">
        <f aca="false">IF(
ISNUMBER(INDEX(SOURCE!B:B,MATCH(A1912,SOURCE!B:B,0)+1)),
  VALUE(INDEX(SOURCE!B:B,MATCH(A1912,SOURCE!B:B,0)+1)),
  "")</f>
        <v>1869</v>
      </c>
      <c r="D1912" s="265" t="str">
        <f aca="false">IF(A1912&lt;&gt;INT(A1912),B1912,
IF(A1912&lt;0,VLOOKUP(A1912,lookups!A$1:B$25,2,0),
IF(ISNA(B1912),"",
IF(OR(ISBLANK(A1912),ISNA(B1912),B1912=0),
"",
"#define "&amp;
VLOOKUP(A1912,SOURCE!B:S,15,0)&amp;IF(lookups!$N$2-LEN(VLOOKUP(A1912,SOURCE!B:S,15,0))&gt;=0,REPT(" ",lookups!$N$2-LEN(VLOOKUP(A1912,SOURCE!B:S,15,0))),"")&amp;
TEXT(A1912,"???0")&amp;IF(VLOOKUP(A1912,SOURCE!B:S,16,0)="","","   "&amp;VLOOKUP(A1912,SOURCE!B:S,16,0)
))))
)</f>
        <v>#define ITM_SIGFIG                  1868</v>
      </c>
    </row>
    <row r="1913" customFormat="false" ht="15.75" hidden="false" customHeight="false" outlineLevel="0" collapsed="false">
      <c r="A1913" s="0" t="n">
        <f aca="false">C1912</f>
        <v>1869</v>
      </c>
      <c r="B1913" s="0" t="str">
        <f aca="false">VLOOKUP(A1913,SOURCE!B:S,15,0)</f>
        <v>ITM_UNIT</v>
      </c>
      <c r="C1913" s="0" t="n">
        <f aca="false">IF(
ISNUMBER(INDEX(SOURCE!B:B,MATCH(A1913,SOURCE!B:B,0)+1)),
  VALUE(INDEX(SOURCE!B:B,MATCH(A1913,SOURCE!B:B,0)+1)),
  "")</f>
        <v>1870</v>
      </c>
      <c r="D1913" s="265" t="str">
        <f aca="false">IF(A1913&lt;&gt;INT(A1913),B1913,
IF(A1913&lt;0,VLOOKUP(A1913,lookups!A$1:B$25,2,0),
IF(ISNA(B1913),"",
IF(OR(ISBLANK(A1913),ISNA(B1913),B1913=0),
"",
"#define "&amp;
VLOOKUP(A1913,SOURCE!B:S,15,0)&amp;IF(lookups!$N$2-LEN(VLOOKUP(A1913,SOURCE!B:S,15,0))&gt;=0,REPT(" ",lookups!$N$2-LEN(VLOOKUP(A1913,SOURCE!B:S,15,0))),"")&amp;
TEXT(A1913,"???0")&amp;IF(VLOOKUP(A1913,SOURCE!B:S,16,0)="","","   "&amp;VLOOKUP(A1913,SOURCE!B:S,16,0)
))))
)</f>
        <v>#define ITM_UNIT                    1869</v>
      </c>
    </row>
    <row r="1914" customFormat="false" ht="15.75" hidden="false" customHeight="false" outlineLevel="0" collapsed="false">
      <c r="A1914" s="0" t="n">
        <f aca="false">C1913</f>
        <v>1870</v>
      </c>
      <c r="B1914" s="0" t="str">
        <f aca="false">VLOOKUP(A1914,SOURCE!B:S,15,0)</f>
        <v>ITM_ROUND2</v>
      </c>
      <c r="C1914" s="0" t="n">
        <f aca="false">IF(
ISNUMBER(INDEX(SOURCE!B:B,MATCH(A1914,SOURCE!B:B,0)+1)),
  VALUE(INDEX(SOURCE!B:B,MATCH(A1914,SOURCE!B:B,0)+1)),
  "")</f>
        <v>1871</v>
      </c>
      <c r="D1914" s="265" t="str">
        <f aca="false">IF(A1914&lt;&gt;INT(A1914),B1914,
IF(A1914&lt;0,VLOOKUP(A1914,lookups!A$1:B$25,2,0),
IF(ISNA(B1914),"",
IF(OR(ISBLANK(A1914),ISNA(B1914),B1914=0),
"",
"#define "&amp;
VLOOKUP(A1914,SOURCE!B:S,15,0)&amp;IF(lookups!$N$2-LEN(VLOOKUP(A1914,SOURCE!B:S,15,0))&gt;=0,REPT(" ",lookups!$N$2-LEN(VLOOKUP(A1914,SOURCE!B:S,15,0))),"")&amp;
TEXT(A1914,"???0")&amp;IF(VLOOKUP(A1914,SOURCE!B:S,16,0)="","","   "&amp;VLOOKUP(A1914,SOURCE!B:S,16,0)
))))
)</f>
        <v>#define ITM_ROUND2                  1870</v>
      </c>
    </row>
    <row r="1915" customFormat="false" ht="15.75" hidden="false" customHeight="false" outlineLevel="0" collapsed="false">
      <c r="A1915" s="0" t="n">
        <f aca="false">C1914</f>
        <v>1871</v>
      </c>
      <c r="B1915" s="0" t="str">
        <f aca="false">VLOOKUP(A1915,SOURCE!B:S,15,0)</f>
        <v>ITM_ROUNDI2</v>
      </c>
      <c r="C1915" s="0" t="n">
        <f aca="false">IF(
ISNUMBER(INDEX(SOURCE!B:B,MATCH(A1915,SOURCE!B:B,0)+1)),
  VALUE(INDEX(SOURCE!B:B,MATCH(A1915,SOURCE!B:B,0)+1)),
  "")</f>
        <v>1872</v>
      </c>
      <c r="D1915" s="265" t="str">
        <f aca="false">IF(A1915&lt;&gt;INT(A1915),B1915,
IF(A1915&lt;0,VLOOKUP(A1915,lookups!A$1:B$25,2,0),
IF(ISNA(B1915),"",
IF(OR(ISBLANK(A1915),ISNA(B1915),B1915=0),
"",
"#define "&amp;
VLOOKUP(A1915,SOURCE!B:S,15,0)&amp;IF(lookups!$N$2-LEN(VLOOKUP(A1915,SOURCE!B:S,15,0))&gt;=0,REPT(" ",lookups!$N$2-LEN(VLOOKUP(A1915,SOURCE!B:S,15,0))),"")&amp;
TEXT(A1915,"???0")&amp;IF(VLOOKUP(A1915,SOURCE!B:S,16,0)="","","   "&amp;VLOOKUP(A1915,SOURCE!B:S,16,0)
))))
)</f>
        <v>#define ITM_ROUNDI2                 1871</v>
      </c>
    </row>
    <row r="1916" customFormat="false" ht="15.75" hidden="false" customHeight="false" outlineLevel="0" collapsed="false">
      <c r="A1916" s="0" t="n">
        <f aca="false">C1915</f>
        <v>1872</v>
      </c>
      <c r="B1916" s="0" t="str">
        <f aca="false">VLOOKUP(A1916,SOURCE!B:S,15,0)</f>
        <v>ITM_DMPMNU</v>
      </c>
      <c r="C1916" s="0" t="n">
        <f aca="false">IF(
ISNUMBER(INDEX(SOURCE!B:B,MATCH(A1916,SOURCE!B:B,0)+1)),
  VALUE(INDEX(SOURCE!B:B,MATCH(A1916,SOURCE!B:B,0)+1)),
  "")</f>
        <v>1873</v>
      </c>
      <c r="D1916" s="265" t="str">
        <f aca="false">IF(A1916&lt;&gt;INT(A1916),B1916,
IF(A1916&lt;0,VLOOKUP(A1916,lookups!A$1:B$25,2,0),
IF(ISNA(B1916),"",
IF(OR(ISBLANK(A1916),ISNA(B1916),B1916=0),
"",
"#define "&amp;
VLOOKUP(A1916,SOURCE!B:S,15,0)&amp;IF(lookups!$N$2-LEN(VLOOKUP(A1916,SOURCE!B:S,15,0))&gt;=0,REPT(" ",lookups!$N$2-LEN(VLOOKUP(A1916,SOURCE!B:S,15,0))),"")&amp;
TEXT(A1916,"???0")&amp;IF(VLOOKUP(A1916,SOURCE!B:S,16,0)="","","   "&amp;VLOOKUP(A1916,SOURCE!B:S,16,0)
))))
)</f>
        <v>#define ITM_DMPMNU                  1872</v>
      </c>
    </row>
    <row r="1917" customFormat="false" ht="15.75" hidden="false" customHeight="false" outlineLevel="0" collapsed="false">
      <c r="A1917" s="0" t="n">
        <f aca="false">C1916</f>
        <v>1873</v>
      </c>
      <c r="B1917" s="0" t="str">
        <f aca="false">VLOOKUP(A1917,SOURCE!B:S,15,0)</f>
        <v>ITM_RI</v>
      </c>
      <c r="C1917" s="0" t="n">
        <f aca="false">IF(
ISNUMBER(INDEX(SOURCE!B:B,MATCH(A1917,SOURCE!B:B,0)+1)),
  VALUE(INDEX(SOURCE!B:B,MATCH(A1917,SOURCE!B:B,0)+1)),
  "")</f>
        <v>1874</v>
      </c>
      <c r="D1917" s="265" t="str">
        <f aca="false">IF(A1917&lt;&gt;INT(A1917),B1917,
IF(A1917&lt;0,VLOOKUP(A1917,lookups!A$1:B$25,2,0),
IF(ISNA(B1917),"",
IF(OR(ISBLANK(A1917),ISNA(B1917),B1917=0),
"",
"#define "&amp;
VLOOKUP(A1917,SOURCE!B:S,15,0)&amp;IF(lookups!$N$2-LEN(VLOOKUP(A1917,SOURCE!B:S,15,0))&gt;=0,REPT(" ",lookups!$N$2-LEN(VLOOKUP(A1917,SOURCE!B:S,15,0))),"")&amp;
TEXT(A1917,"???0")&amp;IF(VLOOKUP(A1917,SOURCE!B:S,16,0)="","","   "&amp;VLOOKUP(A1917,SOURCE!B:S,16,0)
))))
)</f>
        <v>#define ITM_RI                      1873</v>
      </c>
    </row>
    <row r="1918" customFormat="false" ht="15.75" hidden="false" customHeight="false" outlineLevel="0" collapsed="false">
      <c r="A1918" s="0" t="n">
        <f aca="false">C1917</f>
        <v>1874</v>
      </c>
      <c r="B1918" s="0" t="str">
        <f aca="false">VLOOKUP(A1918,SOURCE!B:S,15,0)</f>
        <v>ITM_HASH_JM</v>
      </c>
      <c r="C1918" s="0" t="n">
        <f aca="false">IF(
ISNUMBER(INDEX(SOURCE!B:B,MATCH(A1918,SOURCE!B:B,0)+1)),
  VALUE(INDEX(SOURCE!B:B,MATCH(A1918,SOURCE!B:B,0)+1)),
  "")</f>
        <v>1875</v>
      </c>
      <c r="D1918" s="265" t="str">
        <f aca="false">IF(A1918&lt;&gt;INT(A1918),B1918,
IF(A1918&lt;0,VLOOKUP(A1918,lookups!A$1:B$25,2,0),
IF(ISNA(B1918),"",
IF(OR(ISBLANK(A1918),ISNA(B1918),B1918=0),
"",
"#define "&amp;
VLOOKUP(A1918,SOURCE!B:S,15,0)&amp;IF(lookups!$N$2-LEN(VLOOKUP(A1918,SOURCE!B:S,15,0))&gt;=0,REPT(" ",lookups!$N$2-LEN(VLOOKUP(A1918,SOURCE!B:S,15,0))),"")&amp;
TEXT(A1918,"???0")&amp;IF(VLOOKUP(A1918,SOURCE!B:S,16,0)="","","   "&amp;VLOOKUP(A1918,SOURCE!B:S,16,0)
))))
)</f>
        <v>#define ITM_HASH_JM                 1874</v>
      </c>
    </row>
    <row r="1919" customFormat="false" ht="15.75" hidden="false" customHeight="false" outlineLevel="0" collapsed="false">
      <c r="A1919" s="0" t="n">
        <f aca="false">C1918</f>
        <v>1875</v>
      </c>
      <c r="B1919" s="0" t="str">
        <f aca="false">VLOOKUP(A1919,SOURCE!B:S,15,0)</f>
        <v>ITM_DRG</v>
      </c>
      <c r="C1919" s="0" t="n">
        <f aca="false">IF(
ISNUMBER(INDEX(SOURCE!B:B,MATCH(A1919,SOURCE!B:B,0)+1)),
  VALUE(INDEX(SOURCE!B:B,MATCH(A1919,SOURCE!B:B,0)+1)),
  "")</f>
        <v>1876</v>
      </c>
      <c r="D1919" s="265" t="str">
        <f aca="false">IF(A1919&lt;&gt;INT(A1919),B1919,
IF(A1919&lt;0,VLOOKUP(A1919,lookups!A$1:B$25,2,0),
IF(ISNA(B1919),"",
IF(OR(ISBLANK(A1919),ISNA(B1919),B1919=0),
"",
"#define "&amp;
VLOOKUP(A1919,SOURCE!B:S,15,0)&amp;IF(lookups!$N$2-LEN(VLOOKUP(A1919,SOURCE!B:S,15,0))&gt;=0,REPT(" ",lookups!$N$2-LEN(VLOOKUP(A1919,SOURCE!B:S,15,0))),"")&amp;
TEXT(A1919,"???0")&amp;IF(VLOOKUP(A1919,SOURCE!B:S,16,0)="","","   "&amp;VLOOKUP(A1919,SOURCE!B:S,16,0)
))))
)</f>
        <v>#define ITM_DRG                     1875</v>
      </c>
    </row>
    <row r="1920" customFormat="false" ht="15.75" hidden="false" customHeight="false" outlineLevel="0" collapsed="false">
      <c r="A1920" s="0" t="n">
        <f aca="false">C1919</f>
        <v>1876</v>
      </c>
      <c r="B1920" s="0" t="str">
        <f aca="false">VLOOKUP(A1920,SOURCE!B:S,15,0)</f>
        <v>ITM_CLA</v>
      </c>
      <c r="C1920" s="0" t="n">
        <f aca="false">IF(
ISNUMBER(INDEX(SOURCE!B:B,MATCH(A1920,SOURCE!B:B,0)+1)),
  VALUE(INDEX(SOURCE!B:B,MATCH(A1920,SOURCE!B:B,0)+1)),
  "")</f>
        <v>1877</v>
      </c>
      <c r="D1920" s="265" t="str">
        <f aca="false">IF(A1920&lt;&gt;INT(A1920),B1920,
IF(A1920&lt;0,VLOOKUP(A1920,lookups!A$1:B$25,2,0),
IF(ISNA(B1920),"",
IF(OR(ISBLANK(A1920),ISNA(B1920),B1920=0),
"",
"#define "&amp;
VLOOKUP(A1920,SOURCE!B:S,15,0)&amp;IF(lookups!$N$2-LEN(VLOOKUP(A1920,SOURCE!B:S,15,0))&gt;=0,REPT(" ",lookups!$N$2-LEN(VLOOKUP(A1920,SOURCE!B:S,15,0))),"")&amp;
TEXT(A1920,"???0")&amp;IF(VLOOKUP(A1920,SOURCE!B:S,16,0)="","","   "&amp;VLOOKUP(A1920,SOURCE!B:S,16,0)
))))
)</f>
        <v>#define ITM_CLA                     1876</v>
      </c>
    </row>
    <row r="1921" customFormat="false" ht="15.75" hidden="false" customHeight="false" outlineLevel="0" collapsed="false">
      <c r="A1921" s="0" t="n">
        <f aca="false">C1920</f>
        <v>1877</v>
      </c>
      <c r="B1921" s="0" t="str">
        <f aca="false">VLOOKUP(A1921,SOURCE!B:S,15,0)</f>
        <v>ITM_CLN</v>
      </c>
      <c r="C1921" s="0" t="n">
        <f aca="false">IF(
ISNUMBER(INDEX(SOURCE!B:B,MATCH(A1921,SOURCE!B:B,0)+1)),
  VALUE(INDEX(SOURCE!B:B,MATCH(A1921,SOURCE!B:B,0)+1)),
  "")</f>
        <v>1878</v>
      </c>
      <c r="D1921" s="265" t="str">
        <f aca="false">IF(A1921&lt;&gt;INT(A1921),B1921,
IF(A1921&lt;0,VLOOKUP(A1921,lookups!A$1:B$25,2,0),
IF(ISNA(B1921),"",
IF(OR(ISBLANK(A1921),ISNA(B1921),B1921=0),
"",
"#define "&amp;
VLOOKUP(A1921,SOURCE!B:S,15,0)&amp;IF(lookups!$N$2-LEN(VLOOKUP(A1921,SOURCE!B:S,15,0))&gt;=0,REPT(" ",lookups!$N$2-LEN(VLOOKUP(A1921,SOURCE!B:S,15,0))),"")&amp;
TEXT(A1921,"???0")&amp;IF(VLOOKUP(A1921,SOURCE!B:S,16,0)="","","   "&amp;VLOOKUP(A1921,SOURCE!B:S,16,0)
))))
)</f>
        <v>#define ITM_CLN                     1877</v>
      </c>
    </row>
    <row r="1922" customFormat="false" ht="15.75" hidden="false" customHeight="false" outlineLevel="0" collapsed="false">
      <c r="A1922" s="0" t="n">
        <f aca="false">C1921</f>
        <v>1878</v>
      </c>
      <c r="B1922" s="0" t="str">
        <f aca="false">VLOOKUP(A1922,SOURCE!B:S,15,0)</f>
        <v>ITM_DENANY</v>
      </c>
      <c r="C1922" s="0" t="n">
        <f aca="false">IF(
ISNUMBER(INDEX(SOURCE!B:B,MATCH(A1922,SOURCE!B:B,0)+1)),
  VALUE(INDEX(SOURCE!B:B,MATCH(A1922,SOURCE!B:B,0)+1)),
  "")</f>
        <v>1879</v>
      </c>
      <c r="D1922" s="265" t="str">
        <f aca="false">IF(A1922&lt;&gt;INT(A1922),B1922,
IF(A1922&lt;0,VLOOKUP(A1922,lookups!A$1:B$25,2,0),
IF(ISNA(B1922),"",
IF(OR(ISBLANK(A1922),ISNA(B1922),B1922=0),
"",
"#define "&amp;
VLOOKUP(A1922,SOURCE!B:S,15,0)&amp;IF(lookups!$N$2-LEN(VLOOKUP(A1922,SOURCE!B:S,15,0))&gt;=0,REPT(" ",lookups!$N$2-LEN(VLOOKUP(A1922,SOURCE!B:S,15,0))),"")&amp;
TEXT(A1922,"???0")&amp;IF(VLOOKUP(A1922,SOURCE!B:S,16,0)="","","   "&amp;VLOOKUP(A1922,SOURCE!B:S,16,0)
))))
)</f>
        <v>#define ITM_DENANY                  1878</v>
      </c>
    </row>
    <row r="1923" customFormat="false" ht="15.75" hidden="false" customHeight="false" outlineLevel="0" collapsed="false">
      <c r="A1923" s="0" t="n">
        <f aca="false">C1922</f>
        <v>1879</v>
      </c>
      <c r="B1923" s="0" t="str">
        <f aca="false">VLOOKUP(A1923,SOURCE!B:S,15,0)</f>
        <v>ITM_DENFIX</v>
      </c>
      <c r="C1923" s="0" t="n">
        <f aca="false">IF(
ISNUMBER(INDEX(SOURCE!B:B,MATCH(A1923,SOURCE!B:B,0)+1)),
  VALUE(INDEX(SOURCE!B:B,MATCH(A1923,SOURCE!B:B,0)+1)),
  "")</f>
        <v>1880</v>
      </c>
      <c r="D1923" s="265" t="str">
        <f aca="false">IF(A1923&lt;&gt;INT(A1923),B1923,
IF(A1923&lt;0,VLOOKUP(A1923,lookups!A$1:B$25,2,0),
IF(ISNA(B1923),"",
IF(OR(ISBLANK(A1923),ISNA(B1923),B1923=0),
"",
"#define "&amp;
VLOOKUP(A1923,SOURCE!B:S,15,0)&amp;IF(lookups!$N$2-LEN(VLOOKUP(A1923,SOURCE!B:S,15,0))&gt;=0,REPT(" ",lookups!$N$2-LEN(VLOOKUP(A1923,SOURCE!B:S,15,0))),"")&amp;
TEXT(A1923,"???0")&amp;IF(VLOOKUP(A1923,SOURCE!B:S,16,0)="","","   "&amp;VLOOKUP(A1923,SOURCE!B:S,16,0)
))))
)</f>
        <v>#define ITM_DENFIX                  1879</v>
      </c>
    </row>
    <row r="1924" customFormat="false" ht="15.75" hidden="false" customHeight="false" outlineLevel="0" collapsed="false">
      <c r="A1924" s="0" t="n">
        <f aca="false">C1923</f>
        <v>1880</v>
      </c>
      <c r="B1924" s="0" t="str">
        <f aca="false">VLOOKUP(A1924,SOURCE!B:S,15,0)</f>
        <v>CHR_caseUP</v>
      </c>
      <c r="C1924" s="0" t="n">
        <f aca="false">IF(
ISNUMBER(INDEX(SOURCE!B:B,MATCH(A1924,SOURCE!B:B,0)+1)),
  VALUE(INDEX(SOURCE!B:B,MATCH(A1924,SOURCE!B:B,0)+1)),
  "")</f>
        <v>1881</v>
      </c>
      <c r="D1924" s="265" t="str">
        <f aca="false">IF(A1924&lt;&gt;INT(A1924),B1924,
IF(A1924&lt;0,VLOOKUP(A1924,lookups!A$1:B$25,2,0),
IF(ISNA(B1924),"",
IF(OR(ISBLANK(A1924),ISNA(B1924),B1924=0),
"",
"#define "&amp;
VLOOKUP(A1924,SOURCE!B:S,15,0)&amp;IF(lookups!$N$2-LEN(VLOOKUP(A1924,SOURCE!B:S,15,0))&gt;=0,REPT(" ",lookups!$N$2-LEN(VLOOKUP(A1924,SOURCE!B:S,15,0))),"")&amp;
TEXT(A1924,"???0")&amp;IF(VLOOKUP(A1924,SOURCE!B:S,16,0)="","","   "&amp;VLOOKUP(A1924,SOURCE!B:S,16,0)
))))
)</f>
        <v>#define CHR_caseUP                  1880</v>
      </c>
    </row>
    <row r="1925" customFormat="false" ht="15.75" hidden="false" customHeight="false" outlineLevel="0" collapsed="false">
      <c r="A1925" s="0" t="n">
        <f aca="false">C1924</f>
        <v>1881</v>
      </c>
      <c r="B1925" s="0" t="str">
        <f aca="false">VLOOKUP(A1925,SOURCE!B:S,15,0)</f>
        <v>CHR_caseDN</v>
      </c>
      <c r="C1925" s="0" t="n">
        <f aca="false">IF(
ISNUMBER(INDEX(SOURCE!B:B,MATCH(A1925,SOURCE!B:B,0)+1)),
  VALUE(INDEX(SOURCE!B:B,MATCH(A1925,SOURCE!B:B,0)+1)),
  "")</f>
        <v>1882</v>
      </c>
      <c r="D1925" s="265" t="str">
        <f aca="false">IF(A1925&lt;&gt;INT(A1925),B1925,
IF(A1925&lt;0,VLOOKUP(A1925,lookups!A$1:B$25,2,0),
IF(ISNA(B1925),"",
IF(OR(ISBLANK(A1925),ISNA(B1925),B1925=0),
"",
"#define "&amp;
VLOOKUP(A1925,SOURCE!B:S,15,0)&amp;IF(lookups!$N$2-LEN(VLOOKUP(A1925,SOURCE!B:S,15,0))&gt;=0,REPT(" ",lookups!$N$2-LEN(VLOOKUP(A1925,SOURCE!B:S,15,0))),"")&amp;
TEXT(A1925,"???0")&amp;IF(VLOOKUP(A1925,SOURCE!B:S,16,0)="","","   "&amp;VLOOKUP(A1925,SOURCE!B:S,16,0)
))))
)</f>
        <v>#define CHR_caseDN                  1881</v>
      </c>
    </row>
    <row r="1926" customFormat="false" ht="15.75" hidden="false" customHeight="false" outlineLevel="0" collapsed="false">
      <c r="A1926" s="0" t="n">
        <f aca="false">C1925</f>
        <v>1882</v>
      </c>
      <c r="B1926" s="0" t="str">
        <f aca="false">VLOOKUP(A1926,SOURCE!B:S,15,0)</f>
        <v>ITM_LISTXY</v>
      </c>
      <c r="C1926" s="0" t="n">
        <f aca="false">IF(
ISNUMBER(INDEX(SOURCE!B:B,MATCH(A1926,SOURCE!B:B,0)+1)),
  VALUE(INDEX(SOURCE!B:B,MATCH(A1926,SOURCE!B:B,0)+1)),
  "")</f>
        <v>1883</v>
      </c>
      <c r="D1926" s="265" t="str">
        <f aca="false">IF(A1926&lt;&gt;INT(A1926),B1926,
IF(A1926&lt;0,VLOOKUP(A1926,lookups!A$1:B$25,2,0),
IF(ISNA(B1926),"",
IF(OR(ISBLANK(A1926),ISNA(B1926),B1926=0),
"",
"#define "&amp;
VLOOKUP(A1926,SOURCE!B:S,15,0)&amp;IF(lookups!$N$2-LEN(VLOOKUP(A1926,SOURCE!B:S,15,0))&gt;=0,REPT(" ",lookups!$N$2-LEN(VLOOKUP(A1926,SOURCE!B:S,15,0))),"")&amp;
TEXT(A1926,"???0")&amp;IF(VLOOKUP(A1926,SOURCE!B:S,16,0)="","","   "&amp;VLOOKUP(A1926,SOURCE!B:S,16,0)
))))
)</f>
        <v>#define ITM_LISTXY                  1882</v>
      </c>
    </row>
    <row r="1927" customFormat="false" ht="15.75" hidden="false" customHeight="false" outlineLevel="0" collapsed="false">
      <c r="A1927" s="0" t="n">
        <f aca="false">C1926</f>
        <v>1883</v>
      </c>
      <c r="B1927" s="0" t="str">
        <f aca="false">VLOOKUP(A1927,SOURCE!B:S,15,0)</f>
        <v>ITM_SH_ERPN</v>
      </c>
      <c r="C1927" s="0" t="n">
        <f aca="false">IF(
ISNUMBER(INDEX(SOURCE!B:B,MATCH(A1927,SOURCE!B:B,0)+1)),
  VALUE(INDEX(SOURCE!B:B,MATCH(A1927,SOURCE!B:B,0)+1)),
  "")</f>
        <v>1884</v>
      </c>
      <c r="D1927" s="265" t="str">
        <f aca="false">IF(A1927&lt;&gt;INT(A1927),B1927,
IF(A1927&lt;0,VLOOKUP(A1927,lookups!A$1:B$25,2,0),
IF(ISNA(B1927),"",
IF(OR(ISBLANK(A1927),ISNA(B1927),B1927=0),
"",
"#define "&amp;
VLOOKUP(A1927,SOURCE!B:S,15,0)&amp;IF(lookups!$N$2-LEN(VLOOKUP(A1927,SOURCE!B:S,15,0))&gt;=0,REPT(" ",lookups!$N$2-LEN(VLOOKUP(A1927,SOURCE!B:S,15,0))),"")&amp;
TEXT(A1927,"???0")&amp;IF(VLOOKUP(A1927,SOURCE!B:S,16,0)="","","   "&amp;VLOOKUP(A1927,SOURCE!B:S,16,0)
))))
)</f>
        <v>#define ITM_SH_ERPN                 1883</v>
      </c>
    </row>
    <row r="1928" customFormat="false" ht="15.75" hidden="false" customHeight="false" outlineLevel="0" collapsed="false">
      <c r="A1928" s="0" t="n">
        <f aca="false">C1927</f>
        <v>1884</v>
      </c>
      <c r="B1928" s="0" t="str">
        <f aca="false">VLOOKUP(A1928,SOURCE!B:S,15,0)</f>
        <v>ITM_SYS_FREE_RAM</v>
      </c>
      <c r="C1928" s="0" t="n">
        <f aca="false">IF(
ISNUMBER(INDEX(SOURCE!B:B,MATCH(A1928,SOURCE!B:B,0)+1)),
  VALUE(INDEX(SOURCE!B:B,MATCH(A1928,SOURCE!B:B,0)+1)),
  "")</f>
        <v>1885</v>
      </c>
      <c r="D1928" s="265" t="str">
        <f aca="false">IF(A1928&lt;&gt;INT(A1928),B1928,
IF(A1928&lt;0,VLOOKUP(A1928,lookups!A$1:B$25,2,0),
IF(ISNA(B1928),"",
IF(OR(ISBLANK(A1928),ISNA(B1928),B1928=0),
"",
"#define "&amp;
VLOOKUP(A1928,SOURCE!B:S,15,0)&amp;IF(lookups!$N$2-LEN(VLOOKUP(A1928,SOURCE!B:S,15,0))&gt;=0,REPT(" ",lookups!$N$2-LEN(VLOOKUP(A1928,SOURCE!B:S,15,0))),"")&amp;
TEXT(A1928,"???0")&amp;IF(VLOOKUP(A1928,SOURCE!B:S,16,0)="","","   "&amp;VLOOKUP(A1928,SOURCE!B:S,16,0)
))))
)</f>
        <v>#define ITM_SYS_FREE_RAM            1884</v>
      </c>
    </row>
    <row r="1929" customFormat="false" ht="15.75" hidden="false" customHeight="false" outlineLevel="0" collapsed="false">
      <c r="A1929" s="0" t="n">
        <f aca="false">C1928</f>
        <v>1885</v>
      </c>
      <c r="B1929" s="0" t="str">
        <f aca="false">VLOOKUP(A1929,SOURCE!B:S,15,0)</f>
        <v>MNU_INL_TST</v>
      </c>
      <c r="C1929" s="0" t="n">
        <f aca="false">IF(
ISNUMBER(INDEX(SOURCE!B:B,MATCH(A1929,SOURCE!B:B,0)+1)),
  VALUE(INDEX(SOURCE!B:B,MATCH(A1929,SOURCE!B:B,0)+1)),
  "")</f>
        <v>1886</v>
      </c>
      <c r="D1929" s="265" t="str">
        <f aca="false">IF(A1929&lt;&gt;INT(A1929),B1929,
IF(A1929&lt;0,VLOOKUP(A1929,lookups!A$1:B$25,2,0),
IF(ISNA(B1929),"",
IF(OR(ISBLANK(A1929),ISNA(B1929),B1929=0),
"",
"#define "&amp;
VLOOKUP(A1929,SOURCE!B:S,15,0)&amp;IF(lookups!$N$2-LEN(VLOOKUP(A1929,SOURCE!B:S,15,0))&gt;=0,REPT(" ",lookups!$N$2-LEN(VLOOKUP(A1929,SOURCE!B:S,15,0))),"")&amp;
TEXT(A1929,"???0")&amp;IF(VLOOKUP(A1929,SOURCE!B:S,16,0)="","","   "&amp;VLOOKUP(A1929,SOURCE!B:S,16,0)
))))
)</f>
        <v>#define MNU_INL_TST                 1885</v>
      </c>
    </row>
    <row r="1930" customFormat="false" ht="15.75" hidden="false" customHeight="false" outlineLevel="0" collapsed="false">
      <c r="A1930" s="0" t="n">
        <f aca="false">C1929</f>
        <v>1886</v>
      </c>
      <c r="B1930" s="0" t="str">
        <f aca="false">VLOOKUP(A1930,SOURCE!B:S,15,0)</f>
        <v>ITM_TEST</v>
      </c>
      <c r="C1930" s="0" t="n">
        <f aca="false">IF(
ISNUMBER(INDEX(SOURCE!B:B,MATCH(A1930,SOURCE!B:B,0)+1)),
  VALUE(INDEX(SOURCE!B:B,MATCH(A1930,SOURCE!B:B,0)+1)),
  "")</f>
        <v>1887</v>
      </c>
      <c r="D1930" s="265" t="str">
        <f aca="false">IF(A1930&lt;&gt;INT(A1930),B1930,
IF(A1930&lt;0,VLOOKUP(A1930,lookups!A$1:B$25,2,0),
IF(ISNA(B1930),"",
IF(OR(ISBLANK(A1930),ISNA(B1930),B1930=0),
"",
"#define "&amp;
VLOOKUP(A1930,SOURCE!B:S,15,0)&amp;IF(lookups!$N$2-LEN(VLOOKUP(A1930,SOURCE!B:S,15,0))&gt;=0,REPT(" ",lookups!$N$2-LEN(VLOOKUP(A1930,SOURCE!B:S,15,0))),"")&amp;
TEXT(A1930,"???0")&amp;IF(VLOOKUP(A1930,SOURCE!B:S,16,0)="","","   "&amp;VLOOKUP(A1930,SOURCE!B:S,16,0)
))))
)</f>
        <v>#define ITM_TEST                    1886</v>
      </c>
    </row>
    <row r="1931" customFormat="false" ht="15.75" hidden="false" customHeight="false" outlineLevel="0" collapsed="false">
      <c r="A1931" s="0" t="n">
        <f aca="false">C1930</f>
        <v>1887</v>
      </c>
      <c r="B1931" s="0" t="str">
        <f aca="false">VLOOKUP(A1931,SOURCE!B:S,15,0)</f>
        <v>ITM_GET_TEST_BS</v>
      </c>
      <c r="C1931" s="0" t="n">
        <f aca="false">IF(
ISNUMBER(INDEX(SOURCE!B:B,MATCH(A1931,SOURCE!B:B,0)+1)),
  VALUE(INDEX(SOURCE!B:B,MATCH(A1931,SOURCE!B:B,0)+1)),
  "")</f>
        <v>1888</v>
      </c>
      <c r="D1931" s="265" t="str">
        <f aca="false">IF(A1931&lt;&gt;INT(A1931),B1931,
IF(A1931&lt;0,VLOOKUP(A1931,lookups!A$1:B$25,2,0),
IF(ISNA(B1931),"",
IF(OR(ISBLANK(A1931),ISNA(B1931),B1931=0),
"",
"#define "&amp;
VLOOKUP(A1931,SOURCE!B:S,15,0)&amp;IF(lookups!$N$2-LEN(VLOOKUP(A1931,SOURCE!B:S,15,0))&gt;=0,REPT(" ",lookups!$N$2-LEN(VLOOKUP(A1931,SOURCE!B:S,15,0))),"")&amp;
TEXT(A1931,"???0")&amp;IF(VLOOKUP(A1931,SOURCE!B:S,16,0)="","","   "&amp;VLOOKUP(A1931,SOURCE!B:S,16,0)
))))
)</f>
        <v>#define ITM_GET_TEST_BS             1887</v>
      </c>
    </row>
    <row r="1932" customFormat="false" ht="15.75" hidden="false" customHeight="false" outlineLevel="0" collapsed="false">
      <c r="A1932" s="0" t="n">
        <f aca="false">C1931</f>
        <v>1888</v>
      </c>
      <c r="B1932" s="0" t="str">
        <f aca="false">VLOOKUP(A1932,SOURCE!B:S,15,0)</f>
        <v>ITM_SET_TEST_BS</v>
      </c>
      <c r="C1932" s="0" t="n">
        <f aca="false">IF(
ISNUMBER(INDEX(SOURCE!B:B,MATCH(A1932,SOURCE!B:B,0)+1)),
  VALUE(INDEX(SOURCE!B:B,MATCH(A1932,SOURCE!B:B,0)+1)),
  "")</f>
        <v>1889</v>
      </c>
      <c r="D1932" s="265" t="str">
        <f aca="false">IF(A1932&lt;&gt;INT(A1932),B1932,
IF(A1932&lt;0,VLOOKUP(A1932,lookups!A$1:B$25,2,0),
IF(ISNA(B1932),"",
IF(OR(ISBLANK(A1932),ISNA(B1932),B1932=0),
"",
"#define "&amp;
VLOOKUP(A1932,SOURCE!B:S,15,0)&amp;IF(lookups!$N$2-LEN(VLOOKUP(A1932,SOURCE!B:S,15,0))&gt;=0,REPT(" ",lookups!$N$2-LEN(VLOOKUP(A1932,SOURCE!B:S,15,0))),"")&amp;
TEXT(A1932,"???0")&amp;IF(VLOOKUP(A1932,SOURCE!B:S,16,0)="","","   "&amp;VLOOKUP(A1932,SOURCE!B:S,16,0)
))))
)</f>
        <v>#define ITM_SET_TEST_BS             1888</v>
      </c>
    </row>
    <row r="1933" customFormat="false" ht="15.75" hidden="false" customHeight="false" outlineLevel="0" collapsed="false">
      <c r="A1933" s="0" t="n">
        <f aca="false">C1932</f>
        <v>1889</v>
      </c>
      <c r="B1933" s="0" t="str">
        <f aca="false">VLOOKUP(A1933,SOURCE!B:S,15,0)</f>
        <v>ITM_INP_DEF_DP</v>
      </c>
      <c r="C1933" s="0" t="n">
        <f aca="false">IF(
ISNUMBER(INDEX(SOURCE!B:B,MATCH(A1933,SOURCE!B:B,0)+1)),
  VALUE(INDEX(SOURCE!B:B,MATCH(A1933,SOURCE!B:B,0)+1)),
  "")</f>
        <v>1890</v>
      </c>
      <c r="D1933" s="265" t="str">
        <f aca="false">IF(A1933&lt;&gt;INT(A1933),B1933,
IF(A1933&lt;0,VLOOKUP(A1933,lookups!A$1:B$25,2,0),
IF(ISNA(B1933),"",
IF(OR(ISBLANK(A1933),ISNA(B1933),B1933=0),
"",
"#define "&amp;
VLOOKUP(A1933,SOURCE!B:S,15,0)&amp;IF(lookups!$N$2-LEN(VLOOKUP(A1933,SOURCE!B:S,15,0))&gt;=0,REPT(" ",lookups!$N$2-LEN(VLOOKUP(A1933,SOURCE!B:S,15,0))),"")&amp;
TEXT(A1933,"???0")&amp;IF(VLOOKUP(A1933,SOURCE!B:S,16,0)="","","   "&amp;VLOOKUP(A1933,SOURCE!B:S,16,0)
))))
)</f>
        <v>#define ITM_INP_DEF_DP              1889</v>
      </c>
    </row>
    <row r="1934" customFormat="false" ht="15.75" hidden="false" customHeight="false" outlineLevel="0" collapsed="false">
      <c r="A1934" s="0" t="n">
        <f aca="false">C1933</f>
        <v>1890</v>
      </c>
      <c r="B1934" s="0" t="str">
        <f aca="false">VLOOKUP(A1934,SOURCE!B:S,15,0)</f>
        <v>ITM_PROPFR</v>
      </c>
      <c r="C1934" s="0" t="n">
        <f aca="false">IF(
ISNUMBER(INDEX(SOURCE!B:B,MATCH(A1934,SOURCE!B:B,0)+1)),
  VALUE(INDEX(SOURCE!B:B,MATCH(A1934,SOURCE!B:B,0)+1)),
  "")</f>
        <v>1891</v>
      </c>
      <c r="D1934" s="265" t="str">
        <f aca="false">IF(A1934&lt;&gt;INT(A1934),B1934,
IF(A1934&lt;0,VLOOKUP(A1934,lookups!A$1:B$25,2,0),
IF(ISNA(B1934),"",
IF(OR(ISBLANK(A1934),ISNA(B1934),B1934=0),
"",
"#define "&amp;
VLOOKUP(A1934,SOURCE!B:S,15,0)&amp;IF(lookups!$N$2-LEN(VLOOKUP(A1934,SOURCE!B:S,15,0))&gt;=0,REPT(" ",lookups!$N$2-LEN(VLOOKUP(A1934,SOURCE!B:S,15,0))),"")&amp;
TEXT(A1934,"???0")&amp;IF(VLOOKUP(A1934,SOURCE!B:S,16,0)="","","   "&amp;VLOOKUP(A1934,SOURCE!B:S,16,0)
))))
)</f>
        <v>#define ITM_PROPFR                  1890</v>
      </c>
    </row>
    <row r="1935" customFormat="false" ht="15.75" hidden="false" customHeight="false" outlineLevel="0" collapsed="false">
      <c r="A1935" s="0" t="n">
        <f aca="false">C1934</f>
        <v>1891</v>
      </c>
      <c r="B1935" s="0" t="str">
        <f aca="false">VLOOKUP(A1935,SOURCE!B:S,15,0)</f>
        <v>ITM_INP_DEF_CPXDP</v>
      </c>
      <c r="C1935" s="0" t="n">
        <f aca="false">IF(
ISNUMBER(INDEX(SOURCE!B:B,MATCH(A1935,SOURCE!B:B,0)+1)),
  VALUE(INDEX(SOURCE!B:B,MATCH(A1935,SOURCE!B:B,0)+1)),
  "")</f>
        <v>1892</v>
      </c>
      <c r="D1935" s="265" t="str">
        <f aca="false">IF(A1935&lt;&gt;INT(A1935),B1935,
IF(A1935&lt;0,VLOOKUP(A1935,lookups!A$1:B$25,2,0),
IF(ISNA(B1935),"",
IF(OR(ISBLANK(A1935),ISNA(B1935),B1935=0),
"",
"#define "&amp;
VLOOKUP(A1935,SOURCE!B:S,15,0)&amp;IF(lookups!$N$2-LEN(VLOOKUP(A1935,SOURCE!B:S,15,0))&gt;=0,REPT(" ",lookups!$N$2-LEN(VLOOKUP(A1935,SOURCE!B:S,15,0))),"")&amp;
TEXT(A1935,"???0")&amp;IF(VLOOKUP(A1935,SOURCE!B:S,16,0)="","","   "&amp;VLOOKUP(A1935,SOURCE!B:S,16,0)
))))
)</f>
        <v>#define ITM_INP_DEF_CPXDP           1891</v>
      </c>
    </row>
    <row r="1936" customFormat="false" ht="15.75" hidden="false" customHeight="false" outlineLevel="0" collapsed="false">
      <c r="A1936" s="0" t="n">
        <f aca="false">C1935</f>
        <v>1892</v>
      </c>
      <c r="B1936" s="0" t="str">
        <f aca="false">VLOOKUP(A1936,SOURCE!B:S,15,0)</f>
        <v>ITM_INP_DEF_SI</v>
      </c>
      <c r="C1936" s="0" t="n">
        <f aca="false">IF(
ISNUMBER(INDEX(SOURCE!B:B,MATCH(A1936,SOURCE!B:B,0)+1)),
  VALUE(INDEX(SOURCE!B:B,MATCH(A1936,SOURCE!B:B,0)+1)),
  "")</f>
        <v>1893</v>
      </c>
      <c r="D1936" s="265" t="str">
        <f aca="false">IF(A1936&lt;&gt;INT(A1936),B1936,
IF(A1936&lt;0,VLOOKUP(A1936,lookups!A$1:B$25,2,0),
IF(ISNA(B1936),"",
IF(OR(ISBLANK(A1936),ISNA(B1936),B1936=0),
"",
"#define "&amp;
VLOOKUP(A1936,SOURCE!B:S,15,0)&amp;IF(lookups!$N$2-LEN(VLOOKUP(A1936,SOURCE!B:S,15,0))&gt;=0,REPT(" ",lookups!$N$2-LEN(VLOOKUP(A1936,SOURCE!B:S,15,0))),"")&amp;
TEXT(A1936,"???0")&amp;IF(VLOOKUP(A1936,SOURCE!B:S,16,0)="","","   "&amp;VLOOKUP(A1936,SOURCE!B:S,16,0)
))))
)</f>
        <v>#define ITM_INP_DEF_SI              1892</v>
      </c>
    </row>
    <row r="1937" customFormat="false" ht="15.75" hidden="false" customHeight="false" outlineLevel="0" collapsed="false">
      <c r="A1937" s="0" t="n">
        <f aca="false">C1936</f>
        <v>1893</v>
      </c>
      <c r="B1937" s="0" t="str">
        <f aca="false">VLOOKUP(A1937,SOURCE!B:S,15,0)</f>
        <v>ITM_INP_DEF_LI</v>
      </c>
      <c r="C1937" s="0" t="n">
        <f aca="false">IF(
ISNUMBER(INDEX(SOURCE!B:B,MATCH(A1937,SOURCE!B:B,0)+1)),
  VALUE(INDEX(SOURCE!B:B,MATCH(A1937,SOURCE!B:B,0)+1)),
  "")</f>
        <v>1894</v>
      </c>
      <c r="D1937" s="265" t="str">
        <f aca="false">IF(A1937&lt;&gt;INT(A1937),B1937,
IF(A1937&lt;0,VLOOKUP(A1937,lookups!A$1:B$25,2,0),
IF(ISNA(B1937),"",
IF(OR(ISBLANK(A1937),ISNA(B1937),B1937=0),
"",
"#define "&amp;
VLOOKUP(A1937,SOURCE!B:S,15,0)&amp;IF(lookups!$N$2-LEN(VLOOKUP(A1937,SOURCE!B:S,15,0))&gt;=0,REPT(" ",lookups!$N$2-LEN(VLOOKUP(A1937,SOURCE!B:S,15,0))),"")&amp;
TEXT(A1937,"???0")&amp;IF(VLOOKUP(A1937,SOURCE!B:S,16,0)="","","   "&amp;VLOOKUP(A1937,SOURCE!B:S,16,0)
))))
)</f>
        <v>#define ITM_INP_DEF_LI              1893</v>
      </c>
    </row>
    <row r="1938" customFormat="false" ht="15.75" hidden="false" customHeight="false" outlineLevel="0" collapsed="false">
      <c r="A1938" s="0" t="n">
        <f aca="false">C1937</f>
        <v>1894</v>
      </c>
      <c r="B1938" s="0" t="str">
        <f aca="false">VLOOKUP(A1938,SOURCE!B:S,15,0)</f>
        <v>ITM_SI_P</v>
      </c>
      <c r="C1938" s="0" t="n">
        <f aca="false">IF(
ISNUMBER(INDEX(SOURCE!B:B,MATCH(A1938,SOURCE!B:B,0)+1)),
  VALUE(INDEX(SOURCE!B:B,MATCH(A1938,SOURCE!B:B,0)+1)),
  "")</f>
        <v>1895</v>
      </c>
      <c r="D1938" s="265" t="str">
        <f aca="false">IF(A1938&lt;&gt;INT(A1938),B1938,
IF(A1938&lt;0,VLOOKUP(A1938,lookups!A$1:B$25,2,0),
IF(ISNA(B1938),"",
IF(OR(ISBLANK(A1938),ISNA(B1938),B1938=0),
"",
"#define "&amp;
VLOOKUP(A1938,SOURCE!B:S,15,0)&amp;IF(lookups!$N$2-LEN(VLOOKUP(A1938,SOURCE!B:S,15,0))&gt;=0,REPT(" ",lookups!$N$2-LEN(VLOOKUP(A1938,SOURCE!B:S,15,0))),"")&amp;
TEXT(A1938,"???0")&amp;IF(VLOOKUP(A1938,SOURCE!B:S,16,0)="","","   "&amp;VLOOKUP(A1938,SOURCE!B:S,16,0)
))))
)</f>
        <v>#define ITM_SI_P                    1894</v>
      </c>
    </row>
    <row r="1939" customFormat="false" ht="15.75" hidden="false" customHeight="false" outlineLevel="0" collapsed="false">
      <c r="A1939" s="0" t="n">
        <f aca="false">C1938</f>
        <v>1895</v>
      </c>
      <c r="B1939" s="0" t="str">
        <f aca="false">VLOOKUP(A1939,SOURCE!B:S,15,0)</f>
        <v>KEY_fg</v>
      </c>
      <c r="C1939" s="0" t="n">
        <f aca="false">IF(
ISNUMBER(INDEX(SOURCE!B:B,MATCH(A1939,SOURCE!B:B,0)+1)),
  VALUE(INDEX(SOURCE!B:B,MATCH(A1939,SOURCE!B:B,0)+1)),
  "")</f>
        <v>1896</v>
      </c>
      <c r="D1939" s="265" t="str">
        <f aca="false">IF(A1939&lt;&gt;INT(A1939),B1939,
IF(A1939&lt;0,VLOOKUP(A1939,lookups!A$1:B$25,2,0),
IF(ISNA(B1939),"",
IF(OR(ISBLANK(A1939),ISNA(B1939),B1939=0),
"",
"#define "&amp;
VLOOKUP(A1939,SOURCE!B:S,15,0)&amp;IF(lookups!$N$2-LEN(VLOOKUP(A1939,SOURCE!B:S,15,0))&gt;=0,REPT(" ",lookups!$N$2-LEN(VLOOKUP(A1939,SOURCE!B:S,15,0))),"")&amp;
TEXT(A1939,"???0")&amp;IF(VLOOKUP(A1939,SOURCE!B:S,16,0)="","","   "&amp;VLOOKUP(A1939,SOURCE!B:S,16,0)
))))
)</f>
        <v>#define KEY_fg                      1895</v>
      </c>
    </row>
    <row r="1940" customFormat="false" ht="15.75" hidden="false" customHeight="false" outlineLevel="0" collapsed="false">
      <c r="A1940" s="0" t="n">
        <f aca="false">C1939</f>
        <v>1896</v>
      </c>
      <c r="B1940" s="0" t="str">
        <f aca="false">VLOOKUP(A1940,SOURCE!B:S,15,0)</f>
        <v>MNU_TAMCMPALPHA</v>
      </c>
      <c r="C1940" s="0" t="n">
        <f aca="false">IF(
ISNUMBER(INDEX(SOURCE!B:B,MATCH(A1940,SOURCE!B:B,0)+1)),
  VALUE(INDEX(SOURCE!B:B,MATCH(A1940,SOURCE!B:B,0)+1)),
  "")</f>
        <v>1897</v>
      </c>
      <c r="D1940" s="265" t="str">
        <f aca="false">IF(A1940&lt;&gt;INT(A1940),B1940,
IF(A1940&lt;0,VLOOKUP(A1940,lookups!A$1:B$25,2,0),
IF(ISNA(B1940),"",
IF(OR(ISBLANK(A1940),ISNA(B1940),B1940=0),
"",
"#define "&amp;
VLOOKUP(A1940,SOURCE!B:S,15,0)&amp;IF(lookups!$N$2-LEN(VLOOKUP(A1940,SOURCE!B:S,15,0))&gt;=0,REPT(" ",lookups!$N$2-LEN(VLOOKUP(A1940,SOURCE!B:S,15,0))),"")&amp;
TEXT(A1940,"???0")&amp;IF(VLOOKUP(A1940,SOURCE!B:S,16,0)="","","   "&amp;VLOOKUP(A1940,SOURCE!B:S,16,0)
))))
)</f>
        <v>#define MNU_TAMCMPALPHA             1896</v>
      </c>
    </row>
    <row r="1941" customFormat="false" ht="15.75" hidden="false" customHeight="false" outlineLevel="0" collapsed="false">
      <c r="A1941" s="0" t="n">
        <f aca="false">C1940</f>
        <v>1897</v>
      </c>
      <c r="B1941" s="0" t="str">
        <f aca="false">VLOOKUP(A1941,SOURCE!B:S,15,0)</f>
        <v>ITM_HPBASE</v>
      </c>
      <c r="C1941" s="0" t="n">
        <f aca="false">IF(
ISNUMBER(INDEX(SOURCE!B:B,MATCH(A1941,SOURCE!B:B,0)+1)),
  VALUE(INDEX(SOURCE!B:B,MATCH(A1941,SOURCE!B:B,0)+1)),
  "")</f>
        <v>1898</v>
      </c>
      <c r="D1941" s="265" t="str">
        <f aca="false">IF(A1941&lt;&gt;INT(A1941),B1941,
IF(A1941&lt;0,VLOOKUP(A1941,lookups!A$1:B$25,2,0),
IF(ISNA(B1941),"",
IF(OR(ISBLANK(A1941),ISNA(B1941),B1941=0),
"",
"#define "&amp;
VLOOKUP(A1941,SOURCE!B:S,15,0)&amp;IF(lookups!$N$2-LEN(VLOOKUP(A1941,SOURCE!B:S,15,0))&gt;=0,REPT(" ",lookups!$N$2-LEN(VLOOKUP(A1941,SOURCE!B:S,15,0))),"")&amp;
TEXT(A1941,"???0")&amp;IF(VLOOKUP(A1941,SOURCE!B:S,16,0)="","","   "&amp;VLOOKUP(A1941,SOURCE!B:S,16,0)
))))
)</f>
        <v>#define ITM_HPBASE                  1897</v>
      </c>
    </row>
    <row r="1942" customFormat="false" ht="15.75" hidden="false" customHeight="false" outlineLevel="0" collapsed="false">
      <c r="A1942" s="0" t="n">
        <f aca="false">C1941</f>
        <v>1898</v>
      </c>
      <c r="B1942" s="0" t="str">
        <f aca="false">VLOOKUP(A1942,SOURCE!B:S,15,0)</f>
        <v>ITM_ASNVIEWER</v>
      </c>
      <c r="C1942" s="0" t="n">
        <f aca="false">IF(
ISNUMBER(INDEX(SOURCE!B:B,MATCH(A1942,SOURCE!B:B,0)+1)),
  VALUE(INDEX(SOURCE!B:B,MATCH(A1942,SOURCE!B:B,0)+1)),
  "")</f>
        <v>1899</v>
      </c>
      <c r="D1942" s="265" t="str">
        <f aca="false">IF(A1942&lt;&gt;INT(A1942),B1942,
IF(A1942&lt;0,VLOOKUP(A1942,lookups!A$1:B$25,2,0),
IF(ISNA(B1942),"",
IF(OR(ISBLANK(A1942),ISNA(B1942),B1942=0),
"",
"#define "&amp;
VLOOKUP(A1942,SOURCE!B:S,15,0)&amp;IF(lookups!$N$2-LEN(VLOOKUP(A1942,SOURCE!B:S,15,0))&gt;=0,REPT(" ",lookups!$N$2-LEN(VLOOKUP(A1942,SOURCE!B:S,15,0))),"")&amp;
TEXT(A1942,"???0")&amp;IF(VLOOKUP(A1942,SOURCE!B:S,16,0)="","","   "&amp;VLOOKUP(A1942,SOURCE!B:S,16,0)
))))
)</f>
        <v>#define ITM_ASNVIEWER               1898</v>
      </c>
    </row>
    <row r="1943" customFormat="false" ht="15.75" hidden="false" customHeight="false" outlineLevel="0" collapsed="false">
      <c r="A1943" s="0" t="n">
        <f aca="false">C1942</f>
        <v>1899</v>
      </c>
      <c r="B1943" s="0" t="str">
        <f aca="false">VLOOKUP(A1943,SOURCE!B:S,15,0)</f>
        <v>ITM_N_KEY_TGLFRT</v>
      </c>
      <c r="C1943" s="0" t="n">
        <f aca="false">IF(
ISNUMBER(INDEX(SOURCE!B:B,MATCH(A1943,SOURCE!B:B,0)+1)),
  VALUE(INDEX(SOURCE!B:B,MATCH(A1943,SOURCE!B:B,0)+1)),
  "")</f>
        <v>1900</v>
      </c>
      <c r="D1943" s="265" t="str">
        <f aca="false">IF(A1943&lt;&gt;INT(A1943),B1943,
IF(A1943&lt;0,VLOOKUP(A1943,lookups!A$1:B$25,2,0),
IF(ISNA(B1943),"",
IF(OR(ISBLANK(A1943),ISNA(B1943),B1943=0),
"",
"#define "&amp;
VLOOKUP(A1943,SOURCE!B:S,15,0)&amp;IF(lookups!$N$2-LEN(VLOOKUP(A1943,SOURCE!B:S,15,0))&gt;=0,REPT(" ",lookups!$N$2-LEN(VLOOKUP(A1943,SOURCE!B:S,15,0))),"")&amp;
TEXT(A1943,"???0")&amp;IF(VLOOKUP(A1943,SOURCE!B:S,16,0)="","","   "&amp;VLOOKUP(A1943,SOURCE!B:S,16,0)
))))
)</f>
        <v>#define ITM_N_KEY_TGLFRT            1899</v>
      </c>
    </row>
    <row r="1944" customFormat="false" ht="15.75" hidden="false" customHeight="false" outlineLevel="0" collapsed="false">
      <c r="A1944" s="0" t="n">
        <f aca="false">C1943</f>
        <v>1900</v>
      </c>
      <c r="B1944" s="0" t="str">
        <f aca="false">VLOOKUP(A1944,SOURCE!B:S,15,0)</f>
        <v>ITM_N_KEY_ALPHA</v>
      </c>
      <c r="C1944" s="0" t="n">
        <f aca="false">IF(
ISNUMBER(INDEX(SOURCE!B:B,MATCH(A1944,SOURCE!B:B,0)+1)),
  VALUE(INDEX(SOURCE!B:B,MATCH(A1944,SOURCE!B:B,0)+1)),
  "")</f>
        <v>1901</v>
      </c>
      <c r="D1944" s="265" t="str">
        <f aca="false">IF(A1944&lt;&gt;INT(A1944),B1944,
IF(A1944&lt;0,VLOOKUP(A1944,lookups!A$1:B$25,2,0),
IF(ISNA(B1944),"",
IF(OR(ISBLANK(A1944),ISNA(B1944),B1944=0),
"",
"#define "&amp;
VLOOKUP(A1944,SOURCE!B:S,15,0)&amp;IF(lookups!$N$2-LEN(VLOOKUP(A1944,SOURCE!B:S,15,0))&gt;=0,REPT(" ",lookups!$N$2-LEN(VLOOKUP(A1944,SOURCE!B:S,15,0))),"")&amp;
TEXT(A1944,"???0")&amp;IF(VLOOKUP(A1944,SOURCE!B:S,16,0)="","","   "&amp;VLOOKUP(A1944,SOURCE!B:S,16,0)
))))
)</f>
        <v>#define ITM_N_KEY_ALPHA             1900</v>
      </c>
    </row>
    <row r="1945" customFormat="false" ht="15.75" hidden="false" customHeight="false" outlineLevel="0" collapsed="false">
      <c r="A1945" s="0" t="n">
        <f aca="false">C1944</f>
        <v>1901</v>
      </c>
      <c r="B1945" s="0" t="str">
        <f aca="false">VLOOKUP(A1945,SOURCE!B:S,15,0)</f>
        <v>ITM_N_KEY_CC</v>
      </c>
      <c r="C1945" s="0" t="n">
        <f aca="false">IF(
ISNUMBER(INDEX(SOURCE!B:B,MATCH(A1945,SOURCE!B:B,0)+1)),
  VALUE(INDEX(SOURCE!B:B,MATCH(A1945,SOURCE!B:B,0)+1)),
  "")</f>
        <v>1902</v>
      </c>
      <c r="D1945" s="265" t="str">
        <f aca="false">IF(A1945&lt;&gt;INT(A1945),B1945,
IF(A1945&lt;0,VLOOKUP(A1945,lookups!A$1:B$25,2,0),
IF(ISNA(B1945),"",
IF(OR(ISBLANK(A1945),ISNA(B1945),B1945=0),
"",
"#define "&amp;
VLOOKUP(A1945,SOURCE!B:S,15,0)&amp;IF(lookups!$N$2-LEN(VLOOKUP(A1945,SOURCE!B:S,15,0))&gt;=0,REPT(" ",lookups!$N$2-LEN(VLOOKUP(A1945,SOURCE!B:S,15,0))),"")&amp;
TEXT(A1945,"???0")&amp;IF(VLOOKUP(A1945,SOURCE!B:S,16,0)="","","   "&amp;VLOOKUP(A1945,SOURCE!B:S,16,0)
))))
)</f>
        <v>#define ITM_N_KEY_CC                1901</v>
      </c>
    </row>
    <row r="1946" customFormat="false" ht="15.75" hidden="false" customHeight="false" outlineLevel="0" collapsed="false">
      <c r="A1946" s="0" t="n">
        <f aca="false">C1945</f>
        <v>1902</v>
      </c>
      <c r="B1946" s="0" t="str">
        <f aca="false">VLOOKUP(A1946,SOURCE!B:S,15,0)</f>
        <v>ITM_N_KEY_GSH</v>
      </c>
      <c r="C1946" s="0" t="n">
        <f aca="false">IF(
ISNUMBER(INDEX(SOURCE!B:B,MATCH(A1946,SOURCE!B:B,0)+1)),
  VALUE(INDEX(SOURCE!B:B,MATCH(A1946,SOURCE!B:B,0)+1)),
  "")</f>
        <v>1903</v>
      </c>
      <c r="D1946" s="265" t="str">
        <f aca="false">IF(A1946&lt;&gt;INT(A1946),B1946,
IF(A1946&lt;0,VLOOKUP(A1946,lookups!A$1:B$25,2,0),
IF(ISNA(B1946),"",
IF(OR(ISBLANK(A1946),ISNA(B1946),B1946=0),
"",
"#define "&amp;
VLOOKUP(A1946,SOURCE!B:S,15,0)&amp;IF(lookups!$N$2-LEN(VLOOKUP(A1946,SOURCE!B:S,15,0))&gt;=0,REPT(" ",lookups!$N$2-LEN(VLOOKUP(A1946,SOURCE!B:S,15,0))),"")&amp;
TEXT(A1946,"???0")&amp;IF(VLOOKUP(A1946,SOURCE!B:S,16,0)="","","   "&amp;VLOOKUP(A1946,SOURCE!B:S,16,0)
))))
)</f>
        <v>#define ITM_N_KEY_GSH               1902</v>
      </c>
    </row>
    <row r="1947" customFormat="false" ht="15.75" hidden="false" customHeight="false" outlineLevel="0" collapsed="false">
      <c r="A1947" s="0" t="n">
        <f aca="false">C1946</f>
        <v>1903</v>
      </c>
      <c r="B1947" s="0" t="str">
        <f aca="false">VLOOKUP(A1947,SOURCE!B:S,15,0)</f>
        <v>ITM_N_KEY_MM</v>
      </c>
      <c r="C1947" s="0" t="n">
        <f aca="false">IF(
ISNUMBER(INDEX(SOURCE!B:B,MATCH(A1947,SOURCE!B:B,0)+1)),
  VALUE(INDEX(SOURCE!B:B,MATCH(A1947,SOURCE!B:B,0)+1)),
  "")</f>
        <v>1904</v>
      </c>
      <c r="D1947" s="265" t="str">
        <f aca="false">IF(A1947&lt;&gt;INT(A1947),B1947,
IF(A1947&lt;0,VLOOKUP(A1947,lookups!A$1:B$25,2,0),
IF(ISNA(B1947),"",
IF(OR(ISBLANK(A1947),ISNA(B1947),B1947=0),
"",
"#define "&amp;
VLOOKUP(A1947,SOURCE!B:S,15,0)&amp;IF(lookups!$N$2-LEN(VLOOKUP(A1947,SOURCE!B:S,15,0))&gt;=0,REPT(" ",lookups!$N$2-LEN(VLOOKUP(A1947,SOURCE!B:S,15,0))),"")&amp;
TEXT(A1947,"???0")&amp;IF(VLOOKUP(A1947,SOURCE!B:S,16,0)="","","   "&amp;VLOOKUP(A1947,SOURCE!B:S,16,0)
))))
)</f>
        <v>#define ITM_N_KEY_MM                1903</v>
      </c>
    </row>
    <row r="1948" customFormat="false" ht="15.75" hidden="false" customHeight="false" outlineLevel="0" collapsed="false">
      <c r="A1948" s="0" t="n">
        <f aca="false">C1947</f>
        <v>1904</v>
      </c>
      <c r="B1948" s="0" t="str">
        <f aca="false">VLOOKUP(A1948,SOURCE!B:S,15,0)</f>
        <v>ITM_N_KEY_DRG</v>
      </c>
      <c r="C1948" s="0" t="n">
        <f aca="false">IF(
ISNUMBER(INDEX(SOURCE!B:B,MATCH(A1948,SOURCE!B:B,0)+1)),
  VALUE(INDEX(SOURCE!B:B,MATCH(A1948,SOURCE!B:B,0)+1)),
  "")</f>
        <v>1905</v>
      </c>
      <c r="D1948" s="265" t="str">
        <f aca="false">IF(A1948&lt;&gt;INT(A1948),B1948,
IF(A1948&lt;0,VLOOKUP(A1948,lookups!A$1:B$25,2,0),
IF(ISNA(B1948),"",
IF(OR(ISBLANK(A1948),ISNA(B1948),B1948=0),
"",
"#define "&amp;
VLOOKUP(A1948,SOURCE!B:S,15,0)&amp;IF(lookups!$N$2-LEN(VLOOKUP(A1948,SOURCE!B:S,15,0))&gt;=0,REPT(" ",lookups!$N$2-LEN(VLOOKUP(A1948,SOURCE!B:S,15,0))),"")&amp;
TEXT(A1948,"???0")&amp;IF(VLOOKUP(A1948,SOURCE!B:S,16,0)="","","   "&amp;VLOOKUP(A1948,SOURCE!B:S,16,0)
))))
)</f>
        <v>#define ITM_N_KEY_DRG               1904</v>
      </c>
    </row>
    <row r="1949" customFormat="false" ht="15.75" hidden="false" customHeight="false" outlineLevel="0" collapsed="false">
      <c r="A1949" s="0" t="n">
        <f aca="false">C1948</f>
        <v>1905</v>
      </c>
      <c r="B1949" s="0" t="str">
        <f aca="false">VLOOKUP(A1949,SOURCE!B:S,15,0)</f>
        <v>ITM_N_KEY_PRGM</v>
      </c>
      <c r="C1949" s="0" t="n">
        <f aca="false">IF(
ISNUMBER(INDEX(SOURCE!B:B,MATCH(A1949,SOURCE!B:B,0)+1)),
  VALUE(INDEX(SOURCE!B:B,MATCH(A1949,SOURCE!B:B,0)+1)),
  "")</f>
        <v>1906</v>
      </c>
      <c r="D1949" s="265" t="str">
        <f aca="false">IF(A1949&lt;&gt;INT(A1949),B1949,
IF(A1949&lt;0,VLOOKUP(A1949,lookups!A$1:B$25,2,0),
IF(ISNA(B1949),"",
IF(OR(ISBLANK(A1949),ISNA(B1949),B1949=0),
"",
"#define "&amp;
VLOOKUP(A1949,SOURCE!B:S,15,0)&amp;IF(lookups!$N$2-LEN(VLOOKUP(A1949,SOURCE!B:S,15,0))&gt;=0,REPT(" ",lookups!$N$2-LEN(VLOOKUP(A1949,SOURCE!B:S,15,0))),"")&amp;
TEXT(A1949,"???0")&amp;IF(VLOOKUP(A1949,SOURCE!B:S,16,0)="","","   "&amp;VLOOKUP(A1949,SOURCE!B:S,16,0)
))))
)</f>
        <v>#define ITM_N_KEY_PRGM              1905</v>
      </c>
    </row>
    <row r="1950" customFormat="false" ht="15.75" hidden="false" customHeight="false" outlineLevel="0" collapsed="false">
      <c r="A1950" s="0" t="n">
        <f aca="false">C1949</f>
        <v>1906</v>
      </c>
      <c r="B1950" s="0" t="str">
        <f aca="false">VLOOKUP(A1950,SOURCE!B:S,15,0)</f>
        <v>ITM_N_KEY_USER</v>
      </c>
      <c r="C1950" s="0" t="n">
        <f aca="false">IF(
ISNUMBER(INDEX(SOURCE!B:B,MATCH(A1950,SOURCE!B:B,0)+1)),
  VALUE(INDEX(SOURCE!B:B,MATCH(A1950,SOURCE!B:B,0)+1)),
  "")</f>
        <v>1907</v>
      </c>
      <c r="D1950" s="265" t="str">
        <f aca="false">IF(A1950&lt;&gt;INT(A1950),B1950,
IF(A1950&lt;0,VLOOKUP(A1950,lookups!A$1:B$25,2,0),
IF(ISNA(B1950),"",
IF(OR(ISBLANK(A1950),ISNA(B1950),B1950=0),
"",
"#define "&amp;
VLOOKUP(A1950,SOURCE!B:S,15,0)&amp;IF(lookups!$N$2-LEN(VLOOKUP(A1950,SOURCE!B:S,15,0))&gt;=0,REPT(" ",lookups!$N$2-LEN(VLOOKUP(A1950,SOURCE!B:S,15,0))),"")&amp;
TEXT(A1950,"???0")&amp;IF(VLOOKUP(A1950,SOURCE!B:S,16,0)="","","   "&amp;VLOOKUP(A1950,SOURCE!B:S,16,0)
))))
)</f>
        <v>#define ITM_N_KEY_USER              1906</v>
      </c>
    </row>
    <row r="1951" customFormat="false" ht="15.75" hidden="false" customHeight="false" outlineLevel="0" collapsed="false">
      <c r="A1951" s="0" t="n">
        <f aca="false">C1950</f>
        <v>1907</v>
      </c>
      <c r="B1951" s="0" t="str">
        <f aca="false">VLOOKUP(A1951,SOURCE!B:S,15,0)</f>
        <v>ITM_N_KEY_HOME</v>
      </c>
      <c r="C1951" s="0" t="n">
        <f aca="false">IF(
ISNUMBER(INDEX(SOURCE!B:B,MATCH(A1951,SOURCE!B:B,0)+1)),
  VALUE(INDEX(SOURCE!B:B,MATCH(A1951,SOURCE!B:B,0)+1)),
  "")</f>
        <v>1908</v>
      </c>
      <c r="D1951" s="265" t="str">
        <f aca="false">IF(A1951&lt;&gt;INT(A1951),B1951,
IF(A1951&lt;0,VLOOKUP(A1951,lookups!A$1:B$25,2,0),
IF(ISNA(B1951),"",
IF(OR(ISBLANK(A1951),ISNA(B1951),B1951=0),
"",
"#define "&amp;
VLOOKUP(A1951,SOURCE!B:S,15,0)&amp;IF(lookups!$N$2-LEN(VLOOKUP(A1951,SOURCE!B:S,15,0))&gt;=0,REPT(" ",lookups!$N$2-LEN(VLOOKUP(A1951,SOURCE!B:S,15,0))),"")&amp;
TEXT(A1951,"???0")&amp;IF(VLOOKUP(A1951,SOURCE!B:S,16,0)="","","   "&amp;VLOOKUP(A1951,SOURCE!B:S,16,0)
))))
)</f>
        <v>#define ITM_N_KEY_HOME              1907</v>
      </c>
    </row>
    <row r="1952" customFormat="false" ht="15.75" hidden="false" customHeight="false" outlineLevel="0" collapsed="false">
      <c r="A1952" s="0" t="n">
        <f aca="false">C1951</f>
        <v>1908</v>
      </c>
      <c r="B1952" s="0" t="str">
        <f aca="false">VLOOKUP(A1952,SOURCE!B:S,15,0)</f>
        <v>ITM_N_KEY_SIGMA</v>
      </c>
      <c r="C1952" s="0" t="n">
        <f aca="false">IF(
ISNUMBER(INDEX(SOURCE!B:B,MATCH(A1952,SOURCE!B:B,0)+1)),
  VALUE(INDEX(SOURCE!B:B,MATCH(A1952,SOURCE!B:B,0)+1)),
  "")</f>
        <v>1909</v>
      </c>
      <c r="D1952" s="265" t="str">
        <f aca="false">IF(A1952&lt;&gt;INT(A1952),B1952,
IF(A1952&lt;0,VLOOKUP(A1952,lookups!A$1:B$25,2,0),
IF(ISNA(B1952),"",
IF(OR(ISBLANK(A1952),ISNA(B1952),B1952=0),
"",
"#define "&amp;
VLOOKUP(A1952,SOURCE!B:S,15,0)&amp;IF(lookups!$N$2-LEN(VLOOKUP(A1952,SOURCE!B:S,15,0))&gt;=0,REPT(" ",lookups!$N$2-LEN(VLOOKUP(A1952,SOURCE!B:S,15,0))),"")&amp;
TEXT(A1952,"???0")&amp;IF(VLOOKUP(A1952,SOURCE!B:S,16,0)="","","   "&amp;VLOOKUP(A1952,SOURCE!B:S,16,0)
))))
)</f>
        <v>#define ITM_N_KEY_SIGMA             1908</v>
      </c>
    </row>
    <row r="1953" customFormat="false" ht="15.75" hidden="false" customHeight="false" outlineLevel="0" collapsed="false">
      <c r="A1953" s="0" t="n">
        <f aca="false">C1952</f>
        <v>1909</v>
      </c>
      <c r="B1953" s="0" t="str">
        <f aca="false">VLOOKUP(A1953,SOURCE!B:S,15,0)</f>
        <v>ITM_N_KEY_SNAP</v>
      </c>
      <c r="C1953" s="0" t="n">
        <f aca="false">IF(
ISNUMBER(INDEX(SOURCE!B:B,MATCH(A1953,SOURCE!B:B,0)+1)),
  VALUE(INDEX(SOURCE!B:B,MATCH(A1953,SOURCE!B:B,0)+1)),
  "")</f>
        <v>1910</v>
      </c>
      <c r="D1953" s="265" t="str">
        <f aca="false">IF(A1953&lt;&gt;INT(A1953),B1953,
IF(A1953&lt;0,VLOOKUP(A1953,lookups!A$1:B$25,2,0),
IF(ISNA(B1953),"",
IF(OR(ISBLANK(A1953),ISNA(B1953),B1953=0),
"",
"#define "&amp;
VLOOKUP(A1953,SOURCE!B:S,15,0)&amp;IF(lookups!$N$2-LEN(VLOOKUP(A1953,SOURCE!B:S,15,0))&gt;=0,REPT(" ",lookups!$N$2-LEN(VLOOKUP(A1953,SOURCE!B:S,15,0))),"")&amp;
TEXT(A1953,"???0")&amp;IF(VLOOKUP(A1953,SOURCE!B:S,16,0)="","","   "&amp;VLOOKUP(A1953,SOURCE!B:S,16,0)
))))
)</f>
        <v>#define ITM_N_KEY_SNAP              1909</v>
      </c>
    </row>
    <row r="1954" customFormat="false" ht="15.75" hidden="false" customHeight="false" outlineLevel="0" collapsed="false">
      <c r="A1954" s="0" t="n">
        <f aca="false">C1953</f>
        <v>1910</v>
      </c>
      <c r="B1954" s="0" t="str">
        <f aca="false">VLOOKUP(A1954,SOURCE!B:S,15,0)</f>
        <v>ITM_SH_NORM_E</v>
      </c>
      <c r="C1954" s="0" t="n">
        <f aca="false">IF(
ISNUMBER(INDEX(SOURCE!B:B,MATCH(A1954,SOURCE!B:B,0)+1)),
  VALUE(INDEX(SOURCE!B:B,MATCH(A1954,SOURCE!B:B,0)+1)),
  "")</f>
        <v>1911</v>
      </c>
      <c r="D1954" s="265" t="str">
        <f aca="false">IF(A1954&lt;&gt;INT(A1954),B1954,
IF(A1954&lt;0,VLOOKUP(A1954,lookups!A$1:B$25,2,0),
IF(ISNA(B1954),"",
IF(OR(ISBLANK(A1954),ISNA(B1954),B1954=0),
"",
"#define "&amp;
VLOOKUP(A1954,SOURCE!B:S,15,0)&amp;IF(lookups!$N$2-LEN(VLOOKUP(A1954,SOURCE!B:S,15,0))&gt;=0,REPT(" ",lookups!$N$2-LEN(VLOOKUP(A1954,SOURCE!B:S,15,0))),"")&amp;
TEXT(A1954,"???0")&amp;IF(VLOOKUP(A1954,SOURCE!B:S,16,0)="","","   "&amp;VLOOKUP(A1954,SOURCE!B:S,16,0)
))))
)</f>
        <v>#define ITM_SH_NORM_E               1910</v>
      </c>
    </row>
    <row r="1955" customFormat="false" ht="15.75" hidden="false" customHeight="false" outlineLevel="0" collapsed="false">
      <c r="A1955" s="0" t="n">
        <f aca="false">C1954</f>
        <v>1911</v>
      </c>
      <c r="B1955" s="0" t="str">
        <f aca="false">VLOOKUP(A1955,SOURCE!B:S,15,0)</f>
        <v>ITM_ms</v>
      </c>
      <c r="C1955" s="0" t="n">
        <f aca="false">IF(
ISNUMBER(INDEX(SOURCE!B:B,MATCH(A1955,SOURCE!B:B,0)+1)),
  VALUE(INDEX(SOURCE!B:B,MATCH(A1955,SOURCE!B:B,0)+1)),
  "")</f>
        <v>1912</v>
      </c>
      <c r="D1955" s="265" t="str">
        <f aca="false">IF(A1955&lt;&gt;INT(A1955),B1955,
IF(A1955&lt;0,VLOOKUP(A1955,lookups!A$1:B$25,2,0),
IF(ISNA(B1955),"",
IF(OR(ISBLANK(A1955),ISNA(B1955),B1955=0),
"",
"#define "&amp;
VLOOKUP(A1955,SOURCE!B:S,15,0)&amp;IF(lookups!$N$2-LEN(VLOOKUP(A1955,SOURCE!B:S,15,0))&gt;=0,REPT(" ",lookups!$N$2-LEN(VLOOKUP(A1955,SOURCE!B:S,15,0))),"")&amp;
TEXT(A1955,"???0")&amp;IF(VLOOKUP(A1955,SOURCE!B:S,16,0)="","","   "&amp;VLOOKUP(A1955,SOURCE!B:S,16,0)
))))
)</f>
        <v>#define ITM_ms                      1911</v>
      </c>
    </row>
    <row r="1956" customFormat="false" ht="15.75" hidden="false" customHeight="false" outlineLevel="0" collapsed="false">
      <c r="A1956" s="0" t="n">
        <f aca="false">C1955</f>
        <v>1912</v>
      </c>
      <c r="B1956" s="0" t="str">
        <f aca="false">VLOOKUP(A1956,SOURCE!B:S,15,0)</f>
        <v>ITM_msTo</v>
      </c>
      <c r="C1956" s="0" t="n">
        <f aca="false">IF(
ISNUMBER(INDEX(SOURCE!B:B,MATCH(A1956,SOURCE!B:B,0)+1)),
  VALUE(INDEX(SOURCE!B:B,MATCH(A1956,SOURCE!B:B,0)+1)),
  "")</f>
        <v>1913</v>
      </c>
      <c r="D1956" s="265" t="str">
        <f aca="false">IF(A1956&lt;&gt;INT(A1956),B1956,
IF(A1956&lt;0,VLOOKUP(A1956,lookups!A$1:B$25,2,0),
IF(ISNA(B1956),"",
IF(OR(ISBLANK(A1956),ISNA(B1956),B1956=0),
"",
"#define "&amp;
VLOOKUP(A1956,SOURCE!B:S,15,0)&amp;IF(lookups!$N$2-LEN(VLOOKUP(A1956,SOURCE!B:S,15,0))&gt;=0,REPT(" ",lookups!$N$2-LEN(VLOOKUP(A1956,SOURCE!B:S,15,0))),"")&amp;
TEXT(A1956,"???0")&amp;IF(VLOOKUP(A1956,SOURCE!B:S,16,0)="","","   "&amp;VLOOKUP(A1956,SOURCE!B:S,16,0)
))))
)</f>
        <v>#define ITM_msTo                    1912</v>
      </c>
    </row>
    <row r="1957" customFormat="false" ht="15.75" hidden="false" customHeight="false" outlineLevel="0" collapsed="false">
      <c r="A1957" s="0" t="n">
        <f aca="false">C1956</f>
        <v>1913</v>
      </c>
      <c r="B1957" s="0" t="str">
        <f aca="false">VLOOKUP(A1957,SOURCE!B:S,15,0)</f>
        <v>ITM_INP_DEF_43S</v>
      </c>
      <c r="C1957" s="0" t="n">
        <f aca="false">IF(
ISNUMBER(INDEX(SOURCE!B:B,MATCH(A1957,SOURCE!B:B,0)+1)),
  VALUE(INDEX(SOURCE!B:B,MATCH(A1957,SOURCE!B:B,0)+1)),
  "")</f>
        <v>1914</v>
      </c>
      <c r="D1957" s="265" t="str">
        <f aca="false">IF(A1957&lt;&gt;INT(A1957),B1957,
IF(A1957&lt;0,VLOOKUP(A1957,lookups!A$1:B$25,2,0),
IF(ISNA(B1957),"",
IF(OR(ISBLANK(A1957),ISNA(B1957),B1957=0),
"",
"#define "&amp;
VLOOKUP(A1957,SOURCE!B:S,15,0)&amp;IF(lookups!$N$2-LEN(VLOOKUP(A1957,SOURCE!B:S,15,0))&gt;=0,REPT(" ",lookups!$N$2-LEN(VLOOKUP(A1957,SOURCE!B:S,15,0))),"")&amp;
TEXT(A1957,"???0")&amp;IF(VLOOKUP(A1957,SOURCE!B:S,16,0)="","","   "&amp;VLOOKUP(A1957,SOURCE!B:S,16,0)
))))
)</f>
        <v>#define ITM_INP_DEF_43S             1913</v>
      </c>
    </row>
    <row r="1958" customFormat="false" ht="15.75" hidden="false" customHeight="false" outlineLevel="0" collapsed="false">
      <c r="A1958" s="0" t="n">
        <f aca="false">C1957</f>
        <v>1914</v>
      </c>
      <c r="B1958" s="0" t="str">
        <f aca="false">VLOOKUP(A1958,SOURCE!B:S,15,0)</f>
        <v>ITM_XXEQ</v>
      </c>
      <c r="C1958" s="0" t="n">
        <f aca="false">IF(
ISNUMBER(INDEX(SOURCE!B:B,MATCH(A1958,SOURCE!B:B,0)+1)),
  VALUE(INDEX(SOURCE!B:B,MATCH(A1958,SOURCE!B:B,0)+1)),
  "")</f>
        <v>1915</v>
      </c>
      <c r="D1958" s="265" t="str">
        <f aca="false">IF(A1958&lt;&gt;INT(A1958),B1958,
IF(A1958&lt;0,VLOOKUP(A1958,lookups!A$1:B$25,2,0),
IF(ISNA(B1958),"",
IF(OR(ISBLANK(A1958),ISNA(B1958),B1958=0),
"",
"#define "&amp;
VLOOKUP(A1958,SOURCE!B:S,15,0)&amp;IF(lookups!$N$2-LEN(VLOOKUP(A1958,SOURCE!B:S,15,0))&gt;=0,REPT(" ",lookups!$N$2-LEN(VLOOKUP(A1958,SOURCE!B:S,15,0))),"")&amp;
TEXT(A1958,"???0")&amp;IF(VLOOKUP(A1958,SOURCE!B:S,16,0)="","","   "&amp;VLOOKUP(A1958,SOURCE!B:S,16,0)
))))
)</f>
        <v>#define ITM_XXEQ                    1914</v>
      </c>
    </row>
    <row r="1959" customFormat="false" ht="15.75" hidden="false" customHeight="false" outlineLevel="0" collapsed="false">
      <c r="A1959" s="0" t="n">
        <f aca="false">C1958</f>
        <v>1915</v>
      </c>
      <c r="B1959" s="0" t="str">
        <f aca="false">VLOOKUP(A1959,SOURCE!B:S,15,0)</f>
        <v>MNU_TAMALPHA</v>
      </c>
      <c r="C1959" s="0" t="n">
        <f aca="false">IF(
ISNUMBER(INDEX(SOURCE!B:B,MATCH(A1959,SOURCE!B:B,0)+1)),
  VALUE(INDEX(SOURCE!B:B,MATCH(A1959,SOURCE!B:B,0)+1)),
  "")</f>
        <v>1916</v>
      </c>
      <c r="D1959" s="265" t="str">
        <f aca="false">IF(A1959&lt;&gt;INT(A1959),B1959,
IF(A1959&lt;0,VLOOKUP(A1959,lookups!A$1:B$25,2,0),
IF(ISNA(B1959),"",
IF(OR(ISBLANK(A1959),ISNA(B1959),B1959=0),
"",
"#define "&amp;
VLOOKUP(A1959,SOURCE!B:S,15,0)&amp;IF(lookups!$N$2-LEN(VLOOKUP(A1959,SOURCE!B:S,15,0))&gt;=0,REPT(" ",lookups!$N$2-LEN(VLOOKUP(A1959,SOURCE!B:S,15,0))),"")&amp;
TEXT(A1959,"???0")&amp;IF(VLOOKUP(A1959,SOURCE!B:S,16,0)="","","   "&amp;VLOOKUP(A1959,SOURCE!B:S,16,0)
))))
)</f>
        <v>#define MNU_TAMALPHA                1915</v>
      </c>
    </row>
    <row r="1960" customFormat="false" ht="15.75" hidden="false" customHeight="false" outlineLevel="0" collapsed="false">
      <c r="A1960" s="0" t="n">
        <f aca="false">C1959</f>
        <v>1916</v>
      </c>
      <c r="B1960" s="0" t="str">
        <f aca="false">VLOOKUP(A1960,SOURCE!B:S,15,0)</f>
        <v>ITM_USER_COPY</v>
      </c>
      <c r="C1960" s="0" t="n">
        <f aca="false">IF(
ISNUMBER(INDEX(SOURCE!B:B,MATCH(A1960,SOURCE!B:B,0)+1)),
  VALUE(INDEX(SOURCE!B:B,MATCH(A1960,SOURCE!B:B,0)+1)),
  "")</f>
        <v>1917</v>
      </c>
      <c r="D1960" s="265" t="str">
        <f aca="false">IF(A1960&lt;&gt;INT(A1960),B1960,
IF(A1960&lt;0,VLOOKUP(A1960,lookups!A$1:B$25,2,0),
IF(ISNA(B1960),"",
IF(OR(ISBLANK(A1960),ISNA(B1960),B1960=0),
"",
"#define "&amp;
VLOOKUP(A1960,SOURCE!B:S,15,0)&amp;IF(lookups!$N$2-LEN(VLOOKUP(A1960,SOURCE!B:S,15,0))&gt;=0,REPT(" ",lookups!$N$2-LEN(VLOOKUP(A1960,SOURCE!B:S,15,0))),"")&amp;
TEXT(A1960,"???0")&amp;IF(VLOOKUP(A1960,SOURCE!B:S,16,0)="","","   "&amp;VLOOKUP(A1960,SOURCE!B:S,16,0)
))))
)</f>
        <v>#define ITM_USER_COPY               1916</v>
      </c>
    </row>
    <row r="1961" customFormat="false" ht="15.75" hidden="false" customHeight="false" outlineLevel="0" collapsed="false">
      <c r="A1961" s="0" t="n">
        <f aca="false">C1960</f>
        <v>1917</v>
      </c>
      <c r="B1961" s="0" t="str">
        <f aca="false">VLOOKUP(A1961,SOURCE!B:S,15,0)</f>
        <v>ITM_USER_WP43S</v>
      </c>
      <c r="C1961" s="0" t="n">
        <f aca="false">IF(
ISNUMBER(INDEX(SOURCE!B:B,MATCH(A1961,SOURCE!B:B,0)+1)),
  VALUE(INDEX(SOURCE!B:B,MATCH(A1961,SOURCE!B:B,0)+1)),
  "")</f>
        <v>1918</v>
      </c>
      <c r="D1961" s="265" t="str">
        <f aca="false">IF(A1961&lt;&gt;INT(A1961),B1961,
IF(A1961&lt;0,VLOOKUP(A1961,lookups!A$1:B$25,2,0),
IF(ISNA(B1961),"",
IF(OR(ISBLANK(A1961),ISNA(B1961),B1961=0),
"",
"#define "&amp;
VLOOKUP(A1961,SOURCE!B:S,15,0)&amp;IF(lookups!$N$2-LEN(VLOOKUP(A1961,SOURCE!B:S,15,0))&gt;=0,REPT(" ",lookups!$N$2-LEN(VLOOKUP(A1961,SOURCE!B:S,15,0))),"")&amp;
TEXT(A1961,"???0")&amp;IF(VLOOKUP(A1961,SOURCE!B:S,16,0)="","","   "&amp;VLOOKUP(A1961,SOURCE!B:S,16,0)
))))
)</f>
        <v>#define ITM_USER_WP43S              1917</v>
      </c>
    </row>
    <row r="1962" customFormat="false" ht="15.75" hidden="false" customHeight="false" outlineLevel="0" collapsed="false">
      <c r="A1962" s="0" t="n">
        <f aca="false">C1961</f>
        <v>1918</v>
      </c>
      <c r="B1962" s="0" t="str">
        <f aca="false">VLOOKUP(A1962,SOURCE!B:S,15,0)</f>
        <v>ITM_USER_DM42</v>
      </c>
      <c r="C1962" s="0" t="n">
        <f aca="false">IF(
ISNUMBER(INDEX(SOURCE!B:B,MATCH(A1962,SOURCE!B:B,0)+1)),
  VALUE(INDEX(SOURCE!B:B,MATCH(A1962,SOURCE!B:B,0)+1)),
  "")</f>
        <v>1919</v>
      </c>
      <c r="D1962" s="265" t="str">
        <f aca="false">IF(A1962&lt;&gt;INT(A1962),B1962,
IF(A1962&lt;0,VLOOKUP(A1962,lookups!A$1:B$25,2,0),
IF(ISNA(B1962),"",
IF(OR(ISBLANK(A1962),ISNA(B1962),B1962=0),
"",
"#define "&amp;
VLOOKUP(A1962,SOURCE!B:S,15,0)&amp;IF(lookups!$N$2-LEN(VLOOKUP(A1962,SOURCE!B:S,15,0))&gt;=0,REPT(" ",lookups!$N$2-LEN(VLOOKUP(A1962,SOURCE!B:S,15,0))),"")&amp;
TEXT(A1962,"???0")&amp;IF(VLOOKUP(A1962,SOURCE!B:S,16,0)="","","   "&amp;VLOOKUP(A1962,SOURCE!B:S,16,0)
))))
)</f>
        <v>#define ITM_USER_DM42               1918</v>
      </c>
    </row>
    <row r="1963" customFormat="false" ht="15.75" hidden="false" customHeight="false" outlineLevel="0" collapsed="false">
      <c r="A1963" s="0" t="n">
        <f aca="false">C1962</f>
        <v>1919</v>
      </c>
      <c r="B1963" s="0" t="str">
        <f aca="false">VLOOKUP(A1963,SOURCE!B:S,15,0)</f>
        <v>ITM_HPRP</v>
      </c>
      <c r="C1963" s="0" t="n">
        <f aca="false">IF(
ISNUMBER(INDEX(SOURCE!B:B,MATCH(A1963,SOURCE!B:B,0)+1)),
  VALUE(INDEX(SOURCE!B:B,MATCH(A1963,SOURCE!B:B,0)+1)),
  "")</f>
        <v>1920</v>
      </c>
      <c r="D1963" s="265" t="str">
        <f aca="false">IF(A1963&lt;&gt;INT(A1963),B1963,
IF(A1963&lt;0,VLOOKUP(A1963,lookups!A$1:B$25,2,0),
IF(ISNA(B1963),"",
IF(OR(ISBLANK(A1963),ISNA(B1963),B1963=0),
"",
"#define "&amp;
VLOOKUP(A1963,SOURCE!B:S,15,0)&amp;IF(lookups!$N$2-LEN(VLOOKUP(A1963,SOURCE!B:S,15,0))&gt;=0,REPT(" ",lookups!$N$2-LEN(VLOOKUP(A1963,SOURCE!B:S,15,0))),"")&amp;
TEXT(A1963,"???0")&amp;IF(VLOOKUP(A1963,SOURCE!B:S,16,0)="","","   "&amp;VLOOKUP(A1963,SOURCE!B:S,16,0)
))))
)</f>
        <v>#define ITM_HPRP                    1919</v>
      </c>
    </row>
    <row r="1964" customFormat="false" ht="15.75" hidden="false" customHeight="false" outlineLevel="0" collapsed="false">
      <c r="A1964" s="0" t="n">
        <f aca="false">C1963</f>
        <v>1920</v>
      </c>
      <c r="B1964" s="0" t="str">
        <f aca="false">VLOOKUP(A1964,SOURCE!B:S,15,0)</f>
        <v>ITM_GET_NORM_E</v>
      </c>
      <c r="C1964" s="0" t="n">
        <f aca="false">IF(
ISNUMBER(INDEX(SOURCE!B:B,MATCH(A1964,SOURCE!B:B,0)+1)),
  VALUE(INDEX(SOURCE!B:B,MATCH(A1964,SOURCE!B:B,0)+1)),
  "")</f>
        <v>1921</v>
      </c>
      <c r="D1964" s="265" t="str">
        <f aca="false">IF(A1964&lt;&gt;INT(A1964),B1964,
IF(A1964&lt;0,VLOOKUP(A1964,lookups!A$1:B$25,2,0),
IF(ISNA(B1964),"",
IF(OR(ISBLANK(A1964),ISNA(B1964),B1964=0),
"",
"#define "&amp;
VLOOKUP(A1964,SOURCE!B:S,15,0)&amp;IF(lookups!$N$2-LEN(VLOOKUP(A1964,SOURCE!B:S,15,0))&gt;=0,REPT(" ",lookups!$N$2-LEN(VLOOKUP(A1964,SOURCE!B:S,15,0))),"")&amp;
TEXT(A1964,"???0")&amp;IF(VLOOKUP(A1964,SOURCE!B:S,16,0)="","","   "&amp;VLOOKUP(A1964,SOURCE!B:S,16,0)
))))
)</f>
        <v>#define ITM_GET_NORM_E              1920</v>
      </c>
    </row>
    <row r="1965" customFormat="false" ht="15.75" hidden="false" customHeight="false" outlineLevel="0" collapsed="false">
      <c r="A1965" s="0" t="n">
        <f aca="false">C1964</f>
        <v>1921</v>
      </c>
      <c r="B1965" s="0" t="str">
        <f aca="false">VLOOKUP(A1965,SOURCE!B:S,15,0)</f>
        <v>ITM_RESERVE</v>
      </c>
      <c r="C1965" s="0" t="n">
        <f aca="false">IF(
ISNUMBER(INDEX(SOURCE!B:B,MATCH(A1965,SOURCE!B:B,0)+1)),
  VALUE(INDEX(SOURCE!B:B,MATCH(A1965,SOURCE!B:B,0)+1)),
  "")</f>
        <v>1922</v>
      </c>
      <c r="D1965" s="265" t="str">
        <f aca="false">IF(A1965&lt;&gt;INT(A1965),B1965,
IF(A1965&lt;0,VLOOKUP(A1965,lookups!A$1:B$25,2,0),
IF(ISNA(B1965),"",
IF(OR(ISBLANK(A1965),ISNA(B1965),B1965=0),
"",
"#define "&amp;
VLOOKUP(A1965,SOURCE!B:S,15,0)&amp;IF(lookups!$N$2-LEN(VLOOKUP(A1965,SOURCE!B:S,15,0))&gt;=0,REPT(" ",lookups!$N$2-LEN(VLOOKUP(A1965,SOURCE!B:S,15,0))),"")&amp;
TEXT(A1965,"???0")&amp;IF(VLOOKUP(A1965,SOURCE!B:S,16,0)="","","   "&amp;VLOOKUP(A1965,SOURCE!B:S,16,0)
))))
)</f>
        <v>#define ITM_RESERVE                 1921</v>
      </c>
    </row>
    <row r="1966" customFormat="false" ht="15.75" hidden="false" customHeight="false" outlineLevel="0" collapsed="false">
      <c r="A1966" s="0" t="n">
        <f aca="false">C1965</f>
        <v>1922</v>
      </c>
      <c r="B1966" s="0" t="str">
        <f aca="false">VLOOKUP(A1966,SOURCE!B:S,15,0)</f>
        <v>MNU_ASN_N</v>
      </c>
      <c r="C1966" s="0" t="n">
        <f aca="false">IF(
ISNUMBER(INDEX(SOURCE!B:B,MATCH(A1966,SOURCE!B:B,0)+1)),
  VALUE(INDEX(SOURCE!B:B,MATCH(A1966,SOURCE!B:B,0)+1)),
  "")</f>
        <v>1923</v>
      </c>
      <c r="D1966" s="265" t="str">
        <f aca="false">IF(A1966&lt;&gt;INT(A1966),B1966,
IF(A1966&lt;0,VLOOKUP(A1966,lookups!A$1:B$25,2,0),
IF(ISNA(B1966),"",
IF(OR(ISBLANK(A1966),ISNA(B1966),B1966=0),
"",
"#define "&amp;
VLOOKUP(A1966,SOURCE!B:S,15,0)&amp;IF(lookups!$N$2-LEN(VLOOKUP(A1966,SOURCE!B:S,15,0))&gt;=0,REPT(" ",lookups!$N$2-LEN(VLOOKUP(A1966,SOURCE!B:S,15,0))),"")&amp;
TEXT(A1966,"???0")&amp;IF(VLOOKUP(A1966,SOURCE!B:S,16,0)="","","   "&amp;VLOOKUP(A1966,SOURCE!B:S,16,0)
))))
)</f>
        <v>#define MNU_ASN_N                   1922</v>
      </c>
    </row>
    <row r="1967" customFormat="false" ht="15.75" hidden="false" customHeight="false" outlineLevel="0" collapsed="false">
      <c r="A1967" s="0" t="n">
        <f aca="false">C1966</f>
        <v>1923</v>
      </c>
      <c r="B1967" s="0" t="str">
        <f aca="false">VLOOKUP(A1967,SOURCE!B:S,15,0)</f>
        <v>MNU_HOME</v>
      </c>
      <c r="C1967" s="0" t="n">
        <f aca="false">IF(
ISNUMBER(INDEX(SOURCE!B:B,MATCH(A1967,SOURCE!B:B,0)+1)),
  VALUE(INDEX(SOURCE!B:B,MATCH(A1967,SOURCE!B:B,0)+1)),
  "")</f>
        <v>1924</v>
      </c>
      <c r="D1967" s="265" t="str">
        <f aca="false">IF(A1967&lt;&gt;INT(A1967),B1967,
IF(A1967&lt;0,VLOOKUP(A1967,lookups!A$1:B$25,2,0),
IF(ISNA(B1967),"",
IF(OR(ISBLANK(A1967),ISNA(B1967),B1967=0),
"",
"#define "&amp;
VLOOKUP(A1967,SOURCE!B:S,15,0)&amp;IF(lookups!$N$2-LEN(VLOOKUP(A1967,SOURCE!B:S,15,0))&gt;=0,REPT(" ",lookups!$N$2-LEN(VLOOKUP(A1967,SOURCE!B:S,15,0))),"")&amp;
TEXT(A1967,"???0")&amp;IF(VLOOKUP(A1967,SOURCE!B:S,16,0)="","","   "&amp;VLOOKUP(A1967,SOURCE!B:S,16,0)
))))
)</f>
        <v>#define MNU_HOME                    1923</v>
      </c>
    </row>
    <row r="1968" customFormat="false" ht="15.75" hidden="false" customHeight="false" outlineLevel="0" collapsed="false">
      <c r="A1968" s="0" t="n">
        <f aca="false">C1967</f>
        <v>1924</v>
      </c>
      <c r="B1968" s="0" t="str">
        <f aca="false">VLOOKUP(A1968,SOURCE!B:S,15,0)</f>
        <v>MNU_ALPHA</v>
      </c>
      <c r="C1968" s="0" t="n">
        <f aca="false">IF(
ISNUMBER(INDEX(SOURCE!B:B,MATCH(A1968,SOURCE!B:B,0)+1)),
  VALUE(INDEX(SOURCE!B:B,MATCH(A1968,SOURCE!B:B,0)+1)),
  "")</f>
        <v>1925</v>
      </c>
      <c r="D1968" s="265" t="str">
        <f aca="false">IF(A1968&lt;&gt;INT(A1968),B1968,
IF(A1968&lt;0,VLOOKUP(A1968,lookups!A$1:B$25,2,0),
IF(ISNA(B1968),"",
IF(OR(ISBLANK(A1968),ISNA(B1968),B1968=0),
"",
"#define "&amp;
VLOOKUP(A1968,SOURCE!B:S,15,0)&amp;IF(lookups!$N$2-LEN(VLOOKUP(A1968,SOURCE!B:S,15,0))&gt;=0,REPT(" ",lookups!$N$2-LEN(VLOOKUP(A1968,SOURCE!B:S,15,0))),"")&amp;
TEXT(A1968,"???0")&amp;IF(VLOOKUP(A1968,SOURCE!B:S,16,0)="","","   "&amp;VLOOKUP(A1968,SOURCE!B:S,16,0)
))))
)</f>
        <v>#define MNU_ALPHA                   1924</v>
      </c>
    </row>
    <row r="1969" customFormat="false" ht="15.75" hidden="false" customHeight="false" outlineLevel="0" collapsed="false">
      <c r="A1969" s="0" t="n">
        <f aca="false">C1968</f>
        <v>1925</v>
      </c>
      <c r="B1969" s="0" t="str">
        <f aca="false">VLOOKUP(A1969,SOURCE!B:S,15,0)</f>
        <v>MNU_BASE</v>
      </c>
      <c r="C1969" s="0" t="n">
        <f aca="false">IF(
ISNUMBER(INDEX(SOURCE!B:B,MATCH(A1969,SOURCE!B:B,0)+1)),
  VALUE(INDEX(SOURCE!B:B,MATCH(A1969,SOURCE!B:B,0)+1)),
  "")</f>
        <v>1926</v>
      </c>
      <c r="D1969" s="265" t="str">
        <f aca="false">IF(A1969&lt;&gt;INT(A1969),B1969,
IF(A1969&lt;0,VLOOKUP(A1969,lookups!A$1:B$25,2,0),
IF(ISNA(B1969),"",
IF(OR(ISBLANK(A1969),ISNA(B1969),B1969=0),
"",
"#define "&amp;
VLOOKUP(A1969,SOURCE!B:S,15,0)&amp;IF(lookups!$N$2-LEN(VLOOKUP(A1969,SOURCE!B:S,15,0))&gt;=0,REPT(" ",lookups!$N$2-LEN(VLOOKUP(A1969,SOURCE!B:S,15,0))),"")&amp;
TEXT(A1969,"???0")&amp;IF(VLOOKUP(A1969,SOURCE!B:S,16,0)="","","   "&amp;VLOOKUP(A1969,SOURCE!B:S,16,0)
))))
)</f>
        <v>#define MNU_BASE                    1925</v>
      </c>
    </row>
    <row r="1970" customFormat="false" ht="15.75" hidden="false" customHeight="false" outlineLevel="0" collapsed="false">
      <c r="A1970" s="0" t="n">
        <f aca="false">C1969</f>
        <v>1926</v>
      </c>
      <c r="B1970" s="0" t="str">
        <f aca="false">VLOOKUP(A1970,SOURCE!B:S,15,0)</f>
        <v>MNU_XEQ</v>
      </c>
      <c r="C1970" s="0" t="n">
        <f aca="false">IF(
ISNUMBER(INDEX(SOURCE!B:B,MATCH(A1970,SOURCE!B:B,0)+1)),
  VALUE(INDEX(SOURCE!B:B,MATCH(A1970,SOURCE!B:B,0)+1)),
  "")</f>
        <v>1927</v>
      </c>
      <c r="D1970" s="265" t="str">
        <f aca="false">IF(A1970&lt;&gt;INT(A1970),B1970,
IF(A1970&lt;0,VLOOKUP(A1970,lookups!A$1:B$25,2,0),
IF(ISNA(B1970),"",
IF(OR(ISBLANK(A1970),ISNA(B1970),B1970=0),
"",
"#define "&amp;
VLOOKUP(A1970,SOURCE!B:S,15,0)&amp;IF(lookups!$N$2-LEN(VLOOKUP(A1970,SOURCE!B:S,15,0))&gt;=0,REPT(" ",lookups!$N$2-LEN(VLOOKUP(A1970,SOURCE!B:S,15,0))),"")&amp;
TEXT(A1970,"???0")&amp;IF(VLOOKUP(A1970,SOURCE!B:S,16,0)="","","   "&amp;VLOOKUP(A1970,SOURCE!B:S,16,0)
))))
)</f>
        <v>#define MNU_XEQ                     1926</v>
      </c>
    </row>
    <row r="1971" customFormat="false" ht="15.75" hidden="false" customHeight="false" outlineLevel="0" collapsed="false">
      <c r="A1971" s="0" t="n">
        <f aca="false">C1970</f>
        <v>1927</v>
      </c>
      <c r="B1971" s="0" t="str">
        <f aca="false">VLOOKUP(A1971,SOURCE!B:S,15,0)</f>
        <v>MNU_EE</v>
      </c>
      <c r="C1971" s="0" t="n">
        <f aca="false">IF(
ISNUMBER(INDEX(SOURCE!B:B,MATCH(A1971,SOURCE!B:B,0)+1)),
  VALUE(INDEX(SOURCE!B:B,MATCH(A1971,SOURCE!B:B,0)+1)),
  "")</f>
        <v>1928</v>
      </c>
      <c r="D1971" s="265" t="str">
        <f aca="false">IF(A1971&lt;&gt;INT(A1971),B1971,
IF(A1971&lt;0,VLOOKUP(A1971,lookups!A$1:B$25,2,0),
IF(ISNA(B1971),"",
IF(OR(ISBLANK(A1971),ISNA(B1971),B1971=0),
"",
"#define "&amp;
VLOOKUP(A1971,SOURCE!B:S,15,0)&amp;IF(lookups!$N$2-LEN(VLOOKUP(A1971,SOURCE!B:S,15,0))&gt;=0,REPT(" ",lookups!$N$2-LEN(VLOOKUP(A1971,SOURCE!B:S,15,0))),"")&amp;
TEXT(A1971,"???0")&amp;IF(VLOOKUP(A1971,SOURCE!B:S,16,0)="","","   "&amp;VLOOKUP(A1971,SOURCE!B:S,16,0)
))))
)</f>
        <v>#define MNU_EE                      1927</v>
      </c>
    </row>
    <row r="1972" customFormat="false" ht="15.75" hidden="false" customHeight="false" outlineLevel="0" collapsed="false">
      <c r="A1972" s="0" t="n">
        <f aca="false">C1971</f>
        <v>1928</v>
      </c>
      <c r="B1972" s="0" t="str">
        <f aca="false">VLOOKUP(A1972,SOURCE!B:S,15,0)</f>
        <v>ITM_T_UP_ARROW</v>
      </c>
      <c r="C1972" s="0" t="n">
        <f aca="false">IF(
ISNUMBER(INDEX(SOURCE!B:B,MATCH(A1972,SOURCE!B:B,0)+1)),
  VALUE(INDEX(SOURCE!B:B,MATCH(A1972,SOURCE!B:B,0)+1)),
  "")</f>
        <v>1929</v>
      </c>
      <c r="D1972" s="265" t="str">
        <f aca="false">IF(A1972&lt;&gt;INT(A1972),B1972,
IF(A1972&lt;0,VLOOKUP(A1972,lookups!A$1:B$25,2,0),
IF(ISNA(B1972),"",
IF(OR(ISBLANK(A1972),ISNA(B1972),B1972=0),
"",
"#define "&amp;
VLOOKUP(A1972,SOURCE!B:S,15,0)&amp;IF(lookups!$N$2-LEN(VLOOKUP(A1972,SOURCE!B:S,15,0))&gt;=0,REPT(" ",lookups!$N$2-LEN(VLOOKUP(A1972,SOURCE!B:S,15,0))),"")&amp;
TEXT(A1972,"???0")&amp;IF(VLOOKUP(A1972,SOURCE!B:S,16,0)="","","   "&amp;VLOOKUP(A1972,SOURCE!B:S,16,0)
))))
)</f>
        <v>#define ITM_T_UP_ARROW              1928</v>
      </c>
    </row>
    <row r="1973" customFormat="false" ht="15.75" hidden="false" customHeight="false" outlineLevel="0" collapsed="false">
      <c r="A1973" s="0" t="n">
        <f aca="false">C1972</f>
        <v>1929</v>
      </c>
      <c r="B1973" s="0" t="str">
        <f aca="false">VLOOKUP(A1973,SOURCE!B:S,15,0)</f>
        <v>MNU_ASN</v>
      </c>
      <c r="C1973" s="0" t="n">
        <f aca="false">IF(
ISNUMBER(INDEX(SOURCE!B:B,MATCH(A1973,SOURCE!B:B,0)+1)),
  VALUE(INDEX(SOURCE!B:B,MATCH(A1973,SOURCE!B:B,0)+1)),
  "")</f>
        <v>1930</v>
      </c>
      <c r="D1973" s="265" t="str">
        <f aca="false">IF(A1973&lt;&gt;INT(A1973),B1973,
IF(A1973&lt;0,VLOOKUP(A1973,lookups!A$1:B$25,2,0),
IF(ISNA(B1973),"",
IF(OR(ISBLANK(A1973),ISNA(B1973),B1973=0),
"",
"#define "&amp;
VLOOKUP(A1973,SOURCE!B:S,15,0)&amp;IF(lookups!$N$2-LEN(VLOOKUP(A1973,SOURCE!B:S,15,0))&gt;=0,REPT(" ",lookups!$N$2-LEN(VLOOKUP(A1973,SOURCE!B:S,15,0))),"")&amp;
TEXT(A1973,"???0")&amp;IF(VLOOKUP(A1973,SOURCE!B:S,16,0)="","","   "&amp;VLOOKUP(A1973,SOURCE!B:S,16,0)
))))
)</f>
        <v>#define MNU_ASN                     1929</v>
      </c>
    </row>
    <row r="1974" customFormat="false" ht="15.75" hidden="false" customHeight="false" outlineLevel="0" collapsed="false">
      <c r="A1974" s="0" t="n">
        <f aca="false">C1973</f>
        <v>1930</v>
      </c>
      <c r="B1974" s="0" t="str">
        <f aca="false">VLOOKUP(A1974,SOURCE!B:S,15,0)</f>
        <v>ITM_T_DOWN_ARROW</v>
      </c>
      <c r="C1974" s="0" t="n">
        <f aca="false">IF(
ISNUMBER(INDEX(SOURCE!B:B,MATCH(A1974,SOURCE!B:B,0)+1)),
  VALUE(INDEX(SOURCE!B:B,MATCH(A1974,SOURCE!B:B,0)+1)),
  "")</f>
        <v>1931</v>
      </c>
      <c r="D1974" s="265" t="str">
        <f aca="false">IF(A1974&lt;&gt;INT(A1974),B1974,
IF(A1974&lt;0,VLOOKUP(A1974,lookups!A$1:B$25,2,0),
IF(ISNA(B1974),"",
IF(OR(ISBLANK(A1974),ISNA(B1974),B1974=0),
"",
"#define "&amp;
VLOOKUP(A1974,SOURCE!B:S,15,0)&amp;IF(lookups!$N$2-LEN(VLOOKUP(A1974,SOURCE!B:S,15,0))&gt;=0,REPT(" ",lookups!$N$2-LEN(VLOOKUP(A1974,SOURCE!B:S,15,0))),"")&amp;
TEXT(A1974,"???0")&amp;IF(VLOOKUP(A1974,SOURCE!B:S,16,0)="","","   "&amp;VLOOKUP(A1974,SOURCE!B:S,16,0)
))))
)</f>
        <v>#define ITM_T_DOWN_ARROW            1930</v>
      </c>
    </row>
    <row r="1975" customFormat="false" ht="15.75" hidden="false" customHeight="false" outlineLevel="0" collapsed="false">
      <c r="A1975" s="0" t="n">
        <f aca="false">C1974</f>
        <v>1931</v>
      </c>
      <c r="B1975" s="0" t="str">
        <f aca="false">VLOOKUP(A1975,SOURCE!B:S,15,0)</f>
        <v>ITM_T_HOME</v>
      </c>
      <c r="C1975" s="0" t="n">
        <f aca="false">IF(
ISNUMBER(INDEX(SOURCE!B:B,MATCH(A1975,SOURCE!B:B,0)+1)),
  VALUE(INDEX(SOURCE!B:B,MATCH(A1975,SOURCE!B:B,0)+1)),
  "")</f>
        <v>1932</v>
      </c>
      <c r="D1975" s="265" t="str">
        <f aca="false">IF(A1975&lt;&gt;INT(A1975),B1975,
IF(A1975&lt;0,VLOOKUP(A1975,lookups!A$1:B$25,2,0),
IF(ISNA(B1975),"",
IF(OR(ISBLANK(A1975),ISNA(B1975),B1975=0),
"",
"#define "&amp;
VLOOKUP(A1975,SOURCE!B:S,15,0)&amp;IF(lookups!$N$2-LEN(VLOOKUP(A1975,SOURCE!B:S,15,0))&gt;=0,REPT(" ",lookups!$N$2-LEN(VLOOKUP(A1975,SOURCE!B:S,15,0))),"")&amp;
TEXT(A1975,"???0")&amp;IF(VLOOKUP(A1975,SOURCE!B:S,16,0)="","","   "&amp;VLOOKUP(A1975,SOURCE!B:S,16,0)
))))
)</f>
        <v>#define ITM_T_HOME                  1931</v>
      </c>
    </row>
    <row r="1976" customFormat="false" ht="15.75" hidden="false" customHeight="false" outlineLevel="0" collapsed="false">
      <c r="A1976" s="0" t="n">
        <f aca="false">C1975</f>
        <v>1932</v>
      </c>
      <c r="B1976" s="0" t="str">
        <f aca="false">VLOOKUP(A1976,SOURCE!B:S,15,0)</f>
        <v>ITM_T_END</v>
      </c>
      <c r="C1976" s="0" t="n">
        <f aca="false">IF(
ISNUMBER(INDEX(SOURCE!B:B,MATCH(A1976,SOURCE!B:B,0)+1)),
  VALUE(INDEX(SOURCE!B:B,MATCH(A1976,SOURCE!B:B,0)+1)),
  "")</f>
        <v>1933</v>
      </c>
      <c r="D1976" s="265" t="str">
        <f aca="false">IF(A1976&lt;&gt;INT(A1976),B1976,
IF(A1976&lt;0,VLOOKUP(A1976,lookups!A$1:B$25,2,0),
IF(ISNA(B1976),"",
IF(OR(ISBLANK(A1976),ISNA(B1976),B1976=0),
"",
"#define "&amp;
VLOOKUP(A1976,SOURCE!B:S,15,0)&amp;IF(lookups!$N$2-LEN(VLOOKUP(A1976,SOURCE!B:S,15,0))&gt;=0,REPT(" ",lookups!$N$2-LEN(VLOOKUP(A1976,SOURCE!B:S,15,0))),"")&amp;
TEXT(A1976,"???0")&amp;IF(VLOOKUP(A1976,SOURCE!B:S,16,0)="","","   "&amp;VLOOKUP(A1976,SOURCE!B:S,16,0)
))))
)</f>
        <v>#define ITM_T_END                   1932</v>
      </c>
    </row>
    <row r="1977" customFormat="false" ht="15.75" hidden="false" customHeight="false" outlineLevel="0" collapsed="false">
      <c r="A1977" s="0" t="n">
        <f aca="false">C1976</f>
        <v>1933</v>
      </c>
      <c r="B1977" s="0" t="str">
        <f aca="false">VLOOKUP(A1977,SOURCE!B:S,15,0)</f>
        <v>ITM_STKTO3x1</v>
      </c>
      <c r="C1977" s="0" t="n">
        <f aca="false">IF(
ISNUMBER(INDEX(SOURCE!B:B,MATCH(A1977,SOURCE!B:B,0)+1)),
  VALUE(INDEX(SOURCE!B:B,MATCH(A1977,SOURCE!B:B,0)+1)),
  "")</f>
        <v>1934</v>
      </c>
      <c r="D1977" s="265" t="str">
        <f aca="false">IF(A1977&lt;&gt;INT(A1977),B1977,
IF(A1977&lt;0,VLOOKUP(A1977,lookups!A$1:B$25,2,0),
IF(ISNA(B1977),"",
IF(OR(ISBLANK(A1977),ISNA(B1977),B1977=0),
"",
"#define "&amp;
VLOOKUP(A1977,SOURCE!B:S,15,0)&amp;IF(lookups!$N$2-LEN(VLOOKUP(A1977,SOURCE!B:S,15,0))&gt;=0,REPT(" ",lookups!$N$2-LEN(VLOOKUP(A1977,SOURCE!B:S,15,0))),"")&amp;
TEXT(A1977,"???0")&amp;IF(VLOOKUP(A1977,SOURCE!B:S,16,0)="","","   "&amp;VLOOKUP(A1977,SOURCE!B:S,16,0)
))))
)</f>
        <v>#define ITM_STKTO3x1                1933</v>
      </c>
    </row>
    <row r="1978" customFormat="false" ht="15.75" hidden="false" customHeight="false" outlineLevel="0" collapsed="false">
      <c r="A1978" s="0" t="n">
        <f aca="false">C1977</f>
        <v>1934</v>
      </c>
      <c r="B1978" s="0" t="str">
        <f aca="false">VLOOKUP(A1978,SOURCE!B:S,15,0)</f>
        <v>ITM_XPARSE</v>
      </c>
      <c r="C1978" s="0" t="n">
        <f aca="false">IF(
ISNUMBER(INDEX(SOURCE!B:B,MATCH(A1978,SOURCE!B:B,0)+1)),
  VALUE(INDEX(SOURCE!B:B,MATCH(A1978,SOURCE!B:B,0)+1)),
  "")</f>
        <v>1935</v>
      </c>
      <c r="D1978" s="265" t="str">
        <f aca="false">IF(A1978&lt;&gt;INT(A1978),B1978,
IF(A1978&lt;0,VLOOKUP(A1978,lookups!A$1:B$25,2,0),
IF(ISNA(B1978),"",
IF(OR(ISBLANK(A1978),ISNA(B1978),B1978=0),
"",
"#define "&amp;
VLOOKUP(A1978,SOURCE!B:S,15,0)&amp;IF(lookups!$N$2-LEN(VLOOKUP(A1978,SOURCE!B:S,15,0))&gt;=0,REPT(" ",lookups!$N$2-LEN(VLOOKUP(A1978,SOURCE!B:S,15,0))),"")&amp;
TEXT(A1978,"???0")&amp;IF(VLOOKUP(A1978,SOURCE!B:S,16,0)="","","   "&amp;VLOOKUP(A1978,SOURCE!B:S,16,0)
))))
)</f>
        <v>#define ITM_XPARSE                  1934</v>
      </c>
    </row>
    <row r="1979" customFormat="false" ht="15.75" hidden="false" customHeight="false" outlineLevel="0" collapsed="false">
      <c r="A1979" s="0" t="n">
        <f aca="false">C1978</f>
        <v>1935</v>
      </c>
      <c r="B1979" s="0" t="str">
        <f aca="false">VLOOKUP(A1979,SOURCE!B:S,15,0)</f>
        <v>MNU_XXEQ</v>
      </c>
      <c r="C1979" s="0" t="n">
        <f aca="false">IF(
ISNUMBER(INDEX(SOURCE!B:B,MATCH(A1979,SOURCE!B:B,0)+1)),
  VALUE(INDEX(SOURCE!B:B,MATCH(A1979,SOURCE!B:B,0)+1)),
  "")</f>
        <v>1936</v>
      </c>
      <c r="D1979" s="265" t="str">
        <f aca="false">IF(A1979&lt;&gt;INT(A1979),B1979,
IF(A1979&lt;0,VLOOKUP(A1979,lookups!A$1:B$25,2,0),
IF(ISNA(B1979),"",
IF(OR(ISBLANK(A1979),ISNA(B1979),B1979=0),
"",
"#define "&amp;
VLOOKUP(A1979,SOURCE!B:S,15,0)&amp;IF(lookups!$N$2-LEN(VLOOKUP(A1979,SOURCE!B:S,15,0))&gt;=0,REPT(" ",lookups!$N$2-LEN(VLOOKUP(A1979,SOURCE!B:S,15,0))),"")&amp;
TEXT(A1979,"???0")&amp;IF(VLOOKUP(A1979,SOURCE!B:S,16,0)="","","   "&amp;VLOOKUP(A1979,SOURCE!B:S,16,0)
))))
)</f>
        <v>#define MNU_XXEQ                    1935</v>
      </c>
    </row>
    <row r="1980" customFormat="false" ht="15.75" hidden="false" customHeight="false" outlineLevel="0" collapsed="false">
      <c r="A1980" s="0" t="n">
        <f aca="false">C1979</f>
        <v>1936</v>
      </c>
      <c r="B1980" s="0" t="str">
        <f aca="false">VLOOKUP(A1980,SOURCE!B:S,15,0)</f>
        <v>ITM_RNG</v>
      </c>
      <c r="C1980" s="0" t="n">
        <f aca="false">IF(
ISNUMBER(INDEX(SOURCE!B:B,MATCH(A1980,SOURCE!B:B,0)+1)),
  VALUE(INDEX(SOURCE!B:B,MATCH(A1980,SOURCE!B:B,0)+1)),
  "")</f>
        <v>1937</v>
      </c>
      <c r="D1980" s="265" t="str">
        <f aca="false">IF(A1980&lt;&gt;INT(A1980),B1980,
IF(A1980&lt;0,VLOOKUP(A1980,lookups!A$1:B$25,2,0),
IF(ISNA(B1980),"",
IF(OR(ISBLANK(A1980),ISNA(B1980),B1980=0),
"",
"#define "&amp;
VLOOKUP(A1980,SOURCE!B:S,15,0)&amp;IF(lookups!$N$2-LEN(VLOOKUP(A1980,SOURCE!B:S,15,0))&gt;=0,REPT(" ",lookups!$N$2-LEN(VLOOKUP(A1980,SOURCE!B:S,15,0))),"")&amp;
TEXT(A1980,"???0")&amp;IF(VLOOKUP(A1980,SOURCE!B:S,16,0)="","","   "&amp;VLOOKUP(A1980,SOURCE!B:S,16,0)
))))
)</f>
        <v>#define ITM_RNG                     1936</v>
      </c>
    </row>
    <row r="1981" customFormat="false" ht="15.75" hidden="false" customHeight="false" outlineLevel="0" collapsed="false">
      <c r="A1981" s="0" t="n">
        <f aca="false">C1980</f>
        <v>1937</v>
      </c>
      <c r="B1981" s="0" t="str">
        <f aca="false">VLOOKUP(A1981,SOURCE!B:S,15,0)</f>
        <v>ITM_FLGSV</v>
      </c>
      <c r="C1981" s="0" t="n">
        <f aca="false">IF(
ISNUMBER(INDEX(SOURCE!B:B,MATCH(A1981,SOURCE!B:B,0)+1)),
  VALUE(INDEX(SOURCE!B:B,MATCH(A1981,SOURCE!B:B,0)+1)),
  "")</f>
        <v>1938</v>
      </c>
      <c r="D1981" s="265" t="str">
        <f aca="false">IF(A1981&lt;&gt;INT(A1981),B1981,
IF(A1981&lt;0,VLOOKUP(A1981,lookups!A$1:B$25,2,0),
IF(ISNA(B1981),"",
IF(OR(ISBLANK(A1981),ISNA(B1981),B1981=0),
"",
"#define "&amp;
VLOOKUP(A1981,SOURCE!B:S,15,0)&amp;IF(lookups!$N$2-LEN(VLOOKUP(A1981,SOURCE!B:S,15,0))&gt;=0,REPT(" ",lookups!$N$2-LEN(VLOOKUP(A1981,SOURCE!B:S,15,0))),"")&amp;
TEXT(A1981,"???0")&amp;IF(VLOOKUP(A1981,SOURCE!B:S,16,0)="","","   "&amp;VLOOKUP(A1981,SOURCE!B:S,16,0)
))))
)</f>
        <v>#define ITM_FLGSV                   1937</v>
      </c>
    </row>
    <row r="1982" customFormat="false" ht="15.75" hidden="false" customHeight="false" outlineLevel="0" collapsed="false">
      <c r="A1982" s="0" t="n">
        <f aca="false">C1981</f>
        <v>1938</v>
      </c>
      <c r="B1982" s="0" t="str">
        <f aca="false">VLOOKUP(A1982,SOURCE!B:S,15,0)</f>
        <v>ITM_CPXI</v>
      </c>
      <c r="C1982" s="0" t="n">
        <f aca="false">IF(
ISNUMBER(INDEX(SOURCE!B:B,MATCH(A1982,SOURCE!B:B,0)+1)),
  VALUE(INDEX(SOURCE!B:B,MATCH(A1982,SOURCE!B:B,0)+1)),
  "")</f>
        <v>1939</v>
      </c>
      <c r="D1982" s="265" t="str">
        <f aca="false">IF(A1982&lt;&gt;INT(A1982),B1982,
IF(A1982&lt;0,VLOOKUP(A1982,lookups!A$1:B$25,2,0),
IF(ISNA(B1982),"",
IF(OR(ISBLANK(A1982),ISNA(B1982),B1982=0),
"",
"#define "&amp;
VLOOKUP(A1982,SOURCE!B:S,15,0)&amp;IF(lookups!$N$2-LEN(VLOOKUP(A1982,SOURCE!B:S,15,0))&gt;=0,REPT(" ",lookups!$N$2-LEN(VLOOKUP(A1982,SOURCE!B:S,15,0))),"")&amp;
TEXT(A1982,"???0")&amp;IF(VLOOKUP(A1982,SOURCE!B:S,16,0)="","","   "&amp;VLOOKUP(A1982,SOURCE!B:S,16,0)
))))
)</f>
        <v>#define ITM_CPXI                    1938</v>
      </c>
    </row>
    <row r="1983" customFormat="false" ht="15.75" hidden="false" customHeight="false" outlineLevel="0" collapsed="false">
      <c r="A1983" s="0" t="n">
        <f aca="false">C1982</f>
        <v>1939</v>
      </c>
      <c r="B1983" s="0" t="str">
        <f aca="false">VLOOKUP(A1983,SOURCE!B:S,15,0)</f>
        <v>ITM_CPXJ</v>
      </c>
      <c r="C1983" s="0" t="n">
        <f aca="false">IF(
ISNUMBER(INDEX(SOURCE!B:B,MATCH(A1983,SOURCE!B:B,0)+1)),
  VALUE(INDEX(SOURCE!B:B,MATCH(A1983,SOURCE!B:B,0)+1)),
  "")</f>
        <v>1940</v>
      </c>
      <c r="D1983" s="265" t="str">
        <f aca="false">IF(A1983&lt;&gt;INT(A1983),B1983,
IF(A1983&lt;0,VLOOKUP(A1983,lookups!A$1:B$25,2,0),
IF(ISNA(B1983),"",
IF(OR(ISBLANK(A1983),ISNA(B1983),B1983=0),
"",
"#define "&amp;
VLOOKUP(A1983,SOURCE!B:S,15,0)&amp;IF(lookups!$N$2-LEN(VLOOKUP(A1983,SOURCE!B:S,15,0))&gt;=0,REPT(" ",lookups!$N$2-LEN(VLOOKUP(A1983,SOURCE!B:S,15,0))),"")&amp;
TEXT(A1983,"???0")&amp;IF(VLOOKUP(A1983,SOURCE!B:S,16,0)="","","   "&amp;VLOOKUP(A1983,SOURCE!B:S,16,0)
))))
)</f>
        <v>#define ITM_CPXJ                    1939</v>
      </c>
    </row>
    <row r="1984" customFormat="false" ht="15.75" hidden="false" customHeight="false" outlineLevel="0" collapsed="false">
      <c r="A1984" s="0" t="n">
        <f aca="false">C1983</f>
        <v>1940</v>
      </c>
      <c r="B1984" s="0" t="str">
        <f aca="false">VLOOKUP(A1984,SOURCE!B:S,15,0)</f>
        <v>ITM_SSIZE4</v>
      </c>
      <c r="C1984" s="0" t="n">
        <f aca="false">IF(
ISNUMBER(INDEX(SOURCE!B:B,MATCH(A1984,SOURCE!B:B,0)+1)),
  VALUE(INDEX(SOURCE!B:B,MATCH(A1984,SOURCE!B:B,0)+1)),
  "")</f>
        <v>1941</v>
      </c>
      <c r="D1984" s="265" t="str">
        <f aca="false">IF(A1984&lt;&gt;INT(A1984),B1984,
IF(A1984&lt;0,VLOOKUP(A1984,lookups!A$1:B$25,2,0),
IF(ISNA(B1984),"",
IF(OR(ISBLANK(A1984),ISNA(B1984),B1984=0),
"",
"#define "&amp;
VLOOKUP(A1984,SOURCE!B:S,15,0)&amp;IF(lookups!$N$2-LEN(VLOOKUP(A1984,SOURCE!B:S,15,0))&gt;=0,REPT(" ",lookups!$N$2-LEN(VLOOKUP(A1984,SOURCE!B:S,15,0))),"")&amp;
TEXT(A1984,"???0")&amp;IF(VLOOKUP(A1984,SOURCE!B:S,16,0)="","","   "&amp;VLOOKUP(A1984,SOURCE!B:S,16,0)
))))
)</f>
        <v>#define ITM_SSIZE4                  1940</v>
      </c>
    </row>
    <row r="1985" customFormat="false" ht="15.75" hidden="false" customHeight="false" outlineLevel="0" collapsed="false">
      <c r="A1985" s="0" t="n">
        <f aca="false">C1984</f>
        <v>1941</v>
      </c>
      <c r="B1985" s="0" t="str">
        <f aca="false">VLOOKUP(A1985,SOURCE!B:S,15,0)</f>
        <v>ITM_SSIZE8</v>
      </c>
      <c r="C1985" s="0" t="n">
        <f aca="false">IF(
ISNUMBER(INDEX(SOURCE!B:B,MATCH(A1985,SOURCE!B:B,0)+1)),
  VALUE(INDEX(SOURCE!B:B,MATCH(A1985,SOURCE!B:B,0)+1)),
  "")</f>
        <v>1942</v>
      </c>
      <c r="D1985" s="265" t="str">
        <f aca="false">IF(A1985&lt;&gt;INT(A1985),B1985,
IF(A1985&lt;0,VLOOKUP(A1985,lookups!A$1:B$25,2,0),
IF(ISNA(B1985),"",
IF(OR(ISBLANK(A1985),ISNA(B1985),B1985=0),
"",
"#define "&amp;
VLOOKUP(A1985,SOURCE!B:S,15,0)&amp;IF(lookups!$N$2-LEN(VLOOKUP(A1985,SOURCE!B:S,15,0))&gt;=0,REPT(" ",lookups!$N$2-LEN(VLOOKUP(A1985,SOURCE!B:S,15,0))),"")&amp;
TEXT(A1985,"???0")&amp;IF(VLOOKUP(A1985,SOURCE!B:S,16,0)="","","   "&amp;VLOOKUP(A1985,SOURCE!B:S,16,0)
))))
)</f>
        <v>#define ITM_SSIZE8                  1941</v>
      </c>
    </row>
    <row r="1986" customFormat="false" ht="15.75" hidden="false" customHeight="false" outlineLevel="0" collapsed="false">
      <c r="A1986" s="0" t="n">
        <f aca="false">C1985</f>
        <v>1942</v>
      </c>
      <c r="B1986" s="0" t="str">
        <f aca="false">VLOOKUP(A1986,SOURCE!B:S,15,0)</f>
        <v>ITM_CB_SPCRES</v>
      </c>
      <c r="C1986" s="0" t="n">
        <f aca="false">IF(
ISNUMBER(INDEX(SOURCE!B:B,MATCH(A1986,SOURCE!B:B,0)+1)),
  VALUE(INDEX(SOURCE!B:B,MATCH(A1986,SOURCE!B:B,0)+1)),
  "")</f>
        <v>1943</v>
      </c>
      <c r="D1986" s="265" t="str">
        <f aca="false">IF(A1986&lt;&gt;INT(A1986),B1986,
IF(A1986&lt;0,VLOOKUP(A1986,lookups!A$1:B$25,2,0),
IF(ISNA(B1986),"",
IF(OR(ISBLANK(A1986),ISNA(B1986),B1986=0),
"",
"#define "&amp;
VLOOKUP(A1986,SOURCE!B:S,15,0)&amp;IF(lookups!$N$2-LEN(VLOOKUP(A1986,SOURCE!B:S,15,0))&gt;=0,REPT(" ",lookups!$N$2-LEN(VLOOKUP(A1986,SOURCE!B:S,15,0))),"")&amp;
TEXT(A1986,"???0")&amp;IF(VLOOKUP(A1986,SOURCE!B:S,16,0)="","","   "&amp;VLOOKUP(A1986,SOURCE!B:S,16,0)
))))
)</f>
        <v>#define ITM_CB_SPCRES               1942</v>
      </c>
    </row>
    <row r="1987" customFormat="false" ht="15.75" hidden="false" customHeight="false" outlineLevel="0" collapsed="false">
      <c r="A1987" s="0" t="n">
        <f aca="false">C1986</f>
        <v>1943</v>
      </c>
      <c r="B1987" s="0" t="str">
        <f aca="false">VLOOKUP(A1987,SOURCE!B:S,15,0)</f>
        <v>ITM_CFG</v>
      </c>
      <c r="C1987" s="0" t="n">
        <f aca="false">IF(
ISNUMBER(INDEX(SOURCE!B:B,MATCH(A1987,SOURCE!B:B,0)+1)),
  VALUE(INDEX(SOURCE!B:B,MATCH(A1987,SOURCE!B:B,0)+1)),
  "")</f>
        <v>1944</v>
      </c>
      <c r="D1987" s="265" t="str">
        <f aca="false">IF(A1987&lt;&gt;INT(A1987),B1987,
IF(A1987&lt;0,VLOOKUP(A1987,lookups!A$1:B$25,2,0),
IF(ISNA(B1987),"",
IF(OR(ISBLANK(A1987),ISNA(B1987),B1987=0),
"",
"#define "&amp;
VLOOKUP(A1987,SOURCE!B:S,15,0)&amp;IF(lookups!$N$2-LEN(VLOOKUP(A1987,SOURCE!B:S,15,0))&gt;=0,REPT(" ",lookups!$N$2-LEN(VLOOKUP(A1987,SOURCE!B:S,15,0))),"")&amp;
TEXT(A1987,"???0")&amp;IF(VLOOKUP(A1987,SOURCE!B:S,16,0)="","","   "&amp;VLOOKUP(A1987,SOURCE!B:S,16,0)
))))
)</f>
        <v>#define ITM_CFG                     1943</v>
      </c>
    </row>
    <row r="1988" customFormat="false" ht="15.75" hidden="false" customHeight="false" outlineLevel="0" collapsed="false">
      <c r="A1988" s="0" t="n">
        <f aca="false">C1987</f>
        <v>1944</v>
      </c>
      <c r="B1988" s="0" t="str">
        <f aca="false">VLOOKUP(A1988,SOURCE!B:S,15,0)</f>
        <v>ITM_CLK12</v>
      </c>
      <c r="C1988" s="0" t="n">
        <f aca="false">IF(
ISNUMBER(INDEX(SOURCE!B:B,MATCH(A1988,SOURCE!B:B,0)+1)),
  VALUE(INDEX(SOURCE!B:B,MATCH(A1988,SOURCE!B:B,0)+1)),
  "")</f>
        <v>1945</v>
      </c>
      <c r="D1988" s="265" t="str">
        <f aca="false">IF(A1988&lt;&gt;INT(A1988),B1988,
IF(A1988&lt;0,VLOOKUP(A1988,lookups!A$1:B$25,2,0),
IF(ISNA(B1988),"",
IF(OR(ISBLANK(A1988),ISNA(B1988),B1988=0),
"",
"#define "&amp;
VLOOKUP(A1988,SOURCE!B:S,15,0)&amp;IF(lookups!$N$2-LEN(VLOOKUP(A1988,SOURCE!B:S,15,0))&gt;=0,REPT(" ",lookups!$N$2-LEN(VLOOKUP(A1988,SOURCE!B:S,15,0))),"")&amp;
TEXT(A1988,"???0")&amp;IF(VLOOKUP(A1988,SOURCE!B:S,16,0)="","","   "&amp;VLOOKUP(A1988,SOURCE!B:S,16,0)
))))
)</f>
        <v>#define ITM_CLK12                   1944</v>
      </c>
    </row>
    <row r="1989" customFormat="false" ht="15.75" hidden="false" customHeight="false" outlineLevel="0" collapsed="false">
      <c r="A1989" s="0" t="n">
        <f aca="false">C1988</f>
        <v>1945</v>
      </c>
      <c r="B1989" s="0" t="str">
        <f aca="false">VLOOKUP(A1989,SOURCE!B:S,15,0)</f>
        <v>ITM_CLK24</v>
      </c>
      <c r="C1989" s="0" t="n">
        <f aca="false">IF(
ISNUMBER(INDEX(SOURCE!B:B,MATCH(A1989,SOURCE!B:B,0)+1)),
  VALUE(INDEX(SOURCE!B:B,MATCH(A1989,SOURCE!B:B,0)+1)),
  "")</f>
        <v>1946</v>
      </c>
      <c r="D1989" s="265" t="str">
        <f aca="false">IF(A1989&lt;&gt;INT(A1989),B1989,
IF(A1989&lt;0,VLOOKUP(A1989,lookups!A$1:B$25,2,0),
IF(ISNA(B1989),"",
IF(OR(ISBLANK(A1989),ISNA(B1989),B1989=0),
"",
"#define "&amp;
VLOOKUP(A1989,SOURCE!B:S,15,0)&amp;IF(lookups!$N$2-LEN(VLOOKUP(A1989,SOURCE!B:S,15,0))&gt;=0,REPT(" ",lookups!$N$2-LEN(VLOOKUP(A1989,SOURCE!B:S,15,0))),"")&amp;
TEXT(A1989,"???0")&amp;IF(VLOOKUP(A1989,SOURCE!B:S,16,0)="","","   "&amp;VLOOKUP(A1989,SOURCE!B:S,16,0)
))))
)</f>
        <v>#define ITM_CLK24                   1945</v>
      </c>
    </row>
    <row r="1990" customFormat="false" ht="15.75" hidden="false" customHeight="false" outlineLevel="0" collapsed="false">
      <c r="A1990" s="0" t="n">
        <f aca="false">C1989</f>
        <v>1946</v>
      </c>
      <c r="B1990" s="0" t="str">
        <f aca="false">VLOOKUP(A1990,SOURCE!B:S,15,0)</f>
        <v>ITM_MULTCR</v>
      </c>
      <c r="C1990" s="0" t="n">
        <f aca="false">IF(
ISNUMBER(INDEX(SOURCE!B:B,MATCH(A1990,SOURCE!B:B,0)+1)),
  VALUE(INDEX(SOURCE!B:B,MATCH(A1990,SOURCE!B:B,0)+1)),
  "")</f>
        <v>1947</v>
      </c>
      <c r="D1990" s="265" t="str">
        <f aca="false">IF(A1990&lt;&gt;INT(A1990),B1990,
IF(A1990&lt;0,VLOOKUP(A1990,lookups!A$1:B$25,2,0),
IF(ISNA(B1990),"",
IF(OR(ISBLANK(A1990),ISNA(B1990),B1990=0),
"",
"#define "&amp;
VLOOKUP(A1990,SOURCE!B:S,15,0)&amp;IF(lookups!$N$2-LEN(VLOOKUP(A1990,SOURCE!B:S,15,0))&gt;=0,REPT(" ",lookups!$N$2-LEN(VLOOKUP(A1990,SOURCE!B:S,15,0))),"")&amp;
TEXT(A1990,"???0")&amp;IF(VLOOKUP(A1990,SOURCE!B:S,16,0)="","","   "&amp;VLOOKUP(A1990,SOURCE!B:S,16,0)
))))
)</f>
        <v>#define ITM_MULTCR                  1946</v>
      </c>
    </row>
    <row r="1991" customFormat="false" ht="15.75" hidden="false" customHeight="false" outlineLevel="0" collapsed="false">
      <c r="A1991" s="0" t="n">
        <f aca="false">C1990</f>
        <v>1947</v>
      </c>
      <c r="B1991" s="0" t="str">
        <f aca="false">VLOOKUP(A1991,SOURCE!B:S,15,0)</f>
        <v>ITM_MULTDOT</v>
      </c>
      <c r="C1991" s="0" t="n">
        <f aca="false">IF(
ISNUMBER(INDEX(SOURCE!B:B,MATCH(A1991,SOURCE!B:B,0)+1)),
  VALUE(INDEX(SOURCE!B:B,MATCH(A1991,SOURCE!B:B,0)+1)),
  "")</f>
        <v>1948</v>
      </c>
      <c r="D1991" s="265" t="str">
        <f aca="false">IF(A1991&lt;&gt;INT(A1991),B1991,
IF(A1991&lt;0,VLOOKUP(A1991,lookups!A$1:B$25,2,0),
IF(ISNA(B1991),"",
IF(OR(ISBLANK(A1991),ISNA(B1991),B1991=0),
"",
"#define "&amp;
VLOOKUP(A1991,SOURCE!B:S,15,0)&amp;IF(lookups!$N$2-LEN(VLOOKUP(A1991,SOURCE!B:S,15,0))&gt;=0,REPT(" ",lookups!$N$2-LEN(VLOOKUP(A1991,SOURCE!B:S,15,0))),"")&amp;
TEXT(A1991,"???0")&amp;IF(VLOOKUP(A1991,SOURCE!B:S,16,0)="","","   "&amp;VLOOKUP(A1991,SOURCE!B:S,16,0)
))))
)</f>
        <v>#define ITM_MULTDOT                 1947</v>
      </c>
    </row>
    <row r="1992" customFormat="false" ht="15.75" hidden="false" customHeight="false" outlineLevel="0" collapsed="false">
      <c r="A1992" s="0" t="n">
        <f aca="false">C1991</f>
        <v>1948</v>
      </c>
      <c r="B1992" s="0" t="str">
        <f aca="false">VLOOKUP(A1992,SOURCE!B:S,15,0)</f>
        <v>ITM_POLAR</v>
      </c>
      <c r="C1992" s="0" t="n">
        <f aca="false">IF(
ISNUMBER(INDEX(SOURCE!B:B,MATCH(A1992,SOURCE!B:B,0)+1)),
  VALUE(INDEX(SOURCE!B:B,MATCH(A1992,SOURCE!B:B,0)+1)),
  "")</f>
        <v>1949</v>
      </c>
      <c r="D1992" s="265" t="str">
        <f aca="false">IF(A1992&lt;&gt;INT(A1992),B1992,
IF(A1992&lt;0,VLOOKUP(A1992,lookups!A$1:B$25,2,0),
IF(ISNA(B1992),"",
IF(OR(ISBLANK(A1992),ISNA(B1992),B1992=0),
"",
"#define "&amp;
VLOOKUP(A1992,SOURCE!B:S,15,0)&amp;IF(lookups!$N$2-LEN(VLOOKUP(A1992,SOURCE!B:S,15,0))&gt;=0,REPT(" ",lookups!$N$2-LEN(VLOOKUP(A1992,SOURCE!B:S,15,0))),"")&amp;
TEXT(A1992,"???0")&amp;IF(VLOOKUP(A1992,SOURCE!B:S,16,0)="","","   "&amp;VLOOKUP(A1992,SOURCE!B:S,16,0)
))))
)</f>
        <v>#define ITM_POLAR                   1948</v>
      </c>
    </row>
    <row r="1993" customFormat="false" ht="15.75" hidden="false" customHeight="false" outlineLevel="0" collapsed="false">
      <c r="A1993" s="0" t="n">
        <f aca="false">C1992</f>
        <v>1949</v>
      </c>
      <c r="B1993" s="0" t="str">
        <f aca="false">VLOOKUP(A1993,SOURCE!B:S,15,0)</f>
        <v>ITM_RESERVE2</v>
      </c>
      <c r="C1993" s="0" t="n">
        <f aca="false">IF(
ISNUMBER(INDEX(SOURCE!B:B,MATCH(A1993,SOURCE!B:B,0)+1)),
  VALUE(INDEX(SOURCE!B:B,MATCH(A1993,SOURCE!B:B,0)+1)),
  "")</f>
        <v>1950</v>
      </c>
      <c r="D1993" s="265" t="str">
        <f aca="false">IF(A1993&lt;&gt;INT(A1993),B1993,
IF(A1993&lt;0,VLOOKUP(A1993,lookups!A$1:B$25,2,0),
IF(ISNA(B1993),"",
IF(OR(ISBLANK(A1993),ISNA(B1993),B1993=0),
"",
"#define "&amp;
VLOOKUP(A1993,SOURCE!B:S,15,0)&amp;IF(lookups!$N$2-LEN(VLOOKUP(A1993,SOURCE!B:S,15,0))&gt;=0,REPT(" ",lookups!$N$2-LEN(VLOOKUP(A1993,SOURCE!B:S,15,0))),"")&amp;
TEXT(A1993,"???0")&amp;IF(VLOOKUP(A1993,SOURCE!B:S,16,0)="","","   "&amp;VLOOKUP(A1993,SOURCE!B:S,16,0)
))))
)</f>
        <v>#define ITM_RESERVE2                1949</v>
      </c>
    </row>
    <row r="1994" customFormat="false" ht="15.75" hidden="false" customHeight="false" outlineLevel="0" collapsed="false">
      <c r="A1994" s="0" t="n">
        <f aca="false">C1993</f>
        <v>1950</v>
      </c>
      <c r="B1994" s="0" t="str">
        <f aca="false">VLOOKUP(A1994,SOURCE!B:S,15,0)</f>
        <v>ITM_PRTACT</v>
      </c>
      <c r="C1994" s="0" t="n">
        <f aca="false">IF(
ISNUMBER(INDEX(SOURCE!B:B,MATCH(A1994,SOURCE!B:B,0)+1)),
  VALUE(INDEX(SOURCE!B:B,MATCH(A1994,SOURCE!B:B,0)+1)),
  "")</f>
        <v>1951</v>
      </c>
      <c r="D1994" s="265" t="str">
        <f aca="false">IF(A1994&lt;&gt;INT(A1994),B1994,
IF(A1994&lt;0,VLOOKUP(A1994,lookups!A$1:B$25,2,0),
IF(ISNA(B1994),"",
IF(OR(ISBLANK(A1994),ISNA(B1994),B1994=0),
"",
"#define "&amp;
VLOOKUP(A1994,SOURCE!B:S,15,0)&amp;IF(lookups!$N$2-LEN(VLOOKUP(A1994,SOURCE!B:S,15,0))&gt;=0,REPT(" ",lookups!$N$2-LEN(VLOOKUP(A1994,SOURCE!B:S,15,0))),"")&amp;
TEXT(A1994,"???0")&amp;IF(VLOOKUP(A1994,SOURCE!B:S,16,0)="","","   "&amp;VLOOKUP(A1994,SOURCE!B:S,16,0)
))))
)</f>
        <v>#define ITM_PRTACT                  1950</v>
      </c>
    </row>
    <row r="1995" customFormat="false" ht="15.75" hidden="false" customHeight="false" outlineLevel="0" collapsed="false">
      <c r="A1995" s="0" t="n">
        <f aca="false">C1994</f>
        <v>1951</v>
      </c>
      <c r="B1995" s="0" t="str">
        <f aca="false">VLOOKUP(A1995,SOURCE!B:S,15,0)</f>
        <v>ITM_RECT</v>
      </c>
      <c r="C1995" s="0" t="n">
        <f aca="false">IF(
ISNUMBER(INDEX(SOURCE!B:B,MATCH(A1995,SOURCE!B:B,0)+1)),
  VALUE(INDEX(SOURCE!B:B,MATCH(A1995,SOURCE!B:B,0)+1)),
  "")</f>
        <v>1952</v>
      </c>
      <c r="D1995" s="265" t="str">
        <f aca="false">IF(A1995&lt;&gt;INT(A1995),B1995,
IF(A1995&lt;0,VLOOKUP(A1995,lookups!A$1:B$25,2,0),
IF(ISNA(B1995),"",
IF(OR(ISBLANK(A1995),ISNA(B1995),B1995=0),
"",
"#define "&amp;
VLOOKUP(A1995,SOURCE!B:S,15,0)&amp;IF(lookups!$N$2-LEN(VLOOKUP(A1995,SOURCE!B:S,15,0))&gt;=0,REPT(" ",lookups!$N$2-LEN(VLOOKUP(A1995,SOURCE!B:S,15,0))),"")&amp;
TEXT(A1995,"???0")&amp;IF(VLOOKUP(A1995,SOURCE!B:S,16,0)="","","   "&amp;VLOOKUP(A1995,SOURCE!B:S,16,0)
))))
)</f>
        <v>#define ITM_RECT                    1951</v>
      </c>
    </row>
    <row r="1996" customFormat="false" ht="15.75" hidden="false" customHeight="false" outlineLevel="0" collapsed="false">
      <c r="A1996" s="0" t="n">
        <f aca="false">C1995</f>
        <v>1952</v>
      </c>
      <c r="B1996" s="0" t="str">
        <f aca="false">VLOOKUP(A1996,SOURCE!B:S,15,0)</f>
        <v>ITM_SCIOVR</v>
      </c>
      <c r="C1996" s="0" t="n">
        <f aca="false">IF(
ISNUMBER(INDEX(SOURCE!B:B,MATCH(A1996,SOURCE!B:B,0)+1)),
  VALUE(INDEX(SOURCE!B:B,MATCH(A1996,SOURCE!B:B,0)+1)),
  "")</f>
        <v>1953</v>
      </c>
      <c r="D1996" s="265" t="str">
        <f aca="false">IF(A1996&lt;&gt;INT(A1996),B1996,
IF(A1996&lt;0,VLOOKUP(A1996,lookups!A$1:B$25,2,0),
IF(ISNA(B1996),"",
IF(OR(ISBLANK(A1996),ISNA(B1996),B1996=0),
"",
"#define "&amp;
VLOOKUP(A1996,SOURCE!B:S,15,0)&amp;IF(lookups!$N$2-LEN(VLOOKUP(A1996,SOURCE!B:S,15,0))&gt;=0,REPT(" ",lookups!$N$2-LEN(VLOOKUP(A1996,SOURCE!B:S,15,0))),"")&amp;
TEXT(A1996,"???0")&amp;IF(VLOOKUP(A1996,SOURCE!B:S,16,0)="","","   "&amp;VLOOKUP(A1996,SOURCE!B:S,16,0)
))))
)</f>
        <v>#define ITM_SCIOVR                  1952</v>
      </c>
    </row>
    <row r="1997" customFormat="false" ht="15.75" hidden="false" customHeight="false" outlineLevel="0" collapsed="false">
      <c r="A1997" s="0" t="n">
        <f aca="false">C1996</f>
        <v>1953</v>
      </c>
      <c r="B1997" s="0" t="str">
        <f aca="false">VLOOKUP(A1997,SOURCE!B:S,15,0)</f>
        <v>ITM_ENGOVR</v>
      </c>
      <c r="C1997" s="0" t="n">
        <f aca="false">IF(
ISNUMBER(INDEX(SOURCE!B:B,MATCH(A1997,SOURCE!B:B,0)+1)),
  VALUE(INDEX(SOURCE!B:B,MATCH(A1997,SOURCE!B:B,0)+1)),
  "")</f>
        <v>1954</v>
      </c>
      <c r="D1997" s="265" t="str">
        <f aca="false">IF(A1997&lt;&gt;INT(A1997),B1997,
IF(A1997&lt;0,VLOOKUP(A1997,lookups!A$1:B$25,2,0),
IF(ISNA(B1997),"",
IF(OR(ISBLANK(A1997),ISNA(B1997),B1997=0),
"",
"#define "&amp;
VLOOKUP(A1997,SOURCE!B:S,15,0)&amp;IF(lookups!$N$2-LEN(VLOOKUP(A1997,SOURCE!B:S,15,0))&gt;=0,REPT(" ",lookups!$N$2-LEN(VLOOKUP(A1997,SOURCE!B:S,15,0))),"")&amp;
TEXT(A1997,"???0")&amp;IF(VLOOKUP(A1997,SOURCE!B:S,16,0)="","","   "&amp;VLOOKUP(A1997,SOURCE!B:S,16,0)
))))
)</f>
        <v>#define ITM_ENGOVR                  1953</v>
      </c>
    </row>
    <row r="1998" customFormat="false" ht="15.75" hidden="false" customHeight="false" outlineLevel="0" collapsed="false">
      <c r="A1998" s="0" t="n">
        <f aca="false">C1997</f>
        <v>1954</v>
      </c>
      <c r="B1998" s="0" t="str">
        <f aca="false">VLOOKUP(A1998,SOURCE!B:S,15,0)</f>
        <v>ITM_T_LEFT_ARROW</v>
      </c>
      <c r="C1998" s="0" t="n">
        <f aca="false">IF(
ISNUMBER(INDEX(SOURCE!B:B,MATCH(A1998,SOURCE!B:B,0)+1)),
  VALUE(INDEX(SOURCE!B:B,MATCH(A1998,SOURCE!B:B,0)+1)),
  "")</f>
        <v>1955</v>
      </c>
      <c r="D1998" s="265" t="str">
        <f aca="false">IF(A1998&lt;&gt;INT(A1998),B1998,
IF(A1998&lt;0,VLOOKUP(A1998,lookups!A$1:B$25,2,0),
IF(ISNA(B1998),"",
IF(OR(ISBLANK(A1998),ISNA(B1998),B1998=0),
"",
"#define "&amp;
VLOOKUP(A1998,SOURCE!B:S,15,0)&amp;IF(lookups!$N$2-LEN(VLOOKUP(A1998,SOURCE!B:S,15,0))&gt;=0,REPT(" ",lookups!$N$2-LEN(VLOOKUP(A1998,SOURCE!B:S,15,0))),"")&amp;
TEXT(A1998,"???0")&amp;IF(VLOOKUP(A1998,SOURCE!B:S,16,0)="","","   "&amp;VLOOKUP(A1998,SOURCE!B:S,16,0)
))))
)</f>
        <v>#define ITM_T_LEFT_ARROW            1954</v>
      </c>
    </row>
    <row r="1999" customFormat="false" ht="15.75" hidden="false" customHeight="false" outlineLevel="0" collapsed="false">
      <c r="A1999" s="0" t="n">
        <f aca="false">C1998</f>
        <v>1955</v>
      </c>
      <c r="B1999" s="0" t="str">
        <f aca="false">VLOOKUP(A1999,SOURCE!B:S,15,0)</f>
        <v>ITM_T_RIGHT_ARROW</v>
      </c>
      <c r="C1999" s="0" t="n">
        <f aca="false">IF(
ISNUMBER(INDEX(SOURCE!B:B,MATCH(A1999,SOURCE!B:B,0)+1)),
  VALUE(INDEX(SOURCE!B:B,MATCH(A1999,SOURCE!B:B,0)+1)),
  "")</f>
        <v>1956</v>
      </c>
      <c r="D1999" s="265" t="str">
        <f aca="false">IF(A1999&lt;&gt;INT(A1999),B1999,
IF(A1999&lt;0,VLOOKUP(A1999,lookups!A$1:B$25,2,0),
IF(ISNA(B1999),"",
IF(OR(ISBLANK(A1999),ISNA(B1999),B1999=0),
"",
"#define "&amp;
VLOOKUP(A1999,SOURCE!B:S,15,0)&amp;IF(lookups!$N$2-LEN(VLOOKUP(A1999,SOURCE!B:S,15,0))&gt;=0,REPT(" ",lookups!$N$2-LEN(VLOOKUP(A1999,SOURCE!B:S,15,0))),"")&amp;
TEXT(A1999,"???0")&amp;IF(VLOOKUP(A1999,SOURCE!B:S,16,0)="","","   "&amp;VLOOKUP(A1999,SOURCE!B:S,16,0)
))))
)</f>
        <v>#define ITM_T_RIGHT_ARROW           1955</v>
      </c>
    </row>
    <row r="2000" customFormat="false" ht="15.75" hidden="false" customHeight="false" outlineLevel="0" collapsed="false">
      <c r="A2000" s="0" t="n">
        <f aca="false">C1999</f>
        <v>1956</v>
      </c>
      <c r="B2000" s="0" t="str">
        <f aca="false">VLOOKUP(A2000,SOURCE!B:S,15,0)</f>
        <v>ITM_T_LLEFT_ARROW</v>
      </c>
      <c r="C2000" s="0" t="n">
        <f aca="false">IF(
ISNUMBER(INDEX(SOURCE!B:B,MATCH(A2000,SOURCE!B:B,0)+1)),
  VALUE(INDEX(SOURCE!B:B,MATCH(A2000,SOURCE!B:B,0)+1)),
  "")</f>
        <v>1957</v>
      </c>
      <c r="D2000" s="265" t="str">
        <f aca="false">IF(A2000&lt;&gt;INT(A2000),B2000,
IF(A2000&lt;0,VLOOKUP(A2000,lookups!A$1:B$25,2,0),
IF(ISNA(B2000),"",
IF(OR(ISBLANK(A2000),ISNA(B2000),B2000=0),
"",
"#define "&amp;
VLOOKUP(A2000,SOURCE!B:S,15,0)&amp;IF(lookups!$N$2-LEN(VLOOKUP(A2000,SOURCE!B:S,15,0))&gt;=0,REPT(" ",lookups!$N$2-LEN(VLOOKUP(A2000,SOURCE!B:S,15,0))),"")&amp;
TEXT(A2000,"???0")&amp;IF(VLOOKUP(A2000,SOURCE!B:S,16,0)="","","   "&amp;VLOOKUP(A2000,SOURCE!B:S,16,0)
))))
)</f>
        <v>#define ITM_T_LLEFT_ARROW           1956</v>
      </c>
    </row>
    <row r="2001" customFormat="false" ht="15.75" hidden="false" customHeight="false" outlineLevel="0" collapsed="false">
      <c r="A2001" s="0" t="n">
        <f aca="false">C2000</f>
        <v>1957</v>
      </c>
      <c r="B2001" s="0" t="str">
        <f aca="false">VLOOKUP(A2001,SOURCE!B:S,15,0)</f>
        <v>ITM_T_RRIGHT_ARROW</v>
      </c>
      <c r="C2001" s="0" t="n">
        <f aca="false">IF(
ISNUMBER(INDEX(SOURCE!B:B,MATCH(A2001,SOURCE!B:B,0)+1)),
  VALUE(INDEX(SOURCE!B:B,MATCH(A2001,SOURCE!B:B,0)+1)),
  "")</f>
        <v>1958</v>
      </c>
      <c r="D2001" s="265" t="str">
        <f aca="false">IF(A2001&lt;&gt;INT(A2001),B2001,
IF(A2001&lt;0,VLOOKUP(A2001,lookups!A$1:B$25,2,0),
IF(ISNA(B2001),"",
IF(OR(ISBLANK(A2001),ISNA(B2001),B2001=0),
"",
"#define "&amp;
VLOOKUP(A2001,SOURCE!B:S,15,0)&amp;IF(lookups!$N$2-LEN(VLOOKUP(A2001,SOURCE!B:S,15,0))&gt;=0,REPT(" ",lookups!$N$2-LEN(VLOOKUP(A2001,SOURCE!B:S,15,0))),"")&amp;
TEXT(A2001,"???0")&amp;IF(VLOOKUP(A2001,SOURCE!B:S,16,0)="","","   "&amp;VLOOKUP(A2001,SOURCE!B:S,16,0)
))))
)</f>
        <v>#define ITM_T_RRIGHT_ARROW          1957</v>
      </c>
    </row>
    <row r="2002" customFormat="false" ht="15.75" hidden="false" customHeight="false" outlineLevel="0" collapsed="false">
      <c r="A2002" s="0" t="n">
        <f aca="false">C2001</f>
        <v>1958</v>
      </c>
      <c r="B2002" s="0" t="str">
        <f aca="false">VLOOKUP(A2002,SOURCE!B:S,15,0)</f>
        <v>ITM_XNEW</v>
      </c>
      <c r="C2002" s="0" t="n">
        <f aca="false">IF(
ISNUMBER(INDEX(SOURCE!B:B,MATCH(A2002,SOURCE!B:B,0)+1)),
  VALUE(INDEX(SOURCE!B:B,MATCH(A2002,SOURCE!B:B,0)+1)),
  "")</f>
        <v>1959</v>
      </c>
      <c r="D2002" s="265" t="str">
        <f aca="false">IF(A2002&lt;&gt;INT(A2002),B2002,
IF(A2002&lt;0,VLOOKUP(A2002,lookups!A$1:B$25,2,0),
IF(ISNA(B2002),"",
IF(OR(ISBLANK(A2002),ISNA(B2002),B2002=0),
"",
"#define "&amp;
VLOOKUP(A2002,SOURCE!B:S,15,0)&amp;IF(lookups!$N$2-LEN(VLOOKUP(A2002,SOURCE!B:S,15,0))&gt;=0,REPT(" ",lookups!$N$2-LEN(VLOOKUP(A2002,SOURCE!B:S,15,0))),"")&amp;
TEXT(A2002,"???0")&amp;IF(VLOOKUP(A2002,SOURCE!B:S,16,0)="","","   "&amp;VLOOKUP(A2002,SOURCE!B:S,16,0)
))))
)</f>
        <v>#define ITM_XNEW                    1958</v>
      </c>
    </row>
    <row r="2003" customFormat="false" ht="15.75" hidden="false" customHeight="false" outlineLevel="0" collapsed="false">
      <c r="A2003" s="0" t="n">
        <f aca="false">C2002</f>
        <v>1959</v>
      </c>
      <c r="B2003" s="0" t="str">
        <f aca="false">VLOOKUP(A2003,SOURCE!B:S,15,0)</f>
        <v>ITM_XSWAP</v>
      </c>
      <c r="C2003" s="0" t="n">
        <f aca="false">IF(
ISNUMBER(INDEX(SOURCE!B:B,MATCH(A2003,SOURCE!B:B,0)+1)),
  VALUE(INDEX(SOURCE!B:B,MATCH(A2003,SOURCE!B:B,0)+1)),
  "")</f>
        <v>1960</v>
      </c>
      <c r="D2003" s="265" t="str">
        <f aca="false">IF(A2003&lt;&gt;INT(A2003),B2003,
IF(A2003&lt;0,VLOOKUP(A2003,lookups!A$1:B$25,2,0),
IF(ISNA(B2003),"",
IF(OR(ISBLANK(A2003),ISNA(B2003),B2003=0),
"",
"#define "&amp;
VLOOKUP(A2003,SOURCE!B:S,15,0)&amp;IF(lookups!$N$2-LEN(VLOOKUP(A2003,SOURCE!B:S,15,0))&gt;=0,REPT(" ",lookups!$N$2-LEN(VLOOKUP(A2003,SOURCE!B:S,15,0))),"")&amp;
TEXT(A2003,"???0")&amp;IF(VLOOKUP(A2003,SOURCE!B:S,16,0)="","","   "&amp;VLOOKUP(A2003,SOURCE!B:S,16,0)
))))
)</f>
        <v>#define ITM_XSWAP                   1959</v>
      </c>
    </row>
    <row r="2004" customFormat="false" ht="15.75" hidden="false" customHeight="false" outlineLevel="0" collapsed="false">
      <c r="A2004" s="0" t="n">
        <f aca="false">C2003</f>
        <v>1960</v>
      </c>
      <c r="B2004" s="0" t="str">
        <f aca="false">VLOOKUP(A2004,SOURCE!B:S,15,0)</f>
        <v>ITM_OCT</v>
      </c>
      <c r="C2004" s="0" t="n">
        <f aca="false">IF(
ISNUMBER(INDEX(SOURCE!B:B,MATCH(A2004,SOURCE!B:B,0)+1)),
  VALUE(INDEX(SOURCE!B:B,MATCH(A2004,SOURCE!B:B,0)+1)),
  "")</f>
        <v>1961</v>
      </c>
      <c r="D2004" s="265" t="str">
        <f aca="false">IF(A2004&lt;&gt;INT(A2004),B2004,
IF(A2004&lt;0,VLOOKUP(A2004,lookups!A$1:B$25,2,0),
IF(ISNA(B2004),"",
IF(OR(ISBLANK(A2004),ISNA(B2004),B2004=0),
"",
"#define "&amp;
VLOOKUP(A2004,SOURCE!B:S,15,0)&amp;IF(lookups!$N$2-LEN(VLOOKUP(A2004,SOURCE!B:S,15,0))&gt;=0,REPT(" ",lookups!$N$2-LEN(VLOOKUP(A2004,SOURCE!B:S,15,0))),"")&amp;
TEXT(A2004,"???0")&amp;IF(VLOOKUP(A2004,SOURCE!B:S,16,0)="","","   "&amp;VLOOKUP(A2004,SOURCE!B:S,16,0)
))))
)</f>
        <v>#define ITM_OCT                     1960</v>
      </c>
    </row>
    <row r="2005" customFormat="false" ht="15.75" hidden="false" customHeight="false" outlineLevel="0" collapsed="false">
      <c r="A2005" s="0" t="n">
        <f aca="false">C2004</f>
        <v>1961</v>
      </c>
      <c r="B2005" s="0" t="str">
        <f aca="false">VLOOKUP(A2005,SOURCE!B:S,15,0)</f>
        <v>ITM_USER_C47</v>
      </c>
      <c r="C2005" s="0" t="n">
        <f aca="false">IF(
ISNUMBER(INDEX(SOURCE!B:B,MATCH(A2005,SOURCE!B:B,0)+1)),
  VALUE(INDEX(SOURCE!B:B,MATCH(A2005,SOURCE!B:B,0)+1)),
  "")</f>
        <v>1962</v>
      </c>
      <c r="D2005" s="265" t="str">
        <f aca="false">IF(A2005&lt;&gt;INT(A2005),B2005,
IF(A2005&lt;0,VLOOKUP(A2005,lookups!A$1:B$25,2,0),
IF(ISNA(B2005),"",
IF(OR(ISBLANK(A2005),ISNA(B2005),B2005=0),
"",
"#define "&amp;
VLOOKUP(A2005,SOURCE!B:S,15,0)&amp;IF(lookups!$N$2-LEN(VLOOKUP(A2005,SOURCE!B:S,15,0))&gt;=0,REPT(" ",lookups!$N$2-LEN(VLOOKUP(A2005,SOURCE!B:S,15,0))),"")&amp;
TEXT(A2005,"???0")&amp;IF(VLOOKUP(A2005,SOURCE!B:S,16,0)="","","   "&amp;VLOOKUP(A2005,SOURCE!B:S,16,0)
))))
)</f>
        <v>#define ITM_USER_C47                1961</v>
      </c>
    </row>
    <row r="2006" customFormat="false" ht="15.75" hidden="false" customHeight="false" outlineLevel="0" collapsed="false">
      <c r="A2006" s="0" t="n">
        <f aca="false">C2005</f>
        <v>1962</v>
      </c>
      <c r="B2006" s="0" t="str">
        <f aca="false">VLOOKUP(A2006,SOURCE!B:S,15,0)</f>
        <v>ITM_USER_V47</v>
      </c>
      <c r="C2006" s="0" t="n">
        <f aca="false">IF(
ISNUMBER(INDEX(SOURCE!B:B,MATCH(A2006,SOURCE!B:B,0)+1)),
  VALUE(INDEX(SOURCE!B:B,MATCH(A2006,SOURCE!B:B,0)+1)),
  "")</f>
        <v>1963</v>
      </c>
      <c r="D2006" s="265" t="str">
        <f aca="false">IF(A2006&lt;&gt;INT(A2006),B2006,
IF(A2006&lt;0,VLOOKUP(A2006,lookups!A$1:B$25,2,0),
IF(ISNA(B2006),"",
IF(OR(ISBLANK(A2006),ISNA(B2006),B2006=0),
"",
"#define "&amp;
VLOOKUP(A2006,SOURCE!B:S,15,0)&amp;IF(lookups!$N$2-LEN(VLOOKUP(A2006,SOURCE!B:S,15,0))&gt;=0,REPT(" ",lookups!$N$2-LEN(VLOOKUP(A2006,SOURCE!B:S,15,0))),"")&amp;
TEXT(A2006,"???0")&amp;IF(VLOOKUP(A2006,SOURCE!B:S,16,0)="","","   "&amp;VLOOKUP(A2006,SOURCE!B:S,16,0)
))))
)</f>
        <v>#define ITM_USER_V47                1962</v>
      </c>
    </row>
    <row r="2007" customFormat="false" ht="15.75" hidden="false" customHeight="false" outlineLevel="0" collapsed="false">
      <c r="A2007" s="0" t="n">
        <f aca="false">C2006</f>
        <v>1963</v>
      </c>
      <c r="B2007" s="0" t="str">
        <f aca="false">VLOOKUP(A2007,SOURCE!B:S,15,0)</f>
        <v>ITM_USER_D47</v>
      </c>
      <c r="C2007" s="0" t="n">
        <f aca="false">IF(
ISNUMBER(INDEX(SOURCE!B:B,MATCH(A2007,SOURCE!B:B,0)+1)),
  VALUE(INDEX(SOURCE!B:B,MATCH(A2007,SOURCE!B:B,0)+1)),
  "")</f>
        <v>1964</v>
      </c>
      <c r="D2007" s="265" t="str">
        <f aca="false">IF(A2007&lt;&gt;INT(A2007),B2007,
IF(A2007&lt;0,VLOOKUP(A2007,lookups!A$1:B$25,2,0),
IF(ISNA(B2007),"",
IF(OR(ISBLANK(A2007),ISNA(B2007),B2007=0),
"",
"#define "&amp;
VLOOKUP(A2007,SOURCE!B:S,15,0)&amp;IF(lookups!$N$2-LEN(VLOOKUP(A2007,SOURCE!B:S,15,0))&gt;=0,REPT(" ",lookups!$N$2-LEN(VLOOKUP(A2007,SOURCE!B:S,15,0))),"")&amp;
TEXT(A2007,"???0")&amp;IF(VLOOKUP(A2007,SOURCE!B:S,16,0)="","","   "&amp;VLOOKUP(A2007,SOURCE!B:S,16,0)
))))
)</f>
        <v>#define ITM_USER_D47                1963</v>
      </c>
    </row>
    <row r="2008" customFormat="false" ht="15.75" hidden="false" customHeight="false" outlineLevel="0" collapsed="false">
      <c r="A2008" s="0" t="n">
        <f aca="false">C2007</f>
        <v>1964</v>
      </c>
      <c r="B2008" s="0" t="str">
        <f aca="false">VLOOKUP(A2008,SOURCE!B:S,15,0)</f>
        <v>ITM_USER_N47</v>
      </c>
      <c r="C2008" s="0" t="n">
        <f aca="false">IF(
ISNUMBER(INDEX(SOURCE!B:B,MATCH(A2008,SOURCE!B:B,0)+1)),
  VALUE(INDEX(SOURCE!B:B,MATCH(A2008,SOURCE!B:B,0)+1)),
  "")</f>
        <v>1965</v>
      </c>
      <c r="D2008" s="265" t="str">
        <f aca="false">IF(A2008&lt;&gt;INT(A2008),B2008,
IF(A2008&lt;0,VLOOKUP(A2008,lookups!A$1:B$25,2,0),
IF(ISNA(B2008),"",
IF(OR(ISBLANK(A2008),ISNA(B2008),B2008=0),
"",
"#define "&amp;
VLOOKUP(A2008,SOURCE!B:S,15,0)&amp;IF(lookups!$N$2-LEN(VLOOKUP(A2008,SOURCE!B:S,15,0))&gt;=0,REPT(" ",lookups!$N$2-LEN(VLOOKUP(A2008,SOURCE!B:S,15,0))),"")&amp;
TEXT(A2008,"???0")&amp;IF(VLOOKUP(A2008,SOURCE!B:S,16,0)="","","   "&amp;VLOOKUP(A2008,SOURCE!B:S,16,0)
))))
)</f>
        <v>#define ITM_USER_N47                1964</v>
      </c>
    </row>
    <row r="2009" customFormat="false" ht="15.75" hidden="false" customHeight="false" outlineLevel="0" collapsed="false">
      <c r="A2009" s="0" t="n">
        <f aca="false">C2008</f>
        <v>1965</v>
      </c>
      <c r="B2009" s="0" t="str">
        <f aca="false">VLOOKUP(A2009,SOURCE!B:S,15,0)</f>
        <v>ITM_USER_E47</v>
      </c>
      <c r="C2009" s="0" t="n">
        <f aca="false">IF(
ISNUMBER(INDEX(SOURCE!B:B,MATCH(A2009,SOURCE!B:B,0)+1)),
  VALUE(INDEX(SOURCE!B:B,MATCH(A2009,SOURCE!B:B,0)+1)),
  "")</f>
        <v>1966</v>
      </c>
      <c r="D2009" s="265" t="str">
        <f aca="false">IF(A2009&lt;&gt;INT(A2009),B2009,
IF(A2009&lt;0,VLOOKUP(A2009,lookups!A$1:B$25,2,0),
IF(ISNA(B2009),"",
IF(OR(ISBLANK(A2009),ISNA(B2009),B2009=0),
"",
"#define "&amp;
VLOOKUP(A2009,SOURCE!B:S,15,0)&amp;IF(lookups!$N$2-LEN(VLOOKUP(A2009,SOURCE!B:S,15,0))&gt;=0,REPT(" ",lookups!$N$2-LEN(VLOOKUP(A2009,SOURCE!B:S,15,0))),"")&amp;
TEXT(A2009,"???0")&amp;IF(VLOOKUP(A2009,SOURCE!B:S,16,0)="","","   "&amp;VLOOKUP(A2009,SOURCE!B:S,16,0)
))))
)</f>
        <v>#define ITM_USER_E47                1965</v>
      </c>
    </row>
    <row r="2010" customFormat="false" ht="15.75" hidden="false" customHeight="false" outlineLevel="0" collapsed="false">
      <c r="A2010" s="0" t="n">
        <f aca="false">C2009</f>
        <v>1966</v>
      </c>
      <c r="B2010" s="0" t="str">
        <f aca="false">VLOOKUP(A2010,SOURCE!B:S,15,0)</f>
        <v>ITM_1966</v>
      </c>
      <c r="C2010" s="0" t="n">
        <f aca="false">IF(
ISNUMBER(INDEX(SOURCE!B:B,MATCH(A2010,SOURCE!B:B,0)+1)),
  VALUE(INDEX(SOURCE!B:B,MATCH(A2010,SOURCE!B:B,0)+1)),
  "")</f>
        <v>1967</v>
      </c>
      <c r="D2010" s="265" t="str">
        <f aca="false">IF(A2010&lt;&gt;INT(A2010),B2010,
IF(A2010&lt;0,VLOOKUP(A2010,lookups!A$1:B$25,2,0),
IF(ISNA(B2010),"",
IF(OR(ISBLANK(A2010),ISNA(B2010),B2010=0),
"",
"#define "&amp;
VLOOKUP(A2010,SOURCE!B:S,15,0)&amp;IF(lookups!$N$2-LEN(VLOOKUP(A2010,SOURCE!B:S,15,0))&gt;=0,REPT(" ",lookups!$N$2-LEN(VLOOKUP(A2010,SOURCE!B:S,15,0))),"")&amp;
TEXT(A2010,"???0")&amp;IF(VLOOKUP(A2010,SOURCE!B:S,16,0)="","","   "&amp;VLOOKUP(A2010,SOURCE!B:S,16,0)
))))
)</f>
        <v>#define ITM_1966                    1966</v>
      </c>
    </row>
    <row r="2011" customFormat="false" ht="15.75" hidden="false" customHeight="false" outlineLevel="0" collapsed="false">
      <c r="A2011" s="0" t="n">
        <f aca="false">C2010</f>
        <v>1967</v>
      </c>
      <c r="B2011" s="0" t="str">
        <f aca="false">VLOOKUP(A2011,SOURCE!B:S,15,0)</f>
        <v>ITM_X_P1</v>
      </c>
      <c r="C2011" s="0" t="n">
        <f aca="false">IF(
ISNUMBER(INDEX(SOURCE!B:B,MATCH(A2011,SOURCE!B:B,0)+1)),
  VALUE(INDEX(SOURCE!B:B,MATCH(A2011,SOURCE!B:B,0)+1)),
  "")</f>
        <v>1968</v>
      </c>
      <c r="D2011" s="265" t="str">
        <f aca="false">IF(A2011&lt;&gt;INT(A2011),B2011,
IF(A2011&lt;0,VLOOKUP(A2011,lookups!A$1:B$25,2,0),
IF(ISNA(B2011),"",
IF(OR(ISBLANK(A2011),ISNA(B2011),B2011=0),
"",
"#define "&amp;
VLOOKUP(A2011,SOURCE!B:S,15,0)&amp;IF(lookups!$N$2-LEN(VLOOKUP(A2011,SOURCE!B:S,15,0))&gt;=0,REPT(" ",lookups!$N$2-LEN(VLOOKUP(A2011,SOURCE!B:S,15,0))),"")&amp;
TEXT(A2011,"???0")&amp;IF(VLOOKUP(A2011,SOURCE!B:S,16,0)="","","   "&amp;VLOOKUP(A2011,SOURCE!B:S,16,0)
))))
)</f>
        <v>#define ITM_X_P1                    1967</v>
      </c>
    </row>
    <row r="2012" customFormat="false" ht="15.75" hidden="false" customHeight="false" outlineLevel="0" collapsed="false">
      <c r="A2012" s="0" t="n">
        <f aca="false">C2011</f>
        <v>1968</v>
      </c>
      <c r="B2012" s="0" t="str">
        <f aca="false">VLOOKUP(A2012,SOURCE!B:S,15,0)</f>
        <v>ITM_X_P2</v>
      </c>
      <c r="C2012" s="0" t="n">
        <f aca="false">IF(
ISNUMBER(INDEX(SOURCE!B:B,MATCH(A2012,SOURCE!B:B,0)+1)),
  VALUE(INDEX(SOURCE!B:B,MATCH(A2012,SOURCE!B:B,0)+1)),
  "")</f>
        <v>1969</v>
      </c>
      <c r="D2012" s="265" t="str">
        <f aca="false">IF(A2012&lt;&gt;INT(A2012),B2012,
IF(A2012&lt;0,VLOOKUP(A2012,lookups!A$1:B$25,2,0),
IF(ISNA(B2012),"",
IF(OR(ISBLANK(A2012),ISNA(B2012),B2012=0),
"",
"#define "&amp;
VLOOKUP(A2012,SOURCE!B:S,15,0)&amp;IF(lookups!$N$2-LEN(VLOOKUP(A2012,SOURCE!B:S,15,0))&gt;=0,REPT(" ",lookups!$N$2-LEN(VLOOKUP(A2012,SOURCE!B:S,15,0))),"")&amp;
TEXT(A2012,"???0")&amp;IF(VLOOKUP(A2012,SOURCE!B:S,16,0)="","","   "&amp;VLOOKUP(A2012,SOURCE!B:S,16,0)
))))
)</f>
        <v>#define ITM_X_P2                    1968</v>
      </c>
    </row>
    <row r="2013" customFormat="false" ht="15.75" hidden="false" customHeight="false" outlineLevel="0" collapsed="false">
      <c r="A2013" s="0" t="n">
        <f aca="false">C2012</f>
        <v>1969</v>
      </c>
      <c r="B2013" s="0" t="str">
        <f aca="false">VLOOKUP(A2013,SOURCE!B:S,15,0)</f>
        <v>ITM_X_P3</v>
      </c>
      <c r="C2013" s="0" t="n">
        <f aca="false">IF(
ISNUMBER(INDEX(SOURCE!B:B,MATCH(A2013,SOURCE!B:B,0)+1)),
  VALUE(INDEX(SOURCE!B:B,MATCH(A2013,SOURCE!B:B,0)+1)),
  "")</f>
        <v>1970</v>
      </c>
      <c r="D2013" s="265" t="str">
        <f aca="false">IF(A2013&lt;&gt;INT(A2013),B2013,
IF(A2013&lt;0,VLOOKUP(A2013,lookups!A$1:B$25,2,0),
IF(ISNA(B2013),"",
IF(OR(ISBLANK(A2013),ISNA(B2013),B2013=0),
"",
"#define "&amp;
VLOOKUP(A2013,SOURCE!B:S,15,0)&amp;IF(lookups!$N$2-LEN(VLOOKUP(A2013,SOURCE!B:S,15,0))&gt;=0,REPT(" ",lookups!$N$2-LEN(VLOOKUP(A2013,SOURCE!B:S,15,0))),"")&amp;
TEXT(A2013,"???0")&amp;IF(VLOOKUP(A2013,SOURCE!B:S,16,0)="","","   "&amp;VLOOKUP(A2013,SOURCE!B:S,16,0)
))))
)</f>
        <v>#define ITM_X_P3                    1969</v>
      </c>
    </row>
    <row r="2014" customFormat="false" ht="15.75" hidden="false" customHeight="false" outlineLevel="0" collapsed="false">
      <c r="A2014" s="0" t="n">
        <f aca="false">C2013</f>
        <v>1970</v>
      </c>
      <c r="B2014" s="0" t="str">
        <f aca="false">VLOOKUP(A2014,SOURCE!B:S,15,0)</f>
        <v>ITM_X_P4</v>
      </c>
      <c r="C2014" s="0" t="n">
        <f aca="false">IF(
ISNUMBER(INDEX(SOURCE!B:B,MATCH(A2014,SOURCE!B:B,0)+1)),
  VALUE(INDEX(SOURCE!B:B,MATCH(A2014,SOURCE!B:B,0)+1)),
  "")</f>
        <v>1971</v>
      </c>
      <c r="D2014" s="265" t="str">
        <f aca="false">IF(A2014&lt;&gt;INT(A2014),B2014,
IF(A2014&lt;0,VLOOKUP(A2014,lookups!A$1:B$25,2,0),
IF(ISNA(B2014),"",
IF(OR(ISBLANK(A2014),ISNA(B2014),B2014=0),
"",
"#define "&amp;
VLOOKUP(A2014,SOURCE!B:S,15,0)&amp;IF(lookups!$N$2-LEN(VLOOKUP(A2014,SOURCE!B:S,15,0))&gt;=0,REPT(" ",lookups!$N$2-LEN(VLOOKUP(A2014,SOURCE!B:S,15,0))),"")&amp;
TEXT(A2014,"???0")&amp;IF(VLOOKUP(A2014,SOURCE!B:S,16,0)="","","   "&amp;VLOOKUP(A2014,SOURCE!B:S,16,0)
))))
)</f>
        <v>#define ITM_X_P4                    1970</v>
      </c>
    </row>
    <row r="2015" customFormat="false" ht="15.75" hidden="false" customHeight="false" outlineLevel="0" collapsed="false">
      <c r="A2015" s="0" t="n">
        <f aca="false">C2014</f>
        <v>1971</v>
      </c>
      <c r="B2015" s="0" t="str">
        <f aca="false">VLOOKUP(A2015,SOURCE!B:S,15,0)</f>
        <v>ITM_X_P5</v>
      </c>
      <c r="C2015" s="0" t="n">
        <f aca="false">IF(
ISNUMBER(INDEX(SOURCE!B:B,MATCH(A2015,SOURCE!B:B,0)+1)),
  VALUE(INDEX(SOURCE!B:B,MATCH(A2015,SOURCE!B:B,0)+1)),
  "")</f>
        <v>1972</v>
      </c>
      <c r="D2015" s="265" t="str">
        <f aca="false">IF(A2015&lt;&gt;INT(A2015),B2015,
IF(A2015&lt;0,VLOOKUP(A2015,lookups!A$1:B$25,2,0),
IF(ISNA(B2015),"",
IF(OR(ISBLANK(A2015),ISNA(B2015),B2015=0),
"",
"#define "&amp;
VLOOKUP(A2015,SOURCE!B:S,15,0)&amp;IF(lookups!$N$2-LEN(VLOOKUP(A2015,SOURCE!B:S,15,0))&gt;=0,REPT(" ",lookups!$N$2-LEN(VLOOKUP(A2015,SOURCE!B:S,15,0))),"")&amp;
TEXT(A2015,"???0")&amp;IF(VLOOKUP(A2015,SOURCE!B:S,16,0)="","","   "&amp;VLOOKUP(A2015,SOURCE!B:S,16,0)
))))
)</f>
        <v>#define ITM_X_P5                    1971</v>
      </c>
    </row>
    <row r="2016" customFormat="false" ht="15.75" hidden="false" customHeight="false" outlineLevel="0" collapsed="false">
      <c r="A2016" s="0" t="n">
        <f aca="false">C2015</f>
        <v>1972</v>
      </c>
      <c r="B2016" s="0" t="str">
        <f aca="false">VLOOKUP(A2016,SOURCE!B:S,15,0)</f>
        <v>ITM_X_P6</v>
      </c>
      <c r="C2016" s="0" t="n">
        <f aca="false">IF(
ISNUMBER(INDEX(SOURCE!B:B,MATCH(A2016,SOURCE!B:B,0)+1)),
  VALUE(INDEX(SOURCE!B:B,MATCH(A2016,SOURCE!B:B,0)+1)),
  "")</f>
        <v>1973</v>
      </c>
      <c r="D2016" s="265" t="str">
        <f aca="false">IF(A2016&lt;&gt;INT(A2016),B2016,
IF(A2016&lt;0,VLOOKUP(A2016,lookups!A$1:B$25,2,0),
IF(ISNA(B2016),"",
IF(OR(ISBLANK(A2016),ISNA(B2016),B2016=0),
"",
"#define "&amp;
VLOOKUP(A2016,SOURCE!B:S,15,0)&amp;IF(lookups!$N$2-LEN(VLOOKUP(A2016,SOURCE!B:S,15,0))&gt;=0,REPT(" ",lookups!$N$2-LEN(VLOOKUP(A2016,SOURCE!B:S,15,0))),"")&amp;
TEXT(A2016,"???0")&amp;IF(VLOOKUP(A2016,SOURCE!B:S,16,0)="","","   "&amp;VLOOKUP(A2016,SOURCE!B:S,16,0)
))))
)</f>
        <v>#define ITM_X_P6                    1972</v>
      </c>
    </row>
    <row r="2017" customFormat="false" ht="15.75" hidden="false" customHeight="false" outlineLevel="0" collapsed="false">
      <c r="A2017" s="0" t="n">
        <f aca="false">C2016</f>
        <v>1973</v>
      </c>
      <c r="B2017" s="0" t="str">
        <f aca="false">VLOOKUP(A2017,SOURCE!B:S,15,0)</f>
        <v>ITM_X_f1</v>
      </c>
      <c r="C2017" s="0" t="n">
        <f aca="false">IF(
ISNUMBER(INDEX(SOURCE!B:B,MATCH(A2017,SOURCE!B:B,0)+1)),
  VALUE(INDEX(SOURCE!B:B,MATCH(A2017,SOURCE!B:B,0)+1)),
  "")</f>
        <v>1974</v>
      </c>
      <c r="D2017" s="265" t="str">
        <f aca="false">IF(A2017&lt;&gt;INT(A2017),B2017,
IF(A2017&lt;0,VLOOKUP(A2017,lookups!A$1:B$25,2,0),
IF(ISNA(B2017),"",
IF(OR(ISBLANK(A2017),ISNA(B2017),B2017=0),
"",
"#define "&amp;
VLOOKUP(A2017,SOURCE!B:S,15,0)&amp;IF(lookups!$N$2-LEN(VLOOKUP(A2017,SOURCE!B:S,15,0))&gt;=0,REPT(" ",lookups!$N$2-LEN(VLOOKUP(A2017,SOURCE!B:S,15,0))),"")&amp;
TEXT(A2017,"???0")&amp;IF(VLOOKUP(A2017,SOURCE!B:S,16,0)="","","   "&amp;VLOOKUP(A2017,SOURCE!B:S,16,0)
))))
)</f>
        <v>#define ITM_X_f1                    1973</v>
      </c>
    </row>
    <row r="2018" customFormat="false" ht="15.75" hidden="false" customHeight="false" outlineLevel="0" collapsed="false">
      <c r="A2018" s="0" t="n">
        <f aca="false">C2017</f>
        <v>1974</v>
      </c>
      <c r="B2018" s="0" t="str">
        <f aca="false">VLOOKUP(A2018,SOURCE!B:S,15,0)</f>
        <v>ITM_X_f2</v>
      </c>
      <c r="C2018" s="0" t="n">
        <f aca="false">IF(
ISNUMBER(INDEX(SOURCE!B:B,MATCH(A2018,SOURCE!B:B,0)+1)),
  VALUE(INDEX(SOURCE!B:B,MATCH(A2018,SOURCE!B:B,0)+1)),
  "")</f>
        <v>1975</v>
      </c>
      <c r="D2018" s="265" t="str">
        <f aca="false">IF(A2018&lt;&gt;INT(A2018),B2018,
IF(A2018&lt;0,VLOOKUP(A2018,lookups!A$1:B$25,2,0),
IF(ISNA(B2018),"",
IF(OR(ISBLANK(A2018),ISNA(B2018),B2018=0),
"",
"#define "&amp;
VLOOKUP(A2018,SOURCE!B:S,15,0)&amp;IF(lookups!$N$2-LEN(VLOOKUP(A2018,SOURCE!B:S,15,0))&gt;=0,REPT(" ",lookups!$N$2-LEN(VLOOKUP(A2018,SOURCE!B:S,15,0))),"")&amp;
TEXT(A2018,"???0")&amp;IF(VLOOKUP(A2018,SOURCE!B:S,16,0)="","","   "&amp;VLOOKUP(A2018,SOURCE!B:S,16,0)
))))
)</f>
        <v>#define ITM_X_f2                    1974</v>
      </c>
    </row>
    <row r="2019" customFormat="false" ht="15.75" hidden="false" customHeight="false" outlineLevel="0" collapsed="false">
      <c r="A2019" s="0" t="n">
        <f aca="false">C2018</f>
        <v>1975</v>
      </c>
      <c r="B2019" s="0" t="str">
        <f aca="false">VLOOKUP(A2019,SOURCE!B:S,15,0)</f>
        <v>ITM_X_f3</v>
      </c>
      <c r="C2019" s="0" t="n">
        <f aca="false">IF(
ISNUMBER(INDEX(SOURCE!B:B,MATCH(A2019,SOURCE!B:B,0)+1)),
  VALUE(INDEX(SOURCE!B:B,MATCH(A2019,SOURCE!B:B,0)+1)),
  "")</f>
        <v>1976</v>
      </c>
      <c r="D2019" s="265" t="str">
        <f aca="false">IF(A2019&lt;&gt;INT(A2019),B2019,
IF(A2019&lt;0,VLOOKUP(A2019,lookups!A$1:B$25,2,0),
IF(ISNA(B2019),"",
IF(OR(ISBLANK(A2019),ISNA(B2019),B2019=0),
"",
"#define "&amp;
VLOOKUP(A2019,SOURCE!B:S,15,0)&amp;IF(lookups!$N$2-LEN(VLOOKUP(A2019,SOURCE!B:S,15,0))&gt;=0,REPT(" ",lookups!$N$2-LEN(VLOOKUP(A2019,SOURCE!B:S,15,0))),"")&amp;
TEXT(A2019,"???0")&amp;IF(VLOOKUP(A2019,SOURCE!B:S,16,0)="","","   "&amp;VLOOKUP(A2019,SOURCE!B:S,16,0)
))))
)</f>
        <v>#define ITM_X_f3                    1975</v>
      </c>
    </row>
    <row r="2020" customFormat="false" ht="15.75" hidden="false" customHeight="false" outlineLevel="0" collapsed="false">
      <c r="A2020" s="0" t="n">
        <f aca="false">C2019</f>
        <v>1976</v>
      </c>
      <c r="B2020" s="0" t="str">
        <f aca="false">VLOOKUP(A2020,SOURCE!B:S,15,0)</f>
        <v>ITM_X_f4</v>
      </c>
      <c r="C2020" s="0" t="n">
        <f aca="false">IF(
ISNUMBER(INDEX(SOURCE!B:B,MATCH(A2020,SOURCE!B:B,0)+1)),
  VALUE(INDEX(SOURCE!B:B,MATCH(A2020,SOURCE!B:B,0)+1)),
  "")</f>
        <v>1977</v>
      </c>
      <c r="D2020" s="265" t="str">
        <f aca="false">IF(A2020&lt;&gt;INT(A2020),B2020,
IF(A2020&lt;0,VLOOKUP(A2020,lookups!A$1:B$25,2,0),
IF(ISNA(B2020),"",
IF(OR(ISBLANK(A2020),ISNA(B2020),B2020=0),
"",
"#define "&amp;
VLOOKUP(A2020,SOURCE!B:S,15,0)&amp;IF(lookups!$N$2-LEN(VLOOKUP(A2020,SOURCE!B:S,15,0))&gt;=0,REPT(" ",lookups!$N$2-LEN(VLOOKUP(A2020,SOURCE!B:S,15,0))),"")&amp;
TEXT(A2020,"???0")&amp;IF(VLOOKUP(A2020,SOURCE!B:S,16,0)="","","   "&amp;VLOOKUP(A2020,SOURCE!B:S,16,0)
))))
)</f>
        <v>#define ITM_X_f4                    1976</v>
      </c>
    </row>
    <row r="2021" customFormat="false" ht="15.75" hidden="false" customHeight="false" outlineLevel="0" collapsed="false">
      <c r="A2021" s="0" t="n">
        <f aca="false">C2020</f>
        <v>1977</v>
      </c>
      <c r="B2021" s="0" t="str">
        <f aca="false">VLOOKUP(A2021,SOURCE!B:S,15,0)</f>
        <v>ITM_X_f5</v>
      </c>
      <c r="C2021" s="0" t="n">
        <f aca="false">IF(
ISNUMBER(INDEX(SOURCE!B:B,MATCH(A2021,SOURCE!B:B,0)+1)),
  VALUE(INDEX(SOURCE!B:B,MATCH(A2021,SOURCE!B:B,0)+1)),
  "")</f>
        <v>1978</v>
      </c>
      <c r="D2021" s="265" t="str">
        <f aca="false">IF(A2021&lt;&gt;INT(A2021),B2021,
IF(A2021&lt;0,VLOOKUP(A2021,lookups!A$1:B$25,2,0),
IF(ISNA(B2021),"",
IF(OR(ISBLANK(A2021),ISNA(B2021),B2021=0),
"",
"#define "&amp;
VLOOKUP(A2021,SOURCE!B:S,15,0)&amp;IF(lookups!$N$2-LEN(VLOOKUP(A2021,SOURCE!B:S,15,0))&gt;=0,REPT(" ",lookups!$N$2-LEN(VLOOKUP(A2021,SOURCE!B:S,15,0))),"")&amp;
TEXT(A2021,"???0")&amp;IF(VLOOKUP(A2021,SOURCE!B:S,16,0)="","","   "&amp;VLOOKUP(A2021,SOURCE!B:S,16,0)
))))
)</f>
        <v>#define ITM_X_f5                    1977</v>
      </c>
    </row>
    <row r="2022" customFormat="false" ht="15.75" hidden="false" customHeight="false" outlineLevel="0" collapsed="false">
      <c r="A2022" s="0" t="n">
        <f aca="false">C2021</f>
        <v>1978</v>
      </c>
      <c r="B2022" s="0" t="str">
        <f aca="false">VLOOKUP(A2022,SOURCE!B:S,15,0)</f>
        <v>ITM_X_f6</v>
      </c>
      <c r="C2022" s="0" t="n">
        <f aca="false">IF(
ISNUMBER(INDEX(SOURCE!B:B,MATCH(A2022,SOURCE!B:B,0)+1)),
  VALUE(INDEX(SOURCE!B:B,MATCH(A2022,SOURCE!B:B,0)+1)),
  "")</f>
        <v>1979</v>
      </c>
      <c r="D2022" s="265" t="str">
        <f aca="false">IF(A2022&lt;&gt;INT(A2022),B2022,
IF(A2022&lt;0,VLOOKUP(A2022,lookups!A$1:B$25,2,0),
IF(ISNA(B2022),"",
IF(OR(ISBLANK(A2022),ISNA(B2022),B2022=0),
"",
"#define "&amp;
VLOOKUP(A2022,SOURCE!B:S,15,0)&amp;IF(lookups!$N$2-LEN(VLOOKUP(A2022,SOURCE!B:S,15,0))&gt;=0,REPT(" ",lookups!$N$2-LEN(VLOOKUP(A2022,SOURCE!B:S,15,0))),"")&amp;
TEXT(A2022,"???0")&amp;IF(VLOOKUP(A2022,SOURCE!B:S,16,0)="","","   "&amp;VLOOKUP(A2022,SOURCE!B:S,16,0)
))))
)</f>
        <v>#define ITM_X_f6                    1978</v>
      </c>
    </row>
    <row r="2023" customFormat="false" ht="15.75" hidden="false" customHeight="false" outlineLevel="0" collapsed="false">
      <c r="A2023" s="0" t="n">
        <f aca="false">C2022</f>
        <v>1979</v>
      </c>
      <c r="B2023" s="0" t="str">
        <f aca="false">VLOOKUP(A2023,SOURCE!B:S,15,0)</f>
        <v>ITM_X_g1</v>
      </c>
      <c r="C2023" s="0" t="n">
        <f aca="false">IF(
ISNUMBER(INDEX(SOURCE!B:B,MATCH(A2023,SOURCE!B:B,0)+1)),
  VALUE(INDEX(SOURCE!B:B,MATCH(A2023,SOURCE!B:B,0)+1)),
  "")</f>
        <v>1980</v>
      </c>
      <c r="D2023" s="265" t="str">
        <f aca="false">IF(A2023&lt;&gt;INT(A2023),B2023,
IF(A2023&lt;0,VLOOKUP(A2023,lookups!A$1:B$25,2,0),
IF(ISNA(B2023),"",
IF(OR(ISBLANK(A2023),ISNA(B2023),B2023=0),
"",
"#define "&amp;
VLOOKUP(A2023,SOURCE!B:S,15,0)&amp;IF(lookups!$N$2-LEN(VLOOKUP(A2023,SOURCE!B:S,15,0))&gt;=0,REPT(" ",lookups!$N$2-LEN(VLOOKUP(A2023,SOURCE!B:S,15,0))),"")&amp;
TEXT(A2023,"???0")&amp;IF(VLOOKUP(A2023,SOURCE!B:S,16,0)="","","   "&amp;VLOOKUP(A2023,SOURCE!B:S,16,0)
))))
)</f>
        <v>#define ITM_X_g1                    1979</v>
      </c>
    </row>
    <row r="2024" customFormat="false" ht="15.75" hidden="false" customHeight="false" outlineLevel="0" collapsed="false">
      <c r="A2024" s="0" t="n">
        <f aca="false">C2023</f>
        <v>1980</v>
      </c>
      <c r="B2024" s="0" t="str">
        <f aca="false">VLOOKUP(A2024,SOURCE!B:S,15,0)</f>
        <v>ITM_X_g2</v>
      </c>
      <c r="C2024" s="0" t="n">
        <f aca="false">IF(
ISNUMBER(INDEX(SOURCE!B:B,MATCH(A2024,SOURCE!B:B,0)+1)),
  VALUE(INDEX(SOURCE!B:B,MATCH(A2024,SOURCE!B:B,0)+1)),
  "")</f>
        <v>1981</v>
      </c>
      <c r="D2024" s="265" t="str">
        <f aca="false">IF(A2024&lt;&gt;INT(A2024),B2024,
IF(A2024&lt;0,VLOOKUP(A2024,lookups!A$1:B$25,2,0),
IF(ISNA(B2024),"",
IF(OR(ISBLANK(A2024),ISNA(B2024),B2024=0),
"",
"#define "&amp;
VLOOKUP(A2024,SOURCE!B:S,15,0)&amp;IF(lookups!$N$2-LEN(VLOOKUP(A2024,SOURCE!B:S,15,0))&gt;=0,REPT(" ",lookups!$N$2-LEN(VLOOKUP(A2024,SOURCE!B:S,15,0))),"")&amp;
TEXT(A2024,"???0")&amp;IF(VLOOKUP(A2024,SOURCE!B:S,16,0)="","","   "&amp;VLOOKUP(A2024,SOURCE!B:S,16,0)
))))
)</f>
        <v>#define ITM_X_g2                    1980</v>
      </c>
    </row>
    <row r="2025" customFormat="false" ht="15.75" hidden="false" customHeight="false" outlineLevel="0" collapsed="false">
      <c r="A2025" s="0" t="n">
        <f aca="false">C2024</f>
        <v>1981</v>
      </c>
      <c r="B2025" s="0" t="str">
        <f aca="false">VLOOKUP(A2025,SOURCE!B:S,15,0)</f>
        <v>ITM_X_g3</v>
      </c>
      <c r="C2025" s="0" t="n">
        <f aca="false">IF(
ISNUMBER(INDEX(SOURCE!B:B,MATCH(A2025,SOURCE!B:B,0)+1)),
  VALUE(INDEX(SOURCE!B:B,MATCH(A2025,SOURCE!B:B,0)+1)),
  "")</f>
        <v>1982</v>
      </c>
      <c r="D2025" s="265" t="str">
        <f aca="false">IF(A2025&lt;&gt;INT(A2025),B2025,
IF(A2025&lt;0,VLOOKUP(A2025,lookups!A$1:B$25,2,0),
IF(ISNA(B2025),"",
IF(OR(ISBLANK(A2025),ISNA(B2025),B2025=0),
"",
"#define "&amp;
VLOOKUP(A2025,SOURCE!B:S,15,0)&amp;IF(lookups!$N$2-LEN(VLOOKUP(A2025,SOURCE!B:S,15,0))&gt;=0,REPT(" ",lookups!$N$2-LEN(VLOOKUP(A2025,SOURCE!B:S,15,0))),"")&amp;
TEXT(A2025,"???0")&amp;IF(VLOOKUP(A2025,SOURCE!B:S,16,0)="","","   "&amp;VLOOKUP(A2025,SOURCE!B:S,16,0)
))))
)</f>
        <v>#define ITM_X_g3                    1981</v>
      </c>
    </row>
    <row r="2026" customFormat="false" ht="15.75" hidden="false" customHeight="false" outlineLevel="0" collapsed="false">
      <c r="A2026" s="0" t="n">
        <f aca="false">C2025</f>
        <v>1982</v>
      </c>
      <c r="B2026" s="0" t="str">
        <f aca="false">VLOOKUP(A2026,SOURCE!B:S,15,0)</f>
        <v>ITM_X_g4</v>
      </c>
      <c r="C2026" s="0" t="n">
        <f aca="false">IF(
ISNUMBER(INDEX(SOURCE!B:B,MATCH(A2026,SOURCE!B:B,0)+1)),
  VALUE(INDEX(SOURCE!B:B,MATCH(A2026,SOURCE!B:B,0)+1)),
  "")</f>
        <v>1983</v>
      </c>
      <c r="D2026" s="265" t="str">
        <f aca="false">IF(A2026&lt;&gt;INT(A2026),B2026,
IF(A2026&lt;0,VLOOKUP(A2026,lookups!A$1:B$25,2,0),
IF(ISNA(B2026),"",
IF(OR(ISBLANK(A2026),ISNA(B2026),B2026=0),
"",
"#define "&amp;
VLOOKUP(A2026,SOURCE!B:S,15,0)&amp;IF(lookups!$N$2-LEN(VLOOKUP(A2026,SOURCE!B:S,15,0))&gt;=0,REPT(" ",lookups!$N$2-LEN(VLOOKUP(A2026,SOURCE!B:S,15,0))),"")&amp;
TEXT(A2026,"???0")&amp;IF(VLOOKUP(A2026,SOURCE!B:S,16,0)="","","   "&amp;VLOOKUP(A2026,SOURCE!B:S,16,0)
))))
)</f>
        <v>#define ITM_X_g4                    1982</v>
      </c>
    </row>
    <row r="2027" customFormat="false" ht="15.75" hidden="false" customHeight="false" outlineLevel="0" collapsed="false">
      <c r="A2027" s="0" t="n">
        <f aca="false">C2026</f>
        <v>1983</v>
      </c>
      <c r="B2027" s="0" t="str">
        <f aca="false">VLOOKUP(A2027,SOURCE!B:S,15,0)</f>
        <v>ITM_X_g5</v>
      </c>
      <c r="C2027" s="0" t="n">
        <f aca="false">IF(
ISNUMBER(INDEX(SOURCE!B:B,MATCH(A2027,SOURCE!B:B,0)+1)),
  VALUE(INDEX(SOURCE!B:B,MATCH(A2027,SOURCE!B:B,0)+1)),
  "")</f>
        <v>1984</v>
      </c>
      <c r="D2027" s="265" t="str">
        <f aca="false">IF(A2027&lt;&gt;INT(A2027),B2027,
IF(A2027&lt;0,VLOOKUP(A2027,lookups!A$1:B$25,2,0),
IF(ISNA(B2027),"",
IF(OR(ISBLANK(A2027),ISNA(B2027),B2027=0),
"",
"#define "&amp;
VLOOKUP(A2027,SOURCE!B:S,15,0)&amp;IF(lookups!$N$2-LEN(VLOOKUP(A2027,SOURCE!B:S,15,0))&gt;=0,REPT(" ",lookups!$N$2-LEN(VLOOKUP(A2027,SOURCE!B:S,15,0))),"")&amp;
TEXT(A2027,"???0")&amp;IF(VLOOKUP(A2027,SOURCE!B:S,16,0)="","","   "&amp;VLOOKUP(A2027,SOURCE!B:S,16,0)
))))
)</f>
        <v>#define ITM_X_g5                    1983</v>
      </c>
    </row>
    <row r="2028" customFormat="false" ht="15.75" hidden="false" customHeight="false" outlineLevel="0" collapsed="false">
      <c r="A2028" s="0" t="n">
        <f aca="false">C2027</f>
        <v>1984</v>
      </c>
      <c r="B2028" s="0" t="str">
        <f aca="false">VLOOKUP(A2028,SOURCE!B:S,15,0)</f>
        <v>ITM_X_g6</v>
      </c>
      <c r="C2028" s="0" t="n">
        <f aca="false">IF(
ISNUMBER(INDEX(SOURCE!B:B,MATCH(A2028,SOURCE!B:B,0)+1)),
  VALUE(INDEX(SOURCE!B:B,MATCH(A2028,SOURCE!B:B,0)+1)),
  "")</f>
        <v>1985</v>
      </c>
      <c r="D2028" s="265" t="str">
        <f aca="false">IF(A2028&lt;&gt;INT(A2028),B2028,
IF(A2028&lt;0,VLOOKUP(A2028,lookups!A$1:B$25,2,0),
IF(ISNA(B2028),"",
IF(OR(ISBLANK(A2028),ISNA(B2028),B2028=0),
"",
"#define "&amp;
VLOOKUP(A2028,SOURCE!B:S,15,0)&amp;IF(lookups!$N$2-LEN(VLOOKUP(A2028,SOURCE!B:S,15,0))&gt;=0,REPT(" ",lookups!$N$2-LEN(VLOOKUP(A2028,SOURCE!B:S,15,0))),"")&amp;
TEXT(A2028,"???0")&amp;IF(VLOOKUP(A2028,SOURCE!B:S,16,0)="","","   "&amp;VLOOKUP(A2028,SOURCE!B:S,16,0)
))))
)</f>
        <v>#define ITM_X_g6                    1984</v>
      </c>
    </row>
    <row r="2029" customFormat="false" ht="15.75" hidden="false" customHeight="false" outlineLevel="0" collapsed="false">
      <c r="A2029" s="0" t="n">
        <f aca="false">C2028</f>
        <v>1985</v>
      </c>
      <c r="B2029" s="0" t="str">
        <f aca="false">VLOOKUP(A2029,SOURCE!B:S,15,0)</f>
        <v>ITM_XSAVE</v>
      </c>
      <c r="C2029" s="0" t="n">
        <f aca="false">IF(
ISNUMBER(INDEX(SOURCE!B:B,MATCH(A2029,SOURCE!B:B,0)+1)),
  VALUE(INDEX(SOURCE!B:B,MATCH(A2029,SOURCE!B:B,0)+1)),
  "")</f>
        <v>1986</v>
      </c>
      <c r="D2029" s="265" t="str">
        <f aca="false">IF(A2029&lt;&gt;INT(A2029),B2029,
IF(A2029&lt;0,VLOOKUP(A2029,lookups!A$1:B$25,2,0),
IF(ISNA(B2029),"",
IF(OR(ISBLANK(A2029),ISNA(B2029),B2029=0),
"",
"#define "&amp;
VLOOKUP(A2029,SOURCE!B:S,15,0)&amp;IF(lookups!$N$2-LEN(VLOOKUP(A2029,SOURCE!B:S,15,0))&gt;=0,REPT(" ",lookups!$N$2-LEN(VLOOKUP(A2029,SOURCE!B:S,15,0))),"")&amp;
TEXT(A2029,"???0")&amp;IF(VLOOKUP(A2029,SOURCE!B:S,16,0)="","","   "&amp;VLOOKUP(A2029,SOURCE!B:S,16,0)
))))
)</f>
        <v>#define ITM_XSAVE                   1985</v>
      </c>
    </row>
    <row r="2030" customFormat="false" ht="15.75" hidden="false" customHeight="false" outlineLevel="0" collapsed="false">
      <c r="A2030" s="0" t="n">
        <f aca="false">C2029</f>
        <v>1986</v>
      </c>
      <c r="B2030" s="0" t="str">
        <f aca="false">VLOOKUP(A2030,SOURCE!B:S,15,0)</f>
        <v>ITM_XLOAD</v>
      </c>
      <c r="C2030" s="0" t="n">
        <f aca="false">IF(
ISNUMBER(INDEX(SOURCE!B:B,MATCH(A2030,SOURCE!B:B,0)+1)),
  VALUE(INDEX(SOURCE!B:B,MATCH(A2030,SOURCE!B:B,0)+1)),
  "")</f>
        <v>1987</v>
      </c>
      <c r="D2030" s="265" t="str">
        <f aca="false">IF(A2030&lt;&gt;INT(A2030),B2030,
IF(A2030&lt;0,VLOOKUP(A2030,lookups!A$1:B$25,2,0),
IF(ISNA(B2030),"",
IF(OR(ISBLANK(A2030),ISNA(B2030),B2030=0),
"",
"#define "&amp;
VLOOKUP(A2030,SOURCE!B:S,15,0)&amp;IF(lookups!$N$2-LEN(VLOOKUP(A2030,SOURCE!B:S,15,0))&gt;=0,REPT(" ",lookups!$N$2-LEN(VLOOKUP(A2030,SOURCE!B:S,15,0))),"")&amp;
TEXT(A2030,"???0")&amp;IF(VLOOKUP(A2030,SOURCE!B:S,16,0)="","","   "&amp;VLOOKUP(A2030,SOURCE!B:S,16,0)
))))
)</f>
        <v>#define ITM_XLOAD                   1986</v>
      </c>
    </row>
    <row r="2031" customFormat="false" ht="15.75" hidden="false" customHeight="false" outlineLevel="0" collapsed="false">
      <c r="A2031" s="0" t="n">
        <f aca="false">C2030</f>
        <v>1987</v>
      </c>
      <c r="B2031" s="0" t="str">
        <f aca="false">VLOOKUP(A2031,SOURCE!B:S,15,0)</f>
        <v>ITM_BCD</v>
      </c>
      <c r="C2031" s="0" t="n">
        <f aca="false">IF(
ISNUMBER(INDEX(SOURCE!B:B,MATCH(A2031,SOURCE!B:B,0)+1)),
  VALUE(INDEX(SOURCE!B:B,MATCH(A2031,SOURCE!B:B,0)+1)),
  "")</f>
        <v>1988</v>
      </c>
      <c r="D2031" s="265" t="str">
        <f aca="false">IF(A2031&lt;&gt;INT(A2031),B2031,
IF(A2031&lt;0,VLOOKUP(A2031,lookups!A$1:B$25,2,0),
IF(ISNA(B2031),"",
IF(OR(ISBLANK(A2031),ISNA(B2031),B2031=0),
"",
"#define "&amp;
VLOOKUP(A2031,SOURCE!B:S,15,0)&amp;IF(lookups!$N$2-LEN(VLOOKUP(A2031,SOURCE!B:S,15,0))&gt;=0,REPT(" ",lookups!$N$2-LEN(VLOOKUP(A2031,SOURCE!B:S,15,0))),"")&amp;
TEXT(A2031,"???0")&amp;IF(VLOOKUP(A2031,SOURCE!B:S,16,0)="","","   "&amp;VLOOKUP(A2031,SOURCE!B:S,16,0)
))))
)</f>
        <v>#define ITM_BCD                     1987</v>
      </c>
    </row>
    <row r="2032" customFormat="false" ht="15.75" hidden="false" customHeight="false" outlineLevel="0" collapsed="false">
      <c r="A2032" s="0" t="n">
        <f aca="false">C2031</f>
        <v>1988</v>
      </c>
      <c r="B2032" s="0" t="str">
        <f aca="false">VLOOKUP(A2032,SOURCE!B:S,15,0)</f>
        <v>ITM_BCD9</v>
      </c>
      <c r="C2032" s="0" t="n">
        <f aca="false">IF(
ISNUMBER(INDEX(SOURCE!B:B,MATCH(A2032,SOURCE!B:B,0)+1)),
  VALUE(INDEX(SOURCE!B:B,MATCH(A2032,SOURCE!B:B,0)+1)),
  "")</f>
        <v>1989</v>
      </c>
      <c r="D2032" s="265" t="str">
        <f aca="false">IF(A2032&lt;&gt;INT(A2032),B2032,
IF(A2032&lt;0,VLOOKUP(A2032,lookups!A$1:B$25,2,0),
IF(ISNA(B2032),"",
IF(OR(ISBLANK(A2032),ISNA(B2032),B2032=0),
"",
"#define "&amp;
VLOOKUP(A2032,SOURCE!B:S,15,0)&amp;IF(lookups!$N$2-LEN(VLOOKUP(A2032,SOURCE!B:S,15,0))&gt;=0,REPT(" ",lookups!$N$2-LEN(VLOOKUP(A2032,SOURCE!B:S,15,0))),"")&amp;
TEXT(A2032,"???0")&amp;IF(VLOOKUP(A2032,SOURCE!B:S,16,0)="","","   "&amp;VLOOKUP(A2032,SOURCE!B:S,16,0)
))))
)</f>
        <v>#define ITM_BCD9                    1988</v>
      </c>
    </row>
    <row r="2033" customFormat="false" ht="15.75" hidden="false" customHeight="false" outlineLevel="0" collapsed="false">
      <c r="A2033" s="0" t="n">
        <f aca="false">C2032</f>
        <v>1989</v>
      </c>
      <c r="B2033" s="0" t="str">
        <f aca="false">VLOOKUP(A2033,SOURCE!B:S,15,0)</f>
        <v>ITM_BCD10</v>
      </c>
      <c r="C2033" s="0" t="n">
        <f aca="false">IF(
ISNUMBER(INDEX(SOURCE!B:B,MATCH(A2033,SOURCE!B:B,0)+1)),
  VALUE(INDEX(SOURCE!B:B,MATCH(A2033,SOURCE!B:B,0)+1)),
  "")</f>
        <v>1990</v>
      </c>
      <c r="D2033" s="265" t="str">
        <f aca="false">IF(A2033&lt;&gt;INT(A2033),B2033,
IF(A2033&lt;0,VLOOKUP(A2033,lookups!A$1:B$25,2,0),
IF(ISNA(B2033),"",
IF(OR(ISBLANK(A2033),ISNA(B2033),B2033=0),
"",
"#define "&amp;
VLOOKUP(A2033,SOURCE!B:S,15,0)&amp;IF(lookups!$N$2-LEN(VLOOKUP(A2033,SOURCE!B:S,15,0))&gt;=0,REPT(" ",lookups!$N$2-LEN(VLOOKUP(A2033,SOURCE!B:S,15,0))),"")&amp;
TEXT(A2033,"???0")&amp;IF(VLOOKUP(A2033,SOURCE!B:S,16,0)="","","   "&amp;VLOOKUP(A2033,SOURCE!B:S,16,0)
))))
)</f>
        <v>#define ITM_BCD10                   1989</v>
      </c>
    </row>
    <row r="2034" customFormat="false" ht="15.75" hidden="false" customHeight="false" outlineLevel="0" collapsed="false">
      <c r="A2034" s="0" t="n">
        <f aca="false">C2033</f>
        <v>1990</v>
      </c>
      <c r="B2034" s="0" t="str">
        <f aca="false">VLOOKUP(A2034,SOURCE!B:S,15,0)</f>
        <v>ITM_BCDU</v>
      </c>
      <c r="C2034" s="0" t="n">
        <f aca="false">IF(
ISNUMBER(INDEX(SOURCE!B:B,MATCH(A2034,SOURCE!B:B,0)+1)),
  VALUE(INDEX(SOURCE!B:B,MATCH(A2034,SOURCE!B:B,0)+1)),
  "")</f>
        <v>1991</v>
      </c>
      <c r="D2034" s="265" t="str">
        <f aca="false">IF(A2034&lt;&gt;INT(A2034),B2034,
IF(A2034&lt;0,VLOOKUP(A2034,lookups!A$1:B$25,2,0),
IF(ISNA(B2034),"",
IF(OR(ISBLANK(A2034),ISNA(B2034),B2034=0),
"",
"#define "&amp;
VLOOKUP(A2034,SOURCE!B:S,15,0)&amp;IF(lookups!$N$2-LEN(VLOOKUP(A2034,SOURCE!B:S,15,0))&gt;=0,REPT(" ",lookups!$N$2-LEN(VLOOKUP(A2034,SOURCE!B:S,15,0))),"")&amp;
TEXT(A2034,"???0")&amp;IF(VLOOKUP(A2034,SOURCE!B:S,16,0)="","","   "&amp;VLOOKUP(A2034,SOURCE!B:S,16,0)
))))
)</f>
        <v>#define ITM_BCDU                    1990</v>
      </c>
    </row>
    <row r="2035" customFormat="false" ht="15.75" hidden="false" customHeight="false" outlineLevel="0" collapsed="false">
      <c r="A2035" s="0" t="n">
        <f aca="false">C2034</f>
        <v>1991</v>
      </c>
      <c r="B2035" s="0" t="str">
        <f aca="false">VLOOKUP(A2035,SOURCE!B:S,15,0)</f>
        <v>ITM_S06</v>
      </c>
      <c r="C2035" s="0" t="n">
        <f aca="false">IF(
ISNUMBER(INDEX(SOURCE!B:B,MATCH(A2035,SOURCE!B:B,0)+1)),
  VALUE(INDEX(SOURCE!B:B,MATCH(A2035,SOURCE!B:B,0)+1)),
  "")</f>
        <v>1992</v>
      </c>
      <c r="D2035" s="265" t="str">
        <f aca="false">IF(A2035&lt;&gt;INT(A2035),B2035,
IF(A2035&lt;0,VLOOKUP(A2035,lookups!A$1:B$25,2,0),
IF(ISNA(B2035),"",
IF(OR(ISBLANK(A2035),ISNA(B2035),B2035=0),
"",
"#define "&amp;
VLOOKUP(A2035,SOURCE!B:S,15,0)&amp;IF(lookups!$N$2-LEN(VLOOKUP(A2035,SOURCE!B:S,15,0))&gt;=0,REPT(" ",lookups!$N$2-LEN(VLOOKUP(A2035,SOURCE!B:S,15,0))),"")&amp;
TEXT(A2035,"???0")&amp;IF(VLOOKUP(A2035,SOURCE!B:S,16,0)="","","   "&amp;VLOOKUP(A2035,SOURCE!B:S,16,0)
))))
)</f>
        <v>#define ITM_S06                     1991</v>
      </c>
    </row>
    <row r="2036" customFormat="false" ht="15.75" hidden="false" customHeight="false" outlineLevel="0" collapsed="false">
      <c r="A2036" s="0" t="n">
        <f aca="false">C2035</f>
        <v>1992</v>
      </c>
      <c r="B2036" s="0" t="str">
        <f aca="false">VLOOKUP(A2036,SOURCE!B:S,15,0)</f>
        <v>ITM_S08</v>
      </c>
      <c r="C2036" s="0" t="n">
        <f aca="false">IF(
ISNUMBER(INDEX(SOURCE!B:B,MATCH(A2036,SOURCE!B:B,0)+1)),
  VALUE(INDEX(SOURCE!B:B,MATCH(A2036,SOURCE!B:B,0)+1)),
  "")</f>
        <v>1993</v>
      </c>
      <c r="D2036" s="265" t="str">
        <f aca="false">IF(A2036&lt;&gt;INT(A2036),B2036,
IF(A2036&lt;0,VLOOKUP(A2036,lookups!A$1:B$25,2,0),
IF(ISNA(B2036),"",
IF(OR(ISBLANK(A2036),ISNA(B2036),B2036=0),
"",
"#define "&amp;
VLOOKUP(A2036,SOURCE!B:S,15,0)&amp;IF(lookups!$N$2-LEN(VLOOKUP(A2036,SOURCE!B:S,15,0))&gt;=0,REPT(" ",lookups!$N$2-LEN(VLOOKUP(A2036,SOURCE!B:S,15,0))),"")&amp;
TEXT(A2036,"???0")&amp;IF(VLOOKUP(A2036,SOURCE!B:S,16,0)="","","   "&amp;VLOOKUP(A2036,SOURCE!B:S,16,0)
))))
)</f>
        <v>#define ITM_S08                     1992</v>
      </c>
    </row>
    <row r="2037" customFormat="false" ht="15.75" hidden="false" customHeight="false" outlineLevel="0" collapsed="false">
      <c r="A2037" s="0" t="n">
        <f aca="false">C2036</f>
        <v>1993</v>
      </c>
      <c r="B2037" s="0" t="str">
        <f aca="false">VLOOKUP(A2037,SOURCE!B:S,15,0)</f>
        <v>ITM_S16</v>
      </c>
      <c r="C2037" s="0" t="n">
        <f aca="false">IF(
ISNUMBER(INDEX(SOURCE!B:B,MATCH(A2037,SOURCE!B:B,0)+1)),
  VALUE(INDEX(SOURCE!B:B,MATCH(A2037,SOURCE!B:B,0)+1)),
  "")</f>
        <v>1994</v>
      </c>
      <c r="D2037" s="265" t="str">
        <f aca="false">IF(A2037&lt;&gt;INT(A2037),B2037,
IF(A2037&lt;0,VLOOKUP(A2037,lookups!A$1:B$25,2,0),
IF(ISNA(B2037),"",
IF(OR(ISBLANK(A2037),ISNA(B2037),B2037=0),
"",
"#define "&amp;
VLOOKUP(A2037,SOURCE!B:S,15,0)&amp;IF(lookups!$N$2-LEN(VLOOKUP(A2037,SOURCE!B:S,15,0))&gt;=0,REPT(" ",lookups!$N$2-LEN(VLOOKUP(A2037,SOURCE!B:S,15,0))),"")&amp;
TEXT(A2037,"???0")&amp;IF(VLOOKUP(A2037,SOURCE!B:S,16,0)="","","   "&amp;VLOOKUP(A2037,SOURCE!B:S,16,0)
))))
)</f>
        <v>#define ITM_S16                     1993</v>
      </c>
    </row>
    <row r="2038" customFormat="false" ht="15.75" hidden="false" customHeight="false" outlineLevel="0" collapsed="false">
      <c r="A2038" s="0" t="n">
        <f aca="false">C2037</f>
        <v>1994</v>
      </c>
      <c r="B2038" s="0" t="str">
        <f aca="false">VLOOKUP(A2038,SOURCE!B:S,15,0)</f>
        <v>ITM_S32</v>
      </c>
      <c r="C2038" s="0" t="n">
        <f aca="false">IF(
ISNUMBER(INDEX(SOURCE!B:B,MATCH(A2038,SOURCE!B:B,0)+1)),
  VALUE(INDEX(SOURCE!B:B,MATCH(A2038,SOURCE!B:B,0)+1)),
  "")</f>
        <v>1995</v>
      </c>
      <c r="D2038" s="265" t="str">
        <f aca="false">IF(A2038&lt;&gt;INT(A2038),B2038,
IF(A2038&lt;0,VLOOKUP(A2038,lookups!A$1:B$25,2,0),
IF(ISNA(B2038),"",
IF(OR(ISBLANK(A2038),ISNA(B2038),B2038=0),
"",
"#define "&amp;
VLOOKUP(A2038,SOURCE!B:S,15,0)&amp;IF(lookups!$N$2-LEN(VLOOKUP(A2038,SOURCE!B:S,15,0))&gt;=0,REPT(" ",lookups!$N$2-LEN(VLOOKUP(A2038,SOURCE!B:S,15,0))),"")&amp;
TEXT(A2038,"???0")&amp;IF(VLOOKUP(A2038,SOURCE!B:S,16,0)="","","   "&amp;VLOOKUP(A2038,SOURCE!B:S,16,0)
))))
)</f>
        <v>#define ITM_S32                     1994</v>
      </c>
    </row>
    <row r="2039" customFormat="false" ht="15.75" hidden="false" customHeight="false" outlineLevel="0" collapsed="false">
      <c r="A2039" s="0" t="n">
        <f aca="false">C2038</f>
        <v>1995</v>
      </c>
      <c r="B2039" s="0" t="str">
        <f aca="false">VLOOKUP(A2039,SOURCE!B:S,15,0)</f>
        <v>ITM_S64</v>
      </c>
      <c r="C2039" s="0" t="n">
        <f aca="false">IF(
ISNUMBER(INDEX(SOURCE!B:B,MATCH(A2039,SOURCE!B:B,0)+1)),
  VALUE(INDEX(SOURCE!B:B,MATCH(A2039,SOURCE!B:B,0)+1)),
  "")</f>
        <v>1996</v>
      </c>
      <c r="D2039" s="265" t="str">
        <f aca="false">IF(A2039&lt;&gt;INT(A2039),B2039,
IF(A2039&lt;0,VLOOKUP(A2039,lookups!A$1:B$25,2,0),
IF(ISNA(B2039),"",
IF(OR(ISBLANK(A2039),ISNA(B2039),B2039=0),
"",
"#define "&amp;
VLOOKUP(A2039,SOURCE!B:S,15,0)&amp;IF(lookups!$N$2-LEN(VLOOKUP(A2039,SOURCE!B:S,15,0))&gt;=0,REPT(" ",lookups!$N$2-LEN(VLOOKUP(A2039,SOURCE!B:S,15,0))),"")&amp;
TEXT(A2039,"???0")&amp;IF(VLOOKUP(A2039,SOURCE!B:S,16,0)="","","   "&amp;VLOOKUP(A2039,SOURCE!B:S,16,0)
))))
)</f>
        <v>#define ITM_S64                     1995</v>
      </c>
    </row>
    <row r="2040" customFormat="false" ht="15.75" hidden="false" customHeight="false" outlineLevel="0" collapsed="false">
      <c r="A2040" s="0" t="n">
        <f aca="false">C2039</f>
        <v>1996</v>
      </c>
      <c r="B2040" s="0" t="str">
        <f aca="false">VLOOKUP(A2040,SOURCE!B:S,15,0)</f>
        <v>ITM_U06</v>
      </c>
      <c r="C2040" s="0" t="n">
        <f aca="false">IF(
ISNUMBER(INDEX(SOURCE!B:B,MATCH(A2040,SOURCE!B:B,0)+1)),
  VALUE(INDEX(SOURCE!B:B,MATCH(A2040,SOURCE!B:B,0)+1)),
  "")</f>
        <v>1997</v>
      </c>
      <c r="D2040" s="265" t="str">
        <f aca="false">IF(A2040&lt;&gt;INT(A2040),B2040,
IF(A2040&lt;0,VLOOKUP(A2040,lookups!A$1:B$25,2,0),
IF(ISNA(B2040),"",
IF(OR(ISBLANK(A2040),ISNA(B2040),B2040=0),
"",
"#define "&amp;
VLOOKUP(A2040,SOURCE!B:S,15,0)&amp;IF(lookups!$N$2-LEN(VLOOKUP(A2040,SOURCE!B:S,15,0))&gt;=0,REPT(" ",lookups!$N$2-LEN(VLOOKUP(A2040,SOURCE!B:S,15,0))),"")&amp;
TEXT(A2040,"???0")&amp;IF(VLOOKUP(A2040,SOURCE!B:S,16,0)="","","   "&amp;VLOOKUP(A2040,SOURCE!B:S,16,0)
))))
)</f>
        <v>#define ITM_U06                     1996</v>
      </c>
    </row>
    <row r="2041" customFormat="false" ht="15.75" hidden="false" customHeight="false" outlineLevel="0" collapsed="false">
      <c r="A2041" s="0" t="n">
        <f aca="false">C2040</f>
        <v>1997</v>
      </c>
      <c r="B2041" s="0" t="str">
        <f aca="false">VLOOKUP(A2041,SOURCE!B:S,15,0)</f>
        <v>ITM_U08</v>
      </c>
      <c r="C2041" s="0" t="n">
        <f aca="false">IF(
ISNUMBER(INDEX(SOURCE!B:B,MATCH(A2041,SOURCE!B:B,0)+1)),
  VALUE(INDEX(SOURCE!B:B,MATCH(A2041,SOURCE!B:B,0)+1)),
  "")</f>
        <v>1998</v>
      </c>
      <c r="D2041" s="265" t="str">
        <f aca="false">IF(A2041&lt;&gt;INT(A2041),B2041,
IF(A2041&lt;0,VLOOKUP(A2041,lookups!A$1:B$25,2,0),
IF(ISNA(B2041),"",
IF(OR(ISBLANK(A2041),ISNA(B2041),B2041=0),
"",
"#define "&amp;
VLOOKUP(A2041,SOURCE!B:S,15,0)&amp;IF(lookups!$N$2-LEN(VLOOKUP(A2041,SOURCE!B:S,15,0))&gt;=0,REPT(" ",lookups!$N$2-LEN(VLOOKUP(A2041,SOURCE!B:S,15,0))),"")&amp;
TEXT(A2041,"???0")&amp;IF(VLOOKUP(A2041,SOURCE!B:S,16,0)="","","   "&amp;VLOOKUP(A2041,SOURCE!B:S,16,0)
))))
)</f>
        <v>#define ITM_U08                     1997</v>
      </c>
    </row>
    <row r="2042" customFormat="false" ht="15.75" hidden="false" customHeight="false" outlineLevel="0" collapsed="false">
      <c r="A2042" s="0" t="n">
        <f aca="false">C2041</f>
        <v>1998</v>
      </c>
      <c r="B2042" s="0" t="str">
        <f aca="false">VLOOKUP(A2042,SOURCE!B:S,15,0)</f>
        <v>ITM_U16</v>
      </c>
      <c r="C2042" s="0" t="n">
        <f aca="false">IF(
ISNUMBER(INDEX(SOURCE!B:B,MATCH(A2042,SOURCE!B:B,0)+1)),
  VALUE(INDEX(SOURCE!B:B,MATCH(A2042,SOURCE!B:B,0)+1)),
  "")</f>
        <v>1999</v>
      </c>
      <c r="D2042" s="265" t="str">
        <f aca="false">IF(A2042&lt;&gt;INT(A2042),B2042,
IF(A2042&lt;0,VLOOKUP(A2042,lookups!A$1:B$25,2,0),
IF(ISNA(B2042),"",
IF(OR(ISBLANK(A2042),ISNA(B2042),B2042=0),
"",
"#define "&amp;
VLOOKUP(A2042,SOURCE!B:S,15,0)&amp;IF(lookups!$N$2-LEN(VLOOKUP(A2042,SOURCE!B:S,15,0))&gt;=0,REPT(" ",lookups!$N$2-LEN(VLOOKUP(A2042,SOURCE!B:S,15,0))),"")&amp;
TEXT(A2042,"???0")&amp;IF(VLOOKUP(A2042,SOURCE!B:S,16,0)="","","   "&amp;VLOOKUP(A2042,SOURCE!B:S,16,0)
))))
)</f>
        <v>#define ITM_U16                     1998</v>
      </c>
    </row>
    <row r="2043" customFormat="false" ht="15.75" hidden="false" customHeight="false" outlineLevel="0" collapsed="false">
      <c r="A2043" s="0" t="n">
        <f aca="false">C2042</f>
        <v>1999</v>
      </c>
      <c r="B2043" s="0" t="str">
        <f aca="false">VLOOKUP(A2043,SOURCE!B:S,15,0)</f>
        <v>ITM_U32</v>
      </c>
      <c r="C2043" s="0" t="n">
        <f aca="false">IF(
ISNUMBER(INDEX(SOURCE!B:B,MATCH(A2043,SOURCE!B:B,0)+1)),
  VALUE(INDEX(SOURCE!B:B,MATCH(A2043,SOURCE!B:B,0)+1)),
  "")</f>
        <v>2000</v>
      </c>
      <c r="D2043" s="265" t="str">
        <f aca="false">IF(A2043&lt;&gt;INT(A2043),B2043,
IF(A2043&lt;0,VLOOKUP(A2043,lookups!A$1:B$25,2,0),
IF(ISNA(B2043),"",
IF(OR(ISBLANK(A2043),ISNA(B2043),B2043=0),
"",
"#define "&amp;
VLOOKUP(A2043,SOURCE!B:S,15,0)&amp;IF(lookups!$N$2-LEN(VLOOKUP(A2043,SOURCE!B:S,15,0))&gt;=0,REPT(" ",lookups!$N$2-LEN(VLOOKUP(A2043,SOURCE!B:S,15,0))),"")&amp;
TEXT(A2043,"???0")&amp;IF(VLOOKUP(A2043,SOURCE!B:S,16,0)="","","   "&amp;VLOOKUP(A2043,SOURCE!B:S,16,0)
))))
)</f>
        <v>#define ITM_U32                     1999</v>
      </c>
    </row>
    <row r="2044" customFormat="false" ht="15.75" hidden="false" customHeight="false" outlineLevel="0" collapsed="false">
      <c r="A2044" s="0" t="n">
        <f aca="false">C2043</f>
        <v>2000</v>
      </c>
      <c r="B2044" s="0" t="str">
        <f aca="false">VLOOKUP(A2044,SOURCE!B:S,15,0)</f>
        <v>ITM_U64</v>
      </c>
      <c r="C2044" s="0" t="n">
        <f aca="false">IF(
ISNUMBER(INDEX(SOURCE!B:B,MATCH(A2044,SOURCE!B:B,0)+1)),
  VALUE(INDEX(SOURCE!B:B,MATCH(A2044,SOURCE!B:B,0)+1)),
  "")</f>
        <v>2001</v>
      </c>
      <c r="D2044" s="265" t="str">
        <f aca="false">IF(A2044&lt;&gt;INT(A2044),B2044,
IF(A2044&lt;0,VLOOKUP(A2044,lookups!A$1:B$25,2,0),
IF(ISNA(B2044),"",
IF(OR(ISBLANK(A2044),ISNA(B2044),B2044=0),
"",
"#define "&amp;
VLOOKUP(A2044,SOURCE!B:S,15,0)&amp;IF(lookups!$N$2-LEN(VLOOKUP(A2044,SOURCE!B:S,15,0))&gt;=0,REPT(" ",lookups!$N$2-LEN(VLOOKUP(A2044,SOURCE!B:S,15,0))),"")&amp;
TEXT(A2044,"???0")&amp;IF(VLOOKUP(A2044,SOURCE!B:S,16,0)="","","   "&amp;VLOOKUP(A2044,SOURCE!B:S,16,0)
))))
)</f>
        <v>#define ITM_U64                     2000</v>
      </c>
    </row>
    <row r="2045" customFormat="false" ht="15.75" hidden="false" customHeight="false" outlineLevel="0" collapsed="false">
      <c r="A2045" s="0" t="n">
        <f aca="false">C2044</f>
        <v>2001</v>
      </c>
      <c r="B2045" s="0" t="str">
        <f aca="false">VLOOKUP(A2045,SOURCE!B:S,15,0)</f>
        <v>ITM_SL1</v>
      </c>
      <c r="C2045" s="0" t="n">
        <f aca="false">IF(
ISNUMBER(INDEX(SOURCE!B:B,MATCH(A2045,SOURCE!B:B,0)+1)),
  VALUE(INDEX(SOURCE!B:B,MATCH(A2045,SOURCE!B:B,0)+1)),
  "")</f>
        <v>2002</v>
      </c>
      <c r="D2045" s="265" t="str">
        <f aca="false">IF(A2045&lt;&gt;INT(A2045),B2045,
IF(A2045&lt;0,VLOOKUP(A2045,lookups!A$1:B$25,2,0),
IF(ISNA(B2045),"",
IF(OR(ISBLANK(A2045),ISNA(B2045),B2045=0),
"",
"#define "&amp;
VLOOKUP(A2045,SOURCE!B:S,15,0)&amp;IF(lookups!$N$2-LEN(VLOOKUP(A2045,SOURCE!B:S,15,0))&gt;=0,REPT(" ",lookups!$N$2-LEN(VLOOKUP(A2045,SOURCE!B:S,15,0))),"")&amp;
TEXT(A2045,"???0")&amp;IF(VLOOKUP(A2045,SOURCE!B:S,16,0)="","","   "&amp;VLOOKUP(A2045,SOURCE!B:S,16,0)
))))
)</f>
        <v>#define ITM_SL1                     2001</v>
      </c>
    </row>
    <row r="2046" customFormat="false" ht="15.75" hidden="false" customHeight="false" outlineLevel="0" collapsed="false">
      <c r="A2046" s="0" t="n">
        <f aca="false">C2045</f>
        <v>2002</v>
      </c>
      <c r="B2046" s="0" t="str">
        <f aca="false">VLOOKUP(A2046,SOURCE!B:S,15,0)</f>
        <v>ITM_SR1</v>
      </c>
      <c r="C2046" s="0" t="n">
        <f aca="false">IF(
ISNUMBER(INDEX(SOURCE!B:B,MATCH(A2046,SOURCE!B:B,0)+1)),
  VALUE(INDEX(SOURCE!B:B,MATCH(A2046,SOURCE!B:B,0)+1)),
  "")</f>
        <v>2003</v>
      </c>
      <c r="D2046" s="265" t="str">
        <f aca="false">IF(A2046&lt;&gt;INT(A2046),B2046,
IF(A2046&lt;0,VLOOKUP(A2046,lookups!A$1:B$25,2,0),
IF(ISNA(B2046),"",
IF(OR(ISBLANK(A2046),ISNA(B2046),B2046=0),
"",
"#define "&amp;
VLOOKUP(A2046,SOURCE!B:S,15,0)&amp;IF(lookups!$N$2-LEN(VLOOKUP(A2046,SOURCE!B:S,15,0))&gt;=0,REPT(" ",lookups!$N$2-LEN(VLOOKUP(A2046,SOURCE!B:S,15,0))),"")&amp;
TEXT(A2046,"???0")&amp;IF(VLOOKUP(A2046,SOURCE!B:S,16,0)="","","   "&amp;VLOOKUP(A2046,SOURCE!B:S,16,0)
))))
)</f>
        <v>#define ITM_SR1                     2002</v>
      </c>
    </row>
    <row r="2047" customFormat="false" ht="15.75" hidden="false" customHeight="false" outlineLevel="0" collapsed="false">
      <c r="A2047" s="0" t="n">
        <f aca="false">C2046</f>
        <v>2003</v>
      </c>
      <c r="B2047" s="0" t="str">
        <f aca="false">VLOOKUP(A2047,SOURCE!B:S,15,0)</f>
        <v>ITM_RL1</v>
      </c>
      <c r="C2047" s="0" t="n">
        <f aca="false">IF(
ISNUMBER(INDEX(SOURCE!B:B,MATCH(A2047,SOURCE!B:B,0)+1)),
  VALUE(INDEX(SOURCE!B:B,MATCH(A2047,SOURCE!B:B,0)+1)),
  "")</f>
        <v>2004</v>
      </c>
      <c r="D2047" s="265" t="str">
        <f aca="false">IF(A2047&lt;&gt;INT(A2047),B2047,
IF(A2047&lt;0,VLOOKUP(A2047,lookups!A$1:B$25,2,0),
IF(ISNA(B2047),"",
IF(OR(ISBLANK(A2047),ISNA(B2047),B2047=0),
"",
"#define "&amp;
VLOOKUP(A2047,SOURCE!B:S,15,0)&amp;IF(lookups!$N$2-LEN(VLOOKUP(A2047,SOURCE!B:S,15,0))&gt;=0,REPT(" ",lookups!$N$2-LEN(VLOOKUP(A2047,SOURCE!B:S,15,0))),"")&amp;
TEXT(A2047,"???0")&amp;IF(VLOOKUP(A2047,SOURCE!B:S,16,0)="","","   "&amp;VLOOKUP(A2047,SOURCE!B:S,16,0)
))))
)</f>
        <v>#define ITM_RL1                     2003</v>
      </c>
    </row>
    <row r="2048" customFormat="false" ht="15.75" hidden="false" customHeight="false" outlineLevel="0" collapsed="false">
      <c r="A2048" s="0" t="n">
        <f aca="false">C2047</f>
        <v>2004</v>
      </c>
      <c r="B2048" s="0" t="str">
        <f aca="false">VLOOKUP(A2048,SOURCE!B:S,15,0)</f>
        <v>ITM_RR1</v>
      </c>
      <c r="C2048" s="0" t="n">
        <f aca="false">IF(
ISNUMBER(INDEX(SOURCE!B:B,MATCH(A2048,SOURCE!B:B,0)+1)),
  VALUE(INDEX(SOURCE!B:B,MATCH(A2048,SOURCE!B:B,0)+1)),
  "")</f>
        <v>2005</v>
      </c>
      <c r="D2048" s="265" t="str">
        <f aca="false">IF(A2048&lt;&gt;INT(A2048),B2048,
IF(A2048&lt;0,VLOOKUP(A2048,lookups!A$1:B$25,2,0),
IF(ISNA(B2048),"",
IF(OR(ISBLANK(A2048),ISNA(B2048),B2048=0),
"",
"#define "&amp;
VLOOKUP(A2048,SOURCE!B:S,15,0)&amp;IF(lookups!$N$2-LEN(VLOOKUP(A2048,SOURCE!B:S,15,0))&gt;=0,REPT(" ",lookups!$N$2-LEN(VLOOKUP(A2048,SOURCE!B:S,15,0))),"")&amp;
TEXT(A2048,"???0")&amp;IF(VLOOKUP(A2048,SOURCE!B:S,16,0)="","","   "&amp;VLOOKUP(A2048,SOURCE!B:S,16,0)
))))
)</f>
        <v>#define ITM_RR1                     2004</v>
      </c>
    </row>
    <row r="2049" customFormat="false" ht="15.75" hidden="false" customHeight="false" outlineLevel="0" collapsed="false">
      <c r="A2049" s="0" t="n">
        <f aca="false">C2048</f>
        <v>2005</v>
      </c>
      <c r="B2049" s="0" t="str">
        <f aca="false">VLOOKUP(A2049,SOURCE!B:S,15,0)</f>
        <v>ITM_FWORD</v>
      </c>
      <c r="C2049" s="0" t="n">
        <f aca="false">IF(
ISNUMBER(INDEX(SOURCE!B:B,MATCH(A2049,SOURCE!B:B,0)+1)),
  VALUE(INDEX(SOURCE!B:B,MATCH(A2049,SOURCE!B:B,0)+1)),
  "")</f>
        <v>2006</v>
      </c>
      <c r="D2049" s="265" t="str">
        <f aca="false">IF(A2049&lt;&gt;INT(A2049),B2049,
IF(A2049&lt;0,VLOOKUP(A2049,lookups!A$1:B$25,2,0),
IF(ISNA(B2049),"",
IF(OR(ISBLANK(A2049),ISNA(B2049),B2049=0),
"",
"#define "&amp;
VLOOKUP(A2049,SOURCE!B:S,15,0)&amp;IF(lookups!$N$2-LEN(VLOOKUP(A2049,SOURCE!B:S,15,0))&gt;=0,REPT(" ",lookups!$N$2-LEN(VLOOKUP(A2049,SOURCE!B:S,15,0))),"")&amp;
TEXT(A2049,"???0")&amp;IF(VLOOKUP(A2049,SOURCE!B:S,16,0)="","","   "&amp;VLOOKUP(A2049,SOURCE!B:S,16,0)
))))
)</f>
        <v>#define ITM_FWORD                   2005</v>
      </c>
    </row>
    <row r="2050" customFormat="false" ht="15.75" hidden="false" customHeight="false" outlineLevel="0" collapsed="false">
      <c r="A2050" s="0" t="n">
        <f aca="false">C2049</f>
        <v>2006</v>
      </c>
      <c r="B2050" s="0" t="str">
        <f aca="false">VLOOKUP(A2050,SOURCE!B:S,15,0)</f>
        <v>ITM_FBYTE</v>
      </c>
      <c r="C2050" s="0" t="n">
        <f aca="false">IF(
ISNUMBER(INDEX(SOURCE!B:B,MATCH(A2050,SOURCE!B:B,0)+1)),
  VALUE(INDEX(SOURCE!B:B,MATCH(A2050,SOURCE!B:B,0)+1)),
  "")</f>
        <v>2007</v>
      </c>
      <c r="D2050" s="265" t="str">
        <f aca="false">IF(A2050&lt;&gt;INT(A2050),B2050,
IF(A2050&lt;0,VLOOKUP(A2050,lookups!A$1:B$25,2,0),
IF(ISNA(B2050),"",
IF(OR(ISBLANK(A2050),ISNA(B2050),B2050=0),
"",
"#define "&amp;
VLOOKUP(A2050,SOURCE!B:S,15,0)&amp;IF(lookups!$N$2-LEN(VLOOKUP(A2050,SOURCE!B:S,15,0))&gt;=0,REPT(" ",lookups!$N$2-LEN(VLOOKUP(A2050,SOURCE!B:S,15,0))),"")&amp;
TEXT(A2050,"???0")&amp;IF(VLOOKUP(A2050,SOURCE!B:S,16,0)="","","   "&amp;VLOOKUP(A2050,SOURCE!B:S,16,0)
))))
)</f>
        <v>#define ITM_FBYTE                   2006</v>
      </c>
    </row>
    <row r="2051" customFormat="false" ht="15.75" hidden="false" customHeight="false" outlineLevel="0" collapsed="false">
      <c r="A2051" s="0" t="n">
        <f aca="false">C2050</f>
        <v>2007</v>
      </c>
      <c r="B2051" s="0" t="str">
        <f aca="false">VLOOKUP(A2051,SOURCE!B:S,15,0)</f>
        <v>ITM_CLRMOD</v>
      </c>
      <c r="C2051" s="0" t="n">
        <f aca="false">IF(
ISNUMBER(INDEX(SOURCE!B:B,MATCH(A2051,SOURCE!B:B,0)+1)),
  VALUE(INDEX(SOURCE!B:B,MATCH(A2051,SOURCE!B:B,0)+1)),
  "")</f>
        <v>2008</v>
      </c>
      <c r="D2051" s="265" t="str">
        <f aca="false">IF(A2051&lt;&gt;INT(A2051),B2051,
IF(A2051&lt;0,VLOOKUP(A2051,lookups!A$1:B$25,2,0),
IF(ISNA(B2051),"",
IF(OR(ISBLANK(A2051),ISNA(B2051),B2051=0),
"",
"#define "&amp;
VLOOKUP(A2051,SOURCE!B:S,15,0)&amp;IF(lookups!$N$2-LEN(VLOOKUP(A2051,SOURCE!B:S,15,0))&gt;=0,REPT(" ",lookups!$N$2-LEN(VLOOKUP(A2051,SOURCE!B:S,15,0))),"")&amp;
TEXT(A2051,"???0")&amp;IF(VLOOKUP(A2051,SOURCE!B:S,16,0)="","","   "&amp;VLOOKUP(A2051,SOURCE!B:S,16,0)
))))
)</f>
        <v>#define ITM_CLRMOD                  2007</v>
      </c>
    </row>
    <row r="2052" customFormat="false" ht="15.75" hidden="false" customHeight="false" outlineLevel="0" collapsed="false">
      <c r="A2052" s="0" t="n">
        <f aca="false">C2051</f>
        <v>2008</v>
      </c>
      <c r="B2052" s="0" t="str">
        <f aca="false">VLOOKUP(A2052,SOURCE!B:S,15,0)</f>
        <v>ITM_SHOIREP</v>
      </c>
      <c r="C2052" s="0" t="n">
        <f aca="false">IF(
ISNUMBER(INDEX(SOURCE!B:B,MATCH(A2052,SOURCE!B:B,0)+1)),
  VALUE(INDEX(SOURCE!B:B,MATCH(A2052,SOURCE!B:B,0)+1)),
  "")</f>
        <v>2009</v>
      </c>
      <c r="D2052" s="265" t="str">
        <f aca="false">IF(A2052&lt;&gt;INT(A2052),B2052,
IF(A2052&lt;0,VLOOKUP(A2052,lookups!A$1:B$25,2,0),
IF(ISNA(B2052),"",
IF(OR(ISBLANK(A2052),ISNA(B2052),B2052=0),
"",
"#define "&amp;
VLOOKUP(A2052,SOURCE!B:S,15,0)&amp;IF(lookups!$N$2-LEN(VLOOKUP(A2052,SOURCE!B:S,15,0))&gt;=0,REPT(" ",lookups!$N$2-LEN(VLOOKUP(A2052,SOURCE!B:S,15,0))),"")&amp;
TEXT(A2052,"???0")&amp;IF(VLOOKUP(A2052,SOURCE!B:S,16,0)="","","   "&amp;VLOOKUP(A2052,SOURCE!B:S,16,0)
))))
)</f>
        <v>#define ITM_SHOIREP                 2008</v>
      </c>
    </row>
    <row r="2053" customFormat="false" ht="15.75" hidden="false" customHeight="false" outlineLevel="0" collapsed="false">
      <c r="A2053" s="0" t="n">
        <f aca="false">C2052</f>
        <v>2009</v>
      </c>
      <c r="B2053" s="0" t="str">
        <f aca="false">VLOOKUP(A2053,SOURCE!B:S,15,0)</f>
        <v>ITM_SCALE</v>
      </c>
      <c r="C2053" s="0" t="n">
        <f aca="false">IF(
ISNUMBER(INDEX(SOURCE!B:B,MATCH(A2053,SOURCE!B:B,0)+1)),
  VALUE(INDEX(SOURCE!B:B,MATCH(A2053,SOURCE!B:B,0)+1)),
  "")</f>
        <v>2010</v>
      </c>
      <c r="D2053" s="265" t="str">
        <f aca="false">IF(A2053&lt;&gt;INT(A2053),B2053,
IF(A2053&lt;0,VLOOKUP(A2053,lookups!A$1:B$25,2,0),
IF(ISNA(B2053),"",
IF(OR(ISBLANK(A2053),ISNA(B2053),B2053=0),
"",
"#define "&amp;
VLOOKUP(A2053,SOURCE!B:S,15,0)&amp;IF(lookups!$N$2-LEN(VLOOKUP(A2053,SOURCE!B:S,15,0))&gt;=0,REPT(" ",lookups!$N$2-LEN(VLOOKUP(A2053,SOURCE!B:S,15,0))),"")&amp;
TEXT(A2053,"???0")&amp;IF(VLOOKUP(A2053,SOURCE!B:S,16,0)="","","   "&amp;VLOOKUP(A2053,SOURCE!B:S,16,0)
))))
)</f>
        <v>#define ITM_SCALE                   2009</v>
      </c>
    </row>
    <row r="2054" customFormat="false" ht="15.75" hidden="false" customHeight="false" outlineLevel="0" collapsed="false">
      <c r="A2054" s="0" t="n">
        <f aca="false">C2053</f>
        <v>2010</v>
      </c>
      <c r="B2054" s="0" t="str">
        <f aca="false">VLOOKUP(A2054,SOURCE!B:S,15,0)</f>
        <v>ITM_TOPHEX</v>
      </c>
      <c r="C2054" s="0" t="n">
        <f aca="false">IF(
ISNUMBER(INDEX(SOURCE!B:B,MATCH(A2054,SOURCE!B:B,0)+1)),
  VALUE(INDEX(SOURCE!B:B,MATCH(A2054,SOURCE!B:B,0)+1)),
  "")</f>
        <v>2011</v>
      </c>
      <c r="D2054" s="265" t="str">
        <f aca="false">IF(A2054&lt;&gt;INT(A2054),B2054,
IF(A2054&lt;0,VLOOKUP(A2054,lookups!A$1:B$25,2,0),
IF(ISNA(B2054),"",
IF(OR(ISBLANK(A2054),ISNA(B2054),B2054=0),
"",
"#define "&amp;
VLOOKUP(A2054,SOURCE!B:S,15,0)&amp;IF(lookups!$N$2-LEN(VLOOKUP(A2054,SOURCE!B:S,15,0))&gt;=0,REPT(" ",lookups!$N$2-LEN(VLOOKUP(A2054,SOURCE!B:S,15,0))),"")&amp;
TEXT(A2054,"???0")&amp;IF(VLOOKUP(A2054,SOURCE!B:S,16,0)="","","   "&amp;VLOOKUP(A2054,SOURCE!B:S,16,0)
))))
)</f>
        <v>#define ITM_TOPHEX                  2010</v>
      </c>
    </row>
    <row r="2055" customFormat="false" ht="15.75" hidden="false" customHeight="false" outlineLevel="0" collapsed="false">
      <c r="A2055" s="0" t="n">
        <f aca="false">C2054</f>
        <v>2011</v>
      </c>
      <c r="B2055" s="0" t="str">
        <f aca="false">VLOOKUP(A2055,SOURCE!B:S,15,0)</f>
        <v>ITM_PLINE</v>
      </c>
      <c r="C2055" s="0" t="n">
        <f aca="false">IF(
ISNUMBER(INDEX(SOURCE!B:B,MATCH(A2055,SOURCE!B:B,0)+1)),
  VALUE(INDEX(SOURCE!B:B,MATCH(A2055,SOURCE!B:B,0)+1)),
  "")</f>
        <v>2012</v>
      </c>
      <c r="D2055" s="265" t="str">
        <f aca="false">IF(A2055&lt;&gt;INT(A2055),B2055,
IF(A2055&lt;0,VLOOKUP(A2055,lookups!A$1:B$25,2,0),
IF(ISNA(B2055),"",
IF(OR(ISBLANK(A2055),ISNA(B2055),B2055=0),
"",
"#define "&amp;
VLOOKUP(A2055,SOURCE!B:S,15,0)&amp;IF(lookups!$N$2-LEN(VLOOKUP(A2055,SOURCE!B:S,15,0))&gt;=0,REPT(" ",lookups!$N$2-LEN(VLOOKUP(A2055,SOURCE!B:S,15,0))),"")&amp;
TEXT(A2055,"???0")&amp;IF(VLOOKUP(A2055,SOURCE!B:S,16,0)="","","   "&amp;VLOOKUP(A2055,SOURCE!B:S,16,0)
))))
)</f>
        <v>#define ITM_PLINE                   2011</v>
      </c>
    </row>
    <row r="2056" customFormat="false" ht="15.75" hidden="false" customHeight="false" outlineLevel="0" collapsed="false">
      <c r="A2056" s="0" t="n">
        <f aca="false">C2055</f>
        <v>2012</v>
      </c>
      <c r="B2056" s="0" t="str">
        <f aca="false">VLOOKUP(A2056,SOURCE!B:S,15,0)</f>
        <v>ITM_PCROS</v>
      </c>
      <c r="C2056" s="0" t="n">
        <f aca="false">IF(
ISNUMBER(INDEX(SOURCE!B:B,MATCH(A2056,SOURCE!B:B,0)+1)),
  VALUE(INDEX(SOURCE!B:B,MATCH(A2056,SOURCE!B:B,0)+1)),
  "")</f>
        <v>2013</v>
      </c>
      <c r="D2056" s="265" t="str">
        <f aca="false">IF(A2056&lt;&gt;INT(A2056),B2056,
IF(A2056&lt;0,VLOOKUP(A2056,lookups!A$1:B$25,2,0),
IF(ISNA(B2056),"",
IF(OR(ISBLANK(A2056),ISNA(B2056),B2056=0),
"",
"#define "&amp;
VLOOKUP(A2056,SOURCE!B:S,15,0)&amp;IF(lookups!$N$2-LEN(VLOOKUP(A2056,SOURCE!B:S,15,0))&gt;=0,REPT(" ",lookups!$N$2-LEN(VLOOKUP(A2056,SOURCE!B:S,15,0))),"")&amp;
TEXT(A2056,"???0")&amp;IF(VLOOKUP(A2056,SOURCE!B:S,16,0)="","","   "&amp;VLOOKUP(A2056,SOURCE!B:S,16,0)
))))
)</f>
        <v>#define ITM_PCROS                   2012</v>
      </c>
    </row>
    <row r="2057" customFormat="false" ht="15.75" hidden="false" customHeight="false" outlineLevel="0" collapsed="false">
      <c r="A2057" s="0" t="n">
        <f aca="false">C2056</f>
        <v>2013</v>
      </c>
      <c r="B2057" s="0" t="str">
        <f aca="false">VLOOKUP(A2057,SOURCE!B:S,15,0)</f>
        <v>ITM_PBOX</v>
      </c>
      <c r="C2057" s="0" t="n">
        <f aca="false">IF(
ISNUMBER(INDEX(SOURCE!B:B,MATCH(A2057,SOURCE!B:B,0)+1)),
  VALUE(INDEX(SOURCE!B:B,MATCH(A2057,SOURCE!B:B,0)+1)),
  "")</f>
        <v>2014</v>
      </c>
      <c r="D2057" s="265" t="str">
        <f aca="false">IF(A2057&lt;&gt;INT(A2057),B2057,
IF(A2057&lt;0,VLOOKUP(A2057,lookups!A$1:B$25,2,0),
IF(ISNA(B2057),"",
IF(OR(ISBLANK(A2057),ISNA(B2057),B2057=0),
"",
"#define "&amp;
VLOOKUP(A2057,SOURCE!B:S,15,0)&amp;IF(lookups!$N$2-LEN(VLOOKUP(A2057,SOURCE!B:S,15,0))&gt;=0,REPT(" ",lookups!$N$2-LEN(VLOOKUP(A2057,SOURCE!B:S,15,0))),"")&amp;
TEXT(A2057,"???0")&amp;IF(VLOOKUP(A2057,SOURCE!B:S,16,0)="","","   "&amp;VLOOKUP(A2057,SOURCE!B:S,16,0)
))))
)</f>
        <v>#define ITM_PBOX                    2013</v>
      </c>
    </row>
    <row r="2058" customFormat="false" ht="15.75" hidden="false" customHeight="false" outlineLevel="0" collapsed="false">
      <c r="A2058" s="0" t="n">
        <f aca="false">C2057</f>
        <v>2014</v>
      </c>
      <c r="B2058" s="0" t="str">
        <f aca="false">VLOOKUP(A2058,SOURCE!B:S,15,0)</f>
        <v>ITM_VECT</v>
      </c>
      <c r="C2058" s="0" t="n">
        <f aca="false">IF(
ISNUMBER(INDEX(SOURCE!B:B,MATCH(A2058,SOURCE!B:B,0)+1)),
  VALUE(INDEX(SOURCE!B:B,MATCH(A2058,SOURCE!B:B,0)+1)),
  "")</f>
        <v>2015</v>
      </c>
      <c r="D2058" s="265" t="str">
        <f aca="false">IF(A2058&lt;&gt;INT(A2058),B2058,
IF(A2058&lt;0,VLOOKUP(A2058,lookups!A$1:B$25,2,0),
IF(ISNA(B2058),"",
IF(OR(ISBLANK(A2058),ISNA(B2058),B2058=0),
"",
"#define "&amp;
VLOOKUP(A2058,SOURCE!B:S,15,0)&amp;IF(lookups!$N$2-LEN(VLOOKUP(A2058,SOURCE!B:S,15,0))&gt;=0,REPT(" ",lookups!$N$2-LEN(VLOOKUP(A2058,SOURCE!B:S,15,0))),"")&amp;
TEXT(A2058,"???0")&amp;IF(VLOOKUP(A2058,SOURCE!B:S,16,0)="","","   "&amp;VLOOKUP(A2058,SOURCE!B:S,16,0)
))))
)</f>
        <v>#define ITM_VECT                    2014</v>
      </c>
    </row>
    <row r="2059" customFormat="false" ht="15.75" hidden="false" customHeight="false" outlineLevel="0" collapsed="false">
      <c r="A2059" s="0" t="n">
        <f aca="false">C2058</f>
        <v>2015</v>
      </c>
      <c r="B2059" s="0" t="str">
        <f aca="false">VLOOKUP(A2059,SOURCE!B:S,15,0)</f>
        <v>ITM_NVECT</v>
      </c>
      <c r="C2059" s="0" t="n">
        <f aca="false">IF(
ISNUMBER(INDEX(SOURCE!B:B,MATCH(A2059,SOURCE!B:B,0)+1)),
  VALUE(INDEX(SOURCE!B:B,MATCH(A2059,SOURCE!B:B,0)+1)),
  "")</f>
        <v>2016</v>
      </c>
      <c r="D2059" s="265" t="str">
        <f aca="false">IF(A2059&lt;&gt;INT(A2059),B2059,
IF(A2059&lt;0,VLOOKUP(A2059,lookups!A$1:B$25,2,0),
IF(ISNA(B2059),"",
IF(OR(ISBLANK(A2059),ISNA(B2059),B2059=0),
"",
"#define "&amp;
VLOOKUP(A2059,SOURCE!B:S,15,0)&amp;IF(lookups!$N$2-LEN(VLOOKUP(A2059,SOURCE!B:S,15,0))&gt;=0,REPT(" ",lookups!$N$2-LEN(VLOOKUP(A2059,SOURCE!B:S,15,0))),"")&amp;
TEXT(A2059,"???0")&amp;IF(VLOOKUP(A2059,SOURCE!B:S,16,0)="","","   "&amp;VLOOKUP(A2059,SOURCE!B:S,16,0)
))))
)</f>
        <v>#define ITM_NVECT                   2015</v>
      </c>
    </row>
    <row r="2060" customFormat="false" ht="15.75" hidden="false" customHeight="false" outlineLevel="0" collapsed="false">
      <c r="A2060" s="0" t="n">
        <f aca="false">C2059</f>
        <v>2016</v>
      </c>
      <c r="B2060" s="0" t="str">
        <f aca="false">VLOOKUP(A2060,SOURCE!B:S,15,0)</f>
        <v>ITM_EXTX</v>
      </c>
      <c r="C2060" s="0" t="n">
        <f aca="false">IF(
ISNUMBER(INDEX(SOURCE!B:B,MATCH(A2060,SOURCE!B:B,0)+1)),
  VALUE(INDEX(SOURCE!B:B,MATCH(A2060,SOURCE!B:B,0)+1)),
  "")</f>
        <v>2017</v>
      </c>
      <c r="D2060" s="265" t="str">
        <f aca="false">IF(A2060&lt;&gt;INT(A2060),B2060,
IF(A2060&lt;0,VLOOKUP(A2060,lookups!A$1:B$25,2,0),
IF(ISNA(B2060),"",
IF(OR(ISBLANK(A2060),ISNA(B2060),B2060=0),
"",
"#define "&amp;
VLOOKUP(A2060,SOURCE!B:S,15,0)&amp;IF(lookups!$N$2-LEN(VLOOKUP(A2060,SOURCE!B:S,15,0))&gt;=0,REPT(" ",lookups!$N$2-LEN(VLOOKUP(A2060,SOURCE!B:S,15,0))),"")&amp;
TEXT(A2060,"???0")&amp;IF(VLOOKUP(A2060,SOURCE!B:S,16,0)="","","   "&amp;VLOOKUP(A2060,SOURCE!B:S,16,0)
))))
)</f>
        <v>#define ITM_EXTX                    2016</v>
      </c>
    </row>
    <row r="2061" customFormat="false" ht="15.75" hidden="false" customHeight="false" outlineLevel="0" collapsed="false">
      <c r="A2061" s="0" t="n">
        <f aca="false">C2060</f>
        <v>2017</v>
      </c>
      <c r="B2061" s="0" t="str">
        <f aca="false">VLOOKUP(A2061,SOURCE!B:S,15,0)</f>
        <v>ITM_EXTY</v>
      </c>
      <c r="C2061" s="0" t="n">
        <f aca="false">IF(
ISNUMBER(INDEX(SOURCE!B:B,MATCH(A2061,SOURCE!B:B,0)+1)),
  VALUE(INDEX(SOURCE!B:B,MATCH(A2061,SOURCE!B:B,0)+1)),
  "")</f>
        <v>2018</v>
      </c>
      <c r="D2061" s="265" t="str">
        <f aca="false">IF(A2061&lt;&gt;INT(A2061),B2061,
IF(A2061&lt;0,VLOOKUP(A2061,lookups!A$1:B$25,2,0),
IF(ISNA(B2061),"",
IF(OR(ISBLANK(A2061),ISNA(B2061),B2061=0),
"",
"#define "&amp;
VLOOKUP(A2061,SOURCE!B:S,15,0)&amp;IF(lookups!$N$2-LEN(VLOOKUP(A2061,SOURCE!B:S,15,0))&gt;=0,REPT(" ",lookups!$N$2-LEN(VLOOKUP(A2061,SOURCE!B:S,15,0))),"")&amp;
TEXT(A2061,"???0")&amp;IF(VLOOKUP(A2061,SOURCE!B:S,16,0)="","","   "&amp;VLOOKUP(A2061,SOURCE!B:S,16,0)
))))
)</f>
        <v>#define ITM_EXTY                    2017</v>
      </c>
    </row>
    <row r="2062" customFormat="false" ht="15.75" hidden="false" customHeight="false" outlineLevel="0" collapsed="false">
      <c r="A2062" s="0" t="n">
        <f aca="false">C2061</f>
        <v>2018</v>
      </c>
      <c r="B2062" s="0" t="str">
        <f aca="false">VLOOKUP(A2062,SOURCE!B:S,15,0)</f>
        <v>ITM_DENMAX2_OLD</v>
      </c>
      <c r="C2062" s="0" t="n">
        <f aca="false">IF(
ISNUMBER(INDEX(SOURCE!B:B,MATCH(A2062,SOURCE!B:B,0)+1)),
  VALUE(INDEX(SOURCE!B:B,MATCH(A2062,SOURCE!B:B,0)+1)),
  "")</f>
        <v>2019</v>
      </c>
      <c r="D2062" s="265" t="str">
        <f aca="false">IF(A2062&lt;&gt;INT(A2062),B2062,
IF(A2062&lt;0,VLOOKUP(A2062,lookups!A$1:B$25,2,0),
IF(ISNA(B2062),"",
IF(OR(ISBLANK(A2062),ISNA(B2062),B2062=0),
"",
"#define "&amp;
VLOOKUP(A2062,SOURCE!B:S,15,0)&amp;IF(lookups!$N$2-LEN(VLOOKUP(A2062,SOURCE!B:S,15,0))&gt;=0,REPT(" ",lookups!$N$2-LEN(VLOOKUP(A2062,SOURCE!B:S,15,0))),"")&amp;
TEXT(A2062,"???0")&amp;IF(VLOOKUP(A2062,SOURCE!B:S,16,0)="","","   "&amp;VLOOKUP(A2062,SOURCE!B:S,16,0)
))))
)</f>
        <v>#define ITM_DENMAX2_OLD             2018</v>
      </c>
    </row>
    <row r="2063" customFormat="false" ht="15.75" hidden="false" customHeight="false" outlineLevel="0" collapsed="false">
      <c r="A2063" s="0" t="n">
        <f aca="false">C2062</f>
        <v>2019</v>
      </c>
      <c r="B2063" s="0" t="str">
        <f aca="false">VLOOKUP(A2063,SOURCE!B:S,15,0)</f>
        <v>ITM_SETSIG2_OLD</v>
      </c>
      <c r="C2063" s="0" t="n">
        <f aca="false">IF(
ISNUMBER(INDEX(SOURCE!B:B,MATCH(A2063,SOURCE!B:B,0)+1)),
  VALUE(INDEX(SOURCE!B:B,MATCH(A2063,SOURCE!B:B,0)+1)),
  "")</f>
        <v>2020</v>
      </c>
      <c r="D2063" s="265" t="str">
        <f aca="false">IF(A2063&lt;&gt;INT(A2063),B2063,
IF(A2063&lt;0,VLOOKUP(A2063,lookups!A$1:B$25,2,0),
IF(ISNA(B2063),"",
IF(OR(ISBLANK(A2063),ISNA(B2063),B2063=0),
"",
"#define "&amp;
VLOOKUP(A2063,SOURCE!B:S,15,0)&amp;IF(lookups!$N$2-LEN(VLOOKUP(A2063,SOURCE!B:S,15,0))&gt;=0,REPT(" ",lookups!$N$2-LEN(VLOOKUP(A2063,SOURCE!B:S,15,0))),"")&amp;
TEXT(A2063,"???0")&amp;IF(VLOOKUP(A2063,SOURCE!B:S,16,0)="","","   "&amp;VLOOKUP(A2063,SOURCE!B:S,16,0)
))))
)</f>
        <v>#define ITM_SETSIG2_OLD             2019</v>
      </c>
    </row>
    <row r="2064" customFormat="false" ht="15.75" hidden="false" customHeight="false" outlineLevel="0" collapsed="false">
      <c r="A2064" s="0" t="n">
        <f aca="false">C2063</f>
        <v>2020</v>
      </c>
      <c r="B2064" s="0" t="str">
        <f aca="false">VLOOKUP(A2064,SOURCE!B:S,15,0)</f>
        <v>MNU_2020</v>
      </c>
      <c r="C2064" s="0" t="n">
        <f aca="false">IF(
ISNUMBER(INDEX(SOURCE!B:B,MATCH(A2064,SOURCE!B:B,0)+1)),
  VALUE(INDEX(SOURCE!B:B,MATCH(A2064,SOURCE!B:B,0)+1)),
  "")</f>
        <v>2021</v>
      </c>
      <c r="D2064" s="265" t="str">
        <f aca="false">IF(A2064&lt;&gt;INT(A2064),B2064,
IF(A2064&lt;0,VLOOKUP(A2064,lookups!A$1:B$25,2,0),
IF(ISNA(B2064),"",
IF(OR(ISBLANK(A2064),ISNA(B2064),B2064=0),
"",
"#define "&amp;
VLOOKUP(A2064,SOURCE!B:S,15,0)&amp;IF(lookups!$N$2-LEN(VLOOKUP(A2064,SOURCE!B:S,15,0))&gt;=0,REPT(" ",lookups!$N$2-LEN(VLOOKUP(A2064,SOURCE!B:S,15,0))),"")&amp;
TEXT(A2064,"???0")&amp;IF(VLOOKUP(A2064,SOURCE!B:S,16,0)="","","   "&amp;VLOOKUP(A2064,SOURCE!B:S,16,0)
))))
)</f>
        <v>#define MNU_2020                    2020</v>
      </c>
    </row>
    <row r="2065" customFormat="false" ht="15.75" hidden="false" customHeight="false" outlineLevel="0" collapsed="false">
      <c r="A2065" s="0" t="n">
        <f aca="false">C2064</f>
        <v>2021</v>
      </c>
      <c r="B2065" s="0" t="str">
        <f aca="false">VLOOKUP(A2065,SOURCE!B:S,15,0)</f>
        <v>ITM_RMODEQ</v>
      </c>
      <c r="C2065" s="0" t="n">
        <f aca="false">IF(
ISNUMBER(INDEX(SOURCE!B:B,MATCH(A2065,SOURCE!B:B,0)+1)),
  VALUE(INDEX(SOURCE!B:B,MATCH(A2065,SOURCE!B:B,0)+1)),
  "")</f>
        <v>2022</v>
      </c>
      <c r="D2065" s="265" t="str">
        <f aca="false">IF(A2065&lt;&gt;INT(A2065),B2065,
IF(A2065&lt;0,VLOOKUP(A2065,lookups!A$1:B$25,2,0),
IF(ISNA(B2065),"",
IF(OR(ISBLANK(A2065),ISNA(B2065),B2065=0),
"",
"#define "&amp;
VLOOKUP(A2065,SOURCE!B:S,15,0)&amp;IF(lookups!$N$2-LEN(VLOOKUP(A2065,SOURCE!B:S,15,0))&gt;=0,REPT(" ",lookups!$N$2-LEN(VLOOKUP(A2065,SOURCE!B:S,15,0))),"")&amp;
TEXT(A2065,"???0")&amp;IF(VLOOKUP(A2065,SOURCE!B:S,16,0)="","","   "&amp;VLOOKUP(A2065,SOURCE!B:S,16,0)
))))
)</f>
        <v>#define ITM_RMODEQ                  2021</v>
      </c>
    </row>
    <row r="2066" customFormat="false" ht="15.75" hidden="false" customHeight="false" outlineLevel="0" collapsed="false">
      <c r="A2066" s="0" t="n">
        <f aca="false">C2065</f>
        <v>2022</v>
      </c>
      <c r="B2066" s="0" t="str">
        <f aca="false">VLOOKUP(A2066,SOURCE!B:S,15,0)</f>
        <v>ITM_SI_All</v>
      </c>
      <c r="C2066" s="0" t="n">
        <f aca="false">IF(
ISNUMBER(INDEX(SOURCE!B:B,MATCH(A2066,SOURCE!B:B,0)+1)),
  VALUE(INDEX(SOURCE!B:B,MATCH(A2066,SOURCE!B:B,0)+1)),
  "")</f>
        <v>2023</v>
      </c>
      <c r="D2066" s="265" t="str">
        <f aca="false">IF(A2066&lt;&gt;INT(A2066),B2066,
IF(A2066&lt;0,VLOOKUP(A2066,lookups!A$1:B$25,2,0),
IF(ISNA(B2066),"",
IF(OR(ISBLANK(A2066),ISNA(B2066),B2066=0),
"",
"#define "&amp;
VLOOKUP(A2066,SOURCE!B:S,15,0)&amp;IF(lookups!$N$2-LEN(VLOOKUP(A2066,SOURCE!B:S,15,0))&gt;=0,REPT(" ",lookups!$N$2-LEN(VLOOKUP(A2066,SOURCE!B:S,15,0))),"")&amp;
TEXT(A2066,"???0")&amp;IF(VLOOKUP(A2066,SOURCE!B:S,16,0)="","","   "&amp;VLOOKUP(A2066,SOURCE!B:S,16,0)
))))
)</f>
        <v>#define ITM_SI_All                  2022</v>
      </c>
    </row>
    <row r="2067" customFormat="false" ht="15.75" hidden="false" customHeight="false" outlineLevel="0" collapsed="false">
      <c r="A2067" s="0" t="n">
        <f aca="false">C2066</f>
        <v>2023</v>
      </c>
      <c r="B2067" s="0" t="str">
        <f aca="false">VLOOKUP(A2067,SOURCE!B:S,15,0)</f>
        <v>ITM_USER_ARESET</v>
      </c>
      <c r="C2067" s="0" t="n">
        <f aca="false">IF(
ISNUMBER(INDEX(SOURCE!B:B,MATCH(A2067,SOURCE!B:B,0)+1)),
  VALUE(INDEX(SOURCE!B:B,MATCH(A2067,SOURCE!B:B,0)+1)),
  "")</f>
        <v>2024</v>
      </c>
      <c r="D2067" s="265" t="str">
        <f aca="false">IF(A2067&lt;&gt;INT(A2067),B2067,
IF(A2067&lt;0,VLOOKUP(A2067,lookups!A$1:B$25,2,0),
IF(ISNA(B2067),"",
IF(OR(ISBLANK(A2067),ISNA(B2067),B2067=0),
"",
"#define "&amp;
VLOOKUP(A2067,SOURCE!B:S,15,0)&amp;IF(lookups!$N$2-LEN(VLOOKUP(A2067,SOURCE!B:S,15,0))&gt;=0,REPT(" ",lookups!$N$2-LEN(VLOOKUP(A2067,SOURCE!B:S,15,0))),"")&amp;
TEXT(A2067,"???0")&amp;IF(VLOOKUP(A2067,SOURCE!B:S,16,0)="","","   "&amp;VLOOKUP(A2067,SOURCE!B:S,16,0)
))))
)</f>
        <v>#define ITM_USER_ARESET             2023</v>
      </c>
    </row>
    <row r="2068" customFormat="false" ht="15.75" hidden="false" customHeight="false" outlineLevel="0" collapsed="false">
      <c r="A2068" s="0" t="n">
        <f aca="false">C2067</f>
        <v>2024</v>
      </c>
      <c r="B2068" s="0" t="str">
        <f aca="false">VLOOKUP(A2068,SOURCE!B:S,15,0)</f>
        <v>ITM_USER_MRESET</v>
      </c>
      <c r="C2068" s="0" t="n">
        <f aca="false">IF(
ISNUMBER(INDEX(SOURCE!B:B,MATCH(A2068,SOURCE!B:B,0)+1)),
  VALUE(INDEX(SOURCE!B:B,MATCH(A2068,SOURCE!B:B,0)+1)),
  "")</f>
        <v>2025</v>
      </c>
      <c r="D2068" s="265" t="str">
        <f aca="false">IF(A2068&lt;&gt;INT(A2068),B2068,
IF(A2068&lt;0,VLOOKUP(A2068,lookups!A$1:B$25,2,0),
IF(ISNA(B2068),"",
IF(OR(ISBLANK(A2068),ISNA(B2068),B2068=0),
"",
"#define "&amp;
VLOOKUP(A2068,SOURCE!B:S,15,0)&amp;IF(lookups!$N$2-LEN(VLOOKUP(A2068,SOURCE!B:S,15,0))&gt;=0,REPT(" ",lookups!$N$2-LEN(VLOOKUP(A2068,SOURCE!B:S,15,0))),"")&amp;
TEXT(A2068,"???0")&amp;IF(VLOOKUP(A2068,SOURCE!B:S,16,0)="","","   "&amp;VLOOKUP(A2068,SOURCE!B:S,16,0)
))))
)</f>
        <v>#define ITM_USER_MRESET             2024</v>
      </c>
    </row>
    <row r="2069" customFormat="false" ht="15.75" hidden="false" customHeight="false" outlineLevel="0" collapsed="false">
      <c r="A2069" s="0" t="n">
        <f aca="false">C2068</f>
        <v>2025</v>
      </c>
      <c r="B2069" s="0" t="str">
        <f aca="false">VLOOKUP(A2069,SOURCE!B:S,15,0)</f>
        <v>ITM_USER_KRESET</v>
      </c>
      <c r="C2069" s="0" t="n">
        <f aca="false">IF(
ISNUMBER(INDEX(SOURCE!B:B,MATCH(A2069,SOURCE!B:B,0)+1)),
  VALUE(INDEX(SOURCE!B:B,MATCH(A2069,SOURCE!B:B,0)+1)),
  "")</f>
        <v>2026</v>
      </c>
      <c r="D2069" s="265" t="str">
        <f aca="false">IF(A2069&lt;&gt;INT(A2069),B2069,
IF(A2069&lt;0,VLOOKUP(A2069,lookups!A$1:B$25,2,0),
IF(ISNA(B2069),"",
IF(OR(ISBLANK(A2069),ISNA(B2069),B2069=0),
"",
"#define "&amp;
VLOOKUP(A2069,SOURCE!B:S,15,0)&amp;IF(lookups!$N$2-LEN(VLOOKUP(A2069,SOURCE!B:S,15,0))&gt;=0,REPT(" ",lookups!$N$2-LEN(VLOOKUP(A2069,SOURCE!B:S,15,0))),"")&amp;
TEXT(A2069,"???0")&amp;IF(VLOOKUP(A2069,SOURCE!B:S,16,0)="","","   "&amp;VLOOKUP(A2069,SOURCE!B:S,16,0)
))))
)</f>
        <v>#define ITM_USER_KRESET             2025</v>
      </c>
    </row>
    <row r="2070" customFormat="false" ht="15.75" hidden="false" customHeight="false" outlineLevel="0" collapsed="false">
      <c r="A2070" s="0" t="n">
        <f aca="false">C2069</f>
        <v>2026</v>
      </c>
      <c r="B2070" s="0" t="str">
        <f aca="false">VLOOKUP(A2070,SOURCE!B:S,15,0)</f>
        <v>ITM_INTG</v>
      </c>
      <c r="C2070" s="0" t="n">
        <f aca="false">IF(
ISNUMBER(INDEX(SOURCE!B:B,MATCH(A2070,SOURCE!B:B,0)+1)),
  VALUE(INDEX(SOURCE!B:B,MATCH(A2070,SOURCE!B:B,0)+1)),
  "")</f>
        <v>2027</v>
      </c>
      <c r="D2070" s="265" t="str">
        <f aca="false">IF(A2070&lt;&gt;INT(A2070),B2070,
IF(A2070&lt;0,VLOOKUP(A2070,lookups!A$1:B$25,2,0),
IF(ISNA(B2070),"",
IF(OR(ISBLANK(A2070),ISNA(B2070),B2070=0),
"",
"#define "&amp;
VLOOKUP(A2070,SOURCE!B:S,15,0)&amp;IF(lookups!$N$2-LEN(VLOOKUP(A2070,SOURCE!B:S,15,0))&gt;=0,REPT(" ",lookups!$N$2-LEN(VLOOKUP(A2070,SOURCE!B:S,15,0))),"")&amp;
TEXT(A2070,"???0")&amp;IF(VLOOKUP(A2070,SOURCE!B:S,16,0)="","","   "&amp;VLOOKUP(A2070,SOURCE!B:S,16,0)
))))
)</f>
        <v>#define ITM_INTG                    2026</v>
      </c>
    </row>
    <row r="2071" customFormat="false" ht="15.75" hidden="false" customHeight="false" outlineLevel="0" collapsed="false">
      <c r="A2071" s="0" t="n">
        <f aca="false">C2070</f>
        <v>2027</v>
      </c>
      <c r="B2071" s="0" t="str">
        <f aca="false">VLOOKUP(A2071,SOURCE!B:S,15,0)</f>
        <v>ITM_DIFF</v>
      </c>
      <c r="C2071" s="0" t="n">
        <f aca="false">IF(
ISNUMBER(INDEX(SOURCE!B:B,MATCH(A2071,SOURCE!B:B,0)+1)),
  VALUE(INDEX(SOURCE!B:B,MATCH(A2071,SOURCE!B:B,0)+1)),
  "")</f>
        <v>2028</v>
      </c>
      <c r="D2071" s="265" t="str">
        <f aca="false">IF(A2071&lt;&gt;INT(A2071),B2071,
IF(A2071&lt;0,VLOOKUP(A2071,lookups!A$1:B$25,2,0),
IF(ISNA(B2071),"",
IF(OR(ISBLANK(A2071),ISNA(B2071),B2071=0),
"",
"#define "&amp;
VLOOKUP(A2071,SOURCE!B:S,15,0)&amp;IF(lookups!$N$2-LEN(VLOOKUP(A2071,SOURCE!B:S,15,0))&gt;=0,REPT(" ",lookups!$N$2-LEN(VLOOKUP(A2071,SOURCE!B:S,15,0))),"")&amp;
TEXT(A2071,"???0")&amp;IF(VLOOKUP(A2071,SOURCE!B:S,16,0)="","","   "&amp;VLOOKUP(A2071,SOURCE!B:S,16,0)
))))
)</f>
        <v>#define ITM_DIFF                    2027</v>
      </c>
    </row>
    <row r="2072" customFormat="false" ht="15.75" hidden="false" customHeight="false" outlineLevel="0" collapsed="false">
      <c r="A2072" s="0" t="n">
        <f aca="false">C2071</f>
        <v>2028</v>
      </c>
      <c r="B2072" s="0" t="str">
        <f aca="false">VLOOKUP(A2072,SOURCE!B:S,15,0)</f>
        <v>ITM_RMS</v>
      </c>
      <c r="C2072" s="0" t="n">
        <f aca="false">IF(
ISNUMBER(INDEX(SOURCE!B:B,MATCH(A2072,SOURCE!B:B,0)+1)),
  VALUE(INDEX(SOURCE!B:B,MATCH(A2072,SOURCE!B:B,0)+1)),
  "")</f>
        <v>2029</v>
      </c>
      <c r="D2072" s="265" t="str">
        <f aca="false">IF(A2072&lt;&gt;INT(A2072),B2072,
IF(A2072&lt;0,VLOOKUP(A2072,lookups!A$1:B$25,2,0),
IF(ISNA(B2072),"",
IF(OR(ISBLANK(A2072),ISNA(B2072),B2072=0),
"",
"#define "&amp;
VLOOKUP(A2072,SOURCE!B:S,15,0)&amp;IF(lookups!$N$2-LEN(VLOOKUP(A2072,SOURCE!B:S,15,0))&gt;=0,REPT(" ",lookups!$N$2-LEN(VLOOKUP(A2072,SOURCE!B:S,15,0))),"")&amp;
TEXT(A2072,"???0")&amp;IF(VLOOKUP(A2072,SOURCE!B:S,16,0)="","","   "&amp;VLOOKUP(A2072,SOURCE!B:S,16,0)
))))
)</f>
        <v>#define ITM_RMS                     2028</v>
      </c>
    </row>
    <row r="2073" customFormat="false" ht="15.75" hidden="false" customHeight="false" outlineLevel="0" collapsed="false">
      <c r="A2073" s="0" t="n">
        <f aca="false">C2072</f>
        <v>2029</v>
      </c>
      <c r="B2073" s="0" t="str">
        <f aca="false">VLOOKUP(A2073,SOURCE!B:S,15,0)</f>
        <v>ITM_SHADE</v>
      </c>
      <c r="C2073" s="0" t="n">
        <f aca="false">IF(
ISNUMBER(INDEX(SOURCE!B:B,MATCH(A2073,SOURCE!B:B,0)+1)),
  VALUE(INDEX(SOURCE!B:B,MATCH(A2073,SOURCE!B:B,0)+1)),
  "")</f>
        <v>2030</v>
      </c>
      <c r="D2073" s="265" t="str">
        <f aca="false">IF(A2073&lt;&gt;INT(A2073),B2073,
IF(A2073&lt;0,VLOOKUP(A2073,lookups!A$1:B$25,2,0),
IF(ISNA(B2073),"",
IF(OR(ISBLANK(A2073),ISNA(B2073),B2073=0),
"",
"#define "&amp;
VLOOKUP(A2073,SOURCE!B:S,15,0)&amp;IF(lookups!$N$2-LEN(VLOOKUP(A2073,SOURCE!B:S,15,0))&gt;=0,REPT(" ",lookups!$N$2-LEN(VLOOKUP(A2073,SOURCE!B:S,15,0))),"")&amp;
TEXT(A2073,"???0")&amp;IF(VLOOKUP(A2073,SOURCE!B:S,16,0)="","","   "&amp;VLOOKUP(A2073,SOURCE!B:S,16,0)
))))
)</f>
        <v>#define ITM_SHADE                   2029</v>
      </c>
    </row>
    <row r="2074" customFormat="false" ht="15.75" hidden="false" customHeight="false" outlineLevel="0" collapsed="false">
      <c r="A2074" s="0" t="n">
        <f aca="false">C2073</f>
        <v>2030</v>
      </c>
      <c r="B2074" s="0" t="str">
        <f aca="false">VLOOKUP(A2074,SOURCE!B:S,15,0)</f>
        <v>MNU_PLOT</v>
      </c>
      <c r="C2074" s="0" t="n">
        <f aca="false">IF(
ISNUMBER(INDEX(SOURCE!B:B,MATCH(A2074,SOURCE!B:B,0)+1)),
  VALUE(INDEX(SOURCE!B:B,MATCH(A2074,SOURCE!B:B,0)+1)),
  "")</f>
        <v>2031</v>
      </c>
      <c r="D2074" s="265" t="str">
        <f aca="false">IF(A2074&lt;&gt;INT(A2074),B2074,
IF(A2074&lt;0,VLOOKUP(A2074,lookups!A$1:B$25,2,0),
IF(ISNA(B2074),"",
IF(OR(ISBLANK(A2074),ISNA(B2074),B2074=0),
"",
"#define "&amp;
VLOOKUP(A2074,SOURCE!B:S,15,0)&amp;IF(lookups!$N$2-LEN(VLOOKUP(A2074,SOURCE!B:S,15,0))&gt;=0,REPT(" ",lookups!$N$2-LEN(VLOOKUP(A2074,SOURCE!B:S,15,0))),"")&amp;
TEXT(A2074,"???0")&amp;IF(VLOOKUP(A2074,SOURCE!B:S,16,0)="","","   "&amp;VLOOKUP(A2074,SOURCE!B:S,16,0)
))))
)</f>
        <v>#define MNU_PLOT                    2030</v>
      </c>
    </row>
    <row r="2075" customFormat="false" ht="15.75" hidden="false" customHeight="false" outlineLevel="0" collapsed="false">
      <c r="A2075" s="0" t="n">
        <f aca="false">C2074</f>
        <v>2031</v>
      </c>
      <c r="B2075" s="0" t="str">
        <f aca="false">VLOOKUP(A2075,SOURCE!B:S,15,0)</f>
        <v>CHR_num</v>
      </c>
      <c r="C2075" s="0" t="n">
        <f aca="false">IF(
ISNUMBER(INDEX(SOURCE!B:B,MATCH(A2075,SOURCE!B:B,0)+1)),
  VALUE(INDEX(SOURCE!B:B,MATCH(A2075,SOURCE!B:B,0)+1)),
  "")</f>
        <v>2032</v>
      </c>
      <c r="D2075" s="265" t="str">
        <f aca="false">IF(A2075&lt;&gt;INT(A2075),B2075,
IF(A2075&lt;0,VLOOKUP(A2075,lookups!A$1:B$25,2,0),
IF(ISNA(B2075),"",
IF(OR(ISBLANK(A2075),ISNA(B2075),B2075=0),
"",
"#define "&amp;
VLOOKUP(A2075,SOURCE!B:S,15,0)&amp;IF(lookups!$N$2-LEN(VLOOKUP(A2075,SOURCE!B:S,15,0))&gt;=0,REPT(" ",lookups!$N$2-LEN(VLOOKUP(A2075,SOURCE!B:S,15,0))),"")&amp;
TEXT(A2075,"???0")&amp;IF(VLOOKUP(A2075,SOURCE!B:S,16,0)="","","   "&amp;VLOOKUP(A2075,SOURCE!B:S,16,0)
))))
)</f>
        <v>#define CHR_num                     2031</v>
      </c>
    </row>
    <row r="2076" customFormat="false" ht="15.75" hidden="false" customHeight="false" outlineLevel="0" collapsed="false">
      <c r="A2076" s="0" t="n">
        <f aca="false">C2075</f>
        <v>2032</v>
      </c>
      <c r="B2076" s="0" t="str">
        <f aca="false">VLOOKUP(A2076,SOURCE!B:S,15,0)</f>
        <v>CHR_numL</v>
      </c>
      <c r="C2076" s="0" t="n">
        <f aca="false">IF(
ISNUMBER(INDEX(SOURCE!B:B,MATCH(A2076,SOURCE!B:B,0)+1)),
  VALUE(INDEX(SOURCE!B:B,MATCH(A2076,SOURCE!B:B,0)+1)),
  "")</f>
        <v>2033</v>
      </c>
      <c r="D2076" s="265" t="str">
        <f aca="false">IF(A2076&lt;&gt;INT(A2076),B2076,
IF(A2076&lt;0,VLOOKUP(A2076,lookups!A$1:B$25,2,0),
IF(ISNA(B2076),"",
IF(OR(ISBLANK(A2076),ISNA(B2076),B2076=0),
"",
"#define "&amp;
VLOOKUP(A2076,SOURCE!B:S,15,0)&amp;IF(lookups!$N$2-LEN(VLOOKUP(A2076,SOURCE!B:S,15,0))&gt;=0,REPT(" ",lookups!$N$2-LEN(VLOOKUP(A2076,SOURCE!B:S,15,0))),"")&amp;
TEXT(A2076,"???0")&amp;IF(VLOOKUP(A2076,SOURCE!B:S,16,0)="","","   "&amp;VLOOKUP(A2076,SOURCE!B:S,16,0)
))))
)</f>
        <v>#define CHR_numL                    2032</v>
      </c>
    </row>
    <row r="2077" customFormat="false" ht="15.75" hidden="false" customHeight="false" outlineLevel="0" collapsed="false">
      <c r="A2077" s="0" t="n">
        <f aca="false">C2076</f>
        <v>2033</v>
      </c>
      <c r="B2077" s="0" t="str">
        <f aca="false">VLOOKUP(A2077,SOURCE!B:S,15,0)</f>
        <v>CHR_numU</v>
      </c>
      <c r="C2077" s="0" t="n">
        <f aca="false">IF(
ISNUMBER(INDEX(SOURCE!B:B,MATCH(A2077,SOURCE!B:B,0)+1)),
  VALUE(INDEX(SOURCE!B:B,MATCH(A2077,SOURCE!B:B,0)+1)),
  "")</f>
        <v>2034</v>
      </c>
      <c r="D2077" s="265" t="str">
        <f aca="false">IF(A2077&lt;&gt;INT(A2077),B2077,
IF(A2077&lt;0,VLOOKUP(A2077,lookups!A$1:B$25,2,0),
IF(ISNA(B2077),"",
IF(OR(ISBLANK(A2077),ISNA(B2077),B2077=0),
"",
"#define "&amp;
VLOOKUP(A2077,SOURCE!B:S,15,0)&amp;IF(lookups!$N$2-LEN(VLOOKUP(A2077,SOURCE!B:S,15,0))&gt;=0,REPT(" ",lookups!$N$2-LEN(VLOOKUP(A2077,SOURCE!B:S,15,0))),"")&amp;
TEXT(A2077,"???0")&amp;IF(VLOOKUP(A2077,SOURCE!B:S,16,0)="","","   "&amp;VLOOKUP(A2077,SOURCE!B:S,16,0)
))))
)</f>
        <v>#define CHR_numU                    2033</v>
      </c>
    </row>
    <row r="2078" customFormat="false" ht="15.75" hidden="false" customHeight="false" outlineLevel="0" collapsed="false">
      <c r="A2078" s="0" t="n">
        <f aca="false">C2077</f>
        <v>2034</v>
      </c>
      <c r="B2078" s="0" t="str">
        <f aca="false">VLOOKUP(A2078,SOURCE!B:S,15,0)</f>
        <v>ITM_EEXCHR</v>
      </c>
      <c r="C2078" s="0" t="n">
        <f aca="false">IF(
ISNUMBER(INDEX(SOURCE!B:B,MATCH(A2078,SOURCE!B:B,0)+1)),
  VALUE(INDEX(SOURCE!B:B,MATCH(A2078,SOURCE!B:B,0)+1)),
  "")</f>
        <v>2035</v>
      </c>
      <c r="D2078" s="265" t="str">
        <f aca="false">IF(A2078&lt;&gt;INT(A2078),B2078,
IF(A2078&lt;0,VLOOKUP(A2078,lookups!A$1:B$25,2,0),
IF(ISNA(B2078),"",
IF(OR(ISBLANK(A2078),ISNA(B2078),B2078=0),
"",
"#define "&amp;
VLOOKUP(A2078,SOURCE!B:S,15,0)&amp;IF(lookups!$N$2-LEN(VLOOKUP(A2078,SOURCE!B:S,15,0))&gt;=0,REPT(" ",lookups!$N$2-LEN(VLOOKUP(A2078,SOURCE!B:S,15,0))),"")&amp;
TEXT(A2078,"???0")&amp;IF(VLOOKUP(A2078,SOURCE!B:S,16,0)="","","   "&amp;VLOOKUP(A2078,SOURCE!B:S,16,0)
))))
)</f>
        <v>#define ITM_EEXCHR                  2034</v>
      </c>
    </row>
    <row r="2079" customFormat="false" ht="15.75" hidden="false" customHeight="false" outlineLevel="0" collapsed="false">
      <c r="A2079" s="0" t="n">
        <f aca="false">C2078</f>
        <v>2035</v>
      </c>
      <c r="B2079" s="0" t="str">
        <f aca="false">VLOOKUP(A2079,SOURCE!B:S,15,0)</f>
        <v>ITM_CLGRF</v>
      </c>
      <c r="C2079" s="0" t="n">
        <f aca="false">IF(
ISNUMBER(INDEX(SOURCE!B:B,MATCH(A2079,SOURCE!B:B,0)+1)),
  VALUE(INDEX(SOURCE!B:B,MATCH(A2079,SOURCE!B:B,0)+1)),
  "")</f>
        <v>2036</v>
      </c>
      <c r="D2079" s="265" t="str">
        <f aca="false">IF(A2079&lt;&gt;INT(A2079),B2079,
IF(A2079&lt;0,VLOOKUP(A2079,lookups!A$1:B$25,2,0),
IF(ISNA(B2079),"",
IF(OR(ISBLANK(A2079),ISNA(B2079),B2079=0),
"",
"#define "&amp;
VLOOKUP(A2079,SOURCE!B:S,15,0)&amp;IF(lookups!$N$2-LEN(VLOOKUP(A2079,SOURCE!B:S,15,0))&gt;=0,REPT(" ",lookups!$N$2-LEN(VLOOKUP(A2079,SOURCE!B:S,15,0))),"")&amp;
TEXT(A2079,"???0")&amp;IF(VLOOKUP(A2079,SOURCE!B:S,16,0)="","","   "&amp;VLOOKUP(A2079,SOURCE!B:S,16,0)
))))
)</f>
        <v>#define ITM_CLGRF                   2035</v>
      </c>
    </row>
    <row r="2080" customFormat="false" ht="15.75" hidden="false" customHeight="false" outlineLevel="0" collapsed="false">
      <c r="A2080" s="0" t="n">
        <f aca="false">C2079</f>
        <v>2036</v>
      </c>
      <c r="B2080" s="0" t="str">
        <f aca="false">VLOOKUP(A2080,SOURCE!B:S,15,0)</f>
        <v>ITM_PZOOMX</v>
      </c>
      <c r="C2080" s="0" t="n">
        <f aca="false">IF(
ISNUMBER(INDEX(SOURCE!B:B,MATCH(A2080,SOURCE!B:B,0)+1)),
  VALUE(INDEX(SOURCE!B:B,MATCH(A2080,SOURCE!B:B,0)+1)),
  "")</f>
        <v>2037</v>
      </c>
      <c r="D2080" s="265" t="str">
        <f aca="false">IF(A2080&lt;&gt;INT(A2080),B2080,
IF(A2080&lt;0,VLOOKUP(A2080,lookups!A$1:B$25,2,0),
IF(ISNA(B2080),"",
IF(OR(ISBLANK(A2080),ISNA(B2080),B2080=0),
"",
"#define "&amp;
VLOOKUP(A2080,SOURCE!B:S,15,0)&amp;IF(lookups!$N$2-LEN(VLOOKUP(A2080,SOURCE!B:S,15,0))&gt;=0,REPT(" ",lookups!$N$2-LEN(VLOOKUP(A2080,SOURCE!B:S,15,0))),"")&amp;
TEXT(A2080,"???0")&amp;IF(VLOOKUP(A2080,SOURCE!B:S,16,0)="","","   "&amp;VLOOKUP(A2080,SOURCE!B:S,16,0)
))))
)</f>
        <v>#define ITM_PZOOMX                  2036</v>
      </c>
    </row>
    <row r="2081" customFormat="false" ht="15.75" hidden="false" customHeight="false" outlineLevel="0" collapsed="false">
      <c r="A2081" s="0" t="n">
        <f aca="false">C2080</f>
        <v>2037</v>
      </c>
      <c r="B2081" s="0" t="str">
        <f aca="false">VLOOKUP(A2081,SOURCE!B:S,15,0)</f>
        <v>ITM_PZOOMY</v>
      </c>
      <c r="C2081" s="0" t="n">
        <f aca="false">IF(
ISNUMBER(INDEX(SOURCE!B:B,MATCH(A2081,SOURCE!B:B,0)+1)),
  VALUE(INDEX(SOURCE!B:B,MATCH(A2081,SOURCE!B:B,0)+1)),
  "")</f>
        <v>2038</v>
      </c>
      <c r="D2081" s="265" t="str">
        <f aca="false">IF(A2081&lt;&gt;INT(A2081),B2081,
IF(A2081&lt;0,VLOOKUP(A2081,lookups!A$1:B$25,2,0),
IF(ISNA(B2081),"",
IF(OR(ISBLANK(A2081),ISNA(B2081),B2081=0),
"",
"#define "&amp;
VLOOKUP(A2081,SOURCE!B:S,15,0)&amp;IF(lookups!$N$2-LEN(VLOOKUP(A2081,SOURCE!B:S,15,0))&gt;=0,REPT(" ",lookups!$N$2-LEN(VLOOKUP(A2081,SOURCE!B:S,15,0))),"")&amp;
TEXT(A2081,"???0")&amp;IF(VLOOKUP(A2081,SOURCE!B:S,16,0)="","","   "&amp;VLOOKUP(A2081,SOURCE!B:S,16,0)
))))
)</f>
        <v>#define ITM_PZOOMY                  2037</v>
      </c>
    </row>
    <row r="2082" customFormat="false" ht="15.75" hidden="false" customHeight="false" outlineLevel="0" collapsed="false">
      <c r="A2082" s="0" t="n">
        <f aca="false">C2081</f>
        <v>2038</v>
      </c>
      <c r="B2082" s="0" t="str">
        <f aca="false">VLOOKUP(A2082,SOURCE!B:S,15,0)</f>
        <v>MNU_TRG</v>
      </c>
      <c r="C2082" s="0" t="n">
        <f aca="false">IF(
ISNUMBER(INDEX(SOURCE!B:B,MATCH(A2082,SOURCE!B:B,0)+1)),
  VALUE(INDEX(SOURCE!B:B,MATCH(A2082,SOURCE!B:B,0)+1)),
  "")</f>
        <v>2039</v>
      </c>
      <c r="D2082" s="265" t="str">
        <f aca="false">IF(A2082&lt;&gt;INT(A2082),B2082,
IF(A2082&lt;0,VLOOKUP(A2082,lookups!A$1:B$25,2,0),
IF(ISNA(B2082),"",
IF(OR(ISBLANK(A2082),ISNA(B2082),B2082=0),
"",
"#define "&amp;
VLOOKUP(A2082,SOURCE!B:S,15,0)&amp;IF(lookups!$N$2-LEN(VLOOKUP(A2082,SOURCE!B:S,15,0))&gt;=0,REPT(" ",lookups!$N$2-LEN(VLOOKUP(A2082,SOURCE!B:S,15,0))),"")&amp;
TEXT(A2082,"???0")&amp;IF(VLOOKUP(A2082,SOURCE!B:S,16,0)="","","   "&amp;VLOOKUP(A2082,SOURCE!B:S,16,0)
))))
)</f>
        <v>#define MNU_TRG                     2038</v>
      </c>
    </row>
    <row r="2083" customFormat="false" ht="15.75" hidden="false" customHeight="false" outlineLevel="0" collapsed="false">
      <c r="A2083" s="0" t="n">
        <f aca="false">C2082</f>
        <v>2039</v>
      </c>
      <c r="B2083" s="0" t="str">
        <f aca="false">VLOOKUP(A2083,SOURCE!B:S,15,0)</f>
        <v>MNU_SETUP</v>
      </c>
      <c r="C2083" s="0" t="n">
        <f aca="false">IF(
ISNUMBER(INDEX(SOURCE!B:B,MATCH(A2083,SOURCE!B:B,0)+1)),
  VALUE(INDEX(SOURCE!B:B,MATCH(A2083,SOURCE!B:B,0)+1)),
  "")</f>
        <v>2040</v>
      </c>
      <c r="D2083" s="265" t="str">
        <f aca="false">IF(A2083&lt;&gt;INT(A2083),B2083,
IF(A2083&lt;0,VLOOKUP(A2083,lookups!A$1:B$25,2,0),
IF(ISNA(B2083),"",
IF(OR(ISBLANK(A2083),ISNA(B2083),B2083=0),
"",
"#define "&amp;
VLOOKUP(A2083,SOURCE!B:S,15,0)&amp;IF(lookups!$N$2-LEN(VLOOKUP(A2083,SOURCE!B:S,15,0))&gt;=0,REPT(" ",lookups!$N$2-LEN(VLOOKUP(A2083,SOURCE!B:S,15,0))),"")&amp;
TEXT(A2083,"???0")&amp;IF(VLOOKUP(A2083,SOURCE!B:S,16,0)="","","   "&amp;VLOOKUP(A2083,SOURCE!B:S,16,0)
))))
)</f>
        <v>#define MNU_SETUP                   2039</v>
      </c>
    </row>
    <row r="2084" customFormat="false" ht="15.75" hidden="false" customHeight="false" outlineLevel="0" collapsed="false">
      <c r="A2084" s="0" t="n">
        <f aca="false">C2083</f>
        <v>2040</v>
      </c>
      <c r="B2084" s="0" t="str">
        <f aca="false">VLOOKUP(A2084,SOURCE!B:S,15,0)</f>
        <v>ITM_SAFERESET</v>
      </c>
      <c r="C2084" s="0" t="n">
        <f aca="false">IF(
ISNUMBER(INDEX(SOURCE!B:B,MATCH(A2084,SOURCE!B:B,0)+1)),
  VALUE(INDEX(SOURCE!B:B,MATCH(A2084,SOURCE!B:B,0)+1)),
  "")</f>
        <v>2041</v>
      </c>
      <c r="D2084" s="265" t="str">
        <f aca="false">IF(A2084&lt;&gt;INT(A2084),B2084,
IF(A2084&lt;0,VLOOKUP(A2084,lookups!A$1:B$25,2,0),
IF(ISNA(B2084),"",
IF(OR(ISBLANK(A2084),ISNA(B2084),B2084=0),
"",
"#define "&amp;
VLOOKUP(A2084,SOURCE!B:S,15,0)&amp;IF(lookups!$N$2-LEN(VLOOKUP(A2084,SOURCE!B:S,15,0))&gt;=0,REPT(" ",lookups!$N$2-LEN(VLOOKUP(A2084,SOURCE!B:S,15,0))),"")&amp;
TEXT(A2084,"???0")&amp;IF(VLOOKUP(A2084,SOURCE!B:S,16,0)="","","   "&amp;VLOOKUP(A2084,SOURCE!B:S,16,0)
))))
)</f>
        <v>#define ITM_SAFERESET               2040</v>
      </c>
    </row>
    <row r="2085" customFormat="false" ht="15.75" hidden="false" customHeight="false" outlineLevel="0" collapsed="false">
      <c r="A2085" s="0" t="n">
        <f aca="false">C2084</f>
        <v>2041</v>
      </c>
      <c r="B2085" s="0" t="str">
        <f aca="false">VLOOKUP(A2085,SOURCE!B:S,15,0)</f>
        <v>MNU_2041</v>
      </c>
      <c r="C2085" s="0" t="n">
        <f aca="false">IF(
ISNUMBER(INDEX(SOURCE!B:B,MATCH(A2085,SOURCE!B:B,0)+1)),
  VALUE(INDEX(SOURCE!B:B,MATCH(A2085,SOURCE!B:B,0)+1)),
  "")</f>
        <v>2042</v>
      </c>
      <c r="D2085" s="265" t="str">
        <f aca="false">IF(A2085&lt;&gt;INT(A2085),B2085,
IF(A2085&lt;0,VLOOKUP(A2085,lookups!A$1:B$25,2,0),
IF(ISNA(B2085),"",
IF(OR(ISBLANK(A2085),ISNA(B2085),B2085=0),
"",
"#define "&amp;
VLOOKUP(A2085,SOURCE!B:S,15,0)&amp;IF(lookups!$N$2-LEN(VLOOKUP(A2085,SOURCE!B:S,15,0))&gt;=0,REPT(" ",lookups!$N$2-LEN(VLOOKUP(A2085,SOURCE!B:S,15,0))),"")&amp;
TEXT(A2085,"???0")&amp;IF(VLOOKUP(A2085,SOURCE!B:S,16,0)="","","   "&amp;VLOOKUP(A2085,SOURCE!B:S,16,0)
))))
)</f>
        <v>#define MNU_2041                    2041</v>
      </c>
    </row>
    <row r="2086" customFormat="false" ht="15.75" hidden="false" customHeight="false" outlineLevel="0" collapsed="false">
      <c r="A2086" s="0" t="n">
        <f aca="false">C2085</f>
        <v>2042</v>
      </c>
      <c r="B2086" s="0" t="str">
        <f aca="false">VLOOKUP(A2086,SOURCE!B:S,15,0)</f>
        <v>ITM_PLOT_STAT</v>
      </c>
      <c r="C2086" s="0" t="n">
        <f aca="false">IF(
ISNUMBER(INDEX(SOURCE!B:B,MATCH(A2086,SOURCE!B:B,0)+1)),
  VALUE(INDEX(SOURCE!B:B,MATCH(A2086,SOURCE!B:B,0)+1)),
  "")</f>
        <v>2043</v>
      </c>
      <c r="D2086" s="265" t="str">
        <f aca="false">IF(A2086&lt;&gt;INT(A2086),B2086,
IF(A2086&lt;0,VLOOKUP(A2086,lookups!A$1:B$25,2,0),
IF(ISNA(B2086),"",
IF(OR(ISBLANK(A2086),ISNA(B2086),B2086=0),
"",
"#define "&amp;
VLOOKUP(A2086,SOURCE!B:S,15,0)&amp;IF(lookups!$N$2-LEN(VLOOKUP(A2086,SOURCE!B:S,15,0))&gt;=0,REPT(" ",lookups!$N$2-LEN(VLOOKUP(A2086,SOURCE!B:S,15,0))),"")&amp;
TEXT(A2086,"???0")&amp;IF(VLOOKUP(A2086,SOURCE!B:S,16,0)="","","   "&amp;VLOOKUP(A2086,SOURCE!B:S,16,0)
))))
)</f>
        <v>#define ITM_PLOT_STAT               2042</v>
      </c>
    </row>
    <row r="2087" customFormat="false" ht="15.75" hidden="false" customHeight="false" outlineLevel="0" collapsed="false">
      <c r="A2087" s="0" t="n">
        <f aca="false">C2086</f>
        <v>2043</v>
      </c>
      <c r="B2087" s="0" t="str">
        <f aca="false">VLOOKUP(A2087,SOURCE!B:S,15,0)</f>
        <v>ITM_3x1TOSTK</v>
      </c>
      <c r="C2087" s="0" t="n">
        <f aca="false">IF(
ISNUMBER(INDEX(SOURCE!B:B,MATCH(A2087,SOURCE!B:B,0)+1)),
  VALUE(INDEX(SOURCE!B:B,MATCH(A2087,SOURCE!B:B,0)+1)),
  "")</f>
        <v>2044</v>
      </c>
      <c r="D2087" s="265" t="str">
        <f aca="false">IF(A2087&lt;&gt;INT(A2087),B2087,
IF(A2087&lt;0,VLOOKUP(A2087,lookups!A$1:B$25,2,0),
IF(ISNA(B2087),"",
IF(OR(ISBLANK(A2087),ISNA(B2087),B2087=0),
"",
"#define "&amp;
VLOOKUP(A2087,SOURCE!B:S,15,0)&amp;IF(lookups!$N$2-LEN(VLOOKUP(A2087,SOURCE!B:S,15,0))&gt;=0,REPT(" ",lookups!$N$2-LEN(VLOOKUP(A2087,SOURCE!B:S,15,0))),"")&amp;
TEXT(A2087,"???0")&amp;IF(VLOOKUP(A2087,SOURCE!B:S,16,0)="","","   "&amp;VLOOKUP(A2087,SOURCE!B:S,16,0)
))))
)</f>
        <v>#define ITM_3x1TOSTK                2043</v>
      </c>
    </row>
    <row r="2088" customFormat="false" ht="15.75" hidden="false" customHeight="false" outlineLevel="0" collapsed="false">
      <c r="A2088" s="0" t="n">
        <f aca="false">C2087</f>
        <v>2044</v>
      </c>
      <c r="B2088" s="0" t="str">
        <f aca="false">VLOOKUP(A2088,SOURCE!B:S,15,0)</f>
        <v>ITM_PLOTRST</v>
      </c>
      <c r="C2088" s="0" t="n">
        <f aca="false">IF(
ISNUMBER(INDEX(SOURCE!B:B,MATCH(A2088,SOURCE!B:B,0)+1)),
  VALUE(INDEX(SOURCE!B:B,MATCH(A2088,SOURCE!B:B,0)+1)),
  "")</f>
        <v>2045</v>
      </c>
      <c r="D2088" s="265" t="str">
        <f aca="false">IF(A2088&lt;&gt;INT(A2088),B2088,
IF(A2088&lt;0,VLOOKUP(A2088,lookups!A$1:B$25,2,0),
IF(ISNA(B2088),"",
IF(OR(ISBLANK(A2088),ISNA(B2088),B2088=0),
"",
"#define "&amp;
VLOOKUP(A2088,SOURCE!B:S,15,0)&amp;IF(lookups!$N$2-LEN(VLOOKUP(A2088,SOURCE!B:S,15,0))&gt;=0,REPT(" ",lookups!$N$2-LEN(VLOOKUP(A2088,SOURCE!B:S,15,0))),"")&amp;
TEXT(A2088,"???0")&amp;IF(VLOOKUP(A2088,SOURCE!B:S,16,0)="","","   "&amp;VLOOKUP(A2088,SOURCE!B:S,16,0)
))))
)</f>
        <v>#define ITM_PLOTRST                 2044</v>
      </c>
    </row>
    <row r="2089" customFormat="false" ht="15.75" hidden="false" customHeight="false" outlineLevel="0" collapsed="false">
      <c r="A2089" s="0" t="n">
        <f aca="false">C2088</f>
        <v>2045</v>
      </c>
      <c r="B2089" s="0" t="str">
        <f aca="false">VLOOKUP(A2089,SOURCE!B:S,15,0)</f>
        <v>ITM_SYSTEM2</v>
      </c>
      <c r="C2089" s="0" t="n">
        <f aca="false">IF(
ISNUMBER(INDEX(SOURCE!B:B,MATCH(A2089,SOURCE!B:B,0)+1)),
  VALUE(INDEX(SOURCE!B:B,MATCH(A2089,SOURCE!B:B,0)+1)),
  "")</f>
        <v>2046</v>
      </c>
      <c r="D2089" s="265" t="str">
        <f aca="false">IF(A2089&lt;&gt;INT(A2089),B2089,
IF(A2089&lt;0,VLOOKUP(A2089,lookups!A$1:B$25,2,0),
IF(ISNA(B2089),"",
IF(OR(ISBLANK(A2089),ISNA(B2089),B2089=0),
"",
"#define "&amp;
VLOOKUP(A2089,SOURCE!B:S,15,0)&amp;IF(lookups!$N$2-LEN(VLOOKUP(A2089,SOURCE!B:S,15,0))&gt;=0,REPT(" ",lookups!$N$2-LEN(VLOOKUP(A2089,SOURCE!B:S,15,0))),"")&amp;
TEXT(A2089,"???0")&amp;IF(VLOOKUP(A2089,SOURCE!B:S,16,0)="","","   "&amp;VLOOKUP(A2089,SOURCE!B:S,16,0)
))))
)</f>
        <v>#define ITM_SYSTEM2                 2045</v>
      </c>
    </row>
    <row r="2090" customFormat="false" ht="15.75" hidden="false" customHeight="false" outlineLevel="0" collapsed="false">
      <c r="A2090" s="0" t="n">
        <f aca="false">C2089</f>
        <v>2046</v>
      </c>
      <c r="B2090" s="0" t="str">
        <f aca="false">VLOOKUP(A2090,SOURCE!B:S,15,0)</f>
        <v>ITM_ACTUSB</v>
      </c>
      <c r="C2090" s="0" t="n">
        <f aca="false">IF(
ISNUMBER(INDEX(SOURCE!B:B,MATCH(A2090,SOURCE!B:B,0)+1)),
  VALUE(INDEX(SOURCE!B:B,MATCH(A2090,SOURCE!B:B,0)+1)),
  "")</f>
        <v>2047</v>
      </c>
      <c r="D2090" s="265" t="str">
        <f aca="false">IF(A2090&lt;&gt;INT(A2090),B2090,
IF(A2090&lt;0,VLOOKUP(A2090,lookups!A$1:B$25,2,0),
IF(ISNA(B2090),"",
IF(OR(ISBLANK(A2090),ISNA(B2090),B2090=0),
"",
"#define "&amp;
VLOOKUP(A2090,SOURCE!B:S,15,0)&amp;IF(lookups!$N$2-LEN(VLOOKUP(A2090,SOURCE!B:S,15,0))&gt;=0,REPT(" ",lookups!$N$2-LEN(VLOOKUP(A2090,SOURCE!B:S,15,0))),"")&amp;
TEXT(A2090,"???0")&amp;IF(VLOOKUP(A2090,SOURCE!B:S,16,0)="","","   "&amp;VLOOKUP(A2090,SOURCE!B:S,16,0)
))))
)</f>
        <v>#define ITM_ACTUSB                  2046</v>
      </c>
    </row>
    <row r="2091" customFormat="false" ht="15.75" hidden="false" customHeight="false" outlineLevel="0" collapsed="false">
      <c r="A2091" s="0" t="n">
        <f aca="false">C2090</f>
        <v>2047</v>
      </c>
      <c r="B2091" s="0" t="str">
        <f aca="false">VLOOKUP(A2091,SOURCE!B:S,15,0)</f>
        <v>MNU_CONVS</v>
      </c>
      <c r="C2091" s="0" t="n">
        <f aca="false">IF(
ISNUMBER(INDEX(SOURCE!B:B,MATCH(A2091,SOURCE!B:B,0)+1)),
  VALUE(INDEX(SOURCE!B:B,MATCH(A2091,SOURCE!B:B,0)+1)),
  "")</f>
        <v>2048</v>
      </c>
      <c r="D2091" s="265" t="str">
        <f aca="false">IF(A2091&lt;&gt;INT(A2091),B2091,
IF(A2091&lt;0,VLOOKUP(A2091,lookups!A$1:B$25,2,0),
IF(ISNA(B2091),"",
IF(OR(ISBLANK(A2091),ISNA(B2091),B2091=0),
"",
"#define "&amp;
VLOOKUP(A2091,SOURCE!B:S,15,0)&amp;IF(lookups!$N$2-LEN(VLOOKUP(A2091,SOURCE!B:S,15,0))&gt;=0,REPT(" ",lookups!$N$2-LEN(VLOOKUP(A2091,SOURCE!B:S,15,0))),"")&amp;
TEXT(A2091,"???0")&amp;IF(VLOOKUP(A2091,SOURCE!B:S,16,0)="","","   "&amp;VLOOKUP(A2091,SOURCE!B:S,16,0)
))))
)</f>
        <v>#define MNU_CONVS                   2047</v>
      </c>
    </row>
    <row r="2092" customFormat="false" ht="15.75" hidden="false" customHeight="false" outlineLevel="0" collapsed="false">
      <c r="A2092" s="0" t="n">
        <f aca="false">C2091</f>
        <v>2048</v>
      </c>
      <c r="B2092" s="0" t="str">
        <f aca="false">VLOOKUP(A2092,SOURCE!B:S,15,0)</f>
        <v>MNU_CONVANG</v>
      </c>
      <c r="C2092" s="0" t="n">
        <f aca="false">IF(
ISNUMBER(INDEX(SOURCE!B:B,MATCH(A2092,SOURCE!B:B,0)+1)),
  VALUE(INDEX(SOURCE!B:B,MATCH(A2092,SOURCE!B:B,0)+1)),
  "")</f>
        <v>2049</v>
      </c>
      <c r="D2092" s="265" t="str">
        <f aca="false">IF(A2092&lt;&gt;INT(A2092),B2092,
IF(A2092&lt;0,VLOOKUP(A2092,lookups!A$1:B$25,2,0),
IF(ISNA(B2092),"",
IF(OR(ISBLANK(A2092),ISNA(B2092),B2092=0),
"",
"#define "&amp;
VLOOKUP(A2092,SOURCE!B:S,15,0)&amp;IF(lookups!$N$2-LEN(VLOOKUP(A2092,SOURCE!B:S,15,0))&gt;=0,REPT(" ",lookups!$N$2-LEN(VLOOKUP(A2092,SOURCE!B:S,15,0))),"")&amp;
TEXT(A2092,"???0")&amp;IF(VLOOKUP(A2092,SOURCE!B:S,16,0)="","","   "&amp;VLOOKUP(A2092,SOURCE!B:S,16,0)
))))
)</f>
        <v>#define MNU_CONVANG                 2048</v>
      </c>
    </row>
    <row r="2093" customFormat="false" ht="15.75" hidden="false" customHeight="false" outlineLevel="0" collapsed="false">
      <c r="A2093" s="0" t="n">
        <f aca="false">C2092</f>
        <v>2049</v>
      </c>
      <c r="B2093" s="0" t="str">
        <f aca="false">VLOOKUP(A2093,SOURCE!B:S,15,0)</f>
        <v>ITM_CPXRES1</v>
      </c>
      <c r="C2093" s="0" t="n">
        <f aca="false">IF(
ISNUMBER(INDEX(SOURCE!B:B,MATCH(A2093,SOURCE!B:B,0)+1)),
  VALUE(INDEX(SOURCE!B:B,MATCH(A2093,SOURCE!B:B,0)+1)),
  "")</f>
        <v>2050</v>
      </c>
      <c r="D2093" s="265" t="str">
        <f aca="false">IF(A2093&lt;&gt;INT(A2093),B2093,
IF(A2093&lt;0,VLOOKUP(A2093,lookups!A$1:B$25,2,0),
IF(ISNA(B2093),"",
IF(OR(ISBLANK(A2093),ISNA(B2093),B2093=0),
"",
"#define "&amp;
VLOOKUP(A2093,SOURCE!B:S,15,0)&amp;IF(lookups!$N$2-LEN(VLOOKUP(A2093,SOURCE!B:S,15,0))&gt;=0,REPT(" ",lookups!$N$2-LEN(VLOOKUP(A2093,SOURCE!B:S,15,0))),"")&amp;
TEXT(A2093,"???0")&amp;IF(VLOOKUP(A2093,SOURCE!B:S,16,0)="","","   "&amp;VLOOKUP(A2093,SOURCE!B:S,16,0)
))))
)</f>
        <v>#define ITM_CPXRES1                 2049</v>
      </c>
    </row>
    <row r="2094" customFormat="false" ht="15.75" hidden="false" customHeight="false" outlineLevel="0" collapsed="false">
      <c r="A2094" s="0" t="n">
        <f aca="false">C2093</f>
        <v>2050</v>
      </c>
      <c r="B2094" s="0" t="str">
        <f aca="false">VLOOKUP(A2094,SOURCE!B:S,15,0)</f>
        <v>ITM_SPCRES1</v>
      </c>
      <c r="C2094" s="0" t="n">
        <f aca="false">IF(
ISNUMBER(INDEX(SOURCE!B:B,MATCH(A2094,SOURCE!B:B,0)+1)),
  VALUE(INDEX(SOURCE!B:B,MATCH(A2094,SOURCE!B:B,0)+1)),
  "")</f>
        <v>2051</v>
      </c>
      <c r="D2094" s="265" t="str">
        <f aca="false">IF(A2094&lt;&gt;INT(A2094),B2094,
IF(A2094&lt;0,VLOOKUP(A2094,lookups!A$1:B$25,2,0),
IF(ISNA(B2094),"",
IF(OR(ISBLANK(A2094),ISNA(B2094),B2094=0),
"",
"#define "&amp;
VLOOKUP(A2094,SOURCE!B:S,15,0)&amp;IF(lookups!$N$2-LEN(VLOOKUP(A2094,SOURCE!B:S,15,0))&gt;=0,REPT(" ",lookups!$N$2-LEN(VLOOKUP(A2094,SOURCE!B:S,15,0))),"")&amp;
TEXT(A2094,"???0")&amp;IF(VLOOKUP(A2094,SOURCE!B:S,16,0)="","","   "&amp;VLOOKUP(A2094,SOURCE!B:S,16,0)
))))
)</f>
        <v>#define ITM_SPCRES1                 2050</v>
      </c>
    </row>
    <row r="2095" customFormat="false" ht="15.75" hidden="false" customHeight="false" outlineLevel="0" collapsed="false">
      <c r="A2095" s="0" t="n">
        <f aca="false">C2094</f>
        <v>2051</v>
      </c>
      <c r="B2095" s="0" t="str">
        <f aca="false">VLOOKUP(A2095,SOURCE!B:S,15,0)</f>
        <v>ITM_CPXRES0</v>
      </c>
      <c r="C2095" s="0" t="n">
        <f aca="false">IF(
ISNUMBER(INDEX(SOURCE!B:B,MATCH(A2095,SOURCE!B:B,0)+1)),
  VALUE(INDEX(SOURCE!B:B,MATCH(A2095,SOURCE!B:B,0)+1)),
  "")</f>
        <v>2052</v>
      </c>
      <c r="D2095" s="265" t="str">
        <f aca="false">IF(A2095&lt;&gt;INT(A2095),B2095,
IF(A2095&lt;0,VLOOKUP(A2095,lookups!A$1:B$25,2,0),
IF(ISNA(B2095),"",
IF(OR(ISBLANK(A2095),ISNA(B2095),B2095=0),
"",
"#define "&amp;
VLOOKUP(A2095,SOURCE!B:S,15,0)&amp;IF(lookups!$N$2-LEN(VLOOKUP(A2095,SOURCE!B:S,15,0))&gt;=0,REPT(" ",lookups!$N$2-LEN(VLOOKUP(A2095,SOURCE!B:S,15,0))),"")&amp;
TEXT(A2095,"???0")&amp;IF(VLOOKUP(A2095,SOURCE!B:S,16,0)="","","   "&amp;VLOOKUP(A2095,SOURCE!B:S,16,0)
))))
)</f>
        <v>#define ITM_CPXRES0                 2051</v>
      </c>
    </row>
    <row r="2096" customFormat="false" ht="15.75" hidden="false" customHeight="false" outlineLevel="0" collapsed="false">
      <c r="A2096" s="0" t="n">
        <f aca="false">C2095</f>
        <v>2052</v>
      </c>
      <c r="B2096" s="0" t="str">
        <f aca="false">VLOOKUP(A2096,SOURCE!B:S,15,0)</f>
        <v>ITM_SPCRES0</v>
      </c>
      <c r="C2096" s="0" t="n">
        <f aca="false">IF(
ISNUMBER(INDEX(SOURCE!B:B,MATCH(A2096,SOURCE!B:B,0)+1)),
  VALUE(INDEX(SOURCE!B:B,MATCH(A2096,SOURCE!B:B,0)+1)),
  "")</f>
        <v>2053</v>
      </c>
      <c r="D2096" s="265" t="str">
        <f aca="false">IF(A2096&lt;&gt;INT(A2096),B2096,
IF(A2096&lt;0,VLOOKUP(A2096,lookups!A$1:B$25,2,0),
IF(ISNA(B2096),"",
IF(OR(ISBLANK(A2096),ISNA(B2096),B2096=0),
"",
"#define "&amp;
VLOOKUP(A2096,SOURCE!B:S,15,0)&amp;IF(lookups!$N$2-LEN(VLOOKUP(A2096,SOURCE!B:S,15,0))&gt;=0,REPT(" ",lookups!$N$2-LEN(VLOOKUP(A2096,SOURCE!B:S,15,0))),"")&amp;
TEXT(A2096,"???0")&amp;IF(VLOOKUP(A2096,SOURCE!B:S,16,0)="","","   "&amp;VLOOKUP(A2096,SOURCE!B:S,16,0)
))))
)</f>
        <v>#define ITM_SPCRES0                 2052</v>
      </c>
    </row>
    <row r="2097" customFormat="false" ht="15.75" hidden="false" customHeight="false" outlineLevel="0" collapsed="false">
      <c r="A2097" s="0" t="n">
        <f aca="false">C2096</f>
        <v>2053</v>
      </c>
      <c r="B2097" s="0" t="str">
        <f aca="false">VLOOKUP(A2097,SOURCE!B:S,15,0)</f>
        <v>ITM_PRTACT1</v>
      </c>
      <c r="C2097" s="0" t="n">
        <f aca="false">IF(
ISNUMBER(INDEX(SOURCE!B:B,MATCH(A2097,SOURCE!B:B,0)+1)),
  VALUE(INDEX(SOURCE!B:B,MATCH(A2097,SOURCE!B:B,0)+1)),
  "")</f>
        <v>2054</v>
      </c>
      <c r="D2097" s="265" t="str">
        <f aca="false">IF(A2097&lt;&gt;INT(A2097),B2097,
IF(A2097&lt;0,VLOOKUP(A2097,lookups!A$1:B$25,2,0),
IF(ISNA(B2097),"",
IF(OR(ISBLANK(A2097),ISNA(B2097),B2097=0),
"",
"#define "&amp;
VLOOKUP(A2097,SOURCE!B:S,15,0)&amp;IF(lookups!$N$2-LEN(VLOOKUP(A2097,SOURCE!B:S,15,0))&gt;=0,REPT(" ",lookups!$N$2-LEN(VLOOKUP(A2097,SOURCE!B:S,15,0))),"")&amp;
TEXT(A2097,"???0")&amp;IF(VLOOKUP(A2097,SOURCE!B:S,16,0)="","","   "&amp;VLOOKUP(A2097,SOURCE!B:S,16,0)
))))
)</f>
        <v>#define ITM_PRTACT1                 2053</v>
      </c>
    </row>
    <row r="2098" customFormat="false" ht="15.75" hidden="false" customHeight="false" outlineLevel="0" collapsed="false">
      <c r="A2098" s="0" t="n">
        <f aca="false">C2097</f>
        <v>2054</v>
      </c>
      <c r="B2098" s="0" t="str">
        <f aca="false">VLOOKUP(A2098,SOURCE!B:S,15,0)</f>
        <v>ITM_PRTACT0</v>
      </c>
      <c r="C2098" s="0" t="n">
        <f aca="false">IF(
ISNUMBER(INDEX(SOURCE!B:B,MATCH(A2098,SOURCE!B:B,0)+1)),
  VALUE(INDEX(SOURCE!B:B,MATCH(A2098,SOURCE!B:B,0)+1)),
  "")</f>
        <v>2055</v>
      </c>
      <c r="D2098" s="265" t="str">
        <f aca="false">IF(A2098&lt;&gt;INT(A2098),B2098,
IF(A2098&lt;0,VLOOKUP(A2098,lookups!A$1:B$25,2,0),
IF(ISNA(B2098),"",
IF(OR(ISBLANK(A2098),ISNA(B2098),B2098=0),
"",
"#define "&amp;
VLOOKUP(A2098,SOURCE!B:S,15,0)&amp;IF(lookups!$N$2-LEN(VLOOKUP(A2098,SOURCE!B:S,15,0))&gt;=0,REPT(" ",lookups!$N$2-LEN(VLOOKUP(A2098,SOURCE!B:S,15,0))),"")&amp;
TEXT(A2098,"???0")&amp;IF(VLOOKUP(A2098,SOURCE!B:S,16,0)="","","   "&amp;VLOOKUP(A2098,SOURCE!B:S,16,0)
))))
)</f>
        <v>#define ITM_PRTACT0                 2054</v>
      </c>
    </row>
    <row r="2099" customFormat="false" ht="15.75" hidden="false" customHeight="false" outlineLevel="0" collapsed="false">
      <c r="A2099" s="0" t="n">
        <f aca="false">C2098</f>
        <v>2055</v>
      </c>
      <c r="B2099" s="0" t="str">
        <f aca="false">VLOOKUP(A2099,SOURCE!B:S,15,0)</f>
        <v>ITM_2TO10</v>
      </c>
      <c r="C2099" s="0" t="n">
        <f aca="false">IF(
ISNUMBER(INDEX(SOURCE!B:B,MATCH(A2099,SOURCE!B:B,0)+1)),
  VALUE(INDEX(SOURCE!B:B,MATCH(A2099,SOURCE!B:B,0)+1)),
  "")</f>
        <v>2056</v>
      </c>
      <c r="D2099" s="265" t="str">
        <f aca="false">IF(A2099&lt;&gt;INT(A2099),B2099,
IF(A2099&lt;0,VLOOKUP(A2099,lookups!A$1:B$25,2,0),
IF(ISNA(B2099),"",
IF(OR(ISBLANK(A2099),ISNA(B2099),B2099=0),
"",
"#define "&amp;
VLOOKUP(A2099,SOURCE!B:S,15,0)&amp;IF(lookups!$N$2-LEN(VLOOKUP(A2099,SOURCE!B:S,15,0))&gt;=0,REPT(" ",lookups!$N$2-LEN(VLOOKUP(A2099,SOURCE!B:S,15,0))),"")&amp;
TEXT(A2099,"???0")&amp;IF(VLOOKUP(A2099,SOURCE!B:S,16,0)="","","   "&amp;VLOOKUP(A2099,SOURCE!B:S,16,0)
))))
)</f>
        <v>#define ITM_2TO10                   2055</v>
      </c>
    </row>
    <row r="2100" customFormat="false" ht="15.75" hidden="false" customHeight="false" outlineLevel="0" collapsed="false">
      <c r="A2100" s="0" t="n">
        <f aca="false">C2099</f>
        <v>2056</v>
      </c>
      <c r="B2100" s="0" t="str">
        <f aca="false">VLOOKUP(A2100,SOURCE!B:S,15,0)</f>
        <v>MNU_2056</v>
      </c>
      <c r="C2100" s="0" t="n">
        <f aca="false">IF(
ISNUMBER(INDEX(SOURCE!B:B,MATCH(A2100,SOURCE!B:B,0)+1)),
  VALUE(INDEX(SOURCE!B:B,MATCH(A2100,SOURCE!B:B,0)+1)),
  "")</f>
        <v>2057</v>
      </c>
      <c r="D2100" s="265" t="str">
        <f aca="false">IF(A2100&lt;&gt;INT(A2100),B2100,
IF(A2100&lt;0,VLOOKUP(A2100,lookups!A$1:B$25,2,0),
IF(ISNA(B2100),"",
IF(OR(ISBLANK(A2100),ISNA(B2100),B2100=0),
"",
"#define "&amp;
VLOOKUP(A2100,SOURCE!B:S,15,0)&amp;IF(lookups!$N$2-LEN(VLOOKUP(A2100,SOURCE!B:S,15,0))&gt;=0,REPT(" ",lookups!$N$2-LEN(VLOOKUP(A2100,SOURCE!B:S,15,0))),"")&amp;
TEXT(A2100,"???0")&amp;IF(VLOOKUP(A2100,SOURCE!B:S,16,0)="","","   "&amp;VLOOKUP(A2100,SOURCE!B:S,16,0)
))))
)</f>
        <v>#define MNU_2056                    2056</v>
      </c>
    </row>
    <row r="2101" customFormat="false" ht="15.75" hidden="false" customHeight="false" outlineLevel="0" collapsed="false">
      <c r="A2101" s="0" t="n">
        <f aca="false">C2100</f>
        <v>2057</v>
      </c>
      <c r="B2101" s="0" t="str">
        <f aca="false">VLOOKUP(A2101,SOURCE!B:S,15,0)</f>
        <v>MNU_2057</v>
      </c>
      <c r="C2101" s="0" t="n">
        <f aca="false">IF(
ISNUMBER(INDEX(SOURCE!B:B,MATCH(A2101,SOURCE!B:B,0)+1)),
  VALUE(INDEX(SOURCE!B:B,MATCH(A2101,SOURCE!B:B,0)+1)),
  "")</f>
        <v>2058</v>
      </c>
      <c r="D2101" s="265" t="str">
        <f aca="false">IF(A2101&lt;&gt;INT(A2101),B2101,
IF(A2101&lt;0,VLOOKUP(A2101,lookups!A$1:B$25,2,0),
IF(ISNA(B2101),"",
IF(OR(ISBLANK(A2101),ISNA(B2101),B2101=0),
"",
"#define "&amp;
VLOOKUP(A2101,SOURCE!B:S,15,0)&amp;IF(lookups!$N$2-LEN(VLOOKUP(A2101,SOURCE!B:S,15,0))&gt;=0,REPT(" ",lookups!$N$2-LEN(VLOOKUP(A2101,SOURCE!B:S,15,0))),"")&amp;
TEXT(A2101,"???0")&amp;IF(VLOOKUP(A2101,SOURCE!B:S,16,0)="","","   "&amp;VLOOKUP(A2101,SOURCE!B:S,16,0)
))))
)</f>
        <v>#define MNU_2057                    2057</v>
      </c>
    </row>
    <row r="2102" customFormat="false" ht="15.75" hidden="false" customHeight="false" outlineLevel="0" collapsed="false">
      <c r="A2102" s="0" t="n">
        <f aca="false">C2101</f>
        <v>2058</v>
      </c>
      <c r="B2102" s="0" t="str">
        <f aca="false">VLOOKUP(A2102,SOURCE!B:S,15,0)</f>
        <v>ITM_IRFRAC</v>
      </c>
      <c r="C2102" s="0" t="n">
        <f aca="false">IF(
ISNUMBER(INDEX(SOURCE!B:B,MATCH(A2102,SOURCE!B:B,0)+1)),
  VALUE(INDEX(SOURCE!B:B,MATCH(A2102,SOURCE!B:B,0)+1)),
  "")</f>
        <v>2059</v>
      </c>
      <c r="D2102" s="265" t="str">
        <f aca="false">IF(A2102&lt;&gt;INT(A2102),B2102,
IF(A2102&lt;0,VLOOKUP(A2102,lookups!A$1:B$25,2,0),
IF(ISNA(B2102),"",
IF(OR(ISBLANK(A2102),ISNA(B2102),B2102=0),
"",
"#define "&amp;
VLOOKUP(A2102,SOURCE!B:S,15,0)&amp;IF(lookups!$N$2-LEN(VLOOKUP(A2102,SOURCE!B:S,15,0))&gt;=0,REPT(" ",lookups!$N$2-LEN(VLOOKUP(A2102,SOURCE!B:S,15,0))),"")&amp;
TEXT(A2102,"???0")&amp;IF(VLOOKUP(A2102,SOURCE!B:S,16,0)="","","   "&amp;VLOOKUP(A2102,SOURCE!B:S,16,0)
))))
)</f>
        <v>#define ITM_IRFRAC                  2058</v>
      </c>
    </row>
    <row r="2103" customFormat="false" ht="15.75" hidden="false" customHeight="false" outlineLevel="0" collapsed="false">
      <c r="A2103" s="0" t="n">
        <f aca="false">C2102</f>
        <v>2059</v>
      </c>
      <c r="B2103" s="0" t="str">
        <f aca="false">VLOOKUP(A2103,SOURCE!B:S,15,0)</f>
        <v>ITM_FGLNOFF</v>
      </c>
      <c r="C2103" s="0" t="n">
        <f aca="false">IF(
ISNUMBER(INDEX(SOURCE!B:B,MATCH(A2103,SOURCE!B:B,0)+1)),
  VALUE(INDEX(SOURCE!B:B,MATCH(A2103,SOURCE!B:B,0)+1)),
  "")</f>
        <v>2060</v>
      </c>
      <c r="D2103" s="265" t="str">
        <f aca="false">IF(A2103&lt;&gt;INT(A2103),B2103,
IF(A2103&lt;0,VLOOKUP(A2103,lookups!A$1:B$25,2,0),
IF(ISNA(B2103),"",
IF(OR(ISBLANK(A2103),ISNA(B2103),B2103=0),
"",
"#define "&amp;
VLOOKUP(A2103,SOURCE!B:S,15,0)&amp;IF(lookups!$N$2-LEN(VLOOKUP(A2103,SOURCE!B:S,15,0))&gt;=0,REPT(" ",lookups!$N$2-LEN(VLOOKUP(A2103,SOURCE!B:S,15,0))),"")&amp;
TEXT(A2103,"???0")&amp;IF(VLOOKUP(A2103,SOURCE!B:S,16,0)="","","   "&amp;VLOOKUP(A2103,SOURCE!B:S,16,0)
))))
)</f>
        <v>#define ITM_FGLNOFF                 2059</v>
      </c>
    </row>
    <row r="2104" customFormat="false" ht="15.75" hidden="false" customHeight="false" outlineLevel="0" collapsed="false">
      <c r="A2104" s="0" t="n">
        <f aca="false">C2103</f>
        <v>2060</v>
      </c>
      <c r="B2104" s="0" t="str">
        <f aca="false">VLOOKUP(A2104,SOURCE!B:S,15,0)</f>
        <v>ITM_FGLNLIM</v>
      </c>
      <c r="C2104" s="0" t="n">
        <f aca="false">IF(
ISNUMBER(INDEX(SOURCE!B:B,MATCH(A2104,SOURCE!B:B,0)+1)),
  VALUE(INDEX(SOURCE!B:B,MATCH(A2104,SOURCE!B:B,0)+1)),
  "")</f>
        <v>2061</v>
      </c>
      <c r="D2104" s="265" t="str">
        <f aca="false">IF(A2104&lt;&gt;INT(A2104),B2104,
IF(A2104&lt;0,VLOOKUP(A2104,lookups!A$1:B$25,2,0),
IF(ISNA(B2104),"",
IF(OR(ISBLANK(A2104),ISNA(B2104),B2104=0),
"",
"#define "&amp;
VLOOKUP(A2104,SOURCE!B:S,15,0)&amp;IF(lookups!$N$2-LEN(VLOOKUP(A2104,SOURCE!B:S,15,0))&gt;=0,REPT(" ",lookups!$N$2-LEN(VLOOKUP(A2104,SOURCE!B:S,15,0))),"")&amp;
TEXT(A2104,"???0")&amp;IF(VLOOKUP(A2104,SOURCE!B:S,16,0)="","","   "&amp;VLOOKUP(A2104,SOURCE!B:S,16,0)
))))
)</f>
        <v>#define ITM_FGLNLIM                 2060</v>
      </c>
    </row>
    <row r="2105" customFormat="false" ht="15.75" hidden="false" customHeight="false" outlineLevel="0" collapsed="false">
      <c r="A2105" s="0" t="n">
        <f aca="false">C2104</f>
        <v>2061</v>
      </c>
      <c r="B2105" s="0" t="str">
        <f aca="false">VLOOKUP(A2105,SOURCE!B:S,15,0)</f>
        <v>ITM_FGLNFUL</v>
      </c>
      <c r="C2105" s="0" t="n">
        <f aca="false">IF(
ISNUMBER(INDEX(SOURCE!B:B,MATCH(A2105,SOURCE!B:B,0)+1)),
  VALUE(INDEX(SOURCE!B:B,MATCH(A2105,SOURCE!B:B,0)+1)),
  "")</f>
        <v>2062</v>
      </c>
      <c r="D2105" s="265" t="str">
        <f aca="false">IF(A2105&lt;&gt;INT(A2105),B2105,
IF(A2105&lt;0,VLOOKUP(A2105,lookups!A$1:B$25,2,0),
IF(ISNA(B2105),"",
IF(OR(ISBLANK(A2105),ISNA(B2105),B2105=0),
"",
"#define "&amp;
VLOOKUP(A2105,SOURCE!B:S,15,0)&amp;IF(lookups!$N$2-LEN(VLOOKUP(A2105,SOURCE!B:S,15,0))&gt;=0,REPT(" ",lookups!$N$2-LEN(VLOOKUP(A2105,SOURCE!B:S,15,0))),"")&amp;
TEXT(A2105,"???0")&amp;IF(VLOOKUP(A2105,SOURCE!B:S,16,0)="","","   "&amp;VLOOKUP(A2105,SOURCE!B:S,16,0)
))))
)</f>
        <v>#define ITM_FGLNFUL                 2061</v>
      </c>
    </row>
    <row r="2106" customFormat="false" ht="15.75" hidden="false" customHeight="false" outlineLevel="0" collapsed="false">
      <c r="A2106" s="0" t="n">
        <f aca="false">C2105</f>
        <v>2062</v>
      </c>
      <c r="B2106" s="0" t="str">
        <f aca="false">VLOOKUP(A2106,SOURCE!B:S,15,0)</f>
        <v>ITM_M124</v>
      </c>
      <c r="C2106" s="0" t="n">
        <f aca="false">IF(
ISNUMBER(INDEX(SOURCE!B:B,MATCH(A2106,SOURCE!B:B,0)+1)),
  VALUE(INDEX(SOURCE!B:B,MATCH(A2106,SOURCE!B:B,0)+1)),
  "")</f>
        <v>2063</v>
      </c>
      <c r="D2106" s="265" t="str">
        <f aca="false">IF(A2106&lt;&gt;INT(A2106),B2106,
IF(A2106&lt;0,VLOOKUP(A2106,lookups!A$1:B$25,2,0),
IF(ISNA(B2106),"",
IF(OR(ISBLANK(A2106),ISNA(B2106),B2106=0),
"",
"#define "&amp;
VLOOKUP(A2106,SOURCE!B:S,15,0)&amp;IF(lookups!$N$2-LEN(VLOOKUP(A2106,SOURCE!B:S,15,0))&gt;=0,REPT(" ",lookups!$N$2-LEN(VLOOKUP(A2106,SOURCE!B:S,15,0))),"")&amp;
TEXT(A2106,"???0")&amp;IF(VLOOKUP(A2106,SOURCE!B:S,16,0)="","","   "&amp;VLOOKUP(A2106,SOURCE!B:S,16,0)
))))
)</f>
        <v>#define ITM_M124                    2062</v>
      </c>
    </row>
    <row r="2107" customFormat="false" ht="15.75" hidden="false" customHeight="false" outlineLevel="0" collapsed="false">
      <c r="A2107" s="0" t="n">
        <f aca="false">C2106</f>
        <v>2063</v>
      </c>
      <c r="B2107" s="0" t="str">
        <f aca="false">VLOOKUP(A2107,SOURCE!B:S,15,0)</f>
        <v>ITM_F1234</v>
      </c>
      <c r="C2107" s="0" t="n">
        <f aca="false">IF(
ISNUMBER(INDEX(SOURCE!B:B,MATCH(A2107,SOURCE!B:B,0)+1)),
  VALUE(INDEX(SOURCE!B:B,MATCH(A2107,SOURCE!B:B,0)+1)),
  "")</f>
        <v>2064</v>
      </c>
      <c r="D2107" s="265" t="str">
        <f aca="false">IF(A2107&lt;&gt;INT(A2107),B2107,
IF(A2107&lt;0,VLOOKUP(A2107,lookups!A$1:B$25,2,0),
IF(ISNA(B2107),"",
IF(OR(ISBLANK(A2107),ISNA(B2107),B2107=0),
"",
"#define "&amp;
VLOOKUP(A2107,SOURCE!B:S,15,0)&amp;IF(lookups!$N$2-LEN(VLOOKUP(A2107,SOURCE!B:S,15,0))&gt;=0,REPT(" ",lookups!$N$2-LEN(VLOOKUP(A2107,SOURCE!B:S,15,0))),"")&amp;
TEXT(A2107,"???0")&amp;IF(VLOOKUP(A2107,SOURCE!B:S,16,0)="","","   "&amp;VLOOKUP(A2107,SOURCE!B:S,16,0)
))))
)</f>
        <v>#define ITM_F1234                   2063</v>
      </c>
    </row>
    <row r="2108" customFormat="false" ht="15.75" hidden="false" customHeight="false" outlineLevel="0" collapsed="false">
      <c r="A2108" s="0" t="n">
        <f aca="false">C2107</f>
        <v>2064</v>
      </c>
      <c r="B2108" s="0" t="str">
        <f aca="false">VLOOKUP(A2108,SOURCE!B:S,15,0)</f>
        <v>ITM_M1234</v>
      </c>
      <c r="C2108" s="0" t="n">
        <f aca="false">IF(
ISNUMBER(INDEX(SOURCE!B:B,MATCH(A2108,SOURCE!B:B,0)+1)),
  VALUE(INDEX(SOURCE!B:B,MATCH(A2108,SOURCE!B:B,0)+1)),
  "")</f>
        <v>2065</v>
      </c>
      <c r="D2108" s="265" t="str">
        <f aca="false">IF(A2108&lt;&gt;INT(A2108),B2108,
IF(A2108&lt;0,VLOOKUP(A2108,lookups!A$1:B$25,2,0),
IF(ISNA(B2108),"",
IF(OR(ISBLANK(A2108),ISNA(B2108),B2108=0),
"",
"#define "&amp;
VLOOKUP(A2108,SOURCE!B:S,15,0)&amp;IF(lookups!$N$2-LEN(VLOOKUP(A2108,SOURCE!B:S,15,0))&gt;=0,REPT(" ",lookups!$N$2-LEN(VLOOKUP(A2108,SOURCE!B:S,15,0))),"")&amp;
TEXT(A2108,"???0")&amp;IF(VLOOKUP(A2108,SOURCE!B:S,16,0)="","","   "&amp;VLOOKUP(A2108,SOURCE!B:S,16,0)
))))
)</f>
        <v>#define ITM_M1234                   2064</v>
      </c>
    </row>
    <row r="2109" customFormat="false" ht="15.75" hidden="false" customHeight="false" outlineLevel="0" collapsed="false">
      <c r="A2109" s="0" t="n">
        <f aca="false">C2108</f>
        <v>2065</v>
      </c>
      <c r="B2109" s="0" t="str">
        <f aca="false">VLOOKUP(A2109,SOURCE!B:S,15,0)</f>
        <v>ITM_F14</v>
      </c>
      <c r="C2109" s="0" t="n">
        <f aca="false">IF(
ISNUMBER(INDEX(SOURCE!B:B,MATCH(A2109,SOURCE!B:B,0)+1)),
  VALUE(INDEX(SOURCE!B:B,MATCH(A2109,SOURCE!B:B,0)+1)),
  "")</f>
        <v>2066</v>
      </c>
      <c r="D2109" s="265" t="str">
        <f aca="false">IF(A2109&lt;&gt;INT(A2109),B2109,
IF(A2109&lt;0,VLOOKUP(A2109,lookups!A$1:B$25,2,0),
IF(ISNA(B2109),"",
IF(OR(ISBLANK(A2109),ISNA(B2109),B2109=0),
"",
"#define "&amp;
VLOOKUP(A2109,SOURCE!B:S,15,0)&amp;IF(lookups!$N$2-LEN(VLOOKUP(A2109,SOURCE!B:S,15,0))&gt;=0,REPT(" ",lookups!$N$2-LEN(VLOOKUP(A2109,SOURCE!B:S,15,0))),"")&amp;
TEXT(A2109,"???0")&amp;IF(VLOOKUP(A2109,SOURCE!B:S,16,0)="","","   "&amp;VLOOKUP(A2109,SOURCE!B:S,16,0)
))))
)</f>
        <v>#define ITM_F14                     2065</v>
      </c>
    </row>
    <row r="2110" customFormat="false" ht="15.75" hidden="false" customHeight="false" outlineLevel="0" collapsed="false">
      <c r="A2110" s="0" t="n">
        <f aca="false">C2109</f>
        <v>2066</v>
      </c>
      <c r="B2110" s="0" t="str">
        <f aca="false">VLOOKUP(A2110,SOURCE!B:S,15,0)</f>
        <v>ITM_M14</v>
      </c>
      <c r="C2110" s="0" t="n">
        <f aca="false">IF(
ISNUMBER(INDEX(SOURCE!B:B,MATCH(A2110,SOURCE!B:B,0)+1)),
  VALUE(INDEX(SOURCE!B:B,MATCH(A2110,SOURCE!B:B,0)+1)),
  "")</f>
        <v>2067</v>
      </c>
      <c r="D2110" s="265" t="str">
        <f aca="false">IF(A2110&lt;&gt;INT(A2110),B2110,
IF(A2110&lt;0,VLOOKUP(A2110,lookups!A$1:B$25,2,0),
IF(ISNA(B2110),"",
IF(OR(ISBLANK(A2110),ISNA(B2110),B2110=0),
"",
"#define "&amp;
VLOOKUP(A2110,SOURCE!B:S,15,0)&amp;IF(lookups!$N$2-LEN(VLOOKUP(A2110,SOURCE!B:S,15,0))&gt;=0,REPT(" ",lookups!$N$2-LEN(VLOOKUP(A2110,SOURCE!B:S,15,0))),"")&amp;
TEXT(A2110,"???0")&amp;IF(VLOOKUP(A2110,SOURCE!B:S,16,0)="","","   "&amp;VLOOKUP(A2110,SOURCE!B:S,16,0)
))))
)</f>
        <v>#define ITM_M14                     2066</v>
      </c>
    </row>
    <row r="2111" customFormat="false" ht="15.75" hidden="false" customHeight="false" outlineLevel="0" collapsed="false">
      <c r="A2111" s="0" t="n">
        <f aca="false">C2110</f>
        <v>2067</v>
      </c>
      <c r="B2111" s="0" t="str">
        <f aca="false">VLOOKUP(A2111,SOURCE!B:S,15,0)</f>
        <v>ITM_F124</v>
      </c>
      <c r="C2111" s="0" t="n">
        <f aca="false">IF(
ISNUMBER(INDEX(SOURCE!B:B,MATCH(A2111,SOURCE!B:B,0)+1)),
  VALUE(INDEX(SOURCE!B:B,MATCH(A2111,SOURCE!B:B,0)+1)),
  "")</f>
        <v>2068</v>
      </c>
      <c r="D2111" s="265" t="str">
        <f aca="false">IF(A2111&lt;&gt;INT(A2111),B2111,
IF(A2111&lt;0,VLOOKUP(A2111,lookups!A$1:B$25,2,0),
IF(ISNA(B2111),"",
IF(OR(ISBLANK(A2111),ISNA(B2111),B2111=0),
"",
"#define "&amp;
VLOOKUP(A2111,SOURCE!B:S,15,0)&amp;IF(lookups!$N$2-LEN(VLOOKUP(A2111,SOURCE!B:S,15,0))&gt;=0,REPT(" ",lookups!$N$2-LEN(VLOOKUP(A2111,SOURCE!B:S,15,0))),"")&amp;
TEXT(A2111,"???0")&amp;IF(VLOOKUP(A2111,SOURCE!B:S,16,0)="","","   "&amp;VLOOKUP(A2111,SOURCE!B:S,16,0)
))))
)</f>
        <v>#define ITM_F124                    2067</v>
      </c>
    </row>
    <row r="2112" customFormat="false" ht="15.75" hidden="false" customHeight="false" outlineLevel="0" collapsed="false">
      <c r="A2112" s="0" t="n">
        <f aca="false">C2111</f>
        <v>2068</v>
      </c>
      <c r="B2112" s="0" t="str">
        <f aca="false">VLOOKUP(A2112,SOURCE!B:S,15,0)</f>
        <v>MNU_TAMLBLALPHA</v>
      </c>
      <c r="C2112" s="0" t="n">
        <f aca="false">IF(
ISNUMBER(INDEX(SOURCE!B:B,MATCH(A2112,SOURCE!B:B,0)+1)),
  VALUE(INDEX(SOURCE!B:B,MATCH(A2112,SOURCE!B:B,0)+1)),
  "")</f>
        <v>2069</v>
      </c>
      <c r="D2112" s="265" t="str">
        <f aca="false">IF(A2112&lt;&gt;INT(A2112),B2112,
IF(A2112&lt;0,VLOOKUP(A2112,lookups!A$1:B$25,2,0),
IF(ISNA(B2112),"",
IF(OR(ISBLANK(A2112),ISNA(B2112),B2112=0),
"",
"#define "&amp;
VLOOKUP(A2112,SOURCE!B:S,15,0)&amp;IF(lookups!$N$2-LEN(VLOOKUP(A2112,SOURCE!B:S,15,0))&gt;=0,REPT(" ",lookups!$N$2-LEN(VLOOKUP(A2112,SOURCE!B:S,15,0))),"")&amp;
TEXT(A2112,"???0")&amp;IF(VLOOKUP(A2112,SOURCE!B:S,16,0)="","","   "&amp;VLOOKUP(A2112,SOURCE!B:S,16,0)
))))
)</f>
        <v>#define MNU_TAMLBLALPHA             2068</v>
      </c>
    </row>
    <row r="2113" customFormat="false" ht="15.75" hidden="false" customHeight="false" outlineLevel="0" collapsed="false">
      <c r="A2113" s="0" t="n">
        <f aca="false">C2112</f>
        <v>2069</v>
      </c>
      <c r="B2113" s="0" t="str">
        <f aca="false">VLOOKUP(A2113,SOURCE!B:S,15,0)</f>
        <v>MNU_TAMSRALPHA</v>
      </c>
      <c r="C2113" s="0" t="n">
        <f aca="false">IF(
ISNUMBER(INDEX(SOURCE!B:B,MATCH(A2113,SOURCE!B:B,0)+1)),
  VALUE(INDEX(SOURCE!B:B,MATCH(A2113,SOURCE!B:B,0)+1)),
  "")</f>
        <v>2070</v>
      </c>
      <c r="D2113" s="265" t="str">
        <f aca="false">IF(A2113&lt;&gt;INT(A2113),B2113,
IF(A2113&lt;0,VLOOKUP(A2113,lookups!A$1:B$25,2,0),
IF(ISNA(B2113),"",
IF(OR(ISBLANK(A2113),ISNA(B2113),B2113=0),
"",
"#define "&amp;
VLOOKUP(A2113,SOURCE!B:S,15,0)&amp;IF(lookups!$N$2-LEN(VLOOKUP(A2113,SOURCE!B:S,15,0))&gt;=0,REPT(" ",lookups!$N$2-LEN(VLOOKUP(A2113,SOURCE!B:S,15,0))),"")&amp;
TEXT(A2113,"???0")&amp;IF(VLOOKUP(A2113,SOURCE!B:S,16,0)="","","   "&amp;VLOOKUP(A2113,SOURCE!B:S,16,0)
))))
)</f>
        <v>#define MNU_TAMSRALPHA              2069</v>
      </c>
    </row>
    <row r="2114" customFormat="false" ht="15.75" hidden="false" customHeight="false" outlineLevel="0" collapsed="false">
      <c r="A2114" s="0" t="n">
        <f aca="false">C2113</f>
        <v>2070</v>
      </c>
      <c r="B2114" s="0" t="str">
        <f aca="false">VLOOKUP(A2114,SOURCE!B:S,15,0)</f>
        <v>MNU_TAMNONREG</v>
      </c>
      <c r="C2114" s="0" t="n">
        <f aca="false">IF(
ISNUMBER(INDEX(SOURCE!B:B,MATCH(A2114,SOURCE!B:B,0)+1)),
  VALUE(INDEX(SOURCE!B:B,MATCH(A2114,SOURCE!B:B,0)+1)),
  "")</f>
        <v>2071</v>
      </c>
      <c r="D2114" s="265" t="str">
        <f aca="false">IF(A2114&lt;&gt;INT(A2114),B2114,
IF(A2114&lt;0,VLOOKUP(A2114,lookups!A$1:B$25,2,0),
IF(ISNA(B2114),"",
IF(OR(ISBLANK(A2114),ISNA(B2114),B2114=0),
"",
"#define "&amp;
VLOOKUP(A2114,SOURCE!B:S,15,0)&amp;IF(lookups!$N$2-LEN(VLOOKUP(A2114,SOURCE!B:S,15,0))&gt;=0,REPT(" ",lookups!$N$2-LEN(VLOOKUP(A2114,SOURCE!B:S,15,0))),"")&amp;
TEXT(A2114,"???0")&amp;IF(VLOOKUP(A2114,SOURCE!B:S,16,0)="","","   "&amp;VLOOKUP(A2114,SOURCE!B:S,16,0)
))))
)</f>
        <v>#define MNU_TAMNONREG               2070</v>
      </c>
    </row>
    <row r="2115" customFormat="false" ht="15.75" hidden="false" customHeight="false" outlineLevel="0" collapsed="false">
      <c r="A2115" s="0" t="n">
        <f aca="false">C2114</f>
        <v>2071</v>
      </c>
      <c r="B2115" s="0" t="str">
        <f aca="false">VLOOKUP(A2115,SOURCE!B:S,15,0)</f>
        <v>ITM_LG_SIGN </v>
      </c>
      <c r="C2115" s="0" t="n">
        <f aca="false">IF(
ISNUMBER(INDEX(SOURCE!B:B,MATCH(A2115,SOURCE!B:B,0)+1)),
  VALUE(INDEX(SOURCE!B:B,MATCH(A2115,SOURCE!B:B,0)+1)),
  "")</f>
        <v>2072</v>
      </c>
      <c r="D2115" s="265" t="str">
        <f aca="false">IF(A2115&lt;&gt;INT(A2115),B2115,
IF(A2115&lt;0,VLOOKUP(A2115,lookups!A$1:B$25,2,0),
IF(ISNA(B2115),"",
IF(OR(ISBLANK(A2115),ISNA(B2115),B2115=0),
"",
"#define "&amp;
VLOOKUP(A2115,SOURCE!B:S,15,0)&amp;IF(lookups!$N$2-LEN(VLOOKUP(A2115,SOURCE!B:S,15,0))&gt;=0,REPT(" ",lookups!$N$2-LEN(VLOOKUP(A2115,SOURCE!B:S,15,0))),"")&amp;
TEXT(A2115,"???0")&amp;IF(VLOOKUP(A2115,SOURCE!B:S,16,0)="","","   "&amp;VLOOKUP(A2115,SOURCE!B:S,16,0)
))))
)</f>
        <v>#define ITM_LG_SIGN                 2071</v>
      </c>
    </row>
    <row r="2116" customFormat="false" ht="15.75" hidden="false" customHeight="false" outlineLevel="0" collapsed="false">
      <c r="A2116" s="0" t="n">
        <f aca="false">C2115</f>
        <v>2072</v>
      </c>
      <c r="B2116" s="0" t="str">
        <f aca="false">VLOOKUP(A2116,SOURCE!B:S,15,0)</f>
        <v>ITM_LN_SIGN</v>
      </c>
      <c r="C2116" s="0" t="n">
        <f aca="false">IF(
ISNUMBER(INDEX(SOURCE!B:B,MATCH(A2116,SOURCE!B:B,0)+1)),
  VALUE(INDEX(SOURCE!B:B,MATCH(A2116,SOURCE!B:B,0)+1)),
  "")</f>
        <v>2073</v>
      </c>
      <c r="D2116" s="265" t="str">
        <f aca="false">IF(A2116&lt;&gt;INT(A2116),B2116,
IF(A2116&lt;0,VLOOKUP(A2116,lookups!A$1:B$25,2,0),
IF(ISNA(B2116),"",
IF(OR(ISBLANK(A2116),ISNA(B2116),B2116=0),
"",
"#define "&amp;
VLOOKUP(A2116,SOURCE!B:S,15,0)&amp;IF(lookups!$N$2-LEN(VLOOKUP(A2116,SOURCE!B:S,15,0))&gt;=0,REPT(" ",lookups!$N$2-LEN(VLOOKUP(A2116,SOURCE!B:S,15,0))),"")&amp;
TEXT(A2116,"???0")&amp;IF(VLOOKUP(A2116,SOURCE!B:S,16,0)="","","   "&amp;VLOOKUP(A2116,SOURCE!B:S,16,0)
))))
)</f>
        <v>#define ITM_LN_SIGN                 2072</v>
      </c>
    </row>
    <row r="2117" customFormat="false" ht="15.75" hidden="false" customHeight="false" outlineLevel="0" collapsed="false">
      <c r="A2117" s="0" t="n">
        <f aca="false">C2116</f>
        <v>2073</v>
      </c>
      <c r="B2117" s="0" t="str">
        <f aca="false">VLOOKUP(A2117,SOURCE!B:S,15,0)</f>
        <v>ITM_SIN_SIGN</v>
      </c>
      <c r="C2117" s="0" t="n">
        <f aca="false">IF(
ISNUMBER(INDEX(SOURCE!B:B,MATCH(A2117,SOURCE!B:B,0)+1)),
  VALUE(INDEX(SOURCE!B:B,MATCH(A2117,SOURCE!B:B,0)+1)),
  "")</f>
        <v>2074</v>
      </c>
      <c r="D2117" s="265" t="str">
        <f aca="false">IF(A2117&lt;&gt;INT(A2117),B2117,
IF(A2117&lt;0,VLOOKUP(A2117,lookups!A$1:B$25,2,0),
IF(ISNA(B2117),"",
IF(OR(ISBLANK(A2117),ISNA(B2117),B2117=0),
"",
"#define "&amp;
VLOOKUP(A2117,SOURCE!B:S,15,0)&amp;IF(lookups!$N$2-LEN(VLOOKUP(A2117,SOURCE!B:S,15,0))&gt;=0,REPT(" ",lookups!$N$2-LEN(VLOOKUP(A2117,SOURCE!B:S,15,0))),"")&amp;
TEXT(A2117,"???0")&amp;IF(VLOOKUP(A2117,SOURCE!B:S,16,0)="","","   "&amp;VLOOKUP(A2117,SOURCE!B:S,16,0)
))))
)</f>
        <v>#define ITM_SIN_SIGN                2073</v>
      </c>
    </row>
    <row r="2118" customFormat="false" ht="15.75" hidden="false" customHeight="false" outlineLevel="0" collapsed="false">
      <c r="A2118" s="0" t="n">
        <f aca="false">C2117</f>
        <v>2074</v>
      </c>
      <c r="B2118" s="0" t="str">
        <f aca="false">VLOOKUP(A2118,SOURCE!B:S,15,0)</f>
        <v>ITM_COS_SIGN</v>
      </c>
      <c r="C2118" s="0" t="n">
        <f aca="false">IF(
ISNUMBER(INDEX(SOURCE!B:B,MATCH(A2118,SOURCE!B:B,0)+1)),
  VALUE(INDEX(SOURCE!B:B,MATCH(A2118,SOURCE!B:B,0)+1)),
  "")</f>
        <v>2075</v>
      </c>
      <c r="D2118" s="265" t="str">
        <f aca="false">IF(A2118&lt;&gt;INT(A2118),B2118,
IF(A2118&lt;0,VLOOKUP(A2118,lookups!A$1:B$25,2,0),
IF(ISNA(B2118),"",
IF(OR(ISBLANK(A2118),ISNA(B2118),B2118=0),
"",
"#define "&amp;
VLOOKUP(A2118,SOURCE!B:S,15,0)&amp;IF(lookups!$N$2-LEN(VLOOKUP(A2118,SOURCE!B:S,15,0))&gt;=0,REPT(" ",lookups!$N$2-LEN(VLOOKUP(A2118,SOURCE!B:S,15,0))),"")&amp;
TEXT(A2118,"???0")&amp;IF(VLOOKUP(A2118,SOURCE!B:S,16,0)="","","   "&amp;VLOOKUP(A2118,SOURCE!B:S,16,0)
))))
)</f>
        <v>#define ITM_COS_SIGN                2074</v>
      </c>
    </row>
    <row r="2119" customFormat="false" ht="15.75" hidden="false" customHeight="false" outlineLevel="0" collapsed="false">
      <c r="A2119" s="0" t="n">
        <f aca="false">C2118</f>
        <v>2075</v>
      </c>
      <c r="B2119" s="0" t="str">
        <f aca="false">VLOOKUP(A2119,SOURCE!B:S,15,0)</f>
        <v>ITM_TAN_SIGN</v>
      </c>
      <c r="C2119" s="0" t="n">
        <f aca="false">IF(
ISNUMBER(INDEX(SOURCE!B:B,MATCH(A2119,SOURCE!B:B,0)+1)),
  VALUE(INDEX(SOURCE!B:B,MATCH(A2119,SOURCE!B:B,0)+1)),
  "")</f>
        <v>2076</v>
      </c>
      <c r="D2119" s="265" t="str">
        <f aca="false">IF(A2119&lt;&gt;INT(A2119),B2119,
IF(A2119&lt;0,VLOOKUP(A2119,lookups!A$1:B$25,2,0),
IF(ISNA(B2119),"",
IF(OR(ISBLANK(A2119),ISNA(B2119),B2119=0),
"",
"#define "&amp;
VLOOKUP(A2119,SOURCE!B:S,15,0)&amp;IF(lookups!$N$2-LEN(VLOOKUP(A2119,SOURCE!B:S,15,0))&gt;=0,REPT(" ",lookups!$N$2-LEN(VLOOKUP(A2119,SOURCE!B:S,15,0))),"")&amp;
TEXT(A2119,"???0")&amp;IF(VLOOKUP(A2119,SOURCE!B:S,16,0)="","","   "&amp;VLOOKUP(A2119,SOURCE!B:S,16,0)
))))
)</f>
        <v>#define ITM_TAN_SIGN                2075</v>
      </c>
    </row>
    <row r="2120" customFormat="false" ht="15.75" hidden="false" customHeight="false" outlineLevel="0" collapsed="false">
      <c r="A2120" s="0" t="n">
        <f aca="false">C2119</f>
        <v>2076</v>
      </c>
      <c r="B2120" s="0" t="str">
        <f aca="false">VLOOKUP(A2120,SOURCE!B:S,15,0)</f>
        <v>ITM_MEDIAN</v>
      </c>
      <c r="C2120" s="0" t="n">
        <f aca="false">IF(
ISNUMBER(INDEX(SOURCE!B:B,MATCH(A2120,SOURCE!B:B,0)+1)),
  VALUE(INDEX(SOURCE!B:B,MATCH(A2120,SOURCE!B:B,0)+1)),
  "")</f>
        <v>2077</v>
      </c>
      <c r="D2120" s="265" t="str">
        <f aca="false">IF(A2120&lt;&gt;INT(A2120),B2120,
IF(A2120&lt;0,VLOOKUP(A2120,lookups!A$1:B$25,2,0),
IF(ISNA(B2120),"",
IF(OR(ISBLANK(A2120),ISNA(B2120),B2120=0),
"",
"#define "&amp;
VLOOKUP(A2120,SOURCE!B:S,15,0)&amp;IF(lookups!$N$2-LEN(VLOOKUP(A2120,SOURCE!B:S,15,0))&gt;=0,REPT(" ",lookups!$N$2-LEN(VLOOKUP(A2120,SOURCE!B:S,15,0))),"")&amp;
TEXT(A2120,"???0")&amp;IF(VLOOKUP(A2120,SOURCE!B:S,16,0)="","","   "&amp;VLOOKUP(A2120,SOURCE!B:S,16,0)
))))
)</f>
        <v>#define ITM_MEDIAN                  2076</v>
      </c>
    </row>
    <row r="2121" customFormat="false" ht="15.75" hidden="false" customHeight="false" outlineLevel="0" collapsed="false">
      <c r="A2121" s="0" t="n">
        <f aca="false">C2120</f>
        <v>2077</v>
      </c>
      <c r="B2121" s="0" t="str">
        <f aca="false">VLOOKUP(A2121,SOURCE!B:S,15,0)</f>
        <v>ITM_LOWER_QUARTILE</v>
      </c>
      <c r="C2121" s="0" t="n">
        <f aca="false">IF(
ISNUMBER(INDEX(SOURCE!B:B,MATCH(A2121,SOURCE!B:B,0)+1)),
  VALUE(INDEX(SOURCE!B:B,MATCH(A2121,SOURCE!B:B,0)+1)),
  "")</f>
        <v>2078</v>
      </c>
      <c r="D2121" s="265" t="str">
        <f aca="false">IF(A2121&lt;&gt;INT(A2121),B2121,
IF(A2121&lt;0,VLOOKUP(A2121,lookups!A$1:B$25,2,0),
IF(ISNA(B2121),"",
IF(OR(ISBLANK(A2121),ISNA(B2121),B2121=0),
"",
"#define "&amp;
VLOOKUP(A2121,SOURCE!B:S,15,0)&amp;IF(lookups!$N$2-LEN(VLOOKUP(A2121,SOURCE!B:S,15,0))&gt;=0,REPT(" ",lookups!$N$2-LEN(VLOOKUP(A2121,SOURCE!B:S,15,0))),"")&amp;
TEXT(A2121,"???0")&amp;IF(VLOOKUP(A2121,SOURCE!B:S,16,0)="","","   "&amp;VLOOKUP(A2121,SOURCE!B:S,16,0)
))))
)</f>
        <v>#define ITM_LOWER_QUARTILE          2077</v>
      </c>
    </row>
    <row r="2122" customFormat="false" ht="15.75" hidden="false" customHeight="false" outlineLevel="0" collapsed="false">
      <c r="A2122" s="0" t="n">
        <f aca="false">C2121</f>
        <v>2078</v>
      </c>
      <c r="B2122" s="0" t="str">
        <f aca="false">VLOOKUP(A2122,SOURCE!B:S,15,0)</f>
        <v>ITM_UPPER_QUARTILE</v>
      </c>
      <c r="C2122" s="0" t="n">
        <f aca="false">IF(
ISNUMBER(INDEX(SOURCE!B:B,MATCH(A2122,SOURCE!B:B,0)+1)),
  VALUE(INDEX(SOURCE!B:B,MATCH(A2122,SOURCE!B:B,0)+1)),
  "")</f>
        <v>2079</v>
      </c>
      <c r="D2122" s="265" t="str">
        <f aca="false">IF(A2122&lt;&gt;INT(A2122),B2122,
IF(A2122&lt;0,VLOOKUP(A2122,lookups!A$1:B$25,2,0),
IF(ISNA(B2122),"",
IF(OR(ISBLANK(A2122),ISNA(B2122),B2122=0),
"",
"#define "&amp;
VLOOKUP(A2122,SOURCE!B:S,15,0)&amp;IF(lookups!$N$2-LEN(VLOOKUP(A2122,SOURCE!B:S,15,0))&gt;=0,REPT(" ",lookups!$N$2-LEN(VLOOKUP(A2122,SOURCE!B:S,15,0))),"")&amp;
TEXT(A2122,"???0")&amp;IF(VLOOKUP(A2122,SOURCE!B:S,16,0)="","","   "&amp;VLOOKUP(A2122,SOURCE!B:S,16,0)
))))
)</f>
        <v>#define ITM_UPPER_QUARTILE          2078</v>
      </c>
    </row>
    <row r="2123" customFormat="false" ht="15.75" hidden="false" customHeight="false" outlineLevel="0" collapsed="false">
      <c r="A2123" s="0" t="n">
        <f aca="false">C2122</f>
        <v>2079</v>
      </c>
      <c r="B2123" s="0" t="str">
        <f aca="false">VLOOKUP(A2123,SOURCE!B:S,15,0)</f>
        <v>ITM_MAD</v>
      </c>
      <c r="C2123" s="0" t="n">
        <f aca="false">IF(
ISNUMBER(INDEX(SOURCE!B:B,MATCH(A2123,SOURCE!B:B,0)+1)),
  VALUE(INDEX(SOURCE!B:B,MATCH(A2123,SOURCE!B:B,0)+1)),
  "")</f>
        <v>2080</v>
      </c>
      <c r="D2123" s="265" t="str">
        <f aca="false">IF(A2123&lt;&gt;INT(A2123),B2123,
IF(A2123&lt;0,VLOOKUP(A2123,lookups!A$1:B$25,2,0),
IF(ISNA(B2123),"",
IF(OR(ISBLANK(A2123),ISNA(B2123),B2123=0),
"",
"#define "&amp;
VLOOKUP(A2123,SOURCE!B:S,15,0)&amp;IF(lookups!$N$2-LEN(VLOOKUP(A2123,SOURCE!B:S,15,0))&gt;=0,REPT(" ",lookups!$N$2-LEN(VLOOKUP(A2123,SOURCE!B:S,15,0))),"")&amp;
TEXT(A2123,"???0")&amp;IF(VLOOKUP(A2123,SOURCE!B:S,16,0)="","","   "&amp;VLOOKUP(A2123,SOURCE!B:S,16,0)
))))
)</f>
        <v>#define ITM_MAD                     2079</v>
      </c>
    </row>
    <row r="2124" customFormat="false" ht="15.75" hidden="false" customHeight="false" outlineLevel="0" collapsed="false">
      <c r="A2124" s="0" t="n">
        <f aca="false">C2123</f>
        <v>2080</v>
      </c>
      <c r="B2124" s="0" t="str">
        <f aca="false">VLOOKUP(A2124,SOURCE!B:S,15,0)</f>
        <v>ITM_IQR</v>
      </c>
      <c r="C2124" s="0" t="n">
        <f aca="false">IF(
ISNUMBER(INDEX(SOURCE!B:B,MATCH(A2124,SOURCE!B:B,0)+1)),
  VALUE(INDEX(SOURCE!B:B,MATCH(A2124,SOURCE!B:B,0)+1)),
  "")</f>
        <v>2081</v>
      </c>
      <c r="D2124" s="265" t="str">
        <f aca="false">IF(A2124&lt;&gt;INT(A2124),B2124,
IF(A2124&lt;0,VLOOKUP(A2124,lookups!A$1:B$25,2,0),
IF(ISNA(B2124),"",
IF(OR(ISBLANK(A2124),ISNA(B2124),B2124=0),
"",
"#define "&amp;
VLOOKUP(A2124,SOURCE!B:S,15,0)&amp;IF(lookups!$N$2-LEN(VLOOKUP(A2124,SOURCE!B:S,15,0))&gt;=0,REPT(" ",lookups!$N$2-LEN(VLOOKUP(A2124,SOURCE!B:S,15,0))),"")&amp;
TEXT(A2124,"???0")&amp;IF(VLOOKUP(A2124,SOURCE!B:S,16,0)="","","   "&amp;VLOOKUP(A2124,SOURCE!B:S,16,0)
))))
)</f>
        <v>#define ITM_IQR                     2080</v>
      </c>
    </row>
    <row r="2125" customFormat="false" ht="15.75" hidden="false" customHeight="false" outlineLevel="0" collapsed="false">
      <c r="A2125" s="0" t="n">
        <f aca="false">C2124</f>
        <v>2081</v>
      </c>
      <c r="B2125" s="0" t="str">
        <f aca="false">VLOOKUP(A2125,SOURCE!B:S,15,0)</f>
        <v>ITM_SIGMARANGE</v>
      </c>
      <c r="C2125" s="0" t="n">
        <f aca="false">IF(
ISNUMBER(INDEX(SOURCE!B:B,MATCH(A2125,SOURCE!B:B,0)+1)),
  VALUE(INDEX(SOURCE!B:B,MATCH(A2125,SOURCE!B:B,0)+1)),
  "")</f>
        <v>2082</v>
      </c>
      <c r="D2125" s="265" t="str">
        <f aca="false">IF(A2125&lt;&gt;INT(A2125),B2125,
IF(A2125&lt;0,VLOOKUP(A2125,lookups!A$1:B$25,2,0),
IF(ISNA(B2125),"",
IF(OR(ISBLANK(A2125),ISNA(B2125),B2125=0),
"",
"#define "&amp;
VLOOKUP(A2125,SOURCE!B:S,15,0)&amp;IF(lookups!$N$2-LEN(VLOOKUP(A2125,SOURCE!B:S,15,0))&gt;=0,REPT(" ",lookups!$N$2-LEN(VLOOKUP(A2125,SOURCE!B:S,15,0))),"")&amp;
TEXT(A2125,"???0")&amp;IF(VLOOKUP(A2125,SOURCE!B:S,16,0)="","","   "&amp;VLOOKUP(A2125,SOURCE!B:S,16,0)
))))
)</f>
        <v>#define ITM_SIGMARANGE              2081</v>
      </c>
    </row>
    <row r="2126" customFormat="false" ht="15.75" hidden="false" customHeight="false" outlineLevel="0" collapsed="false">
      <c r="A2126" s="0" t="n">
        <f aca="false">C2125</f>
        <v>2082</v>
      </c>
      <c r="B2126" s="0" t="str">
        <f aca="false">VLOOKUP(A2126,SOURCE!B:S,15,0)</f>
        <v>MNU_REGR</v>
      </c>
      <c r="C2126" s="0" t="n">
        <f aca="false">IF(
ISNUMBER(INDEX(SOURCE!B:B,MATCH(A2126,SOURCE!B:B,0)+1)),
  VALUE(INDEX(SOURCE!B:B,MATCH(A2126,SOURCE!B:B,0)+1)),
  "")</f>
        <v>2083</v>
      </c>
      <c r="D2126" s="265" t="str">
        <f aca="false">IF(A2126&lt;&gt;INT(A2126),B2126,
IF(A2126&lt;0,VLOOKUP(A2126,lookups!A$1:B$25,2,0),
IF(ISNA(B2126),"",
IF(OR(ISBLANK(A2126),ISNA(B2126),B2126=0),
"",
"#define "&amp;
VLOOKUP(A2126,SOURCE!B:S,15,0)&amp;IF(lookups!$N$2-LEN(VLOOKUP(A2126,SOURCE!B:S,15,0))&gt;=0,REPT(" ",lookups!$N$2-LEN(VLOOKUP(A2126,SOURCE!B:S,15,0))),"")&amp;
TEXT(A2126,"???0")&amp;IF(VLOOKUP(A2126,SOURCE!B:S,16,0)="","","   "&amp;VLOOKUP(A2126,SOURCE!B:S,16,0)
))))
)</f>
        <v>#define MNU_REGR                    2082</v>
      </c>
    </row>
    <row r="2127" customFormat="false" ht="15.75" hidden="false" customHeight="false" outlineLevel="0" collapsed="false">
      <c r="A2127" s="0" t="n">
        <f aca="false">C2126</f>
        <v>2083</v>
      </c>
      <c r="B2127" s="0" t="str">
        <f aca="false">VLOOKUP(A2127,SOURCE!B:S,15,0)</f>
        <v>MNU_MODEL</v>
      </c>
      <c r="C2127" s="0" t="n">
        <f aca="false">IF(
ISNUMBER(INDEX(SOURCE!B:B,MATCH(A2127,SOURCE!B:B,0)+1)),
  VALUE(INDEX(SOURCE!B:B,MATCH(A2127,SOURCE!B:B,0)+1)),
  "")</f>
        <v>2084</v>
      </c>
      <c r="D2127" s="265" t="str">
        <f aca="false">IF(A2127&lt;&gt;INT(A2127),B2127,
IF(A2127&lt;0,VLOOKUP(A2127,lookups!A$1:B$25,2,0),
IF(ISNA(B2127),"",
IF(OR(ISBLANK(A2127),ISNA(B2127),B2127=0),
"",
"#define "&amp;
VLOOKUP(A2127,SOURCE!B:S,15,0)&amp;IF(lookups!$N$2-LEN(VLOOKUP(A2127,SOURCE!B:S,15,0))&gt;=0,REPT(" ",lookups!$N$2-LEN(VLOOKUP(A2127,SOURCE!B:S,15,0))),"")&amp;
TEXT(A2127,"???0")&amp;IF(VLOOKUP(A2127,SOURCE!B:S,16,0)="","","   "&amp;VLOOKUP(A2127,SOURCE!B:S,16,0)
))))
)</f>
        <v>#define MNU_MODEL                   2083</v>
      </c>
    </row>
    <row r="2128" customFormat="false" ht="15.75" hidden="false" customHeight="false" outlineLevel="0" collapsed="false">
      <c r="A2128" s="0" t="n">
        <f aca="false">C2127</f>
        <v>2084</v>
      </c>
      <c r="B2128" s="0" t="str">
        <f aca="false">VLOOKUP(A2128,SOURCE!B:S,15,0)</f>
        <v>ITM_PERCENTILE</v>
      </c>
      <c r="C2128" s="0" t="n">
        <f aca="false">IF(
ISNUMBER(INDEX(SOURCE!B:B,MATCH(A2128,SOURCE!B:B,0)+1)),
  VALUE(INDEX(SOURCE!B:B,MATCH(A2128,SOURCE!B:B,0)+1)),
  "")</f>
        <v>2085</v>
      </c>
      <c r="D2128" s="265" t="str">
        <f aca="false">IF(A2128&lt;&gt;INT(A2128),B2128,
IF(A2128&lt;0,VLOOKUP(A2128,lookups!A$1:B$25,2,0),
IF(ISNA(B2128),"",
IF(OR(ISBLANK(A2128),ISNA(B2128),B2128=0),
"",
"#define "&amp;
VLOOKUP(A2128,SOURCE!B:S,15,0)&amp;IF(lookups!$N$2-LEN(VLOOKUP(A2128,SOURCE!B:S,15,0))&gt;=0,REPT(" ",lookups!$N$2-LEN(VLOOKUP(A2128,SOURCE!B:S,15,0))),"")&amp;
TEXT(A2128,"???0")&amp;IF(VLOOKUP(A2128,SOURCE!B:S,16,0)="","","   "&amp;VLOOKUP(A2128,SOURCE!B:S,16,0)
))))
)</f>
        <v>#define ITM_PERCENTILE              2084</v>
      </c>
    </row>
    <row r="2129" customFormat="false" ht="15.75" hidden="false" customHeight="false" outlineLevel="0" collapsed="false">
      <c r="A2129" s="0" t="n">
        <f aca="false">C2128</f>
        <v>2085</v>
      </c>
      <c r="B2129" s="0" t="str">
        <f aca="false">VLOOKUP(A2129,SOURCE!B:S,15,0)</f>
        <v>ITM_LINPOL</v>
      </c>
      <c r="C2129" s="0" t="n">
        <f aca="false">IF(
ISNUMBER(INDEX(SOURCE!B:B,MATCH(A2129,SOURCE!B:B,0)+1)),
  VALUE(INDEX(SOURCE!B:B,MATCH(A2129,SOURCE!B:B,0)+1)),
  "")</f>
        <v>2086</v>
      </c>
      <c r="D2129" s="265" t="str">
        <f aca="false">IF(A2129&lt;&gt;INT(A2129),B2129,
IF(A2129&lt;0,VLOOKUP(A2129,lookups!A$1:B$25,2,0),
IF(ISNA(B2129),"",
IF(OR(ISBLANK(A2129),ISNA(B2129),B2129=0),
"",
"#define "&amp;
VLOOKUP(A2129,SOURCE!B:S,15,0)&amp;IF(lookups!$N$2-LEN(VLOOKUP(A2129,SOURCE!B:S,15,0))&gt;=0,REPT(" ",lookups!$N$2-LEN(VLOOKUP(A2129,SOURCE!B:S,15,0))),"")&amp;
TEXT(A2129,"???0")&amp;IF(VLOOKUP(A2129,SOURCE!B:S,16,0)="","","   "&amp;VLOOKUP(A2129,SOURCE!B:S,16,0)
))))
)</f>
        <v>#define ITM_LINPOL                  2085</v>
      </c>
    </row>
    <row r="2130" customFormat="false" ht="15.75" hidden="false" customHeight="false" outlineLevel="0" collapsed="false">
      <c r="A2130" s="0" t="n">
        <f aca="false">C2129</f>
        <v>2086</v>
      </c>
      <c r="B2130" s="0" t="str">
        <f aca="false">VLOOKUP(A2130,SOURCE!B:S,15,0)</f>
        <v>ITM_KNOTtoKMH</v>
      </c>
      <c r="C2130" s="0" t="n">
        <f aca="false">IF(
ISNUMBER(INDEX(SOURCE!B:B,MATCH(A2130,SOURCE!B:B,0)+1)),
  VALUE(INDEX(SOURCE!B:B,MATCH(A2130,SOURCE!B:B,0)+1)),
  "")</f>
        <v>2087</v>
      </c>
      <c r="D2130" s="265" t="str">
        <f aca="false">IF(A2130&lt;&gt;INT(A2130),B2130,
IF(A2130&lt;0,VLOOKUP(A2130,lookups!A$1:B$25,2,0),
IF(ISNA(B2130),"",
IF(OR(ISBLANK(A2130),ISNA(B2130),B2130=0),
"",
"#define "&amp;
VLOOKUP(A2130,SOURCE!B:S,15,0)&amp;IF(lookups!$N$2-LEN(VLOOKUP(A2130,SOURCE!B:S,15,0))&gt;=0,REPT(" ",lookups!$N$2-LEN(VLOOKUP(A2130,SOURCE!B:S,15,0))),"")&amp;
TEXT(A2130,"???0")&amp;IF(VLOOKUP(A2130,SOURCE!B:S,16,0)="","","   "&amp;VLOOKUP(A2130,SOURCE!B:S,16,0)
))))
)</f>
        <v>#define ITM_KNOTtoKMH               2086</v>
      </c>
    </row>
    <row r="2131" customFormat="false" ht="15.75" hidden="false" customHeight="false" outlineLevel="0" collapsed="false">
      <c r="A2131" s="0" t="n">
        <f aca="false">C2130</f>
        <v>2087</v>
      </c>
      <c r="B2131" s="0" t="str">
        <f aca="false">VLOOKUP(A2131,SOURCE!B:S,15,0)</f>
        <v>ITM_KMHtoKNOT</v>
      </c>
      <c r="C2131" s="0" t="n">
        <f aca="false">IF(
ISNUMBER(INDEX(SOURCE!B:B,MATCH(A2131,SOURCE!B:B,0)+1)),
  VALUE(INDEX(SOURCE!B:B,MATCH(A2131,SOURCE!B:B,0)+1)),
  "")</f>
        <v>2088</v>
      </c>
      <c r="D2131" s="265" t="str">
        <f aca="false">IF(A2131&lt;&gt;INT(A2131),B2131,
IF(A2131&lt;0,VLOOKUP(A2131,lookups!A$1:B$25,2,0),
IF(ISNA(B2131),"",
IF(OR(ISBLANK(A2131),ISNA(B2131),B2131=0),
"",
"#define "&amp;
VLOOKUP(A2131,SOURCE!B:S,15,0)&amp;IF(lookups!$N$2-LEN(VLOOKUP(A2131,SOURCE!B:S,15,0))&gt;=0,REPT(" ",lookups!$N$2-LEN(VLOOKUP(A2131,SOURCE!B:S,15,0))),"")&amp;
TEXT(A2131,"???0")&amp;IF(VLOOKUP(A2131,SOURCE!B:S,16,0)="","","   "&amp;VLOOKUP(A2131,SOURCE!B:S,16,0)
))))
)</f>
        <v>#define ITM_KMHtoKNOT               2087</v>
      </c>
    </row>
    <row r="2132" customFormat="false" ht="15.75" hidden="false" customHeight="false" outlineLevel="0" collapsed="false">
      <c r="A2132" s="0" t="n">
        <f aca="false">C2131</f>
        <v>2088</v>
      </c>
      <c r="B2132" s="0" t="str">
        <f aca="false">VLOOKUP(A2132,SOURCE!B:S,15,0)</f>
        <v>ITM_KMHtoMPS</v>
      </c>
      <c r="C2132" s="0" t="n">
        <f aca="false">IF(
ISNUMBER(INDEX(SOURCE!B:B,MATCH(A2132,SOURCE!B:B,0)+1)),
  VALUE(INDEX(SOURCE!B:B,MATCH(A2132,SOURCE!B:B,0)+1)),
  "")</f>
        <v>2089</v>
      </c>
      <c r="D2132" s="265" t="str">
        <f aca="false">IF(A2132&lt;&gt;INT(A2132),B2132,
IF(A2132&lt;0,VLOOKUP(A2132,lookups!A$1:B$25,2,0),
IF(ISNA(B2132),"",
IF(OR(ISBLANK(A2132),ISNA(B2132),B2132=0),
"",
"#define "&amp;
VLOOKUP(A2132,SOURCE!B:S,15,0)&amp;IF(lookups!$N$2-LEN(VLOOKUP(A2132,SOURCE!B:S,15,0))&gt;=0,REPT(" ",lookups!$N$2-LEN(VLOOKUP(A2132,SOURCE!B:S,15,0))),"")&amp;
TEXT(A2132,"???0")&amp;IF(VLOOKUP(A2132,SOURCE!B:S,16,0)="","","   "&amp;VLOOKUP(A2132,SOURCE!B:S,16,0)
))))
)</f>
        <v>#define ITM_KMHtoMPS                2088</v>
      </c>
    </row>
    <row r="2133" customFormat="false" ht="15.75" hidden="false" customHeight="false" outlineLevel="0" collapsed="false">
      <c r="A2133" s="0" t="n">
        <f aca="false">C2132</f>
        <v>2089</v>
      </c>
      <c r="B2133" s="0" t="str">
        <f aca="false">VLOOKUP(A2133,SOURCE!B:S,15,0)</f>
        <v>ITM_MPStoKMH</v>
      </c>
      <c r="C2133" s="0" t="n">
        <f aca="false">IF(
ISNUMBER(INDEX(SOURCE!B:B,MATCH(A2133,SOURCE!B:B,0)+1)),
  VALUE(INDEX(SOURCE!B:B,MATCH(A2133,SOURCE!B:B,0)+1)),
  "")</f>
        <v>2090</v>
      </c>
      <c r="D2133" s="265" t="str">
        <f aca="false">IF(A2133&lt;&gt;INT(A2133),B2133,
IF(A2133&lt;0,VLOOKUP(A2133,lookups!A$1:B$25,2,0),
IF(ISNA(B2133),"",
IF(OR(ISBLANK(A2133),ISNA(B2133),B2133=0),
"",
"#define "&amp;
VLOOKUP(A2133,SOURCE!B:S,15,0)&amp;IF(lookups!$N$2-LEN(VLOOKUP(A2133,SOURCE!B:S,15,0))&gt;=0,REPT(" ",lookups!$N$2-LEN(VLOOKUP(A2133,SOURCE!B:S,15,0))),"")&amp;
TEXT(A2133,"???0")&amp;IF(VLOOKUP(A2133,SOURCE!B:S,16,0)="","","   "&amp;VLOOKUP(A2133,SOURCE!B:S,16,0)
))))
)</f>
        <v>#define ITM_MPStoKMH                2089</v>
      </c>
    </row>
    <row r="2134" customFormat="false" ht="15.75" hidden="false" customHeight="false" outlineLevel="0" collapsed="false">
      <c r="A2134" s="0" t="n">
        <f aca="false">C2133</f>
        <v>2090</v>
      </c>
      <c r="B2134" s="0" t="str">
        <f aca="false">VLOOKUP(A2134,SOURCE!B:S,15,0)</f>
        <v>ITM_RPMtoDEGPS</v>
      </c>
      <c r="C2134" s="0" t="n">
        <f aca="false">IF(
ISNUMBER(INDEX(SOURCE!B:B,MATCH(A2134,SOURCE!B:B,0)+1)),
  VALUE(INDEX(SOURCE!B:B,MATCH(A2134,SOURCE!B:B,0)+1)),
  "")</f>
        <v>2091</v>
      </c>
      <c r="D2134" s="265" t="str">
        <f aca="false">IF(A2134&lt;&gt;INT(A2134),B2134,
IF(A2134&lt;0,VLOOKUP(A2134,lookups!A$1:B$25,2,0),
IF(ISNA(B2134),"",
IF(OR(ISBLANK(A2134),ISNA(B2134),B2134=0),
"",
"#define "&amp;
VLOOKUP(A2134,SOURCE!B:S,15,0)&amp;IF(lookups!$N$2-LEN(VLOOKUP(A2134,SOURCE!B:S,15,0))&gt;=0,REPT(" ",lookups!$N$2-LEN(VLOOKUP(A2134,SOURCE!B:S,15,0))),"")&amp;
TEXT(A2134,"???0")&amp;IF(VLOOKUP(A2134,SOURCE!B:S,16,0)="","","   "&amp;VLOOKUP(A2134,SOURCE!B:S,16,0)
))))
)</f>
        <v>#define ITM_RPMtoDEGPS              2090</v>
      </c>
    </row>
    <row r="2135" customFormat="false" ht="15.75" hidden="false" customHeight="false" outlineLevel="0" collapsed="false">
      <c r="A2135" s="0" t="n">
        <f aca="false">C2134</f>
        <v>2091</v>
      </c>
      <c r="B2135" s="0" t="str">
        <f aca="false">VLOOKUP(A2135,SOURCE!B:S,15,0)</f>
        <v>ITM_DEGPStoRPM</v>
      </c>
      <c r="C2135" s="0" t="n">
        <f aca="false">IF(
ISNUMBER(INDEX(SOURCE!B:B,MATCH(A2135,SOURCE!B:B,0)+1)),
  VALUE(INDEX(SOURCE!B:B,MATCH(A2135,SOURCE!B:B,0)+1)),
  "")</f>
        <v>2092</v>
      </c>
      <c r="D2135" s="265" t="str">
        <f aca="false">IF(A2135&lt;&gt;INT(A2135),B2135,
IF(A2135&lt;0,VLOOKUP(A2135,lookups!A$1:B$25,2,0),
IF(ISNA(B2135),"",
IF(OR(ISBLANK(A2135),ISNA(B2135),B2135=0),
"",
"#define "&amp;
VLOOKUP(A2135,SOURCE!B:S,15,0)&amp;IF(lookups!$N$2-LEN(VLOOKUP(A2135,SOURCE!B:S,15,0))&gt;=0,REPT(" ",lookups!$N$2-LEN(VLOOKUP(A2135,SOURCE!B:S,15,0))),"")&amp;
TEXT(A2135,"???0")&amp;IF(VLOOKUP(A2135,SOURCE!B:S,16,0)="","","   "&amp;VLOOKUP(A2135,SOURCE!B:S,16,0)
))))
)</f>
        <v>#define ITM_DEGPStoRPM              2091</v>
      </c>
    </row>
    <row r="2136" customFormat="false" ht="15.75" hidden="false" customHeight="false" outlineLevel="0" collapsed="false">
      <c r="A2136" s="0" t="n">
        <f aca="false">C2135</f>
        <v>2092</v>
      </c>
      <c r="B2136" s="0" t="str">
        <f aca="false">VLOOKUP(A2136,SOURCE!B:S,15,0)</f>
        <v>ITM_MPHtoKMH</v>
      </c>
      <c r="C2136" s="0" t="n">
        <f aca="false">IF(
ISNUMBER(INDEX(SOURCE!B:B,MATCH(A2136,SOURCE!B:B,0)+1)),
  VALUE(INDEX(SOURCE!B:B,MATCH(A2136,SOURCE!B:B,0)+1)),
  "")</f>
        <v>2093</v>
      </c>
      <c r="D2136" s="265" t="str">
        <f aca="false">IF(A2136&lt;&gt;INT(A2136),B2136,
IF(A2136&lt;0,VLOOKUP(A2136,lookups!A$1:B$25,2,0),
IF(ISNA(B2136),"",
IF(OR(ISBLANK(A2136),ISNA(B2136),B2136=0),
"",
"#define "&amp;
VLOOKUP(A2136,SOURCE!B:S,15,0)&amp;IF(lookups!$N$2-LEN(VLOOKUP(A2136,SOURCE!B:S,15,0))&gt;=0,REPT(" ",lookups!$N$2-LEN(VLOOKUP(A2136,SOURCE!B:S,15,0))),"")&amp;
TEXT(A2136,"???0")&amp;IF(VLOOKUP(A2136,SOURCE!B:S,16,0)="","","   "&amp;VLOOKUP(A2136,SOURCE!B:S,16,0)
))))
)</f>
        <v>#define ITM_MPHtoKMH                2092</v>
      </c>
    </row>
    <row r="2137" customFormat="false" ht="15.75" hidden="false" customHeight="false" outlineLevel="0" collapsed="false">
      <c r="A2137" s="0" t="n">
        <f aca="false">C2136</f>
        <v>2093</v>
      </c>
      <c r="B2137" s="0" t="str">
        <f aca="false">VLOOKUP(A2137,SOURCE!B:S,15,0)</f>
        <v>ITM_KMHtoMPH</v>
      </c>
      <c r="C2137" s="0" t="n">
        <f aca="false">IF(
ISNUMBER(INDEX(SOURCE!B:B,MATCH(A2137,SOURCE!B:B,0)+1)),
  VALUE(INDEX(SOURCE!B:B,MATCH(A2137,SOURCE!B:B,0)+1)),
  "")</f>
        <v>2094</v>
      </c>
      <c r="D2137" s="265" t="str">
        <f aca="false">IF(A2137&lt;&gt;INT(A2137),B2137,
IF(A2137&lt;0,VLOOKUP(A2137,lookups!A$1:B$25,2,0),
IF(ISNA(B2137),"",
IF(OR(ISBLANK(A2137),ISNA(B2137),B2137=0),
"",
"#define "&amp;
VLOOKUP(A2137,SOURCE!B:S,15,0)&amp;IF(lookups!$N$2-LEN(VLOOKUP(A2137,SOURCE!B:S,15,0))&gt;=0,REPT(" ",lookups!$N$2-LEN(VLOOKUP(A2137,SOURCE!B:S,15,0))),"")&amp;
TEXT(A2137,"???0")&amp;IF(VLOOKUP(A2137,SOURCE!B:S,16,0)="","","   "&amp;VLOOKUP(A2137,SOURCE!B:S,16,0)
))))
)</f>
        <v>#define ITM_KMHtoMPH                2093</v>
      </c>
    </row>
    <row r="2138" customFormat="false" ht="15.75" hidden="false" customHeight="false" outlineLevel="0" collapsed="false">
      <c r="A2138" s="0" t="n">
        <f aca="false">C2137</f>
        <v>2094</v>
      </c>
      <c r="B2138" s="0" t="str">
        <f aca="false">VLOOKUP(A2138,SOURCE!B:S,15,0)</f>
        <v>ITM_MPHtoMPS</v>
      </c>
      <c r="C2138" s="0" t="n">
        <f aca="false">IF(
ISNUMBER(INDEX(SOURCE!B:B,MATCH(A2138,SOURCE!B:B,0)+1)),
  VALUE(INDEX(SOURCE!B:B,MATCH(A2138,SOURCE!B:B,0)+1)),
  "")</f>
        <v>2095</v>
      </c>
      <c r="D2138" s="265" t="str">
        <f aca="false">IF(A2138&lt;&gt;INT(A2138),B2138,
IF(A2138&lt;0,VLOOKUP(A2138,lookups!A$1:B$25,2,0),
IF(ISNA(B2138),"",
IF(OR(ISBLANK(A2138),ISNA(B2138),B2138=0),
"",
"#define "&amp;
VLOOKUP(A2138,SOURCE!B:S,15,0)&amp;IF(lookups!$N$2-LEN(VLOOKUP(A2138,SOURCE!B:S,15,0))&gt;=0,REPT(" ",lookups!$N$2-LEN(VLOOKUP(A2138,SOURCE!B:S,15,0))),"")&amp;
TEXT(A2138,"???0")&amp;IF(VLOOKUP(A2138,SOURCE!B:S,16,0)="","","   "&amp;VLOOKUP(A2138,SOURCE!B:S,16,0)
))))
)</f>
        <v>#define ITM_MPHtoMPS                2094</v>
      </c>
    </row>
    <row r="2139" customFormat="false" ht="15.75" hidden="false" customHeight="false" outlineLevel="0" collapsed="false">
      <c r="A2139" s="0" t="n">
        <f aca="false">C2138</f>
        <v>2095</v>
      </c>
      <c r="B2139" s="0" t="str">
        <f aca="false">VLOOKUP(A2139,SOURCE!B:S,15,0)</f>
        <v>ITM_MPStoMPH</v>
      </c>
      <c r="C2139" s="0" t="n">
        <f aca="false">IF(
ISNUMBER(INDEX(SOURCE!B:B,MATCH(A2139,SOURCE!B:B,0)+1)),
  VALUE(INDEX(SOURCE!B:B,MATCH(A2139,SOURCE!B:B,0)+1)),
  "")</f>
        <v>2096</v>
      </c>
      <c r="D2139" s="265" t="str">
        <f aca="false">IF(A2139&lt;&gt;INT(A2139),B2139,
IF(A2139&lt;0,VLOOKUP(A2139,lookups!A$1:B$25,2,0),
IF(ISNA(B2139),"",
IF(OR(ISBLANK(A2139),ISNA(B2139),B2139=0),
"",
"#define "&amp;
VLOOKUP(A2139,SOURCE!B:S,15,0)&amp;IF(lookups!$N$2-LEN(VLOOKUP(A2139,SOURCE!B:S,15,0))&gt;=0,REPT(" ",lookups!$N$2-LEN(VLOOKUP(A2139,SOURCE!B:S,15,0))),"")&amp;
TEXT(A2139,"???0")&amp;IF(VLOOKUP(A2139,SOURCE!B:S,16,0)="","","   "&amp;VLOOKUP(A2139,SOURCE!B:S,16,0)
))))
)</f>
        <v>#define ITM_MPStoMPH                2095</v>
      </c>
    </row>
    <row r="2140" customFormat="false" ht="15.75" hidden="false" customHeight="false" outlineLevel="0" collapsed="false">
      <c r="A2140" s="0" t="n">
        <f aca="false">C2139</f>
        <v>2096</v>
      </c>
      <c r="B2140" s="0" t="str">
        <f aca="false">VLOOKUP(A2140,SOURCE!B:S,15,0)</f>
        <v>ITM_RPMtoRADPS</v>
      </c>
      <c r="C2140" s="0" t="n">
        <f aca="false">IF(
ISNUMBER(INDEX(SOURCE!B:B,MATCH(A2140,SOURCE!B:B,0)+1)),
  VALUE(INDEX(SOURCE!B:B,MATCH(A2140,SOURCE!B:B,0)+1)),
  "")</f>
        <v>2097</v>
      </c>
      <c r="D2140" s="265" t="str">
        <f aca="false">IF(A2140&lt;&gt;INT(A2140),B2140,
IF(A2140&lt;0,VLOOKUP(A2140,lookups!A$1:B$25,2,0),
IF(ISNA(B2140),"",
IF(OR(ISBLANK(A2140),ISNA(B2140),B2140=0),
"",
"#define "&amp;
VLOOKUP(A2140,SOURCE!B:S,15,0)&amp;IF(lookups!$N$2-LEN(VLOOKUP(A2140,SOURCE!B:S,15,0))&gt;=0,REPT(" ",lookups!$N$2-LEN(VLOOKUP(A2140,SOURCE!B:S,15,0))),"")&amp;
TEXT(A2140,"???0")&amp;IF(VLOOKUP(A2140,SOURCE!B:S,16,0)="","","   "&amp;VLOOKUP(A2140,SOURCE!B:S,16,0)
))))
)</f>
        <v>#define ITM_RPMtoRADPS              2096</v>
      </c>
    </row>
    <row r="2141" customFormat="false" ht="15.75" hidden="false" customHeight="false" outlineLevel="0" collapsed="false">
      <c r="A2141" s="0" t="n">
        <f aca="false">C2140</f>
        <v>2097</v>
      </c>
      <c r="B2141" s="0" t="str">
        <f aca="false">VLOOKUP(A2141,SOURCE!B:S,15,0)</f>
        <v>ITM_RADPStoRPM</v>
      </c>
      <c r="C2141" s="0" t="n">
        <f aca="false">IF(
ISNUMBER(INDEX(SOURCE!B:B,MATCH(A2141,SOURCE!B:B,0)+1)),
  VALUE(INDEX(SOURCE!B:B,MATCH(A2141,SOURCE!B:B,0)+1)),
  "")</f>
        <v>2098</v>
      </c>
      <c r="D2141" s="265" t="str">
        <f aca="false">IF(A2141&lt;&gt;INT(A2141),B2141,
IF(A2141&lt;0,VLOOKUP(A2141,lookups!A$1:B$25,2,0),
IF(ISNA(B2141),"",
IF(OR(ISBLANK(A2141),ISNA(B2141),B2141=0),
"",
"#define "&amp;
VLOOKUP(A2141,SOURCE!B:S,15,0)&amp;IF(lookups!$N$2-LEN(VLOOKUP(A2141,SOURCE!B:S,15,0))&gt;=0,REPT(" ",lookups!$N$2-LEN(VLOOKUP(A2141,SOURCE!B:S,15,0))),"")&amp;
TEXT(A2141,"???0")&amp;IF(VLOOKUP(A2141,SOURCE!B:S,16,0)="","","   "&amp;VLOOKUP(A2141,SOURCE!B:S,16,0)
))))
)</f>
        <v>#define ITM_RADPStoRPM              2097</v>
      </c>
    </row>
    <row r="2142" customFormat="false" ht="15.75" hidden="false" customHeight="false" outlineLevel="0" collapsed="false">
      <c r="A2142" s="0" t="n">
        <f aca="false">C2141</f>
        <v>2098</v>
      </c>
      <c r="B2142" s="0" t="str">
        <f aca="false">VLOOKUP(A2142,SOURCE!B:S,15,0)</f>
        <v>ITM_DEGtoRAD</v>
      </c>
      <c r="C2142" s="0" t="n">
        <f aca="false">IF(
ISNUMBER(INDEX(SOURCE!B:B,MATCH(A2142,SOURCE!B:B,0)+1)),
  VALUE(INDEX(SOURCE!B:B,MATCH(A2142,SOURCE!B:B,0)+1)),
  "")</f>
        <v>2099</v>
      </c>
      <c r="D2142" s="265" t="str">
        <f aca="false">IF(A2142&lt;&gt;INT(A2142),B2142,
IF(A2142&lt;0,VLOOKUP(A2142,lookups!A$1:B$25,2,0),
IF(ISNA(B2142),"",
IF(OR(ISBLANK(A2142),ISNA(B2142),B2142=0),
"",
"#define "&amp;
VLOOKUP(A2142,SOURCE!B:S,15,0)&amp;IF(lookups!$N$2-LEN(VLOOKUP(A2142,SOURCE!B:S,15,0))&gt;=0,REPT(" ",lookups!$N$2-LEN(VLOOKUP(A2142,SOURCE!B:S,15,0))),"")&amp;
TEXT(A2142,"???0")&amp;IF(VLOOKUP(A2142,SOURCE!B:S,16,0)="","","   "&amp;VLOOKUP(A2142,SOURCE!B:S,16,0)
))))
)</f>
        <v>#define ITM_DEGtoRAD                2098</v>
      </c>
    </row>
    <row r="2143" customFormat="false" ht="15.75" hidden="false" customHeight="false" outlineLevel="0" collapsed="false">
      <c r="A2143" s="0" t="n">
        <f aca="false">C2142</f>
        <v>2099</v>
      </c>
      <c r="B2143" s="0" t="str">
        <f aca="false">VLOOKUP(A2143,SOURCE!B:S,15,0)</f>
        <v>ITM_RADtoDEG</v>
      </c>
      <c r="C2143" s="0" t="n">
        <f aca="false">IF(
ISNUMBER(INDEX(SOURCE!B:B,MATCH(A2143,SOURCE!B:B,0)+1)),
  VALUE(INDEX(SOURCE!B:B,MATCH(A2143,SOURCE!B:B,0)+1)),
  "")</f>
        <v>2100</v>
      </c>
      <c r="D2143" s="265" t="str">
        <f aca="false">IF(A2143&lt;&gt;INT(A2143),B2143,
IF(A2143&lt;0,VLOOKUP(A2143,lookups!A$1:B$25,2,0),
IF(ISNA(B2143),"",
IF(OR(ISBLANK(A2143),ISNA(B2143),B2143=0),
"",
"#define "&amp;
VLOOKUP(A2143,SOURCE!B:S,15,0)&amp;IF(lookups!$N$2-LEN(VLOOKUP(A2143,SOURCE!B:S,15,0))&gt;=0,REPT(" ",lookups!$N$2-LEN(VLOOKUP(A2143,SOURCE!B:S,15,0))),"")&amp;
TEXT(A2143,"???0")&amp;IF(VLOOKUP(A2143,SOURCE!B:S,16,0)="","","   "&amp;VLOOKUP(A2143,SOURCE!B:S,16,0)
))))
)</f>
        <v>#define ITM_RADtoDEG                2099</v>
      </c>
    </row>
    <row r="2144" customFormat="false" ht="15.75" hidden="false" customHeight="false" outlineLevel="0" collapsed="false">
      <c r="A2144" s="0" t="n">
        <f aca="false">C2143</f>
        <v>2100</v>
      </c>
      <c r="B2144" s="0" t="str">
        <f aca="false">VLOOKUP(A2144,SOURCE!B:S,15,0)</f>
        <v>ITM_DEGtoGRAD</v>
      </c>
      <c r="C2144" s="0" t="n">
        <f aca="false">IF(
ISNUMBER(INDEX(SOURCE!B:B,MATCH(A2144,SOURCE!B:B,0)+1)),
  VALUE(INDEX(SOURCE!B:B,MATCH(A2144,SOURCE!B:B,0)+1)),
  "")</f>
        <v>2101</v>
      </c>
      <c r="D2144" s="265" t="str">
        <f aca="false">IF(A2144&lt;&gt;INT(A2144),B2144,
IF(A2144&lt;0,VLOOKUP(A2144,lookups!A$1:B$25,2,0),
IF(ISNA(B2144),"",
IF(OR(ISBLANK(A2144),ISNA(B2144),B2144=0),
"",
"#define "&amp;
VLOOKUP(A2144,SOURCE!B:S,15,0)&amp;IF(lookups!$N$2-LEN(VLOOKUP(A2144,SOURCE!B:S,15,0))&gt;=0,REPT(" ",lookups!$N$2-LEN(VLOOKUP(A2144,SOURCE!B:S,15,0))),"")&amp;
TEXT(A2144,"???0")&amp;IF(VLOOKUP(A2144,SOURCE!B:S,16,0)="","","   "&amp;VLOOKUP(A2144,SOURCE!B:S,16,0)
))))
)</f>
        <v>#define ITM_DEGtoGRAD               2100</v>
      </c>
    </row>
    <row r="2145" customFormat="false" ht="15.75" hidden="false" customHeight="false" outlineLevel="0" collapsed="false">
      <c r="A2145" s="0" t="n">
        <f aca="false">C2144</f>
        <v>2101</v>
      </c>
      <c r="B2145" s="0" t="str">
        <f aca="false">VLOOKUP(A2145,SOURCE!B:S,15,0)</f>
        <v>ITM_GRADtoDEG</v>
      </c>
      <c r="C2145" s="0" t="n">
        <f aca="false">IF(
ISNUMBER(INDEX(SOURCE!B:B,MATCH(A2145,SOURCE!B:B,0)+1)),
  VALUE(INDEX(SOURCE!B:B,MATCH(A2145,SOURCE!B:B,0)+1)),
  "")</f>
        <v>2102</v>
      </c>
      <c r="D2145" s="265" t="str">
        <f aca="false">IF(A2145&lt;&gt;INT(A2145),B2145,
IF(A2145&lt;0,VLOOKUP(A2145,lookups!A$1:B$25,2,0),
IF(ISNA(B2145),"",
IF(OR(ISBLANK(A2145),ISNA(B2145),B2145=0),
"",
"#define "&amp;
VLOOKUP(A2145,SOURCE!B:S,15,0)&amp;IF(lookups!$N$2-LEN(VLOOKUP(A2145,SOURCE!B:S,15,0))&gt;=0,REPT(" ",lookups!$N$2-LEN(VLOOKUP(A2145,SOURCE!B:S,15,0))),"")&amp;
TEXT(A2145,"???0")&amp;IF(VLOOKUP(A2145,SOURCE!B:S,16,0)="","","   "&amp;VLOOKUP(A2145,SOURCE!B:S,16,0)
))))
)</f>
        <v>#define ITM_GRADtoDEG               2101</v>
      </c>
    </row>
    <row r="2146" customFormat="false" ht="15.75" hidden="false" customHeight="false" outlineLevel="0" collapsed="false">
      <c r="A2146" s="0" t="n">
        <f aca="false">C2145</f>
        <v>2102</v>
      </c>
      <c r="B2146" s="0" t="str">
        <f aca="false">VLOOKUP(A2146,SOURCE!B:S,15,0)</f>
        <v>ITM_GRADtoRAD</v>
      </c>
      <c r="C2146" s="0" t="n">
        <f aca="false">IF(
ISNUMBER(INDEX(SOURCE!B:B,MATCH(A2146,SOURCE!B:B,0)+1)),
  VALUE(INDEX(SOURCE!B:B,MATCH(A2146,SOURCE!B:B,0)+1)),
  "")</f>
        <v>2103</v>
      </c>
      <c r="D2146" s="265" t="str">
        <f aca="false">IF(A2146&lt;&gt;INT(A2146),B2146,
IF(A2146&lt;0,VLOOKUP(A2146,lookups!A$1:B$25,2,0),
IF(ISNA(B2146),"",
IF(OR(ISBLANK(A2146),ISNA(B2146),B2146=0),
"",
"#define "&amp;
VLOOKUP(A2146,SOURCE!B:S,15,0)&amp;IF(lookups!$N$2-LEN(VLOOKUP(A2146,SOURCE!B:S,15,0))&gt;=0,REPT(" ",lookups!$N$2-LEN(VLOOKUP(A2146,SOURCE!B:S,15,0))),"")&amp;
TEXT(A2146,"???0")&amp;IF(VLOOKUP(A2146,SOURCE!B:S,16,0)="","","   "&amp;VLOOKUP(A2146,SOURCE!B:S,16,0)
))))
)</f>
        <v>#define ITM_GRADtoRAD               2102</v>
      </c>
    </row>
    <row r="2147" customFormat="false" ht="15.75" hidden="false" customHeight="false" outlineLevel="0" collapsed="false">
      <c r="A2147" s="0" t="n">
        <f aca="false">C2146</f>
        <v>2103</v>
      </c>
      <c r="B2147" s="0" t="str">
        <f aca="false">VLOOKUP(A2147,SOURCE!B:S,15,0)</f>
        <v>ITM_RADtoGRAD</v>
      </c>
      <c r="C2147" s="0" t="n">
        <f aca="false">IF(
ISNUMBER(INDEX(SOURCE!B:B,MATCH(A2147,SOURCE!B:B,0)+1)),
  VALUE(INDEX(SOURCE!B:B,MATCH(A2147,SOURCE!B:B,0)+1)),
  "")</f>
        <v>2104</v>
      </c>
      <c r="D2147" s="265" t="str">
        <f aca="false">IF(A2147&lt;&gt;INT(A2147),B2147,
IF(A2147&lt;0,VLOOKUP(A2147,lookups!A$1:B$25,2,0),
IF(ISNA(B2147),"",
IF(OR(ISBLANK(A2147),ISNA(B2147),B2147=0),
"",
"#define "&amp;
VLOOKUP(A2147,SOURCE!B:S,15,0)&amp;IF(lookups!$N$2-LEN(VLOOKUP(A2147,SOURCE!B:S,15,0))&gt;=0,REPT(" ",lookups!$N$2-LEN(VLOOKUP(A2147,SOURCE!B:S,15,0))),"")&amp;
TEXT(A2147,"???0")&amp;IF(VLOOKUP(A2147,SOURCE!B:S,16,0)="","","   "&amp;VLOOKUP(A2147,SOURCE!B:S,16,0)
))))
)</f>
        <v>#define ITM_RADtoGRAD               2103</v>
      </c>
    </row>
    <row r="2148" customFormat="false" ht="15.75" hidden="false" customHeight="false" outlineLevel="0" collapsed="false">
      <c r="A2148" s="0" t="n">
        <f aca="false">C2147</f>
        <v>2104</v>
      </c>
      <c r="B2148" s="0" t="str">
        <f aca="false">VLOOKUP(A2148,SOURCE!B:S,15,0)</f>
        <v>MNU_TRG_C47</v>
      </c>
      <c r="C2148" s="0" t="n">
        <f aca="false">IF(
ISNUMBER(INDEX(SOURCE!B:B,MATCH(A2148,SOURCE!B:B,0)+1)),
  VALUE(INDEX(SOURCE!B:B,MATCH(A2148,SOURCE!B:B,0)+1)),
  "")</f>
        <v>2105</v>
      </c>
      <c r="D2148" s="265" t="str">
        <f aca="false">IF(A2148&lt;&gt;INT(A2148),B2148,
IF(A2148&lt;0,VLOOKUP(A2148,lookups!A$1:B$25,2,0),
IF(ISNA(B2148),"",
IF(OR(ISBLANK(A2148),ISNA(B2148),B2148=0),
"",
"#define "&amp;
VLOOKUP(A2148,SOURCE!B:S,15,0)&amp;IF(lookups!$N$2-LEN(VLOOKUP(A2148,SOURCE!B:S,15,0))&gt;=0,REPT(" ",lookups!$N$2-LEN(VLOOKUP(A2148,SOURCE!B:S,15,0))),"")&amp;
TEXT(A2148,"???0")&amp;IF(VLOOKUP(A2148,SOURCE!B:S,16,0)="","","   "&amp;VLOOKUP(A2148,SOURCE!B:S,16,0)
))))
)</f>
        <v>#define MNU_TRG_C47                 2104</v>
      </c>
    </row>
    <row r="2149" customFormat="false" ht="15.75" hidden="false" customHeight="false" outlineLevel="0" collapsed="false">
      <c r="A2149" s="0" t="n">
        <f aca="false">C2148</f>
        <v>2105</v>
      </c>
      <c r="B2149" s="0" t="str">
        <f aca="false">VLOOKUP(A2149,SOURCE!B:S,15,0)</f>
        <v>MNU_TRG_C47_MORE</v>
      </c>
      <c r="C2149" s="0" t="n">
        <f aca="false">IF(
ISNUMBER(INDEX(SOURCE!B:B,MATCH(A2149,SOURCE!B:B,0)+1)),
  VALUE(INDEX(SOURCE!B:B,MATCH(A2149,SOURCE!B:B,0)+1)),
  "")</f>
        <v>2106</v>
      </c>
      <c r="D2149" s="265" t="str">
        <f aca="false">IF(A2149&lt;&gt;INT(A2149),B2149,
IF(A2149&lt;0,VLOOKUP(A2149,lookups!A$1:B$25,2,0),
IF(ISNA(B2149),"",
IF(OR(ISBLANK(A2149),ISNA(B2149),B2149=0),
"",
"#define "&amp;
VLOOKUP(A2149,SOURCE!B:S,15,0)&amp;IF(lookups!$N$2-LEN(VLOOKUP(A2149,SOURCE!B:S,15,0))&gt;=0,REPT(" ",lookups!$N$2-LEN(VLOOKUP(A2149,SOURCE!B:S,15,0))),"")&amp;
TEXT(A2149,"???0")&amp;IF(VLOOKUP(A2149,SOURCE!B:S,16,0)="","","   "&amp;VLOOKUP(A2149,SOURCE!B:S,16,0)
))))
)</f>
        <v>#define MNU_TRG_C47_MORE            2105</v>
      </c>
    </row>
    <row r="2150" customFormat="false" ht="15.75" hidden="false" customHeight="false" outlineLevel="0" collapsed="false">
      <c r="A2150" s="0" t="n">
        <f aca="false">C2149</f>
        <v>2106</v>
      </c>
      <c r="B2150" s="0" t="str">
        <f aca="false">VLOOKUP(A2150,SOURCE!B:S,15,0)</f>
        <v>ITM_2106</v>
      </c>
      <c r="C2150" s="0" t="n">
        <f aca="false">IF(
ISNUMBER(INDEX(SOURCE!B:B,MATCH(A2150,SOURCE!B:B,0)+1)),
  VALUE(INDEX(SOURCE!B:B,MATCH(A2150,SOURCE!B:B,0)+1)),
  "")</f>
        <v>2107</v>
      </c>
      <c r="D2150" s="265" t="str">
        <f aca="false">IF(A2150&lt;&gt;INT(A2150),B2150,
IF(A2150&lt;0,VLOOKUP(A2150,lookups!A$1:B$25,2,0),
IF(ISNA(B2150),"",
IF(OR(ISBLANK(A2150),ISNA(B2150),B2150=0),
"",
"#define "&amp;
VLOOKUP(A2150,SOURCE!B:S,15,0)&amp;IF(lookups!$N$2-LEN(VLOOKUP(A2150,SOURCE!B:S,15,0))&gt;=0,REPT(" ",lookups!$N$2-LEN(VLOOKUP(A2150,SOURCE!B:S,15,0))),"")&amp;
TEXT(A2150,"???0")&amp;IF(VLOOKUP(A2150,SOURCE!B:S,16,0)="","","   "&amp;VLOOKUP(A2150,SOURCE!B:S,16,0)
))))
)</f>
        <v>#define ITM_2106                    2106</v>
      </c>
    </row>
    <row r="2151" customFormat="false" ht="15.75" hidden="false" customHeight="false" outlineLevel="0" collapsed="false">
      <c r="A2151" s="0" t="n">
        <f aca="false">C2150</f>
        <v>2107</v>
      </c>
      <c r="B2151" s="0" t="str">
        <f aca="false">VLOOKUP(A2151,SOURCE!B:S,15,0)</f>
        <v>ITM_2107</v>
      </c>
      <c r="C2151" s="0" t="n">
        <f aca="false">IF(
ISNUMBER(INDEX(SOURCE!B:B,MATCH(A2151,SOURCE!B:B,0)+1)),
  VALUE(INDEX(SOURCE!B:B,MATCH(A2151,SOURCE!B:B,0)+1)),
  "")</f>
        <v>2108</v>
      </c>
      <c r="D2151" s="265" t="str">
        <f aca="false">IF(A2151&lt;&gt;INT(A2151),B2151,
IF(A2151&lt;0,VLOOKUP(A2151,lookups!A$1:B$25,2,0),
IF(ISNA(B2151),"",
IF(OR(ISBLANK(A2151),ISNA(B2151),B2151=0),
"",
"#define "&amp;
VLOOKUP(A2151,SOURCE!B:S,15,0)&amp;IF(lookups!$N$2-LEN(VLOOKUP(A2151,SOURCE!B:S,15,0))&gt;=0,REPT(" ",lookups!$N$2-LEN(VLOOKUP(A2151,SOURCE!B:S,15,0))),"")&amp;
TEXT(A2151,"???0")&amp;IF(VLOOKUP(A2151,SOURCE!B:S,16,0)="","","   "&amp;VLOOKUP(A2151,SOURCE!B:S,16,0)
))))
)</f>
        <v>#define ITM_2107                    2107</v>
      </c>
    </row>
    <row r="2152" customFormat="false" ht="15.75" hidden="false" customHeight="false" outlineLevel="0" collapsed="false">
      <c r="A2152" s="0" t="n">
        <f aca="false">C2151</f>
        <v>2108</v>
      </c>
      <c r="B2152" s="0" t="str">
        <f aca="false">VLOOKUP(A2152,SOURCE!B:S,15,0)</f>
        <v>ITM_2108</v>
      </c>
      <c r="C2152" s="0" t="n">
        <f aca="false">IF(
ISNUMBER(INDEX(SOURCE!B:B,MATCH(A2152,SOURCE!B:B,0)+1)),
  VALUE(INDEX(SOURCE!B:B,MATCH(A2152,SOURCE!B:B,0)+1)),
  "")</f>
        <v>2109</v>
      </c>
      <c r="D2152" s="265" t="str">
        <f aca="false">IF(A2152&lt;&gt;INT(A2152),B2152,
IF(A2152&lt;0,VLOOKUP(A2152,lookups!A$1:B$25,2,0),
IF(ISNA(B2152),"",
IF(OR(ISBLANK(A2152),ISNA(B2152),B2152=0),
"",
"#define "&amp;
VLOOKUP(A2152,SOURCE!B:S,15,0)&amp;IF(lookups!$N$2-LEN(VLOOKUP(A2152,SOURCE!B:S,15,0))&gt;=0,REPT(" ",lookups!$N$2-LEN(VLOOKUP(A2152,SOURCE!B:S,15,0))),"")&amp;
TEXT(A2152,"???0")&amp;IF(VLOOKUP(A2152,SOURCE!B:S,16,0)="","","   "&amp;VLOOKUP(A2152,SOURCE!B:S,16,0)
))))
)</f>
        <v>#define ITM_2108                    2108</v>
      </c>
    </row>
    <row r="2153" customFormat="false" ht="15.75" hidden="false" customHeight="false" outlineLevel="0" collapsed="false">
      <c r="A2153" s="0" t="n">
        <f aca="false">C2152</f>
        <v>2109</v>
      </c>
      <c r="B2153" s="0" t="str">
        <f aca="false">VLOOKUP(A2153,SOURCE!B:S,15,0)</f>
        <v>MNU_PLOTTING</v>
      </c>
      <c r="C2153" s="0" t="n">
        <f aca="false">IF(
ISNUMBER(INDEX(SOURCE!B:B,MATCH(A2153,SOURCE!B:B,0)+1)),
  VALUE(INDEX(SOURCE!B:B,MATCH(A2153,SOURCE!B:B,0)+1)),
  "")</f>
        <v>2110</v>
      </c>
      <c r="D2153" s="265" t="str">
        <f aca="false">IF(A2153&lt;&gt;INT(A2153),B2153,
IF(A2153&lt;0,VLOOKUP(A2153,lookups!A$1:B$25,2,0),
IF(ISNA(B2153),"",
IF(OR(ISBLANK(A2153),ISNA(B2153),B2153=0),
"",
"#define "&amp;
VLOOKUP(A2153,SOURCE!B:S,15,0)&amp;IF(lookups!$N$2-LEN(VLOOKUP(A2153,SOURCE!B:S,15,0))&gt;=0,REPT(" ",lookups!$N$2-LEN(VLOOKUP(A2153,SOURCE!B:S,15,0))),"")&amp;
TEXT(A2153,"???0")&amp;IF(VLOOKUP(A2153,SOURCE!B:S,16,0)="","","   "&amp;VLOOKUP(A2153,SOURCE!B:S,16,0)
))))
)</f>
        <v>#define MNU_PLOTTING                2109</v>
      </c>
    </row>
    <row r="2154" customFormat="false" ht="15.75" hidden="false" customHeight="false" outlineLevel="0" collapsed="false">
      <c r="A2154" s="0" t="n">
        <f aca="false">C2153</f>
        <v>2110</v>
      </c>
      <c r="B2154" s="0" t="str">
        <f aca="false">VLOOKUP(A2154,SOURCE!B:S,15,0)</f>
        <v>MNU_TAMNONREGIND</v>
      </c>
      <c r="C2154" s="0" t="n">
        <f aca="false">IF(
ISNUMBER(INDEX(SOURCE!B:B,MATCH(A2154,SOURCE!B:B,0)+1)),
  VALUE(INDEX(SOURCE!B:B,MATCH(A2154,SOURCE!B:B,0)+1)),
  "")</f>
        <v>2111</v>
      </c>
      <c r="D2154" s="265" t="str">
        <f aca="false">IF(A2154&lt;&gt;INT(A2154),B2154,
IF(A2154&lt;0,VLOOKUP(A2154,lookups!A$1:B$25,2,0),
IF(ISNA(B2154),"",
IF(OR(ISBLANK(A2154),ISNA(B2154),B2154=0),
"",
"#define "&amp;
VLOOKUP(A2154,SOURCE!B:S,15,0)&amp;IF(lookups!$N$2-LEN(VLOOKUP(A2154,SOURCE!B:S,15,0))&gt;=0,REPT(" ",lookups!$N$2-LEN(VLOOKUP(A2154,SOURCE!B:S,15,0))),"")&amp;
TEXT(A2154,"???0")&amp;IF(VLOOKUP(A2154,SOURCE!B:S,16,0)="","","   "&amp;VLOOKUP(A2154,SOURCE!B:S,16,0)
))))
)</f>
        <v>#define MNU_TAMNONREGIND            2110</v>
      </c>
    </row>
    <row r="2155" customFormat="false" ht="15.75" hidden="false" customHeight="false" outlineLevel="0" collapsed="false">
      <c r="A2155" s="0" t="n">
        <f aca="false">C2154</f>
        <v>2111</v>
      </c>
      <c r="B2155" s="0" t="str">
        <f aca="false">VLOOKUP(A2155,SOURCE!B:S,15,0)</f>
        <v>ITM_SAVEST</v>
      </c>
      <c r="C2155" s="0" t="n">
        <f aca="false">IF(
ISNUMBER(INDEX(SOURCE!B:B,MATCH(A2155,SOURCE!B:B,0)+1)),
  VALUE(INDEX(SOURCE!B:B,MATCH(A2155,SOURCE!B:B,0)+1)),
  "")</f>
        <v>2112</v>
      </c>
      <c r="D2155" s="265" t="str">
        <f aca="false">IF(A2155&lt;&gt;INT(A2155),B2155,
IF(A2155&lt;0,VLOOKUP(A2155,lookups!A$1:B$25,2,0),
IF(ISNA(B2155),"",
IF(OR(ISBLANK(A2155),ISNA(B2155),B2155=0),
"",
"#define "&amp;
VLOOKUP(A2155,SOURCE!B:S,15,0)&amp;IF(lookups!$N$2-LEN(VLOOKUP(A2155,SOURCE!B:S,15,0))&gt;=0,REPT(" ",lookups!$N$2-LEN(VLOOKUP(A2155,SOURCE!B:S,15,0))),"")&amp;
TEXT(A2155,"???0")&amp;IF(VLOOKUP(A2155,SOURCE!B:S,16,0)="","","   "&amp;VLOOKUP(A2155,SOURCE!B:S,16,0)
))))
)</f>
        <v>#define ITM_SAVEST                  2111</v>
      </c>
    </row>
    <row r="2156" customFormat="false" ht="15.75" hidden="false" customHeight="false" outlineLevel="0" collapsed="false">
      <c r="A2156" s="0" t="n">
        <f aca="false">C2155</f>
        <v>2112</v>
      </c>
      <c r="B2156" s="0" t="str">
        <f aca="false">VLOOKUP(A2156,SOURCE!B:S,15,0)</f>
        <v>ITM_LOADST</v>
      </c>
      <c r="C2156" s="0" t="n">
        <f aca="false">IF(
ISNUMBER(INDEX(SOURCE!B:B,MATCH(A2156,SOURCE!B:B,0)+1)),
  VALUE(INDEX(SOURCE!B:B,MATCH(A2156,SOURCE!B:B,0)+1)),
  "")</f>
        <v>2113</v>
      </c>
      <c r="D2156" s="265" t="str">
        <f aca="false">IF(A2156&lt;&gt;INT(A2156),B2156,
IF(A2156&lt;0,VLOOKUP(A2156,lookups!A$1:B$25,2,0),
IF(ISNA(B2156),"",
IF(OR(ISBLANK(A2156),ISNA(B2156),B2156=0),
"",
"#define "&amp;
VLOOKUP(A2156,SOURCE!B:S,15,0)&amp;IF(lookups!$N$2-LEN(VLOOKUP(A2156,SOURCE!B:S,15,0))&gt;=0,REPT(" ",lookups!$N$2-LEN(VLOOKUP(A2156,SOURCE!B:S,15,0))),"")&amp;
TEXT(A2156,"???0")&amp;IF(VLOOKUP(A2156,SOURCE!B:S,16,0)="","","   "&amp;VLOOKUP(A2156,SOURCE!B:S,16,0)
))))
)</f>
        <v>#define ITM_LOADST                  2112</v>
      </c>
    </row>
    <row r="2157" customFormat="false" ht="15.75" hidden="false" customHeight="false" outlineLevel="0" collapsed="false">
      <c r="A2157" s="0" t="n">
        <f aca="false">C2156</f>
        <v>2113</v>
      </c>
      <c r="B2157" s="0" t="str">
        <f aca="false">VLOOKUP(A2157,SOURCE!B:S,15,0)</f>
        <v>ITM_GAPDOT_L</v>
      </c>
      <c r="C2157" s="0" t="n">
        <f aca="false">IF(
ISNUMBER(INDEX(SOURCE!B:B,MATCH(A2157,SOURCE!B:B,0)+1)),
  VALUE(INDEX(SOURCE!B:B,MATCH(A2157,SOURCE!B:B,0)+1)),
  "")</f>
        <v>2114</v>
      </c>
      <c r="D2157" s="265" t="str">
        <f aca="false">IF(A2157&lt;&gt;INT(A2157),B2157,
IF(A2157&lt;0,VLOOKUP(A2157,lookups!A$1:B$25,2,0),
IF(ISNA(B2157),"",
IF(OR(ISBLANK(A2157),ISNA(B2157),B2157=0),
"",
"#define "&amp;
VLOOKUP(A2157,SOURCE!B:S,15,0)&amp;IF(lookups!$N$2-LEN(VLOOKUP(A2157,SOURCE!B:S,15,0))&gt;=0,REPT(" ",lookups!$N$2-LEN(VLOOKUP(A2157,SOURCE!B:S,15,0))),"")&amp;
TEXT(A2157,"???0")&amp;IF(VLOOKUP(A2157,SOURCE!B:S,16,0)="","","   "&amp;VLOOKUP(A2157,SOURCE!B:S,16,0)
))))
)</f>
        <v>#define ITM_GAPDOT_L                2113</v>
      </c>
    </row>
    <row r="2158" customFormat="false" ht="15.75" hidden="false" customHeight="false" outlineLevel="0" collapsed="false">
      <c r="A2158" s="0" t="n">
        <f aca="false">C2157</f>
        <v>2114</v>
      </c>
      <c r="B2158" s="0" t="str">
        <f aca="false">VLOOKUP(A2158,SOURCE!B:S,15,0)</f>
        <v>ITM_GAPWIDDOT_L</v>
      </c>
      <c r="C2158" s="0" t="n">
        <f aca="false">IF(
ISNUMBER(INDEX(SOURCE!B:B,MATCH(A2158,SOURCE!B:B,0)+1)),
  VALUE(INDEX(SOURCE!B:B,MATCH(A2158,SOURCE!B:B,0)+1)),
  "")</f>
        <v>2115</v>
      </c>
      <c r="D2158" s="265" t="str">
        <f aca="false">IF(A2158&lt;&gt;INT(A2158),B2158,
IF(A2158&lt;0,VLOOKUP(A2158,lookups!A$1:B$25,2,0),
IF(ISNA(B2158),"",
IF(OR(ISBLANK(A2158),ISNA(B2158),B2158=0),
"",
"#define "&amp;
VLOOKUP(A2158,SOURCE!B:S,15,0)&amp;IF(lookups!$N$2-LEN(VLOOKUP(A2158,SOURCE!B:S,15,0))&gt;=0,REPT(" ",lookups!$N$2-LEN(VLOOKUP(A2158,SOURCE!B:S,15,0))),"")&amp;
TEXT(A2158,"???0")&amp;IF(VLOOKUP(A2158,SOURCE!B:S,16,0)="","","   "&amp;VLOOKUP(A2158,SOURCE!B:S,16,0)
))))
)</f>
        <v>#define ITM_GAPWIDDOT_L             2114</v>
      </c>
    </row>
    <row r="2159" customFormat="false" ht="15.75" hidden="false" customHeight="false" outlineLevel="0" collapsed="false">
      <c r="A2159" s="0" t="n">
        <f aca="false">C2158</f>
        <v>2115</v>
      </c>
      <c r="B2159" s="0" t="str">
        <f aca="false">VLOOKUP(A2159,SOURCE!B:S,15,0)</f>
        <v>ITM_GAPPER_L</v>
      </c>
      <c r="C2159" s="0" t="n">
        <f aca="false">IF(
ISNUMBER(INDEX(SOURCE!B:B,MATCH(A2159,SOURCE!B:B,0)+1)),
  VALUE(INDEX(SOURCE!B:B,MATCH(A2159,SOURCE!B:B,0)+1)),
  "")</f>
        <v>2116</v>
      </c>
      <c r="D2159" s="265" t="str">
        <f aca="false">IF(A2159&lt;&gt;INT(A2159),B2159,
IF(A2159&lt;0,VLOOKUP(A2159,lookups!A$1:B$25,2,0),
IF(ISNA(B2159),"",
IF(OR(ISBLANK(A2159),ISNA(B2159),B2159=0),
"",
"#define "&amp;
VLOOKUP(A2159,SOURCE!B:S,15,0)&amp;IF(lookups!$N$2-LEN(VLOOKUP(A2159,SOURCE!B:S,15,0))&gt;=0,REPT(" ",lookups!$N$2-LEN(VLOOKUP(A2159,SOURCE!B:S,15,0))),"")&amp;
TEXT(A2159,"???0")&amp;IF(VLOOKUP(A2159,SOURCE!B:S,16,0)="","","   "&amp;VLOOKUP(A2159,SOURCE!B:S,16,0)
))))
)</f>
        <v>#define ITM_GAPPER_L                2115</v>
      </c>
    </row>
    <row r="2160" customFormat="false" ht="15.75" hidden="false" customHeight="false" outlineLevel="0" collapsed="false">
      <c r="A2160" s="0" t="n">
        <f aca="false">C2159</f>
        <v>2116</v>
      </c>
      <c r="B2160" s="0" t="str">
        <f aca="false">VLOOKUP(A2160,SOURCE!B:S,15,0)</f>
        <v>ITM_GAPWIDPER_L</v>
      </c>
      <c r="C2160" s="0" t="n">
        <f aca="false">IF(
ISNUMBER(INDEX(SOURCE!B:B,MATCH(A2160,SOURCE!B:B,0)+1)),
  VALUE(INDEX(SOURCE!B:B,MATCH(A2160,SOURCE!B:B,0)+1)),
  "")</f>
        <v>2117</v>
      </c>
      <c r="D2160" s="265" t="str">
        <f aca="false">IF(A2160&lt;&gt;INT(A2160),B2160,
IF(A2160&lt;0,VLOOKUP(A2160,lookups!A$1:B$25,2,0),
IF(ISNA(B2160),"",
IF(OR(ISBLANK(A2160),ISNA(B2160),B2160=0),
"",
"#define "&amp;
VLOOKUP(A2160,SOURCE!B:S,15,0)&amp;IF(lookups!$N$2-LEN(VLOOKUP(A2160,SOURCE!B:S,15,0))&gt;=0,REPT(" ",lookups!$N$2-LEN(VLOOKUP(A2160,SOURCE!B:S,15,0))),"")&amp;
TEXT(A2160,"???0")&amp;IF(VLOOKUP(A2160,SOURCE!B:S,16,0)="","","   "&amp;VLOOKUP(A2160,SOURCE!B:S,16,0)
))))
)</f>
        <v>#define ITM_GAPWIDPER_L             2116</v>
      </c>
    </row>
    <row r="2161" customFormat="false" ht="15.75" hidden="false" customHeight="false" outlineLevel="0" collapsed="false">
      <c r="A2161" s="0" t="n">
        <f aca="false">C2160</f>
        <v>2117</v>
      </c>
      <c r="B2161" s="0" t="str">
        <f aca="false">VLOOKUP(A2161,SOURCE!B:S,15,0)</f>
        <v>ITM_GAPCOM_L</v>
      </c>
      <c r="C2161" s="0" t="n">
        <f aca="false">IF(
ISNUMBER(INDEX(SOURCE!B:B,MATCH(A2161,SOURCE!B:B,0)+1)),
  VALUE(INDEX(SOURCE!B:B,MATCH(A2161,SOURCE!B:B,0)+1)),
  "")</f>
        <v>2118</v>
      </c>
      <c r="D2161" s="265" t="str">
        <f aca="false">IF(A2161&lt;&gt;INT(A2161),B2161,
IF(A2161&lt;0,VLOOKUP(A2161,lookups!A$1:B$25,2,0),
IF(ISNA(B2161),"",
IF(OR(ISBLANK(A2161),ISNA(B2161),B2161=0),
"",
"#define "&amp;
VLOOKUP(A2161,SOURCE!B:S,15,0)&amp;IF(lookups!$N$2-LEN(VLOOKUP(A2161,SOURCE!B:S,15,0))&gt;=0,REPT(" ",lookups!$N$2-LEN(VLOOKUP(A2161,SOURCE!B:S,15,0))),"")&amp;
TEXT(A2161,"???0")&amp;IF(VLOOKUP(A2161,SOURCE!B:S,16,0)="","","   "&amp;VLOOKUP(A2161,SOURCE!B:S,16,0)
))))
)</f>
        <v>#define ITM_GAPCOM_L                2117</v>
      </c>
    </row>
    <row r="2162" customFormat="false" ht="15.75" hidden="false" customHeight="false" outlineLevel="0" collapsed="false">
      <c r="A2162" s="0" t="n">
        <f aca="false">C2161</f>
        <v>2118</v>
      </c>
      <c r="B2162" s="0" t="str">
        <f aca="false">VLOOKUP(A2162,SOURCE!B:S,15,0)</f>
        <v>ITM_GAPWIDCOM_L</v>
      </c>
      <c r="C2162" s="0" t="n">
        <f aca="false">IF(
ISNUMBER(INDEX(SOURCE!B:B,MATCH(A2162,SOURCE!B:B,0)+1)),
  VALUE(INDEX(SOURCE!B:B,MATCH(A2162,SOURCE!B:B,0)+1)),
  "")</f>
        <v>2119</v>
      </c>
      <c r="D2162" s="265" t="str">
        <f aca="false">IF(A2162&lt;&gt;INT(A2162),B2162,
IF(A2162&lt;0,VLOOKUP(A2162,lookups!A$1:B$25,2,0),
IF(ISNA(B2162),"",
IF(OR(ISBLANK(A2162),ISNA(B2162),B2162=0),
"",
"#define "&amp;
VLOOKUP(A2162,SOURCE!B:S,15,0)&amp;IF(lookups!$N$2-LEN(VLOOKUP(A2162,SOURCE!B:S,15,0))&gt;=0,REPT(" ",lookups!$N$2-LEN(VLOOKUP(A2162,SOURCE!B:S,15,0))),"")&amp;
TEXT(A2162,"???0")&amp;IF(VLOOKUP(A2162,SOURCE!B:S,16,0)="","","   "&amp;VLOOKUP(A2162,SOURCE!B:S,16,0)
))))
)</f>
        <v>#define ITM_GAPWIDCOM_L             2118</v>
      </c>
    </row>
    <row r="2163" customFormat="false" ht="15.75" hidden="false" customHeight="false" outlineLevel="0" collapsed="false">
      <c r="A2163" s="0" t="n">
        <f aca="false">C2162</f>
        <v>2119</v>
      </c>
      <c r="B2163" s="0" t="str">
        <f aca="false">VLOOKUP(A2163,SOURCE!B:S,15,0)</f>
        <v>ITM_GAPAPO_L</v>
      </c>
      <c r="C2163" s="0" t="n">
        <f aca="false">IF(
ISNUMBER(INDEX(SOURCE!B:B,MATCH(A2163,SOURCE!B:B,0)+1)),
  VALUE(INDEX(SOURCE!B:B,MATCH(A2163,SOURCE!B:B,0)+1)),
  "")</f>
        <v>2120</v>
      </c>
      <c r="D2163" s="265" t="str">
        <f aca="false">IF(A2163&lt;&gt;INT(A2163),B2163,
IF(A2163&lt;0,VLOOKUP(A2163,lookups!A$1:B$25,2,0),
IF(ISNA(B2163),"",
IF(OR(ISBLANK(A2163),ISNA(B2163),B2163=0),
"",
"#define "&amp;
VLOOKUP(A2163,SOURCE!B:S,15,0)&amp;IF(lookups!$N$2-LEN(VLOOKUP(A2163,SOURCE!B:S,15,0))&gt;=0,REPT(" ",lookups!$N$2-LEN(VLOOKUP(A2163,SOURCE!B:S,15,0))),"")&amp;
TEXT(A2163,"???0")&amp;IF(VLOOKUP(A2163,SOURCE!B:S,16,0)="","","   "&amp;VLOOKUP(A2163,SOURCE!B:S,16,0)
))))
)</f>
        <v>#define ITM_GAPAPO_L                2119</v>
      </c>
    </row>
    <row r="2164" customFormat="false" ht="15.75" hidden="false" customHeight="false" outlineLevel="0" collapsed="false">
      <c r="A2164" s="0" t="n">
        <f aca="false">C2163</f>
        <v>2120</v>
      </c>
      <c r="B2164" s="0" t="str">
        <f aca="false">VLOOKUP(A2164,SOURCE!B:S,15,0)</f>
        <v>ITM_GAPNARAPO_L</v>
      </c>
      <c r="C2164" s="0" t="n">
        <f aca="false">IF(
ISNUMBER(INDEX(SOURCE!B:B,MATCH(A2164,SOURCE!B:B,0)+1)),
  VALUE(INDEX(SOURCE!B:B,MATCH(A2164,SOURCE!B:B,0)+1)),
  "")</f>
        <v>2121</v>
      </c>
      <c r="D2164" s="265" t="str">
        <f aca="false">IF(A2164&lt;&gt;INT(A2164),B2164,
IF(A2164&lt;0,VLOOKUP(A2164,lookups!A$1:B$25,2,0),
IF(ISNA(B2164),"",
IF(OR(ISBLANK(A2164),ISNA(B2164),B2164=0),
"",
"#define "&amp;
VLOOKUP(A2164,SOURCE!B:S,15,0)&amp;IF(lookups!$N$2-LEN(VLOOKUP(A2164,SOURCE!B:S,15,0))&gt;=0,REPT(" ",lookups!$N$2-LEN(VLOOKUP(A2164,SOURCE!B:S,15,0))),"")&amp;
TEXT(A2164,"???0")&amp;IF(VLOOKUP(A2164,SOURCE!B:S,16,0)="","","   "&amp;VLOOKUP(A2164,SOURCE!B:S,16,0)
))))
)</f>
        <v>#define ITM_GAPNARAPO_L             2120</v>
      </c>
    </row>
    <row r="2165" customFormat="false" ht="15.75" hidden="false" customHeight="false" outlineLevel="0" collapsed="false">
      <c r="A2165" s="0" t="n">
        <f aca="false">C2164</f>
        <v>2121</v>
      </c>
      <c r="B2165" s="0" t="str">
        <f aca="false">VLOOKUP(A2165,SOURCE!B:S,15,0)</f>
        <v>ITM_GAPSPC_L</v>
      </c>
      <c r="C2165" s="0" t="n">
        <f aca="false">IF(
ISNUMBER(INDEX(SOURCE!B:B,MATCH(A2165,SOURCE!B:B,0)+1)),
  VALUE(INDEX(SOURCE!B:B,MATCH(A2165,SOURCE!B:B,0)+1)),
  "")</f>
        <v>2122</v>
      </c>
      <c r="D2165" s="265" t="str">
        <f aca="false">IF(A2165&lt;&gt;INT(A2165),B2165,
IF(A2165&lt;0,VLOOKUP(A2165,lookups!A$1:B$25,2,0),
IF(ISNA(B2165),"",
IF(OR(ISBLANK(A2165),ISNA(B2165),B2165=0),
"",
"#define "&amp;
VLOOKUP(A2165,SOURCE!B:S,15,0)&amp;IF(lookups!$N$2-LEN(VLOOKUP(A2165,SOURCE!B:S,15,0))&gt;=0,REPT(" ",lookups!$N$2-LEN(VLOOKUP(A2165,SOURCE!B:S,15,0))),"")&amp;
TEXT(A2165,"???0")&amp;IF(VLOOKUP(A2165,SOURCE!B:S,16,0)="","","   "&amp;VLOOKUP(A2165,SOURCE!B:S,16,0)
))))
)</f>
        <v>#define ITM_GAPSPC_L                2121</v>
      </c>
    </row>
    <row r="2166" customFormat="false" ht="15.75" hidden="false" customHeight="false" outlineLevel="0" collapsed="false">
      <c r="A2166" s="0" t="n">
        <f aca="false">C2165</f>
        <v>2122</v>
      </c>
      <c r="B2166" s="0" t="str">
        <f aca="false">VLOOKUP(A2166,SOURCE!B:S,15,0)</f>
        <v>ITM_GAPNARSPC_L</v>
      </c>
      <c r="C2166" s="0" t="n">
        <f aca="false">IF(
ISNUMBER(INDEX(SOURCE!B:B,MATCH(A2166,SOURCE!B:B,0)+1)),
  VALUE(INDEX(SOURCE!B:B,MATCH(A2166,SOURCE!B:B,0)+1)),
  "")</f>
        <v>2123</v>
      </c>
      <c r="D2166" s="265" t="str">
        <f aca="false">IF(A2166&lt;&gt;INT(A2166),B2166,
IF(A2166&lt;0,VLOOKUP(A2166,lookups!A$1:B$25,2,0),
IF(ISNA(B2166),"",
IF(OR(ISBLANK(A2166),ISNA(B2166),B2166=0),
"",
"#define "&amp;
VLOOKUP(A2166,SOURCE!B:S,15,0)&amp;IF(lookups!$N$2-LEN(VLOOKUP(A2166,SOURCE!B:S,15,0))&gt;=0,REPT(" ",lookups!$N$2-LEN(VLOOKUP(A2166,SOURCE!B:S,15,0))),"")&amp;
TEXT(A2166,"???0")&amp;IF(VLOOKUP(A2166,SOURCE!B:S,16,0)="","","   "&amp;VLOOKUP(A2166,SOURCE!B:S,16,0)
))))
)</f>
        <v>#define ITM_GAPNARSPC_L             2122</v>
      </c>
    </row>
    <row r="2167" customFormat="false" ht="15.75" hidden="false" customHeight="false" outlineLevel="0" collapsed="false">
      <c r="A2167" s="0" t="n">
        <f aca="false">C2166</f>
        <v>2123</v>
      </c>
      <c r="B2167" s="0" t="str">
        <f aca="false">VLOOKUP(A2167,SOURCE!B:S,15,0)</f>
        <v>ITM_GAPDBLSPC_L</v>
      </c>
      <c r="C2167" s="0" t="n">
        <f aca="false">IF(
ISNUMBER(INDEX(SOURCE!B:B,MATCH(A2167,SOURCE!B:B,0)+1)),
  VALUE(INDEX(SOURCE!B:B,MATCH(A2167,SOURCE!B:B,0)+1)),
  "")</f>
        <v>2124</v>
      </c>
      <c r="D2167" s="265" t="str">
        <f aca="false">IF(A2167&lt;&gt;INT(A2167),B2167,
IF(A2167&lt;0,VLOOKUP(A2167,lookups!A$1:B$25,2,0),
IF(ISNA(B2167),"",
IF(OR(ISBLANK(A2167),ISNA(B2167),B2167=0),
"",
"#define "&amp;
VLOOKUP(A2167,SOURCE!B:S,15,0)&amp;IF(lookups!$N$2-LEN(VLOOKUP(A2167,SOURCE!B:S,15,0))&gt;=0,REPT(" ",lookups!$N$2-LEN(VLOOKUP(A2167,SOURCE!B:S,15,0))),"")&amp;
TEXT(A2167,"???0")&amp;IF(VLOOKUP(A2167,SOURCE!B:S,16,0)="","","   "&amp;VLOOKUP(A2167,SOURCE!B:S,16,0)
))))
)</f>
        <v>#define ITM_GAPDBLSPC_L             2123</v>
      </c>
    </row>
    <row r="2168" customFormat="false" ht="15.75" hidden="false" customHeight="false" outlineLevel="0" collapsed="false">
      <c r="A2168" s="0" t="n">
        <f aca="false">C2167</f>
        <v>2124</v>
      </c>
      <c r="B2168" s="0" t="str">
        <f aca="false">VLOOKUP(A2168,SOURCE!B:S,15,0)</f>
        <v>ITM_GAPUND_L</v>
      </c>
      <c r="C2168" s="0" t="n">
        <f aca="false">IF(
ISNUMBER(INDEX(SOURCE!B:B,MATCH(A2168,SOURCE!B:B,0)+1)),
  VALUE(INDEX(SOURCE!B:B,MATCH(A2168,SOURCE!B:B,0)+1)),
  "")</f>
        <v>2125</v>
      </c>
      <c r="D2168" s="265" t="str">
        <f aca="false">IF(A2168&lt;&gt;INT(A2168),B2168,
IF(A2168&lt;0,VLOOKUP(A2168,lookups!A$1:B$25,2,0),
IF(ISNA(B2168),"",
IF(OR(ISBLANK(A2168),ISNA(B2168),B2168=0),
"",
"#define "&amp;
VLOOKUP(A2168,SOURCE!B:S,15,0)&amp;IF(lookups!$N$2-LEN(VLOOKUP(A2168,SOURCE!B:S,15,0))&gt;=0,REPT(" ",lookups!$N$2-LEN(VLOOKUP(A2168,SOURCE!B:S,15,0))),"")&amp;
TEXT(A2168,"???0")&amp;IF(VLOOKUP(A2168,SOURCE!B:S,16,0)="","","   "&amp;VLOOKUP(A2168,SOURCE!B:S,16,0)
))))
)</f>
        <v>#define ITM_GAPUND_L                2124</v>
      </c>
    </row>
    <row r="2169" customFormat="false" ht="15.75" hidden="false" customHeight="false" outlineLevel="0" collapsed="false">
      <c r="A2169" s="0" t="n">
        <f aca="false">C2168</f>
        <v>2125</v>
      </c>
      <c r="B2169" s="0" t="str">
        <f aca="false">VLOOKUP(A2169,SOURCE!B:S,15,0)</f>
        <v>ITM_GAPNIL_L</v>
      </c>
      <c r="C2169" s="0" t="n">
        <f aca="false">IF(
ISNUMBER(INDEX(SOURCE!B:B,MATCH(A2169,SOURCE!B:B,0)+1)),
  VALUE(INDEX(SOURCE!B:B,MATCH(A2169,SOURCE!B:B,0)+1)),
  "")</f>
        <v>2126</v>
      </c>
      <c r="D2169" s="265" t="str">
        <f aca="false">IF(A2169&lt;&gt;INT(A2169),B2169,
IF(A2169&lt;0,VLOOKUP(A2169,lookups!A$1:B$25,2,0),
IF(ISNA(B2169),"",
IF(OR(ISBLANK(A2169),ISNA(B2169),B2169=0),
"",
"#define "&amp;
VLOOKUP(A2169,SOURCE!B:S,15,0)&amp;IF(lookups!$N$2-LEN(VLOOKUP(A2169,SOURCE!B:S,15,0))&gt;=0,REPT(" ",lookups!$N$2-LEN(VLOOKUP(A2169,SOURCE!B:S,15,0))),"")&amp;
TEXT(A2169,"???0")&amp;IF(VLOOKUP(A2169,SOURCE!B:S,16,0)="","","   "&amp;VLOOKUP(A2169,SOURCE!B:S,16,0)
))))
)</f>
        <v>#define ITM_GAPNIL_L                2125</v>
      </c>
    </row>
    <row r="2170" customFormat="false" ht="15.75" hidden="false" customHeight="false" outlineLevel="0" collapsed="false">
      <c r="A2170" s="0" t="n">
        <f aca="false">C2169</f>
        <v>2126</v>
      </c>
      <c r="B2170" s="0" t="str">
        <f aca="false">VLOOKUP(A2170,SOURCE!B:S,15,0)</f>
        <v>ITM_GAPDOT_R</v>
      </c>
      <c r="C2170" s="0" t="n">
        <f aca="false">IF(
ISNUMBER(INDEX(SOURCE!B:B,MATCH(A2170,SOURCE!B:B,0)+1)),
  VALUE(INDEX(SOURCE!B:B,MATCH(A2170,SOURCE!B:B,0)+1)),
  "")</f>
        <v>2127</v>
      </c>
      <c r="D2170" s="265" t="str">
        <f aca="false">IF(A2170&lt;&gt;INT(A2170),B2170,
IF(A2170&lt;0,VLOOKUP(A2170,lookups!A$1:B$25,2,0),
IF(ISNA(B2170),"",
IF(OR(ISBLANK(A2170),ISNA(B2170),B2170=0),
"",
"#define "&amp;
VLOOKUP(A2170,SOURCE!B:S,15,0)&amp;IF(lookups!$N$2-LEN(VLOOKUP(A2170,SOURCE!B:S,15,0))&gt;=0,REPT(" ",lookups!$N$2-LEN(VLOOKUP(A2170,SOURCE!B:S,15,0))),"")&amp;
TEXT(A2170,"???0")&amp;IF(VLOOKUP(A2170,SOURCE!B:S,16,0)="","","   "&amp;VLOOKUP(A2170,SOURCE!B:S,16,0)
))))
)</f>
        <v>#define ITM_GAPDOT_R                2126</v>
      </c>
    </row>
    <row r="2171" customFormat="false" ht="15.75" hidden="false" customHeight="false" outlineLevel="0" collapsed="false">
      <c r="A2171" s="0" t="n">
        <f aca="false">C2170</f>
        <v>2127</v>
      </c>
      <c r="B2171" s="0" t="str">
        <f aca="false">VLOOKUP(A2171,SOURCE!B:S,15,0)</f>
        <v>ITM_GAPWIDDOT_R</v>
      </c>
      <c r="C2171" s="0" t="n">
        <f aca="false">IF(
ISNUMBER(INDEX(SOURCE!B:B,MATCH(A2171,SOURCE!B:B,0)+1)),
  VALUE(INDEX(SOURCE!B:B,MATCH(A2171,SOURCE!B:B,0)+1)),
  "")</f>
        <v>2128</v>
      </c>
      <c r="D2171" s="265" t="str">
        <f aca="false">IF(A2171&lt;&gt;INT(A2171),B2171,
IF(A2171&lt;0,VLOOKUP(A2171,lookups!A$1:B$25,2,0),
IF(ISNA(B2171),"",
IF(OR(ISBLANK(A2171),ISNA(B2171),B2171=0),
"",
"#define "&amp;
VLOOKUP(A2171,SOURCE!B:S,15,0)&amp;IF(lookups!$N$2-LEN(VLOOKUP(A2171,SOURCE!B:S,15,0))&gt;=0,REPT(" ",lookups!$N$2-LEN(VLOOKUP(A2171,SOURCE!B:S,15,0))),"")&amp;
TEXT(A2171,"???0")&amp;IF(VLOOKUP(A2171,SOURCE!B:S,16,0)="","","   "&amp;VLOOKUP(A2171,SOURCE!B:S,16,0)
))))
)</f>
        <v>#define ITM_GAPWIDDOT_R             2127</v>
      </c>
    </row>
    <row r="2172" customFormat="false" ht="15.75" hidden="false" customHeight="false" outlineLevel="0" collapsed="false">
      <c r="A2172" s="0" t="n">
        <f aca="false">C2171</f>
        <v>2128</v>
      </c>
      <c r="B2172" s="0" t="str">
        <f aca="false">VLOOKUP(A2172,SOURCE!B:S,15,0)</f>
        <v>ITM_GAPPER_R</v>
      </c>
      <c r="C2172" s="0" t="n">
        <f aca="false">IF(
ISNUMBER(INDEX(SOURCE!B:B,MATCH(A2172,SOURCE!B:B,0)+1)),
  VALUE(INDEX(SOURCE!B:B,MATCH(A2172,SOURCE!B:B,0)+1)),
  "")</f>
        <v>2129</v>
      </c>
      <c r="D2172" s="265" t="str">
        <f aca="false">IF(A2172&lt;&gt;INT(A2172),B2172,
IF(A2172&lt;0,VLOOKUP(A2172,lookups!A$1:B$25,2,0),
IF(ISNA(B2172),"",
IF(OR(ISBLANK(A2172),ISNA(B2172),B2172=0),
"",
"#define "&amp;
VLOOKUP(A2172,SOURCE!B:S,15,0)&amp;IF(lookups!$N$2-LEN(VLOOKUP(A2172,SOURCE!B:S,15,0))&gt;=0,REPT(" ",lookups!$N$2-LEN(VLOOKUP(A2172,SOURCE!B:S,15,0))),"")&amp;
TEXT(A2172,"???0")&amp;IF(VLOOKUP(A2172,SOURCE!B:S,16,0)="","","   "&amp;VLOOKUP(A2172,SOURCE!B:S,16,0)
))))
)</f>
        <v>#define ITM_GAPPER_R                2128</v>
      </c>
    </row>
    <row r="2173" customFormat="false" ht="15.75" hidden="false" customHeight="false" outlineLevel="0" collapsed="false">
      <c r="A2173" s="0" t="n">
        <f aca="false">C2172</f>
        <v>2129</v>
      </c>
      <c r="B2173" s="0" t="str">
        <f aca="false">VLOOKUP(A2173,SOURCE!B:S,15,0)</f>
        <v>ITM_GAPWIDPER_R</v>
      </c>
      <c r="C2173" s="0" t="n">
        <f aca="false">IF(
ISNUMBER(INDEX(SOURCE!B:B,MATCH(A2173,SOURCE!B:B,0)+1)),
  VALUE(INDEX(SOURCE!B:B,MATCH(A2173,SOURCE!B:B,0)+1)),
  "")</f>
        <v>2130</v>
      </c>
      <c r="D2173" s="265" t="str">
        <f aca="false">IF(A2173&lt;&gt;INT(A2173),B2173,
IF(A2173&lt;0,VLOOKUP(A2173,lookups!A$1:B$25,2,0),
IF(ISNA(B2173),"",
IF(OR(ISBLANK(A2173),ISNA(B2173),B2173=0),
"",
"#define "&amp;
VLOOKUP(A2173,SOURCE!B:S,15,0)&amp;IF(lookups!$N$2-LEN(VLOOKUP(A2173,SOURCE!B:S,15,0))&gt;=0,REPT(" ",lookups!$N$2-LEN(VLOOKUP(A2173,SOURCE!B:S,15,0))),"")&amp;
TEXT(A2173,"???0")&amp;IF(VLOOKUP(A2173,SOURCE!B:S,16,0)="","","   "&amp;VLOOKUP(A2173,SOURCE!B:S,16,0)
))))
)</f>
        <v>#define ITM_GAPWIDPER_R             2129</v>
      </c>
    </row>
    <row r="2174" customFormat="false" ht="15.75" hidden="false" customHeight="false" outlineLevel="0" collapsed="false">
      <c r="A2174" s="0" t="n">
        <f aca="false">C2173</f>
        <v>2130</v>
      </c>
      <c r="B2174" s="0" t="str">
        <f aca="false">VLOOKUP(A2174,SOURCE!B:S,15,0)</f>
        <v>ITM_GAPCOM_R</v>
      </c>
      <c r="C2174" s="0" t="n">
        <f aca="false">IF(
ISNUMBER(INDEX(SOURCE!B:B,MATCH(A2174,SOURCE!B:B,0)+1)),
  VALUE(INDEX(SOURCE!B:B,MATCH(A2174,SOURCE!B:B,0)+1)),
  "")</f>
        <v>2131</v>
      </c>
      <c r="D2174" s="265" t="str">
        <f aca="false">IF(A2174&lt;&gt;INT(A2174),B2174,
IF(A2174&lt;0,VLOOKUP(A2174,lookups!A$1:B$25,2,0),
IF(ISNA(B2174),"",
IF(OR(ISBLANK(A2174),ISNA(B2174),B2174=0),
"",
"#define "&amp;
VLOOKUP(A2174,SOURCE!B:S,15,0)&amp;IF(lookups!$N$2-LEN(VLOOKUP(A2174,SOURCE!B:S,15,0))&gt;=0,REPT(" ",lookups!$N$2-LEN(VLOOKUP(A2174,SOURCE!B:S,15,0))),"")&amp;
TEXT(A2174,"???0")&amp;IF(VLOOKUP(A2174,SOURCE!B:S,16,0)="","","   "&amp;VLOOKUP(A2174,SOURCE!B:S,16,0)
))))
)</f>
        <v>#define ITM_GAPCOM_R                2130</v>
      </c>
    </row>
    <row r="2175" customFormat="false" ht="15.75" hidden="false" customHeight="false" outlineLevel="0" collapsed="false">
      <c r="A2175" s="0" t="n">
        <f aca="false">C2174</f>
        <v>2131</v>
      </c>
      <c r="B2175" s="0" t="str">
        <f aca="false">VLOOKUP(A2175,SOURCE!B:S,15,0)</f>
        <v>ITM_GAPWIDCOM_R</v>
      </c>
      <c r="C2175" s="0" t="n">
        <f aca="false">IF(
ISNUMBER(INDEX(SOURCE!B:B,MATCH(A2175,SOURCE!B:B,0)+1)),
  VALUE(INDEX(SOURCE!B:B,MATCH(A2175,SOURCE!B:B,0)+1)),
  "")</f>
        <v>2132</v>
      </c>
      <c r="D2175" s="265" t="str">
        <f aca="false">IF(A2175&lt;&gt;INT(A2175),B2175,
IF(A2175&lt;0,VLOOKUP(A2175,lookups!A$1:B$25,2,0),
IF(ISNA(B2175),"",
IF(OR(ISBLANK(A2175),ISNA(B2175),B2175=0),
"",
"#define "&amp;
VLOOKUP(A2175,SOURCE!B:S,15,0)&amp;IF(lookups!$N$2-LEN(VLOOKUP(A2175,SOURCE!B:S,15,0))&gt;=0,REPT(" ",lookups!$N$2-LEN(VLOOKUP(A2175,SOURCE!B:S,15,0))),"")&amp;
TEXT(A2175,"???0")&amp;IF(VLOOKUP(A2175,SOURCE!B:S,16,0)="","","   "&amp;VLOOKUP(A2175,SOURCE!B:S,16,0)
))))
)</f>
        <v>#define ITM_GAPWIDCOM_R             2131</v>
      </c>
    </row>
    <row r="2176" customFormat="false" ht="15.75" hidden="false" customHeight="false" outlineLevel="0" collapsed="false">
      <c r="A2176" s="0" t="n">
        <f aca="false">C2175</f>
        <v>2132</v>
      </c>
      <c r="B2176" s="0" t="str">
        <f aca="false">VLOOKUP(A2176,SOURCE!B:S,15,0)</f>
        <v>ITM_GAPAPO_R</v>
      </c>
      <c r="C2176" s="0" t="n">
        <f aca="false">IF(
ISNUMBER(INDEX(SOURCE!B:B,MATCH(A2176,SOURCE!B:B,0)+1)),
  VALUE(INDEX(SOURCE!B:B,MATCH(A2176,SOURCE!B:B,0)+1)),
  "")</f>
        <v>2133</v>
      </c>
      <c r="D2176" s="265" t="str">
        <f aca="false">IF(A2176&lt;&gt;INT(A2176),B2176,
IF(A2176&lt;0,VLOOKUP(A2176,lookups!A$1:B$25,2,0),
IF(ISNA(B2176),"",
IF(OR(ISBLANK(A2176),ISNA(B2176),B2176=0),
"",
"#define "&amp;
VLOOKUP(A2176,SOURCE!B:S,15,0)&amp;IF(lookups!$N$2-LEN(VLOOKUP(A2176,SOURCE!B:S,15,0))&gt;=0,REPT(" ",lookups!$N$2-LEN(VLOOKUP(A2176,SOURCE!B:S,15,0))),"")&amp;
TEXT(A2176,"???0")&amp;IF(VLOOKUP(A2176,SOURCE!B:S,16,0)="","","   "&amp;VLOOKUP(A2176,SOURCE!B:S,16,0)
))))
)</f>
        <v>#define ITM_GAPAPO_R                2132</v>
      </c>
    </row>
    <row r="2177" customFormat="false" ht="15.75" hidden="false" customHeight="false" outlineLevel="0" collapsed="false">
      <c r="A2177" s="0" t="n">
        <f aca="false">C2176</f>
        <v>2133</v>
      </c>
      <c r="B2177" s="0" t="str">
        <f aca="false">VLOOKUP(A2177,SOURCE!B:S,15,0)</f>
        <v>ITM_GAPNARAPO_R</v>
      </c>
      <c r="C2177" s="0" t="n">
        <f aca="false">IF(
ISNUMBER(INDEX(SOURCE!B:B,MATCH(A2177,SOURCE!B:B,0)+1)),
  VALUE(INDEX(SOURCE!B:B,MATCH(A2177,SOURCE!B:B,0)+1)),
  "")</f>
        <v>2134</v>
      </c>
      <c r="D2177" s="265" t="str">
        <f aca="false">IF(A2177&lt;&gt;INT(A2177),B2177,
IF(A2177&lt;0,VLOOKUP(A2177,lookups!A$1:B$25,2,0),
IF(ISNA(B2177),"",
IF(OR(ISBLANK(A2177),ISNA(B2177),B2177=0),
"",
"#define "&amp;
VLOOKUP(A2177,SOURCE!B:S,15,0)&amp;IF(lookups!$N$2-LEN(VLOOKUP(A2177,SOURCE!B:S,15,0))&gt;=0,REPT(" ",lookups!$N$2-LEN(VLOOKUP(A2177,SOURCE!B:S,15,0))),"")&amp;
TEXT(A2177,"???0")&amp;IF(VLOOKUP(A2177,SOURCE!B:S,16,0)="","","   "&amp;VLOOKUP(A2177,SOURCE!B:S,16,0)
))))
)</f>
        <v>#define ITM_GAPNARAPO_R             2133</v>
      </c>
    </row>
    <row r="2178" customFormat="false" ht="15.75" hidden="false" customHeight="false" outlineLevel="0" collapsed="false">
      <c r="A2178" s="0" t="n">
        <f aca="false">C2177</f>
        <v>2134</v>
      </c>
      <c r="B2178" s="0" t="str">
        <f aca="false">VLOOKUP(A2178,SOURCE!B:S,15,0)</f>
        <v>ITM_GAPSPC_R</v>
      </c>
      <c r="C2178" s="0" t="n">
        <f aca="false">IF(
ISNUMBER(INDEX(SOURCE!B:B,MATCH(A2178,SOURCE!B:B,0)+1)),
  VALUE(INDEX(SOURCE!B:B,MATCH(A2178,SOURCE!B:B,0)+1)),
  "")</f>
        <v>2135</v>
      </c>
      <c r="D2178" s="265" t="str">
        <f aca="false">IF(A2178&lt;&gt;INT(A2178),B2178,
IF(A2178&lt;0,VLOOKUP(A2178,lookups!A$1:B$25,2,0),
IF(ISNA(B2178),"",
IF(OR(ISBLANK(A2178),ISNA(B2178),B2178=0),
"",
"#define "&amp;
VLOOKUP(A2178,SOURCE!B:S,15,0)&amp;IF(lookups!$N$2-LEN(VLOOKUP(A2178,SOURCE!B:S,15,0))&gt;=0,REPT(" ",lookups!$N$2-LEN(VLOOKUP(A2178,SOURCE!B:S,15,0))),"")&amp;
TEXT(A2178,"???0")&amp;IF(VLOOKUP(A2178,SOURCE!B:S,16,0)="","","   "&amp;VLOOKUP(A2178,SOURCE!B:S,16,0)
))))
)</f>
        <v>#define ITM_GAPSPC_R                2134</v>
      </c>
    </row>
    <row r="2179" customFormat="false" ht="15.75" hidden="false" customHeight="false" outlineLevel="0" collapsed="false">
      <c r="A2179" s="0" t="n">
        <f aca="false">C2178</f>
        <v>2135</v>
      </c>
      <c r="B2179" s="0" t="str">
        <f aca="false">VLOOKUP(A2179,SOURCE!B:S,15,0)</f>
        <v>ITM_GAPNARSPC_R</v>
      </c>
      <c r="C2179" s="0" t="n">
        <f aca="false">IF(
ISNUMBER(INDEX(SOURCE!B:B,MATCH(A2179,SOURCE!B:B,0)+1)),
  VALUE(INDEX(SOURCE!B:B,MATCH(A2179,SOURCE!B:B,0)+1)),
  "")</f>
        <v>2136</v>
      </c>
      <c r="D2179" s="265" t="str">
        <f aca="false">IF(A2179&lt;&gt;INT(A2179),B2179,
IF(A2179&lt;0,VLOOKUP(A2179,lookups!A$1:B$25,2,0),
IF(ISNA(B2179),"",
IF(OR(ISBLANK(A2179),ISNA(B2179),B2179=0),
"",
"#define "&amp;
VLOOKUP(A2179,SOURCE!B:S,15,0)&amp;IF(lookups!$N$2-LEN(VLOOKUP(A2179,SOURCE!B:S,15,0))&gt;=0,REPT(" ",lookups!$N$2-LEN(VLOOKUP(A2179,SOURCE!B:S,15,0))),"")&amp;
TEXT(A2179,"???0")&amp;IF(VLOOKUP(A2179,SOURCE!B:S,16,0)="","","   "&amp;VLOOKUP(A2179,SOURCE!B:S,16,0)
))))
)</f>
        <v>#define ITM_GAPNARSPC_R             2135</v>
      </c>
    </row>
    <row r="2180" customFormat="false" ht="15.75" hidden="false" customHeight="false" outlineLevel="0" collapsed="false">
      <c r="A2180" s="0" t="n">
        <f aca="false">C2179</f>
        <v>2136</v>
      </c>
      <c r="B2180" s="0" t="str">
        <f aca="false">VLOOKUP(A2180,SOURCE!B:S,15,0)</f>
        <v>ITM_GAPDBLSPC_R</v>
      </c>
      <c r="C2180" s="0" t="n">
        <f aca="false">IF(
ISNUMBER(INDEX(SOURCE!B:B,MATCH(A2180,SOURCE!B:B,0)+1)),
  VALUE(INDEX(SOURCE!B:B,MATCH(A2180,SOURCE!B:B,0)+1)),
  "")</f>
        <v>2137</v>
      </c>
      <c r="D2180" s="265" t="str">
        <f aca="false">IF(A2180&lt;&gt;INT(A2180),B2180,
IF(A2180&lt;0,VLOOKUP(A2180,lookups!A$1:B$25,2,0),
IF(ISNA(B2180),"",
IF(OR(ISBLANK(A2180),ISNA(B2180),B2180=0),
"",
"#define "&amp;
VLOOKUP(A2180,SOURCE!B:S,15,0)&amp;IF(lookups!$N$2-LEN(VLOOKUP(A2180,SOURCE!B:S,15,0))&gt;=0,REPT(" ",lookups!$N$2-LEN(VLOOKUP(A2180,SOURCE!B:S,15,0))),"")&amp;
TEXT(A2180,"???0")&amp;IF(VLOOKUP(A2180,SOURCE!B:S,16,0)="","","   "&amp;VLOOKUP(A2180,SOURCE!B:S,16,0)
))))
)</f>
        <v>#define ITM_GAPDBLSPC_R             2136</v>
      </c>
    </row>
    <row r="2181" customFormat="false" ht="15.75" hidden="false" customHeight="false" outlineLevel="0" collapsed="false">
      <c r="A2181" s="0" t="n">
        <f aca="false">C2180</f>
        <v>2137</v>
      </c>
      <c r="B2181" s="0" t="str">
        <f aca="false">VLOOKUP(A2181,SOURCE!B:S,15,0)</f>
        <v>ITM_GAPUND_R</v>
      </c>
      <c r="C2181" s="0" t="n">
        <f aca="false">IF(
ISNUMBER(INDEX(SOURCE!B:B,MATCH(A2181,SOURCE!B:B,0)+1)),
  VALUE(INDEX(SOURCE!B:B,MATCH(A2181,SOURCE!B:B,0)+1)),
  "")</f>
        <v>2138</v>
      </c>
      <c r="D2181" s="265" t="str">
        <f aca="false">IF(A2181&lt;&gt;INT(A2181),B2181,
IF(A2181&lt;0,VLOOKUP(A2181,lookups!A$1:B$25,2,0),
IF(ISNA(B2181),"",
IF(OR(ISBLANK(A2181),ISNA(B2181),B2181=0),
"",
"#define "&amp;
VLOOKUP(A2181,SOURCE!B:S,15,0)&amp;IF(lookups!$N$2-LEN(VLOOKUP(A2181,SOURCE!B:S,15,0))&gt;=0,REPT(" ",lookups!$N$2-LEN(VLOOKUP(A2181,SOURCE!B:S,15,0))),"")&amp;
TEXT(A2181,"???0")&amp;IF(VLOOKUP(A2181,SOURCE!B:S,16,0)="","","   "&amp;VLOOKUP(A2181,SOURCE!B:S,16,0)
))))
)</f>
        <v>#define ITM_GAPUND_R                2137</v>
      </c>
    </row>
    <row r="2182" customFormat="false" ht="15.75" hidden="false" customHeight="false" outlineLevel="0" collapsed="false">
      <c r="A2182" s="0" t="n">
        <f aca="false">C2181</f>
        <v>2138</v>
      </c>
      <c r="B2182" s="0" t="str">
        <f aca="false">VLOOKUP(A2182,SOURCE!B:S,15,0)</f>
        <v>ITM_GAPNIL_R</v>
      </c>
      <c r="C2182" s="0" t="n">
        <f aca="false">IF(
ISNUMBER(INDEX(SOURCE!B:B,MATCH(A2182,SOURCE!B:B,0)+1)),
  VALUE(INDEX(SOURCE!B:B,MATCH(A2182,SOURCE!B:B,0)+1)),
  "")</f>
        <v>2139</v>
      </c>
      <c r="D2182" s="265" t="str">
        <f aca="false">IF(A2182&lt;&gt;INT(A2182),B2182,
IF(A2182&lt;0,VLOOKUP(A2182,lookups!A$1:B$25,2,0),
IF(ISNA(B2182),"",
IF(OR(ISBLANK(A2182),ISNA(B2182),B2182=0),
"",
"#define "&amp;
VLOOKUP(A2182,SOURCE!B:S,15,0)&amp;IF(lookups!$N$2-LEN(VLOOKUP(A2182,SOURCE!B:S,15,0))&gt;=0,REPT(" ",lookups!$N$2-LEN(VLOOKUP(A2182,SOURCE!B:S,15,0))),"")&amp;
TEXT(A2182,"???0")&amp;IF(VLOOKUP(A2182,SOURCE!B:S,16,0)="","","   "&amp;VLOOKUP(A2182,SOURCE!B:S,16,0)
))))
)</f>
        <v>#define ITM_GAPNIL_R                2138</v>
      </c>
    </row>
    <row r="2183" customFormat="false" ht="15.75" hidden="false" customHeight="false" outlineLevel="0" collapsed="false">
      <c r="A2183" s="0" t="n">
        <f aca="false">C2182</f>
        <v>2139</v>
      </c>
      <c r="B2183" s="0" t="str">
        <f aca="false">VLOOKUP(A2183,SOURCE!B:S,15,0)</f>
        <v>ITM_GAPDOT_RX</v>
      </c>
      <c r="C2183" s="0" t="n">
        <f aca="false">IF(
ISNUMBER(INDEX(SOURCE!B:B,MATCH(A2183,SOURCE!B:B,0)+1)),
  VALUE(INDEX(SOURCE!B:B,MATCH(A2183,SOURCE!B:B,0)+1)),
  "")</f>
        <v>2140</v>
      </c>
      <c r="D2183" s="265" t="str">
        <f aca="false">IF(A2183&lt;&gt;INT(A2183),B2183,
IF(A2183&lt;0,VLOOKUP(A2183,lookups!A$1:B$25,2,0),
IF(ISNA(B2183),"",
IF(OR(ISBLANK(A2183),ISNA(B2183),B2183=0),
"",
"#define "&amp;
VLOOKUP(A2183,SOURCE!B:S,15,0)&amp;IF(lookups!$N$2-LEN(VLOOKUP(A2183,SOURCE!B:S,15,0))&gt;=0,REPT(" ",lookups!$N$2-LEN(VLOOKUP(A2183,SOURCE!B:S,15,0))),"")&amp;
TEXT(A2183,"???0")&amp;IF(VLOOKUP(A2183,SOURCE!B:S,16,0)="","","   "&amp;VLOOKUP(A2183,SOURCE!B:S,16,0)
))))
)</f>
        <v>#define ITM_GAPDOT_RX               2139</v>
      </c>
    </row>
    <row r="2184" customFormat="false" ht="15.75" hidden="false" customHeight="false" outlineLevel="0" collapsed="false">
      <c r="A2184" s="0" t="n">
        <f aca="false">C2183</f>
        <v>2140</v>
      </c>
      <c r="B2184" s="0" t="str">
        <f aca="false">VLOOKUP(A2184,SOURCE!B:S,15,0)</f>
        <v>ITM_GAPWIDDOT_RX</v>
      </c>
      <c r="C2184" s="0" t="n">
        <f aca="false">IF(
ISNUMBER(INDEX(SOURCE!B:B,MATCH(A2184,SOURCE!B:B,0)+1)),
  VALUE(INDEX(SOURCE!B:B,MATCH(A2184,SOURCE!B:B,0)+1)),
  "")</f>
        <v>2141</v>
      </c>
      <c r="D2184" s="265" t="str">
        <f aca="false">IF(A2184&lt;&gt;INT(A2184),B2184,
IF(A2184&lt;0,VLOOKUP(A2184,lookups!A$1:B$25,2,0),
IF(ISNA(B2184),"",
IF(OR(ISBLANK(A2184),ISNA(B2184),B2184=0),
"",
"#define "&amp;
VLOOKUP(A2184,SOURCE!B:S,15,0)&amp;IF(lookups!$N$2-LEN(VLOOKUP(A2184,SOURCE!B:S,15,0))&gt;=0,REPT(" ",lookups!$N$2-LEN(VLOOKUP(A2184,SOURCE!B:S,15,0))),"")&amp;
TEXT(A2184,"???0")&amp;IF(VLOOKUP(A2184,SOURCE!B:S,16,0)="","","   "&amp;VLOOKUP(A2184,SOURCE!B:S,16,0)
))))
)</f>
        <v>#define ITM_GAPWIDDOT_RX            2140</v>
      </c>
    </row>
    <row r="2185" customFormat="false" ht="15.75" hidden="false" customHeight="false" outlineLevel="0" collapsed="false">
      <c r="A2185" s="0" t="n">
        <f aca="false">C2184</f>
        <v>2141</v>
      </c>
      <c r="B2185" s="0" t="str">
        <f aca="false">VLOOKUP(A2185,SOURCE!B:S,15,0)</f>
        <v>ITM_GAPPER_RX</v>
      </c>
      <c r="C2185" s="0" t="n">
        <f aca="false">IF(
ISNUMBER(INDEX(SOURCE!B:B,MATCH(A2185,SOURCE!B:B,0)+1)),
  VALUE(INDEX(SOURCE!B:B,MATCH(A2185,SOURCE!B:B,0)+1)),
  "")</f>
        <v>2142</v>
      </c>
      <c r="D2185" s="265" t="str">
        <f aca="false">IF(A2185&lt;&gt;INT(A2185),B2185,
IF(A2185&lt;0,VLOOKUP(A2185,lookups!A$1:B$25,2,0),
IF(ISNA(B2185),"",
IF(OR(ISBLANK(A2185),ISNA(B2185),B2185=0),
"",
"#define "&amp;
VLOOKUP(A2185,SOURCE!B:S,15,0)&amp;IF(lookups!$N$2-LEN(VLOOKUP(A2185,SOURCE!B:S,15,0))&gt;=0,REPT(" ",lookups!$N$2-LEN(VLOOKUP(A2185,SOURCE!B:S,15,0))),"")&amp;
TEXT(A2185,"???0")&amp;IF(VLOOKUP(A2185,SOURCE!B:S,16,0)="","","   "&amp;VLOOKUP(A2185,SOURCE!B:S,16,0)
))))
)</f>
        <v>#define ITM_GAPPER_RX               2141</v>
      </c>
    </row>
    <row r="2186" customFormat="false" ht="15.75" hidden="false" customHeight="false" outlineLevel="0" collapsed="false">
      <c r="A2186" s="0" t="n">
        <f aca="false">C2185</f>
        <v>2142</v>
      </c>
      <c r="B2186" s="0" t="str">
        <f aca="false">VLOOKUP(A2186,SOURCE!B:S,15,0)</f>
        <v>ITM_GAPWIDPER_RX</v>
      </c>
      <c r="C2186" s="0" t="n">
        <f aca="false">IF(
ISNUMBER(INDEX(SOURCE!B:B,MATCH(A2186,SOURCE!B:B,0)+1)),
  VALUE(INDEX(SOURCE!B:B,MATCH(A2186,SOURCE!B:B,0)+1)),
  "")</f>
        <v>2143</v>
      </c>
      <c r="D2186" s="265" t="str">
        <f aca="false">IF(A2186&lt;&gt;INT(A2186),B2186,
IF(A2186&lt;0,VLOOKUP(A2186,lookups!A$1:B$25,2,0),
IF(ISNA(B2186),"",
IF(OR(ISBLANK(A2186),ISNA(B2186),B2186=0),
"",
"#define "&amp;
VLOOKUP(A2186,SOURCE!B:S,15,0)&amp;IF(lookups!$N$2-LEN(VLOOKUP(A2186,SOURCE!B:S,15,0))&gt;=0,REPT(" ",lookups!$N$2-LEN(VLOOKUP(A2186,SOURCE!B:S,15,0))),"")&amp;
TEXT(A2186,"???0")&amp;IF(VLOOKUP(A2186,SOURCE!B:S,16,0)="","","   "&amp;VLOOKUP(A2186,SOURCE!B:S,16,0)
))))
)</f>
        <v>#define ITM_GAPWIDPER_RX            2142</v>
      </c>
    </row>
    <row r="2187" customFormat="false" ht="15.75" hidden="false" customHeight="false" outlineLevel="0" collapsed="false">
      <c r="A2187" s="0" t="n">
        <f aca="false">C2186</f>
        <v>2143</v>
      </c>
      <c r="B2187" s="0" t="str">
        <f aca="false">VLOOKUP(A2187,SOURCE!B:S,15,0)</f>
        <v>ITM_GAPCOM_RX</v>
      </c>
      <c r="C2187" s="0" t="n">
        <f aca="false">IF(
ISNUMBER(INDEX(SOURCE!B:B,MATCH(A2187,SOURCE!B:B,0)+1)),
  VALUE(INDEX(SOURCE!B:B,MATCH(A2187,SOURCE!B:B,0)+1)),
  "")</f>
        <v>2144</v>
      </c>
      <c r="D2187" s="265" t="str">
        <f aca="false">IF(A2187&lt;&gt;INT(A2187),B2187,
IF(A2187&lt;0,VLOOKUP(A2187,lookups!A$1:B$25,2,0),
IF(ISNA(B2187),"",
IF(OR(ISBLANK(A2187),ISNA(B2187),B2187=0),
"",
"#define "&amp;
VLOOKUP(A2187,SOURCE!B:S,15,0)&amp;IF(lookups!$N$2-LEN(VLOOKUP(A2187,SOURCE!B:S,15,0))&gt;=0,REPT(" ",lookups!$N$2-LEN(VLOOKUP(A2187,SOURCE!B:S,15,0))),"")&amp;
TEXT(A2187,"???0")&amp;IF(VLOOKUP(A2187,SOURCE!B:S,16,0)="","","   "&amp;VLOOKUP(A2187,SOURCE!B:S,16,0)
))))
)</f>
        <v>#define ITM_GAPCOM_RX               2143</v>
      </c>
    </row>
    <row r="2188" customFormat="false" ht="15.75" hidden="false" customHeight="false" outlineLevel="0" collapsed="false">
      <c r="A2188" s="0" t="n">
        <f aca="false">C2187</f>
        <v>2144</v>
      </c>
      <c r="B2188" s="0" t="str">
        <f aca="false">VLOOKUP(A2188,SOURCE!B:S,15,0)</f>
        <v>ITM_GAPWIDCOM_RX</v>
      </c>
      <c r="C2188" s="0" t="n">
        <f aca="false">IF(
ISNUMBER(INDEX(SOURCE!B:B,MATCH(A2188,SOURCE!B:B,0)+1)),
  VALUE(INDEX(SOURCE!B:B,MATCH(A2188,SOURCE!B:B,0)+1)),
  "")</f>
        <v>2145</v>
      </c>
      <c r="D2188" s="265" t="str">
        <f aca="false">IF(A2188&lt;&gt;INT(A2188),B2188,
IF(A2188&lt;0,VLOOKUP(A2188,lookups!A$1:B$25,2,0),
IF(ISNA(B2188),"",
IF(OR(ISBLANK(A2188),ISNA(B2188),B2188=0),
"",
"#define "&amp;
VLOOKUP(A2188,SOURCE!B:S,15,0)&amp;IF(lookups!$N$2-LEN(VLOOKUP(A2188,SOURCE!B:S,15,0))&gt;=0,REPT(" ",lookups!$N$2-LEN(VLOOKUP(A2188,SOURCE!B:S,15,0))),"")&amp;
TEXT(A2188,"???0")&amp;IF(VLOOKUP(A2188,SOURCE!B:S,16,0)="","","   "&amp;VLOOKUP(A2188,SOURCE!B:S,16,0)
))))
)</f>
        <v>#define ITM_GAPWIDCOM_RX            2144</v>
      </c>
    </row>
    <row r="2189" customFormat="false" ht="15.75" hidden="false" customHeight="false" outlineLevel="0" collapsed="false">
      <c r="A2189" s="0" t="n">
        <f aca="false">C2188</f>
        <v>2145</v>
      </c>
      <c r="B2189" s="0" t="str">
        <f aca="false">VLOOKUP(A2189,SOURCE!B:S,15,0)</f>
        <v>ITM_WDOT</v>
      </c>
      <c r="C2189" s="0" t="n">
        <f aca="false">IF(
ISNUMBER(INDEX(SOURCE!B:B,MATCH(A2189,SOURCE!B:B,0)+1)),
  VALUE(INDEX(SOURCE!B:B,MATCH(A2189,SOURCE!B:B,0)+1)),
  "")</f>
        <v>2146</v>
      </c>
      <c r="D2189" s="265" t="str">
        <f aca="false">IF(A2189&lt;&gt;INT(A2189),B2189,
IF(A2189&lt;0,VLOOKUP(A2189,lookups!A$1:B$25,2,0),
IF(ISNA(B2189),"",
IF(OR(ISBLANK(A2189),ISNA(B2189),B2189=0),
"",
"#define "&amp;
VLOOKUP(A2189,SOURCE!B:S,15,0)&amp;IF(lookups!$N$2-LEN(VLOOKUP(A2189,SOURCE!B:S,15,0))&gt;=0,REPT(" ",lookups!$N$2-LEN(VLOOKUP(A2189,SOURCE!B:S,15,0))),"")&amp;
TEXT(A2189,"???0")&amp;IF(VLOOKUP(A2189,SOURCE!B:S,16,0)="","","   "&amp;VLOOKUP(A2189,SOURCE!B:S,16,0)
))))
)</f>
        <v>#define ITM_WDOT                    2145</v>
      </c>
    </row>
    <row r="2190" customFormat="false" ht="15.75" hidden="false" customHeight="false" outlineLevel="0" collapsed="false">
      <c r="A2190" s="0" t="n">
        <f aca="false">C2189</f>
        <v>2146</v>
      </c>
      <c r="B2190" s="0" t="str">
        <f aca="false">VLOOKUP(A2190,SOURCE!B:S,15,0)</f>
        <v>ITM_WPERIOD</v>
      </c>
      <c r="C2190" s="0" t="n">
        <f aca="false">IF(
ISNUMBER(INDEX(SOURCE!B:B,MATCH(A2190,SOURCE!B:B,0)+1)),
  VALUE(INDEX(SOURCE!B:B,MATCH(A2190,SOURCE!B:B,0)+1)),
  "")</f>
        <v>2147</v>
      </c>
      <c r="D2190" s="265" t="str">
        <f aca="false">IF(A2190&lt;&gt;INT(A2190),B2190,
IF(A2190&lt;0,VLOOKUP(A2190,lookups!A$1:B$25,2,0),
IF(ISNA(B2190),"",
IF(OR(ISBLANK(A2190),ISNA(B2190),B2190=0),
"",
"#define "&amp;
VLOOKUP(A2190,SOURCE!B:S,15,0)&amp;IF(lookups!$N$2-LEN(VLOOKUP(A2190,SOURCE!B:S,15,0))&gt;=0,REPT(" ",lookups!$N$2-LEN(VLOOKUP(A2190,SOURCE!B:S,15,0))),"")&amp;
TEXT(A2190,"???0")&amp;IF(VLOOKUP(A2190,SOURCE!B:S,16,0)="","","   "&amp;VLOOKUP(A2190,SOURCE!B:S,16,0)
))))
)</f>
        <v>#define ITM_WPERIOD                 2146</v>
      </c>
    </row>
    <row r="2191" customFormat="false" ht="15.75" hidden="false" customHeight="false" outlineLevel="0" collapsed="false">
      <c r="A2191" s="0" t="n">
        <f aca="false">C2190</f>
        <v>2147</v>
      </c>
      <c r="B2191" s="0" t="str">
        <f aca="false">VLOOKUP(A2191,SOURCE!B:S,15,0)</f>
        <v>ITM_WCOMMA</v>
      </c>
      <c r="C2191" s="0" t="n">
        <f aca="false">IF(
ISNUMBER(INDEX(SOURCE!B:B,MATCH(A2191,SOURCE!B:B,0)+1)),
  VALUE(INDEX(SOURCE!B:B,MATCH(A2191,SOURCE!B:B,0)+1)),
  "")</f>
        <v>2148</v>
      </c>
      <c r="D2191" s="265" t="str">
        <f aca="false">IF(A2191&lt;&gt;INT(A2191),B2191,
IF(A2191&lt;0,VLOOKUP(A2191,lookups!A$1:B$25,2,0),
IF(ISNA(B2191),"",
IF(OR(ISBLANK(A2191),ISNA(B2191),B2191=0),
"",
"#define "&amp;
VLOOKUP(A2191,SOURCE!B:S,15,0)&amp;IF(lookups!$N$2-LEN(VLOOKUP(A2191,SOURCE!B:S,15,0))&gt;=0,REPT(" ",lookups!$N$2-LEN(VLOOKUP(A2191,SOURCE!B:S,15,0))),"")&amp;
TEXT(A2191,"???0")&amp;IF(VLOOKUP(A2191,SOURCE!B:S,16,0)="","","   "&amp;VLOOKUP(A2191,SOURCE!B:S,16,0)
))))
)</f>
        <v>#define ITM_WCOMMA                  2147</v>
      </c>
    </row>
    <row r="2192" customFormat="false" ht="15.75" hidden="false" customHeight="false" outlineLevel="0" collapsed="false">
      <c r="A2192" s="0" t="n">
        <f aca="false">C2191</f>
        <v>2148</v>
      </c>
      <c r="B2192" s="0" t="str">
        <f aca="false">VLOOKUP(A2192,SOURCE!B:S,15,0)</f>
        <v>ITM_NQUOTE</v>
      </c>
      <c r="C2192" s="0" t="n">
        <f aca="false">IF(
ISNUMBER(INDEX(SOURCE!B:B,MATCH(A2192,SOURCE!B:B,0)+1)),
  VALUE(INDEX(SOURCE!B:B,MATCH(A2192,SOURCE!B:B,0)+1)),
  "")</f>
        <v>2149</v>
      </c>
      <c r="D2192" s="265" t="str">
        <f aca="false">IF(A2192&lt;&gt;INT(A2192),B2192,
IF(A2192&lt;0,VLOOKUP(A2192,lookups!A$1:B$25,2,0),
IF(ISNA(B2192),"",
IF(OR(ISBLANK(A2192),ISNA(B2192),B2192=0),
"",
"#define "&amp;
VLOOKUP(A2192,SOURCE!B:S,15,0)&amp;IF(lookups!$N$2-LEN(VLOOKUP(A2192,SOURCE!B:S,15,0))&gt;=0,REPT(" ",lookups!$N$2-LEN(VLOOKUP(A2192,SOURCE!B:S,15,0))),"")&amp;
TEXT(A2192,"???0")&amp;IF(VLOOKUP(A2192,SOURCE!B:S,16,0)="","","   "&amp;VLOOKUP(A2192,SOURCE!B:S,16,0)
))))
)</f>
        <v>#define ITM_NQUOTE                  2148</v>
      </c>
    </row>
    <row r="2193" customFormat="false" ht="15.75" hidden="false" customHeight="false" outlineLevel="0" collapsed="false">
      <c r="A2193" s="0" t="n">
        <f aca="false">C2192</f>
        <v>2149</v>
      </c>
      <c r="B2193" s="0" t="str">
        <f aca="false">VLOOKUP(A2193,SOURCE!B:S,15,0)</f>
        <v>ITM_JUL_GREG_1582</v>
      </c>
      <c r="C2193" s="0" t="n">
        <f aca="false">IF(
ISNUMBER(INDEX(SOURCE!B:B,MATCH(A2193,SOURCE!B:B,0)+1)),
  VALUE(INDEX(SOURCE!B:B,MATCH(A2193,SOURCE!B:B,0)+1)),
  "")</f>
        <v>2150</v>
      </c>
      <c r="D2193" s="265" t="str">
        <f aca="false">IF(A2193&lt;&gt;INT(A2193),B2193,
IF(A2193&lt;0,VLOOKUP(A2193,lookups!A$1:B$25,2,0),
IF(ISNA(B2193),"",
IF(OR(ISBLANK(A2193),ISNA(B2193),B2193=0),
"",
"#define "&amp;
VLOOKUP(A2193,SOURCE!B:S,15,0)&amp;IF(lookups!$N$2-LEN(VLOOKUP(A2193,SOURCE!B:S,15,0))&gt;=0,REPT(" ",lookups!$N$2-LEN(VLOOKUP(A2193,SOURCE!B:S,15,0))),"")&amp;
TEXT(A2193,"???0")&amp;IF(VLOOKUP(A2193,SOURCE!B:S,16,0)="","","   "&amp;VLOOKUP(A2193,SOURCE!B:S,16,0)
))))
)</f>
        <v>#define ITM_JUL_GREG_1582           2149</v>
      </c>
    </row>
    <row r="2194" customFormat="false" ht="15.75" hidden="false" customHeight="false" outlineLevel="0" collapsed="false">
      <c r="A2194" s="0" t="n">
        <f aca="false">C2193</f>
        <v>2150</v>
      </c>
      <c r="B2194" s="0" t="str">
        <f aca="false">VLOOKUP(A2194,SOURCE!B:S,15,0)</f>
        <v>ITM_JUL_GREG_1752</v>
      </c>
      <c r="C2194" s="0" t="n">
        <f aca="false">IF(
ISNUMBER(INDEX(SOURCE!B:B,MATCH(A2194,SOURCE!B:B,0)+1)),
  VALUE(INDEX(SOURCE!B:B,MATCH(A2194,SOURCE!B:B,0)+1)),
  "")</f>
        <v>2151</v>
      </c>
      <c r="D2194" s="265" t="str">
        <f aca="false">IF(A2194&lt;&gt;INT(A2194),B2194,
IF(A2194&lt;0,VLOOKUP(A2194,lookups!A$1:B$25,2,0),
IF(ISNA(B2194),"",
IF(OR(ISBLANK(A2194),ISNA(B2194),B2194=0),
"",
"#define "&amp;
VLOOKUP(A2194,SOURCE!B:S,15,0)&amp;IF(lookups!$N$2-LEN(VLOOKUP(A2194,SOURCE!B:S,15,0))&gt;=0,REPT(" ",lookups!$N$2-LEN(VLOOKUP(A2194,SOURCE!B:S,15,0))),"")&amp;
TEXT(A2194,"???0")&amp;IF(VLOOKUP(A2194,SOURCE!B:S,16,0)="","","   "&amp;VLOOKUP(A2194,SOURCE!B:S,16,0)
))))
)</f>
        <v>#define ITM_JUL_GREG_1752           2150</v>
      </c>
    </row>
    <row r="2195" customFormat="false" ht="15.75" hidden="false" customHeight="false" outlineLevel="0" collapsed="false">
      <c r="A2195" s="0" t="n">
        <f aca="false">C2194</f>
        <v>2151</v>
      </c>
      <c r="B2195" s="0" t="str">
        <f aca="false">VLOOKUP(A2195,SOURCE!B:S,15,0)</f>
        <v>ITM_JUL_GREG_1873</v>
      </c>
      <c r="C2195" s="0" t="n">
        <f aca="false">IF(
ISNUMBER(INDEX(SOURCE!B:B,MATCH(A2195,SOURCE!B:B,0)+1)),
  VALUE(INDEX(SOURCE!B:B,MATCH(A2195,SOURCE!B:B,0)+1)),
  "")</f>
        <v>2152</v>
      </c>
      <c r="D2195" s="265" t="str">
        <f aca="false">IF(A2195&lt;&gt;INT(A2195),B2195,
IF(A2195&lt;0,VLOOKUP(A2195,lookups!A$1:B$25,2,0),
IF(ISNA(B2195),"",
IF(OR(ISBLANK(A2195),ISNA(B2195),B2195=0),
"",
"#define "&amp;
VLOOKUP(A2195,SOURCE!B:S,15,0)&amp;IF(lookups!$N$2-LEN(VLOOKUP(A2195,SOURCE!B:S,15,0))&gt;=0,REPT(" ",lookups!$N$2-LEN(VLOOKUP(A2195,SOURCE!B:S,15,0))),"")&amp;
TEXT(A2195,"???0")&amp;IF(VLOOKUP(A2195,SOURCE!B:S,16,0)="","","   "&amp;VLOOKUP(A2195,SOURCE!B:S,16,0)
))))
)</f>
        <v>#define ITM_JUL_GREG_1873           2151</v>
      </c>
    </row>
    <row r="2196" customFormat="false" ht="15.75" hidden="false" customHeight="false" outlineLevel="0" collapsed="false">
      <c r="A2196" s="0" t="n">
        <f aca="false">C2195</f>
        <v>2152</v>
      </c>
      <c r="B2196" s="0" t="str">
        <f aca="false">VLOOKUP(A2196,SOURCE!B:S,15,0)</f>
        <v>ITM_JUL_GREG_1949</v>
      </c>
      <c r="C2196" s="0" t="n">
        <f aca="false">IF(
ISNUMBER(INDEX(SOURCE!B:B,MATCH(A2196,SOURCE!B:B,0)+1)),
  VALUE(INDEX(SOURCE!B:B,MATCH(A2196,SOURCE!B:B,0)+1)),
  "")</f>
        <v>2153</v>
      </c>
      <c r="D2196" s="265" t="str">
        <f aca="false">IF(A2196&lt;&gt;INT(A2196),B2196,
IF(A2196&lt;0,VLOOKUP(A2196,lookups!A$1:B$25,2,0),
IF(ISNA(B2196),"",
IF(OR(ISBLANK(A2196),ISNA(B2196),B2196=0),
"",
"#define "&amp;
VLOOKUP(A2196,SOURCE!B:S,15,0)&amp;IF(lookups!$N$2-LEN(VLOOKUP(A2196,SOURCE!B:S,15,0))&gt;=0,REPT(" ",lookups!$N$2-LEN(VLOOKUP(A2196,SOURCE!B:S,15,0))),"")&amp;
TEXT(A2196,"???0")&amp;IF(VLOOKUP(A2196,SOURCE!B:S,16,0)="","","   "&amp;VLOOKUP(A2196,SOURCE!B:S,16,0)
))))
)</f>
        <v>#define ITM_JUL_GREG_1949           2152</v>
      </c>
    </row>
    <row r="2197" customFormat="false" ht="15.75" hidden="false" customHeight="false" outlineLevel="0" collapsed="false">
      <c r="A2197" s="0" t="n">
        <f aca="false">C2196</f>
        <v>2153</v>
      </c>
      <c r="B2197" s="0" t="str">
        <f aca="false">VLOOKUP(A2197,SOURCE!B:S,15,0)</f>
        <v>MNU_GAP_L</v>
      </c>
      <c r="C2197" s="0" t="n">
        <f aca="false">IF(
ISNUMBER(INDEX(SOURCE!B:B,MATCH(A2197,SOURCE!B:B,0)+1)),
  VALUE(INDEX(SOURCE!B:B,MATCH(A2197,SOURCE!B:B,0)+1)),
  "")</f>
        <v>2154</v>
      </c>
      <c r="D2197" s="265" t="str">
        <f aca="false">IF(A2197&lt;&gt;INT(A2197),B2197,
IF(A2197&lt;0,VLOOKUP(A2197,lookups!A$1:B$25,2,0),
IF(ISNA(B2197),"",
IF(OR(ISBLANK(A2197),ISNA(B2197),B2197=0),
"",
"#define "&amp;
VLOOKUP(A2197,SOURCE!B:S,15,0)&amp;IF(lookups!$N$2-LEN(VLOOKUP(A2197,SOURCE!B:S,15,0))&gt;=0,REPT(" ",lookups!$N$2-LEN(VLOOKUP(A2197,SOURCE!B:S,15,0))),"")&amp;
TEXT(A2197,"???0")&amp;IF(VLOOKUP(A2197,SOURCE!B:S,16,0)="","","   "&amp;VLOOKUP(A2197,SOURCE!B:S,16,0)
))))
)</f>
        <v>#define MNU_GAP_L                   2153</v>
      </c>
    </row>
    <row r="2198" customFormat="false" ht="15.75" hidden="false" customHeight="false" outlineLevel="0" collapsed="false">
      <c r="A2198" s="0" t="n">
        <f aca="false">C2197</f>
        <v>2154</v>
      </c>
      <c r="B2198" s="0" t="str">
        <f aca="false">VLOOKUP(A2198,SOURCE!B:S,15,0)</f>
        <v>MNU_GAP_RX</v>
      </c>
      <c r="C2198" s="0" t="n">
        <f aca="false">IF(
ISNUMBER(INDEX(SOURCE!B:B,MATCH(A2198,SOURCE!B:B,0)+1)),
  VALUE(INDEX(SOURCE!B:B,MATCH(A2198,SOURCE!B:B,0)+1)),
  "")</f>
        <v>2155</v>
      </c>
      <c r="D2198" s="265" t="str">
        <f aca="false">IF(A2198&lt;&gt;INT(A2198),B2198,
IF(A2198&lt;0,VLOOKUP(A2198,lookups!A$1:B$25,2,0),
IF(ISNA(B2198),"",
IF(OR(ISBLANK(A2198),ISNA(B2198),B2198=0),
"",
"#define "&amp;
VLOOKUP(A2198,SOURCE!B:S,15,0)&amp;IF(lookups!$N$2-LEN(VLOOKUP(A2198,SOURCE!B:S,15,0))&gt;=0,REPT(" ",lookups!$N$2-LEN(VLOOKUP(A2198,SOURCE!B:S,15,0))),"")&amp;
TEXT(A2198,"???0")&amp;IF(VLOOKUP(A2198,SOURCE!B:S,16,0)="","","   "&amp;VLOOKUP(A2198,SOURCE!B:S,16,0)
))))
)</f>
        <v>#define MNU_GAP_RX                  2154</v>
      </c>
    </row>
    <row r="2199" customFormat="false" ht="15.75" hidden="false" customHeight="false" outlineLevel="0" collapsed="false">
      <c r="A2199" s="0" t="n">
        <f aca="false">C2198</f>
        <v>2155</v>
      </c>
      <c r="B2199" s="0" t="str">
        <f aca="false">VLOOKUP(A2199,SOURCE!B:S,15,0)</f>
        <v>MNU_GAP_R</v>
      </c>
      <c r="C2199" s="0" t="n">
        <f aca="false">IF(
ISNUMBER(INDEX(SOURCE!B:B,MATCH(A2199,SOURCE!B:B,0)+1)),
  VALUE(INDEX(SOURCE!B:B,MATCH(A2199,SOURCE!B:B,0)+1)),
  "")</f>
        <v>2156</v>
      </c>
      <c r="D2199" s="265" t="str">
        <f aca="false">IF(A2199&lt;&gt;INT(A2199),B2199,
IF(A2199&lt;0,VLOOKUP(A2199,lookups!A$1:B$25,2,0),
IF(ISNA(B2199),"",
IF(OR(ISBLANK(A2199),ISNA(B2199),B2199=0),
"",
"#define "&amp;
VLOOKUP(A2199,SOURCE!B:S,15,0)&amp;IF(lookups!$N$2-LEN(VLOOKUP(A2199,SOURCE!B:S,15,0))&gt;=0,REPT(" ",lookups!$N$2-LEN(VLOOKUP(A2199,SOURCE!B:S,15,0))),"")&amp;
TEXT(A2199,"???0")&amp;IF(VLOOKUP(A2199,SOURCE!B:S,16,0)="","","   "&amp;VLOOKUP(A2199,SOURCE!B:S,16,0)
))))
)</f>
        <v>#define MNU_GAP_R                   2155</v>
      </c>
    </row>
    <row r="2200" customFormat="false" ht="15.75" hidden="false" customHeight="false" outlineLevel="0" collapsed="false">
      <c r="A2200" s="0" t="n">
        <f aca="false">C2199</f>
        <v>2156</v>
      </c>
      <c r="B2200" s="0" t="str">
        <f aca="false">VLOOKUP(A2200,SOURCE!B:S,15,0)</f>
        <v>ITM_SET_TO_TEXT</v>
      </c>
      <c r="C2200" s="0" t="n">
        <f aca="false">IF(
ISNUMBER(INDEX(SOURCE!B:B,MATCH(A2200,SOURCE!B:B,0)+1)),
  VALUE(INDEX(SOURCE!B:B,MATCH(A2200,SOURCE!B:B,0)+1)),
  "")</f>
        <v>2157</v>
      </c>
      <c r="D2200" s="265" t="str">
        <f aca="false">IF(A2200&lt;&gt;INT(A2200),B2200,
IF(A2200&lt;0,VLOOKUP(A2200,lookups!A$1:B$25,2,0),
IF(ISNA(B2200),"",
IF(OR(ISBLANK(A2200),ISNA(B2200),B2200=0),
"",
"#define "&amp;
VLOOKUP(A2200,SOURCE!B:S,15,0)&amp;IF(lookups!$N$2-LEN(VLOOKUP(A2200,SOURCE!B:S,15,0))&gt;=0,REPT(" ",lookups!$N$2-LEN(VLOOKUP(A2200,SOURCE!B:S,15,0))),"")&amp;
TEXT(A2200,"???0")&amp;IF(VLOOKUP(A2200,SOURCE!B:S,16,0)="","","   "&amp;VLOOKUP(A2200,SOURCE!B:S,16,0)
))))
)</f>
        <v>#define ITM_SET_TO_TEXT             2156</v>
      </c>
    </row>
    <row r="2201" customFormat="false" ht="15.75" hidden="false" customHeight="false" outlineLevel="0" collapsed="false">
      <c r="A2201" s="0" t="n">
        <f aca="false">C2200</f>
        <v>2157</v>
      </c>
      <c r="B2201" s="0" t="str">
        <f aca="false">VLOOKUP(A2201,SOURCE!B:S,15,0)</f>
        <v>ITM_GRP_L</v>
      </c>
      <c r="C2201" s="0" t="n">
        <f aca="false">IF(
ISNUMBER(INDEX(SOURCE!B:B,MATCH(A2201,SOURCE!B:B,0)+1)),
  VALUE(INDEX(SOURCE!B:B,MATCH(A2201,SOURCE!B:B,0)+1)),
  "")</f>
        <v>2158</v>
      </c>
      <c r="D2201" s="265" t="str">
        <f aca="false">IF(A2201&lt;&gt;INT(A2201),B2201,
IF(A2201&lt;0,VLOOKUP(A2201,lookups!A$1:B$25,2,0),
IF(ISNA(B2201),"",
IF(OR(ISBLANK(A2201),ISNA(B2201),B2201=0),
"",
"#define "&amp;
VLOOKUP(A2201,SOURCE!B:S,15,0)&amp;IF(lookups!$N$2-LEN(VLOOKUP(A2201,SOURCE!B:S,15,0))&gt;=0,REPT(" ",lookups!$N$2-LEN(VLOOKUP(A2201,SOURCE!B:S,15,0))),"")&amp;
TEXT(A2201,"???0")&amp;IF(VLOOKUP(A2201,SOURCE!B:S,16,0)="","","   "&amp;VLOOKUP(A2201,SOURCE!B:S,16,0)
))))
)</f>
        <v>#define ITM_GRP_L                   2157</v>
      </c>
    </row>
    <row r="2202" customFormat="false" ht="15.75" hidden="false" customHeight="false" outlineLevel="0" collapsed="false">
      <c r="A2202" s="0" t="n">
        <f aca="false">C2201</f>
        <v>2158</v>
      </c>
      <c r="B2202" s="0" t="str">
        <f aca="false">VLOOKUP(A2202,SOURCE!B:S,15,0)</f>
        <v>ITM_GRP1_L_OF</v>
      </c>
      <c r="C2202" s="0" t="n">
        <f aca="false">IF(
ISNUMBER(INDEX(SOURCE!B:B,MATCH(A2202,SOURCE!B:B,0)+1)),
  VALUE(INDEX(SOURCE!B:B,MATCH(A2202,SOURCE!B:B,0)+1)),
  "")</f>
        <v>2159</v>
      </c>
      <c r="D2202" s="265" t="str">
        <f aca="false">IF(A2202&lt;&gt;INT(A2202),B2202,
IF(A2202&lt;0,VLOOKUP(A2202,lookups!A$1:B$25,2,0),
IF(ISNA(B2202),"",
IF(OR(ISBLANK(A2202),ISNA(B2202),B2202=0),
"",
"#define "&amp;
VLOOKUP(A2202,SOURCE!B:S,15,0)&amp;IF(lookups!$N$2-LEN(VLOOKUP(A2202,SOURCE!B:S,15,0))&gt;=0,REPT(" ",lookups!$N$2-LEN(VLOOKUP(A2202,SOURCE!B:S,15,0))),"")&amp;
TEXT(A2202,"???0")&amp;IF(VLOOKUP(A2202,SOURCE!B:S,16,0)="","","   "&amp;VLOOKUP(A2202,SOURCE!B:S,16,0)
))))
)</f>
        <v>#define ITM_GRP1_L_OF               2158</v>
      </c>
    </row>
    <row r="2203" customFormat="false" ht="15.75" hidden="false" customHeight="false" outlineLevel="0" collapsed="false">
      <c r="A2203" s="0" t="n">
        <f aca="false">C2202</f>
        <v>2159</v>
      </c>
      <c r="B2203" s="0" t="str">
        <f aca="false">VLOOKUP(A2203,SOURCE!B:S,15,0)</f>
        <v>ITM_GRP1_L</v>
      </c>
      <c r="C2203" s="0" t="n">
        <f aca="false">IF(
ISNUMBER(INDEX(SOURCE!B:B,MATCH(A2203,SOURCE!B:B,0)+1)),
  VALUE(INDEX(SOURCE!B:B,MATCH(A2203,SOURCE!B:B,0)+1)),
  "")</f>
        <v>2160</v>
      </c>
      <c r="D2203" s="265" t="str">
        <f aca="false">IF(A2203&lt;&gt;INT(A2203),B2203,
IF(A2203&lt;0,VLOOKUP(A2203,lookups!A$1:B$25,2,0),
IF(ISNA(B2203),"",
IF(OR(ISBLANK(A2203),ISNA(B2203),B2203=0),
"",
"#define "&amp;
VLOOKUP(A2203,SOURCE!B:S,15,0)&amp;IF(lookups!$N$2-LEN(VLOOKUP(A2203,SOURCE!B:S,15,0))&gt;=0,REPT(" ",lookups!$N$2-LEN(VLOOKUP(A2203,SOURCE!B:S,15,0))),"")&amp;
TEXT(A2203,"???0")&amp;IF(VLOOKUP(A2203,SOURCE!B:S,16,0)="","","   "&amp;VLOOKUP(A2203,SOURCE!B:S,16,0)
))))
)</f>
        <v>#define ITM_GRP1_L                  2159</v>
      </c>
    </row>
    <row r="2204" customFormat="false" ht="15.75" hidden="false" customHeight="false" outlineLevel="0" collapsed="false">
      <c r="A2204" s="0" t="n">
        <f aca="false">C2203</f>
        <v>2160</v>
      </c>
      <c r="B2204" s="0" t="str">
        <f aca="false">VLOOKUP(A2204,SOURCE!B:S,15,0)</f>
        <v>ITM_GRP_R</v>
      </c>
      <c r="C2204" s="0" t="n">
        <f aca="false">IF(
ISNUMBER(INDEX(SOURCE!B:B,MATCH(A2204,SOURCE!B:B,0)+1)),
  VALUE(INDEX(SOURCE!B:B,MATCH(A2204,SOURCE!B:B,0)+1)),
  "")</f>
        <v>2161</v>
      </c>
      <c r="D2204" s="265" t="str">
        <f aca="false">IF(A2204&lt;&gt;INT(A2204),B2204,
IF(A2204&lt;0,VLOOKUP(A2204,lookups!A$1:B$25,2,0),
IF(ISNA(B2204),"",
IF(OR(ISBLANK(A2204),ISNA(B2204),B2204=0),
"",
"#define "&amp;
VLOOKUP(A2204,SOURCE!B:S,15,0)&amp;IF(lookups!$N$2-LEN(VLOOKUP(A2204,SOURCE!B:S,15,0))&gt;=0,REPT(" ",lookups!$N$2-LEN(VLOOKUP(A2204,SOURCE!B:S,15,0))),"")&amp;
TEXT(A2204,"???0")&amp;IF(VLOOKUP(A2204,SOURCE!B:S,16,0)="","","   "&amp;VLOOKUP(A2204,SOURCE!B:S,16,0)
))))
)</f>
        <v>#define ITM_GRP_R                   2160</v>
      </c>
    </row>
    <row r="2205" customFormat="false" ht="15.75" hidden="false" customHeight="false" outlineLevel="0" collapsed="false">
      <c r="A2205" s="0" t="n">
        <f aca="false">C2204</f>
        <v>2161</v>
      </c>
      <c r="B2205" s="0" t="str">
        <f aca="false">VLOOKUP(A2205,SOURCE!B:S,15,0)</f>
        <v>ITM_GAP_L</v>
      </c>
      <c r="C2205" s="0" t="n">
        <f aca="false">IF(
ISNUMBER(INDEX(SOURCE!B:B,MATCH(A2205,SOURCE!B:B,0)+1)),
  VALUE(INDEX(SOURCE!B:B,MATCH(A2205,SOURCE!B:B,0)+1)),
  "")</f>
        <v>2162</v>
      </c>
      <c r="D2205" s="265" t="str">
        <f aca="false">IF(A2205&lt;&gt;INT(A2205),B2205,
IF(A2205&lt;0,VLOOKUP(A2205,lookups!A$1:B$25,2,0),
IF(ISNA(B2205),"",
IF(OR(ISBLANK(A2205),ISNA(B2205),B2205=0),
"",
"#define "&amp;
VLOOKUP(A2205,SOURCE!B:S,15,0)&amp;IF(lookups!$N$2-LEN(VLOOKUP(A2205,SOURCE!B:S,15,0))&gt;=0,REPT(" ",lookups!$N$2-LEN(VLOOKUP(A2205,SOURCE!B:S,15,0))),"")&amp;
TEXT(A2205,"???0")&amp;IF(VLOOKUP(A2205,SOURCE!B:S,16,0)="","","   "&amp;VLOOKUP(A2205,SOURCE!B:S,16,0)
))))
)</f>
        <v>#define ITM_GAP_L                   2161</v>
      </c>
    </row>
    <row r="2206" customFormat="false" ht="15.75" hidden="false" customHeight="false" outlineLevel="0" collapsed="false">
      <c r="A2206" s="0" t="n">
        <f aca="false">C2205</f>
        <v>2162</v>
      </c>
      <c r="B2206" s="0" t="str">
        <f aca="false">VLOOKUP(A2206,SOURCE!B:S,15,0)</f>
        <v>ITM_GAP_RX</v>
      </c>
      <c r="C2206" s="0" t="n">
        <f aca="false">IF(
ISNUMBER(INDEX(SOURCE!B:B,MATCH(A2206,SOURCE!B:B,0)+1)),
  VALUE(INDEX(SOURCE!B:B,MATCH(A2206,SOURCE!B:B,0)+1)),
  "")</f>
        <v>2163</v>
      </c>
      <c r="D2206" s="265" t="str">
        <f aca="false">IF(A2206&lt;&gt;INT(A2206),B2206,
IF(A2206&lt;0,VLOOKUP(A2206,lookups!A$1:B$25,2,0),
IF(ISNA(B2206),"",
IF(OR(ISBLANK(A2206),ISNA(B2206),B2206=0),
"",
"#define "&amp;
VLOOKUP(A2206,SOURCE!B:S,15,0)&amp;IF(lookups!$N$2-LEN(VLOOKUP(A2206,SOURCE!B:S,15,0))&gt;=0,REPT(" ",lookups!$N$2-LEN(VLOOKUP(A2206,SOURCE!B:S,15,0))),"")&amp;
TEXT(A2206,"???0")&amp;IF(VLOOKUP(A2206,SOURCE!B:S,16,0)="","","   "&amp;VLOOKUP(A2206,SOURCE!B:S,16,0)
))))
)</f>
        <v>#define ITM_GAP_RX                  2162</v>
      </c>
    </row>
    <row r="2207" customFormat="false" ht="15.75" hidden="false" customHeight="false" outlineLevel="0" collapsed="false">
      <c r="A2207" s="0" t="n">
        <f aca="false">C2206</f>
        <v>2163</v>
      </c>
      <c r="B2207" s="0" t="str">
        <f aca="false">VLOOKUP(A2207,SOURCE!B:S,15,0)</f>
        <v>ITM_GAP_R</v>
      </c>
      <c r="C2207" s="0" t="n">
        <f aca="false">IF(
ISNUMBER(INDEX(SOURCE!B:B,MATCH(A2207,SOURCE!B:B,0)+1)),
  VALUE(INDEX(SOURCE!B:B,MATCH(A2207,SOURCE!B:B,0)+1)),
  "")</f>
        <v>2164</v>
      </c>
      <c r="D2207" s="265" t="str">
        <f aca="false">IF(A2207&lt;&gt;INT(A2207),B2207,
IF(A2207&lt;0,VLOOKUP(A2207,lookups!A$1:B$25,2,0),
IF(ISNA(B2207),"",
IF(OR(ISBLANK(A2207),ISNA(B2207),B2207=0),
"",
"#define "&amp;
VLOOKUP(A2207,SOURCE!B:S,15,0)&amp;IF(lookups!$N$2-LEN(VLOOKUP(A2207,SOURCE!B:S,15,0))&gt;=0,REPT(" ",lookups!$N$2-LEN(VLOOKUP(A2207,SOURCE!B:S,15,0))),"")&amp;
TEXT(A2207,"???0")&amp;IF(VLOOKUP(A2207,SOURCE!B:S,16,0)="","","   "&amp;VLOOKUP(A2207,SOURCE!B:S,16,0)
))))
)</f>
        <v>#define ITM_GAP_R                   2163</v>
      </c>
    </row>
    <row r="2208" customFormat="false" ht="15.75" hidden="false" customHeight="false" outlineLevel="0" collapsed="false">
      <c r="A2208" s="0" t="n">
        <f aca="false">C2207</f>
        <v>2164</v>
      </c>
      <c r="B2208" s="0" t="str">
        <f aca="false">VLOOKUP(A2208,SOURCE!B:S,15,0)</f>
        <v>ITM_BASE_ENG</v>
      </c>
      <c r="C2208" s="0" t="n">
        <f aca="false">IF(
ISNUMBER(INDEX(SOURCE!B:B,MATCH(A2208,SOURCE!B:B,0)+1)),
  VALUE(INDEX(SOURCE!B:B,MATCH(A2208,SOURCE!B:B,0)+1)),
  "")</f>
        <v>2165</v>
      </c>
      <c r="D2208" s="265" t="str">
        <f aca="false">IF(A2208&lt;&gt;INT(A2208),B2208,
IF(A2208&lt;0,VLOOKUP(A2208,lookups!A$1:B$25,2,0),
IF(ISNA(B2208),"",
IF(OR(ISBLANK(A2208),ISNA(B2208),B2208=0),
"",
"#define "&amp;
VLOOKUP(A2208,SOURCE!B:S,15,0)&amp;IF(lookups!$N$2-LEN(VLOOKUP(A2208,SOURCE!B:S,15,0))&gt;=0,REPT(" ",lookups!$N$2-LEN(VLOOKUP(A2208,SOURCE!B:S,15,0))),"")&amp;
TEXT(A2208,"???0")&amp;IF(VLOOKUP(A2208,SOURCE!B:S,16,0)="","","   "&amp;VLOOKUP(A2208,SOURCE!B:S,16,0)
))))
)</f>
        <v>#define ITM_BASE_ENG                2164</v>
      </c>
    </row>
    <row r="2209" customFormat="false" ht="15.75" hidden="false" customHeight="false" outlineLevel="0" collapsed="false">
      <c r="A2209" s="0" t="n">
        <f aca="false">C2208</f>
        <v>2165</v>
      </c>
      <c r="B2209" s="0" t="str">
        <f aca="false">VLOOKUP(A2209,SOURCE!B:S,15,0)</f>
        <v>ITM_BASE_FIN</v>
      </c>
      <c r="C2209" s="0" t="n">
        <f aca="false">IF(
ISNUMBER(INDEX(SOURCE!B:B,MATCH(A2209,SOURCE!B:B,0)+1)),
  VALUE(INDEX(SOURCE!B:B,MATCH(A2209,SOURCE!B:B,0)+1)),
  "")</f>
        <v>2166</v>
      </c>
      <c r="D2209" s="265" t="str">
        <f aca="false">IF(A2209&lt;&gt;INT(A2209),B2209,
IF(A2209&lt;0,VLOOKUP(A2209,lookups!A$1:B$25,2,0),
IF(ISNA(B2209),"",
IF(OR(ISBLANK(A2209),ISNA(B2209),B2209=0),
"",
"#define "&amp;
VLOOKUP(A2209,SOURCE!B:S,15,0)&amp;IF(lookups!$N$2-LEN(VLOOKUP(A2209,SOURCE!B:S,15,0))&gt;=0,REPT(" ",lookups!$N$2-LEN(VLOOKUP(A2209,SOURCE!B:S,15,0))),"")&amp;
TEXT(A2209,"???0")&amp;IF(VLOOKUP(A2209,SOURCE!B:S,16,0)="","","   "&amp;VLOOKUP(A2209,SOURCE!B:S,16,0)
))))
)</f>
        <v>#define ITM_BASE_FIN                2165</v>
      </c>
    </row>
    <row r="2210" customFormat="false" ht="15.75" hidden="false" customHeight="false" outlineLevel="0" collapsed="false">
      <c r="A2210" s="0" t="n">
        <f aca="false">C2209</f>
        <v>2166</v>
      </c>
      <c r="B2210" s="0" t="str">
        <f aca="false">VLOOKUP(A2210,SOURCE!B:S,15,0)</f>
        <v>ITM_BASE_CPX</v>
      </c>
      <c r="C2210" s="0" t="n">
        <f aca="false">IF(
ISNUMBER(INDEX(SOURCE!B:B,MATCH(A2210,SOURCE!B:B,0)+1)),
  VALUE(INDEX(SOURCE!B:B,MATCH(A2210,SOURCE!B:B,0)+1)),
  "")</f>
        <v>2167</v>
      </c>
      <c r="D2210" s="265" t="str">
        <f aca="false">IF(A2210&lt;&gt;INT(A2210),B2210,
IF(A2210&lt;0,VLOOKUP(A2210,lookups!A$1:B$25,2,0),
IF(ISNA(B2210),"",
IF(OR(ISBLANK(A2210),ISNA(B2210),B2210=0),
"",
"#define "&amp;
VLOOKUP(A2210,SOURCE!B:S,15,0)&amp;IF(lookups!$N$2-LEN(VLOOKUP(A2210,SOURCE!B:S,15,0))&gt;=0,REPT(" ",lookups!$N$2-LEN(VLOOKUP(A2210,SOURCE!B:S,15,0))),"")&amp;
TEXT(A2210,"???0")&amp;IF(VLOOKUP(A2210,SOURCE!B:S,16,0)="","","   "&amp;VLOOKUP(A2210,SOURCE!B:S,16,0)
))))
)</f>
        <v>#define ITM_BASE_CPX                2166</v>
      </c>
    </row>
    <row r="2211" customFormat="false" ht="15.75" hidden="false" customHeight="false" outlineLevel="0" collapsed="false">
      <c r="A2211" s="0" t="n">
        <f aca="false">C2210</f>
        <v>2167</v>
      </c>
      <c r="B2211" s="0" t="str">
        <f aca="false">VLOOKUP(A2211,SOURCE!B:S,15,0)</f>
        <v>ITM_op_j_SIGN</v>
      </c>
      <c r="C2211" s="0" t="n">
        <f aca="false">IF(
ISNUMBER(INDEX(SOURCE!B:B,MATCH(A2211,SOURCE!B:B,0)+1)),
  VALUE(INDEX(SOURCE!B:B,MATCH(A2211,SOURCE!B:B,0)+1)),
  "")</f>
        <v>2168</v>
      </c>
      <c r="D2211" s="265" t="str">
        <f aca="false">IF(A2211&lt;&gt;INT(A2211),B2211,
IF(A2211&lt;0,VLOOKUP(A2211,lookups!A$1:B$25,2,0),
IF(ISNA(B2211),"",
IF(OR(ISBLANK(A2211),ISNA(B2211),B2211=0),
"",
"#define "&amp;
VLOOKUP(A2211,SOURCE!B:S,15,0)&amp;IF(lookups!$N$2-LEN(VLOOKUP(A2211,SOURCE!B:S,15,0))&gt;=0,REPT(" ",lookups!$N$2-LEN(VLOOKUP(A2211,SOURCE!B:S,15,0))),"")&amp;
TEXT(A2211,"???0")&amp;IF(VLOOKUP(A2211,SOURCE!B:S,16,0)="","","   "&amp;VLOOKUP(A2211,SOURCE!B:S,16,0)
))))
)</f>
        <v>#define ITM_op_j_SIGN               2167</v>
      </c>
    </row>
    <row r="2212" customFormat="false" ht="15.75" hidden="false" customHeight="false" outlineLevel="0" collapsed="false">
      <c r="A2212" s="0" t="n">
        <f aca="false">C2211</f>
        <v>2168</v>
      </c>
      <c r="B2212" s="0" t="str">
        <f aca="false">VLOOKUP(A2212,SOURCE!B:S,15,0)</f>
        <v>ITM_poly_SIGN</v>
      </c>
      <c r="C2212" s="0" t="n">
        <f aca="false">IF(
ISNUMBER(INDEX(SOURCE!B:B,MATCH(A2212,SOURCE!B:B,0)+1)),
  VALUE(INDEX(SOURCE!B:B,MATCH(A2212,SOURCE!B:B,0)+1)),
  "")</f>
        <v>2169</v>
      </c>
      <c r="D2212" s="265" t="str">
        <f aca="false">IF(A2212&lt;&gt;INT(A2212),B2212,
IF(A2212&lt;0,VLOOKUP(A2212,lookups!A$1:B$25,2,0),
IF(ISNA(B2212),"",
IF(OR(ISBLANK(A2212),ISNA(B2212),B2212=0),
"",
"#define "&amp;
VLOOKUP(A2212,SOURCE!B:S,15,0)&amp;IF(lookups!$N$2-LEN(VLOOKUP(A2212,SOURCE!B:S,15,0))&gt;=0,REPT(" ",lookups!$N$2-LEN(VLOOKUP(A2212,SOURCE!B:S,15,0))),"")&amp;
TEXT(A2212,"???0")&amp;IF(VLOOKUP(A2212,SOURCE!B:S,16,0)="","","   "&amp;VLOOKUP(A2212,SOURCE!B:S,16,0)
))))
)</f>
        <v>#define ITM_poly_SIGN               2168</v>
      </c>
    </row>
    <row r="2213" customFormat="false" ht="15.75" hidden="false" customHeight="false" outlineLevel="0" collapsed="false">
      <c r="A2213" s="0" t="n">
        <f aca="false">C2212</f>
        <v>2169</v>
      </c>
      <c r="B2213" s="0" t="str">
        <f aca="false">VLOOKUP(A2213,SOURCE!B:S,15,0)</f>
        <v>ITM_NMItoMI</v>
      </c>
      <c r="C2213" s="0" t="n">
        <f aca="false">IF(
ISNUMBER(INDEX(SOURCE!B:B,MATCH(A2213,SOURCE!B:B,0)+1)),
  VALUE(INDEX(SOURCE!B:B,MATCH(A2213,SOURCE!B:B,0)+1)),
  "")</f>
        <v>2170</v>
      </c>
      <c r="D2213" s="265" t="str">
        <f aca="false">IF(A2213&lt;&gt;INT(A2213),B2213,
IF(A2213&lt;0,VLOOKUP(A2213,lookups!A$1:B$25,2,0),
IF(ISNA(B2213),"",
IF(OR(ISBLANK(A2213),ISNA(B2213),B2213=0),
"",
"#define "&amp;
VLOOKUP(A2213,SOURCE!B:S,15,0)&amp;IF(lookups!$N$2-LEN(VLOOKUP(A2213,SOURCE!B:S,15,0))&gt;=0,REPT(" ",lookups!$N$2-LEN(VLOOKUP(A2213,SOURCE!B:S,15,0))),"")&amp;
TEXT(A2213,"???0")&amp;IF(VLOOKUP(A2213,SOURCE!B:S,16,0)="","","   "&amp;VLOOKUP(A2213,SOURCE!B:S,16,0)
))))
)</f>
        <v>#define ITM_NMItoMI                 2169</v>
      </c>
    </row>
    <row r="2214" customFormat="false" ht="15.75" hidden="false" customHeight="false" outlineLevel="0" collapsed="false">
      <c r="A2214" s="0" t="n">
        <f aca="false">C2213</f>
        <v>2170</v>
      </c>
      <c r="B2214" s="0" t="str">
        <f aca="false">VLOOKUP(A2214,SOURCE!B:S,15,0)</f>
        <v>ITM_MItoNMI</v>
      </c>
      <c r="C2214" s="0" t="n">
        <f aca="false">IF(
ISNUMBER(INDEX(SOURCE!B:B,MATCH(A2214,SOURCE!B:B,0)+1)),
  VALUE(INDEX(SOURCE!B:B,MATCH(A2214,SOURCE!B:B,0)+1)),
  "")</f>
        <v>2171</v>
      </c>
      <c r="D2214" s="265" t="str">
        <f aca="false">IF(A2214&lt;&gt;INT(A2214),B2214,
IF(A2214&lt;0,VLOOKUP(A2214,lookups!A$1:B$25,2,0),
IF(ISNA(B2214),"",
IF(OR(ISBLANK(A2214),ISNA(B2214),B2214=0),
"",
"#define "&amp;
VLOOKUP(A2214,SOURCE!B:S,15,0)&amp;IF(lookups!$N$2-LEN(VLOOKUP(A2214,SOURCE!B:S,15,0))&gt;=0,REPT(" ",lookups!$N$2-LEN(VLOOKUP(A2214,SOURCE!B:S,15,0))),"")&amp;
TEXT(A2214,"???0")&amp;IF(VLOOKUP(A2214,SOURCE!B:S,16,0)="","","   "&amp;VLOOKUP(A2214,SOURCE!B:S,16,0)
))))
)</f>
        <v>#define ITM_MItoNMI                 2170</v>
      </c>
    </row>
    <row r="2215" customFormat="false" ht="15.75" hidden="false" customHeight="false" outlineLevel="0" collapsed="false">
      <c r="A2215" s="0" t="n">
        <f aca="false">C2214</f>
        <v>2171</v>
      </c>
      <c r="B2215" s="0" t="str">
        <f aca="false">VLOOKUP(A2215,SOURCE!B:S,15,0)</f>
        <v>ITM_FURtoM</v>
      </c>
      <c r="C2215" s="0" t="n">
        <f aca="false">IF(
ISNUMBER(INDEX(SOURCE!B:B,MATCH(A2215,SOURCE!B:B,0)+1)),
  VALUE(INDEX(SOURCE!B:B,MATCH(A2215,SOURCE!B:B,0)+1)),
  "")</f>
        <v>2172</v>
      </c>
      <c r="D2215" s="265" t="str">
        <f aca="false">IF(A2215&lt;&gt;INT(A2215),B2215,
IF(A2215&lt;0,VLOOKUP(A2215,lookups!A$1:B$25,2,0),
IF(ISNA(B2215),"",
IF(OR(ISBLANK(A2215),ISNA(B2215),B2215=0),
"",
"#define "&amp;
VLOOKUP(A2215,SOURCE!B:S,15,0)&amp;IF(lookups!$N$2-LEN(VLOOKUP(A2215,SOURCE!B:S,15,0))&gt;=0,REPT(" ",lookups!$N$2-LEN(VLOOKUP(A2215,SOURCE!B:S,15,0))),"")&amp;
TEXT(A2215,"???0")&amp;IF(VLOOKUP(A2215,SOURCE!B:S,16,0)="","","   "&amp;VLOOKUP(A2215,SOURCE!B:S,16,0)
))))
)</f>
        <v>#define ITM_FURtoM                  2171</v>
      </c>
    </row>
    <row r="2216" customFormat="false" ht="15.75" hidden="false" customHeight="false" outlineLevel="0" collapsed="false">
      <c r="A2216" s="0" t="n">
        <f aca="false">C2215</f>
        <v>2172</v>
      </c>
      <c r="B2216" s="0" t="str">
        <f aca="false">VLOOKUP(A2216,SOURCE!B:S,15,0)</f>
        <v>ITM_MtoFUR</v>
      </c>
      <c r="C2216" s="0" t="n">
        <f aca="false">IF(
ISNUMBER(INDEX(SOURCE!B:B,MATCH(A2216,SOURCE!B:B,0)+1)),
  VALUE(INDEX(SOURCE!B:B,MATCH(A2216,SOURCE!B:B,0)+1)),
  "")</f>
        <v>2173</v>
      </c>
      <c r="D2216" s="265" t="str">
        <f aca="false">IF(A2216&lt;&gt;INT(A2216),B2216,
IF(A2216&lt;0,VLOOKUP(A2216,lookups!A$1:B$25,2,0),
IF(ISNA(B2216),"",
IF(OR(ISBLANK(A2216),ISNA(B2216),B2216=0),
"",
"#define "&amp;
VLOOKUP(A2216,SOURCE!B:S,15,0)&amp;IF(lookups!$N$2-LEN(VLOOKUP(A2216,SOURCE!B:S,15,0))&gt;=0,REPT(" ",lookups!$N$2-LEN(VLOOKUP(A2216,SOURCE!B:S,15,0))),"")&amp;
TEXT(A2216,"???0")&amp;IF(VLOOKUP(A2216,SOURCE!B:S,16,0)="","","   "&amp;VLOOKUP(A2216,SOURCE!B:S,16,0)
))))
)</f>
        <v>#define ITM_MtoFUR                  2172</v>
      </c>
    </row>
    <row r="2217" customFormat="false" ht="15.75" hidden="false" customHeight="false" outlineLevel="0" collapsed="false">
      <c r="A2217" s="0" t="n">
        <f aca="false">C2216</f>
        <v>2173</v>
      </c>
      <c r="B2217" s="0" t="str">
        <f aca="false">VLOOKUP(A2217,SOURCE!B:S,15,0)</f>
        <v>ITM_FTNtoS</v>
      </c>
      <c r="C2217" s="0" t="n">
        <f aca="false">IF(
ISNUMBER(INDEX(SOURCE!B:B,MATCH(A2217,SOURCE!B:B,0)+1)),
  VALUE(INDEX(SOURCE!B:B,MATCH(A2217,SOURCE!B:B,0)+1)),
  "")</f>
        <v>2174</v>
      </c>
      <c r="D2217" s="265" t="str">
        <f aca="false">IF(A2217&lt;&gt;INT(A2217),B2217,
IF(A2217&lt;0,VLOOKUP(A2217,lookups!A$1:B$25,2,0),
IF(ISNA(B2217),"",
IF(OR(ISBLANK(A2217),ISNA(B2217),B2217=0),
"",
"#define "&amp;
VLOOKUP(A2217,SOURCE!B:S,15,0)&amp;IF(lookups!$N$2-LEN(VLOOKUP(A2217,SOURCE!B:S,15,0))&gt;=0,REPT(" ",lookups!$N$2-LEN(VLOOKUP(A2217,SOURCE!B:S,15,0))),"")&amp;
TEXT(A2217,"???0")&amp;IF(VLOOKUP(A2217,SOURCE!B:S,16,0)="","","   "&amp;VLOOKUP(A2217,SOURCE!B:S,16,0)
))))
)</f>
        <v>#define ITM_FTNtoS                  2173</v>
      </c>
    </row>
    <row r="2218" customFormat="false" ht="15.75" hidden="false" customHeight="false" outlineLevel="0" collapsed="false">
      <c r="A2218" s="0" t="n">
        <f aca="false">C2217</f>
        <v>2174</v>
      </c>
      <c r="B2218" s="0" t="str">
        <f aca="false">VLOOKUP(A2218,SOURCE!B:S,15,0)</f>
        <v>ITM_StoFTN</v>
      </c>
      <c r="C2218" s="0" t="n">
        <f aca="false">IF(
ISNUMBER(INDEX(SOURCE!B:B,MATCH(A2218,SOURCE!B:B,0)+1)),
  VALUE(INDEX(SOURCE!B:B,MATCH(A2218,SOURCE!B:B,0)+1)),
  "")</f>
        <v>2175</v>
      </c>
      <c r="D2218" s="265" t="str">
        <f aca="false">IF(A2218&lt;&gt;INT(A2218),B2218,
IF(A2218&lt;0,VLOOKUP(A2218,lookups!A$1:B$25,2,0),
IF(ISNA(B2218),"",
IF(OR(ISBLANK(A2218),ISNA(B2218),B2218=0),
"",
"#define "&amp;
VLOOKUP(A2218,SOURCE!B:S,15,0)&amp;IF(lookups!$N$2-LEN(VLOOKUP(A2218,SOURCE!B:S,15,0))&gt;=0,REPT(" ",lookups!$N$2-LEN(VLOOKUP(A2218,SOURCE!B:S,15,0))),"")&amp;
TEXT(A2218,"???0")&amp;IF(VLOOKUP(A2218,SOURCE!B:S,16,0)="","","   "&amp;VLOOKUP(A2218,SOURCE!B:S,16,0)
))))
)</f>
        <v>#define ITM_StoFTN                  2174</v>
      </c>
    </row>
    <row r="2219" customFormat="false" ht="15.75" hidden="false" customHeight="false" outlineLevel="0" collapsed="false">
      <c r="A2219" s="0" t="n">
        <f aca="false">C2218</f>
        <v>2175</v>
      </c>
      <c r="B2219" s="0" t="str">
        <f aca="false">VLOOKUP(A2219,SOURCE!B:S,15,0)</f>
        <v>ITM_FPFtoMPS</v>
      </c>
      <c r="C2219" s="0" t="n">
        <f aca="false">IF(
ISNUMBER(INDEX(SOURCE!B:B,MATCH(A2219,SOURCE!B:B,0)+1)),
  VALUE(INDEX(SOURCE!B:B,MATCH(A2219,SOURCE!B:B,0)+1)),
  "")</f>
        <v>2176</v>
      </c>
      <c r="D2219" s="265" t="str">
        <f aca="false">IF(A2219&lt;&gt;INT(A2219),B2219,
IF(A2219&lt;0,VLOOKUP(A2219,lookups!A$1:B$25,2,0),
IF(ISNA(B2219),"",
IF(OR(ISBLANK(A2219),ISNA(B2219),B2219=0),
"",
"#define "&amp;
VLOOKUP(A2219,SOURCE!B:S,15,0)&amp;IF(lookups!$N$2-LEN(VLOOKUP(A2219,SOURCE!B:S,15,0))&gt;=0,REPT(" ",lookups!$N$2-LEN(VLOOKUP(A2219,SOURCE!B:S,15,0))),"")&amp;
TEXT(A2219,"???0")&amp;IF(VLOOKUP(A2219,SOURCE!B:S,16,0)="","","   "&amp;VLOOKUP(A2219,SOURCE!B:S,16,0)
))))
)</f>
        <v>#define ITM_FPFtoMPS                2175</v>
      </c>
    </row>
    <row r="2220" customFormat="false" ht="15.75" hidden="false" customHeight="false" outlineLevel="0" collapsed="false">
      <c r="A2220" s="0" t="n">
        <f aca="false">C2219</f>
        <v>2176</v>
      </c>
      <c r="B2220" s="0" t="str">
        <f aca="false">VLOOKUP(A2220,SOURCE!B:S,15,0)</f>
        <v>ITM_MPStoFPF</v>
      </c>
      <c r="C2220" s="0" t="n">
        <f aca="false">IF(
ISNUMBER(INDEX(SOURCE!B:B,MATCH(A2220,SOURCE!B:B,0)+1)),
  VALUE(INDEX(SOURCE!B:B,MATCH(A2220,SOURCE!B:B,0)+1)),
  "")</f>
        <v>2177</v>
      </c>
      <c r="D2220" s="265" t="str">
        <f aca="false">IF(A2220&lt;&gt;INT(A2220),B2220,
IF(A2220&lt;0,VLOOKUP(A2220,lookups!A$1:B$25,2,0),
IF(ISNA(B2220),"",
IF(OR(ISBLANK(A2220),ISNA(B2220),B2220=0),
"",
"#define "&amp;
VLOOKUP(A2220,SOURCE!B:S,15,0)&amp;IF(lookups!$N$2-LEN(VLOOKUP(A2220,SOURCE!B:S,15,0))&gt;=0,REPT(" ",lookups!$N$2-LEN(VLOOKUP(A2220,SOURCE!B:S,15,0))),"")&amp;
TEXT(A2220,"???0")&amp;IF(VLOOKUP(A2220,SOURCE!B:S,16,0)="","","   "&amp;VLOOKUP(A2220,SOURCE!B:S,16,0)
))))
)</f>
        <v>#define ITM_MPStoFPF                2176</v>
      </c>
    </row>
    <row r="2221" customFormat="false" ht="15.75" hidden="false" customHeight="false" outlineLevel="0" collapsed="false">
      <c r="A2221" s="0" t="n">
        <f aca="false">C2220</f>
        <v>2177</v>
      </c>
      <c r="B2221" s="0" t="str">
        <f aca="false">VLOOKUP(A2221,SOURCE!B:S,15,0)</f>
        <v>ITM_BRDStoM</v>
      </c>
      <c r="C2221" s="0" t="n">
        <f aca="false">IF(
ISNUMBER(INDEX(SOURCE!B:B,MATCH(A2221,SOURCE!B:B,0)+1)),
  VALUE(INDEX(SOURCE!B:B,MATCH(A2221,SOURCE!B:B,0)+1)),
  "")</f>
        <v>2178</v>
      </c>
      <c r="D2221" s="265" t="str">
        <f aca="false">IF(A2221&lt;&gt;INT(A2221),B2221,
IF(A2221&lt;0,VLOOKUP(A2221,lookups!A$1:B$25,2,0),
IF(ISNA(B2221),"",
IF(OR(ISBLANK(A2221),ISNA(B2221),B2221=0),
"",
"#define "&amp;
VLOOKUP(A2221,SOURCE!B:S,15,0)&amp;IF(lookups!$N$2-LEN(VLOOKUP(A2221,SOURCE!B:S,15,0))&gt;=0,REPT(" ",lookups!$N$2-LEN(VLOOKUP(A2221,SOURCE!B:S,15,0))),"")&amp;
TEXT(A2221,"???0")&amp;IF(VLOOKUP(A2221,SOURCE!B:S,16,0)="","","   "&amp;VLOOKUP(A2221,SOURCE!B:S,16,0)
))))
)</f>
        <v>#define ITM_BRDStoM                 2177</v>
      </c>
    </row>
    <row r="2222" customFormat="false" ht="15.75" hidden="false" customHeight="false" outlineLevel="0" collapsed="false">
      <c r="A2222" s="0" t="n">
        <f aca="false">C2221</f>
        <v>2178</v>
      </c>
      <c r="B2222" s="0" t="str">
        <f aca="false">VLOOKUP(A2222,SOURCE!B:S,15,0)</f>
        <v>ITM_MtoBRDS</v>
      </c>
      <c r="C2222" s="0" t="n">
        <f aca="false">IF(
ISNUMBER(INDEX(SOURCE!B:B,MATCH(A2222,SOURCE!B:B,0)+1)),
  VALUE(INDEX(SOURCE!B:B,MATCH(A2222,SOURCE!B:B,0)+1)),
  "")</f>
        <v>2179</v>
      </c>
      <c r="D2222" s="265" t="str">
        <f aca="false">IF(A2222&lt;&gt;INT(A2222),B2222,
IF(A2222&lt;0,VLOOKUP(A2222,lookups!A$1:B$25,2,0),
IF(ISNA(B2222),"",
IF(OR(ISBLANK(A2222),ISNA(B2222),B2222=0),
"",
"#define "&amp;
VLOOKUP(A2222,SOURCE!B:S,15,0)&amp;IF(lookups!$N$2-LEN(VLOOKUP(A2222,SOURCE!B:S,15,0))&gt;=0,REPT(" ",lookups!$N$2-LEN(VLOOKUP(A2222,SOURCE!B:S,15,0))),"")&amp;
TEXT(A2222,"???0")&amp;IF(VLOOKUP(A2222,SOURCE!B:S,16,0)="","","   "&amp;VLOOKUP(A2222,SOURCE!B:S,16,0)
))))
)</f>
        <v>#define ITM_MtoBRDS                 2178</v>
      </c>
    </row>
    <row r="2223" customFormat="false" ht="15.75" hidden="false" customHeight="false" outlineLevel="0" collapsed="false">
      <c r="A2223" s="0" t="n">
        <f aca="false">C2222</f>
        <v>2179</v>
      </c>
      <c r="B2223" s="0" t="str">
        <f aca="false">VLOOKUP(A2223,SOURCE!B:S,15,0)</f>
        <v>ITM_FIRtoKG</v>
      </c>
      <c r="C2223" s="0" t="n">
        <f aca="false">IF(
ISNUMBER(INDEX(SOURCE!B:B,MATCH(A2223,SOURCE!B:B,0)+1)),
  VALUE(INDEX(SOURCE!B:B,MATCH(A2223,SOURCE!B:B,0)+1)),
  "")</f>
        <v>2180</v>
      </c>
      <c r="D2223" s="265" t="str">
        <f aca="false">IF(A2223&lt;&gt;INT(A2223),B2223,
IF(A2223&lt;0,VLOOKUP(A2223,lookups!A$1:B$25,2,0),
IF(ISNA(B2223),"",
IF(OR(ISBLANK(A2223),ISNA(B2223),B2223=0),
"",
"#define "&amp;
VLOOKUP(A2223,SOURCE!B:S,15,0)&amp;IF(lookups!$N$2-LEN(VLOOKUP(A2223,SOURCE!B:S,15,0))&gt;=0,REPT(" ",lookups!$N$2-LEN(VLOOKUP(A2223,SOURCE!B:S,15,0))),"")&amp;
TEXT(A2223,"???0")&amp;IF(VLOOKUP(A2223,SOURCE!B:S,16,0)="","","   "&amp;VLOOKUP(A2223,SOURCE!B:S,16,0)
))))
)</f>
        <v>#define ITM_FIRtoKG                 2179</v>
      </c>
    </row>
    <row r="2224" customFormat="false" ht="15.75" hidden="false" customHeight="false" outlineLevel="0" collapsed="false">
      <c r="A2224" s="0" t="n">
        <f aca="false">C2223</f>
        <v>2180</v>
      </c>
      <c r="B2224" s="0" t="str">
        <f aca="false">VLOOKUP(A2224,SOURCE!B:S,15,0)</f>
        <v>ITM_KGtoFIR</v>
      </c>
      <c r="C2224" s="0" t="n">
        <f aca="false">IF(
ISNUMBER(INDEX(SOURCE!B:B,MATCH(A2224,SOURCE!B:B,0)+1)),
  VALUE(INDEX(SOURCE!B:B,MATCH(A2224,SOURCE!B:B,0)+1)),
  "")</f>
        <v>2181</v>
      </c>
      <c r="D2224" s="265" t="str">
        <f aca="false">IF(A2224&lt;&gt;INT(A2224),B2224,
IF(A2224&lt;0,VLOOKUP(A2224,lookups!A$1:B$25,2,0),
IF(ISNA(B2224),"",
IF(OR(ISBLANK(A2224),ISNA(B2224),B2224=0),
"",
"#define "&amp;
VLOOKUP(A2224,SOURCE!B:S,15,0)&amp;IF(lookups!$N$2-LEN(VLOOKUP(A2224,SOURCE!B:S,15,0))&gt;=0,REPT(" ",lookups!$N$2-LEN(VLOOKUP(A2224,SOURCE!B:S,15,0))),"")&amp;
TEXT(A2224,"???0")&amp;IF(VLOOKUP(A2224,SOURCE!B:S,16,0)="","","   "&amp;VLOOKUP(A2224,SOURCE!B:S,16,0)
))))
)</f>
        <v>#define ITM_KGtoFIR                 2180</v>
      </c>
    </row>
    <row r="2225" customFormat="false" ht="15.75" hidden="false" customHeight="false" outlineLevel="0" collapsed="false">
      <c r="A2225" s="0" t="n">
        <f aca="false">C2224</f>
        <v>2181</v>
      </c>
      <c r="B2225" s="0" t="str">
        <f aca="false">VLOOKUP(A2225,SOURCE!B:S,15,0)</f>
        <v>ITM_FPFtoKPH</v>
      </c>
      <c r="C2225" s="0" t="n">
        <f aca="false">IF(
ISNUMBER(INDEX(SOURCE!B:B,MATCH(A2225,SOURCE!B:B,0)+1)),
  VALUE(INDEX(SOURCE!B:B,MATCH(A2225,SOURCE!B:B,0)+1)),
  "")</f>
        <v>2182</v>
      </c>
      <c r="D2225" s="265" t="str">
        <f aca="false">IF(A2225&lt;&gt;INT(A2225),B2225,
IF(A2225&lt;0,VLOOKUP(A2225,lookups!A$1:B$25,2,0),
IF(ISNA(B2225),"",
IF(OR(ISBLANK(A2225),ISNA(B2225),B2225=0),
"",
"#define "&amp;
VLOOKUP(A2225,SOURCE!B:S,15,0)&amp;IF(lookups!$N$2-LEN(VLOOKUP(A2225,SOURCE!B:S,15,0))&gt;=0,REPT(" ",lookups!$N$2-LEN(VLOOKUP(A2225,SOURCE!B:S,15,0))),"")&amp;
TEXT(A2225,"???0")&amp;IF(VLOOKUP(A2225,SOURCE!B:S,16,0)="","","   "&amp;VLOOKUP(A2225,SOURCE!B:S,16,0)
))))
)</f>
        <v>#define ITM_FPFtoKPH                2181</v>
      </c>
    </row>
    <row r="2226" customFormat="false" ht="15.75" hidden="false" customHeight="false" outlineLevel="0" collapsed="false">
      <c r="A2226" s="0" t="n">
        <f aca="false">C2225</f>
        <v>2182</v>
      </c>
      <c r="B2226" s="0" t="str">
        <f aca="false">VLOOKUP(A2226,SOURCE!B:S,15,0)</f>
        <v>ITM_KPHtoFPF</v>
      </c>
      <c r="C2226" s="0" t="n">
        <f aca="false">IF(
ISNUMBER(INDEX(SOURCE!B:B,MATCH(A2226,SOURCE!B:B,0)+1)),
  VALUE(INDEX(SOURCE!B:B,MATCH(A2226,SOURCE!B:B,0)+1)),
  "")</f>
        <v>2183</v>
      </c>
      <c r="D2226" s="265" t="str">
        <f aca="false">IF(A2226&lt;&gt;INT(A2226),B2226,
IF(A2226&lt;0,VLOOKUP(A2226,lookups!A$1:B$25,2,0),
IF(ISNA(B2226),"",
IF(OR(ISBLANK(A2226),ISNA(B2226),B2226=0),
"",
"#define "&amp;
VLOOKUP(A2226,SOURCE!B:S,15,0)&amp;IF(lookups!$N$2-LEN(VLOOKUP(A2226,SOURCE!B:S,15,0))&gt;=0,REPT(" ",lookups!$N$2-LEN(VLOOKUP(A2226,SOURCE!B:S,15,0))),"")&amp;
TEXT(A2226,"???0")&amp;IF(VLOOKUP(A2226,SOURCE!B:S,16,0)="","","   "&amp;VLOOKUP(A2226,SOURCE!B:S,16,0)
))))
)</f>
        <v>#define ITM_KPHtoFPF                2182</v>
      </c>
    </row>
    <row r="2227" customFormat="false" ht="15.75" hidden="false" customHeight="false" outlineLevel="0" collapsed="false">
      <c r="A2227" s="0" t="n">
        <f aca="false">C2226</f>
        <v>2183</v>
      </c>
      <c r="B2227" s="0" t="str">
        <f aca="false">VLOOKUP(A2227,SOURCE!B:S,15,0)</f>
        <v>ITM_BRDStoIN</v>
      </c>
      <c r="C2227" s="0" t="n">
        <f aca="false">IF(
ISNUMBER(INDEX(SOURCE!B:B,MATCH(A2227,SOURCE!B:B,0)+1)),
  VALUE(INDEX(SOURCE!B:B,MATCH(A2227,SOURCE!B:B,0)+1)),
  "")</f>
        <v>2184</v>
      </c>
      <c r="D2227" s="265" t="str">
        <f aca="false">IF(A2227&lt;&gt;INT(A2227),B2227,
IF(A2227&lt;0,VLOOKUP(A2227,lookups!A$1:B$25,2,0),
IF(ISNA(B2227),"",
IF(OR(ISBLANK(A2227),ISNA(B2227),B2227=0),
"",
"#define "&amp;
VLOOKUP(A2227,SOURCE!B:S,15,0)&amp;IF(lookups!$N$2-LEN(VLOOKUP(A2227,SOURCE!B:S,15,0))&gt;=0,REPT(" ",lookups!$N$2-LEN(VLOOKUP(A2227,SOURCE!B:S,15,0))),"")&amp;
TEXT(A2227,"???0")&amp;IF(VLOOKUP(A2227,SOURCE!B:S,16,0)="","","   "&amp;VLOOKUP(A2227,SOURCE!B:S,16,0)
))))
)</f>
        <v>#define ITM_BRDStoIN                2183</v>
      </c>
    </row>
    <row r="2228" customFormat="false" ht="15.75" hidden="false" customHeight="false" outlineLevel="0" collapsed="false">
      <c r="A2228" s="0" t="n">
        <f aca="false">C2227</f>
        <v>2184</v>
      </c>
      <c r="B2228" s="0" t="str">
        <f aca="false">VLOOKUP(A2228,SOURCE!B:S,15,0)</f>
        <v>ITM_INtoBRDS</v>
      </c>
      <c r="C2228" s="0" t="n">
        <f aca="false">IF(
ISNUMBER(INDEX(SOURCE!B:B,MATCH(A2228,SOURCE!B:B,0)+1)),
  VALUE(INDEX(SOURCE!B:B,MATCH(A2228,SOURCE!B:B,0)+1)),
  "")</f>
        <v>2185</v>
      </c>
      <c r="D2228" s="265" t="str">
        <f aca="false">IF(A2228&lt;&gt;INT(A2228),B2228,
IF(A2228&lt;0,VLOOKUP(A2228,lookups!A$1:B$25,2,0),
IF(ISNA(B2228),"",
IF(OR(ISBLANK(A2228),ISNA(B2228),B2228=0),
"",
"#define "&amp;
VLOOKUP(A2228,SOURCE!B:S,15,0)&amp;IF(lookups!$N$2-LEN(VLOOKUP(A2228,SOURCE!B:S,15,0))&gt;=0,REPT(" ",lookups!$N$2-LEN(VLOOKUP(A2228,SOURCE!B:S,15,0))),"")&amp;
TEXT(A2228,"???0")&amp;IF(VLOOKUP(A2228,SOURCE!B:S,16,0)="","","   "&amp;VLOOKUP(A2228,SOURCE!B:S,16,0)
))))
)</f>
        <v>#define ITM_INtoBRDS                2184</v>
      </c>
    </row>
    <row r="2229" customFormat="false" ht="15.75" hidden="false" customHeight="false" outlineLevel="0" collapsed="false">
      <c r="A2229" s="0" t="n">
        <f aca="false">C2228</f>
        <v>2185</v>
      </c>
      <c r="B2229" s="0" t="str">
        <f aca="false">VLOOKUP(A2229,SOURCE!B:S,15,0)</f>
        <v>ITM_FIRtoLB</v>
      </c>
      <c r="C2229" s="0" t="n">
        <f aca="false">IF(
ISNUMBER(INDEX(SOURCE!B:B,MATCH(A2229,SOURCE!B:B,0)+1)),
  VALUE(INDEX(SOURCE!B:B,MATCH(A2229,SOURCE!B:B,0)+1)),
  "")</f>
        <v>2186</v>
      </c>
      <c r="D2229" s="265" t="str">
        <f aca="false">IF(A2229&lt;&gt;INT(A2229),B2229,
IF(A2229&lt;0,VLOOKUP(A2229,lookups!A$1:B$25,2,0),
IF(ISNA(B2229),"",
IF(OR(ISBLANK(A2229),ISNA(B2229),B2229=0),
"",
"#define "&amp;
VLOOKUP(A2229,SOURCE!B:S,15,0)&amp;IF(lookups!$N$2-LEN(VLOOKUP(A2229,SOURCE!B:S,15,0))&gt;=0,REPT(" ",lookups!$N$2-LEN(VLOOKUP(A2229,SOURCE!B:S,15,0))),"")&amp;
TEXT(A2229,"???0")&amp;IF(VLOOKUP(A2229,SOURCE!B:S,16,0)="","","   "&amp;VLOOKUP(A2229,SOURCE!B:S,16,0)
))))
)</f>
        <v>#define ITM_FIRtoLB                 2185</v>
      </c>
    </row>
    <row r="2230" customFormat="false" ht="15.75" hidden="false" customHeight="false" outlineLevel="0" collapsed="false">
      <c r="A2230" s="0" t="n">
        <f aca="false">C2229</f>
        <v>2186</v>
      </c>
      <c r="B2230" s="0" t="str">
        <f aca="false">VLOOKUP(A2230,SOURCE!B:S,15,0)</f>
        <v>ITM_LBtoFIR</v>
      </c>
      <c r="C2230" s="0" t="n">
        <f aca="false">IF(
ISNUMBER(INDEX(SOURCE!B:B,MATCH(A2230,SOURCE!B:B,0)+1)),
  VALUE(INDEX(SOURCE!B:B,MATCH(A2230,SOURCE!B:B,0)+1)),
  "")</f>
        <v>2187</v>
      </c>
      <c r="D2230" s="265" t="str">
        <f aca="false">IF(A2230&lt;&gt;INT(A2230),B2230,
IF(A2230&lt;0,VLOOKUP(A2230,lookups!A$1:B$25,2,0),
IF(ISNA(B2230),"",
IF(OR(ISBLANK(A2230),ISNA(B2230),B2230=0),
"",
"#define "&amp;
VLOOKUP(A2230,SOURCE!B:S,15,0)&amp;IF(lookups!$N$2-LEN(VLOOKUP(A2230,SOURCE!B:S,15,0))&gt;=0,REPT(" ",lookups!$N$2-LEN(VLOOKUP(A2230,SOURCE!B:S,15,0))),"")&amp;
TEXT(A2230,"???0")&amp;IF(VLOOKUP(A2230,SOURCE!B:S,16,0)="","","   "&amp;VLOOKUP(A2230,SOURCE!B:S,16,0)
))))
)</f>
        <v>#define ITM_LBtoFIR                 2186</v>
      </c>
    </row>
    <row r="2231" customFormat="false" ht="15.75" hidden="false" customHeight="false" outlineLevel="0" collapsed="false">
      <c r="A2231" s="0" t="n">
        <f aca="false">C2230</f>
        <v>2187</v>
      </c>
      <c r="B2231" s="0" t="str">
        <f aca="false">VLOOKUP(A2231,SOURCE!B:S,15,0)</f>
        <v>ITM_FPFtoMPH</v>
      </c>
      <c r="C2231" s="0" t="n">
        <f aca="false">IF(
ISNUMBER(INDEX(SOURCE!B:B,MATCH(A2231,SOURCE!B:B,0)+1)),
  VALUE(INDEX(SOURCE!B:B,MATCH(A2231,SOURCE!B:B,0)+1)),
  "")</f>
        <v>2188</v>
      </c>
      <c r="D2231" s="265" t="str">
        <f aca="false">IF(A2231&lt;&gt;INT(A2231),B2231,
IF(A2231&lt;0,VLOOKUP(A2231,lookups!A$1:B$25,2,0),
IF(ISNA(B2231),"",
IF(OR(ISBLANK(A2231),ISNA(B2231),B2231=0),
"",
"#define "&amp;
VLOOKUP(A2231,SOURCE!B:S,15,0)&amp;IF(lookups!$N$2-LEN(VLOOKUP(A2231,SOURCE!B:S,15,0))&gt;=0,REPT(" ",lookups!$N$2-LEN(VLOOKUP(A2231,SOURCE!B:S,15,0))),"")&amp;
TEXT(A2231,"???0")&amp;IF(VLOOKUP(A2231,SOURCE!B:S,16,0)="","","   "&amp;VLOOKUP(A2231,SOURCE!B:S,16,0)
))))
)</f>
        <v>#define ITM_FPFtoMPH                2187</v>
      </c>
    </row>
    <row r="2232" customFormat="false" ht="15.75" hidden="false" customHeight="false" outlineLevel="0" collapsed="false">
      <c r="A2232" s="0" t="n">
        <f aca="false">C2231</f>
        <v>2188</v>
      </c>
      <c r="B2232" s="0" t="str">
        <f aca="false">VLOOKUP(A2232,SOURCE!B:S,15,0)</f>
        <v>ITM_MPHtoFPF</v>
      </c>
      <c r="C2232" s="0" t="n">
        <f aca="false">IF(
ISNUMBER(INDEX(SOURCE!B:B,MATCH(A2232,SOURCE!B:B,0)+1)),
  VALUE(INDEX(SOURCE!B:B,MATCH(A2232,SOURCE!B:B,0)+1)),
  "")</f>
        <v>2189</v>
      </c>
      <c r="D2232" s="265" t="str">
        <f aca="false">IF(A2232&lt;&gt;INT(A2232),B2232,
IF(A2232&lt;0,VLOOKUP(A2232,lookups!A$1:B$25,2,0),
IF(ISNA(B2232),"",
IF(OR(ISBLANK(A2232),ISNA(B2232),B2232=0),
"",
"#define "&amp;
VLOOKUP(A2232,SOURCE!B:S,15,0)&amp;IF(lookups!$N$2-LEN(VLOOKUP(A2232,SOURCE!B:S,15,0))&gt;=0,REPT(" ",lookups!$N$2-LEN(VLOOKUP(A2232,SOURCE!B:S,15,0))),"")&amp;
TEXT(A2232,"???0")&amp;IF(VLOOKUP(A2232,SOURCE!B:S,16,0)="","","   "&amp;VLOOKUP(A2232,SOURCE!B:S,16,0)
))))
)</f>
        <v>#define ITM_MPHtoFPF                2188</v>
      </c>
    </row>
    <row r="2233" customFormat="false" ht="15.75" hidden="false" customHeight="false" outlineLevel="0" collapsed="false">
      <c r="A2233" s="0" t="n">
        <f aca="false">C2232</f>
        <v>2189</v>
      </c>
      <c r="B2233" s="0" t="str">
        <f aca="false">VLOOKUP(A2233,SOURCE!B:S,15,0)</f>
        <v>ITM_FPStoKMH</v>
      </c>
      <c r="C2233" s="0" t="n">
        <f aca="false">IF(
ISNUMBER(INDEX(SOURCE!B:B,MATCH(A2233,SOURCE!B:B,0)+1)),
  VALUE(INDEX(SOURCE!B:B,MATCH(A2233,SOURCE!B:B,0)+1)),
  "")</f>
        <v>2190</v>
      </c>
      <c r="D2233" s="265" t="str">
        <f aca="false">IF(A2233&lt;&gt;INT(A2233),B2233,
IF(A2233&lt;0,VLOOKUP(A2233,lookups!A$1:B$25,2,0),
IF(ISNA(B2233),"",
IF(OR(ISBLANK(A2233),ISNA(B2233),B2233=0),
"",
"#define "&amp;
VLOOKUP(A2233,SOURCE!B:S,15,0)&amp;IF(lookups!$N$2-LEN(VLOOKUP(A2233,SOURCE!B:S,15,0))&gt;=0,REPT(" ",lookups!$N$2-LEN(VLOOKUP(A2233,SOURCE!B:S,15,0))),"")&amp;
TEXT(A2233,"???0")&amp;IF(VLOOKUP(A2233,SOURCE!B:S,16,0)="","","   "&amp;VLOOKUP(A2233,SOURCE!B:S,16,0)
))))
)</f>
        <v>#define ITM_FPStoKMH                2189</v>
      </c>
    </row>
    <row r="2234" customFormat="false" ht="15.75" hidden="false" customHeight="false" outlineLevel="0" collapsed="false">
      <c r="A2234" s="0" t="n">
        <f aca="false">C2233</f>
        <v>2190</v>
      </c>
      <c r="B2234" s="0" t="str">
        <f aca="false">VLOOKUP(A2234,SOURCE!B:S,15,0)</f>
        <v>ITM_KMHtoFPS</v>
      </c>
      <c r="C2234" s="0" t="n">
        <f aca="false">IF(
ISNUMBER(INDEX(SOURCE!B:B,MATCH(A2234,SOURCE!B:B,0)+1)),
  VALUE(INDEX(SOURCE!B:B,MATCH(A2234,SOURCE!B:B,0)+1)),
  "")</f>
        <v>2191</v>
      </c>
      <c r="D2234" s="265" t="str">
        <f aca="false">IF(A2234&lt;&gt;INT(A2234),B2234,
IF(A2234&lt;0,VLOOKUP(A2234,lookups!A$1:B$25,2,0),
IF(ISNA(B2234),"",
IF(OR(ISBLANK(A2234),ISNA(B2234),B2234=0),
"",
"#define "&amp;
VLOOKUP(A2234,SOURCE!B:S,15,0)&amp;IF(lookups!$N$2-LEN(VLOOKUP(A2234,SOURCE!B:S,15,0))&gt;=0,REPT(" ",lookups!$N$2-LEN(VLOOKUP(A2234,SOURCE!B:S,15,0))),"")&amp;
TEXT(A2234,"???0")&amp;IF(VLOOKUP(A2234,SOURCE!B:S,16,0)="","","   "&amp;VLOOKUP(A2234,SOURCE!B:S,16,0)
))))
)</f>
        <v>#define ITM_KMHtoFPS                2190</v>
      </c>
    </row>
    <row r="2235" customFormat="false" ht="15.75" hidden="false" customHeight="false" outlineLevel="0" collapsed="false">
      <c r="A2235" s="0" t="n">
        <f aca="false">C2234</f>
        <v>2191</v>
      </c>
      <c r="B2235" s="0" t="str">
        <f aca="false">VLOOKUP(A2235,SOURCE!B:S,15,0)</f>
        <v>ITM_FTPtoMPS</v>
      </c>
      <c r="C2235" s="0" t="n">
        <f aca="false">IF(
ISNUMBER(INDEX(SOURCE!B:B,MATCH(A2235,SOURCE!B:B,0)+1)),
  VALUE(INDEX(SOURCE!B:B,MATCH(A2235,SOURCE!B:B,0)+1)),
  "")</f>
        <v>2192</v>
      </c>
      <c r="D2235" s="265" t="str">
        <f aca="false">IF(A2235&lt;&gt;INT(A2235),B2235,
IF(A2235&lt;0,VLOOKUP(A2235,lookups!A$1:B$25,2,0),
IF(ISNA(B2235),"",
IF(OR(ISBLANK(A2235),ISNA(B2235),B2235=0),
"",
"#define "&amp;
VLOOKUP(A2235,SOURCE!B:S,15,0)&amp;IF(lookups!$N$2-LEN(VLOOKUP(A2235,SOURCE!B:S,15,0))&gt;=0,REPT(" ",lookups!$N$2-LEN(VLOOKUP(A2235,SOURCE!B:S,15,0))),"")&amp;
TEXT(A2235,"???0")&amp;IF(VLOOKUP(A2235,SOURCE!B:S,16,0)="","","   "&amp;VLOOKUP(A2235,SOURCE!B:S,16,0)
))))
)</f>
        <v>#define ITM_FTPtoMPS                2191</v>
      </c>
    </row>
    <row r="2236" customFormat="false" ht="15.75" hidden="false" customHeight="false" outlineLevel="0" collapsed="false">
      <c r="A2236" s="0" t="n">
        <f aca="false">C2235</f>
        <v>2192</v>
      </c>
      <c r="B2236" s="0" t="str">
        <f aca="false">VLOOKUP(A2236,SOURCE!B:S,15,0)</f>
        <v>ITM_MPStoFPS</v>
      </c>
      <c r="C2236" s="0" t="n">
        <f aca="false">IF(
ISNUMBER(INDEX(SOURCE!B:B,MATCH(A2236,SOURCE!B:B,0)+1)),
  VALUE(INDEX(SOURCE!B:B,MATCH(A2236,SOURCE!B:B,0)+1)),
  "")</f>
        <v>2193</v>
      </c>
      <c r="D2236" s="265" t="str">
        <f aca="false">IF(A2236&lt;&gt;INT(A2236),B2236,
IF(A2236&lt;0,VLOOKUP(A2236,lookups!A$1:B$25,2,0),
IF(ISNA(B2236),"",
IF(OR(ISBLANK(A2236),ISNA(B2236),B2236=0),
"",
"#define "&amp;
VLOOKUP(A2236,SOURCE!B:S,15,0)&amp;IF(lookups!$N$2-LEN(VLOOKUP(A2236,SOURCE!B:S,15,0))&gt;=0,REPT(" ",lookups!$N$2-LEN(VLOOKUP(A2236,SOURCE!B:S,15,0))),"")&amp;
TEXT(A2236,"???0")&amp;IF(VLOOKUP(A2236,SOURCE!B:S,16,0)="","","   "&amp;VLOOKUP(A2236,SOURCE!B:S,16,0)
))))
)</f>
        <v>#define ITM_MPStoFPS                2192</v>
      </c>
    </row>
    <row r="2237" customFormat="false" ht="15.75" hidden="false" customHeight="false" outlineLevel="0" collapsed="false">
      <c r="A2237" s="0" t="n">
        <f aca="false">C2236</f>
        <v>2193</v>
      </c>
      <c r="B2237" s="0" t="str">
        <f aca="false">VLOOKUP(A2237,SOURCE!B:S,15,0)</f>
        <v>ITM_SCR</v>
      </c>
      <c r="C2237" s="0" t="n">
        <f aca="false">IF(
ISNUMBER(INDEX(SOURCE!B:B,MATCH(A2237,SOURCE!B:B,0)+1)),
  VALUE(INDEX(SOURCE!B:B,MATCH(A2237,SOURCE!B:B,0)+1)),
  "")</f>
        <v>2194</v>
      </c>
      <c r="D2237" s="265" t="str">
        <f aca="false">IF(A2237&lt;&gt;INT(A2237),B2237,
IF(A2237&lt;0,VLOOKUP(A2237,lookups!A$1:B$25,2,0),
IF(ISNA(B2237),"",
IF(OR(ISBLANK(A2237),ISNA(B2237),B2237=0),
"",
"#define "&amp;
VLOOKUP(A2237,SOURCE!B:S,15,0)&amp;IF(lookups!$N$2-LEN(VLOOKUP(A2237,SOURCE!B:S,15,0))&gt;=0,REPT(" ",lookups!$N$2-LEN(VLOOKUP(A2237,SOURCE!B:S,15,0))),"")&amp;
TEXT(A2237,"???0")&amp;IF(VLOOKUP(A2237,SOURCE!B:S,16,0)="","","   "&amp;VLOOKUP(A2237,SOURCE!B:S,16,0)
))))
)</f>
        <v>#define ITM_SCR                     2193</v>
      </c>
    </row>
    <row r="2238" customFormat="false" ht="15.75" hidden="false" customHeight="false" outlineLevel="0" collapsed="false">
      <c r="A2238" s="0" t="n">
        <f aca="false">C2237</f>
        <v>2194</v>
      </c>
      <c r="B2238" s="0" t="str">
        <f aca="false">VLOOKUP(A2238,SOURCE!B:S,15,0)</f>
        <v>ITM_SCRNRM</v>
      </c>
      <c r="C2238" s="0" t="n">
        <f aca="false">IF(
ISNUMBER(INDEX(SOURCE!B:B,MATCH(A2238,SOURCE!B:B,0)+1)),
  VALUE(INDEX(SOURCE!B:B,MATCH(A2238,SOURCE!B:B,0)+1)),
  "")</f>
        <v>2195</v>
      </c>
      <c r="D2238" s="265" t="str">
        <f aca="false">IF(A2238&lt;&gt;INT(A2238),B2238,
IF(A2238&lt;0,VLOOKUP(A2238,lookups!A$1:B$25,2,0),
IF(ISNA(B2238),"",
IF(OR(ISBLANK(A2238),ISNA(B2238),B2238=0),
"",
"#define "&amp;
VLOOKUP(A2238,SOURCE!B:S,15,0)&amp;IF(lookups!$N$2-LEN(VLOOKUP(A2238,SOURCE!B:S,15,0))&gt;=0,REPT(" ",lookups!$N$2-LEN(VLOOKUP(A2238,SOURCE!B:S,15,0))),"")&amp;
TEXT(A2238,"???0")&amp;IF(VLOOKUP(A2238,SOURCE!B:S,16,0)="","","   "&amp;VLOOKUP(A2238,SOURCE!B:S,16,0)
))))
)</f>
        <v>#define ITM_SCRNRM                  2194</v>
      </c>
    </row>
    <row r="2239" customFormat="false" ht="15.75" hidden="false" customHeight="false" outlineLevel="0" collapsed="false">
      <c r="A2239" s="0" t="n">
        <f aca="false">C2238</f>
        <v>2195</v>
      </c>
      <c r="B2239" s="0" t="str">
        <f aca="false">VLOOKUP(A2239,SOURCE!B:S,15,0)</f>
        <v>ITM_SCRSUP</v>
      </c>
      <c r="C2239" s="0" t="n">
        <f aca="false">IF(
ISNUMBER(INDEX(SOURCE!B:B,MATCH(A2239,SOURCE!B:B,0)+1)),
  VALUE(INDEX(SOURCE!B:B,MATCH(A2239,SOURCE!B:B,0)+1)),
  "")</f>
        <v>2196</v>
      </c>
      <c r="D2239" s="265" t="str">
        <f aca="false">IF(A2239&lt;&gt;INT(A2239),B2239,
IF(A2239&lt;0,VLOOKUP(A2239,lookups!A$1:B$25,2,0),
IF(ISNA(B2239),"",
IF(OR(ISBLANK(A2239),ISNA(B2239),B2239=0),
"",
"#define "&amp;
VLOOKUP(A2239,SOURCE!B:S,15,0)&amp;IF(lookups!$N$2-LEN(VLOOKUP(A2239,SOURCE!B:S,15,0))&gt;=0,REPT(" ",lookups!$N$2-LEN(VLOOKUP(A2239,SOURCE!B:S,15,0))),"")&amp;
TEXT(A2239,"???0")&amp;IF(VLOOKUP(A2239,SOURCE!B:S,16,0)="","","   "&amp;VLOOKUP(A2239,SOURCE!B:S,16,0)
))))
)</f>
        <v>#define ITM_SCRSUP                  2195</v>
      </c>
    </row>
    <row r="2240" customFormat="false" ht="15.75" hidden="false" customHeight="false" outlineLevel="0" collapsed="false">
      <c r="A2240" s="0" t="n">
        <f aca="false">C2239</f>
        <v>2196</v>
      </c>
      <c r="B2240" s="0" t="str">
        <f aca="false">VLOOKUP(A2240,SOURCE!B:S,15,0)</f>
        <v>ITM_SCRSUB</v>
      </c>
      <c r="C2240" s="0" t="n">
        <f aca="false">IF(
ISNUMBER(INDEX(SOURCE!B:B,MATCH(A2240,SOURCE!B:B,0)+1)),
  VALUE(INDEX(SOURCE!B:B,MATCH(A2240,SOURCE!B:B,0)+1)),
  "")</f>
        <v>2197</v>
      </c>
      <c r="D2240" s="265" t="str">
        <f aca="false">IF(A2240&lt;&gt;INT(A2240),B2240,
IF(A2240&lt;0,VLOOKUP(A2240,lookups!A$1:B$25,2,0),
IF(ISNA(B2240),"",
IF(OR(ISBLANK(A2240),ISNA(B2240),B2240=0),
"",
"#define "&amp;
VLOOKUP(A2240,SOURCE!B:S,15,0)&amp;IF(lookups!$N$2-LEN(VLOOKUP(A2240,SOURCE!B:S,15,0))&gt;=0,REPT(" ",lookups!$N$2-LEN(VLOOKUP(A2240,SOURCE!B:S,15,0))),"")&amp;
TEXT(A2240,"???0")&amp;IF(VLOOKUP(A2240,SOURCE!B:S,16,0)="","","   "&amp;VLOOKUP(A2240,SOURCE!B:S,16,0)
))))
)</f>
        <v>#define ITM_SCRSUB                  2196</v>
      </c>
    </row>
    <row r="2241" customFormat="false" ht="15.75" hidden="false" customHeight="false" outlineLevel="0" collapsed="false">
      <c r="A2241" s="0" t="n">
        <f aca="false">C2240</f>
        <v>2197</v>
      </c>
      <c r="B2241" s="0" t="str">
        <f aca="false">VLOOKUP(A2241,SOURCE!B:S,15,0)</f>
        <v>ITM_HIDE</v>
      </c>
      <c r="C2241" s="0" t="n">
        <f aca="false">IF(
ISNUMBER(INDEX(SOURCE!B:B,MATCH(A2241,SOURCE!B:B,0)+1)),
  VALUE(INDEX(SOURCE!B:B,MATCH(A2241,SOURCE!B:B,0)+1)),
  "")</f>
        <v>2198</v>
      </c>
      <c r="D2241" s="265" t="str">
        <f aca="false">IF(A2241&lt;&gt;INT(A2241),B2241,
IF(A2241&lt;0,VLOOKUP(A2241,lookups!A$1:B$25,2,0),
IF(ISNA(B2241),"",
IF(OR(ISBLANK(A2241),ISNA(B2241),B2241=0),
"",
"#define "&amp;
VLOOKUP(A2241,SOURCE!B:S,15,0)&amp;IF(lookups!$N$2-LEN(VLOOKUP(A2241,SOURCE!B:S,15,0))&gt;=0,REPT(" ",lookups!$N$2-LEN(VLOOKUP(A2241,SOURCE!B:S,15,0))),"")&amp;
TEXT(A2241,"???0")&amp;IF(VLOOKUP(A2241,SOURCE!B:S,16,0)="","","   "&amp;VLOOKUP(A2241,SOURCE!B:S,16,0)
))))
)</f>
        <v>#define ITM_HIDE                    2197</v>
      </c>
    </row>
    <row r="2242" customFormat="false" ht="15.75" hidden="false" customHeight="false" outlineLevel="0" collapsed="false">
      <c r="A2242" s="0" t="n">
        <f aca="false">C2241</f>
        <v>2198</v>
      </c>
      <c r="B2242" s="0" t="str">
        <f aca="false">VLOOKUP(A2242,SOURCE!B:S,15,0)</f>
        <v>ITM_DENMAX2</v>
      </c>
      <c r="C2242" s="0" t="n">
        <f aca="false">IF(
ISNUMBER(INDEX(SOURCE!B:B,MATCH(A2242,SOURCE!B:B,0)+1)),
  VALUE(INDEX(SOURCE!B:B,MATCH(A2242,SOURCE!B:B,0)+1)),
  "")</f>
        <v>2199</v>
      </c>
      <c r="D2242" s="265" t="str">
        <f aca="false">IF(A2242&lt;&gt;INT(A2242),B2242,
IF(A2242&lt;0,VLOOKUP(A2242,lookups!A$1:B$25,2,0),
IF(ISNA(B2242),"",
IF(OR(ISBLANK(A2242),ISNA(B2242),B2242=0),
"",
"#define "&amp;
VLOOKUP(A2242,SOURCE!B:S,15,0)&amp;IF(lookups!$N$2-LEN(VLOOKUP(A2242,SOURCE!B:S,15,0))&gt;=0,REPT(" ",lookups!$N$2-LEN(VLOOKUP(A2242,SOURCE!B:S,15,0))),"")&amp;
TEXT(A2242,"???0")&amp;IF(VLOOKUP(A2242,SOURCE!B:S,16,0)="","","   "&amp;VLOOKUP(A2242,SOURCE!B:S,16,0)
))))
)</f>
        <v>#define ITM_DENMAX2                 2198</v>
      </c>
    </row>
    <row r="2243" customFormat="false" ht="15.75" hidden="false" customHeight="false" outlineLevel="0" collapsed="false">
      <c r="A2243" s="0" t="n">
        <f aca="false">C2242</f>
        <v>2199</v>
      </c>
      <c r="B2243" s="0" t="str">
        <f aca="false">VLOOKUP(A2243,SOURCE!B:S,15,0)</f>
        <v>ITM_SETSIG2</v>
      </c>
      <c r="C2243" s="0" t="n">
        <f aca="false">IF(
ISNUMBER(INDEX(SOURCE!B:B,MATCH(A2243,SOURCE!B:B,0)+1)),
  VALUE(INDEX(SOURCE!B:B,MATCH(A2243,SOURCE!B:B,0)+1)),
  "")</f>
        <v>2200</v>
      </c>
      <c r="D2243" s="265" t="str">
        <f aca="false">IF(A2243&lt;&gt;INT(A2243),B2243,
IF(A2243&lt;0,VLOOKUP(A2243,lookups!A$1:B$25,2,0),
IF(ISNA(B2243),"",
IF(OR(ISBLANK(A2243),ISNA(B2243),B2243=0),
"",
"#define "&amp;
VLOOKUP(A2243,SOURCE!B:S,15,0)&amp;IF(lookups!$N$2-LEN(VLOOKUP(A2243,SOURCE!B:S,15,0))&gt;=0,REPT(" ",lookups!$N$2-LEN(VLOOKUP(A2243,SOURCE!B:S,15,0))),"")&amp;
TEXT(A2243,"???0")&amp;IF(VLOOKUP(A2243,SOURCE!B:S,16,0)="","","   "&amp;VLOOKUP(A2243,SOURCE!B:S,16,0)
))))
)</f>
        <v>#define ITM_SETSIG2                 2199</v>
      </c>
    </row>
    <row r="2244" customFormat="false" ht="15.75" hidden="false" customHeight="false" outlineLevel="0" collapsed="false">
      <c r="A2244" s="0" t="n">
        <f aca="false">C2243</f>
        <v>2200</v>
      </c>
      <c r="B2244" s="0" t="str">
        <f aca="false">VLOOKUP(A2244,SOURCE!B:S,15,0)</f>
        <v>ITM_VOL</v>
      </c>
      <c r="C2244" s="0" t="n">
        <f aca="false">IF(
ISNUMBER(INDEX(SOURCE!B:B,MATCH(A2244,SOURCE!B:B,0)+1)),
  VALUE(INDEX(SOURCE!B:B,MATCH(A2244,SOURCE!B:B,0)+1)),
  "")</f>
        <v>2201</v>
      </c>
      <c r="D2244" s="265" t="str">
        <f aca="false">IF(A2244&lt;&gt;INT(A2244),B2244,
IF(A2244&lt;0,VLOOKUP(A2244,lookups!A$1:B$25,2,0),
IF(ISNA(B2244),"",
IF(OR(ISBLANK(A2244),ISNA(B2244),B2244=0),
"",
"#define "&amp;
VLOOKUP(A2244,SOURCE!B:S,15,0)&amp;IF(lookups!$N$2-LEN(VLOOKUP(A2244,SOURCE!B:S,15,0))&gt;=0,REPT(" ",lookups!$N$2-LEN(VLOOKUP(A2244,SOURCE!B:S,15,0))),"")&amp;
TEXT(A2244,"???0")&amp;IF(VLOOKUP(A2244,SOURCE!B:S,16,0)="","","   "&amp;VLOOKUP(A2244,SOURCE!B:S,16,0)
))))
)</f>
        <v>#define ITM_VOL                     2200</v>
      </c>
    </row>
    <row r="2245" customFormat="false" ht="15.75" hidden="false" customHeight="false" outlineLevel="0" collapsed="false">
      <c r="A2245" s="0" t="n">
        <f aca="false">C2244</f>
        <v>2201</v>
      </c>
      <c r="B2245" s="0" t="str">
        <f aca="false">VLOOKUP(A2245,SOURCE!B:S,15,0)</f>
        <v>ITM_VOLQ</v>
      </c>
      <c r="C2245" s="0" t="n">
        <f aca="false">IF(
ISNUMBER(INDEX(SOURCE!B:B,MATCH(A2245,SOURCE!B:B,0)+1)),
  VALUE(INDEX(SOURCE!B:B,MATCH(A2245,SOURCE!B:B,0)+1)),
  "")</f>
        <v>2202</v>
      </c>
      <c r="D2245" s="265" t="str">
        <f aca="false">IF(A2245&lt;&gt;INT(A2245),B2245,
IF(A2245&lt;0,VLOOKUP(A2245,lookups!A$1:B$25,2,0),
IF(ISNA(B2245),"",
IF(OR(ISBLANK(A2245),ISNA(B2245),B2245=0),
"",
"#define "&amp;
VLOOKUP(A2245,SOURCE!B:S,15,0)&amp;IF(lookups!$N$2-LEN(VLOOKUP(A2245,SOURCE!B:S,15,0))&gt;=0,REPT(" ",lookups!$N$2-LEN(VLOOKUP(A2245,SOURCE!B:S,15,0))),"")&amp;
TEXT(A2245,"???0")&amp;IF(VLOOKUP(A2245,SOURCE!B:S,16,0)="","","   "&amp;VLOOKUP(A2245,SOURCE!B:S,16,0)
))))
)</f>
        <v>#define ITM_VOLQ                    2201</v>
      </c>
    </row>
    <row r="2246" customFormat="false" ht="15.75" hidden="false" customHeight="false" outlineLevel="0" collapsed="false">
      <c r="A2246" s="0" t="n">
        <f aca="false">C2245</f>
        <v>2202</v>
      </c>
      <c r="B2246" s="0" t="str">
        <f aca="false">VLOOKUP(A2246,SOURCE!B:S,15,0)</f>
        <v>ITM_VOLPLUS</v>
      </c>
      <c r="C2246" s="0" t="n">
        <f aca="false">IF(
ISNUMBER(INDEX(SOURCE!B:B,MATCH(A2246,SOURCE!B:B,0)+1)),
  VALUE(INDEX(SOURCE!B:B,MATCH(A2246,SOURCE!B:B,0)+1)),
  "")</f>
        <v>2203</v>
      </c>
      <c r="D2246" s="265" t="str">
        <f aca="false">IF(A2246&lt;&gt;INT(A2246),B2246,
IF(A2246&lt;0,VLOOKUP(A2246,lookups!A$1:B$25,2,0),
IF(ISNA(B2246),"",
IF(OR(ISBLANK(A2246),ISNA(B2246),B2246=0),
"",
"#define "&amp;
VLOOKUP(A2246,SOURCE!B:S,15,0)&amp;IF(lookups!$N$2-LEN(VLOOKUP(A2246,SOURCE!B:S,15,0))&gt;=0,REPT(" ",lookups!$N$2-LEN(VLOOKUP(A2246,SOURCE!B:S,15,0))),"")&amp;
TEXT(A2246,"???0")&amp;IF(VLOOKUP(A2246,SOURCE!B:S,16,0)="","","   "&amp;VLOOKUP(A2246,SOURCE!B:S,16,0)
))))
)</f>
        <v>#define ITM_VOLPLUS                 2202</v>
      </c>
    </row>
    <row r="2247" customFormat="false" ht="15.75" hidden="false" customHeight="false" outlineLevel="0" collapsed="false">
      <c r="A2247" s="0" t="n">
        <f aca="false">C2246</f>
        <v>2203</v>
      </c>
      <c r="B2247" s="0" t="str">
        <f aca="false">VLOOKUP(A2247,SOURCE!B:S,15,0)</f>
        <v>ITM_VOLMINUS</v>
      </c>
      <c r="C2247" s="0" t="n">
        <f aca="false">IF(
ISNUMBER(INDEX(SOURCE!B:B,MATCH(A2247,SOURCE!B:B,0)+1)),
  VALUE(INDEX(SOURCE!B:B,MATCH(A2247,SOURCE!B:B,0)+1)),
  "")</f>
        <v>2204</v>
      </c>
      <c r="D2247" s="265" t="str">
        <f aca="false">IF(A2247&lt;&gt;INT(A2247),B2247,
IF(A2247&lt;0,VLOOKUP(A2247,lookups!A$1:B$25,2,0),
IF(ISNA(B2247),"",
IF(OR(ISBLANK(A2247),ISNA(B2247),B2247=0),
"",
"#define "&amp;
VLOOKUP(A2247,SOURCE!B:S,15,0)&amp;IF(lookups!$N$2-LEN(VLOOKUP(A2247,SOURCE!B:S,15,0))&gt;=0,REPT(" ",lookups!$N$2-LEN(VLOOKUP(A2247,SOURCE!B:S,15,0))),"")&amp;
TEXT(A2247,"???0")&amp;IF(VLOOKUP(A2247,SOURCE!B:S,16,0)="","","   "&amp;VLOOKUP(A2247,SOURCE!B:S,16,0)
))))
)</f>
        <v>#define ITM_VOLMINUS                2203</v>
      </c>
    </row>
    <row r="2248" customFormat="false" ht="15.75" hidden="false" customHeight="false" outlineLevel="0" collapsed="false">
      <c r="A2248" s="0" t="n">
        <f aca="false">C2247</f>
        <v>2204</v>
      </c>
      <c r="B2248" s="0" t="str">
        <f aca="false">VLOOKUP(A2248,SOURCE!B:S,15,0)</f>
        <v>ITM_BUZZ</v>
      </c>
      <c r="C2248" s="0" t="n">
        <f aca="false">IF(
ISNUMBER(INDEX(SOURCE!B:B,MATCH(A2248,SOURCE!B:B,0)+1)),
  VALUE(INDEX(SOURCE!B:B,MATCH(A2248,SOURCE!B:B,0)+1)),
  "")</f>
        <v>2205</v>
      </c>
      <c r="D2248" s="265" t="str">
        <f aca="false">IF(A2248&lt;&gt;INT(A2248),B2248,
IF(A2248&lt;0,VLOOKUP(A2248,lookups!A$1:B$25,2,0),
IF(ISNA(B2248),"",
IF(OR(ISBLANK(A2248),ISNA(B2248),B2248=0),
"",
"#define "&amp;
VLOOKUP(A2248,SOURCE!B:S,15,0)&amp;IF(lookups!$N$2-LEN(VLOOKUP(A2248,SOURCE!B:S,15,0))&gt;=0,REPT(" ",lookups!$N$2-LEN(VLOOKUP(A2248,SOURCE!B:S,15,0))),"")&amp;
TEXT(A2248,"???0")&amp;IF(VLOOKUP(A2248,SOURCE!B:S,16,0)="","","   "&amp;VLOOKUP(A2248,SOURCE!B:S,16,0)
))))
)</f>
        <v>#define ITM_BUZZ                    2204</v>
      </c>
    </row>
    <row r="2249" customFormat="false" ht="15.75" hidden="false" customHeight="false" outlineLevel="0" collapsed="false">
      <c r="A2249" s="0" t="n">
        <f aca="false">C2248</f>
        <v>2205</v>
      </c>
      <c r="B2249" s="0" t="str">
        <f aca="false">VLOOKUP(A2249,SOURCE!B:S,15,0)</f>
        <v>ITM_PLAY</v>
      </c>
      <c r="C2249" s="0" t="n">
        <f aca="false">IF(
ISNUMBER(INDEX(SOURCE!B:B,MATCH(A2249,SOURCE!B:B,0)+1)),
  VALUE(INDEX(SOURCE!B:B,MATCH(A2249,SOURCE!B:B,0)+1)),
  "")</f>
        <v>2206</v>
      </c>
      <c r="D2249" s="265" t="str">
        <f aca="false">IF(A2249&lt;&gt;INT(A2249),B2249,
IF(A2249&lt;0,VLOOKUP(A2249,lookups!A$1:B$25,2,0),
IF(ISNA(B2249),"",
IF(OR(ISBLANK(A2249),ISNA(B2249),B2249=0),
"",
"#define "&amp;
VLOOKUP(A2249,SOURCE!B:S,15,0)&amp;IF(lookups!$N$2-LEN(VLOOKUP(A2249,SOURCE!B:S,15,0))&gt;=0,REPT(" ",lookups!$N$2-LEN(VLOOKUP(A2249,SOURCE!B:S,15,0))),"")&amp;
TEXT(A2249,"???0")&amp;IF(VLOOKUP(A2249,SOURCE!B:S,16,0)="","","   "&amp;VLOOKUP(A2249,SOURCE!B:S,16,0)
))))
)</f>
        <v>#define ITM_PLAY                    2205</v>
      </c>
    </row>
    <row r="2250" customFormat="false" ht="15.75" hidden="false" customHeight="false" outlineLevel="0" collapsed="false">
      <c r="A2250" s="0" t="n">
        <f aca="false">C2249</f>
        <v>2206</v>
      </c>
      <c r="B2250" s="0" t="str">
        <f aca="false">VLOOKUP(A2250,SOURCE!B:S,15,0)</f>
        <v>ITM_L100toKML</v>
      </c>
      <c r="C2250" s="0" t="n">
        <f aca="false">IF(
ISNUMBER(INDEX(SOURCE!B:B,MATCH(A2250,SOURCE!B:B,0)+1)),
  VALUE(INDEX(SOURCE!B:B,MATCH(A2250,SOURCE!B:B,0)+1)),
  "")</f>
        <v>2207</v>
      </c>
      <c r="D2250" s="265" t="str">
        <f aca="false">IF(A2250&lt;&gt;INT(A2250),B2250,
IF(A2250&lt;0,VLOOKUP(A2250,lookups!A$1:B$25,2,0),
IF(ISNA(B2250),"",
IF(OR(ISBLANK(A2250),ISNA(B2250),B2250=0),
"",
"#define "&amp;
VLOOKUP(A2250,SOURCE!B:S,15,0)&amp;IF(lookups!$N$2-LEN(VLOOKUP(A2250,SOURCE!B:S,15,0))&gt;=0,REPT(" ",lookups!$N$2-LEN(VLOOKUP(A2250,SOURCE!B:S,15,0))),"")&amp;
TEXT(A2250,"???0")&amp;IF(VLOOKUP(A2250,SOURCE!B:S,16,0)="","","   "&amp;VLOOKUP(A2250,SOURCE!B:S,16,0)
))))
)</f>
        <v>#define ITM_L100toKML               2206</v>
      </c>
    </row>
    <row r="2251" customFormat="false" ht="15.75" hidden="false" customHeight="false" outlineLevel="0" collapsed="false">
      <c r="A2251" s="0" t="n">
        <f aca="false">C2250</f>
        <v>2207</v>
      </c>
      <c r="B2251" s="0" t="str">
        <f aca="false">VLOOKUP(A2251,SOURCE!B:S,15,0)</f>
        <v>ITM_KMLtoL100</v>
      </c>
      <c r="C2251" s="0" t="n">
        <f aca="false">IF(
ISNUMBER(INDEX(SOURCE!B:B,MATCH(A2251,SOURCE!B:B,0)+1)),
  VALUE(INDEX(SOURCE!B:B,MATCH(A2251,SOURCE!B:B,0)+1)),
  "")</f>
        <v>2208</v>
      </c>
      <c r="D2251" s="265" t="str">
        <f aca="false">IF(A2251&lt;&gt;INT(A2251),B2251,
IF(A2251&lt;0,VLOOKUP(A2251,lookups!A$1:B$25,2,0),
IF(ISNA(B2251),"",
IF(OR(ISBLANK(A2251),ISNA(B2251),B2251=0),
"",
"#define "&amp;
VLOOKUP(A2251,SOURCE!B:S,15,0)&amp;IF(lookups!$N$2-LEN(VLOOKUP(A2251,SOURCE!B:S,15,0))&gt;=0,REPT(" ",lookups!$N$2-LEN(VLOOKUP(A2251,SOURCE!B:S,15,0))),"")&amp;
TEXT(A2251,"???0")&amp;IF(VLOOKUP(A2251,SOURCE!B:S,16,0)="","","   "&amp;VLOOKUP(A2251,SOURCE!B:S,16,0)
))))
)</f>
        <v>#define ITM_KMLtoL100               2207</v>
      </c>
    </row>
    <row r="2252" customFormat="false" ht="15.75" hidden="false" customHeight="false" outlineLevel="0" collapsed="false">
      <c r="A2252" s="0" t="n">
        <f aca="false">C2251</f>
        <v>2208</v>
      </c>
      <c r="B2252" s="0" t="str">
        <f aca="false">VLOOKUP(A2252,SOURCE!B:S,15,0)</f>
        <v>ITM_KMLEtoK100K</v>
      </c>
      <c r="C2252" s="0" t="n">
        <f aca="false">IF(
ISNUMBER(INDEX(SOURCE!B:B,MATCH(A2252,SOURCE!B:B,0)+1)),
  VALUE(INDEX(SOURCE!B:B,MATCH(A2252,SOURCE!B:B,0)+1)),
  "")</f>
        <v>2209</v>
      </c>
      <c r="D2252" s="265" t="str">
        <f aca="false">IF(A2252&lt;&gt;INT(A2252),B2252,
IF(A2252&lt;0,VLOOKUP(A2252,lookups!A$1:B$25,2,0),
IF(ISNA(B2252),"",
IF(OR(ISBLANK(A2252),ISNA(B2252),B2252=0),
"",
"#define "&amp;
VLOOKUP(A2252,SOURCE!B:S,15,0)&amp;IF(lookups!$N$2-LEN(VLOOKUP(A2252,SOURCE!B:S,15,0))&gt;=0,REPT(" ",lookups!$N$2-LEN(VLOOKUP(A2252,SOURCE!B:S,15,0))),"")&amp;
TEXT(A2252,"???0")&amp;IF(VLOOKUP(A2252,SOURCE!B:S,16,0)="","","   "&amp;VLOOKUP(A2252,SOURCE!B:S,16,0)
))))
)</f>
        <v>#define ITM_KMLEtoK100K             2208</v>
      </c>
    </row>
    <row r="2253" customFormat="false" ht="15.75" hidden="false" customHeight="false" outlineLevel="0" collapsed="false">
      <c r="A2253" s="0" t="n">
        <f aca="false">C2252</f>
        <v>2209</v>
      </c>
      <c r="B2253" s="0" t="str">
        <f aca="false">VLOOKUP(A2253,SOURCE!B:S,15,0)</f>
        <v>ITM_K100KtoKMLE</v>
      </c>
      <c r="C2253" s="0" t="n">
        <f aca="false">IF(
ISNUMBER(INDEX(SOURCE!B:B,MATCH(A2253,SOURCE!B:B,0)+1)),
  VALUE(INDEX(SOURCE!B:B,MATCH(A2253,SOURCE!B:B,0)+1)),
  "")</f>
        <v>2210</v>
      </c>
      <c r="D2253" s="265" t="str">
        <f aca="false">IF(A2253&lt;&gt;INT(A2253),B2253,
IF(A2253&lt;0,VLOOKUP(A2253,lookups!A$1:B$25,2,0),
IF(ISNA(B2253),"",
IF(OR(ISBLANK(A2253),ISNA(B2253),B2253=0),
"",
"#define "&amp;
VLOOKUP(A2253,SOURCE!B:S,15,0)&amp;IF(lookups!$N$2-LEN(VLOOKUP(A2253,SOURCE!B:S,15,0))&gt;=0,REPT(" ",lookups!$N$2-LEN(VLOOKUP(A2253,SOURCE!B:S,15,0))),"")&amp;
TEXT(A2253,"???0")&amp;IF(VLOOKUP(A2253,SOURCE!B:S,16,0)="","","   "&amp;VLOOKUP(A2253,SOURCE!B:S,16,0)
))))
)</f>
        <v>#define ITM_K100KtoKMLE             2209</v>
      </c>
    </row>
    <row r="2254" customFormat="false" ht="15.75" hidden="false" customHeight="false" outlineLevel="0" collapsed="false">
      <c r="A2254" s="0" t="n">
        <f aca="false">C2253</f>
        <v>2210</v>
      </c>
      <c r="B2254" s="0" t="str">
        <f aca="false">VLOOKUP(A2254,SOURCE!B:S,15,0)</f>
        <v>ITM_K100KtoKMK</v>
      </c>
      <c r="C2254" s="0" t="n">
        <f aca="false">IF(
ISNUMBER(INDEX(SOURCE!B:B,MATCH(A2254,SOURCE!B:B,0)+1)),
  VALUE(INDEX(SOURCE!B:B,MATCH(A2254,SOURCE!B:B,0)+1)),
  "")</f>
        <v>2211</v>
      </c>
      <c r="D2254" s="265" t="str">
        <f aca="false">IF(A2254&lt;&gt;INT(A2254),B2254,
IF(A2254&lt;0,VLOOKUP(A2254,lookups!A$1:B$25,2,0),
IF(ISNA(B2254),"",
IF(OR(ISBLANK(A2254),ISNA(B2254),B2254=0),
"",
"#define "&amp;
VLOOKUP(A2254,SOURCE!B:S,15,0)&amp;IF(lookups!$N$2-LEN(VLOOKUP(A2254,SOURCE!B:S,15,0))&gt;=0,REPT(" ",lookups!$N$2-LEN(VLOOKUP(A2254,SOURCE!B:S,15,0))),"")&amp;
TEXT(A2254,"???0")&amp;IF(VLOOKUP(A2254,SOURCE!B:S,16,0)="","","   "&amp;VLOOKUP(A2254,SOURCE!B:S,16,0)
))))
)</f>
        <v>#define ITM_K100KtoKMK              2210</v>
      </c>
    </row>
    <row r="2255" customFormat="false" ht="15.75" hidden="false" customHeight="false" outlineLevel="0" collapsed="false">
      <c r="A2255" s="0" t="n">
        <f aca="false">C2254</f>
        <v>2211</v>
      </c>
      <c r="B2255" s="0" t="str">
        <f aca="false">VLOOKUP(A2255,SOURCE!B:S,15,0)</f>
        <v>ITM_KMKtoK100K</v>
      </c>
      <c r="C2255" s="0" t="n">
        <f aca="false">IF(
ISNUMBER(INDEX(SOURCE!B:B,MATCH(A2255,SOURCE!B:B,0)+1)),
  VALUE(INDEX(SOURCE!B:B,MATCH(A2255,SOURCE!B:B,0)+1)),
  "")</f>
        <v>2212</v>
      </c>
      <c r="D2255" s="265" t="str">
        <f aca="false">IF(A2255&lt;&gt;INT(A2255),B2255,
IF(A2255&lt;0,VLOOKUP(A2255,lookups!A$1:B$25,2,0),
IF(ISNA(B2255),"",
IF(OR(ISBLANK(A2255),ISNA(B2255),B2255=0),
"",
"#define "&amp;
VLOOKUP(A2255,SOURCE!B:S,15,0)&amp;IF(lookups!$N$2-LEN(VLOOKUP(A2255,SOURCE!B:S,15,0))&gt;=0,REPT(" ",lookups!$N$2-LEN(VLOOKUP(A2255,SOURCE!B:S,15,0))),"")&amp;
TEXT(A2255,"???0")&amp;IF(VLOOKUP(A2255,SOURCE!B:S,16,0)="","","   "&amp;VLOOKUP(A2255,SOURCE!B:S,16,0)
))))
)</f>
        <v>#define ITM_KMKtoK100K              2211</v>
      </c>
    </row>
    <row r="2256" customFormat="false" ht="15.75" hidden="false" customHeight="false" outlineLevel="0" collapsed="false">
      <c r="A2256" s="0" t="n">
        <f aca="false">C2255</f>
        <v>2212</v>
      </c>
      <c r="B2256" s="0" t="str">
        <f aca="false">VLOOKUP(A2256,SOURCE!B:S,15,0)</f>
        <v>ITM_L100toMGUS</v>
      </c>
      <c r="C2256" s="0" t="n">
        <f aca="false">IF(
ISNUMBER(INDEX(SOURCE!B:B,MATCH(A2256,SOURCE!B:B,0)+1)),
  VALUE(INDEX(SOURCE!B:B,MATCH(A2256,SOURCE!B:B,0)+1)),
  "")</f>
        <v>2213</v>
      </c>
      <c r="D2256" s="265" t="str">
        <f aca="false">IF(A2256&lt;&gt;INT(A2256),B2256,
IF(A2256&lt;0,VLOOKUP(A2256,lookups!A$1:B$25,2,0),
IF(ISNA(B2256),"",
IF(OR(ISBLANK(A2256),ISNA(B2256),B2256=0),
"",
"#define "&amp;
VLOOKUP(A2256,SOURCE!B:S,15,0)&amp;IF(lookups!$N$2-LEN(VLOOKUP(A2256,SOURCE!B:S,15,0))&gt;=0,REPT(" ",lookups!$N$2-LEN(VLOOKUP(A2256,SOURCE!B:S,15,0))),"")&amp;
TEXT(A2256,"???0")&amp;IF(VLOOKUP(A2256,SOURCE!B:S,16,0)="","","   "&amp;VLOOKUP(A2256,SOURCE!B:S,16,0)
))))
)</f>
        <v>#define ITM_L100toMGUS              2212</v>
      </c>
    </row>
    <row r="2257" customFormat="false" ht="15.75" hidden="false" customHeight="false" outlineLevel="0" collapsed="false">
      <c r="A2257" s="0" t="n">
        <f aca="false">C2256</f>
        <v>2213</v>
      </c>
      <c r="B2257" s="0" t="str">
        <f aca="false">VLOOKUP(A2257,SOURCE!B:S,15,0)</f>
        <v>ITM_MGUStoL100</v>
      </c>
      <c r="C2257" s="0" t="n">
        <f aca="false">IF(
ISNUMBER(INDEX(SOURCE!B:B,MATCH(A2257,SOURCE!B:B,0)+1)),
  VALUE(INDEX(SOURCE!B:B,MATCH(A2257,SOURCE!B:B,0)+1)),
  "")</f>
        <v>2214</v>
      </c>
      <c r="D2257" s="265" t="str">
        <f aca="false">IF(A2257&lt;&gt;INT(A2257),B2257,
IF(A2257&lt;0,VLOOKUP(A2257,lookups!A$1:B$25,2,0),
IF(ISNA(B2257),"",
IF(OR(ISBLANK(A2257),ISNA(B2257),B2257=0),
"",
"#define "&amp;
VLOOKUP(A2257,SOURCE!B:S,15,0)&amp;IF(lookups!$N$2-LEN(VLOOKUP(A2257,SOURCE!B:S,15,0))&gt;=0,REPT(" ",lookups!$N$2-LEN(VLOOKUP(A2257,SOURCE!B:S,15,0))),"")&amp;
TEXT(A2257,"???0")&amp;IF(VLOOKUP(A2257,SOURCE!B:S,16,0)="","","   "&amp;VLOOKUP(A2257,SOURCE!B:S,16,0)
))))
)</f>
        <v>#define ITM_MGUStoL100              2213</v>
      </c>
    </row>
    <row r="2258" customFormat="false" ht="15.75" hidden="false" customHeight="false" outlineLevel="0" collapsed="false">
      <c r="A2258" s="0" t="n">
        <f aca="false">C2257</f>
        <v>2214</v>
      </c>
      <c r="B2258" s="0" t="str">
        <f aca="false">VLOOKUP(A2258,SOURCE!B:S,15,0)</f>
        <v>ITM_MGEUStoK100M</v>
      </c>
      <c r="C2258" s="0" t="n">
        <f aca="false">IF(
ISNUMBER(INDEX(SOURCE!B:B,MATCH(A2258,SOURCE!B:B,0)+1)),
  VALUE(INDEX(SOURCE!B:B,MATCH(A2258,SOURCE!B:B,0)+1)),
  "")</f>
        <v>2215</v>
      </c>
      <c r="D2258" s="265" t="str">
        <f aca="false">IF(A2258&lt;&gt;INT(A2258),B2258,
IF(A2258&lt;0,VLOOKUP(A2258,lookups!A$1:B$25,2,0),
IF(ISNA(B2258),"",
IF(OR(ISBLANK(A2258),ISNA(B2258),B2258=0),
"",
"#define "&amp;
VLOOKUP(A2258,SOURCE!B:S,15,0)&amp;IF(lookups!$N$2-LEN(VLOOKUP(A2258,SOURCE!B:S,15,0))&gt;=0,REPT(" ",lookups!$N$2-LEN(VLOOKUP(A2258,SOURCE!B:S,15,0))),"")&amp;
TEXT(A2258,"???0")&amp;IF(VLOOKUP(A2258,SOURCE!B:S,16,0)="","","   "&amp;VLOOKUP(A2258,SOURCE!B:S,16,0)
))))
)</f>
        <v>#define ITM_MGEUStoK100M            2214</v>
      </c>
    </row>
    <row r="2259" customFormat="false" ht="15.75" hidden="false" customHeight="false" outlineLevel="0" collapsed="false">
      <c r="A2259" s="0" t="n">
        <f aca="false">C2258</f>
        <v>2215</v>
      </c>
      <c r="B2259" s="0" t="str">
        <f aca="false">VLOOKUP(A2259,SOURCE!B:S,15,0)</f>
        <v>ITM_K100MtoMGEUS</v>
      </c>
      <c r="C2259" s="0" t="n">
        <f aca="false">IF(
ISNUMBER(INDEX(SOURCE!B:B,MATCH(A2259,SOURCE!B:B,0)+1)),
  VALUE(INDEX(SOURCE!B:B,MATCH(A2259,SOURCE!B:B,0)+1)),
  "")</f>
        <v>2216</v>
      </c>
      <c r="D2259" s="265" t="str">
        <f aca="false">IF(A2259&lt;&gt;INT(A2259),B2259,
IF(A2259&lt;0,VLOOKUP(A2259,lookups!A$1:B$25,2,0),
IF(ISNA(B2259),"",
IF(OR(ISBLANK(A2259),ISNA(B2259),B2259=0),
"",
"#define "&amp;
VLOOKUP(A2259,SOURCE!B:S,15,0)&amp;IF(lookups!$N$2-LEN(VLOOKUP(A2259,SOURCE!B:S,15,0))&gt;=0,REPT(" ",lookups!$N$2-LEN(VLOOKUP(A2259,SOURCE!B:S,15,0))),"")&amp;
TEXT(A2259,"???0")&amp;IF(VLOOKUP(A2259,SOURCE!B:S,16,0)="","","   "&amp;VLOOKUP(A2259,SOURCE!B:S,16,0)
))))
)</f>
        <v>#define ITM_K100MtoMGEUS            2215</v>
      </c>
    </row>
    <row r="2260" customFormat="false" ht="15.75" hidden="false" customHeight="false" outlineLevel="0" collapsed="false">
      <c r="A2260" s="0" t="n">
        <f aca="false">C2259</f>
        <v>2216</v>
      </c>
      <c r="B2260" s="0" t="str">
        <f aca="false">VLOOKUP(A2260,SOURCE!B:S,15,0)</f>
        <v>ITM_K100KtoK100M</v>
      </c>
      <c r="C2260" s="0" t="n">
        <f aca="false">IF(
ISNUMBER(INDEX(SOURCE!B:B,MATCH(A2260,SOURCE!B:B,0)+1)),
  VALUE(INDEX(SOURCE!B:B,MATCH(A2260,SOURCE!B:B,0)+1)),
  "")</f>
        <v>2217</v>
      </c>
      <c r="D2260" s="265" t="str">
        <f aca="false">IF(A2260&lt;&gt;INT(A2260),B2260,
IF(A2260&lt;0,VLOOKUP(A2260,lookups!A$1:B$25,2,0),
IF(ISNA(B2260),"",
IF(OR(ISBLANK(A2260),ISNA(B2260),B2260=0),
"",
"#define "&amp;
VLOOKUP(A2260,SOURCE!B:S,15,0)&amp;IF(lookups!$N$2-LEN(VLOOKUP(A2260,SOURCE!B:S,15,0))&gt;=0,REPT(" ",lookups!$N$2-LEN(VLOOKUP(A2260,SOURCE!B:S,15,0))),"")&amp;
TEXT(A2260,"???0")&amp;IF(VLOOKUP(A2260,SOURCE!B:S,16,0)="","","   "&amp;VLOOKUP(A2260,SOURCE!B:S,16,0)
))))
)</f>
        <v>#define ITM_K100KtoK100M            2216</v>
      </c>
    </row>
    <row r="2261" customFormat="false" ht="15.75" hidden="false" customHeight="false" outlineLevel="0" collapsed="false">
      <c r="A2261" s="0" t="n">
        <f aca="false">C2260</f>
        <v>2217</v>
      </c>
      <c r="B2261" s="0" t="str">
        <f aca="false">VLOOKUP(A2261,SOURCE!B:S,15,0)</f>
        <v>ITM_K100MtoK100K</v>
      </c>
      <c r="C2261" s="0" t="n">
        <f aca="false">IF(
ISNUMBER(INDEX(SOURCE!B:B,MATCH(A2261,SOURCE!B:B,0)+1)),
  VALUE(INDEX(SOURCE!B:B,MATCH(A2261,SOURCE!B:B,0)+1)),
  "")</f>
        <v>2218</v>
      </c>
      <c r="D2261" s="265" t="str">
        <f aca="false">IF(A2261&lt;&gt;INT(A2261),B2261,
IF(A2261&lt;0,VLOOKUP(A2261,lookups!A$1:B$25,2,0),
IF(ISNA(B2261),"",
IF(OR(ISBLANK(A2261),ISNA(B2261),B2261=0),
"",
"#define "&amp;
VLOOKUP(A2261,SOURCE!B:S,15,0)&amp;IF(lookups!$N$2-LEN(VLOOKUP(A2261,SOURCE!B:S,15,0))&gt;=0,REPT(" ",lookups!$N$2-LEN(VLOOKUP(A2261,SOURCE!B:S,15,0))),"")&amp;
TEXT(A2261,"???0")&amp;IF(VLOOKUP(A2261,SOURCE!B:S,16,0)="","","   "&amp;VLOOKUP(A2261,SOURCE!B:S,16,0)
))))
)</f>
        <v>#define ITM_K100MtoK100K            2217</v>
      </c>
    </row>
    <row r="2262" customFormat="false" ht="15.75" hidden="false" customHeight="false" outlineLevel="0" collapsed="false">
      <c r="A2262" s="0" t="n">
        <f aca="false">C2261</f>
        <v>2218</v>
      </c>
      <c r="B2262" s="0" t="str">
        <f aca="false">VLOOKUP(A2262,SOURCE!B:S,15,0)</f>
        <v>ITM_L100toMGUK</v>
      </c>
      <c r="C2262" s="0" t="n">
        <f aca="false">IF(
ISNUMBER(INDEX(SOURCE!B:B,MATCH(A2262,SOURCE!B:B,0)+1)),
  VALUE(INDEX(SOURCE!B:B,MATCH(A2262,SOURCE!B:B,0)+1)),
  "")</f>
        <v>2219</v>
      </c>
      <c r="D2262" s="265" t="str">
        <f aca="false">IF(A2262&lt;&gt;INT(A2262),B2262,
IF(A2262&lt;0,VLOOKUP(A2262,lookups!A$1:B$25,2,0),
IF(ISNA(B2262),"",
IF(OR(ISBLANK(A2262),ISNA(B2262),B2262=0),
"",
"#define "&amp;
VLOOKUP(A2262,SOURCE!B:S,15,0)&amp;IF(lookups!$N$2-LEN(VLOOKUP(A2262,SOURCE!B:S,15,0))&gt;=0,REPT(" ",lookups!$N$2-LEN(VLOOKUP(A2262,SOURCE!B:S,15,0))),"")&amp;
TEXT(A2262,"???0")&amp;IF(VLOOKUP(A2262,SOURCE!B:S,16,0)="","","   "&amp;VLOOKUP(A2262,SOURCE!B:S,16,0)
))))
)</f>
        <v>#define ITM_L100toMGUK              2218</v>
      </c>
    </row>
    <row r="2263" customFormat="false" ht="15.75" hidden="false" customHeight="false" outlineLevel="0" collapsed="false">
      <c r="A2263" s="0" t="n">
        <f aca="false">C2262</f>
        <v>2219</v>
      </c>
      <c r="B2263" s="0" t="str">
        <f aca="false">VLOOKUP(A2263,SOURCE!B:S,15,0)</f>
        <v>ITM_MGUKtoL100</v>
      </c>
      <c r="C2263" s="0" t="n">
        <f aca="false">IF(
ISNUMBER(INDEX(SOURCE!B:B,MATCH(A2263,SOURCE!B:B,0)+1)),
  VALUE(INDEX(SOURCE!B:B,MATCH(A2263,SOURCE!B:B,0)+1)),
  "")</f>
        <v>2220</v>
      </c>
      <c r="D2263" s="265" t="str">
        <f aca="false">IF(A2263&lt;&gt;INT(A2263),B2263,
IF(A2263&lt;0,VLOOKUP(A2263,lookups!A$1:B$25,2,0),
IF(ISNA(B2263),"",
IF(OR(ISBLANK(A2263),ISNA(B2263),B2263=0),
"",
"#define "&amp;
VLOOKUP(A2263,SOURCE!B:S,15,0)&amp;IF(lookups!$N$2-LEN(VLOOKUP(A2263,SOURCE!B:S,15,0))&gt;=0,REPT(" ",lookups!$N$2-LEN(VLOOKUP(A2263,SOURCE!B:S,15,0))),"")&amp;
TEXT(A2263,"???0")&amp;IF(VLOOKUP(A2263,SOURCE!B:S,16,0)="","","   "&amp;VLOOKUP(A2263,SOURCE!B:S,16,0)
))))
)</f>
        <v>#define ITM_MGUKtoL100              2219</v>
      </c>
    </row>
    <row r="2264" customFormat="false" ht="15.75" hidden="false" customHeight="false" outlineLevel="0" collapsed="false">
      <c r="A2264" s="0" t="n">
        <f aca="false">C2263</f>
        <v>2220</v>
      </c>
      <c r="B2264" s="0" t="str">
        <f aca="false">VLOOKUP(A2264,SOURCE!B:S,15,0)</f>
        <v>ITM_MGEUKtoK100M</v>
      </c>
      <c r="C2264" s="0" t="n">
        <f aca="false">IF(
ISNUMBER(INDEX(SOURCE!B:B,MATCH(A2264,SOURCE!B:B,0)+1)),
  VALUE(INDEX(SOURCE!B:B,MATCH(A2264,SOURCE!B:B,0)+1)),
  "")</f>
        <v>2221</v>
      </c>
      <c r="D2264" s="265" t="str">
        <f aca="false">IF(A2264&lt;&gt;INT(A2264),B2264,
IF(A2264&lt;0,VLOOKUP(A2264,lookups!A$1:B$25,2,0),
IF(ISNA(B2264),"",
IF(OR(ISBLANK(A2264),ISNA(B2264),B2264=0),
"",
"#define "&amp;
VLOOKUP(A2264,SOURCE!B:S,15,0)&amp;IF(lookups!$N$2-LEN(VLOOKUP(A2264,SOURCE!B:S,15,0))&gt;=0,REPT(" ",lookups!$N$2-LEN(VLOOKUP(A2264,SOURCE!B:S,15,0))),"")&amp;
TEXT(A2264,"???0")&amp;IF(VLOOKUP(A2264,SOURCE!B:S,16,0)="","","   "&amp;VLOOKUP(A2264,SOURCE!B:S,16,0)
))))
)</f>
        <v>#define ITM_MGEUKtoK100M            2220</v>
      </c>
    </row>
    <row r="2265" customFormat="false" ht="15.75" hidden="false" customHeight="false" outlineLevel="0" collapsed="false">
      <c r="A2265" s="0" t="n">
        <f aca="false">C2264</f>
        <v>2221</v>
      </c>
      <c r="B2265" s="0" t="str">
        <f aca="false">VLOOKUP(A2265,SOURCE!B:S,15,0)</f>
        <v>ITM_K100MtoMGEUK</v>
      </c>
      <c r="C2265" s="0" t="n">
        <f aca="false">IF(
ISNUMBER(INDEX(SOURCE!B:B,MATCH(A2265,SOURCE!B:B,0)+1)),
  VALUE(INDEX(SOURCE!B:B,MATCH(A2265,SOURCE!B:B,0)+1)),
  "")</f>
        <v>2222</v>
      </c>
      <c r="D2265" s="265" t="str">
        <f aca="false">IF(A2265&lt;&gt;INT(A2265),B2265,
IF(A2265&lt;0,VLOOKUP(A2265,lookups!A$1:B$25,2,0),
IF(ISNA(B2265),"",
IF(OR(ISBLANK(A2265),ISNA(B2265),B2265=0),
"",
"#define "&amp;
VLOOKUP(A2265,SOURCE!B:S,15,0)&amp;IF(lookups!$N$2-LEN(VLOOKUP(A2265,SOURCE!B:S,15,0))&gt;=0,REPT(" ",lookups!$N$2-LEN(VLOOKUP(A2265,SOURCE!B:S,15,0))),"")&amp;
TEXT(A2265,"???0")&amp;IF(VLOOKUP(A2265,SOURCE!B:S,16,0)="","","   "&amp;VLOOKUP(A2265,SOURCE!B:S,16,0)
))))
)</f>
        <v>#define ITM_K100MtoMGEUK            2221</v>
      </c>
    </row>
    <row r="2266" customFormat="false" ht="15.75" hidden="false" customHeight="false" outlineLevel="0" collapsed="false">
      <c r="A2266" s="0" t="n">
        <f aca="false">C2265</f>
        <v>2222</v>
      </c>
      <c r="B2266" s="0" t="str">
        <f aca="false">VLOOKUP(A2266,SOURCE!B:S,15,0)</f>
        <v>ITM_K100MtoMIK</v>
      </c>
      <c r="C2266" s="0" t="n">
        <f aca="false">IF(
ISNUMBER(INDEX(SOURCE!B:B,MATCH(A2266,SOURCE!B:B,0)+1)),
  VALUE(INDEX(SOURCE!B:B,MATCH(A2266,SOURCE!B:B,0)+1)),
  "")</f>
        <v>2223</v>
      </c>
      <c r="D2266" s="265" t="str">
        <f aca="false">IF(A2266&lt;&gt;INT(A2266),B2266,
IF(A2266&lt;0,VLOOKUP(A2266,lookups!A$1:B$25,2,0),
IF(ISNA(B2266),"",
IF(OR(ISBLANK(A2266),ISNA(B2266),B2266=0),
"",
"#define "&amp;
VLOOKUP(A2266,SOURCE!B:S,15,0)&amp;IF(lookups!$N$2-LEN(VLOOKUP(A2266,SOURCE!B:S,15,0))&gt;=0,REPT(" ",lookups!$N$2-LEN(VLOOKUP(A2266,SOURCE!B:S,15,0))),"")&amp;
TEXT(A2266,"???0")&amp;IF(VLOOKUP(A2266,SOURCE!B:S,16,0)="","","   "&amp;VLOOKUP(A2266,SOURCE!B:S,16,0)
))))
)</f>
        <v>#define ITM_K100MtoMIK              2222</v>
      </c>
    </row>
    <row r="2267" customFormat="false" ht="15.75" hidden="false" customHeight="false" outlineLevel="0" collapsed="false">
      <c r="A2267" s="0" t="n">
        <f aca="false">C2266</f>
        <v>2223</v>
      </c>
      <c r="B2267" s="0" t="str">
        <f aca="false">VLOOKUP(A2267,SOURCE!B:S,15,0)</f>
        <v>ITM_MIKtoK100M</v>
      </c>
      <c r="C2267" s="0" t="n">
        <f aca="false">IF(
ISNUMBER(INDEX(SOURCE!B:B,MATCH(A2267,SOURCE!B:B,0)+1)),
  VALUE(INDEX(SOURCE!B:B,MATCH(A2267,SOURCE!B:B,0)+1)),
  "")</f>
        <v>2224</v>
      </c>
      <c r="D2267" s="265" t="str">
        <f aca="false">IF(A2267&lt;&gt;INT(A2267),B2267,
IF(A2267&lt;0,VLOOKUP(A2267,lookups!A$1:B$25,2,0),
IF(ISNA(B2267),"",
IF(OR(ISBLANK(A2267),ISNA(B2267),B2267=0),
"",
"#define "&amp;
VLOOKUP(A2267,SOURCE!B:S,15,0)&amp;IF(lookups!$N$2-LEN(VLOOKUP(A2267,SOURCE!B:S,15,0))&gt;=0,REPT(" ",lookups!$N$2-LEN(VLOOKUP(A2267,SOURCE!B:S,15,0))),"")&amp;
TEXT(A2267,"???0")&amp;IF(VLOOKUP(A2267,SOURCE!B:S,16,0)="","","   "&amp;VLOOKUP(A2267,SOURCE!B:S,16,0)
))))
)</f>
        <v>#define ITM_MIKtoK100M              2223</v>
      </c>
    </row>
    <row r="2268" customFormat="false" ht="15.75" hidden="false" customHeight="false" outlineLevel="0" collapsed="false">
      <c r="A2268" s="0" t="n">
        <f aca="false">C2267</f>
        <v>2224</v>
      </c>
      <c r="B2268" s="0" t="str">
        <f aca="false">VLOOKUP(A2268,SOURCE!B:S,15,0)</f>
        <v>MNU_CONVYMMV</v>
      </c>
      <c r="C2268" s="0" t="n">
        <f aca="false">IF(
ISNUMBER(INDEX(SOURCE!B:B,MATCH(A2268,SOURCE!B:B,0)+1)),
  VALUE(INDEX(SOURCE!B:B,MATCH(A2268,SOURCE!B:B,0)+1)),
  "")</f>
        <v>2225</v>
      </c>
      <c r="D2268" s="265" t="str">
        <f aca="false">IF(A2268&lt;&gt;INT(A2268),B2268,
IF(A2268&lt;0,VLOOKUP(A2268,lookups!A$1:B$25,2,0),
IF(ISNA(B2268),"",
IF(OR(ISBLANK(A2268),ISNA(B2268),B2268=0),
"",
"#define "&amp;
VLOOKUP(A2268,SOURCE!B:S,15,0)&amp;IF(lookups!$N$2-LEN(VLOOKUP(A2268,SOURCE!B:S,15,0))&gt;=0,REPT(" ",lookups!$N$2-LEN(VLOOKUP(A2268,SOURCE!B:S,15,0))),"")&amp;
TEXT(A2268,"???0")&amp;IF(VLOOKUP(A2268,SOURCE!B:S,16,0)="","","   "&amp;VLOOKUP(A2268,SOURCE!B:S,16,0)
))))
)</f>
        <v>#define MNU_CONVYMMV                2224</v>
      </c>
    </row>
    <row r="2269" customFormat="false" ht="15.75" hidden="false" customHeight="false" outlineLevel="0" collapsed="false">
      <c r="A2269" s="0" t="n">
        <f aca="false">C2268</f>
        <v>2225</v>
      </c>
      <c r="B2269" s="0" t="str">
        <f aca="false">VLOOKUP(A2269,SOURCE!B:S,15,0)</f>
        <v>ITM_XEQP1</v>
      </c>
      <c r="C2269" s="0" t="n">
        <f aca="false">IF(
ISNUMBER(INDEX(SOURCE!B:B,MATCH(A2269,SOURCE!B:B,0)+1)),
  VALUE(INDEX(SOURCE!B:B,MATCH(A2269,SOURCE!B:B,0)+1)),
  "")</f>
        <v>2226</v>
      </c>
      <c r="D2269" s="265" t="str">
        <f aca="false">IF(A2269&lt;&gt;INT(A2269),B2269,
IF(A2269&lt;0,VLOOKUP(A2269,lookups!A$1:B$25,2,0),
IF(ISNA(B2269),"",
IF(OR(ISBLANK(A2269),ISNA(B2269),B2269=0),
"",
"#define "&amp;
VLOOKUP(A2269,SOURCE!B:S,15,0)&amp;IF(lookups!$N$2-LEN(VLOOKUP(A2269,SOURCE!B:S,15,0))&gt;=0,REPT(" ",lookups!$N$2-LEN(VLOOKUP(A2269,SOURCE!B:S,15,0))),"")&amp;
TEXT(A2269,"???0")&amp;IF(VLOOKUP(A2269,SOURCE!B:S,16,0)="","","   "&amp;VLOOKUP(A2269,SOURCE!B:S,16,0)
))))
)</f>
        <v>#define ITM_XEQP1                   2225</v>
      </c>
    </row>
    <row r="2270" customFormat="false" ht="15.75" hidden="false" customHeight="false" outlineLevel="0" collapsed="false">
      <c r="A2270" s="0" t="n">
        <f aca="false">C2269</f>
        <v>2226</v>
      </c>
      <c r="B2270" s="0" t="str">
        <f aca="false">VLOOKUP(A2270,SOURCE!B:S,15,0)</f>
        <v>ITM_SI_Ki</v>
      </c>
      <c r="C2270" s="0" t="n">
        <f aca="false">IF(
ISNUMBER(INDEX(SOURCE!B:B,MATCH(A2270,SOURCE!B:B,0)+1)),
  VALUE(INDEX(SOURCE!B:B,MATCH(A2270,SOURCE!B:B,0)+1)),
  "")</f>
        <v>2227</v>
      </c>
      <c r="D2270" s="265" t="str">
        <f aca="false">IF(A2270&lt;&gt;INT(A2270),B2270,
IF(A2270&lt;0,VLOOKUP(A2270,lookups!A$1:B$25,2,0),
IF(ISNA(B2270),"",
IF(OR(ISBLANK(A2270),ISNA(B2270),B2270=0),
"",
"#define "&amp;
VLOOKUP(A2270,SOURCE!B:S,15,0)&amp;IF(lookups!$N$2-LEN(VLOOKUP(A2270,SOURCE!B:S,15,0))&gt;=0,REPT(" ",lookups!$N$2-LEN(VLOOKUP(A2270,SOURCE!B:S,15,0))),"")&amp;
TEXT(A2270,"???0")&amp;IF(VLOOKUP(A2270,SOURCE!B:S,16,0)="","","   "&amp;VLOOKUP(A2270,SOURCE!B:S,16,0)
))))
)</f>
        <v>#define ITM_SI_Ki                   2226</v>
      </c>
    </row>
    <row r="2271" customFormat="false" ht="15.75" hidden="false" customHeight="false" outlineLevel="0" collapsed="false">
      <c r="A2271" s="0" t="n">
        <f aca="false">C2270</f>
        <v>2227</v>
      </c>
      <c r="B2271" s="0" t="str">
        <f aca="false">VLOOKUP(A2271,SOURCE!B:S,15,0)</f>
        <v>ITM_SI_Mi</v>
      </c>
      <c r="C2271" s="0" t="n">
        <f aca="false">IF(
ISNUMBER(INDEX(SOURCE!B:B,MATCH(A2271,SOURCE!B:B,0)+1)),
  VALUE(INDEX(SOURCE!B:B,MATCH(A2271,SOURCE!B:B,0)+1)),
  "")</f>
        <v>2228</v>
      </c>
      <c r="D2271" s="265" t="str">
        <f aca="false">IF(A2271&lt;&gt;INT(A2271),B2271,
IF(A2271&lt;0,VLOOKUP(A2271,lookups!A$1:B$25,2,0),
IF(ISNA(B2271),"",
IF(OR(ISBLANK(A2271),ISNA(B2271),B2271=0),
"",
"#define "&amp;
VLOOKUP(A2271,SOURCE!B:S,15,0)&amp;IF(lookups!$N$2-LEN(VLOOKUP(A2271,SOURCE!B:S,15,0))&gt;=0,REPT(" ",lookups!$N$2-LEN(VLOOKUP(A2271,SOURCE!B:S,15,0))),"")&amp;
TEXT(A2271,"???0")&amp;IF(VLOOKUP(A2271,SOURCE!B:S,16,0)="","","   "&amp;VLOOKUP(A2271,SOURCE!B:S,16,0)
))))
)</f>
        <v>#define ITM_SI_Mi                   2227</v>
      </c>
    </row>
    <row r="2272" customFormat="false" ht="15.75" hidden="false" customHeight="false" outlineLevel="0" collapsed="false">
      <c r="A2272" s="0" t="n">
        <f aca="false">C2271</f>
        <v>2228</v>
      </c>
      <c r="B2272" s="0" t="str">
        <f aca="false">VLOOKUP(A2272,SOURCE!B:S,15,0)</f>
        <v>ITM_SI_Gi</v>
      </c>
      <c r="C2272" s="0" t="n">
        <f aca="false">IF(
ISNUMBER(INDEX(SOURCE!B:B,MATCH(A2272,SOURCE!B:B,0)+1)),
  VALUE(INDEX(SOURCE!B:B,MATCH(A2272,SOURCE!B:B,0)+1)),
  "")</f>
        <v>2229</v>
      </c>
      <c r="D2272" s="265" t="str">
        <f aca="false">IF(A2272&lt;&gt;INT(A2272),B2272,
IF(A2272&lt;0,VLOOKUP(A2272,lookups!A$1:B$25,2,0),
IF(ISNA(B2272),"",
IF(OR(ISBLANK(A2272),ISNA(B2272),B2272=0),
"",
"#define "&amp;
VLOOKUP(A2272,SOURCE!B:S,15,0)&amp;IF(lookups!$N$2-LEN(VLOOKUP(A2272,SOURCE!B:S,15,0))&gt;=0,REPT(" ",lookups!$N$2-LEN(VLOOKUP(A2272,SOURCE!B:S,15,0))),"")&amp;
TEXT(A2272,"???0")&amp;IF(VLOOKUP(A2272,SOURCE!B:S,16,0)="","","   "&amp;VLOOKUP(A2272,SOURCE!B:S,16,0)
))))
)</f>
        <v>#define ITM_SI_Gi                   2228</v>
      </c>
    </row>
    <row r="2273" customFormat="false" ht="15.75" hidden="false" customHeight="false" outlineLevel="0" collapsed="false">
      <c r="A2273" s="0" t="n">
        <f aca="false">C2272</f>
        <v>2229</v>
      </c>
      <c r="B2273" s="0" t="str">
        <f aca="false">VLOOKUP(A2273,SOURCE!B:S,15,0)</f>
        <v>ITM_SI_Ti</v>
      </c>
      <c r="C2273" s="0" t="n">
        <f aca="false">IF(
ISNUMBER(INDEX(SOURCE!B:B,MATCH(A2273,SOURCE!B:B,0)+1)),
  VALUE(INDEX(SOURCE!B:B,MATCH(A2273,SOURCE!B:B,0)+1)),
  "")</f>
        <v>2230</v>
      </c>
      <c r="D2273" s="265" t="str">
        <f aca="false">IF(A2273&lt;&gt;INT(A2273),B2273,
IF(A2273&lt;0,VLOOKUP(A2273,lookups!A$1:B$25,2,0),
IF(ISNA(B2273),"",
IF(OR(ISBLANK(A2273),ISNA(B2273),B2273=0),
"",
"#define "&amp;
VLOOKUP(A2273,SOURCE!B:S,15,0)&amp;IF(lookups!$N$2-LEN(VLOOKUP(A2273,SOURCE!B:S,15,0))&gt;=0,REPT(" ",lookups!$N$2-LEN(VLOOKUP(A2273,SOURCE!B:S,15,0))),"")&amp;
TEXT(A2273,"???0")&amp;IF(VLOOKUP(A2273,SOURCE!B:S,16,0)="","","   "&amp;VLOOKUP(A2273,SOURCE!B:S,16,0)
))))
)</f>
        <v>#define ITM_SI_Ti                   2229</v>
      </c>
    </row>
    <row r="2274" customFormat="false" ht="15.75" hidden="false" customHeight="false" outlineLevel="0" collapsed="false">
      <c r="A2274" s="0" t="n">
        <f aca="false">C2273</f>
        <v>2230</v>
      </c>
      <c r="B2274" s="0" t="str">
        <f aca="false">VLOOKUP(A2274,SOURCE!B:S,15,0)</f>
        <v>ITM_SI_Pi</v>
      </c>
      <c r="C2274" s="0" t="n">
        <f aca="false">IF(
ISNUMBER(INDEX(SOURCE!B:B,MATCH(A2274,SOURCE!B:B,0)+1)),
  VALUE(INDEX(SOURCE!B:B,MATCH(A2274,SOURCE!B:B,0)+1)),
  "")</f>
        <v>2231</v>
      </c>
      <c r="D2274" s="265" t="str">
        <f aca="false">IF(A2274&lt;&gt;INT(A2274),B2274,
IF(A2274&lt;0,VLOOKUP(A2274,lookups!A$1:B$25,2,0),
IF(ISNA(B2274),"",
IF(OR(ISBLANK(A2274),ISNA(B2274),B2274=0),
"",
"#define "&amp;
VLOOKUP(A2274,SOURCE!B:S,15,0)&amp;IF(lookups!$N$2-LEN(VLOOKUP(A2274,SOURCE!B:S,15,0))&gt;=0,REPT(" ",lookups!$N$2-LEN(VLOOKUP(A2274,SOURCE!B:S,15,0))),"")&amp;
TEXT(A2274,"???0")&amp;IF(VLOOKUP(A2274,SOURCE!B:S,16,0)="","","   "&amp;VLOOKUP(A2274,SOURCE!B:S,16,0)
))))
)</f>
        <v>#define ITM_SI_Pi                   2230</v>
      </c>
    </row>
    <row r="2275" customFormat="false" ht="15.75" hidden="false" customHeight="false" outlineLevel="0" collapsed="false">
      <c r="A2275" s="0" t="n">
        <f aca="false">C2274</f>
        <v>2231</v>
      </c>
      <c r="B2275" s="0" t="str">
        <f aca="false">VLOOKUP(A2275,SOURCE!B:S,15,0)</f>
        <v>MNU_PREFIX</v>
      </c>
      <c r="C2275" s="0" t="str">
        <f aca="false">IF(
ISNUMBER(INDEX(SOURCE!B:B,MATCH(A2275,SOURCE!B:B,0)+1)),
  VALUE(INDEX(SOURCE!B:B,MATCH(A2275,SOURCE!B:B,0)+1)),
  "")</f>
        <v/>
      </c>
      <c r="D2275" s="265" t="str">
        <f aca="false">IF(A2275&lt;&gt;INT(A2275),B2275,
IF(A2275&lt;0,VLOOKUP(A2275,lookups!A$1:B$25,2,0),
IF(ISNA(B2275),"",
IF(OR(ISBLANK(A2275),ISNA(B2275),B2275=0),
"",
"#define "&amp;
VLOOKUP(A2275,SOURCE!B:S,15,0)&amp;IF(lookups!$N$2-LEN(VLOOKUP(A2275,SOURCE!B:S,15,0))&gt;=0,REPT(" ",lookups!$N$2-LEN(VLOOKUP(A2275,SOURCE!B:S,15,0))),"")&amp;
TEXT(A2275,"???0")&amp;IF(VLOOKUP(A2275,SOURCE!B:S,16,0)="","","   "&amp;VLOOKUP(A2275,SOURCE!B:S,16,0)
))))
)</f>
        <v>#define MNU_PREFIX                  2231</v>
      </c>
    </row>
    <row r="2276" customFormat="false" ht="15.75" hidden="false" customHeight="false" outlineLevel="0" collapsed="false">
      <c r="A2276" s="0" t="str">
        <f aca="false">C2275</f>
        <v/>
      </c>
      <c r="B2276" s="0" t="e">
        <f aca="false">VLOOKUP(A2276,SOURCE!B:S,15,0)</f>
        <v>#N/A</v>
      </c>
      <c r="C2276" s="0" t="str">
        <f aca="false">IF(
ISNUMBER(INDEX(SOURCE!B:B,MATCH(A2276,SOURCE!B:B,0)+1)),
  VALUE(INDEX(SOURCE!B:B,MATCH(A2276,SOURCE!B:B,0)+1)),
  "")</f>
        <v/>
      </c>
      <c r="D2276" s="267" t="e">
        <f aca="false">IF(A2276&lt;&gt;INT(A2276),B2276,
IF(A2276&lt;0,VLOOKUP(A2276,lookups!A$1:B$25,2,0),
IF(ISNA(B2276),"",
IF(OR(ISBLANK(A2276),ISNA(B2276),B2276=0),
"",
"#define "&amp;
VLOOKUP(A2276,SOURCE!B:S,15,0)&amp;IF(lookups!$N$2-LEN(VLOOKUP(A2276,SOURCE!B:S,15,0))&gt;=0,REPT(" ",lookups!$N$2-LEN(VLOOKUP(A2276,SOURCE!B:S,15,0))),"")&amp;
TEXT(A2276,"???0")&amp;IF(VLOOKUP(A2276,SOURCE!B:S,16,0)="","","   "&amp;VLOOKUP(A2276,SOURCE!B:S,16,0)
))))
)</f>
        <v>#VALUE!</v>
      </c>
    </row>
    <row r="2277" customFormat="false" ht="15.75" hidden="false" customHeight="false" outlineLevel="0" collapsed="false">
      <c r="A2277" s="0" t="str">
        <f aca="false">C2276</f>
        <v/>
      </c>
      <c r="B2277" s="0" t="e">
        <f aca="false">VLOOKUP(A2277,SOURCE!B:S,15,0)</f>
        <v>#N/A</v>
      </c>
      <c r="C2277" s="0" t="str">
        <f aca="false">IF(
ISNUMBER(INDEX(SOURCE!B:B,MATCH(A2277,SOURCE!B:B,0)+1)),
  VALUE(INDEX(SOURCE!B:B,MATCH(A2277,SOURCE!B:B,0)+1)),
  "")</f>
        <v/>
      </c>
      <c r="D2277" s="267" t="e">
        <f aca="false">IF(A2277&lt;&gt;INT(A2277),B2277,
IF(A2277&lt;0,VLOOKUP(A2277,lookups!A$1:B$25,2,0),
IF(ISNA(B2277),"",
IF(OR(ISBLANK(A2277),ISNA(B2277),B2277=0),
"",
"#define "&amp;
VLOOKUP(A2277,SOURCE!B:S,15,0)&amp;IF(lookups!$N$2-LEN(VLOOKUP(A2277,SOURCE!B:S,15,0))&gt;=0,REPT(" ",lookups!$N$2-LEN(VLOOKUP(A2277,SOURCE!B:S,15,0))),"")&amp;
TEXT(A2277,"???0")&amp;IF(VLOOKUP(A2277,SOURCE!B:S,16,0)="","","   "&amp;VLOOKUP(A2277,SOURCE!B:S,16,0)
))))
)</f>
        <v>#VALUE!</v>
      </c>
    </row>
    <row r="2278" customFormat="false" ht="15.75" hidden="false" customHeight="false" outlineLevel="0" collapsed="false">
      <c r="A2278" s="0" t="str">
        <f aca="false">C2277</f>
        <v/>
      </c>
      <c r="B2278" s="0" t="e">
        <f aca="false">VLOOKUP(A2278,SOURCE!B:S,15,0)</f>
        <v>#N/A</v>
      </c>
      <c r="C2278" s="0" t="str">
        <f aca="false">IF(
ISNUMBER(INDEX(SOURCE!B:B,MATCH(A2278,SOURCE!B:B,0)+1)),
  VALUE(INDEX(SOURCE!B:B,MATCH(A2278,SOURCE!B:B,0)+1)),
  "")</f>
        <v/>
      </c>
      <c r="D2278" s="267" t="e">
        <f aca="false">IF(A2278&lt;&gt;INT(A2278),B2278,
IF(A2278&lt;0,VLOOKUP(A2278,lookups!A$1:B$25,2,0),
IF(ISNA(B2278),"",
IF(OR(ISBLANK(A2278),ISNA(B2278),B2278=0),
"",
"#define "&amp;
VLOOKUP(A2278,SOURCE!B:S,15,0)&amp;IF(lookups!$N$2-LEN(VLOOKUP(A2278,SOURCE!B:S,15,0))&gt;=0,REPT(" ",lookups!$N$2-LEN(VLOOKUP(A2278,SOURCE!B:S,15,0))),"")&amp;
TEXT(A2278,"???0")&amp;IF(VLOOKUP(A2278,SOURCE!B:S,16,0)="","","   "&amp;VLOOKUP(A2278,SOURCE!B:S,16,0)
))))
)</f>
        <v>#VALUE!</v>
      </c>
    </row>
    <row r="2279" customFormat="false" ht="15.75" hidden="false" customHeight="false" outlineLevel="0" collapsed="false">
      <c r="A2279" s="0" t="str">
        <f aca="false">C2278</f>
        <v/>
      </c>
      <c r="B2279" s="0" t="e">
        <f aca="false">VLOOKUP(A2279,SOURCE!B:S,15,0)</f>
        <v>#N/A</v>
      </c>
      <c r="C2279" s="0" t="str">
        <f aca="false">IF(
ISNUMBER(INDEX(SOURCE!B:B,MATCH(A2279,SOURCE!B:B,0)+1)),
  VALUE(INDEX(SOURCE!B:B,MATCH(A2279,SOURCE!B:B,0)+1)),
  "")</f>
        <v/>
      </c>
      <c r="D2279" s="267" t="e">
        <f aca="false">IF(A2279&lt;&gt;INT(A2279),B2279,
IF(A2279&lt;0,VLOOKUP(A2279,lookups!A$1:B$25,2,0),
IF(ISNA(B2279),"",
IF(OR(ISBLANK(A2279),ISNA(B2279),B2279=0),
"",
"#define "&amp;
VLOOKUP(A2279,SOURCE!B:S,15,0)&amp;IF(lookups!$N$2-LEN(VLOOKUP(A2279,SOURCE!B:S,15,0))&gt;=0,REPT(" ",lookups!$N$2-LEN(VLOOKUP(A2279,SOURCE!B:S,15,0))),"")&amp;
TEXT(A2279,"???0")&amp;IF(VLOOKUP(A2279,SOURCE!B:S,16,0)="","","   "&amp;VLOOKUP(A2279,SOURCE!B:S,16,0)
))))
)</f>
        <v>#VALUE!</v>
      </c>
    </row>
    <row r="2280" customFormat="false" ht="15.75" hidden="false" customHeight="false" outlineLevel="0" collapsed="false">
      <c r="A2280" s="0" t="str">
        <f aca="false">C2279</f>
        <v/>
      </c>
      <c r="B2280" s="0" t="e">
        <f aca="false">VLOOKUP(A2280,SOURCE!B:S,15,0)</f>
        <v>#N/A</v>
      </c>
      <c r="C2280" s="0" t="str">
        <f aca="false">IF(
ISNUMBER(INDEX(SOURCE!B:B,MATCH(A2280,SOURCE!B:B,0)+1)),
  VALUE(INDEX(SOURCE!B:B,MATCH(A2280,SOURCE!B:B,0)+1)),
  "")</f>
        <v/>
      </c>
      <c r="D2280" s="267" t="e">
        <f aca="false">IF(A2280&lt;&gt;INT(A2280),B2280,
IF(A2280&lt;0,VLOOKUP(A2280,lookups!A$1:B$25,2,0),
IF(ISNA(B2280),"",
IF(OR(ISBLANK(A2280),ISNA(B2280),B2280=0),
"",
"#define "&amp;
VLOOKUP(A2280,SOURCE!B:S,15,0)&amp;IF(lookups!$N$2-LEN(VLOOKUP(A2280,SOURCE!B:S,15,0))&gt;=0,REPT(" ",lookups!$N$2-LEN(VLOOKUP(A2280,SOURCE!B:S,15,0))),"")&amp;
TEXT(A2280,"???0")&amp;IF(VLOOKUP(A2280,SOURCE!B:S,16,0)="","","   "&amp;VLOOKUP(A2280,SOURCE!B:S,16,0)
))))
)</f>
        <v>#VALUE!</v>
      </c>
    </row>
    <row r="2281" customFormat="false" ht="15.75" hidden="false" customHeight="false" outlineLevel="0" collapsed="false">
      <c r="A2281" s="0" t="str">
        <f aca="false">C2280</f>
        <v/>
      </c>
      <c r="B2281" s="0" t="e">
        <f aca="false">VLOOKUP(A2281,SOURCE!B:S,15,0)</f>
        <v>#N/A</v>
      </c>
      <c r="C2281" s="0" t="str">
        <f aca="false">IF(
ISNUMBER(INDEX(SOURCE!B:B,MATCH(A2281,SOURCE!B:B,0)+1)),
  VALUE(INDEX(SOURCE!B:B,MATCH(A2281,SOURCE!B:B,0)+1)),
  "")</f>
        <v/>
      </c>
      <c r="D2281" s="267" t="e">
        <f aca="false">IF(A2281&lt;&gt;INT(A2281),B2281,
IF(A2281&lt;0,VLOOKUP(A2281,lookups!A$1:B$25,2,0),
IF(ISNA(B2281),"",
IF(OR(ISBLANK(A2281),ISNA(B2281),B2281=0),
"",
"#define "&amp;
VLOOKUP(A2281,SOURCE!B:S,15,0)&amp;IF(lookups!$N$2-LEN(VLOOKUP(A2281,SOURCE!B:S,15,0))&gt;=0,REPT(" ",lookups!$N$2-LEN(VLOOKUP(A2281,SOURCE!B:S,15,0))),"")&amp;
TEXT(A2281,"???0")&amp;IF(VLOOKUP(A2281,SOURCE!B:S,16,0)="","","   "&amp;VLOOKUP(A2281,SOURCE!B:S,16,0)
))))
)</f>
        <v>#VALUE!</v>
      </c>
    </row>
    <row r="2282" customFormat="false" ht="15.75" hidden="false" customHeight="false" outlineLevel="0" collapsed="false">
      <c r="A2282" s="0" t="str">
        <f aca="false">C2281</f>
        <v/>
      </c>
      <c r="B2282" s="0" t="e">
        <f aca="false">VLOOKUP(A2282,SOURCE!B:S,15,0)</f>
        <v>#N/A</v>
      </c>
      <c r="C2282" s="0" t="str">
        <f aca="false">IF(
ISNUMBER(INDEX(SOURCE!B:B,MATCH(A2282,SOURCE!B:B,0)+1)),
  VALUE(INDEX(SOURCE!B:B,MATCH(A2282,SOURCE!B:B,0)+1)),
  "")</f>
        <v/>
      </c>
      <c r="D2282" s="267" t="e">
        <f aca="false">IF(A2282&lt;&gt;INT(A2282),B2282,
IF(A2282&lt;0,VLOOKUP(A2282,lookups!A$1:B$25,2,0),
IF(ISNA(B2282),"",
IF(OR(ISBLANK(A2282),ISNA(B2282),B2282=0),
"",
"#define "&amp;
VLOOKUP(A2282,SOURCE!B:S,15,0)&amp;IF(lookups!$N$2-LEN(VLOOKUP(A2282,SOURCE!B:S,15,0))&gt;=0,REPT(" ",lookups!$N$2-LEN(VLOOKUP(A2282,SOURCE!B:S,15,0))),"")&amp;
TEXT(A2282,"???0")&amp;IF(VLOOKUP(A2282,SOURCE!B:S,16,0)="","","   "&amp;VLOOKUP(A2282,SOURCE!B:S,16,0)
))))
)</f>
        <v>#VALUE!</v>
      </c>
    </row>
    <row r="2283" customFormat="false" ht="15.75" hidden="false" customHeight="false" outlineLevel="0" collapsed="false">
      <c r="A2283" s="0" t="str">
        <f aca="false">C2282</f>
        <v/>
      </c>
      <c r="B2283" s="0" t="e">
        <f aca="false">VLOOKUP(A2283,SOURCE!B:S,15,0)</f>
        <v>#N/A</v>
      </c>
      <c r="C2283" s="0" t="str">
        <f aca="false">IF(
ISNUMBER(INDEX(SOURCE!B:B,MATCH(A2283,SOURCE!B:B,0)+1)),
  VALUE(INDEX(SOURCE!B:B,MATCH(A2283,SOURCE!B:B,0)+1)),
  "")</f>
        <v/>
      </c>
      <c r="D2283" s="267" t="e">
        <f aca="false">IF(A2283&lt;&gt;INT(A2283),B2283,
IF(A2283&lt;0,VLOOKUP(A2283,lookups!A$1:B$25,2,0),
IF(ISNA(B2283),"",
IF(OR(ISBLANK(A2283),ISNA(B2283),B2283=0),
"",
"#define "&amp;
VLOOKUP(A2283,SOURCE!B:S,15,0)&amp;IF(lookups!$N$2-LEN(VLOOKUP(A2283,SOURCE!B:S,15,0))&gt;=0,REPT(" ",lookups!$N$2-LEN(VLOOKUP(A2283,SOURCE!B:S,15,0))),"")&amp;
TEXT(A2283,"???0")&amp;IF(VLOOKUP(A2283,SOURCE!B:S,16,0)="","","   "&amp;VLOOKUP(A2283,SOURCE!B:S,16,0)
))))
)</f>
        <v>#VALUE!</v>
      </c>
    </row>
    <row r="2284" customFormat="false" ht="15.75" hidden="false" customHeight="false" outlineLevel="0" collapsed="false">
      <c r="A2284" s="0" t="str">
        <f aca="false">C2283</f>
        <v/>
      </c>
      <c r="B2284" s="0" t="e">
        <f aca="false">VLOOKUP(A2284,SOURCE!B:S,15,0)</f>
        <v>#N/A</v>
      </c>
      <c r="C2284" s="0" t="str">
        <f aca="false">IF(
ISNUMBER(INDEX(SOURCE!B:B,MATCH(A2284,SOURCE!B:B,0)+1)),
  VALUE(INDEX(SOURCE!B:B,MATCH(A2284,SOURCE!B:B,0)+1)),
  "")</f>
        <v/>
      </c>
      <c r="D2284" s="267" t="e">
        <f aca="false">IF(A2284&lt;&gt;INT(A2284),B2284,
IF(A2284&lt;0,VLOOKUP(A2284,lookups!A$1:B$25,2,0),
IF(ISNA(B2284),"",
IF(OR(ISBLANK(A2284),ISNA(B2284),B2284=0),
"",
"#define "&amp;
VLOOKUP(A2284,SOURCE!B:S,15,0)&amp;IF(lookups!$N$2-LEN(VLOOKUP(A2284,SOURCE!B:S,15,0))&gt;=0,REPT(" ",lookups!$N$2-LEN(VLOOKUP(A2284,SOURCE!B:S,15,0))),"")&amp;
TEXT(A2284,"???0")&amp;IF(VLOOKUP(A2284,SOURCE!B:S,16,0)="","","   "&amp;VLOOKUP(A2284,SOURCE!B:S,16,0)
))))
)</f>
        <v>#VALUE!</v>
      </c>
    </row>
    <row r="2285" customFormat="false" ht="15.75" hidden="false" customHeight="false" outlineLevel="0" collapsed="false">
      <c r="A2285" s="0" t="str">
        <f aca="false">C2284</f>
        <v/>
      </c>
      <c r="B2285" s="0" t="e">
        <f aca="false">VLOOKUP(A2285,SOURCE!B:S,15,0)</f>
        <v>#N/A</v>
      </c>
      <c r="C2285" s="0" t="str">
        <f aca="false">IF(
ISNUMBER(INDEX(SOURCE!B:B,MATCH(A2285,SOURCE!B:B,0)+1)),
  VALUE(INDEX(SOURCE!B:B,MATCH(A2285,SOURCE!B:B,0)+1)),
  "")</f>
        <v/>
      </c>
      <c r="D2285" s="267" t="e">
        <f aca="false">IF(A2285&lt;&gt;INT(A2285),B2285,
IF(A2285&lt;0,VLOOKUP(A2285,lookups!A$1:B$25,2,0),
IF(ISNA(B2285),"",
IF(OR(ISBLANK(A2285),ISNA(B2285),B2285=0),
"",
"#define "&amp;
VLOOKUP(A2285,SOURCE!B:S,15,0)&amp;IF(lookups!$N$2-LEN(VLOOKUP(A2285,SOURCE!B:S,15,0))&gt;=0,REPT(" ",lookups!$N$2-LEN(VLOOKUP(A2285,SOURCE!B:S,15,0))),"")&amp;
TEXT(A2285,"???0")&amp;IF(VLOOKUP(A2285,SOURCE!B:S,16,0)="","","   "&amp;VLOOKUP(A2285,SOURCE!B:S,16,0)
))))
)</f>
        <v>#VALUE!</v>
      </c>
    </row>
    <row r="2286" customFormat="false" ht="15.75" hidden="false" customHeight="false" outlineLevel="0" collapsed="false">
      <c r="A2286" s="0" t="str">
        <f aca="false">C2285</f>
        <v/>
      </c>
      <c r="B2286" s="0" t="e">
        <f aca="false">VLOOKUP(A2286,SOURCE!B:S,15,0)</f>
        <v>#N/A</v>
      </c>
      <c r="C2286" s="0" t="str">
        <f aca="false">IF(
ISNUMBER(INDEX(SOURCE!B:B,MATCH(A2286,SOURCE!B:B,0)+1)),
  VALUE(INDEX(SOURCE!B:B,MATCH(A2286,SOURCE!B:B,0)+1)),
  "")</f>
        <v/>
      </c>
      <c r="D2286" s="267" t="e">
        <f aca="false">IF(A2286&lt;&gt;INT(A2286),B2286,
IF(A2286&lt;0,VLOOKUP(A2286,lookups!A$1:B$25,2,0),
IF(ISNA(B2286),"",
IF(OR(ISBLANK(A2286),ISNA(B2286),B2286=0),
"",
"#define "&amp;
VLOOKUP(A2286,SOURCE!B:S,15,0)&amp;IF(lookups!$N$2-LEN(VLOOKUP(A2286,SOURCE!B:S,15,0))&gt;=0,REPT(" ",lookups!$N$2-LEN(VLOOKUP(A2286,SOURCE!B:S,15,0))),"")&amp;
TEXT(A2286,"???0")&amp;IF(VLOOKUP(A2286,SOURCE!B:S,16,0)="","","   "&amp;VLOOKUP(A2286,SOURCE!B:S,16,0)
))))
)</f>
        <v>#VALUE!</v>
      </c>
    </row>
    <row r="2287" customFormat="false" ht="15.75" hidden="false" customHeight="false" outlineLevel="0" collapsed="false">
      <c r="A2287" s="0" t="str">
        <f aca="false">C2286</f>
        <v/>
      </c>
      <c r="B2287" s="0" t="e">
        <f aca="false">VLOOKUP(A2287,SOURCE!B:S,15,0)</f>
        <v>#N/A</v>
      </c>
      <c r="C2287" s="0" t="str">
        <f aca="false">IF(
ISNUMBER(INDEX(SOURCE!B:B,MATCH(A2287,SOURCE!B:B,0)+1)),
  VALUE(INDEX(SOURCE!B:B,MATCH(A2287,SOURCE!B:B,0)+1)),
  "")</f>
        <v/>
      </c>
      <c r="D2287" s="267" t="e">
        <f aca="false">IF(A2287&lt;&gt;INT(A2287),B2287,
IF(A2287&lt;0,VLOOKUP(A2287,lookups!A$1:B$25,2,0),
IF(ISNA(B2287),"",
IF(OR(ISBLANK(A2287),ISNA(B2287),B2287=0),
"",
"#define "&amp;
VLOOKUP(A2287,SOURCE!B:S,15,0)&amp;IF(lookups!$N$2-LEN(VLOOKUP(A2287,SOURCE!B:S,15,0))&gt;=0,REPT(" ",lookups!$N$2-LEN(VLOOKUP(A2287,SOURCE!B:S,15,0))),"")&amp;
TEXT(A2287,"???0")&amp;IF(VLOOKUP(A2287,SOURCE!B:S,16,0)="","","   "&amp;VLOOKUP(A2287,SOURCE!B:S,16,0)
))))
)</f>
        <v>#VALUE!</v>
      </c>
    </row>
    <row r="2288" customFormat="false" ht="15.75" hidden="false" customHeight="false" outlineLevel="0" collapsed="false">
      <c r="A2288" s="0" t="str">
        <f aca="false">C2287</f>
        <v/>
      </c>
      <c r="B2288" s="0" t="e">
        <f aca="false">VLOOKUP(A2288,SOURCE!B:S,15,0)</f>
        <v>#N/A</v>
      </c>
      <c r="C2288" s="0" t="str">
        <f aca="false">IF(
ISNUMBER(INDEX(SOURCE!B:B,MATCH(A2288,SOURCE!B:B,0)+1)),
  VALUE(INDEX(SOURCE!B:B,MATCH(A2288,SOURCE!B:B,0)+1)),
  "")</f>
        <v/>
      </c>
      <c r="D2288" s="267" t="e">
        <f aca="false">IF(A2288&lt;&gt;INT(A2288),B2288,
IF(A2288&lt;0,VLOOKUP(A2288,lookups!A$1:B$25,2,0),
IF(ISNA(B2288),"",
IF(OR(ISBLANK(A2288),ISNA(B2288),B2288=0),
"",
"#define "&amp;
VLOOKUP(A2288,SOURCE!B:S,15,0)&amp;IF(lookups!$N$2-LEN(VLOOKUP(A2288,SOURCE!B:S,15,0))&gt;=0,REPT(" ",lookups!$N$2-LEN(VLOOKUP(A2288,SOURCE!B:S,15,0))),"")&amp;
TEXT(A2288,"???0")&amp;IF(VLOOKUP(A2288,SOURCE!B:S,16,0)="","","   "&amp;VLOOKUP(A2288,SOURCE!B:S,16,0)
))))
)</f>
        <v>#VALUE!</v>
      </c>
    </row>
    <row r="2289" customFormat="false" ht="15.75" hidden="false" customHeight="false" outlineLevel="0" collapsed="false">
      <c r="A2289" s="0" t="str">
        <f aca="false">C2288</f>
        <v/>
      </c>
      <c r="B2289" s="0" t="e">
        <f aca="false">VLOOKUP(A2289,SOURCE!B:S,15,0)</f>
        <v>#N/A</v>
      </c>
      <c r="C2289" s="0" t="str">
        <f aca="false">IF(
ISNUMBER(INDEX(SOURCE!B:B,MATCH(A2289,SOURCE!B:B,0)+1)),
  VALUE(INDEX(SOURCE!B:B,MATCH(A2289,SOURCE!B:B,0)+1)),
  "")</f>
        <v/>
      </c>
      <c r="D2289" s="267" t="e">
        <f aca="false">IF(A2289&lt;&gt;INT(A2289),B2289,
IF(A2289&lt;0,VLOOKUP(A2289,lookups!A$1:B$25,2,0),
IF(ISNA(B2289),"",
IF(OR(ISBLANK(A2289),ISNA(B2289),B2289=0),
"",
"#define "&amp;
VLOOKUP(A2289,SOURCE!B:S,15,0)&amp;IF(lookups!$N$2-LEN(VLOOKUP(A2289,SOURCE!B:S,15,0))&gt;=0,REPT(" ",lookups!$N$2-LEN(VLOOKUP(A2289,SOURCE!B:S,15,0))),"")&amp;
TEXT(A2289,"???0")&amp;IF(VLOOKUP(A2289,SOURCE!B:S,16,0)="","","   "&amp;VLOOKUP(A2289,SOURCE!B:S,16,0)
))))
)</f>
        <v>#VALUE!</v>
      </c>
    </row>
    <row r="2290" customFormat="false" ht="15.75" hidden="false" customHeight="false" outlineLevel="0" collapsed="false">
      <c r="A2290" s="0" t="str">
        <f aca="false">C2289</f>
        <v/>
      </c>
      <c r="B2290" s="0" t="e">
        <f aca="false">VLOOKUP(A2290,SOURCE!B:S,15,0)</f>
        <v>#N/A</v>
      </c>
      <c r="C2290" s="0" t="str">
        <f aca="false">IF(
ISNUMBER(INDEX(SOURCE!B:B,MATCH(A2290,SOURCE!B:B,0)+1)),
  VALUE(INDEX(SOURCE!B:B,MATCH(A2290,SOURCE!B:B,0)+1)),
  "")</f>
        <v/>
      </c>
      <c r="D2290" s="267" t="e">
        <f aca="false">IF(A2290&lt;&gt;INT(A2290),B2290,
IF(A2290&lt;0,VLOOKUP(A2290,lookups!A$1:B$25,2,0),
IF(ISNA(B2290),"",
IF(OR(ISBLANK(A2290),ISNA(B2290),B2290=0),
"",
"#define "&amp;
VLOOKUP(A2290,SOURCE!B:S,15,0)&amp;IF(lookups!$N$2-LEN(VLOOKUP(A2290,SOURCE!B:S,15,0))&gt;=0,REPT(" ",lookups!$N$2-LEN(VLOOKUP(A2290,SOURCE!B:S,15,0))),"")&amp;
TEXT(A2290,"???0")&amp;IF(VLOOKUP(A2290,SOURCE!B:S,16,0)="","","   "&amp;VLOOKUP(A2290,SOURCE!B:S,16,0)
))))
)</f>
        <v>#VALUE!</v>
      </c>
    </row>
    <row r="2291" customFormat="false" ht="15.75" hidden="false" customHeight="false" outlineLevel="0" collapsed="false">
      <c r="A2291" s="0" t="str">
        <f aca="false">C2290</f>
        <v/>
      </c>
      <c r="B2291" s="0" t="e">
        <f aca="false">VLOOKUP(A2291,SOURCE!B:S,15,0)</f>
        <v>#N/A</v>
      </c>
      <c r="C2291" s="0" t="str">
        <f aca="false">IF(
ISNUMBER(INDEX(SOURCE!B:B,MATCH(A2291,SOURCE!B:B,0)+1)),
  VALUE(INDEX(SOURCE!B:B,MATCH(A2291,SOURCE!B:B,0)+1)),
  "")</f>
        <v/>
      </c>
      <c r="D2291" s="267" t="e">
        <f aca="false">IF(A2291&lt;&gt;INT(A2291),B2291,
IF(A2291&lt;0,VLOOKUP(A2291,lookups!A$1:B$25,2,0),
IF(ISNA(B2291),"",
IF(OR(ISBLANK(A2291),ISNA(B2291),B2291=0),
"",
"#define "&amp;
VLOOKUP(A2291,SOURCE!B:S,15,0)&amp;IF(lookups!$N$2-LEN(VLOOKUP(A2291,SOURCE!B:S,15,0))&gt;=0,REPT(" ",lookups!$N$2-LEN(VLOOKUP(A2291,SOURCE!B:S,15,0))),"")&amp;
TEXT(A2291,"???0")&amp;IF(VLOOKUP(A2291,SOURCE!B:S,16,0)="","","   "&amp;VLOOKUP(A2291,SOURCE!B:S,16,0)
))))
)</f>
        <v>#VALUE!</v>
      </c>
    </row>
  </sheetData>
  <conditionalFormatting sqref="A1:A2291">
    <cfRule type="cellIs" priority="2" operator="notEqual" aboveAverage="0" equalAverage="0" bottom="0" percent="0" rank="0" text="" dxfId="59">
      <formula>#ref!+1</formula>
    </cfRule>
  </conditionalFormatting>
  <conditionalFormatting sqref="A2292:A1048576">
    <cfRule type="cellIs" priority="3" operator="notEqual" aboveAverage="0" equalAverage="0" bottom="0" percent="0" rank="0" text="" dxfId="60">
      <formula>A2291+1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5" defaultRowHeight="15.75" zeroHeight="false" outlineLevelRow="0" outlineLevelCol="0"/>
  <cols>
    <col collapsed="false" customWidth="true" hidden="false" outlineLevel="0" max="2" min="2" style="0" width="45.67"/>
  </cols>
  <sheetData>
    <row r="1" customFormat="false" ht="18.75" hidden="false" customHeight="false" outlineLevel="0" collapsed="false">
      <c r="B1" s="268" t="s">
        <v>5459</v>
      </c>
      <c r="F1" s="269" t="s">
        <v>5460</v>
      </c>
      <c r="H1" s="0" t="str">
        <f aca="false">""""&amp;F1&amp;""""</f>
        <v>"yr.gregor"</v>
      </c>
    </row>
    <row r="2" customFormat="false" ht="18.75" hidden="false" customHeight="false" outlineLevel="0" collapsed="false">
      <c r="B2" s="270" t="s">
        <v>5461</v>
      </c>
      <c r="F2" s="269" t="s">
        <v>5462</v>
      </c>
      <c r="H2" s="0" t="str">
        <f aca="false">""""&amp;F2&amp;""""</f>
        <v>"rad.bohr"</v>
      </c>
    </row>
    <row r="3" customFormat="false" ht="15.75" hidden="false" customHeight="false" outlineLevel="0" collapsed="false">
      <c r="F3" s="269" t="s">
        <v>5463</v>
      </c>
      <c r="H3" s="0" t="str">
        <f aca="false">""""&amp;F3&amp;""""</f>
        <v>"orb.moon"</v>
      </c>
    </row>
    <row r="4" customFormat="false" ht="15.75" hidden="false" customHeight="false" outlineLevel="0" collapsed="false">
      <c r="F4" s="269" t="s">
        <v>5464</v>
      </c>
      <c r="H4" s="0" t="str">
        <f aca="false">""""&amp;F4&amp;""""</f>
        <v>"orb.earth"</v>
      </c>
    </row>
    <row r="5" customFormat="false" ht="15.75" hidden="false" customHeight="false" outlineLevel="0" collapsed="false">
      <c r="F5" s="269" t="s">
        <v>5465</v>
      </c>
      <c r="H5" s="0" t="str">
        <f aca="false">""""&amp;F5&amp;""""</f>
        <v>"lightspeed"</v>
      </c>
    </row>
    <row r="6" customFormat="false" ht="15.75" hidden="false" customHeight="false" outlineLevel="0" collapsed="false">
      <c r="F6" s="269" t="s">
        <v>5466</v>
      </c>
      <c r="H6" s="0" t="str">
        <f aca="false">""""&amp;F6&amp;""""</f>
        <v>"c.radiatn1"</v>
      </c>
    </row>
    <row r="7" customFormat="false" ht="15.75" hidden="false" customHeight="false" outlineLevel="0" collapsed="false">
      <c r="F7" s="269" t="s">
        <v>5467</v>
      </c>
      <c r="H7" s="0" t="str">
        <f aca="false">""""&amp;F7&amp;""""</f>
        <v>"c.radiatn2"</v>
      </c>
    </row>
    <row r="8" customFormat="false" ht="15.75" hidden="false" customHeight="false" outlineLevel="0" collapsed="false">
      <c r="F8" s="269" t="s">
        <v>5468</v>
      </c>
      <c r="H8" s="0" t="str">
        <f aca="false">""""&amp;F8&amp;""""</f>
        <v>"charge.elem"</v>
      </c>
    </row>
    <row r="9" customFormat="false" ht="15.75" hidden="false" customHeight="false" outlineLevel="0" collapsed="false">
      <c r="F9" s="269" t="s">
        <v>5469</v>
      </c>
      <c r="H9" s="0" t="str">
        <f aca="false">""""&amp;F9&amp;""""</f>
        <v>"e.euler"</v>
      </c>
    </row>
    <row r="10" customFormat="false" ht="15.75" hidden="false" customHeight="false" outlineLevel="0" collapsed="false">
      <c r="F10" s="269" t="s">
        <v>5470</v>
      </c>
      <c r="H10" s="0" t="str">
        <f aca="false">""""&amp;F10&amp;""""</f>
        <v>"c.faraday"</v>
      </c>
    </row>
    <row r="11" customFormat="false" ht="15.75" hidden="false" customHeight="false" outlineLevel="0" collapsed="false">
      <c r="F11" s="269" t="s">
        <v>5471</v>
      </c>
      <c r="H11" s="0" t="str">
        <f aca="false">""""&amp;F11&amp;""""</f>
        <v>"α.feigenbm"</v>
      </c>
    </row>
    <row r="12" customFormat="false" ht="15.75" hidden="false" customHeight="false" outlineLevel="0" collapsed="false">
      <c r="F12" s="269" t="s">
        <v>5472</v>
      </c>
      <c r="H12" s="0" t="str">
        <f aca="false">""""&amp;F12&amp;""""</f>
        <v>"δ.feigenbm"</v>
      </c>
    </row>
    <row r="13" customFormat="false" ht="15.75" hidden="false" customHeight="false" outlineLevel="0" collapsed="false">
      <c r="F13" s="269" t="s">
        <v>5473</v>
      </c>
      <c r="H13" s="0" t="str">
        <f aca="false">""""&amp;F13&amp;""""</f>
        <v>"c.grav.nwt"</v>
      </c>
    </row>
    <row r="14" customFormat="false" ht="15.75" hidden="false" customHeight="false" outlineLevel="0" collapsed="false">
      <c r="F14" s="269" t="s">
        <v>5474</v>
      </c>
      <c r="H14" s="0" t="str">
        <f aca="false">""""&amp;F14&amp;""""</f>
        <v>"cond.quant"</v>
      </c>
    </row>
    <row r="15" customFormat="false" ht="15.75" hidden="false" customHeight="false" outlineLevel="0" collapsed="false">
      <c r="F15" s="269" t="s">
        <v>5475</v>
      </c>
      <c r="H15" s="0" t="str">
        <f aca="false">""""&amp;F15&amp;""""</f>
        <v>"c.catalan"</v>
      </c>
    </row>
    <row r="16" customFormat="false" ht="15.75" hidden="false" customHeight="false" outlineLevel="0" collapsed="false">
      <c r="F16" s="269" t="s">
        <v>5476</v>
      </c>
      <c r="H16" s="0" t="str">
        <f aca="false">""""&amp;F16&amp;""""</f>
        <v>"gfact.elec"</v>
      </c>
    </row>
    <row r="17" customFormat="false" ht="15.75" hidden="false" customHeight="false" outlineLevel="0" collapsed="false">
      <c r="F17" s="269" t="s">
        <v>5477</v>
      </c>
      <c r="H17" s="0" t="str">
        <f aca="false">""""&amp;F17&amp;""""</f>
        <v>"c.grav.geo"</v>
      </c>
    </row>
    <row r="18" customFormat="false" ht="15.75" hidden="false" customHeight="false" outlineLevel="0" collapsed="false">
      <c r="F18" s="269" t="s">
        <v>5478</v>
      </c>
      <c r="H18" s="0" t="str">
        <f aca="false">""""&amp;F18&amp;""""</f>
        <v>"acc.earth"</v>
      </c>
    </row>
    <row r="19" customFormat="false" ht="15.75" hidden="false" customHeight="false" outlineLevel="0" collapsed="false">
      <c r="F19" s="269" t="s">
        <v>5479</v>
      </c>
      <c r="H19" s="0" t="str">
        <f aca="false">""""&amp;F19&amp;""""</f>
        <v>"c.planck"</v>
      </c>
    </row>
    <row r="20" customFormat="false" ht="15.75" hidden="false" customHeight="false" outlineLevel="0" collapsed="false">
      <c r="F20" s="269" t="s">
        <v>5480</v>
      </c>
      <c r="H20" s="0" t="str">
        <f aca="false">""""&amp;F20&amp;""""</f>
        <v>"red.planck"</v>
      </c>
    </row>
    <row r="21" customFormat="false" ht="15.75" hidden="false" customHeight="false" outlineLevel="0" collapsed="false">
      <c r="F21" s="269" t="s">
        <v>5481</v>
      </c>
      <c r="H21" s="0" t="str">
        <f aca="false">""""&amp;F21&amp;""""</f>
        <v>"c.boltzmn"</v>
      </c>
    </row>
    <row r="22" customFormat="false" ht="15.75" hidden="false" customHeight="false" outlineLevel="0" collapsed="false">
      <c r="F22" s="269" t="s">
        <v>5482</v>
      </c>
      <c r="H22" s="0" t="str">
        <f aca="false">""""&amp;F22&amp;""""</f>
        <v>"c.josephsn"</v>
      </c>
    </row>
    <row r="23" customFormat="false" ht="15.75" hidden="false" customHeight="false" outlineLevel="0" collapsed="false">
      <c r="F23" s="269" t="s">
        <v>5483</v>
      </c>
      <c r="H23" s="0" t="str">
        <f aca="false">""""&amp;F23&amp;""""</f>
        <v>"len.planck"</v>
      </c>
    </row>
    <row r="24" customFormat="false" ht="15.75" hidden="false" customHeight="false" outlineLevel="0" collapsed="false">
      <c r="F24" s="269" t="s">
        <v>5484</v>
      </c>
      <c r="H24" s="0" t="str">
        <f aca="false">""""&amp;F24&amp;""""</f>
        <v>"mass.elec"</v>
      </c>
    </row>
    <row r="25" customFormat="false" ht="15.75" hidden="false" customHeight="false" outlineLevel="0" collapsed="false">
      <c r="F25" s="269" t="s">
        <v>5485</v>
      </c>
      <c r="H25" s="0" t="str">
        <f aca="false">""""&amp;F25&amp;""""</f>
        <v>"mass.moon"</v>
      </c>
    </row>
    <row r="26" customFormat="false" ht="15.75" hidden="false" customHeight="false" outlineLevel="0" collapsed="false">
      <c r="F26" s="269" t="s">
        <v>5486</v>
      </c>
      <c r="H26" s="0" t="str">
        <f aca="false">""""&amp;F26&amp;""""</f>
        <v>"mass.neu"</v>
      </c>
    </row>
    <row r="27" customFormat="false" ht="15.75" hidden="false" customHeight="false" outlineLevel="0" collapsed="false">
      <c r="F27" s="269" t="s">
        <v>5487</v>
      </c>
      <c r="H27" s="0" t="str">
        <f aca="false">""""&amp;F27&amp;""""</f>
        <v>"r.neu.prot"</v>
      </c>
    </row>
    <row r="28" customFormat="false" ht="15.75" hidden="false" customHeight="false" outlineLevel="0" collapsed="false">
      <c r="F28" s="269" t="s">
        <v>5488</v>
      </c>
      <c r="H28" s="0" t="str">
        <f aca="false">""""&amp;F28&amp;""""</f>
        <v>"mass.prot"</v>
      </c>
    </row>
    <row r="29" customFormat="false" ht="15.75" hidden="false" customHeight="false" outlineLevel="0" collapsed="false">
      <c r="F29" s="269" t="s">
        <v>5489</v>
      </c>
      <c r="H29" s="0" t="str">
        <f aca="false">""""&amp;F29&amp;""""</f>
        <v>"mass.planck"</v>
      </c>
    </row>
    <row r="30" customFormat="false" ht="15.75" hidden="false" customHeight="false" outlineLevel="0" collapsed="false">
      <c r="F30" s="269" t="s">
        <v>5490</v>
      </c>
      <c r="H30" s="0" t="str">
        <f aca="false">""""&amp;F30&amp;""""</f>
        <v>"r.prot.elec"</v>
      </c>
    </row>
    <row r="31" customFormat="false" ht="15.75" hidden="false" customHeight="false" outlineLevel="0" collapsed="false">
      <c r="F31" s="269" t="s">
        <v>5491</v>
      </c>
      <c r="H31" s="0" t="str">
        <f aca="false">""""&amp;F31&amp;""""</f>
        <v>"mass.atom"</v>
      </c>
    </row>
    <row r="32" customFormat="false" ht="15.75" hidden="false" customHeight="false" outlineLevel="0" collapsed="false">
      <c r="F32" s="269" t="s">
        <v>5492</v>
      </c>
      <c r="H32" s="0" t="str">
        <f aca="false">""""&amp;F32&amp;""""</f>
        <v>"energy.atom"</v>
      </c>
    </row>
    <row r="33" customFormat="false" ht="15.75" hidden="false" customHeight="false" outlineLevel="0" collapsed="false">
      <c r="F33" s="269" t="s">
        <v>5493</v>
      </c>
      <c r="H33" s="0" t="str">
        <f aca="false">""""&amp;F33&amp;""""</f>
        <v>"mass.muon"</v>
      </c>
    </row>
    <row r="34" customFormat="false" ht="15.75" hidden="false" customHeight="false" outlineLevel="0" collapsed="false">
      <c r="F34" s="269" t="s">
        <v>5494</v>
      </c>
      <c r="H34" s="0" t="str">
        <f aca="false">""""&amp;F34&amp;""""</f>
        <v>"mass.sun"</v>
      </c>
    </row>
    <row r="35" customFormat="false" ht="15.75" hidden="false" customHeight="false" outlineLevel="0" collapsed="false">
      <c r="F35" s="269" t="s">
        <v>5495</v>
      </c>
      <c r="H35" s="0" t="str">
        <f aca="false">""""&amp;F35&amp;""""</f>
        <v>"mass.earth"</v>
      </c>
    </row>
    <row r="36" customFormat="false" ht="15.75" hidden="false" customHeight="false" outlineLevel="0" collapsed="false">
      <c r="F36" s="269" t="s">
        <v>5496</v>
      </c>
      <c r="H36" s="0" t="str">
        <f aca="false">""""&amp;F36&amp;""""</f>
        <v>"nr.avogadro"</v>
      </c>
    </row>
    <row r="37" customFormat="false" ht="15.75" hidden="false" customHeight="false" outlineLevel="0" collapsed="false">
      <c r="F37" s="269" t="s">
        <v>5497</v>
      </c>
      <c r="H37" s="0" t="str">
        <f aca="false">""""&amp;F37&amp;""""</f>
        <v>"not.a.nr"</v>
      </c>
    </row>
    <row r="38" customFormat="false" ht="15.75" hidden="false" customHeight="false" outlineLevel="0" collapsed="false">
      <c r="F38" s="269" t="s">
        <v>5498</v>
      </c>
      <c r="H38" s="0" t="str">
        <f aca="false">""""&amp;F38&amp;""""</f>
        <v>"press.atm"</v>
      </c>
    </row>
    <row r="39" customFormat="false" ht="15.75" hidden="false" customHeight="false" outlineLevel="0" collapsed="false">
      <c r="F39" s="269" t="s">
        <v>5499</v>
      </c>
      <c r="H39" s="0" t="str">
        <f aca="false">""""&amp;F39&amp;""""</f>
        <v>"c.mol.gas"</v>
      </c>
    </row>
    <row r="40" customFormat="false" ht="15.75" hidden="false" customHeight="false" outlineLevel="0" collapsed="false">
      <c r="F40" s="269" t="s">
        <v>5500</v>
      </c>
      <c r="H40" s="0" t="str">
        <f aca="false">""""&amp;F40&amp;""""</f>
        <v>"rad.elec"</v>
      </c>
    </row>
    <row r="41" customFormat="false" ht="15.75" hidden="false" customHeight="false" outlineLevel="0" collapsed="false">
      <c r="F41" s="269" t="s">
        <v>5501</v>
      </c>
      <c r="H41" s="0" t="str">
        <f aca="false">""""&amp;F41&amp;""""</f>
        <v>"c.klitzing"</v>
      </c>
    </row>
    <row r="42" customFormat="false" ht="15.75" hidden="false" customHeight="false" outlineLevel="0" collapsed="false">
      <c r="F42" s="269" t="s">
        <v>5502</v>
      </c>
      <c r="H42" s="0" t="str">
        <f aca="false">""""&amp;F42&amp;""""</f>
        <v>"rad.moon"</v>
      </c>
    </row>
    <row r="43" customFormat="false" ht="15.75" hidden="false" customHeight="false" outlineLevel="0" collapsed="false">
      <c r="F43" s="269" t="s">
        <v>5503</v>
      </c>
      <c r="H43" s="0" t="str">
        <f aca="false">""""&amp;F43&amp;""""</f>
        <v>"c.rydberg"</v>
      </c>
    </row>
    <row r="44" customFormat="false" ht="15.75" hidden="false" customHeight="false" outlineLevel="0" collapsed="false">
      <c r="F44" s="269" t="s">
        <v>5504</v>
      </c>
      <c r="H44" s="0" t="str">
        <f aca="false">""""&amp;F44&amp;""""</f>
        <v>"rad.sun"</v>
      </c>
    </row>
    <row r="45" customFormat="false" ht="15.75" hidden="false" customHeight="false" outlineLevel="0" collapsed="false">
      <c r="F45" s="269" t="s">
        <v>5505</v>
      </c>
      <c r="H45" s="0" t="str">
        <f aca="false">""""&amp;F45&amp;""""</f>
        <v>"rad.earth"</v>
      </c>
    </row>
    <row r="46" customFormat="false" ht="15.75" hidden="false" customHeight="false" outlineLevel="0" collapsed="false">
      <c r="F46" s="269" t="s">
        <v>5506</v>
      </c>
      <c r="H46" s="0" t="str">
        <f aca="false">""""&amp;F46&amp;""""</f>
        <v>"majax.earth"</v>
      </c>
    </row>
    <row r="47" customFormat="false" ht="15.75" hidden="false" customHeight="false" outlineLevel="0" collapsed="false">
      <c r="F47" s="269" t="s">
        <v>5507</v>
      </c>
      <c r="H47" s="0" t="str">
        <f aca="false">""""&amp;F47&amp;""""</f>
        <v>"minax.earth"</v>
      </c>
    </row>
    <row r="48" customFormat="false" ht="15.75" hidden="false" customHeight="false" outlineLevel="0" collapsed="false">
      <c r="F48" s="269" t="s">
        <v>5508</v>
      </c>
      <c r="H48" s="0" t="str">
        <f aca="false">""""&amp;F48&amp;""""</f>
        <v>"sq.eccent1"</v>
      </c>
    </row>
    <row r="49" customFormat="false" ht="15.75" hidden="false" customHeight="false" outlineLevel="0" collapsed="false">
      <c r="F49" s="269" t="s">
        <v>5509</v>
      </c>
      <c r="H49" s="0" t="str">
        <f aca="false">""""&amp;F49&amp;""""</f>
        <v>"sq.eccent2"</v>
      </c>
    </row>
    <row r="50" customFormat="false" ht="15.75" hidden="false" customHeight="false" outlineLevel="0" collapsed="false">
      <c r="F50" s="269" t="s">
        <v>5510</v>
      </c>
      <c r="H50" s="0" t="str">
        <f aca="false">""""&amp;F50&amp;""""</f>
        <v>"f.flatteng"</v>
      </c>
    </row>
    <row r="51" customFormat="false" ht="15.75" hidden="false" customHeight="false" outlineLevel="0" collapsed="false">
      <c r="F51" s="269" t="s">
        <v>5511</v>
      </c>
      <c r="H51" s="0" t="str">
        <f aca="false">""""&amp;F51&amp;""""</f>
        <v>"temp.stand"</v>
      </c>
    </row>
    <row r="52" customFormat="false" ht="15.75" hidden="false" customHeight="false" outlineLevel="0" collapsed="false">
      <c r="F52" s="269" t="s">
        <v>5512</v>
      </c>
      <c r="H52" s="0" t="str">
        <f aca="false">""""&amp;F52&amp;""""</f>
        <v>"temp.planck"</v>
      </c>
    </row>
    <row r="53" customFormat="false" ht="15.75" hidden="false" customHeight="false" outlineLevel="0" collapsed="false">
      <c r="F53" s="269" t="s">
        <v>5513</v>
      </c>
      <c r="H53" s="0" t="str">
        <f aca="false">""""&amp;F53&amp;""""</f>
        <v>"time.planck"</v>
      </c>
    </row>
    <row r="54" customFormat="false" ht="15.75" hidden="false" customHeight="false" outlineLevel="0" collapsed="false">
      <c r="F54" s="269" t="s">
        <v>5514</v>
      </c>
      <c r="H54" s="0" t="str">
        <f aca="false">""""&amp;F54&amp;""""</f>
        <v>"volume.gas"</v>
      </c>
    </row>
    <row r="55" customFormat="false" ht="15.75" hidden="false" customHeight="false" outlineLevel="0" collapsed="false">
      <c r="F55" s="269" t="s">
        <v>5515</v>
      </c>
      <c r="H55" s="0" t="str">
        <f aca="false">""""&amp;F55&amp;""""</f>
        <v>"imped.vac"</v>
      </c>
    </row>
    <row r="56" customFormat="false" ht="15.75" hidden="false" customHeight="false" outlineLevel="0" collapsed="false">
      <c r="F56" s="269" t="s">
        <v>5516</v>
      </c>
      <c r="H56" s="0" t="str">
        <f aca="false">""""&amp;F56&amp;""""</f>
        <v>"c.finestruc"</v>
      </c>
    </row>
    <row r="57" customFormat="false" ht="15.75" hidden="false" customHeight="false" outlineLevel="0" collapsed="false">
      <c r="F57" s="269" t="s">
        <v>5473</v>
      </c>
      <c r="H57" s="0" t="str">
        <f aca="false">""""&amp;F57&amp;""""</f>
        <v>"c.grav.nwt"</v>
      </c>
    </row>
    <row r="58" customFormat="false" ht="15.75" hidden="false" customHeight="false" outlineLevel="0" collapsed="false">
      <c r="F58" s="269" t="s">
        <v>5517</v>
      </c>
      <c r="H58" s="0" t="str">
        <f aca="false">""""&amp;F58&amp;""""</f>
        <v>"c.eul.masc"</v>
      </c>
    </row>
    <row r="59" customFormat="false" ht="15.75" hidden="false" customHeight="false" outlineLevel="0" collapsed="false">
      <c r="F59" s="269" t="s">
        <v>5518</v>
      </c>
      <c r="H59" s="0" t="str">
        <f aca="false">""""&amp;F59&amp;""""</f>
        <v>"r.gyro.prot"</v>
      </c>
    </row>
    <row r="60" customFormat="false" ht="15.75" hidden="false" customHeight="false" outlineLevel="0" collapsed="false">
      <c r="F60" s="269" t="s">
        <v>5519</v>
      </c>
      <c r="H60" s="0" t="str">
        <f aca="false">""""&amp;F60&amp;""""</f>
        <v>"frq.hypf.cs"</v>
      </c>
    </row>
    <row r="61" customFormat="false" ht="15.75" hidden="false" customHeight="false" outlineLevel="0" collapsed="false">
      <c r="F61" s="269" t="s">
        <v>5520</v>
      </c>
      <c r="H61" s="0" t="str">
        <f aca="false">""""&amp;F61&amp;""""</f>
        <v>"epermt.vac"</v>
      </c>
    </row>
    <row r="62" customFormat="false" ht="15.75" hidden="false" customHeight="false" outlineLevel="0" collapsed="false">
      <c r="F62" s="269" t="s">
        <v>5521</v>
      </c>
      <c r="H62" s="0" t="str">
        <f aca="false">""""&amp;F62&amp;""""</f>
        <v>"wavln.elec"</v>
      </c>
    </row>
    <row r="63" customFormat="false" ht="15.75" hidden="false" customHeight="false" outlineLevel="0" collapsed="false">
      <c r="F63" s="269" t="s">
        <v>5522</v>
      </c>
      <c r="H63" s="0" t="str">
        <f aca="false">""""&amp;F63&amp;""""</f>
        <v>"wavln.neu"</v>
      </c>
    </row>
    <row r="64" customFormat="false" ht="15.75" hidden="false" customHeight="false" outlineLevel="0" collapsed="false">
      <c r="F64" s="269" t="s">
        <v>5523</v>
      </c>
      <c r="H64" s="0" t="str">
        <f aca="false">""""&amp;F64&amp;""""</f>
        <v>"wavln.prot"</v>
      </c>
    </row>
    <row r="65" customFormat="false" ht="15.75" hidden="false" customHeight="false" outlineLevel="0" collapsed="false">
      <c r="F65" s="269" t="s">
        <v>5524</v>
      </c>
      <c r="H65" s="0" t="str">
        <f aca="false">""""&amp;F65&amp;""""</f>
        <v>"mpermb.vac"</v>
      </c>
    </row>
    <row r="66" customFormat="false" ht="15.75" hidden="false" customHeight="false" outlineLevel="0" collapsed="false">
      <c r="F66" s="269" t="s">
        <v>5525</v>
      </c>
      <c r="H66" s="0" t="str">
        <f aca="false">""""&amp;F66&amp;""""</f>
        <v>"magn.both"</v>
      </c>
    </row>
    <row r="67" customFormat="false" ht="15.75" hidden="false" customHeight="false" outlineLevel="0" collapsed="false">
      <c r="F67" s="269" t="s">
        <v>5526</v>
      </c>
      <c r="H67" s="0" t="str">
        <f aca="false">""""&amp;F67&amp;""""</f>
        <v>"mgmom.elec"</v>
      </c>
    </row>
    <row r="68" customFormat="false" ht="15.75" hidden="false" customHeight="false" outlineLevel="0" collapsed="false">
      <c r="F68" s="269" t="s">
        <v>5527</v>
      </c>
      <c r="H68" s="0" t="str">
        <f aca="false">""""&amp;F68&amp;""""</f>
        <v>"r.elec.bohr"</v>
      </c>
    </row>
    <row r="69" customFormat="false" ht="15.75" hidden="false" customHeight="false" outlineLevel="0" collapsed="false">
      <c r="F69" s="269" t="s">
        <v>5528</v>
      </c>
      <c r="H69" s="0" t="str">
        <f aca="false">""""&amp;F69&amp;""""</f>
        <v>"magmom.neu"</v>
      </c>
    </row>
    <row r="70" customFormat="false" ht="15.75" hidden="false" customHeight="false" outlineLevel="0" collapsed="false">
      <c r="F70" s="269" t="s">
        <v>5529</v>
      </c>
      <c r="H70" s="0" t="str">
        <f aca="false">""""&amp;F70&amp;""""</f>
        <v>"mgmom.prot"</v>
      </c>
    </row>
    <row r="71" customFormat="false" ht="15.75" hidden="false" customHeight="false" outlineLevel="0" collapsed="false">
      <c r="F71" s="269" t="s">
        <v>5530</v>
      </c>
      <c r="H71" s="0" t="str">
        <f aca="false">""""&amp;F71&amp;""""</f>
        <v>"magn.nucl"</v>
      </c>
    </row>
    <row r="72" customFormat="false" ht="15.75" hidden="false" customHeight="false" outlineLevel="0" collapsed="false">
      <c r="F72" s="269" t="s">
        <v>5531</v>
      </c>
      <c r="H72" s="0" t="str">
        <f aca="false">""""&amp;F72&amp;""""</f>
        <v>"mgmom.muon"</v>
      </c>
    </row>
    <row r="73" customFormat="false" ht="15.75" hidden="false" customHeight="false" outlineLevel="0" collapsed="false">
      <c r="F73" s="269" t="s">
        <v>5532</v>
      </c>
      <c r="H73" s="0" t="str">
        <f aca="false">""""&amp;F73&amp;""""</f>
        <v>"c.stephbol"</v>
      </c>
    </row>
    <row r="74" customFormat="false" ht="15.75" hidden="false" customHeight="false" outlineLevel="0" collapsed="false">
      <c r="F74" s="269" t="s">
        <v>5533</v>
      </c>
      <c r="H74" s="0" t="str">
        <f aca="false">""""&amp;F74&amp;""""</f>
        <v>"r.golden"</v>
      </c>
    </row>
    <row r="75" customFormat="false" ht="15.75" hidden="false" customHeight="false" outlineLevel="0" collapsed="false">
      <c r="F75" s="269" t="s">
        <v>5534</v>
      </c>
      <c r="H75" s="0" t="str">
        <f aca="false">""""&amp;F75&amp;""""</f>
        <v>"fluxq.magn"</v>
      </c>
    </row>
    <row r="76" customFormat="false" ht="15.75" hidden="false" customHeight="false" outlineLevel="0" collapsed="false">
      <c r="F76" s="269" t="s">
        <v>5535</v>
      </c>
      <c r="H76" s="0" t="str">
        <f aca="false">""""&amp;F76&amp;""""</f>
        <v>"vangl.earth"</v>
      </c>
    </row>
    <row r="77" customFormat="false" ht="15.75" hidden="false" customHeight="false" outlineLevel="0" collapsed="false">
      <c r="F77" s="269" t="s">
        <v>5536</v>
      </c>
      <c r="H77" s="0" t="str">
        <f aca="false">""""&amp;F77&amp;""""</f>
        <v>"inf.minus"</v>
      </c>
    </row>
    <row r="78" customFormat="false" ht="15.75" hidden="false" customHeight="false" outlineLevel="0" collapsed="false">
      <c r="F78" s="269" t="s">
        <v>5537</v>
      </c>
      <c r="H78" s="0" t="str">
        <f aca="false">""""&amp;F78&amp;""""</f>
        <v>"inf.plus"</v>
      </c>
    </row>
    <row r="79" customFormat="false" ht="15.75" hidden="false" customHeight="false" outlineLevel="0" collapsed="false">
      <c r="F79" s="269" t="s">
        <v>5538</v>
      </c>
      <c r="H79" s="0" t="str">
        <f aca="false">""""&amp;F79&amp;""""</f>
        <v>"zero"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69"/>
  <sheetViews>
    <sheetView showFormulas="false" showGridLines="true" showRowColHeaders="true" showZeros="true" rightToLeft="false" tabSelected="false" showOutlineSymbols="true" defaultGridColor="true" view="normal" topLeftCell="A14" colorId="64" zoomScale="75" zoomScaleNormal="75" zoomScalePageLayoutView="100" workbookViewId="0">
      <selection pane="topLeft" activeCell="C20" activeCellId="0" sqref="C20"/>
    </sheetView>
  </sheetViews>
  <sheetFormatPr defaultColWidth="20.84375" defaultRowHeight="15.75" zeroHeight="false" outlineLevelRow="0" outlineLevelCol="0"/>
  <cols>
    <col collapsed="false" customWidth="true" hidden="false" outlineLevel="0" max="5" min="5" style="0" width="4.33"/>
    <col collapsed="false" customWidth="true" hidden="false" outlineLevel="0" max="7" min="7" style="0" width="4.33"/>
    <col collapsed="false" customWidth="true" hidden="false" outlineLevel="0" max="9" min="9" style="0" width="4.33"/>
    <col collapsed="false" customWidth="true" hidden="false" outlineLevel="0" max="11" min="11" style="0" width="4.33"/>
    <col collapsed="false" customWidth="true" hidden="false" outlineLevel="0" max="13" min="13" style="0" width="4.33"/>
    <col collapsed="false" customWidth="true" hidden="false" outlineLevel="0" max="15" min="15" style="0" width="4.33"/>
    <col collapsed="false" customWidth="true" hidden="false" outlineLevel="0" max="21" min="17" style="0" width="2"/>
    <col collapsed="false" customWidth="true" hidden="false" outlineLevel="0" max="22" min="22" style="0" width="1.5"/>
    <col collapsed="false" customWidth="true" hidden="false" outlineLevel="0" max="23" min="23" style="0" width="1.33"/>
    <col collapsed="false" customWidth="true" hidden="false" outlineLevel="0" max="24" min="24" style="0" width="16.16"/>
    <col collapsed="false" customWidth="true" hidden="false" outlineLevel="0" max="25" min="25" style="0" width="208.5"/>
  </cols>
  <sheetData>
    <row r="1" customFormat="false" ht="15.75" hidden="false" customHeight="false" outlineLevel="0" collapsed="false">
      <c r="P1" s="0" t="s">
        <v>3426</v>
      </c>
      <c r="Q1" s="0" t="s">
        <v>3429</v>
      </c>
      <c r="R1" s="0" t="s">
        <v>3903</v>
      </c>
    </row>
    <row r="4" customFormat="false" ht="15.75" hidden="false" customHeight="false" outlineLevel="0" collapsed="false">
      <c r="B4" s="0" t="s">
        <v>230</v>
      </c>
    </row>
    <row r="5" customFormat="false" ht="15.75" hidden="false" customHeight="false" outlineLevel="0" collapsed="false">
      <c r="B5" s="0" t="s">
        <v>4254</v>
      </c>
    </row>
    <row r="6" customFormat="false" ht="15.75" hidden="false" customHeight="false" outlineLevel="0" collapsed="false">
      <c r="B6" s="0" t="s">
        <v>242</v>
      </c>
    </row>
    <row r="7" customFormat="false" ht="15.75" hidden="false" customHeight="false" outlineLevel="0" collapsed="false">
      <c r="A7" s="0" t="s">
        <v>250</v>
      </c>
    </row>
    <row r="8" customFormat="false" ht="15.75" hidden="false" customHeight="false" outlineLevel="0" collapsed="false">
      <c r="B8" s="0" t="s">
        <v>254</v>
      </c>
    </row>
    <row r="9" customFormat="false" ht="15.75" hidden="false" customHeight="false" outlineLevel="0" collapsed="false">
      <c r="A9" s="0" t="s">
        <v>262</v>
      </c>
    </row>
    <row r="12" customFormat="false" ht="15.75" hidden="false" customHeight="false" outlineLevel="0" collapsed="false">
      <c r="A12" s="0" t="s">
        <v>3426</v>
      </c>
    </row>
    <row r="13" customFormat="false" ht="15.75" hidden="false" customHeight="false" outlineLevel="0" collapsed="false">
      <c r="A13" s="0" t="s">
        <v>3429</v>
      </c>
    </row>
    <row r="15" customFormat="false" ht="15.75" hidden="false" customHeight="false" outlineLevel="0" collapsed="false">
      <c r="A15" s="0" t="s">
        <v>299</v>
      </c>
    </row>
    <row r="16" customFormat="false" ht="15.75" hidden="false" customHeight="false" outlineLevel="0" collapsed="false">
      <c r="A16" s="0" t="s">
        <v>306</v>
      </c>
    </row>
    <row r="17" customFormat="false" ht="15.75" hidden="false" customHeight="false" outlineLevel="0" collapsed="false">
      <c r="A17" s="0" t="s">
        <v>313</v>
      </c>
    </row>
    <row r="18" customFormat="false" ht="15.75" hidden="false" customHeight="false" outlineLevel="0" collapsed="false">
      <c r="A18" s="0" t="s">
        <v>276</v>
      </c>
    </row>
    <row r="19" customFormat="false" ht="15.75" hidden="false" customHeight="false" outlineLevel="0" collapsed="false">
      <c r="A19" s="0" t="s">
        <v>286</v>
      </c>
    </row>
    <row r="20" customFormat="false" ht="15.75" hidden="false" customHeight="false" outlineLevel="0" collapsed="false">
      <c r="A20" s="0" t="s">
        <v>292</v>
      </c>
      <c r="D20" s="47" t="s">
        <v>1950</v>
      </c>
      <c r="E20" s="45" t="s">
        <v>5539</v>
      </c>
      <c r="F20" s="47" t="s">
        <v>1952</v>
      </c>
      <c r="G20" s="45" t="s">
        <v>5539</v>
      </c>
      <c r="H20" s="271" t="s">
        <v>1986</v>
      </c>
      <c r="I20" s="45" t="s">
        <v>5539</v>
      </c>
      <c r="J20" s="272" t="s">
        <v>2321</v>
      </c>
      <c r="K20" s="45" t="s">
        <v>5539</v>
      </c>
      <c r="L20" s="47" t="s">
        <v>2313</v>
      </c>
      <c r="M20" s="45" t="s">
        <v>5539</v>
      </c>
      <c r="N20" s="47" t="s">
        <v>2315</v>
      </c>
      <c r="O20" s="45" t="s">
        <v>5539</v>
      </c>
      <c r="Q20" s="0" t="str">
        <f aca="false">D20&amp;","&amp;MID("                                  ",1,26-LEN(D20))</f>
        <v>ITM_LEFT_PARENTHESIS,      </v>
      </c>
      <c r="R20" s="0" t="str">
        <f aca="false">F20&amp;","&amp;MID("                                  ",1,26-LEN(F20))</f>
        <v>ITM_RIGHT_PARENTHESIS,     </v>
      </c>
      <c r="S20" s="0" t="str">
        <f aca="false">H20&amp;","&amp;MID("                                  ",1,26-LEN(H20))</f>
        <v>ITM_CIRCUMFLEX,            </v>
      </c>
      <c r="T20" s="0" t="str">
        <f aca="false">J20&amp;","&amp;MID("                                  ",1,26-LEN(J20))</f>
        <v>ITM_ROOT_SIGN,             </v>
      </c>
      <c r="U20" s="0" t="str">
        <f aca="false">L20&amp;","&amp;MID("                                  ",1,26-LEN(L20))</f>
        <v>ITM_EQ_LEFT,               </v>
      </c>
      <c r="V20" s="0" t="str">
        <f aca="false">N20&amp;","&amp;MID("                                  ",1,26-LEN(N20))</f>
        <v>ITM_EQ_RIGHT,              </v>
      </c>
      <c r="X20" s="0" t="s">
        <v>5540</v>
      </c>
      <c r="Y20" s="273" t="str">
        <f aca="false">"                                             "&amp;Q20&amp;R20&amp;S20&amp;T20&amp;U20&amp;V20</f>
        <v>                                             ITM_LEFT_PARENTHESIS,      ITM_RIGHT_PARENTHESIS,     ITM_CIRCUMFLEX,            ITM_ROOT_SIGN,             ITM_EQ_LEFT,               ITM_EQ_RIGHT,              </v>
      </c>
    </row>
    <row r="21" customFormat="false" ht="15.75" hidden="false" customHeight="false" outlineLevel="0" collapsed="false">
      <c r="D21" s="47" t="s">
        <v>2320</v>
      </c>
      <c r="E21" s="45" t="s">
        <v>5539</v>
      </c>
      <c r="F21" s="271" t="s">
        <v>1972</v>
      </c>
      <c r="G21" s="45" t="s">
        <v>5539</v>
      </c>
      <c r="H21" s="274" t="s">
        <v>5372</v>
      </c>
      <c r="I21" s="45" t="s">
        <v>5539</v>
      </c>
      <c r="J21" s="271" t="s">
        <v>4976</v>
      </c>
      <c r="K21" s="45" t="s">
        <v>5539</v>
      </c>
      <c r="L21" s="271" t="s">
        <v>4508</v>
      </c>
      <c r="M21" s="45" t="s">
        <v>5539</v>
      </c>
      <c r="N21" s="47" t="s">
        <v>1966</v>
      </c>
      <c r="O21" s="45" t="s">
        <v>5539</v>
      </c>
      <c r="Q21" s="0" t="str">
        <f aca="false">D21&amp;","&amp;MID("                                  ",1,26-LEN(D21))</f>
        <v>ITM_ALOG_SYMBOL,           </v>
      </c>
      <c r="R21" s="0" t="str">
        <f aca="false">F21&amp;","&amp;MID("                                  ",1,26-LEN(F21))</f>
        <v>ITM_EQUAL,                 </v>
      </c>
      <c r="S21" s="0" t="str">
        <f aca="false">H21&amp;","&amp;MID("                                  ",1,26-LEN(H21))</f>
        <v>ITM_SCR,                   </v>
      </c>
      <c r="T21" s="0" t="str">
        <f aca="false">J21&amp;","&amp;MID("                                  ",1,26-LEN(J21))</f>
        <v>CHR_num,                   </v>
      </c>
      <c r="U21" s="0" t="str">
        <f aca="false">L21&amp;","&amp;MID("                                  ",1,26-LEN(L21))</f>
        <v>CHR_case,                  </v>
      </c>
      <c r="V21" s="0" t="str">
        <f aca="false">N21&amp;","&amp;MID("                                  ",1,26-LEN(N21))</f>
        <v>ITM_COLON,                 </v>
      </c>
      <c r="X21" s="0" t="s">
        <v>5540</v>
      </c>
      <c r="Y21" s="273" t="str">
        <f aca="false">"                                             "&amp;Q21&amp;R21&amp;S21&amp;T21&amp;U21&amp;V21</f>
        <v>                                             ITM_ALOG_SYMBOL,           ITM_EQUAL,                 ITM_SCR,                   CHR_num,                   CHR_case,                  ITM_COLON,                 </v>
      </c>
    </row>
    <row r="22" customFormat="false" ht="15.75" hidden="false" customHeight="false" outlineLevel="0" collapsed="false">
      <c r="A22" s="0" t="s">
        <v>4201</v>
      </c>
      <c r="D22" s="47" t="s">
        <v>11</v>
      </c>
      <c r="E22" s="45" t="s">
        <v>5539</v>
      </c>
      <c r="F22" s="47" t="s">
        <v>11</v>
      </c>
      <c r="G22" s="45" t="s">
        <v>5539</v>
      </c>
      <c r="H22" s="47" t="s">
        <v>11</v>
      </c>
      <c r="I22" s="45" t="s">
        <v>5539</v>
      </c>
      <c r="J22" s="47" t="s">
        <v>11</v>
      </c>
      <c r="K22" s="45" t="s">
        <v>5539</v>
      </c>
      <c r="L22" s="47" t="s">
        <v>11</v>
      </c>
      <c r="M22" s="45" t="s">
        <v>5539</v>
      </c>
      <c r="N22" s="47" t="s">
        <v>11</v>
      </c>
      <c r="O22" s="45" t="s">
        <v>5539</v>
      </c>
      <c r="Q22" s="0" t="str">
        <f aca="false">D22&amp;","&amp;MID("                                  ",1,26-LEN(D22))</f>
        <v>ITM_NULL,                  </v>
      </c>
      <c r="R22" s="0" t="str">
        <f aca="false">F22&amp;","&amp;MID("                                  ",1,26-LEN(F22))</f>
        <v>ITM_NULL,                  </v>
      </c>
      <c r="S22" s="0" t="str">
        <f aca="false">H22&amp;","&amp;MID("                                  ",1,26-LEN(H22))</f>
        <v>ITM_NULL,                  </v>
      </c>
      <c r="T22" s="0" t="str">
        <f aca="false">J22&amp;","&amp;MID("                                  ",1,26-LEN(J22))</f>
        <v>ITM_NULL,                  </v>
      </c>
      <c r="U22" s="0" t="str">
        <f aca="false">L22&amp;","&amp;MID("                                  ",1,26-LEN(L22))</f>
        <v>ITM_NULL,                  </v>
      </c>
      <c r="V22" s="0" t="str">
        <f aca="false">N22&amp;","&amp;MID("                                  ",1,26-LEN(N22))</f>
        <v>ITM_NULL,                  </v>
      </c>
      <c r="X22" s="0" t="s">
        <v>5540</v>
      </c>
      <c r="Y22" s="273" t="str">
        <f aca="false">"                                             "&amp;Q22&amp;R22&amp;S22&amp;T22&amp;U22&amp;V22</f>
        <v>                                             ITM_NULL,                  ITM_NULL,                  ITM_NULL,                  ITM_NULL,                  ITM_NULL,                  ITM_NULL,                  </v>
      </c>
    </row>
    <row r="23" customFormat="false" ht="15.75" hidden="false" customHeight="false" outlineLevel="0" collapsed="false">
      <c r="A23" s="0" t="s">
        <v>296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0" t="str">
        <f aca="false">D23&amp;","&amp;MID("                                  ",1,26-LEN(D23))</f>
        <v>,                          </v>
      </c>
      <c r="R23" s="0" t="str">
        <f aca="false">F23&amp;","&amp;MID("                                  ",1,26-LEN(F23))</f>
        <v>,                          </v>
      </c>
      <c r="S23" s="0" t="str">
        <f aca="false">H23&amp;","&amp;MID("                                  ",1,26-LEN(H23))</f>
        <v>,                          </v>
      </c>
      <c r="T23" s="0" t="str">
        <f aca="false">J23&amp;","&amp;MID("                                  ",1,26-LEN(J23))</f>
        <v>,                          </v>
      </c>
      <c r="U23" s="0" t="str">
        <f aca="false">L23&amp;","&amp;MID("                                  ",1,26-LEN(L23))</f>
        <v>,                          </v>
      </c>
      <c r="V23" s="0" t="str">
        <f aca="false">N23&amp;","&amp;MID("                                  ",1,26-LEN(N23))</f>
        <v>,                          </v>
      </c>
      <c r="X23" s="0" t="s">
        <v>5540</v>
      </c>
      <c r="Y23" s="273"/>
    </row>
    <row r="24" customFormat="false" ht="15.75" hidden="false" customHeight="false" outlineLevel="0" collapsed="false">
      <c r="A24" s="0" t="s">
        <v>303</v>
      </c>
      <c r="D24" s="47" t="s">
        <v>280</v>
      </c>
      <c r="E24" s="45" t="s">
        <v>5539</v>
      </c>
      <c r="F24" s="47" t="s">
        <v>272</v>
      </c>
      <c r="G24" s="45" t="s">
        <v>5539</v>
      </c>
      <c r="H24" s="47" t="s">
        <v>289</v>
      </c>
      <c r="I24" s="45" t="s">
        <v>5539</v>
      </c>
      <c r="J24" s="47" t="s">
        <v>1616</v>
      </c>
      <c r="K24" s="45" t="s">
        <v>5539</v>
      </c>
      <c r="L24" s="47" t="s">
        <v>2313</v>
      </c>
      <c r="M24" s="45" t="s">
        <v>5539</v>
      </c>
      <c r="N24" s="47" t="s">
        <v>2315</v>
      </c>
      <c r="O24" s="45" t="s">
        <v>5539</v>
      </c>
      <c r="Q24" s="0" t="str">
        <f aca="false">D24&amp;","&amp;MID("                                  ",1,26-LEN(D24))</f>
        <v>ITM_sin,                   </v>
      </c>
      <c r="R24" s="0" t="str">
        <f aca="false">F24&amp;","&amp;MID("                                  ",1,26-LEN(F24))</f>
        <v>ITM_cos,                   </v>
      </c>
      <c r="S24" s="0" t="str">
        <f aca="false">H24&amp;","&amp;MID("                                  ",1,26-LEN(H24))</f>
        <v>ITM_tan,                   </v>
      </c>
      <c r="T24" s="0" t="str">
        <f aca="false">J24&amp;","&amp;MID("                                  ",1,26-LEN(J24))</f>
        <v>ITM_pi,                    </v>
      </c>
      <c r="U24" s="0" t="str">
        <f aca="false">L24&amp;","&amp;MID("                                  ",1,26-LEN(L24))</f>
        <v>ITM_EQ_LEFT,               </v>
      </c>
      <c r="V24" s="0" t="str">
        <f aca="false">N24&amp;","&amp;MID("                                  ",1,26-LEN(N24))</f>
        <v>ITM_EQ_RIGHT,              </v>
      </c>
      <c r="X24" s="0" t="s">
        <v>5540</v>
      </c>
      <c r="Y24" s="273" t="str">
        <f aca="false">"                                             "&amp;Q24&amp;R24&amp;S24&amp;T24&amp;U24&amp;V24</f>
        <v>                                             ITM_sin,                   ITM_cos,                   ITM_tan,                   ITM_pi,                    ITM_EQ_LEFT,               ITM_EQ_RIGHT,              </v>
      </c>
    </row>
    <row r="25" customFormat="false" ht="15.75" hidden="false" customHeight="false" outlineLevel="0" collapsed="false">
      <c r="A25" s="0" t="s">
        <v>310</v>
      </c>
      <c r="D25" s="47" t="s">
        <v>303</v>
      </c>
      <c r="E25" s="45" t="s">
        <v>5539</v>
      </c>
      <c r="F25" s="47" t="s">
        <v>296</v>
      </c>
      <c r="G25" s="45" t="s">
        <v>5539</v>
      </c>
      <c r="H25" s="47" t="s">
        <v>310</v>
      </c>
      <c r="I25" s="45" t="s">
        <v>5539</v>
      </c>
      <c r="J25" s="275" t="s">
        <v>5307</v>
      </c>
      <c r="K25" s="45" t="s">
        <v>5539</v>
      </c>
      <c r="L25" s="47" t="s">
        <v>4272</v>
      </c>
      <c r="M25" s="45" t="s">
        <v>5539</v>
      </c>
      <c r="N25" s="47" t="s">
        <v>4792</v>
      </c>
      <c r="O25" s="45" t="s">
        <v>5539</v>
      </c>
      <c r="Q25" s="0" t="str">
        <f aca="false">D25&amp;","&amp;MID("                                  ",1,26-LEN(D25))</f>
        <v>ITM_arcsin,                </v>
      </c>
      <c r="R25" s="0" t="str">
        <f aca="false">F25&amp;","&amp;MID("                                  ",1,26-LEN(F25))</f>
        <v>ITM_arccos,                </v>
      </c>
      <c r="S25" s="0" t="str">
        <f aca="false">H25&amp;","&amp;MID("                                  ",1,26-LEN(H25))</f>
        <v>ITM_arctan,                </v>
      </c>
      <c r="T25" s="0" t="str">
        <f aca="false">J25&amp;","&amp;MID("                                  ",1,26-LEN(J25))</f>
        <v>ITM_op_j_SIGN,             </v>
      </c>
      <c r="U25" s="0" t="str">
        <f aca="false">L25&amp;","&amp;MID("                                  ",1,26-LEN(L25))</f>
        <v>ITM_atan2,                 </v>
      </c>
      <c r="V25" s="0" t="str">
        <f aca="false">N25&amp;","&amp;MID("                                  ",1,26-LEN(N25))</f>
        <v>ITM_XSWAP,                 </v>
      </c>
      <c r="X25" s="0" t="s">
        <v>5540</v>
      </c>
      <c r="Y25" s="273" t="str">
        <f aca="false">"                                             "&amp;Q25&amp;R25&amp;S25&amp;T25&amp;U25&amp;V25</f>
        <v>                                             ITM_arcsin,                ITM_arccos,                ITM_arctan,                ITM_op_j_SIGN,             ITM_atan2,                 ITM_XSWAP,                 </v>
      </c>
    </row>
    <row r="26" customFormat="false" ht="15.75" hidden="false" customHeight="false" outlineLevel="0" collapsed="false">
      <c r="A26" s="0" t="s">
        <v>4202</v>
      </c>
      <c r="D26" s="47" t="s">
        <v>11</v>
      </c>
      <c r="E26" s="45" t="s">
        <v>5539</v>
      </c>
      <c r="F26" s="47" t="s">
        <v>11</v>
      </c>
      <c r="G26" s="45" t="s">
        <v>5539</v>
      </c>
      <c r="H26" s="47" t="s">
        <v>11</v>
      </c>
      <c r="I26" s="45" t="s">
        <v>5539</v>
      </c>
      <c r="J26" s="47" t="s">
        <v>11</v>
      </c>
      <c r="K26" s="45" t="s">
        <v>5539</v>
      </c>
      <c r="L26" s="47" t="s">
        <v>11</v>
      </c>
      <c r="M26" s="45" t="s">
        <v>5539</v>
      </c>
      <c r="N26" s="47" t="s">
        <v>11</v>
      </c>
      <c r="O26" s="45" t="s">
        <v>5539</v>
      </c>
      <c r="Q26" s="0" t="str">
        <f aca="false">D26&amp;","&amp;MID("                                  ",1,26-LEN(D26))</f>
        <v>ITM_NULL,                  </v>
      </c>
      <c r="R26" s="0" t="str">
        <f aca="false">F26&amp;","&amp;MID("                                  ",1,26-LEN(F26))</f>
        <v>ITM_NULL,                  </v>
      </c>
      <c r="S26" s="0" t="str">
        <f aca="false">H26&amp;","&amp;MID("                                  ",1,26-LEN(H26))</f>
        <v>ITM_NULL,                  </v>
      </c>
      <c r="T26" s="0" t="str">
        <f aca="false">J26&amp;","&amp;MID("                                  ",1,26-LEN(J26))</f>
        <v>ITM_NULL,                  </v>
      </c>
      <c r="U26" s="0" t="str">
        <f aca="false">L26&amp;","&amp;MID("                                  ",1,26-LEN(L26))</f>
        <v>ITM_NULL,                  </v>
      </c>
      <c r="V26" s="0" t="str">
        <f aca="false">N26&amp;","&amp;MID("                                  ",1,26-LEN(N26))</f>
        <v>ITM_NULL,                  </v>
      </c>
      <c r="X26" s="0" t="s">
        <v>5540</v>
      </c>
      <c r="Y26" s="273" t="str">
        <f aca="false">"                                             "&amp;Q26&amp;R26&amp;S26&amp;T26&amp;U26&amp;V26</f>
        <v>                                             ITM_NULL,                  ITM_NULL,                  ITM_NULL,                  ITM_NULL,                  ITM_NULL,                  ITM_NULL,                  </v>
      </c>
    </row>
    <row r="27" customFormat="false" ht="15.75" hidden="false" customHeight="false" outlineLevel="0" collapsed="false">
      <c r="A27" s="0" t="s">
        <v>4203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0" t="str">
        <f aca="false">D27&amp;","&amp;MID("                                  ",1,26-LEN(D27))</f>
        <v>,                          </v>
      </c>
      <c r="R27" s="0" t="str">
        <f aca="false">F27&amp;","&amp;MID("                                  ",1,26-LEN(F27))</f>
        <v>,                          </v>
      </c>
      <c r="S27" s="0" t="str">
        <f aca="false">H27&amp;","&amp;MID("                                  ",1,26-LEN(H27))</f>
        <v>,                          </v>
      </c>
      <c r="T27" s="0" t="str">
        <f aca="false">J27&amp;","&amp;MID("                                  ",1,26-LEN(J27))</f>
        <v>,                          </v>
      </c>
      <c r="U27" s="0" t="str">
        <f aca="false">L27&amp;","&amp;MID("                                  ",1,26-LEN(L27))</f>
        <v>,                          </v>
      </c>
      <c r="V27" s="0" t="str">
        <f aca="false">N27&amp;","&amp;MID("                                  ",1,26-LEN(N27))</f>
        <v>,                          </v>
      </c>
      <c r="X27" s="0" t="s">
        <v>5540</v>
      </c>
      <c r="Y27" s="273"/>
    </row>
    <row r="28" customFormat="false" ht="15.75" hidden="false" customHeight="false" outlineLevel="0" collapsed="false">
      <c r="A28" s="0" t="s">
        <v>4272</v>
      </c>
      <c r="D28" s="47" t="s">
        <v>2318</v>
      </c>
      <c r="E28" s="45" t="s">
        <v>5539</v>
      </c>
      <c r="F28" s="47" t="s">
        <v>4099</v>
      </c>
      <c r="G28" s="45" t="s">
        <v>5539</v>
      </c>
      <c r="H28" s="47" t="s">
        <v>3686</v>
      </c>
      <c r="I28" s="45" t="s">
        <v>5539</v>
      </c>
      <c r="J28" s="47" t="s">
        <v>3443</v>
      </c>
      <c r="K28" s="45" t="s">
        <v>5539</v>
      </c>
      <c r="L28" s="47" t="s">
        <v>2313</v>
      </c>
      <c r="M28" s="45" t="s">
        <v>5539</v>
      </c>
      <c r="N28" s="47" t="s">
        <v>2315</v>
      </c>
      <c r="O28" s="45" t="s">
        <v>5539</v>
      </c>
      <c r="Q28" s="0" t="str">
        <f aca="false">D28&amp;","&amp;MID("                                  ",1,26-LEN(D28))</f>
        <v>ITM_VERTICAL_BAR,          </v>
      </c>
      <c r="R28" s="0" t="str">
        <f aca="false">F28&amp;","&amp;MID("                                  ",1,26-LEN(F28))</f>
        <v>ITM_ARG,                   </v>
      </c>
      <c r="S28" s="0" t="str">
        <f aca="false">H28&amp;","&amp;MID("                                  ",1,26-LEN(H28))</f>
        <v>ITM_RE,                    </v>
      </c>
      <c r="T28" s="0" t="str">
        <f aca="false">J28&amp;","&amp;MID("                                  ",1,26-LEN(J28))</f>
        <v>ITM_IM,                    </v>
      </c>
      <c r="U28" s="0" t="str">
        <f aca="false">L28&amp;","&amp;MID("                                  ",1,26-LEN(L28))</f>
        <v>ITM_EQ_LEFT,               </v>
      </c>
      <c r="V28" s="0" t="str">
        <f aca="false">N28&amp;","&amp;MID("                                  ",1,26-LEN(N28))</f>
        <v>ITM_EQ_RIGHT,              </v>
      </c>
      <c r="X28" s="0" t="s">
        <v>5540</v>
      </c>
      <c r="Y28" s="273" t="str">
        <f aca="false">"                                             "&amp;Q28&amp;R28&amp;S28&amp;T28&amp;U28&amp;V28</f>
        <v>                                             ITM_VERTICAL_BAR,          ITM_ARG,                   ITM_RE,                    ITM_IM,                    ITM_EQ_LEFT,               ITM_EQ_RIGHT,              </v>
      </c>
    </row>
    <row r="29" customFormat="false" ht="15.75" hidden="false" customHeight="false" outlineLevel="0" collapsed="false">
      <c r="A29" s="0" t="s">
        <v>272</v>
      </c>
      <c r="D29" s="47" t="s">
        <v>319</v>
      </c>
      <c r="E29" s="45" t="s">
        <v>5539</v>
      </c>
      <c r="F29" s="47" t="s">
        <v>316</v>
      </c>
      <c r="G29" s="45" t="s">
        <v>5539</v>
      </c>
      <c r="H29" s="47" t="s">
        <v>368</v>
      </c>
      <c r="I29" s="45" t="s">
        <v>5539</v>
      </c>
      <c r="J29" s="47" t="s">
        <v>371</v>
      </c>
      <c r="K29" s="45" t="s">
        <v>5539</v>
      </c>
      <c r="L29" s="47" t="s">
        <v>5541</v>
      </c>
      <c r="M29" s="45" t="s">
        <v>5539</v>
      </c>
      <c r="N29" s="47" t="s">
        <v>4792</v>
      </c>
      <c r="O29" s="45" t="s">
        <v>5539</v>
      </c>
      <c r="Q29" s="0" t="str">
        <f aca="false">D29&amp;","&amp;MID("                                  ",1,26-LEN(D29))</f>
        <v>ITM_FLOOR,                 </v>
      </c>
      <c r="R29" s="0" t="str">
        <f aca="false">F29&amp;","&amp;MID("                                  ",1,26-LEN(F29))</f>
        <v>ITM_CEIL,                  </v>
      </c>
      <c r="S29" s="0" t="str">
        <f aca="false">H29&amp;","&amp;MID("                                  ",1,26-LEN(H29))</f>
        <v>ITM_MAX,                   </v>
      </c>
      <c r="T29" s="0" t="str">
        <f aca="false">J29&amp;","&amp;MID("                                  ",1,26-LEN(J29))</f>
        <v>ITM_MIN,                   </v>
      </c>
      <c r="U29" s="0" t="str">
        <f aca="false">L29&amp;","&amp;MID("                                  ",1,26-LEN(L29))</f>
        <v>-MNU_CONST,                </v>
      </c>
      <c r="V29" s="0" t="str">
        <f aca="false">N29&amp;","&amp;MID("                                  ",1,26-LEN(N29))</f>
        <v>ITM_XSWAP,                 </v>
      </c>
      <c r="X29" s="0" t="s">
        <v>5540</v>
      </c>
      <c r="Y29" s="273" t="str">
        <f aca="false">"                                             "&amp;Q29&amp;R29&amp;S29&amp;T29&amp;U29&amp;V29</f>
        <v>                                             ITM_FLOOR,                 ITM_CEIL,                  ITM_MAX,                   ITM_MIN,                   -MNU_CONST,                ITM_XSWAP,                 </v>
      </c>
    </row>
    <row r="30" customFormat="false" ht="15.75" hidden="false" customHeight="false" outlineLevel="0" collapsed="false">
      <c r="A30" s="0" t="s">
        <v>280</v>
      </c>
      <c r="D30" s="47" t="s">
        <v>11</v>
      </c>
      <c r="E30" s="45" t="s">
        <v>5539</v>
      </c>
      <c r="F30" s="47" t="s">
        <v>11</v>
      </c>
      <c r="G30" s="45" t="s">
        <v>5539</v>
      </c>
      <c r="H30" s="47" t="s">
        <v>11</v>
      </c>
      <c r="I30" s="45" t="s">
        <v>5539</v>
      </c>
      <c r="J30" s="47" t="s">
        <v>11</v>
      </c>
      <c r="K30" s="45" t="s">
        <v>5539</v>
      </c>
      <c r="L30" s="47" t="s">
        <v>11</v>
      </c>
      <c r="M30" s="45" t="s">
        <v>5539</v>
      </c>
      <c r="N30" s="47" t="s">
        <v>11</v>
      </c>
      <c r="O30" s="45" t="s">
        <v>5539</v>
      </c>
      <c r="Q30" s="0" t="str">
        <f aca="false">D30&amp;","&amp;MID("                                  ",1,26-LEN(D30))</f>
        <v>ITM_NULL,                  </v>
      </c>
      <c r="R30" s="0" t="str">
        <f aca="false">F30&amp;","&amp;MID("                                  ",1,26-LEN(F30))</f>
        <v>ITM_NULL,                  </v>
      </c>
      <c r="S30" s="0" t="str">
        <f aca="false">H30&amp;","&amp;MID("                                  ",1,26-LEN(H30))</f>
        <v>ITM_NULL,                  </v>
      </c>
      <c r="T30" s="0" t="str">
        <f aca="false">J30&amp;","&amp;MID("                                  ",1,26-LEN(J30))</f>
        <v>ITM_NULL,                  </v>
      </c>
      <c r="U30" s="0" t="str">
        <f aca="false">L30&amp;","&amp;MID("                                  ",1,26-LEN(L30))</f>
        <v>ITM_NULL,                  </v>
      </c>
      <c r="V30" s="0" t="str">
        <f aca="false">N30&amp;","&amp;MID("                                  ",1,26-LEN(N30))</f>
        <v>ITM_NULL,                  </v>
      </c>
      <c r="X30" s="0" t="s">
        <v>5540</v>
      </c>
      <c r="Y30" s="273" t="str">
        <f aca="false">"                                             "&amp;Q30&amp;R30&amp;S30&amp;T30&amp;U30&amp;V30</f>
        <v>                                             ITM_NULL,                  ITM_NULL,                  ITM_NULL,                  ITM_NULL,                  ITM_NULL,                  ITM_NULL,                  </v>
      </c>
    </row>
    <row r="31" customFormat="false" ht="15.75" hidden="false" customHeight="false" outlineLevel="0" collapsed="false">
      <c r="A31" s="0" t="s">
        <v>3487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0" t="str">
        <f aca="false">D31&amp;","&amp;MID("                                  ",1,26-LEN(D31))</f>
        <v>,                          </v>
      </c>
      <c r="R31" s="0" t="str">
        <f aca="false">F31&amp;","&amp;MID("                                  ",1,26-LEN(F31))</f>
        <v>,                          </v>
      </c>
      <c r="S31" s="0" t="str">
        <f aca="false">H31&amp;","&amp;MID("                                  ",1,26-LEN(H31))</f>
        <v>,                          </v>
      </c>
      <c r="T31" s="0" t="str">
        <f aca="false">J31&amp;","&amp;MID("                                  ",1,26-LEN(J31))</f>
        <v>,                          </v>
      </c>
      <c r="U31" s="0" t="str">
        <f aca="false">L31&amp;","&amp;MID("                                  ",1,26-LEN(L31))</f>
        <v>,                          </v>
      </c>
      <c r="V31" s="0" t="str">
        <f aca="false">N31&amp;","&amp;MID("                                  ",1,26-LEN(N31))</f>
        <v>,                          </v>
      </c>
      <c r="X31" s="0" t="s">
        <v>5540</v>
      </c>
      <c r="Y31" s="273"/>
    </row>
    <row r="32" customFormat="false" ht="15.75" hidden="false" customHeight="false" outlineLevel="0" collapsed="false">
      <c r="A32" s="0" t="s">
        <v>3611</v>
      </c>
      <c r="D32" s="47" t="s">
        <v>265</v>
      </c>
      <c r="E32" s="45" t="s">
        <v>5539</v>
      </c>
      <c r="F32" s="47" t="s">
        <v>262</v>
      </c>
      <c r="G32" s="45" t="s">
        <v>5539</v>
      </c>
      <c r="H32" s="276" t="s">
        <v>254</v>
      </c>
      <c r="I32" s="45" t="s">
        <v>5539</v>
      </c>
      <c r="J32" s="271" t="s">
        <v>250</v>
      </c>
      <c r="K32" s="45" t="s">
        <v>5539</v>
      </c>
      <c r="L32" s="47" t="s">
        <v>2313</v>
      </c>
      <c r="M32" s="45" t="s">
        <v>5539</v>
      </c>
      <c r="N32" s="47" t="s">
        <v>2315</v>
      </c>
      <c r="O32" s="45" t="s">
        <v>5539</v>
      </c>
      <c r="Q32" s="0" t="str">
        <f aca="false">D32&amp;","&amp;MID("                                  ",1,26-LEN(D32))</f>
        <v>ITM_LOGXY,                 </v>
      </c>
      <c r="R32" s="0" t="str">
        <f aca="false">F32&amp;","&amp;MID("                                  ",1,26-LEN(F32))</f>
        <v>ITM_LOG10,                 </v>
      </c>
      <c r="S32" s="0" t="str">
        <f aca="false">H32&amp;","&amp;MID("                                  ",1,26-LEN(H32))</f>
        <v>ITM_LN,                    </v>
      </c>
      <c r="T32" s="0" t="str">
        <f aca="false">J32&amp;","&amp;MID("                                  ",1,26-LEN(J32))</f>
        <v>ITM_LOG2,                  </v>
      </c>
      <c r="U32" s="0" t="str">
        <f aca="false">L32&amp;","&amp;MID("                                  ",1,26-LEN(L32))</f>
        <v>ITM_EQ_LEFT,               </v>
      </c>
      <c r="V32" s="0" t="str">
        <f aca="false">N32&amp;","&amp;MID("                                  ",1,26-LEN(N32))</f>
        <v>ITM_EQ_RIGHT,              </v>
      </c>
      <c r="X32" s="0" t="s">
        <v>5540</v>
      </c>
      <c r="Y32" s="273" t="str">
        <f aca="false">"                                             "&amp;Q32&amp;R32&amp;S32&amp;T32&amp;U32&amp;V32</f>
        <v>                                             ITM_LOGXY,                 ITM_LOG10,                 ITM_LN,                    ITM_LOG2,                  ITM_EQ_LEFT,               ITM_EQ_RIGHT,              </v>
      </c>
    </row>
    <row r="33" customFormat="false" ht="15.75" hidden="false" customHeight="false" outlineLevel="0" collapsed="false">
      <c r="A33" s="0" t="s">
        <v>289</v>
      </c>
      <c r="D33" s="47" t="s">
        <v>3410</v>
      </c>
      <c r="E33" s="45" t="s">
        <v>5539</v>
      </c>
      <c r="F33" s="47" t="s">
        <v>192</v>
      </c>
      <c r="G33" s="45" t="s">
        <v>5539</v>
      </c>
      <c r="H33" s="47" t="s">
        <v>196</v>
      </c>
      <c r="I33" s="45" t="s">
        <v>5539</v>
      </c>
      <c r="J33" s="47" t="s">
        <v>1936</v>
      </c>
      <c r="K33" s="45" t="s">
        <v>5539</v>
      </c>
      <c r="L33" s="47" t="s">
        <v>3487</v>
      </c>
      <c r="M33" s="45" t="s">
        <v>5539</v>
      </c>
      <c r="N33" s="47" t="s">
        <v>3611</v>
      </c>
      <c r="O33" s="45" t="s">
        <v>5539</v>
      </c>
      <c r="Q33" s="0" t="str">
        <f aca="false">D33&amp;","&amp;MID("                                  ",1,26-LEN(D33))</f>
        <v>ITM_FIB,                   </v>
      </c>
      <c r="R33" s="0" t="str">
        <f aca="false">F33&amp;","&amp;MID("                                  ",1,26-LEN(F33))</f>
        <v>ITM_COMB,                  </v>
      </c>
      <c r="S33" s="0" t="str">
        <f aca="false">H33&amp;","&amp;MID("                                  ",1,26-LEN(H33))</f>
        <v>ITM_PERM,                  </v>
      </c>
      <c r="T33" s="0" t="str">
        <f aca="false">J33&amp;","&amp;MID("                                  ",1,26-LEN(J33))</f>
        <v>ITM_EXCLAMATION_MARK,      </v>
      </c>
      <c r="U33" s="0" t="str">
        <f aca="false">L33&amp;","&amp;MID("                                  ",1,26-LEN(L33))</f>
        <v>ITM_sinc,                  </v>
      </c>
      <c r="V33" s="0" t="str">
        <f aca="false">N33&amp;","&amp;MID("                                  ",1,26-LEN(N33))</f>
        <v>ITM_sincpi,                </v>
      </c>
      <c r="X33" s="0" t="s">
        <v>5540</v>
      </c>
      <c r="Y33" s="273" t="str">
        <f aca="false">"                                             "&amp;Q33&amp;R33&amp;S33&amp;T33&amp;U33&amp;V33</f>
        <v>                                             ITM_FIB,                   ITM_COMB,                  ITM_PERM,                  ITM_EXCLAMATION_MARK,      ITM_sinc,                  ITM_sincpi,                </v>
      </c>
    </row>
    <row r="34" customFormat="false" ht="15.75" hidden="false" customHeight="false" outlineLevel="0" collapsed="false">
      <c r="D34" s="47" t="s">
        <v>11</v>
      </c>
      <c r="E34" s="45" t="s">
        <v>5539</v>
      </c>
      <c r="F34" s="47" t="s">
        <v>11</v>
      </c>
      <c r="G34" s="45" t="s">
        <v>5539</v>
      </c>
      <c r="H34" s="47" t="s">
        <v>11</v>
      </c>
      <c r="I34" s="45" t="s">
        <v>5539</v>
      </c>
      <c r="J34" s="47" t="s">
        <v>11</v>
      </c>
      <c r="K34" s="45" t="s">
        <v>5539</v>
      </c>
      <c r="L34" s="47" t="s">
        <v>11</v>
      </c>
      <c r="M34" s="45" t="s">
        <v>5539</v>
      </c>
      <c r="N34" s="47" t="s">
        <v>11</v>
      </c>
      <c r="O34" s="45" t="s">
        <v>5539</v>
      </c>
      <c r="Q34" s="0" t="str">
        <f aca="false">D34&amp;","&amp;MID("                                  ",1,26-LEN(D34))</f>
        <v>ITM_NULL,                  </v>
      </c>
      <c r="R34" s="0" t="str">
        <f aca="false">F34&amp;","&amp;MID("                                  ",1,26-LEN(F34))</f>
        <v>ITM_NULL,                  </v>
      </c>
      <c r="S34" s="0" t="str">
        <f aca="false">H34&amp;","&amp;MID("                                  ",1,26-LEN(H34))</f>
        <v>ITM_NULL,                  </v>
      </c>
      <c r="T34" s="0" t="str">
        <f aca="false">J34&amp;","&amp;MID("                                  ",1,26-LEN(J34))</f>
        <v>ITM_NULL,                  </v>
      </c>
      <c r="U34" s="0" t="str">
        <f aca="false">L34&amp;","&amp;MID("                                  ",1,26-LEN(L34))</f>
        <v>ITM_NULL,                  </v>
      </c>
      <c r="V34" s="0" t="str">
        <f aca="false">N34&amp;","&amp;MID("                                  ",1,26-LEN(N34))</f>
        <v>ITM_NULL,                  </v>
      </c>
      <c r="X34" s="0" t="s">
        <v>5540</v>
      </c>
      <c r="Y34" s="273" t="str">
        <f aca="false">"                                             "&amp;Q34&amp;R34&amp;S34&amp;T34&amp;U34&amp;V34</f>
        <v>                                             ITM_NULL,                  ITM_NULL,                  ITM_NULL,                  ITM_NULL,                  ITM_NULL,                  ITM_NULL,                  </v>
      </c>
    </row>
    <row r="35" customFormat="false" ht="15.75" hidden="false" customHeight="false" outlineLevel="0" collapsed="false">
      <c r="A35" s="0" t="s">
        <v>316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0" t="str">
        <f aca="false">D35&amp;","&amp;MID("                                  ",1,26-LEN(D35))</f>
        <v>,                          </v>
      </c>
      <c r="R35" s="0" t="str">
        <f aca="false">F35&amp;","&amp;MID("                                  ",1,26-LEN(F35))</f>
        <v>,                          </v>
      </c>
      <c r="S35" s="0" t="str">
        <f aca="false">H35&amp;","&amp;MID("                                  ",1,26-LEN(H35))</f>
        <v>,                          </v>
      </c>
      <c r="T35" s="0" t="str">
        <f aca="false">J35&amp;","&amp;MID("                                  ",1,26-LEN(J35))</f>
        <v>,                          </v>
      </c>
      <c r="U35" s="0" t="str">
        <f aca="false">L35&amp;","&amp;MID("                                  ",1,26-LEN(L35))</f>
        <v>,                          </v>
      </c>
      <c r="V35" s="0" t="str">
        <f aca="false">N35&amp;","&amp;MID("                                  ",1,26-LEN(N35))</f>
        <v>,                          </v>
      </c>
      <c r="X35" s="0" t="s">
        <v>5540</v>
      </c>
      <c r="Y35" s="273"/>
    </row>
    <row r="36" customFormat="false" ht="15.75" hidden="false" customHeight="false" outlineLevel="0" collapsed="false">
      <c r="A36" s="0" t="s">
        <v>319</v>
      </c>
      <c r="D36" s="47" t="s">
        <v>286</v>
      </c>
      <c r="E36" s="45" t="s">
        <v>5539</v>
      </c>
      <c r="F36" s="47" t="s">
        <v>276</v>
      </c>
      <c r="G36" s="45" t="s">
        <v>5539</v>
      </c>
      <c r="H36" s="47" t="s">
        <v>292</v>
      </c>
      <c r="I36" s="45" t="s">
        <v>5539</v>
      </c>
      <c r="J36" s="47" t="s">
        <v>358</v>
      </c>
      <c r="K36" s="45" t="s">
        <v>5539</v>
      </c>
      <c r="L36" s="47" t="s">
        <v>2313</v>
      </c>
      <c r="M36" s="45" t="s">
        <v>5539</v>
      </c>
      <c r="N36" s="47" t="s">
        <v>2315</v>
      </c>
      <c r="O36" s="45" t="s">
        <v>5539</v>
      </c>
      <c r="Q36" s="0" t="str">
        <f aca="false">D36&amp;","&amp;MID("                                  ",1,26-LEN(D36))</f>
        <v>ITM_sinh,                  </v>
      </c>
      <c r="R36" s="0" t="str">
        <f aca="false">F36&amp;","&amp;MID("                                  ",1,26-LEN(F36))</f>
        <v>ITM_cosh,                  </v>
      </c>
      <c r="S36" s="0" t="str">
        <f aca="false">H36&amp;","&amp;MID("                                  ",1,26-LEN(H36))</f>
        <v>ITM_tanh,                  </v>
      </c>
      <c r="T36" s="0" t="str">
        <f aca="false">J36&amp;","&amp;MID("                                  ",1,26-LEN(J36))</f>
        <v>ITM_IDIV,                  </v>
      </c>
      <c r="U36" s="0" t="str">
        <f aca="false">L36&amp;","&amp;MID("                                  ",1,26-LEN(L36))</f>
        <v>ITM_EQ_LEFT,               </v>
      </c>
      <c r="V36" s="0" t="str">
        <f aca="false">N36&amp;","&amp;MID("                                  ",1,26-LEN(N36))</f>
        <v>ITM_EQ_RIGHT,              </v>
      </c>
      <c r="X36" s="0" t="s">
        <v>5540</v>
      </c>
      <c r="Y36" s="273" t="str">
        <f aca="false">"                                             "&amp;Q36&amp;R36&amp;S36&amp;T36&amp;U36&amp;V36</f>
        <v>                                             ITM_sinh,                  ITM_cosh,                  ITM_tanh,                  ITM_IDIV,                  ITM_EQ_LEFT,               ITM_EQ_RIGHT,              </v>
      </c>
    </row>
    <row r="37" customFormat="false" ht="15.75" hidden="false" customHeight="false" outlineLevel="0" collapsed="false">
      <c r="A37" s="0" t="s">
        <v>358</v>
      </c>
      <c r="D37" s="47" t="s">
        <v>306</v>
      </c>
      <c r="E37" s="45" t="s">
        <v>5539</v>
      </c>
      <c r="F37" s="47" t="s">
        <v>299</v>
      </c>
      <c r="G37" s="45" t="s">
        <v>5539</v>
      </c>
      <c r="H37" s="47" t="s">
        <v>313</v>
      </c>
      <c r="I37" s="45" t="s">
        <v>5539</v>
      </c>
      <c r="J37" s="47" t="s">
        <v>365</v>
      </c>
      <c r="K37" s="45" t="s">
        <v>5539</v>
      </c>
      <c r="L37" s="47" t="s">
        <v>430</v>
      </c>
      <c r="M37" s="45" t="s">
        <v>5539</v>
      </c>
      <c r="N37" s="47" t="s">
        <v>4792</v>
      </c>
      <c r="O37" s="45" t="s">
        <v>5539</v>
      </c>
      <c r="Q37" s="0" t="str">
        <f aca="false">D37&amp;","&amp;MID("                                  ",1,26-LEN(D37))</f>
        <v>ITM_arsinh,                </v>
      </c>
      <c r="R37" s="0" t="str">
        <f aca="false">F37&amp;","&amp;MID("                                  ",1,26-LEN(F37))</f>
        <v>ITM_arcosh,                </v>
      </c>
      <c r="S37" s="0" t="str">
        <f aca="false">H37&amp;","&amp;MID("                                  ",1,26-LEN(H37))</f>
        <v>ITM_artanh,                </v>
      </c>
      <c r="T37" s="0" t="str">
        <f aca="false">J37&amp;","&amp;MID("                                  ",1,26-LEN(J37))</f>
        <v>ITM_MOD,                   </v>
      </c>
      <c r="U37" s="0" t="str">
        <f aca="false">L37&amp;","&amp;MID("                                  ",1,26-LEN(L37))</f>
        <v>ITM_RMD,                   </v>
      </c>
      <c r="V37" s="0" t="str">
        <f aca="false">N37&amp;","&amp;MID("                                  ",1,26-LEN(N37))</f>
        <v>ITM_XSWAP,                 </v>
      </c>
      <c r="X37" s="0" t="s">
        <v>5540</v>
      </c>
      <c r="Y37" s="273" t="str">
        <f aca="false">"                                             "&amp;Q37&amp;R37&amp;S37&amp;T37&amp;U37&amp;V37</f>
        <v>                                             ITM_arsinh,                ITM_arcosh,                ITM_artanh,                ITM_MOD,                   ITM_RMD,                   ITM_XSWAP,                 </v>
      </c>
    </row>
    <row r="38" customFormat="false" ht="15.75" hidden="false" customHeight="false" outlineLevel="0" collapsed="false">
      <c r="A38" s="0" t="s">
        <v>365</v>
      </c>
      <c r="D38" s="47" t="s">
        <v>11</v>
      </c>
      <c r="E38" s="45" t="s">
        <v>5539</v>
      </c>
      <c r="F38" s="47" t="s">
        <v>11</v>
      </c>
      <c r="G38" s="45" t="s">
        <v>5539</v>
      </c>
      <c r="H38" s="47" t="s">
        <v>11</v>
      </c>
      <c r="I38" s="45" t="s">
        <v>5539</v>
      </c>
      <c r="J38" s="47" t="s">
        <v>11</v>
      </c>
      <c r="K38" s="45" t="s">
        <v>5539</v>
      </c>
      <c r="L38" s="47" t="s">
        <v>11</v>
      </c>
      <c r="M38" s="45" t="s">
        <v>5539</v>
      </c>
      <c r="N38" s="47" t="s">
        <v>11</v>
      </c>
      <c r="O38" s="45" t="s">
        <v>5539</v>
      </c>
      <c r="Q38" s="0" t="str">
        <f aca="false">D38&amp;","&amp;MID("                                  ",1,26-LEN(D38))</f>
        <v>ITM_NULL,                  </v>
      </c>
      <c r="R38" s="0" t="str">
        <f aca="false">F38&amp;","&amp;MID("                                  ",1,26-LEN(F38))</f>
        <v>ITM_NULL,                  </v>
      </c>
      <c r="S38" s="0" t="str">
        <f aca="false">H38&amp;","&amp;MID("                                  ",1,26-LEN(H38))</f>
        <v>ITM_NULL,                  </v>
      </c>
      <c r="T38" s="0" t="str">
        <f aca="false">J38&amp;","&amp;MID("                                  ",1,26-LEN(J38))</f>
        <v>ITM_NULL,                  </v>
      </c>
      <c r="U38" s="0" t="str">
        <f aca="false">L38&amp;","&amp;MID("                                  ",1,26-LEN(L38))</f>
        <v>ITM_NULL,                  </v>
      </c>
      <c r="V38" s="0" t="str">
        <f aca="false">N38&amp;","&amp;MID("                                  ",1,26-LEN(N38))</f>
        <v>ITM_NULL,                  </v>
      </c>
      <c r="X38" s="0" t="s">
        <v>5540</v>
      </c>
      <c r="Y38" s="273" t="str">
        <f aca="false">"                                             "&amp;Q38&amp;R38&amp;S38&amp;T38&amp;U38&amp;V38</f>
        <v>                                             ITM_NULL,                  ITM_NULL,                  ITM_NULL,                  ITM_NULL,                  ITM_NULL,                  ITM_NULL,                  </v>
      </c>
    </row>
    <row r="39" customFormat="false" ht="15.75" hidden="false" customHeight="false" outlineLevel="0" collapsed="false">
      <c r="A39" s="0" t="s">
        <v>368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0" t="str">
        <f aca="false">D39&amp;","&amp;MID("                                  ",1,26-LEN(D39))</f>
        <v>,                          </v>
      </c>
      <c r="R39" s="0" t="str">
        <f aca="false">F39&amp;","&amp;MID("                                  ",1,26-LEN(F39))</f>
        <v>,                          </v>
      </c>
      <c r="S39" s="0" t="str">
        <f aca="false">H39&amp;","&amp;MID("                                  ",1,26-LEN(H39))</f>
        <v>,                          </v>
      </c>
      <c r="T39" s="0" t="str">
        <f aca="false">J39&amp;","&amp;MID("                                  ",1,26-LEN(J39))</f>
        <v>,                          </v>
      </c>
      <c r="U39" s="0" t="str">
        <f aca="false">L39&amp;","&amp;MID("                                  ",1,26-LEN(L39))</f>
        <v>,                          </v>
      </c>
      <c r="V39" s="0" t="str">
        <f aca="false">N39&amp;","&amp;MID("                                  ",1,26-LEN(N39))</f>
        <v>,                          </v>
      </c>
      <c r="X39" s="0" t="s">
        <v>5540</v>
      </c>
      <c r="Y39" s="273"/>
    </row>
    <row r="40" customFormat="false" ht="15.75" hidden="false" customHeight="false" outlineLevel="0" collapsed="false">
      <c r="A40" s="0" t="s">
        <v>371</v>
      </c>
      <c r="D40" s="47" t="s">
        <v>3982</v>
      </c>
      <c r="E40" s="45" t="s">
        <v>5539</v>
      </c>
      <c r="F40" s="47" t="s">
        <v>3437</v>
      </c>
      <c r="G40" s="45" t="s">
        <v>5539</v>
      </c>
      <c r="H40" s="47" t="s">
        <v>3502</v>
      </c>
      <c r="I40" s="45" t="s">
        <v>5539</v>
      </c>
      <c r="J40" s="47" t="s">
        <v>3644</v>
      </c>
      <c r="K40" s="45" t="s">
        <v>5539</v>
      </c>
      <c r="L40" s="47" t="s">
        <v>2313</v>
      </c>
      <c r="M40" s="45" t="s">
        <v>5539</v>
      </c>
      <c r="N40" s="47" t="s">
        <v>2315</v>
      </c>
      <c r="O40" s="45" t="s">
        <v>5539</v>
      </c>
      <c r="Q40" s="0" t="str">
        <f aca="false">D40&amp;","&amp;MID("                                  ",1,26-LEN(D40))</f>
        <v>ITM_GAMMAX,                </v>
      </c>
      <c r="R40" s="0" t="str">
        <f aca="false">F40&amp;","&amp;MID("                                  ",1,26-LEN(F40))</f>
        <v>ITM_HN,                    </v>
      </c>
      <c r="S40" s="0" t="str">
        <f aca="false">H40&amp;","&amp;MID("                                  ",1,26-LEN(H40))</f>
        <v>ITM_Lm,                    </v>
      </c>
      <c r="T40" s="0" t="str">
        <f aca="false">J40&amp;","&amp;MID("                                  ",1,26-LEN(J40))</f>
        <v>ITM_Pn,                    </v>
      </c>
      <c r="U40" s="0" t="str">
        <f aca="false">L40&amp;","&amp;MID("                                  ",1,26-LEN(L40))</f>
        <v>ITM_EQ_LEFT,               </v>
      </c>
      <c r="V40" s="0" t="str">
        <f aca="false">N40&amp;","&amp;MID("                                  ",1,26-LEN(N40))</f>
        <v>ITM_EQ_RIGHT,              </v>
      </c>
      <c r="X40" s="0" t="s">
        <v>5540</v>
      </c>
      <c r="Y40" s="273" t="str">
        <f aca="false">"                                             "&amp;Q40&amp;R40&amp;S40&amp;T40&amp;U40&amp;V40</f>
        <v>                                             ITM_GAMMAX,                ITM_HN,                    ITM_Lm,                    ITM_Pn,                    ITM_EQ_LEFT,               ITM_EQ_RIGHT,              </v>
      </c>
    </row>
    <row r="41" customFormat="false" ht="15.75" hidden="false" customHeight="false" outlineLevel="0" collapsed="false">
      <c r="A41" s="0" t="s">
        <v>430</v>
      </c>
      <c r="D41" s="47" t="s">
        <v>3511</v>
      </c>
      <c r="E41" s="45" t="s">
        <v>5539</v>
      </c>
      <c r="F41" s="47" t="s">
        <v>3440</v>
      </c>
      <c r="G41" s="45" t="s">
        <v>5539</v>
      </c>
      <c r="H41" s="47" t="s">
        <v>3875</v>
      </c>
      <c r="I41" s="45" t="s">
        <v>5539</v>
      </c>
      <c r="J41" s="47" t="s">
        <v>3863</v>
      </c>
      <c r="K41" s="45" t="s">
        <v>5539</v>
      </c>
      <c r="L41" s="277" t="s">
        <v>5308</v>
      </c>
      <c r="M41" s="45" t="s">
        <v>5539</v>
      </c>
      <c r="N41" s="47" t="s">
        <v>4792</v>
      </c>
      <c r="O41" s="45" t="s">
        <v>5539</v>
      </c>
      <c r="Q41" s="0" t="str">
        <f aca="false">D41&amp;","&amp;MID("                                  ",1,26-LEN(D41))</f>
        <v>ITM_LNGAMMA,               </v>
      </c>
      <c r="R41" s="0" t="str">
        <f aca="false">F41&amp;","&amp;MID("                                  ",1,26-LEN(F41))</f>
        <v>ITM_HNP,                   </v>
      </c>
      <c r="S41" s="0" t="str">
        <f aca="false">H41&amp;","&amp;MID("                                  ",1,26-LEN(H41))</f>
        <v>ITM_Un,                    </v>
      </c>
      <c r="T41" s="0" t="str">
        <f aca="false">J41&amp;","&amp;MID("                                  ",1,26-LEN(J41))</f>
        <v>ITM_Tn,                    </v>
      </c>
      <c r="U41" s="0" t="str">
        <f aca="false">L41&amp;","&amp;MID("                                  ",1,26-LEN(L41))</f>
        <v>ITM_poly_SIGN,             </v>
      </c>
      <c r="V41" s="0" t="str">
        <f aca="false">N41&amp;","&amp;MID("                                  ",1,26-LEN(N41))</f>
        <v>ITM_XSWAP,                 </v>
      </c>
      <c r="X41" s="0" t="s">
        <v>5540</v>
      </c>
      <c r="Y41" s="273" t="str">
        <f aca="false">"                                             "&amp;Q41&amp;R41&amp;S41&amp;T41&amp;U41&amp;V41</f>
        <v>                                             ITM_LNGAMMA,               ITM_HNP,                   ITM_Un,                    ITM_Tn,                    ITM_poly_SIGN,             ITM_XSWAP,                 </v>
      </c>
    </row>
    <row r="42" customFormat="false" ht="15.75" hidden="false" customHeight="false" outlineLevel="0" collapsed="false">
      <c r="D42" s="47" t="s">
        <v>11</v>
      </c>
      <c r="E42" s="45" t="s">
        <v>5539</v>
      </c>
      <c r="F42" s="47" t="s">
        <v>11</v>
      </c>
      <c r="G42" s="45" t="s">
        <v>5539</v>
      </c>
      <c r="H42" s="47" t="s">
        <v>11</v>
      </c>
      <c r="I42" s="45" t="s">
        <v>5539</v>
      </c>
      <c r="J42" s="47" t="s">
        <v>11</v>
      </c>
      <c r="K42" s="45" t="s">
        <v>5539</v>
      </c>
      <c r="L42" s="47" t="s">
        <v>11</v>
      </c>
      <c r="M42" s="45" t="s">
        <v>5539</v>
      </c>
      <c r="N42" s="47" t="s">
        <v>11</v>
      </c>
      <c r="O42" s="45" t="s">
        <v>5539</v>
      </c>
      <c r="Q42" s="0" t="str">
        <f aca="false">D42&amp;","&amp;MID("                                  ",1,26-LEN(D42))</f>
        <v>ITM_NULL,                  </v>
      </c>
      <c r="R42" s="0" t="str">
        <f aca="false">F42&amp;","&amp;MID("                                  ",1,26-LEN(F42))</f>
        <v>ITM_NULL,                  </v>
      </c>
      <c r="S42" s="0" t="str">
        <f aca="false">H42&amp;","&amp;MID("                                  ",1,26-LEN(H42))</f>
        <v>ITM_NULL,                  </v>
      </c>
      <c r="T42" s="0" t="str">
        <f aca="false">J42&amp;","&amp;MID("                                  ",1,26-LEN(J42))</f>
        <v>ITM_NULL,                  </v>
      </c>
      <c r="U42" s="0" t="str">
        <f aca="false">L42&amp;","&amp;MID("                                  ",1,26-LEN(L42))</f>
        <v>ITM_NULL,                  </v>
      </c>
      <c r="V42" s="0" t="str">
        <f aca="false">N42&amp;","&amp;MID("                                  ",1,26-LEN(N42))</f>
        <v>ITM_NULL,                  </v>
      </c>
      <c r="X42" s="0" t="s">
        <v>5540</v>
      </c>
      <c r="Y42" s="273" t="str">
        <f aca="false">"                                             "&amp;Q42&amp;R42&amp;S42&amp;T42&amp;U42&amp;V42</f>
        <v>                                             ITM_NULL,                  ITM_NULL,                  ITM_NULL,                  ITM_NULL,                  ITM_NULL,                  ITM_NULL,                  </v>
      </c>
    </row>
    <row r="43" customFormat="false" ht="15.75" hidden="false" customHeight="false" outlineLevel="0" collapsed="false">
      <c r="B43" s="0" t="s">
        <v>374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0" t="str">
        <f aca="false">D43&amp;","&amp;MID("                                  ",1,26-LEN(D43))</f>
        <v>,                          </v>
      </c>
      <c r="R43" s="0" t="str">
        <f aca="false">F43&amp;","&amp;MID("                                  ",1,26-LEN(F43))</f>
        <v>,                          </v>
      </c>
      <c r="S43" s="0" t="str">
        <f aca="false">H43&amp;","&amp;MID("                                  ",1,26-LEN(H43))</f>
        <v>,                          </v>
      </c>
      <c r="T43" s="0" t="str">
        <f aca="false">J43&amp;","&amp;MID("                                  ",1,26-LEN(J43))</f>
        <v>,                          </v>
      </c>
      <c r="U43" s="0" t="str">
        <f aca="false">L43&amp;","&amp;MID("                                  ",1,26-LEN(L43))</f>
        <v>,                          </v>
      </c>
      <c r="V43" s="0" t="str">
        <f aca="false">N43&amp;","&amp;MID("                                  ",1,26-LEN(N43))</f>
        <v>,                          </v>
      </c>
      <c r="X43" s="0" t="s">
        <v>5540</v>
      </c>
      <c r="Y43" s="273"/>
    </row>
    <row r="44" customFormat="false" ht="15.75" hidden="false" customHeight="false" outlineLevel="0" collapsed="false">
      <c r="B44" s="0" t="s">
        <v>3200</v>
      </c>
      <c r="D44" s="47" t="s">
        <v>3232</v>
      </c>
      <c r="E44" s="45" t="s">
        <v>5539</v>
      </c>
      <c r="F44" s="47" t="s">
        <v>3390</v>
      </c>
      <c r="G44" s="45" t="s">
        <v>5539</v>
      </c>
      <c r="H44" s="47" t="s">
        <v>3903</v>
      </c>
      <c r="I44" s="45" t="s">
        <v>5539</v>
      </c>
      <c r="J44" s="47" t="s">
        <v>3999</v>
      </c>
      <c r="K44" s="45" t="s">
        <v>5539</v>
      </c>
      <c r="L44" s="47" t="s">
        <v>2313</v>
      </c>
      <c r="M44" s="45" t="s">
        <v>5539</v>
      </c>
      <c r="N44" s="47" t="s">
        <v>2315</v>
      </c>
      <c r="O44" s="45" t="s">
        <v>5539</v>
      </c>
      <c r="Q44" s="0" t="str">
        <f aca="false">D44&amp;","&amp;MID("                                  ",1,26-LEN(D44))</f>
        <v>ITM_BN,                    </v>
      </c>
      <c r="R44" s="0" t="str">
        <f aca="false">F44&amp;","&amp;MID("                                  ",1,26-LEN(F44))</f>
        <v>ITM_ERF,                   </v>
      </c>
      <c r="S44" s="0" t="str">
        <f aca="false">H44&amp;","&amp;MID("                                  ",1,26-LEN(H44))</f>
        <v>ITM_WP,                    </v>
      </c>
      <c r="T44" s="0" t="str">
        <f aca="false">J44&amp;","&amp;MID("                                  ",1,26-LEN(J44))</f>
        <v>ITM_zetaX,                 </v>
      </c>
      <c r="U44" s="0" t="str">
        <f aca="false">L44&amp;","&amp;MID("                                  ",1,26-LEN(L44))</f>
        <v>ITM_EQ_LEFT,               </v>
      </c>
      <c r="V44" s="0" t="str">
        <f aca="false">N44&amp;","&amp;MID("                                  ",1,26-LEN(N44))</f>
        <v>ITM_EQ_RIGHT,              </v>
      </c>
      <c r="X44" s="0" t="s">
        <v>5540</v>
      </c>
      <c r="Y44" s="273" t="str">
        <f aca="false">"                                             "&amp;Q44&amp;R44&amp;S44&amp;T44&amp;U44&amp;V44</f>
        <v>                                             ITM_BN,                    ITM_ERF,                   ITM_WP,                    ITM_zetaX,                 ITM_EQ_LEFT,               ITM_EQ_RIGHT,              </v>
      </c>
    </row>
    <row r="45" customFormat="false" ht="15.75" hidden="false" customHeight="false" outlineLevel="0" collapsed="false">
      <c r="A45" s="0" t="s">
        <v>3686</v>
      </c>
      <c r="D45" s="47" t="s">
        <v>3235</v>
      </c>
      <c r="E45" s="45" t="s">
        <v>5539</v>
      </c>
      <c r="F45" s="47" t="s">
        <v>3393</v>
      </c>
      <c r="G45" s="45" t="s">
        <v>5539</v>
      </c>
      <c r="H45" s="47" t="s">
        <v>3906</v>
      </c>
      <c r="I45" s="45" t="s">
        <v>5539</v>
      </c>
      <c r="J45" s="47" t="s">
        <v>3900</v>
      </c>
      <c r="K45" s="45" t="s">
        <v>5539</v>
      </c>
      <c r="L45" s="47" t="s">
        <v>5542</v>
      </c>
      <c r="M45" s="45" t="s">
        <v>5539</v>
      </c>
      <c r="N45" s="47" t="s">
        <v>4792</v>
      </c>
      <c r="O45" s="45" t="s">
        <v>5539</v>
      </c>
      <c r="Q45" s="0" t="str">
        <f aca="false">D45&amp;","&amp;MID("                                  ",1,26-LEN(D45))</f>
        <v>ITM_BNS,                   </v>
      </c>
      <c r="R45" s="0" t="str">
        <f aca="false">F45&amp;","&amp;MID("                                  ",1,26-LEN(F45))</f>
        <v>ITM_ERFC,                  </v>
      </c>
      <c r="S45" s="0" t="str">
        <f aca="false">H45&amp;","&amp;MID("                                  ",1,26-LEN(H45))</f>
        <v>ITM_WM1,                   </v>
      </c>
      <c r="T45" s="0" t="str">
        <f aca="false">J45&amp;","&amp;MID("                                  ",1,26-LEN(J45))</f>
        <v>ITM_WM,                    </v>
      </c>
      <c r="U45" s="0" t="str">
        <f aca="false">L45&amp;","&amp;MID("                                  ",1,26-LEN(L45))</f>
        <v>-MNU_CHARS,                </v>
      </c>
      <c r="V45" s="0" t="str">
        <f aca="false">N45&amp;","&amp;MID("                                  ",1,26-LEN(N45))</f>
        <v>ITM_XSWAP,                 </v>
      </c>
      <c r="X45" s="0" t="s">
        <v>5540</v>
      </c>
      <c r="Y45" s="273" t="str">
        <f aca="false">"                                             "&amp;Q45&amp;R45&amp;S45&amp;T45&amp;U45&amp;V45</f>
        <v>                                             ITM_BNS,                   ITM_ERFC,                  ITM_WM1,                   ITM_WM,                    -MNU_CHARS,                ITM_XSWAP,                 </v>
      </c>
    </row>
    <row r="46" customFormat="false" ht="15.75" hidden="false" customHeight="false" outlineLevel="0" collapsed="false">
      <c r="A46" s="0" t="s">
        <v>3443</v>
      </c>
      <c r="D46" s="47" t="s">
        <v>11</v>
      </c>
      <c r="E46" s="45" t="s">
        <v>5539</v>
      </c>
      <c r="F46" s="47" t="s">
        <v>11</v>
      </c>
      <c r="G46" s="45" t="s">
        <v>5539</v>
      </c>
      <c r="H46" s="47" t="s">
        <v>11</v>
      </c>
      <c r="I46" s="45" t="s">
        <v>5539</v>
      </c>
      <c r="J46" s="47" t="s">
        <v>11</v>
      </c>
      <c r="K46" s="45" t="s">
        <v>5539</v>
      </c>
      <c r="L46" s="47" t="s">
        <v>11</v>
      </c>
      <c r="M46" s="45" t="s">
        <v>5539</v>
      </c>
      <c r="N46" s="47" t="s">
        <v>11</v>
      </c>
      <c r="O46" s="45" t="s">
        <v>5539</v>
      </c>
      <c r="Q46" s="0" t="str">
        <f aca="false">D46&amp;","&amp;MID("                                  ",1,26-LEN(D46))</f>
        <v>ITM_NULL,                  </v>
      </c>
      <c r="R46" s="0" t="str">
        <f aca="false">F46&amp;","&amp;MID("                                  ",1,26-LEN(F46))</f>
        <v>ITM_NULL,                  </v>
      </c>
      <c r="S46" s="0" t="str">
        <f aca="false">H46&amp;","&amp;MID("                                  ",1,26-LEN(H46))</f>
        <v>ITM_NULL,                  </v>
      </c>
      <c r="T46" s="0" t="str">
        <f aca="false">J46&amp;","&amp;MID("                                  ",1,26-LEN(J46))</f>
        <v>ITM_NULL,                  </v>
      </c>
      <c r="U46" s="0" t="str">
        <f aca="false">L46&amp;","&amp;MID("                                  ",1,26-LEN(L46))</f>
        <v>ITM_NULL,                  </v>
      </c>
      <c r="V46" s="0" t="str">
        <f aca="false">N46&amp;","&amp;MID("                                  ",1,26-LEN(N46))</f>
        <v>ITM_NULL,                  </v>
      </c>
      <c r="X46" s="0" t="s">
        <v>5540</v>
      </c>
      <c r="Y46" s="273" t="str">
        <f aca="false">"                                             "&amp;Q46&amp;R46&amp;S46&amp;T46&amp;U46&amp;V46</f>
        <v>                                             ITM_NULL,                  ITM_NULL,                  ITM_NULL,                  ITM_NULL,                  ITM_NULL,                  ITM_NULL,                  </v>
      </c>
    </row>
    <row r="47" customFormat="false" ht="15.75" hidden="false" customHeight="false" outlineLevel="0" collapsed="false">
      <c r="A47" s="74" t="s">
        <v>4099</v>
      </c>
    </row>
    <row r="49" customFormat="false" ht="15.75" hidden="false" customHeight="false" outlineLevel="0" collapsed="false">
      <c r="B49" s="1" t="s">
        <v>383</v>
      </c>
    </row>
    <row r="50" customFormat="false" ht="15.75" hidden="false" customHeight="false" outlineLevel="0" collapsed="false">
      <c r="A50" s="0" t="s">
        <v>3410</v>
      </c>
    </row>
    <row r="51" customFormat="false" ht="15.75" hidden="false" customHeight="false" outlineLevel="0" collapsed="false">
      <c r="A51" s="0" t="s">
        <v>3982</v>
      </c>
    </row>
    <row r="52" customFormat="false" ht="15.75" hidden="false" customHeight="false" outlineLevel="0" collapsed="false">
      <c r="A52" s="0" t="s">
        <v>3999</v>
      </c>
    </row>
    <row r="53" customFormat="false" ht="15.75" hidden="false" customHeight="false" outlineLevel="0" collapsed="false">
      <c r="A53" s="0" t="s">
        <v>3511</v>
      </c>
    </row>
    <row r="54" customFormat="false" ht="15.75" hidden="false" customHeight="false" outlineLevel="0" collapsed="false">
      <c r="G54" s="176" t="s">
        <v>5539</v>
      </c>
    </row>
    <row r="55" customFormat="false" ht="15.75" hidden="false" customHeight="false" outlineLevel="0" collapsed="false">
      <c r="A55" s="0" t="s">
        <v>3232</v>
      </c>
    </row>
    <row r="56" customFormat="false" ht="15.75" hidden="false" customHeight="false" outlineLevel="0" collapsed="false">
      <c r="A56" s="0" t="s">
        <v>3235</v>
      </c>
    </row>
    <row r="57" customFormat="false" ht="15.75" hidden="false" customHeight="false" outlineLevel="0" collapsed="false">
      <c r="A57" s="0" t="s">
        <v>3390</v>
      </c>
    </row>
    <row r="58" customFormat="false" ht="15.75" hidden="false" customHeight="false" outlineLevel="0" collapsed="false">
      <c r="A58" s="0" t="s">
        <v>3393</v>
      </c>
    </row>
    <row r="59" customFormat="false" ht="15.75" hidden="false" customHeight="false" outlineLevel="0" collapsed="false">
      <c r="A59" s="0" t="s">
        <v>3437</v>
      </c>
    </row>
    <row r="60" customFormat="false" ht="15.75" hidden="false" customHeight="false" outlineLevel="0" collapsed="false">
      <c r="A60" s="0" t="s">
        <v>3440</v>
      </c>
    </row>
    <row r="61" customFormat="false" ht="15.75" hidden="false" customHeight="false" outlineLevel="0" collapsed="false">
      <c r="A61" s="0" t="s">
        <v>3502</v>
      </c>
    </row>
    <row r="62" customFormat="false" ht="15.75" hidden="false" customHeight="false" outlineLevel="0" collapsed="false">
      <c r="A62" s="0" t="s">
        <v>3505</v>
      </c>
    </row>
    <row r="64" customFormat="false" ht="15.75" hidden="false" customHeight="false" outlineLevel="0" collapsed="false">
      <c r="A64" s="0" t="s">
        <v>3644</v>
      </c>
    </row>
    <row r="65" customFormat="false" ht="15.75" hidden="false" customHeight="false" outlineLevel="0" collapsed="false">
      <c r="A65" s="0" t="s">
        <v>3863</v>
      </c>
    </row>
    <row r="66" customFormat="false" ht="15.75" hidden="false" customHeight="false" outlineLevel="0" collapsed="false">
      <c r="A66" s="0" t="s">
        <v>3875</v>
      </c>
    </row>
    <row r="67" customFormat="false" ht="15.75" hidden="false" customHeight="false" outlineLevel="0" collapsed="false">
      <c r="A67" s="0" t="s">
        <v>3900</v>
      </c>
    </row>
    <row r="68" customFormat="false" ht="15.75" hidden="false" customHeight="false" outlineLevel="0" collapsed="false">
      <c r="A68" s="0" t="s">
        <v>3906</v>
      </c>
    </row>
    <row r="69" customFormat="false" ht="15.75" hidden="false" customHeight="false" outlineLevel="0" collapsed="false">
      <c r="A69" s="0" t="s">
        <v>3903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2"/>
  <sheetViews>
    <sheetView showFormulas="false" showGridLines="true" showRowColHeaders="true" showZeros="true" rightToLeft="false" tabSelected="false" showOutlineSymbols="true" defaultGridColor="true" view="normal" topLeftCell="A10" colorId="64" zoomScale="117" zoomScaleNormal="117" zoomScalePageLayoutView="100" workbookViewId="0">
      <selection pane="topLeft" activeCell="B46" activeCellId="0" sqref="B46"/>
    </sheetView>
  </sheetViews>
  <sheetFormatPr defaultColWidth="20.84375" defaultRowHeight="15.75" zeroHeight="false" outlineLevelRow="0" outlineLevelCol="0"/>
  <cols>
    <col collapsed="false" customWidth="true" hidden="false" outlineLevel="0" max="5" min="5" style="0" width="4.33"/>
    <col collapsed="false" customWidth="true" hidden="false" outlineLevel="0" max="7" min="7" style="0" width="4.33"/>
    <col collapsed="false" customWidth="true" hidden="false" outlineLevel="0" max="9" min="9" style="0" width="4.33"/>
    <col collapsed="false" customWidth="true" hidden="false" outlineLevel="0" max="11" min="11" style="0" width="4.33"/>
    <col collapsed="false" customWidth="true" hidden="false" outlineLevel="0" max="13" min="13" style="0" width="4.33"/>
    <col collapsed="false" customWidth="true" hidden="false" outlineLevel="0" max="15" min="15" style="0" width="4.33"/>
    <col collapsed="false" customWidth="true" hidden="false" outlineLevel="0" max="21" min="17" style="0" width="2"/>
    <col collapsed="false" customWidth="true" hidden="false" outlineLevel="0" max="22" min="22" style="0" width="1.5"/>
    <col collapsed="false" customWidth="true" hidden="false" outlineLevel="0" max="23" min="23" style="0" width="1.33"/>
    <col collapsed="false" customWidth="true" hidden="false" outlineLevel="0" max="24" min="24" style="0" width="16.16"/>
    <col collapsed="false" customWidth="true" hidden="false" outlineLevel="0" max="25" min="25" style="0" width="208.5"/>
  </cols>
  <sheetData>
    <row r="1" customFormat="false" ht="15.75" hidden="false" customHeight="false" outlineLevel="0" collapsed="false">
      <c r="P1" s="0" t="s">
        <v>3426</v>
      </c>
      <c r="Q1" s="0" t="s">
        <v>3429</v>
      </c>
      <c r="R1" s="0" t="s">
        <v>3903</v>
      </c>
    </row>
    <row r="20" customFormat="false" ht="15.75" hidden="false" customHeight="false" outlineLevel="0" collapsed="false">
      <c r="C20" s="0" t="s">
        <v>5543</v>
      </c>
      <c r="D20" s="0" t="s">
        <v>1111</v>
      </c>
      <c r="E20" s="45" t="s">
        <v>5539</v>
      </c>
      <c r="F20" s="0" t="s">
        <v>1177</v>
      </c>
      <c r="G20" s="1" t="s">
        <v>5539</v>
      </c>
      <c r="H20" s="0" t="s">
        <v>1180</v>
      </c>
      <c r="I20" s="45" t="s">
        <v>5539</v>
      </c>
      <c r="J20" s="278" t="s">
        <v>5544</v>
      </c>
      <c r="K20" s="1" t="s">
        <v>5539</v>
      </c>
      <c r="L20" s="0" t="s">
        <v>4999</v>
      </c>
      <c r="M20" s="1" t="s">
        <v>5539</v>
      </c>
      <c r="N20" s="278" t="s">
        <v>5545</v>
      </c>
      <c r="O20" s="45" t="s">
        <v>5539</v>
      </c>
      <c r="Q20" s="0" t="str">
        <f aca="false">D22&amp;","&amp;MID("                                  ",1,26-LEN(D22))</f>
        <v>ITM_SIGMAPLUS,             </v>
      </c>
      <c r="R20" s="0" t="str">
        <f aca="false">F22&amp;","&amp;MID("                                  ",1,26-LEN(F22))</f>
        <v>ITM_SIGMAx,                </v>
      </c>
      <c r="S20" s="0" t="str">
        <f aca="false">H22&amp;","&amp;MID("                                  ",1,26-LEN(H22))</f>
        <v>ITM_SIGMAx2,               </v>
      </c>
      <c r="T20" s="0" t="str">
        <f aca="false">J22&amp;","&amp;MID("                                  ",1,26-LEN(J22))</f>
        <v>ITM_SIGMAy,                </v>
      </c>
      <c r="U20" s="0" t="str">
        <f aca="false">L22&amp;","&amp;MID("                                  ",1,26-LEN(L22))</f>
        <v>ITM_SIGMAy2,               </v>
      </c>
      <c r="V20" s="0" t="str">
        <f aca="false">N22&amp;","&amp;MID("                                  ",1,26-LEN(N22))</f>
        <v>ITM_SIGMAxy,               </v>
      </c>
      <c r="X20" s="0" t="s">
        <v>5540</v>
      </c>
      <c r="Y20" s="273" t="str">
        <f aca="false">"                                             "&amp;Q20&amp;R20&amp;S20&amp;T20&amp;U20&amp;V20</f>
        <v>                                             ITM_SIGMAPLUS,             ITM_SIGMAx,                ITM_SIGMAx2,               ITM_SIGMAy,                ITM_SIGMAy2,               ITM_SIGMAxy,               </v>
      </c>
    </row>
    <row r="21" customFormat="false" ht="15.75" hidden="false" customHeight="false" outlineLevel="0" collapsed="false">
      <c r="C21" s="0" t="s">
        <v>5546</v>
      </c>
      <c r="D21" s="0" t="s">
        <v>1107</v>
      </c>
      <c r="E21" s="45" t="s">
        <v>5539</v>
      </c>
      <c r="F21" s="0" t="s">
        <v>1162</v>
      </c>
      <c r="G21" s="0" t="s">
        <v>5539</v>
      </c>
      <c r="H21" s="0" t="s">
        <v>1165</v>
      </c>
      <c r="I21" s="45" t="s">
        <v>5539</v>
      </c>
      <c r="J21" s="0" t="s">
        <v>1171</v>
      </c>
      <c r="K21" s="45" t="s">
        <v>5539</v>
      </c>
      <c r="L21" s="0" t="s">
        <v>1174</v>
      </c>
      <c r="M21" s="45" t="s">
        <v>5539</v>
      </c>
      <c r="N21" s="0" t="s">
        <v>1168</v>
      </c>
      <c r="O21" s="45" t="s">
        <v>5539</v>
      </c>
      <c r="Q21" s="0" t="str">
        <f aca="false">D21&amp;","&amp;MID("                                  ",1,26-LEN(D21))</f>
        <v>ITM_SIGMAMINUS,            </v>
      </c>
      <c r="R21" s="0" t="str">
        <f aca="false">F21&amp;","&amp;MID("                                  ",1,26-LEN(F21))</f>
        <v>ITM_SIGMA1onx,             </v>
      </c>
      <c r="S21" s="0" t="str">
        <f aca="false">H21&amp;","&amp;MID("                                  ",1,26-LEN(H21))</f>
        <v>ITM_SIGMA1onx2,            </v>
      </c>
      <c r="T21" s="0" t="str">
        <f aca="false">J21&amp;","&amp;MID("                                  ",1,26-LEN(J21))</f>
        <v>ITM_SIGMA1ony,             </v>
      </c>
      <c r="U21" s="0" t="str">
        <f aca="false">L21&amp;","&amp;MID("                                  ",1,26-LEN(L21))</f>
        <v>ITM_SIGMA1ony2,            </v>
      </c>
      <c r="V21" s="0" t="str">
        <f aca="false">N21&amp;","&amp;MID("                                  ",1,26-LEN(N21))</f>
        <v>ITM_SIGMAxony,             </v>
      </c>
      <c r="X21" s="0" t="s">
        <v>5540</v>
      </c>
      <c r="Y21" s="273" t="str">
        <f aca="false">"                                             "&amp;Q21&amp;R21&amp;S21&amp;T21&amp;U21&amp;V21</f>
        <v>                                             ITM_SIGMAMINUS,            ITM_SIGMA1onx,             ITM_SIGMA1onx2,            ITM_SIGMA1ony,             ITM_SIGMA1ony2,            ITM_SIGMAxony,             </v>
      </c>
    </row>
    <row r="22" customFormat="false" ht="15.75" hidden="false" customHeight="false" outlineLevel="0" collapsed="false">
      <c r="C22" s="0" t="s">
        <v>5547</v>
      </c>
      <c r="D22" s="0" t="s">
        <v>1104</v>
      </c>
      <c r="E22" s="45" t="s">
        <v>5539</v>
      </c>
      <c r="F22" s="0" t="s">
        <v>1114</v>
      </c>
      <c r="G22" s="1" t="s">
        <v>5539</v>
      </c>
      <c r="H22" s="0" t="s">
        <v>1120</v>
      </c>
      <c r="I22" s="45" t="s">
        <v>5539</v>
      </c>
      <c r="J22" s="0" t="s">
        <v>1117</v>
      </c>
      <c r="K22" s="45" t="s">
        <v>5539</v>
      </c>
      <c r="L22" s="0" t="s">
        <v>1126</v>
      </c>
      <c r="M22" s="45" t="s">
        <v>5539</v>
      </c>
      <c r="N22" s="0" t="s">
        <v>1129</v>
      </c>
      <c r="O22" s="45" t="s">
        <v>5539</v>
      </c>
      <c r="Q22" s="0" t="str">
        <f aca="false">D20&amp;","&amp;MID("                                  ",1,26-LEN(D20))</f>
        <v>ITM_NSIGMA,                </v>
      </c>
      <c r="R22" s="0" t="str">
        <f aca="false">F20&amp;","&amp;MID("                                  ",1,26-LEN(F20))</f>
        <v>ITM_SIGMAx3,               </v>
      </c>
      <c r="S22" s="0" t="str">
        <f aca="false">H20&amp;","&amp;MID("                                  ",1,26-LEN(H20))</f>
        <v>ITM_SIGMAx4,               </v>
      </c>
      <c r="T22" s="0" t="str">
        <f aca="false">J20&amp;","&amp;MID("                                  ",1,26-LEN(J20))</f>
        <v>-MNU_REGR,                 </v>
      </c>
      <c r="U22" s="0" t="str">
        <f aca="false">L20&amp;","&amp;MID("                                  ",1,26-LEN(L20))</f>
        <v>ITM_PLOT_STAT,             </v>
      </c>
      <c r="V22" s="0" t="str">
        <f aca="false">N20&amp;","&amp;MID("                                  ",1,26-LEN(N20))</f>
        <v>-MNU_HIST,                 </v>
      </c>
      <c r="X22" s="0" t="s">
        <v>5540</v>
      </c>
      <c r="Y22" s="273" t="str">
        <f aca="false">"                                             "&amp;Q22&amp;R22&amp;S22&amp;T22&amp;U22&amp;V22</f>
        <v>                                             ITM_NSIGMA,                ITM_SIGMAx3,               ITM_SIGMAx4,               -MNU_REGR,                 ITM_PLOT_STAT,             -MNU_HIST,                 </v>
      </c>
    </row>
    <row r="23" customFormat="false" ht="15.75" hidden="false" customHeight="false" outlineLevel="0" collapsed="false">
      <c r="Q23" s="0" t="n">
        <f aca="false">#REF!&amp;","&amp;MID("                                  ",1,26-LEN(#REF!))</f>
        <v>0</v>
      </c>
      <c r="R23" s="0" t="n">
        <f aca="false">#REF!&amp;","&amp;MID("                                  ",1,26-LEN(#REF!))</f>
        <v>0</v>
      </c>
      <c r="S23" s="0" t="n">
        <f aca="false">#REF!&amp;","&amp;MID("                                  ",1,26-LEN(#REF!))</f>
        <v>0</v>
      </c>
      <c r="T23" s="0" t="n">
        <f aca="false">#REF!&amp;","&amp;MID("                                  ",1,26-LEN(#REF!))</f>
        <v>0</v>
      </c>
      <c r="U23" s="0" t="n">
        <f aca="false">#REF!&amp;","&amp;MID("                                  ",1,26-LEN(#REF!))</f>
        <v>0</v>
      </c>
      <c r="V23" s="0" t="n">
        <f aca="false">#REF!&amp;","&amp;MID("                                  ",1,26-LEN(#REF!))</f>
        <v>0</v>
      </c>
      <c r="X23" s="0" t="s">
        <v>5540</v>
      </c>
      <c r="Y23" s="273"/>
    </row>
    <row r="24" customFormat="false" ht="15.75" hidden="false" customHeight="false" outlineLevel="0" collapsed="false">
      <c r="C24" s="0" t="s">
        <v>5543</v>
      </c>
      <c r="D24" s="0" t="s">
        <v>1111</v>
      </c>
      <c r="E24" s="45" t="s">
        <v>5539</v>
      </c>
      <c r="F24" s="0" t="s">
        <v>11</v>
      </c>
      <c r="G24" s="45" t="s">
        <v>5539</v>
      </c>
      <c r="H24" s="0" t="s">
        <v>11</v>
      </c>
      <c r="I24" s="45" t="s">
        <v>5539</v>
      </c>
      <c r="J24" s="0" t="s">
        <v>1156</v>
      </c>
      <c r="K24" s="45" t="s">
        <v>5539</v>
      </c>
      <c r="L24" s="0" t="s">
        <v>11</v>
      </c>
      <c r="M24" s="45" t="s">
        <v>5539</v>
      </c>
      <c r="N24" s="0" t="s">
        <v>3275</v>
      </c>
      <c r="O24" s="45" t="s">
        <v>5539</v>
      </c>
      <c r="Q24" s="0" t="str">
        <f aca="false">D26&amp;","&amp;MID("                                  ",1,26-LEN(D26))</f>
        <v>ITM_SIGMAPLUS,             </v>
      </c>
      <c r="R24" s="0" t="str">
        <f aca="false">F26&amp;","&amp;MID("                                  ",1,26-LEN(F26))</f>
        <v>ITM_SIGMAlnx,              </v>
      </c>
      <c r="S24" s="0" t="str">
        <f aca="false">H26&amp;","&amp;MID("                                  ",1,26-LEN(H26))</f>
        <v>ITM_SIGMAln2x,             </v>
      </c>
      <c r="T24" s="0" t="str">
        <f aca="false">J26&amp;","&amp;MID("                                  ",1,26-LEN(J26))</f>
        <v>ITM_SIGMAlny,              </v>
      </c>
      <c r="U24" s="0" t="str">
        <f aca="false">L26&amp;","&amp;MID("                                  ",1,26-LEN(L26))</f>
        <v>ITM_SIGMAln2y,             </v>
      </c>
      <c r="V24" s="0" t="str">
        <f aca="false">N26&amp;","&amp;MID("                                  ",1,26-LEN(N26))</f>
        <v>ITM_SIGMAx2y,              </v>
      </c>
      <c r="X24" s="0" t="s">
        <v>5540</v>
      </c>
      <c r="Y24" s="273" t="str">
        <f aca="false">"                                             "&amp;Q24&amp;R24&amp;S24&amp;T24&amp;U24&amp;V24</f>
        <v>                                             ITM_SIGMAPLUS,             ITM_SIGMAlnx,              ITM_SIGMAln2x,             ITM_SIGMAlny,              ITM_SIGMAln2y,             ITM_SIGMAx2y,              </v>
      </c>
    </row>
    <row r="25" customFormat="false" ht="15.75" hidden="false" customHeight="false" outlineLevel="0" collapsed="false">
      <c r="C25" s="0" t="s">
        <v>5546</v>
      </c>
      <c r="D25" s="0" t="s">
        <v>1107</v>
      </c>
      <c r="E25" s="45" t="s">
        <v>5539</v>
      </c>
      <c r="F25" s="0" t="s">
        <v>1141</v>
      </c>
      <c r="G25" s="45" t="s">
        <v>5539</v>
      </c>
      <c r="H25" s="279" t="s">
        <v>1132</v>
      </c>
      <c r="I25" s="45" t="s">
        <v>5539</v>
      </c>
      <c r="J25" s="0" t="s">
        <v>1150</v>
      </c>
      <c r="K25" s="45" t="s">
        <v>5539</v>
      </c>
      <c r="L25" s="0" t="s">
        <v>1153</v>
      </c>
      <c r="M25" s="45" t="s">
        <v>5539</v>
      </c>
      <c r="N25" s="0" t="s">
        <v>1159</v>
      </c>
      <c r="O25" s="45" t="s">
        <v>5539</v>
      </c>
      <c r="Q25" s="0" t="str">
        <f aca="false">D25&amp;","&amp;MID("                                  ",1,26-LEN(D25))</f>
        <v>ITM_SIGMAMINUS,            </v>
      </c>
      <c r="R25" s="0" t="str">
        <f aca="false">F25&amp;","&amp;MID("                                  ",1,26-LEN(F25))</f>
        <v>ITM_SIGMAylnx,             </v>
      </c>
      <c r="S25" s="0" t="str">
        <f aca="false">H25&amp;","&amp;MID("                                  ",1,26-LEN(H25))</f>
        <v>ITM_SIGMAlnxy,             </v>
      </c>
      <c r="T25" s="0" t="str">
        <f aca="false">J25&amp;","&amp;MID("                                  ",1,26-LEN(J25))</f>
        <v>ITM_SIGMAxlny,             </v>
      </c>
      <c r="U25" s="0" t="str">
        <f aca="false">L25&amp;","&amp;MID("                                  ",1,26-LEN(L25))</f>
        <v>ITM_SIGMAx2lny,            </v>
      </c>
      <c r="V25" s="0" t="str">
        <f aca="false">N25&amp;","&amp;MID("                                  ",1,26-LEN(N25))</f>
        <v>ITM_SIGMAx2ony,            </v>
      </c>
      <c r="X25" s="0" t="s">
        <v>5540</v>
      </c>
      <c r="Y25" s="273" t="str">
        <f aca="false">"                                             "&amp;Q25&amp;R25&amp;S25&amp;T25&amp;U25&amp;V25</f>
        <v>                                             ITM_SIGMAMINUS,            ITM_SIGMAylnx,             ITM_SIGMAlnxy,             ITM_SIGMAxlny,             ITM_SIGMAx2lny,            ITM_SIGMAx2ony,            </v>
      </c>
    </row>
    <row r="26" customFormat="false" ht="15.75" hidden="false" customHeight="false" outlineLevel="0" collapsed="false">
      <c r="C26" s="0" t="s">
        <v>5547</v>
      </c>
      <c r="D26" s="0" t="s">
        <v>1104</v>
      </c>
      <c r="E26" s="45" t="s">
        <v>5539</v>
      </c>
      <c r="F26" s="0" t="s">
        <v>1135</v>
      </c>
      <c r="G26" s="45" t="s">
        <v>5539</v>
      </c>
      <c r="H26" s="0" t="s">
        <v>1138</v>
      </c>
      <c r="I26" s="45" t="s">
        <v>5539</v>
      </c>
      <c r="J26" s="0" t="s">
        <v>1144</v>
      </c>
      <c r="K26" s="45" t="s">
        <v>5539</v>
      </c>
      <c r="L26" s="0" t="s">
        <v>1147</v>
      </c>
      <c r="M26" s="45" t="s">
        <v>5539</v>
      </c>
      <c r="N26" s="0" t="s">
        <v>1123</v>
      </c>
      <c r="O26" s="45" t="s">
        <v>5539</v>
      </c>
      <c r="Q26" s="0" t="str">
        <f aca="false">D24&amp;","&amp;MID("                                  ",1,26-LEN(D24))</f>
        <v>ITM_NSIGMA,                </v>
      </c>
      <c r="R26" s="0" t="str">
        <f aca="false">F24&amp;","&amp;MID("                                  ",1,26-LEN(F24))</f>
        <v>ITM_NULL,                  </v>
      </c>
      <c r="S26" s="0" t="str">
        <f aca="false">H24&amp;","&amp;MID("                                  ",1,26-LEN(H24))</f>
        <v>ITM_NULL,                  </v>
      </c>
      <c r="T26" s="0" t="str">
        <f aca="false">J24&amp;","&amp;MID("                                  ",1,26-LEN(J24))</f>
        <v>ITM_SIGMAlnyonx,           </v>
      </c>
      <c r="U26" s="0" t="str">
        <f aca="false">L24&amp;","&amp;MID("                                  ",1,26-LEN(L24))</f>
        <v>ITM_NULL,                  </v>
      </c>
      <c r="V26" s="0" t="str">
        <f aca="false">N24&amp;","&amp;MID("                                  ",1,26-LEN(N24))</f>
        <v>ITM_CLSIGMA,               </v>
      </c>
      <c r="X26" s="0" t="s">
        <v>5540</v>
      </c>
      <c r="Y26" s="273" t="str">
        <f aca="false">"                                             "&amp;Q26&amp;R26&amp;S26&amp;T26&amp;U26&amp;V26</f>
        <v>                                             ITM_NSIGMA,                ITM_NULL,                  ITM_NULL,                  ITM_SIGMAlnyonx,           ITM_NULL,                  ITM_CLSIGMA,               </v>
      </c>
    </row>
    <row r="27" customFormat="false" ht="15.75" hidden="false" customHeight="false" outlineLevel="0" collapsed="false">
      <c r="Q27" s="0" t="n">
        <f aca="false">#REF!&amp;","&amp;MID("                                  ",1,26-LEN(#REF!))</f>
        <v>0</v>
      </c>
      <c r="R27" s="0" t="n">
        <f aca="false">#REF!&amp;","&amp;MID("                                  ",1,26-LEN(#REF!))</f>
        <v>0</v>
      </c>
      <c r="S27" s="0" t="n">
        <f aca="false">#REF!&amp;","&amp;MID("                                  ",1,26-LEN(#REF!))</f>
        <v>0</v>
      </c>
      <c r="T27" s="0" t="n">
        <f aca="false">#REF!&amp;","&amp;MID("                                  ",1,26-LEN(#REF!))</f>
        <v>0</v>
      </c>
      <c r="U27" s="0" t="n">
        <f aca="false">#REF!&amp;","&amp;MID("                                  ",1,26-LEN(#REF!))</f>
        <v>0</v>
      </c>
      <c r="V27" s="0" t="n">
        <f aca="false">#REF!&amp;","&amp;MID("                                  ",1,26-LEN(#REF!))</f>
        <v>0</v>
      </c>
      <c r="X27" s="0" t="s">
        <v>5540</v>
      </c>
      <c r="Y27" s="273"/>
    </row>
    <row r="28" customFormat="false" ht="15.75" hidden="false" customHeight="false" outlineLevel="0" collapsed="false">
      <c r="C28" s="0" t="s">
        <v>5543</v>
      </c>
      <c r="D28" s="47"/>
      <c r="E28" s="45" t="s">
        <v>5539</v>
      </c>
      <c r="F28" s="47"/>
      <c r="G28" s="45" t="s">
        <v>5539</v>
      </c>
      <c r="H28" s="47"/>
      <c r="I28" s="45" t="s">
        <v>5539</v>
      </c>
      <c r="J28" s="47"/>
      <c r="K28" s="45" t="s">
        <v>5539</v>
      </c>
      <c r="L28" s="47"/>
      <c r="M28" s="45" t="s">
        <v>5539</v>
      </c>
      <c r="N28" s="47"/>
      <c r="O28" s="45" t="s">
        <v>5539</v>
      </c>
      <c r="Q28" s="0" t="str">
        <f aca="false">D30&amp;","&amp;MID("                                  ",1,26-LEN(D30))</f>
        <v>,                          </v>
      </c>
      <c r="R28" s="0" t="str">
        <f aca="false">F30&amp;","&amp;MID("                                  ",1,26-LEN(F30))</f>
        <v>,                          </v>
      </c>
      <c r="S28" s="0" t="str">
        <f aca="false">H30&amp;","&amp;MID("                                  ",1,26-LEN(H30))</f>
        <v>,                          </v>
      </c>
      <c r="T28" s="0" t="str">
        <f aca="false">J30&amp;","&amp;MID("                                  ",1,26-LEN(J30))</f>
        <v>,                          </v>
      </c>
      <c r="U28" s="0" t="str">
        <f aca="false">L30&amp;","&amp;MID("                                  ",1,26-LEN(L30))</f>
        <v>,                          </v>
      </c>
      <c r="V28" s="0" t="str">
        <f aca="false">N30&amp;","&amp;MID("                                  ",1,26-LEN(N30))</f>
        <v>,                          </v>
      </c>
      <c r="X28" s="0" t="s">
        <v>5540</v>
      </c>
      <c r="Y28" s="273" t="str">
        <f aca="false">"                                             "&amp;Q28&amp;R28&amp;S28&amp;T28&amp;U28&amp;V28</f>
        <v>                                             ,                          ,                          ,                          ,                          ,                          ,                          </v>
      </c>
    </row>
    <row r="29" customFormat="false" ht="15.75" hidden="false" customHeight="false" outlineLevel="0" collapsed="false">
      <c r="C29" s="0" t="s">
        <v>5546</v>
      </c>
      <c r="D29" s="47"/>
      <c r="E29" s="45" t="s">
        <v>5539</v>
      </c>
      <c r="F29" s="47"/>
      <c r="G29" s="45" t="s">
        <v>5539</v>
      </c>
      <c r="H29" s="47"/>
      <c r="I29" s="45" t="s">
        <v>5539</v>
      </c>
      <c r="J29" s="47"/>
      <c r="K29" s="45" t="s">
        <v>5539</v>
      </c>
      <c r="L29" s="47"/>
      <c r="M29" s="45" t="s">
        <v>5539</v>
      </c>
      <c r="N29" s="47"/>
      <c r="O29" s="45" t="s">
        <v>5539</v>
      </c>
      <c r="Q29" s="0" t="str">
        <f aca="false">D29&amp;","&amp;MID("                                  ",1,26-LEN(D29))</f>
        <v>,                          </v>
      </c>
      <c r="R29" s="0" t="str">
        <f aca="false">F29&amp;","&amp;MID("                                  ",1,26-LEN(F29))</f>
        <v>,                          </v>
      </c>
      <c r="S29" s="0" t="str">
        <f aca="false">H29&amp;","&amp;MID("                                  ",1,26-LEN(H29))</f>
        <v>,                          </v>
      </c>
      <c r="T29" s="0" t="str">
        <f aca="false">J29&amp;","&amp;MID("                                  ",1,26-LEN(J29))</f>
        <v>,                          </v>
      </c>
      <c r="U29" s="0" t="str">
        <f aca="false">L29&amp;","&amp;MID("                                  ",1,26-LEN(L29))</f>
        <v>,                          </v>
      </c>
      <c r="V29" s="0" t="str">
        <f aca="false">N29&amp;","&amp;MID("                                  ",1,26-LEN(N29))</f>
        <v>,                          </v>
      </c>
      <c r="X29" s="0" t="s">
        <v>5540</v>
      </c>
      <c r="Y29" s="273" t="str">
        <f aca="false">"                                             "&amp;Q29&amp;R29&amp;S29&amp;T29&amp;U29&amp;V29</f>
        <v>                                             ,                          ,                          ,                          ,                          ,                          ,                          </v>
      </c>
    </row>
    <row r="30" customFormat="false" ht="15.75" hidden="false" customHeight="false" outlineLevel="0" collapsed="false">
      <c r="C30" s="0" t="s">
        <v>5547</v>
      </c>
      <c r="D30" s="47"/>
      <c r="E30" s="45" t="s">
        <v>5539</v>
      </c>
      <c r="F30" s="47"/>
      <c r="G30" s="45" t="s">
        <v>5539</v>
      </c>
      <c r="H30" s="47"/>
      <c r="I30" s="45" t="s">
        <v>5539</v>
      </c>
      <c r="J30" s="47"/>
      <c r="K30" s="45" t="s">
        <v>5539</v>
      </c>
      <c r="L30" s="47"/>
      <c r="M30" s="45" t="s">
        <v>5539</v>
      </c>
      <c r="N30" s="47"/>
      <c r="O30" s="45" t="s">
        <v>5539</v>
      </c>
      <c r="Q30" s="0" t="str">
        <f aca="false">D28&amp;","&amp;MID("                                  ",1,26-LEN(D28))</f>
        <v>,                          </v>
      </c>
      <c r="R30" s="0" t="str">
        <f aca="false">F28&amp;","&amp;MID("                                  ",1,26-LEN(F28))</f>
        <v>,                          </v>
      </c>
      <c r="S30" s="0" t="str">
        <f aca="false">H28&amp;","&amp;MID("                                  ",1,26-LEN(H28))</f>
        <v>,                          </v>
      </c>
      <c r="T30" s="0" t="str">
        <f aca="false">J28&amp;","&amp;MID("                                  ",1,26-LEN(J28))</f>
        <v>,                          </v>
      </c>
      <c r="U30" s="0" t="str">
        <f aca="false">L28&amp;","&amp;MID("                                  ",1,26-LEN(L28))</f>
        <v>,                          </v>
      </c>
      <c r="V30" s="0" t="str">
        <f aca="false">N28&amp;","&amp;MID("                                  ",1,26-LEN(N28))</f>
        <v>,                          </v>
      </c>
      <c r="X30" s="0" t="s">
        <v>5540</v>
      </c>
      <c r="Y30" s="273" t="str">
        <f aca="false">"                                             "&amp;Q30&amp;R30&amp;S30&amp;T30&amp;U30&amp;V30</f>
        <v>                                             ,                          ,                          ,                          ,                          ,                          ,                          </v>
      </c>
    </row>
    <row r="31" customFormat="false" ht="15.75" hidden="false" customHeight="false" outlineLevel="0" collapsed="false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0" t="str">
        <f aca="false">D31&amp;","&amp;MID("                                  ",1,26-LEN(D31))</f>
        <v>,                          </v>
      </c>
      <c r="R31" s="0" t="str">
        <f aca="false">F31&amp;","&amp;MID("                                  ",1,26-LEN(F31))</f>
        <v>,                          </v>
      </c>
      <c r="S31" s="0" t="str">
        <f aca="false">H31&amp;","&amp;MID("                                  ",1,26-LEN(H31))</f>
        <v>,                          </v>
      </c>
      <c r="T31" s="0" t="str">
        <f aca="false">J31&amp;","&amp;MID("                                  ",1,26-LEN(J31))</f>
        <v>,                          </v>
      </c>
      <c r="U31" s="0" t="str">
        <f aca="false">L31&amp;","&amp;MID("                                  ",1,26-LEN(L31))</f>
        <v>,                          </v>
      </c>
      <c r="V31" s="0" t="str">
        <f aca="false">N31&amp;","&amp;MID("                                  ",1,26-LEN(N31))</f>
        <v>,                          </v>
      </c>
      <c r="X31" s="0" t="s">
        <v>5540</v>
      </c>
      <c r="Y31" s="273"/>
    </row>
    <row r="32" customFormat="false" ht="15.75" hidden="false" customHeight="false" outlineLevel="0" collapsed="false">
      <c r="A32" s="74"/>
      <c r="C32" s="0" t="s">
        <v>5543</v>
      </c>
      <c r="D32" s="47"/>
      <c r="E32" s="45" t="s">
        <v>5539</v>
      </c>
      <c r="F32" s="47"/>
      <c r="G32" s="45" t="s">
        <v>5539</v>
      </c>
      <c r="H32" s="47"/>
      <c r="I32" s="45" t="s">
        <v>5539</v>
      </c>
      <c r="J32" s="47"/>
      <c r="K32" s="45" t="s">
        <v>5539</v>
      </c>
      <c r="L32" s="47"/>
      <c r="M32" s="45" t="s">
        <v>5539</v>
      </c>
      <c r="N32" s="47"/>
      <c r="O32" s="45" t="s">
        <v>5539</v>
      </c>
      <c r="Q32" s="0" t="str">
        <f aca="false">D34&amp;","&amp;MID("                                  ",1,26-LEN(D34))</f>
        <v>,                          </v>
      </c>
      <c r="R32" s="0" t="str">
        <f aca="false">F34&amp;","&amp;MID("                                  ",1,26-LEN(F34))</f>
        <v>,                          </v>
      </c>
      <c r="S32" s="0" t="str">
        <f aca="false">H34&amp;","&amp;MID("                                  ",1,26-LEN(H34))</f>
        <v>,                          </v>
      </c>
      <c r="T32" s="0" t="str">
        <f aca="false">J34&amp;","&amp;MID("                                  ",1,26-LEN(J34))</f>
        <v>,                          </v>
      </c>
      <c r="U32" s="0" t="str">
        <f aca="false">L34&amp;","&amp;MID("                                  ",1,26-LEN(L34))</f>
        <v>,                          </v>
      </c>
      <c r="V32" s="0" t="str">
        <f aca="false">N34&amp;","&amp;MID("                                  ",1,26-LEN(N34))</f>
        <v>,                          </v>
      </c>
      <c r="X32" s="0" t="s">
        <v>5540</v>
      </c>
      <c r="Y32" s="273" t="str">
        <f aca="false">"                                             "&amp;Q32&amp;R32&amp;S32&amp;T32&amp;U32&amp;V32</f>
        <v>                                             ,                          ,                          ,                          ,                          ,                          ,                          </v>
      </c>
    </row>
    <row r="33" customFormat="false" ht="15.75" hidden="false" customHeight="false" outlineLevel="0" collapsed="false">
      <c r="C33" s="0" t="s">
        <v>5546</v>
      </c>
      <c r="D33" s="47"/>
      <c r="E33" s="45" t="s">
        <v>5539</v>
      </c>
      <c r="F33" s="47"/>
      <c r="G33" s="45" t="s">
        <v>5539</v>
      </c>
      <c r="H33" s="47"/>
      <c r="I33" s="45" t="s">
        <v>5539</v>
      </c>
      <c r="J33" s="47"/>
      <c r="K33" s="45" t="s">
        <v>5539</v>
      </c>
      <c r="L33" s="47"/>
      <c r="M33" s="45" t="s">
        <v>5539</v>
      </c>
      <c r="N33" s="47"/>
      <c r="O33" s="45" t="s">
        <v>5539</v>
      </c>
      <c r="Q33" s="0" t="str">
        <f aca="false">D33&amp;","&amp;MID("                                  ",1,26-LEN(D33))</f>
        <v>,                          </v>
      </c>
      <c r="R33" s="0" t="str">
        <f aca="false">F33&amp;","&amp;MID("                                  ",1,26-LEN(F33))</f>
        <v>,                          </v>
      </c>
      <c r="S33" s="0" t="str">
        <f aca="false">H33&amp;","&amp;MID("                                  ",1,26-LEN(H33))</f>
        <v>,                          </v>
      </c>
      <c r="T33" s="0" t="str">
        <f aca="false">J33&amp;","&amp;MID("                                  ",1,26-LEN(J33))</f>
        <v>,                          </v>
      </c>
      <c r="U33" s="0" t="str">
        <f aca="false">L33&amp;","&amp;MID("                                  ",1,26-LEN(L33))</f>
        <v>,                          </v>
      </c>
      <c r="V33" s="0" t="str">
        <f aca="false">N33&amp;","&amp;MID("                                  ",1,26-LEN(N33))</f>
        <v>,                          </v>
      </c>
      <c r="X33" s="0" t="s">
        <v>5540</v>
      </c>
      <c r="Y33" s="273" t="str">
        <f aca="false">"                                             "&amp;Q33&amp;R33&amp;S33&amp;T33&amp;U33&amp;V33</f>
        <v>                                             ,                          ,                          ,                          ,                          ,                          ,                          </v>
      </c>
    </row>
    <row r="34" customFormat="false" ht="15.75" hidden="false" customHeight="false" outlineLevel="0" collapsed="false">
      <c r="B34" s="1"/>
      <c r="C34" s="0" t="s">
        <v>5547</v>
      </c>
      <c r="D34" s="47"/>
      <c r="E34" s="45" t="s">
        <v>5539</v>
      </c>
      <c r="F34" s="47"/>
      <c r="G34" s="45" t="s">
        <v>5539</v>
      </c>
      <c r="H34" s="47"/>
      <c r="I34" s="45" t="s">
        <v>5539</v>
      </c>
      <c r="J34" s="47"/>
      <c r="K34" s="45" t="s">
        <v>5539</v>
      </c>
      <c r="L34" s="47"/>
      <c r="M34" s="45" t="s">
        <v>5539</v>
      </c>
      <c r="N34" s="47"/>
      <c r="O34" s="45" t="s">
        <v>5539</v>
      </c>
      <c r="Q34" s="0" t="str">
        <f aca="false">D32&amp;","&amp;MID("                                  ",1,26-LEN(D32))</f>
        <v>,                          </v>
      </c>
      <c r="R34" s="0" t="str">
        <f aca="false">F32&amp;","&amp;MID("                                  ",1,26-LEN(F32))</f>
        <v>,                          </v>
      </c>
      <c r="S34" s="0" t="str">
        <f aca="false">H32&amp;","&amp;MID("                                  ",1,26-LEN(H32))</f>
        <v>,                          </v>
      </c>
      <c r="T34" s="0" t="str">
        <f aca="false">J32&amp;","&amp;MID("                                  ",1,26-LEN(J32))</f>
        <v>,                          </v>
      </c>
      <c r="U34" s="0" t="str">
        <f aca="false">L32&amp;","&amp;MID("                                  ",1,26-LEN(L32))</f>
        <v>,                          </v>
      </c>
      <c r="V34" s="0" t="str">
        <f aca="false">N32&amp;","&amp;MID("                                  ",1,26-LEN(N32))</f>
        <v>,                          </v>
      </c>
      <c r="X34" s="0" t="s">
        <v>5540</v>
      </c>
      <c r="Y34" s="273" t="str">
        <f aca="false">"                                             "&amp;Q34&amp;R34&amp;S34&amp;T34&amp;U34&amp;V34</f>
        <v>                                             ,                          ,                          ,                          ,                          ,                          ,                          </v>
      </c>
    </row>
    <row r="36" customFormat="false" ht="15.75" hidden="false" customHeight="false" outlineLevel="0" collapsed="false">
      <c r="D36" s="76" t="s">
        <v>3275</v>
      </c>
      <c r="F36" s="76" t="s">
        <v>1177</v>
      </c>
      <c r="G36" s="131" t="s">
        <v>5539</v>
      </c>
      <c r="H36" s="76" t="s">
        <v>1180</v>
      </c>
      <c r="J36" s="76" t="s">
        <v>5544</v>
      </c>
      <c r="K36" s="131" t="s">
        <v>5539</v>
      </c>
      <c r="L36" s="76" t="s">
        <v>4999</v>
      </c>
      <c r="M36" s="131" t="s">
        <v>5539</v>
      </c>
      <c r="N36" s="76" t="s">
        <v>5545</v>
      </c>
    </row>
    <row r="37" customFormat="false" ht="15.75" hidden="false" customHeight="false" outlineLevel="0" collapsed="false">
      <c r="D37" s="76" t="s">
        <v>1107</v>
      </c>
      <c r="F37" s="76" t="s">
        <v>1114</v>
      </c>
      <c r="G37" s="131" t="s">
        <v>5539</v>
      </c>
      <c r="H37" s="76" t="s">
        <v>1120</v>
      </c>
      <c r="J37" s="76" t="s">
        <v>1129</v>
      </c>
      <c r="L37" s="76" t="s">
        <v>1126</v>
      </c>
      <c r="M37" s="76"/>
      <c r="N37" s="76" t="s">
        <v>1117</v>
      </c>
    </row>
    <row r="38" customFormat="false" ht="15.75" hidden="false" customHeight="false" outlineLevel="0" collapsed="false">
      <c r="D38" s="76" t="s">
        <v>1104</v>
      </c>
      <c r="F38" s="0" t="s">
        <v>11</v>
      </c>
      <c r="G38" s="1" t="s">
        <v>5539</v>
      </c>
      <c r="H38" s="0" t="s">
        <v>11</v>
      </c>
      <c r="J38" s="0" t="s">
        <v>11</v>
      </c>
      <c r="L38" s="0" t="s">
        <v>11</v>
      </c>
      <c r="N38" s="76" t="s">
        <v>1111</v>
      </c>
    </row>
    <row r="40" customFormat="false" ht="15.75" hidden="false" customHeight="false" outlineLevel="0" collapsed="false">
      <c r="D40" s="76" t="s">
        <v>1159</v>
      </c>
      <c r="F40" s="76" t="s">
        <v>1162</v>
      </c>
      <c r="G40" s="76" t="s">
        <v>5539</v>
      </c>
      <c r="H40" s="76" t="s">
        <v>1165</v>
      </c>
      <c r="J40" s="76" t="s">
        <v>1168</v>
      </c>
      <c r="L40" s="76" t="s">
        <v>1174</v>
      </c>
      <c r="M40" s="76"/>
      <c r="N40" s="76" t="s">
        <v>1171</v>
      </c>
    </row>
    <row r="41" customFormat="false" ht="15.75" hidden="false" customHeight="false" outlineLevel="0" collapsed="false">
      <c r="D41" s="76" t="s">
        <v>1123</v>
      </c>
      <c r="F41" s="76" t="s">
        <v>1150</v>
      </c>
      <c r="G41" s="0" t="s">
        <v>5539</v>
      </c>
      <c r="H41" s="76" t="s">
        <v>1153</v>
      </c>
      <c r="J41" s="76" t="s">
        <v>1156</v>
      </c>
      <c r="L41" s="0" t="s">
        <v>11</v>
      </c>
      <c r="N41" s="76" t="s">
        <v>1141</v>
      </c>
    </row>
    <row r="42" customFormat="false" ht="15.75" hidden="false" customHeight="false" outlineLevel="0" collapsed="false">
      <c r="D42" s="76" t="s">
        <v>1135</v>
      </c>
      <c r="F42" s="76" t="s">
        <v>1138</v>
      </c>
      <c r="G42" s="0" t="s">
        <v>5539</v>
      </c>
      <c r="H42" s="0" t="s">
        <v>1132</v>
      </c>
      <c r="J42" s="76" t="s">
        <v>1147</v>
      </c>
      <c r="K42" s="76"/>
      <c r="L42" s="76" t="s">
        <v>1144</v>
      </c>
      <c r="N42" s="0" t="s">
        <v>1111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10.5" defaultRowHeight="15.75" zeroHeight="false" outlineLevelRow="0" outlineLevelCol="0"/>
  <cols>
    <col collapsed="false" customWidth="true" hidden="false" outlineLevel="0" max="4" min="4" style="0" width="66"/>
  </cols>
  <sheetData>
    <row r="1" s="74" customFormat="true" ht="15.75" hidden="false" customHeight="false" outlineLevel="0" collapsed="false">
      <c r="A1" s="280" t="n">
        <v>44976</v>
      </c>
      <c r="B1" s="74" t="s">
        <v>5548</v>
      </c>
    </row>
    <row r="2" customFormat="false" ht="15.75" hidden="false" customHeight="false" outlineLevel="0" collapsed="false">
      <c r="B2" s="0" t="s">
        <v>5549</v>
      </c>
      <c r="D2" s="0" t="s">
        <v>5550</v>
      </c>
    </row>
    <row r="3" customFormat="false" ht="15.75" hidden="false" customHeight="false" outlineLevel="0" collapsed="false">
      <c r="B3" s="0" t="s">
        <v>5551</v>
      </c>
      <c r="D3" s="0" t="s">
        <v>5550</v>
      </c>
    </row>
    <row r="4" customFormat="false" ht="15.75" hidden="false" customHeight="false" outlineLevel="0" collapsed="false">
      <c r="B4" s="0" t="s">
        <v>5552</v>
      </c>
      <c r="D4" s="0" t="s">
        <v>5550</v>
      </c>
    </row>
    <row r="5" customFormat="false" ht="15.75" hidden="false" customHeight="false" outlineLevel="0" collapsed="false">
      <c r="B5" s="0" t="s">
        <v>5553</v>
      </c>
      <c r="D5" s="0" t="s">
        <v>5550</v>
      </c>
    </row>
    <row r="6" customFormat="false" ht="15.75" hidden="false" customHeight="false" outlineLevel="0" collapsed="false">
      <c r="B6" s="0" t="s">
        <v>5554</v>
      </c>
      <c r="D6" s="0" t="s">
        <v>5550</v>
      </c>
    </row>
    <row r="7" customFormat="false" ht="15.75" hidden="false" customHeight="false" outlineLevel="0" collapsed="false">
      <c r="B7" s="0" t="s">
        <v>5555</v>
      </c>
      <c r="D7" s="0" t="s">
        <v>5550</v>
      </c>
    </row>
    <row r="8" customFormat="false" ht="15.75" hidden="false" customHeight="false" outlineLevel="0" collapsed="false">
      <c r="B8" s="0" t="s">
        <v>5556</v>
      </c>
      <c r="D8" s="0" t="s">
        <v>5550</v>
      </c>
    </row>
    <row r="9" customFormat="false" ht="15.75" hidden="false" customHeight="false" outlineLevel="0" collapsed="false">
      <c r="B9" s="0" t="s">
        <v>5557</v>
      </c>
      <c r="D9" s="0" t="s">
        <v>5550</v>
      </c>
    </row>
    <row r="10" customFormat="false" ht="15.75" hidden="false" customHeight="false" outlineLevel="0" collapsed="false">
      <c r="B10" s="0" t="s">
        <v>5558</v>
      </c>
      <c r="D10" s="0" t="s">
        <v>5550</v>
      </c>
    </row>
    <row r="11" customFormat="false" ht="15.75" hidden="false" customHeight="false" outlineLevel="0" collapsed="false">
      <c r="B11" s="0" t="s">
        <v>5559</v>
      </c>
      <c r="D11" s="0" t="s">
        <v>5550</v>
      </c>
    </row>
    <row r="12" customFormat="false" ht="15.75" hidden="false" customHeight="false" outlineLevel="0" collapsed="false">
      <c r="B12" s="0" t="s">
        <v>5560</v>
      </c>
      <c r="D12" s="0" t="s">
        <v>5550</v>
      </c>
    </row>
    <row r="13" customFormat="false" ht="15.75" hidden="false" customHeight="false" outlineLevel="0" collapsed="false">
      <c r="B13" s="0" t="s">
        <v>5561</v>
      </c>
      <c r="D13" s="0" t="s">
        <v>5550</v>
      </c>
    </row>
    <row r="14" customFormat="false" ht="15.75" hidden="false" customHeight="false" outlineLevel="0" collapsed="false">
      <c r="B14" s="0" t="s">
        <v>5562</v>
      </c>
      <c r="D14" s="0" t="s">
        <v>5550</v>
      </c>
    </row>
    <row r="15" customFormat="false" ht="15.75" hidden="false" customHeight="false" outlineLevel="0" collapsed="false">
      <c r="B15" s="0" t="s">
        <v>5563</v>
      </c>
      <c r="D15" s="0" t="s">
        <v>5550</v>
      </c>
    </row>
    <row r="16" customFormat="false" ht="15.75" hidden="false" customHeight="false" outlineLevel="0" collapsed="false">
      <c r="B16" s="0" t="s">
        <v>5564</v>
      </c>
      <c r="D16" s="0" t="s">
        <v>5550</v>
      </c>
    </row>
    <row r="18" customFormat="false" ht="15.75" hidden="false" customHeight="false" outlineLevel="0" collapsed="false">
      <c r="B18" s="0" t="s">
        <v>5565</v>
      </c>
      <c r="D18" s="0" t="s">
        <v>5566</v>
      </c>
    </row>
    <row r="19" customFormat="false" ht="15.75" hidden="false" customHeight="false" outlineLevel="0" collapsed="false">
      <c r="B19" s="0" t="s">
        <v>5567</v>
      </c>
      <c r="D19" s="0" t="s">
        <v>5566</v>
      </c>
    </row>
    <row r="20" customFormat="false" ht="15.75" hidden="false" customHeight="false" outlineLevel="0" collapsed="false">
      <c r="B20" s="0" t="s">
        <v>5568</v>
      </c>
      <c r="D20" s="0" t="s">
        <v>5566</v>
      </c>
    </row>
    <row r="21" customFormat="false" ht="15.75" hidden="false" customHeight="false" outlineLevel="0" collapsed="false">
      <c r="B21" s="0" t="s">
        <v>5569</v>
      </c>
      <c r="D21" s="0" t="s">
        <v>5566</v>
      </c>
    </row>
    <row r="22" customFormat="false" ht="15.75" hidden="false" customHeight="false" outlineLevel="0" collapsed="false">
      <c r="B22" s="0" t="s">
        <v>5570</v>
      </c>
      <c r="D22" s="0" t="s">
        <v>5566</v>
      </c>
    </row>
    <row r="23" customFormat="false" ht="15.75" hidden="false" customHeight="false" outlineLevel="0" collapsed="false">
      <c r="B23" s="0" t="s">
        <v>5571</v>
      </c>
      <c r="D23" s="0" t="s">
        <v>5566</v>
      </c>
    </row>
    <row r="24" customFormat="false" ht="15.75" hidden="false" customHeight="false" outlineLevel="0" collapsed="false">
      <c r="B24" s="0" t="s">
        <v>5572</v>
      </c>
      <c r="D24" s="0" t="s">
        <v>5566</v>
      </c>
    </row>
    <row r="25" customFormat="false" ht="15.75" hidden="false" customHeight="false" outlineLevel="0" collapsed="false">
      <c r="B25" s="0" t="s">
        <v>5573</v>
      </c>
      <c r="D25" s="0" t="s">
        <v>5566</v>
      </c>
    </row>
    <row r="26" customFormat="false" ht="15.75" hidden="false" customHeight="false" outlineLevel="0" collapsed="false">
      <c r="B26" s="0" t="s">
        <v>5574</v>
      </c>
      <c r="D26" s="0" t="s">
        <v>5566</v>
      </c>
    </row>
    <row r="27" customFormat="false" ht="15.75" hidden="false" customHeight="false" outlineLevel="0" collapsed="false">
      <c r="B27" s="0" t="s">
        <v>5575</v>
      </c>
      <c r="D27" s="0" t="s">
        <v>5566</v>
      </c>
    </row>
    <row r="30" s="74" customFormat="true" ht="15.75" hidden="false" customHeight="false" outlineLevel="0" collapsed="false">
      <c r="A30" s="280" t="n">
        <v>44976</v>
      </c>
      <c r="B30" s="74" t="s">
        <v>5576</v>
      </c>
    </row>
    <row r="31" customFormat="false" ht="15.75" hidden="false" customHeight="false" outlineLevel="0" collapsed="false">
      <c r="B31" s="0" t="s">
        <v>5577</v>
      </c>
      <c r="D31" s="0" t="s">
        <v>5566</v>
      </c>
    </row>
    <row r="32" customFormat="false" ht="15.75" hidden="false" customHeight="false" outlineLevel="0" collapsed="false">
      <c r="B32" s="0" t="s">
        <v>5578</v>
      </c>
      <c r="D32" s="0" t="s">
        <v>5566</v>
      </c>
    </row>
    <row r="33" customFormat="false" ht="15.75" hidden="false" customHeight="false" outlineLevel="0" collapsed="false">
      <c r="B33" s="0" t="s">
        <v>5579</v>
      </c>
      <c r="D33" s="0" t="s">
        <v>5566</v>
      </c>
    </row>
    <row r="34" customFormat="false" ht="15.75" hidden="false" customHeight="false" outlineLevel="0" collapsed="false">
      <c r="B34" s="0" t="s">
        <v>5580</v>
      </c>
      <c r="D34" s="0" t="s">
        <v>5566</v>
      </c>
    </row>
    <row r="35" customFormat="false" ht="15.75" hidden="false" customHeight="false" outlineLevel="0" collapsed="false">
      <c r="B35" s="0" t="s">
        <v>5581</v>
      </c>
      <c r="D35" s="0" t="s">
        <v>5566</v>
      </c>
    </row>
    <row r="36" customFormat="false" ht="15.75" hidden="false" customHeight="false" outlineLevel="0" collapsed="false">
      <c r="B36" s="0" t="s">
        <v>5582</v>
      </c>
      <c r="D36" s="0" t="s">
        <v>5566</v>
      </c>
    </row>
    <row r="37" customFormat="false" ht="15.75" hidden="false" customHeight="false" outlineLevel="0" collapsed="false">
      <c r="B37" s="0" t="s">
        <v>5583</v>
      </c>
      <c r="D37" s="0" t="s">
        <v>5566</v>
      </c>
    </row>
    <row r="38" customFormat="false" ht="15.75" hidden="false" customHeight="false" outlineLevel="0" collapsed="false">
      <c r="B38" s="0" t="s">
        <v>5584</v>
      </c>
      <c r="D38" s="0" t="s">
        <v>5566</v>
      </c>
    </row>
    <row r="39" customFormat="false" ht="15.75" hidden="false" customHeight="false" outlineLevel="0" collapsed="false">
      <c r="B39" s="0" t="s">
        <v>5585</v>
      </c>
      <c r="D39" s="0" t="s">
        <v>5566</v>
      </c>
    </row>
    <row r="47" s="282" customFormat="true" ht="15.75" hidden="false" customHeight="false" outlineLevel="0" collapsed="false">
      <c r="A47" s="281" t="n">
        <v>44976</v>
      </c>
      <c r="B47" s="282" t="s">
        <v>5586</v>
      </c>
    </row>
    <row r="49" customFormat="false" ht="15.75" hidden="false" customHeight="false" outlineLevel="0" collapsed="false">
      <c r="B49" s="0" t="s">
        <v>230</v>
      </c>
      <c r="D49" s="0" t="s">
        <v>5587</v>
      </c>
    </row>
    <row r="50" customFormat="false" ht="15.75" hidden="false" customHeight="false" outlineLevel="0" collapsed="false">
      <c r="B50" s="0" t="s">
        <v>296</v>
      </c>
      <c r="D50" s="0" t="s">
        <v>5587</v>
      </c>
    </row>
    <row r="51" customFormat="false" ht="15.75" hidden="false" customHeight="false" outlineLevel="0" collapsed="false">
      <c r="B51" s="0" t="s">
        <v>303</v>
      </c>
      <c r="D51" s="0" t="s">
        <v>5587</v>
      </c>
    </row>
    <row r="52" customFormat="false" ht="15.75" hidden="false" customHeight="false" outlineLevel="0" collapsed="false">
      <c r="B52" s="0" t="s">
        <v>310</v>
      </c>
      <c r="D52" s="0" t="s">
        <v>5587</v>
      </c>
    </row>
    <row r="53" customFormat="false" ht="15.75" hidden="false" customHeight="false" outlineLevel="0" collapsed="false">
      <c r="B53" s="0" t="s">
        <v>374</v>
      </c>
      <c r="D53" s="0" t="s">
        <v>5587</v>
      </c>
    </row>
    <row r="54" customFormat="false" ht="15.75" hidden="false" customHeight="false" outlineLevel="0" collapsed="false">
      <c r="B54" s="0" t="s">
        <v>3200</v>
      </c>
      <c r="D54" s="0" t="s">
        <v>5587</v>
      </c>
    </row>
    <row r="55" customFormat="false" ht="15.75" hidden="false" customHeight="false" outlineLevel="0" collapsed="false">
      <c r="B55" s="283" t="s">
        <v>3343</v>
      </c>
      <c r="C55" s="283"/>
      <c r="D55" s="283" t="s">
        <v>5588</v>
      </c>
    </row>
    <row r="56" customFormat="false" ht="15.75" hidden="false" customHeight="false" outlineLevel="0" collapsed="false">
      <c r="B56" s="283" t="s">
        <v>3554</v>
      </c>
      <c r="C56" s="283"/>
      <c r="D56" s="283" t="s">
        <v>5589</v>
      </c>
    </row>
    <row r="57" customFormat="false" ht="15.75" hidden="false" customHeight="false" outlineLevel="0" collapsed="false">
      <c r="B57" s="284" t="s">
        <v>4043</v>
      </c>
      <c r="D57" s="284" t="s">
        <v>5590</v>
      </c>
    </row>
    <row r="58" customFormat="false" ht="15.75" hidden="false" customHeight="false" outlineLevel="0" collapsed="false">
      <c r="B58" s="283" t="s">
        <v>4051</v>
      </c>
      <c r="C58" s="283"/>
      <c r="D58" s="283" t="s">
        <v>5588</v>
      </c>
    </row>
    <row r="59" customFormat="false" ht="15.75" hidden="false" customHeight="false" outlineLevel="0" collapsed="false">
      <c r="B59" s="284" t="s">
        <v>4054</v>
      </c>
      <c r="D59" s="284" t="s">
        <v>5590</v>
      </c>
    </row>
    <row r="60" customFormat="false" ht="15.75" hidden="false" customHeight="false" outlineLevel="0" collapsed="false">
      <c r="B60" s="0" t="s">
        <v>4088</v>
      </c>
      <c r="D60" s="0" t="s">
        <v>5587</v>
      </c>
    </row>
    <row r="61" customFormat="false" ht="15.75" hidden="false" customHeight="false" outlineLevel="0" collapsed="false">
      <c r="B61" s="0" t="s">
        <v>4094</v>
      </c>
      <c r="D61" s="0" t="s">
        <v>5587</v>
      </c>
    </row>
    <row r="62" customFormat="false" ht="15.75" hidden="false" customHeight="false" outlineLevel="0" collapsed="false">
      <c r="B62" s="284" t="s">
        <v>4184</v>
      </c>
      <c r="D62" s="284" t="s">
        <v>5590</v>
      </c>
    </row>
    <row r="63" customFormat="false" ht="15.75" hidden="false" customHeight="false" outlineLevel="0" collapsed="false">
      <c r="B63" s="0" t="s">
        <v>4201</v>
      </c>
      <c r="D63" s="0" t="s">
        <v>5587</v>
      </c>
    </row>
    <row r="64" customFormat="false" ht="15.75" hidden="false" customHeight="false" outlineLevel="0" collapsed="false">
      <c r="B64" s="0" t="s">
        <v>4202</v>
      </c>
      <c r="D64" s="0" t="s">
        <v>5587</v>
      </c>
    </row>
    <row r="65" customFormat="false" ht="15.75" hidden="false" customHeight="false" outlineLevel="0" collapsed="false">
      <c r="B65" s="0" t="s">
        <v>4203</v>
      </c>
      <c r="D65" s="0" t="s">
        <v>5587</v>
      </c>
    </row>
    <row r="66" customFormat="false" ht="15.75" hidden="false" customHeight="false" outlineLevel="0" collapsed="false">
      <c r="B66" s="0" t="s">
        <v>4205</v>
      </c>
      <c r="D66" s="0" t="s">
        <v>5587</v>
      </c>
    </row>
    <row r="67" customFormat="false" ht="15.75" hidden="false" customHeight="false" outlineLevel="0" collapsed="false">
      <c r="B67" s="0" t="s">
        <v>4209</v>
      </c>
      <c r="D67" s="0" t="s">
        <v>5587</v>
      </c>
    </row>
    <row r="68" customFormat="false" ht="15.75" hidden="false" customHeight="false" outlineLevel="0" collapsed="false">
      <c r="B68" s="0" t="s">
        <v>4254</v>
      </c>
      <c r="D68" s="0" t="s">
        <v>5587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5" defaultRowHeight="15.7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285" width="16.84"/>
    <col collapsed="false" customWidth="true" hidden="false" outlineLevel="0" max="3" min="3" style="285" width="8.83"/>
    <col collapsed="false" customWidth="true" hidden="false" outlineLevel="0" max="4" min="4" style="0" width="19.16"/>
    <col collapsed="false" customWidth="true" hidden="false" outlineLevel="0" max="5" min="5" style="0" width="37.83"/>
    <col collapsed="false" customWidth="true" hidden="false" outlineLevel="0" max="7" min="6" style="0" width="12.16"/>
    <col collapsed="false" customWidth="true" hidden="false" outlineLevel="0" max="8" min="8" style="286" width="73.16"/>
  </cols>
  <sheetData>
    <row r="1" customFormat="false" ht="33" hidden="false" customHeight="false" outlineLevel="0" collapsed="false">
      <c r="D1" s="287" t="s">
        <v>5591</v>
      </c>
      <c r="E1" s="287" t="s">
        <v>5592</v>
      </c>
      <c r="F1" s="288" t="s">
        <v>5593</v>
      </c>
      <c r="G1" s="287" t="s">
        <v>5594</v>
      </c>
      <c r="H1" s="289" t="str">
        <f aca="true">"//XEQM CODE "&amp;TEXT(NOW(),"yyyy-mm-dd")</f>
        <v>//XEQM CODE 2024-04-08</v>
      </c>
    </row>
    <row r="2" customFormat="false" ht="15.75" hidden="false" customHeight="false" outlineLevel="0" collapsed="false">
      <c r="A2" s="285"/>
      <c r="D2" s="278" t="s">
        <v>132</v>
      </c>
      <c r="E2" s="278" t="str">
        <f aca="false">SUBSTITUTE(INDEX(SOURCE!E:E,MATCH(D2,SOURCE!P:P,0)),"""","")</f>
        <v>PRIME?</v>
      </c>
      <c r="F2" s="278" t="s">
        <v>5595</v>
      </c>
      <c r="G2" s="278" t="str">
        <f aca="false">IF(EXACT(F2,E2),"@",F2)</f>
        <v>@</v>
      </c>
      <c r="H2" s="290" t="str">
        <f aca="false">"              {"&amp;D2&amp;",     "&amp;REPT(" ",25-LEN(D2))&amp;CHAR(34)&amp;G2&amp;CHAR(34)&amp;"},"</f>
        <v>              {ITM_PRIME,                     "@"},</v>
      </c>
    </row>
    <row r="3" customFormat="false" ht="15.75" hidden="false" customHeight="false" outlineLevel="0" collapsed="false">
      <c r="A3" s="285"/>
      <c r="D3" s="0" t="s">
        <v>140</v>
      </c>
      <c r="E3" s="0" t="str">
        <f aca="false">SUBSTITUTE(INDEX(SOURCE!E:E,MATCH(D3,SOURCE!P:P,0)),"""","")</f>
        <v>ENTER STD_UP_ARROW</v>
      </c>
      <c r="F3" s="0" t="s">
        <v>5596</v>
      </c>
      <c r="G3" s="0" t="str">
        <f aca="false">IF(EXACT(F3,E3),"@",F3)</f>
        <v>ENTER</v>
      </c>
      <c r="H3" s="290" t="str">
        <f aca="false">"              {"&amp;D3&amp;",     "&amp;REPT(" ",25-LEN(D3))&amp;CHAR(34)&amp;G3&amp;CHAR(34)&amp;"},"</f>
        <v>              {ITM_ENTER,                     "ENTER"},</v>
      </c>
    </row>
    <row r="4" customFormat="false" ht="15.75" hidden="false" customHeight="false" outlineLevel="0" collapsed="false">
      <c r="A4" s="285"/>
      <c r="D4" s="0" t="s">
        <v>145</v>
      </c>
      <c r="E4" s="0" t="str">
        <f aca="false">SUBSTITUTE(INDEX(SOURCE!E:E,MATCH(D4,SOURCE!P:P,0)),"""","")</f>
        <v>x STD_RIGHT_OVER_LEFT_ARROW y</v>
      </c>
      <c r="F4" s="0" t="s">
        <v>5597</v>
      </c>
      <c r="G4" s="0" t="str">
        <f aca="false">IF(EXACT(F4,E4),"@",F4)</f>
        <v>X&lt;&gt;Y</v>
      </c>
      <c r="H4" s="290" t="str">
        <f aca="false">"              {"&amp;D4&amp;",     "&amp;REPT(" ",25-LEN(D4))&amp;CHAR(34)&amp;G4&amp;CHAR(34)&amp;"},"</f>
        <v>              {ITM_XexY,                      "X&lt;&gt;Y"},</v>
      </c>
    </row>
    <row r="5" customFormat="false" ht="15.75" hidden="false" customHeight="false" outlineLevel="0" collapsed="false">
      <c r="A5" s="285"/>
      <c r="D5" s="0" t="s">
        <v>148</v>
      </c>
      <c r="E5" s="0" t="str">
        <f aca="false">SUBSTITUTE(INDEX(SOURCE!E:E,MATCH(D5,SOURCE!P:P,0)),"""","")</f>
        <v>DROPx</v>
      </c>
      <c r="F5" s="0" t="s">
        <v>5598</v>
      </c>
      <c r="G5" s="0" t="str">
        <f aca="false">IF(EXACT(F5,E5),"@",F5)</f>
        <v>DROP</v>
      </c>
      <c r="H5" s="290" t="str">
        <f aca="false">"              {"&amp;D5&amp;",     "&amp;REPT(" ",25-LEN(D5))&amp;CHAR(34)&amp;G5&amp;CHAR(34)&amp;"},"</f>
        <v>              {ITM_DROP,                      "DROP"},</v>
      </c>
    </row>
    <row r="6" customFormat="false" ht="15.75" hidden="false" customHeight="false" outlineLevel="0" collapsed="false">
      <c r="A6" s="285"/>
      <c r="D6" s="0" t="s">
        <v>163</v>
      </c>
      <c r="E6" s="0" t="str">
        <f aca="false">SUBSTITUTE(INDEX(SOURCE!E:E,MATCH(D6,SOURCE!P:P,0)),"""","")</f>
        <v>CLX</v>
      </c>
      <c r="F6" s="0" t="s">
        <v>5599</v>
      </c>
      <c r="G6" s="0" t="str">
        <f aca="false">IF(EXACT(F6,E6),"@",F6)</f>
        <v>@</v>
      </c>
      <c r="H6" s="290" t="str">
        <f aca="false">"              {"&amp;D6&amp;",     "&amp;REPT(" ",25-LEN(D6))&amp;CHAR(34)&amp;G6&amp;CHAR(34)&amp;"},"</f>
        <v>              {ITM_CLX,                       "@"},</v>
      </c>
    </row>
    <row r="7" customFormat="false" ht="15.75" hidden="false" customHeight="false" outlineLevel="0" collapsed="false">
      <c r="A7" s="285"/>
      <c r="D7" s="0" t="s">
        <v>167</v>
      </c>
      <c r="E7" s="0" t="str">
        <f aca="false">SUBSTITUTE(INDEX(SOURCE!E:E,MATCH(D7,SOURCE!P:P,0)),"""","")</f>
        <v>FILL</v>
      </c>
      <c r="F7" s="0" t="s">
        <v>5600</v>
      </c>
      <c r="G7" s="0" t="str">
        <f aca="false">IF(EXACT(F7,E7),"@",F7)</f>
        <v>@</v>
      </c>
      <c r="H7" s="290" t="str">
        <f aca="false">"              {"&amp;D7&amp;",     "&amp;REPT(" ",25-LEN(D7))&amp;CHAR(34)&amp;G7&amp;CHAR(34)&amp;"},"</f>
        <v>              {ITM_FILL,                      "@"},</v>
      </c>
    </row>
    <row r="8" customFormat="false" ht="15.75" hidden="false" customHeight="false" outlineLevel="0" collapsed="false">
      <c r="A8" s="285"/>
      <c r="D8" s="0" t="s">
        <v>175</v>
      </c>
      <c r="E8" s="0" t="str">
        <f aca="false">SUBSTITUTE(INDEX(SOURCE!E:E,MATCH(D8,SOURCE!P:P,0)),"""","")</f>
        <v>STO</v>
      </c>
      <c r="F8" s="0" t="s">
        <v>5601</v>
      </c>
      <c r="G8" s="0" t="str">
        <f aca="false">IF(EXACT(F8,E8),"@",F8)</f>
        <v>@</v>
      </c>
      <c r="H8" s="290" t="str">
        <f aca="false">"              {"&amp;D8&amp;",     "&amp;REPT(" ",25-LEN(D8))&amp;CHAR(34)&amp;G8&amp;CHAR(34)&amp;"},"</f>
        <v>              {ITM_STO,                       "@"},</v>
      </c>
    </row>
    <row r="9" customFormat="false" ht="15.75" hidden="false" customHeight="false" outlineLevel="0" collapsed="false">
      <c r="A9" s="285"/>
      <c r="D9" s="0" t="s">
        <v>192</v>
      </c>
      <c r="E9" s="0" t="str">
        <f aca="false">SUBSTITUTE(INDEX(SOURCE!E:E,MATCH(D9,SOURCE!P:P,0)),"""","")</f>
        <v>COMB</v>
      </c>
      <c r="F9" s="0" t="s">
        <v>5602</v>
      </c>
      <c r="G9" s="0" t="str">
        <f aca="false">IF(EXACT(F9,E9),"@",F9)</f>
        <v>@</v>
      </c>
      <c r="H9" s="290" t="str">
        <f aca="false">"              {"&amp;D9&amp;",     "&amp;REPT(" ",25-LEN(D9))&amp;CHAR(34)&amp;G9&amp;CHAR(34)&amp;"},"</f>
        <v>              {ITM_COMB,                      "@"},</v>
      </c>
    </row>
    <row r="10" customFormat="false" ht="15.75" hidden="false" customHeight="false" outlineLevel="0" collapsed="false">
      <c r="A10" s="285"/>
      <c r="D10" s="0" t="s">
        <v>196</v>
      </c>
      <c r="E10" s="0" t="str">
        <f aca="false">SUBSTITUTE(INDEX(SOURCE!E:E,MATCH(D10,SOURCE!P:P,0)),"""","")</f>
        <v>PERM</v>
      </c>
      <c r="F10" s="0" t="s">
        <v>5603</v>
      </c>
      <c r="G10" s="0" t="str">
        <f aca="false">IF(EXACT(F10,E10),"@",F10)</f>
        <v>@</v>
      </c>
      <c r="H10" s="290" t="str">
        <f aca="false">"              {"&amp;D10&amp;",     "&amp;REPT(" ",25-LEN(D10))&amp;CHAR(34)&amp;G10&amp;CHAR(34)&amp;"},"</f>
        <v>              {ITM_PERM,                      "@"},</v>
      </c>
    </row>
    <row r="11" customFormat="false" ht="15.75" hidden="false" customHeight="false" outlineLevel="0" collapsed="false">
      <c r="A11" s="285"/>
      <c r="D11" s="0" t="s">
        <v>199</v>
      </c>
      <c r="E11" s="0" t="str">
        <f aca="false">SUBSTITUTE(INDEX(SOURCE!E:E,MATCH(D11,SOURCE!P:P,0)),"""","")</f>
        <v>RCL</v>
      </c>
      <c r="F11" s="0" t="s">
        <v>5604</v>
      </c>
      <c r="G11" s="0" t="str">
        <f aca="false">IF(EXACT(F11,E11),"@",F11)</f>
        <v>@</v>
      </c>
      <c r="H11" s="290" t="str">
        <f aca="false">"              {"&amp;D11&amp;",     "&amp;REPT(" ",25-LEN(D11))&amp;CHAR(34)&amp;G11&amp;CHAR(34)&amp;"},"</f>
        <v>              {ITM_RCL,                       "@"},</v>
      </c>
    </row>
    <row r="12" customFormat="false" ht="15.75" hidden="false" customHeight="false" outlineLevel="0" collapsed="false">
      <c r="A12" s="285"/>
      <c r="D12" s="0" t="s">
        <v>220</v>
      </c>
      <c r="E12" s="0" t="str">
        <f aca="false">SUBSTITUTE(INDEX(SOURCE!E:E,MATCH(D12,SOURCE!P:P,0)),"""","")</f>
        <v>x STD_SUP_2</v>
      </c>
      <c r="F12" s="0" t="s">
        <v>5605</v>
      </c>
      <c r="G12" s="0" t="str">
        <f aca="false">IF(EXACT(F12,E12),"@",F12)</f>
        <v>X^2</v>
      </c>
      <c r="H12" s="290" t="str">
        <f aca="false">"              {"&amp;D12&amp;",     "&amp;REPT(" ",25-LEN(D12))&amp;CHAR(34)&amp;G12&amp;CHAR(34)&amp;"},"</f>
        <v>              {ITM_SQUARE,                    "X^2"},</v>
      </c>
    </row>
    <row r="13" customFormat="false" ht="15.75" hidden="false" customHeight="false" outlineLevel="0" collapsed="false">
      <c r="A13" s="285"/>
      <c r="D13" s="0" t="s">
        <v>223</v>
      </c>
      <c r="E13" s="0" t="str">
        <f aca="false">SUBSTITUTE(INDEX(SOURCE!E:E,MATCH(D13,SOURCE!P:P,0)),"""","")</f>
        <v>x STD_SUP_3</v>
      </c>
      <c r="F13" s="0" t="s">
        <v>5606</v>
      </c>
      <c r="G13" s="0" t="str">
        <f aca="false">IF(EXACT(F13,E13),"@",F13)</f>
        <v>X^3</v>
      </c>
      <c r="H13" s="290" t="str">
        <f aca="false">"              {"&amp;D13&amp;",     "&amp;REPT(" ",25-LEN(D13))&amp;CHAR(34)&amp;G13&amp;CHAR(34)&amp;"},"</f>
        <v>              {ITM_CUBE,                      "X^3"},</v>
      </c>
    </row>
    <row r="14" customFormat="false" ht="15.75" hidden="false" customHeight="false" outlineLevel="0" collapsed="false">
      <c r="A14" s="285"/>
      <c r="D14" s="0" t="s">
        <v>226</v>
      </c>
      <c r="E14" s="0" t="str">
        <f aca="false">SUBSTITUTE(INDEX(SOURCE!E:E,MATCH(D14,SOURCE!P:P,0)),"""","")</f>
        <v>y STD_SUP_x</v>
      </c>
      <c r="F14" s="0" t="s">
        <v>5607</v>
      </c>
      <c r="G14" s="0" t="str">
        <f aca="false">IF(EXACT(F14,E14),"@",F14)</f>
        <v>Y^X</v>
      </c>
      <c r="H14" s="290" t="str">
        <f aca="false">"              {"&amp;D14&amp;",     "&amp;REPT(" ",25-LEN(D14))&amp;CHAR(34)&amp;G14&amp;CHAR(34)&amp;"},"</f>
        <v>              {ITM_YX,                        "Y^X"},</v>
      </c>
    </row>
    <row r="15" customFormat="false" ht="15.75" hidden="false" customHeight="false" outlineLevel="0" collapsed="false">
      <c r="A15" s="285"/>
      <c r="D15" s="0" t="s">
        <v>230</v>
      </c>
      <c r="E15" s="0" t="str">
        <f aca="false">SUBSTITUTE(INDEX(SOURCE!E:E,MATCH(D15,SOURCE!P:P,0)),"""","")</f>
        <v>STD_SQUARE_ROOT STD_x_UNDER_ROOT</v>
      </c>
      <c r="F15" s="0" t="s">
        <v>5608</v>
      </c>
      <c r="G15" s="0" t="str">
        <f aca="false">IF(EXACT(F15,E15),"@",F15)</f>
        <v>SQRT</v>
      </c>
      <c r="H15" s="290" t="str">
        <f aca="false">"              {"&amp;D15&amp;",     "&amp;REPT(" ",25-LEN(D15))&amp;CHAR(34)&amp;G15&amp;CHAR(34)&amp;"},"</f>
        <v>              {ITM_SQUAREROOTX,               "SQRT"},</v>
      </c>
    </row>
    <row r="16" customFormat="false" ht="15.75" hidden="false" customHeight="false" outlineLevel="0" collapsed="false">
      <c r="A16" s="285"/>
      <c r="D16" s="0" t="s">
        <v>233</v>
      </c>
      <c r="E16" s="0" t="str">
        <f aca="false">SUBSTITUTE(INDEX(SOURCE!E:E,MATCH(D16,SOURCE!P:P,0)),"""","")</f>
        <v>STD_CUBE_ROOT STD_x_UNDER_ROOT</v>
      </c>
      <c r="F16" s="0" t="s">
        <v>5609</v>
      </c>
      <c r="G16" s="0" t="str">
        <f aca="false">IF(EXACT(F16,E16),"@",F16)</f>
        <v>CUBRT</v>
      </c>
      <c r="H16" s="290" t="str">
        <f aca="false">"              {"&amp;D16&amp;",     "&amp;REPT(" ",25-LEN(D16))&amp;CHAR(34)&amp;G16&amp;CHAR(34)&amp;"},"</f>
        <v>              {ITM_CUBEROOT,                  "CUBRT"},</v>
      </c>
    </row>
    <row r="17" customFormat="false" ht="15.75" hidden="false" customHeight="false" outlineLevel="0" collapsed="false">
      <c r="A17" s="285"/>
      <c r="D17" s="0" t="s">
        <v>236</v>
      </c>
      <c r="E17" s="0" t="str">
        <f aca="false">SUBSTITUTE(INDEX(SOURCE!E:E,MATCH(D17,SOURCE!P:P,0)),"""","")</f>
        <v>STD_xTH_ROOT STD_y_UNDER_ROOT</v>
      </c>
      <c r="F17" s="0" t="s">
        <v>5610</v>
      </c>
      <c r="G17" s="0" t="str">
        <f aca="false">IF(EXACT(F17,E17),"@",F17)</f>
        <v>XRTY</v>
      </c>
      <c r="H17" s="290" t="str">
        <f aca="false">"              {"&amp;D17&amp;",     "&amp;REPT(" ",25-LEN(D17))&amp;CHAR(34)&amp;G17&amp;CHAR(34)&amp;"},"</f>
        <v>              {ITM_XTHROOT,                   "XRTY"},</v>
      </c>
    </row>
    <row r="18" customFormat="false" ht="15.75" hidden="false" customHeight="false" outlineLevel="0" collapsed="false">
      <c r="A18" s="285"/>
      <c r="D18" s="0" t="s">
        <v>239</v>
      </c>
      <c r="E18" s="0" t="str">
        <f aca="false">SUBSTITUTE(INDEX(SOURCE!E:E,MATCH(D18,SOURCE!P:P,0)),"""","")</f>
        <v>2 STD_SUP_x</v>
      </c>
      <c r="F18" s="0" t="s">
        <v>5611</v>
      </c>
      <c r="G18" s="0" t="str">
        <f aca="false">IF(EXACT(F18,E18),"@",F18)</f>
        <v>2^X</v>
      </c>
      <c r="H18" s="290" t="str">
        <f aca="false">"              {"&amp;D18&amp;",     "&amp;REPT(" ",25-LEN(D18))&amp;CHAR(34)&amp;G18&amp;CHAR(34)&amp;"},"</f>
        <v>              {ITM_2X,                        "2^X"},</v>
      </c>
    </row>
    <row r="19" customFormat="false" ht="15.75" hidden="false" customHeight="false" outlineLevel="0" collapsed="false">
      <c r="A19" s="285"/>
      <c r="D19" s="0" t="s">
        <v>242</v>
      </c>
      <c r="E19" s="0" t="str">
        <f aca="false">SUBSTITUTE(INDEX(SOURCE!E:E,MATCH(D19,SOURCE!P:P,0)),"""","")</f>
        <v>STD_EulerE STD_SUP_x</v>
      </c>
      <c r="F19" s="74" t="s">
        <v>5612</v>
      </c>
      <c r="G19" s="0" t="str">
        <f aca="false">IF(EXACT(F19,E19),"@",F19)</f>
        <v>e^X</v>
      </c>
      <c r="H19" s="290" t="str">
        <f aca="false">"              {"&amp;D19&amp;",     "&amp;REPT(" ",25-LEN(D19))&amp;CHAR(34)&amp;G19&amp;CHAR(34)&amp;"},"</f>
        <v>              {ITM_EXP,                       "e^X"},</v>
      </c>
    </row>
    <row r="20" customFormat="false" ht="15.75" hidden="false" customHeight="false" outlineLevel="0" collapsed="false">
      <c r="A20" s="285"/>
      <c r="D20" s="0" t="s">
        <v>247</v>
      </c>
      <c r="E20" s="0" t="str">
        <f aca="false">SUBSTITUTE(INDEX(SOURCE!E:E,MATCH(D20,SOURCE!P:P,0)),"""","")</f>
        <v>10 STD_SUP_x</v>
      </c>
      <c r="F20" s="0" t="s">
        <v>5613</v>
      </c>
      <c r="G20" s="0" t="str">
        <f aca="false">IF(EXACT(F20,E20),"@",F20)</f>
        <v>10^X</v>
      </c>
      <c r="H20" s="290" t="str">
        <f aca="false">"              {"&amp;D20&amp;",     "&amp;REPT(" ",25-LEN(D20))&amp;CHAR(34)&amp;G20&amp;CHAR(34)&amp;"},"</f>
        <v>              {ITM_10x,                       "10^X"},</v>
      </c>
    </row>
    <row r="21" customFormat="false" ht="15.75" hidden="false" customHeight="false" outlineLevel="0" collapsed="false">
      <c r="A21" s="285"/>
      <c r="D21" s="0" t="s">
        <v>250</v>
      </c>
      <c r="E21" s="0" t="str">
        <f aca="false">SUBSTITUTE(INDEX(SOURCE!E:E,MATCH(D21,SOURCE!P:P,0)),"""","")</f>
        <v>LB</v>
      </c>
      <c r="F21" s="0" t="s">
        <v>5614</v>
      </c>
      <c r="G21" s="0" t="str">
        <f aca="false">IF(EXACT(F21,E21),"@",F21)</f>
        <v>LOG2</v>
      </c>
      <c r="H21" s="290" t="str">
        <f aca="false">"              {"&amp;D21&amp;",     "&amp;REPT(" ",25-LEN(D21))&amp;CHAR(34)&amp;G21&amp;CHAR(34)&amp;"},"</f>
        <v>              {ITM_LOG2,                      "LOG2"},</v>
      </c>
    </row>
    <row r="22" customFormat="false" ht="15.75" hidden="false" customHeight="false" outlineLevel="0" collapsed="false">
      <c r="A22" s="285"/>
      <c r="D22" s="0" t="s">
        <v>254</v>
      </c>
      <c r="E22" s="0" t="str">
        <f aca="false">SUBSTITUTE(INDEX(SOURCE!E:E,MATCH(D22,SOURCE!P:P,0)),"""","")</f>
        <v>LN</v>
      </c>
      <c r="F22" s="0" t="s">
        <v>5615</v>
      </c>
      <c r="G22" s="0" t="str">
        <f aca="false">IF(EXACT(F22,E22),"@",F22)</f>
        <v>@</v>
      </c>
      <c r="H22" s="290" t="str">
        <f aca="false">"              {"&amp;D22&amp;",     "&amp;REPT(" ",25-LEN(D22))&amp;CHAR(34)&amp;G22&amp;CHAR(34)&amp;"},"</f>
        <v>              {ITM_LN,                        "@"},</v>
      </c>
    </row>
    <row r="23" customFormat="false" ht="15.75" hidden="false" customHeight="false" outlineLevel="0" collapsed="false">
      <c r="A23" s="285"/>
      <c r="D23" s="0" t="s">
        <v>262</v>
      </c>
      <c r="E23" s="0" t="str">
        <f aca="false">SUBSTITUTE(INDEX(SOURCE!E:E,MATCH(D23,SOURCE!P:P,0)),"""","")</f>
        <v>LOG</v>
      </c>
      <c r="F23" s="0" t="s">
        <v>5616</v>
      </c>
      <c r="G23" s="0" t="str">
        <f aca="false">IF(EXACT(F23,E23),"@",F23)</f>
        <v>LOG10</v>
      </c>
      <c r="H23" s="290" t="str">
        <f aca="false">"              {"&amp;D23&amp;",     "&amp;REPT(" ",25-LEN(D23))&amp;CHAR(34)&amp;G23&amp;CHAR(34)&amp;"},"</f>
        <v>              {ITM_LOG10,                     "LOG10"},</v>
      </c>
    </row>
    <row r="24" customFormat="false" ht="15.75" hidden="false" customHeight="false" outlineLevel="0" collapsed="false">
      <c r="A24" s="285"/>
      <c r="D24" s="0" t="s">
        <v>265</v>
      </c>
      <c r="E24" s="0" t="str">
        <f aca="false">SUBSTITUTE(INDEX(SOURCE!E:E,MATCH(D24,SOURCE!P:P,0)),"""","")</f>
        <v>LOG STD_SUB_x y</v>
      </c>
      <c r="F24" s="0" t="s">
        <v>5617</v>
      </c>
      <c r="G24" s="0" t="str">
        <f aca="false">IF(EXACT(F24,E24),"@",F24)</f>
        <v>LOGXY</v>
      </c>
      <c r="H24" s="290" t="str">
        <f aca="false">"              {"&amp;D24&amp;",     "&amp;REPT(" ",25-LEN(D24))&amp;CHAR(34)&amp;G24&amp;CHAR(34)&amp;"},"</f>
        <v>              {ITM_LOGXY,                     "LOGXY"},</v>
      </c>
    </row>
    <row r="25" customFormat="false" ht="15.75" hidden="false" customHeight="false" outlineLevel="0" collapsed="false">
      <c r="A25" s="285"/>
      <c r="D25" s="0" t="s">
        <v>268</v>
      </c>
      <c r="E25" s="0" t="str">
        <f aca="false">SUBSTITUTE(INDEX(SOURCE!E:E,MATCH(D25,SOURCE!P:P,0)),"""","")</f>
        <v>1/x</v>
      </c>
      <c r="F25" s="0" t="s">
        <v>5618</v>
      </c>
      <c r="G25" s="0" t="str">
        <f aca="false">IF(EXACT(F25,E25),"@",F25)</f>
        <v>1/X</v>
      </c>
      <c r="H25" s="290" t="str">
        <f aca="false">"              {"&amp;D25&amp;",     "&amp;REPT(" ",25-LEN(D25))&amp;CHAR(34)&amp;G25&amp;CHAR(34)&amp;"},"</f>
        <v>              {ITM_1ONX,                      "1/X"},</v>
      </c>
    </row>
    <row r="26" customFormat="false" ht="15.75" hidden="false" customHeight="false" outlineLevel="0" collapsed="false">
      <c r="A26" s="285"/>
      <c r="D26" s="0" t="s">
        <v>272</v>
      </c>
      <c r="E26" s="0" t="str">
        <f aca="false">SUBSTITUTE(INDEX(SOURCE!E:E,MATCH(D26,SOURCE!P:P,0)),"""","")</f>
        <v>COS</v>
      </c>
      <c r="F26" s="0" t="s">
        <v>5619</v>
      </c>
      <c r="G26" s="0" t="str">
        <f aca="false">IF(EXACT(F26,E26),"@",F26)</f>
        <v>@</v>
      </c>
      <c r="H26" s="290" t="str">
        <f aca="false">"              {"&amp;D26&amp;",     "&amp;REPT(" ",25-LEN(D26))&amp;CHAR(34)&amp;G26&amp;CHAR(34)&amp;"},"</f>
        <v>              {ITM_cos,                       "@"},</v>
      </c>
    </row>
    <row r="27" customFormat="false" ht="15.75" hidden="false" customHeight="false" outlineLevel="0" collapsed="false">
      <c r="A27" s="285"/>
      <c r="D27" s="0" t="s">
        <v>276</v>
      </c>
      <c r="E27" s="0" t="str">
        <f aca="false">SUBSTITUTE(INDEX(SOURCE!E:E,MATCH(D27,SOURCE!P:P,0)),"""","")</f>
        <v>cosh</v>
      </c>
      <c r="F27" s="0" t="s">
        <v>5620</v>
      </c>
      <c r="G27" s="0" t="str">
        <f aca="false">IF(EXACT(F27,E27),"@",F27)</f>
        <v>COSH</v>
      </c>
      <c r="H27" s="290" t="str">
        <f aca="false">"              {"&amp;D27&amp;",     "&amp;REPT(" ",25-LEN(D27))&amp;CHAR(34)&amp;G27&amp;CHAR(34)&amp;"},"</f>
        <v>              {ITM_cosh,                      "COSH"},</v>
      </c>
    </row>
    <row r="28" customFormat="false" ht="15.75" hidden="false" customHeight="false" outlineLevel="0" collapsed="false">
      <c r="A28" s="285"/>
      <c r="D28" s="0" t="s">
        <v>280</v>
      </c>
      <c r="E28" s="0" t="str">
        <f aca="false">SUBSTITUTE(INDEX(SOURCE!E:E,MATCH(D28,SOURCE!P:P,0)),"""","")</f>
        <v>SIN</v>
      </c>
      <c r="F28" s="0" t="s">
        <v>5621</v>
      </c>
      <c r="G28" s="0" t="str">
        <f aca="false">IF(EXACT(F28,E28),"@",F28)</f>
        <v>@</v>
      </c>
      <c r="H28" s="290" t="str">
        <f aca="false">"              {"&amp;D28&amp;",     "&amp;REPT(" ",25-LEN(D28))&amp;CHAR(34)&amp;G28&amp;CHAR(34)&amp;"},"</f>
        <v>              {ITM_sin,                       "@"},</v>
      </c>
    </row>
    <row r="29" customFormat="false" ht="15.75" hidden="false" customHeight="false" outlineLevel="0" collapsed="false">
      <c r="A29" s="285"/>
      <c r="D29" s="0" t="s">
        <v>286</v>
      </c>
      <c r="E29" s="0" t="str">
        <f aca="false">SUBSTITUTE(INDEX(SOURCE!E:E,MATCH(D29,SOURCE!P:P,0)),"""","")</f>
        <v>sinh</v>
      </c>
      <c r="F29" s="0" t="s">
        <v>5622</v>
      </c>
      <c r="G29" s="0" t="str">
        <f aca="false">IF(EXACT(F29,E29),"@",F29)</f>
        <v>SINH</v>
      </c>
      <c r="H29" s="290" t="str">
        <f aca="false">"              {"&amp;D29&amp;",     "&amp;REPT(" ",25-LEN(D29))&amp;CHAR(34)&amp;G29&amp;CHAR(34)&amp;"},"</f>
        <v>              {ITM_sinh,                      "SINH"},</v>
      </c>
    </row>
    <row r="30" customFormat="false" ht="15.75" hidden="false" customHeight="false" outlineLevel="0" collapsed="false">
      <c r="A30" s="285"/>
      <c r="D30" s="0" t="s">
        <v>289</v>
      </c>
      <c r="E30" s="0" t="str">
        <f aca="false">SUBSTITUTE(INDEX(SOURCE!E:E,MATCH(D30,SOURCE!P:P,0)),"""","")</f>
        <v>TAN</v>
      </c>
      <c r="F30" s="0" t="s">
        <v>5623</v>
      </c>
      <c r="G30" s="0" t="str">
        <f aca="false">IF(EXACT(F30,E30),"@",F30)</f>
        <v>@</v>
      </c>
      <c r="H30" s="290" t="str">
        <f aca="false">"              {"&amp;D30&amp;",     "&amp;REPT(" ",25-LEN(D30))&amp;CHAR(34)&amp;G30&amp;CHAR(34)&amp;"},"</f>
        <v>              {ITM_tan,                       "@"},</v>
      </c>
    </row>
    <row r="31" customFormat="false" ht="15.75" hidden="false" customHeight="false" outlineLevel="0" collapsed="false">
      <c r="A31" s="285"/>
      <c r="D31" s="0" t="s">
        <v>292</v>
      </c>
      <c r="E31" s="0" t="str">
        <f aca="false">SUBSTITUTE(INDEX(SOURCE!E:E,MATCH(D31,SOURCE!P:P,0)),"""","")</f>
        <v>tanh</v>
      </c>
      <c r="F31" s="0" t="s">
        <v>5624</v>
      </c>
      <c r="G31" s="0" t="str">
        <f aca="false">IF(EXACT(F31,E31),"@",F31)</f>
        <v>TANH</v>
      </c>
      <c r="H31" s="290" t="str">
        <f aca="false">"              {"&amp;D31&amp;",     "&amp;REPT(" ",25-LEN(D31))&amp;CHAR(34)&amp;G31&amp;CHAR(34)&amp;"},"</f>
        <v>              {ITM_tanh,                      "TANH"},</v>
      </c>
    </row>
    <row r="32" customFormat="false" ht="15.75" hidden="false" customHeight="false" outlineLevel="0" collapsed="false">
      <c r="A32" s="285"/>
      <c r="D32" s="0" t="s">
        <v>296</v>
      </c>
      <c r="E32" s="0" t="str">
        <f aca="false">SUBSTITUTE(INDEX(SOURCE!E:E,MATCH(D32,SOURCE!P:P,0)),"""","")</f>
        <v>ARCCOS</v>
      </c>
      <c r="F32" s="0" t="s">
        <v>5625</v>
      </c>
      <c r="G32" s="0" t="str">
        <f aca="false">IF(EXACT(F32,E32),"@",F32)</f>
        <v>ACOS</v>
      </c>
      <c r="H32" s="290" t="str">
        <f aca="false">"              {"&amp;D32&amp;",     "&amp;REPT(" ",25-LEN(D32))&amp;CHAR(34)&amp;G32&amp;CHAR(34)&amp;"},"</f>
        <v>              {ITM_arccos,                    "ACOS"},</v>
      </c>
    </row>
    <row r="33" customFormat="false" ht="15.75" hidden="false" customHeight="false" outlineLevel="0" collapsed="false">
      <c r="A33" s="285"/>
      <c r="D33" s="0" t="s">
        <v>299</v>
      </c>
      <c r="E33" s="0" t="str">
        <f aca="false">SUBSTITUTE(INDEX(SOURCE!E:E,MATCH(D33,SOURCE!P:P,0)),"""","")</f>
        <v>arcosh</v>
      </c>
      <c r="F33" s="0" t="s">
        <v>5626</v>
      </c>
      <c r="G33" s="0" t="str">
        <f aca="false">IF(EXACT(F33,E33),"@",F33)</f>
        <v>ARCOSH</v>
      </c>
      <c r="H33" s="290" t="str">
        <f aca="false">"              {"&amp;D33&amp;",     "&amp;REPT(" ",25-LEN(D33))&amp;CHAR(34)&amp;G33&amp;CHAR(34)&amp;"},"</f>
        <v>              {ITM_arcosh,                    "ARCOSH"},</v>
      </c>
    </row>
    <row r="34" customFormat="false" ht="15.75" hidden="false" customHeight="false" outlineLevel="0" collapsed="false">
      <c r="A34" s="285"/>
      <c r="D34" s="0" t="s">
        <v>303</v>
      </c>
      <c r="E34" s="0" t="str">
        <f aca="false">SUBSTITUTE(INDEX(SOURCE!E:E,MATCH(D34,SOURCE!P:P,0)),"""","")</f>
        <v>ARCSIN</v>
      </c>
      <c r="F34" s="0" t="s">
        <v>5627</v>
      </c>
      <c r="G34" s="0" t="str">
        <f aca="false">IF(EXACT(F34,E34),"@",F34)</f>
        <v>ASIN</v>
      </c>
      <c r="H34" s="290" t="str">
        <f aca="false">"              {"&amp;D34&amp;",     "&amp;REPT(" ",25-LEN(D34))&amp;CHAR(34)&amp;G34&amp;CHAR(34)&amp;"},"</f>
        <v>              {ITM_arcsin,                    "ASIN"},</v>
      </c>
    </row>
    <row r="35" customFormat="false" ht="15.75" hidden="false" customHeight="false" outlineLevel="0" collapsed="false">
      <c r="A35" s="285"/>
      <c r="D35" s="0" t="s">
        <v>306</v>
      </c>
      <c r="E35" s="0" t="str">
        <f aca="false">SUBSTITUTE(INDEX(SOURCE!E:E,MATCH(D35,SOURCE!P:P,0)),"""","")</f>
        <v>arsinh</v>
      </c>
      <c r="F35" s="0" t="s">
        <v>5628</v>
      </c>
      <c r="G35" s="0" t="str">
        <f aca="false">IF(EXACT(F35,E35),"@",F35)</f>
        <v>ARSINH</v>
      </c>
      <c r="H35" s="290" t="str">
        <f aca="false">"              {"&amp;D35&amp;",     "&amp;REPT(" ",25-LEN(D35))&amp;CHAR(34)&amp;G35&amp;CHAR(34)&amp;"},"</f>
        <v>              {ITM_arsinh,                    "ARSINH"},</v>
      </c>
    </row>
    <row r="36" customFormat="false" ht="15.75" hidden="false" customHeight="false" outlineLevel="0" collapsed="false">
      <c r="A36" s="285"/>
      <c r="D36" s="0" t="s">
        <v>310</v>
      </c>
      <c r="E36" s="0" t="str">
        <f aca="false">SUBSTITUTE(INDEX(SOURCE!E:E,MATCH(D36,SOURCE!P:P,0)),"""","")</f>
        <v>ARCTAN</v>
      </c>
      <c r="F36" s="0" t="s">
        <v>5629</v>
      </c>
      <c r="G36" s="0" t="str">
        <f aca="false">IF(EXACT(F36,E36),"@",F36)</f>
        <v>ATAN</v>
      </c>
      <c r="H36" s="290" t="str">
        <f aca="false">"              {"&amp;D36&amp;",     "&amp;REPT(" ",25-LEN(D36))&amp;CHAR(34)&amp;G36&amp;CHAR(34)&amp;"},"</f>
        <v>              {ITM_arctan,                    "ATAN"},</v>
      </c>
    </row>
    <row r="37" customFormat="false" ht="15.75" hidden="false" customHeight="false" outlineLevel="0" collapsed="false">
      <c r="A37" s="285"/>
      <c r="D37" s="0" t="s">
        <v>313</v>
      </c>
      <c r="E37" s="0" t="str">
        <f aca="false">SUBSTITUTE(INDEX(SOURCE!E:E,MATCH(D37,SOURCE!P:P,0)),"""","")</f>
        <v>artanh</v>
      </c>
      <c r="F37" s="0" t="s">
        <v>5630</v>
      </c>
      <c r="G37" s="0" t="str">
        <f aca="false">IF(EXACT(F37,E37),"@",F37)</f>
        <v>ARTANH</v>
      </c>
      <c r="H37" s="290" t="str">
        <f aca="false">"              {"&amp;D37&amp;",     "&amp;REPT(" ",25-LEN(D37))&amp;CHAR(34)&amp;G37&amp;CHAR(34)&amp;"},"</f>
        <v>              {ITM_artanh,                    "ARTANH"},</v>
      </c>
    </row>
    <row r="38" customFormat="false" ht="15.75" hidden="false" customHeight="false" outlineLevel="0" collapsed="false">
      <c r="A38" s="285"/>
      <c r="D38" s="0" t="s">
        <v>322</v>
      </c>
      <c r="E38" s="0" t="str">
        <f aca="false">SUBSTITUTE(INDEX(SOURCE!E:E,MATCH(D38,SOURCE!P:P,0)),"""","")</f>
        <v>GCD</v>
      </c>
      <c r="F38" s="0" t="s">
        <v>5631</v>
      </c>
      <c r="G38" s="0" t="str">
        <f aca="false">IF(EXACT(F38,E38),"@",F38)</f>
        <v>@</v>
      </c>
      <c r="H38" s="290" t="str">
        <f aca="false">"              {"&amp;D38&amp;",     "&amp;REPT(" ",25-LEN(D38))&amp;CHAR(34)&amp;G38&amp;CHAR(34)&amp;"},"</f>
        <v>              {ITM_GCD,                       "@"},</v>
      </c>
    </row>
    <row r="39" customFormat="false" ht="15.75" hidden="false" customHeight="false" outlineLevel="0" collapsed="false">
      <c r="A39" s="285"/>
      <c r="D39" s="0" t="s">
        <v>325</v>
      </c>
      <c r="E39" s="0" t="str">
        <f aca="false">SUBSTITUTE(INDEX(SOURCE!E:E,MATCH(D39,SOURCE!P:P,0)),"""","")</f>
        <v>LCM</v>
      </c>
      <c r="F39" s="0" t="s">
        <v>5632</v>
      </c>
      <c r="G39" s="0" t="str">
        <f aca="false">IF(EXACT(F39,E39),"@",F39)</f>
        <v>@</v>
      </c>
      <c r="H39" s="290" t="str">
        <f aca="false">"              {"&amp;D39&amp;",     "&amp;REPT(" ",25-LEN(D39))&amp;CHAR(34)&amp;G39&amp;CHAR(34)&amp;"},"</f>
        <v>              {ITM_LCM,                       "@"},</v>
      </c>
    </row>
    <row r="40" customFormat="false" ht="15.75" hidden="false" customHeight="false" outlineLevel="0" collapsed="false">
      <c r="A40" s="285"/>
      <c r="D40" s="0" t="s">
        <v>328</v>
      </c>
      <c r="E40" s="0" t="str">
        <f aca="false">SUBSTITUTE(INDEX(SOURCE!E:E,MATCH(D40,SOURCE!P:P,0)),"""","")</f>
        <v>DECR</v>
      </c>
      <c r="F40" s="0" t="s">
        <v>5633</v>
      </c>
      <c r="G40" s="0" t="str">
        <f aca="false">IF(EXACT(F40,E40),"@",F40)</f>
        <v>@</v>
      </c>
      <c r="H40" s="290" t="str">
        <f aca="false">"              {"&amp;D40&amp;",     "&amp;REPT(" ",25-LEN(D40))&amp;CHAR(34)&amp;G40&amp;CHAR(34)&amp;"},"</f>
        <v>              {ITM_DEC,                       "@"},</v>
      </c>
    </row>
    <row r="41" customFormat="false" ht="15.75" hidden="false" customHeight="false" outlineLevel="0" collapsed="false">
      <c r="A41" s="285"/>
      <c r="D41" s="0" t="s">
        <v>331</v>
      </c>
      <c r="E41" s="0" t="str">
        <f aca="false">SUBSTITUTE(INDEX(SOURCE!E:E,MATCH(D41,SOURCE!P:P,0)),"""","")</f>
        <v>INCR</v>
      </c>
      <c r="F41" s="0" t="s">
        <v>5634</v>
      </c>
      <c r="G41" s="0" t="str">
        <f aca="false">IF(EXACT(F41,E41),"@",F41)</f>
        <v>INC</v>
      </c>
      <c r="H41" s="290" t="str">
        <f aca="false">"              {"&amp;D41&amp;",     "&amp;REPT(" ",25-LEN(D41))&amp;CHAR(34)&amp;G41&amp;CHAR(34)&amp;"},"</f>
        <v>              {ITM_INC,                       "INC"},</v>
      </c>
    </row>
    <row r="42" customFormat="false" ht="15.75" hidden="false" customHeight="false" outlineLevel="0" collapsed="false">
      <c r="A42" s="285"/>
      <c r="D42" s="0" t="s">
        <v>334</v>
      </c>
      <c r="E42" s="0" t="str">
        <f aca="false">SUBSTITUTE(INDEX(SOURCE!E:E,MATCH(D42,SOURCE!P:P,0)),"""","")</f>
        <v>IP</v>
      </c>
      <c r="F42" s="0" t="s">
        <v>5635</v>
      </c>
      <c r="G42" s="0" t="str">
        <f aca="false">IF(EXACT(F42,E42),"@",F42)</f>
        <v>@</v>
      </c>
      <c r="H42" s="290" t="str">
        <f aca="false">"              {"&amp;D42&amp;",     "&amp;REPT(" ",25-LEN(D42))&amp;CHAR(34)&amp;G42&amp;CHAR(34)&amp;"},"</f>
        <v>              {ITM_IP,                        "@"},</v>
      </c>
    </row>
    <row r="43" customFormat="false" ht="15.75" hidden="false" customHeight="false" outlineLevel="0" collapsed="false">
      <c r="A43" s="285"/>
      <c r="D43" s="0" t="s">
        <v>337</v>
      </c>
      <c r="E43" s="0" t="str">
        <f aca="false">SUBSTITUTE(INDEX(SOURCE!E:E,MATCH(D43,SOURCE!P:P,0)),"""","")</f>
        <v>FP</v>
      </c>
      <c r="F43" s="0" t="s">
        <v>5636</v>
      </c>
      <c r="G43" s="0" t="str">
        <f aca="false">IF(EXACT(F43,E43),"@",F43)</f>
        <v>@</v>
      </c>
      <c r="H43" s="290" t="str">
        <f aca="false">"              {"&amp;D43&amp;",     "&amp;REPT(" ",25-LEN(D43))&amp;CHAR(34)&amp;G43&amp;CHAR(34)&amp;"},"</f>
        <v>              {ITM_FP,                        "@"},</v>
      </c>
    </row>
    <row r="44" customFormat="false" ht="15.75" hidden="false" customHeight="false" outlineLevel="0" collapsed="false">
      <c r="A44" s="285"/>
      <c r="D44" s="0" t="s">
        <v>339</v>
      </c>
      <c r="E44" s="0" t="str">
        <f aca="false">SUBSTITUTE(INDEX(SOURCE!E:E,MATCH(D44,SOURCE!P:P,0)),"""","")</f>
        <v>+</v>
      </c>
      <c r="F44" s="0" t="s">
        <v>5637</v>
      </c>
      <c r="G44" s="0" t="str">
        <f aca="false">IF(EXACT(F44,E44),"@",F44)</f>
        <v>@</v>
      </c>
      <c r="H44" s="290" t="str">
        <f aca="false">"              {"&amp;D44&amp;",     "&amp;REPT(" ",25-LEN(D44))&amp;CHAR(34)&amp;G44&amp;CHAR(34)&amp;"},"</f>
        <v>              {ITM_ADD,                       "@"},</v>
      </c>
    </row>
    <row r="45" customFormat="false" ht="15.75" hidden="false" customHeight="false" outlineLevel="0" collapsed="false">
      <c r="A45" s="285"/>
      <c r="D45" s="0" t="s">
        <v>342</v>
      </c>
      <c r="E45" s="0" t="str">
        <f aca="false">SUBSTITUTE(INDEX(SOURCE!E:E,MATCH(D45,SOURCE!P:P,0)),"""","")</f>
        <v>-</v>
      </c>
      <c r="F45" s="0" t="s">
        <v>5638</v>
      </c>
      <c r="G45" s="0" t="str">
        <f aca="false">IF(EXACT(F45,E45),"@",F45)</f>
        <v>@</v>
      </c>
      <c r="H45" s="290" t="str">
        <f aca="false">"              {"&amp;D45&amp;",     "&amp;REPT(" ",25-LEN(D45))&amp;CHAR(34)&amp;G45&amp;CHAR(34)&amp;"},"</f>
        <v>              {ITM_SUB,                       "@"},</v>
      </c>
    </row>
    <row r="46" customFormat="false" ht="15.75" hidden="false" customHeight="false" outlineLevel="0" collapsed="false">
      <c r="A46" s="285"/>
      <c r="D46" s="0" t="s">
        <v>348</v>
      </c>
      <c r="E46" s="0" t="str">
        <f aca="false">SUBSTITUTE(INDEX(SOURCE!E:E,MATCH(D46,SOURCE!P:P,0)),"""","")</f>
        <v>CHS</v>
      </c>
      <c r="F46" s="0" t="s">
        <v>5639</v>
      </c>
      <c r="G46" s="0" t="str">
        <f aca="false">IF(EXACT(F46,E46),"@",F46)</f>
        <v>@</v>
      </c>
      <c r="H46" s="290" t="str">
        <f aca="false">"              {"&amp;D46&amp;",     "&amp;REPT(" ",25-LEN(D46))&amp;CHAR(34)&amp;G46&amp;CHAR(34)&amp;"},"</f>
        <v>              {ITM_CHS,                       "@"},</v>
      </c>
    </row>
    <row r="47" customFormat="false" ht="15.75" hidden="false" customHeight="false" outlineLevel="0" collapsed="false">
      <c r="A47" s="285"/>
      <c r="D47" s="0" t="s">
        <v>350</v>
      </c>
      <c r="E47" s="0" t="str">
        <f aca="false">SUBSTITUTE(INDEX(SOURCE!E:E,MATCH(D47,SOURCE!P:P,0)),"""","")</f>
        <v>STD_CROSS</v>
      </c>
      <c r="F47" s="0" t="s">
        <v>5640</v>
      </c>
      <c r="G47" s="0" t="str">
        <f aca="false">IF(EXACT(F47,E47),"@",F47)</f>
        <v>*</v>
      </c>
      <c r="H47" s="290" t="str">
        <f aca="false">"              {"&amp;D47&amp;",     "&amp;REPT(" ",25-LEN(D47))&amp;CHAR(34)&amp;G47&amp;CHAR(34)&amp;"},"</f>
        <v>              {ITM_MULT,                      "*"},</v>
      </c>
    </row>
    <row r="48" customFormat="false" ht="15.75" hidden="false" customHeight="false" outlineLevel="0" collapsed="false">
      <c r="A48" s="285"/>
      <c r="D48" s="0" t="s">
        <v>355</v>
      </c>
      <c r="E48" s="0" t="str">
        <f aca="false">SUBSTITUTE(INDEX(SOURCE!E:E,MATCH(D48,SOURCE!P:P,0)),"""","")</f>
        <v>STD_DIVIDE</v>
      </c>
      <c r="F48" s="0" t="s">
        <v>5641</v>
      </c>
      <c r="G48" s="0" t="str">
        <f aca="false">IF(EXACT(F48,E48),"@",F48)</f>
        <v>/</v>
      </c>
      <c r="H48" s="290" t="str">
        <f aca="false">"              {"&amp;D48&amp;",     "&amp;REPT(" ",25-LEN(D48))&amp;CHAR(34)&amp;G48&amp;CHAR(34)&amp;"},"</f>
        <v>              {ITM_DIV,                       "/"},</v>
      </c>
    </row>
    <row r="49" customFormat="false" ht="15.75" hidden="false" customHeight="false" outlineLevel="0" collapsed="false">
      <c r="A49" s="285"/>
      <c r="D49" s="0" t="s">
        <v>358</v>
      </c>
      <c r="E49" s="0" t="str">
        <f aca="false">SUBSTITUTE(INDEX(SOURCE!E:E,MATCH(D49,SOURCE!P:P,0)),"""","")</f>
        <v>IDIV</v>
      </c>
      <c r="F49" s="0" t="s">
        <v>5642</v>
      </c>
      <c r="G49" s="0" t="str">
        <f aca="false">IF(EXACT(F49,E49),"@",F49)</f>
        <v>@</v>
      </c>
      <c r="H49" s="290" t="str">
        <f aca="false">"              {"&amp;D49&amp;",     "&amp;REPT(" ",25-LEN(D49))&amp;CHAR(34)&amp;G49&amp;CHAR(34)&amp;"},"</f>
        <v>              {ITM_IDIV,                      "@"},</v>
      </c>
    </row>
    <row r="50" customFormat="false" ht="15.75" hidden="false" customHeight="false" outlineLevel="0" collapsed="false">
      <c r="A50" s="285"/>
      <c r="D50" s="0" t="s">
        <v>362</v>
      </c>
      <c r="E50" s="0" t="str">
        <f aca="false">SUBSTITUTE(INDEX(SOURCE!E:E,MATCH(D50,SOURCE!P:P,0)),"""","")</f>
        <v>VIEW</v>
      </c>
      <c r="F50" s="0" t="s">
        <v>5643</v>
      </c>
      <c r="G50" s="0" t="str">
        <f aca="false">IF(EXACT(F50,E50),"@",F50)</f>
        <v>@</v>
      </c>
      <c r="H50" s="290" t="str">
        <f aca="false">"              {"&amp;D50&amp;",     "&amp;REPT(" ",25-LEN(D50))&amp;CHAR(34)&amp;G50&amp;CHAR(34)&amp;"},"</f>
        <v>              {ITM_VIEW,                      "@"},</v>
      </c>
    </row>
    <row r="51" customFormat="false" ht="15.75" hidden="false" customHeight="false" outlineLevel="0" collapsed="false">
      <c r="A51" s="285"/>
      <c r="D51" s="0" t="s">
        <v>365</v>
      </c>
      <c r="E51" s="0" t="str">
        <f aca="false">SUBSTITUTE(INDEX(SOURCE!E:E,MATCH(D51,SOURCE!P:P,0)),"""","")</f>
        <v>MOD</v>
      </c>
      <c r="F51" s="0" t="s">
        <v>5644</v>
      </c>
      <c r="G51" s="0" t="str">
        <f aca="false">IF(EXACT(F51,E51),"@",F51)</f>
        <v>@</v>
      </c>
      <c r="H51" s="290" t="str">
        <f aca="false">"              {"&amp;D51&amp;",     "&amp;REPT(" ",25-LEN(D51))&amp;CHAR(34)&amp;G51&amp;CHAR(34)&amp;"},"</f>
        <v>              {ITM_MOD,                       "@"},</v>
      </c>
    </row>
    <row r="52" customFormat="false" ht="15.75" hidden="false" customHeight="false" outlineLevel="0" collapsed="false">
      <c r="A52" s="285"/>
      <c r="D52" s="0" t="s">
        <v>368</v>
      </c>
      <c r="E52" s="0" t="str">
        <f aca="false">SUBSTITUTE(INDEX(SOURCE!E:E,MATCH(D52,SOURCE!P:P,0)),"""","")</f>
        <v>max</v>
      </c>
      <c r="F52" s="0" t="s">
        <v>5645</v>
      </c>
      <c r="G52" s="0" t="str">
        <f aca="false">IF(EXACT(F52,E52),"@",F52)</f>
        <v>MAX</v>
      </c>
      <c r="H52" s="290" t="str">
        <f aca="false">"              {"&amp;D52&amp;",     "&amp;REPT(" ",25-LEN(D52))&amp;CHAR(34)&amp;G52&amp;CHAR(34)&amp;"},"</f>
        <v>              {ITM_MAX,                       "MAX"},</v>
      </c>
    </row>
    <row r="53" customFormat="false" ht="15.75" hidden="false" customHeight="false" outlineLevel="0" collapsed="false">
      <c r="A53" s="285"/>
      <c r="D53" s="0" t="s">
        <v>371</v>
      </c>
      <c r="E53" s="0" t="str">
        <f aca="false">SUBSTITUTE(INDEX(SOURCE!E:E,MATCH(D53,SOURCE!P:P,0)),"""","")</f>
        <v>min</v>
      </c>
      <c r="F53" s="0" t="s">
        <v>5646</v>
      </c>
      <c r="G53" s="0" t="str">
        <f aca="false">IF(EXACT(F53,E53),"@",F53)</f>
        <v>MIN</v>
      </c>
      <c r="H53" s="290" t="str">
        <f aca="false">"              {"&amp;D53&amp;",     "&amp;REPT(" ",25-LEN(D53))&amp;CHAR(34)&amp;G53&amp;CHAR(34)&amp;"},"</f>
        <v>              {ITM_MIN,                       "MIN"},</v>
      </c>
    </row>
    <row r="54" customFormat="false" ht="15.75" hidden="false" customHeight="false" outlineLevel="0" collapsed="false">
      <c r="A54" s="285"/>
      <c r="D54" s="0" t="s">
        <v>374</v>
      </c>
      <c r="E54" s="0" t="str">
        <f aca="false">SUBSTITUTE(INDEX(SOURCE!E:E,MATCH(D54,SOURCE!P:P,0)),"""","")</f>
        <v>|x|</v>
      </c>
      <c r="F54" s="0" t="s">
        <v>5647</v>
      </c>
      <c r="G54" s="0" t="str">
        <f aca="false">IF(EXACT(F54,E54),"@",F54)</f>
        <v>MAGN</v>
      </c>
      <c r="H54" s="290" t="str">
        <f aca="false">"              {"&amp;D54&amp;",     "&amp;REPT(" ",25-LEN(D54))&amp;CHAR(34)&amp;G54&amp;CHAR(34)&amp;"},"</f>
        <v>              {ITM_MAGNITUDE,                 "MAGN"},</v>
      </c>
    </row>
    <row r="55" customFormat="false" ht="15.75" hidden="false" customHeight="false" outlineLevel="0" collapsed="false">
      <c r="A55" s="285"/>
      <c r="D55" s="0" t="s">
        <v>380</v>
      </c>
      <c r="E55" s="0" t="str">
        <f aca="false">SUBSTITUTE(INDEX(SOURCE!E:E,MATCH(D55,SOURCE!P:P,0)),"""","")</f>
        <v>NEXTP</v>
      </c>
      <c r="F55" s="0" t="s">
        <v>5648</v>
      </c>
      <c r="G55" s="0" t="str">
        <f aca="false">IF(EXACT(F55,E55),"@",F55)</f>
        <v>@</v>
      </c>
      <c r="H55" s="290" t="str">
        <f aca="false">"              {"&amp;D55&amp;",     "&amp;REPT(" ",25-LEN(D55))&amp;CHAR(34)&amp;G55&amp;CHAR(34)&amp;"},"</f>
        <v>              {ITM_NEXTP,                     "@"},</v>
      </c>
    </row>
    <row r="56" customFormat="false" ht="15.75" hidden="false" customHeight="false" outlineLevel="0" collapsed="false">
      <c r="A56" s="285"/>
      <c r="D56" s="0" t="s">
        <v>386</v>
      </c>
      <c r="E56" s="0" t="str">
        <f aca="false">SUBSTITUTE(INDEX(SOURCE!E:E,MATCH(D56,SOURCE!P:P,0)),"""","")</f>
        <v>STD_pi</v>
      </c>
      <c r="F56" s="0" t="s">
        <v>5649</v>
      </c>
      <c r="G56" s="0" t="str">
        <f aca="false">IF(EXACT(F56,E56),"@",F56)</f>
        <v>PI</v>
      </c>
      <c r="H56" s="290" t="str">
        <f aca="false">"              {"&amp;D56&amp;",     "&amp;REPT(" ",25-LEN(D56))&amp;CHAR(34)&amp;G56&amp;CHAR(34)&amp;"},"</f>
        <v>              {ITM_CONSTpi,                   "PI"},</v>
      </c>
    </row>
    <row r="57" customFormat="false" ht="15.75" hidden="false" customHeight="false" outlineLevel="0" collapsed="false">
      <c r="A57" s="285"/>
      <c r="D57" s="0" t="s">
        <v>408</v>
      </c>
      <c r="E57" s="0" t="str">
        <f aca="false">SUBSTITUTE(INDEX(SOURCE!E:E,MATCH(D57,SOURCE!P:P,0)),"""","")</f>
        <v>STD_RIGHT_DOUBLE_ARROW DEG</v>
      </c>
      <c r="F57" s="0" t="s">
        <v>5650</v>
      </c>
      <c r="G57" s="0" t="str">
        <f aca="false">IF(EXACT(F57,E57),"@",F57)</f>
        <v>&gt;&gt;DEG</v>
      </c>
      <c r="H57" s="290" t="str">
        <f aca="false">"              {"&amp;D57&amp;",     "&amp;REPT(" ",25-LEN(D57))&amp;CHAR(34)&amp;G57&amp;CHAR(34)&amp;"},"</f>
        <v>              {ITM_DEG2,                      "&gt;&gt;DEG"},</v>
      </c>
    </row>
    <row r="58" customFormat="false" ht="15.75" hidden="false" customHeight="false" outlineLevel="0" collapsed="false">
      <c r="A58" s="285"/>
      <c r="D58" s="0" t="s">
        <v>420</v>
      </c>
      <c r="E58" s="0" t="str">
        <f aca="false">SUBSTITUTE(INDEX(SOURCE!E:E,MATCH(D58,SOURCE!P:P,0)),"""","")</f>
        <v>STD_RIGHT_DOUBLE_ARROW RAD</v>
      </c>
      <c r="F58" s="0" t="s">
        <v>5651</v>
      </c>
      <c r="G58" s="0" t="str">
        <f aca="false">IF(EXACT(F58,E58),"@",F58)</f>
        <v>&gt;&gt;RAD</v>
      </c>
      <c r="H58" s="290" t="str">
        <f aca="false">"              {"&amp;D58&amp;",     "&amp;REPT(" ",25-LEN(D58))&amp;CHAR(34)&amp;G58&amp;CHAR(34)&amp;"},"</f>
        <v>              {ITM_RAD2,                      "&gt;&gt;RAD"},</v>
      </c>
    </row>
    <row r="59" customFormat="false" ht="15.75" hidden="false" customHeight="false" outlineLevel="0" collapsed="false">
      <c r="A59" s="285"/>
      <c r="D59" s="0" t="s">
        <v>414</v>
      </c>
      <c r="E59" s="0" t="str">
        <f aca="false">SUBSTITUTE(INDEX(SOURCE!E:E,MATCH(D59,SOURCE!P:P,0)),"""","")</f>
        <v>STD_RIGHT_DOUBLE_ARROW GRAD</v>
      </c>
      <c r="F59" s="0" t="s">
        <v>5652</v>
      </c>
      <c r="G59" s="0" t="str">
        <f aca="false">IF(EXACT(F59,E59),"@",F59)</f>
        <v>&gt;&gt;GRAD</v>
      </c>
      <c r="H59" s="290" t="str">
        <f aca="false">"              {"&amp;D59&amp;",     "&amp;REPT(" ",25-LEN(D59))&amp;CHAR(34)&amp;G59&amp;CHAR(34)&amp;"},"</f>
        <v>              {ITM_GRAD2,                     "&gt;&gt;GRAD"},</v>
      </c>
    </row>
    <row r="60" customFormat="false" ht="15.75" hidden="false" customHeight="false" outlineLevel="0" collapsed="false">
      <c r="A60" s="285"/>
      <c r="D60" s="0" t="s">
        <v>465</v>
      </c>
      <c r="E60" s="0" t="str">
        <f aca="false">SUBSTITUTE(INDEX(SOURCE!E:E,MATCH(D60,SOURCE!P:P,0)),"""","")</f>
        <v>c</v>
      </c>
      <c r="F60" s="0" t="s">
        <v>5653</v>
      </c>
      <c r="G60" s="0" t="str">
        <f aca="false">IF(EXACT(F60,E60),"@",F60)</f>
        <v>@</v>
      </c>
      <c r="H60" s="290" t="str">
        <f aca="false">"              {"&amp;D60&amp;",     "&amp;REPT(" ",25-LEN(D60))&amp;CHAR(34)&amp;G60&amp;CHAR(34)&amp;"},"</f>
        <v>              {CST_05,                        "@"},</v>
      </c>
    </row>
    <row r="61" customFormat="false" ht="15.75" hidden="false" customHeight="false" outlineLevel="0" collapsed="false">
      <c r="A61" s="285"/>
      <c r="D61" s="0" t="s">
        <v>671</v>
      </c>
      <c r="E61" s="0" t="str">
        <f aca="false">SUBSTITUTE(INDEX(SOURCE!E:E,MATCH(D61,SOURCE!P:P,0)),"""","")</f>
        <v>STD_phi</v>
      </c>
      <c r="F61" s="0" t="s">
        <v>5654</v>
      </c>
      <c r="G61" s="0" t="str">
        <f aca="false">IF(EXACT(F61,E61),"@",F61)</f>
        <v>PHI</v>
      </c>
      <c r="H61" s="290" t="str">
        <f aca="false">"              {"&amp;D61&amp;",     "&amp;REPT(" ",25-LEN(D61))&amp;CHAR(34)&amp;G61&amp;CHAR(34)&amp;"},"</f>
        <v>              {CST_74,                        "PHI"},</v>
      </c>
    </row>
    <row r="62" customFormat="false" ht="15.75" hidden="false" customHeight="false" outlineLevel="0" collapsed="false">
      <c r="A62" s="285"/>
      <c r="D62" s="0" t="s">
        <v>1104</v>
      </c>
      <c r="E62" s="0" t="str">
        <f aca="false">SUBSTITUTE(INDEX(SOURCE!E:E,MATCH(D62,SOURCE!P:P,0)),"""","")</f>
        <v>STD_SIGMA +</v>
      </c>
      <c r="F62" s="0" t="s">
        <v>5655</v>
      </c>
      <c r="G62" s="0" t="str">
        <f aca="false">IF(EXACT(F62,E62),"@",F62)</f>
        <v>SUM+</v>
      </c>
      <c r="H62" s="290" t="str">
        <f aca="false">"              {"&amp;D62&amp;",     "&amp;REPT(" ",25-LEN(D62))&amp;CHAR(34)&amp;G62&amp;CHAR(34)&amp;"},"</f>
        <v>              {ITM_SIGMAPLUS,                 "SUM+"},</v>
      </c>
    </row>
    <row r="63" customFormat="false" ht="15.75" hidden="false" customHeight="false" outlineLevel="0" collapsed="false">
      <c r="A63" s="285"/>
      <c r="D63" s="0" t="s">
        <v>1111</v>
      </c>
      <c r="E63" s="0" t="str">
        <f aca="false">SUBSTITUTE(INDEX(SOURCE!E:E,MATCH(D63,SOURCE!P:P,0)),"""","")</f>
        <v>n STD_SIGMA</v>
      </c>
      <c r="F63" s="0" t="s">
        <v>5656</v>
      </c>
      <c r="G63" s="0" t="str">
        <f aca="false">IF(EXACT(F63,E63),"@",F63)</f>
        <v>NSUM</v>
      </c>
      <c r="H63" s="290" t="str">
        <f aca="false">"              {"&amp;D63&amp;",     "&amp;REPT(" ",25-LEN(D63))&amp;CHAR(34)&amp;G63&amp;CHAR(34)&amp;"},"</f>
        <v>              {ITM_NSIGMA,                    "NSUM"},</v>
      </c>
    </row>
    <row r="64" customFormat="false" ht="15.75" hidden="false" customHeight="false" outlineLevel="0" collapsed="false">
      <c r="A64" s="285"/>
      <c r="D64" s="0" t="s">
        <v>1114</v>
      </c>
      <c r="E64" s="0" t="str">
        <f aca="false">SUBSTITUTE(INDEX(SOURCE!E:E,MATCH(D64,SOURCE!P:P,0)),"""","")</f>
        <v>STD_SIGMA x</v>
      </c>
      <c r="F64" s="0" t="s">
        <v>5657</v>
      </c>
      <c r="G64" s="0" t="str">
        <f aca="false">IF(EXACT(F64,E64),"@",F64)</f>
        <v>SUMX</v>
      </c>
      <c r="H64" s="290" t="str">
        <f aca="false">"              {"&amp;D64&amp;",     "&amp;REPT(" ",25-LEN(D64))&amp;CHAR(34)&amp;G64&amp;CHAR(34)&amp;"},"</f>
        <v>              {ITM_SIGMAx,                    "SUMX"},</v>
      </c>
    </row>
    <row r="65" customFormat="false" ht="15.75" hidden="false" customHeight="false" outlineLevel="0" collapsed="false">
      <c r="A65" s="285"/>
      <c r="D65" s="0" t="s">
        <v>1117</v>
      </c>
      <c r="E65" s="0" t="str">
        <f aca="false">SUBSTITUTE(INDEX(SOURCE!E:E,MATCH(D65,SOURCE!P:P,0)),"""","")</f>
        <v>STD_SIGMA y</v>
      </c>
      <c r="F65" s="0" t="s">
        <v>5658</v>
      </c>
      <c r="G65" s="0" t="str">
        <f aca="false">IF(EXACT(F65,E65),"@",F65)</f>
        <v>SUMY</v>
      </c>
      <c r="H65" s="290" t="str">
        <f aca="false">"              {"&amp;D65&amp;",     "&amp;REPT(" ",25-LEN(D65))&amp;CHAR(34)&amp;G65&amp;CHAR(34)&amp;"},"</f>
        <v>              {ITM_SIGMAy,                    "SUMY"},</v>
      </c>
    </row>
    <row r="66" customFormat="false" ht="15.75" hidden="false" customHeight="false" outlineLevel="0" collapsed="false">
      <c r="A66" s="285"/>
      <c r="D66" s="0" t="s">
        <v>1381</v>
      </c>
      <c r="E66" s="0" t="str">
        <f aca="false">SUBSTITUTE(INDEX(SOURCE!E:E,MATCH(D66,SOURCE!P:P,0)),"""","")</f>
        <v>X</v>
      </c>
      <c r="F66" s="0" t="s">
        <v>5659</v>
      </c>
      <c r="G66" s="0" t="str">
        <f aca="false">IF(EXACT(F66,E66),"@",F66)</f>
        <v>@</v>
      </c>
      <c r="H66" s="290" t="str">
        <f aca="false">"              {"&amp;D66&amp;",     "&amp;REPT(" ",25-LEN(D66))&amp;CHAR(34)&amp;G66&amp;CHAR(34)&amp;"},"</f>
        <v>              {ITM_REG_X,                     "@"},</v>
      </c>
    </row>
    <row r="67" customFormat="false" ht="15.75" hidden="false" customHeight="false" outlineLevel="0" collapsed="false">
      <c r="A67" s="285"/>
      <c r="D67" s="0" t="s">
        <v>1385</v>
      </c>
      <c r="E67" s="0" t="str">
        <f aca="false">SUBSTITUTE(INDEX(SOURCE!E:E,MATCH(D67,SOURCE!P:P,0)),"""","")</f>
        <v>Y</v>
      </c>
      <c r="F67" s="0" t="s">
        <v>5660</v>
      </c>
      <c r="G67" s="0" t="str">
        <f aca="false">IF(EXACT(F67,E67),"@",F67)</f>
        <v>@</v>
      </c>
      <c r="H67" s="290" t="str">
        <f aca="false">"              {"&amp;D67&amp;",     "&amp;REPT(" ",25-LEN(D67))&amp;CHAR(34)&amp;G67&amp;CHAR(34)&amp;"},"</f>
        <v>              {ITM_REG_Y,                     "@"},</v>
      </c>
    </row>
    <row r="68" customFormat="false" ht="15.75" hidden="false" customHeight="false" outlineLevel="0" collapsed="false">
      <c r="A68" s="285"/>
      <c r="D68" s="0" t="s">
        <v>1426</v>
      </c>
      <c r="E68" s="0" t="str">
        <f aca="false">SUBSTITUTE(INDEX(SOURCE!E:E,MATCH(D68,SOURCE!P:P,0)),"""","")</f>
        <v>STD_RIGHT_ARROW</v>
      </c>
      <c r="F68" s="0" t="s">
        <v>5661</v>
      </c>
      <c r="G68" s="0" t="str">
        <f aca="false">IF(EXACT(F68,E68),"@",F68)</f>
        <v>IND&gt;</v>
      </c>
      <c r="H68" s="290" t="str">
        <f aca="false">"              {"&amp;D68&amp;",     "&amp;REPT(" ",25-LEN(D68))&amp;CHAR(34)&amp;G68&amp;CHAR(34)&amp;"},"</f>
        <v>              {ITM_INDIRECTION,               "IND&gt;"},</v>
      </c>
    </row>
    <row r="69" customFormat="false" ht="15.75" hidden="false" customHeight="false" outlineLevel="0" collapsed="false">
      <c r="A69" s="285"/>
      <c r="D69" s="0" t="s">
        <v>2280</v>
      </c>
      <c r="E69" s="0" t="str">
        <f aca="false">SUBSTITUTE(INDEX(SOURCE!E:E,MATCH(D69,SOURCE!P:P,0)),"""","")</f>
        <v>max</v>
      </c>
      <c r="F69" s="0" t="s">
        <v>5645</v>
      </c>
      <c r="G69" s="0" t="str">
        <f aca="false">IF(EXACT(F69,E69),"@",F69)</f>
        <v>MAX</v>
      </c>
      <c r="H69" s="290" t="str">
        <f aca="false">"              {"&amp;D69&amp;",     "&amp;REPT(" ",25-LEN(D69))&amp;CHAR(34)&amp;G69&amp;CHAR(34)&amp;"},"</f>
        <v>              {ITM_Max,                       "MAX"},</v>
      </c>
    </row>
    <row r="70" customFormat="false" ht="15.75" hidden="false" customHeight="false" outlineLevel="0" collapsed="false">
      <c r="A70" s="285"/>
      <c r="D70" s="0" t="s">
        <v>2282</v>
      </c>
      <c r="E70" s="0" t="str">
        <f aca="false">SUBSTITUTE(INDEX(SOURCE!E:E,MATCH(D70,SOURCE!P:P,0)),"""","")</f>
        <v>min</v>
      </c>
      <c r="F70" s="0" t="s">
        <v>5646</v>
      </c>
      <c r="G70" s="0" t="str">
        <f aca="false">IF(EXACT(F70,E70),"@",F70)</f>
        <v>MIN</v>
      </c>
      <c r="H70" s="290" t="str">
        <f aca="false">"              {"&amp;D70&amp;",     "&amp;REPT(" ",25-LEN(D70))&amp;CHAR(34)&amp;G70&amp;CHAR(34)&amp;"},"</f>
        <v>              {ITM_Min,                       "MIN"},</v>
      </c>
    </row>
    <row r="71" customFormat="false" ht="15.75" hidden="false" customHeight="false" outlineLevel="0" collapsed="false">
      <c r="A71" s="285"/>
      <c r="D71" s="0" t="s">
        <v>2298</v>
      </c>
      <c r="E71" s="0" t="str">
        <f aca="false">SUBSTITUTE(INDEX(SOURCE!E:E,MATCH(D71,SOURCE!P:P,0)),"""","")</f>
        <v/>
      </c>
      <c r="F71" s="0" t="s">
        <v>5662</v>
      </c>
      <c r="G71" s="0" t="str">
        <f aca="false">IF(EXACT(F71,E71),"@",F71)</f>
        <v>EEX</v>
      </c>
      <c r="H71" s="290" t="str">
        <f aca="false">"              {"&amp;D71&amp;",     "&amp;REPT(" ",25-LEN(D71))&amp;CHAR(34)&amp;G71&amp;CHAR(34)&amp;"},"</f>
        <v>              {ITM_EXPONENT,                  "EEX"},</v>
      </c>
    </row>
    <row r="72" customFormat="false" ht="15.75" hidden="false" customHeight="false" outlineLevel="0" collapsed="false">
      <c r="A72" s="285"/>
      <c r="D72" s="0" t="s">
        <v>3194</v>
      </c>
      <c r="E72" s="0" t="str">
        <f aca="false">SUBSTITUTE(INDEX(SOURCE!E:E,MATCH(D72,SOURCE!P:P,0)),"""","")</f>
        <v>SNAP</v>
      </c>
      <c r="F72" s="0" t="s">
        <v>5663</v>
      </c>
      <c r="G72" s="0" t="str">
        <f aca="false">IF(EXACT(F72,E72),"@",F72)</f>
        <v>@</v>
      </c>
      <c r="H72" s="290" t="str">
        <f aca="false">"              {"&amp;D72&amp;",     "&amp;REPT(" ",25-LEN(D72))&amp;CHAR(34)&amp;G72&amp;CHAR(34)&amp;"},"</f>
        <v>              {ITM_SNAP,                      "@"},</v>
      </c>
    </row>
    <row r="73" customFormat="false" ht="15.75" hidden="false" customHeight="false" outlineLevel="0" collapsed="false">
      <c r="A73" s="285"/>
      <c r="D73" s="0" t="s">
        <v>3200</v>
      </c>
      <c r="E73" s="0" t="str">
        <f aca="false">SUBSTITUTE(INDEX(SOURCE!E:E,MATCH(D73,SOURCE!P:P,0)),"""","")</f>
        <v>ABS</v>
      </c>
      <c r="F73" s="0" t="s">
        <v>5664</v>
      </c>
      <c r="G73" s="0" t="str">
        <f aca="false">IF(EXACT(F73,E73),"@",F73)</f>
        <v>@</v>
      </c>
      <c r="H73" s="290" t="str">
        <f aca="false">"              {"&amp;D73&amp;",     "&amp;REPT(" ",25-LEN(D73))&amp;CHAR(34)&amp;G73&amp;CHAR(34)&amp;"},"</f>
        <v>              {ITM_ABS,                       "@"},</v>
      </c>
    </row>
    <row r="74" customFormat="false" ht="15.75" hidden="false" customHeight="false" outlineLevel="0" collapsed="false">
      <c r="A74" s="285"/>
      <c r="D74" s="0" t="s">
        <v>3211</v>
      </c>
      <c r="E74" s="0" t="str">
        <f aca="false">SUBSTITUTE(INDEX(SOURCE!E:E,MATCH(D74,SOURCE!P:P,0)),"""","")</f>
        <v>ALL </v>
      </c>
      <c r="F74" s="0" t="s">
        <v>5665</v>
      </c>
      <c r="G74" s="0" t="str">
        <f aca="false">IF(EXACT(F74,E74),"@",F74)</f>
        <v>ALL</v>
      </c>
      <c r="H74" s="290" t="str">
        <f aca="false">"              {"&amp;D74&amp;",     "&amp;REPT(" ",25-LEN(D74))&amp;CHAR(34)&amp;G74&amp;CHAR(34)&amp;"},"</f>
        <v>              {ITM_ALL,                       "ALL"},</v>
      </c>
    </row>
    <row r="75" customFormat="false" ht="15.75" hidden="false" customHeight="false" outlineLevel="0" collapsed="false">
      <c r="A75" s="285"/>
      <c r="D75" s="0" t="s">
        <v>3222</v>
      </c>
      <c r="E75" s="0" t="str">
        <f aca="false">SUBSTITUTE(INDEX(SOURCE!E:E,MATCH(D75,SOURCE!P:P,0)),"""","")</f>
        <v>BATT?</v>
      </c>
      <c r="F75" s="0" t="s">
        <v>5666</v>
      </c>
      <c r="G75" s="0" t="str">
        <f aca="false">IF(EXACT(F75,E75),"@",F75)</f>
        <v>@</v>
      </c>
      <c r="H75" s="290" t="str">
        <f aca="false">"              {"&amp;D75&amp;",     "&amp;REPT(" ",25-LEN(D75))&amp;CHAR(34)&amp;G75&amp;CHAR(34)&amp;"},"</f>
        <v>              {ITM_BATT,                      "@"},</v>
      </c>
    </row>
    <row r="76" customFormat="false" ht="15.75" hidden="false" customHeight="false" outlineLevel="0" collapsed="false">
      <c r="A76" s="285"/>
      <c r="D76" s="0" t="s">
        <v>3238</v>
      </c>
      <c r="E76" s="0" t="str">
        <f aca="false">SUBSTITUTE(INDEX(SOURCE!E:E,MATCH(D76,SOURCE!P:P,0)),"""","")</f>
        <v>CASE</v>
      </c>
      <c r="F76" s="0" t="s">
        <v>5667</v>
      </c>
      <c r="G76" s="0" t="str">
        <f aca="false">IF(EXACT(F76,E76),"@",F76)</f>
        <v>@</v>
      </c>
      <c r="H76" s="290" t="str">
        <f aca="false">"              {"&amp;D76&amp;",     "&amp;REPT(" ",25-LEN(D76))&amp;CHAR(34)&amp;G76&amp;CHAR(34)&amp;"},"</f>
        <v>              {ITM_CASE,                      "@"},</v>
      </c>
    </row>
    <row r="77" customFormat="false" ht="15.75" hidden="false" customHeight="false" outlineLevel="0" collapsed="false">
      <c r="A77" s="285"/>
      <c r="D77" s="0" t="s">
        <v>3272</v>
      </c>
      <c r="E77" s="0" t="str">
        <f aca="false">SUBSTITUTE(INDEX(SOURCE!E:E,MATCH(D77,SOURCE!P:P,0)),"""","")</f>
        <v>CLSTK</v>
      </c>
      <c r="F77" s="0" t="s">
        <v>5668</v>
      </c>
      <c r="G77" s="0" t="str">
        <f aca="false">IF(EXACT(F77,E77),"@",F77)</f>
        <v>@</v>
      </c>
      <c r="H77" s="290" t="str">
        <f aca="false">"              {"&amp;D77&amp;",     "&amp;REPT(" ",25-LEN(D77))&amp;CHAR(34)&amp;G77&amp;CHAR(34)&amp;"},"</f>
        <v>              {ITM_CLSTK,                     "@"},</v>
      </c>
    </row>
    <row r="78" customFormat="false" ht="15.75" hidden="false" customHeight="false" outlineLevel="0" collapsed="false">
      <c r="A78" s="285"/>
      <c r="D78" s="0" t="s">
        <v>3275</v>
      </c>
      <c r="E78" s="0" t="str">
        <f aca="false">SUBSTITUTE(INDEX(SOURCE!E:E,MATCH(D78,SOURCE!P:P,0)),"""","")</f>
        <v>CL STD_SIGMA</v>
      </c>
      <c r="F78" s="0" t="s">
        <v>5669</v>
      </c>
      <c r="G78" s="0" t="str">
        <f aca="false">IF(EXACT(F78,E78),"@",F78)</f>
        <v>CLSUM</v>
      </c>
      <c r="H78" s="290" t="str">
        <f aca="false">"              {"&amp;D78&amp;",     "&amp;REPT(" ",25-LEN(D78))&amp;CHAR(34)&amp;G78&amp;CHAR(34)&amp;"},"</f>
        <v>              {ITM_CLSIGMA,                   "CLSUM"},</v>
      </c>
    </row>
    <row r="79" customFormat="false" ht="15.75" hidden="false" customHeight="false" outlineLevel="0" collapsed="false">
      <c r="A79" s="285"/>
      <c r="D79" s="0" t="s">
        <v>3326</v>
      </c>
      <c r="E79" s="0" t="str">
        <f aca="false">SUBSTITUTE(INDEX(SOURCE!E:E,MATCH(D79,SOURCE!P:P,0)),"""","")</f>
        <v>DEG</v>
      </c>
      <c r="F79" s="0" t="s">
        <v>5670</v>
      </c>
      <c r="G79" s="0" t="str">
        <f aca="false">IF(EXACT(F79,E79),"@",F79)</f>
        <v>@</v>
      </c>
      <c r="H79" s="290" t="str">
        <f aca="false">"              {"&amp;D79&amp;",     "&amp;REPT(" ",25-LEN(D79))&amp;CHAR(34)&amp;G79&amp;CHAR(34)&amp;"},"</f>
        <v>              {ITM_DEG,                       "@"},</v>
      </c>
    </row>
    <row r="80" customFormat="false" ht="15.75" hidden="false" customHeight="false" outlineLevel="0" collapsed="false">
      <c r="A80" s="285"/>
      <c r="D80" s="0" t="s">
        <v>3368</v>
      </c>
      <c r="E80" s="0" t="str">
        <f aca="false">SUBSTITUTE(INDEX(SOURCE!E:E,MATCH(D80,SOURCE!P:P,0)),"""","")</f>
        <v>ENG</v>
      </c>
      <c r="F80" s="0" t="s">
        <v>5671</v>
      </c>
      <c r="G80" s="0" t="str">
        <f aca="false">IF(EXACT(F80,E80),"@",F80)</f>
        <v>@</v>
      </c>
      <c r="H80" s="290" t="str">
        <f aca="false">"              {"&amp;D80&amp;",     "&amp;REPT(" ",25-LEN(D80))&amp;CHAR(34)&amp;G80&amp;CHAR(34)&amp;"},"</f>
        <v>              {ITM_ENG,                       "@"},</v>
      </c>
    </row>
    <row r="81" customFormat="false" ht="15.75" hidden="false" customHeight="false" outlineLevel="0" collapsed="false">
      <c r="A81" s="285"/>
      <c r="D81" s="0" t="s">
        <v>3404</v>
      </c>
      <c r="E81" s="0" t="str">
        <f aca="false">SUBSTITUTE(INDEX(SOURCE!E:E,MATCH(D81,SOURCE!P:P,0)),"""","")</f>
        <v>EXPT</v>
      </c>
      <c r="F81" s="0" t="s">
        <v>5672</v>
      </c>
      <c r="G81" s="0" t="str">
        <f aca="false">IF(EXACT(F81,E81),"@",F81)</f>
        <v>@</v>
      </c>
      <c r="H81" s="290" t="str">
        <f aca="false">"              {"&amp;D81&amp;",     "&amp;REPT(" ",25-LEN(D81))&amp;CHAR(34)&amp;G81&amp;CHAR(34)&amp;"},"</f>
        <v>              {ITM_EXPT,                      "@"},</v>
      </c>
    </row>
    <row r="82" customFormat="false" ht="15.75" hidden="false" customHeight="false" outlineLevel="0" collapsed="false">
      <c r="A82" s="285"/>
      <c r="D82" s="0" t="s">
        <v>3410</v>
      </c>
      <c r="E82" s="0" t="str">
        <f aca="false">SUBSTITUTE(INDEX(SOURCE!E:E,MATCH(D82,SOURCE!P:P,0)),"""","")</f>
        <v>FIB</v>
      </c>
      <c r="F82" s="0" t="s">
        <v>5673</v>
      </c>
      <c r="G82" s="0" t="str">
        <f aca="false">IF(EXACT(F82,E82),"@",F82)</f>
        <v>@</v>
      </c>
      <c r="H82" s="290" t="str">
        <f aca="false">"              {"&amp;D82&amp;",     "&amp;REPT(" ",25-LEN(D82))&amp;CHAR(34)&amp;G82&amp;CHAR(34)&amp;"},"</f>
        <v>              {ITM_FIB,                       "@"},</v>
      </c>
    </row>
    <row r="83" customFormat="false" ht="15.75" hidden="false" customHeight="false" outlineLevel="0" collapsed="false">
      <c r="A83" s="285"/>
      <c r="D83" s="0" t="s">
        <v>3413</v>
      </c>
      <c r="E83" s="0" t="str">
        <f aca="false">SUBSTITUTE(INDEX(SOURCE!E:E,MATCH(D83,SOURCE!P:P,0)),"""","")</f>
        <v>FIX</v>
      </c>
      <c r="F83" s="0" t="s">
        <v>5674</v>
      </c>
      <c r="G83" s="0" t="str">
        <f aca="false">IF(EXACT(F83,E83),"@",F83)</f>
        <v>@</v>
      </c>
      <c r="H83" s="290" t="str">
        <f aca="false">"              {"&amp;D83&amp;",     "&amp;REPT(" ",25-LEN(D83))&amp;CHAR(34)&amp;G83&amp;CHAR(34)&amp;"},"</f>
        <v>              {ITM_FIX,                       "@"},</v>
      </c>
    </row>
    <row r="84" customFormat="false" ht="15.75" hidden="false" customHeight="false" outlineLevel="0" collapsed="false">
      <c r="A84" s="285"/>
      <c r="D84" s="0" t="s">
        <v>3426</v>
      </c>
      <c r="E84" s="0" t="str">
        <f aca="false">SUBSTITUTE(INDEX(SOURCE!E:E,MATCH(D84,SOURCE!P:P,0)),"""","")</f>
        <v>g STD_SUB_d</v>
      </c>
      <c r="F84" s="0" t="s">
        <v>5675</v>
      </c>
      <c r="G84" s="0" t="str">
        <f aca="false">IF(EXACT(F84,E84),"@",F84)</f>
        <v>GD</v>
      </c>
      <c r="H84" s="290" t="str">
        <f aca="false">"              {"&amp;D84&amp;",     "&amp;REPT(" ",25-LEN(D84))&amp;CHAR(34)&amp;G84&amp;CHAR(34)&amp;"},"</f>
        <v>              {ITM_GD,                        "GD"},</v>
      </c>
    </row>
    <row r="85" customFormat="false" ht="15.75" hidden="false" customHeight="false" outlineLevel="0" collapsed="false">
      <c r="A85" s="285"/>
      <c r="D85" s="291" t="s">
        <v>3429</v>
      </c>
      <c r="E85" s="291" t="str">
        <f aca="false">SUBSTITUTE(INDEX(SOURCE!E:E,MATCH(D85,SOURCE!P:P,0)),"""","")</f>
        <v>g STD_SUB_d STD_SUP_MINUS_1</v>
      </c>
      <c r="F85" s="291" t="s">
        <v>5676</v>
      </c>
      <c r="G85" s="291" t="str">
        <f aca="false">IF(EXACT(F85,E85),"@",F85)</f>
        <v>GD^-1</v>
      </c>
      <c r="H85" s="292" t="str">
        <f aca="false">"              {"&amp;D85&amp;",     "&amp;REPT(" ",25-LEN(D85))&amp;CHAR(34)&amp;G85&amp;CHAR(34)&amp;"},"</f>
        <v>              {ITM_GDM1,                      "GD^-1"},</v>
      </c>
    </row>
    <row r="86" customFormat="false" ht="15.75" hidden="false" customHeight="false" outlineLevel="0" collapsed="false">
      <c r="A86" s="285"/>
      <c r="D86" s="0" t="s">
        <v>3443</v>
      </c>
      <c r="E86" s="0" t="str">
        <f aca="false">SUBSTITUTE(INDEX(SOURCE!E:E,MATCH(D86,SOURCE!P:P,0)),"""","")</f>
        <v>Im</v>
      </c>
      <c r="F86" s="0" t="s">
        <v>5677</v>
      </c>
      <c r="G86" s="0" t="str">
        <f aca="false">IF(EXACT(F86,E86),"@",F86)</f>
        <v>IM</v>
      </c>
      <c r="H86" s="290" t="str">
        <f aca="false">"              {"&amp;D86&amp;",     "&amp;REPT(" ",25-LEN(D86))&amp;CHAR(34)&amp;G86&amp;CHAR(34)&amp;"},"</f>
        <v>              {ITM_IM,                        "IM"},</v>
      </c>
    </row>
    <row r="87" customFormat="false" ht="15.75" hidden="false" customHeight="false" outlineLevel="0" collapsed="false">
      <c r="A87" s="285"/>
      <c r="D87" s="0" t="s">
        <v>3446</v>
      </c>
      <c r="E87" s="0" t="str">
        <f aca="false">SUBSTITUTE(INDEX(SOURCE!E:E,MATCH(D87,SOURCE!P:P,0)),"""","")</f>
        <v>INDEX</v>
      </c>
      <c r="F87" s="0" t="s">
        <v>5678</v>
      </c>
      <c r="G87" s="0" t="str">
        <f aca="false">IF(EXACT(F87,E87),"@",F87)</f>
        <v>@</v>
      </c>
      <c r="H87" s="290" t="str">
        <f aca="false">"              {"&amp;D87&amp;",     "&amp;REPT(" ",25-LEN(D87))&amp;CHAR(34)&amp;G87&amp;CHAR(34)&amp;"},"</f>
        <v>              {ITM_INDEX,                     "@"},</v>
      </c>
    </row>
    <row r="88" customFormat="false" ht="15.75" hidden="false" customHeight="false" outlineLevel="0" collapsed="false">
      <c r="A88" s="285"/>
      <c r="D88" s="0" t="s">
        <v>3459</v>
      </c>
      <c r="E88" s="0" t="str">
        <f aca="false">SUBSTITUTE(INDEX(SOURCE!E:E,MATCH(D88,SOURCE!P:P,0)),"""","")</f>
        <v>I+</v>
      </c>
      <c r="F88" s="0" t="s">
        <v>5679</v>
      </c>
      <c r="G88" s="0" t="str">
        <f aca="false">IF(EXACT(F88,E88),"@",F88)</f>
        <v>@</v>
      </c>
      <c r="H88" s="290" t="str">
        <f aca="false">"              {"&amp;D88&amp;",     "&amp;REPT(" ",25-LEN(D88))&amp;CHAR(34)&amp;G88&amp;CHAR(34)&amp;"},"</f>
        <v>              {ITM_IPLUS,                     "@"},</v>
      </c>
    </row>
    <row r="89" customFormat="false" ht="15.75" hidden="false" customHeight="false" outlineLevel="0" collapsed="false">
      <c r="A89" s="285"/>
      <c r="D89" s="0" t="s">
        <v>3462</v>
      </c>
      <c r="E89" s="0" t="str">
        <f aca="false">SUBSTITUTE(INDEX(SOURCE!E:E,MATCH(D89,SOURCE!P:P,0)),"""","")</f>
        <v>I-</v>
      </c>
      <c r="F89" s="0" t="s">
        <v>5680</v>
      </c>
      <c r="G89" s="0" t="str">
        <f aca="false">IF(EXACT(F89,E89),"@",F89)</f>
        <v>@</v>
      </c>
      <c r="H89" s="290" t="str">
        <f aca="false">"              {"&amp;D89&amp;",     "&amp;REPT(" ",25-LEN(D89))&amp;CHAR(34)&amp;G89&amp;CHAR(34)&amp;"},"</f>
        <v>              {ITM_IMINUS,                    "@"},</v>
      </c>
    </row>
    <row r="90" customFormat="false" ht="15.75" hidden="false" customHeight="false" outlineLevel="0" collapsed="false">
      <c r="A90" s="285"/>
      <c r="D90" s="0" t="s">
        <v>3468</v>
      </c>
      <c r="E90" s="0" t="str">
        <f aca="false">SUBSTITUTE(INDEX(SOURCE!E:E,MATCH(D90,SOURCE!P:P,0)),"""","")</f>
        <v>J+</v>
      </c>
      <c r="F90" s="0" t="s">
        <v>5681</v>
      </c>
      <c r="G90" s="0" t="str">
        <f aca="false">IF(EXACT(F90,E90),"@",F90)</f>
        <v>@</v>
      </c>
      <c r="H90" s="290" t="str">
        <f aca="false">"              {"&amp;D90&amp;",     "&amp;REPT(" ",25-LEN(D90))&amp;CHAR(34)&amp;G90&amp;CHAR(34)&amp;"},"</f>
        <v>              {ITM_JPLUS,                     "@"},</v>
      </c>
    </row>
    <row r="91" customFormat="false" ht="15.75" hidden="false" customHeight="false" outlineLevel="0" collapsed="false">
      <c r="A91" s="285"/>
      <c r="D91" s="0" t="s">
        <v>3470</v>
      </c>
      <c r="E91" s="0" t="str">
        <f aca="false">SUBSTITUTE(INDEX(SOURCE!E:E,MATCH(D91,SOURCE!P:P,0)),"""","")</f>
        <v>J-</v>
      </c>
      <c r="F91" s="0" t="s">
        <v>5682</v>
      </c>
      <c r="G91" s="0" t="str">
        <f aca="false">IF(EXACT(F91,E91),"@",F91)</f>
        <v>@</v>
      </c>
      <c r="H91" s="290" t="str">
        <f aca="false">"              {"&amp;D91&amp;",     "&amp;REPT(" ",25-LEN(D91))&amp;CHAR(34)&amp;G91&amp;CHAR(34)&amp;"},"</f>
        <v>              {ITM_JMINUS,                    "@"},</v>
      </c>
    </row>
    <row r="92" customFormat="false" ht="15.75" hidden="false" customHeight="false" outlineLevel="0" collapsed="false">
      <c r="A92" s="285"/>
      <c r="D92" s="0" t="s">
        <v>3487</v>
      </c>
      <c r="E92" s="0" t="str">
        <f aca="false">SUBSTITUTE(INDEX(SOURCE!E:E,MATCH(D92,SOURCE!P:P,0)),"""","")</f>
        <v>sinc</v>
      </c>
      <c r="F92" s="0" t="s">
        <v>5683</v>
      </c>
      <c r="G92" s="0" t="str">
        <f aca="false">IF(EXACT(F92,E92),"@",F92)</f>
        <v>SINC</v>
      </c>
      <c r="H92" s="290" t="str">
        <f aca="false">"              {"&amp;D92&amp;",     "&amp;REPT(" ",25-LEN(D92))&amp;CHAR(34)&amp;G92&amp;CHAR(34)&amp;"},"</f>
        <v>              {ITM_sinc,                      "SINC"},</v>
      </c>
    </row>
    <row r="93" customFormat="false" ht="15.75" hidden="false" customHeight="false" outlineLevel="0" collapsed="false">
      <c r="A93" s="285"/>
      <c r="D93" s="0" t="s">
        <v>3554</v>
      </c>
      <c r="E93" s="0" t="str">
        <f aca="false">SUBSTITUTE(INDEX(SOURCE!E:E,MATCH(D93,SOURCE!P:P,0)),"""","")</f>
        <v>MUL STD_pi</v>
      </c>
      <c r="F93" s="0" t="s">
        <v>5684</v>
      </c>
      <c r="G93" s="0" t="str">
        <f aca="false">IF(EXACT(F93,E93),"@",F93)</f>
        <v>MULPI</v>
      </c>
      <c r="H93" s="290" t="str">
        <f aca="false">"              {"&amp;D93&amp;",     "&amp;REPT(" ",25-LEN(D93))&amp;CHAR(34)&amp;G93&amp;CHAR(34)&amp;"},"</f>
        <v>              {ITM_MULPI,                     "MULPI"},</v>
      </c>
    </row>
    <row r="94" customFormat="false" ht="15.75" hidden="false" customHeight="false" outlineLevel="0" collapsed="false">
      <c r="A94" s="285"/>
      <c r="D94" s="0" t="s">
        <v>3843</v>
      </c>
      <c r="E94" s="0" t="str">
        <f aca="false">SUBSTITUTE(INDEX(SOURCE!E:E,MATCH(D94,SOURCE!P:P,0)),"""","")</f>
        <v>x STD_SUB_S STD_SUB_U STD_SUB_M</v>
      </c>
      <c r="F94" s="0" t="s">
        <v>5685</v>
      </c>
      <c r="G94" s="0" t="str">
        <f aca="false">IF(EXACT(F94,E94),"@",F94)</f>
        <v>SUM</v>
      </c>
      <c r="H94" s="290" t="str">
        <f aca="false">"              {"&amp;D94&amp;",     "&amp;REPT(" ",25-LEN(D94))&amp;CHAR(34)&amp;G94&amp;CHAR(34)&amp;"},"</f>
        <v>              {ITM_SUM,                       "SUM"},</v>
      </c>
    </row>
    <row r="95" customFormat="false" ht="15.75" hidden="false" customHeight="false" outlineLevel="0" collapsed="false">
      <c r="A95" s="285"/>
      <c r="D95" s="0" t="s">
        <v>3611</v>
      </c>
      <c r="E95" s="0" t="str">
        <f aca="false">SUBSTITUTE(INDEX(SOURCE!E:E,MATCH(D95,SOURCE!P:P,0)),"""","")</f>
        <v>sinc STD_pi</v>
      </c>
      <c r="F95" s="0" t="s">
        <v>5686</v>
      </c>
      <c r="G95" s="0" t="str">
        <f aca="false">IF(EXACT(F95,E95),"@",F95)</f>
        <v>SINCPI</v>
      </c>
      <c r="H95" s="290" t="str">
        <f aca="false">"              {"&amp;D95&amp;",     "&amp;REPT(" ",25-LEN(D95))&amp;CHAR(34)&amp;G95&amp;CHAR(34)&amp;"},"</f>
        <v>              {ITM_sincpi,                    "SINCPI"},</v>
      </c>
    </row>
    <row r="96" customFormat="false" ht="15.75" hidden="false" customHeight="false" outlineLevel="0" collapsed="false">
      <c r="A96" s="285"/>
      <c r="D96" s="0" t="s">
        <v>3640</v>
      </c>
      <c r="E96" s="0" t="str">
        <f aca="false">SUBSTITUTE(INDEX(SOURCE!E:E,MATCH(D96,SOURCE!P:P,0)),"""","")</f>
        <v>SCATR</v>
      </c>
      <c r="F96" s="0" t="s">
        <v>5687</v>
      </c>
      <c r="G96" s="0" t="str">
        <f aca="false">IF(EXACT(F96,E96),"@",F96)</f>
        <v>PLOT</v>
      </c>
      <c r="H96" s="290" t="str">
        <f aca="false">"              {"&amp;D96&amp;",     "&amp;REPT(" ",25-LEN(D96))&amp;CHAR(34)&amp;G96&amp;CHAR(34)&amp;"},"</f>
        <v>              {ITM_PLOT,                      "PLOT"},</v>
      </c>
    </row>
    <row r="97" customFormat="false" ht="15.75" hidden="false" customHeight="false" outlineLevel="0" collapsed="false">
      <c r="A97" s="285"/>
      <c r="D97" s="0" t="s">
        <v>3657</v>
      </c>
      <c r="E97" s="0" t="str">
        <f aca="false">SUBSTITUTE(INDEX(SOURCE!E:E,MATCH(D97,SOURCE!P:P,0)),"""","")</f>
        <v>RAD</v>
      </c>
      <c r="F97" s="0" t="s">
        <v>5688</v>
      </c>
      <c r="G97" s="0" t="str">
        <f aca="false">IF(EXACT(F97,E97),"@",F97)</f>
        <v>@</v>
      </c>
      <c r="H97" s="290" t="str">
        <f aca="false">"              {"&amp;D97&amp;",     "&amp;REPT(" ",25-LEN(D97))&amp;CHAR(34)&amp;G97&amp;CHAR(34)&amp;"},"</f>
        <v>              {ITM_RAD,                       "@"},</v>
      </c>
    </row>
    <row r="98" customFormat="false" ht="15.75" hidden="false" customHeight="false" outlineLevel="0" collapsed="false">
      <c r="A98" s="285"/>
      <c r="D98" s="0" t="s">
        <v>3664</v>
      </c>
      <c r="E98" s="0" t="str">
        <f aca="false">SUBSTITUTE(INDEX(SOURCE!E:E,MATCH(D98,SOURCE!P:P,0)),"""","")</f>
        <v>RAN#</v>
      </c>
      <c r="F98" s="0" t="s">
        <v>5689</v>
      </c>
      <c r="G98" s="0" t="str">
        <f aca="false">IF(EXACT(F98,E98),"@",F98)</f>
        <v>@</v>
      </c>
      <c r="H98" s="290" t="str">
        <f aca="false">"              {"&amp;D98&amp;",     "&amp;REPT(" ",25-LEN(D98))&amp;CHAR(34)&amp;G98&amp;CHAR(34)&amp;"},"</f>
        <v>              {ITM_RAN,                       "@"},</v>
      </c>
    </row>
    <row r="99" customFormat="false" ht="15.75" hidden="false" customHeight="false" outlineLevel="0" collapsed="false">
      <c r="A99" s="285"/>
      <c r="D99" s="0" t="s">
        <v>3674</v>
      </c>
      <c r="E99" s="0" t="str">
        <f aca="false">SUBSTITUTE(INDEX(SOURCE!E:E,MATCH(D99,SOURCE!P:P,0)),"""","")</f>
        <v>RCLEL</v>
      </c>
      <c r="F99" s="0" t="s">
        <v>5690</v>
      </c>
      <c r="G99" s="0" t="str">
        <f aca="false">IF(EXACT(F99,E99),"@",F99)</f>
        <v>@</v>
      </c>
      <c r="H99" s="290" t="str">
        <f aca="false">"              {"&amp;D99&amp;",     "&amp;REPT(" ",25-LEN(D99))&amp;CHAR(34)&amp;G99&amp;CHAR(34)&amp;"},"</f>
        <v>              {ITM_RCLEL,                     "@"},</v>
      </c>
    </row>
    <row r="100" customFormat="false" ht="15.75" hidden="false" customHeight="false" outlineLevel="0" collapsed="false">
      <c r="A100" s="285"/>
      <c r="D100" s="0" t="s">
        <v>3686</v>
      </c>
      <c r="E100" s="0" t="str">
        <f aca="false">SUBSTITUTE(INDEX(SOURCE!E:E,MATCH(D100,SOURCE!P:P,0)),"""","")</f>
        <v>Re</v>
      </c>
      <c r="F100" s="0" t="s">
        <v>5691</v>
      </c>
      <c r="G100" s="0" t="str">
        <f aca="false">IF(EXACT(F100,E100),"@",F100)</f>
        <v>RE</v>
      </c>
      <c r="H100" s="290" t="str">
        <f aca="false">"              {"&amp;D100&amp;",     "&amp;REPT(" ",25-LEN(D100))&amp;CHAR(34)&amp;G100&amp;CHAR(34)&amp;"},"</f>
        <v>              {ITM_RE,                        "RE"},</v>
      </c>
    </row>
    <row r="101" customFormat="false" ht="15.75" hidden="false" customHeight="false" outlineLevel="0" collapsed="false">
      <c r="A101" s="285"/>
      <c r="D101" s="0" t="s">
        <v>3698</v>
      </c>
      <c r="E101" s="0" t="str">
        <f aca="false">SUBSTITUTE(INDEX(SOURCE!E:E,MATCH(D101,SOURCE!P:P,0)),"""","")</f>
        <v>Re STD_RIGHT_OVER_LEFT_ARROW Im</v>
      </c>
      <c r="F101" s="0" t="s">
        <v>5692</v>
      </c>
      <c r="G101" s="0" t="str">
        <f aca="false">IF(EXACT(F101,E101),"@",F101)</f>
        <v>RE&lt;&gt;IM</v>
      </c>
      <c r="H101" s="290" t="str">
        <f aca="false">"              {"&amp;D101&amp;",     "&amp;REPT(" ",25-LEN(D101))&amp;CHAR(34)&amp;G101&amp;CHAR(34)&amp;"},"</f>
        <v>              {ITM_REexIM,                    "RE&lt;&gt;IM"},</v>
      </c>
    </row>
    <row r="102" customFormat="false" ht="15.75" hidden="false" customHeight="false" outlineLevel="0" collapsed="false">
      <c r="A102" s="285"/>
      <c r="D102" s="291" t="s">
        <v>3712</v>
      </c>
      <c r="E102" s="291" t="str">
        <f aca="false">SUBSTITUTE(INDEX(SOURCE!E:E,MATCH(D102,SOURCE!P:P,0)),"""","")</f>
        <v>STD_EulerE STD_SUP_x -1</v>
      </c>
      <c r="F102" s="291" t="s">
        <v>5693</v>
      </c>
      <c r="G102" s="291" t="str">
        <f aca="false">IF(EXACT(F102,E102),"@",F102)</f>
        <v>e^X-1</v>
      </c>
      <c r="H102" s="292" t="str">
        <f aca="false">"              {"&amp;D102&amp;",     "&amp;REPT(" ",25-LEN(D102))&amp;CHAR(34)&amp;G102&amp;CHAR(34)&amp;"},"</f>
        <v>              {ITM_EX1,                       "e^X-1"},</v>
      </c>
    </row>
    <row r="103" customFormat="false" ht="15.75" hidden="false" customHeight="false" outlineLevel="0" collapsed="false">
      <c r="A103" s="285"/>
      <c r="D103" s="0" t="s">
        <v>3747</v>
      </c>
      <c r="E103" s="0" t="str">
        <f aca="false">SUBSTITUTE(INDEX(SOURCE!E:E,MATCH(D103,SOURCE!P:P,0)),"""","")</f>
        <v>SCI</v>
      </c>
      <c r="F103" s="0" t="s">
        <v>5694</v>
      </c>
      <c r="G103" s="0" t="str">
        <f aca="false">IF(EXACT(F103,E103),"@",F103)</f>
        <v>@</v>
      </c>
      <c r="H103" s="290" t="str">
        <f aca="false">"              {"&amp;D103&amp;",     "&amp;REPT(" ",25-LEN(D103))&amp;CHAR(34)&amp;G103&amp;CHAR(34)&amp;"},"</f>
        <v>              {ITM_SCI,                       "@"},</v>
      </c>
    </row>
    <row r="104" customFormat="false" ht="15.75" hidden="false" customHeight="false" outlineLevel="0" collapsed="false">
      <c r="A104" s="285"/>
      <c r="D104" s="0" t="s">
        <v>3831</v>
      </c>
      <c r="E104" s="0" t="str">
        <f aca="false">SUBSTITUTE(INDEX(SOURCE!E:E,MATCH(D104,SOURCE!P:P,0)),"""","")</f>
        <v>STOEL</v>
      </c>
      <c r="F104" s="0" t="s">
        <v>5695</v>
      </c>
      <c r="G104" s="0" t="str">
        <f aca="false">IF(EXACT(F104,E104),"@",F104)</f>
        <v>@</v>
      </c>
      <c r="H104" s="290" t="str">
        <f aca="false">"              {"&amp;D104&amp;",     "&amp;REPT(" ",25-LEN(D104))&amp;CHAR(34)&amp;G104&amp;CHAR(34)&amp;"},"</f>
        <v>              {ITM_STOEL,                     "@"},</v>
      </c>
    </row>
    <row r="105" customFormat="false" ht="15.75" hidden="false" customHeight="false" outlineLevel="0" collapsed="false">
      <c r="A105" s="285"/>
      <c r="D105" s="0" t="s">
        <v>3834</v>
      </c>
      <c r="E105" s="0" t="str">
        <f aca="false">SUBSTITUTE(INDEX(SOURCE!E:E,MATCH(D105,SOURCE!P:P,0)),"""","")</f>
        <v>STOIJ</v>
      </c>
      <c r="F105" s="0" t="s">
        <v>5696</v>
      </c>
      <c r="G105" s="0" t="str">
        <f aca="false">IF(EXACT(F105,E105),"@",F105)</f>
        <v>@</v>
      </c>
      <c r="H105" s="290" t="str">
        <f aca="false">"              {"&amp;D105&amp;",     "&amp;REPT(" ",25-LEN(D105))&amp;CHAR(34)&amp;G105&amp;CHAR(34)&amp;"},"</f>
        <v>              {ITM_STOIJ,                     "@"},</v>
      </c>
    </row>
    <row r="106" customFormat="false" ht="15.75" hidden="false" customHeight="false" outlineLevel="0" collapsed="false">
      <c r="A106" s="285"/>
      <c r="D106" s="0" t="s">
        <v>3837</v>
      </c>
      <c r="E106" s="0" t="str">
        <f aca="false">SUBSTITUTE(INDEX(SOURCE!E:E,MATCH(D106,SOURCE!P:P,0)),"""","")</f>
        <v>LN(1+x)</v>
      </c>
      <c r="F106" s="0" t="s">
        <v>5697</v>
      </c>
      <c r="G106" s="0" t="str">
        <f aca="false">IF(EXACT(F106,E106),"@",F106)</f>
        <v>LN(1+X)</v>
      </c>
      <c r="H106" s="290" t="str">
        <f aca="false">"              {"&amp;D106&amp;",     "&amp;REPT(" ",25-LEN(D106))&amp;CHAR(34)&amp;G106&amp;CHAR(34)&amp;"},"</f>
        <v>              {ITM_LN1X,                      "LN(1+X)"},</v>
      </c>
    </row>
    <row r="107" customFormat="false" ht="15.75" hidden="false" customHeight="false" outlineLevel="0" collapsed="false">
      <c r="A107" s="285"/>
      <c r="D107" s="0" t="s">
        <v>3855</v>
      </c>
      <c r="E107" s="0" t="str">
        <f aca="false">SUBSTITUTE(INDEX(SOURCE!E:E,MATCH(D107,SOURCE!P:P,0)),"""","")</f>
        <v>TICKS</v>
      </c>
      <c r="F107" s="0" t="s">
        <v>5698</v>
      </c>
      <c r="G107" s="0" t="str">
        <f aca="false">IF(EXACT(F107,E107),"@",F107)</f>
        <v>@</v>
      </c>
      <c r="H107" s="290" t="str">
        <f aca="false">"              {"&amp;D107&amp;",     "&amp;REPT(" ",25-LEN(D107))&amp;CHAR(34)&amp;G107&amp;CHAR(34)&amp;"},"</f>
        <v>              {ITM_TICKS,                     "@"},</v>
      </c>
    </row>
    <row r="108" customFormat="false" ht="15.75" hidden="false" customHeight="false" outlineLevel="0" collapsed="false">
      <c r="A108" s="285"/>
      <c r="D108" s="291" t="s">
        <v>4023</v>
      </c>
      <c r="E108" s="291" t="str">
        <f aca="false">SUBSTITUTE(INDEX(SOURCE!E:E,MATCH(D108,SOURCE!P:P,0)),"""","")</f>
        <v>(-1) STD_SUP_x</v>
      </c>
      <c r="F108" s="291" t="s">
        <v>5699</v>
      </c>
      <c r="G108" s="291" t="str">
        <f aca="false">IF(EXACT(F108,E108),"@",F108)</f>
        <v>(-1)^X</v>
      </c>
      <c r="H108" s="292" t="str">
        <f aca="false">"              {"&amp;D108&amp;",     "&amp;REPT(" ",25-LEN(D108))&amp;CHAR(34)&amp;G108&amp;CHAR(34)&amp;"},"</f>
        <v>              {ITM_M1X,                       "(-1)^X"},</v>
      </c>
    </row>
    <row r="109" customFormat="false" ht="15.75" hidden="false" customHeight="false" outlineLevel="0" collapsed="false">
      <c r="A109" s="285"/>
      <c r="D109" s="0" t="s">
        <v>4054</v>
      </c>
      <c r="E109" s="0" t="str">
        <f aca="false">SUBSTITUTE(INDEX(SOURCE!E:E,MATCH(D109,SOURCE!P:P,0)),"""","")</f>
        <v>STD_RIGHT_ARROW REAL</v>
      </c>
      <c r="F109" s="0" t="s">
        <v>5700</v>
      </c>
      <c r="G109" s="0" t="str">
        <f aca="false">IF(EXACT(F109,E109),"@",F109)</f>
        <v>&gt;REAL</v>
      </c>
      <c r="H109" s="290" t="str">
        <f aca="false">"              {"&amp;D109&amp;",     "&amp;REPT(" ",25-LEN(D109))&amp;CHAR(34)&amp;G109&amp;CHAR(34)&amp;"},"</f>
        <v>              {ITM_toREAL,                    "&gt;REAL"},</v>
      </c>
    </row>
    <row r="110" customFormat="false" ht="15.75" hidden="false" customHeight="false" outlineLevel="0" collapsed="false">
      <c r="A110" s="285"/>
      <c r="D110" s="0" t="s">
        <v>4176</v>
      </c>
      <c r="E110" s="0" t="str">
        <f aca="false">SUBSTITUTE(INDEX(SOURCE!E:E,MATCH(D110,SOURCE!P:P,0)),"""","")</f>
        <v>EXIT</v>
      </c>
      <c r="F110" s="0" t="s">
        <v>5701</v>
      </c>
      <c r="G110" s="0" t="str">
        <f aca="false">IF(EXACT(F110,E110),"@",F110)</f>
        <v>@</v>
      </c>
      <c r="H110" s="290" t="str">
        <f aca="false">"              {"&amp;D110&amp;",     "&amp;REPT(" ",25-LEN(D110))&amp;CHAR(34)&amp;G110&amp;CHAR(34)&amp;"},"</f>
        <v>              {ITM_EXIT1,                     "@"},</v>
      </c>
    </row>
    <row r="111" customFormat="false" ht="15.75" hidden="false" customHeight="false" outlineLevel="0" collapsed="false">
      <c r="A111" s="285"/>
      <c r="D111" s="0" t="s">
        <v>4181</v>
      </c>
      <c r="E111" s="0" t="str">
        <f aca="false">SUBSTITUTE(INDEX(SOURCE!E:E,MATCH(D111,SOURCE!P:P,0)),"""","")</f>
        <v>STD_alpha</v>
      </c>
      <c r="F111" s="0" t="s">
        <v>5702</v>
      </c>
      <c r="G111" s="0" t="str">
        <f aca="false">IF(EXACT(F111,E111),"@",F111)</f>
        <v>ALPHA</v>
      </c>
      <c r="H111" s="290" t="str">
        <f aca="false">"              {"&amp;D111&amp;",     "&amp;REPT(" ",25-LEN(D111))&amp;CHAR(34)&amp;G111&amp;CHAR(34)&amp;"},"</f>
        <v>              {ITM_AIM,                       "ALPHA"},</v>
      </c>
    </row>
    <row r="112" customFormat="false" ht="15.75" hidden="false" customHeight="false" outlineLevel="0" collapsed="false">
      <c r="A112" s="285"/>
      <c r="D112" s="0" t="s">
        <v>4184</v>
      </c>
      <c r="E112" s="0" t="str">
        <f aca="false">SUBSTITUTE(INDEX(SOURCE!E:E,MATCH(D112,SOURCE!P:P,0)),"""","")</f>
        <v>.d</v>
      </c>
      <c r="F112" s="0" t="s">
        <v>5703</v>
      </c>
      <c r="G112" s="0" t="str">
        <f aca="false">IF(EXACT(F112,E112),"@",F112)</f>
        <v>DOTD</v>
      </c>
      <c r="H112" s="290" t="str">
        <f aca="false">"              {"&amp;D112&amp;",     "&amp;REPT(" ",25-LEN(D112))&amp;CHAR(34)&amp;G112&amp;CHAR(34)&amp;"},"</f>
        <v>              {ITM_dotD,                      "DOTD"},</v>
      </c>
    </row>
    <row r="113" customFormat="false" ht="15.75" hidden="false" customHeight="false" outlineLevel="0" collapsed="false">
      <c r="A113" s="285"/>
      <c r="D113" s="0" t="s">
        <v>4452</v>
      </c>
      <c r="E113" s="0" t="str">
        <f aca="false">SUBSTITUTE(INDEX(SOURCE!E:E,MATCH(D113,SOURCE!P:P,0)),"""","")</f>
        <v>MIN</v>
      </c>
      <c r="F113" s="0" t="s">
        <v>5704</v>
      </c>
      <c r="G113" s="0" t="str">
        <f aca="false">IF(EXACT(F113,E113),"@",F113)</f>
        <v>MINUTE</v>
      </c>
      <c r="H113" s="290" t="str">
        <f aca="false">"              {"&amp;D113&amp;",     "&amp;REPT(" ",25-LEN(D113))&amp;CHAR(34)&amp;G113&amp;CHAR(34)&amp;"},"</f>
        <v>              {ITM_MINUTE,                    "MINUTE"},</v>
      </c>
    </row>
    <row r="114" customFormat="false" ht="15.75" hidden="false" customHeight="false" outlineLevel="0" collapsed="false">
      <c r="A114" s="285"/>
      <c r="D114" s="0" t="s">
        <v>4471</v>
      </c>
      <c r="E114" s="0" t="str">
        <f aca="false">SUBSTITUTE(INDEX(SOURCE!E:E,MATCH(D114,SOURCE!P:P,0)),"""","")</f>
        <v>COMPLEX</v>
      </c>
      <c r="F114" s="0" t="s">
        <v>5705</v>
      </c>
      <c r="G114" s="0" t="str">
        <f aca="false">IF(EXACT(F114,E114),"@",F114)</f>
        <v>@</v>
      </c>
      <c r="H114" s="290" t="str">
        <f aca="false">"              {"&amp;D114&amp;",     "&amp;REPT(" ",25-LEN(D114))&amp;CHAR(34)&amp;G114&amp;CHAR(34)&amp;"},"</f>
        <v>              {KEY_COMPLEX,                   "@"},</v>
      </c>
    </row>
    <row r="115" customFormat="false" ht="15.75" hidden="false" customHeight="false" outlineLevel="0" collapsed="false">
      <c r="A115" s="285"/>
      <c r="D115" s="0" t="s">
        <v>4478</v>
      </c>
      <c r="E115" s="0" t="str">
        <f aca="false">SUBSTITUTE(INDEX(SOURCE!E:E,MATCH(D115,SOURCE!P:P,0)),"""","")</f>
        <v>STD_RIGHT_ARROW POLAR</v>
      </c>
      <c r="F115" s="0" t="s">
        <v>5706</v>
      </c>
      <c r="G115" s="0" t="str">
        <f aca="false">IF(EXACT(F115,E115),"@",F115)</f>
        <v>&gt;POLAR</v>
      </c>
      <c r="H115" s="290" t="str">
        <f aca="false">"              {"&amp;D115&amp;",     "&amp;REPT(" ",25-LEN(D115))&amp;CHAR(34)&amp;G115&amp;CHAR(34)&amp;"},"</f>
        <v>              {ITM_toPOL2,                    "&gt;POLAR"},</v>
      </c>
    </row>
    <row r="116" customFormat="false" ht="15.75" hidden="false" customHeight="false" outlineLevel="0" collapsed="false">
      <c r="A116" s="285"/>
      <c r="D116" s="0" t="s">
        <v>4483</v>
      </c>
      <c r="E116" s="0" t="str">
        <f aca="false">SUBSTITUTE(INDEX(SOURCE!E:E,MATCH(D116,SOURCE!P:P,0)),"""","")</f>
        <v>STD_RIGHT_ARROW RECT</v>
      </c>
      <c r="F116" s="0" t="s">
        <v>5707</v>
      </c>
      <c r="G116" s="0" t="str">
        <f aca="false">IF(EXACT(F116,E116),"@",F116)</f>
        <v>&gt;RECT</v>
      </c>
      <c r="H116" s="290" t="str">
        <f aca="false">"              {"&amp;D116&amp;",     "&amp;REPT(" ",25-LEN(D116))&amp;CHAR(34)&amp;G116&amp;CHAR(34)&amp;"},"</f>
        <v>              {ITM_toREC2,                    "&gt;RECT"},</v>
      </c>
    </row>
    <row r="117" customFormat="false" ht="15.75" hidden="false" customHeight="false" outlineLevel="0" collapsed="false">
      <c r="A117" s="285"/>
      <c r="D117" s="0" t="s">
        <v>4487</v>
      </c>
      <c r="E117" s="0" t="str">
        <f aca="false">SUBSTITUTE(INDEX(SOURCE!E:E,MATCH(D117,SOURCE!P:P,0)),"""","")</f>
        <v>eRPN</v>
      </c>
      <c r="F117" s="0" t="s">
        <v>5708</v>
      </c>
      <c r="G117" s="0" t="str">
        <f aca="false">IF(EXACT(F117,E117),"@",F117)</f>
        <v>ERPN</v>
      </c>
      <c r="H117" s="290" t="str">
        <f aca="false">"              {"&amp;D117&amp;",     "&amp;REPT(" ",25-LEN(D117))&amp;CHAR(34)&amp;G117&amp;CHAR(34)&amp;"},"</f>
        <v>              {ITM_eRPN_ON,                   "ERPN"},</v>
      </c>
    </row>
    <row r="118" customFormat="false" ht="15.75" hidden="false" customHeight="false" outlineLevel="0" collapsed="false">
      <c r="A118" s="285"/>
      <c r="D118" s="0" t="s">
        <v>4489</v>
      </c>
      <c r="E118" s="0" t="str">
        <f aca="false">SUBSTITUTE(INDEX(SOURCE!E:E,MATCH(D118,SOURCE!P:P,0)),"""","")</f>
        <v>RPN</v>
      </c>
      <c r="F118" s="0" t="s">
        <v>5709</v>
      </c>
      <c r="G118" s="0" t="str">
        <f aca="false">IF(EXACT(F118,E118),"@",F118)</f>
        <v>@</v>
      </c>
      <c r="H118" s="290" t="str">
        <f aca="false">"              {"&amp;D118&amp;",     "&amp;REPT(" ",25-LEN(D118))&amp;CHAR(34)&amp;G118&amp;CHAR(34)&amp;"},"</f>
        <v>              {ITM_eRPN_OFF,                  "@"},</v>
      </c>
    </row>
    <row r="119" customFormat="false" ht="15.75" hidden="false" customHeight="false" outlineLevel="0" collapsed="false">
      <c r="A119" s="285"/>
      <c r="D119" s="0" t="s">
        <v>4534</v>
      </c>
      <c r="E119" s="0" t="str">
        <f aca="false">SUBSTITUTE(INDEX(SOURCE!E:E,MATCH(D119,SOURCE!P:P,0)),"""","")</f>
        <v>SIG</v>
      </c>
      <c r="F119" s="0" t="s">
        <v>5710</v>
      </c>
      <c r="G119" s="0" t="str">
        <f aca="false">IF(EXACT(F119,E119),"@",F119)</f>
        <v>@</v>
      </c>
      <c r="H119" s="290" t="str">
        <f aca="false">"              {"&amp;D119&amp;",     "&amp;REPT(" ",25-LEN(D119))&amp;CHAR(34)&amp;G119&amp;CHAR(34)&amp;"},"</f>
        <v>              {ITM_SIGFIG,                    "@"},</v>
      </c>
    </row>
    <row r="120" customFormat="false" ht="15.75" hidden="false" customHeight="false" outlineLevel="0" collapsed="false">
      <c r="A120" s="285"/>
      <c r="D120" s="0" t="s">
        <v>4540</v>
      </c>
      <c r="E120" s="0" t="str">
        <f aca="false">SUBSTITUTE(INDEX(SOURCE!E:E,MATCH(D120,SOURCE!P:P,0)),"""","")</f>
        <v>ROUND</v>
      </c>
      <c r="F120" s="0" t="s">
        <v>5711</v>
      </c>
      <c r="G120" s="0" t="str">
        <f aca="false">IF(EXACT(F120,E120),"@",F120)</f>
        <v>@</v>
      </c>
      <c r="H120" s="290" t="str">
        <f aca="false">"              {"&amp;D120&amp;",     "&amp;REPT(" ",25-LEN(D120))&amp;CHAR(34)&amp;G120&amp;CHAR(34)&amp;"},"</f>
        <v>              {ITM_ROUND2,                    "@"},</v>
      </c>
    </row>
    <row r="121" customFormat="false" ht="15.75" hidden="false" customHeight="false" outlineLevel="0" collapsed="false">
      <c r="A121" s="285"/>
      <c r="D121" s="0" t="s">
        <v>4543</v>
      </c>
      <c r="E121" s="0" t="str">
        <f aca="false">SUBSTITUTE(INDEX(SOURCE!E:E,MATCH(D121,SOURCE!P:P,0)),"""","")</f>
        <v>ROUNDI</v>
      </c>
      <c r="F121" s="0" t="s">
        <v>5712</v>
      </c>
      <c r="G121" s="0" t="str">
        <f aca="false">IF(EXACT(F121,E121),"@",F121)</f>
        <v>@</v>
      </c>
      <c r="H121" s="290" t="str">
        <f aca="false">"              {"&amp;D121&amp;",     "&amp;REPT(" ",25-LEN(D121))&amp;CHAR(34)&amp;G121&amp;CHAR(34)&amp;"},"</f>
        <v>              {ITM_ROUNDI2,                   "@"},</v>
      </c>
    </row>
    <row r="122" customFormat="false" ht="15.75" hidden="false" customHeight="false" outlineLevel="0" collapsed="false">
      <c r="A122" s="285"/>
      <c r="D122" s="0" t="s">
        <v>4573</v>
      </c>
      <c r="E122" s="0" t="str">
        <f aca="false">SUBSTITUTE(INDEX(SOURCE!E:E,MATCH(D122,SOURCE!P:P,0)),"""","")</f>
        <v/>
      </c>
      <c r="F122" s="0" t="s">
        <v>5713</v>
      </c>
      <c r="G122" s="0" t="str">
        <f aca="false">IF(EXACT(F122,E122),"@",F122)</f>
        <v>CASEUP</v>
      </c>
      <c r="H122" s="290" t="str">
        <f aca="false">"              {"&amp;D122&amp;",     "&amp;REPT(" ",25-LEN(D122))&amp;CHAR(34)&amp;G122&amp;CHAR(34)&amp;"},"</f>
        <v>              {CHR_caseUP,                    "CASEUP"},</v>
      </c>
    </row>
    <row r="123" customFormat="false" ht="15.75" hidden="false" customHeight="false" outlineLevel="0" collapsed="false">
      <c r="A123" s="285"/>
      <c r="D123" s="0" t="s">
        <v>4575</v>
      </c>
      <c r="E123" s="0" t="str">
        <f aca="false">SUBSTITUTE(INDEX(SOURCE!E:E,MATCH(D123,SOURCE!P:P,0)),"""","")</f>
        <v/>
      </c>
      <c r="F123" s="0" t="s">
        <v>5714</v>
      </c>
      <c r="G123" s="0" t="str">
        <f aca="false">IF(EXACT(F123,E123),"@",F123)</f>
        <v>CASEDN</v>
      </c>
      <c r="H123" s="290" t="str">
        <f aca="false">"              {"&amp;D123&amp;",     "&amp;REPT(" ",25-LEN(D123))&amp;CHAR(34)&amp;G123&amp;CHAR(34)&amp;"},"</f>
        <v>              {CHR_caseDN,                    "CASEDN"},</v>
      </c>
    </row>
    <row r="124" customFormat="false" ht="15.75" hidden="false" customHeight="false" outlineLevel="0" collapsed="false">
      <c r="A124" s="285"/>
      <c r="D124" s="0" t="s">
        <v>4578</v>
      </c>
      <c r="E124" s="0" t="str">
        <f aca="false">SUBSTITUTE(INDEX(SOURCE!E:E,MATCH(D124,SOURCE!P:P,0)),"""","")</f>
        <v>LISTXY</v>
      </c>
      <c r="F124" s="0" t="s">
        <v>5715</v>
      </c>
      <c r="G124" s="0" t="str">
        <f aca="false">IF(EXACT(F124,E124),"@",F124)</f>
        <v>@</v>
      </c>
      <c r="H124" s="290" t="str">
        <f aca="false">"              {"&amp;D124&amp;",     "&amp;REPT(" ",25-LEN(D124))&amp;CHAR(34)&amp;G124&amp;CHAR(34)&amp;"},"</f>
        <v>              {ITM_LISTXY,                    "@"},</v>
      </c>
    </row>
    <row r="125" customFormat="false" ht="15.75" hidden="false" customHeight="false" outlineLevel="0" collapsed="false">
      <c r="A125" s="285"/>
      <c r="D125" s="0" t="s">
        <v>4729</v>
      </c>
      <c r="E125" s="0" t="str">
        <f aca="false">SUBSTITUTE(INDEX(SOURCE!E:E,MATCH(D125,SOURCE!P:P,0)),"""","")</f>
        <v>zyx STD_RIGHT_ARROW M</v>
      </c>
      <c r="F125" s="0" t="s">
        <v>5716</v>
      </c>
      <c r="G125" s="0" t="str">
        <f aca="false">IF(EXACT(F125,E125),"@",F125)</f>
        <v>ZYX&gt;M</v>
      </c>
      <c r="H125" s="290" t="str">
        <f aca="false">"              {"&amp;D125&amp;",     "&amp;REPT(" ",25-LEN(D125))&amp;CHAR(34)&amp;G125&amp;CHAR(34)&amp;"},"</f>
        <v>              {ITM_STKTO3x1,                  "ZYX&gt;M"},</v>
      </c>
    </row>
    <row r="126" customFormat="false" ht="15.75" hidden="false" customHeight="false" outlineLevel="0" collapsed="false">
      <c r="A126" s="285"/>
      <c r="D126" s="0" t="s">
        <v>4768</v>
      </c>
      <c r="E126" s="0" t="str">
        <f aca="false">SUBSTITUTE(INDEX(SOURCE!E:E,MATCH(D126,SOURCE!P:P,0)),"""","")</f>
        <v>POLAR</v>
      </c>
      <c r="F126" s="0" t="s">
        <v>5717</v>
      </c>
      <c r="G126" s="0" t="str">
        <f aca="false">IF(EXACT(F126,E126),"@",F126)</f>
        <v>@</v>
      </c>
      <c r="H126" s="290" t="str">
        <f aca="false">"              {"&amp;D126&amp;",     "&amp;REPT(" ",25-LEN(D126))&amp;CHAR(34)&amp;G126&amp;CHAR(34)&amp;"},"</f>
        <v>              {ITM_POLAR,                     "@"},</v>
      </c>
    </row>
    <row r="127" customFormat="false" ht="15.75" hidden="false" customHeight="false" outlineLevel="0" collapsed="false">
      <c r="A127" s="285"/>
      <c r="D127" s="0" t="s">
        <v>4776</v>
      </c>
      <c r="E127" s="0" t="str">
        <f aca="false">SUBSTITUTE(INDEX(SOURCE!E:E,MATCH(D127,SOURCE!P:P,0)),"""","")</f>
        <v>RECT</v>
      </c>
      <c r="F127" s="0" t="s">
        <v>5718</v>
      </c>
      <c r="G127" s="0" t="str">
        <f aca="false">IF(EXACT(F127,E127),"@",F127)</f>
        <v>@</v>
      </c>
      <c r="H127" s="290" t="str">
        <f aca="false">"              {"&amp;D127&amp;",     "&amp;REPT(" ",25-LEN(D127))&amp;CHAR(34)&amp;G127&amp;CHAR(34)&amp;"},"</f>
        <v>              {ITM_RECT,                      "@"},</v>
      </c>
    </row>
    <row r="128" customFormat="false" ht="15.75" hidden="false" customHeight="false" outlineLevel="0" collapsed="false">
      <c r="A128" s="285"/>
      <c r="D128" s="0" t="s">
        <v>4962</v>
      </c>
      <c r="E128" s="0" t="str">
        <f aca="false">SUBSTITUTE(INDEX(SOURCE!E:E,MATCH(D128,SOURCE!P:P,0)),"""","")</f>
        <v>STD_SIGMA STD_y_BAR STD_DELTA x</v>
      </c>
      <c r="F128" s="0" t="s">
        <v>5719</v>
      </c>
      <c r="G128" s="0" t="str">
        <f aca="false">IF(EXACT(F128,E128),"@",F128)</f>
        <v>P_INT</v>
      </c>
      <c r="H128" s="290" t="str">
        <f aca="false">"              {"&amp;D128&amp;",     "&amp;REPT(" ",25-LEN(D128))&amp;CHAR(34)&amp;G128&amp;CHAR(34)&amp;"},"</f>
        <v>              {ITM_INTG,                      "P_INT"},</v>
      </c>
    </row>
    <row r="129" customFormat="false" ht="15.75" hidden="false" customHeight="false" outlineLevel="0" collapsed="false">
      <c r="A129" s="285"/>
      <c r="D129" s="0" t="s">
        <v>4965</v>
      </c>
      <c r="E129" s="0" t="str">
        <f aca="false">SUBSTITUTE(INDEX(SOURCE!E:E,MATCH(D129,SOURCE!P:P,0)),"""","")</f>
        <v>STD_DELTA y/ STD_DELTA x</v>
      </c>
      <c r="F129" s="0" t="s">
        <v>5720</v>
      </c>
      <c r="G129" s="0" t="str">
        <f aca="false">IF(EXACT(F129,E129),"@",F129)</f>
        <v>P_DIFF</v>
      </c>
      <c r="H129" s="290" t="str">
        <f aca="false">"              {"&amp;D129&amp;",     "&amp;REPT(" ",25-LEN(D129))&amp;CHAR(34)&amp;G129&amp;CHAR(34)&amp;"},"</f>
        <v>              {ITM_DIFF,                      "P_DIFF"},</v>
      </c>
    </row>
    <row r="130" customFormat="false" ht="15.75" hidden="false" customHeight="false" outlineLevel="0" collapsed="false">
      <c r="A130" s="285"/>
      <c r="D130" s="0" t="s">
        <v>4968</v>
      </c>
      <c r="E130" s="0" t="str">
        <f aca="false">SUBSTITUTE(INDEX(SOURCE!E:E,MATCH(D130,SOURCE!P:P,0)),"""","")</f>
        <v>RMS</v>
      </c>
      <c r="F130" s="0" t="s">
        <v>5721</v>
      </c>
      <c r="G130" s="0" t="str">
        <f aca="false">IF(EXACT(F130,E130),"@",F130)</f>
        <v>P_RMS</v>
      </c>
      <c r="H130" s="290" t="str">
        <f aca="false">"              {"&amp;D130&amp;",     "&amp;REPT(" ",25-LEN(D130))&amp;CHAR(34)&amp;G130&amp;CHAR(34)&amp;"},"</f>
        <v>              {ITM_RMS,                       "P_RMS"},</v>
      </c>
    </row>
    <row r="131" customFormat="false" ht="15.75" hidden="false" customHeight="false" outlineLevel="0" collapsed="false">
      <c r="A131" s="285"/>
      <c r="D131" s="0" t="s">
        <v>4971</v>
      </c>
      <c r="E131" s="0" t="str">
        <f aca="false">SUBSTITUTE(INDEX(SOURCE!E:E,MATCH(D131,SOURCE!P:P,0)),"""","")</f>
        <v>STD_INTEGRAL AREA</v>
      </c>
      <c r="F131" s="0" t="s">
        <v>5722</v>
      </c>
      <c r="G131" s="0" t="str">
        <f aca="false">IF(EXACT(F131,E131),"@",F131)</f>
        <v>P_SHADE</v>
      </c>
      <c r="H131" s="290" t="str">
        <f aca="false">"              {"&amp;D131&amp;",     "&amp;REPT(" ",25-LEN(D131))&amp;CHAR(34)&amp;G131&amp;CHAR(34)&amp;"},"</f>
        <v>              {ITM_SHADE,                     "P_SHADE"},</v>
      </c>
    </row>
    <row r="132" customFormat="false" ht="15.75" hidden="false" customHeight="false" outlineLevel="0" collapsed="false">
      <c r="A132" s="285"/>
      <c r="D132" s="0" t="s">
        <v>4984</v>
      </c>
      <c r="E132" s="0" t="str">
        <f aca="false">SUBSTITUTE(INDEX(SOURCE!E:E,MATCH(D132,SOURCE!P:P,0)),"""","")</f>
        <v>CLGRF</v>
      </c>
      <c r="F132" s="0" t="s">
        <v>5723</v>
      </c>
      <c r="G132" s="0" t="str">
        <f aca="false">IF(EXACT(F132,E132),"@",F132)</f>
        <v>@</v>
      </c>
      <c r="H132" s="290" t="str">
        <f aca="false">"              {"&amp;D132&amp;",     "&amp;REPT(" ",25-LEN(D132))&amp;CHAR(34)&amp;G132&amp;CHAR(34)&amp;"},"</f>
        <v>              {ITM_CLGRF,                     "@"},</v>
      </c>
    </row>
    <row r="133" customFormat="false" ht="15.75" hidden="false" customHeight="false" outlineLevel="0" collapsed="false">
      <c r="A133" s="285"/>
      <c r="D133" s="0" t="s">
        <v>4999</v>
      </c>
      <c r="E133" s="0" t="str">
        <f aca="false">SUBSTITUTE(INDEX(SOURCE!E:E,MATCH(D133,SOURCE!P:P,0)),"""","")</f>
        <v>PLSTAT</v>
      </c>
      <c r="F133" s="0" t="s">
        <v>5724</v>
      </c>
      <c r="G133" s="0" t="str">
        <f aca="false">IF(EXACT(F133,E133),"@",F133)</f>
        <v>@</v>
      </c>
      <c r="H133" s="290" t="str">
        <f aca="false">"              {"&amp;D133&amp;",     "&amp;REPT(" ",25-LEN(D133))&amp;CHAR(34)&amp;G133&amp;CHAR(34)&amp;"},"</f>
        <v>              {ITM_PLOT_STAT,                 "@"},</v>
      </c>
    </row>
    <row r="134" customFormat="false" ht="15.75" hidden="false" customHeight="false" outlineLevel="0" collapsed="false">
      <c r="A134" s="285"/>
      <c r="D134" s="0" t="s">
        <v>5002</v>
      </c>
      <c r="E134" s="0" t="str">
        <f aca="false">SUBSTITUTE(INDEX(SOURCE!E:E,MATCH(D134,SOURCE!P:P,0)),"""","")</f>
        <v>M STD_RIGHT_ARROW zyx</v>
      </c>
      <c r="F134" s="0" t="s">
        <v>5725</v>
      </c>
      <c r="G134" s="0" t="str">
        <f aca="false">IF(EXACT(F134,E134),"@",F134)</f>
        <v>M&gt;ZYX</v>
      </c>
      <c r="H134" s="290" t="str">
        <f aca="false">"              {"&amp;D134&amp;",     "&amp;REPT(" ",25-LEN(D134))&amp;CHAR(34)&amp;G134&amp;CHAR(34)&amp;"},"</f>
        <v>              {ITM_3x1TOSTK,                  "M&gt;ZYX"},</v>
      </c>
    </row>
    <row r="135" customFormat="false" ht="15.75" hidden="false" customHeight="false" outlineLevel="0" collapsed="false">
      <c r="A135" s="285"/>
      <c r="D135" s="0" t="s">
        <v>5005</v>
      </c>
      <c r="E135" s="0" t="str">
        <f aca="false">SUBSTITUTE(INDEX(SOURCE!E:E,MATCH(D135,SOURCE!P:P,0)),"""","")</f>
        <v>PLTRST</v>
      </c>
      <c r="F135" s="0" t="s">
        <v>5726</v>
      </c>
      <c r="G135" s="0" t="str">
        <f aca="false">IF(EXACT(F135,E135),"@",F135)</f>
        <v>@</v>
      </c>
      <c r="H135" s="290" t="str">
        <f aca="false">"              {"&amp;D135&amp;",     "&amp;REPT(" ",25-LEN(D135))&amp;CHAR(34)&amp;G135&amp;CHAR(34)&amp;"},"</f>
        <v>              {ITM_PLOTRST,                   "@"},</v>
      </c>
    </row>
    <row r="136" customFormat="false" ht="15.75" hidden="false" customHeight="false" outlineLevel="0" collapsed="false">
      <c r="A136" s="285"/>
      <c r="D136" s="0" t="s">
        <v>316</v>
      </c>
      <c r="E136" s="0" t="str">
        <f aca="false">SUBSTITUTE(INDEX(SOURCE!E:E,MATCH(D136,SOURCE!P:P,0)),"""","")</f>
        <v>ceil</v>
      </c>
      <c r="F136" s="0" t="s">
        <v>5727</v>
      </c>
      <c r="G136" s="0" t="str">
        <f aca="false">IF(EXACT(F136,E136),"@",F136)</f>
        <v>CEIL</v>
      </c>
      <c r="H136" s="290" t="str">
        <f aca="false">"              {"&amp;D136&amp;",     "&amp;REPT(" ",25-LEN(D136))&amp;CHAR(34)&amp;G136&amp;CHAR(34)&amp;"},"</f>
        <v>              {ITM_CEIL,                      "CEIL"},</v>
      </c>
    </row>
    <row r="137" customFormat="false" ht="15.75" hidden="false" customHeight="false" outlineLevel="0" collapsed="false">
      <c r="A137" s="285"/>
      <c r="D137" s="0" t="s">
        <v>319</v>
      </c>
      <c r="E137" s="0" t="str">
        <f aca="false">SUBSTITUTE(INDEX(SOURCE!E:E,MATCH(D137,SOURCE!P:P,0)),"""","")</f>
        <v>floor</v>
      </c>
      <c r="F137" s="0" t="s">
        <v>5728</v>
      </c>
      <c r="G137" s="0" t="str">
        <f aca="false">IF(EXACT(F137,E137),"@",F137)</f>
        <v>FLOOR</v>
      </c>
      <c r="H137" s="290" t="str">
        <f aca="false">"              {"&amp;D137&amp;",     "&amp;REPT(" ",25-LEN(D137))&amp;CHAR(34)&amp;G137&amp;CHAR(34)&amp;"},"</f>
        <v>              {ITM_FLOOR,                     "FLOOR"},</v>
      </c>
    </row>
    <row r="138" customFormat="false" ht="15.75" hidden="false" customHeight="false" outlineLevel="0" collapsed="false">
      <c r="A138" s="285"/>
      <c r="D138" s="0" t="s">
        <v>383</v>
      </c>
      <c r="E138" s="0" t="str">
        <f aca="false">SUBSTITUTE(INDEX(SOURCE!E:E,MATCH(D138,SOURCE!P:P,0)),"""","")</f>
        <v>x!</v>
      </c>
      <c r="F138" s="0" t="s">
        <v>5729</v>
      </c>
      <c r="G138" s="0" t="str">
        <f aca="false">IF(EXACT(F138,E138),"@",F138)</f>
        <v>X!</v>
      </c>
      <c r="H138" s="290" t="str">
        <f aca="false">"              {"&amp;D138&amp;",     "&amp;REPT(" ",25-LEN(D138))&amp;CHAR(34)&amp;G138&amp;CHAR(34)&amp;"},"</f>
        <v>              {ITM_XFACT,                     "X!"},</v>
      </c>
    </row>
    <row r="139" customFormat="false" ht="15.75" hidden="false" customHeight="false" outlineLevel="0" collapsed="false">
      <c r="A139" s="285"/>
      <c r="D139" s="0" t="s">
        <v>430</v>
      </c>
      <c r="E139" s="0" t="str">
        <f aca="false">SUBSTITUTE(INDEX(SOURCE!E:E,MATCH(D139,SOURCE!P:P,0)),"""","")</f>
        <v>RMD</v>
      </c>
      <c r="F139" s="0" t="s">
        <v>5730</v>
      </c>
      <c r="G139" s="0" t="str">
        <f aca="false">IF(EXACT(F139,E139),"@",F139)</f>
        <v>@</v>
      </c>
      <c r="H139" s="290" t="str">
        <f aca="false">"              {"&amp;D139&amp;",     "&amp;REPT(" ",25-LEN(D139))&amp;CHAR(34)&amp;G139&amp;CHAR(34)&amp;"},"</f>
        <v>              {ITM_RMD,                       "@"},</v>
      </c>
    </row>
    <row r="140" customFormat="false" ht="15.75" hidden="false" customHeight="false" outlineLevel="0" collapsed="false">
      <c r="A140" s="285"/>
      <c r="D140" s="0" t="s">
        <v>1097</v>
      </c>
      <c r="E140" s="0" t="str">
        <f aca="false">SUBSTITUTE(INDEX(SOURCE!E:E,MATCH(D140,SOURCE!P:P,0)),"""","")</f>
        <v>SDL</v>
      </c>
      <c r="F140" s="0" t="s">
        <v>5731</v>
      </c>
      <c r="G140" s="0" t="str">
        <f aca="false">IF(EXACT(F140,E140),"@",F140)</f>
        <v>@</v>
      </c>
      <c r="H140" s="290" t="str">
        <f aca="false">"              {"&amp;D140&amp;",     "&amp;REPT(" ",25-LEN(D140))&amp;CHAR(34)&amp;G140&amp;CHAR(34)&amp;"},"</f>
        <v>              {ITM_SDL,                       "@"},</v>
      </c>
    </row>
    <row r="141" customFormat="false" ht="15.75" hidden="false" customHeight="false" outlineLevel="0" collapsed="false">
      <c r="A141" s="285"/>
      <c r="D141" s="0" t="s">
        <v>1100</v>
      </c>
      <c r="E141" s="0" t="str">
        <f aca="false">SUBSTITUTE(INDEX(SOURCE!E:E,MATCH(D141,SOURCE!P:P,0)),"""","")</f>
        <v>SDR</v>
      </c>
      <c r="F141" s="0" t="s">
        <v>5732</v>
      </c>
      <c r="G141" s="0" t="str">
        <f aca="false">IF(EXACT(F141,E141),"@",F141)</f>
        <v>@</v>
      </c>
      <c r="H141" s="290" t="str">
        <f aca="false">"              {"&amp;D141&amp;",     "&amp;REPT(" ",25-LEN(D141))&amp;CHAR(34)&amp;G141&amp;CHAR(34)&amp;"},"</f>
        <v>              {ITM_SDR,                       "@"},</v>
      </c>
    </row>
    <row r="142" customFormat="false" ht="15.75" hidden="false" customHeight="false" outlineLevel="0" collapsed="false">
      <c r="A142" s="285"/>
      <c r="D142" s="0" t="s">
        <v>3502</v>
      </c>
      <c r="E142" s="0" t="str">
        <f aca="false">SUBSTITUTE(INDEX(SOURCE!E:E,MATCH(D142,SOURCE!P:P,0)),"""","")</f>
        <v>L STD_SUB_m </v>
      </c>
      <c r="F142" s="0" t="s">
        <v>5733</v>
      </c>
      <c r="G142" s="0" t="str">
        <f aca="false">IF(EXACT(F142,E142),"@",F142)</f>
        <v>LM</v>
      </c>
      <c r="H142" s="290" t="str">
        <f aca="false">"              {"&amp;D142&amp;",     "&amp;REPT(" ",25-LEN(D142))&amp;CHAR(34)&amp;G142&amp;CHAR(34)&amp;"},"</f>
        <v>              {ITM_Lm,                        "LM"},</v>
      </c>
    </row>
    <row r="143" customFormat="false" ht="15.75" hidden="false" customHeight="false" outlineLevel="0" collapsed="false">
      <c r="A143" s="285"/>
      <c r="D143" s="0" t="s">
        <v>3508</v>
      </c>
      <c r="E143" s="0" t="str">
        <f aca="false">SUBSTITUTE(INDEX(SOURCE!E:E,MATCH(D143,SOURCE!P:P,0)),"""","")</f>
        <v>LN STD_beta</v>
      </c>
      <c r="F143" s="0" t="s">
        <v>5734</v>
      </c>
      <c r="G143" s="0" t="str">
        <f aca="false">IF(EXACT(F143,E143),"@",F143)</f>
        <v>LNBETA</v>
      </c>
      <c r="H143" s="290" t="str">
        <f aca="false">"              {"&amp;D143&amp;",     "&amp;REPT(" ",25-LEN(D143))&amp;CHAR(34)&amp;G143&amp;CHAR(34)&amp;"},"</f>
        <v>              {ITM_LNBETA,                    "LNBETA"},</v>
      </c>
    </row>
    <row r="144" customFormat="false" ht="15.75" hidden="false" customHeight="false" outlineLevel="0" collapsed="false">
      <c r="A144" s="285"/>
      <c r="D144" s="0" t="s">
        <v>3511</v>
      </c>
      <c r="E144" s="0" t="str">
        <f aca="false">SUBSTITUTE(INDEX(SOURCE!E:E,MATCH(D144,SOURCE!P:P,0)),"""","")</f>
        <v>LN STD_GAMMA</v>
      </c>
      <c r="F144" s="0" t="s">
        <v>5735</v>
      </c>
      <c r="G144" s="0" t="str">
        <f aca="false">IF(EXACT(F144,E144),"@",F144)</f>
        <v>LNGAMMA</v>
      </c>
      <c r="H144" s="290" t="str">
        <f aca="false">"              {"&amp;D144&amp;",     "&amp;REPT(" ",25-LEN(D144))&amp;CHAR(34)&amp;G144&amp;CHAR(34)&amp;"},"</f>
        <v>              {ITM_LNGAMMA,                   "LNGAMMA"},</v>
      </c>
    </row>
    <row r="145" customFormat="false" ht="15.75" hidden="false" customHeight="false" outlineLevel="0" collapsed="false">
      <c r="A145" s="285"/>
      <c r="D145" s="0" t="s">
        <v>3753</v>
      </c>
      <c r="E145" s="0" t="str">
        <f aca="false">SUBSTITUTE(INDEX(SOURCE!E:E,MATCH(D145,SOURCE!P:P,0)),"""","")</f>
        <v>SEED</v>
      </c>
      <c r="F145" s="0" t="s">
        <v>5736</v>
      </c>
      <c r="G145" s="0" t="str">
        <f aca="false">IF(EXACT(F145,E145),"@",F145)</f>
        <v>@</v>
      </c>
      <c r="H145" s="290" t="str">
        <f aca="false">"              {"&amp;D145&amp;",     "&amp;REPT(" ",25-LEN(D145))&amp;CHAR(34)&amp;G145&amp;CHAR(34)&amp;"},"</f>
        <v>              {ITM_SEED,                      "@"},</v>
      </c>
    </row>
    <row r="146" customFormat="false" ht="15.75" hidden="false" customHeight="false" outlineLevel="0" collapsed="false">
      <c r="A146" s="285"/>
      <c r="D146" s="0" t="s">
        <v>3794</v>
      </c>
      <c r="E146" s="0" t="str">
        <f aca="false">SUBSTITUTE(INDEX(SOURCE!E:E,MATCH(D146,SOURCE!P:P,0)),"""","")</f>
        <v>sign</v>
      </c>
      <c r="F146" s="0" t="s">
        <v>5737</v>
      </c>
      <c r="G146" s="0" t="str">
        <f aca="false">IF(EXACT(F146,E146),"@",F146)</f>
        <v>SIGN</v>
      </c>
      <c r="H146" s="290" t="str">
        <f aca="false">"              {"&amp;D146&amp;",     "&amp;REPT(" ",25-LEN(D146))&amp;CHAR(34)&amp;G146&amp;CHAR(34)&amp;"},"</f>
        <v>              {ITM_SIGN,                      "SIGN"},</v>
      </c>
    </row>
    <row r="147" customFormat="false" ht="15.75" hidden="false" customHeight="false" outlineLevel="0" collapsed="false">
      <c r="A147" s="285"/>
      <c r="D147" s="0" t="s">
        <v>3891</v>
      </c>
      <c r="E147" s="0" t="str">
        <f aca="false">SUBSTITUTE(INDEX(SOURCE!E:E,MATCH(D147,SOURCE!P:P,0)),"""","")</f>
        <v>IDIVR</v>
      </c>
      <c r="F147" s="0" t="s">
        <v>5738</v>
      </c>
      <c r="G147" s="0" t="str">
        <f aca="false">IF(EXACT(F147,E147),"@",F147)</f>
        <v>@</v>
      </c>
      <c r="H147" s="290" t="str">
        <f aca="false">"              {"&amp;D147&amp;",     "&amp;REPT(" ",25-LEN(D147))&amp;CHAR(34)&amp;G147&amp;CHAR(34)&amp;"},"</f>
        <v>              {ITM_IDIVR,                     "@"},</v>
      </c>
    </row>
    <row r="148" customFormat="false" ht="15.75" hidden="false" customHeight="false" outlineLevel="0" collapsed="false">
      <c r="A148" s="285"/>
      <c r="D148" s="0" t="s">
        <v>3982</v>
      </c>
      <c r="E148" s="0" t="str">
        <f aca="false">SUBSTITUTE(INDEX(SOURCE!E:E,MATCH(D148,SOURCE!P:P,0)),"""","")</f>
        <v>STD_GAMMA (x)</v>
      </c>
      <c r="F148" s="0" t="s">
        <v>5739</v>
      </c>
      <c r="G148" s="0" t="str">
        <f aca="false">IF(EXACT(F148,E148),"@",F148)</f>
        <v>GAMMA</v>
      </c>
      <c r="H148" s="290" t="str">
        <f aca="false">"              {"&amp;D148&amp;",     "&amp;REPT(" ",25-LEN(D148))&amp;CHAR(34)&amp;G148&amp;CHAR(34)&amp;"},"</f>
        <v>              {ITM_GAMMAX,                    "GAMMA"},</v>
      </c>
    </row>
    <row r="149" customFormat="false" ht="15.75" hidden="false" customHeight="false" outlineLevel="0" collapsed="false">
      <c r="A149" s="285"/>
      <c r="D149" s="0" t="s">
        <v>3988</v>
      </c>
      <c r="E149" s="0" t="str">
        <f aca="false">SUBSTITUTE(INDEX(SOURCE!E:E,MATCH(D149,SOURCE!P:P,0)),"""","")</f>
        <v>STD_DELTA %</v>
      </c>
      <c r="F149" s="0" t="s">
        <v>5740</v>
      </c>
      <c r="G149" s="0" t="str">
        <f aca="false">IF(EXACT(F149,E149),"@",F149)</f>
        <v>DELTA%</v>
      </c>
      <c r="H149" s="290" t="str">
        <f aca="false">"              {"&amp;D149&amp;",     "&amp;REPT(" ",25-LEN(D149))&amp;CHAR(34)&amp;G149&amp;CHAR(34)&amp;"},"</f>
        <v>              {ITM_DELTAPC,                   "DELTA%"},</v>
      </c>
    </row>
    <row r="150" customFormat="false" ht="15.75" hidden="false" customHeight="false" outlineLevel="0" collapsed="false">
      <c r="A150" s="285"/>
      <c r="D150" s="0" t="s">
        <v>4013</v>
      </c>
      <c r="E150" s="0" t="str">
        <f aca="false">SUBSTITUTE(INDEX(SOURCE!E:E,MATCH(D150,SOURCE!P:P,0)),"""","")</f>
        <v>RANI#</v>
      </c>
      <c r="F150" s="0" t="s">
        <v>5741</v>
      </c>
      <c r="G150" s="0" t="str">
        <f aca="false">IF(EXACT(F150,E150),"@",F150)</f>
        <v>@</v>
      </c>
      <c r="H150" s="290" t="str">
        <f aca="false">"              {"&amp;D150&amp;",     "&amp;REPT(" ",25-LEN(D150))&amp;CHAR(34)&amp;G150&amp;CHAR(34)&amp;"},"</f>
        <v>              {ITM_RANI,                      "@"},</v>
      </c>
    </row>
    <row r="151" customFormat="false" ht="15.75" hidden="false" customHeight="false" outlineLevel="0" collapsed="false">
      <c r="A151" s="285"/>
      <c r="D151" s="0" t="s">
        <v>4007</v>
      </c>
      <c r="E151" s="0" t="str">
        <f aca="false">SUBSTITUTE(INDEX(SOURCE!E:E,MATCH(D151,SOURCE!P:P,0)),"""","")</f>
        <v>STD_sigma</v>
      </c>
      <c r="F151" s="0" t="s">
        <v>5742</v>
      </c>
      <c r="G151" s="0" t="str">
        <f aca="false">IF(EXACT(F151,E151),"@",F151)</f>
        <v>STDDEV</v>
      </c>
      <c r="H151" s="290" t="str">
        <f aca="false">"              {"&amp;D151&amp;",     "&amp;REPT(" ",25-LEN(D151))&amp;CHAR(34)&amp;G151&amp;CHAR(34)&amp;"},"</f>
        <v>              {ITM_STDDEV,                    "STDDEV"},</v>
      </c>
    </row>
    <row r="152" customFormat="false" ht="15.75" hidden="false" customHeight="false" outlineLevel="0" collapsed="false">
      <c r="A152" s="285"/>
      <c r="D152" s="0" t="s">
        <v>4032</v>
      </c>
      <c r="E152" s="0" t="str">
        <f aca="false">SUBSTITUTE(INDEX(SOURCE!E:E,MATCH(D152,SOURCE!P:P,0)),"""","")</f>
        <v>sn(u,m)</v>
      </c>
      <c r="F152" s="293" t="s">
        <v>5743</v>
      </c>
      <c r="G152" s="0" t="str">
        <f aca="false">IF(EXACT(F152,E152),"@",F152)</f>
        <v>SN</v>
      </c>
      <c r="H152" s="290" t="str">
        <f aca="false">"              {"&amp;D152&amp;",     "&amp;REPT(" ",25-LEN(D152))&amp;CHAR(34)&amp;G152&amp;CHAR(34)&amp;"},"</f>
        <v>              {ITM_sn,                        "SN"},</v>
      </c>
    </row>
    <row r="153" customFormat="false" ht="15.75" hidden="false" customHeight="false" outlineLevel="0" collapsed="false">
      <c r="A153" s="285"/>
      <c r="D153" s="0" t="s">
        <v>4035</v>
      </c>
      <c r="E153" s="0" t="str">
        <f aca="false">SUBSTITUTE(INDEX(SOURCE!E:E,MATCH(D153,SOURCE!P:P,0)),"""","")</f>
        <v>cn(u,m)</v>
      </c>
      <c r="F153" s="293" t="s">
        <v>5744</v>
      </c>
      <c r="G153" s="0" t="str">
        <f aca="false">IF(EXACT(F153,E153),"@",F153)</f>
        <v>CN</v>
      </c>
      <c r="H153" s="290" t="str">
        <f aca="false">"              {"&amp;D153&amp;",     "&amp;REPT(" ",25-LEN(D153))&amp;CHAR(34)&amp;G153&amp;CHAR(34)&amp;"},"</f>
        <v>              {ITM_cn,                        "CN"},</v>
      </c>
    </row>
    <row r="154" customFormat="false" ht="15.75" hidden="false" customHeight="false" outlineLevel="0" collapsed="false">
      <c r="A154" s="285"/>
      <c r="D154" s="0" t="s">
        <v>4038</v>
      </c>
      <c r="E154" s="0" t="str">
        <f aca="false">SUBSTITUTE(INDEX(SOURCE!E:E,MATCH(D154,SOURCE!P:P,0)),"""","")</f>
        <v>dn(u,m)</v>
      </c>
      <c r="F154" s="293" t="s">
        <v>5745</v>
      </c>
      <c r="G154" s="0" t="str">
        <f aca="false">IF(EXACT(F154,E154),"@",F154)</f>
        <v>DN</v>
      </c>
      <c r="H154" s="290" t="str">
        <f aca="false">"              {"&amp;D154&amp;",     "&amp;REPT(" ",25-LEN(D154))&amp;CHAR(34)&amp;G154&amp;CHAR(34)&amp;"},"</f>
        <v>              {ITM_dn,                        "DN"},</v>
      </c>
    </row>
    <row r="155" customFormat="false" ht="15.75" hidden="false" customHeight="false" outlineLevel="0" collapsed="false">
      <c r="A155" s="285"/>
      <c r="D155" s="0" t="s">
        <v>4090</v>
      </c>
      <c r="E155" s="0" t="str">
        <f aca="false">SUBSTITUTE(INDEX(SOURCE!E:E,MATCH(D155,SOURCE!P:P,0)),"""","")</f>
        <v>STD_PARALLEL</v>
      </c>
      <c r="F155" s="0" t="s">
        <v>5746</v>
      </c>
      <c r="G155" s="0" t="str">
        <f aca="false">IF(EXACT(F155,E155),"@",F155)</f>
        <v>||</v>
      </c>
      <c r="H155" s="290" t="str">
        <f aca="false">"              {"&amp;D155&amp;",     "&amp;REPT(" ",25-LEN(D155))&amp;CHAR(34)&amp;G155&amp;CHAR(34)&amp;"},"</f>
        <v>              {ITM_PARALLEL,                  "||"},</v>
      </c>
    </row>
    <row r="156" customFormat="false" ht="15.75" hidden="false" customHeight="false" outlineLevel="0" collapsed="false">
      <c r="A156" s="285"/>
      <c r="D156" s="0" t="s">
        <v>4119</v>
      </c>
      <c r="E156" s="0" t="str">
        <f aca="false">SUBSTITUTE(INDEX(SOURCE!E:E,MATCH(D156,SOURCE!P:P,0)),"""","")</f>
        <v>STD_PRINTER STK</v>
      </c>
      <c r="F156" s="0" t="s">
        <v>5747</v>
      </c>
      <c r="G156" s="0" t="str">
        <f aca="false">IF(EXACT(F156,E156),"@",F156)</f>
        <v>PRSTK</v>
      </c>
      <c r="H156" s="290" t="str">
        <f aca="false">"              {"&amp;D156&amp;",     "&amp;REPT(" ",25-LEN(D156))&amp;CHAR(34)&amp;G156&amp;CHAR(34)&amp;"},"</f>
        <v>              {ITM_PRINTERSTK,                "PRSTK"},</v>
      </c>
    </row>
    <row r="157" customFormat="false" ht="15.75" hidden="false" customHeight="false" outlineLevel="0" collapsed="false">
      <c r="A157" s="285"/>
      <c r="D157" s="0" t="s">
        <v>4537</v>
      </c>
      <c r="E157" s="0" t="str">
        <f aca="false">SUBSTITUTE(INDEX(SOURCE!E:E,MATCH(D157,SOURCE!P:P,0)),"""","")</f>
        <v>UNIT</v>
      </c>
      <c r="F157" s="0" t="s">
        <v>5748</v>
      </c>
      <c r="G157" s="0" t="str">
        <f aca="false">IF(EXACT(F157,E157),"@",F157)</f>
        <v>@</v>
      </c>
      <c r="H157" s="290" t="str">
        <f aca="false">"              {"&amp;D157&amp;",     "&amp;REPT(" ",25-LEN(D157))&amp;CHAR(34)&amp;G157&amp;CHAR(34)&amp;"},"</f>
        <v>              {ITM_UNIT,                      "@"},</v>
      </c>
    </row>
    <row r="158" customFormat="false" ht="15.75" hidden="false" customHeight="false" outlineLevel="0" collapsed="false">
      <c r="A158" s="285"/>
      <c r="D158" s="0" t="s">
        <v>3596</v>
      </c>
      <c r="E158" s="0" t="str">
        <f aca="false">SUBSTITUTE(INDEX(SOURCE!E:E,MATCH(D158,SOURCE!P:P,0)),"""","")</f>
        <v>M.NEW</v>
      </c>
      <c r="F158" s="0" t="s">
        <v>5749</v>
      </c>
      <c r="G158" s="0" t="str">
        <f aca="false">IF(EXACT(F158,E158),"@",F158)</f>
        <v>@</v>
      </c>
      <c r="H158" s="290" t="str">
        <f aca="false">"              {"&amp;D158&amp;",     "&amp;REPT(" ",25-LEN(D158))&amp;CHAR(34)&amp;G158&amp;CHAR(34)&amp;"},"</f>
        <v>              {ITM_M_NEW,                     "@"},</v>
      </c>
    </row>
    <row r="159" customFormat="false" ht="15.75" hidden="false" customHeight="false" outlineLevel="0" collapsed="false">
      <c r="A159" s="285"/>
      <c r="B159" s="294" t="s">
        <v>5750</v>
      </c>
      <c r="C159" s="285" t="s">
        <v>5751</v>
      </c>
      <c r="D159" s="291" t="s">
        <v>339</v>
      </c>
      <c r="E159" s="291" t="str">
        <f aca="false">SUBSTITUTE(INDEX(SOURCE!E:E,MATCH(D159,SOURCE!P:P,0)),"""","")</f>
        <v>+</v>
      </c>
      <c r="F159" s="291" t="s">
        <v>5752</v>
      </c>
      <c r="G159" s="291" t="str">
        <f aca="false">IF(EXACT(F159,E159),"@",F159)</f>
        <v>PLUS</v>
      </c>
      <c r="H159" s="290"/>
    </row>
    <row r="160" customFormat="false" ht="15.75" hidden="false" customHeight="false" outlineLevel="0" collapsed="false">
      <c r="A160" s="285"/>
      <c r="B160" s="294" t="s">
        <v>5750</v>
      </c>
      <c r="C160" s="285" t="s">
        <v>5751</v>
      </c>
      <c r="D160" s="291" t="s">
        <v>342</v>
      </c>
      <c r="E160" s="291" t="str">
        <f aca="false">SUBSTITUTE(INDEX(SOURCE!E:E,MATCH(D160,SOURCE!P:P,0)),"""","")</f>
        <v>-</v>
      </c>
      <c r="F160" s="291" t="s">
        <v>5646</v>
      </c>
      <c r="G160" s="291" t="str">
        <f aca="false">IF(EXACT(F160,E160),"@",F160)</f>
        <v>MIN</v>
      </c>
      <c r="H160" s="290"/>
    </row>
    <row r="161" customFormat="false" ht="15.75" hidden="false" customHeight="false" outlineLevel="0" collapsed="false">
      <c r="A161" s="285"/>
      <c r="B161" s="294" t="s">
        <v>5750</v>
      </c>
      <c r="C161" s="285" t="s">
        <v>5751</v>
      </c>
      <c r="D161" s="291" t="s">
        <v>350</v>
      </c>
      <c r="E161" s="291" t="str">
        <f aca="false">SUBSTITUTE(INDEX(SOURCE!E:E,MATCH(D161,SOURCE!P:P,0)),"""","")</f>
        <v>STD_CROSS</v>
      </c>
      <c r="F161" s="291" t="s">
        <v>5753</v>
      </c>
      <c r="G161" s="291" t="str">
        <f aca="false">IF(EXACT(F161,E161),"@",F161)</f>
        <v>MULT</v>
      </c>
      <c r="H161" s="290"/>
    </row>
    <row r="162" customFormat="false" ht="15.75" hidden="false" customHeight="false" outlineLevel="0" collapsed="false">
      <c r="A162" s="285"/>
      <c r="B162" s="294" t="s">
        <v>5750</v>
      </c>
      <c r="C162" s="285" t="s">
        <v>5751</v>
      </c>
      <c r="D162" s="291" t="s">
        <v>355</v>
      </c>
      <c r="E162" s="291" t="str">
        <f aca="false">SUBSTITUTE(INDEX(SOURCE!E:E,MATCH(D162,SOURCE!P:P,0)),"""","")</f>
        <v>STD_DIVIDE</v>
      </c>
      <c r="F162" s="291" t="s">
        <v>5754</v>
      </c>
      <c r="G162" s="291" t="str">
        <f aca="false">IF(EXACT(F162,E162),"@",F162)</f>
        <v>DIV</v>
      </c>
      <c r="H162" s="290"/>
    </row>
    <row r="163" customFormat="false" ht="15.75" hidden="false" customHeight="false" outlineLevel="0" collapsed="false">
      <c r="A163" s="285"/>
      <c r="B163" s="294" t="s">
        <v>5750</v>
      </c>
      <c r="C163" s="285" t="s">
        <v>5751</v>
      </c>
      <c r="D163" s="294" t="s">
        <v>5755</v>
      </c>
      <c r="E163" s="0" t="e">
        <f aca="false">SUBSTITUTE(INDEX(SOURCE!E:E,MATCH(D163,SOURCE!P:P,0)),"""","")</f>
        <v>#N/A</v>
      </c>
      <c r="F163" s="294" t="s">
        <v>5756</v>
      </c>
      <c r="G163" s="266" t="e">
        <f aca="false">IF(EXACT(F163,E163),"@",F163)</f>
        <v>#N/A</v>
      </c>
      <c r="H163" s="290"/>
    </row>
    <row r="164" customFormat="false" ht="15.75" hidden="false" customHeight="false" outlineLevel="0" collapsed="false">
      <c r="A164" s="285"/>
      <c r="B164" s="294" t="s">
        <v>5750</v>
      </c>
      <c r="C164" s="285" t="s">
        <v>5751</v>
      </c>
      <c r="D164" s="294" t="s">
        <v>5757</v>
      </c>
      <c r="E164" s="0" t="e">
        <f aca="false">SUBSTITUTE(INDEX(SOURCE!E:E,MATCH(D164,SOURCE!P:P,0)),"""","")</f>
        <v>#N/A</v>
      </c>
      <c r="F164" s="294" t="s">
        <v>5758</v>
      </c>
      <c r="G164" s="266" t="e">
        <f aca="false">IF(EXACT(F164,E164),"@",F164)</f>
        <v>#N/A</v>
      </c>
      <c r="H164" s="290"/>
    </row>
    <row r="165" customFormat="false" ht="15.75" hidden="false" customHeight="false" outlineLevel="0" collapsed="false">
      <c r="A165" s="285"/>
      <c r="B165" s="294" t="s">
        <v>5750</v>
      </c>
      <c r="C165" s="285" t="s">
        <v>5751</v>
      </c>
      <c r="D165" s="294" t="s">
        <v>5759</v>
      </c>
      <c r="E165" s="0" t="e">
        <f aca="false">SUBSTITUTE(INDEX(SOURCE!E:E,MATCH(D165,SOURCE!P:P,0)),"""","")</f>
        <v>#N/A</v>
      </c>
      <c r="F165" s="294" t="s">
        <v>5760</v>
      </c>
      <c r="G165" s="266" t="e">
        <f aca="false">IF(EXACT(F165,E165),"@",F165)</f>
        <v>#N/A</v>
      </c>
      <c r="H165" s="290"/>
    </row>
    <row r="166" customFormat="false" ht="15.75" hidden="false" customHeight="false" outlineLevel="0" collapsed="false">
      <c r="A166" s="285"/>
      <c r="D166" s="285" t="s">
        <v>4763</v>
      </c>
      <c r="E166" s="0" t="str">
        <f aca="false">SUBSTITUTE(INDEX(SOURCE!E:E,MATCH(D166,SOURCE!P:P,0)),"""","")</f>
        <v>MULT STD_CROSS</v>
      </c>
      <c r="F166" s="285" t="s">
        <v>5761</v>
      </c>
      <c r="G166" s="0" t="str">
        <f aca="false">IF(EXACT(F166,E166),"@",F166)</f>
        <v>MULTCR</v>
      </c>
      <c r="H166" s="290" t="str">
        <f aca="false">"              {"&amp;D166&amp;",     "&amp;REPT(" ",25-LEN(D166))&amp;CHAR(34)&amp;G166&amp;CHAR(34)&amp;"},"</f>
        <v>              {ITM_MULTCR,                    "MULTCR"},</v>
      </c>
    </row>
    <row r="167" customFormat="false" ht="15.75" hidden="false" customHeight="false" outlineLevel="0" collapsed="false">
      <c r="A167" s="285"/>
      <c r="D167" s="285" t="s">
        <v>4766</v>
      </c>
      <c r="E167" s="0" t="str">
        <f aca="false">SUBSTITUTE(INDEX(SOURCE!E:E,MATCH(D167,SOURCE!P:P,0)),"""","")</f>
        <v>MULT STD_DOT</v>
      </c>
      <c r="F167" s="285" t="s">
        <v>5762</v>
      </c>
      <c r="G167" s="0" t="str">
        <f aca="false">IF(EXACT(F167,E167),"@",F167)</f>
        <v>MULTDOT</v>
      </c>
      <c r="H167" s="290" t="str">
        <f aca="false">"              {"&amp;D167&amp;",     "&amp;REPT(" ",25-LEN(D167))&amp;CHAR(34)&amp;G167&amp;CHAR(34)&amp;"},"</f>
        <v>              {ITM_MULTDOT,                   "MULTDOT"},</v>
      </c>
    </row>
    <row r="168" customFormat="false" ht="15.75" hidden="false" customHeight="false" outlineLevel="0" collapsed="false">
      <c r="A168" s="285"/>
      <c r="D168" s="285" t="s">
        <v>3345</v>
      </c>
      <c r="E168" s="0" t="str">
        <f aca="false">SUBSTITUTE(INDEX(SOURCE!E:E,MATCH(D168,SOURCE!P:P,0)),"""","")</f>
        <v>DMY</v>
      </c>
      <c r="F168" s="285" t="s">
        <v>5763</v>
      </c>
      <c r="G168" s="0" t="str">
        <f aca="false">IF(EXACT(F168,E168),"@",F168)</f>
        <v>@</v>
      </c>
      <c r="H168" s="290" t="str">
        <f aca="false">"              {"&amp;D168&amp;",     "&amp;REPT(" ",25-LEN(D168))&amp;CHAR(34)&amp;G168&amp;CHAR(34)&amp;"},"</f>
        <v>              {ITM_DMY,                       "@"},</v>
      </c>
    </row>
    <row r="169" customFormat="false" ht="15.75" hidden="false" customHeight="false" outlineLevel="0" collapsed="false">
      <c r="A169" s="285"/>
      <c r="D169" s="285" t="s">
        <v>3937</v>
      </c>
      <c r="E169" s="0" t="str">
        <f aca="false">SUBSTITUTE(INDEX(SOURCE!E:E,MATCH(D169,SOURCE!P:P,0)),"""","")</f>
        <v>YMD</v>
      </c>
      <c r="F169" s="285" t="s">
        <v>5764</v>
      </c>
      <c r="G169" s="0" t="str">
        <f aca="false">IF(EXACT(F169,E169),"@",F169)</f>
        <v>@</v>
      </c>
      <c r="H169" s="290" t="str">
        <f aca="false">"              {"&amp;D169&amp;",     "&amp;REPT(" ",25-LEN(D169))&amp;CHAR(34)&amp;G169&amp;CHAR(34)&amp;"},"</f>
        <v>              {ITM_YMD,                       "@"},</v>
      </c>
    </row>
    <row r="170" customFormat="false" ht="15.75" hidden="false" customHeight="false" outlineLevel="0" collapsed="false">
      <c r="A170" s="285"/>
      <c r="D170" s="285" t="s">
        <v>3569</v>
      </c>
      <c r="E170" s="0" t="str">
        <f aca="false">SUBSTITUTE(INDEX(SOURCE!E:E,MATCH(D170,SOURCE!P:P,0)),"""","")</f>
        <v>MDY</v>
      </c>
      <c r="F170" s="285" t="s">
        <v>5765</v>
      </c>
      <c r="G170" s="0" t="str">
        <f aca="false">IF(EXACT(F170,E170),"@",F170)</f>
        <v>@</v>
      </c>
      <c r="H170" s="290" t="str">
        <f aca="false">"              {"&amp;D170&amp;",     "&amp;REPT(" ",25-LEN(D170))&amp;CHAR(34)&amp;G170&amp;CHAR(34)&amp;"},"</f>
        <v>              {ITM_MDY,                       "@"},</v>
      </c>
    </row>
    <row r="171" customFormat="false" ht="15.75" hidden="false" customHeight="false" outlineLevel="0" collapsed="false">
      <c r="A171" s="285"/>
      <c r="B171" s="294" t="s">
        <v>5750</v>
      </c>
      <c r="C171" s="285" t="s">
        <v>5751</v>
      </c>
      <c r="D171" s="294" t="s">
        <v>4502</v>
      </c>
      <c r="E171" s="0" t="str">
        <f aca="false">SUBSTITUTE(INDEX(SOURCE!E:E,MATCH(D171,SOURCE!P:P,0)),"""","")</f>
        <v>CPXRES</v>
      </c>
      <c r="F171" s="294" t="s">
        <v>5766</v>
      </c>
      <c r="G171" s="0" t="str">
        <f aca="false">IF(EXACT(F171,E171),"@",F171)</f>
        <v>@</v>
      </c>
      <c r="H171" s="290"/>
    </row>
    <row r="172" customFormat="false" ht="15.75" hidden="false" customHeight="false" outlineLevel="0" collapsed="false">
      <c r="A172" s="285"/>
      <c r="B172" s="294" t="s">
        <v>5750</v>
      </c>
      <c r="C172" s="285" t="s">
        <v>5751</v>
      </c>
      <c r="D172" s="294" t="s">
        <v>4751</v>
      </c>
      <c r="E172" s="0" t="str">
        <f aca="false">SUBSTITUTE(INDEX(SOURCE!E:E,MATCH(D172,SOURCE!P:P,0)),"""","")</f>
        <v>SPCRES</v>
      </c>
      <c r="F172" s="294" t="s">
        <v>5767</v>
      </c>
      <c r="G172" s="0" t="str">
        <f aca="false">IF(EXACT(F172,E172),"@",F172)</f>
        <v>@</v>
      </c>
      <c r="H172" s="290"/>
    </row>
    <row r="173" customFormat="false" ht="15.75" hidden="false" customHeight="false" outlineLevel="0" collapsed="false">
      <c r="A173" s="285"/>
      <c r="D173" s="285" t="s">
        <v>4747</v>
      </c>
      <c r="E173" s="0" t="str">
        <f aca="false">SUBSTITUTE(INDEX(SOURCE!E:E,MATCH(D173,SOURCE!P:P,0)),"""","")</f>
        <v>SSIZE4</v>
      </c>
      <c r="F173" s="285" t="s">
        <v>5768</v>
      </c>
      <c r="G173" s="0" t="str">
        <f aca="false">IF(EXACT(F173,E173),"@",F173)</f>
        <v>@</v>
      </c>
      <c r="H173" s="290" t="str">
        <f aca="false">"              {"&amp;D173&amp;",     "&amp;REPT(" ",25-LEN(D173))&amp;CHAR(34)&amp;G173&amp;CHAR(34)&amp;"},"</f>
        <v>              {ITM_SSIZE4,                    "@"},</v>
      </c>
    </row>
    <row r="174" customFormat="false" ht="15.75" hidden="false" customHeight="false" outlineLevel="0" collapsed="false">
      <c r="A174" s="285"/>
      <c r="D174" s="285" t="s">
        <v>4749</v>
      </c>
      <c r="E174" s="0" t="str">
        <f aca="false">SUBSTITUTE(INDEX(SOURCE!E:E,MATCH(D174,SOURCE!P:P,0)),"""","")</f>
        <v>SSIZE8</v>
      </c>
      <c r="F174" s="285" t="s">
        <v>5769</v>
      </c>
      <c r="G174" s="0" t="str">
        <f aca="false">IF(EXACT(F174,E174),"@",F174)</f>
        <v>@</v>
      </c>
      <c r="H174" s="290" t="str">
        <f aca="false">"              {"&amp;D174&amp;",     "&amp;REPT(" ",25-LEN(D174))&amp;CHAR(34)&amp;G174&amp;CHAR(34)&amp;"},"</f>
        <v>              {ITM_SSIZE8,                    "@"},</v>
      </c>
    </row>
    <row r="175" customFormat="false" ht="15.75" hidden="false" customHeight="false" outlineLevel="0" collapsed="false">
      <c r="A175" s="285"/>
      <c r="D175" s="285" t="s">
        <v>4742</v>
      </c>
      <c r="E175" s="0" t="str">
        <f aca="false">SUBSTITUTE(INDEX(SOURCE!E:E,MATCH(D175,SOURCE!P:P,0)),"""","")</f>
        <v>CPX STD_op_i</v>
      </c>
      <c r="F175" s="285" t="s">
        <v>5770</v>
      </c>
      <c r="G175" s="0" t="str">
        <f aca="false">IF(EXACT(F175,E175),"@",F175)</f>
        <v>CPXI</v>
      </c>
      <c r="H175" s="290" t="str">
        <f aca="false">"              {"&amp;D175&amp;",     "&amp;REPT(" ",25-LEN(D175))&amp;CHAR(34)&amp;G175&amp;CHAR(34)&amp;"},"</f>
        <v>              {ITM_CPXI,                      "CPXI"},</v>
      </c>
    </row>
    <row r="176" customFormat="false" ht="15.75" hidden="false" customHeight="false" outlineLevel="0" collapsed="false">
      <c r="A176" s="285"/>
      <c r="D176" s="285" t="s">
        <v>4744</v>
      </c>
      <c r="E176" s="0" t="str">
        <f aca="false">SUBSTITUTE(INDEX(SOURCE!E:E,MATCH(D176,SOURCE!P:P,0)),"""","")</f>
        <v>CPX STD_op_j</v>
      </c>
      <c r="F176" s="285" t="s">
        <v>5771</v>
      </c>
      <c r="G176" s="0" t="str">
        <f aca="false">IF(EXACT(F176,E176),"@",F176)</f>
        <v>CPXJ</v>
      </c>
      <c r="H176" s="290" t="str">
        <f aca="false">"              {"&amp;D176&amp;",     "&amp;REPT(" ",25-LEN(D176))&amp;CHAR(34)&amp;G176&amp;CHAR(34)&amp;"},"</f>
        <v>              {ITM_CPXJ,                      "CPXJ"},</v>
      </c>
    </row>
    <row r="177" customFormat="false" ht="15.75" hidden="false" customHeight="false" outlineLevel="0" collapsed="false">
      <c r="A177" s="285"/>
      <c r="D177" s="285" t="s">
        <v>4758</v>
      </c>
      <c r="E177" s="0" t="str">
        <f aca="false">SUBSTITUTE(INDEX(SOURCE!E:E,MATCH(D177,SOURCE!P:P,0)),"""","")</f>
        <v>CLK12</v>
      </c>
      <c r="F177" s="285" t="s">
        <v>5772</v>
      </c>
      <c r="G177" s="0" t="str">
        <f aca="false">IF(EXACT(F177,E177),"@",F177)</f>
        <v>@</v>
      </c>
      <c r="H177" s="290" t="str">
        <f aca="false">"              {"&amp;D177&amp;",     "&amp;REPT(" ",25-LEN(D177))&amp;CHAR(34)&amp;G177&amp;CHAR(34)&amp;"},"</f>
        <v>              {ITM_CLK12,                     "@"},</v>
      </c>
    </row>
    <row r="178" customFormat="false" ht="15.75" hidden="false" customHeight="false" outlineLevel="0" collapsed="false">
      <c r="A178" s="285"/>
      <c r="D178" s="285" t="s">
        <v>4761</v>
      </c>
      <c r="E178" s="0" t="str">
        <f aca="false">SUBSTITUTE(INDEX(SOURCE!E:E,MATCH(D178,SOURCE!P:P,0)),"""","")</f>
        <v>CLK24</v>
      </c>
      <c r="F178" s="285" t="s">
        <v>5773</v>
      </c>
      <c r="G178" s="0" t="str">
        <f aca="false">IF(EXACT(F178,E178),"@",F178)</f>
        <v>@</v>
      </c>
      <c r="H178" s="290" t="str">
        <f aca="false">"              {"&amp;D178&amp;",     "&amp;REPT(" ",25-LEN(D178))&amp;CHAR(34)&amp;G178&amp;CHAR(34)&amp;"},"</f>
        <v>              {ITM_CLK24,                     "@"},</v>
      </c>
    </row>
    <row r="179" customFormat="false" ht="15.75" hidden="false" customHeight="false" outlineLevel="0" collapsed="false">
      <c r="A179" s="285"/>
      <c r="D179" s="285" t="s">
        <v>4779</v>
      </c>
      <c r="E179" s="0" t="str">
        <f aca="false">SUBSTITUTE(INDEX(SOURCE!E:E,MATCH(D179,SOURCE!P:P,0)),"""","")</f>
        <v>SCIOVR</v>
      </c>
      <c r="F179" s="285" t="s">
        <v>5774</v>
      </c>
      <c r="G179" s="0" t="str">
        <f aca="false">IF(EXACT(F179,E179),"@",F179)</f>
        <v>@</v>
      </c>
      <c r="H179" s="290" t="str">
        <f aca="false">"              {"&amp;D179&amp;",     "&amp;REPT(" ",25-LEN(D179))&amp;CHAR(34)&amp;G179&amp;CHAR(34)&amp;"},"</f>
        <v>              {ITM_SCIOVR,                    "@"},</v>
      </c>
    </row>
    <row r="180" customFormat="false" ht="15.75" hidden="false" customHeight="false" outlineLevel="0" collapsed="false">
      <c r="A180" s="285"/>
      <c r="D180" s="285" t="s">
        <v>4782</v>
      </c>
      <c r="E180" s="0" t="str">
        <f aca="false">SUBSTITUTE(INDEX(SOURCE!E:E,MATCH(D180,SOURCE!P:P,0)),"""","")</f>
        <v>ENGOVR</v>
      </c>
      <c r="F180" s="285" t="s">
        <v>5775</v>
      </c>
      <c r="G180" s="0" t="str">
        <f aca="false">IF(EXACT(F180,E180),"@",F180)</f>
        <v>@</v>
      </c>
      <c r="H180" s="290" t="str">
        <f aca="false">"              {"&amp;D180&amp;",     "&amp;REPT(" ",25-LEN(D180))&amp;CHAR(34)&amp;G180&amp;CHAR(34)&amp;"},"</f>
        <v>              {ITM_ENGOVR,                    "@"},</v>
      </c>
    </row>
    <row r="181" customFormat="false" ht="15.75" hidden="false" customHeight="false" outlineLevel="0" collapsed="false">
      <c r="A181" s="285"/>
      <c r="D181" s="285" t="s">
        <v>5050</v>
      </c>
      <c r="E181" s="0" t="str">
        <f aca="false">SUBSTITUTE(INDEX(SOURCE!E:E,MATCH(D181,SOURCE!P:P,0)),"""","")</f>
        <v>F.1234</v>
      </c>
      <c r="F181" s="285" t="s">
        <v>5776</v>
      </c>
      <c r="G181" s="0" t="str">
        <f aca="false">IF(EXACT(F181,E181),"@",F181)</f>
        <v>F1234</v>
      </c>
      <c r="H181" s="290" t="str">
        <f aca="false">"              {"&amp;D181&amp;",     "&amp;REPT(" ",25-LEN(D181))&amp;CHAR(34)&amp;G181&amp;CHAR(34)&amp;"},"</f>
        <v>              {ITM_F1234,                     "F1234"},</v>
      </c>
    </row>
    <row r="182" customFormat="false" ht="15.75" hidden="false" customHeight="false" outlineLevel="0" collapsed="false">
      <c r="A182" s="285"/>
      <c r="D182" s="285" t="s">
        <v>5053</v>
      </c>
      <c r="E182" s="0" t="str">
        <f aca="false">SUBSTITUTE(INDEX(SOURCE!E:E,MATCH(D182,SOURCE!P:P,0)),"""","")</f>
        <v>M.1234</v>
      </c>
      <c r="F182" s="285" t="s">
        <v>5777</v>
      </c>
      <c r="G182" s="0" t="str">
        <f aca="false">IF(EXACT(F182,E182),"@",F182)</f>
        <v>M1234</v>
      </c>
      <c r="H182" s="290" t="str">
        <f aca="false">"              {"&amp;D182&amp;",     "&amp;REPT(" ",25-LEN(D182))&amp;CHAR(34)&amp;G182&amp;CHAR(34)&amp;"},"</f>
        <v>              {ITM_M1234,                     "M1234"},</v>
      </c>
    </row>
    <row r="183" customFormat="false" ht="15.75" hidden="false" customHeight="false" outlineLevel="0" collapsed="false">
      <c r="A183" s="285"/>
      <c r="D183" s="285" t="s">
        <v>5056</v>
      </c>
      <c r="E183" s="0" t="str">
        <f aca="false">SUBSTITUTE(INDEX(SOURCE!E:E,MATCH(D183,SOURCE!P:P,0)),"""","")</f>
        <v>F.14</v>
      </c>
      <c r="F183" s="285" t="s">
        <v>5778</v>
      </c>
      <c r="G183" s="0" t="str">
        <f aca="false">IF(EXACT(F183,E183),"@",F183)</f>
        <v>F14</v>
      </c>
      <c r="H183" s="290" t="str">
        <f aca="false">"              {"&amp;D183&amp;",     "&amp;REPT(" ",25-LEN(D183))&amp;CHAR(34)&amp;G183&amp;CHAR(34)&amp;"},"</f>
        <v>              {ITM_F14,                       "F14"},</v>
      </c>
    </row>
    <row r="184" customFormat="false" ht="15.75" hidden="false" customHeight="false" outlineLevel="0" collapsed="false">
      <c r="A184" s="285"/>
      <c r="D184" s="285" t="s">
        <v>5059</v>
      </c>
      <c r="E184" s="0" t="str">
        <f aca="false">SUBSTITUTE(INDEX(SOURCE!E:E,MATCH(D184,SOURCE!P:P,0)),"""","")</f>
        <v>M.14</v>
      </c>
      <c r="F184" s="285" t="s">
        <v>5779</v>
      </c>
      <c r="G184" s="0" t="str">
        <f aca="false">IF(EXACT(F184,E184),"@",F184)</f>
        <v>M14</v>
      </c>
      <c r="H184" s="290" t="str">
        <f aca="false">"              {"&amp;D184&amp;",     "&amp;REPT(" ",25-LEN(D184))&amp;CHAR(34)&amp;G184&amp;CHAR(34)&amp;"},"</f>
        <v>              {ITM_M14,                       "M14"},</v>
      </c>
    </row>
    <row r="185" customFormat="false" ht="15.75" hidden="false" customHeight="false" outlineLevel="0" collapsed="false">
      <c r="A185" s="285"/>
      <c r="D185" s="285" t="s">
        <v>5062</v>
      </c>
      <c r="E185" s="0" t="str">
        <f aca="false">SUBSTITUTE(INDEX(SOURCE!E:E,MATCH(D185,SOURCE!P:P,0)),"""","")</f>
        <v>F.124</v>
      </c>
      <c r="F185" s="285" t="s">
        <v>5780</v>
      </c>
      <c r="G185" s="0" t="str">
        <f aca="false">IF(EXACT(F185,E185),"@",F185)</f>
        <v>F124</v>
      </c>
      <c r="H185" s="290" t="str">
        <f aca="false">"              {"&amp;D185&amp;",     "&amp;REPT(" ",25-LEN(D185))&amp;CHAR(34)&amp;G185&amp;CHAR(34)&amp;"},"</f>
        <v>              {ITM_F124,                      "F124"},</v>
      </c>
    </row>
    <row r="186" customFormat="false" ht="15.75" hidden="false" customHeight="false" outlineLevel="0" collapsed="false">
      <c r="A186" s="285"/>
      <c r="D186" s="285" t="s">
        <v>5047</v>
      </c>
      <c r="E186" s="0" t="str">
        <f aca="false">SUBSTITUTE(INDEX(SOURCE!E:E,MATCH(D186,SOURCE!P:P,0)),"""","")</f>
        <v>M.124</v>
      </c>
      <c r="F186" s="285" t="s">
        <v>5781</v>
      </c>
      <c r="G186" s="0" t="str">
        <f aca="false">IF(EXACT(F186,E186),"@",F186)</f>
        <v>M124</v>
      </c>
      <c r="H186" s="290" t="str">
        <f aca="false">"              {"&amp;D186&amp;",     "&amp;REPT(" ",25-LEN(D186))&amp;CHAR(34)&amp;G186&amp;CHAR(34)&amp;"},"</f>
        <v>              {ITM_M124,                      "M124"},</v>
      </c>
    </row>
    <row r="187" customFormat="false" ht="15.75" hidden="false" customHeight="false" outlineLevel="0" collapsed="false">
      <c r="A187" s="285"/>
      <c r="D187" s="285" t="s">
        <v>391</v>
      </c>
      <c r="E187" s="0" t="str">
        <f aca="false">SUBSTITUTE(INDEX(SOURCE!E:E,MATCH(D187,SOURCE!P:P,0)),"""","")</f>
        <v>CF</v>
      </c>
      <c r="F187" s="285" t="s">
        <v>5782</v>
      </c>
      <c r="G187" s="0" t="str">
        <f aca="false">IF(EXACT(F187,E187),"@",F187)</f>
        <v>@</v>
      </c>
      <c r="H187" s="290" t="str">
        <f aca="false">"              {"&amp;D187&amp;",     "&amp;REPT(" ",25-LEN(D187))&amp;CHAR(34)&amp;G187&amp;CHAR(34)&amp;"},"</f>
        <v>              {ITM_CF,                        "@"},</v>
      </c>
    </row>
    <row r="188" customFormat="false" ht="15.75" hidden="false" customHeight="false" outlineLevel="0" collapsed="false">
      <c r="A188" s="285"/>
      <c r="D188" s="285" t="s">
        <v>394</v>
      </c>
      <c r="E188" s="0" t="str">
        <f aca="false">SUBSTITUTE(INDEX(SOURCE!E:E,MATCH(D188,SOURCE!P:P,0)),"""","")</f>
        <v>SF</v>
      </c>
      <c r="F188" s="285" t="s">
        <v>5783</v>
      </c>
      <c r="G188" s="0" t="str">
        <f aca="false">IF(EXACT(F188,E188),"@",F188)</f>
        <v>@</v>
      </c>
      <c r="H188" s="290" t="str">
        <f aca="false">"              {"&amp;D188&amp;",     "&amp;REPT(" ",25-LEN(D188))&amp;CHAR(34)&amp;G188&amp;CHAR(34)&amp;"},"</f>
        <v>              {ITM_SF,                        "@"},</v>
      </c>
    </row>
    <row r="189" customFormat="false" ht="15.75" hidden="false" customHeight="false" outlineLevel="0" collapsed="false">
      <c r="A189" s="285"/>
      <c r="D189" s="295" t="s">
        <v>4341</v>
      </c>
      <c r="E189" s="0" t="str">
        <f aca="false">SUBSTITUTE(INDEX(SOURCE!E:E,MATCH(D189,SOURCE!P:P,0)),"""","")</f>
        <v>g.2Tp</v>
      </c>
      <c r="F189" s="285" t="s">
        <v>5784</v>
      </c>
      <c r="G189" s="0" t="str">
        <f aca="false">IF(EXACT(F189,E189),"@",F189)</f>
        <v>G2TP</v>
      </c>
      <c r="H189" s="290" t="str">
        <f aca="false">"              {"&amp;D189&amp;",     "&amp;REPT(" ",25-LEN(D189))&amp;CHAR(34)&amp;G189&amp;CHAR(34)&amp;"},"</f>
        <v>              {ITM_G_DOUBLETAP,               "G2TP"},</v>
      </c>
    </row>
    <row r="190" customFormat="false" ht="15.75" hidden="false" customHeight="false" outlineLevel="0" collapsed="false">
      <c r="A190" s="285"/>
      <c r="D190" s="295" t="s">
        <v>4496</v>
      </c>
      <c r="E190" s="0" t="str">
        <f aca="false">SUBSTITUTE(INDEX(SOURCE!E:E,MATCH(D190,SOURCE!P:P,0)),"""","")</f>
        <v>HOME.3</v>
      </c>
      <c r="F190" s="285" t="s">
        <v>5785</v>
      </c>
      <c r="G190" s="0" t="str">
        <f aca="false">IF(EXACT(F190,E190),"@",F190)</f>
        <v>HOMEX3</v>
      </c>
      <c r="H190" s="290" t="str">
        <f aca="false">"              {"&amp;D190&amp;",     "&amp;REPT(" ",25-LEN(D190))&amp;CHAR(34)&amp;G190&amp;CHAR(34)&amp;"},"</f>
        <v>              {ITM_HOMEx3,                    "HOMEX3"},</v>
      </c>
    </row>
    <row r="191" customFormat="false" ht="15.75" hidden="false" customHeight="false" outlineLevel="0" collapsed="false">
      <c r="A191" s="285"/>
      <c r="D191" s="295" t="s">
        <v>4517</v>
      </c>
      <c r="E191" s="0" t="str">
        <f aca="false">SUBSTITUTE(INDEX(SOURCE!E:E,MATCH(D191,SOURCE!P:P,0)),"""","")</f>
        <v>MyM.3</v>
      </c>
      <c r="F191" s="285" t="s">
        <v>5786</v>
      </c>
      <c r="G191" s="0" t="str">
        <f aca="false">IF(EXACT(F191,E191),"@",F191)</f>
        <v>MYMX3</v>
      </c>
      <c r="H191" s="290" t="str">
        <f aca="false">"              {"&amp;D191&amp;",     "&amp;REPT(" ",25-LEN(D191))&amp;CHAR(34)&amp;G191&amp;CHAR(34)&amp;"},"</f>
        <v>              {ITM_MYMx3,                     "MYMX3"},</v>
      </c>
    </row>
    <row r="192" customFormat="false" ht="15.75" hidden="false" customHeight="false" outlineLevel="0" collapsed="false">
      <c r="A192" s="285"/>
      <c r="D192" s="295" t="s">
        <v>4500</v>
      </c>
      <c r="E192" s="0" t="str">
        <f aca="false">SUBSTITUTE(INDEX(SOURCE!E:E,MATCH(D192,SOURCE!P:P,0)),"""","")</f>
        <v>SH.4s</v>
      </c>
      <c r="F192" s="285" t="s">
        <v>5787</v>
      </c>
      <c r="G192" s="0" t="str">
        <f aca="false">IF(EXACT(F192,E192),"@",F192)</f>
        <v>SH4S</v>
      </c>
      <c r="H192" s="290" t="str">
        <f aca="false">"              {"&amp;D192&amp;",     "&amp;REPT(" ",25-LEN(D192))&amp;CHAR(34)&amp;G192&amp;CHAR(34)&amp;"},"</f>
        <v>              {ITM_SHTIM,                     "SH4S"},</v>
      </c>
    </row>
    <row r="193" customFormat="false" ht="15.75" hidden="false" customHeight="false" outlineLevel="0" collapsed="false">
      <c r="A193" s="285"/>
      <c r="D193" s="295" t="s">
        <v>5033</v>
      </c>
      <c r="E193" s="0" t="str">
        <f aca="false">SUBSTITUTE(INDEX(SOURCE!E:E,MATCH(D193,SOURCE!P:P,0)),"""","")</f>
        <v>IRFRAC</v>
      </c>
      <c r="F193" s="285" t="s">
        <v>5788</v>
      </c>
      <c r="G193" s="0" t="str">
        <f aca="false">IF(EXACT(F193,E193),"@",F193)</f>
        <v>@</v>
      </c>
      <c r="H193" s="290" t="str">
        <f aca="false">"              {"&amp;D193&amp;",     "&amp;REPT(" ",25-LEN(D193))&amp;CHAR(34)&amp;G193&amp;CHAR(34)&amp;"},"</f>
        <v>              {ITM_IRFRAC,                    "@"},</v>
      </c>
    </row>
    <row r="194" customFormat="false" ht="15.75" hidden="false" customHeight="false" outlineLevel="0" collapsed="false">
      <c r="A194" s="285"/>
      <c r="D194" s="295" t="s">
        <v>4511</v>
      </c>
      <c r="E194" s="0" t="str">
        <f aca="false">SUBSTITUTE(INDEX(SOURCE!E:E,MATCH(D194,SOURCE!P:P,0)),"""","")</f>
        <v>HOME</v>
      </c>
      <c r="F194" s="285" t="s">
        <v>5789</v>
      </c>
      <c r="G194" s="0" t="str">
        <f aca="false">IF(EXACT(F194,E194),"@",F194)</f>
        <v>@</v>
      </c>
      <c r="H194" s="290" t="str">
        <f aca="false">"              {"&amp;D194&amp;",     "&amp;REPT(" ",25-LEN(D194))&amp;CHAR(34)&amp;G194&amp;CHAR(34)&amp;"},"</f>
        <v>              {ITM_BASE_HOME,                 "@"},</v>
      </c>
    </row>
    <row r="195" customFormat="false" ht="15.75" hidden="false" customHeight="false" outlineLevel="0" collapsed="false">
      <c r="A195" s="285"/>
      <c r="D195" s="295" t="s">
        <v>4337</v>
      </c>
      <c r="E195" s="0" t="str">
        <f aca="false">SUBSTITUTE(INDEX(SOURCE!E:E,MATCH(D195,SOURCE!P:P,0)),"""","")</f>
        <v>MyM</v>
      </c>
      <c r="F195" s="285" t="s">
        <v>5790</v>
      </c>
      <c r="G195" s="0" t="str">
        <f aca="false">IF(EXACT(F195,E195),"@",F195)</f>
        <v>MYM</v>
      </c>
      <c r="H195" s="290" t="str">
        <f aca="false">"              {"&amp;D195&amp;",     "&amp;REPT(" ",25-LEN(D195))&amp;CHAR(34)&amp;G195&amp;CHAR(34)&amp;"},"</f>
        <v>              {ITM_BASE_MYM,                  "MYM"},</v>
      </c>
    </row>
    <row r="196" customFormat="false" ht="15.75" hidden="false" customHeight="false" outlineLevel="0" collapsed="false">
      <c r="A196" s="285"/>
      <c r="D196" s="295" t="s">
        <v>4530</v>
      </c>
      <c r="E196" s="0" t="str">
        <f aca="false">SUBSTITUTE(INDEX(SOURCE!E:E,MATCH(D196,SOURCE!P:P,0)),"""","")</f>
        <v>LRG_LI</v>
      </c>
      <c r="F196" s="285" t="s">
        <v>5791</v>
      </c>
      <c r="G196" s="0" t="str">
        <f aca="false">IF(EXACT(F196,E196),"@",F196)</f>
        <v>LARGELI</v>
      </c>
      <c r="H196" s="290" t="str">
        <f aca="false">"              {"&amp;D196&amp;",     "&amp;REPT(" ",25-LEN(D196))&amp;CHAR(34)&amp;G196&amp;CHAR(34)&amp;"},"</f>
        <v>              {ITM_LARGELI,                   "LARGELI"},</v>
      </c>
    </row>
    <row r="197" customFormat="false" ht="15.75" hidden="false" customHeight="false" outlineLevel="0" collapsed="false">
      <c r="A197" s="285"/>
      <c r="D197" s="295" t="s">
        <v>5017</v>
      </c>
      <c r="E197" s="0" t="str">
        <f aca="false">SUBSTITUTE(INDEX(SOURCE!E:E,MATCH(D197,SOURCE!P:P,0)),"""","")</f>
        <v>CPXRES1</v>
      </c>
      <c r="F197" s="285" t="s">
        <v>5792</v>
      </c>
      <c r="G197" s="0" t="str">
        <f aca="false">IF(EXACT(F197,E197),"@",F197)</f>
        <v>@</v>
      </c>
      <c r="H197" s="290" t="str">
        <f aca="false">"              {"&amp;D197&amp;",     "&amp;REPT(" ",25-LEN(D197))&amp;CHAR(34)&amp;G197&amp;CHAR(34)&amp;"},"</f>
        <v>              {ITM_CPXRES1,                   "@"},</v>
      </c>
    </row>
    <row r="198" customFormat="false" ht="15.75" hidden="false" customHeight="false" outlineLevel="0" collapsed="false">
      <c r="A198" s="285"/>
      <c r="D198" s="295" t="s">
        <v>5019</v>
      </c>
      <c r="E198" s="0" t="str">
        <f aca="false">SUBSTITUTE(INDEX(SOURCE!E:E,MATCH(D198,SOURCE!P:P,0)),"""","")</f>
        <v>SPCRES1</v>
      </c>
      <c r="F198" s="285" t="s">
        <v>5793</v>
      </c>
      <c r="G198" s="0" t="str">
        <f aca="false">IF(EXACT(F198,E198),"@",F198)</f>
        <v>@</v>
      </c>
      <c r="H198" s="290" t="str">
        <f aca="false">"              {"&amp;D198&amp;",     "&amp;REPT(" ",25-LEN(D198))&amp;CHAR(34)&amp;G198&amp;CHAR(34)&amp;"},"</f>
        <v>              {ITM_SPCRES1,                   "@"},</v>
      </c>
    </row>
    <row r="199" customFormat="false" ht="15.75" hidden="false" customHeight="false" outlineLevel="0" collapsed="false">
      <c r="A199" s="285"/>
      <c r="D199" s="295" t="s">
        <v>5021</v>
      </c>
      <c r="E199" s="0" t="str">
        <f aca="false">SUBSTITUTE(INDEX(SOURCE!E:E,MATCH(D199,SOURCE!P:P,0)),"""","")</f>
        <v>CPXRES0</v>
      </c>
      <c r="F199" s="285" t="s">
        <v>5794</v>
      </c>
      <c r="G199" s="0" t="str">
        <f aca="false">IF(EXACT(F199,E199),"@",F199)</f>
        <v>@</v>
      </c>
      <c r="H199" s="290" t="str">
        <f aca="false">"              {"&amp;D199&amp;",     "&amp;REPT(" ",25-LEN(D199))&amp;CHAR(34)&amp;G199&amp;CHAR(34)&amp;"},"</f>
        <v>              {ITM_CPXRES0,                   "@"},</v>
      </c>
    </row>
    <row r="200" customFormat="false" ht="15.75" hidden="false" customHeight="false" outlineLevel="0" collapsed="false">
      <c r="A200" s="285"/>
      <c r="D200" s="295" t="s">
        <v>5023</v>
      </c>
      <c r="E200" s="0" t="str">
        <f aca="false">SUBSTITUTE(INDEX(SOURCE!E:E,MATCH(D200,SOURCE!P:P,0)),"""","")</f>
        <v>SPCRES0</v>
      </c>
      <c r="F200" s="285" t="s">
        <v>5795</v>
      </c>
      <c r="G200" s="0" t="str">
        <f aca="false">IF(EXACT(F200,E200),"@",F200)</f>
        <v>@</v>
      </c>
      <c r="H200" s="290" t="str">
        <f aca="false">"              {"&amp;D200&amp;",     "&amp;REPT(" ",25-LEN(D200))&amp;CHAR(34)&amp;G200&amp;CHAR(34)&amp;"},"</f>
        <v>              {ITM_SPCRES0,                   "@"},</v>
      </c>
    </row>
    <row r="201" customFormat="false" ht="15.75" hidden="false" customHeight="false" outlineLevel="0" collapsed="false">
      <c r="A201" s="285"/>
      <c r="B201" s="138" t="s">
        <v>5796</v>
      </c>
      <c r="D201" s="142" t="s">
        <v>5037</v>
      </c>
      <c r="E201" s="0" t="str">
        <f aca="false">SUBSTITUTE(INDEX(SOURCE!E:E,MATCH(D201,SOURCE!P:P,0)),"""","")</f>
        <v>fg.OFF</v>
      </c>
      <c r="F201" s="138" t="s">
        <v>5797</v>
      </c>
      <c r="G201" s="0" t="str">
        <f aca="false">IF(EXACT(F201,E201),"@",F201)</f>
        <v>FGOFF</v>
      </c>
      <c r="H201" s="290" t="str">
        <f aca="false">"              {"&amp;D201&amp;",     "&amp;REPT(" ",25-LEN(D201))&amp;CHAR(34)&amp;G201&amp;CHAR(34)&amp;"},"</f>
        <v>              {ITM_FGLNOFF,                   "FGOFF"},</v>
      </c>
    </row>
    <row r="202" customFormat="false" ht="15.75" hidden="false" customHeight="false" outlineLevel="0" collapsed="false">
      <c r="A202" s="285"/>
      <c r="B202" s="138" t="s">
        <v>5796</v>
      </c>
      <c r="D202" s="142" t="s">
        <v>5040</v>
      </c>
      <c r="E202" s="0" t="str">
        <f aca="false">SUBSTITUTE(INDEX(SOURCE!E:E,MATCH(D202,SOURCE!P:P,0)),"""","")</f>
        <v>fg.LIM</v>
      </c>
      <c r="F202" s="138" t="s">
        <v>5798</v>
      </c>
      <c r="G202" s="0" t="str">
        <f aca="false">IF(EXACT(F202,E202),"@",F202)</f>
        <v>FGLIM</v>
      </c>
      <c r="H202" s="290" t="str">
        <f aca="false">"              {"&amp;D202&amp;",     "&amp;REPT(" ",25-LEN(D202))&amp;CHAR(34)&amp;G202&amp;CHAR(34)&amp;"},"</f>
        <v>              {ITM_FGLNLIM,                   "FGLIM"},</v>
      </c>
    </row>
    <row r="203" customFormat="false" ht="15.75" hidden="false" customHeight="false" outlineLevel="0" collapsed="false">
      <c r="A203" s="285"/>
      <c r="B203" s="138" t="s">
        <v>5796</v>
      </c>
      <c r="D203" s="142" t="s">
        <v>5043</v>
      </c>
      <c r="E203" s="0" t="str">
        <f aca="false">SUBSTITUTE(INDEX(SOURCE!E:E,MATCH(D203,SOURCE!P:P,0)),"""","")</f>
        <v>fg.FUL</v>
      </c>
      <c r="F203" s="138" t="s">
        <v>5799</v>
      </c>
      <c r="G203" s="0" t="str">
        <f aca="false">IF(EXACT(F203,E203),"@",F203)</f>
        <v>FGFUL</v>
      </c>
      <c r="H203" s="290" t="str">
        <f aca="false">"              {"&amp;D203&amp;",     "&amp;REPT(" ",25-LEN(D203))&amp;CHAR(34)&amp;G203&amp;CHAR(34)&amp;"},"</f>
        <v>              {ITM_FGLNFUL,                   "FGFUL"},</v>
      </c>
    </row>
    <row r="204" customFormat="false" ht="15.75" hidden="false" customHeight="false" outlineLevel="0" collapsed="false">
      <c r="A204" s="285"/>
      <c r="B204" s="260" t="s">
        <v>5800</v>
      </c>
      <c r="D204" s="74" t="s">
        <v>5169</v>
      </c>
      <c r="E204" s="0" t="str">
        <f aca="false">SUBSTITUTE(INDEX(SOURCE!E:E,MATCH(D204,SOURCE!P:P,0)),"""","")</f>
        <v>IPER.</v>
      </c>
      <c r="F204" s="74" t="s">
        <v>5801</v>
      </c>
      <c r="G204" s="0" t="str">
        <f aca="false">IF(EXACT(F204,E204),"@",F204)</f>
        <v>IPER</v>
      </c>
      <c r="H204" s="290" t="str">
        <f aca="false">"              {"&amp;D204&amp;",     "&amp;REPT(" ",25-LEN(D204))&amp;CHAR(34)&amp;G204&amp;CHAR(34)&amp;"},"</f>
        <v>              {ITM_GAPPER_L,                  "IPER"},</v>
      </c>
    </row>
    <row r="205" customFormat="false" ht="15.75" hidden="false" customHeight="false" outlineLevel="0" collapsed="false">
      <c r="A205" s="285"/>
      <c r="B205" s="260" t="s">
        <v>5800</v>
      </c>
      <c r="D205" s="74" t="s">
        <v>5176</v>
      </c>
      <c r="E205" s="0" t="str">
        <f aca="false">SUBSTITUTE(INDEX(SOURCE!E:E,MATCH(D205,SOURCE!P:P,0)),"""","")</f>
        <v>ICOM,</v>
      </c>
      <c r="F205" s="74" t="s">
        <v>5802</v>
      </c>
      <c r="G205" s="0" t="str">
        <f aca="false">IF(EXACT(F205,E205),"@",F205)</f>
        <v>ICOM</v>
      </c>
      <c r="H205" s="290" t="str">
        <f aca="false">"              {"&amp;D205&amp;",     "&amp;REPT(" ",25-LEN(D205))&amp;CHAR(34)&amp;G205&amp;CHAR(34)&amp;"},"</f>
        <v>              {ITM_GAPCOM_L,                  "ICOM"},</v>
      </c>
    </row>
    <row r="206" customFormat="false" ht="15.75" hidden="false" customHeight="false" outlineLevel="0" collapsed="false">
      <c r="A206" s="285"/>
      <c r="B206" s="260" t="s">
        <v>5800</v>
      </c>
      <c r="D206" s="74" t="s">
        <v>5183</v>
      </c>
      <c r="E206" s="0" t="str">
        <f aca="false">SUBSTITUTE(INDEX(SOURCE!E:E,MATCH(D206,SOURCE!P:P,0)),"""","")</f>
        <v>IWTICK STD_SPACE_4_PER_EM '</v>
      </c>
      <c r="F206" s="74" t="s">
        <v>5803</v>
      </c>
      <c r="G206" s="0" t="str">
        <f aca="false">IF(EXACT(F206,E206),"@",F206)</f>
        <v>IWTICK</v>
      </c>
      <c r="H206" s="290" t="str">
        <f aca="false">"              {"&amp;D206&amp;",     "&amp;REPT(" ",25-LEN(D206))&amp;CHAR(34)&amp;G206&amp;CHAR(34)&amp;"},"</f>
        <v>              {ITM_GAPAPO_L,                  "IWTICK"},</v>
      </c>
    </row>
    <row r="207" customFormat="false" ht="15.75" hidden="false" customHeight="false" outlineLevel="0" collapsed="false">
      <c r="A207" s="285"/>
      <c r="B207" s="260" t="s">
        <v>5800</v>
      </c>
      <c r="D207" s="291" t="s">
        <v>5190</v>
      </c>
      <c r="E207" s="291" t="str">
        <f aca="false">SUBSTITUTE(INDEX(SOURCE!E:E,MATCH(D207,SOURCE!P:P,0)),"""","")</f>
        <v>ISPC STD_OPEN_BOX</v>
      </c>
      <c r="F207" s="291" t="s">
        <v>5804</v>
      </c>
      <c r="G207" s="291" t="str">
        <f aca="false">IF(EXACT(F207,E207),"@",F207)</f>
        <v>ISPC</v>
      </c>
      <c r="H207" s="292" t="str">
        <f aca="false">"              {"&amp;D207&amp;",     "&amp;REPT(" ",25-LEN(D207))&amp;CHAR(34)&amp;G207&amp;CHAR(34)&amp;"},"</f>
        <v>              {ITM_GAPSPC_L,                  "ISPC"},</v>
      </c>
    </row>
    <row r="208" customFormat="false" ht="15.75" hidden="false" customHeight="false" outlineLevel="0" collapsed="false">
      <c r="A208" s="285"/>
      <c r="B208" s="260" t="s">
        <v>5800</v>
      </c>
      <c r="D208" s="74" t="s">
        <v>5196</v>
      </c>
      <c r="E208" s="0" t="str">
        <f aca="false">SUBSTITUTE(INDEX(SOURCE!E:E,MATCH(D208,SOURCE!P:P,0)),"""","")</f>
        <v>IWSPC STD_INV_BRIDGE STD_INV_BRIDGE</v>
      </c>
      <c r="F208" s="74" t="s">
        <v>5805</v>
      </c>
      <c r="G208" s="0" t="str">
        <f aca="false">IF(EXACT(F208,E208),"@",F208)</f>
        <v>IWSPC</v>
      </c>
      <c r="H208" s="290" t="str">
        <f aca="false">"              {"&amp;D208&amp;",     "&amp;REPT(" ",25-LEN(D208))&amp;CHAR(34)&amp;G208&amp;CHAR(34)&amp;"},"</f>
        <v>              {ITM_GAPDBLSPC_L,               "IWSPC"},</v>
      </c>
    </row>
    <row r="209" customFormat="false" ht="15.75" hidden="false" customHeight="false" outlineLevel="0" collapsed="false">
      <c r="A209" s="285"/>
      <c r="B209" s="260" t="s">
        <v>5800</v>
      </c>
      <c r="D209" s="74" t="s">
        <v>5162</v>
      </c>
      <c r="E209" s="0" t="str">
        <f aca="false">SUBSTITUTE(INDEX(SOURCE!E:E,MATCH(D209,SOURCE!P:P,0)),"""","")</f>
        <v>IDOT STD_DOT</v>
      </c>
      <c r="F209" s="74" t="s">
        <v>5806</v>
      </c>
      <c r="G209" s="0" t="str">
        <f aca="false">IF(EXACT(F209,E209),"@",F209)</f>
        <v>IDOT</v>
      </c>
      <c r="H209" s="290" t="str">
        <f aca="false">"              {"&amp;D209&amp;",     "&amp;REPT(" ",25-LEN(D209))&amp;CHAR(34)&amp;G209&amp;CHAR(34)&amp;"},"</f>
        <v>              {ITM_GAPDOT_L,                  "IDOT"},</v>
      </c>
    </row>
    <row r="210" customFormat="false" ht="15.75" hidden="false" customHeight="false" outlineLevel="0" collapsed="false">
      <c r="A210" s="285"/>
      <c r="B210" s="260" t="s">
        <v>5800</v>
      </c>
      <c r="D210" s="74" t="s">
        <v>5199</v>
      </c>
      <c r="E210" s="0" t="str">
        <f aca="false">SUBSTITUTE(INDEX(SOURCE!E:E,MATCH(D210,SOURCE!P:P,0)),"""","")</f>
        <v>IUNDR STD_UNDERSCORE</v>
      </c>
      <c r="F210" s="74" t="s">
        <v>5807</v>
      </c>
      <c r="G210" s="0" t="str">
        <f aca="false">IF(EXACT(F210,E210),"@",F210)</f>
        <v>IUNDR</v>
      </c>
      <c r="H210" s="290" t="str">
        <f aca="false">"              {"&amp;D210&amp;",     "&amp;REPT(" ",25-LEN(D210))&amp;CHAR(34)&amp;G210&amp;CHAR(34)&amp;"},"</f>
        <v>              {ITM_GAPUND_L,                  "IUNDR"},</v>
      </c>
    </row>
    <row r="211" customFormat="false" ht="15.75" hidden="false" customHeight="false" outlineLevel="0" collapsed="false">
      <c r="A211" s="285"/>
      <c r="B211" s="260" t="s">
        <v>5800</v>
      </c>
      <c r="D211" s="74" t="s">
        <v>5202</v>
      </c>
      <c r="E211" s="0" t="str">
        <f aca="false">SUBSTITUTE(INDEX(SOURCE!E:E,MATCH(D211,SOURCE!P:P,0)),"""","")</f>
        <v>INONE</v>
      </c>
      <c r="F211" s="74" t="s">
        <v>5808</v>
      </c>
      <c r="G211" s="0" t="str">
        <f aca="false">IF(EXACT(F211,E211),"@",F211)</f>
        <v>@</v>
      </c>
      <c r="H211" s="290" t="str">
        <f aca="false">"              {"&amp;D211&amp;",     "&amp;REPT(" ",25-LEN(D211))&amp;CHAR(34)&amp;G211&amp;CHAR(34)&amp;"},"</f>
        <v>              {ITM_GAPNIL_L,                  "@"},</v>
      </c>
    </row>
    <row r="212" customFormat="false" ht="15.75" hidden="false" customHeight="false" outlineLevel="0" collapsed="false">
      <c r="A212" s="285"/>
      <c r="B212" s="260" t="s">
        <v>5800</v>
      </c>
      <c r="D212" s="74" t="s">
        <v>5193</v>
      </c>
      <c r="E212" s="0" t="str">
        <f aca="false">SUBSTITUTE(INDEX(SOURCE!E:E,MATCH(D212,SOURCE!P:P,0)),"""","")</f>
        <v>INSPC STD_INV_BRIDGE</v>
      </c>
      <c r="F212" s="74" t="s">
        <v>5809</v>
      </c>
      <c r="G212" s="0" t="str">
        <f aca="false">IF(EXACT(F212,E212),"@",F212)</f>
        <v>INSPC</v>
      </c>
      <c r="H212" s="290" t="str">
        <f aca="false">"              {"&amp;D212&amp;",     "&amp;REPT(" ",25-LEN(D212))&amp;CHAR(34)&amp;G212&amp;CHAR(34)&amp;"},"</f>
        <v>              {ITM_GAPNARSPC_L,               "INSPC"},</v>
      </c>
    </row>
    <row r="213" customFormat="false" ht="15.75" hidden="false" customHeight="false" outlineLevel="0" collapsed="false">
      <c r="A213" s="285"/>
      <c r="B213" s="260" t="s">
        <v>5800</v>
      </c>
      <c r="D213" s="74" t="s">
        <v>5211</v>
      </c>
      <c r="E213" s="0" t="str">
        <f aca="false">SUBSTITUTE(INDEX(SOURCE!E:E,MATCH(D213,SOURCE!P:P,0)),"""","")</f>
        <v>FPER.</v>
      </c>
      <c r="F213" s="74" t="s">
        <v>5810</v>
      </c>
      <c r="G213" s="0" t="str">
        <f aca="false">IF(EXACT(F213,E213),"@",F213)</f>
        <v>FPER</v>
      </c>
      <c r="H213" s="290" t="str">
        <f aca="false">"              {"&amp;D213&amp;",     "&amp;REPT(" ",25-LEN(D213))&amp;CHAR(34)&amp;G213&amp;CHAR(34)&amp;"},"</f>
        <v>              {ITM_GAPPER_R,                  "FPER"},</v>
      </c>
    </row>
    <row r="214" customFormat="false" ht="15.75" hidden="false" customHeight="false" outlineLevel="0" collapsed="false">
      <c r="A214" s="285"/>
      <c r="B214" s="260" t="s">
        <v>5800</v>
      </c>
      <c r="D214" s="74" t="s">
        <v>5217</v>
      </c>
      <c r="E214" s="0" t="str">
        <f aca="false">SUBSTITUTE(INDEX(SOURCE!E:E,MATCH(D214,SOURCE!P:P,0)),"""","")</f>
        <v>FCOM,</v>
      </c>
      <c r="F214" s="74" t="s">
        <v>5811</v>
      </c>
      <c r="G214" s="0" t="str">
        <f aca="false">IF(EXACT(F214,E214),"@",F214)</f>
        <v>FCOM</v>
      </c>
      <c r="H214" s="290" t="str">
        <f aca="false">"              {"&amp;D214&amp;",     "&amp;REPT(" ",25-LEN(D214))&amp;CHAR(34)&amp;G214&amp;CHAR(34)&amp;"},"</f>
        <v>              {ITM_GAPCOM_R,                  "FCOM"},</v>
      </c>
    </row>
    <row r="215" customFormat="false" ht="15.75" hidden="false" customHeight="false" outlineLevel="0" collapsed="false">
      <c r="A215" s="285"/>
      <c r="B215" s="260" t="s">
        <v>5800</v>
      </c>
      <c r="D215" s="74" t="s">
        <v>5223</v>
      </c>
      <c r="E215" s="0" t="str">
        <f aca="false">SUBSTITUTE(INDEX(SOURCE!E:E,MATCH(D215,SOURCE!P:P,0)),"""","")</f>
        <v>FWTICK STD_SPACE_4_PER_EM '</v>
      </c>
      <c r="F215" s="74" t="s">
        <v>5812</v>
      </c>
      <c r="G215" s="0" t="str">
        <f aca="false">IF(EXACT(F215,E215),"@",F215)</f>
        <v>FWTICK</v>
      </c>
      <c r="H215" s="290" t="str">
        <f aca="false">"              {"&amp;D215&amp;",     "&amp;REPT(" ",25-LEN(D215))&amp;CHAR(34)&amp;G215&amp;CHAR(34)&amp;"},"</f>
        <v>              {ITM_GAPAPO_R,                  "FWTICK"},</v>
      </c>
    </row>
    <row r="216" customFormat="false" ht="15.75" hidden="false" customHeight="false" outlineLevel="0" collapsed="false">
      <c r="A216" s="285"/>
      <c r="B216" s="260" t="s">
        <v>5800</v>
      </c>
      <c r="D216" s="74" t="s">
        <v>5229</v>
      </c>
      <c r="E216" s="0" t="str">
        <f aca="false">SUBSTITUTE(INDEX(SOURCE!E:E,MATCH(D216,SOURCE!P:P,0)),"""","")</f>
        <v>FSPC STD_OPEN_BOX</v>
      </c>
      <c r="F216" s="74" t="s">
        <v>5813</v>
      </c>
      <c r="G216" s="0" t="str">
        <f aca="false">IF(EXACT(F216,E216),"@",F216)</f>
        <v>FSPC</v>
      </c>
      <c r="H216" s="290" t="str">
        <f aca="false">"              {"&amp;D216&amp;",     "&amp;REPT(" ",25-LEN(D216))&amp;CHAR(34)&amp;G216&amp;CHAR(34)&amp;"},"</f>
        <v>              {ITM_GAPSPC_R,                  "FSPC"},</v>
      </c>
    </row>
    <row r="217" customFormat="false" ht="15.75" hidden="false" customHeight="false" outlineLevel="0" collapsed="false">
      <c r="A217" s="285"/>
      <c r="B217" s="260" t="s">
        <v>5800</v>
      </c>
      <c r="D217" s="74" t="s">
        <v>5235</v>
      </c>
      <c r="E217" s="0" t="str">
        <f aca="false">SUBSTITUTE(INDEX(SOURCE!E:E,MATCH(D217,SOURCE!P:P,0)),"""","")</f>
        <v>FWSPC STD_INV_BRIDGE STD_INV_BRIDGE</v>
      </c>
      <c r="F217" s="74" t="s">
        <v>5814</v>
      </c>
      <c r="G217" s="0" t="str">
        <f aca="false">IF(EXACT(F217,E217),"@",F217)</f>
        <v>FWSPC</v>
      </c>
      <c r="H217" s="290" t="str">
        <f aca="false">"              {"&amp;D217&amp;",     "&amp;REPT(" ",25-LEN(D217))&amp;CHAR(34)&amp;G217&amp;CHAR(34)&amp;"},"</f>
        <v>              {ITM_GAPDBLSPC_R,               "FWSPC"},</v>
      </c>
    </row>
    <row r="218" customFormat="false" ht="15.75" hidden="false" customHeight="false" outlineLevel="0" collapsed="false">
      <c r="A218" s="285"/>
      <c r="B218" s="260" t="s">
        <v>5800</v>
      </c>
      <c r="D218" s="74" t="s">
        <v>5205</v>
      </c>
      <c r="E218" s="0" t="str">
        <f aca="false">SUBSTITUTE(INDEX(SOURCE!E:E,MATCH(D218,SOURCE!P:P,0)),"""","")</f>
        <v>FDOT STD_DOT</v>
      </c>
      <c r="F218" s="74" t="s">
        <v>5815</v>
      </c>
      <c r="G218" s="0" t="str">
        <f aca="false">IF(EXACT(F218,E218),"@",F218)</f>
        <v>FDOT</v>
      </c>
      <c r="H218" s="290" t="str">
        <f aca="false">"              {"&amp;D218&amp;",     "&amp;REPT(" ",25-LEN(D218))&amp;CHAR(34)&amp;G218&amp;CHAR(34)&amp;"},"</f>
        <v>              {ITM_GAPDOT_R,                  "FDOT"},</v>
      </c>
    </row>
    <row r="219" customFormat="false" ht="15.75" hidden="false" customHeight="false" outlineLevel="0" collapsed="false">
      <c r="A219" s="285"/>
      <c r="B219" s="260" t="s">
        <v>5800</v>
      </c>
      <c r="D219" s="74" t="s">
        <v>5238</v>
      </c>
      <c r="E219" s="0" t="str">
        <f aca="false">SUBSTITUTE(INDEX(SOURCE!E:E,MATCH(D219,SOURCE!P:P,0)),"""","")</f>
        <v>FUNDR STD_UNDERSCORE</v>
      </c>
      <c r="F219" s="74" t="s">
        <v>5816</v>
      </c>
      <c r="G219" s="0" t="str">
        <f aca="false">IF(EXACT(F219,E219),"@",F219)</f>
        <v>FUNDR</v>
      </c>
      <c r="H219" s="290" t="str">
        <f aca="false">"              {"&amp;D219&amp;",     "&amp;REPT(" ",25-LEN(D219))&amp;CHAR(34)&amp;G219&amp;CHAR(34)&amp;"},"</f>
        <v>              {ITM_GAPUND_R,                  "FUNDR"},</v>
      </c>
    </row>
    <row r="220" customFormat="false" ht="15.75" hidden="false" customHeight="false" outlineLevel="0" collapsed="false">
      <c r="A220" s="285"/>
      <c r="B220" s="260" t="s">
        <v>5800</v>
      </c>
      <c r="D220" s="74" t="s">
        <v>5241</v>
      </c>
      <c r="E220" s="0" t="str">
        <f aca="false">SUBSTITUTE(INDEX(SOURCE!E:E,MATCH(D220,SOURCE!P:P,0)),"""","")</f>
        <v>FNONE</v>
      </c>
      <c r="F220" s="74" t="s">
        <v>5817</v>
      </c>
      <c r="G220" s="0" t="str">
        <f aca="false">IF(EXACT(F220,E220),"@",F220)</f>
        <v>@</v>
      </c>
      <c r="H220" s="290" t="str">
        <f aca="false">"              {"&amp;D220&amp;",     "&amp;REPT(" ",25-LEN(D220))&amp;CHAR(34)&amp;G220&amp;CHAR(34)&amp;"},"</f>
        <v>              {ITM_GAPNIL_R,                  "@"},</v>
      </c>
    </row>
    <row r="221" customFormat="false" ht="15.75" hidden="false" customHeight="false" outlineLevel="0" collapsed="false">
      <c r="A221" s="285"/>
      <c r="B221" s="260" t="s">
        <v>5800</v>
      </c>
      <c r="D221" s="74" t="s">
        <v>5232</v>
      </c>
      <c r="E221" s="0" t="str">
        <f aca="false">SUBSTITUTE(INDEX(SOURCE!E:E,MATCH(D221,SOURCE!P:P,0)),"""","")</f>
        <v>FNSPC STD_INV_BRIDGE</v>
      </c>
      <c r="F221" s="74" t="s">
        <v>5818</v>
      </c>
      <c r="G221" s="0" t="str">
        <f aca="false">IF(EXACT(F221,E221),"@",F221)</f>
        <v>FNSPC</v>
      </c>
      <c r="H221" s="290" t="str">
        <f aca="false">"              {"&amp;D221&amp;",     "&amp;REPT(" ",25-LEN(D221))&amp;CHAR(34)&amp;G221&amp;CHAR(34)&amp;"},"</f>
        <v>              {ITM_GAPNARSPC_R,               "FNSPC"},</v>
      </c>
    </row>
    <row r="222" customFormat="false" ht="15.75" hidden="false" customHeight="false" outlineLevel="0" collapsed="false">
      <c r="A222" s="285"/>
      <c r="B222" s="260" t="s">
        <v>5800</v>
      </c>
      <c r="D222" s="74" t="s">
        <v>5264</v>
      </c>
      <c r="E222" s="0" t="str">
        <f aca="false">SUBSTITUTE(INDEX(SOURCE!E:E,MATCH(D222,SOURCE!P:P,0)),"""","")</f>
        <v>JG.1582</v>
      </c>
      <c r="F222" s="74" t="s">
        <v>5819</v>
      </c>
      <c r="G222" s="0" t="str">
        <f aca="false">IF(EXACT(F222,E222),"@",F222)</f>
        <v>JG1582</v>
      </c>
      <c r="H222" s="290" t="str">
        <f aca="false">"              {"&amp;D222&amp;",     "&amp;REPT(" ",25-LEN(D222))&amp;CHAR(34)&amp;G222&amp;CHAR(34)&amp;"},"</f>
        <v>              {ITM_JUL_GREG_1582,             "JG1582"},</v>
      </c>
    </row>
    <row r="223" customFormat="false" ht="15.75" hidden="false" customHeight="false" outlineLevel="0" collapsed="false">
      <c r="A223" s="285"/>
      <c r="B223" s="260" t="s">
        <v>5800</v>
      </c>
      <c r="D223" s="74" t="s">
        <v>5266</v>
      </c>
      <c r="E223" s="0" t="str">
        <f aca="false">SUBSTITUTE(INDEX(SOURCE!E:E,MATCH(D223,SOURCE!P:P,0)),"""","")</f>
        <v>JG.1752</v>
      </c>
      <c r="F223" s="74" t="s">
        <v>5820</v>
      </c>
      <c r="G223" s="0" t="str">
        <f aca="false">IF(EXACT(F223,E223),"@",F223)</f>
        <v>JG1752</v>
      </c>
      <c r="H223" s="290" t="str">
        <f aca="false">"              {"&amp;D223&amp;",     "&amp;REPT(" ",25-LEN(D223))&amp;CHAR(34)&amp;G223&amp;CHAR(34)&amp;"},"</f>
        <v>              {ITM_JUL_GREG_1752,             "JG1752"},</v>
      </c>
    </row>
    <row r="224" customFormat="false" ht="15.75" hidden="false" customHeight="false" outlineLevel="0" collapsed="false">
      <c r="A224" s="285"/>
      <c r="B224" s="260" t="s">
        <v>5800</v>
      </c>
      <c r="D224" s="74" t="s">
        <v>5268</v>
      </c>
      <c r="E224" s="0" t="str">
        <f aca="false">SUBSTITUTE(INDEX(SOURCE!E:E,MATCH(D224,SOURCE!P:P,0)),"""","")</f>
        <v>JG.1873</v>
      </c>
      <c r="F224" s="74" t="s">
        <v>5821</v>
      </c>
      <c r="G224" s="0" t="str">
        <f aca="false">IF(EXACT(F224,E224),"@",F224)</f>
        <v>JG1873</v>
      </c>
      <c r="H224" s="290" t="str">
        <f aca="false">"              {"&amp;D224&amp;",     "&amp;REPT(" ",25-LEN(D224))&amp;CHAR(34)&amp;G224&amp;CHAR(34)&amp;"},"</f>
        <v>              {ITM_JUL_GREG_1873,             "JG1873"},</v>
      </c>
    </row>
    <row r="225" customFormat="false" ht="15.75" hidden="false" customHeight="false" outlineLevel="0" collapsed="false">
      <c r="A225" s="285"/>
      <c r="B225" s="260" t="s">
        <v>5800</v>
      </c>
      <c r="D225" s="74" t="s">
        <v>5270</v>
      </c>
      <c r="E225" s="0" t="str">
        <f aca="false">SUBSTITUTE(INDEX(SOURCE!E:E,MATCH(D225,SOURCE!P:P,0)),"""","")</f>
        <v>JG.1949</v>
      </c>
      <c r="F225" s="74" t="s">
        <v>5822</v>
      </c>
      <c r="G225" s="0" t="str">
        <f aca="false">IF(EXACT(F225,E225),"@",F225)</f>
        <v>JG1949</v>
      </c>
      <c r="H225" s="290" t="str">
        <f aca="false">"              {"&amp;D225&amp;",     "&amp;REPT(" ",25-LEN(D225))&amp;CHAR(34)&amp;G225&amp;CHAR(34)&amp;"},"</f>
        <v>              {ITM_JUL_GREG_1949,             "JG1949"},</v>
      </c>
    </row>
    <row r="226" customFormat="false" ht="15.75" hidden="false" customHeight="false" outlineLevel="0" collapsed="false">
      <c r="A226" s="285"/>
      <c r="B226" s="294" t="s">
        <v>5800</v>
      </c>
      <c r="C226" s="294" t="s">
        <v>5751</v>
      </c>
      <c r="D226" s="296" t="s">
        <v>5273</v>
      </c>
      <c r="E226" s="0" t="str">
        <f aca="false">SUBSTITUTE(INDEX(SOURCE!E:E,MATCH(D226,SOURCE!P:P,0)),"""","")</f>
        <v>IPART</v>
      </c>
      <c r="F226" s="296" t="s">
        <v>5823</v>
      </c>
      <c r="G226" s="0" t="str">
        <f aca="false">IF(EXACT(F226,E226),"@",F226)</f>
        <v>IPSEP</v>
      </c>
      <c r="H226" s="290"/>
    </row>
    <row r="227" customFormat="false" ht="15.75" hidden="false" customHeight="false" outlineLevel="0" collapsed="false">
      <c r="A227" s="285"/>
      <c r="B227" s="294" t="s">
        <v>5800</v>
      </c>
      <c r="C227" s="294" t="s">
        <v>5751</v>
      </c>
      <c r="D227" s="296" t="s">
        <v>5277</v>
      </c>
      <c r="E227" s="0" t="str">
        <f aca="false">SUBSTITUTE(INDEX(SOURCE!E:E,MATCH(D227,SOURCE!P:P,0)),"""","")</f>
        <v>FPART</v>
      </c>
      <c r="F227" s="296" t="s">
        <v>5824</v>
      </c>
      <c r="G227" s="0" t="str">
        <f aca="false">IF(EXACT(F227,E227),"@",F227)</f>
        <v>FPSEP</v>
      </c>
      <c r="H227" s="290"/>
    </row>
    <row r="228" customFormat="false" ht="15.75" hidden="false" customHeight="false" outlineLevel="0" collapsed="false">
      <c r="A228" s="285"/>
      <c r="B228" s="260" t="s">
        <v>5800</v>
      </c>
      <c r="D228" s="74" t="s">
        <v>5279</v>
      </c>
      <c r="E228" s="0" t="str">
        <f aca="false">SUBSTITUTE(INDEX(SOURCE!E:E,MATCH(D228,SOURCE!P:P,0)),"""","")</f>
        <v>set&gt;TXT</v>
      </c>
      <c r="F228" s="74" t="s">
        <v>5825</v>
      </c>
      <c r="G228" s="0" t="str">
        <f aca="false">IF(EXACT(F228,E228),"@",F228)</f>
        <v>@</v>
      </c>
      <c r="H228" s="290" t="str">
        <f aca="false">"              {"&amp;D228&amp;",     "&amp;REPT(" ",25-LEN(D228))&amp;CHAR(34)&amp;G228&amp;CHAR(34)&amp;"},"</f>
        <v>              {ITM_SET_TO_TEXT,               "@"},</v>
      </c>
    </row>
    <row r="229" customFormat="false" ht="15.75" hidden="false" customHeight="false" outlineLevel="0" collapsed="false">
      <c r="A229" s="285"/>
      <c r="B229" s="260" t="s">
        <v>5800</v>
      </c>
      <c r="D229" s="74" t="s">
        <v>5282</v>
      </c>
      <c r="E229" s="0" t="str">
        <f aca="false">SUBSTITUTE(INDEX(SOURCE!E:E,MATCH(D229,SOURCE!P:P,0)),"""","")</f>
        <v>IPGRP</v>
      </c>
      <c r="F229" s="74" t="s">
        <v>5826</v>
      </c>
      <c r="G229" s="0" t="str">
        <f aca="false">IF(EXACT(F229,E229),"@",F229)</f>
        <v>@</v>
      </c>
      <c r="H229" s="290" t="str">
        <f aca="false">"              {"&amp;D229&amp;",     "&amp;REPT(" ",25-LEN(D229))&amp;CHAR(34)&amp;G229&amp;CHAR(34)&amp;"},"</f>
        <v>              {ITM_GRP_L,                     "@"},</v>
      </c>
    </row>
    <row r="230" customFormat="false" ht="15.75" hidden="false" customHeight="false" outlineLevel="0" collapsed="false">
      <c r="A230" s="285"/>
      <c r="B230" s="260" t="s">
        <v>5800</v>
      </c>
      <c r="D230" s="74" t="s">
        <v>5285</v>
      </c>
      <c r="E230" s="0" t="str">
        <f aca="false">SUBSTITUTE(INDEX(SOURCE!E:E,MATCH(D230,SOURCE!P:P,0)),"""","")</f>
        <v>IPGRP1x</v>
      </c>
      <c r="F230" s="74" t="s">
        <v>5827</v>
      </c>
      <c r="G230" s="0" t="str">
        <f aca="false">IF(EXACT(F230,E230),"@",F230)</f>
        <v>IPGRP1X</v>
      </c>
      <c r="H230" s="290" t="str">
        <f aca="false">"              {"&amp;D230&amp;",     "&amp;REPT(" ",25-LEN(D230))&amp;CHAR(34)&amp;G230&amp;CHAR(34)&amp;"},"</f>
        <v>              {ITM_GRP1_L_OF,                 "IPGRP1X"},</v>
      </c>
    </row>
    <row r="231" customFormat="false" ht="15.75" hidden="false" customHeight="false" outlineLevel="0" collapsed="false">
      <c r="A231" s="285"/>
      <c r="B231" s="260" t="s">
        <v>5800</v>
      </c>
      <c r="D231" s="74" t="s">
        <v>5288</v>
      </c>
      <c r="E231" s="0" t="str">
        <f aca="false">SUBSTITUTE(INDEX(SOURCE!E:E,MATCH(D231,SOURCE!P:P,0)),"""","")</f>
        <v>IPGRP1</v>
      </c>
      <c r="F231" s="74" t="s">
        <v>5828</v>
      </c>
      <c r="G231" s="0" t="str">
        <f aca="false">IF(EXACT(F231,E231),"@",F231)</f>
        <v>@</v>
      </c>
      <c r="H231" s="290" t="str">
        <f aca="false">"              {"&amp;D231&amp;",     "&amp;REPT(" ",25-LEN(D231))&amp;CHAR(34)&amp;G231&amp;CHAR(34)&amp;"},"</f>
        <v>              {ITM_GRP1_L,                    "@"},</v>
      </c>
    </row>
    <row r="232" customFormat="false" ht="15.75" hidden="false" customHeight="false" outlineLevel="0" collapsed="false">
      <c r="A232" s="285"/>
      <c r="B232" s="260" t="s">
        <v>5800</v>
      </c>
      <c r="D232" s="74" t="s">
        <v>5291</v>
      </c>
      <c r="E232" s="0" t="str">
        <f aca="false">SUBSTITUTE(INDEX(SOURCE!E:E,MATCH(D232,SOURCE!P:P,0)),"""","")</f>
        <v>FPGRP</v>
      </c>
      <c r="F232" s="74" t="s">
        <v>5829</v>
      </c>
      <c r="G232" s="0" t="str">
        <f aca="false">IF(EXACT(F232,E232),"@",F232)</f>
        <v>@</v>
      </c>
      <c r="H232" s="290" t="str">
        <f aca="false">"              {"&amp;D232&amp;",     "&amp;REPT(" ",25-LEN(D232))&amp;CHAR(34)&amp;G232&amp;CHAR(34)&amp;"},"</f>
        <v>              {ITM_GRP_R,                     "@"},</v>
      </c>
    </row>
    <row r="233" customFormat="false" ht="15.75" hidden="false" customHeight="false" outlineLevel="0" collapsed="false">
      <c r="A233" s="285"/>
      <c r="B233" s="294" t="s">
        <v>5800</v>
      </c>
      <c r="C233" s="294" t="s">
        <v>5751</v>
      </c>
      <c r="D233" s="296" t="s">
        <v>5293</v>
      </c>
      <c r="E233" s="0" t="str">
        <f aca="false">SUBSTITUTE(INDEX(SOURCE!E:E,MATCH(D233,SOURCE!P:P,0)),"""","")</f>
        <v>IPART</v>
      </c>
      <c r="F233" s="296" t="s">
        <v>5823</v>
      </c>
      <c r="G233" s="0" t="str">
        <f aca="false">IF(EXACT(F233,E233),"@",F233)</f>
        <v>IPSEP</v>
      </c>
      <c r="H233" s="290"/>
    </row>
    <row r="234" customFormat="false" ht="15.75" hidden="false" customHeight="false" outlineLevel="0" collapsed="false">
      <c r="A234" s="285"/>
      <c r="B234" s="294" t="s">
        <v>5800</v>
      </c>
      <c r="C234" s="294" t="s">
        <v>5751</v>
      </c>
      <c r="D234" s="296" t="s">
        <v>5297</v>
      </c>
      <c r="E234" s="0" t="str">
        <f aca="false">SUBSTITUTE(INDEX(SOURCE!E:E,MATCH(D234,SOURCE!P:P,0)),"""","")</f>
        <v>FPART</v>
      </c>
      <c r="F234" s="296" t="s">
        <v>5824</v>
      </c>
      <c r="G234" s="0" t="str">
        <f aca="false">IF(EXACT(F234,E234),"@",F234)</f>
        <v>FPSEP</v>
      </c>
      <c r="H234" s="290"/>
    </row>
    <row r="235" customFormat="false" ht="15.75" hidden="false" customHeight="false" outlineLevel="0" collapsed="false">
      <c r="A235" s="285"/>
      <c r="B235" s="297" t="s">
        <v>5830</v>
      </c>
      <c r="D235" s="298" t="s">
        <v>3225</v>
      </c>
      <c r="E235" s="0" t="str">
        <f aca="false">SUBSTITUTE(INDEX(SOURCE!E:E,MATCH(D235,SOURCE!P:P,0)),"""","")</f>
        <v>BEEP</v>
      </c>
      <c r="F235" s="298" t="s">
        <v>5831</v>
      </c>
      <c r="G235" s="0" t="str">
        <f aca="false">IF(EXACT(F235,E235),"@",F235)</f>
        <v>@</v>
      </c>
      <c r="H235" s="290" t="str">
        <f aca="false">"              {"&amp;D235&amp;",     "&amp;REPT(" ",25-LEN(D235))&amp;CHAR(34)&amp;G235&amp;CHAR(34)&amp;"},"</f>
        <v>              {ITM_BEEP,                      "@"},</v>
      </c>
    </row>
    <row r="236" customFormat="false" ht="15.75" hidden="false" customHeight="false" outlineLevel="0" collapsed="false">
      <c r="A236" s="285"/>
      <c r="B236" s="297" t="s">
        <v>5830</v>
      </c>
      <c r="D236" s="298" t="s">
        <v>3866</v>
      </c>
      <c r="E236" s="0" t="str">
        <f aca="false">SUBSTITUTE(INDEX(SOURCE!E:E,MATCH(D236,SOURCE!P:P,0)),"""","")</f>
        <v>TONE</v>
      </c>
      <c r="F236" s="298" t="s">
        <v>5832</v>
      </c>
      <c r="G236" s="0" t="str">
        <f aca="false">IF(EXACT(F236,E236),"@",F236)</f>
        <v>@</v>
      </c>
      <c r="H236" s="290" t="str">
        <f aca="false">"              {"&amp;D236&amp;",     "&amp;REPT(" ",25-LEN(D236))&amp;CHAR(34)&amp;G236&amp;CHAR(34)&amp;"},"</f>
        <v>              {ITM_TONE,                      "@"},</v>
      </c>
    </row>
    <row r="237" customFormat="false" ht="15.75" hidden="false" customHeight="false" outlineLevel="0" collapsed="false">
      <c r="A237" s="285"/>
      <c r="B237" s="285" t="s">
        <v>5833</v>
      </c>
      <c r="D237" s="0" t="s">
        <v>4325</v>
      </c>
      <c r="E237" s="0" t="str">
        <f aca="false">SUBSTITUTE(INDEX(SOURCE!E:E,MATCH(D237,SOURCE!P:P,0)),"""","")</f>
        <v>STD_SQUARE_ROOT (1+x STD_SUP_2 )</v>
      </c>
      <c r="F237" s="0" t="s">
        <v>5834</v>
      </c>
      <c r="G237" s="0" t="str">
        <f aca="false">IF(EXACT(F237,E237),"@",F237)</f>
        <v>SQRT1+XSQR</v>
      </c>
      <c r="H237" s="290" t="str">
        <f aca="false">"              {"&amp;D237&amp;",     "&amp;REPT(" ",25-LEN(D237))&amp;CHAR(34)&amp;G237&amp;CHAR(34)&amp;"},"</f>
        <v>              {ITM_SQRT1PX2,                  "SQRT1+XSQR"},</v>
      </c>
    </row>
    <row r="238" customFormat="false" ht="15.75" hidden="false" customHeight="false" outlineLevel="0" collapsed="false">
      <c r="A238" s="285"/>
      <c r="B238" s="285" t="s">
        <v>5835</v>
      </c>
      <c r="D238" s="295" t="s">
        <v>5025</v>
      </c>
      <c r="E238" s="0" t="str">
        <f aca="false">SUBSTITUTE(INDEX(SOURCE!E:E,MATCH(D238,SOURCE!P:P,0)),"""","")</f>
        <v>PRON</v>
      </c>
      <c r="F238" s="285" t="s">
        <v>5836</v>
      </c>
      <c r="G238" s="0" t="str">
        <f aca="false">IF(EXACT(F238,E238),"@",F238)</f>
        <v>@</v>
      </c>
      <c r="H238" s="290" t="str">
        <f aca="false">"              {"&amp;D238&amp;",     "&amp;REPT(" ",25-LEN(D238))&amp;CHAR(34)&amp;G238&amp;CHAR(34)&amp;"},"</f>
        <v>              {ITM_PRTACT1,                   "@"},</v>
      </c>
    </row>
    <row r="239" customFormat="false" ht="15.75" hidden="false" customHeight="false" outlineLevel="0" collapsed="false">
      <c r="A239" s="285"/>
      <c r="B239" s="285" t="s">
        <v>5835</v>
      </c>
      <c r="D239" s="295" t="s">
        <v>5027</v>
      </c>
      <c r="E239" s="0" t="str">
        <f aca="false">SUBSTITUTE(INDEX(SOURCE!E:E,MATCH(D239,SOURCE!P:P,0)),"""","")</f>
        <v>PROFF</v>
      </c>
      <c r="F239" s="285" t="s">
        <v>5837</v>
      </c>
      <c r="G239" s="0" t="str">
        <f aca="false">IF(EXACT(F239,E239),"@",F239)</f>
        <v>@</v>
      </c>
      <c r="H239" s="290" t="str">
        <f aca="false">"              {"&amp;D239&amp;",     "&amp;REPT(" ",25-LEN(D239))&amp;CHAR(34)&amp;G239&amp;CHAR(34)&amp;"},"</f>
        <v>              {ITM_PRTACT0,                   "@"},</v>
      </c>
    </row>
    <row r="240" customFormat="false" ht="15.75" hidden="false" customHeight="false" outlineLevel="0" collapsed="false">
      <c r="A240" s="285"/>
      <c r="B240" s="131" t="s">
        <v>5838</v>
      </c>
      <c r="D240" s="295" t="s">
        <v>4449</v>
      </c>
      <c r="E240" s="0" t="str">
        <f aca="false">SUBSTITUTE(INDEX(SOURCE!E:E,MATCH(D240,SOURCE!P:P,0)),"""","")</f>
        <v>HOUR</v>
      </c>
      <c r="F240" s="285" t="s">
        <v>5839</v>
      </c>
      <c r="G240" s="0" t="str">
        <f aca="false">IF(EXACT(F240,E240),"@",F240)</f>
        <v>@</v>
      </c>
      <c r="H240" s="290" t="str">
        <f aca="false">"              {"&amp;D240&amp;",     "&amp;REPT(" ",25-LEN(D240))&amp;CHAR(34)&amp;G240&amp;CHAR(34)&amp;"},"</f>
        <v>              {ITM_HR_DEG,                    "@"},</v>
      </c>
    </row>
    <row r="241" customFormat="false" ht="15.75" hidden="false" customHeight="false" outlineLevel="0" collapsed="false">
      <c r="A241" s="285"/>
      <c r="B241" s="131" t="s">
        <v>5838</v>
      </c>
      <c r="D241" s="295" t="s">
        <v>4455</v>
      </c>
      <c r="E241" s="0" t="str">
        <f aca="false">SUBSTITUTE(INDEX(SOURCE!E:E,MATCH(D241,SOURCE!P:P,0)),"""","")</f>
        <v>SEC</v>
      </c>
      <c r="F241" s="285" t="s">
        <v>5840</v>
      </c>
      <c r="G241" s="0" t="str">
        <f aca="false">IF(EXACT(F241,E241),"@",F241)</f>
        <v>@</v>
      </c>
      <c r="H241" s="290" t="str">
        <f aca="false">"              {"&amp;D241&amp;",     "&amp;REPT(" ",25-LEN(D241))&amp;CHAR(34)&amp;G241&amp;CHAR(34)&amp;"},"</f>
        <v>              {ITM_SECOND,                    "@"},</v>
      </c>
    </row>
    <row r="242" customFormat="false" ht="15.75" hidden="false" customHeight="false" outlineLevel="0" collapsed="false">
      <c r="A242" s="285"/>
      <c r="B242" s="131" t="s">
        <v>5841</v>
      </c>
      <c r="D242" s="295" t="s">
        <v>4389</v>
      </c>
      <c r="E242" s="0" t="str">
        <f aca="false">SUBSTITUTE(INDEX(SOURCE!E:E,MATCH(D242,SOURCE!P:P,0)),"""","")</f>
        <v>STD_EulerE STD_SUP_i STD_SUP_x</v>
      </c>
      <c r="F242" s="299" t="s">
        <v>5842</v>
      </c>
      <c r="G242" s="0" t="str">
        <f aca="false">IF(EXACT(F242,E242),"@",F242)</f>
        <v>e^iX</v>
      </c>
      <c r="H242" s="290" t="str">
        <f aca="false">"              {"&amp;D242&amp;",     "&amp;REPT(" ",25-LEN(D242))&amp;CHAR(34)&amp;G242&amp;CHAR(34)&amp;"},"</f>
        <v>              {ITM_EE_EXP_TH,                 "e^iX"},</v>
      </c>
    </row>
  </sheetData>
  <autoFilter ref="A2:H24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50.66"/>
    <col collapsed="false" customWidth="true" hidden="false" outlineLevel="0" max="4" min="3" style="0" width="3"/>
    <col collapsed="false" customWidth="true" hidden="false" outlineLevel="0" max="5" min="5" style="0" width="5.66"/>
    <col collapsed="false" customWidth="true" hidden="false" outlineLevel="0" max="6" min="6" style="0" width="15.67"/>
    <col collapsed="false" customWidth="true" hidden="false" outlineLevel="0" max="8" min="8" style="0" width="29.5"/>
    <col collapsed="false" customWidth="true" hidden="false" outlineLevel="0" max="11" min="9" style="0" width="2.84"/>
    <col collapsed="false" customWidth="true" hidden="false" outlineLevel="0" max="12" min="12" style="0" width="59.67"/>
  </cols>
  <sheetData>
    <row r="2" customFormat="false" ht="15.75" hidden="false" customHeight="false" outlineLevel="0" collapsed="false">
      <c r="B2" s="0" t="s">
        <v>5843</v>
      </c>
    </row>
    <row r="3" customFormat="false" ht="15.75" hidden="false" customHeight="false" outlineLevel="0" collapsed="false">
      <c r="E3" s="0" t="s">
        <v>5844</v>
      </c>
      <c r="F3" s="0" t="s">
        <v>5845</v>
      </c>
    </row>
    <row r="4" customFormat="false" ht="15.75" hidden="false" customHeight="false" outlineLevel="0" collapsed="false">
      <c r="A4" s="0" t="s">
        <v>5595</v>
      </c>
      <c r="B4" s="0" t="str">
        <f aca="false">"11 ENTER PRIME? "</f>
        <v>11 ENTER PRIME? </v>
      </c>
      <c r="E4" s="0" t="n">
        <v>1</v>
      </c>
      <c r="F4" s="0" t="n">
        <v>1</v>
      </c>
      <c r="H4" s="76" t="str">
        <f aca="false">SUBSTITUTE("GTO_SZ M1 DROP 1 EXIT 1 SUM+",",",".")</f>
        <v>GTO_SZ M1 DROP 1 EXIT 1 SUM+</v>
      </c>
      <c r="L4" s="76" t="str">
        <f aca="false">IF(B4="DONE","",B4&amp;" "&amp;H4)</f>
        <v>11 ENTER PRIME?  GTO_SZ M1 DROP 1 EXIT 1 SUM+</v>
      </c>
    </row>
    <row r="5" customFormat="false" ht="15.75" hidden="false" customHeight="false" outlineLevel="0" collapsed="false">
      <c r="A5" s="0" t="s">
        <v>5596</v>
      </c>
      <c r="B5" s="0" t="s">
        <v>5846</v>
      </c>
      <c r="E5" s="0" t="n">
        <v>1</v>
      </c>
      <c r="F5" s="0" t="n">
        <v>11</v>
      </c>
      <c r="H5" s="0" t="str">
        <f aca="false">SUBSTITUTE(IF(F5&lt;0,-F5&amp;" CHS ",F5)&amp;" GSB M2",",",".")</f>
        <v>11 GSB M2</v>
      </c>
      <c r="L5" s="76" t="str">
        <f aca="false">IF(B5="DONE","",B5&amp;" "&amp;H5)</f>
        <v>RPN 5 ENTER + ERPN 1  + 11 GSB M2</v>
      </c>
    </row>
    <row r="6" customFormat="false" ht="15.75" hidden="false" customHeight="false" outlineLevel="0" collapsed="false">
      <c r="A6" s="0" t="s">
        <v>5597</v>
      </c>
      <c r="B6" s="0" t="s">
        <v>5847</v>
      </c>
      <c r="E6" s="0" t="n">
        <v>1</v>
      </c>
      <c r="F6" s="0" t="n">
        <v>2.5</v>
      </c>
      <c r="H6" s="0" t="str">
        <f aca="false">SUBSTITUTE(IF(F6&lt;0,-F6&amp;" CHS ",F6)&amp;" GSB M2",",",".")</f>
        <v>2.5 GSB M2</v>
      </c>
      <c r="L6" s="76" t="str">
        <f aca="false">IF(B6="DONE","",B6&amp;" "&amp;H6)</f>
        <v>2 ENTER 5 X&lt;&gt;Y /  2.5 GSB M2</v>
      </c>
    </row>
    <row r="7" customFormat="false" ht="15.75" hidden="false" customHeight="false" outlineLevel="0" collapsed="false">
      <c r="A7" s="0" t="s">
        <v>5598</v>
      </c>
      <c r="B7" s="0" t="s">
        <v>5848</v>
      </c>
      <c r="E7" s="0" t="n">
        <v>1</v>
      </c>
      <c r="F7" s="0" t="n">
        <v>1</v>
      </c>
      <c r="H7" s="0" t="str">
        <f aca="false">SUBSTITUTE(IF(F7&lt;0,-F7&amp;" CHS ",F7)&amp;" GSB M2",",",".")</f>
        <v>1 GSB M2</v>
      </c>
      <c r="L7" s="76" t="str">
        <f aca="false">IF(B7="DONE","",B7&amp;" "&amp;H7)</f>
        <v>1 EXIT 2 DROP 1 EXIT 3 DROP 1 GSB M2</v>
      </c>
    </row>
    <row r="8" customFormat="false" ht="15.75" hidden="false" customHeight="false" outlineLevel="0" collapsed="false">
      <c r="A8" s="0" t="s">
        <v>5599</v>
      </c>
      <c r="B8" s="0" t="s">
        <v>5849</v>
      </c>
      <c r="E8" s="0" t="n">
        <v>1</v>
      </c>
      <c r="F8" s="0" t="n">
        <v>3</v>
      </c>
      <c r="H8" s="0" t="str">
        <f aca="false">SUBSTITUTE(IF(F8&lt;0,-F8&amp;" CHS ",F8)&amp;" GSB M2",",",".")</f>
        <v>3 GSB M2</v>
      </c>
      <c r="L8" s="76" t="str">
        <f aca="false">IF(B8="DONE","",B8&amp;" "&amp;H8)</f>
        <v>1 ENTER 2 ENTER 3 ENTER CLX + + 3 GSB M2</v>
      </c>
    </row>
    <row r="9" customFormat="false" ht="15.75" hidden="false" customHeight="false" outlineLevel="0" collapsed="false">
      <c r="A9" s="0" t="s">
        <v>5600</v>
      </c>
      <c r="B9" s="0" t="s">
        <v>5850</v>
      </c>
      <c r="E9" s="0" t="n">
        <v>1</v>
      </c>
      <c r="F9" s="0" t="n">
        <v>12</v>
      </c>
      <c r="H9" s="0" t="str">
        <f aca="false">SUBSTITUTE(IF(F9&lt;0,-F9&amp;" CHS ",F9)&amp;" GSB M2",",",".")</f>
        <v>12 GSB M2</v>
      </c>
      <c r="L9" s="76" t="str">
        <f aca="false">IF(B9="DONE","",B9&amp;" "&amp;H9)</f>
        <v>3 FILL + + + 12 GSB M2</v>
      </c>
    </row>
    <row r="10" customFormat="false" ht="15.75" hidden="false" customHeight="false" outlineLevel="0" collapsed="false">
      <c r="A10" s="0" t="s">
        <v>5601</v>
      </c>
      <c r="B10" s="0" t="s">
        <v>5851</v>
      </c>
      <c r="E10" s="0" t="n">
        <v>1</v>
      </c>
      <c r="F10" s="0" t="n">
        <v>1</v>
      </c>
      <c r="H10" s="0" t="str">
        <f aca="false">SUBSTITUTE(IF(F10&lt;0,-F10&amp;" CHS ",F10)&amp;" GSB M2",",",".")</f>
        <v>1 GSB M2</v>
      </c>
      <c r="L10" s="76" t="str">
        <f aca="false">IF(B10="DONE","",B10&amp;" "&amp;H10)</f>
        <v>1 CHS SQRT STO 01 CLSTK RCL 01 ENTER * CHS ABS ENTER 1 GSB M2</v>
      </c>
    </row>
    <row r="11" customFormat="false" ht="15.75" hidden="false" customHeight="false" outlineLevel="0" collapsed="false">
      <c r="A11" s="0" t="s">
        <v>5602</v>
      </c>
      <c r="B11" s="0" t="s">
        <v>5852</v>
      </c>
      <c r="E11" s="0" t="n">
        <v>1</v>
      </c>
      <c r="F11" s="0" t="n">
        <v>120</v>
      </c>
      <c r="H11" s="0" t="str">
        <f aca="false">SUBSTITUTE(IF(F11&lt;0,-F11&amp;" CHS ",F11)&amp;" GSB M2",",",".")</f>
        <v>120 GSB M2</v>
      </c>
      <c r="L11" s="76" t="str">
        <f aca="false">IF(B11="DONE","",B11&amp;" "&amp;H11)</f>
        <v>10 ENTER 3 COMB 120 GSB M2</v>
      </c>
    </row>
    <row r="12" customFormat="false" ht="15.75" hidden="false" customHeight="false" outlineLevel="0" collapsed="false">
      <c r="A12" s="0" t="s">
        <v>5603</v>
      </c>
      <c r="B12" s="0" t="s">
        <v>5853</v>
      </c>
      <c r="E12" s="0" t="n">
        <v>1</v>
      </c>
      <c r="F12" s="0" t="n">
        <v>24</v>
      </c>
      <c r="H12" s="0" t="str">
        <f aca="false">SUBSTITUTE(IF(F12&lt;0,-F12&amp;" CHS ",F12)&amp;" GSB M2",",",".")</f>
        <v>24 GSB M2</v>
      </c>
      <c r="L12" s="76" t="str">
        <f aca="false">IF(B12="DONE","",B12&amp;" "&amp;H12)</f>
        <v>4 ENTER 3 PERM 24 GSB M2</v>
      </c>
    </row>
    <row r="13" customFormat="false" ht="15.75" hidden="false" customHeight="false" outlineLevel="0" collapsed="false">
      <c r="A13" s="0" t="s">
        <v>5604</v>
      </c>
      <c r="B13" s="0" t="s">
        <v>5854</v>
      </c>
      <c r="E13" s="0" t="n">
        <v>1</v>
      </c>
      <c r="F13" s="0" t="n">
        <v>2</v>
      </c>
      <c r="H13" s="0" t="str">
        <f aca="false">SUBSTITUTE(IF(F13&lt;0,-F13&amp;" CHS ",F13)&amp;" GSB M2",",",".")</f>
        <v>2 GSB M2</v>
      </c>
      <c r="L13" s="76" t="str">
        <f aca="false">IF(B13="DONE","",B13&amp;" "&amp;H13)</f>
        <v>1 STO + 01 CLSTK RCL 01 X^2 ABS 2 GSB M2</v>
      </c>
    </row>
    <row r="14" customFormat="false" ht="15.75" hidden="false" customHeight="false" outlineLevel="0" collapsed="false">
      <c r="A14" s="0" t="s">
        <v>5855</v>
      </c>
      <c r="H14" s="0" t="str">
        <f aca="false">SUBSTITUTE(IF(F14&lt;0,-F14&amp;" CHS ",F14)&amp;" GSB M2",",",".")</f>
        <v> GSB M2</v>
      </c>
      <c r="L14" s="76" t="str">
        <f aca="false">IF(B14="DONE","",B14&amp;" "&amp;H14)</f>
        <v>  GSB M2</v>
      </c>
    </row>
    <row r="15" customFormat="false" ht="15.75" hidden="false" customHeight="false" outlineLevel="0" collapsed="false">
      <c r="A15" s="0" t="s">
        <v>5605</v>
      </c>
      <c r="B15" s="0" t="s">
        <v>5856</v>
      </c>
      <c r="E15" s="0" t="n">
        <v>1</v>
      </c>
      <c r="F15" s="0" t="n">
        <v>2</v>
      </c>
      <c r="H15" s="0" t="str">
        <f aca="false">SUBSTITUTE(IF(F15&lt;0,-F15&amp;" CHS ",F15)&amp;" GSB M2",",",".")</f>
        <v>2 GSB M2</v>
      </c>
      <c r="L15" s="76" t="str">
        <f aca="false">IF(B15="DONE","",B15&amp;" "&amp;H15)</f>
        <v>RCL 01 X^2 STO 02 ABS 2 GSB M2</v>
      </c>
    </row>
    <row r="16" customFormat="false" ht="15.75" hidden="false" customHeight="false" outlineLevel="0" collapsed="false">
      <c r="A16" s="0" t="s">
        <v>5606</v>
      </c>
      <c r="B16" s="0" t="s">
        <v>5857</v>
      </c>
      <c r="E16" s="0" t="n">
        <v>1</v>
      </c>
      <c r="F16" s="0" t="n">
        <f aca="false">SQRT(2)^3</f>
        <v>2.82842712474619</v>
      </c>
      <c r="H16" s="0" t="str">
        <f aca="false">SUBSTITUTE(IF(F16&lt;0,-F16&amp;" CHS ",F16)&amp;" GSB M2",",",".")</f>
        <v>2.82842712474619 GSB M2</v>
      </c>
      <c r="L16" s="76" t="str">
        <f aca="false">IF(B16="DONE","",B16&amp;" "&amp;H16)</f>
        <v>RCL 01 X^3 STO 03 ABS 2.82842712474619 GSB M2</v>
      </c>
    </row>
    <row r="17" customFormat="false" ht="15.75" hidden="false" customHeight="false" outlineLevel="0" collapsed="false">
      <c r="A17" s="0" t="s">
        <v>5607</v>
      </c>
      <c r="B17" s="0" t="s">
        <v>5858</v>
      </c>
      <c r="E17" s="0" t="n">
        <v>1</v>
      </c>
      <c r="F17" s="300" t="n">
        <f aca="false">ROUND(2^(23/2),10)</f>
        <v>2896.3093757401</v>
      </c>
      <c r="H17" s="0" t="str">
        <f aca="false">SUBSTITUTE(IF(F17&lt;0,-F17&amp;" CHS ",F17)&amp;" GSB M2",",",".")</f>
        <v>2896.3093757401 GSB M2</v>
      </c>
      <c r="L17" s="76" t="str">
        <f aca="false">IF(B17="DONE","",B17&amp;" "&amp;H17)</f>
        <v>RCL 01 23 Y^X STO 04 ABS 2896.3093757401 GSB M2</v>
      </c>
    </row>
    <row r="18" customFormat="false" ht="15.75" hidden="false" customHeight="false" outlineLevel="0" collapsed="false">
      <c r="A18" s="0" t="s">
        <v>5608</v>
      </c>
      <c r="B18" s="0" t="s">
        <v>5859</v>
      </c>
      <c r="E18" s="0" t="n">
        <v>1</v>
      </c>
      <c r="F18" s="0" t="n">
        <v>0</v>
      </c>
      <c r="H18" s="0" t="str">
        <f aca="false">SUBSTITUTE(IF(F18&lt;0,-F18&amp;" CHS ",F18)&amp;" GSB M2",",",".")</f>
        <v>0 GSB M2</v>
      </c>
      <c r="L18" s="76" t="str">
        <f aca="false">IF(B18="DONE","",B18&amp;" "&amp;H18)</f>
        <v>RCL 02 SQRT RCL 01 - ABS 0 GSB M2</v>
      </c>
    </row>
    <row r="19" customFormat="false" ht="15.75" hidden="false" customHeight="false" outlineLevel="0" collapsed="false">
      <c r="A19" s="0" t="s">
        <v>5609</v>
      </c>
      <c r="B19" s="0" t="s">
        <v>5860</v>
      </c>
      <c r="E19" s="0" t="n">
        <v>1</v>
      </c>
      <c r="F19" s="0" t="n">
        <v>0</v>
      </c>
      <c r="H19" s="0" t="str">
        <f aca="false">SUBSTITUTE(IF(F19&lt;0,-F19&amp;" CHS ",F19)&amp;" GSB M2",",",".")</f>
        <v>0 GSB M2</v>
      </c>
      <c r="L19" s="76" t="str">
        <f aca="false">IF(B19="DONE","",B19&amp;" "&amp;H19)</f>
        <v>RCL 03 CUBRT RCL 01 - ABS 0 GSB M2</v>
      </c>
    </row>
    <row r="20" customFormat="false" ht="15.75" hidden="false" customHeight="false" outlineLevel="0" collapsed="false">
      <c r="A20" s="0" t="s">
        <v>5610</v>
      </c>
      <c r="B20" s="0" t="s">
        <v>5861</v>
      </c>
      <c r="E20" s="0" t="n">
        <v>1</v>
      </c>
      <c r="F20" s="0" t="n">
        <v>0</v>
      </c>
      <c r="H20" s="0" t="str">
        <f aca="false">SUBSTITUTE(IF(F20&lt;0,-F20&amp;" CHS ",F20)&amp;" GSB M2",",",".")</f>
        <v>0 GSB M2</v>
      </c>
      <c r="L20" s="76" t="str">
        <f aca="false">IF(B20="DONE","",B20&amp;" "&amp;H20)</f>
        <v>1 EXIT 0.1 COMPLEX STO 06 23 Y^X 23 XRTY RCL 06 - ABS 0 GSB M2</v>
      </c>
    </row>
    <row r="21" customFormat="false" ht="15.75" hidden="false" customHeight="false" outlineLevel="0" collapsed="false">
      <c r="A21" s="0" t="s">
        <v>5611</v>
      </c>
      <c r="B21" s="76" t="str">
        <f aca="false">"0.2 "&amp;A21&amp;""</f>
        <v>0.2 2^X</v>
      </c>
      <c r="E21" s="0" t="n">
        <v>1</v>
      </c>
      <c r="F21" s="0" t="n">
        <f aca="false">2^0.2</f>
        <v>1.14869835499704</v>
      </c>
      <c r="H21" s="0" t="str">
        <f aca="false">SUBSTITUTE(IF(F21&lt;0,-F21&amp;" CHS ",F21)&amp;" GSB M2",",",".")</f>
        <v>1.14869835499704 GSB M2</v>
      </c>
      <c r="L21" s="76" t="str">
        <f aca="false">IF(B21="DONE","",B21&amp;" "&amp;H21)</f>
        <v>0.2 2^X 1.14869835499704 GSB M2</v>
      </c>
    </row>
    <row r="22" customFormat="false" ht="15.75" hidden="false" customHeight="false" outlineLevel="0" collapsed="false">
      <c r="A22" s="0" t="s">
        <v>5862</v>
      </c>
      <c r="B22" s="76" t="str">
        <f aca="false">"0.2 "&amp;A22&amp;""</f>
        <v>0.2 E^X</v>
      </c>
      <c r="E22" s="0" t="n">
        <v>1</v>
      </c>
      <c r="F22" s="0" t="n">
        <f aca="false">EXP(0.2)</f>
        <v>1.22140275816017</v>
      </c>
      <c r="H22" s="0" t="str">
        <f aca="false">SUBSTITUTE(IF(F22&lt;0,-F22&amp;" CHS ",F22)&amp;" GSB M2",",",".")</f>
        <v>1.22140275816017 GSB M2</v>
      </c>
      <c r="L22" s="76" t="str">
        <f aca="false">IF(B22="DONE","",B22&amp;" "&amp;H22)</f>
        <v>0.2 E^X 1.22140275816017 GSB M2</v>
      </c>
    </row>
    <row r="23" customFormat="false" ht="15.75" hidden="false" customHeight="false" outlineLevel="0" collapsed="false">
      <c r="A23" s="0" t="s">
        <v>5613</v>
      </c>
      <c r="B23" s="76" t="str">
        <f aca="false">"0.2 "&amp;A23</f>
        <v>0.2 10^X</v>
      </c>
      <c r="E23" s="0" t="n">
        <v>1</v>
      </c>
      <c r="F23" s="0" t="n">
        <f aca="false">10^0.2</f>
        <v>1.58489319246111</v>
      </c>
      <c r="H23" s="0" t="str">
        <f aca="false">SUBSTITUTE(IF(F23&lt;0,-F23&amp;" CHS ",F23)&amp;" GSB M2",",",".")</f>
        <v>1.58489319246111 GSB M2</v>
      </c>
      <c r="L23" s="76" t="str">
        <f aca="false">IF(B23="DONE","",B23&amp;" "&amp;H23)</f>
        <v>0.2 10^X 1.58489319246111 GSB M2</v>
      </c>
    </row>
    <row r="24" customFormat="false" ht="15.75" hidden="false" customHeight="false" outlineLevel="0" collapsed="false">
      <c r="A24" s="0" t="s">
        <v>5614</v>
      </c>
      <c r="B24" s="76" t="str">
        <f aca="false">"0.2 "&amp;A24&amp;""</f>
        <v>0.2 LOG2</v>
      </c>
      <c r="E24" s="0" t="n">
        <v>1</v>
      </c>
      <c r="F24" s="0" t="n">
        <f aca="false">LOG(0.2)/LOG(2)</f>
        <v>-2.32192809488736</v>
      </c>
      <c r="H24" s="0" t="str">
        <f aca="false">SUBSTITUTE(IF(F24&lt;0,-F24&amp;" CHS ",F24)&amp;" GSB M2",",",".")</f>
        <v>2.32192809488736 CHS  GSB M2</v>
      </c>
      <c r="L24" s="76" t="str">
        <f aca="false">IF(B24="DONE","",B24&amp;" "&amp;H24)</f>
        <v>0.2 LOG2 2.32192809488736 CHS  GSB M2</v>
      </c>
    </row>
    <row r="25" customFormat="false" ht="15.75" hidden="false" customHeight="false" outlineLevel="0" collapsed="false">
      <c r="A25" s="0" t="s">
        <v>5615</v>
      </c>
      <c r="B25" s="76" t="str">
        <f aca="false">"0.2 "&amp;A25&amp;""</f>
        <v>0.2 LN</v>
      </c>
      <c r="E25" s="0" t="n">
        <v>1</v>
      </c>
      <c r="F25" s="0" t="n">
        <f aca="false">LN(0.2)</f>
        <v>-1.6094379124341</v>
      </c>
      <c r="H25" s="0" t="str">
        <f aca="false">SUBSTITUTE(IF(F25&lt;0,-F25&amp;" CHS ",F25)&amp;" GSB M2",",",".")</f>
        <v>1.6094379124341 CHS  GSB M2</v>
      </c>
      <c r="L25" s="76" t="str">
        <f aca="false">IF(B25="DONE","",B25&amp;" "&amp;H25)</f>
        <v>0.2 LN 1.6094379124341 CHS  GSB M2</v>
      </c>
    </row>
    <row r="26" customFormat="false" ht="15.75" hidden="false" customHeight="false" outlineLevel="0" collapsed="false">
      <c r="A26" s="0" t="s">
        <v>5616</v>
      </c>
      <c r="B26" s="284" t="str">
        <f aca="false">"0.2 ENTER "&amp;A26&amp;""</f>
        <v>0.2 ENTER LOG10</v>
      </c>
      <c r="E26" s="0" t="n">
        <v>1</v>
      </c>
      <c r="F26" s="0" t="n">
        <f aca="false">LOG10(0.2)</f>
        <v>-0.698970004336019</v>
      </c>
      <c r="H26" s="0" t="str">
        <f aca="false">SUBSTITUTE(IF(F26&lt;0,-F26&amp;" CHS ",F26)&amp;" GSB M2",",",".")</f>
        <v>0.698970004336019 CHS  GSB M2</v>
      </c>
      <c r="L26" s="76" t="str">
        <f aca="false">IF(B26="DONE","",B26&amp;" "&amp;H26)</f>
        <v>0.2 ENTER LOG10 0.698970004336019 CHS  GSB M2</v>
      </c>
    </row>
    <row r="27" customFormat="false" ht="15.75" hidden="false" customHeight="false" outlineLevel="0" collapsed="false">
      <c r="A27" s="0" t="s">
        <v>5617</v>
      </c>
      <c r="B27" s="76" t="str">
        <f aca="false">"0.2 EXIT 3 "&amp;A27&amp;""</f>
        <v>0.2 EXIT 3 LOGXY</v>
      </c>
      <c r="E27" s="0" t="n">
        <v>1</v>
      </c>
      <c r="F27" s="0" t="n">
        <f aca="false">LOG(0.2)/LOG(3)</f>
        <v>-1.46497352071793</v>
      </c>
      <c r="H27" s="0" t="str">
        <f aca="false">SUBSTITUTE(IF(F27&lt;0,-F27&amp;" CHS ",F27)&amp;" GSB M2",",",".")</f>
        <v>1.46497352071793 CHS  GSB M2</v>
      </c>
      <c r="L27" s="76" t="str">
        <f aca="false">IF(B27="DONE","",B27&amp;" "&amp;H27)</f>
        <v>0.2 EXIT 3 LOGXY 1.46497352071793 CHS  GSB M2</v>
      </c>
    </row>
    <row r="28" customFormat="false" ht="15.75" hidden="false" customHeight="false" outlineLevel="0" collapsed="false">
      <c r="A28" s="0" t="s">
        <v>5618</v>
      </c>
      <c r="B28" s="284" t="str">
        <f aca="false">"0.2 ENTER "&amp;A28&amp;""</f>
        <v>0.2 ENTER 1/X</v>
      </c>
      <c r="E28" s="0" t="n">
        <v>1</v>
      </c>
      <c r="F28" s="0" t="n">
        <f aca="false">1/0.2</f>
        <v>5</v>
      </c>
      <c r="H28" s="0" t="str">
        <f aca="false">SUBSTITUTE(IF(F28&lt;0,-F28&amp;" CHS ",F28)&amp;" GSB M2",",",".")</f>
        <v>5 GSB M2</v>
      </c>
      <c r="L28" s="76" t="str">
        <f aca="false">IF(B28="DONE","",B28&amp;" "&amp;H28)</f>
        <v>0.2 ENTER 1/X 5 GSB M2</v>
      </c>
    </row>
    <row r="29" customFormat="false" ht="15.75" hidden="false" customHeight="false" outlineLevel="0" collapsed="false">
      <c r="A29" s="0" t="s">
        <v>5619</v>
      </c>
      <c r="B29" s="76" t="str">
        <f aca="false">"16.8 "&amp;A29&amp;" "&amp;A35&amp;" STO 10"</f>
        <v>16.8 COS ARCCOS STO 10</v>
      </c>
      <c r="E29" s="0" t="n">
        <v>1</v>
      </c>
      <c r="F29" s="0" t="n">
        <v>16.8</v>
      </c>
      <c r="H29" s="0" t="str">
        <f aca="false">SUBSTITUTE(IF(F29&lt;0,-F29&amp;" CHS ",F29)&amp;" GSB M2",",",".")</f>
        <v>16.8 GSB M2</v>
      </c>
      <c r="L29" s="76" t="str">
        <f aca="false">IF(B29="DONE","",B29&amp;" "&amp;H29)</f>
        <v>16.8 COS ARCCOS STO 10 16.8 GSB M2</v>
      </c>
    </row>
    <row r="30" customFormat="false" ht="15.75" hidden="false" customHeight="false" outlineLevel="0" collapsed="false">
      <c r="A30" s="0" t="s">
        <v>5620</v>
      </c>
      <c r="B30" s="76" t="str">
        <f aca="false">"16.8 "&amp;A30&amp;" "&amp;A36&amp;" STO 11"</f>
        <v>16.8 COSH ARCCOSH STO 11</v>
      </c>
      <c r="E30" s="0" t="n">
        <v>1</v>
      </c>
      <c r="F30" s="0" t="n">
        <v>16.8</v>
      </c>
      <c r="H30" s="0" t="str">
        <f aca="false">SUBSTITUTE(IF(F30&lt;0,-F30&amp;" CHS ",F30)&amp;" GSB M2",",",".")</f>
        <v>16.8 GSB M2</v>
      </c>
      <c r="L30" s="76" t="str">
        <f aca="false">IF(B30="DONE","",B30&amp;" "&amp;H30)</f>
        <v>16.8 COSH ARCCOSH STO 11 16.8 GSB M2</v>
      </c>
    </row>
    <row r="31" customFormat="false" ht="15.75" hidden="false" customHeight="false" outlineLevel="0" collapsed="false">
      <c r="A31" s="0" t="s">
        <v>5621</v>
      </c>
      <c r="B31" s="76" t="str">
        <f aca="false">"16.8 "&amp;A31&amp;" "&amp;A37&amp;" STO 12"</f>
        <v>16.8 SIN ARCSIN STO 12</v>
      </c>
      <c r="E31" s="0" t="n">
        <v>1</v>
      </c>
      <c r="F31" s="0" t="n">
        <v>16.8</v>
      </c>
      <c r="H31" s="0" t="str">
        <f aca="false">SUBSTITUTE(IF(F31&lt;0,-F31&amp;" CHS ",F31)&amp;" GSB M2",",",".")</f>
        <v>16.8 GSB M2</v>
      </c>
      <c r="L31" s="76" t="str">
        <f aca="false">IF(B31="DONE","",B31&amp;" "&amp;H31)</f>
        <v>16.8 SIN ARCSIN STO 12 16.8 GSB M2</v>
      </c>
    </row>
    <row r="32" customFormat="false" ht="15.75" hidden="false" customHeight="false" outlineLevel="0" collapsed="false">
      <c r="A32" s="0" t="s">
        <v>5622</v>
      </c>
      <c r="B32" s="76" t="str">
        <f aca="false">"16.8 "&amp;A32&amp;" "&amp;A38&amp;" STO 13"</f>
        <v>16.8 SINH ARCSINH STO 13</v>
      </c>
      <c r="E32" s="0" t="n">
        <v>1</v>
      </c>
      <c r="F32" s="0" t="n">
        <v>16.8</v>
      </c>
      <c r="H32" s="0" t="str">
        <f aca="false">SUBSTITUTE(IF(F32&lt;0,-F32&amp;" CHS ",F32)&amp;" GSB M2",",",".")</f>
        <v>16.8 GSB M2</v>
      </c>
      <c r="L32" s="76" t="str">
        <f aca="false">IF(B32="DONE","",B32&amp;" "&amp;H32)</f>
        <v>16.8 SINH ARCSINH STO 13 16.8 GSB M2</v>
      </c>
    </row>
    <row r="33" customFormat="false" ht="15.75" hidden="false" customHeight="false" outlineLevel="0" collapsed="false">
      <c r="A33" s="0" t="s">
        <v>5623</v>
      </c>
      <c r="B33" s="76" t="str">
        <f aca="false">"16.8 "&amp;A33&amp;" "&amp;A39&amp;" STO 14"</f>
        <v>16.8 TAN ARCTAN STO 14</v>
      </c>
      <c r="E33" s="0" t="n">
        <v>1</v>
      </c>
      <c r="F33" s="0" t="n">
        <v>16.8</v>
      </c>
      <c r="H33" s="0" t="str">
        <f aca="false">SUBSTITUTE(IF(F33&lt;0,-F33&amp;" CHS ",F33)&amp;" GSB M2",",",".")</f>
        <v>16.8 GSB M2</v>
      </c>
      <c r="L33" s="76" t="str">
        <f aca="false">IF(B33="DONE","",B33&amp;" "&amp;H33)</f>
        <v>16.8 TAN ARCTAN STO 14 16.8 GSB M2</v>
      </c>
    </row>
    <row r="34" customFormat="false" ht="15.75" hidden="false" customHeight="false" outlineLevel="0" collapsed="false">
      <c r="A34" s="0" t="s">
        <v>5624</v>
      </c>
      <c r="B34" s="76" t="str">
        <f aca="false">"16.8 "&amp;A34&amp;" "&amp;A40&amp;" STO 15"</f>
        <v>16.8 TANH ARCTANH STO 15</v>
      </c>
      <c r="E34" s="0" t="n">
        <v>1</v>
      </c>
      <c r="F34" s="0" t="n">
        <v>16.8</v>
      </c>
      <c r="H34" s="0" t="str">
        <f aca="false">SUBSTITUTE(IF(F34&lt;0,-F34&amp;" CHS ",F34)&amp;" GSB M2",",",".")</f>
        <v>16.8 GSB M2</v>
      </c>
      <c r="L34" s="76" t="str">
        <f aca="false">IF(B34="DONE","",B34&amp;" "&amp;H34)</f>
        <v>16.8 TANH ARCTANH STO 15 16.8 GSB M2</v>
      </c>
    </row>
    <row r="35" customFormat="false" ht="15.75" hidden="false" customHeight="false" outlineLevel="0" collapsed="false">
      <c r="A35" s="0" t="s">
        <v>5863</v>
      </c>
      <c r="B35" s="0" t="s">
        <v>5864</v>
      </c>
      <c r="H35" s="0" t="str">
        <f aca="false">SUBSTITUTE(IF(F35&lt;0,-F35&amp;" CHS ",F35)&amp;" GSB M2",",",".")</f>
        <v> GSB M2</v>
      </c>
      <c r="L35" s="76" t="str">
        <f aca="false">IF(B35="DONE","",B35&amp;" "&amp;H35)</f>
        <v/>
      </c>
    </row>
    <row r="36" customFormat="false" ht="15.75" hidden="false" customHeight="false" outlineLevel="0" collapsed="false">
      <c r="A36" s="0" t="s">
        <v>5865</v>
      </c>
      <c r="B36" s="0" t="s">
        <v>5864</v>
      </c>
      <c r="H36" s="0" t="str">
        <f aca="false">SUBSTITUTE(IF(F36&lt;0,-F36&amp;" CHS ",F36)&amp;" GSB M2",",",".")</f>
        <v> GSB M2</v>
      </c>
      <c r="L36" s="76" t="str">
        <f aca="false">IF(B36="DONE","",B36&amp;" "&amp;H36)</f>
        <v/>
      </c>
    </row>
    <row r="37" customFormat="false" ht="15.75" hidden="false" customHeight="false" outlineLevel="0" collapsed="false">
      <c r="A37" s="0" t="s">
        <v>5866</v>
      </c>
      <c r="B37" s="0" t="s">
        <v>5864</v>
      </c>
      <c r="H37" s="0" t="str">
        <f aca="false">SUBSTITUTE(IF(F37&lt;0,-F37&amp;" CHS ",F37)&amp;" GSB M2",",",".")</f>
        <v> GSB M2</v>
      </c>
      <c r="L37" s="76" t="str">
        <f aca="false">IF(B37="DONE","",B37&amp;" "&amp;H37)</f>
        <v/>
      </c>
    </row>
    <row r="38" customFormat="false" ht="15.75" hidden="false" customHeight="false" outlineLevel="0" collapsed="false">
      <c r="A38" s="0" t="s">
        <v>5867</v>
      </c>
      <c r="B38" s="0" t="s">
        <v>5864</v>
      </c>
      <c r="H38" s="0" t="str">
        <f aca="false">SUBSTITUTE(IF(F38&lt;0,-F38&amp;" CHS ",F38)&amp;" GSB M2",",",".")</f>
        <v> GSB M2</v>
      </c>
      <c r="L38" s="76" t="str">
        <f aca="false">IF(B38="DONE","",B38&amp;" "&amp;H38)</f>
        <v/>
      </c>
    </row>
    <row r="39" customFormat="false" ht="15.75" hidden="false" customHeight="false" outlineLevel="0" collapsed="false">
      <c r="A39" s="0" t="s">
        <v>5868</v>
      </c>
      <c r="B39" s="0" t="s">
        <v>5864</v>
      </c>
      <c r="H39" s="0" t="str">
        <f aca="false">SUBSTITUTE(IF(F39&lt;0,-F39&amp;" CHS ",F39)&amp;" GSB M2",",",".")</f>
        <v> GSB M2</v>
      </c>
      <c r="L39" s="76" t="str">
        <f aca="false">IF(B39="DONE","",B39&amp;" "&amp;H39)</f>
        <v/>
      </c>
    </row>
    <row r="40" customFormat="false" ht="15.75" hidden="false" customHeight="false" outlineLevel="0" collapsed="false">
      <c r="A40" s="0" t="s">
        <v>5869</v>
      </c>
      <c r="B40" s="0" t="s">
        <v>5864</v>
      </c>
      <c r="H40" s="0" t="str">
        <f aca="false">SUBSTITUTE(IF(F40&lt;0,-F40&amp;" CHS ",F40)&amp;" GSB M2",",",".")</f>
        <v> GSB M2</v>
      </c>
      <c r="L40" s="76" t="str">
        <f aca="false">IF(B40="DONE","",B40&amp;" "&amp;H40)</f>
        <v/>
      </c>
    </row>
    <row r="41" customFormat="false" ht="15.75" hidden="false" customHeight="false" outlineLevel="0" collapsed="false">
      <c r="A41" s="0" t="s">
        <v>5727</v>
      </c>
      <c r="B41" s="0" t="s">
        <v>5870</v>
      </c>
      <c r="E41" s="0" t="n">
        <v>1</v>
      </c>
      <c r="F41" s="0" t="n">
        <v>2</v>
      </c>
      <c r="H41" s="0" t="str">
        <f aca="false">SUBSTITUTE(IF(F41&lt;0,-F41&amp;" CHS ",F41)&amp;" GSB M2",",",".")</f>
        <v>2 GSB M2</v>
      </c>
      <c r="L41" s="76" t="str">
        <f aca="false">IF(B41="DONE","",B41&amp;" "&amp;H41)</f>
        <v>0.2 CEIL 0.9 CEIL + 2 GSB M2</v>
      </c>
    </row>
    <row r="42" customFormat="false" ht="15.75" hidden="false" customHeight="false" outlineLevel="0" collapsed="false">
      <c r="A42" s="0" t="s">
        <v>5728</v>
      </c>
      <c r="B42" s="0" t="s">
        <v>5871</v>
      </c>
      <c r="E42" s="0" t="n">
        <v>1</v>
      </c>
      <c r="F42" s="0" t="n">
        <v>2</v>
      </c>
      <c r="H42" s="0" t="str">
        <f aca="false">SUBSTITUTE(IF(F42&lt;0,-F42&amp;" CHS ",F42)&amp;" GSB M2",",",".")</f>
        <v>2 GSB M2</v>
      </c>
      <c r="L42" s="76" t="str">
        <f aca="false">IF(B42="DONE","",B42&amp;" "&amp;H42)</f>
        <v>1.2 FLOOR 1.9 FLOOR + 2 GSB M2</v>
      </c>
    </row>
    <row r="43" customFormat="false" ht="15.75" hidden="false" customHeight="false" outlineLevel="0" collapsed="false">
      <c r="A43" s="0" t="s">
        <v>5631</v>
      </c>
      <c r="B43" s="0" t="s">
        <v>5872</v>
      </c>
      <c r="E43" s="0" t="n">
        <v>1</v>
      </c>
      <c r="F43" s="0" t="n">
        <v>6</v>
      </c>
      <c r="H43" s="0" t="str">
        <f aca="false">SUBSTITUTE(IF(F43&lt;0,-F43&amp;" CHS ",F43)&amp;" GSB M2",",",".")</f>
        <v>6 GSB M2</v>
      </c>
      <c r="L43" s="76" t="str">
        <f aca="false">IF(B43="DONE","",B43&amp;" "&amp;H43)</f>
        <v>54 EXIT 24 GCD STO 22 6 GSB M2</v>
      </c>
    </row>
    <row r="44" customFormat="false" ht="15.75" hidden="false" customHeight="false" outlineLevel="0" collapsed="false">
      <c r="A44" s="0" t="s">
        <v>5632</v>
      </c>
      <c r="B44" s="0" t="s">
        <v>5873</v>
      </c>
      <c r="E44" s="0" t="n">
        <v>1</v>
      </c>
      <c r="F44" s="0" t="n">
        <v>12</v>
      </c>
      <c r="H44" s="0" t="str">
        <f aca="false">SUBSTITUTE(IF(F44&lt;0,-F44&amp;" CHS ",F44)&amp;" GSB M2",",",".")</f>
        <v>12 GSB M2</v>
      </c>
      <c r="L44" s="76" t="str">
        <f aca="false">IF(B44="DONE","",B44&amp;" "&amp;H44)</f>
        <v>4 EXIT 6 LCM 12 GSB M2</v>
      </c>
    </row>
    <row r="45" customFormat="false" ht="15.75" hidden="false" customHeight="false" outlineLevel="0" collapsed="false">
      <c r="A45" s="0" t="s">
        <v>5635</v>
      </c>
      <c r="B45" s="0" t="s">
        <v>5874</v>
      </c>
      <c r="E45" s="0" t="n">
        <v>1</v>
      </c>
      <c r="F45" s="0" t="n">
        <v>3</v>
      </c>
      <c r="H45" s="0" t="str">
        <f aca="false">SUBSTITUTE(IF(F45&lt;0,-F45&amp;" CHS ",F45)&amp;" GSB M2",",",".")</f>
        <v>3 GSB M2</v>
      </c>
      <c r="L45" s="76" t="str">
        <f aca="false">IF(B45="DONE","",B45&amp;" "&amp;H45)</f>
        <v>3.14159265 IP 3 GSB M2</v>
      </c>
    </row>
    <row r="46" customFormat="false" ht="15.75" hidden="false" customHeight="false" outlineLevel="0" collapsed="false">
      <c r="A46" s="0" t="s">
        <v>5636</v>
      </c>
      <c r="B46" s="0" t="s">
        <v>5875</v>
      </c>
      <c r="E46" s="0" t="n">
        <v>1</v>
      </c>
      <c r="F46" s="0" t="n">
        <f aca="false">0.14159265</f>
        <v>0.14159265</v>
      </c>
      <c r="H46" s="0" t="str">
        <f aca="false">SUBSTITUTE(IF(F46&lt;0,-F46&amp;" CHS ",F46)&amp;" GSB M2",",",".")</f>
        <v>0.14159265 GSB M2</v>
      </c>
      <c r="L46" s="76" t="str">
        <f aca="false">IF(B46="DONE","",B46&amp;" "&amp;H46)</f>
        <v>3.14159265 FP 0.14159265 GSB M2</v>
      </c>
    </row>
    <row r="47" customFormat="false" ht="15.75" hidden="false" customHeight="false" outlineLevel="0" collapsed="false">
      <c r="A47" s="0" t="s">
        <v>5637</v>
      </c>
      <c r="B47" s="0" t="s">
        <v>5876</v>
      </c>
      <c r="E47" s="0" t="n">
        <v>1</v>
      </c>
      <c r="F47" s="0" t="n">
        <v>12</v>
      </c>
      <c r="H47" s="0" t="str">
        <f aca="false">SUBSTITUTE(IF(F47&lt;0,-F47&amp;" CHS ",F47)&amp;" GSB M2",",",".")</f>
        <v>12 GSB M2</v>
      </c>
      <c r="L47" s="76" t="str">
        <f aca="false">IF(B47="DONE","",B47&amp;" "&amp;H47)</f>
        <v>3 EXIT 4 + 5 EXIT + 12 GSB M2</v>
      </c>
    </row>
    <row r="48" customFormat="false" ht="15.75" hidden="false" customHeight="false" outlineLevel="0" collapsed="false">
      <c r="A48" s="0" t="s">
        <v>5638</v>
      </c>
      <c r="B48" s="0" t="s">
        <v>5877</v>
      </c>
      <c r="E48" s="0" t="n">
        <v>1</v>
      </c>
      <c r="F48" s="0" t="n">
        <v>-6</v>
      </c>
      <c r="H48" s="0" t="str">
        <f aca="false">SUBSTITUTE(IF(F48&lt;0,-F48&amp;" CHS ",F48)&amp;" GSB M2",",",".")</f>
        <v>6 CHS  GSB M2</v>
      </c>
      <c r="L48" s="76" t="str">
        <f aca="false">IF(B48="DONE","",B48&amp;" "&amp;H48)</f>
        <v>3 ENTER 4 - 5 EXIT - 6 CHS  GSB M2</v>
      </c>
    </row>
    <row r="49" customFormat="false" ht="15.75" hidden="false" customHeight="false" outlineLevel="0" collapsed="false">
      <c r="A49" s="0" t="s">
        <v>5639</v>
      </c>
      <c r="B49" s="0" t="s">
        <v>5864</v>
      </c>
      <c r="H49" s="0" t="str">
        <f aca="false">SUBSTITUTE(IF(F49&lt;0,-F49&amp;" CHS ",F49)&amp;" GSB M2",",",".")</f>
        <v> GSB M2</v>
      </c>
      <c r="L49" s="76" t="str">
        <f aca="false">IF(B49="DONE","",B49&amp;" "&amp;H49)</f>
        <v/>
      </c>
    </row>
    <row r="50" customFormat="false" ht="15.75" hidden="false" customHeight="false" outlineLevel="0" collapsed="false">
      <c r="A50" s="0" t="s">
        <v>5642</v>
      </c>
      <c r="B50" s="123" t="str">
        <f aca="false">"5 EXIT 2 "&amp;A50&amp;""</f>
        <v>5 EXIT 2 IDIV</v>
      </c>
      <c r="E50" s="0" t="n">
        <v>1</v>
      </c>
      <c r="F50" s="0" t="n">
        <f aca="false">INT(5/2)</f>
        <v>2</v>
      </c>
      <c r="H50" s="0" t="str">
        <f aca="false">SUBSTITUTE(IF(F50&lt;0,-F50&amp;" CHS ",F50)&amp;" GSB M2",",",".")</f>
        <v>2 GSB M2</v>
      </c>
      <c r="L50" s="76" t="str">
        <f aca="false">IF(B50="DONE","",B50&amp;" "&amp;H50)</f>
        <v>5 EXIT 2 IDIV 2 GSB M2</v>
      </c>
    </row>
    <row r="51" customFormat="false" ht="15.75" hidden="false" customHeight="false" outlineLevel="0" collapsed="false">
      <c r="A51" s="0" t="s">
        <v>5644</v>
      </c>
      <c r="B51" s="123" t="str">
        <f aca="false">"5 EXIT 2 "&amp;A51&amp;""</f>
        <v>5 EXIT 2 MOD</v>
      </c>
      <c r="E51" s="0" t="n">
        <v>1</v>
      </c>
      <c r="F51" s="0" t="n">
        <f aca="false">MOD(5,2)</f>
        <v>1</v>
      </c>
      <c r="H51" s="0" t="str">
        <f aca="false">SUBSTITUTE(IF(F51&lt;0,-F51&amp;" CHS ",F51)&amp;" GSB M2",",",".")</f>
        <v>1 GSB M2</v>
      </c>
      <c r="L51" s="76" t="str">
        <f aca="false">IF(B51="DONE","",B51&amp;" "&amp;H51)</f>
        <v>5 EXIT 2 MOD 1 GSB M2</v>
      </c>
    </row>
    <row r="52" customFormat="false" ht="15.75" hidden="false" customHeight="false" outlineLevel="0" collapsed="false">
      <c r="A52" s="0" t="s">
        <v>5645</v>
      </c>
      <c r="B52" s="123" t="str">
        <f aca="false">"5 EXIT 2 "&amp;A52&amp;""</f>
        <v>5 EXIT 2 MAX</v>
      </c>
      <c r="E52" s="0" t="n">
        <v>1</v>
      </c>
      <c r="F52" s="0" t="n">
        <f aca="false">MAX(5,2)</f>
        <v>5</v>
      </c>
      <c r="H52" s="0" t="str">
        <f aca="false">SUBSTITUTE(IF(F52&lt;0,-F52&amp;" CHS ",F52)&amp;" GSB M2",",",".")</f>
        <v>5 GSB M2</v>
      </c>
      <c r="L52" s="76" t="str">
        <f aca="false">IF(B52="DONE","",B52&amp;" "&amp;H52)</f>
        <v>5 EXIT 2 MAX 5 GSB M2</v>
      </c>
    </row>
    <row r="53" customFormat="false" ht="15.75" hidden="false" customHeight="false" outlineLevel="0" collapsed="false">
      <c r="A53" s="0" t="s">
        <v>5646</v>
      </c>
      <c r="B53" s="123" t="str">
        <f aca="false">"5 EXIT 2 "&amp;A53&amp;""</f>
        <v>5 EXIT 2 MIN</v>
      </c>
      <c r="E53" s="0" t="n">
        <v>1</v>
      </c>
      <c r="F53" s="0" t="n">
        <f aca="false">MIN(5,2)</f>
        <v>2</v>
      </c>
      <c r="H53" s="0" t="str">
        <f aca="false">SUBSTITUTE(IF(F53&lt;0,-F53&amp;" CHS ",F53)&amp;" GSB M2",",",".")</f>
        <v>2 GSB M2</v>
      </c>
      <c r="L53" s="76" t="str">
        <f aca="false">IF(B53="DONE","",B53&amp;" "&amp;H53)</f>
        <v>5 EXIT 2 MIN 2 GSB M2</v>
      </c>
    </row>
    <row r="54" customFormat="false" ht="15.75" hidden="false" customHeight="false" outlineLevel="0" collapsed="false">
      <c r="A54" s="0" t="s">
        <v>5664</v>
      </c>
      <c r="B54" s="0" t="s">
        <v>5864</v>
      </c>
      <c r="H54" s="0" t="str">
        <f aca="false">SUBSTITUTE(IF(F54&lt;0,-F54&amp;" CHS ",F54)&amp;" GSB M2",",",".")</f>
        <v> GSB M2</v>
      </c>
      <c r="L54" s="76" t="str">
        <f aca="false">IF(B54="DONE","",B54&amp;" "&amp;H54)</f>
        <v/>
      </c>
    </row>
    <row r="55" customFormat="false" ht="15.75" hidden="false" customHeight="false" outlineLevel="0" collapsed="false">
      <c r="A55" s="0" t="s">
        <v>5648</v>
      </c>
      <c r="B55" s="76" t="str">
        <f aca="false">"201 "&amp;A55&amp;""</f>
        <v>201 NEXTP</v>
      </c>
      <c r="E55" s="0" t="n">
        <v>1</v>
      </c>
      <c r="F55" s="0" t="n">
        <v>211</v>
      </c>
      <c r="H55" s="0" t="str">
        <f aca="false">SUBSTITUTE(IF(F55&lt;0,-F55&amp;" CHS ",F55)&amp;" GSB M2",",",".")</f>
        <v>211 GSB M2</v>
      </c>
      <c r="L55" s="76" t="str">
        <f aca="false">IF(B55="DONE","",B55&amp;" "&amp;H55)</f>
        <v>201 NEXTP 211 GSB M2</v>
      </c>
    </row>
    <row r="56" customFormat="false" ht="15.75" hidden="false" customHeight="false" outlineLevel="0" collapsed="false">
      <c r="A56" s="0" t="s">
        <v>5729</v>
      </c>
      <c r="B56" s="76" t="str">
        <f aca="false">"5 "&amp;A56&amp;""</f>
        <v>5 X!</v>
      </c>
      <c r="E56" s="0" t="n">
        <v>1</v>
      </c>
      <c r="F56" s="0" t="n">
        <f aca="false">FACT(5)</f>
        <v>120</v>
      </c>
      <c r="H56" s="0" t="str">
        <f aca="false">SUBSTITUTE(IF(F56&lt;0,-F56&amp;" CHS ",F56)&amp;" GSB M2",",",".")</f>
        <v>120 GSB M2</v>
      </c>
      <c r="L56" s="76" t="str">
        <f aca="false">IF(B56="DONE","",B56&amp;" "&amp;H56)</f>
        <v>5 X! 120 GSB M2</v>
      </c>
    </row>
    <row r="57" customFormat="false" ht="15.75" hidden="false" customHeight="false" outlineLevel="0" collapsed="false">
      <c r="A57" s="0" t="s">
        <v>5649</v>
      </c>
      <c r="B57" s="0" t="s">
        <v>5864</v>
      </c>
      <c r="H57" s="0" t="str">
        <f aca="false">SUBSTITUTE(IF(F57&lt;0,-F57&amp;" CHS ",F57)&amp;" GSB M2",",",".")</f>
        <v> GSB M2</v>
      </c>
      <c r="L57" s="76" t="str">
        <f aca="false">IF(B57="DONE","",B57&amp;" "&amp;H57)</f>
        <v/>
      </c>
    </row>
    <row r="58" customFormat="false" ht="15.75" hidden="false" customHeight="false" outlineLevel="0" collapsed="false">
      <c r="A58" s="0" t="s">
        <v>5878</v>
      </c>
      <c r="B58" s="76" t="str">
        <f aca="false">"RAD 0.2 "&amp;A58&amp;" &gt;REAL"</f>
        <v>RAD 0.2 &gt;DEG &gt;REAL</v>
      </c>
      <c r="E58" s="0" t="n">
        <v>1</v>
      </c>
      <c r="F58" s="0" t="n">
        <v>0.2</v>
      </c>
      <c r="H58" s="0" t="str">
        <f aca="false">SUBSTITUTE(IF(F58&lt;0,-F58&amp;" CHS ",F58)&amp;" GSB M2",",",".")</f>
        <v>0.2 GSB M2</v>
      </c>
      <c r="L58" s="76" t="str">
        <f aca="false">IF(B58="DONE","",B58&amp;" "&amp;H58)</f>
        <v>RAD 0.2 &gt;DEG &gt;REAL 0.2 GSB M2</v>
      </c>
    </row>
    <row r="59" customFormat="false" ht="15.75" hidden="false" customHeight="false" outlineLevel="0" collapsed="false">
      <c r="A59" s="0" t="s">
        <v>5879</v>
      </c>
      <c r="B59" s="76" t="str">
        <f aca="false">"DEG 20 "&amp;A59&amp;" &gt;REAL"</f>
        <v>DEG 20 &gt;RAD &gt;REAL</v>
      </c>
      <c r="E59" s="0" t="n">
        <v>1</v>
      </c>
      <c r="F59" s="0" t="n">
        <f aca="false">20/180*PI()</f>
        <v>0.349065850398866</v>
      </c>
      <c r="H59" s="0" t="str">
        <f aca="false">SUBSTITUTE(IF(F59&lt;0,-F59&amp;" CHS ",F59)&amp;" GSB M2",",",".")</f>
        <v>0.349065850398866 GSB M2</v>
      </c>
      <c r="L59" s="76" t="str">
        <f aca="false">IF(B59="DONE","",B59&amp;" "&amp;H59)</f>
        <v>DEG 20 &gt;RAD &gt;REAL 0.349065850398866 GSB M2</v>
      </c>
    </row>
    <row r="60" customFormat="false" ht="15.75" hidden="false" customHeight="false" outlineLevel="0" collapsed="false">
      <c r="A60" s="0" t="s">
        <v>5880</v>
      </c>
      <c r="B60" s="76" t="str">
        <f aca="false">"20 "&amp;A60&amp;" &gt;REAL"</f>
        <v>20 D&gt;R &gt;REAL</v>
      </c>
      <c r="E60" s="0" t="n">
        <v>1</v>
      </c>
      <c r="F60" s="0" t="n">
        <f aca="false">20/180*PI()</f>
        <v>0.349065850398866</v>
      </c>
      <c r="H60" s="0" t="str">
        <f aca="false">SUBSTITUTE(IF(F60&lt;0,-F60&amp;" CHS ",F60)&amp;" GSB M2",",",".")</f>
        <v>0.349065850398866 GSB M2</v>
      </c>
      <c r="L60" s="76" t="str">
        <f aca="false">IF(B60="DONE","",B60&amp;" "&amp;H60)</f>
        <v>20 D&gt;R &gt;REAL 0.349065850398866 GSB M2</v>
      </c>
    </row>
    <row r="61" customFormat="false" ht="15.75" hidden="false" customHeight="false" outlineLevel="0" collapsed="false">
      <c r="A61" s="0" t="s">
        <v>5881</v>
      </c>
      <c r="B61" s="76" t="str">
        <f aca="false">"20 "&amp;A61&amp;" &gt;REAL"</f>
        <v>20 R&gt;D &gt;REAL</v>
      </c>
      <c r="E61" s="0" t="n">
        <v>1</v>
      </c>
      <c r="F61" s="0" t="n">
        <f aca="false">20/PI()*180</f>
        <v>1145.91559026165</v>
      </c>
      <c r="H61" s="0" t="str">
        <f aca="false">SUBSTITUTE(IF(F61&lt;0,-F61&amp;" CHS ",F61)&amp;" GSB M2",",",".")</f>
        <v>1145.91559026165 GSB M2</v>
      </c>
      <c r="L61" s="76" t="str">
        <f aca="false">IF(B61="DONE","",B61&amp;" "&amp;H61)</f>
        <v>20 R&gt;D &gt;REAL 1145.91559026165 GSB M2</v>
      </c>
    </row>
    <row r="62" customFormat="false" ht="15.75" hidden="false" customHeight="false" outlineLevel="0" collapsed="false">
      <c r="A62" s="0" t="s">
        <v>5653</v>
      </c>
      <c r="B62" s="0" t="s">
        <v>5653</v>
      </c>
      <c r="E62" s="0" t="n">
        <v>1</v>
      </c>
      <c r="F62" s="0" t="n">
        <v>299792458</v>
      </c>
      <c r="H62" s="0" t="str">
        <f aca="false">SUBSTITUTE(IF(F62&lt;0,-F62&amp;" CHS ",F62)&amp;" GSB M2",",",".")</f>
        <v>299792458 GSB M2</v>
      </c>
      <c r="L62" s="76" t="str">
        <f aca="false">IF(B62="DONE","",B62&amp;" "&amp;H62)</f>
        <v>c 299792458 GSB M2</v>
      </c>
    </row>
    <row r="63" customFormat="false" ht="15.75" hidden="false" customHeight="false" outlineLevel="0" collapsed="false">
      <c r="A63" s="0" t="s">
        <v>5683</v>
      </c>
      <c r="B63" s="76" t="str">
        <f aca="false">"RAD 20 "&amp;A63&amp;""</f>
        <v>RAD 20 SINC</v>
      </c>
      <c r="E63" s="0" t="n">
        <v>1</v>
      </c>
      <c r="F63" s="0" t="n">
        <f aca="false">SIN(20)/20</f>
        <v>0.0456472625363814</v>
      </c>
      <c r="H63" s="0" t="str">
        <f aca="false">SUBSTITUTE(IF(F63&lt;0,-F63&amp;" CHS ",F63)&amp;" GSB M2",",",".")</f>
        <v>0.0456472625363814 GSB M2</v>
      </c>
      <c r="L63" s="76" t="str">
        <f aca="false">IF(B63="DONE","",B63&amp;" "&amp;H63)</f>
        <v>RAD 20 SINC 0.0456472625363814 GSB M2</v>
      </c>
    </row>
    <row r="64" customFormat="false" ht="15.75" hidden="false" customHeight="false" outlineLevel="0" collapsed="false">
      <c r="A64" s="0" t="s">
        <v>5691</v>
      </c>
      <c r="B64" s="76" t="str">
        <f aca="false">"20 CHS SQRT "&amp;A64&amp;""</f>
        <v>20 CHS SQRT RE</v>
      </c>
      <c r="E64" s="0" t="n">
        <v>1</v>
      </c>
      <c r="F64" s="0" t="n">
        <v>0</v>
      </c>
      <c r="H64" s="0" t="str">
        <f aca="false">SUBSTITUTE(IF(F64&lt;0,-F64&amp;" CHS ",F64)&amp;" GSB M2",",",".")</f>
        <v>0 GSB M2</v>
      </c>
      <c r="L64" s="76" t="str">
        <f aca="false">IF(B64="DONE","",B64&amp;" "&amp;H64)</f>
        <v>20 CHS SQRT RE 0 GSB M2</v>
      </c>
    </row>
    <row r="65" customFormat="false" ht="15.75" hidden="false" customHeight="false" outlineLevel="0" collapsed="false">
      <c r="A65" s="0" t="s">
        <v>5692</v>
      </c>
      <c r="B65" s="76" t="str">
        <f aca="false">"20 CHS SQRT "&amp;A65&amp;" RE"</f>
        <v>20 CHS SQRT RE&lt;&gt;IM RE</v>
      </c>
      <c r="E65" s="0" t="n">
        <v>1</v>
      </c>
      <c r="F65" s="0" t="n">
        <f aca="false">SQRT(20)</f>
        <v>4.47213595499958</v>
      </c>
      <c r="H65" s="0" t="str">
        <f aca="false">SUBSTITUTE(IF(F65&lt;0,-F65&amp;" CHS ",F65)&amp;" GSB M2",",",".")</f>
        <v>4.47213595499958 GSB M2</v>
      </c>
      <c r="L65" s="76" t="str">
        <f aca="false">IF(B65="DONE","",B65&amp;" "&amp;H65)</f>
        <v>20 CHS SQRT RE&lt;&gt;IM RE 4.47213595499958 GSB M2</v>
      </c>
    </row>
    <row r="66" customFormat="false" ht="15.75" hidden="false" customHeight="false" outlineLevel="0" collapsed="false">
      <c r="A66" s="0" t="s">
        <v>5882</v>
      </c>
      <c r="B66" s="76" t="str">
        <f aca="false">"0.98 "&amp;A66&amp;""</f>
        <v>0.98 E^X-1</v>
      </c>
      <c r="E66" s="0" t="n">
        <v>1</v>
      </c>
      <c r="F66" s="0" t="n">
        <f aca="false">EXP(0.98)-1</f>
        <v>1.66445624192942</v>
      </c>
      <c r="H66" s="0" t="str">
        <f aca="false">SUBSTITUTE(IF(F66&lt;0,-F66&amp;" CHS ",F66)&amp;" GSB M2",",",".")</f>
        <v>1.66445624192942 GSB M2</v>
      </c>
      <c r="L66" s="76" t="str">
        <f aca="false">IF(B66="DONE","",B66&amp;" "&amp;H66)</f>
        <v>0.98 E^X-1 1.66445624192942 GSB M2</v>
      </c>
    </row>
    <row r="67" customFormat="false" ht="15.75" hidden="false" customHeight="false" outlineLevel="0" collapsed="false">
      <c r="A67" s="0" t="s">
        <v>5697</v>
      </c>
      <c r="B67" s="76" t="str">
        <f aca="false">"0.98 "&amp;A67&amp;""</f>
        <v>0.98 LN(1+X)</v>
      </c>
      <c r="E67" s="0" t="n">
        <v>1</v>
      </c>
      <c r="F67" s="0" t="n">
        <f aca="false">LN(1.98)</f>
        <v>0.683096844706444</v>
      </c>
      <c r="H67" s="0" t="str">
        <f aca="false">SUBSTITUTE(IF(F67&lt;0,-F67&amp;" CHS ",F67)&amp;" GSB M2",",",".")</f>
        <v>0.683096844706444 GSB M2</v>
      </c>
      <c r="L67" s="76" t="str">
        <f aca="false">IF(B67="DONE","",B67&amp;" "&amp;H67)</f>
        <v>0.98 LN(1+X) 0.683096844706444 GSB M2</v>
      </c>
    </row>
    <row r="68" customFormat="false" ht="15.75" hidden="false" customHeight="false" outlineLevel="0" collapsed="false">
      <c r="A68" s="0" t="s">
        <v>5711</v>
      </c>
      <c r="B68" s="76" t="str">
        <f aca="false">"FIX 01 0.9811111111 "&amp;A68&amp;" ALL 00"</f>
        <v>FIX 01 0.9811111111 ROUND ALL 00</v>
      </c>
      <c r="E68" s="0" t="n">
        <v>1</v>
      </c>
      <c r="F68" s="0" t="n">
        <v>0.9</v>
      </c>
      <c r="H68" s="0" t="str">
        <f aca="false">SUBSTITUTE(IF(F68&lt;0,-F68&amp;" CHS ",F68)&amp;" GSB M2",",",".")</f>
        <v>0.9 GSB M2</v>
      </c>
      <c r="L68" s="76" t="str">
        <f aca="false">IF(B68="DONE","",B68&amp;" "&amp;H68)</f>
        <v>FIX 01 0.9811111111 ROUND ALL 00 0.9 GSB M2</v>
      </c>
    </row>
    <row r="69" customFormat="false" ht="15.75" hidden="false" customHeight="false" outlineLevel="0" collapsed="false">
      <c r="A69" s="0" t="s">
        <v>5712</v>
      </c>
      <c r="B69" s="76" t="str">
        <f aca="false">"0.98 "&amp;A69</f>
        <v>0.98 ROUNDI</v>
      </c>
      <c r="E69" s="0" t="n">
        <v>1</v>
      </c>
      <c r="F69" s="0" t="n">
        <v>1</v>
      </c>
      <c r="H69" s="0" t="str">
        <f aca="false">SUBSTITUTE(IF(F69&lt;0,-F69&amp;" CHS ",F69)&amp;" GSB M2",",",".")</f>
        <v>1 GSB M2</v>
      </c>
      <c r="L69" s="76" t="str">
        <f aca="false">IF(B69="DONE","",B69&amp;" "&amp;H69)</f>
        <v>0.98 ROUNDI 1 GSB M2</v>
      </c>
    </row>
    <row r="70" customFormat="false" ht="15.75" hidden="false" customHeight="false" outlineLevel="0" collapsed="false">
      <c r="A70" s="0" t="s">
        <v>5634</v>
      </c>
      <c r="B70" s="0" t="s">
        <v>5883</v>
      </c>
      <c r="E70" s="0" t="n">
        <v>1</v>
      </c>
      <c r="F70" s="0" t="n">
        <v>21</v>
      </c>
      <c r="H70" s="0" t="str">
        <f aca="false">SUBSTITUTE(IF(F70&lt;0,-F70&amp;" CHS ",F70)&amp;" GSB M2",",",".")</f>
        <v>21 GSB M2</v>
      </c>
      <c r="L70" s="76" t="str">
        <f aca="false">IF(B70="DONE","",B70&amp;" "&amp;H70)</f>
        <v>20 STO 00 INC 00 RCL 00 21 GSB M2</v>
      </c>
    </row>
    <row r="71" customFormat="false" ht="15.75" hidden="false" customHeight="false" outlineLevel="0" collapsed="false">
      <c r="A71" s="0" t="s">
        <v>5884</v>
      </c>
      <c r="B71" s="0" t="s">
        <v>5885</v>
      </c>
      <c r="E71" s="0" t="n">
        <v>1</v>
      </c>
      <c r="F71" s="0" t="n">
        <v>19</v>
      </c>
      <c r="H71" s="0" t="str">
        <f aca="false">SUBSTITUTE(IF(F71&lt;0,-F71&amp;" CHS ",F71)&amp;" GSB M2",",",".")</f>
        <v>19 GSB M2</v>
      </c>
      <c r="L71" s="76" t="str">
        <f aca="false">IF(B71="DONE","",B71&amp;" "&amp;H71)</f>
        <v>20 STO 00 DEC 00 RCL 00 19 GSB M2</v>
      </c>
    </row>
    <row r="72" customFormat="false" ht="15.75" hidden="false" customHeight="false" outlineLevel="0" collapsed="false">
      <c r="A72" s="0" t="s">
        <v>5640</v>
      </c>
      <c r="B72" s="0" t="s">
        <v>5864</v>
      </c>
      <c r="H72" s="0" t="str">
        <f aca="false">SUBSTITUTE(IF(F72&lt;0,-F72&amp;" CHS ",F72)&amp;" GSB M2",",",".")</f>
        <v> GSB M2</v>
      </c>
      <c r="L72" s="76" t="str">
        <f aca="false">IF(B72="DONE","",B72&amp;" "&amp;H72)</f>
        <v/>
      </c>
    </row>
    <row r="73" customFormat="false" ht="15.75" hidden="false" customHeight="false" outlineLevel="0" collapsed="false">
      <c r="A73" s="0" t="s">
        <v>5641</v>
      </c>
      <c r="B73" s="0" t="s">
        <v>5864</v>
      </c>
      <c r="H73" s="0" t="str">
        <f aca="false">SUBSTITUTE(IF(F73&lt;0,-F73&amp;" CHS ",F73)&amp;" GSB M2",",",".")</f>
        <v> GSB M2</v>
      </c>
      <c r="L73" s="76" t="str">
        <f aca="false">IF(B73="DONE","",B73&amp;" "&amp;H73)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32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1" activeCellId="0" sqref="A1"/>
    </sheetView>
  </sheetViews>
  <sheetFormatPr defaultColWidth="10.5" defaultRowHeight="15.75" zeroHeight="false" outlineLevelRow="0" outlineLevelCol="0"/>
  <cols>
    <col collapsed="false" customWidth="true" hidden="false" outlineLevel="0" max="4" min="3" style="1" width="10.83"/>
    <col collapsed="false" customWidth="true" hidden="false" outlineLevel="0" max="5" min="5" style="0" width="33.33"/>
    <col collapsed="false" customWidth="true" hidden="false" outlineLevel="0" max="7" min="7" style="0" width="19.66"/>
    <col collapsed="false" customWidth="true" hidden="false" outlineLevel="0" max="14" min="14" style="0" width="74.33"/>
  </cols>
  <sheetData>
    <row r="1" customFormat="false" ht="33" hidden="false" customHeight="false" outlineLevel="0" collapsed="false">
      <c r="A1" s="278"/>
      <c r="B1" s="278" t="str">
        <f aca="false">MID("00"&amp;C1,1+LEN(C1),2)&amp;MID("00"&amp;D1,1+LEN(D1),2)</f>
        <v>0020</v>
      </c>
      <c r="D1" s="1" t="n">
        <v>20</v>
      </c>
      <c r="E1" s="278" t="s">
        <v>1935</v>
      </c>
      <c r="F1" s="301" t="str">
        <f aca="false">CHAR(HEX2DEC(D1))</f>
        <v> </v>
      </c>
      <c r="G1" s="278"/>
      <c r="H1" s="278"/>
      <c r="I1" s="278"/>
      <c r="J1" s="278"/>
      <c r="K1" s="278"/>
      <c r="L1" s="278"/>
      <c r="M1" s="278"/>
      <c r="N1" s="289" t="str">
        <f aca="true">"//XPORTP CODE "&amp;TEXT(NOW(),"yyyy-mm-dd")</f>
        <v>//XPORTP CODE 2024-04-08</v>
      </c>
    </row>
    <row r="2" customFormat="false" ht="15.75" hidden="false" customHeight="false" outlineLevel="0" collapsed="false">
      <c r="B2" s="0" t="str">
        <f aca="false">MID("00"&amp;C2,1+LEN(C2),2)&amp;MID("00"&amp;D2,1+LEN(D2),2)</f>
        <v>0021</v>
      </c>
      <c r="D2" s="1" t="n">
        <v>21</v>
      </c>
      <c r="E2" s="0" t="s">
        <v>1937</v>
      </c>
      <c r="F2" s="301" t="str">
        <f aca="false">CHAR(HEX2DEC(D2))</f>
        <v>!</v>
      </c>
    </row>
    <row r="3" customFormat="false" ht="15.75" hidden="false" customHeight="false" outlineLevel="0" collapsed="false">
      <c r="B3" s="0" t="str">
        <f aca="false">MID("00"&amp;C3,1+LEN(C3),2)&amp;MID("00"&amp;D3,1+LEN(D3),2)</f>
        <v>0022</v>
      </c>
      <c r="D3" s="1" t="n">
        <v>22</v>
      </c>
      <c r="E3" s="0" t="s">
        <v>1939</v>
      </c>
      <c r="F3" s="301" t="str">
        <f aca="false">CHAR(HEX2DEC(D3))</f>
        <v>"</v>
      </c>
    </row>
    <row r="4" customFormat="false" ht="15.75" hidden="false" customHeight="false" outlineLevel="0" collapsed="false">
      <c r="B4" s="0" t="str">
        <f aca="false">MID("00"&amp;C4,1+LEN(C4),2)&amp;MID("00"&amp;D4,1+LEN(D4),2)</f>
        <v>0023</v>
      </c>
      <c r="D4" s="1" t="n">
        <v>23</v>
      </c>
      <c r="E4" s="0" t="s">
        <v>1941</v>
      </c>
      <c r="F4" s="301" t="str">
        <f aca="false">CHAR(HEX2DEC(D4))</f>
        <v>#</v>
      </c>
    </row>
    <row r="5" customFormat="false" ht="15.75" hidden="false" customHeight="false" outlineLevel="0" collapsed="false">
      <c r="B5" s="0" t="str">
        <f aca="false">MID("00"&amp;C5,1+LEN(C5),2)&amp;MID("00"&amp;D5,1+LEN(D5),2)</f>
        <v>0024</v>
      </c>
      <c r="D5" s="1" t="n">
        <v>24</v>
      </c>
      <c r="E5" s="0" t="s">
        <v>1943</v>
      </c>
      <c r="F5" s="301" t="str">
        <f aca="false">CHAR(HEX2DEC(D5))</f>
        <v>$</v>
      </c>
    </row>
    <row r="6" customFormat="false" ht="15.75" hidden="false" customHeight="false" outlineLevel="0" collapsed="false">
      <c r="B6" s="0" t="str">
        <f aca="false">MID("00"&amp;C6,1+LEN(C6),2)&amp;MID("00"&amp;D6,1+LEN(D6),2)</f>
        <v>0025</v>
      </c>
      <c r="D6" s="1" t="n">
        <v>25</v>
      </c>
      <c r="E6" s="0" t="s">
        <v>1945</v>
      </c>
      <c r="F6" s="301" t="str">
        <f aca="false">CHAR(HEX2DEC(D6))</f>
        <v>%</v>
      </c>
    </row>
    <row r="7" customFormat="false" ht="15.75" hidden="false" customHeight="false" outlineLevel="0" collapsed="false">
      <c r="B7" s="0" t="str">
        <f aca="false">MID("00"&amp;C7,1+LEN(C7),2)&amp;MID("00"&amp;D7,1+LEN(D7),2)</f>
        <v>0026</v>
      </c>
      <c r="D7" s="1" t="n">
        <v>26</v>
      </c>
      <c r="E7" s="0" t="s">
        <v>1947</v>
      </c>
      <c r="F7" s="301" t="str">
        <f aca="false">CHAR(HEX2DEC(D7))</f>
        <v>&amp;</v>
      </c>
    </row>
    <row r="8" customFormat="false" ht="15.75" hidden="false" customHeight="false" outlineLevel="0" collapsed="false">
      <c r="B8" s="0" t="str">
        <f aca="false">MID("00"&amp;C8,1+LEN(C8),2)&amp;MID("00"&amp;D8,1+LEN(D8),2)</f>
        <v>0027</v>
      </c>
      <c r="D8" s="1" t="n">
        <v>27</v>
      </c>
      <c r="E8" s="0" t="s">
        <v>1949</v>
      </c>
      <c r="F8" s="301" t="str">
        <f aca="false">CHAR(HEX2DEC(D8))</f>
        <v>'</v>
      </c>
    </row>
    <row r="9" customFormat="false" ht="15.75" hidden="false" customHeight="false" outlineLevel="0" collapsed="false">
      <c r="B9" s="0" t="str">
        <f aca="false">MID("00"&amp;C9,1+LEN(C9),2)&amp;MID("00"&amp;D9,1+LEN(D9),2)</f>
        <v>0028</v>
      </c>
      <c r="D9" s="1" t="n">
        <v>28</v>
      </c>
      <c r="E9" s="0" t="s">
        <v>1951</v>
      </c>
      <c r="F9" s="301" t="str">
        <f aca="false">CHAR(HEX2DEC(D9))</f>
        <v>(</v>
      </c>
    </row>
    <row r="10" customFormat="false" ht="15.75" hidden="false" customHeight="false" outlineLevel="0" collapsed="false">
      <c r="B10" s="0" t="str">
        <f aca="false">MID("00"&amp;C10,1+LEN(C10),2)&amp;MID("00"&amp;D10,1+LEN(D10),2)</f>
        <v>0029</v>
      </c>
      <c r="D10" s="1" t="n">
        <v>29</v>
      </c>
      <c r="E10" s="0" t="s">
        <v>1953</v>
      </c>
      <c r="F10" s="301" t="str">
        <f aca="false">CHAR(HEX2DEC(D10))</f>
        <v>)</v>
      </c>
    </row>
    <row r="11" customFormat="false" ht="15.75" hidden="false" customHeight="false" outlineLevel="0" collapsed="false">
      <c r="B11" s="0" t="str">
        <f aca="false">MID("00"&amp;C11,1+LEN(C11),2)&amp;MID("00"&amp;D11,1+LEN(D11),2)</f>
        <v>002a</v>
      </c>
      <c r="D11" s="1" t="s">
        <v>5886</v>
      </c>
      <c r="E11" s="0" t="s">
        <v>1955</v>
      </c>
      <c r="F11" s="301" t="str">
        <f aca="false">CHAR(HEX2DEC(D11))</f>
        <v>*</v>
      </c>
    </row>
    <row r="12" customFormat="false" ht="15.75" hidden="false" customHeight="false" outlineLevel="0" collapsed="false">
      <c r="B12" s="0" t="str">
        <f aca="false">MID("00"&amp;C12,1+LEN(C12),2)&amp;MID("00"&amp;D12,1+LEN(D12),2)</f>
        <v>002b</v>
      </c>
      <c r="D12" s="1" t="s">
        <v>5887</v>
      </c>
      <c r="E12" s="0" t="s">
        <v>1957</v>
      </c>
      <c r="F12" s="301" t="str">
        <f aca="false">CHAR(HEX2DEC(D12))</f>
        <v>+</v>
      </c>
    </row>
    <row r="13" customFormat="false" ht="15.75" hidden="false" customHeight="false" outlineLevel="0" collapsed="false">
      <c r="B13" s="0" t="str">
        <f aca="false">MID("00"&amp;C13,1+LEN(C13),2)&amp;MID("00"&amp;D13,1+LEN(D13),2)</f>
        <v>002c</v>
      </c>
      <c r="D13" s="1" t="s">
        <v>5888</v>
      </c>
      <c r="E13" s="0" t="s">
        <v>1959</v>
      </c>
      <c r="F13" s="301" t="str">
        <f aca="false">CHAR(HEX2DEC(D13))</f>
        <v>,</v>
      </c>
    </row>
    <row r="14" customFormat="false" ht="15.75" hidden="false" customHeight="false" outlineLevel="0" collapsed="false">
      <c r="B14" s="0" t="str">
        <f aca="false">MID("00"&amp;C14,1+LEN(C14),2)&amp;MID("00"&amp;D14,1+LEN(D14),2)</f>
        <v>002d</v>
      </c>
      <c r="D14" s="1" t="s">
        <v>5889</v>
      </c>
      <c r="E14" s="0" t="s">
        <v>1961</v>
      </c>
      <c r="F14" s="301" t="str">
        <f aca="false">CHAR(HEX2DEC(D14))</f>
        <v>-</v>
      </c>
    </row>
    <row r="15" customFormat="false" ht="15.75" hidden="false" customHeight="false" outlineLevel="0" collapsed="false">
      <c r="B15" s="0" t="str">
        <f aca="false">MID("00"&amp;C15,1+LEN(C15),2)&amp;MID("00"&amp;D15,1+LEN(D15),2)</f>
        <v>002e</v>
      </c>
      <c r="D15" s="1" t="s">
        <v>5890</v>
      </c>
      <c r="E15" s="0" t="s">
        <v>1963</v>
      </c>
      <c r="F15" s="301" t="str">
        <f aca="false">CHAR(HEX2DEC(D15))</f>
        <v>.</v>
      </c>
    </row>
    <row r="16" customFormat="false" ht="15.75" hidden="false" customHeight="false" outlineLevel="0" collapsed="false">
      <c r="B16" s="0" t="str">
        <f aca="false">MID("00"&amp;C16,1+LEN(C16),2)&amp;MID("00"&amp;D16,1+LEN(D16),2)</f>
        <v>002f</v>
      </c>
      <c r="D16" s="1" t="s">
        <v>5891</v>
      </c>
      <c r="E16" s="0" t="s">
        <v>1965</v>
      </c>
      <c r="F16" s="301" t="str">
        <f aca="false">CHAR(HEX2DEC(D16))</f>
        <v>/</v>
      </c>
    </row>
    <row r="17" customFormat="false" ht="15.75" hidden="false" customHeight="false" outlineLevel="0" collapsed="false">
      <c r="B17" s="0" t="str">
        <f aca="false">MID("00"&amp;C17,1+LEN(C17),2)&amp;MID("00"&amp;D17,1+LEN(D17),2)</f>
        <v>0030</v>
      </c>
      <c r="D17" s="1" t="n">
        <v>30</v>
      </c>
      <c r="E17" s="0" t="s">
        <v>5892</v>
      </c>
      <c r="F17" s="301" t="str">
        <f aca="false">CHAR(HEX2DEC(D17))</f>
        <v>0</v>
      </c>
    </row>
    <row r="18" customFormat="false" ht="15.75" hidden="false" customHeight="false" outlineLevel="0" collapsed="false">
      <c r="B18" s="0" t="str">
        <f aca="false">MID("00"&amp;C18,1+LEN(C18),2)&amp;MID("00"&amp;D18,1+LEN(D18),2)</f>
        <v>0031</v>
      </c>
      <c r="D18" s="1" t="n">
        <v>31</v>
      </c>
      <c r="E18" s="0" t="s">
        <v>5893</v>
      </c>
      <c r="F18" s="301" t="str">
        <f aca="false">CHAR(HEX2DEC(D18))</f>
        <v>1</v>
      </c>
    </row>
    <row r="19" customFormat="false" ht="15.75" hidden="false" customHeight="false" outlineLevel="0" collapsed="false">
      <c r="B19" s="0" t="str">
        <f aca="false">MID("00"&amp;C19,1+LEN(C19),2)&amp;MID("00"&amp;D19,1+LEN(D19),2)</f>
        <v>0032</v>
      </c>
      <c r="D19" s="1" t="n">
        <v>32</v>
      </c>
      <c r="E19" s="0" t="s">
        <v>5894</v>
      </c>
      <c r="F19" s="301" t="str">
        <f aca="false">CHAR(HEX2DEC(D19))</f>
        <v>2</v>
      </c>
    </row>
    <row r="20" customFormat="false" ht="15.75" hidden="false" customHeight="false" outlineLevel="0" collapsed="false">
      <c r="B20" s="0" t="str">
        <f aca="false">MID("00"&amp;C20,1+LEN(C20),2)&amp;MID("00"&amp;D20,1+LEN(D20),2)</f>
        <v>0033</v>
      </c>
      <c r="D20" s="1" t="n">
        <v>33</v>
      </c>
      <c r="E20" s="0" t="s">
        <v>5895</v>
      </c>
      <c r="F20" s="301" t="str">
        <f aca="false">CHAR(HEX2DEC(D20))</f>
        <v>3</v>
      </c>
    </row>
    <row r="21" customFormat="false" ht="15.75" hidden="false" customHeight="false" outlineLevel="0" collapsed="false">
      <c r="B21" s="0" t="str">
        <f aca="false">MID("00"&amp;C21,1+LEN(C21),2)&amp;MID("00"&amp;D21,1+LEN(D21),2)</f>
        <v>0034</v>
      </c>
      <c r="D21" s="1" t="n">
        <v>34</v>
      </c>
      <c r="E21" s="0" t="s">
        <v>5896</v>
      </c>
      <c r="F21" s="301" t="str">
        <f aca="false">CHAR(HEX2DEC(D21))</f>
        <v>4</v>
      </c>
    </row>
    <row r="22" customFormat="false" ht="15.75" hidden="false" customHeight="false" outlineLevel="0" collapsed="false">
      <c r="B22" s="0" t="str">
        <f aca="false">MID("00"&amp;C22,1+LEN(C22),2)&amp;MID("00"&amp;D22,1+LEN(D22),2)</f>
        <v>0035</v>
      </c>
      <c r="D22" s="1" t="n">
        <v>35</v>
      </c>
      <c r="E22" s="0" t="s">
        <v>5897</v>
      </c>
      <c r="F22" s="301" t="str">
        <f aca="false">CHAR(HEX2DEC(D22))</f>
        <v>5</v>
      </c>
    </row>
    <row r="23" customFormat="false" ht="15.75" hidden="false" customHeight="false" outlineLevel="0" collapsed="false">
      <c r="B23" s="0" t="str">
        <f aca="false">MID("00"&amp;C23,1+LEN(C23),2)&amp;MID("00"&amp;D23,1+LEN(D23),2)</f>
        <v>0036</v>
      </c>
      <c r="D23" s="1" t="n">
        <v>36</v>
      </c>
      <c r="E23" s="0" t="s">
        <v>5898</v>
      </c>
      <c r="F23" s="301" t="str">
        <f aca="false">CHAR(HEX2DEC(D23))</f>
        <v>6</v>
      </c>
    </row>
    <row r="24" customFormat="false" ht="15.75" hidden="false" customHeight="false" outlineLevel="0" collapsed="false">
      <c r="B24" s="0" t="str">
        <f aca="false">MID("00"&amp;C24,1+LEN(C24),2)&amp;MID("00"&amp;D24,1+LEN(D24),2)</f>
        <v>0037</v>
      </c>
      <c r="D24" s="1" t="n">
        <v>37</v>
      </c>
      <c r="E24" s="0" t="s">
        <v>5899</v>
      </c>
      <c r="F24" s="301" t="str">
        <f aca="false">CHAR(HEX2DEC(D24))</f>
        <v>7</v>
      </c>
    </row>
    <row r="25" customFormat="false" ht="15.75" hidden="false" customHeight="false" outlineLevel="0" collapsed="false">
      <c r="B25" s="0" t="str">
        <f aca="false">MID("00"&amp;C25,1+LEN(C25),2)&amp;MID("00"&amp;D25,1+LEN(D25),2)</f>
        <v>0038</v>
      </c>
      <c r="D25" s="1" t="n">
        <v>38</v>
      </c>
      <c r="E25" s="0" t="s">
        <v>5900</v>
      </c>
      <c r="F25" s="301" t="str">
        <f aca="false">CHAR(HEX2DEC(D25))</f>
        <v>8</v>
      </c>
    </row>
    <row r="26" customFormat="false" ht="15.75" hidden="false" customHeight="false" outlineLevel="0" collapsed="false">
      <c r="B26" s="0" t="str">
        <f aca="false">MID("00"&amp;C26,1+LEN(C26),2)&amp;MID("00"&amp;D26,1+LEN(D26),2)</f>
        <v>0039</v>
      </c>
      <c r="D26" s="1" t="n">
        <v>39</v>
      </c>
      <c r="E26" s="0" t="s">
        <v>5901</v>
      </c>
      <c r="F26" s="301" t="str">
        <f aca="false">CHAR(HEX2DEC(D26))</f>
        <v>9</v>
      </c>
    </row>
    <row r="27" customFormat="false" ht="15.75" hidden="false" customHeight="false" outlineLevel="0" collapsed="false">
      <c r="B27" s="0" t="str">
        <f aca="false">MID("00"&amp;C27,1+LEN(C27),2)&amp;MID("00"&amp;D27,1+LEN(D27),2)</f>
        <v>003a</v>
      </c>
      <c r="D27" s="1" t="s">
        <v>5902</v>
      </c>
      <c r="E27" s="0" t="s">
        <v>1967</v>
      </c>
      <c r="F27" s="301" t="str">
        <f aca="false">CHAR(HEX2DEC(D27))</f>
        <v>:</v>
      </c>
    </row>
    <row r="28" customFormat="false" ht="15.75" hidden="false" customHeight="false" outlineLevel="0" collapsed="false">
      <c r="B28" s="0" t="str">
        <f aca="false">MID("00"&amp;C28,1+LEN(C28),2)&amp;MID("00"&amp;D28,1+LEN(D28),2)</f>
        <v>003b</v>
      </c>
      <c r="D28" s="1" t="s">
        <v>5903</v>
      </c>
      <c r="E28" s="0" t="s">
        <v>1969</v>
      </c>
      <c r="F28" s="301" t="str">
        <f aca="false">CHAR(HEX2DEC(D28))</f>
        <v>;</v>
      </c>
    </row>
    <row r="29" customFormat="false" ht="15.75" hidden="false" customHeight="false" outlineLevel="0" collapsed="false">
      <c r="B29" s="0" t="str">
        <f aca="false">MID("00"&amp;C29,1+LEN(C29),2)&amp;MID("00"&amp;D29,1+LEN(D29),2)</f>
        <v>003c</v>
      </c>
      <c r="D29" s="1" t="s">
        <v>5904</v>
      </c>
      <c r="E29" s="0" t="s">
        <v>1971</v>
      </c>
      <c r="F29" s="301" t="str">
        <f aca="false">CHAR(HEX2DEC(D29))</f>
        <v>&lt;</v>
      </c>
    </row>
    <row r="30" customFormat="false" ht="15.75" hidden="false" customHeight="false" outlineLevel="0" collapsed="false">
      <c r="B30" s="0" t="str">
        <f aca="false">MID("00"&amp;C30,1+LEN(C30),2)&amp;MID("00"&amp;D30,1+LEN(D30),2)</f>
        <v>003d</v>
      </c>
      <c r="D30" s="1" t="s">
        <v>5905</v>
      </c>
      <c r="E30" s="0" t="s">
        <v>1973</v>
      </c>
      <c r="F30" s="301" t="str">
        <f aca="false">CHAR(HEX2DEC(D30))</f>
        <v>=</v>
      </c>
    </row>
    <row r="31" customFormat="false" ht="15.75" hidden="false" customHeight="false" outlineLevel="0" collapsed="false">
      <c r="B31" s="0" t="str">
        <f aca="false">MID("00"&amp;C31,1+LEN(C31),2)&amp;MID("00"&amp;D31,1+LEN(D31),2)</f>
        <v>003e</v>
      </c>
      <c r="D31" s="1" t="s">
        <v>5906</v>
      </c>
      <c r="E31" s="0" t="s">
        <v>1975</v>
      </c>
      <c r="F31" s="301" t="str">
        <f aca="false">CHAR(HEX2DEC(D31))</f>
        <v>&gt;</v>
      </c>
    </row>
    <row r="32" customFormat="false" ht="15.75" hidden="false" customHeight="false" outlineLevel="0" collapsed="false">
      <c r="B32" s="0" t="str">
        <f aca="false">MID("00"&amp;C32,1+LEN(C32),2)&amp;MID("00"&amp;D32,1+LEN(D32),2)</f>
        <v>003f</v>
      </c>
      <c r="D32" s="1" t="s">
        <v>5907</v>
      </c>
      <c r="E32" s="0" t="s">
        <v>1977</v>
      </c>
      <c r="F32" s="301" t="str">
        <f aca="false">CHAR(HEX2DEC(D32))</f>
        <v>?</v>
      </c>
    </row>
    <row r="33" customFormat="false" ht="15.75" hidden="false" customHeight="false" outlineLevel="0" collapsed="false">
      <c r="B33" s="0" t="str">
        <f aca="false">MID("00"&amp;C33,1+LEN(C33),2)&amp;MID("00"&amp;D33,1+LEN(D33),2)</f>
        <v>0040</v>
      </c>
      <c r="D33" s="1" t="n">
        <v>40</v>
      </c>
      <c r="E33" s="0" t="s">
        <v>1979</v>
      </c>
      <c r="F33" s="301" t="str">
        <f aca="false">CHAR(HEX2DEC(D33))</f>
        <v>@</v>
      </c>
    </row>
    <row r="34" customFormat="false" ht="15.75" hidden="false" customHeight="false" outlineLevel="0" collapsed="false">
      <c r="B34" s="0" t="str">
        <f aca="false">MID("00"&amp;C34,1+LEN(C34),2)&amp;MID("00"&amp;D34,1+LEN(D34),2)</f>
        <v>0041</v>
      </c>
      <c r="D34" s="1" t="n">
        <v>41</v>
      </c>
      <c r="E34" s="0" t="s">
        <v>5908</v>
      </c>
      <c r="F34" s="301" t="str">
        <f aca="false">CHAR(HEX2DEC(D34))</f>
        <v>A</v>
      </c>
    </row>
    <row r="35" customFormat="false" ht="15.75" hidden="false" customHeight="false" outlineLevel="0" collapsed="false">
      <c r="B35" s="0" t="str">
        <f aca="false">MID("00"&amp;C35,1+LEN(C35),2)&amp;MID("00"&amp;D35,1+LEN(D35),2)</f>
        <v>0042</v>
      </c>
      <c r="D35" s="1" t="n">
        <v>42</v>
      </c>
      <c r="E35" s="0" t="s">
        <v>5909</v>
      </c>
      <c r="F35" s="301" t="str">
        <f aca="false">CHAR(HEX2DEC(D35))</f>
        <v>B</v>
      </c>
    </row>
    <row r="36" customFormat="false" ht="15.75" hidden="false" customHeight="false" outlineLevel="0" collapsed="false">
      <c r="B36" s="0" t="str">
        <f aca="false">MID("00"&amp;C36,1+LEN(C36),2)&amp;MID("00"&amp;D36,1+LEN(D36),2)</f>
        <v>0043</v>
      </c>
      <c r="D36" s="1" t="n">
        <v>43</v>
      </c>
      <c r="E36" s="0" t="s">
        <v>5910</v>
      </c>
      <c r="F36" s="301" t="str">
        <f aca="false">CHAR(HEX2DEC(D36))</f>
        <v>C</v>
      </c>
    </row>
    <row r="37" customFormat="false" ht="15.75" hidden="false" customHeight="false" outlineLevel="0" collapsed="false">
      <c r="B37" s="0" t="str">
        <f aca="false">MID("00"&amp;C37,1+LEN(C37),2)&amp;MID("00"&amp;D37,1+LEN(D37),2)</f>
        <v>0044</v>
      </c>
      <c r="D37" s="1" t="n">
        <v>44</v>
      </c>
      <c r="E37" s="0" t="s">
        <v>5911</v>
      </c>
      <c r="F37" s="301" t="str">
        <f aca="false">CHAR(HEX2DEC(D37))</f>
        <v>D</v>
      </c>
    </row>
    <row r="38" customFormat="false" ht="15.75" hidden="false" customHeight="false" outlineLevel="0" collapsed="false">
      <c r="B38" s="0" t="str">
        <f aca="false">MID("00"&amp;C38,1+LEN(C38),2)&amp;MID("00"&amp;D38,1+LEN(D38),2)</f>
        <v>0045</v>
      </c>
      <c r="D38" s="1" t="n">
        <v>45</v>
      </c>
      <c r="E38" s="0" t="s">
        <v>5912</v>
      </c>
      <c r="F38" s="301" t="str">
        <f aca="false">CHAR(HEX2DEC(D38))</f>
        <v>E</v>
      </c>
    </row>
    <row r="39" customFormat="false" ht="15.75" hidden="false" customHeight="false" outlineLevel="0" collapsed="false">
      <c r="B39" s="0" t="str">
        <f aca="false">MID("00"&amp;C39,1+LEN(C39),2)&amp;MID("00"&amp;D39,1+LEN(D39),2)</f>
        <v>0046</v>
      </c>
      <c r="D39" s="1" t="n">
        <v>46</v>
      </c>
      <c r="E39" s="0" t="s">
        <v>5913</v>
      </c>
      <c r="F39" s="301" t="str">
        <f aca="false">CHAR(HEX2DEC(D39))</f>
        <v>F</v>
      </c>
    </row>
    <row r="40" customFormat="false" ht="15.75" hidden="false" customHeight="false" outlineLevel="0" collapsed="false">
      <c r="B40" s="0" t="str">
        <f aca="false">MID("00"&amp;C40,1+LEN(C40),2)&amp;MID("00"&amp;D40,1+LEN(D40),2)</f>
        <v>0047</v>
      </c>
      <c r="D40" s="1" t="n">
        <v>47</v>
      </c>
      <c r="E40" s="0" t="s">
        <v>5914</v>
      </c>
      <c r="F40" s="301" t="str">
        <f aca="false">CHAR(HEX2DEC(D40))</f>
        <v>G</v>
      </c>
    </row>
    <row r="41" customFormat="false" ht="15.75" hidden="false" customHeight="false" outlineLevel="0" collapsed="false">
      <c r="B41" s="0" t="str">
        <f aca="false">MID("00"&amp;C41,1+LEN(C41),2)&amp;MID("00"&amp;D41,1+LEN(D41),2)</f>
        <v>0048</v>
      </c>
      <c r="D41" s="1" t="n">
        <v>48</v>
      </c>
      <c r="E41" s="0" t="s">
        <v>5915</v>
      </c>
      <c r="F41" s="301" t="str">
        <f aca="false">CHAR(HEX2DEC(D41))</f>
        <v>H</v>
      </c>
    </row>
    <row r="42" customFormat="false" ht="15.75" hidden="false" customHeight="false" outlineLevel="0" collapsed="false">
      <c r="B42" s="0" t="str">
        <f aca="false">MID("00"&amp;C42,1+LEN(C42),2)&amp;MID("00"&amp;D42,1+LEN(D42),2)</f>
        <v>0049</v>
      </c>
      <c r="D42" s="1" t="n">
        <v>49</v>
      </c>
      <c r="E42" s="0" t="s">
        <v>5916</v>
      </c>
      <c r="F42" s="301" t="str">
        <f aca="false">CHAR(HEX2DEC(D42))</f>
        <v>I</v>
      </c>
    </row>
    <row r="43" customFormat="false" ht="15.75" hidden="false" customHeight="false" outlineLevel="0" collapsed="false">
      <c r="B43" s="0" t="str">
        <f aca="false">MID("00"&amp;C43,1+LEN(C43),2)&amp;MID("00"&amp;D43,1+LEN(D43),2)</f>
        <v>004a</v>
      </c>
      <c r="D43" s="1" t="s">
        <v>5917</v>
      </c>
      <c r="E43" s="0" t="s">
        <v>5918</v>
      </c>
      <c r="F43" s="301" t="str">
        <f aca="false">CHAR(HEX2DEC(D43))</f>
        <v>J</v>
      </c>
    </row>
    <row r="44" customFormat="false" ht="15.75" hidden="false" customHeight="false" outlineLevel="0" collapsed="false">
      <c r="B44" s="0" t="str">
        <f aca="false">MID("00"&amp;C44,1+LEN(C44),2)&amp;MID("00"&amp;D44,1+LEN(D44),2)</f>
        <v>004b</v>
      </c>
      <c r="D44" s="1" t="s">
        <v>5919</v>
      </c>
      <c r="E44" s="0" t="s">
        <v>5920</v>
      </c>
      <c r="F44" s="301" t="str">
        <f aca="false">CHAR(HEX2DEC(D44))</f>
        <v>K</v>
      </c>
    </row>
    <row r="45" customFormat="false" ht="15.75" hidden="false" customHeight="false" outlineLevel="0" collapsed="false">
      <c r="B45" s="0" t="str">
        <f aca="false">MID("00"&amp;C45,1+LEN(C45),2)&amp;MID("00"&amp;D45,1+LEN(D45),2)</f>
        <v>004c</v>
      </c>
      <c r="D45" s="1" t="s">
        <v>5921</v>
      </c>
      <c r="E45" s="0" t="s">
        <v>5922</v>
      </c>
      <c r="F45" s="301" t="str">
        <f aca="false">CHAR(HEX2DEC(D45))</f>
        <v>L</v>
      </c>
    </row>
    <row r="46" customFormat="false" ht="15.75" hidden="false" customHeight="false" outlineLevel="0" collapsed="false">
      <c r="B46" s="0" t="str">
        <f aca="false">MID("00"&amp;C46,1+LEN(C46),2)&amp;MID("00"&amp;D46,1+LEN(D46),2)</f>
        <v>004d</v>
      </c>
      <c r="D46" s="1" t="s">
        <v>5923</v>
      </c>
      <c r="E46" s="0" t="s">
        <v>5924</v>
      </c>
      <c r="F46" s="301" t="str">
        <f aca="false">CHAR(HEX2DEC(D46))</f>
        <v>M</v>
      </c>
    </row>
    <row r="47" customFormat="false" ht="15.75" hidden="false" customHeight="false" outlineLevel="0" collapsed="false">
      <c r="B47" s="0" t="str">
        <f aca="false">MID("00"&amp;C47,1+LEN(C47),2)&amp;MID("00"&amp;D47,1+LEN(D47),2)</f>
        <v>004e</v>
      </c>
      <c r="D47" s="1" t="s">
        <v>5925</v>
      </c>
      <c r="E47" s="0" t="s">
        <v>5926</v>
      </c>
      <c r="F47" s="301" t="str">
        <f aca="false">CHAR(HEX2DEC(D47))</f>
        <v>N</v>
      </c>
    </row>
    <row r="48" customFormat="false" ht="15.75" hidden="false" customHeight="false" outlineLevel="0" collapsed="false">
      <c r="B48" s="0" t="str">
        <f aca="false">MID("00"&amp;C48,1+LEN(C48),2)&amp;MID("00"&amp;D48,1+LEN(D48),2)</f>
        <v>004f</v>
      </c>
      <c r="D48" s="1" t="s">
        <v>5927</v>
      </c>
      <c r="E48" s="0" t="s">
        <v>5928</v>
      </c>
      <c r="F48" s="301" t="str">
        <f aca="false">CHAR(HEX2DEC(D48))</f>
        <v>O</v>
      </c>
    </row>
    <row r="49" customFormat="false" ht="15.75" hidden="false" customHeight="false" outlineLevel="0" collapsed="false">
      <c r="B49" s="0" t="str">
        <f aca="false">MID("00"&amp;C49,1+LEN(C49),2)&amp;MID("00"&amp;D49,1+LEN(D49),2)</f>
        <v>0050</v>
      </c>
      <c r="D49" s="1" t="n">
        <v>50</v>
      </c>
      <c r="E49" s="0" t="s">
        <v>5929</v>
      </c>
      <c r="F49" s="301" t="str">
        <f aca="false">CHAR(HEX2DEC(D49))</f>
        <v>P</v>
      </c>
    </row>
    <row r="50" customFormat="false" ht="15.75" hidden="false" customHeight="false" outlineLevel="0" collapsed="false">
      <c r="B50" s="0" t="str">
        <f aca="false">MID("00"&amp;C50,1+LEN(C50),2)&amp;MID("00"&amp;D50,1+LEN(D50),2)</f>
        <v>0051</v>
      </c>
      <c r="D50" s="1" t="n">
        <v>51</v>
      </c>
      <c r="E50" s="0" t="s">
        <v>5930</v>
      </c>
      <c r="F50" s="301" t="str">
        <f aca="false">CHAR(HEX2DEC(D50))</f>
        <v>Q</v>
      </c>
    </row>
    <row r="51" customFormat="false" ht="15.75" hidden="false" customHeight="false" outlineLevel="0" collapsed="false">
      <c r="B51" s="0" t="str">
        <f aca="false">MID("00"&amp;C51,1+LEN(C51),2)&amp;MID("00"&amp;D51,1+LEN(D51),2)</f>
        <v>0052</v>
      </c>
      <c r="D51" s="1" t="n">
        <v>52</v>
      </c>
      <c r="E51" s="0" t="s">
        <v>5931</v>
      </c>
      <c r="F51" s="301" t="str">
        <f aca="false">CHAR(HEX2DEC(D51))</f>
        <v>R</v>
      </c>
    </row>
    <row r="52" customFormat="false" ht="15.75" hidden="false" customHeight="false" outlineLevel="0" collapsed="false">
      <c r="B52" s="0" t="str">
        <f aca="false">MID("00"&amp;C52,1+LEN(C52),2)&amp;MID("00"&amp;D52,1+LEN(D52),2)</f>
        <v>0053</v>
      </c>
      <c r="D52" s="1" t="n">
        <v>53</v>
      </c>
      <c r="E52" s="0" t="s">
        <v>5932</v>
      </c>
      <c r="F52" s="301" t="str">
        <f aca="false">CHAR(HEX2DEC(D52))</f>
        <v>S</v>
      </c>
    </row>
    <row r="53" customFormat="false" ht="15.75" hidden="false" customHeight="false" outlineLevel="0" collapsed="false">
      <c r="B53" s="0" t="str">
        <f aca="false">MID("00"&amp;C53,1+LEN(C53),2)&amp;MID("00"&amp;D53,1+LEN(D53),2)</f>
        <v>0054</v>
      </c>
      <c r="D53" s="1" t="n">
        <v>54</v>
      </c>
      <c r="E53" s="0" t="s">
        <v>5933</v>
      </c>
      <c r="F53" s="301" t="str">
        <f aca="false">CHAR(HEX2DEC(D53))</f>
        <v>T</v>
      </c>
    </row>
    <row r="54" customFormat="false" ht="15.75" hidden="false" customHeight="false" outlineLevel="0" collapsed="false">
      <c r="B54" s="0" t="str">
        <f aca="false">MID("00"&amp;C54,1+LEN(C54),2)&amp;MID("00"&amp;D54,1+LEN(D54),2)</f>
        <v>0055</v>
      </c>
      <c r="D54" s="1" t="n">
        <v>55</v>
      </c>
      <c r="E54" s="0" t="s">
        <v>5934</v>
      </c>
      <c r="F54" s="301" t="str">
        <f aca="false">CHAR(HEX2DEC(D54))</f>
        <v>U</v>
      </c>
    </row>
    <row r="55" customFormat="false" ht="15.75" hidden="false" customHeight="false" outlineLevel="0" collapsed="false">
      <c r="B55" s="0" t="str">
        <f aca="false">MID("00"&amp;C55,1+LEN(C55),2)&amp;MID("00"&amp;D55,1+LEN(D55),2)</f>
        <v>0056</v>
      </c>
      <c r="D55" s="1" t="n">
        <v>56</v>
      </c>
      <c r="E55" s="0" t="s">
        <v>5935</v>
      </c>
      <c r="F55" s="301" t="str">
        <f aca="false">CHAR(HEX2DEC(D55))</f>
        <v>V</v>
      </c>
    </row>
    <row r="56" customFormat="false" ht="15.75" hidden="false" customHeight="false" outlineLevel="0" collapsed="false">
      <c r="B56" s="0" t="str">
        <f aca="false">MID("00"&amp;C56,1+LEN(C56),2)&amp;MID("00"&amp;D56,1+LEN(D56),2)</f>
        <v>0057</v>
      </c>
      <c r="D56" s="1" t="n">
        <v>57</v>
      </c>
      <c r="E56" s="0" t="s">
        <v>5936</v>
      </c>
      <c r="F56" s="301" t="str">
        <f aca="false">CHAR(HEX2DEC(D56))</f>
        <v>W</v>
      </c>
    </row>
    <row r="57" customFormat="false" ht="15.75" hidden="false" customHeight="false" outlineLevel="0" collapsed="false">
      <c r="B57" s="0" t="str">
        <f aca="false">MID("00"&amp;C57,1+LEN(C57),2)&amp;MID("00"&amp;D57,1+LEN(D57),2)</f>
        <v>0058</v>
      </c>
      <c r="D57" s="1" t="n">
        <v>58</v>
      </c>
      <c r="E57" s="0" t="s">
        <v>5937</v>
      </c>
      <c r="F57" s="301" t="str">
        <f aca="false">CHAR(HEX2DEC(D57))</f>
        <v>X</v>
      </c>
    </row>
    <row r="58" customFormat="false" ht="15.75" hidden="false" customHeight="false" outlineLevel="0" collapsed="false">
      <c r="B58" s="0" t="str">
        <f aca="false">MID("00"&amp;C58,1+LEN(C58),2)&amp;MID("00"&amp;D58,1+LEN(D58),2)</f>
        <v>0059</v>
      </c>
      <c r="D58" s="1" t="n">
        <v>59</v>
      </c>
      <c r="E58" s="0" t="s">
        <v>5938</v>
      </c>
      <c r="F58" s="301" t="str">
        <f aca="false">CHAR(HEX2DEC(D58))</f>
        <v>Y</v>
      </c>
    </row>
    <row r="59" customFormat="false" ht="15.75" hidden="false" customHeight="false" outlineLevel="0" collapsed="false">
      <c r="B59" s="0" t="str">
        <f aca="false">MID("00"&amp;C59,1+LEN(C59),2)&amp;MID("00"&amp;D59,1+LEN(D59),2)</f>
        <v>005a</v>
      </c>
      <c r="D59" s="1" t="s">
        <v>5939</v>
      </c>
      <c r="E59" s="0" t="s">
        <v>5940</v>
      </c>
      <c r="F59" s="301" t="str">
        <f aca="false">CHAR(HEX2DEC(D59))</f>
        <v>Z</v>
      </c>
    </row>
    <row r="60" customFormat="false" ht="15.75" hidden="false" customHeight="false" outlineLevel="0" collapsed="false">
      <c r="B60" s="0" t="str">
        <f aca="false">MID("00"&amp;C60,1+LEN(C60),2)&amp;MID("00"&amp;D60,1+LEN(D60),2)</f>
        <v>005b</v>
      </c>
      <c r="D60" s="1" t="s">
        <v>5941</v>
      </c>
      <c r="E60" s="0" t="s">
        <v>1981</v>
      </c>
      <c r="F60" s="301" t="str">
        <f aca="false">CHAR(HEX2DEC(D60))</f>
        <v>[</v>
      </c>
    </row>
    <row r="61" customFormat="false" ht="15.75" hidden="false" customHeight="false" outlineLevel="0" collapsed="false">
      <c r="B61" s="0" t="str">
        <f aca="false">MID("00"&amp;C61,1+LEN(C61),2)&amp;MID("00"&amp;D61,1+LEN(D61),2)</f>
        <v>005c</v>
      </c>
      <c r="D61" s="1" t="s">
        <v>5942</v>
      </c>
      <c r="E61" s="0" t="s">
        <v>1983</v>
      </c>
      <c r="F61" s="301" t="str">
        <f aca="false">CHAR(HEX2DEC(D61))</f>
        <v>\</v>
      </c>
    </row>
    <row r="62" customFormat="false" ht="15.75" hidden="false" customHeight="false" outlineLevel="0" collapsed="false">
      <c r="B62" s="0" t="str">
        <f aca="false">MID("00"&amp;C62,1+LEN(C62),2)&amp;MID("00"&amp;D62,1+LEN(D62),2)</f>
        <v>005d</v>
      </c>
      <c r="D62" s="1" t="s">
        <v>5943</v>
      </c>
      <c r="E62" s="0" t="s">
        <v>1985</v>
      </c>
      <c r="F62" s="301" t="str">
        <f aca="false">CHAR(HEX2DEC(D62))</f>
        <v>]</v>
      </c>
    </row>
    <row r="63" customFormat="false" ht="15.75" hidden="false" customHeight="false" outlineLevel="0" collapsed="false">
      <c r="B63" s="0" t="str">
        <f aca="false">MID("00"&amp;C63,1+LEN(C63),2)&amp;MID("00"&amp;D63,1+LEN(D63),2)</f>
        <v>005e</v>
      </c>
      <c r="D63" s="1" t="s">
        <v>5944</v>
      </c>
      <c r="E63" s="0" t="s">
        <v>1987</v>
      </c>
      <c r="F63" s="301" t="str">
        <f aca="false">CHAR(HEX2DEC(D63))</f>
        <v>^</v>
      </c>
    </row>
    <row r="64" customFormat="false" ht="15.75" hidden="false" customHeight="false" outlineLevel="0" collapsed="false">
      <c r="B64" s="0" t="str">
        <f aca="false">MID("00"&amp;C64,1+LEN(C64),2)&amp;MID("00"&amp;D64,1+LEN(D64),2)</f>
        <v>005f</v>
      </c>
      <c r="D64" s="1" t="s">
        <v>5945</v>
      </c>
      <c r="E64" s="0" t="s">
        <v>1989</v>
      </c>
      <c r="F64" s="301" t="str">
        <f aca="false">CHAR(HEX2DEC(D64))</f>
        <v>_</v>
      </c>
    </row>
    <row r="65" customFormat="false" ht="15.75" hidden="false" customHeight="false" outlineLevel="0" collapsed="false">
      <c r="B65" s="0" t="str">
        <f aca="false">MID("00"&amp;C65,1+LEN(C65),2)&amp;MID("00"&amp;D65,1+LEN(D65),2)</f>
        <v>0061</v>
      </c>
      <c r="D65" s="1" t="n">
        <v>61</v>
      </c>
      <c r="E65" s="0" t="s">
        <v>5946</v>
      </c>
      <c r="F65" s="301" t="str">
        <f aca="false">CHAR(HEX2DEC(D65))</f>
        <v>a</v>
      </c>
    </row>
    <row r="66" customFormat="false" ht="15.75" hidden="false" customHeight="false" outlineLevel="0" collapsed="false">
      <c r="B66" s="0" t="str">
        <f aca="false">MID("00"&amp;C66,1+LEN(C66),2)&amp;MID("00"&amp;D66,1+LEN(D66),2)</f>
        <v>0062</v>
      </c>
      <c r="D66" s="1" t="n">
        <v>62</v>
      </c>
      <c r="E66" s="0" t="s">
        <v>5947</v>
      </c>
      <c r="F66" s="301" t="str">
        <f aca="false">CHAR(HEX2DEC(D66))</f>
        <v>b</v>
      </c>
    </row>
    <row r="67" customFormat="false" ht="15.75" hidden="false" customHeight="false" outlineLevel="0" collapsed="false">
      <c r="B67" s="0" t="str">
        <f aca="false">MID("00"&amp;C67,1+LEN(C67),2)&amp;MID("00"&amp;D67,1+LEN(D67),2)</f>
        <v>0063</v>
      </c>
      <c r="D67" s="1" t="n">
        <v>63</v>
      </c>
      <c r="E67" s="0" t="s">
        <v>5948</v>
      </c>
      <c r="F67" s="301" t="str">
        <f aca="false">CHAR(HEX2DEC(D67))</f>
        <v>c</v>
      </c>
    </row>
    <row r="68" customFormat="false" ht="15.75" hidden="false" customHeight="false" outlineLevel="0" collapsed="false">
      <c r="B68" s="0" t="str">
        <f aca="false">MID("00"&amp;C68,1+LEN(C68),2)&amp;MID("00"&amp;D68,1+LEN(D68),2)</f>
        <v>0064</v>
      </c>
      <c r="D68" s="1" t="n">
        <v>64</v>
      </c>
      <c r="E68" s="0" t="s">
        <v>5949</v>
      </c>
      <c r="F68" s="301" t="str">
        <f aca="false">CHAR(HEX2DEC(D68))</f>
        <v>d</v>
      </c>
    </row>
    <row r="69" customFormat="false" ht="15.75" hidden="false" customHeight="false" outlineLevel="0" collapsed="false">
      <c r="B69" s="0" t="str">
        <f aca="false">MID("00"&amp;C69,1+LEN(C69),2)&amp;MID("00"&amp;D69,1+LEN(D69),2)</f>
        <v>0065</v>
      </c>
      <c r="D69" s="1" t="n">
        <v>65</v>
      </c>
      <c r="E69" s="0" t="s">
        <v>5950</v>
      </c>
      <c r="F69" s="301" t="str">
        <f aca="false">CHAR(HEX2DEC(D69))</f>
        <v>e</v>
      </c>
    </row>
    <row r="70" customFormat="false" ht="15.75" hidden="false" customHeight="false" outlineLevel="0" collapsed="false">
      <c r="B70" s="0" t="str">
        <f aca="false">MID("00"&amp;C70,1+LEN(C70),2)&amp;MID("00"&amp;D70,1+LEN(D70),2)</f>
        <v>0066</v>
      </c>
      <c r="D70" s="1" t="n">
        <v>66</v>
      </c>
      <c r="E70" s="0" t="s">
        <v>5951</v>
      </c>
      <c r="F70" s="301" t="str">
        <f aca="false">CHAR(HEX2DEC(D70))</f>
        <v>f</v>
      </c>
    </row>
    <row r="71" customFormat="false" ht="15.75" hidden="false" customHeight="false" outlineLevel="0" collapsed="false">
      <c r="B71" s="0" t="str">
        <f aca="false">MID("00"&amp;C71,1+LEN(C71),2)&amp;MID("00"&amp;D71,1+LEN(D71),2)</f>
        <v>0067</v>
      </c>
      <c r="D71" s="1" t="n">
        <v>67</v>
      </c>
      <c r="E71" s="0" t="s">
        <v>5952</v>
      </c>
      <c r="F71" s="301" t="str">
        <f aca="false">CHAR(HEX2DEC(D71))</f>
        <v>g</v>
      </c>
    </row>
    <row r="72" customFormat="false" ht="15.75" hidden="false" customHeight="false" outlineLevel="0" collapsed="false">
      <c r="B72" s="0" t="str">
        <f aca="false">MID("00"&amp;C72,1+LEN(C72),2)&amp;MID("00"&amp;D72,1+LEN(D72),2)</f>
        <v>0068</v>
      </c>
      <c r="D72" s="1" t="n">
        <v>68</v>
      </c>
      <c r="E72" s="0" t="s">
        <v>5953</v>
      </c>
      <c r="F72" s="301" t="str">
        <f aca="false">CHAR(HEX2DEC(D72))</f>
        <v>h</v>
      </c>
    </row>
    <row r="73" customFormat="false" ht="15.75" hidden="false" customHeight="false" outlineLevel="0" collapsed="false">
      <c r="B73" s="0" t="str">
        <f aca="false">MID("00"&amp;C73,1+LEN(C73),2)&amp;MID("00"&amp;D73,1+LEN(D73),2)</f>
        <v>0069</v>
      </c>
      <c r="D73" s="1" t="n">
        <v>69</v>
      </c>
      <c r="E73" s="0" t="s">
        <v>5954</v>
      </c>
      <c r="F73" s="301" t="str">
        <f aca="false">CHAR(HEX2DEC(D73))</f>
        <v>i</v>
      </c>
    </row>
    <row r="74" customFormat="false" ht="15.75" hidden="false" customHeight="false" outlineLevel="0" collapsed="false">
      <c r="B74" s="0" t="str">
        <f aca="false">MID("00"&amp;C74,1+LEN(C74),2)&amp;MID("00"&amp;D74,1+LEN(D74),2)</f>
        <v>006a</v>
      </c>
      <c r="D74" s="1" t="s">
        <v>5955</v>
      </c>
      <c r="E74" s="0" t="s">
        <v>5956</v>
      </c>
      <c r="F74" s="301" t="str">
        <f aca="false">CHAR(HEX2DEC(D74))</f>
        <v>j</v>
      </c>
    </row>
    <row r="75" customFormat="false" ht="15.75" hidden="false" customHeight="false" outlineLevel="0" collapsed="false">
      <c r="B75" s="0" t="str">
        <f aca="false">MID("00"&amp;C75,1+LEN(C75),2)&amp;MID("00"&amp;D75,1+LEN(D75),2)</f>
        <v>006b</v>
      </c>
      <c r="D75" s="1" t="s">
        <v>5957</v>
      </c>
      <c r="E75" s="0" t="s">
        <v>5958</v>
      </c>
      <c r="F75" s="301" t="str">
        <f aca="false">CHAR(HEX2DEC(D75))</f>
        <v>k</v>
      </c>
    </row>
    <row r="76" customFormat="false" ht="15.75" hidden="false" customHeight="false" outlineLevel="0" collapsed="false">
      <c r="B76" s="0" t="str">
        <f aca="false">MID("00"&amp;C76,1+LEN(C76),2)&amp;MID("00"&amp;D76,1+LEN(D76),2)</f>
        <v>006c</v>
      </c>
      <c r="D76" s="1" t="s">
        <v>5959</v>
      </c>
      <c r="E76" s="0" t="s">
        <v>5960</v>
      </c>
      <c r="F76" s="301" t="str">
        <f aca="false">CHAR(HEX2DEC(D76))</f>
        <v>l</v>
      </c>
    </row>
    <row r="77" customFormat="false" ht="15.75" hidden="false" customHeight="false" outlineLevel="0" collapsed="false">
      <c r="B77" s="0" t="str">
        <f aca="false">MID("00"&amp;C77,1+LEN(C77),2)&amp;MID("00"&amp;D77,1+LEN(D77),2)</f>
        <v>006d</v>
      </c>
      <c r="D77" s="1" t="s">
        <v>5961</v>
      </c>
      <c r="E77" s="0" t="s">
        <v>5962</v>
      </c>
      <c r="F77" s="301" t="str">
        <f aca="false">CHAR(HEX2DEC(D77))</f>
        <v>m</v>
      </c>
    </row>
    <row r="78" customFormat="false" ht="15.75" hidden="false" customHeight="false" outlineLevel="0" collapsed="false">
      <c r="B78" s="0" t="str">
        <f aca="false">MID("00"&amp;C78,1+LEN(C78),2)&amp;MID("00"&amp;D78,1+LEN(D78),2)</f>
        <v>006e</v>
      </c>
      <c r="D78" s="1" t="s">
        <v>5963</v>
      </c>
      <c r="E78" s="0" t="s">
        <v>5964</v>
      </c>
      <c r="F78" s="301" t="str">
        <f aca="false">CHAR(HEX2DEC(D78))</f>
        <v>n</v>
      </c>
    </row>
    <row r="79" customFormat="false" ht="15.75" hidden="false" customHeight="false" outlineLevel="0" collapsed="false">
      <c r="B79" s="0" t="str">
        <f aca="false">MID("00"&amp;C79,1+LEN(C79),2)&amp;MID("00"&amp;D79,1+LEN(D79),2)</f>
        <v>006f</v>
      </c>
      <c r="D79" s="1" t="s">
        <v>5965</v>
      </c>
      <c r="E79" s="0" t="s">
        <v>5966</v>
      </c>
      <c r="F79" s="301" t="str">
        <f aca="false">CHAR(HEX2DEC(D79))</f>
        <v>o</v>
      </c>
    </row>
    <row r="80" customFormat="false" ht="15.75" hidden="false" customHeight="false" outlineLevel="0" collapsed="false">
      <c r="B80" s="0" t="str">
        <f aca="false">MID("00"&amp;C80,1+LEN(C80),2)&amp;MID("00"&amp;D80,1+LEN(D80),2)</f>
        <v>0070</v>
      </c>
      <c r="D80" s="1" t="n">
        <v>70</v>
      </c>
      <c r="E80" s="0" t="s">
        <v>5967</v>
      </c>
      <c r="F80" s="301" t="str">
        <f aca="false">CHAR(HEX2DEC(D80))</f>
        <v>p</v>
      </c>
    </row>
    <row r="81" customFormat="false" ht="15.75" hidden="false" customHeight="false" outlineLevel="0" collapsed="false">
      <c r="B81" s="0" t="str">
        <f aca="false">MID("00"&amp;C81,1+LEN(C81),2)&amp;MID("00"&amp;D81,1+LEN(D81),2)</f>
        <v>0071</v>
      </c>
      <c r="D81" s="1" t="n">
        <v>71</v>
      </c>
      <c r="E81" s="0" t="s">
        <v>5968</v>
      </c>
      <c r="F81" s="301" t="str">
        <f aca="false">CHAR(HEX2DEC(D81))</f>
        <v>q</v>
      </c>
    </row>
    <row r="82" customFormat="false" ht="15.75" hidden="false" customHeight="false" outlineLevel="0" collapsed="false">
      <c r="B82" s="0" t="str">
        <f aca="false">MID("00"&amp;C82,1+LEN(C82),2)&amp;MID("00"&amp;D82,1+LEN(D82),2)</f>
        <v>0072</v>
      </c>
      <c r="D82" s="1" t="n">
        <v>72</v>
      </c>
      <c r="E82" s="0" t="s">
        <v>5969</v>
      </c>
      <c r="F82" s="301" t="str">
        <f aca="false">CHAR(HEX2DEC(D82))</f>
        <v>r</v>
      </c>
    </row>
    <row r="83" customFormat="false" ht="15.75" hidden="false" customHeight="false" outlineLevel="0" collapsed="false">
      <c r="B83" s="0" t="str">
        <f aca="false">MID("00"&amp;C83,1+LEN(C83),2)&amp;MID("00"&amp;D83,1+LEN(D83),2)</f>
        <v>0073</v>
      </c>
      <c r="D83" s="1" t="n">
        <v>73</v>
      </c>
      <c r="E83" s="0" t="s">
        <v>5970</v>
      </c>
      <c r="F83" s="301" t="str">
        <f aca="false">CHAR(HEX2DEC(D83))</f>
        <v>s</v>
      </c>
    </row>
    <row r="84" customFormat="false" ht="15.75" hidden="false" customHeight="false" outlineLevel="0" collapsed="false">
      <c r="B84" s="0" t="str">
        <f aca="false">MID("00"&amp;C84,1+LEN(C84),2)&amp;MID("00"&amp;D84,1+LEN(D84),2)</f>
        <v>0074</v>
      </c>
      <c r="D84" s="1" t="n">
        <v>74</v>
      </c>
      <c r="E84" s="0" t="s">
        <v>5971</v>
      </c>
      <c r="F84" s="301" t="str">
        <f aca="false">CHAR(HEX2DEC(D84))</f>
        <v>t</v>
      </c>
    </row>
    <row r="85" customFormat="false" ht="15.75" hidden="false" customHeight="false" outlineLevel="0" collapsed="false">
      <c r="B85" s="0" t="str">
        <f aca="false">MID("00"&amp;C85,1+LEN(C85),2)&amp;MID("00"&amp;D85,1+LEN(D85),2)</f>
        <v>0075</v>
      </c>
      <c r="D85" s="1" t="n">
        <v>75</v>
      </c>
      <c r="E85" s="0" t="s">
        <v>5972</v>
      </c>
      <c r="F85" s="301" t="str">
        <f aca="false">CHAR(HEX2DEC(D85))</f>
        <v>u</v>
      </c>
    </row>
    <row r="86" customFormat="false" ht="15.75" hidden="false" customHeight="false" outlineLevel="0" collapsed="false">
      <c r="B86" s="0" t="str">
        <f aca="false">MID("00"&amp;C86,1+LEN(C86),2)&amp;MID("00"&amp;D86,1+LEN(D86),2)</f>
        <v>0076</v>
      </c>
      <c r="D86" s="1" t="n">
        <v>76</v>
      </c>
      <c r="E86" s="0" t="s">
        <v>5973</v>
      </c>
      <c r="F86" s="301" t="str">
        <f aca="false">CHAR(HEX2DEC(D86))</f>
        <v>v</v>
      </c>
    </row>
    <row r="87" customFormat="false" ht="15.75" hidden="false" customHeight="false" outlineLevel="0" collapsed="false">
      <c r="B87" s="0" t="str">
        <f aca="false">MID("00"&amp;C87,1+LEN(C87),2)&amp;MID("00"&amp;D87,1+LEN(D87),2)</f>
        <v>0077</v>
      </c>
      <c r="D87" s="1" t="n">
        <v>77</v>
      </c>
      <c r="E87" s="0" t="s">
        <v>5974</v>
      </c>
      <c r="F87" s="301" t="str">
        <f aca="false">CHAR(HEX2DEC(D87))</f>
        <v>w</v>
      </c>
    </row>
    <row r="88" customFormat="false" ht="15.75" hidden="false" customHeight="false" outlineLevel="0" collapsed="false">
      <c r="B88" s="0" t="str">
        <f aca="false">MID("00"&amp;C88,1+LEN(C88),2)&amp;MID("00"&amp;D88,1+LEN(D88),2)</f>
        <v>0078</v>
      </c>
      <c r="D88" s="1" t="n">
        <v>78</v>
      </c>
      <c r="E88" s="0" t="s">
        <v>5975</v>
      </c>
      <c r="F88" s="301" t="str">
        <f aca="false">CHAR(HEX2DEC(D88))</f>
        <v>x</v>
      </c>
    </row>
    <row r="89" customFormat="false" ht="15.75" hidden="false" customHeight="false" outlineLevel="0" collapsed="false">
      <c r="B89" s="0" t="str">
        <f aca="false">MID("00"&amp;C89,1+LEN(C89),2)&amp;MID("00"&amp;D89,1+LEN(D89),2)</f>
        <v>0079</v>
      </c>
      <c r="D89" s="1" t="n">
        <v>79</v>
      </c>
      <c r="E89" s="0" t="s">
        <v>5976</v>
      </c>
      <c r="F89" s="301" t="str">
        <f aca="false">CHAR(HEX2DEC(D89))</f>
        <v>y</v>
      </c>
    </row>
    <row r="90" customFormat="false" ht="15.75" hidden="false" customHeight="false" outlineLevel="0" collapsed="false">
      <c r="B90" s="0" t="str">
        <f aca="false">MID("00"&amp;C90,1+LEN(C90),2)&amp;MID("00"&amp;D90,1+LEN(D90),2)</f>
        <v>007a</v>
      </c>
      <c r="D90" s="1" t="s">
        <v>5977</v>
      </c>
      <c r="E90" s="0" t="s">
        <v>5978</v>
      </c>
      <c r="F90" s="301" t="str">
        <f aca="false">CHAR(HEX2DEC(D90))</f>
        <v>z</v>
      </c>
    </row>
    <row r="91" customFormat="false" ht="15.75" hidden="false" customHeight="false" outlineLevel="0" collapsed="false">
      <c r="B91" s="0" t="str">
        <f aca="false">MID("00"&amp;C91,1+LEN(C91),2)&amp;MID("00"&amp;D91,1+LEN(D91),2)</f>
        <v>007b</v>
      </c>
      <c r="D91" s="1" t="s">
        <v>5979</v>
      </c>
      <c r="E91" s="0" t="s">
        <v>1991</v>
      </c>
      <c r="F91" s="301" t="str">
        <f aca="false">CHAR(HEX2DEC(D91))</f>
        <v>{</v>
      </c>
    </row>
    <row r="92" customFormat="false" ht="15.75" hidden="false" customHeight="false" outlineLevel="0" collapsed="false">
      <c r="B92" s="0" t="str">
        <f aca="false">MID("00"&amp;C92,1+LEN(C92),2)&amp;MID("00"&amp;D92,1+LEN(D92),2)</f>
        <v>007c</v>
      </c>
      <c r="D92" s="1" t="s">
        <v>5980</v>
      </c>
      <c r="E92" s="0" t="s">
        <v>1993</v>
      </c>
      <c r="F92" s="301" t="str">
        <f aca="false">CHAR(HEX2DEC(D92))</f>
        <v>|</v>
      </c>
    </row>
    <row r="93" customFormat="false" ht="15.75" hidden="false" customHeight="false" outlineLevel="0" collapsed="false">
      <c r="B93" s="0" t="str">
        <f aca="false">MID("00"&amp;C93,1+LEN(C93),2)&amp;MID("00"&amp;D93,1+LEN(D93),2)</f>
        <v>007d</v>
      </c>
      <c r="D93" s="1" t="s">
        <v>5981</v>
      </c>
      <c r="E93" s="0" t="s">
        <v>1995</v>
      </c>
      <c r="F93" s="301" t="str">
        <f aca="false">CHAR(HEX2DEC(D93))</f>
        <v>}</v>
      </c>
    </row>
    <row r="94" customFormat="false" ht="15.75" hidden="false" customHeight="false" outlineLevel="0" collapsed="false">
      <c r="B94" s="0" t="str">
        <f aca="false">MID("00"&amp;C94,1+LEN(C94),2)&amp;MID("00"&amp;D94,1+LEN(D94),2)</f>
        <v>007e</v>
      </c>
      <c r="D94" s="1" t="s">
        <v>5982</v>
      </c>
      <c r="E94" s="0" t="s">
        <v>1997</v>
      </c>
      <c r="F94" s="301" t="str">
        <f aca="false">CHAR(HEX2DEC(D94))</f>
        <v>~</v>
      </c>
    </row>
    <row r="95" customFormat="false" ht="15.75" hidden="false" customHeight="false" outlineLevel="0" collapsed="false">
      <c r="B95" s="0" t="str">
        <f aca="false">MID("00"&amp;C95,1+LEN(C95),2)&amp;MID("00"&amp;D95,1+LEN(D95),2)</f>
        <v>80a1</v>
      </c>
      <c r="C95" s="260" t="n">
        <v>80</v>
      </c>
      <c r="D95" s="260" t="s">
        <v>5983</v>
      </c>
      <c r="E95" s="0" t="s">
        <v>1999</v>
      </c>
      <c r="F95" s="302" t="str">
        <f aca="false">_xlfn.UNICHAR(HEX2DEC(D95))</f>
        <v>¡</v>
      </c>
      <c r="G95" s="0" t="s">
        <v>5984</v>
      </c>
      <c r="I95" s="0" t="n">
        <f aca="false">HEX2DEC(C95)</f>
        <v>128</v>
      </c>
      <c r="J95" s="0" t="n">
        <f aca="false">HEX2DEC(D95)</f>
        <v>161</v>
      </c>
    </row>
    <row r="96" customFormat="false" ht="15.75" hidden="false" customHeight="false" outlineLevel="0" collapsed="false">
      <c r="B96" s="0" t="str">
        <f aca="false">MID("00"&amp;C96,1+LEN(C96),2)&amp;MID("00"&amp;D96,1+LEN(D96),2)</f>
        <v>80a2</v>
      </c>
      <c r="C96" s="260" t="n">
        <v>80</v>
      </c>
      <c r="D96" s="260" t="s">
        <v>5985</v>
      </c>
      <c r="E96" s="0" t="s">
        <v>2000</v>
      </c>
      <c r="F96" s="302" t="str">
        <f aca="false">_xlfn.UNICHAR(HEX2DEC(D96))</f>
        <v>¢</v>
      </c>
      <c r="G96" s="0" t="s">
        <v>5984</v>
      </c>
      <c r="I96" s="0" t="n">
        <f aca="false">HEX2DEC(C96)</f>
        <v>128</v>
      </c>
      <c r="J96" s="0" t="n">
        <f aca="false">HEX2DEC(D96)</f>
        <v>162</v>
      </c>
    </row>
    <row r="97" customFormat="false" ht="15.75" hidden="false" customHeight="false" outlineLevel="0" collapsed="false">
      <c r="B97" s="0" t="str">
        <f aca="false">MID("00"&amp;C97,1+LEN(C97),2)&amp;MID("00"&amp;D97,1+LEN(D97),2)</f>
        <v>80a3</v>
      </c>
      <c r="C97" s="260" t="n">
        <v>80</v>
      </c>
      <c r="D97" s="260" t="s">
        <v>5986</v>
      </c>
      <c r="E97" s="0" t="s">
        <v>2003</v>
      </c>
      <c r="F97" s="302" t="str">
        <f aca="false">_xlfn.UNICHAR(HEX2DEC(D97))</f>
        <v>£</v>
      </c>
      <c r="G97" s="0" t="s">
        <v>5984</v>
      </c>
      <c r="I97" s="0" t="n">
        <f aca="false">HEX2DEC(C97)</f>
        <v>128</v>
      </c>
      <c r="J97" s="0" t="n">
        <f aca="false">HEX2DEC(D97)</f>
        <v>163</v>
      </c>
    </row>
    <row r="98" customFormat="false" ht="15.75" hidden="false" customHeight="false" outlineLevel="0" collapsed="false">
      <c r="B98" s="0" t="str">
        <f aca="false">MID("00"&amp;C98,1+LEN(C98),2)&amp;MID("00"&amp;D98,1+LEN(D98),2)</f>
        <v>80a5</v>
      </c>
      <c r="C98" s="260" t="n">
        <v>80</v>
      </c>
      <c r="D98" s="260" t="s">
        <v>5987</v>
      </c>
      <c r="E98" s="0" t="s">
        <v>2005</v>
      </c>
      <c r="F98" s="302" t="str">
        <f aca="false">_xlfn.UNICHAR(HEX2DEC(D98))</f>
        <v>¥</v>
      </c>
      <c r="G98" s="0" t="s">
        <v>5984</v>
      </c>
      <c r="I98" s="0" t="n">
        <f aca="false">HEX2DEC(C98)</f>
        <v>128</v>
      </c>
      <c r="J98" s="0" t="n">
        <f aca="false">HEX2DEC(D98)</f>
        <v>165</v>
      </c>
    </row>
    <row r="99" customFormat="false" ht="15.75" hidden="false" customHeight="false" outlineLevel="0" collapsed="false">
      <c r="B99" s="0" t="str">
        <f aca="false">MID("00"&amp;C99,1+LEN(C99),2)&amp;MID("00"&amp;D99,1+LEN(D99),2)</f>
        <v>80a7</v>
      </c>
      <c r="C99" s="260" t="n">
        <v>80</v>
      </c>
      <c r="D99" s="260" t="s">
        <v>5988</v>
      </c>
      <c r="E99" s="0" t="s">
        <v>2007</v>
      </c>
      <c r="F99" s="302" t="str">
        <f aca="false">_xlfn.UNICHAR(HEX2DEC(D99))</f>
        <v>§</v>
      </c>
      <c r="G99" s="0" t="s">
        <v>5984</v>
      </c>
      <c r="I99" s="0" t="n">
        <f aca="false">HEX2DEC(C99)</f>
        <v>128</v>
      </c>
      <c r="J99" s="0" t="n">
        <f aca="false">HEX2DEC(D99)</f>
        <v>167</v>
      </c>
    </row>
    <row r="100" customFormat="false" ht="15.75" hidden="false" customHeight="false" outlineLevel="0" collapsed="false">
      <c r="B100" s="0" t="str">
        <f aca="false">MID("00"&amp;C100,1+LEN(C100),2)&amp;MID("00"&amp;D100,1+LEN(D100),2)</f>
        <v>80a9</v>
      </c>
      <c r="C100" s="260" t="n">
        <v>80</v>
      </c>
      <c r="D100" s="260" t="s">
        <v>5989</v>
      </c>
      <c r="E100" s="0" t="s">
        <v>2008</v>
      </c>
      <c r="F100" s="302" t="str">
        <f aca="false">_xlfn.UNICHAR(HEX2DEC(D100))</f>
        <v>©</v>
      </c>
      <c r="G100" s="0" t="s">
        <v>5984</v>
      </c>
      <c r="I100" s="0" t="n">
        <f aca="false">HEX2DEC(C100)</f>
        <v>128</v>
      </c>
      <c r="J100" s="0" t="n">
        <f aca="false">HEX2DEC(D100)</f>
        <v>169</v>
      </c>
    </row>
    <row r="101" customFormat="false" ht="15.75" hidden="false" customHeight="false" outlineLevel="0" collapsed="false">
      <c r="B101" s="0" t="str">
        <f aca="false">MID("00"&amp;C101,1+LEN(C101),2)&amp;MID("00"&amp;D101,1+LEN(D101),2)</f>
        <v>80ab</v>
      </c>
      <c r="C101" s="260" t="n">
        <v>80</v>
      </c>
      <c r="D101" s="260" t="s">
        <v>5990</v>
      </c>
      <c r="E101" s="0" t="s">
        <v>2011</v>
      </c>
      <c r="F101" s="302" t="str">
        <f aca="false">_xlfn.UNICHAR(HEX2DEC(D101))</f>
        <v>«</v>
      </c>
      <c r="G101" s="0" t="s">
        <v>5984</v>
      </c>
      <c r="I101" s="0" t="n">
        <f aca="false">HEX2DEC(C101)</f>
        <v>128</v>
      </c>
      <c r="J101" s="0" t="n">
        <f aca="false">HEX2DEC(D101)</f>
        <v>171</v>
      </c>
    </row>
    <row r="102" customFormat="false" ht="15.75" hidden="false" customHeight="false" outlineLevel="0" collapsed="false">
      <c r="B102" s="0" t="str">
        <f aca="false">MID("00"&amp;C102,1+LEN(C102),2)&amp;MID("00"&amp;D102,1+LEN(D102),2)</f>
        <v>80ac</v>
      </c>
      <c r="C102" s="260" t="n">
        <v>80</v>
      </c>
      <c r="D102" s="260" t="s">
        <v>5991</v>
      </c>
      <c r="E102" s="0" t="s">
        <v>2013</v>
      </c>
      <c r="F102" s="302" t="str">
        <f aca="false">_xlfn.UNICHAR(HEX2DEC(D102))</f>
        <v>¬</v>
      </c>
      <c r="G102" s="303" t="s">
        <v>5992</v>
      </c>
      <c r="I102" s="0" t="n">
        <f aca="false">HEX2DEC(C102)</f>
        <v>128</v>
      </c>
      <c r="J102" s="0" t="n">
        <f aca="false">HEX2DEC(D102)</f>
        <v>172</v>
      </c>
      <c r="N102" s="290" t="str">
        <f aca="false">"              {"&amp;E102&amp;",     "&amp;REPT(" ",25-LEN(E102))&amp;CHAR(34)&amp;G102&amp;CHAR(34)&amp;"},"</f>
        <v>              {STD_NOT,                       "&lt;&gt;"},</v>
      </c>
    </row>
    <row r="103" customFormat="false" ht="15.75" hidden="false" customHeight="false" outlineLevel="0" collapsed="false">
      <c r="B103" s="0" t="str">
        <f aca="false">MID("00"&amp;C103,1+LEN(C103),2)&amp;MID("00"&amp;D103,1+LEN(D103),2)</f>
        <v>80b0</v>
      </c>
      <c r="C103" s="260" t="n">
        <v>80</v>
      </c>
      <c r="D103" s="260" t="s">
        <v>5993</v>
      </c>
      <c r="E103" s="0" t="s">
        <v>2015</v>
      </c>
      <c r="F103" s="302" t="str">
        <f aca="false">_xlfn.UNICHAR(HEX2DEC(D103))</f>
        <v>°</v>
      </c>
      <c r="G103" s="303" t="s">
        <v>5994</v>
      </c>
      <c r="I103" s="0" t="n">
        <f aca="false">HEX2DEC(C103)</f>
        <v>128</v>
      </c>
      <c r="J103" s="0" t="n">
        <f aca="false">HEX2DEC(D103)</f>
        <v>176</v>
      </c>
      <c r="N103" s="290" t="str">
        <f aca="false">"              {"&amp;E103&amp;",     "&amp;REPT(" ",25-LEN(E103))&amp;CHAR(34)&amp;G103&amp;CHAR(34)&amp;"},"</f>
        <v>              {STD_DEGREE,                    "deg"},</v>
      </c>
    </row>
    <row r="104" customFormat="false" ht="15.75" hidden="false" customHeight="false" outlineLevel="0" collapsed="false">
      <c r="B104" s="0" t="str">
        <f aca="false">MID("00"&amp;C104,1+LEN(C104),2)&amp;MID("00"&amp;D104,1+LEN(D104),2)</f>
        <v>80b1</v>
      </c>
      <c r="C104" s="260" t="n">
        <v>80</v>
      </c>
      <c r="D104" s="260" t="s">
        <v>5995</v>
      </c>
      <c r="E104" s="0" t="s">
        <v>2017</v>
      </c>
      <c r="F104" s="302" t="str">
        <f aca="false">_xlfn.UNICHAR(HEX2DEC(D104))</f>
        <v>±</v>
      </c>
      <c r="G104" s="303" t="s">
        <v>5996</v>
      </c>
      <c r="I104" s="0" t="n">
        <f aca="false">HEX2DEC(C104)</f>
        <v>128</v>
      </c>
      <c r="J104" s="0" t="n">
        <f aca="false">HEX2DEC(D104)</f>
        <v>177</v>
      </c>
      <c r="N104" s="290" t="str">
        <f aca="false">"              {"&amp;E104&amp;",     "&amp;REPT(" ",25-LEN(E104))&amp;CHAR(34)&amp;G104&amp;CHAR(34)&amp;"},"</f>
        <v>              {STD_PLUS_MINUS,                "+-"},</v>
      </c>
    </row>
    <row r="105" customFormat="false" ht="15.75" hidden="false" customHeight="false" outlineLevel="0" collapsed="false">
      <c r="B105" s="0" t="str">
        <f aca="false">MID("00"&amp;C105,1+LEN(C105),2)&amp;MID("00"&amp;D105,1+LEN(D105),2)</f>
        <v>80b5</v>
      </c>
      <c r="C105" s="260" t="n">
        <v>80</v>
      </c>
      <c r="D105" s="260" t="s">
        <v>5997</v>
      </c>
      <c r="E105" s="0" t="s">
        <v>5998</v>
      </c>
      <c r="F105" s="302" t="str">
        <f aca="false">_xlfn.UNICHAR(HEX2DEC(D105))</f>
        <v>µ</v>
      </c>
      <c r="G105" s="0" t="s">
        <v>5984</v>
      </c>
      <c r="I105" s="0" t="n">
        <f aca="false">HEX2DEC(C105)</f>
        <v>128</v>
      </c>
      <c r="J105" s="0" t="n">
        <f aca="false">HEX2DEC(D105)</f>
        <v>181</v>
      </c>
    </row>
    <row r="106" customFormat="false" ht="15.75" hidden="false" customHeight="false" outlineLevel="0" collapsed="false">
      <c r="B106" s="0" t="str">
        <f aca="false">MID("00"&amp;C106,1+LEN(C106),2)&amp;MID("00"&amp;D106,1+LEN(D106),2)</f>
        <v>80b7</v>
      </c>
      <c r="C106" s="260" t="n">
        <v>80</v>
      </c>
      <c r="D106" s="260" t="s">
        <v>5999</v>
      </c>
      <c r="E106" s="0" t="s">
        <v>2021</v>
      </c>
      <c r="F106" s="302" t="str">
        <f aca="false">_xlfn.UNICHAR(HEX2DEC(D106))</f>
        <v>·</v>
      </c>
      <c r="G106" s="304" t="s">
        <v>6000</v>
      </c>
      <c r="I106" s="0" t="n">
        <f aca="false">HEX2DEC(C106)</f>
        <v>128</v>
      </c>
      <c r="J106" s="0" t="n">
        <f aca="false">HEX2DEC(D106)</f>
        <v>183</v>
      </c>
    </row>
    <row r="107" customFormat="false" ht="15.75" hidden="false" customHeight="false" outlineLevel="0" collapsed="false">
      <c r="B107" s="0" t="str">
        <f aca="false">MID("00"&amp;C107,1+LEN(C107),2)&amp;MID("00"&amp;D107,1+LEN(D107),2)</f>
        <v>80bb</v>
      </c>
      <c r="C107" s="260" t="n">
        <v>80</v>
      </c>
      <c r="D107" s="260" t="s">
        <v>6001</v>
      </c>
      <c r="E107" s="0" t="s">
        <v>2023</v>
      </c>
      <c r="F107" s="302" t="str">
        <f aca="false">_xlfn.UNICHAR(HEX2DEC(D107))</f>
        <v>»</v>
      </c>
      <c r="G107" s="0" t="s">
        <v>5984</v>
      </c>
      <c r="I107" s="0" t="n">
        <f aca="false">HEX2DEC(C107)</f>
        <v>128</v>
      </c>
      <c r="J107" s="0" t="n">
        <f aca="false">HEX2DEC(D107)</f>
        <v>187</v>
      </c>
    </row>
    <row r="108" customFormat="false" ht="15.75" hidden="false" customHeight="false" outlineLevel="0" collapsed="false">
      <c r="B108" s="0" t="str">
        <f aca="false">MID("00"&amp;C108,1+LEN(C108),2)&amp;MID("00"&amp;D108,1+LEN(D108),2)</f>
        <v>80bc</v>
      </c>
      <c r="C108" s="260" t="n">
        <v>80</v>
      </c>
      <c r="D108" s="260" t="s">
        <v>6002</v>
      </c>
      <c r="E108" s="0" t="s">
        <v>2027</v>
      </c>
      <c r="F108" s="302" t="str">
        <f aca="false">_xlfn.UNICHAR(HEX2DEC(D108))</f>
        <v>¼</v>
      </c>
      <c r="G108" s="0" t="s">
        <v>5984</v>
      </c>
      <c r="I108" s="0" t="n">
        <f aca="false">HEX2DEC(C108)</f>
        <v>128</v>
      </c>
      <c r="J108" s="0" t="n">
        <f aca="false">HEX2DEC(D108)</f>
        <v>188</v>
      </c>
    </row>
    <row r="109" customFormat="false" ht="15.75" hidden="false" customHeight="false" outlineLevel="0" collapsed="false">
      <c r="B109" s="0" t="str">
        <f aca="false">MID("00"&amp;C109,1+LEN(C109),2)&amp;MID("00"&amp;D109,1+LEN(D109),2)</f>
        <v>80bd</v>
      </c>
      <c r="C109" s="260" t="n">
        <v>80</v>
      </c>
      <c r="D109" s="260" t="s">
        <v>6003</v>
      </c>
      <c r="E109" s="0" t="s">
        <v>2025</v>
      </c>
      <c r="F109" s="302" t="str">
        <f aca="false">_xlfn.UNICHAR(HEX2DEC(D109))</f>
        <v>½</v>
      </c>
      <c r="G109" s="0" t="s">
        <v>5984</v>
      </c>
      <c r="I109" s="0" t="n">
        <f aca="false">HEX2DEC(C109)</f>
        <v>128</v>
      </c>
      <c r="J109" s="0" t="n">
        <f aca="false">HEX2DEC(D109)</f>
        <v>189</v>
      </c>
    </row>
    <row r="110" customFormat="false" ht="15.75" hidden="false" customHeight="false" outlineLevel="0" collapsed="false">
      <c r="B110" s="0" t="str">
        <f aca="false">MID("00"&amp;C110,1+LEN(C110),2)&amp;MID("00"&amp;D110,1+LEN(D110),2)</f>
        <v>80bf</v>
      </c>
      <c r="C110" s="260" t="n">
        <v>80</v>
      </c>
      <c r="D110" s="260" t="s">
        <v>6004</v>
      </c>
      <c r="E110" s="0" t="s">
        <v>2029</v>
      </c>
      <c r="F110" s="302" t="str">
        <f aca="false">_xlfn.UNICHAR(HEX2DEC(D110))</f>
        <v>¿</v>
      </c>
      <c r="G110" s="0" t="s">
        <v>5984</v>
      </c>
      <c r="I110" s="0" t="n">
        <f aca="false">HEX2DEC(C110)</f>
        <v>128</v>
      </c>
      <c r="J110" s="0" t="n">
        <f aca="false">HEX2DEC(D110)</f>
        <v>191</v>
      </c>
    </row>
    <row r="111" customFormat="false" ht="15.75" hidden="false" customHeight="false" outlineLevel="0" collapsed="false">
      <c r="B111" s="0" t="str">
        <f aca="false">MID("00"&amp;C111,1+LEN(C111),2)&amp;MID("00"&amp;D111,1+LEN(D111),2)</f>
        <v>80c0</v>
      </c>
      <c r="C111" s="260" t="n">
        <v>80</v>
      </c>
      <c r="D111" s="260" t="s">
        <v>6005</v>
      </c>
      <c r="E111" s="0" t="s">
        <v>1660</v>
      </c>
      <c r="F111" s="302" t="str">
        <f aca="false">_xlfn.UNICHAR(HEX2DEC(D111))</f>
        <v>À</v>
      </c>
      <c r="G111" s="303" t="str">
        <f aca="false">"`"&amp;MID(E111,5,1)</f>
        <v>`A</v>
      </c>
      <c r="I111" s="0" t="n">
        <f aca="false">HEX2DEC(C111)</f>
        <v>128</v>
      </c>
      <c r="J111" s="0" t="n">
        <f aca="false">HEX2DEC(D111)</f>
        <v>192</v>
      </c>
      <c r="N111" s="290" t="str">
        <f aca="false">"              {"&amp;E111&amp;",     "&amp;REPT(" ",25-LEN(E111))&amp;CHAR(34)&amp;G111&amp;CHAR(34)&amp;"},"</f>
        <v>              {STD_A_GRAVE,                   "`A"},</v>
      </c>
    </row>
    <row r="112" customFormat="false" ht="15.75" hidden="false" customHeight="false" outlineLevel="0" collapsed="false">
      <c r="B112" s="0" t="str">
        <f aca="false">MID("00"&amp;C112,1+LEN(C112),2)&amp;MID("00"&amp;D112,1+LEN(D112),2)</f>
        <v>80c1</v>
      </c>
      <c r="C112" s="260" t="n">
        <v>80</v>
      </c>
      <c r="D112" s="260" t="s">
        <v>6006</v>
      </c>
      <c r="E112" s="0" t="s">
        <v>1656</v>
      </c>
      <c r="F112" s="302" t="str">
        <f aca="false">_xlfn.UNICHAR(HEX2DEC(D112))</f>
        <v>Á</v>
      </c>
      <c r="G112" s="0" t="s">
        <v>5984</v>
      </c>
      <c r="I112" s="0" t="n">
        <f aca="false">HEX2DEC(C112)</f>
        <v>128</v>
      </c>
      <c r="J112" s="0" t="n">
        <f aca="false">HEX2DEC(D112)</f>
        <v>193</v>
      </c>
    </row>
    <row r="113" customFormat="false" ht="15.75" hidden="false" customHeight="false" outlineLevel="0" collapsed="false">
      <c r="B113" s="0" t="str">
        <f aca="false">MID("00"&amp;C113,1+LEN(C113),2)&amp;MID("00"&amp;D113,1+LEN(D113),2)</f>
        <v>80c2</v>
      </c>
      <c r="C113" s="260" t="n">
        <v>80</v>
      </c>
      <c r="D113" s="260" t="s">
        <v>6007</v>
      </c>
      <c r="E113" s="0" t="s">
        <v>1666</v>
      </c>
      <c r="F113" s="302" t="str">
        <f aca="false">_xlfn.UNICHAR(HEX2DEC(D113))</f>
        <v>Â</v>
      </c>
      <c r="G113" s="0" t="s">
        <v>5984</v>
      </c>
      <c r="I113" s="0" t="n">
        <f aca="false">HEX2DEC(C113)</f>
        <v>128</v>
      </c>
      <c r="J113" s="0" t="n">
        <f aca="false">HEX2DEC(D113)</f>
        <v>194</v>
      </c>
    </row>
    <row r="114" customFormat="false" ht="15.75" hidden="false" customHeight="false" outlineLevel="0" collapsed="false">
      <c r="B114" s="0" t="str">
        <f aca="false">MID("00"&amp;C114,1+LEN(C114),2)&amp;MID("00"&amp;D114,1+LEN(D114),2)</f>
        <v>80c3</v>
      </c>
      <c r="C114" s="260" t="n">
        <v>80</v>
      </c>
      <c r="D114" s="260" t="s">
        <v>6008</v>
      </c>
      <c r="E114" s="0" t="s">
        <v>1664</v>
      </c>
      <c r="F114" s="302" t="str">
        <f aca="false">_xlfn.UNICHAR(HEX2DEC(D114))</f>
        <v>Ã</v>
      </c>
      <c r="G114" s="0" t="s">
        <v>5984</v>
      </c>
      <c r="I114" s="0" t="n">
        <f aca="false">HEX2DEC(C114)</f>
        <v>128</v>
      </c>
      <c r="J114" s="0" t="n">
        <f aca="false">HEX2DEC(D114)</f>
        <v>195</v>
      </c>
    </row>
    <row r="115" customFormat="false" ht="15.75" hidden="false" customHeight="false" outlineLevel="0" collapsed="false">
      <c r="B115" s="0" t="str">
        <f aca="false">MID("00"&amp;C115,1+LEN(C115),2)&amp;MID("00"&amp;D115,1+LEN(D115),2)</f>
        <v>80c4</v>
      </c>
      <c r="C115" s="260" t="n">
        <v>80</v>
      </c>
      <c r="D115" s="260" t="s">
        <v>6009</v>
      </c>
      <c r="E115" s="0" t="s">
        <v>1662</v>
      </c>
      <c r="F115" s="302" t="str">
        <f aca="false">_xlfn.UNICHAR(HEX2DEC(D115))</f>
        <v>Ä</v>
      </c>
      <c r="G115" s="0" t="s">
        <v>5984</v>
      </c>
      <c r="I115" s="0" t="n">
        <f aca="false">HEX2DEC(C115)</f>
        <v>128</v>
      </c>
      <c r="J115" s="0" t="n">
        <f aca="false">HEX2DEC(D115)</f>
        <v>196</v>
      </c>
    </row>
    <row r="116" customFormat="false" ht="15.75" hidden="false" customHeight="false" outlineLevel="0" collapsed="false">
      <c r="B116" s="0" t="str">
        <f aca="false">MID("00"&amp;C116,1+LEN(C116),2)&amp;MID("00"&amp;D116,1+LEN(D116),2)</f>
        <v>80c5</v>
      </c>
      <c r="C116" s="260" t="n">
        <v>80</v>
      </c>
      <c r="D116" s="260" t="s">
        <v>6010</v>
      </c>
      <c r="E116" s="0" t="s">
        <v>1668</v>
      </c>
      <c r="F116" s="302" t="str">
        <f aca="false">_xlfn.UNICHAR(HEX2DEC(D116))</f>
        <v>Å</v>
      </c>
      <c r="G116" s="0" t="s">
        <v>5984</v>
      </c>
      <c r="I116" s="0" t="n">
        <f aca="false">HEX2DEC(C116)</f>
        <v>128</v>
      </c>
      <c r="J116" s="0" t="n">
        <f aca="false">HEX2DEC(D116)</f>
        <v>197</v>
      </c>
    </row>
    <row r="117" customFormat="false" ht="15.75" hidden="false" customHeight="false" outlineLevel="0" collapsed="false">
      <c r="B117" s="0" t="str">
        <f aca="false">MID("00"&amp;C117,1+LEN(C117),2)&amp;MID("00"&amp;D117,1+LEN(D117),2)</f>
        <v>80c6</v>
      </c>
      <c r="C117" s="260" t="n">
        <v>80</v>
      </c>
      <c r="D117" s="260" t="s">
        <v>6011</v>
      </c>
      <c r="E117" s="0" t="s">
        <v>1670</v>
      </c>
      <c r="F117" s="302" t="str">
        <f aca="false">_xlfn.UNICHAR(HEX2DEC(D117))</f>
        <v>Æ</v>
      </c>
      <c r="G117" s="0" t="s">
        <v>5984</v>
      </c>
      <c r="I117" s="0" t="n">
        <f aca="false">HEX2DEC(C117)</f>
        <v>128</v>
      </c>
      <c r="J117" s="0" t="n">
        <f aca="false">HEX2DEC(D117)</f>
        <v>198</v>
      </c>
    </row>
    <row r="118" customFormat="false" ht="15.75" hidden="false" customHeight="false" outlineLevel="0" collapsed="false">
      <c r="B118" s="0" t="str">
        <f aca="false">MID("00"&amp;C118,1+LEN(C118),2)&amp;MID("00"&amp;D118,1+LEN(D118),2)</f>
        <v>80c7</v>
      </c>
      <c r="C118" s="260" t="n">
        <v>80</v>
      </c>
      <c r="D118" s="260" t="s">
        <v>6012</v>
      </c>
      <c r="E118" s="0" t="s">
        <v>1678</v>
      </c>
      <c r="F118" s="302" t="str">
        <f aca="false">_xlfn.UNICHAR(HEX2DEC(D118))</f>
        <v>Ç</v>
      </c>
      <c r="G118" s="0" t="s">
        <v>5984</v>
      </c>
      <c r="I118" s="0" t="n">
        <f aca="false">HEX2DEC(C118)</f>
        <v>128</v>
      </c>
      <c r="J118" s="0" t="n">
        <f aca="false">HEX2DEC(D118)</f>
        <v>199</v>
      </c>
    </row>
    <row r="119" customFormat="false" ht="15.75" hidden="false" customHeight="false" outlineLevel="0" collapsed="false">
      <c r="B119" s="0" t="str">
        <f aca="false">MID("00"&amp;C119,1+LEN(C119),2)&amp;MID("00"&amp;D119,1+LEN(D119),2)</f>
        <v>80c8</v>
      </c>
      <c r="C119" s="260" t="n">
        <v>80</v>
      </c>
      <c r="D119" s="260" t="s">
        <v>6013</v>
      </c>
      <c r="E119" s="0" t="s">
        <v>1690</v>
      </c>
      <c r="F119" s="302" t="str">
        <f aca="false">_xlfn.UNICHAR(HEX2DEC(D119))</f>
        <v>È</v>
      </c>
      <c r="G119" s="0" t="s">
        <v>5984</v>
      </c>
      <c r="I119" s="0" t="n">
        <f aca="false">HEX2DEC(C119)</f>
        <v>128</v>
      </c>
      <c r="J119" s="0" t="n">
        <f aca="false">HEX2DEC(D119)</f>
        <v>200</v>
      </c>
    </row>
    <row r="120" customFormat="false" ht="15.75" hidden="false" customHeight="false" outlineLevel="0" collapsed="false">
      <c r="B120" s="0" t="str">
        <f aca="false">MID("00"&amp;C120,1+LEN(C120),2)&amp;MID("00"&amp;D120,1+LEN(D120),2)</f>
        <v>80c9</v>
      </c>
      <c r="C120" s="260" t="n">
        <v>80</v>
      </c>
      <c r="D120" s="260" t="s">
        <v>6014</v>
      </c>
      <c r="E120" s="0" t="s">
        <v>1686</v>
      </c>
      <c r="F120" s="302" t="str">
        <f aca="false">_xlfn.UNICHAR(HEX2DEC(D120))</f>
        <v>É</v>
      </c>
      <c r="G120" s="0" t="s">
        <v>5984</v>
      </c>
      <c r="I120" s="0" t="n">
        <f aca="false">HEX2DEC(C120)</f>
        <v>128</v>
      </c>
      <c r="J120" s="0" t="n">
        <f aca="false">HEX2DEC(D120)</f>
        <v>201</v>
      </c>
    </row>
    <row r="121" customFormat="false" ht="15.75" hidden="false" customHeight="false" outlineLevel="0" collapsed="false">
      <c r="B121" s="0" t="str">
        <f aca="false">MID("00"&amp;C121,1+LEN(C121),2)&amp;MID("00"&amp;D121,1+LEN(D121),2)</f>
        <v>80ca</v>
      </c>
      <c r="C121" s="260" t="n">
        <v>80</v>
      </c>
      <c r="D121" s="260" t="s">
        <v>6015</v>
      </c>
      <c r="E121" s="0" t="s">
        <v>1694</v>
      </c>
      <c r="F121" s="302" t="str">
        <f aca="false">_xlfn.UNICHAR(HEX2DEC(D121))</f>
        <v>Ê</v>
      </c>
      <c r="G121" s="0" t="s">
        <v>5984</v>
      </c>
      <c r="I121" s="0" t="n">
        <f aca="false">HEX2DEC(C121)</f>
        <v>128</v>
      </c>
      <c r="J121" s="0" t="n">
        <f aca="false">HEX2DEC(D121)</f>
        <v>202</v>
      </c>
    </row>
    <row r="122" customFormat="false" ht="15.75" hidden="false" customHeight="false" outlineLevel="0" collapsed="false">
      <c r="B122" s="0" t="str">
        <f aca="false">MID("00"&amp;C122,1+LEN(C122),2)&amp;MID("00"&amp;D122,1+LEN(D122),2)</f>
        <v>80cb</v>
      </c>
      <c r="C122" s="260" t="n">
        <v>80</v>
      </c>
      <c r="D122" s="260" t="s">
        <v>6016</v>
      </c>
      <c r="E122" s="0" t="s">
        <v>1692</v>
      </c>
      <c r="F122" s="302" t="str">
        <f aca="false">_xlfn.UNICHAR(HEX2DEC(D122))</f>
        <v>Ë</v>
      </c>
      <c r="G122" s="0" t="s">
        <v>5984</v>
      </c>
      <c r="I122" s="0" t="n">
        <f aca="false">HEX2DEC(C122)</f>
        <v>128</v>
      </c>
      <c r="J122" s="0" t="n">
        <f aca="false">HEX2DEC(D122)</f>
        <v>203</v>
      </c>
    </row>
    <row r="123" customFormat="false" ht="15.75" hidden="false" customHeight="false" outlineLevel="0" collapsed="false">
      <c r="B123" s="0" t="str">
        <f aca="false">MID("00"&amp;C123,1+LEN(C123),2)&amp;MID("00"&amp;D123,1+LEN(D123),2)</f>
        <v>80cc</v>
      </c>
      <c r="C123" s="260" t="n">
        <v>80</v>
      </c>
      <c r="D123" s="260" t="s">
        <v>6017</v>
      </c>
      <c r="E123" s="0" t="s">
        <v>1706</v>
      </c>
      <c r="F123" s="302" t="str">
        <f aca="false">_xlfn.UNICHAR(HEX2DEC(D123))</f>
        <v>Ì</v>
      </c>
      <c r="G123" s="0" t="s">
        <v>5984</v>
      </c>
      <c r="I123" s="0" t="n">
        <f aca="false">HEX2DEC(C123)</f>
        <v>128</v>
      </c>
      <c r="J123" s="0" t="n">
        <f aca="false">HEX2DEC(D123)</f>
        <v>204</v>
      </c>
    </row>
    <row r="124" customFormat="false" ht="15.75" hidden="false" customHeight="false" outlineLevel="0" collapsed="false">
      <c r="B124" s="0" t="str">
        <f aca="false">MID("00"&amp;C124,1+LEN(C124),2)&amp;MID("00"&amp;D124,1+LEN(D124),2)</f>
        <v>80cd</v>
      </c>
      <c r="C124" s="260" t="n">
        <v>80</v>
      </c>
      <c r="D124" s="260" t="s">
        <v>6018</v>
      </c>
      <c r="E124" s="0" t="s">
        <v>1702</v>
      </c>
      <c r="F124" s="302" t="str">
        <f aca="false">_xlfn.UNICHAR(HEX2DEC(D124))</f>
        <v>Í</v>
      </c>
      <c r="G124" s="0" t="s">
        <v>5984</v>
      </c>
      <c r="I124" s="0" t="n">
        <f aca="false">HEX2DEC(C124)</f>
        <v>128</v>
      </c>
      <c r="J124" s="0" t="n">
        <f aca="false">HEX2DEC(D124)</f>
        <v>205</v>
      </c>
    </row>
    <row r="125" customFormat="false" ht="15.75" hidden="false" customHeight="false" outlineLevel="0" collapsed="false">
      <c r="B125" s="0" t="str">
        <f aca="false">MID("00"&amp;C125,1+LEN(C125),2)&amp;MID("00"&amp;D125,1+LEN(D125),2)</f>
        <v>80ce</v>
      </c>
      <c r="C125" s="260" t="n">
        <v>80</v>
      </c>
      <c r="D125" s="260" t="s">
        <v>6019</v>
      </c>
      <c r="E125" s="0" t="s">
        <v>1710</v>
      </c>
      <c r="F125" s="302" t="str">
        <f aca="false">_xlfn.UNICHAR(HEX2DEC(D125))</f>
        <v>Î</v>
      </c>
      <c r="G125" s="0" t="s">
        <v>5984</v>
      </c>
      <c r="I125" s="0" t="n">
        <f aca="false">HEX2DEC(C125)</f>
        <v>128</v>
      </c>
      <c r="J125" s="0" t="n">
        <f aca="false">HEX2DEC(D125)</f>
        <v>206</v>
      </c>
    </row>
    <row r="126" customFormat="false" ht="15.75" hidden="false" customHeight="false" outlineLevel="0" collapsed="false">
      <c r="B126" s="0" t="str">
        <f aca="false">MID("00"&amp;C126,1+LEN(C126),2)&amp;MID("00"&amp;D126,1+LEN(D126),2)</f>
        <v>80cf</v>
      </c>
      <c r="C126" s="260" t="n">
        <v>80</v>
      </c>
      <c r="D126" s="260" t="s">
        <v>6020</v>
      </c>
      <c r="E126" s="0" t="s">
        <v>1708</v>
      </c>
      <c r="F126" s="302" t="str">
        <f aca="false">_xlfn.UNICHAR(HEX2DEC(D126))</f>
        <v>Ï</v>
      </c>
      <c r="G126" s="0" t="s">
        <v>5984</v>
      </c>
      <c r="I126" s="0" t="n">
        <f aca="false">HEX2DEC(C126)</f>
        <v>128</v>
      </c>
      <c r="J126" s="0" t="n">
        <f aca="false">HEX2DEC(D126)</f>
        <v>207</v>
      </c>
    </row>
    <row r="127" customFormat="false" ht="15.75" hidden="false" customHeight="false" outlineLevel="0" collapsed="false">
      <c r="B127" s="0" t="str">
        <f aca="false">MID("00"&amp;C127,1+LEN(C127),2)&amp;MID("00"&amp;D127,1+LEN(D127),2)</f>
        <v>80d0</v>
      </c>
      <c r="C127" s="260" t="n">
        <v>80</v>
      </c>
      <c r="D127" s="260" t="s">
        <v>6021</v>
      </c>
      <c r="E127" s="0" t="s">
        <v>2030</v>
      </c>
      <c r="F127" s="302" t="str">
        <f aca="false">_xlfn.UNICHAR(HEX2DEC(D127))</f>
        <v>Ð</v>
      </c>
      <c r="G127" s="0" t="s">
        <v>5984</v>
      </c>
      <c r="I127" s="0" t="n">
        <f aca="false">HEX2DEC(C127)</f>
        <v>128</v>
      </c>
      <c r="J127" s="0" t="n">
        <f aca="false">HEX2DEC(D127)</f>
        <v>208</v>
      </c>
    </row>
    <row r="128" customFormat="false" ht="15.75" hidden="false" customHeight="false" outlineLevel="0" collapsed="false">
      <c r="B128" s="0" t="str">
        <f aca="false">MID("00"&amp;C128,1+LEN(C128),2)&amp;MID("00"&amp;D128,1+LEN(D128),2)</f>
        <v>80d1</v>
      </c>
      <c r="C128" s="260" t="n">
        <v>80</v>
      </c>
      <c r="D128" s="260" t="s">
        <v>6022</v>
      </c>
      <c r="E128" s="0" t="s">
        <v>1727</v>
      </c>
      <c r="F128" s="302" t="str">
        <f aca="false">_xlfn.UNICHAR(HEX2DEC(D128))</f>
        <v>Ñ</v>
      </c>
      <c r="G128" s="0" t="s">
        <v>5984</v>
      </c>
      <c r="I128" s="0" t="n">
        <f aca="false">HEX2DEC(C128)</f>
        <v>128</v>
      </c>
      <c r="J128" s="0" t="n">
        <f aca="false">HEX2DEC(D128)</f>
        <v>209</v>
      </c>
    </row>
    <row r="129" customFormat="false" ht="15.75" hidden="false" customHeight="false" outlineLevel="0" collapsed="false">
      <c r="B129" s="0" t="str">
        <f aca="false">MID("00"&amp;C129,1+LEN(C129),2)&amp;MID("00"&amp;D129,1+LEN(D129),2)</f>
        <v>80d2</v>
      </c>
      <c r="C129" s="260" t="n">
        <v>80</v>
      </c>
      <c r="D129" s="260" t="s">
        <v>6023</v>
      </c>
      <c r="E129" s="0" t="s">
        <v>1735</v>
      </c>
      <c r="F129" s="302" t="str">
        <f aca="false">_xlfn.UNICHAR(HEX2DEC(D129))</f>
        <v>Ò</v>
      </c>
      <c r="G129" s="0" t="s">
        <v>5984</v>
      </c>
      <c r="I129" s="0" t="n">
        <f aca="false">HEX2DEC(C129)</f>
        <v>128</v>
      </c>
      <c r="J129" s="0" t="n">
        <f aca="false">HEX2DEC(D129)</f>
        <v>210</v>
      </c>
    </row>
    <row r="130" customFormat="false" ht="15.75" hidden="false" customHeight="false" outlineLevel="0" collapsed="false">
      <c r="B130" s="0" t="str">
        <f aca="false">MID("00"&amp;C130,1+LEN(C130),2)&amp;MID("00"&amp;D130,1+LEN(D130),2)</f>
        <v>80d3</v>
      </c>
      <c r="C130" s="260" t="n">
        <v>80</v>
      </c>
      <c r="D130" s="260" t="s">
        <v>6024</v>
      </c>
      <c r="E130" s="0" t="s">
        <v>1731</v>
      </c>
      <c r="F130" s="302" t="str">
        <f aca="false">_xlfn.UNICHAR(HEX2DEC(D130))</f>
        <v>Ó</v>
      </c>
      <c r="G130" s="0" t="s">
        <v>5984</v>
      </c>
      <c r="I130" s="0" t="n">
        <f aca="false">HEX2DEC(C130)</f>
        <v>128</v>
      </c>
      <c r="J130" s="0" t="n">
        <f aca="false">HEX2DEC(D130)</f>
        <v>211</v>
      </c>
    </row>
    <row r="131" customFormat="false" ht="15.75" hidden="false" customHeight="false" outlineLevel="0" collapsed="false">
      <c r="B131" s="0" t="str">
        <f aca="false">MID("00"&amp;C131,1+LEN(C131),2)&amp;MID("00"&amp;D131,1+LEN(D131),2)</f>
        <v>80d4</v>
      </c>
      <c r="C131" s="260" t="n">
        <v>80</v>
      </c>
      <c r="D131" s="260" t="s">
        <v>6025</v>
      </c>
      <c r="E131" s="0" t="s">
        <v>1741</v>
      </c>
      <c r="F131" s="302" t="str">
        <f aca="false">_xlfn.UNICHAR(HEX2DEC(D131))</f>
        <v>Ô</v>
      </c>
      <c r="G131" s="0" t="s">
        <v>5984</v>
      </c>
      <c r="I131" s="0" t="n">
        <f aca="false">HEX2DEC(C131)</f>
        <v>128</v>
      </c>
      <c r="J131" s="0" t="n">
        <f aca="false">HEX2DEC(D131)</f>
        <v>212</v>
      </c>
    </row>
    <row r="132" customFormat="false" ht="15.75" hidden="false" customHeight="false" outlineLevel="0" collapsed="false">
      <c r="B132" s="0" t="str">
        <f aca="false">MID("00"&amp;C132,1+LEN(C132),2)&amp;MID("00"&amp;D132,1+LEN(D132),2)</f>
        <v>80d5</v>
      </c>
      <c r="C132" s="260" t="n">
        <v>80</v>
      </c>
      <c r="D132" s="260" t="s">
        <v>6026</v>
      </c>
      <c r="E132" s="0" t="s">
        <v>1739</v>
      </c>
      <c r="F132" s="302" t="str">
        <f aca="false">_xlfn.UNICHAR(HEX2DEC(D132))</f>
        <v>Õ</v>
      </c>
      <c r="G132" s="0" t="s">
        <v>5984</v>
      </c>
      <c r="I132" s="0" t="n">
        <f aca="false">HEX2DEC(C132)</f>
        <v>128</v>
      </c>
      <c r="J132" s="0" t="n">
        <f aca="false">HEX2DEC(D132)</f>
        <v>213</v>
      </c>
    </row>
    <row r="133" customFormat="false" ht="15.75" hidden="false" customHeight="false" outlineLevel="0" collapsed="false">
      <c r="B133" s="0" t="str">
        <f aca="false">MID("00"&amp;C133,1+LEN(C133),2)&amp;MID("00"&amp;D133,1+LEN(D133),2)</f>
        <v>80d6</v>
      </c>
      <c r="C133" s="260" t="n">
        <v>80</v>
      </c>
      <c r="D133" s="260" t="s">
        <v>6027</v>
      </c>
      <c r="E133" s="0" t="s">
        <v>1737</v>
      </c>
      <c r="F133" s="302" t="str">
        <f aca="false">_xlfn.UNICHAR(HEX2DEC(D133))</f>
        <v>Ö</v>
      </c>
      <c r="G133" s="0" t="s">
        <v>5984</v>
      </c>
      <c r="I133" s="0" t="n">
        <f aca="false">HEX2DEC(C133)</f>
        <v>128</v>
      </c>
      <c r="J133" s="0" t="n">
        <f aca="false">HEX2DEC(D133)</f>
        <v>214</v>
      </c>
    </row>
    <row r="134" customFormat="false" ht="15.75" hidden="false" customHeight="false" outlineLevel="0" collapsed="false">
      <c r="B134" s="0" t="str">
        <f aca="false">MID("00"&amp;C134,1+LEN(C134),2)&amp;MID("00"&amp;D134,1+LEN(D134),2)</f>
        <v>80d7</v>
      </c>
      <c r="C134" s="260" t="n">
        <v>80</v>
      </c>
      <c r="D134" s="260" t="s">
        <v>6028</v>
      </c>
      <c r="E134" s="0" t="s">
        <v>351</v>
      </c>
      <c r="F134" s="302" t="str">
        <f aca="false">_xlfn.UNICHAR(HEX2DEC(D134))</f>
        <v>×</v>
      </c>
      <c r="G134" s="303" t="s">
        <v>5640</v>
      </c>
      <c r="I134" s="0" t="n">
        <f aca="false">HEX2DEC(C134)</f>
        <v>128</v>
      </c>
      <c r="J134" s="0" t="n">
        <f aca="false">HEX2DEC(D134)</f>
        <v>215</v>
      </c>
      <c r="N134" s="290" t="str">
        <f aca="false">"              {"&amp;E134&amp;",     "&amp;REPT(" ",25-LEN(E134))&amp;CHAR(34)&amp;G134&amp;CHAR(34)&amp;"},"</f>
        <v>              {STD_CROSS,                     "*"},</v>
      </c>
    </row>
    <row r="135" customFormat="false" ht="15.75" hidden="false" customHeight="false" outlineLevel="0" collapsed="false">
      <c r="B135" s="0" t="str">
        <f aca="false">MID("00"&amp;C135,1+LEN(C135),2)&amp;MID("00"&amp;D135,1+LEN(D135),2)</f>
        <v>80d8</v>
      </c>
      <c r="C135" s="260" t="n">
        <v>80</v>
      </c>
      <c r="D135" s="260" t="s">
        <v>6029</v>
      </c>
      <c r="E135" s="0" t="s">
        <v>1743</v>
      </c>
      <c r="F135" s="302" t="str">
        <f aca="false">_xlfn.UNICHAR(HEX2DEC(D135))</f>
        <v>Ø</v>
      </c>
      <c r="G135" s="0" t="s">
        <v>5984</v>
      </c>
      <c r="I135" s="0" t="n">
        <f aca="false">HEX2DEC(C135)</f>
        <v>128</v>
      </c>
      <c r="J135" s="0" t="n">
        <f aca="false">HEX2DEC(D135)</f>
        <v>216</v>
      </c>
    </row>
    <row r="136" customFormat="false" ht="15.75" hidden="false" customHeight="false" outlineLevel="0" collapsed="false">
      <c r="B136" s="0" t="str">
        <f aca="false">MID("00"&amp;C136,1+LEN(C136),2)&amp;MID("00"&amp;D136,1+LEN(D136),2)</f>
        <v>80d9</v>
      </c>
      <c r="C136" s="260" t="n">
        <v>80</v>
      </c>
      <c r="D136" s="260" t="s">
        <v>6030</v>
      </c>
      <c r="E136" s="0" t="s">
        <v>1765</v>
      </c>
      <c r="F136" s="302" t="str">
        <f aca="false">_xlfn.UNICHAR(HEX2DEC(D136))</f>
        <v>Ù</v>
      </c>
      <c r="G136" s="303" t="str">
        <f aca="false">"`"&amp;MID(E136,5,1)</f>
        <v>`U</v>
      </c>
      <c r="I136" s="0" t="n">
        <f aca="false">HEX2DEC(C136)</f>
        <v>128</v>
      </c>
      <c r="J136" s="0" t="n">
        <f aca="false">HEX2DEC(D136)</f>
        <v>217</v>
      </c>
      <c r="N136" s="290" t="str">
        <f aca="false">"              {"&amp;E136&amp;",     "&amp;REPT(" ",25-LEN(E136))&amp;CHAR(34)&amp;G136&amp;CHAR(34)&amp;"},"</f>
        <v>              {STD_U_GRAVE,                   "`U"},</v>
      </c>
    </row>
    <row r="137" customFormat="false" ht="15.75" hidden="false" customHeight="false" outlineLevel="0" collapsed="false">
      <c r="B137" s="0" t="str">
        <f aca="false">MID("00"&amp;C137,1+LEN(C137),2)&amp;MID("00"&amp;D137,1+LEN(D137),2)</f>
        <v>80da</v>
      </c>
      <c r="C137" s="260" t="n">
        <v>80</v>
      </c>
      <c r="D137" s="260" t="s">
        <v>6031</v>
      </c>
      <c r="E137" s="0" t="s">
        <v>1761</v>
      </c>
      <c r="F137" s="302" t="str">
        <f aca="false">_xlfn.UNICHAR(HEX2DEC(D137))</f>
        <v>Ú</v>
      </c>
      <c r="G137" s="0" t="s">
        <v>5984</v>
      </c>
      <c r="I137" s="0" t="n">
        <f aca="false">HEX2DEC(C137)</f>
        <v>128</v>
      </c>
      <c r="J137" s="0" t="n">
        <f aca="false">HEX2DEC(D137)</f>
        <v>218</v>
      </c>
    </row>
    <row r="138" customFormat="false" ht="15.75" hidden="false" customHeight="false" outlineLevel="0" collapsed="false">
      <c r="B138" s="0" t="str">
        <f aca="false">MID("00"&amp;C138,1+LEN(C138),2)&amp;MID("00"&amp;D138,1+LEN(D138),2)</f>
        <v>80db</v>
      </c>
      <c r="C138" s="260" t="n">
        <v>80</v>
      </c>
      <c r="D138" s="260" t="s">
        <v>6032</v>
      </c>
      <c r="E138" s="0" t="s">
        <v>1771</v>
      </c>
      <c r="F138" s="302" t="str">
        <f aca="false">_xlfn.UNICHAR(HEX2DEC(D138))</f>
        <v>Û</v>
      </c>
      <c r="G138" s="0" t="s">
        <v>5984</v>
      </c>
      <c r="I138" s="0" t="n">
        <f aca="false">HEX2DEC(C138)</f>
        <v>128</v>
      </c>
      <c r="J138" s="0" t="n">
        <f aca="false">HEX2DEC(D138)</f>
        <v>219</v>
      </c>
    </row>
    <row r="139" customFormat="false" ht="15.75" hidden="false" customHeight="false" outlineLevel="0" collapsed="false">
      <c r="B139" s="0" t="str">
        <f aca="false">MID("00"&amp;C139,1+LEN(C139),2)&amp;MID("00"&amp;D139,1+LEN(D139),2)</f>
        <v>80dc</v>
      </c>
      <c r="C139" s="260" t="n">
        <v>80</v>
      </c>
      <c r="D139" s="260" t="s">
        <v>6033</v>
      </c>
      <c r="E139" s="0" t="s">
        <v>1767</v>
      </c>
      <c r="F139" s="302" t="str">
        <f aca="false">_xlfn.UNICHAR(HEX2DEC(D139))</f>
        <v>Ü</v>
      </c>
      <c r="G139" s="0" t="s">
        <v>5984</v>
      </c>
      <c r="I139" s="0" t="n">
        <f aca="false">HEX2DEC(C139)</f>
        <v>128</v>
      </c>
      <c r="J139" s="0" t="n">
        <f aca="false">HEX2DEC(D139)</f>
        <v>220</v>
      </c>
    </row>
    <row r="140" customFormat="false" ht="15.75" hidden="false" customHeight="false" outlineLevel="0" collapsed="false">
      <c r="B140" s="0" t="str">
        <f aca="false">MID("00"&amp;C140,1+LEN(C140),2)&amp;MID("00"&amp;D140,1+LEN(D140),2)</f>
        <v>80dd</v>
      </c>
      <c r="C140" s="260" t="n">
        <v>80</v>
      </c>
      <c r="D140" s="260" t="s">
        <v>6034</v>
      </c>
      <c r="E140" s="0" t="s">
        <v>1779</v>
      </c>
      <c r="F140" s="302" t="str">
        <f aca="false">_xlfn.UNICHAR(HEX2DEC(D140))</f>
        <v>Ý</v>
      </c>
      <c r="G140" s="0" t="s">
        <v>5984</v>
      </c>
      <c r="I140" s="0" t="n">
        <f aca="false">HEX2DEC(C140)</f>
        <v>128</v>
      </c>
      <c r="J140" s="0" t="n">
        <f aca="false">HEX2DEC(D140)</f>
        <v>221</v>
      </c>
    </row>
    <row r="141" customFormat="false" ht="15.75" hidden="false" customHeight="false" outlineLevel="0" collapsed="false">
      <c r="B141" s="0" t="str">
        <f aca="false">MID("00"&amp;C141,1+LEN(C141),2)&amp;MID("00"&amp;D141,1+LEN(D141),2)</f>
        <v>80df</v>
      </c>
      <c r="C141" s="260" t="n">
        <v>80</v>
      </c>
      <c r="D141" s="260" t="s">
        <v>6035</v>
      </c>
      <c r="E141" s="0" t="s">
        <v>1747</v>
      </c>
      <c r="F141" s="302" t="str">
        <f aca="false">_xlfn.UNICHAR(HEX2DEC(D141))</f>
        <v>ß</v>
      </c>
      <c r="G141" s="0" t="s">
        <v>5984</v>
      </c>
      <c r="I141" s="0" t="n">
        <f aca="false">HEX2DEC(C141)</f>
        <v>128</v>
      </c>
      <c r="J141" s="0" t="n">
        <f aca="false">HEX2DEC(D141)</f>
        <v>223</v>
      </c>
    </row>
    <row r="142" customFormat="false" ht="15.75" hidden="false" customHeight="false" outlineLevel="0" collapsed="false">
      <c r="B142" s="0" t="str">
        <f aca="false">MID("00"&amp;C142,1+LEN(C142),2)&amp;MID("00"&amp;D142,1+LEN(D142),2)</f>
        <v>80e0</v>
      </c>
      <c r="C142" s="260" t="n">
        <v>80</v>
      </c>
      <c r="D142" s="260" t="s">
        <v>6036</v>
      </c>
      <c r="E142" s="0" t="s">
        <v>1795</v>
      </c>
      <c r="F142" s="302" t="str">
        <f aca="false">_xlfn.UNICHAR(HEX2DEC(D142))</f>
        <v>à</v>
      </c>
      <c r="G142" s="303" t="str">
        <f aca="false">"`"&amp;MID(E142,5,1)</f>
        <v>`a</v>
      </c>
      <c r="I142" s="0" t="n">
        <f aca="false">HEX2DEC(C142)</f>
        <v>128</v>
      </c>
      <c r="J142" s="0" t="n">
        <f aca="false">HEX2DEC(D142)</f>
        <v>224</v>
      </c>
      <c r="N142" s="290" t="str">
        <f aca="false">"              {"&amp;E142&amp;",     "&amp;REPT(" ",25-LEN(E142))&amp;CHAR(34)&amp;G142&amp;CHAR(34)&amp;"},"</f>
        <v>              {STD_a_GRAVE,                   "`a"},</v>
      </c>
    </row>
    <row r="143" customFormat="false" ht="15.75" hidden="false" customHeight="false" outlineLevel="0" collapsed="false">
      <c r="B143" s="0" t="str">
        <f aca="false">MID("00"&amp;C143,1+LEN(C143),2)&amp;MID("00"&amp;D143,1+LEN(D143),2)</f>
        <v>80e1</v>
      </c>
      <c r="C143" s="260" t="n">
        <v>80</v>
      </c>
      <c r="D143" s="260" t="s">
        <v>6037</v>
      </c>
      <c r="E143" s="0" t="s">
        <v>1791</v>
      </c>
      <c r="F143" s="302" t="str">
        <f aca="false">_xlfn.UNICHAR(HEX2DEC(D143))</f>
        <v>á</v>
      </c>
      <c r="G143" s="0" t="s">
        <v>5984</v>
      </c>
      <c r="I143" s="0" t="n">
        <f aca="false">HEX2DEC(C143)</f>
        <v>128</v>
      </c>
      <c r="J143" s="0" t="n">
        <f aca="false">HEX2DEC(D143)</f>
        <v>225</v>
      </c>
    </row>
    <row r="144" customFormat="false" ht="15.75" hidden="false" customHeight="false" outlineLevel="0" collapsed="false">
      <c r="B144" s="0" t="str">
        <f aca="false">MID("00"&amp;C144,1+LEN(C144),2)&amp;MID("00"&amp;D144,1+LEN(D144),2)</f>
        <v>80e2</v>
      </c>
      <c r="C144" s="260" t="n">
        <v>80</v>
      </c>
      <c r="D144" s="260" t="s">
        <v>6038</v>
      </c>
      <c r="E144" s="0" t="s">
        <v>1801</v>
      </c>
      <c r="F144" s="302" t="str">
        <f aca="false">_xlfn.UNICHAR(HEX2DEC(D144))</f>
        <v>â</v>
      </c>
      <c r="G144" s="0" t="s">
        <v>5984</v>
      </c>
      <c r="I144" s="0" t="n">
        <f aca="false">HEX2DEC(C144)</f>
        <v>128</v>
      </c>
      <c r="J144" s="0" t="n">
        <f aca="false">HEX2DEC(D144)</f>
        <v>226</v>
      </c>
    </row>
    <row r="145" customFormat="false" ht="15.75" hidden="false" customHeight="false" outlineLevel="0" collapsed="false">
      <c r="B145" s="0" t="str">
        <f aca="false">MID("00"&amp;C145,1+LEN(C145),2)&amp;MID("00"&amp;D145,1+LEN(D145),2)</f>
        <v>80e3</v>
      </c>
      <c r="C145" s="260" t="n">
        <v>80</v>
      </c>
      <c r="D145" s="260" t="s">
        <v>6039</v>
      </c>
      <c r="E145" s="0" t="s">
        <v>1799</v>
      </c>
      <c r="F145" s="302" t="str">
        <f aca="false">_xlfn.UNICHAR(HEX2DEC(D145))</f>
        <v>ã</v>
      </c>
      <c r="G145" s="0" t="s">
        <v>5984</v>
      </c>
      <c r="I145" s="0" t="n">
        <f aca="false">HEX2DEC(C145)</f>
        <v>128</v>
      </c>
      <c r="J145" s="0" t="n">
        <f aca="false">HEX2DEC(D145)</f>
        <v>227</v>
      </c>
    </row>
    <row r="146" customFormat="false" ht="15.75" hidden="false" customHeight="false" outlineLevel="0" collapsed="false">
      <c r="B146" s="0" t="str">
        <f aca="false">MID("00"&amp;C146,1+LEN(C146),2)&amp;MID("00"&amp;D146,1+LEN(D146),2)</f>
        <v>80e4</v>
      </c>
      <c r="C146" s="260" t="n">
        <v>80</v>
      </c>
      <c r="D146" s="260" t="s">
        <v>6040</v>
      </c>
      <c r="E146" s="0" t="s">
        <v>1797</v>
      </c>
      <c r="F146" s="302" t="str">
        <f aca="false">_xlfn.UNICHAR(HEX2DEC(D146))</f>
        <v>ä</v>
      </c>
      <c r="G146" s="0" t="s">
        <v>5984</v>
      </c>
      <c r="I146" s="0" t="n">
        <f aca="false">HEX2DEC(C146)</f>
        <v>128</v>
      </c>
      <c r="J146" s="0" t="n">
        <f aca="false">HEX2DEC(D146)</f>
        <v>228</v>
      </c>
    </row>
    <row r="147" customFormat="false" ht="15.75" hidden="false" customHeight="false" outlineLevel="0" collapsed="false">
      <c r="B147" s="0" t="str">
        <f aca="false">MID("00"&amp;C147,1+LEN(C147),2)&amp;MID("00"&amp;D147,1+LEN(D147),2)</f>
        <v>80e5</v>
      </c>
      <c r="C147" s="260" t="n">
        <v>80</v>
      </c>
      <c r="D147" s="260" t="s">
        <v>6041</v>
      </c>
      <c r="E147" s="0" t="s">
        <v>1803</v>
      </c>
      <c r="F147" s="302" t="str">
        <f aca="false">_xlfn.UNICHAR(HEX2DEC(D147))</f>
        <v>å</v>
      </c>
      <c r="G147" s="0" t="s">
        <v>5984</v>
      </c>
      <c r="I147" s="0" t="n">
        <f aca="false">HEX2DEC(C147)</f>
        <v>128</v>
      </c>
      <c r="J147" s="0" t="n">
        <f aca="false">HEX2DEC(D147)</f>
        <v>229</v>
      </c>
    </row>
    <row r="148" customFormat="false" ht="15.75" hidden="false" customHeight="false" outlineLevel="0" collapsed="false">
      <c r="B148" s="0" t="str">
        <f aca="false">MID("00"&amp;C148,1+LEN(C148),2)&amp;MID("00"&amp;D148,1+LEN(D148),2)</f>
        <v>80e6</v>
      </c>
      <c r="C148" s="260" t="n">
        <v>80</v>
      </c>
      <c r="D148" s="260" t="s">
        <v>6042</v>
      </c>
      <c r="E148" s="0" t="s">
        <v>1805</v>
      </c>
      <c r="F148" s="302" t="str">
        <f aca="false">_xlfn.UNICHAR(HEX2DEC(D148))</f>
        <v>æ</v>
      </c>
      <c r="G148" s="0" t="s">
        <v>5984</v>
      </c>
      <c r="I148" s="0" t="n">
        <f aca="false">HEX2DEC(C148)</f>
        <v>128</v>
      </c>
      <c r="J148" s="0" t="n">
        <f aca="false">HEX2DEC(D148)</f>
        <v>230</v>
      </c>
    </row>
    <row r="149" customFormat="false" ht="15.75" hidden="false" customHeight="false" outlineLevel="0" collapsed="false">
      <c r="B149" s="0" t="str">
        <f aca="false">MID("00"&amp;C149,1+LEN(C149),2)&amp;MID("00"&amp;D149,1+LEN(D149),2)</f>
        <v>80e7</v>
      </c>
      <c r="C149" s="260" t="n">
        <v>80</v>
      </c>
      <c r="D149" s="260" t="s">
        <v>6043</v>
      </c>
      <c r="E149" s="0" t="s">
        <v>1813</v>
      </c>
      <c r="F149" s="302" t="str">
        <f aca="false">_xlfn.UNICHAR(HEX2DEC(D149))</f>
        <v>ç</v>
      </c>
      <c r="G149" s="0" t="s">
        <v>5984</v>
      </c>
      <c r="I149" s="0" t="n">
        <f aca="false">HEX2DEC(C149)</f>
        <v>128</v>
      </c>
      <c r="J149" s="0" t="n">
        <f aca="false">HEX2DEC(D149)</f>
        <v>231</v>
      </c>
    </row>
    <row r="150" customFormat="false" ht="15.75" hidden="false" customHeight="false" outlineLevel="0" collapsed="false">
      <c r="B150" s="0" t="str">
        <f aca="false">MID("00"&amp;C150,1+LEN(C150),2)&amp;MID("00"&amp;D150,1+LEN(D150),2)</f>
        <v>80e8</v>
      </c>
      <c r="C150" s="260" t="n">
        <v>80</v>
      </c>
      <c r="D150" s="260" t="s">
        <v>6044</v>
      </c>
      <c r="E150" s="0" t="s">
        <v>1825</v>
      </c>
      <c r="F150" s="302" t="str">
        <f aca="false">_xlfn.UNICHAR(HEX2DEC(D150))</f>
        <v>è</v>
      </c>
      <c r="G150" s="0" t="s">
        <v>5984</v>
      </c>
      <c r="I150" s="0" t="n">
        <f aca="false">HEX2DEC(C150)</f>
        <v>128</v>
      </c>
      <c r="J150" s="0" t="n">
        <f aca="false">HEX2DEC(D150)</f>
        <v>232</v>
      </c>
    </row>
    <row r="151" customFormat="false" ht="15.75" hidden="false" customHeight="false" outlineLevel="0" collapsed="false">
      <c r="B151" s="0" t="str">
        <f aca="false">MID("00"&amp;C151,1+LEN(C151),2)&amp;MID("00"&amp;D151,1+LEN(D151),2)</f>
        <v>80e9</v>
      </c>
      <c r="C151" s="260" t="n">
        <v>80</v>
      </c>
      <c r="D151" s="260" t="s">
        <v>6045</v>
      </c>
      <c r="E151" s="0" t="s">
        <v>1821</v>
      </c>
      <c r="F151" s="302" t="str">
        <f aca="false">_xlfn.UNICHAR(HEX2DEC(D151))</f>
        <v>é</v>
      </c>
      <c r="G151" s="0" t="s">
        <v>5984</v>
      </c>
      <c r="I151" s="0" t="n">
        <f aca="false">HEX2DEC(C151)</f>
        <v>128</v>
      </c>
      <c r="J151" s="0" t="n">
        <f aca="false">HEX2DEC(D151)</f>
        <v>233</v>
      </c>
    </row>
    <row r="152" customFormat="false" ht="15.75" hidden="false" customHeight="false" outlineLevel="0" collapsed="false">
      <c r="B152" s="0" t="str">
        <f aca="false">MID("00"&amp;C152,1+LEN(C152),2)&amp;MID("00"&amp;D152,1+LEN(D152),2)</f>
        <v>80ea</v>
      </c>
      <c r="C152" s="260" t="n">
        <v>80</v>
      </c>
      <c r="D152" s="260" t="s">
        <v>6046</v>
      </c>
      <c r="E152" s="0" t="s">
        <v>1829</v>
      </c>
      <c r="F152" s="302" t="str">
        <f aca="false">_xlfn.UNICHAR(HEX2DEC(D152))</f>
        <v>ê</v>
      </c>
      <c r="G152" s="0" t="s">
        <v>5984</v>
      </c>
      <c r="I152" s="0" t="n">
        <f aca="false">HEX2DEC(C152)</f>
        <v>128</v>
      </c>
      <c r="J152" s="0" t="n">
        <f aca="false">HEX2DEC(D152)</f>
        <v>234</v>
      </c>
    </row>
    <row r="153" customFormat="false" ht="15.75" hidden="false" customHeight="false" outlineLevel="0" collapsed="false">
      <c r="B153" s="0" t="str">
        <f aca="false">MID("00"&amp;C153,1+LEN(C153),2)&amp;MID("00"&amp;D153,1+LEN(D153),2)</f>
        <v>80eb</v>
      </c>
      <c r="C153" s="260" t="n">
        <v>80</v>
      </c>
      <c r="D153" s="260" t="s">
        <v>6047</v>
      </c>
      <c r="E153" s="0" t="s">
        <v>1827</v>
      </c>
      <c r="F153" s="302" t="str">
        <f aca="false">_xlfn.UNICHAR(HEX2DEC(D153))</f>
        <v>ë</v>
      </c>
      <c r="G153" s="0" t="s">
        <v>5984</v>
      </c>
      <c r="I153" s="0" t="n">
        <f aca="false">HEX2DEC(C153)</f>
        <v>128</v>
      </c>
      <c r="J153" s="0" t="n">
        <f aca="false">HEX2DEC(D153)</f>
        <v>235</v>
      </c>
    </row>
    <row r="154" customFormat="false" ht="15.75" hidden="false" customHeight="false" outlineLevel="0" collapsed="false">
      <c r="B154" s="0" t="str">
        <f aca="false">MID("00"&amp;C154,1+LEN(C154),2)&amp;MID("00"&amp;D154,1+LEN(D154),2)</f>
        <v>80ec</v>
      </c>
      <c r="C154" s="260" t="n">
        <v>80</v>
      </c>
      <c r="D154" s="260" t="s">
        <v>6048</v>
      </c>
      <c r="E154" s="0" t="s">
        <v>1843</v>
      </c>
      <c r="F154" s="302" t="str">
        <f aca="false">_xlfn.UNICHAR(HEX2DEC(D154))</f>
        <v>ì</v>
      </c>
      <c r="G154" s="0" t="s">
        <v>5984</v>
      </c>
      <c r="I154" s="0" t="n">
        <f aca="false">HEX2DEC(C154)</f>
        <v>128</v>
      </c>
      <c r="J154" s="0" t="n">
        <f aca="false">HEX2DEC(D154)</f>
        <v>236</v>
      </c>
    </row>
    <row r="155" customFormat="false" ht="15.75" hidden="false" customHeight="false" outlineLevel="0" collapsed="false">
      <c r="B155" s="0" t="str">
        <f aca="false">MID("00"&amp;C155,1+LEN(C155),2)&amp;MID("00"&amp;D155,1+LEN(D155),2)</f>
        <v>80ed</v>
      </c>
      <c r="C155" s="260" t="n">
        <v>80</v>
      </c>
      <c r="D155" s="260" t="s">
        <v>6049</v>
      </c>
      <c r="E155" s="0" t="s">
        <v>1839</v>
      </c>
      <c r="F155" s="302" t="str">
        <f aca="false">_xlfn.UNICHAR(HEX2DEC(D155))</f>
        <v>í</v>
      </c>
      <c r="G155" s="0" t="s">
        <v>5984</v>
      </c>
      <c r="I155" s="0" t="n">
        <f aca="false">HEX2DEC(C155)</f>
        <v>128</v>
      </c>
      <c r="J155" s="0" t="n">
        <f aca="false">HEX2DEC(D155)</f>
        <v>237</v>
      </c>
    </row>
    <row r="156" customFormat="false" ht="15.75" hidden="false" customHeight="false" outlineLevel="0" collapsed="false">
      <c r="B156" s="0" t="str">
        <f aca="false">MID("00"&amp;C156,1+LEN(C156),2)&amp;MID("00"&amp;D156,1+LEN(D156),2)</f>
        <v>80ee</v>
      </c>
      <c r="C156" s="260" t="n">
        <v>80</v>
      </c>
      <c r="D156" s="260" t="s">
        <v>6050</v>
      </c>
      <c r="E156" s="0" t="s">
        <v>1847</v>
      </c>
      <c r="F156" s="302" t="str">
        <f aca="false">_xlfn.UNICHAR(HEX2DEC(D156))</f>
        <v>î</v>
      </c>
      <c r="G156" s="0" t="s">
        <v>5984</v>
      </c>
      <c r="I156" s="0" t="n">
        <f aca="false">HEX2DEC(C156)</f>
        <v>128</v>
      </c>
      <c r="J156" s="0" t="n">
        <f aca="false">HEX2DEC(D156)</f>
        <v>238</v>
      </c>
    </row>
    <row r="157" customFormat="false" ht="15.75" hidden="false" customHeight="false" outlineLevel="0" collapsed="false">
      <c r="B157" s="0" t="str">
        <f aca="false">MID("00"&amp;C157,1+LEN(C157),2)&amp;MID("00"&amp;D157,1+LEN(D157),2)</f>
        <v>80ef</v>
      </c>
      <c r="C157" s="260" t="n">
        <v>80</v>
      </c>
      <c r="D157" s="260" t="s">
        <v>6051</v>
      </c>
      <c r="E157" s="0" t="s">
        <v>1845</v>
      </c>
      <c r="F157" s="302" t="str">
        <f aca="false">_xlfn.UNICHAR(HEX2DEC(D157))</f>
        <v>ï</v>
      </c>
      <c r="G157" s="0" t="s">
        <v>5984</v>
      </c>
      <c r="I157" s="0" t="n">
        <f aca="false">HEX2DEC(C157)</f>
        <v>128</v>
      </c>
      <c r="J157" s="0" t="n">
        <f aca="false">HEX2DEC(D157)</f>
        <v>239</v>
      </c>
    </row>
    <row r="158" customFormat="false" ht="15.75" hidden="false" customHeight="false" outlineLevel="0" collapsed="false">
      <c r="B158" s="0" t="str">
        <f aca="false">MID("00"&amp;C158,1+LEN(C158),2)&amp;MID("00"&amp;D158,1+LEN(D158),2)</f>
        <v>80f0</v>
      </c>
      <c r="C158" s="260" t="n">
        <v>80</v>
      </c>
      <c r="D158" s="260" t="s">
        <v>6052</v>
      </c>
      <c r="E158" s="0" t="s">
        <v>2033</v>
      </c>
      <c r="F158" s="302" t="str">
        <f aca="false">_xlfn.UNICHAR(HEX2DEC(D158))</f>
        <v>ð</v>
      </c>
      <c r="G158" s="0" t="s">
        <v>5984</v>
      </c>
      <c r="I158" s="0" t="n">
        <f aca="false">HEX2DEC(C158)</f>
        <v>128</v>
      </c>
      <c r="J158" s="0" t="n">
        <f aca="false">HEX2DEC(D158)</f>
        <v>240</v>
      </c>
    </row>
    <row r="159" customFormat="false" ht="15.75" hidden="false" customHeight="false" outlineLevel="0" collapsed="false">
      <c r="B159" s="0" t="str">
        <f aca="false">MID("00"&amp;C159,1+LEN(C159),2)&amp;MID("00"&amp;D159,1+LEN(D159),2)</f>
        <v>80f1</v>
      </c>
      <c r="C159" s="260" t="n">
        <v>80</v>
      </c>
      <c r="D159" s="260" t="s">
        <v>6053</v>
      </c>
      <c r="E159" s="0" t="s">
        <v>1864</v>
      </c>
      <c r="F159" s="302" t="str">
        <f aca="false">_xlfn.UNICHAR(HEX2DEC(D159))</f>
        <v>ñ</v>
      </c>
      <c r="G159" s="0" t="s">
        <v>5984</v>
      </c>
      <c r="I159" s="0" t="n">
        <f aca="false">HEX2DEC(C159)</f>
        <v>128</v>
      </c>
      <c r="J159" s="0" t="n">
        <f aca="false">HEX2DEC(D159)</f>
        <v>241</v>
      </c>
    </row>
    <row r="160" customFormat="false" ht="15.75" hidden="false" customHeight="false" outlineLevel="0" collapsed="false">
      <c r="B160" s="0" t="str">
        <f aca="false">MID("00"&amp;C160,1+LEN(C160),2)&amp;MID("00"&amp;D160,1+LEN(D160),2)</f>
        <v>80f2</v>
      </c>
      <c r="C160" s="260" t="n">
        <v>80</v>
      </c>
      <c r="D160" s="260" t="s">
        <v>6054</v>
      </c>
      <c r="E160" s="0" t="s">
        <v>1872</v>
      </c>
      <c r="F160" s="302" t="str">
        <f aca="false">_xlfn.UNICHAR(HEX2DEC(D160))</f>
        <v>ò</v>
      </c>
      <c r="G160" s="0" t="s">
        <v>5984</v>
      </c>
      <c r="I160" s="0" t="n">
        <f aca="false">HEX2DEC(C160)</f>
        <v>128</v>
      </c>
      <c r="J160" s="0" t="n">
        <f aca="false">HEX2DEC(D160)</f>
        <v>242</v>
      </c>
    </row>
    <row r="161" customFormat="false" ht="15.75" hidden="false" customHeight="false" outlineLevel="0" collapsed="false">
      <c r="B161" s="0" t="str">
        <f aca="false">MID("00"&amp;C161,1+LEN(C161),2)&amp;MID("00"&amp;D161,1+LEN(D161),2)</f>
        <v>80f3</v>
      </c>
      <c r="C161" s="260" t="n">
        <v>80</v>
      </c>
      <c r="D161" s="260" t="s">
        <v>6055</v>
      </c>
      <c r="E161" s="0" t="s">
        <v>1868</v>
      </c>
      <c r="F161" s="302" t="str">
        <f aca="false">_xlfn.UNICHAR(HEX2DEC(D161))</f>
        <v>ó</v>
      </c>
      <c r="G161" s="0" t="s">
        <v>5984</v>
      </c>
      <c r="I161" s="0" t="n">
        <f aca="false">HEX2DEC(C161)</f>
        <v>128</v>
      </c>
      <c r="J161" s="0" t="n">
        <f aca="false">HEX2DEC(D161)</f>
        <v>243</v>
      </c>
    </row>
    <row r="162" customFormat="false" ht="15.75" hidden="false" customHeight="false" outlineLevel="0" collapsed="false">
      <c r="B162" s="0" t="str">
        <f aca="false">MID("00"&amp;C162,1+LEN(C162),2)&amp;MID("00"&amp;D162,1+LEN(D162),2)</f>
        <v>80f4</v>
      </c>
      <c r="C162" s="260" t="n">
        <v>80</v>
      </c>
      <c r="D162" s="260" t="s">
        <v>6056</v>
      </c>
      <c r="E162" s="0" t="s">
        <v>1878</v>
      </c>
      <c r="F162" s="302" t="str">
        <f aca="false">_xlfn.UNICHAR(HEX2DEC(D162))</f>
        <v>ô</v>
      </c>
      <c r="G162" s="0" t="s">
        <v>5984</v>
      </c>
      <c r="I162" s="0" t="n">
        <f aca="false">HEX2DEC(C162)</f>
        <v>128</v>
      </c>
      <c r="J162" s="0" t="n">
        <f aca="false">HEX2DEC(D162)</f>
        <v>244</v>
      </c>
    </row>
    <row r="163" customFormat="false" ht="15.75" hidden="false" customHeight="false" outlineLevel="0" collapsed="false">
      <c r="B163" s="0" t="str">
        <f aca="false">MID("00"&amp;C163,1+LEN(C163),2)&amp;MID("00"&amp;D163,1+LEN(D163),2)</f>
        <v>80f5</v>
      </c>
      <c r="C163" s="260" t="n">
        <v>80</v>
      </c>
      <c r="D163" s="260" t="s">
        <v>6057</v>
      </c>
      <c r="E163" s="0" t="s">
        <v>1876</v>
      </c>
      <c r="F163" s="302" t="str">
        <f aca="false">_xlfn.UNICHAR(HEX2DEC(D163))</f>
        <v>õ</v>
      </c>
      <c r="G163" s="0" t="s">
        <v>5984</v>
      </c>
      <c r="I163" s="0" t="n">
        <f aca="false">HEX2DEC(C163)</f>
        <v>128</v>
      </c>
      <c r="J163" s="0" t="n">
        <f aca="false">HEX2DEC(D163)</f>
        <v>245</v>
      </c>
    </row>
    <row r="164" customFormat="false" ht="15.75" hidden="false" customHeight="false" outlineLevel="0" collapsed="false">
      <c r="B164" s="0" t="str">
        <f aca="false">MID("00"&amp;C164,1+LEN(C164),2)&amp;MID("00"&amp;D164,1+LEN(D164),2)</f>
        <v>80f6</v>
      </c>
      <c r="C164" s="260" t="n">
        <v>80</v>
      </c>
      <c r="D164" s="260" t="s">
        <v>6058</v>
      </c>
      <c r="E164" s="0" t="s">
        <v>1874</v>
      </c>
      <c r="F164" s="302" t="str">
        <f aca="false">_xlfn.UNICHAR(HEX2DEC(D164))</f>
        <v>ö</v>
      </c>
      <c r="G164" s="0" t="s">
        <v>5984</v>
      </c>
      <c r="I164" s="0" t="n">
        <f aca="false">HEX2DEC(C164)</f>
        <v>128</v>
      </c>
      <c r="J164" s="0" t="n">
        <f aca="false">HEX2DEC(D164)</f>
        <v>246</v>
      </c>
    </row>
    <row r="165" customFormat="false" ht="15.75" hidden="false" customHeight="false" outlineLevel="0" collapsed="false">
      <c r="B165" s="0" t="str">
        <f aca="false">MID("00"&amp;C165,1+LEN(C165),2)&amp;MID("00"&amp;D165,1+LEN(D165),2)</f>
        <v>80f7</v>
      </c>
      <c r="C165" s="260" t="n">
        <v>80</v>
      </c>
      <c r="D165" s="260" t="s">
        <v>6059</v>
      </c>
      <c r="E165" s="0" t="s">
        <v>354</v>
      </c>
      <c r="F165" s="302" t="str">
        <f aca="false">_xlfn.UNICHAR(HEX2DEC(D165))</f>
        <v>÷</v>
      </c>
      <c r="G165" s="303" t="s">
        <v>5641</v>
      </c>
      <c r="I165" s="0" t="n">
        <f aca="false">HEX2DEC(C165)</f>
        <v>128</v>
      </c>
      <c r="J165" s="0" t="n">
        <f aca="false">HEX2DEC(D165)</f>
        <v>247</v>
      </c>
      <c r="N165" s="290" t="str">
        <f aca="false">"              {"&amp;E165&amp;",     "&amp;REPT(" ",25-LEN(E165))&amp;CHAR(34)&amp;G165&amp;CHAR(34)&amp;"},"</f>
        <v>              {STD_DIVIDE,                    "/"},</v>
      </c>
    </row>
    <row r="166" customFormat="false" ht="15.75" hidden="false" customHeight="false" outlineLevel="0" collapsed="false">
      <c r="B166" s="0" t="str">
        <f aca="false">MID("00"&amp;C166,1+LEN(C166),2)&amp;MID("00"&amp;D166,1+LEN(D166),2)</f>
        <v>80f8</v>
      </c>
      <c r="C166" s="260" t="n">
        <v>80</v>
      </c>
      <c r="D166" s="260" t="s">
        <v>6060</v>
      </c>
      <c r="E166" s="0" t="s">
        <v>1880</v>
      </c>
      <c r="F166" s="302" t="str">
        <f aca="false">_xlfn.UNICHAR(HEX2DEC(D166))</f>
        <v>ø</v>
      </c>
      <c r="G166" s="0" t="s">
        <v>5984</v>
      </c>
      <c r="I166" s="0" t="n">
        <f aca="false">HEX2DEC(C166)</f>
        <v>128</v>
      </c>
      <c r="J166" s="0" t="n">
        <f aca="false">HEX2DEC(D166)</f>
        <v>248</v>
      </c>
    </row>
    <row r="167" customFormat="false" ht="15.75" hidden="false" customHeight="false" outlineLevel="0" collapsed="false">
      <c r="B167" s="0" t="str">
        <f aca="false">MID("00"&amp;C167,1+LEN(C167),2)&amp;MID("00"&amp;D167,1+LEN(D167),2)</f>
        <v>80f9</v>
      </c>
      <c r="C167" s="260" t="n">
        <v>80</v>
      </c>
      <c r="D167" s="260" t="s">
        <v>6061</v>
      </c>
      <c r="E167" s="0" t="s">
        <v>1905</v>
      </c>
      <c r="F167" s="302" t="str">
        <f aca="false">_xlfn.UNICHAR(HEX2DEC(D167))</f>
        <v>ù</v>
      </c>
      <c r="G167" s="303" t="str">
        <f aca="false">"`"&amp;MID(E167,5,1)</f>
        <v>`u</v>
      </c>
      <c r="I167" s="0" t="n">
        <f aca="false">HEX2DEC(C167)</f>
        <v>128</v>
      </c>
      <c r="J167" s="0" t="n">
        <f aca="false">HEX2DEC(D167)</f>
        <v>249</v>
      </c>
      <c r="N167" s="290" t="str">
        <f aca="false">"              {"&amp;E167&amp;",     "&amp;REPT(" ",25-LEN(E167))&amp;CHAR(34)&amp;G167&amp;CHAR(34)&amp;"},"</f>
        <v>              {STD_u_GRAVE,                   "`u"},</v>
      </c>
    </row>
    <row r="168" customFormat="false" ht="15.75" hidden="false" customHeight="false" outlineLevel="0" collapsed="false">
      <c r="B168" s="0" t="str">
        <f aca="false">MID("00"&amp;C168,1+LEN(C168),2)&amp;MID("00"&amp;D168,1+LEN(D168),2)</f>
        <v>80fa</v>
      </c>
      <c r="C168" s="260" t="n">
        <v>80</v>
      </c>
      <c r="D168" s="260" t="s">
        <v>6062</v>
      </c>
      <c r="E168" s="0" t="s">
        <v>1901</v>
      </c>
      <c r="F168" s="302" t="str">
        <f aca="false">_xlfn.UNICHAR(HEX2DEC(D168))</f>
        <v>ú</v>
      </c>
      <c r="G168" s="0" t="s">
        <v>5984</v>
      </c>
      <c r="I168" s="0" t="n">
        <f aca="false">HEX2DEC(C168)</f>
        <v>128</v>
      </c>
      <c r="J168" s="0" t="n">
        <f aca="false">HEX2DEC(D168)</f>
        <v>250</v>
      </c>
    </row>
    <row r="169" customFormat="false" ht="15.75" hidden="false" customHeight="false" outlineLevel="0" collapsed="false">
      <c r="B169" s="0" t="str">
        <f aca="false">MID("00"&amp;C169,1+LEN(C169),2)&amp;MID("00"&amp;D169,1+LEN(D169),2)</f>
        <v>80fb</v>
      </c>
      <c r="C169" s="260" t="n">
        <v>80</v>
      </c>
      <c r="D169" s="260" t="s">
        <v>6063</v>
      </c>
      <c r="E169" s="0" t="s">
        <v>1911</v>
      </c>
      <c r="F169" s="302" t="str">
        <f aca="false">_xlfn.UNICHAR(HEX2DEC(D169))</f>
        <v>û</v>
      </c>
      <c r="G169" s="0" t="s">
        <v>5984</v>
      </c>
      <c r="I169" s="0" t="n">
        <f aca="false">HEX2DEC(C169)</f>
        <v>128</v>
      </c>
      <c r="J169" s="0" t="n">
        <f aca="false">HEX2DEC(D169)</f>
        <v>251</v>
      </c>
    </row>
    <row r="170" customFormat="false" ht="15.75" hidden="false" customHeight="false" outlineLevel="0" collapsed="false">
      <c r="B170" s="0" t="str">
        <f aca="false">MID("00"&amp;C170,1+LEN(C170),2)&amp;MID("00"&amp;D170,1+LEN(D170),2)</f>
        <v>80fc</v>
      </c>
      <c r="C170" s="260" t="n">
        <v>80</v>
      </c>
      <c r="D170" s="260" t="s">
        <v>6064</v>
      </c>
      <c r="E170" s="0" t="s">
        <v>1907</v>
      </c>
      <c r="F170" s="302" t="str">
        <f aca="false">_xlfn.UNICHAR(HEX2DEC(D170))</f>
        <v>ü</v>
      </c>
      <c r="G170" s="0" t="s">
        <v>5984</v>
      </c>
      <c r="I170" s="0" t="n">
        <f aca="false">HEX2DEC(C170)</f>
        <v>128</v>
      </c>
      <c r="J170" s="0" t="n">
        <f aca="false">HEX2DEC(D170)</f>
        <v>252</v>
      </c>
    </row>
    <row r="171" customFormat="false" ht="15.75" hidden="false" customHeight="false" outlineLevel="0" collapsed="false">
      <c r="B171" s="0" t="str">
        <f aca="false">MID("00"&amp;C171,1+LEN(C171),2)&amp;MID("00"&amp;D171,1+LEN(D171),2)</f>
        <v>80fd</v>
      </c>
      <c r="C171" s="260" t="n">
        <v>80</v>
      </c>
      <c r="D171" s="260" t="s">
        <v>6065</v>
      </c>
      <c r="E171" s="0" t="s">
        <v>1925</v>
      </c>
      <c r="F171" s="302" t="str">
        <f aca="false">_xlfn.UNICHAR(HEX2DEC(D171))</f>
        <v>ý</v>
      </c>
      <c r="G171" s="0" t="s">
        <v>5984</v>
      </c>
      <c r="I171" s="0" t="n">
        <f aca="false">HEX2DEC(C171)</f>
        <v>128</v>
      </c>
      <c r="J171" s="0" t="n">
        <f aca="false">HEX2DEC(D171)</f>
        <v>253</v>
      </c>
    </row>
    <row r="172" customFormat="false" ht="15.75" hidden="false" customHeight="false" outlineLevel="0" collapsed="false">
      <c r="B172" s="0" t="str">
        <f aca="false">MID("00"&amp;C172,1+LEN(C172),2)&amp;MID("00"&amp;D172,1+LEN(D172),2)</f>
        <v>80ff</v>
      </c>
      <c r="C172" s="260" t="n">
        <v>80</v>
      </c>
      <c r="D172" s="260" t="s">
        <v>6066</v>
      </c>
      <c r="E172" s="0" t="s">
        <v>1927</v>
      </c>
      <c r="F172" s="302" t="str">
        <f aca="false">_xlfn.UNICHAR(HEX2DEC(D172))</f>
        <v>ÿ</v>
      </c>
      <c r="G172" s="0" t="s">
        <v>5984</v>
      </c>
      <c r="I172" s="0" t="n">
        <f aca="false">HEX2DEC(C172)</f>
        <v>128</v>
      </c>
      <c r="J172" s="0" t="n">
        <f aca="false">HEX2DEC(D172)</f>
        <v>255</v>
      </c>
    </row>
    <row r="173" customFormat="false" ht="15.75" hidden="false" customHeight="false" outlineLevel="0" collapsed="false">
      <c r="B173" s="0" t="str">
        <f aca="false">MID("00"&amp;C173,1+LEN(C173),2)&amp;MID("00"&amp;D173,1+LEN(D173),2)</f>
        <v>8100</v>
      </c>
      <c r="C173" s="260" t="n">
        <v>81</v>
      </c>
      <c r="D173" s="260" t="n">
        <v>0</v>
      </c>
      <c r="E173" s="0" t="s">
        <v>1654</v>
      </c>
      <c r="F173" s="305" t="str">
        <f aca="false">"`"&amp;MID(E173,5,1)</f>
        <v>`A</v>
      </c>
      <c r="G173" s="306" t="s">
        <v>6067</v>
      </c>
      <c r="H173" s="0" t="s">
        <v>6068</v>
      </c>
      <c r="I173" s="0" t="n">
        <f aca="false">HEX2DEC(C173)</f>
        <v>129</v>
      </c>
      <c r="J173" s="0" t="n">
        <f aca="false">HEX2DEC(D173)</f>
        <v>0</v>
      </c>
    </row>
    <row r="174" customFormat="false" ht="15.75" hidden="false" customHeight="false" outlineLevel="0" collapsed="false">
      <c r="B174" s="0" t="str">
        <f aca="false">MID("00"&amp;C174,1+LEN(C174),2)&amp;MID("00"&amp;D174,1+LEN(D174),2)</f>
        <v>8101</v>
      </c>
      <c r="C174" s="260" t="n">
        <v>81</v>
      </c>
      <c r="D174" s="260" t="n">
        <v>1</v>
      </c>
      <c r="E174" s="0" t="s">
        <v>1789</v>
      </c>
      <c r="F174" s="305" t="str">
        <f aca="false">"`"&amp;MID(E174,5,1)</f>
        <v>`a</v>
      </c>
      <c r="G174" s="306" t="s">
        <v>6067</v>
      </c>
      <c r="H174" s="0" t="s">
        <v>6068</v>
      </c>
      <c r="I174" s="0" t="n">
        <f aca="false">HEX2DEC(C174)</f>
        <v>129</v>
      </c>
      <c r="J174" s="0" t="n">
        <f aca="false">HEX2DEC(D174)</f>
        <v>1</v>
      </c>
    </row>
    <row r="175" customFormat="false" ht="15.75" hidden="false" customHeight="false" outlineLevel="0" collapsed="false">
      <c r="B175" s="0" t="str">
        <f aca="false">MID("00"&amp;C175,1+LEN(C175),2)&amp;MID("00"&amp;D175,1+LEN(D175),2)</f>
        <v>8102</v>
      </c>
      <c r="C175" s="260" t="n">
        <v>81</v>
      </c>
      <c r="D175" s="260" t="n">
        <v>2</v>
      </c>
      <c r="E175" s="0" t="s">
        <v>1658</v>
      </c>
      <c r="F175" s="305" t="str">
        <f aca="false">"`"&amp;MID(E175,5,1)</f>
        <v>`A</v>
      </c>
      <c r="G175" s="303" t="str">
        <f aca="false">"`"&amp;MID(E175,5,1)</f>
        <v>`A</v>
      </c>
      <c r="H175" s="0" t="s">
        <v>6068</v>
      </c>
      <c r="I175" s="0" t="n">
        <f aca="false">HEX2DEC(C175)</f>
        <v>129</v>
      </c>
      <c r="J175" s="0" t="n">
        <f aca="false">HEX2DEC(D175)</f>
        <v>2</v>
      </c>
      <c r="N175" s="290" t="str">
        <f aca="false">"              {"&amp;E175&amp;",     "&amp;REPT(" ",25-LEN(E175))&amp;CHAR(34)&amp;G175&amp;CHAR(34)&amp;"},"</f>
        <v>              {STD_A_BREVE,                   "`A"},</v>
      </c>
    </row>
    <row r="176" customFormat="false" ht="15.75" hidden="false" customHeight="false" outlineLevel="0" collapsed="false">
      <c r="B176" s="0" t="str">
        <f aca="false">MID("00"&amp;C176,1+LEN(C176),2)&amp;MID("00"&amp;D176,1+LEN(D176),2)</f>
        <v>8103</v>
      </c>
      <c r="C176" s="260" t="n">
        <v>81</v>
      </c>
      <c r="D176" s="260" t="n">
        <v>3</v>
      </c>
      <c r="E176" s="0" t="s">
        <v>1793</v>
      </c>
      <c r="F176" s="305" t="str">
        <f aca="false">"`"&amp;MID(E176,5,1)</f>
        <v>`a</v>
      </c>
      <c r="G176" s="303" t="str">
        <f aca="false">"`"&amp;MID(E176,5,1)</f>
        <v>`a</v>
      </c>
      <c r="H176" s="0" t="s">
        <v>6068</v>
      </c>
      <c r="I176" s="0" t="n">
        <f aca="false">HEX2DEC(C176)</f>
        <v>129</v>
      </c>
      <c r="J176" s="0" t="n">
        <f aca="false">HEX2DEC(D176)</f>
        <v>3</v>
      </c>
      <c r="N176" s="290" t="str">
        <f aca="false">"              {"&amp;E176&amp;",     "&amp;REPT(" ",25-LEN(E176))&amp;CHAR(34)&amp;G176&amp;CHAR(34)&amp;"},"</f>
        <v>              {STD_a_BREVE,                   "`a"},</v>
      </c>
    </row>
    <row r="177" customFormat="false" ht="15.75" hidden="false" customHeight="false" outlineLevel="0" collapsed="false">
      <c r="B177" s="0" t="str">
        <f aca="false">MID("00"&amp;C177,1+LEN(C177),2)&amp;MID("00"&amp;D177,1+LEN(D177),2)</f>
        <v>8104</v>
      </c>
      <c r="C177" s="260" t="n">
        <v>81</v>
      </c>
      <c r="D177" s="260" t="n">
        <v>4</v>
      </c>
      <c r="E177" s="0" t="s">
        <v>1672</v>
      </c>
      <c r="F177" s="305" t="str">
        <f aca="false">"`"&amp;MID(E177,5,1)</f>
        <v>`A</v>
      </c>
      <c r="G177" s="306" t="s">
        <v>6067</v>
      </c>
      <c r="H177" s="0" t="s">
        <v>6068</v>
      </c>
      <c r="I177" s="0" t="n">
        <f aca="false">HEX2DEC(C177)</f>
        <v>129</v>
      </c>
      <c r="J177" s="0" t="n">
        <f aca="false">HEX2DEC(D177)</f>
        <v>4</v>
      </c>
    </row>
    <row r="178" customFormat="false" ht="15.75" hidden="false" customHeight="false" outlineLevel="0" collapsed="false">
      <c r="B178" s="0" t="str">
        <f aca="false">MID("00"&amp;C178,1+LEN(C178),2)&amp;MID("00"&amp;D178,1+LEN(D178),2)</f>
        <v>8105</v>
      </c>
      <c r="C178" s="260" t="n">
        <v>81</v>
      </c>
      <c r="D178" s="260" t="n">
        <v>5</v>
      </c>
      <c r="E178" s="0" t="s">
        <v>1807</v>
      </c>
      <c r="F178" s="305" t="str">
        <f aca="false">"`"&amp;MID(E178,5,1)</f>
        <v>`a</v>
      </c>
      <c r="G178" s="306" t="s">
        <v>6067</v>
      </c>
      <c r="H178" s="0" t="s">
        <v>6068</v>
      </c>
      <c r="I178" s="0" t="n">
        <f aca="false">HEX2DEC(C178)</f>
        <v>129</v>
      </c>
      <c r="J178" s="0" t="n">
        <f aca="false">HEX2DEC(D178)</f>
        <v>5</v>
      </c>
    </row>
    <row r="179" customFormat="false" ht="15.75" hidden="false" customHeight="false" outlineLevel="0" collapsed="false">
      <c r="B179" s="0" t="str">
        <f aca="false">MID("00"&amp;C179,1+LEN(C179),2)&amp;MID("00"&amp;D179,1+LEN(D179),2)</f>
        <v>8106</v>
      </c>
      <c r="C179" s="260" t="n">
        <v>81</v>
      </c>
      <c r="D179" s="260" t="n">
        <v>6</v>
      </c>
      <c r="E179" s="0" t="s">
        <v>1674</v>
      </c>
      <c r="F179" s="305" t="str">
        <f aca="false">"`"&amp;MID(E179,5,1)</f>
        <v>`C</v>
      </c>
      <c r="G179" s="306" t="s">
        <v>6067</v>
      </c>
      <c r="H179" s="0" t="s">
        <v>6068</v>
      </c>
      <c r="I179" s="0" t="n">
        <f aca="false">HEX2DEC(C179)</f>
        <v>129</v>
      </c>
      <c r="J179" s="0" t="n">
        <f aca="false">HEX2DEC(D179)</f>
        <v>6</v>
      </c>
    </row>
    <row r="180" customFormat="false" ht="15.75" hidden="false" customHeight="false" outlineLevel="0" collapsed="false">
      <c r="B180" s="0" t="str">
        <f aca="false">MID("00"&amp;C180,1+LEN(C180),2)&amp;MID("00"&amp;D180,1+LEN(D180),2)</f>
        <v>8107</v>
      </c>
      <c r="C180" s="260" t="n">
        <v>81</v>
      </c>
      <c r="D180" s="260" t="n">
        <v>7</v>
      </c>
      <c r="E180" s="0" t="s">
        <v>1809</v>
      </c>
      <c r="F180" s="305" t="str">
        <f aca="false">"`"&amp;MID(E180,5,1)</f>
        <v>`c</v>
      </c>
      <c r="G180" s="306" t="s">
        <v>6067</v>
      </c>
      <c r="H180" s="0" t="s">
        <v>6068</v>
      </c>
      <c r="I180" s="0" t="n">
        <f aca="false">HEX2DEC(C180)</f>
        <v>129</v>
      </c>
      <c r="J180" s="0" t="n">
        <f aca="false">HEX2DEC(D180)</f>
        <v>7</v>
      </c>
    </row>
    <row r="181" customFormat="false" ht="15.75" hidden="false" customHeight="false" outlineLevel="0" collapsed="false">
      <c r="B181" s="0" t="str">
        <f aca="false">MID("00"&amp;C181,1+LEN(C181),2)&amp;MID("00"&amp;D181,1+LEN(D181),2)</f>
        <v>810c</v>
      </c>
      <c r="C181" s="260" t="n">
        <v>81</v>
      </c>
      <c r="D181" s="260" t="s">
        <v>6069</v>
      </c>
      <c r="E181" s="0" t="s">
        <v>1676</v>
      </c>
      <c r="F181" s="305" t="str">
        <f aca="false">"`"&amp;MID(E181,5,1)</f>
        <v>`C</v>
      </c>
      <c r="G181" s="306" t="s">
        <v>6067</v>
      </c>
      <c r="H181" s="0" t="s">
        <v>6068</v>
      </c>
      <c r="I181" s="0" t="n">
        <f aca="false">HEX2DEC(C181)</f>
        <v>129</v>
      </c>
      <c r="J181" s="0" t="n">
        <f aca="false">HEX2DEC(D181)</f>
        <v>12</v>
      </c>
    </row>
    <row r="182" customFormat="false" ht="15.75" hidden="false" customHeight="false" outlineLevel="0" collapsed="false">
      <c r="B182" s="0" t="str">
        <f aca="false">MID("00"&amp;C182,1+LEN(C182),2)&amp;MID("00"&amp;D182,1+LEN(D182),2)</f>
        <v>810d</v>
      </c>
      <c r="C182" s="260" t="n">
        <v>81</v>
      </c>
      <c r="D182" s="260" t="s">
        <v>6070</v>
      </c>
      <c r="E182" s="0" t="s">
        <v>1811</v>
      </c>
      <c r="F182" s="305" t="str">
        <f aca="false">"`"&amp;MID(E182,5,1)</f>
        <v>`c</v>
      </c>
      <c r="G182" s="306" t="s">
        <v>6067</v>
      </c>
      <c r="H182" s="0" t="s">
        <v>6068</v>
      </c>
      <c r="I182" s="0" t="n">
        <f aca="false">HEX2DEC(C182)</f>
        <v>129</v>
      </c>
      <c r="J182" s="0" t="n">
        <f aca="false">HEX2DEC(D182)</f>
        <v>13</v>
      </c>
    </row>
    <row r="183" customFormat="false" ht="15.75" hidden="false" customHeight="false" outlineLevel="0" collapsed="false">
      <c r="B183" s="0" t="str">
        <f aca="false">MID("00"&amp;C183,1+LEN(C183),2)&amp;MID("00"&amp;D183,1+LEN(D183),2)</f>
        <v>810e</v>
      </c>
      <c r="C183" s="260" t="n">
        <v>81</v>
      </c>
      <c r="D183" s="260" t="s">
        <v>6071</v>
      </c>
      <c r="E183" s="0" t="s">
        <v>1682</v>
      </c>
      <c r="F183" s="305" t="str">
        <f aca="false">"`"&amp;MID(E183,5,1)</f>
        <v>`D</v>
      </c>
      <c r="G183" s="306" t="s">
        <v>6067</v>
      </c>
      <c r="H183" s="0" t="s">
        <v>6068</v>
      </c>
      <c r="I183" s="0" t="n">
        <f aca="false">HEX2DEC(C183)</f>
        <v>129</v>
      </c>
      <c r="J183" s="0" t="n">
        <f aca="false">HEX2DEC(D183)</f>
        <v>14</v>
      </c>
    </row>
    <row r="184" customFormat="false" ht="15.75" hidden="false" customHeight="false" outlineLevel="0" collapsed="false">
      <c r="B184" s="0" t="str">
        <f aca="false">MID("00"&amp;C184,1+LEN(C184),2)&amp;MID("00"&amp;D184,1+LEN(D184),2)</f>
        <v>810f</v>
      </c>
      <c r="C184" s="260" t="n">
        <v>81</v>
      </c>
      <c r="D184" s="260" t="s">
        <v>6072</v>
      </c>
      <c r="E184" s="0" t="s">
        <v>1817</v>
      </c>
      <c r="F184" s="0" t="s">
        <v>6073</v>
      </c>
      <c r="G184" s="306" t="s">
        <v>6067</v>
      </c>
      <c r="H184" s="0" t="s">
        <v>6068</v>
      </c>
      <c r="I184" s="0" t="n">
        <f aca="false">HEX2DEC(C184)</f>
        <v>129</v>
      </c>
      <c r="J184" s="0" t="n">
        <f aca="false">HEX2DEC(D184)</f>
        <v>15</v>
      </c>
    </row>
    <row r="185" customFormat="false" ht="15.75" hidden="false" customHeight="false" outlineLevel="0" collapsed="false">
      <c r="B185" s="0" t="str">
        <f aca="false">MID("00"&amp;C185,1+LEN(C185),2)&amp;MID("00"&amp;D185,1+LEN(D185),2)</f>
        <v>8110</v>
      </c>
      <c r="C185" s="260" t="n">
        <v>81</v>
      </c>
      <c r="D185" s="260" t="n">
        <v>10</v>
      </c>
      <c r="E185" s="0" t="s">
        <v>1680</v>
      </c>
      <c r="F185" s="305" t="str">
        <f aca="false">"`"&amp;MID(E185,5,1)</f>
        <v>`D</v>
      </c>
      <c r="G185" s="306" t="s">
        <v>6067</v>
      </c>
      <c r="H185" s="0" t="s">
        <v>6068</v>
      </c>
      <c r="I185" s="0" t="n">
        <f aca="false">HEX2DEC(C185)</f>
        <v>129</v>
      </c>
      <c r="J185" s="0" t="n">
        <f aca="false">HEX2DEC(D185)</f>
        <v>16</v>
      </c>
    </row>
    <row r="186" customFormat="false" ht="15.75" hidden="false" customHeight="false" outlineLevel="0" collapsed="false">
      <c r="B186" s="0" t="str">
        <f aca="false">MID("00"&amp;C186,1+LEN(C186),2)&amp;MID("00"&amp;D186,1+LEN(D186),2)</f>
        <v>8111</v>
      </c>
      <c r="C186" s="260" t="n">
        <v>81</v>
      </c>
      <c r="D186" s="260" t="n">
        <v>11</v>
      </c>
      <c r="E186" s="0" t="s">
        <v>1815</v>
      </c>
      <c r="F186" s="305" t="str">
        <f aca="false">"`"&amp;MID(E186,5,1)</f>
        <v>`d</v>
      </c>
      <c r="G186" s="306" t="s">
        <v>6067</v>
      </c>
      <c r="H186" s="0" t="s">
        <v>6068</v>
      </c>
      <c r="I186" s="0" t="n">
        <f aca="false">HEX2DEC(C186)</f>
        <v>129</v>
      </c>
      <c r="J186" s="0" t="n">
        <f aca="false">HEX2DEC(D186)</f>
        <v>17</v>
      </c>
    </row>
    <row r="187" customFormat="false" ht="15.75" hidden="false" customHeight="false" outlineLevel="0" collapsed="false">
      <c r="B187" s="0" t="str">
        <f aca="false">MID("00"&amp;C187,1+LEN(C187),2)&amp;MID("00"&amp;D187,1+LEN(D187),2)</f>
        <v>8112</v>
      </c>
      <c r="C187" s="260" t="n">
        <v>81</v>
      </c>
      <c r="D187" s="260" t="n">
        <v>12</v>
      </c>
      <c r="E187" s="0" t="s">
        <v>1684</v>
      </c>
      <c r="F187" s="305" t="str">
        <f aca="false">"`"&amp;MID(E187,5,1)</f>
        <v>`E</v>
      </c>
      <c r="G187" s="303" t="str">
        <f aca="false">"`"&amp;MID(E187,5,1)</f>
        <v>`E</v>
      </c>
      <c r="H187" s="0" t="s">
        <v>6068</v>
      </c>
      <c r="I187" s="0" t="n">
        <f aca="false">HEX2DEC(C187)</f>
        <v>129</v>
      </c>
      <c r="J187" s="0" t="n">
        <f aca="false">HEX2DEC(D187)</f>
        <v>18</v>
      </c>
      <c r="N187" s="290" t="str">
        <f aca="false">"              {"&amp;E187&amp;",     "&amp;REPT(" ",25-LEN(E187))&amp;CHAR(34)&amp;G187&amp;CHAR(34)&amp;"},"</f>
        <v>              {STD_E_MACRON,                  "`E"},</v>
      </c>
    </row>
    <row r="188" customFormat="false" ht="15.75" hidden="false" customHeight="false" outlineLevel="0" collapsed="false">
      <c r="B188" s="0" t="str">
        <f aca="false">MID("00"&amp;C188,1+LEN(C188),2)&amp;MID("00"&amp;D188,1+LEN(D188),2)</f>
        <v>8113</v>
      </c>
      <c r="C188" s="260" t="n">
        <v>81</v>
      </c>
      <c r="D188" s="260" t="n">
        <v>13</v>
      </c>
      <c r="E188" s="0" t="s">
        <v>1819</v>
      </c>
      <c r="F188" s="305" t="str">
        <f aca="false">"`"&amp;MID(E188,5,1)</f>
        <v>`e</v>
      </c>
      <c r="G188" s="303" t="str">
        <f aca="false">"`"&amp;MID(E188,5,1)</f>
        <v>`e</v>
      </c>
      <c r="H188" s="0" t="s">
        <v>6068</v>
      </c>
      <c r="I188" s="0" t="n">
        <f aca="false">HEX2DEC(C188)</f>
        <v>129</v>
      </c>
      <c r="J188" s="0" t="n">
        <f aca="false">HEX2DEC(D188)</f>
        <v>19</v>
      </c>
      <c r="N188" s="290" t="str">
        <f aca="false">"              {"&amp;E188&amp;",     "&amp;REPT(" ",25-LEN(E188))&amp;CHAR(34)&amp;G188&amp;CHAR(34)&amp;"},"</f>
        <v>              {STD_e_MACRON,                  "`e"},</v>
      </c>
    </row>
    <row r="189" customFormat="false" ht="15.75" hidden="false" customHeight="false" outlineLevel="0" collapsed="false">
      <c r="B189" s="0" t="str">
        <f aca="false">MID("00"&amp;C189,1+LEN(C189),2)&amp;MID("00"&amp;D189,1+LEN(D189),2)</f>
        <v>8114</v>
      </c>
      <c r="C189" s="260" t="n">
        <v>81</v>
      </c>
      <c r="D189" s="260" t="n">
        <v>14</v>
      </c>
      <c r="E189" s="0" t="s">
        <v>1688</v>
      </c>
      <c r="F189" s="305" t="str">
        <f aca="false">"`"&amp;MID(E189,5,1)</f>
        <v>`E</v>
      </c>
      <c r="G189" s="306" t="s">
        <v>6067</v>
      </c>
      <c r="H189" s="0" t="s">
        <v>6068</v>
      </c>
      <c r="I189" s="0" t="n">
        <f aca="false">HEX2DEC(C189)</f>
        <v>129</v>
      </c>
      <c r="J189" s="0" t="n">
        <f aca="false">HEX2DEC(D189)</f>
        <v>20</v>
      </c>
    </row>
    <row r="190" customFormat="false" ht="15.75" hidden="false" customHeight="false" outlineLevel="0" collapsed="false">
      <c r="B190" s="0" t="str">
        <f aca="false">MID("00"&amp;C190,1+LEN(C190),2)&amp;MID("00"&amp;D190,1+LEN(D190),2)</f>
        <v>8115</v>
      </c>
      <c r="C190" s="260" t="n">
        <v>81</v>
      </c>
      <c r="D190" s="260" t="n">
        <v>15</v>
      </c>
      <c r="E190" s="0" t="s">
        <v>1823</v>
      </c>
      <c r="F190" s="305" t="str">
        <f aca="false">"`"&amp;MID(E190,5,1)</f>
        <v>`e</v>
      </c>
      <c r="G190" s="306" t="s">
        <v>6067</v>
      </c>
      <c r="H190" s="0" t="s">
        <v>6068</v>
      </c>
      <c r="I190" s="0" t="n">
        <f aca="false">HEX2DEC(C190)</f>
        <v>129</v>
      </c>
      <c r="J190" s="0" t="n">
        <f aca="false">HEX2DEC(D190)</f>
        <v>21</v>
      </c>
    </row>
    <row r="191" customFormat="false" ht="15.75" hidden="false" customHeight="false" outlineLevel="0" collapsed="false">
      <c r="B191" s="0" t="str">
        <f aca="false">MID("00"&amp;C191,1+LEN(C191),2)&amp;MID("00"&amp;D191,1+LEN(D191),2)</f>
        <v>8116</v>
      </c>
      <c r="C191" s="260" t="n">
        <v>81</v>
      </c>
      <c r="D191" s="260" t="n">
        <v>16</v>
      </c>
      <c r="E191" s="0" t="s">
        <v>2037</v>
      </c>
      <c r="F191" s="305" t="str">
        <f aca="false">"`"&amp;MID(E191,5,1)</f>
        <v>`E</v>
      </c>
      <c r="G191" s="306" t="s">
        <v>6067</v>
      </c>
      <c r="H191" s="0" t="s">
        <v>6068</v>
      </c>
      <c r="I191" s="0" t="n">
        <f aca="false">HEX2DEC(C191)</f>
        <v>129</v>
      </c>
      <c r="J191" s="0" t="n">
        <f aca="false">HEX2DEC(D191)</f>
        <v>22</v>
      </c>
    </row>
    <row r="192" customFormat="false" ht="15.75" hidden="false" customHeight="false" outlineLevel="0" collapsed="false">
      <c r="B192" s="0" t="str">
        <f aca="false">MID("00"&amp;C192,1+LEN(C192),2)&amp;MID("00"&amp;D192,1+LEN(D192),2)</f>
        <v>8117</v>
      </c>
      <c r="C192" s="260" t="n">
        <v>81</v>
      </c>
      <c r="D192" s="260" t="n">
        <v>17</v>
      </c>
      <c r="E192" s="0" t="s">
        <v>2039</v>
      </c>
      <c r="F192" s="305" t="str">
        <f aca="false">"`"&amp;MID(E192,5,1)</f>
        <v>`e</v>
      </c>
      <c r="G192" s="306" t="s">
        <v>6067</v>
      </c>
      <c r="H192" s="0" t="s">
        <v>6068</v>
      </c>
      <c r="I192" s="0" t="n">
        <f aca="false">HEX2DEC(C192)</f>
        <v>129</v>
      </c>
      <c r="J192" s="0" t="n">
        <f aca="false">HEX2DEC(D192)</f>
        <v>23</v>
      </c>
    </row>
    <row r="193" customFormat="false" ht="15.75" hidden="false" customHeight="false" outlineLevel="0" collapsed="false">
      <c r="B193" s="0" t="str">
        <f aca="false">MID("00"&amp;C193,1+LEN(C193),2)&amp;MID("00"&amp;D193,1+LEN(D193),2)</f>
        <v>8118</v>
      </c>
      <c r="C193" s="260" t="n">
        <v>81</v>
      </c>
      <c r="D193" s="260" t="n">
        <v>18</v>
      </c>
      <c r="E193" s="0" t="s">
        <v>1696</v>
      </c>
      <c r="F193" s="305" t="str">
        <f aca="false">"`"&amp;MID(E193,5,1)</f>
        <v>`E</v>
      </c>
      <c r="G193" s="306" t="s">
        <v>6067</v>
      </c>
      <c r="H193" s="0" t="s">
        <v>6068</v>
      </c>
      <c r="I193" s="0" t="n">
        <f aca="false">HEX2DEC(C193)</f>
        <v>129</v>
      </c>
      <c r="J193" s="0" t="n">
        <f aca="false">HEX2DEC(D193)</f>
        <v>24</v>
      </c>
    </row>
    <row r="194" customFormat="false" ht="15.75" hidden="false" customHeight="false" outlineLevel="0" collapsed="false">
      <c r="B194" s="0" t="str">
        <f aca="false">MID("00"&amp;C194,1+LEN(C194),2)&amp;MID("00"&amp;D194,1+LEN(D194),2)</f>
        <v>8119</v>
      </c>
      <c r="C194" s="260" t="n">
        <v>81</v>
      </c>
      <c r="D194" s="260" t="n">
        <v>19</v>
      </c>
      <c r="E194" s="0" t="s">
        <v>1831</v>
      </c>
      <c r="F194" s="305" t="str">
        <f aca="false">"`"&amp;MID(E194,5,1)</f>
        <v>`e</v>
      </c>
      <c r="G194" s="306" t="s">
        <v>6067</v>
      </c>
      <c r="H194" s="0" t="s">
        <v>6068</v>
      </c>
      <c r="I194" s="0" t="n">
        <f aca="false">HEX2DEC(C194)</f>
        <v>129</v>
      </c>
      <c r="J194" s="0" t="n">
        <f aca="false">HEX2DEC(D194)</f>
        <v>25</v>
      </c>
    </row>
    <row r="195" customFormat="false" ht="15.75" hidden="false" customHeight="false" outlineLevel="0" collapsed="false">
      <c r="B195" s="0" t="str">
        <f aca="false">MID("00"&amp;C195,1+LEN(C195),2)&amp;MID("00"&amp;D195,1+LEN(D195),2)</f>
        <v>811a</v>
      </c>
      <c r="C195" s="260" t="n">
        <v>81</v>
      </c>
      <c r="D195" s="260" t="s">
        <v>6074</v>
      </c>
      <c r="E195" s="0" t="s">
        <v>2041</v>
      </c>
      <c r="F195" s="305" t="str">
        <f aca="false">"`"&amp;MID(E195,5,1)</f>
        <v>`E</v>
      </c>
      <c r="G195" s="306" t="s">
        <v>6067</v>
      </c>
      <c r="H195" s="0" t="s">
        <v>6068</v>
      </c>
      <c r="I195" s="0" t="n">
        <f aca="false">HEX2DEC(C195)</f>
        <v>129</v>
      </c>
      <c r="J195" s="0" t="n">
        <f aca="false">HEX2DEC(D195)</f>
        <v>26</v>
      </c>
    </row>
    <row r="196" customFormat="false" ht="15.75" hidden="false" customHeight="false" outlineLevel="0" collapsed="false">
      <c r="B196" s="0" t="str">
        <f aca="false">MID("00"&amp;C196,1+LEN(C196),2)&amp;MID("00"&amp;D196,1+LEN(D196),2)</f>
        <v>811b</v>
      </c>
      <c r="C196" s="260" t="n">
        <v>81</v>
      </c>
      <c r="D196" s="260" t="s">
        <v>6075</v>
      </c>
      <c r="E196" s="0" t="s">
        <v>2043</v>
      </c>
      <c r="F196" s="305" t="str">
        <f aca="false">"`"&amp;MID(E196,5,1)</f>
        <v>`e</v>
      </c>
      <c r="G196" s="306" t="s">
        <v>6067</v>
      </c>
      <c r="H196" s="0" t="s">
        <v>6068</v>
      </c>
      <c r="I196" s="0" t="n">
        <f aca="false">HEX2DEC(C196)</f>
        <v>129</v>
      </c>
      <c r="J196" s="0" t="n">
        <f aca="false">HEX2DEC(D196)</f>
        <v>27</v>
      </c>
    </row>
    <row r="197" customFormat="false" ht="15.75" hidden="false" customHeight="false" outlineLevel="0" collapsed="false">
      <c r="B197" s="0" t="str">
        <f aca="false">MID("00"&amp;C197,1+LEN(C197),2)&amp;MID("00"&amp;D197,1+LEN(D197),2)</f>
        <v>811e</v>
      </c>
      <c r="C197" s="260" t="n">
        <v>81</v>
      </c>
      <c r="D197" s="260" t="s">
        <v>6076</v>
      </c>
      <c r="E197" s="0" t="s">
        <v>1698</v>
      </c>
      <c r="F197" s="305" t="str">
        <f aca="false">"`"&amp;MID(E197,5,1)</f>
        <v>`G</v>
      </c>
      <c r="G197" s="306" t="s">
        <v>6067</v>
      </c>
      <c r="H197" s="0" t="s">
        <v>6068</v>
      </c>
      <c r="I197" s="0" t="n">
        <f aca="false">HEX2DEC(C197)</f>
        <v>129</v>
      </c>
      <c r="J197" s="0" t="n">
        <f aca="false">HEX2DEC(D197)</f>
        <v>30</v>
      </c>
    </row>
    <row r="198" customFormat="false" ht="15.75" hidden="false" customHeight="false" outlineLevel="0" collapsed="false">
      <c r="B198" s="0" t="str">
        <f aca="false">MID("00"&amp;C198,1+LEN(C198),2)&amp;MID("00"&amp;D198,1+LEN(D198),2)</f>
        <v>811f</v>
      </c>
      <c r="C198" s="260" t="n">
        <v>81</v>
      </c>
      <c r="D198" s="260" t="s">
        <v>6077</v>
      </c>
      <c r="E198" s="0" t="s">
        <v>1833</v>
      </c>
      <c r="F198" s="305" t="str">
        <f aca="false">"`"&amp;MID(E198,5,1)</f>
        <v>`g</v>
      </c>
      <c r="G198" s="306" t="s">
        <v>6067</v>
      </c>
      <c r="H198" s="0" t="s">
        <v>6068</v>
      </c>
      <c r="I198" s="0" t="n">
        <f aca="false">HEX2DEC(C198)</f>
        <v>129</v>
      </c>
      <c r="J198" s="0" t="n">
        <f aca="false">HEX2DEC(D198)</f>
        <v>31</v>
      </c>
    </row>
    <row r="199" customFormat="false" ht="15.75" hidden="false" customHeight="false" outlineLevel="0" collapsed="false">
      <c r="B199" s="0" t="str">
        <f aca="false">MID("00"&amp;C199,1+LEN(C199),2)&amp;MID("00"&amp;D199,1+LEN(D199),2)</f>
        <v>8127</v>
      </c>
      <c r="C199" s="260" t="n">
        <v>81</v>
      </c>
      <c r="D199" s="260" t="n">
        <v>27</v>
      </c>
      <c r="E199" s="0" t="s">
        <v>1835</v>
      </c>
      <c r="F199" s="305" t="str">
        <f aca="false">"`"&amp;MID(E199,5,1)</f>
        <v>`h</v>
      </c>
      <c r="G199" s="306" t="s">
        <v>6067</v>
      </c>
      <c r="H199" s="0" t="s">
        <v>6068</v>
      </c>
      <c r="I199" s="0" t="n">
        <f aca="false">HEX2DEC(C199)</f>
        <v>129</v>
      </c>
      <c r="J199" s="0" t="n">
        <f aca="false">HEX2DEC(D199)</f>
        <v>39</v>
      </c>
    </row>
    <row r="200" customFormat="false" ht="15.75" hidden="false" customHeight="false" outlineLevel="0" collapsed="false">
      <c r="B200" s="0" t="str">
        <f aca="false">MID("00"&amp;C200,1+LEN(C200),2)&amp;MID("00"&amp;D200,1+LEN(D200),2)</f>
        <v>812a</v>
      </c>
      <c r="C200" s="260" t="n">
        <v>81</v>
      </c>
      <c r="D200" s="260" t="s">
        <v>5886</v>
      </c>
      <c r="E200" s="0" t="s">
        <v>1700</v>
      </c>
      <c r="F200" s="305" t="str">
        <f aca="false">"`"&amp;MID(E200,5,1)</f>
        <v>`I</v>
      </c>
      <c r="G200" s="303" t="str">
        <f aca="false">"`"&amp;MID(E200,5,1)</f>
        <v>`I</v>
      </c>
      <c r="H200" s="0" t="s">
        <v>6068</v>
      </c>
      <c r="I200" s="0" t="n">
        <f aca="false">HEX2DEC(C200)</f>
        <v>129</v>
      </c>
      <c r="J200" s="0" t="n">
        <f aca="false">HEX2DEC(D200)</f>
        <v>42</v>
      </c>
      <c r="N200" s="290" t="str">
        <f aca="false">"              {"&amp;E200&amp;",     "&amp;REPT(" ",25-LEN(E200))&amp;CHAR(34)&amp;G200&amp;CHAR(34)&amp;"},"</f>
        <v>              {STD_I_MACRON,                  "`I"},</v>
      </c>
    </row>
    <row r="201" customFormat="false" ht="15.75" hidden="false" customHeight="false" outlineLevel="0" collapsed="false">
      <c r="B201" s="0" t="str">
        <f aca="false">MID("00"&amp;C201,1+LEN(C201),2)&amp;MID("00"&amp;D201,1+LEN(D201),2)</f>
        <v>812b</v>
      </c>
      <c r="C201" s="260" t="n">
        <v>81</v>
      </c>
      <c r="D201" s="260" t="s">
        <v>5887</v>
      </c>
      <c r="E201" s="0" t="s">
        <v>1837</v>
      </c>
      <c r="F201" s="305" t="str">
        <f aca="false">"`"&amp;MID(E201,5,1)</f>
        <v>`i</v>
      </c>
      <c r="G201" s="303" t="str">
        <f aca="false">"`"&amp;MID(E201,5,1)</f>
        <v>`i</v>
      </c>
      <c r="H201" s="0" t="s">
        <v>6068</v>
      </c>
      <c r="I201" s="0" t="n">
        <f aca="false">HEX2DEC(C201)</f>
        <v>129</v>
      </c>
      <c r="J201" s="0" t="n">
        <f aca="false">HEX2DEC(D201)</f>
        <v>43</v>
      </c>
      <c r="N201" s="290" t="str">
        <f aca="false">"              {"&amp;E201&amp;",     "&amp;REPT(" ",25-LEN(E201))&amp;CHAR(34)&amp;G201&amp;CHAR(34)&amp;"},"</f>
        <v>              {STD_i_MACRON,                  "`i"},</v>
      </c>
    </row>
    <row r="202" customFormat="false" ht="15.75" hidden="false" customHeight="false" outlineLevel="0" collapsed="false">
      <c r="B202" s="0" t="str">
        <f aca="false">MID("00"&amp;C202,1+LEN(C202),2)&amp;MID("00"&amp;D202,1+LEN(D202),2)</f>
        <v>812c</v>
      </c>
      <c r="C202" s="260" t="n">
        <v>81</v>
      </c>
      <c r="D202" s="260" t="s">
        <v>5888</v>
      </c>
      <c r="E202" s="0" t="s">
        <v>1704</v>
      </c>
      <c r="F202" s="305" t="str">
        <f aca="false">"`"&amp;MID(E202,5,1)</f>
        <v>`I</v>
      </c>
      <c r="G202" s="303" t="str">
        <f aca="false">"`"&amp;MID(E202,5,1)</f>
        <v>`I</v>
      </c>
      <c r="H202" s="0" t="s">
        <v>6068</v>
      </c>
      <c r="I202" s="0" t="n">
        <f aca="false">HEX2DEC(C202)</f>
        <v>129</v>
      </c>
      <c r="J202" s="0" t="n">
        <f aca="false">HEX2DEC(D202)</f>
        <v>44</v>
      </c>
      <c r="N202" s="290" t="str">
        <f aca="false">"              {"&amp;E202&amp;",     "&amp;REPT(" ",25-LEN(E202))&amp;CHAR(34)&amp;G202&amp;CHAR(34)&amp;"},"</f>
        <v>              {STD_I_BREVE,                   "`I"},</v>
      </c>
    </row>
    <row r="203" customFormat="false" ht="15.75" hidden="false" customHeight="false" outlineLevel="0" collapsed="false">
      <c r="B203" s="0" t="str">
        <f aca="false">MID("00"&amp;C203,1+LEN(C203),2)&amp;MID("00"&amp;D203,1+LEN(D203),2)</f>
        <v>812d</v>
      </c>
      <c r="C203" s="260" t="n">
        <v>81</v>
      </c>
      <c r="D203" s="260" t="s">
        <v>5889</v>
      </c>
      <c r="E203" s="0" t="s">
        <v>1841</v>
      </c>
      <c r="F203" s="305" t="str">
        <f aca="false">"`"&amp;MID(E203,5,1)</f>
        <v>`i</v>
      </c>
      <c r="G203" s="303" t="str">
        <f aca="false">"`"&amp;MID(E203,5,1)</f>
        <v>`i</v>
      </c>
      <c r="H203" s="0" t="s">
        <v>6068</v>
      </c>
      <c r="I203" s="0" t="n">
        <f aca="false">HEX2DEC(C203)</f>
        <v>129</v>
      </c>
      <c r="J203" s="0" t="n">
        <f aca="false">HEX2DEC(D203)</f>
        <v>45</v>
      </c>
      <c r="N203" s="290" t="str">
        <f aca="false">"              {"&amp;E203&amp;",     "&amp;REPT(" ",25-LEN(E203))&amp;CHAR(34)&amp;G203&amp;CHAR(34)&amp;"},"</f>
        <v>              {STD_i_BREVE,                   "`i"},</v>
      </c>
    </row>
    <row r="204" customFormat="false" ht="15.75" hidden="false" customHeight="false" outlineLevel="0" collapsed="false">
      <c r="B204" s="0" t="str">
        <f aca="false">MID("00"&amp;C204,1+LEN(C204),2)&amp;MID("00"&amp;D204,1+LEN(D204),2)</f>
        <v>812e</v>
      </c>
      <c r="C204" s="260" t="n">
        <v>81</v>
      </c>
      <c r="D204" s="260" t="s">
        <v>5890</v>
      </c>
      <c r="E204" s="0" t="s">
        <v>1712</v>
      </c>
      <c r="F204" s="305" t="str">
        <f aca="false">"`"&amp;MID(E204,5,1)</f>
        <v>`I</v>
      </c>
      <c r="G204" s="306" t="s">
        <v>6067</v>
      </c>
      <c r="H204" s="0" t="s">
        <v>6068</v>
      </c>
      <c r="I204" s="0" t="n">
        <f aca="false">HEX2DEC(C204)</f>
        <v>129</v>
      </c>
      <c r="J204" s="0" t="n">
        <f aca="false">HEX2DEC(D204)</f>
        <v>46</v>
      </c>
    </row>
    <row r="205" customFormat="false" ht="15.75" hidden="false" customHeight="false" outlineLevel="0" collapsed="false">
      <c r="B205" s="0" t="str">
        <f aca="false">MID("00"&amp;C205,1+LEN(C205),2)&amp;MID("00"&amp;D205,1+LEN(D205),2)</f>
        <v>812f</v>
      </c>
      <c r="C205" s="260" t="n">
        <v>81</v>
      </c>
      <c r="D205" s="260" t="s">
        <v>5891</v>
      </c>
      <c r="E205" s="0" t="s">
        <v>1849</v>
      </c>
      <c r="F205" s="305" t="str">
        <f aca="false">"`"&amp;MID(E205,5,1)</f>
        <v>`i</v>
      </c>
      <c r="G205" s="306" t="s">
        <v>6067</v>
      </c>
      <c r="H205" s="0" t="s">
        <v>6068</v>
      </c>
      <c r="I205" s="0" t="n">
        <f aca="false">HEX2DEC(C205)</f>
        <v>129</v>
      </c>
      <c r="J205" s="0" t="n">
        <f aca="false">HEX2DEC(D205)</f>
        <v>47</v>
      </c>
    </row>
    <row r="206" customFormat="false" ht="15.75" hidden="false" customHeight="false" outlineLevel="0" collapsed="false">
      <c r="B206" s="0" t="str">
        <f aca="false">MID("00"&amp;C206,1+LEN(C206),2)&amp;MID("00"&amp;D206,1+LEN(D206),2)</f>
        <v>8130</v>
      </c>
      <c r="C206" s="260" t="n">
        <v>81</v>
      </c>
      <c r="D206" s="260" t="n">
        <v>30</v>
      </c>
      <c r="E206" s="0" t="s">
        <v>1714</v>
      </c>
      <c r="F206" s="305" t="str">
        <f aca="false">"`"&amp;MID(E206,5,1)</f>
        <v>`I</v>
      </c>
      <c r="G206" s="306" t="s">
        <v>6067</v>
      </c>
      <c r="H206" s="0" t="s">
        <v>6068</v>
      </c>
      <c r="I206" s="0" t="n">
        <f aca="false">HEX2DEC(C206)</f>
        <v>129</v>
      </c>
      <c r="J206" s="0" t="n">
        <f aca="false">HEX2DEC(D206)</f>
        <v>48</v>
      </c>
    </row>
    <row r="207" customFormat="false" ht="15.75" hidden="false" customHeight="false" outlineLevel="0" collapsed="false">
      <c r="B207" s="0" t="str">
        <f aca="false">MID("00"&amp;C207,1+LEN(C207),2)&amp;MID("00"&amp;D207,1+LEN(D207),2)</f>
        <v>8131</v>
      </c>
      <c r="C207" s="260" t="n">
        <v>81</v>
      </c>
      <c r="D207" s="260" t="n">
        <v>31</v>
      </c>
      <c r="E207" s="0" t="s">
        <v>1852</v>
      </c>
      <c r="F207" s="305" t="str">
        <f aca="false">"`"&amp;MID(E207,5,1)</f>
        <v>`i</v>
      </c>
      <c r="G207" s="306" t="s">
        <v>6067</v>
      </c>
      <c r="H207" s="0" t="s">
        <v>6068</v>
      </c>
      <c r="I207" s="0" t="n">
        <f aca="false">HEX2DEC(C207)</f>
        <v>129</v>
      </c>
      <c r="J207" s="0" t="n">
        <f aca="false">HEX2DEC(D207)</f>
        <v>49</v>
      </c>
    </row>
    <row r="208" customFormat="false" ht="15.75" hidden="false" customHeight="false" outlineLevel="0" collapsed="false">
      <c r="B208" s="0" t="str">
        <f aca="false">MID("00"&amp;C208,1+LEN(C208),2)&amp;MID("00"&amp;D208,1+LEN(D208),2)</f>
        <v>8139</v>
      </c>
      <c r="C208" s="260" t="n">
        <v>81</v>
      </c>
      <c r="D208" s="260" t="n">
        <v>39</v>
      </c>
      <c r="E208" s="0" t="s">
        <v>1719</v>
      </c>
      <c r="F208" s="305" t="str">
        <f aca="false">"`"&amp;MID(E208,5,1)</f>
        <v>`L</v>
      </c>
      <c r="G208" s="306" t="s">
        <v>6067</v>
      </c>
      <c r="H208" s="0" t="s">
        <v>6068</v>
      </c>
      <c r="I208" s="0" t="n">
        <f aca="false">HEX2DEC(C208)</f>
        <v>129</v>
      </c>
      <c r="J208" s="0" t="n">
        <f aca="false">HEX2DEC(D208)</f>
        <v>57</v>
      </c>
    </row>
    <row r="209" customFormat="false" ht="15.75" hidden="false" customHeight="false" outlineLevel="0" collapsed="false">
      <c r="B209" s="0" t="str">
        <f aca="false">MID("00"&amp;C209,1+LEN(C209),2)&amp;MID("00"&amp;D209,1+LEN(D209),2)</f>
        <v>813a</v>
      </c>
      <c r="C209" s="260" t="n">
        <v>81</v>
      </c>
      <c r="D209" s="260" t="s">
        <v>5902</v>
      </c>
      <c r="E209" s="0" t="s">
        <v>1856</v>
      </c>
      <c r="F209" s="305" t="str">
        <f aca="false">"`"&amp;MID(E209,5,1)</f>
        <v>`l</v>
      </c>
      <c r="G209" s="306" t="s">
        <v>6067</v>
      </c>
      <c r="H209" s="0" t="s">
        <v>6068</v>
      </c>
      <c r="I209" s="0" t="n">
        <f aca="false">HEX2DEC(C209)</f>
        <v>129</v>
      </c>
      <c r="J209" s="0" t="n">
        <f aca="false">HEX2DEC(D209)</f>
        <v>58</v>
      </c>
    </row>
    <row r="210" customFormat="false" ht="15.75" hidden="false" customHeight="false" outlineLevel="0" collapsed="false">
      <c r="B210" s="0" t="str">
        <f aca="false">MID("00"&amp;C210,1+LEN(C210),2)&amp;MID("00"&amp;D210,1+LEN(D210),2)</f>
        <v>813d</v>
      </c>
      <c r="C210" s="260" t="n">
        <v>81</v>
      </c>
      <c r="D210" s="260" t="s">
        <v>5905</v>
      </c>
      <c r="E210" s="0" t="s">
        <v>1721</v>
      </c>
      <c r="F210" s="0" t="s">
        <v>6078</v>
      </c>
      <c r="G210" s="306" t="s">
        <v>6067</v>
      </c>
      <c r="H210" s="0" t="s">
        <v>6068</v>
      </c>
      <c r="I210" s="0" t="n">
        <f aca="false">HEX2DEC(C210)</f>
        <v>129</v>
      </c>
      <c r="J210" s="0" t="n">
        <f aca="false">HEX2DEC(D210)</f>
        <v>61</v>
      </c>
    </row>
    <row r="211" customFormat="false" ht="15.75" hidden="false" customHeight="false" outlineLevel="0" collapsed="false">
      <c r="B211" s="0" t="str">
        <f aca="false">MID("00"&amp;C211,1+LEN(C211),2)&amp;MID("00"&amp;D211,1+LEN(D211),2)</f>
        <v>813e</v>
      </c>
      <c r="C211" s="260" t="n">
        <v>81</v>
      </c>
      <c r="D211" s="260" t="s">
        <v>5906</v>
      </c>
      <c r="E211" s="0" t="s">
        <v>1858</v>
      </c>
      <c r="F211" s="0" t="s">
        <v>6079</v>
      </c>
      <c r="G211" s="306" t="s">
        <v>6067</v>
      </c>
      <c r="H211" s="0" t="s">
        <v>6068</v>
      </c>
      <c r="I211" s="0" t="n">
        <f aca="false">HEX2DEC(C211)</f>
        <v>129</v>
      </c>
      <c r="J211" s="0" t="n">
        <f aca="false">HEX2DEC(D211)</f>
        <v>62</v>
      </c>
    </row>
    <row r="212" customFormat="false" ht="15.75" hidden="false" customHeight="false" outlineLevel="0" collapsed="false">
      <c r="B212" s="0" t="str">
        <f aca="false">MID("00"&amp;C212,1+LEN(C212),2)&amp;MID("00"&amp;D212,1+LEN(D212),2)</f>
        <v>8141</v>
      </c>
      <c r="C212" s="260" t="n">
        <v>81</v>
      </c>
      <c r="D212" s="260" t="n">
        <v>41</v>
      </c>
      <c r="E212" s="0" t="s">
        <v>1717</v>
      </c>
      <c r="F212" s="305" t="str">
        <f aca="false">"`"&amp;MID(E212,5,1)</f>
        <v>`L</v>
      </c>
      <c r="G212" s="306" t="s">
        <v>6067</v>
      </c>
      <c r="H212" s="0" t="s">
        <v>6068</v>
      </c>
      <c r="I212" s="0" t="n">
        <f aca="false">HEX2DEC(C212)</f>
        <v>129</v>
      </c>
      <c r="J212" s="0" t="n">
        <f aca="false">HEX2DEC(D212)</f>
        <v>65</v>
      </c>
    </row>
    <row r="213" customFormat="false" ht="15.75" hidden="false" customHeight="false" outlineLevel="0" collapsed="false">
      <c r="B213" s="0" t="str">
        <f aca="false">MID("00"&amp;C213,1+LEN(C213),2)&amp;MID("00"&amp;D213,1+LEN(D213),2)</f>
        <v>8142</v>
      </c>
      <c r="C213" s="260" t="n">
        <v>81</v>
      </c>
      <c r="D213" s="260" t="n">
        <v>42</v>
      </c>
      <c r="E213" s="0" t="s">
        <v>1854</v>
      </c>
      <c r="F213" s="305" t="str">
        <f aca="false">"`"&amp;MID(E213,5,1)</f>
        <v>`l</v>
      </c>
      <c r="G213" s="306" t="s">
        <v>6067</v>
      </c>
      <c r="H213" s="0" t="s">
        <v>6068</v>
      </c>
      <c r="I213" s="0" t="n">
        <f aca="false">HEX2DEC(C213)</f>
        <v>129</v>
      </c>
      <c r="J213" s="0" t="n">
        <f aca="false">HEX2DEC(D213)</f>
        <v>66</v>
      </c>
    </row>
    <row r="214" customFormat="false" ht="15.75" hidden="false" customHeight="false" outlineLevel="0" collapsed="false">
      <c r="B214" s="0" t="str">
        <f aca="false">MID("00"&amp;C214,1+LEN(C214),2)&amp;MID("00"&amp;D214,1+LEN(D214),2)</f>
        <v>8143</v>
      </c>
      <c r="C214" s="260" t="n">
        <v>81</v>
      </c>
      <c r="D214" s="260" t="n">
        <v>43</v>
      </c>
      <c r="E214" s="0" t="s">
        <v>1723</v>
      </c>
      <c r="F214" s="305" t="str">
        <f aca="false">"`"&amp;MID(E214,5,1)</f>
        <v>`N</v>
      </c>
      <c r="G214" s="306" t="s">
        <v>6067</v>
      </c>
      <c r="H214" s="0" t="s">
        <v>6068</v>
      </c>
      <c r="I214" s="0" t="n">
        <f aca="false">HEX2DEC(C214)</f>
        <v>129</v>
      </c>
      <c r="J214" s="0" t="n">
        <f aca="false">HEX2DEC(D214)</f>
        <v>67</v>
      </c>
    </row>
    <row r="215" customFormat="false" ht="15.75" hidden="false" customHeight="false" outlineLevel="0" collapsed="false">
      <c r="B215" s="0" t="str">
        <f aca="false">MID("00"&amp;C215,1+LEN(C215),2)&amp;MID("00"&amp;D215,1+LEN(D215),2)</f>
        <v>8144</v>
      </c>
      <c r="C215" s="260" t="n">
        <v>81</v>
      </c>
      <c r="D215" s="260" t="n">
        <v>44</v>
      </c>
      <c r="E215" s="0" t="s">
        <v>1860</v>
      </c>
      <c r="F215" s="305" t="str">
        <f aca="false">"`"&amp;MID(E215,5,1)</f>
        <v>`n</v>
      </c>
      <c r="G215" s="306" t="s">
        <v>6067</v>
      </c>
      <c r="H215" s="0" t="s">
        <v>6068</v>
      </c>
      <c r="I215" s="0" t="n">
        <f aca="false">HEX2DEC(C215)</f>
        <v>129</v>
      </c>
      <c r="J215" s="0" t="n">
        <f aca="false">HEX2DEC(D215)</f>
        <v>68</v>
      </c>
    </row>
    <row r="216" customFormat="false" ht="15.75" hidden="false" customHeight="false" outlineLevel="0" collapsed="false">
      <c r="B216" s="0" t="str">
        <f aca="false">MID("00"&amp;C216,1+LEN(C216),2)&amp;MID("00"&amp;D216,1+LEN(D216),2)</f>
        <v>8147</v>
      </c>
      <c r="C216" s="260" t="n">
        <v>81</v>
      </c>
      <c r="D216" s="260" t="n">
        <v>47</v>
      </c>
      <c r="E216" s="0" t="s">
        <v>1725</v>
      </c>
      <c r="F216" s="305" t="str">
        <f aca="false">"`"&amp;MID(E216,5,1)</f>
        <v>`N</v>
      </c>
      <c r="G216" s="306" t="s">
        <v>6067</v>
      </c>
      <c r="H216" s="0" t="s">
        <v>6068</v>
      </c>
      <c r="I216" s="0" t="n">
        <f aca="false">HEX2DEC(C216)</f>
        <v>129</v>
      </c>
      <c r="J216" s="0" t="n">
        <f aca="false">HEX2DEC(D216)</f>
        <v>71</v>
      </c>
    </row>
    <row r="217" customFormat="false" ht="15.75" hidden="false" customHeight="false" outlineLevel="0" collapsed="false">
      <c r="B217" s="0" t="str">
        <f aca="false">MID("00"&amp;C217,1+LEN(C217),2)&amp;MID("00"&amp;D217,1+LEN(D217),2)</f>
        <v>8148</v>
      </c>
      <c r="C217" s="260" t="n">
        <v>81</v>
      </c>
      <c r="D217" s="260" t="n">
        <v>48</v>
      </c>
      <c r="E217" s="0" t="s">
        <v>1862</v>
      </c>
      <c r="F217" s="305" t="str">
        <f aca="false">"`"&amp;MID(E217,5,1)</f>
        <v>`n</v>
      </c>
      <c r="G217" s="306" t="s">
        <v>6067</v>
      </c>
      <c r="H217" s="0" t="s">
        <v>6068</v>
      </c>
      <c r="I217" s="0" t="n">
        <f aca="false">HEX2DEC(C217)</f>
        <v>129</v>
      </c>
      <c r="J217" s="0" t="n">
        <f aca="false">HEX2DEC(D217)</f>
        <v>72</v>
      </c>
    </row>
    <row r="218" customFormat="false" ht="15.75" hidden="false" customHeight="false" outlineLevel="0" collapsed="false">
      <c r="B218" s="0" t="str">
        <f aca="false">MID("00"&amp;C218,1+LEN(C218),2)&amp;MID("00"&amp;D218,1+LEN(D218),2)</f>
        <v>814c</v>
      </c>
      <c r="C218" s="260" t="n">
        <v>81</v>
      </c>
      <c r="D218" s="260" t="s">
        <v>5921</v>
      </c>
      <c r="E218" s="0" t="s">
        <v>1729</v>
      </c>
      <c r="F218" s="305" t="str">
        <f aca="false">"`"&amp;MID(E218,5,1)</f>
        <v>`O</v>
      </c>
      <c r="G218" s="306" t="s">
        <v>6067</v>
      </c>
      <c r="H218" s="0" t="s">
        <v>6068</v>
      </c>
      <c r="I218" s="0" t="n">
        <f aca="false">HEX2DEC(C218)</f>
        <v>129</v>
      </c>
      <c r="J218" s="0" t="n">
        <f aca="false">HEX2DEC(D218)</f>
        <v>76</v>
      </c>
    </row>
    <row r="219" customFormat="false" ht="15.75" hidden="false" customHeight="false" outlineLevel="0" collapsed="false">
      <c r="B219" s="0" t="str">
        <f aca="false">MID("00"&amp;C219,1+LEN(C219),2)&amp;MID("00"&amp;D219,1+LEN(D219),2)</f>
        <v>814d</v>
      </c>
      <c r="C219" s="260" t="n">
        <v>81</v>
      </c>
      <c r="D219" s="260" t="s">
        <v>5923</v>
      </c>
      <c r="E219" s="0" t="s">
        <v>1866</v>
      </c>
      <c r="F219" s="305" t="str">
        <f aca="false">"`"&amp;MID(E219,5,1)</f>
        <v>`o</v>
      </c>
      <c r="G219" s="306" t="s">
        <v>6067</v>
      </c>
      <c r="H219" s="0" t="s">
        <v>6068</v>
      </c>
      <c r="I219" s="0" t="n">
        <f aca="false">HEX2DEC(C219)</f>
        <v>129</v>
      </c>
      <c r="J219" s="0" t="n">
        <f aca="false">HEX2DEC(D219)</f>
        <v>77</v>
      </c>
    </row>
    <row r="220" customFormat="false" ht="15.75" hidden="false" customHeight="false" outlineLevel="0" collapsed="false">
      <c r="B220" s="0" t="str">
        <f aca="false">MID("00"&amp;C220,1+LEN(C220),2)&amp;MID("00"&amp;D220,1+LEN(D220),2)</f>
        <v>814e</v>
      </c>
      <c r="C220" s="260" t="n">
        <v>81</v>
      </c>
      <c r="D220" s="260" t="s">
        <v>5925</v>
      </c>
      <c r="E220" s="0" t="s">
        <v>1733</v>
      </c>
      <c r="F220" s="305" t="str">
        <f aca="false">"`"&amp;MID(E220,5,1)</f>
        <v>`O</v>
      </c>
      <c r="G220" s="306" t="s">
        <v>6067</v>
      </c>
      <c r="H220" s="0" t="s">
        <v>6068</v>
      </c>
      <c r="I220" s="0" t="n">
        <f aca="false">HEX2DEC(C220)</f>
        <v>129</v>
      </c>
      <c r="J220" s="0" t="n">
        <f aca="false">HEX2DEC(D220)</f>
        <v>78</v>
      </c>
    </row>
    <row r="221" customFormat="false" ht="15.75" hidden="false" customHeight="false" outlineLevel="0" collapsed="false">
      <c r="B221" s="0" t="str">
        <f aca="false">MID("00"&amp;C221,1+LEN(C221),2)&amp;MID("00"&amp;D221,1+LEN(D221),2)</f>
        <v>814f</v>
      </c>
      <c r="C221" s="260" t="n">
        <v>81</v>
      </c>
      <c r="D221" s="260" t="s">
        <v>5927</v>
      </c>
      <c r="E221" s="0" t="s">
        <v>1870</v>
      </c>
      <c r="F221" s="305" t="str">
        <f aca="false">"`"&amp;MID(E221,5,1)</f>
        <v>`o</v>
      </c>
      <c r="G221" s="306" t="s">
        <v>6067</v>
      </c>
      <c r="H221" s="0" t="s">
        <v>6068</v>
      </c>
      <c r="I221" s="0" t="n">
        <f aca="false">HEX2DEC(C221)</f>
        <v>129</v>
      </c>
      <c r="J221" s="0" t="n">
        <f aca="false">HEX2DEC(D221)</f>
        <v>79</v>
      </c>
    </row>
    <row r="222" customFormat="false" ht="15.75" hidden="false" customHeight="false" outlineLevel="0" collapsed="false">
      <c r="B222" s="0" t="str">
        <f aca="false">MID("00"&amp;C222,1+LEN(C222),2)&amp;MID("00"&amp;D222,1+LEN(D222),2)</f>
        <v>8152</v>
      </c>
      <c r="C222" s="260" t="n">
        <v>81</v>
      </c>
      <c r="D222" s="260" t="n">
        <v>52</v>
      </c>
      <c r="E222" s="0" t="s">
        <v>1745</v>
      </c>
      <c r="F222" s="0" t="s">
        <v>6080</v>
      </c>
      <c r="G222" s="306" t="s">
        <v>6067</v>
      </c>
      <c r="H222" s="0" t="s">
        <v>6068</v>
      </c>
      <c r="I222" s="0" t="n">
        <f aca="false">HEX2DEC(C222)</f>
        <v>129</v>
      </c>
      <c r="J222" s="0" t="n">
        <f aca="false">HEX2DEC(D222)</f>
        <v>82</v>
      </c>
    </row>
    <row r="223" customFormat="false" ht="15.75" hidden="false" customHeight="false" outlineLevel="0" collapsed="false">
      <c r="B223" s="0" t="str">
        <f aca="false">MID("00"&amp;C223,1+LEN(C223),2)&amp;MID("00"&amp;D223,1+LEN(D223),2)</f>
        <v>8153</v>
      </c>
      <c r="C223" s="260" t="n">
        <v>81</v>
      </c>
      <c r="D223" s="260" t="n">
        <v>53</v>
      </c>
      <c r="E223" s="0" t="s">
        <v>1882</v>
      </c>
      <c r="F223" s="0" t="s">
        <v>6081</v>
      </c>
      <c r="G223" s="306" t="s">
        <v>6067</v>
      </c>
      <c r="H223" s="0" t="s">
        <v>6068</v>
      </c>
      <c r="I223" s="0" t="n">
        <f aca="false">HEX2DEC(C223)</f>
        <v>129</v>
      </c>
      <c r="J223" s="0" t="n">
        <f aca="false">HEX2DEC(D223)</f>
        <v>83</v>
      </c>
    </row>
    <row r="224" customFormat="false" ht="15.75" hidden="false" customHeight="false" outlineLevel="0" collapsed="false">
      <c r="B224" s="0" t="str">
        <f aca="false">MID("00"&amp;C224,1+LEN(C224),2)&amp;MID("00"&amp;D224,1+LEN(D224),2)</f>
        <v>8154</v>
      </c>
      <c r="C224" s="260" t="n">
        <v>81</v>
      </c>
      <c r="D224" s="260" t="n">
        <v>54</v>
      </c>
      <c r="E224" s="0" t="s">
        <v>2045</v>
      </c>
      <c r="F224" s="0" t="s">
        <v>6082</v>
      </c>
      <c r="G224" s="306" t="s">
        <v>6067</v>
      </c>
      <c r="H224" s="0" t="s">
        <v>6068</v>
      </c>
      <c r="I224" s="0" t="n">
        <f aca="false">HEX2DEC(C224)</f>
        <v>129</v>
      </c>
      <c r="J224" s="0" t="n">
        <f aca="false">HEX2DEC(D224)</f>
        <v>84</v>
      </c>
    </row>
    <row r="225" customFormat="false" ht="15.75" hidden="false" customHeight="false" outlineLevel="0" collapsed="false">
      <c r="B225" s="0" t="str">
        <f aca="false">MID("00"&amp;C225,1+LEN(C225),2)&amp;MID("00"&amp;D225,1+LEN(D225),2)</f>
        <v>8155</v>
      </c>
      <c r="C225" s="260" t="n">
        <v>81</v>
      </c>
      <c r="D225" s="260" t="n">
        <v>55</v>
      </c>
      <c r="E225" s="0" t="s">
        <v>1886</v>
      </c>
      <c r="F225" s="0" t="s">
        <v>6083</v>
      </c>
      <c r="G225" s="306" t="s">
        <v>6067</v>
      </c>
      <c r="H225" s="0" t="s">
        <v>6068</v>
      </c>
      <c r="I225" s="0" t="n">
        <f aca="false">HEX2DEC(C225)</f>
        <v>129</v>
      </c>
      <c r="J225" s="0" t="n">
        <f aca="false">HEX2DEC(D225)</f>
        <v>85</v>
      </c>
    </row>
    <row r="226" customFormat="false" ht="15.75" hidden="false" customHeight="false" outlineLevel="0" collapsed="false">
      <c r="B226" s="0" t="str">
        <f aca="false">MID("00"&amp;C226,1+LEN(C226),2)&amp;MID("00"&amp;D226,1+LEN(D226),2)</f>
        <v>8158</v>
      </c>
      <c r="C226" s="260" t="n">
        <v>81</v>
      </c>
      <c r="D226" s="260" t="n">
        <v>58</v>
      </c>
      <c r="E226" s="0" t="s">
        <v>2047</v>
      </c>
      <c r="F226" s="305" t="str">
        <f aca="false">"`"&amp;MID(E226,5,1)</f>
        <v>`R</v>
      </c>
      <c r="G226" s="306" t="s">
        <v>6067</v>
      </c>
      <c r="H226" s="0" t="s">
        <v>6068</v>
      </c>
      <c r="I226" s="0" t="n">
        <f aca="false">HEX2DEC(C226)</f>
        <v>129</v>
      </c>
      <c r="J226" s="0" t="n">
        <f aca="false">HEX2DEC(D226)</f>
        <v>88</v>
      </c>
    </row>
    <row r="227" customFormat="false" ht="15.75" hidden="false" customHeight="false" outlineLevel="0" collapsed="false">
      <c r="B227" s="0" t="str">
        <f aca="false">MID("00"&amp;C227,1+LEN(C227),2)&amp;MID("00"&amp;D227,1+LEN(D227),2)</f>
        <v>8159</v>
      </c>
      <c r="C227" s="260" t="n">
        <v>81</v>
      </c>
      <c r="D227" s="260" t="n">
        <v>59</v>
      </c>
      <c r="E227" s="0" t="s">
        <v>1884</v>
      </c>
      <c r="F227" s="305" t="str">
        <f aca="false">"`"&amp;MID(E227,5,1)</f>
        <v>`r</v>
      </c>
      <c r="G227" s="306" t="s">
        <v>6067</v>
      </c>
      <c r="H227" s="0" t="s">
        <v>6068</v>
      </c>
      <c r="I227" s="0" t="n">
        <f aca="false">HEX2DEC(C227)</f>
        <v>129</v>
      </c>
      <c r="J227" s="0" t="n">
        <f aca="false">HEX2DEC(D227)</f>
        <v>89</v>
      </c>
    </row>
    <row r="228" customFormat="false" ht="15.75" hidden="false" customHeight="false" outlineLevel="0" collapsed="false">
      <c r="B228" s="0" t="str">
        <f aca="false">MID("00"&amp;C228,1+LEN(C228),2)&amp;MID("00"&amp;D228,1+LEN(D228),2)</f>
        <v>815a</v>
      </c>
      <c r="C228" s="260" t="n">
        <v>81</v>
      </c>
      <c r="D228" s="260" t="s">
        <v>5939</v>
      </c>
      <c r="E228" s="0" t="s">
        <v>1749</v>
      </c>
      <c r="F228" s="305" t="str">
        <f aca="false">"`"&amp;MID(E228,5,1)</f>
        <v>`S</v>
      </c>
      <c r="G228" s="306" t="s">
        <v>6067</v>
      </c>
      <c r="H228" s="0" t="s">
        <v>6068</v>
      </c>
      <c r="I228" s="0" t="n">
        <f aca="false">HEX2DEC(C228)</f>
        <v>129</v>
      </c>
      <c r="J228" s="0" t="n">
        <f aca="false">HEX2DEC(D228)</f>
        <v>90</v>
      </c>
    </row>
    <row r="229" customFormat="false" ht="15.75" hidden="false" customHeight="false" outlineLevel="0" collapsed="false">
      <c r="B229" s="0" t="str">
        <f aca="false">MID("00"&amp;C229,1+LEN(C229),2)&amp;MID("00"&amp;D229,1+LEN(D229),2)</f>
        <v>815b</v>
      </c>
      <c r="C229" s="260" t="n">
        <v>81</v>
      </c>
      <c r="D229" s="260" t="s">
        <v>5941</v>
      </c>
      <c r="E229" s="0" t="s">
        <v>1889</v>
      </c>
      <c r="F229" s="305" t="str">
        <f aca="false">"`"&amp;MID(E229,5,1)</f>
        <v>`s</v>
      </c>
      <c r="G229" s="306" t="s">
        <v>6067</v>
      </c>
      <c r="H229" s="0" t="s">
        <v>6068</v>
      </c>
      <c r="I229" s="0" t="n">
        <f aca="false">HEX2DEC(C229)</f>
        <v>129</v>
      </c>
      <c r="J229" s="0" t="n">
        <f aca="false">HEX2DEC(D229)</f>
        <v>91</v>
      </c>
    </row>
    <row r="230" customFormat="false" ht="15.75" hidden="false" customHeight="false" outlineLevel="0" collapsed="false">
      <c r="B230" s="0" t="str">
        <f aca="false">MID("00"&amp;C230,1+LEN(C230),2)&amp;MID("00"&amp;D230,1+LEN(D230),2)</f>
        <v>815e</v>
      </c>
      <c r="C230" s="260" t="n">
        <v>81</v>
      </c>
      <c r="D230" s="260" t="s">
        <v>5944</v>
      </c>
      <c r="E230" s="0" t="s">
        <v>1753</v>
      </c>
      <c r="F230" s="305" t="str">
        <f aca="false">"`"&amp;MID(E230,5,1)</f>
        <v>`S</v>
      </c>
      <c r="G230" s="306" t="s">
        <v>6067</v>
      </c>
      <c r="H230" s="0" t="s">
        <v>6068</v>
      </c>
      <c r="I230" s="0" t="n">
        <f aca="false">HEX2DEC(C230)</f>
        <v>129</v>
      </c>
      <c r="J230" s="0" t="n">
        <f aca="false">HEX2DEC(D230)</f>
        <v>94</v>
      </c>
    </row>
    <row r="231" customFormat="false" ht="15.75" hidden="false" customHeight="false" outlineLevel="0" collapsed="false">
      <c r="B231" s="0" t="str">
        <f aca="false">MID("00"&amp;C231,1+LEN(C231),2)&amp;MID("00"&amp;D231,1+LEN(D231),2)</f>
        <v>815f</v>
      </c>
      <c r="C231" s="260" t="n">
        <v>81</v>
      </c>
      <c r="D231" s="260" t="s">
        <v>5945</v>
      </c>
      <c r="E231" s="0" t="s">
        <v>1893</v>
      </c>
      <c r="F231" s="305" t="str">
        <f aca="false">"`"&amp;MID(E231,5,1)</f>
        <v>`s</v>
      </c>
      <c r="G231" s="306" t="s">
        <v>6067</v>
      </c>
      <c r="H231" s="0" t="s">
        <v>6068</v>
      </c>
      <c r="I231" s="0" t="n">
        <f aca="false">HEX2DEC(C231)</f>
        <v>129</v>
      </c>
      <c r="J231" s="0" t="n">
        <f aca="false">HEX2DEC(D231)</f>
        <v>95</v>
      </c>
    </row>
    <row r="232" customFormat="false" ht="15.75" hidden="false" customHeight="false" outlineLevel="0" collapsed="false">
      <c r="B232" s="0" t="str">
        <f aca="false">MID("00"&amp;C232,1+LEN(C232),2)&amp;MID("00"&amp;D232,1+LEN(D232),2)</f>
        <v>8160</v>
      </c>
      <c r="C232" s="260" t="n">
        <v>81</v>
      </c>
      <c r="D232" s="260" t="n">
        <v>60</v>
      </c>
      <c r="E232" s="0" t="s">
        <v>1751</v>
      </c>
      <c r="F232" s="305" t="str">
        <f aca="false">"`"&amp;MID(E232,5,1)</f>
        <v>`S</v>
      </c>
      <c r="G232" s="306" t="s">
        <v>6067</v>
      </c>
      <c r="H232" s="0" t="s">
        <v>6068</v>
      </c>
      <c r="I232" s="0" t="n">
        <f aca="false">HEX2DEC(C232)</f>
        <v>129</v>
      </c>
      <c r="J232" s="0" t="n">
        <f aca="false">HEX2DEC(D232)</f>
        <v>96</v>
      </c>
    </row>
    <row r="233" customFormat="false" ht="15.75" hidden="false" customHeight="false" outlineLevel="0" collapsed="false">
      <c r="B233" s="0" t="str">
        <f aca="false">MID("00"&amp;C233,1+LEN(C233),2)&amp;MID("00"&amp;D233,1+LEN(D233),2)</f>
        <v>8161</v>
      </c>
      <c r="C233" s="260" t="n">
        <v>81</v>
      </c>
      <c r="D233" s="260" t="n">
        <v>61</v>
      </c>
      <c r="E233" s="0" t="s">
        <v>1891</v>
      </c>
      <c r="F233" s="305" t="str">
        <f aca="false">"`"&amp;MID(E233,5,1)</f>
        <v>`s</v>
      </c>
      <c r="G233" s="306" t="s">
        <v>6067</v>
      </c>
      <c r="H233" s="0" t="s">
        <v>6068</v>
      </c>
      <c r="I233" s="0" t="n">
        <f aca="false">HEX2DEC(C233)</f>
        <v>129</v>
      </c>
      <c r="J233" s="0" t="n">
        <f aca="false">HEX2DEC(D233)</f>
        <v>97</v>
      </c>
    </row>
    <row r="234" customFormat="false" ht="15.75" hidden="false" customHeight="false" outlineLevel="0" collapsed="false">
      <c r="B234" s="0" t="str">
        <f aca="false">MID("00"&amp;C234,1+LEN(C234),2)&amp;MID("00"&amp;D234,1+LEN(D234),2)</f>
        <v>8162</v>
      </c>
      <c r="C234" s="260" t="n">
        <v>81</v>
      </c>
      <c r="D234" s="260" t="n">
        <v>62</v>
      </c>
      <c r="E234" s="0" t="s">
        <v>1757</v>
      </c>
      <c r="F234" s="305" t="str">
        <f aca="false">"`"&amp;MID(E234,5,1)</f>
        <v>`T</v>
      </c>
      <c r="G234" s="306" t="s">
        <v>6067</v>
      </c>
      <c r="H234" s="0" t="s">
        <v>6068</v>
      </c>
      <c r="I234" s="0" t="n">
        <f aca="false">HEX2DEC(C234)</f>
        <v>129</v>
      </c>
      <c r="J234" s="0" t="n">
        <f aca="false">HEX2DEC(D234)</f>
        <v>98</v>
      </c>
    </row>
    <row r="235" customFormat="false" ht="15.75" hidden="false" customHeight="false" outlineLevel="0" collapsed="false">
      <c r="B235" s="0" t="str">
        <f aca="false">MID("00"&amp;C235,1+LEN(C235),2)&amp;MID("00"&amp;D235,1+LEN(D235),2)</f>
        <v>8163</v>
      </c>
      <c r="C235" s="260" t="n">
        <v>81</v>
      </c>
      <c r="D235" s="260" t="n">
        <v>63</v>
      </c>
      <c r="E235" s="0" t="s">
        <v>1897</v>
      </c>
      <c r="F235" s="305" t="str">
        <f aca="false">"`"&amp;MID(E235,5,1)</f>
        <v>`t</v>
      </c>
      <c r="G235" s="306" t="s">
        <v>6067</v>
      </c>
      <c r="H235" s="0" t="s">
        <v>6068</v>
      </c>
      <c r="I235" s="0" t="n">
        <f aca="false">HEX2DEC(C235)</f>
        <v>129</v>
      </c>
      <c r="J235" s="0" t="n">
        <f aca="false">HEX2DEC(D235)</f>
        <v>99</v>
      </c>
    </row>
    <row r="236" customFormat="false" ht="15.75" hidden="false" customHeight="false" outlineLevel="0" collapsed="false">
      <c r="B236" s="0" t="str">
        <f aca="false">MID("00"&amp;C236,1+LEN(C236),2)&amp;MID("00"&amp;D236,1+LEN(D236),2)</f>
        <v>8164</v>
      </c>
      <c r="C236" s="260" t="n">
        <v>81</v>
      </c>
      <c r="D236" s="260" t="n">
        <v>64</v>
      </c>
      <c r="E236" s="0" t="s">
        <v>1755</v>
      </c>
      <c r="F236" s="305" t="str">
        <f aca="false">"`"&amp;MID(E236,5,1)</f>
        <v>`T</v>
      </c>
      <c r="G236" s="306" t="s">
        <v>6067</v>
      </c>
      <c r="H236" s="0" t="s">
        <v>6068</v>
      </c>
      <c r="I236" s="0" t="n">
        <f aca="false">HEX2DEC(C236)</f>
        <v>129</v>
      </c>
      <c r="J236" s="0" t="n">
        <f aca="false">HEX2DEC(D236)</f>
        <v>100</v>
      </c>
    </row>
    <row r="237" customFormat="false" ht="15.75" hidden="false" customHeight="false" outlineLevel="0" collapsed="false">
      <c r="B237" s="0" t="str">
        <f aca="false">MID("00"&amp;C237,1+LEN(C237),2)&amp;MID("00"&amp;D237,1+LEN(D237),2)</f>
        <v>8165</v>
      </c>
      <c r="C237" s="260" t="n">
        <v>81</v>
      </c>
      <c r="D237" s="260" t="n">
        <v>65</v>
      </c>
      <c r="E237" s="0" t="s">
        <v>1895</v>
      </c>
      <c r="F237" s="0" t="s">
        <v>6084</v>
      </c>
      <c r="G237" s="306" t="s">
        <v>6067</v>
      </c>
      <c r="H237" s="0" t="s">
        <v>6068</v>
      </c>
      <c r="I237" s="0" t="n">
        <f aca="false">HEX2DEC(C237)</f>
        <v>129</v>
      </c>
      <c r="J237" s="0" t="n">
        <f aca="false">HEX2DEC(D237)</f>
        <v>101</v>
      </c>
    </row>
    <row r="238" customFormat="false" ht="15.75" hidden="false" customHeight="false" outlineLevel="0" collapsed="false">
      <c r="B238" s="0" t="str">
        <f aca="false">MID("00"&amp;C238,1+LEN(C238),2)&amp;MID("00"&amp;D238,1+LEN(D238),2)</f>
        <v>8168</v>
      </c>
      <c r="C238" s="260" t="n">
        <v>81</v>
      </c>
      <c r="D238" s="260" t="n">
        <v>68</v>
      </c>
      <c r="E238" s="0" t="s">
        <v>1769</v>
      </c>
      <c r="F238" s="305" t="str">
        <f aca="false">"`"&amp;MID(E238,5,1)</f>
        <v>`U</v>
      </c>
      <c r="G238" s="306" t="s">
        <v>6067</v>
      </c>
      <c r="H238" s="0" t="s">
        <v>6068</v>
      </c>
      <c r="I238" s="0" t="n">
        <f aca="false">HEX2DEC(C238)</f>
        <v>129</v>
      </c>
      <c r="J238" s="0" t="n">
        <f aca="false">HEX2DEC(D238)</f>
        <v>104</v>
      </c>
    </row>
    <row r="239" customFormat="false" ht="15.75" hidden="false" customHeight="false" outlineLevel="0" collapsed="false">
      <c r="B239" s="0" t="str">
        <f aca="false">MID("00"&amp;C239,1+LEN(C239),2)&amp;MID("00"&amp;D239,1+LEN(D239),2)</f>
        <v>8169</v>
      </c>
      <c r="C239" s="260" t="n">
        <v>81</v>
      </c>
      <c r="D239" s="260" t="n">
        <v>69</v>
      </c>
      <c r="E239" s="0" t="s">
        <v>1909</v>
      </c>
      <c r="F239" s="305" t="str">
        <f aca="false">"`"&amp;MID(E239,5,1)</f>
        <v>`u</v>
      </c>
      <c r="G239" s="306" t="s">
        <v>6067</v>
      </c>
      <c r="H239" s="0" t="s">
        <v>6068</v>
      </c>
      <c r="I239" s="0" t="n">
        <f aca="false">HEX2DEC(C239)</f>
        <v>129</v>
      </c>
      <c r="J239" s="0" t="n">
        <f aca="false">HEX2DEC(D239)</f>
        <v>105</v>
      </c>
    </row>
    <row r="240" customFormat="false" ht="15.75" hidden="false" customHeight="false" outlineLevel="0" collapsed="false">
      <c r="B240" s="0" t="str">
        <f aca="false">MID("00"&amp;C240,1+LEN(C240),2)&amp;MID("00"&amp;D240,1+LEN(D240),2)</f>
        <v>816a</v>
      </c>
      <c r="C240" s="260" t="n">
        <v>81</v>
      </c>
      <c r="D240" s="260" t="s">
        <v>5955</v>
      </c>
      <c r="E240" s="0" t="s">
        <v>1759</v>
      </c>
      <c r="F240" s="305" t="str">
        <f aca="false">"`"&amp;MID(E240,5,1)</f>
        <v>`U</v>
      </c>
      <c r="G240" s="306" t="s">
        <v>6067</v>
      </c>
      <c r="H240" s="0" t="s">
        <v>6068</v>
      </c>
      <c r="I240" s="0" t="n">
        <f aca="false">HEX2DEC(C240)</f>
        <v>129</v>
      </c>
      <c r="J240" s="0" t="n">
        <f aca="false">HEX2DEC(D240)</f>
        <v>106</v>
      </c>
    </row>
    <row r="241" customFormat="false" ht="15.75" hidden="false" customHeight="false" outlineLevel="0" collapsed="false">
      <c r="B241" s="0" t="str">
        <f aca="false">MID("00"&amp;C241,1+LEN(C241),2)&amp;MID("00"&amp;D241,1+LEN(D241),2)</f>
        <v>816b</v>
      </c>
      <c r="C241" s="260" t="n">
        <v>81</v>
      </c>
      <c r="D241" s="260" t="s">
        <v>5957</v>
      </c>
      <c r="E241" s="0" t="s">
        <v>1899</v>
      </c>
      <c r="F241" s="305" t="str">
        <f aca="false">"`"&amp;MID(E241,5,1)</f>
        <v>`u</v>
      </c>
      <c r="G241" s="306" t="s">
        <v>6067</v>
      </c>
      <c r="H241" s="0" t="s">
        <v>6068</v>
      </c>
      <c r="I241" s="0" t="n">
        <f aca="false">HEX2DEC(C241)</f>
        <v>129</v>
      </c>
      <c r="J241" s="0" t="n">
        <f aca="false">HEX2DEC(D241)</f>
        <v>107</v>
      </c>
    </row>
    <row r="242" customFormat="false" ht="15.75" hidden="false" customHeight="false" outlineLevel="0" collapsed="false">
      <c r="B242" s="0" t="str">
        <f aca="false">MID("00"&amp;C242,1+LEN(C242),2)&amp;MID("00"&amp;D242,1+LEN(D242),2)</f>
        <v>816c</v>
      </c>
      <c r="C242" s="260" t="n">
        <v>81</v>
      </c>
      <c r="D242" s="260" t="s">
        <v>5959</v>
      </c>
      <c r="E242" s="0" t="s">
        <v>1763</v>
      </c>
      <c r="F242" s="305" t="str">
        <f aca="false">"`"&amp;MID(E242,5,1)</f>
        <v>`U</v>
      </c>
      <c r="G242" s="303" t="str">
        <f aca="false">"`"&amp;MID(E242,5,1)</f>
        <v>`U</v>
      </c>
      <c r="H242" s="0" t="s">
        <v>6068</v>
      </c>
      <c r="I242" s="0" t="n">
        <f aca="false">HEX2DEC(C242)</f>
        <v>129</v>
      </c>
      <c r="J242" s="0" t="n">
        <f aca="false">HEX2DEC(D242)</f>
        <v>108</v>
      </c>
      <c r="N242" s="290" t="str">
        <f aca="false">"              {"&amp;E242&amp;",     "&amp;REPT(" ",25-LEN(E242))&amp;CHAR(34)&amp;G242&amp;CHAR(34)&amp;"},"</f>
        <v>              {STD_U_BREVE,                   "`U"},</v>
      </c>
    </row>
    <row r="243" customFormat="false" ht="15.75" hidden="false" customHeight="false" outlineLevel="0" collapsed="false">
      <c r="B243" s="0" t="str">
        <f aca="false">MID("00"&amp;C243,1+LEN(C243),2)&amp;MID("00"&amp;D243,1+LEN(D243),2)</f>
        <v>816d</v>
      </c>
      <c r="C243" s="260" t="n">
        <v>81</v>
      </c>
      <c r="D243" s="260" t="s">
        <v>5961</v>
      </c>
      <c r="E243" s="0" t="s">
        <v>1903</v>
      </c>
      <c r="F243" s="305" t="str">
        <f aca="false">"`"&amp;MID(E243,5,1)</f>
        <v>`u</v>
      </c>
      <c r="G243" s="303" t="str">
        <f aca="false">"`"&amp;MID(E243,5,1)</f>
        <v>`u</v>
      </c>
      <c r="H243" s="0" t="s">
        <v>6068</v>
      </c>
      <c r="I243" s="0" t="n">
        <f aca="false">HEX2DEC(C243)</f>
        <v>129</v>
      </c>
      <c r="J243" s="0" t="n">
        <f aca="false">HEX2DEC(D243)</f>
        <v>109</v>
      </c>
      <c r="N243" s="290" t="str">
        <f aca="false">"              {"&amp;E243&amp;",     "&amp;REPT(" ",25-LEN(E243))&amp;CHAR(34)&amp;G243&amp;CHAR(34)&amp;"},"</f>
        <v>              {STD_u_BREVE,                   "`u"},</v>
      </c>
    </row>
    <row r="244" customFormat="false" ht="15.75" hidden="false" customHeight="false" outlineLevel="0" collapsed="false">
      <c r="B244" s="0" t="str">
        <f aca="false">MID("00"&amp;C244,1+LEN(C244),2)&amp;MID("00"&amp;D244,1+LEN(D244),2)</f>
        <v>816e</v>
      </c>
      <c r="C244" s="260" t="n">
        <v>81</v>
      </c>
      <c r="D244" s="260" t="s">
        <v>5963</v>
      </c>
      <c r="E244" s="0" t="s">
        <v>1773</v>
      </c>
      <c r="F244" s="305" t="str">
        <f aca="false">"`"&amp;MID(E244,5,1)</f>
        <v>`U</v>
      </c>
      <c r="G244" s="306" t="s">
        <v>6067</v>
      </c>
      <c r="H244" s="0" t="s">
        <v>6068</v>
      </c>
      <c r="I244" s="0" t="n">
        <f aca="false">HEX2DEC(C244)</f>
        <v>129</v>
      </c>
      <c r="J244" s="0" t="n">
        <f aca="false">HEX2DEC(D244)</f>
        <v>110</v>
      </c>
    </row>
    <row r="245" customFormat="false" ht="15.75" hidden="false" customHeight="false" outlineLevel="0" collapsed="false">
      <c r="B245" s="0" t="str">
        <f aca="false">MID("00"&amp;C245,1+LEN(C245),2)&amp;MID("00"&amp;D245,1+LEN(D245),2)</f>
        <v>816f</v>
      </c>
      <c r="C245" s="260" t="n">
        <v>81</v>
      </c>
      <c r="D245" s="260" t="s">
        <v>5965</v>
      </c>
      <c r="E245" s="0" t="s">
        <v>1913</v>
      </c>
      <c r="F245" s="305" t="str">
        <f aca="false">"`"&amp;MID(E245,5,1)</f>
        <v>`u</v>
      </c>
      <c r="G245" s="306" t="s">
        <v>6067</v>
      </c>
      <c r="H245" s="0" t="s">
        <v>6068</v>
      </c>
      <c r="I245" s="0" t="n">
        <f aca="false">HEX2DEC(C245)</f>
        <v>129</v>
      </c>
      <c r="J245" s="0" t="n">
        <f aca="false">HEX2DEC(D245)</f>
        <v>111</v>
      </c>
    </row>
    <row r="246" customFormat="false" ht="15.75" hidden="false" customHeight="false" outlineLevel="0" collapsed="false">
      <c r="B246" s="0" t="str">
        <f aca="false">MID("00"&amp;C246,1+LEN(C246),2)&amp;MID("00"&amp;D246,1+LEN(D246),2)</f>
        <v>8172</v>
      </c>
      <c r="C246" s="260" t="n">
        <v>81</v>
      </c>
      <c r="D246" s="260" t="n">
        <v>72</v>
      </c>
      <c r="E246" s="0" t="s">
        <v>2049</v>
      </c>
      <c r="F246" s="305" t="str">
        <f aca="false">"`"&amp;MID(E246,5,1)</f>
        <v>`U</v>
      </c>
      <c r="G246" s="306" t="s">
        <v>6067</v>
      </c>
      <c r="H246" s="0" t="s">
        <v>6068</v>
      </c>
      <c r="I246" s="0" t="n">
        <f aca="false">HEX2DEC(C246)</f>
        <v>129</v>
      </c>
      <c r="J246" s="0" t="n">
        <f aca="false">HEX2DEC(D246)</f>
        <v>114</v>
      </c>
    </row>
    <row r="247" customFormat="false" ht="15.75" hidden="false" customHeight="false" outlineLevel="0" collapsed="false">
      <c r="B247" s="0" t="str">
        <f aca="false">MID("00"&amp;C247,1+LEN(C247),2)&amp;MID("00"&amp;D247,1+LEN(D247),2)</f>
        <v>8173</v>
      </c>
      <c r="C247" s="260" t="n">
        <v>81</v>
      </c>
      <c r="D247" s="260" t="n">
        <v>73</v>
      </c>
      <c r="E247" s="0" t="s">
        <v>2051</v>
      </c>
      <c r="F247" s="305" t="str">
        <f aca="false">"`"&amp;MID(E247,5,1)</f>
        <v>`u</v>
      </c>
      <c r="G247" s="306" t="s">
        <v>6067</v>
      </c>
      <c r="H247" s="0" t="s">
        <v>6068</v>
      </c>
      <c r="I247" s="0" t="n">
        <f aca="false">HEX2DEC(C247)</f>
        <v>129</v>
      </c>
      <c r="J247" s="0" t="n">
        <f aca="false">HEX2DEC(D247)</f>
        <v>115</v>
      </c>
    </row>
    <row r="248" customFormat="false" ht="15.75" hidden="false" customHeight="false" outlineLevel="0" collapsed="false">
      <c r="B248" s="0" t="str">
        <f aca="false">MID("00"&amp;C248,1+LEN(C248),2)&amp;MID("00"&amp;D248,1+LEN(D248),2)</f>
        <v>8174</v>
      </c>
      <c r="C248" s="260" t="n">
        <v>81</v>
      </c>
      <c r="D248" s="260" t="n">
        <v>74</v>
      </c>
      <c r="E248" s="0" t="s">
        <v>1775</v>
      </c>
      <c r="F248" s="305" t="str">
        <f aca="false">"`"&amp;MID(E248,5,1)</f>
        <v>`W</v>
      </c>
      <c r="G248" s="306" t="s">
        <v>6067</v>
      </c>
      <c r="H248" s="0" t="s">
        <v>6068</v>
      </c>
      <c r="I248" s="0" t="n">
        <f aca="false">HEX2DEC(C248)</f>
        <v>129</v>
      </c>
      <c r="J248" s="0" t="n">
        <f aca="false">HEX2DEC(D248)</f>
        <v>116</v>
      </c>
    </row>
    <row r="249" customFormat="false" ht="15.75" hidden="false" customHeight="false" outlineLevel="0" collapsed="false">
      <c r="B249" s="0" t="str">
        <f aca="false">MID("00"&amp;C249,1+LEN(C249),2)&amp;MID("00"&amp;D249,1+LEN(D249),2)</f>
        <v>8175</v>
      </c>
      <c r="C249" s="260" t="n">
        <v>81</v>
      </c>
      <c r="D249" s="260" t="n">
        <v>75</v>
      </c>
      <c r="E249" s="0" t="s">
        <v>1915</v>
      </c>
      <c r="F249" s="305" t="str">
        <f aca="false">"`"&amp;MID(E249,5,1)</f>
        <v>`w</v>
      </c>
      <c r="G249" s="306" t="s">
        <v>6067</v>
      </c>
      <c r="H249" s="0" t="s">
        <v>6068</v>
      </c>
      <c r="I249" s="0" t="n">
        <f aca="false">HEX2DEC(C249)</f>
        <v>129</v>
      </c>
      <c r="J249" s="0" t="n">
        <f aca="false">HEX2DEC(D249)</f>
        <v>117</v>
      </c>
    </row>
    <row r="250" customFormat="false" ht="15.75" hidden="false" customHeight="false" outlineLevel="0" collapsed="false">
      <c r="B250" s="0" t="str">
        <f aca="false">MID("00"&amp;C250,1+LEN(C250),2)&amp;MID("00"&amp;D250,1+LEN(D250),2)</f>
        <v>8176</v>
      </c>
      <c r="C250" s="260" t="n">
        <v>81</v>
      </c>
      <c r="D250" s="260" t="n">
        <v>76</v>
      </c>
      <c r="E250" s="0" t="s">
        <v>1777</v>
      </c>
      <c r="F250" s="305" t="str">
        <f aca="false">"`"&amp;MID(E250,5,1)</f>
        <v>`Y</v>
      </c>
      <c r="G250" s="303" t="str">
        <f aca="false">"`"&amp;MID(E250,5,1)</f>
        <v>`Y</v>
      </c>
      <c r="H250" s="0" t="s">
        <v>6068</v>
      </c>
      <c r="I250" s="0" t="n">
        <f aca="false">HEX2DEC(C250)</f>
        <v>129</v>
      </c>
      <c r="J250" s="0" t="n">
        <f aca="false">HEX2DEC(D250)</f>
        <v>118</v>
      </c>
      <c r="N250" s="290" t="str">
        <f aca="false">"              {"&amp;E250&amp;",     "&amp;REPT(" ",25-LEN(E250))&amp;CHAR(34)&amp;G250&amp;CHAR(34)&amp;"},"</f>
        <v>              {STD_Y_CIRC,                    "`Y"},</v>
      </c>
    </row>
    <row r="251" customFormat="false" ht="15.75" hidden="false" customHeight="false" outlineLevel="0" collapsed="false">
      <c r="B251" s="0" t="str">
        <f aca="false">MID("00"&amp;C251,1+LEN(C251),2)&amp;MID("00"&amp;D251,1+LEN(D251),2)</f>
        <v>8177</v>
      </c>
      <c r="C251" s="260" t="n">
        <v>81</v>
      </c>
      <c r="D251" s="260" t="n">
        <v>77</v>
      </c>
      <c r="E251" s="0" t="s">
        <v>1923</v>
      </c>
      <c r="F251" s="305" t="str">
        <f aca="false">"`"&amp;MID(E251,5,1)</f>
        <v>`y</v>
      </c>
      <c r="G251" s="303" t="str">
        <f aca="false">"`"&amp;MID(E251,5,1)</f>
        <v>`y</v>
      </c>
      <c r="H251" s="0" t="s">
        <v>6068</v>
      </c>
      <c r="I251" s="0" t="n">
        <f aca="false">HEX2DEC(C251)</f>
        <v>129</v>
      </c>
      <c r="J251" s="0" t="n">
        <f aca="false">HEX2DEC(D251)</f>
        <v>119</v>
      </c>
      <c r="N251" s="290" t="str">
        <f aca="false">"              {"&amp;E251&amp;",     "&amp;REPT(" ",25-LEN(E251))&amp;CHAR(34)&amp;G251&amp;CHAR(34)&amp;"},"</f>
        <v>              {STD_y_CIRC,                    "`y"},</v>
      </c>
    </row>
    <row r="252" customFormat="false" ht="15.75" hidden="false" customHeight="false" outlineLevel="0" collapsed="false">
      <c r="B252" s="0" t="str">
        <f aca="false">MID("00"&amp;C252,1+LEN(C252),2)&amp;MID("00"&amp;D252,1+LEN(D252),2)</f>
        <v>8178</v>
      </c>
      <c r="C252" s="260" t="n">
        <v>81</v>
      </c>
      <c r="D252" s="260" t="n">
        <v>78</v>
      </c>
      <c r="E252" s="0" t="s">
        <v>1781</v>
      </c>
      <c r="F252" s="305" t="str">
        <f aca="false">"`"&amp;MID(E252,5,1)</f>
        <v>`Y</v>
      </c>
      <c r="G252" s="306" t="s">
        <v>6067</v>
      </c>
      <c r="H252" s="0" t="s">
        <v>6068</v>
      </c>
      <c r="I252" s="0" t="n">
        <f aca="false">HEX2DEC(C252)</f>
        <v>129</v>
      </c>
      <c r="J252" s="0" t="n">
        <f aca="false">HEX2DEC(D252)</f>
        <v>120</v>
      </c>
    </row>
    <row r="253" customFormat="false" ht="15.75" hidden="false" customHeight="false" outlineLevel="0" collapsed="false">
      <c r="B253" s="0" t="str">
        <f aca="false">MID("00"&amp;C253,1+LEN(C253),2)&amp;MID("00"&amp;D253,1+LEN(D253),2)</f>
        <v>8179</v>
      </c>
      <c r="C253" s="260" t="n">
        <v>81</v>
      </c>
      <c r="D253" s="260" t="n">
        <v>79</v>
      </c>
      <c r="E253" s="0" t="s">
        <v>1783</v>
      </c>
      <c r="F253" s="305" t="str">
        <f aca="false">"`"&amp;MID(E253,5,1)</f>
        <v>`Z</v>
      </c>
      <c r="G253" s="306" t="s">
        <v>6067</v>
      </c>
      <c r="H253" s="0" t="s">
        <v>6068</v>
      </c>
      <c r="I253" s="0" t="n">
        <f aca="false">HEX2DEC(C253)</f>
        <v>129</v>
      </c>
      <c r="J253" s="0" t="n">
        <f aca="false">HEX2DEC(D253)</f>
        <v>121</v>
      </c>
    </row>
    <row r="254" customFormat="false" ht="15.75" hidden="false" customHeight="false" outlineLevel="0" collapsed="false">
      <c r="B254" s="0" t="str">
        <f aca="false">MID("00"&amp;C254,1+LEN(C254),2)&amp;MID("00"&amp;D254,1+LEN(D254),2)</f>
        <v>817a</v>
      </c>
      <c r="C254" s="260" t="n">
        <v>81</v>
      </c>
      <c r="D254" s="260" t="s">
        <v>5977</v>
      </c>
      <c r="E254" s="0" t="s">
        <v>1929</v>
      </c>
      <c r="F254" s="305" t="str">
        <f aca="false">"`"&amp;MID(E254,5,1)</f>
        <v>`z</v>
      </c>
      <c r="G254" s="306" t="s">
        <v>6067</v>
      </c>
      <c r="H254" s="0" t="s">
        <v>6068</v>
      </c>
      <c r="I254" s="0" t="n">
        <f aca="false">HEX2DEC(C254)</f>
        <v>129</v>
      </c>
      <c r="J254" s="0" t="n">
        <f aca="false">HEX2DEC(D254)</f>
        <v>122</v>
      </c>
    </row>
    <row r="255" customFormat="false" ht="15.75" hidden="false" customHeight="false" outlineLevel="0" collapsed="false">
      <c r="B255" s="0" t="str">
        <f aca="false">MID("00"&amp;C255,1+LEN(C255),2)&amp;MID("00"&amp;D255,1+LEN(D255),2)</f>
        <v>817b</v>
      </c>
      <c r="C255" s="260" t="n">
        <v>81</v>
      </c>
      <c r="D255" s="260" t="s">
        <v>5979</v>
      </c>
      <c r="E255" s="0" t="s">
        <v>1787</v>
      </c>
      <c r="F255" s="305" t="str">
        <f aca="false">"`"&amp;MID(E255,5,1)</f>
        <v>`Z</v>
      </c>
      <c r="G255" s="306" t="s">
        <v>6067</v>
      </c>
      <c r="H255" s="0" t="s">
        <v>6068</v>
      </c>
      <c r="I255" s="0" t="n">
        <f aca="false">HEX2DEC(C255)</f>
        <v>129</v>
      </c>
      <c r="J255" s="0" t="n">
        <f aca="false">HEX2DEC(D255)</f>
        <v>123</v>
      </c>
    </row>
    <row r="256" customFormat="false" ht="15.75" hidden="false" customHeight="false" outlineLevel="0" collapsed="false">
      <c r="B256" s="0" t="str">
        <f aca="false">MID("00"&amp;C256,1+LEN(C256),2)&amp;MID("00"&amp;D256,1+LEN(D256),2)</f>
        <v>817c</v>
      </c>
      <c r="C256" s="260" t="n">
        <v>81</v>
      </c>
      <c r="D256" s="260" t="s">
        <v>5980</v>
      </c>
      <c r="E256" s="0" t="s">
        <v>1933</v>
      </c>
      <c r="F256" s="305" t="str">
        <f aca="false">"`"&amp;MID(E256,5,1)</f>
        <v>`z</v>
      </c>
      <c r="G256" s="306" t="s">
        <v>6067</v>
      </c>
      <c r="H256" s="0" t="s">
        <v>6068</v>
      </c>
      <c r="I256" s="0" t="n">
        <f aca="false">HEX2DEC(C256)</f>
        <v>129</v>
      </c>
      <c r="J256" s="0" t="n">
        <f aca="false">HEX2DEC(D256)</f>
        <v>124</v>
      </c>
    </row>
    <row r="257" customFormat="false" ht="15.75" hidden="false" customHeight="false" outlineLevel="0" collapsed="false">
      <c r="B257" s="0" t="str">
        <f aca="false">MID("00"&amp;C257,1+LEN(C257),2)&amp;MID("00"&amp;D257,1+LEN(D257),2)</f>
        <v>817d</v>
      </c>
      <c r="C257" s="260" t="n">
        <v>81</v>
      </c>
      <c r="D257" s="260" t="s">
        <v>5981</v>
      </c>
      <c r="E257" s="0" t="s">
        <v>1785</v>
      </c>
      <c r="F257" s="305" t="str">
        <f aca="false">"`"&amp;MID(E257,5,1)</f>
        <v>`Z</v>
      </c>
      <c r="G257" s="306" t="s">
        <v>6067</v>
      </c>
      <c r="H257" s="0" t="s">
        <v>6068</v>
      </c>
      <c r="I257" s="0" t="n">
        <f aca="false">HEX2DEC(C257)</f>
        <v>129</v>
      </c>
      <c r="J257" s="0" t="n">
        <f aca="false">HEX2DEC(D257)</f>
        <v>125</v>
      </c>
    </row>
    <row r="258" customFormat="false" ht="15.75" hidden="false" customHeight="false" outlineLevel="0" collapsed="false">
      <c r="B258" s="0" t="str">
        <f aca="false">MID("00"&amp;C258,1+LEN(C258),2)&amp;MID("00"&amp;D258,1+LEN(D258),2)</f>
        <v>817e</v>
      </c>
      <c r="C258" s="260" t="n">
        <v>81</v>
      </c>
      <c r="D258" s="260" t="s">
        <v>5982</v>
      </c>
      <c r="E258" s="0" t="s">
        <v>1931</v>
      </c>
      <c r="F258" s="305" t="str">
        <f aca="false">"`"&amp;MID(E258,5,1)</f>
        <v>`z</v>
      </c>
      <c r="G258" s="306" t="s">
        <v>6067</v>
      </c>
      <c r="H258" s="0" t="s">
        <v>6068</v>
      </c>
      <c r="I258" s="0" t="n">
        <f aca="false">HEX2DEC(C258)</f>
        <v>129</v>
      </c>
      <c r="J258" s="0" t="n">
        <f aca="false">HEX2DEC(D258)</f>
        <v>126</v>
      </c>
    </row>
    <row r="259" customFormat="false" ht="15.75" hidden="false" customHeight="false" outlineLevel="0" collapsed="false">
      <c r="B259" s="0" t="str">
        <f aca="false">MID("00"&amp;C259,1+LEN(C259),2)&amp;MID("00"&amp;D259,1+LEN(D259),2)</f>
        <v>8232</v>
      </c>
      <c r="C259" s="307" t="n">
        <v>82</v>
      </c>
      <c r="D259" s="260" t="n">
        <v>32</v>
      </c>
      <c r="E259" s="0" t="s">
        <v>2053</v>
      </c>
      <c r="F259" s="305" t="str">
        <f aca="false">"`"&amp;MID(E259,5,1)</f>
        <v>`y</v>
      </c>
      <c r="G259" s="306" t="s">
        <v>6067</v>
      </c>
      <c r="H259" s="0" t="s">
        <v>6068</v>
      </c>
      <c r="I259" s="0" t="n">
        <f aca="false">HEX2DEC(C259)</f>
        <v>130</v>
      </c>
      <c r="J259" s="0" t="n">
        <f aca="false">HEX2DEC(D259)</f>
        <v>50</v>
      </c>
    </row>
    <row r="260" customFormat="false" ht="15.75" hidden="false" customHeight="false" outlineLevel="0" collapsed="false">
      <c r="B260" s="0" t="str">
        <f aca="false">MID("00"&amp;C260,1+LEN(C260),2)&amp;MID("00"&amp;D260,1+LEN(D260),2)</f>
        <v>8233</v>
      </c>
      <c r="C260" s="307" t="n">
        <v>82</v>
      </c>
      <c r="D260" s="260" t="n">
        <v>33</v>
      </c>
      <c r="E260" s="0" t="s">
        <v>1921</v>
      </c>
      <c r="F260" s="293" t="s">
        <v>6085</v>
      </c>
      <c r="G260" s="303" t="s">
        <v>6086</v>
      </c>
      <c r="H260" s="0" t="s">
        <v>6068</v>
      </c>
      <c r="I260" s="0" t="n">
        <f aca="false">HEX2DEC(C260)</f>
        <v>130</v>
      </c>
      <c r="J260" s="0" t="n">
        <f aca="false">HEX2DEC(D260)</f>
        <v>51</v>
      </c>
      <c r="L260" s="0" t="n">
        <f aca="false">HEX2DEC(C260)</f>
        <v>130</v>
      </c>
      <c r="M260" s="0" t="n">
        <f aca="false">HEX2DEC(D260)</f>
        <v>51</v>
      </c>
      <c r="N260" s="290" t="str">
        <f aca="false">"              {"&amp;E260&amp;",     "&amp;REPT(" ",25-LEN(E260))&amp;CHAR(34)&amp;G260&amp;CHAR(34)&amp;"},"</f>
        <v>              {STD_y_BAR,                     "y_mean"},</v>
      </c>
    </row>
    <row r="261" customFormat="false" ht="15.75" hidden="false" customHeight="false" outlineLevel="0" collapsed="false">
      <c r="B261" s="0" t="str">
        <f aca="false">MID("00"&amp;C261,1+LEN(C261),2)&amp;MID("00"&amp;D261,1+LEN(D261),2)</f>
        <v>8378</v>
      </c>
      <c r="C261" s="308" t="n">
        <v>83</v>
      </c>
      <c r="D261" s="260" t="n">
        <v>78</v>
      </c>
      <c r="E261" s="0" t="s">
        <v>1917</v>
      </c>
      <c r="F261" s="293" t="s">
        <v>6087</v>
      </c>
      <c r="G261" s="303" t="s">
        <v>6088</v>
      </c>
      <c r="H261" s="0" t="s">
        <v>6068</v>
      </c>
      <c r="I261" s="0" t="n">
        <f aca="false">HEX2DEC(C261)</f>
        <v>131</v>
      </c>
      <c r="J261" s="0" t="n">
        <f aca="false">HEX2DEC(D261)</f>
        <v>120</v>
      </c>
      <c r="N261" s="290" t="str">
        <f aca="false">"              {"&amp;E261&amp;",     "&amp;REPT(" ",25-LEN(E261))&amp;CHAR(34)&amp;G261&amp;CHAR(34)&amp;"},"</f>
        <v>              {STD_x_BAR,                     "x_mean"},</v>
      </c>
    </row>
    <row r="262" customFormat="false" ht="15.75" hidden="false" customHeight="false" outlineLevel="0" collapsed="false">
      <c r="B262" s="0" t="str">
        <f aca="false">MID("00"&amp;C262,1+LEN(C262),2)&amp;MID("00"&amp;D262,1+LEN(D262),2)</f>
        <v>8379</v>
      </c>
      <c r="C262" s="308" t="n">
        <v>83</v>
      </c>
      <c r="D262" s="260" t="n">
        <v>79</v>
      </c>
      <c r="E262" s="0" t="s">
        <v>1919</v>
      </c>
      <c r="F262" s="305" t="str">
        <f aca="false">"`"&amp;MID(E262,5,1)</f>
        <v>`x</v>
      </c>
      <c r="G262" s="303" t="s">
        <v>6089</v>
      </c>
      <c r="H262" s="0" t="s">
        <v>6068</v>
      </c>
      <c r="I262" s="0" t="n">
        <f aca="false">HEX2DEC(C262)</f>
        <v>131</v>
      </c>
      <c r="J262" s="0" t="n">
        <f aca="false">HEX2DEC(D262)</f>
        <v>121</v>
      </c>
      <c r="N262" s="290" t="str">
        <f aca="false">"              {"&amp;E262&amp;",     "&amp;REPT(" ",25-LEN(E262))&amp;CHAR(34)&amp;G262&amp;CHAR(34)&amp;"},"</f>
        <v>              {STD_x_CIRC,                    "x_circ"},</v>
      </c>
    </row>
    <row r="263" customFormat="false" ht="15.75" hidden="false" customHeight="false" outlineLevel="0" collapsed="false">
      <c r="B263" s="0" t="str">
        <f aca="false">MID("00"&amp;C263,1+LEN(C263),2)&amp;MID("00"&amp;D263,1+LEN(D263),2)</f>
        <v>837f</v>
      </c>
      <c r="C263" s="308" t="n">
        <v>83</v>
      </c>
      <c r="D263" s="260" t="s">
        <v>6090</v>
      </c>
      <c r="E263" s="0" t="s">
        <v>2055</v>
      </c>
      <c r="F263" s="305" t="str">
        <f aca="false">"`"&amp;MID(E263,5,1)</f>
        <v>`x</v>
      </c>
      <c r="G263" s="306" t="s">
        <v>6067</v>
      </c>
      <c r="H263" s="0" t="s">
        <v>6068</v>
      </c>
      <c r="I263" s="0" t="n">
        <f aca="false">HEX2DEC(C263)</f>
        <v>131</v>
      </c>
      <c r="J263" s="0" t="n">
        <f aca="false">HEX2DEC(D263)</f>
        <v>127</v>
      </c>
    </row>
    <row r="264" customFormat="false" ht="15.75" hidden="false" customHeight="false" outlineLevel="0" collapsed="false">
      <c r="B264" s="0" t="str">
        <f aca="false">MID("00"&amp;C264,1+LEN(C264),2)&amp;MID("00"&amp;D264,1+LEN(D264),2)</f>
        <v>8390</v>
      </c>
      <c r="C264" s="308" t="n">
        <v>83</v>
      </c>
      <c r="D264" s="260" t="n">
        <v>90</v>
      </c>
      <c r="E264" s="0" t="s">
        <v>1642</v>
      </c>
      <c r="F264" s="305" t="str">
        <f aca="false">"`"&amp;MID(E264,5,1)</f>
        <v>`i</v>
      </c>
      <c r="G264" s="306" t="s">
        <v>6067</v>
      </c>
      <c r="H264" s="0" t="s">
        <v>6068</v>
      </c>
      <c r="I264" s="0" t="n">
        <f aca="false">HEX2DEC(C264)</f>
        <v>131</v>
      </c>
      <c r="J264" s="0" t="n">
        <f aca="false">HEX2DEC(D264)</f>
        <v>144</v>
      </c>
    </row>
    <row r="265" customFormat="false" ht="15.75" hidden="false" customHeight="false" outlineLevel="0" collapsed="false">
      <c r="B265" s="0" t="str">
        <f aca="false">MID("00"&amp;C265,1+LEN(C265),2)&amp;MID("00"&amp;D265,1+LEN(D265),2)</f>
        <v>8391</v>
      </c>
      <c r="C265" s="308" t="n">
        <v>83</v>
      </c>
      <c r="D265" s="260" t="n">
        <v>91</v>
      </c>
      <c r="E265" s="0" t="s">
        <v>1535</v>
      </c>
      <c r="F265" s="305" t="str">
        <f aca="false">"`"&amp;MID(E265,5,1)</f>
        <v>`A</v>
      </c>
      <c r="G265" s="303" t="str">
        <f aca="false">PROPER(MID(E265,5,10))</f>
        <v>Alpha</v>
      </c>
      <c r="H265" s="0" t="s">
        <v>6068</v>
      </c>
      <c r="I265" s="0" t="n">
        <f aca="false">HEX2DEC(C265)</f>
        <v>131</v>
      </c>
      <c r="J265" s="0" t="n">
        <f aca="false">HEX2DEC(D265)</f>
        <v>145</v>
      </c>
      <c r="N265" s="290" t="str">
        <f aca="false">"              {"&amp;E265&amp;",     "&amp;REPT(" ",25-LEN(E265))&amp;CHAR(34)&amp;G265&amp;CHAR(34)&amp;"},"</f>
        <v>              {STD_ALPHA,                     "Alpha"},</v>
      </c>
    </row>
    <row r="266" customFormat="false" ht="15.75" hidden="false" customHeight="false" outlineLevel="0" collapsed="false">
      <c r="B266" s="0" t="str">
        <f aca="false">MID("00"&amp;C266,1+LEN(C266),2)&amp;MID("00"&amp;D266,1+LEN(D266),2)</f>
        <v>8392</v>
      </c>
      <c r="C266" s="308" t="n">
        <v>83</v>
      </c>
      <c r="D266" s="260" t="n">
        <v>92</v>
      </c>
      <c r="E266" s="0" t="s">
        <v>1537</v>
      </c>
      <c r="F266" s="305" t="str">
        <f aca="false">"`"&amp;MID(E266,5,1)</f>
        <v>`B</v>
      </c>
      <c r="G266" s="303" t="str">
        <f aca="false">PROPER(MID(E266,5,10))</f>
        <v>Beta</v>
      </c>
      <c r="H266" s="0" t="s">
        <v>6068</v>
      </c>
      <c r="I266" s="0" t="n">
        <f aca="false">HEX2DEC(C266)</f>
        <v>131</v>
      </c>
      <c r="J266" s="0" t="n">
        <f aca="false">HEX2DEC(D266)</f>
        <v>146</v>
      </c>
      <c r="N266" s="290" t="str">
        <f aca="false">"              {"&amp;E266&amp;",     "&amp;REPT(" ",25-LEN(E266))&amp;CHAR(34)&amp;G266&amp;CHAR(34)&amp;"},"</f>
        <v>              {STD_BETA,                      "Beta"},</v>
      </c>
    </row>
    <row r="267" customFormat="false" ht="15.75" hidden="false" customHeight="false" outlineLevel="0" collapsed="false">
      <c r="B267" s="0" t="str">
        <f aca="false">MID("00"&amp;C267,1+LEN(C267),2)&amp;MID("00"&amp;D267,1+LEN(D267),2)</f>
        <v>8393</v>
      </c>
      <c r="C267" s="308" t="n">
        <v>83</v>
      </c>
      <c r="D267" s="260" t="n">
        <v>93</v>
      </c>
      <c r="E267" s="0" t="s">
        <v>1539</v>
      </c>
      <c r="F267" s="305" t="str">
        <f aca="false">"`"&amp;MID(E267,5,1)</f>
        <v>`G</v>
      </c>
      <c r="G267" s="303" t="str">
        <f aca="false">PROPER(MID(E267,5,10))</f>
        <v>Gamma</v>
      </c>
      <c r="H267" s="0" t="s">
        <v>6068</v>
      </c>
      <c r="I267" s="0" t="n">
        <f aca="false">HEX2DEC(C267)</f>
        <v>131</v>
      </c>
      <c r="J267" s="0" t="n">
        <f aca="false">HEX2DEC(D267)</f>
        <v>147</v>
      </c>
      <c r="N267" s="290" t="str">
        <f aca="false">"              {"&amp;E267&amp;",     "&amp;REPT(" ",25-LEN(E267))&amp;CHAR(34)&amp;G267&amp;CHAR(34)&amp;"},"</f>
        <v>              {STD_GAMMA,                     "Gamma"},</v>
      </c>
    </row>
    <row r="268" customFormat="false" ht="15.75" hidden="false" customHeight="false" outlineLevel="0" collapsed="false">
      <c r="B268" s="0" t="str">
        <f aca="false">MID("00"&amp;C268,1+LEN(C268),2)&amp;MID("00"&amp;D268,1+LEN(D268),2)</f>
        <v>8394</v>
      </c>
      <c r="C268" s="308" t="n">
        <v>83</v>
      </c>
      <c r="D268" s="260" t="n">
        <v>94</v>
      </c>
      <c r="E268" s="0" t="s">
        <v>1541</v>
      </c>
      <c r="F268" s="305" t="str">
        <f aca="false">"`"&amp;MID(E268,5,1)</f>
        <v>`D</v>
      </c>
      <c r="G268" s="303" t="str">
        <f aca="false">PROPER(MID(E268,5,10))</f>
        <v>Delta</v>
      </c>
      <c r="H268" s="0" t="s">
        <v>6068</v>
      </c>
      <c r="I268" s="0" t="n">
        <f aca="false">HEX2DEC(C268)</f>
        <v>131</v>
      </c>
      <c r="J268" s="0" t="n">
        <f aca="false">HEX2DEC(D268)</f>
        <v>148</v>
      </c>
      <c r="N268" s="290" t="str">
        <f aca="false">"              {"&amp;E268&amp;",     "&amp;REPT(" ",25-LEN(E268))&amp;CHAR(34)&amp;G268&amp;CHAR(34)&amp;"},"</f>
        <v>              {STD_DELTA,                     "Delta"},</v>
      </c>
    </row>
    <row r="269" customFormat="false" ht="15.75" hidden="false" customHeight="false" outlineLevel="0" collapsed="false">
      <c r="B269" s="0" t="str">
        <f aca="false">MID("00"&amp;C269,1+LEN(C269),2)&amp;MID("00"&amp;D269,1+LEN(D269),2)</f>
        <v>8395</v>
      </c>
      <c r="C269" s="308" t="n">
        <v>83</v>
      </c>
      <c r="D269" s="260" t="n">
        <v>95</v>
      </c>
      <c r="E269" s="0" t="s">
        <v>1543</v>
      </c>
      <c r="F269" s="305" t="str">
        <f aca="false">"`"&amp;MID(E269,5,1)</f>
        <v>`E</v>
      </c>
      <c r="G269" s="303" t="str">
        <f aca="false">PROPER(MID(E269,5,10))</f>
        <v>Epsilon</v>
      </c>
      <c r="H269" s="0" t="s">
        <v>6068</v>
      </c>
      <c r="I269" s="0" t="n">
        <f aca="false">HEX2DEC(C269)</f>
        <v>131</v>
      </c>
      <c r="J269" s="0" t="n">
        <f aca="false">HEX2DEC(D269)</f>
        <v>149</v>
      </c>
      <c r="N269" s="290" t="str">
        <f aca="false">"              {"&amp;E269&amp;",     "&amp;REPT(" ",25-LEN(E269))&amp;CHAR(34)&amp;G269&amp;CHAR(34)&amp;"},"</f>
        <v>              {STD_EPSILON,                   "Epsilon"},</v>
      </c>
    </row>
    <row r="270" customFormat="false" ht="15.75" hidden="false" customHeight="false" outlineLevel="0" collapsed="false">
      <c r="B270" s="0" t="str">
        <f aca="false">MID("00"&amp;C270,1+LEN(C270),2)&amp;MID("00"&amp;D270,1+LEN(D270),2)</f>
        <v>8396</v>
      </c>
      <c r="C270" s="308" t="n">
        <v>83</v>
      </c>
      <c r="D270" s="260" t="n">
        <v>96</v>
      </c>
      <c r="E270" s="0" t="s">
        <v>1545</v>
      </c>
      <c r="F270" s="305" t="str">
        <f aca="false">"`"&amp;MID(E270,5,1)</f>
        <v>`Z</v>
      </c>
      <c r="G270" s="303" t="str">
        <f aca="false">PROPER(MID(E270,5,10))</f>
        <v>Zeta</v>
      </c>
      <c r="H270" s="0" t="s">
        <v>6068</v>
      </c>
      <c r="I270" s="0" t="n">
        <f aca="false">HEX2DEC(C270)</f>
        <v>131</v>
      </c>
      <c r="J270" s="0" t="n">
        <f aca="false">HEX2DEC(D270)</f>
        <v>150</v>
      </c>
      <c r="N270" s="290" t="str">
        <f aca="false">"              {"&amp;E270&amp;",     "&amp;REPT(" ",25-LEN(E270))&amp;CHAR(34)&amp;G270&amp;CHAR(34)&amp;"},"</f>
        <v>              {STD_ZETA,                      "Zeta"},</v>
      </c>
    </row>
    <row r="271" customFormat="false" ht="15.75" hidden="false" customHeight="false" outlineLevel="0" collapsed="false">
      <c r="B271" s="0" t="str">
        <f aca="false">MID("00"&amp;C271,1+LEN(C271),2)&amp;MID("00"&amp;D271,1+LEN(D271),2)</f>
        <v>8397</v>
      </c>
      <c r="C271" s="308" t="n">
        <v>83</v>
      </c>
      <c r="D271" s="260" t="n">
        <v>97</v>
      </c>
      <c r="E271" s="0" t="s">
        <v>1547</v>
      </c>
      <c r="F271" s="305" t="str">
        <f aca="false">"`"&amp;MID(E271,5,1)</f>
        <v>`E</v>
      </c>
      <c r="G271" s="306" t="s">
        <v>6067</v>
      </c>
      <c r="H271" s="0" t="s">
        <v>6068</v>
      </c>
      <c r="I271" s="0" t="n">
        <f aca="false">HEX2DEC(C271)</f>
        <v>131</v>
      </c>
      <c r="J271" s="0" t="n">
        <f aca="false">HEX2DEC(D271)</f>
        <v>151</v>
      </c>
    </row>
    <row r="272" customFormat="false" ht="15.75" hidden="false" customHeight="false" outlineLevel="0" collapsed="false">
      <c r="B272" s="0" t="str">
        <f aca="false">MID("00"&amp;C272,1+LEN(C272),2)&amp;MID("00"&amp;D272,1+LEN(D272),2)</f>
        <v>8398</v>
      </c>
      <c r="C272" s="308" t="n">
        <v>83</v>
      </c>
      <c r="D272" s="260" t="n">
        <v>98</v>
      </c>
      <c r="E272" s="0" t="s">
        <v>1549</v>
      </c>
      <c r="F272" s="305" t="str">
        <f aca="false">"`"&amp;MID(E272,5,1)</f>
        <v>`T</v>
      </c>
      <c r="G272" s="306" t="s">
        <v>6067</v>
      </c>
      <c r="H272" s="0" t="s">
        <v>6068</v>
      </c>
      <c r="I272" s="0" t="n">
        <f aca="false">HEX2DEC(C272)</f>
        <v>131</v>
      </c>
      <c r="J272" s="0" t="n">
        <f aca="false">HEX2DEC(D272)</f>
        <v>152</v>
      </c>
    </row>
    <row r="273" customFormat="false" ht="15.75" hidden="false" customHeight="false" outlineLevel="0" collapsed="false">
      <c r="B273" s="0" t="str">
        <f aca="false">MID("00"&amp;C273,1+LEN(C273),2)&amp;MID("00"&amp;D273,1+LEN(D273),2)</f>
        <v>8399</v>
      </c>
      <c r="C273" s="308" t="n">
        <v>83</v>
      </c>
      <c r="D273" s="260" t="n">
        <v>99</v>
      </c>
      <c r="E273" s="0" t="s">
        <v>1551</v>
      </c>
      <c r="F273" s="305" t="str">
        <f aca="false">"`"&amp;MID(E273,5,1)</f>
        <v>`I</v>
      </c>
      <c r="G273" s="306" t="s">
        <v>6067</v>
      </c>
      <c r="H273" s="0" t="s">
        <v>6068</v>
      </c>
      <c r="I273" s="0" t="n">
        <f aca="false">HEX2DEC(C273)</f>
        <v>131</v>
      </c>
      <c r="J273" s="0" t="n">
        <f aca="false">HEX2DEC(D273)</f>
        <v>153</v>
      </c>
    </row>
    <row r="274" customFormat="false" ht="15.75" hidden="false" customHeight="false" outlineLevel="0" collapsed="false">
      <c r="B274" s="0" t="str">
        <f aca="false">MID("00"&amp;C274,1+LEN(C274),2)&amp;MID("00"&amp;D274,1+LEN(D274),2)</f>
        <v>839a</v>
      </c>
      <c r="C274" s="308" t="n">
        <v>83</v>
      </c>
      <c r="D274" s="260" t="s">
        <v>6091</v>
      </c>
      <c r="E274" s="0" t="s">
        <v>1555</v>
      </c>
      <c r="F274" s="305" t="str">
        <f aca="false">"`"&amp;MID(E274,5,1)</f>
        <v>`K</v>
      </c>
      <c r="G274" s="306" t="s">
        <v>6067</v>
      </c>
      <c r="H274" s="0" t="s">
        <v>6068</v>
      </c>
      <c r="I274" s="0" t="n">
        <f aca="false">HEX2DEC(C274)</f>
        <v>131</v>
      </c>
      <c r="J274" s="0" t="n">
        <f aca="false">HEX2DEC(D274)</f>
        <v>154</v>
      </c>
    </row>
    <row r="275" customFormat="false" ht="15.75" hidden="false" customHeight="false" outlineLevel="0" collapsed="false">
      <c r="B275" s="0" t="str">
        <f aca="false">MID("00"&amp;C275,1+LEN(C275),2)&amp;MID("00"&amp;D275,1+LEN(D275),2)</f>
        <v>839b</v>
      </c>
      <c r="C275" s="308" t="n">
        <v>83</v>
      </c>
      <c r="D275" s="260" t="s">
        <v>6092</v>
      </c>
      <c r="E275" s="0" t="s">
        <v>1557</v>
      </c>
      <c r="F275" s="305" t="str">
        <f aca="false">"`"&amp;MID(E275,5,1)</f>
        <v>`L</v>
      </c>
      <c r="G275" s="306" t="s">
        <v>6067</v>
      </c>
      <c r="H275" s="0" t="s">
        <v>6068</v>
      </c>
      <c r="I275" s="0" t="n">
        <f aca="false">HEX2DEC(C275)</f>
        <v>131</v>
      </c>
      <c r="J275" s="0" t="n">
        <f aca="false">HEX2DEC(D275)</f>
        <v>155</v>
      </c>
    </row>
    <row r="276" customFormat="false" ht="15.75" hidden="false" customHeight="false" outlineLevel="0" collapsed="false">
      <c r="B276" s="0" t="str">
        <f aca="false">MID("00"&amp;C276,1+LEN(C276),2)&amp;MID("00"&amp;D276,1+LEN(D276),2)</f>
        <v>839c</v>
      </c>
      <c r="C276" s="308" t="n">
        <v>83</v>
      </c>
      <c r="D276" s="260" t="s">
        <v>6093</v>
      </c>
      <c r="E276" s="0" t="s">
        <v>1559</v>
      </c>
      <c r="F276" s="305" t="str">
        <f aca="false">"`"&amp;MID(E276,5,1)</f>
        <v>`M</v>
      </c>
      <c r="G276" s="306" t="s">
        <v>6067</v>
      </c>
      <c r="H276" s="0" t="s">
        <v>6068</v>
      </c>
      <c r="I276" s="0" t="n">
        <f aca="false">HEX2DEC(C276)</f>
        <v>131</v>
      </c>
      <c r="J276" s="0" t="n">
        <f aca="false">HEX2DEC(D276)</f>
        <v>156</v>
      </c>
    </row>
    <row r="277" customFormat="false" ht="15.75" hidden="false" customHeight="false" outlineLevel="0" collapsed="false">
      <c r="B277" s="0" t="str">
        <f aca="false">MID("00"&amp;C277,1+LEN(C277),2)&amp;MID("00"&amp;D277,1+LEN(D277),2)</f>
        <v>839d</v>
      </c>
      <c r="C277" s="308" t="n">
        <v>83</v>
      </c>
      <c r="D277" s="260" t="s">
        <v>6094</v>
      </c>
      <c r="E277" s="0" t="s">
        <v>1561</v>
      </c>
      <c r="F277" s="305" t="str">
        <f aca="false">"`"&amp;MID(E277,5,1)</f>
        <v>`N</v>
      </c>
      <c r="G277" s="306" t="s">
        <v>6067</v>
      </c>
      <c r="H277" s="0" t="s">
        <v>6068</v>
      </c>
      <c r="I277" s="0" t="n">
        <f aca="false">HEX2DEC(C277)</f>
        <v>131</v>
      </c>
      <c r="J277" s="0" t="n">
        <f aca="false">HEX2DEC(D277)</f>
        <v>157</v>
      </c>
    </row>
    <row r="278" customFormat="false" ht="15.75" hidden="false" customHeight="false" outlineLevel="0" collapsed="false">
      <c r="B278" s="0" t="str">
        <f aca="false">MID("00"&amp;C278,1+LEN(C278),2)&amp;MID("00"&amp;D278,1+LEN(D278),2)</f>
        <v>839e</v>
      </c>
      <c r="C278" s="308" t="n">
        <v>83</v>
      </c>
      <c r="D278" s="260" t="s">
        <v>6095</v>
      </c>
      <c r="E278" s="0" t="s">
        <v>1563</v>
      </c>
      <c r="F278" s="305" t="str">
        <f aca="false">"`"&amp;MID(E278,5,1)</f>
        <v>`X</v>
      </c>
      <c r="G278" s="306" t="s">
        <v>6067</v>
      </c>
      <c r="H278" s="0" t="s">
        <v>6068</v>
      </c>
      <c r="I278" s="0" t="n">
        <f aca="false">HEX2DEC(C278)</f>
        <v>131</v>
      </c>
      <c r="J278" s="0" t="n">
        <f aca="false">HEX2DEC(D278)</f>
        <v>158</v>
      </c>
    </row>
    <row r="279" customFormat="false" ht="15.75" hidden="false" customHeight="false" outlineLevel="0" collapsed="false">
      <c r="B279" s="0" t="str">
        <f aca="false">MID("00"&amp;C279,1+LEN(C279),2)&amp;MID("00"&amp;D279,1+LEN(D279),2)</f>
        <v>839f</v>
      </c>
      <c r="C279" s="308" t="n">
        <v>83</v>
      </c>
      <c r="D279" s="260" t="s">
        <v>6096</v>
      </c>
      <c r="E279" s="0" t="s">
        <v>1565</v>
      </c>
      <c r="F279" s="305" t="str">
        <f aca="false">"`"&amp;MID(E279,5,1)</f>
        <v>`O</v>
      </c>
      <c r="G279" s="306" t="s">
        <v>6067</v>
      </c>
      <c r="H279" s="0" t="s">
        <v>6068</v>
      </c>
      <c r="I279" s="0" t="n">
        <f aca="false">HEX2DEC(C279)</f>
        <v>131</v>
      </c>
      <c r="J279" s="0" t="n">
        <f aca="false">HEX2DEC(D279)</f>
        <v>159</v>
      </c>
    </row>
    <row r="280" customFormat="false" ht="15.75" hidden="false" customHeight="false" outlineLevel="0" collapsed="false">
      <c r="B280" s="0" t="str">
        <f aca="false">MID("00"&amp;C280,1+LEN(C280),2)&amp;MID("00"&amp;D280,1+LEN(D280),2)</f>
        <v>83a0</v>
      </c>
      <c r="C280" s="308" t="n">
        <v>83</v>
      </c>
      <c r="D280" s="260" t="s">
        <v>6097</v>
      </c>
      <c r="E280" s="0" t="s">
        <v>1567</v>
      </c>
      <c r="F280" s="305" t="str">
        <f aca="false">"`"&amp;MID(E280,5,1)</f>
        <v>`P</v>
      </c>
      <c r="G280" s="303" t="str">
        <f aca="false">PROPER(MID(E280,5,10))</f>
        <v>Pi</v>
      </c>
      <c r="H280" s="0" t="s">
        <v>6068</v>
      </c>
      <c r="I280" s="0" t="n">
        <f aca="false">HEX2DEC(C280)</f>
        <v>131</v>
      </c>
      <c r="J280" s="0" t="n">
        <f aca="false">HEX2DEC(D280)</f>
        <v>160</v>
      </c>
      <c r="N280" s="290" t="str">
        <f aca="false">"              {"&amp;E280&amp;",     "&amp;REPT(" ",25-LEN(E280))&amp;CHAR(34)&amp;G280&amp;CHAR(34)&amp;"},"</f>
        <v>              {STD_PI,                        "Pi"},</v>
      </c>
    </row>
    <row r="281" customFormat="false" ht="15.75" hidden="false" customHeight="false" outlineLevel="0" collapsed="false">
      <c r="B281" s="0" t="str">
        <f aca="false">MID("00"&amp;C281,1+LEN(C281),2)&amp;MID("00"&amp;D281,1+LEN(D281),2)</f>
        <v>83a1</v>
      </c>
      <c r="C281" s="308" t="n">
        <v>83</v>
      </c>
      <c r="D281" s="260" t="s">
        <v>5983</v>
      </c>
      <c r="E281" s="0" t="s">
        <v>1569</v>
      </c>
      <c r="F281" s="305" t="str">
        <f aca="false">"`"&amp;MID(E281,5,1)</f>
        <v>`R</v>
      </c>
      <c r="G281" s="306" t="s">
        <v>6067</v>
      </c>
      <c r="H281" s="0" t="s">
        <v>6068</v>
      </c>
      <c r="I281" s="0" t="n">
        <f aca="false">HEX2DEC(C281)</f>
        <v>131</v>
      </c>
      <c r="J281" s="0" t="n">
        <f aca="false">HEX2DEC(D281)</f>
        <v>161</v>
      </c>
    </row>
    <row r="282" customFormat="false" ht="15.75" hidden="false" customHeight="false" outlineLevel="0" collapsed="false">
      <c r="B282" s="0" t="str">
        <f aca="false">MID("00"&amp;C282,1+LEN(C282),2)&amp;MID("00"&amp;D282,1+LEN(D282),2)</f>
        <v>83a3</v>
      </c>
      <c r="C282" s="308" t="n">
        <v>83</v>
      </c>
      <c r="D282" s="260" t="s">
        <v>5986</v>
      </c>
      <c r="E282" s="0" t="s">
        <v>1571</v>
      </c>
      <c r="F282" s="305" t="str">
        <f aca="false">"`"&amp;MID(E282,5,1)</f>
        <v>`S</v>
      </c>
      <c r="G282" s="303" t="str">
        <f aca="false">PROPER(MID(E282,5,10))</f>
        <v>Sigma</v>
      </c>
      <c r="H282" s="0" t="s">
        <v>6068</v>
      </c>
      <c r="I282" s="0" t="n">
        <f aca="false">HEX2DEC(C282)</f>
        <v>131</v>
      </c>
      <c r="J282" s="0" t="n">
        <f aca="false">HEX2DEC(D282)</f>
        <v>163</v>
      </c>
      <c r="N282" s="290" t="str">
        <f aca="false">"              {"&amp;E282&amp;",     "&amp;REPT(" ",25-LEN(E282))&amp;CHAR(34)&amp;G282&amp;CHAR(34)&amp;"},"</f>
        <v>              {STD_SIGMA,                     "Sigma"},</v>
      </c>
    </row>
    <row r="283" customFormat="false" ht="15.75" hidden="false" customHeight="false" outlineLevel="0" collapsed="false">
      <c r="B283" s="0" t="str">
        <f aca="false">MID("00"&amp;C283,1+LEN(C283),2)&amp;MID("00"&amp;D283,1+LEN(D283),2)</f>
        <v>83a4</v>
      </c>
      <c r="C283" s="308" t="n">
        <v>83</v>
      </c>
      <c r="D283" s="260" t="s">
        <v>6098</v>
      </c>
      <c r="E283" s="0" t="s">
        <v>1573</v>
      </c>
      <c r="F283" s="305" t="str">
        <f aca="false">"`"&amp;MID(E283,5,1)</f>
        <v>`T</v>
      </c>
      <c r="G283" s="306" t="s">
        <v>6067</v>
      </c>
      <c r="H283" s="0" t="s">
        <v>6068</v>
      </c>
      <c r="I283" s="0" t="n">
        <f aca="false">HEX2DEC(C283)</f>
        <v>131</v>
      </c>
      <c r="J283" s="0" t="n">
        <f aca="false">HEX2DEC(D283)</f>
        <v>164</v>
      </c>
    </row>
    <row r="284" customFormat="false" ht="15.75" hidden="false" customHeight="false" outlineLevel="0" collapsed="false">
      <c r="B284" s="0" t="str">
        <f aca="false">MID("00"&amp;C284,1+LEN(C284),2)&amp;MID("00"&amp;D284,1+LEN(D284),2)</f>
        <v>83a5</v>
      </c>
      <c r="C284" s="308" t="n">
        <v>83</v>
      </c>
      <c r="D284" s="260" t="s">
        <v>5987</v>
      </c>
      <c r="E284" s="0" t="s">
        <v>1575</v>
      </c>
      <c r="F284" s="305" t="str">
        <f aca="false">"`"&amp;MID(E284,5,1)</f>
        <v>`U</v>
      </c>
      <c r="G284" s="306" t="s">
        <v>6067</v>
      </c>
      <c r="H284" s="0" t="s">
        <v>6068</v>
      </c>
      <c r="I284" s="0" t="n">
        <f aca="false">HEX2DEC(C284)</f>
        <v>131</v>
      </c>
      <c r="J284" s="0" t="n">
        <f aca="false">HEX2DEC(D284)</f>
        <v>165</v>
      </c>
    </row>
    <row r="285" customFormat="false" ht="15.75" hidden="false" customHeight="false" outlineLevel="0" collapsed="false">
      <c r="B285" s="0" t="str">
        <f aca="false">MID("00"&amp;C285,1+LEN(C285),2)&amp;MID("00"&amp;D285,1+LEN(D285),2)</f>
        <v>83a6</v>
      </c>
      <c r="C285" s="308" t="n">
        <v>83</v>
      </c>
      <c r="D285" s="260" t="s">
        <v>6099</v>
      </c>
      <c r="E285" s="0" t="s">
        <v>1579</v>
      </c>
      <c r="F285" s="305" t="str">
        <f aca="false">"`"&amp;MID(E285,5,1)</f>
        <v>`P</v>
      </c>
      <c r="G285" s="303" t="str">
        <f aca="false">PROPER(MID(E285,5,10))</f>
        <v>Phi</v>
      </c>
      <c r="H285" s="0" t="s">
        <v>6068</v>
      </c>
      <c r="I285" s="0" t="n">
        <f aca="false">HEX2DEC(C285)</f>
        <v>131</v>
      </c>
      <c r="J285" s="0" t="n">
        <f aca="false">HEX2DEC(D285)</f>
        <v>166</v>
      </c>
      <c r="N285" s="290" t="str">
        <f aca="false">"              {"&amp;E285&amp;",     "&amp;REPT(" ",25-LEN(E285))&amp;CHAR(34)&amp;G285&amp;CHAR(34)&amp;"},"</f>
        <v>              {STD_PHI,                       "Phi"},</v>
      </c>
    </row>
    <row r="286" customFormat="false" ht="15.75" hidden="false" customHeight="false" outlineLevel="0" collapsed="false">
      <c r="B286" s="0" t="str">
        <f aca="false">MID("00"&amp;C286,1+LEN(C286),2)&amp;MID("00"&amp;D286,1+LEN(D286),2)</f>
        <v>83a7</v>
      </c>
      <c r="C286" s="308" t="n">
        <v>83</v>
      </c>
      <c r="D286" s="260" t="s">
        <v>5988</v>
      </c>
      <c r="E286" s="0" t="s">
        <v>1581</v>
      </c>
      <c r="F286" s="305" t="str">
        <f aca="false">"`"&amp;MID(E286,5,1)</f>
        <v>`C</v>
      </c>
      <c r="G286" s="303" t="str">
        <f aca="false">PROPER(MID(E286,5,10))</f>
        <v>Chi</v>
      </c>
      <c r="H286" s="0" t="s">
        <v>6068</v>
      </c>
      <c r="I286" s="0" t="n">
        <f aca="false">HEX2DEC(C286)</f>
        <v>131</v>
      </c>
      <c r="J286" s="0" t="n">
        <f aca="false">HEX2DEC(D286)</f>
        <v>167</v>
      </c>
      <c r="N286" s="290" t="str">
        <f aca="false">"              {"&amp;E286&amp;",     "&amp;REPT(" ",25-LEN(E286))&amp;CHAR(34)&amp;G286&amp;CHAR(34)&amp;"},"</f>
        <v>              {STD_CHI,                       "Chi"},</v>
      </c>
    </row>
    <row r="287" customFormat="false" ht="15.75" hidden="false" customHeight="false" outlineLevel="0" collapsed="false">
      <c r="B287" s="0" t="str">
        <f aca="false">MID("00"&amp;C287,1+LEN(C287),2)&amp;MID("00"&amp;D287,1+LEN(D287),2)</f>
        <v>83a8</v>
      </c>
      <c r="C287" s="308" t="n">
        <v>83</v>
      </c>
      <c r="D287" s="260" t="s">
        <v>6100</v>
      </c>
      <c r="E287" s="0" t="s">
        <v>1583</v>
      </c>
      <c r="F287" s="305" t="str">
        <f aca="false">"`"&amp;MID(E287,5,1)</f>
        <v>`P</v>
      </c>
      <c r="G287" s="303" t="str">
        <f aca="false">PROPER(MID(E287,5,10))</f>
        <v>Psi</v>
      </c>
      <c r="H287" s="0" t="s">
        <v>6068</v>
      </c>
      <c r="I287" s="0" t="n">
        <f aca="false">HEX2DEC(C287)</f>
        <v>131</v>
      </c>
      <c r="J287" s="0" t="n">
        <f aca="false">HEX2DEC(D287)</f>
        <v>168</v>
      </c>
      <c r="N287" s="290" t="str">
        <f aca="false">"              {"&amp;E287&amp;",     "&amp;REPT(" ",25-LEN(E287))&amp;CHAR(34)&amp;G287&amp;CHAR(34)&amp;"},"</f>
        <v>              {STD_PSI,                       "Psi"},</v>
      </c>
    </row>
    <row r="288" customFormat="false" ht="15.75" hidden="false" customHeight="false" outlineLevel="0" collapsed="false">
      <c r="B288" s="0" t="str">
        <f aca="false">MID("00"&amp;C288,1+LEN(C288),2)&amp;MID("00"&amp;D288,1+LEN(D288),2)</f>
        <v>83a9</v>
      </c>
      <c r="C288" s="308" t="n">
        <v>83</v>
      </c>
      <c r="D288" s="260" t="s">
        <v>5989</v>
      </c>
      <c r="E288" s="0" t="s">
        <v>1585</v>
      </c>
      <c r="F288" s="305" t="str">
        <f aca="false">"`"&amp;MID(E288,5,1)</f>
        <v>`O</v>
      </c>
      <c r="G288" s="306" t="s">
        <v>6067</v>
      </c>
      <c r="H288" s="0" t="s">
        <v>6068</v>
      </c>
      <c r="I288" s="0" t="n">
        <f aca="false">HEX2DEC(C288)</f>
        <v>131</v>
      </c>
      <c r="J288" s="0" t="n">
        <f aca="false">HEX2DEC(D288)</f>
        <v>169</v>
      </c>
    </row>
    <row r="289" customFormat="false" ht="15.75" hidden="false" customHeight="false" outlineLevel="0" collapsed="false">
      <c r="B289" s="0" t="str">
        <f aca="false">MID("00"&amp;C289,1+LEN(C289),2)&amp;MID("00"&amp;D289,1+LEN(D289),2)</f>
        <v>83aa</v>
      </c>
      <c r="C289" s="308" t="n">
        <v>83</v>
      </c>
      <c r="D289" s="260" t="s">
        <v>6101</v>
      </c>
      <c r="E289" s="0" t="s">
        <v>1553</v>
      </c>
      <c r="F289" s="305" t="str">
        <f aca="false">"`"&amp;MID(E289,5,1)</f>
        <v>`I</v>
      </c>
      <c r="G289" s="306" t="s">
        <v>6067</v>
      </c>
      <c r="H289" s="0" t="s">
        <v>6068</v>
      </c>
      <c r="I289" s="0" t="n">
        <f aca="false">HEX2DEC(C289)</f>
        <v>131</v>
      </c>
      <c r="J289" s="0" t="n">
        <f aca="false">HEX2DEC(D289)</f>
        <v>170</v>
      </c>
    </row>
    <row r="290" customFormat="false" ht="15.75" hidden="false" customHeight="false" outlineLevel="0" collapsed="false">
      <c r="B290" s="0" t="str">
        <f aca="false">MID("00"&amp;C290,1+LEN(C290),2)&amp;MID("00"&amp;D290,1+LEN(D290),2)</f>
        <v>83ab</v>
      </c>
      <c r="C290" s="308" t="n">
        <v>83</v>
      </c>
      <c r="D290" s="260" t="s">
        <v>5990</v>
      </c>
      <c r="E290" s="0" t="s">
        <v>1577</v>
      </c>
      <c r="F290" s="305" t="str">
        <f aca="false">"`"&amp;MID(E290,5,1)</f>
        <v>`U</v>
      </c>
      <c r="G290" s="306" t="s">
        <v>6067</v>
      </c>
      <c r="H290" s="0" t="s">
        <v>6068</v>
      </c>
      <c r="I290" s="0" t="n">
        <f aca="false">HEX2DEC(C290)</f>
        <v>131</v>
      </c>
      <c r="J290" s="0" t="n">
        <f aca="false">HEX2DEC(D290)</f>
        <v>171</v>
      </c>
    </row>
    <row r="291" customFormat="false" ht="15.75" hidden="false" customHeight="false" outlineLevel="0" collapsed="false">
      <c r="B291" s="0" t="str">
        <f aca="false">MID("00"&amp;C291,1+LEN(C291),2)&amp;MID("00"&amp;D291,1+LEN(D291),2)</f>
        <v>83ac</v>
      </c>
      <c r="C291" s="308" t="n">
        <v>83</v>
      </c>
      <c r="D291" s="260" t="s">
        <v>5991</v>
      </c>
      <c r="E291" s="0" t="s">
        <v>1634</v>
      </c>
      <c r="F291" s="305" t="str">
        <f aca="false">"`"&amp;MID(E291,5,1)</f>
        <v>`a</v>
      </c>
      <c r="G291" s="306" t="s">
        <v>6067</v>
      </c>
      <c r="H291" s="0" t="s">
        <v>6068</v>
      </c>
      <c r="I291" s="0" t="n">
        <f aca="false">HEX2DEC(C291)</f>
        <v>131</v>
      </c>
      <c r="J291" s="0" t="n">
        <f aca="false">HEX2DEC(D291)</f>
        <v>172</v>
      </c>
    </row>
    <row r="292" customFormat="false" ht="15.75" hidden="false" customHeight="false" outlineLevel="0" collapsed="false">
      <c r="B292" s="0" t="str">
        <f aca="false">MID("00"&amp;C292,1+LEN(C292),2)&amp;MID("00"&amp;D292,1+LEN(D292),2)</f>
        <v>83ad</v>
      </c>
      <c r="C292" s="308" t="n">
        <v>83</v>
      </c>
      <c r="D292" s="260" t="s">
        <v>6102</v>
      </c>
      <c r="E292" s="0" t="s">
        <v>1636</v>
      </c>
      <c r="F292" s="305" t="str">
        <f aca="false">"`"&amp;MID(E292,5,1)</f>
        <v>`e</v>
      </c>
      <c r="G292" s="306" t="s">
        <v>6067</v>
      </c>
      <c r="H292" s="0" t="s">
        <v>6068</v>
      </c>
      <c r="I292" s="0" t="n">
        <f aca="false">HEX2DEC(C292)</f>
        <v>131</v>
      </c>
      <c r="J292" s="0" t="n">
        <f aca="false">HEX2DEC(D292)</f>
        <v>173</v>
      </c>
    </row>
    <row r="293" customFormat="false" ht="15.75" hidden="false" customHeight="false" outlineLevel="0" collapsed="false">
      <c r="B293" s="0" t="str">
        <f aca="false">MID("00"&amp;C293,1+LEN(C293),2)&amp;MID("00"&amp;D293,1+LEN(D293),2)</f>
        <v>83ae</v>
      </c>
      <c r="C293" s="308" t="n">
        <v>83</v>
      </c>
      <c r="D293" s="260" t="s">
        <v>6103</v>
      </c>
      <c r="E293" s="0" t="s">
        <v>1638</v>
      </c>
      <c r="F293" s="305" t="str">
        <f aca="false">"`"&amp;MID(E293,5,1)</f>
        <v>`e</v>
      </c>
      <c r="G293" s="306" t="s">
        <v>6067</v>
      </c>
      <c r="H293" s="0" t="s">
        <v>6068</v>
      </c>
      <c r="I293" s="0" t="n">
        <f aca="false">HEX2DEC(C293)</f>
        <v>131</v>
      </c>
      <c r="J293" s="0" t="n">
        <f aca="false">HEX2DEC(D293)</f>
        <v>174</v>
      </c>
    </row>
    <row r="294" customFormat="false" ht="15.75" hidden="false" customHeight="false" outlineLevel="0" collapsed="false">
      <c r="B294" s="0" t="str">
        <f aca="false">MID("00"&amp;C294,1+LEN(C294),2)&amp;MID("00"&amp;D294,1+LEN(D294),2)</f>
        <v>83af</v>
      </c>
      <c r="C294" s="308" t="n">
        <v>83</v>
      </c>
      <c r="D294" s="260" t="s">
        <v>6104</v>
      </c>
      <c r="E294" s="0" t="s">
        <v>1640</v>
      </c>
      <c r="F294" s="305" t="str">
        <f aca="false">"`"&amp;MID(E294,5,1)</f>
        <v>`i</v>
      </c>
      <c r="G294" s="306" t="s">
        <v>6067</v>
      </c>
      <c r="H294" s="0" t="s">
        <v>6068</v>
      </c>
      <c r="I294" s="0" t="n">
        <f aca="false">HEX2DEC(C294)</f>
        <v>131</v>
      </c>
      <c r="J294" s="0" t="n">
        <f aca="false">HEX2DEC(D294)</f>
        <v>175</v>
      </c>
    </row>
    <row r="295" customFormat="false" ht="15.75" hidden="false" customHeight="false" outlineLevel="0" collapsed="false">
      <c r="B295" s="0" t="str">
        <f aca="false">MID("00"&amp;C295,1+LEN(C295),2)&amp;MID("00"&amp;D295,1+LEN(D295),2)</f>
        <v>83b0</v>
      </c>
      <c r="C295" s="308" t="n">
        <v>83</v>
      </c>
      <c r="D295" s="260" t="s">
        <v>5993</v>
      </c>
      <c r="E295" s="0" t="s">
        <v>1650</v>
      </c>
      <c r="F295" s="305" t="str">
        <f aca="false">"`"&amp;MID(E295,5,1)</f>
        <v>`u</v>
      </c>
      <c r="G295" s="306" t="s">
        <v>6067</v>
      </c>
      <c r="H295" s="0" t="s">
        <v>6068</v>
      </c>
      <c r="I295" s="0" t="n">
        <f aca="false">HEX2DEC(C295)</f>
        <v>131</v>
      </c>
      <c r="J295" s="0" t="n">
        <f aca="false">HEX2DEC(D295)</f>
        <v>176</v>
      </c>
    </row>
    <row r="296" customFormat="false" ht="15.75" hidden="false" customHeight="false" outlineLevel="0" collapsed="false">
      <c r="B296" s="0" t="str">
        <f aca="false">MID("00"&amp;C296,1+LEN(C296),2)&amp;MID("00"&amp;D296,1+LEN(D296),2)</f>
        <v>83b1</v>
      </c>
      <c r="C296" s="308" t="n">
        <v>83</v>
      </c>
      <c r="D296" s="260" t="s">
        <v>5995</v>
      </c>
      <c r="E296" s="0" t="s">
        <v>616</v>
      </c>
      <c r="F296" s="305" t="str">
        <f aca="false">"`"&amp;MID(E296,5,1)</f>
        <v>`a</v>
      </c>
      <c r="G296" s="303" t="str">
        <f aca="false">MID(E296,5,10)</f>
        <v>alpha</v>
      </c>
      <c r="H296" s="0" t="s">
        <v>6068</v>
      </c>
      <c r="I296" s="0" t="n">
        <f aca="false">HEX2DEC(C296)</f>
        <v>131</v>
      </c>
      <c r="J296" s="0" t="n">
        <f aca="false">HEX2DEC(D296)</f>
        <v>177</v>
      </c>
      <c r="N296" s="290" t="str">
        <f aca="false">"              {"&amp;E296&amp;",     "&amp;REPT(" ",25-LEN(E296))&amp;CHAR(34)&amp;G296&amp;CHAR(34)&amp;"},"</f>
        <v>              {STD_alpha,                     "alpha"},</v>
      </c>
    </row>
    <row r="297" customFormat="false" ht="15.75" hidden="false" customHeight="false" outlineLevel="0" collapsed="false">
      <c r="B297" s="0" t="str">
        <f aca="false">MID("00"&amp;C297,1+LEN(C297),2)&amp;MID("00"&amp;D297,1+LEN(D297),2)</f>
        <v>83b2</v>
      </c>
      <c r="C297" s="308" t="n">
        <v>83</v>
      </c>
      <c r="D297" s="260" t="s">
        <v>6105</v>
      </c>
      <c r="E297" s="0" t="s">
        <v>1588</v>
      </c>
      <c r="F297" s="305" t="str">
        <f aca="false">"`"&amp;MID(E297,5,1)</f>
        <v>`b</v>
      </c>
      <c r="G297" s="303" t="str">
        <f aca="false">MID(E297,5,10)</f>
        <v>beta</v>
      </c>
      <c r="H297" s="0" t="s">
        <v>6068</v>
      </c>
      <c r="I297" s="0" t="n">
        <f aca="false">HEX2DEC(C297)</f>
        <v>131</v>
      </c>
      <c r="J297" s="0" t="n">
        <f aca="false">HEX2DEC(D297)</f>
        <v>178</v>
      </c>
      <c r="N297" s="290" t="str">
        <f aca="false">"              {"&amp;E297&amp;",     "&amp;REPT(" ",25-LEN(E297))&amp;CHAR(34)&amp;G297&amp;CHAR(34)&amp;"},"</f>
        <v>              {STD_beta,                      "beta"},</v>
      </c>
    </row>
    <row r="298" customFormat="false" ht="15.75" hidden="false" customHeight="false" outlineLevel="0" collapsed="false">
      <c r="B298" s="0" t="str">
        <f aca="false">MID("00"&amp;C298,1+LEN(C298),2)&amp;MID("00"&amp;D298,1+LEN(D298),2)</f>
        <v>83b3</v>
      </c>
      <c r="C298" s="308" t="n">
        <v>83</v>
      </c>
      <c r="D298" s="260" t="s">
        <v>6106</v>
      </c>
      <c r="E298" s="0" t="s">
        <v>619</v>
      </c>
      <c r="F298" s="305" t="str">
        <f aca="false">"`"&amp;MID(E298,5,1)</f>
        <v>`g</v>
      </c>
      <c r="G298" s="303" t="str">
        <f aca="false">MID(E298,5,10)</f>
        <v>gamma</v>
      </c>
      <c r="H298" s="0" t="s">
        <v>6068</v>
      </c>
      <c r="I298" s="0" t="n">
        <f aca="false">HEX2DEC(C298)</f>
        <v>131</v>
      </c>
      <c r="J298" s="0" t="n">
        <f aca="false">HEX2DEC(D298)</f>
        <v>179</v>
      </c>
      <c r="N298" s="290" t="str">
        <f aca="false">"              {"&amp;E298&amp;",     "&amp;REPT(" ",25-LEN(E298))&amp;CHAR(34)&amp;G298&amp;CHAR(34)&amp;"},"</f>
        <v>              {STD_gamma,                     "gamma"},</v>
      </c>
    </row>
    <row r="299" customFormat="false" ht="15.75" hidden="false" customHeight="false" outlineLevel="0" collapsed="false">
      <c r="B299" s="0" t="str">
        <f aca="false">MID("00"&amp;C299,1+LEN(C299),2)&amp;MID("00"&amp;D299,1+LEN(D299),2)</f>
        <v>83b4</v>
      </c>
      <c r="C299" s="308" t="n">
        <v>83</v>
      </c>
      <c r="D299" s="260" t="s">
        <v>6107</v>
      </c>
      <c r="E299" s="0" t="s">
        <v>1591</v>
      </c>
      <c r="F299" s="305" t="str">
        <f aca="false">"`"&amp;MID(E299,5,1)</f>
        <v>`d</v>
      </c>
      <c r="G299" s="303" t="str">
        <f aca="false">MID(E299,5,10)</f>
        <v>delta</v>
      </c>
      <c r="H299" s="0" t="s">
        <v>6068</v>
      </c>
      <c r="I299" s="0" t="n">
        <f aca="false">HEX2DEC(C299)</f>
        <v>131</v>
      </c>
      <c r="J299" s="0" t="n">
        <f aca="false">HEX2DEC(D299)</f>
        <v>180</v>
      </c>
      <c r="N299" s="290" t="str">
        <f aca="false">"              {"&amp;E299&amp;",     "&amp;REPT(" ",25-LEN(E299))&amp;CHAR(34)&amp;G299&amp;CHAR(34)&amp;"},"</f>
        <v>              {STD_delta,                     "delta"},</v>
      </c>
    </row>
    <row r="300" customFormat="false" ht="15.75" hidden="false" customHeight="false" outlineLevel="0" collapsed="false">
      <c r="B300" s="0" t="str">
        <f aca="false">MID("00"&amp;C300,1+LEN(C300),2)&amp;MID("00"&amp;D300,1+LEN(D300),2)</f>
        <v>83b5</v>
      </c>
      <c r="C300" s="308" t="n">
        <v>83</v>
      </c>
      <c r="D300" s="260" t="s">
        <v>5997</v>
      </c>
      <c r="E300" s="0" t="s">
        <v>1593</v>
      </c>
      <c r="F300" s="305" t="str">
        <f aca="false">"`"&amp;MID(E300,5,1)</f>
        <v>`e</v>
      </c>
      <c r="G300" s="303" t="str">
        <f aca="false">MID(E300,5,10)</f>
        <v>epsilon</v>
      </c>
      <c r="H300" s="0" t="s">
        <v>6068</v>
      </c>
      <c r="I300" s="0" t="n">
        <f aca="false">HEX2DEC(C300)</f>
        <v>131</v>
      </c>
      <c r="J300" s="0" t="n">
        <f aca="false">HEX2DEC(D300)</f>
        <v>181</v>
      </c>
      <c r="N300" s="290" t="str">
        <f aca="false">"              {"&amp;E300&amp;",     "&amp;REPT(" ",25-LEN(E300))&amp;CHAR(34)&amp;G300&amp;CHAR(34)&amp;"},"</f>
        <v>              {STD_epsilon,                   "epsilon"},</v>
      </c>
    </row>
    <row r="301" customFormat="false" ht="15.75" hidden="false" customHeight="false" outlineLevel="0" collapsed="false">
      <c r="B301" s="0" t="str">
        <f aca="false">MID("00"&amp;C301,1+LEN(C301),2)&amp;MID("00"&amp;D301,1+LEN(D301),2)</f>
        <v>83b6</v>
      </c>
      <c r="C301" s="308" t="n">
        <v>83</v>
      </c>
      <c r="D301" s="260" t="s">
        <v>6108</v>
      </c>
      <c r="E301" s="0" t="s">
        <v>1595</v>
      </c>
      <c r="F301" s="305" t="str">
        <f aca="false">"`"&amp;MID(E301,5,1)</f>
        <v>`z</v>
      </c>
      <c r="G301" s="303" t="str">
        <f aca="false">MID(E301,5,10)</f>
        <v>zeta</v>
      </c>
      <c r="H301" s="0" t="s">
        <v>6068</v>
      </c>
      <c r="I301" s="0" t="n">
        <f aca="false">HEX2DEC(C301)</f>
        <v>131</v>
      </c>
      <c r="J301" s="0" t="n">
        <f aca="false">HEX2DEC(D301)</f>
        <v>182</v>
      </c>
      <c r="N301" s="290" t="str">
        <f aca="false">"              {"&amp;E301&amp;",     "&amp;REPT(" ",25-LEN(E301))&amp;CHAR(34)&amp;G301&amp;CHAR(34)&amp;"},"</f>
        <v>              {STD_zeta,                      "zeta"},</v>
      </c>
    </row>
    <row r="302" customFormat="false" ht="15.75" hidden="false" customHeight="false" outlineLevel="0" collapsed="false">
      <c r="B302" s="0" t="str">
        <f aca="false">MID("00"&amp;C302,1+LEN(C302),2)&amp;MID("00"&amp;D302,1+LEN(D302),2)</f>
        <v>83b7</v>
      </c>
      <c r="C302" s="308" t="n">
        <v>83</v>
      </c>
      <c r="D302" s="260" t="s">
        <v>5999</v>
      </c>
      <c r="E302" s="0" t="s">
        <v>1597</v>
      </c>
      <c r="F302" s="305" t="str">
        <f aca="false">"`"&amp;MID(E302,5,1)</f>
        <v>`e</v>
      </c>
      <c r="G302" s="306" t="s">
        <v>6067</v>
      </c>
      <c r="H302" s="0" t="s">
        <v>6068</v>
      </c>
      <c r="I302" s="0" t="n">
        <f aca="false">HEX2DEC(C302)</f>
        <v>131</v>
      </c>
      <c r="J302" s="0" t="n">
        <f aca="false">HEX2DEC(D302)</f>
        <v>183</v>
      </c>
    </row>
    <row r="303" customFormat="false" ht="15.75" hidden="false" customHeight="false" outlineLevel="0" collapsed="false">
      <c r="B303" s="0" t="str">
        <f aca="false">MID("00"&amp;C303,1+LEN(C303),2)&amp;MID("00"&amp;D303,1+LEN(D303),2)</f>
        <v>83b8</v>
      </c>
      <c r="C303" s="308" t="n">
        <v>83</v>
      </c>
      <c r="D303" s="260" t="s">
        <v>6109</v>
      </c>
      <c r="E303" s="0" t="s">
        <v>1599</v>
      </c>
      <c r="F303" s="305" t="str">
        <f aca="false">"`"&amp;MID(E303,5,1)</f>
        <v>`t</v>
      </c>
      <c r="G303" s="306" t="s">
        <v>6067</v>
      </c>
      <c r="H303" s="0" t="s">
        <v>6068</v>
      </c>
      <c r="I303" s="0" t="n">
        <f aca="false">HEX2DEC(C303)</f>
        <v>131</v>
      </c>
      <c r="J303" s="0" t="n">
        <f aca="false">HEX2DEC(D303)</f>
        <v>184</v>
      </c>
    </row>
    <row r="304" customFormat="false" ht="15.75" hidden="false" customHeight="false" outlineLevel="0" collapsed="false">
      <c r="B304" s="0" t="str">
        <f aca="false">MID("00"&amp;C304,1+LEN(C304),2)&amp;MID("00"&amp;D304,1+LEN(D304),2)</f>
        <v>83b9</v>
      </c>
      <c r="C304" s="308" t="n">
        <v>83</v>
      </c>
      <c r="D304" s="260" t="s">
        <v>6110</v>
      </c>
      <c r="E304" s="0" t="s">
        <v>1601</v>
      </c>
      <c r="F304" s="305" t="str">
        <f aca="false">"`"&amp;MID(E304,5,1)</f>
        <v>`i</v>
      </c>
      <c r="G304" s="306" t="s">
        <v>6067</v>
      </c>
      <c r="H304" s="0" t="s">
        <v>6068</v>
      </c>
      <c r="I304" s="0" t="n">
        <f aca="false">HEX2DEC(C304)</f>
        <v>131</v>
      </c>
      <c r="J304" s="0" t="n">
        <f aca="false">HEX2DEC(D304)</f>
        <v>185</v>
      </c>
    </row>
    <row r="305" customFormat="false" ht="15.75" hidden="false" customHeight="false" outlineLevel="0" collapsed="false">
      <c r="B305" s="0" t="str">
        <f aca="false">MID("00"&amp;C305,1+LEN(C305),2)&amp;MID("00"&amp;D305,1+LEN(D305),2)</f>
        <v>83ba</v>
      </c>
      <c r="C305" s="308" t="n">
        <v>83</v>
      </c>
      <c r="D305" s="260" t="s">
        <v>6111</v>
      </c>
      <c r="E305" s="0" t="s">
        <v>1605</v>
      </c>
      <c r="F305" s="305" t="str">
        <f aca="false">"`"&amp;MID(E305,5,1)</f>
        <v>`k</v>
      </c>
      <c r="G305" s="306" t="s">
        <v>6067</v>
      </c>
      <c r="H305" s="0" t="s">
        <v>6068</v>
      </c>
      <c r="I305" s="0" t="n">
        <f aca="false">HEX2DEC(C305)</f>
        <v>131</v>
      </c>
      <c r="J305" s="0" t="n">
        <f aca="false">HEX2DEC(D305)</f>
        <v>186</v>
      </c>
    </row>
    <row r="306" customFormat="false" ht="15.75" hidden="false" customHeight="false" outlineLevel="0" collapsed="false">
      <c r="B306" s="0" t="str">
        <f aca="false">MID("00"&amp;C306,1+LEN(C306),2)&amp;MID("00"&amp;D306,1+LEN(D306),2)</f>
        <v>83bb</v>
      </c>
      <c r="C306" s="308" t="n">
        <v>83</v>
      </c>
      <c r="D306" s="260" t="s">
        <v>6001</v>
      </c>
      <c r="E306" s="0" t="s">
        <v>1607</v>
      </c>
      <c r="F306" s="305" t="str">
        <f aca="false">"`"&amp;MID(E306,5,1)</f>
        <v>`l</v>
      </c>
      <c r="G306" s="303" t="str">
        <f aca="false">MID(E306,5,10)</f>
        <v>lambda</v>
      </c>
      <c r="H306" s="0" t="s">
        <v>6068</v>
      </c>
      <c r="I306" s="0" t="n">
        <f aca="false">HEX2DEC(C306)</f>
        <v>131</v>
      </c>
      <c r="J306" s="0" t="n">
        <f aca="false">HEX2DEC(D306)</f>
        <v>187</v>
      </c>
      <c r="N306" s="290" t="str">
        <f aca="false">"              {"&amp;E306&amp;",     "&amp;REPT(" ",25-LEN(E306))&amp;CHAR(34)&amp;G306&amp;CHAR(34)&amp;"},"</f>
        <v>              {STD_lambda,                    "lambda"},</v>
      </c>
    </row>
    <row r="307" customFormat="false" ht="15.75" hidden="false" customHeight="false" outlineLevel="0" collapsed="false">
      <c r="B307" s="0" t="str">
        <f aca="false">MID("00"&amp;C307,1+LEN(C307),2)&amp;MID("00"&amp;D307,1+LEN(D307),2)</f>
        <v>83bc</v>
      </c>
      <c r="C307" s="308" t="n">
        <v>83</v>
      </c>
      <c r="D307" s="260" t="s">
        <v>6002</v>
      </c>
      <c r="E307" s="0" t="s">
        <v>1609</v>
      </c>
      <c r="F307" s="305" t="str">
        <f aca="false">"`"&amp;MID(E307,5,1)</f>
        <v>`m</v>
      </c>
      <c r="G307" s="303" t="str">
        <f aca="false">MID(E307,5,10)</f>
        <v>mu</v>
      </c>
      <c r="H307" s="0" t="s">
        <v>6068</v>
      </c>
      <c r="I307" s="0" t="n">
        <f aca="false">HEX2DEC(C307)</f>
        <v>131</v>
      </c>
      <c r="J307" s="0" t="n">
        <f aca="false">HEX2DEC(D307)</f>
        <v>188</v>
      </c>
      <c r="N307" s="290" t="str">
        <f aca="false">"              {"&amp;E307&amp;",     "&amp;REPT(" ",25-LEN(E307))&amp;CHAR(34)&amp;G307&amp;CHAR(34)&amp;"},"</f>
        <v>              {STD_mu,                        "mu"},</v>
      </c>
    </row>
    <row r="308" customFormat="false" ht="15.75" hidden="false" customHeight="false" outlineLevel="0" collapsed="false">
      <c r="B308" s="0" t="str">
        <f aca="false">MID("00"&amp;C308,1+LEN(C308),2)&amp;MID("00"&amp;D308,1+LEN(D308),2)</f>
        <v>83bd</v>
      </c>
      <c r="C308" s="308" t="n">
        <v>83</v>
      </c>
      <c r="D308" s="260" t="s">
        <v>6003</v>
      </c>
      <c r="E308" s="0" t="s">
        <v>1611</v>
      </c>
      <c r="F308" s="305" t="str">
        <f aca="false">"`"&amp;MID(E308,5,1)</f>
        <v>`n</v>
      </c>
      <c r="G308" s="306" t="s">
        <v>6067</v>
      </c>
      <c r="H308" s="0" t="s">
        <v>6068</v>
      </c>
      <c r="I308" s="0" t="n">
        <f aca="false">HEX2DEC(C308)</f>
        <v>131</v>
      </c>
      <c r="J308" s="0" t="n">
        <f aca="false">HEX2DEC(D308)</f>
        <v>189</v>
      </c>
    </row>
    <row r="309" customFormat="false" ht="15.75" hidden="false" customHeight="false" outlineLevel="0" collapsed="false">
      <c r="B309" s="0" t="str">
        <f aca="false">MID("00"&amp;C309,1+LEN(C309),2)&amp;MID("00"&amp;D309,1+LEN(D309),2)</f>
        <v>83be</v>
      </c>
      <c r="C309" s="308" t="n">
        <v>83</v>
      </c>
      <c r="D309" s="260" t="s">
        <v>6112</v>
      </c>
      <c r="E309" s="0" t="s">
        <v>1613</v>
      </c>
      <c r="F309" s="305" t="str">
        <f aca="false">"`"&amp;MID(E309,5,1)</f>
        <v>`x</v>
      </c>
      <c r="G309" s="306" t="s">
        <v>6067</v>
      </c>
      <c r="H309" s="0" t="s">
        <v>6068</v>
      </c>
      <c r="I309" s="0" t="n">
        <f aca="false">HEX2DEC(C309)</f>
        <v>131</v>
      </c>
      <c r="J309" s="0" t="n">
        <f aca="false">HEX2DEC(D309)</f>
        <v>190</v>
      </c>
    </row>
    <row r="310" customFormat="false" ht="15.75" hidden="false" customHeight="false" outlineLevel="0" collapsed="false">
      <c r="B310" s="0" t="str">
        <f aca="false">MID("00"&amp;C310,1+LEN(C310),2)&amp;MID("00"&amp;D310,1+LEN(D310),2)</f>
        <v>83bf</v>
      </c>
      <c r="C310" s="308" t="n">
        <v>83</v>
      </c>
      <c r="D310" s="260" t="s">
        <v>6004</v>
      </c>
      <c r="E310" s="0" t="s">
        <v>1615</v>
      </c>
      <c r="F310" s="305" t="str">
        <f aca="false">"`"&amp;MID(E310,5,1)</f>
        <v>`o</v>
      </c>
      <c r="G310" s="306" t="s">
        <v>6067</v>
      </c>
      <c r="H310" s="0" t="s">
        <v>6068</v>
      </c>
      <c r="I310" s="0" t="n">
        <f aca="false">HEX2DEC(C310)</f>
        <v>131</v>
      </c>
      <c r="J310" s="0" t="n">
        <f aca="false">HEX2DEC(D310)</f>
        <v>191</v>
      </c>
    </row>
    <row r="311" customFormat="false" ht="15.75" hidden="false" customHeight="false" outlineLevel="0" collapsed="false">
      <c r="B311" s="0" t="str">
        <f aca="false">MID("00"&amp;C311,1+LEN(C311),2)&amp;MID("00"&amp;D311,1+LEN(D311),2)</f>
        <v>83c0</v>
      </c>
      <c r="C311" s="308" t="n">
        <v>83</v>
      </c>
      <c r="D311" s="260" t="s">
        <v>6005</v>
      </c>
      <c r="E311" s="0" t="s">
        <v>385</v>
      </c>
      <c r="F311" s="305" t="str">
        <f aca="false">"`"&amp;MID(E311,5,1)</f>
        <v>`p</v>
      </c>
      <c r="G311" s="303" t="str">
        <f aca="false">MID(E311,5,10)</f>
        <v>pi</v>
      </c>
      <c r="H311" s="0" t="s">
        <v>6068</v>
      </c>
      <c r="I311" s="0" t="n">
        <f aca="false">HEX2DEC(C311)</f>
        <v>131</v>
      </c>
      <c r="J311" s="0" t="n">
        <f aca="false">HEX2DEC(D311)</f>
        <v>192</v>
      </c>
      <c r="N311" s="290" t="str">
        <f aca="false">"              {"&amp;E311&amp;",     "&amp;REPT(" ",25-LEN(E311))&amp;CHAR(34)&amp;G311&amp;CHAR(34)&amp;"},"</f>
        <v>              {STD_pi,                        "pi"},</v>
      </c>
    </row>
    <row r="312" customFormat="false" ht="15.75" hidden="false" customHeight="false" outlineLevel="0" collapsed="false">
      <c r="B312" s="0" t="str">
        <f aca="false">MID("00"&amp;C312,1+LEN(C312),2)&amp;MID("00"&amp;D312,1+LEN(D312),2)</f>
        <v>83c1</v>
      </c>
      <c r="C312" s="308" t="n">
        <v>83</v>
      </c>
      <c r="D312" s="260" t="s">
        <v>6006</v>
      </c>
      <c r="E312" s="0" t="s">
        <v>1618</v>
      </c>
      <c r="F312" s="305" t="str">
        <f aca="false">"`"&amp;MID(E312,5,1)</f>
        <v>`r</v>
      </c>
      <c r="G312" s="306" t="s">
        <v>6067</v>
      </c>
      <c r="H312" s="0" t="s">
        <v>6068</v>
      </c>
      <c r="I312" s="0" t="n">
        <f aca="false">HEX2DEC(C312)</f>
        <v>131</v>
      </c>
      <c r="J312" s="0" t="n">
        <f aca="false">HEX2DEC(D312)</f>
        <v>193</v>
      </c>
    </row>
    <row r="313" customFormat="false" ht="15.75" hidden="false" customHeight="false" outlineLevel="0" collapsed="false">
      <c r="B313" s="0" t="str">
        <f aca="false">MID("00"&amp;C313,1+LEN(C313),2)&amp;MID("00"&amp;D313,1+LEN(D313),2)</f>
        <v>83c2</v>
      </c>
      <c r="C313" s="308" t="n">
        <v>83</v>
      </c>
      <c r="D313" s="260" t="s">
        <v>6007</v>
      </c>
      <c r="E313" s="0" t="s">
        <v>1646</v>
      </c>
      <c r="F313" s="305" t="str">
        <f aca="false">"`"&amp;MID(E313,5,1)</f>
        <v>`s</v>
      </c>
      <c r="G313" s="306" t="s">
        <v>6067</v>
      </c>
      <c r="H313" s="0" t="s">
        <v>6068</v>
      </c>
      <c r="I313" s="0" t="n">
        <f aca="false">HEX2DEC(C313)</f>
        <v>131</v>
      </c>
      <c r="J313" s="0" t="n">
        <f aca="false">HEX2DEC(D313)</f>
        <v>194</v>
      </c>
    </row>
    <row r="314" customFormat="false" ht="15.75" hidden="false" customHeight="false" outlineLevel="0" collapsed="false">
      <c r="B314" s="0" t="str">
        <f aca="false">MID("00"&amp;C314,1+LEN(C314),2)&amp;MID("00"&amp;D314,1+LEN(D314),2)</f>
        <v>83c3</v>
      </c>
      <c r="C314" s="308" t="n">
        <v>83</v>
      </c>
      <c r="D314" s="260" t="s">
        <v>6008</v>
      </c>
      <c r="E314" s="0" t="s">
        <v>1620</v>
      </c>
      <c r="F314" s="305" t="str">
        <f aca="false">"`"&amp;MID(E314,5,1)</f>
        <v>`s</v>
      </c>
      <c r="G314" s="303" t="str">
        <f aca="false">MID(E314,5,10)</f>
        <v>sigma</v>
      </c>
      <c r="H314" s="0" t="s">
        <v>6068</v>
      </c>
      <c r="I314" s="0" t="n">
        <f aca="false">HEX2DEC(C314)</f>
        <v>131</v>
      </c>
      <c r="J314" s="0" t="n">
        <f aca="false">HEX2DEC(D314)</f>
        <v>195</v>
      </c>
      <c r="N314" s="290" t="str">
        <f aca="false">"              {"&amp;E314&amp;",     "&amp;REPT(" ",25-LEN(E314))&amp;CHAR(34)&amp;G314&amp;CHAR(34)&amp;"},"</f>
        <v>              {STD_sigma,                     "sigma"},</v>
      </c>
    </row>
    <row r="315" customFormat="false" ht="15.75" hidden="false" customHeight="false" outlineLevel="0" collapsed="false">
      <c r="B315" s="0" t="str">
        <f aca="false">MID("00"&amp;C315,1+LEN(C315),2)&amp;MID("00"&amp;D315,1+LEN(D315),2)</f>
        <v>83c4</v>
      </c>
      <c r="C315" s="308" t="n">
        <v>83</v>
      </c>
      <c r="D315" s="260" t="s">
        <v>6009</v>
      </c>
      <c r="E315" s="0" t="s">
        <v>1622</v>
      </c>
      <c r="F315" s="305" t="str">
        <f aca="false">"`"&amp;MID(E315,5,1)</f>
        <v>`t</v>
      </c>
      <c r="G315" s="306" t="s">
        <v>6067</v>
      </c>
      <c r="H315" s="0" t="s">
        <v>6068</v>
      </c>
      <c r="I315" s="0" t="n">
        <f aca="false">HEX2DEC(C315)</f>
        <v>131</v>
      </c>
      <c r="J315" s="0" t="n">
        <f aca="false">HEX2DEC(D315)</f>
        <v>196</v>
      </c>
    </row>
    <row r="316" customFormat="false" ht="15.75" hidden="false" customHeight="false" outlineLevel="0" collapsed="false">
      <c r="B316" s="0" t="str">
        <f aca="false">MID("00"&amp;C316,1+LEN(C316),2)&amp;MID("00"&amp;D316,1+LEN(D316),2)</f>
        <v>83c5</v>
      </c>
      <c r="C316" s="308" t="n">
        <v>83</v>
      </c>
      <c r="D316" s="260" t="s">
        <v>6010</v>
      </c>
      <c r="E316" s="0" t="s">
        <v>1624</v>
      </c>
      <c r="F316" s="305" t="str">
        <f aca="false">"`"&amp;MID(E316,5,1)</f>
        <v>`u</v>
      </c>
      <c r="G316" s="306" t="s">
        <v>6067</v>
      </c>
      <c r="H316" s="0" t="s">
        <v>6068</v>
      </c>
      <c r="I316" s="0" t="n">
        <f aca="false">HEX2DEC(C316)</f>
        <v>131</v>
      </c>
      <c r="J316" s="0" t="n">
        <f aca="false">HEX2DEC(D316)</f>
        <v>197</v>
      </c>
    </row>
    <row r="317" customFormat="false" ht="15.75" hidden="false" customHeight="false" outlineLevel="0" collapsed="false">
      <c r="B317" s="0" t="str">
        <f aca="false">MID("00"&amp;C317,1+LEN(C317),2)&amp;MID("00"&amp;D317,1+LEN(D317),2)</f>
        <v>83c6</v>
      </c>
      <c r="C317" s="308" t="n">
        <v>83</v>
      </c>
      <c r="D317" s="260" t="s">
        <v>6011</v>
      </c>
      <c r="E317" s="0" t="s">
        <v>669</v>
      </c>
      <c r="F317" s="305" t="str">
        <f aca="false">"`"&amp;MID(E317,5,1)</f>
        <v>`p</v>
      </c>
      <c r="G317" s="303" t="str">
        <f aca="false">MID(E317,5,10)</f>
        <v>phi</v>
      </c>
      <c r="H317" s="0" t="s">
        <v>6068</v>
      </c>
      <c r="I317" s="0" t="n">
        <f aca="false">HEX2DEC(C317)</f>
        <v>131</v>
      </c>
      <c r="J317" s="0" t="n">
        <f aca="false">HEX2DEC(D317)</f>
        <v>198</v>
      </c>
      <c r="N317" s="290" t="str">
        <f aca="false">"              {"&amp;E317&amp;",     "&amp;REPT(" ",25-LEN(E317))&amp;CHAR(34)&amp;G317&amp;CHAR(34)&amp;"},"</f>
        <v>              {STD_phi,                       "phi"},</v>
      </c>
    </row>
    <row r="318" customFormat="false" ht="15.75" hidden="false" customHeight="false" outlineLevel="0" collapsed="false">
      <c r="B318" s="0" t="str">
        <f aca="false">MID("00"&amp;C318,1+LEN(C318),2)&amp;MID("00"&amp;D318,1+LEN(D318),2)</f>
        <v>83c7</v>
      </c>
      <c r="C318" s="308" t="n">
        <v>83</v>
      </c>
      <c r="D318" s="260" t="s">
        <v>6012</v>
      </c>
      <c r="E318" s="0" t="s">
        <v>1629</v>
      </c>
      <c r="F318" s="305" t="str">
        <f aca="false">"`"&amp;MID(E318,5,1)</f>
        <v>`c</v>
      </c>
      <c r="G318" s="303" t="str">
        <f aca="false">MID(E318,5,10)</f>
        <v>chi</v>
      </c>
      <c r="H318" s="0" t="s">
        <v>6068</v>
      </c>
      <c r="I318" s="0" t="n">
        <f aca="false">HEX2DEC(C318)</f>
        <v>131</v>
      </c>
      <c r="J318" s="0" t="n">
        <f aca="false">HEX2DEC(D318)</f>
        <v>199</v>
      </c>
      <c r="N318" s="290" t="str">
        <f aca="false">"              {"&amp;E318&amp;",     "&amp;REPT(" ",25-LEN(E318))&amp;CHAR(34)&amp;G318&amp;CHAR(34)&amp;"},"</f>
        <v>              {STD_chi,                       "chi"},</v>
      </c>
    </row>
    <row r="319" customFormat="false" ht="15.75" hidden="false" customHeight="false" outlineLevel="0" collapsed="false">
      <c r="B319" s="0" t="str">
        <f aca="false">MID("00"&amp;C319,1+LEN(C319),2)&amp;MID("00"&amp;D319,1+LEN(D319),2)</f>
        <v>83c8</v>
      </c>
      <c r="C319" s="308" t="n">
        <v>83</v>
      </c>
      <c r="D319" s="260" t="s">
        <v>6013</v>
      </c>
      <c r="E319" s="0" t="s">
        <v>1631</v>
      </c>
      <c r="F319" s="305" t="str">
        <f aca="false">"`"&amp;MID(E319,5,1)</f>
        <v>`p</v>
      </c>
      <c r="G319" s="303" t="str">
        <f aca="false">MID(E319,5,10)</f>
        <v>psi</v>
      </c>
      <c r="H319" s="0" t="s">
        <v>6068</v>
      </c>
      <c r="I319" s="0" t="n">
        <f aca="false">HEX2DEC(C319)</f>
        <v>131</v>
      </c>
      <c r="J319" s="0" t="n">
        <f aca="false">HEX2DEC(D319)</f>
        <v>200</v>
      </c>
      <c r="N319" s="290" t="str">
        <f aca="false">"              {"&amp;E319&amp;",     "&amp;REPT(" ",25-LEN(E319))&amp;CHAR(34)&amp;G319&amp;CHAR(34)&amp;"},"</f>
        <v>              {STD_psi,                       "psi"},</v>
      </c>
    </row>
    <row r="320" customFormat="false" ht="15.75" hidden="false" customHeight="false" outlineLevel="0" collapsed="false">
      <c r="B320" s="0" t="str">
        <f aca="false">MID("00"&amp;C320,1+LEN(C320),2)&amp;MID("00"&amp;D320,1+LEN(D320),2)</f>
        <v>83c9</v>
      </c>
      <c r="C320" s="308" t="n">
        <v>83</v>
      </c>
      <c r="D320" s="260" t="s">
        <v>6014</v>
      </c>
      <c r="E320" s="0" t="s">
        <v>675</v>
      </c>
      <c r="F320" s="305" t="str">
        <f aca="false">"`"&amp;MID(E320,5,1)</f>
        <v>`o</v>
      </c>
      <c r="G320" s="303" t="str">
        <f aca="false">MID(E320,5,10)</f>
        <v>omega</v>
      </c>
      <c r="H320" s="0" t="s">
        <v>6068</v>
      </c>
      <c r="I320" s="0" t="n">
        <f aca="false">HEX2DEC(C320)</f>
        <v>131</v>
      </c>
      <c r="J320" s="0" t="n">
        <f aca="false">HEX2DEC(D320)</f>
        <v>201</v>
      </c>
      <c r="N320" s="290" t="str">
        <f aca="false">"              {"&amp;E320&amp;",     "&amp;REPT(" ",25-LEN(E320))&amp;CHAR(34)&amp;G320&amp;CHAR(34)&amp;"},"</f>
        <v>              {STD_omega,                     "omega"},</v>
      </c>
    </row>
    <row r="321" customFormat="false" ht="15.75" hidden="false" customHeight="false" outlineLevel="0" collapsed="false">
      <c r="B321" s="0" t="str">
        <f aca="false">MID("00"&amp;C321,1+LEN(C321),2)&amp;MID("00"&amp;D321,1+LEN(D321),2)</f>
        <v>83ca</v>
      </c>
      <c r="C321" s="308" t="n">
        <v>83</v>
      </c>
      <c r="D321" s="260" t="s">
        <v>6015</v>
      </c>
      <c r="E321" s="0" t="s">
        <v>1603</v>
      </c>
      <c r="F321" s="305" t="str">
        <f aca="false">"`"&amp;MID(E321,5,1)</f>
        <v>`i</v>
      </c>
      <c r="G321" s="306" t="s">
        <v>6067</v>
      </c>
      <c r="H321" s="0" t="s">
        <v>6068</v>
      </c>
      <c r="I321" s="0" t="n">
        <f aca="false">HEX2DEC(C321)</f>
        <v>131</v>
      </c>
      <c r="J321" s="0" t="n">
        <f aca="false">HEX2DEC(D321)</f>
        <v>202</v>
      </c>
    </row>
    <row r="322" customFormat="false" ht="15.75" hidden="false" customHeight="false" outlineLevel="0" collapsed="false">
      <c r="B322" s="0" t="str">
        <f aca="false">MID("00"&amp;C322,1+LEN(C322),2)&amp;MID("00"&amp;D322,1+LEN(D322),2)</f>
        <v>83cb</v>
      </c>
      <c r="C322" s="308" t="n">
        <v>83</v>
      </c>
      <c r="D322" s="260" t="s">
        <v>6016</v>
      </c>
      <c r="E322" s="0" t="s">
        <v>1626</v>
      </c>
      <c r="F322" s="305" t="str">
        <f aca="false">"`"&amp;MID(E322,5,1)</f>
        <v>`u</v>
      </c>
      <c r="G322" s="306" t="s">
        <v>6067</v>
      </c>
      <c r="H322" s="0" t="s">
        <v>6068</v>
      </c>
      <c r="I322" s="0" t="n">
        <f aca="false">HEX2DEC(C322)</f>
        <v>131</v>
      </c>
      <c r="J322" s="0" t="n">
        <f aca="false">HEX2DEC(D322)</f>
        <v>203</v>
      </c>
    </row>
    <row r="323" customFormat="false" ht="15.75" hidden="false" customHeight="false" outlineLevel="0" collapsed="false">
      <c r="B323" s="0" t="str">
        <f aca="false">MID("00"&amp;C323,1+LEN(C323),2)&amp;MID("00"&amp;D323,1+LEN(D323),2)</f>
        <v>83cc</v>
      </c>
      <c r="C323" s="308" t="n">
        <v>83</v>
      </c>
      <c r="D323" s="260" t="s">
        <v>6017</v>
      </c>
      <c r="E323" s="0" t="s">
        <v>1644</v>
      </c>
      <c r="F323" s="305" t="str">
        <f aca="false">"`"&amp;MID(E323,5,1)</f>
        <v>`o</v>
      </c>
      <c r="G323" s="306" t="s">
        <v>6067</v>
      </c>
      <c r="H323" s="0" t="s">
        <v>6068</v>
      </c>
      <c r="I323" s="0" t="n">
        <f aca="false">HEX2DEC(C323)</f>
        <v>131</v>
      </c>
      <c r="J323" s="0" t="n">
        <f aca="false">HEX2DEC(D323)</f>
        <v>204</v>
      </c>
    </row>
    <row r="324" customFormat="false" ht="15.75" hidden="false" customHeight="false" outlineLevel="0" collapsed="false">
      <c r="B324" s="0" t="str">
        <f aca="false">MID("00"&amp;C324,1+LEN(C324),2)&amp;MID("00"&amp;D324,1+LEN(D324),2)</f>
        <v>83cd</v>
      </c>
      <c r="C324" s="308" t="n">
        <v>83</v>
      </c>
      <c r="D324" s="260" t="s">
        <v>6018</v>
      </c>
      <c r="E324" s="0" t="s">
        <v>1648</v>
      </c>
      <c r="F324" s="305" t="str">
        <f aca="false">"`"&amp;MID(E324,5,1)</f>
        <v>`u</v>
      </c>
      <c r="G324" s="306" t="s">
        <v>6067</v>
      </c>
      <c r="H324" s="0" t="s">
        <v>6068</v>
      </c>
      <c r="I324" s="0" t="n">
        <f aca="false">HEX2DEC(C324)</f>
        <v>131</v>
      </c>
      <c r="J324" s="0" t="n">
        <f aca="false">HEX2DEC(D324)</f>
        <v>205</v>
      </c>
    </row>
    <row r="325" customFormat="false" ht="15.75" hidden="false" customHeight="false" outlineLevel="0" collapsed="false">
      <c r="B325" s="0" t="str">
        <f aca="false">MID("00"&amp;C325,1+LEN(C325),2)&amp;MID("00"&amp;D325,1+LEN(D325),2)</f>
        <v>83ce</v>
      </c>
      <c r="C325" s="308" t="n">
        <v>83</v>
      </c>
      <c r="D325" s="260" t="s">
        <v>6019</v>
      </c>
      <c r="E325" s="0" t="s">
        <v>1652</v>
      </c>
      <c r="F325" s="305" t="str">
        <f aca="false">"`"&amp;MID(E325,5,1)</f>
        <v>`o</v>
      </c>
      <c r="G325" s="306" t="s">
        <v>6067</v>
      </c>
      <c r="H325" s="0" t="s">
        <v>6068</v>
      </c>
      <c r="I325" s="0" t="n">
        <f aca="false">HEX2DEC(C325)</f>
        <v>131</v>
      </c>
      <c r="J325" s="0" t="n">
        <f aca="false">HEX2DEC(D325)</f>
        <v>206</v>
      </c>
    </row>
    <row r="326" customFormat="false" ht="15.75" hidden="false" customHeight="false" outlineLevel="0" collapsed="false">
      <c r="B326" s="0" t="str">
        <f aca="false">MID("00"&amp;C326,1+LEN(C326),2)&amp;MID("00"&amp;D326,1+LEN(D326),2)</f>
        <v>83d8</v>
      </c>
      <c r="C326" s="308" t="n">
        <v>83</v>
      </c>
      <c r="D326" s="260" t="s">
        <v>6029</v>
      </c>
      <c r="E326" s="0" t="s">
        <v>4369</v>
      </c>
      <c r="F326" s="305" t="str">
        <f aca="false">"`"&amp;MID(E326,5,1)</f>
        <v>`Q</v>
      </c>
      <c r="G326" s="306" t="s">
        <v>6067</v>
      </c>
      <c r="H326" s="0" t="s">
        <v>6068</v>
      </c>
      <c r="I326" s="0" t="n">
        <f aca="false">HEX2DEC(C326)</f>
        <v>131</v>
      </c>
      <c r="J326" s="0" t="n">
        <f aca="false">HEX2DEC(D326)</f>
        <v>216</v>
      </c>
    </row>
    <row r="327" customFormat="false" ht="15.75" hidden="false" customHeight="false" outlineLevel="0" collapsed="false">
      <c r="B327" s="0" t="str">
        <f aca="false">MID("00"&amp;C327,1+LEN(C327),2)&amp;MID("00"&amp;D327,1+LEN(D327),2)</f>
        <v>83d9</v>
      </c>
      <c r="C327" s="308" t="n">
        <v>83</v>
      </c>
      <c r="D327" s="260" t="s">
        <v>6030</v>
      </c>
      <c r="E327" s="0" t="s">
        <v>4466</v>
      </c>
      <c r="F327" s="305" t="str">
        <f aca="false">"`"&amp;MID(E327,5,1)</f>
        <v>`q</v>
      </c>
      <c r="G327" s="306" t="s">
        <v>6067</v>
      </c>
      <c r="H327" s="0" t="s">
        <v>6068</v>
      </c>
      <c r="I327" s="0" t="n">
        <f aca="false">HEX2DEC(C327)</f>
        <v>131</v>
      </c>
      <c r="J327" s="0" t="n">
        <f aca="false">HEX2DEC(D327)</f>
        <v>217</v>
      </c>
    </row>
    <row r="328" customFormat="false" ht="15.75" hidden="false" customHeight="false" outlineLevel="0" collapsed="false">
      <c r="B328" s="0" t="str">
        <f aca="false">MID("00"&amp;C328,1+LEN(C328),2)&amp;MID("00"&amp;D328,1+LEN(D328),2)</f>
        <v>83dc</v>
      </c>
      <c r="C328" s="308" t="n">
        <v>83</v>
      </c>
      <c r="D328" s="260" t="s">
        <v>6033</v>
      </c>
      <c r="E328" s="0" t="s">
        <v>4372</v>
      </c>
      <c r="F328" s="305" t="str">
        <f aca="false">"`"&amp;MID(E328,5,1)</f>
        <v>`D</v>
      </c>
      <c r="G328" s="306" t="s">
        <v>6067</v>
      </c>
      <c r="H328" s="0" t="s">
        <v>6068</v>
      </c>
      <c r="I328" s="0" t="n">
        <f aca="false">HEX2DEC(C328)</f>
        <v>131</v>
      </c>
      <c r="J328" s="0" t="n">
        <f aca="false">HEX2DEC(D328)</f>
        <v>220</v>
      </c>
    </row>
    <row r="329" customFormat="false" ht="15.75" hidden="false" customHeight="false" outlineLevel="0" collapsed="false">
      <c r="B329" s="0" t="str">
        <f aca="false">MID("00"&amp;C329,1+LEN(C329),2)&amp;MID("00"&amp;D329,1+LEN(D329),2)</f>
        <v>83dd</v>
      </c>
      <c r="C329" s="308" t="n">
        <v>83</v>
      </c>
      <c r="D329" s="260" t="s">
        <v>6034</v>
      </c>
      <c r="E329" s="0" t="s">
        <v>4468</v>
      </c>
      <c r="F329" s="305" t="str">
        <f aca="false">"`"&amp;MID(E329,5,1)</f>
        <v>`d</v>
      </c>
      <c r="G329" s="306" t="s">
        <v>6067</v>
      </c>
      <c r="H329" s="0" t="s">
        <v>6068</v>
      </c>
      <c r="I329" s="0" t="n">
        <f aca="false">HEX2DEC(C329)</f>
        <v>131</v>
      </c>
      <c r="J329" s="0" t="n">
        <f aca="false">HEX2DEC(D329)</f>
        <v>221</v>
      </c>
    </row>
    <row r="330" customFormat="false" ht="15.75" hidden="false" customHeight="false" outlineLevel="0" collapsed="false">
      <c r="B330" s="0" t="str">
        <f aca="false">MID("00"&amp;C330,1+LEN(C330),2)&amp;MID("00"&amp;D330,1+LEN(D330),2)</f>
        <v>83e0</v>
      </c>
      <c r="C330" s="308" t="n">
        <v>83</v>
      </c>
      <c r="D330" s="260" t="s">
        <v>6036</v>
      </c>
      <c r="E330" s="0" t="s">
        <v>4374</v>
      </c>
      <c r="F330" s="305" t="str">
        <f aca="false">"`"&amp;MID(E330,5,1)</f>
        <v>`S</v>
      </c>
      <c r="G330" s="306" t="s">
        <v>6067</v>
      </c>
      <c r="H330" s="0" t="s">
        <v>6068</v>
      </c>
      <c r="I330" s="0" t="n">
        <f aca="false">HEX2DEC(C330)</f>
        <v>131</v>
      </c>
      <c r="J330" s="0" t="n">
        <f aca="false">HEX2DEC(D330)</f>
        <v>224</v>
      </c>
    </row>
    <row r="331" customFormat="false" ht="15.75" hidden="false" customHeight="false" outlineLevel="0" collapsed="false">
      <c r="B331" s="0" t="str">
        <f aca="false">MID("00"&amp;C331,1+LEN(C331),2)&amp;MID("00"&amp;D331,1+LEN(D331),2)</f>
        <v>83e1</v>
      </c>
      <c r="C331" s="308" t="n">
        <v>83</v>
      </c>
      <c r="D331" s="260" t="s">
        <v>6037</v>
      </c>
      <c r="E331" s="0" t="s">
        <v>4470</v>
      </c>
      <c r="F331" s="305" t="str">
        <f aca="false">"`"&amp;MID(E331,5,1)</f>
        <v>`s</v>
      </c>
      <c r="G331" s="306" t="s">
        <v>6067</v>
      </c>
      <c r="H331" s="0" t="s">
        <v>6068</v>
      </c>
      <c r="I331" s="0" t="n">
        <f aca="false">HEX2DEC(C331)</f>
        <v>131</v>
      </c>
      <c r="J331" s="0" t="n">
        <f aca="false">HEX2DEC(D331)</f>
        <v>225</v>
      </c>
    </row>
    <row r="332" customFormat="false" ht="15.75" hidden="false" customHeight="false" outlineLevel="0" collapsed="false">
      <c r="B332" s="0" t="str">
        <f aca="false">MID("00"&amp;C332,1+LEN(C332),2)&amp;MID("00"&amp;D332,1+LEN(D332),2)</f>
        <v>a2c5</v>
      </c>
      <c r="C332" s="1" t="s">
        <v>5985</v>
      </c>
      <c r="D332" s="1" t="s">
        <v>6010</v>
      </c>
      <c r="E332" s="0" t="s">
        <v>5260</v>
      </c>
      <c r="G332" s="304" t="s">
        <v>6000</v>
      </c>
      <c r="H332" s="0" t="s">
        <v>6113</v>
      </c>
      <c r="I332" s="0" t="n">
        <f aca="false">HEX2DEC(C332)</f>
        <v>162</v>
      </c>
      <c r="J332" s="0" t="n">
        <f aca="false">HEX2DEC(D332)</f>
        <v>197</v>
      </c>
    </row>
    <row r="333" customFormat="false" ht="15.75" hidden="false" customHeight="false" outlineLevel="0" collapsed="false">
      <c r="B333" s="0" t="str">
        <f aca="false">MID("00"&amp;C333,1+LEN(C333),2)&amp;MID("00"&amp;D333,1+LEN(D333),2)</f>
        <v>a789</v>
      </c>
      <c r="C333" s="1" t="s">
        <v>5988</v>
      </c>
      <c r="D333" s="1" t="n">
        <v>89</v>
      </c>
      <c r="E333" s="0" t="s">
        <v>5261</v>
      </c>
      <c r="G333" s="304" t="s">
        <v>6000</v>
      </c>
      <c r="H333" s="0" t="s">
        <v>6113</v>
      </c>
      <c r="I333" s="0" t="n">
        <f aca="false">HEX2DEC(C333)</f>
        <v>167</v>
      </c>
      <c r="J333" s="0" t="n">
        <f aca="false">HEX2DEC(D333)</f>
        <v>137</v>
      </c>
    </row>
    <row r="334" customFormat="false" ht="15.75" hidden="false" customHeight="false" outlineLevel="0" collapsed="false">
      <c r="B334" s="0" t="str">
        <f aca="false">MID("00"&amp;C334,1+LEN(C334),2)&amp;MID("00"&amp;D334,1+LEN(D334),2)</f>
        <v>a788</v>
      </c>
      <c r="C334" s="1" t="s">
        <v>5988</v>
      </c>
      <c r="D334" s="1" t="n">
        <v>88</v>
      </c>
      <c r="E334" s="0" t="s">
        <v>6114</v>
      </c>
      <c r="G334" s="304" t="s">
        <v>5539</v>
      </c>
      <c r="H334" s="0" t="s">
        <v>6113</v>
      </c>
      <c r="I334" s="0" t="n">
        <f aca="false">HEX2DEC(C334)</f>
        <v>167</v>
      </c>
      <c r="J334" s="0" t="n">
        <f aca="false">HEX2DEC(D334)</f>
        <v>136</v>
      </c>
    </row>
    <row r="335" customFormat="false" ht="15.75" hidden="false" customHeight="false" outlineLevel="0" collapsed="false">
      <c r="B335" s="0" t="str">
        <f aca="false">MID("00"&amp;C335,1+LEN(C335),2)&amp;MID("00"&amp;D335,1+LEN(D335),2)</f>
        <v>82bc</v>
      </c>
      <c r="C335" s="307" t="n">
        <v>82</v>
      </c>
      <c r="D335" s="260" t="s">
        <v>6002</v>
      </c>
      <c r="E335" s="0" t="s">
        <v>5263</v>
      </c>
      <c r="G335" s="304" t="s">
        <v>6115</v>
      </c>
      <c r="H335" s="0" t="s">
        <v>6113</v>
      </c>
      <c r="I335" s="0" t="n">
        <f aca="false">HEX2DEC(C335)</f>
        <v>130</v>
      </c>
      <c r="J335" s="0" t="n">
        <f aca="false">HEX2DEC(D335)</f>
        <v>188</v>
      </c>
    </row>
    <row r="336" customFormat="false" ht="15.75" hidden="false" customHeight="false" outlineLevel="0" collapsed="false">
      <c r="B336" s="0" t="str">
        <f aca="false">MID("00"&amp;C336,1+LEN(C336),2)&amp;MID("00"&amp;D336,1+LEN(D336),2)</f>
        <v>833a</v>
      </c>
      <c r="C336" s="308" t="n">
        <v>83</v>
      </c>
      <c r="D336" s="260" t="s">
        <v>5902</v>
      </c>
      <c r="E336" s="0" t="s">
        <v>6116</v>
      </c>
      <c r="G336" s="304" t="s">
        <v>6115</v>
      </c>
      <c r="H336" s="0" t="s">
        <v>6113</v>
      </c>
      <c r="I336" s="0" t="n">
        <f aca="false">HEX2DEC(C336)</f>
        <v>131</v>
      </c>
      <c r="J336" s="0" t="n">
        <f aca="false">HEX2DEC(D336)</f>
        <v>58</v>
      </c>
    </row>
    <row r="337" customFormat="false" ht="15.75" hidden="false" customHeight="false" outlineLevel="0" collapsed="false">
      <c r="B337" s="0" t="str">
        <f aca="false">MID("00"&amp;C337,1+LEN(C337),2)&amp;MID("00"&amp;D337,1+LEN(D337),2)</f>
        <v>a148</v>
      </c>
      <c r="C337" s="1" t="s">
        <v>5983</v>
      </c>
      <c r="D337" s="1" t="n">
        <v>48</v>
      </c>
      <c r="E337" s="0" t="s">
        <v>2638</v>
      </c>
      <c r="G337" s="304" t="s">
        <v>6117</v>
      </c>
      <c r="H337" s="0" t="s">
        <v>6113</v>
      </c>
      <c r="I337" s="0" t="n">
        <f aca="false">HEX2DEC(C337)</f>
        <v>161</v>
      </c>
      <c r="J337" s="0" t="n">
        <f aca="false">HEX2DEC(D337)</f>
        <v>72</v>
      </c>
    </row>
    <row r="338" customFormat="false" ht="15.75" hidden="false" customHeight="false" outlineLevel="0" collapsed="false">
      <c r="B338" s="0" t="str">
        <f aca="false">MID("00"&amp;C338,1+LEN(C338),2)&amp;MID("00"&amp;D338,1+LEN(D338),2)</f>
        <v>a149</v>
      </c>
      <c r="C338" s="1" t="s">
        <v>5983</v>
      </c>
      <c r="D338" s="1" t="n">
        <v>49</v>
      </c>
      <c r="E338" s="0" t="s">
        <v>2640</v>
      </c>
      <c r="G338" s="304" t="s">
        <v>6118</v>
      </c>
      <c r="H338" s="0" t="s">
        <v>6113</v>
      </c>
      <c r="I338" s="0" t="n">
        <f aca="false">HEX2DEC(C338)</f>
        <v>161</v>
      </c>
      <c r="J338" s="0" t="n">
        <f aca="false">HEX2DEC(D338)</f>
        <v>73</v>
      </c>
    </row>
    <row r="339" customFormat="false" ht="15.75" hidden="false" customHeight="false" outlineLevel="0" collapsed="false">
      <c r="B339" s="0" t="str">
        <f aca="false">MID("00"&amp;C339,1+LEN(C339),2)&amp;MID("00"&amp;D339,1+LEN(D339),2)</f>
        <v>a67b</v>
      </c>
      <c r="C339" s="1" t="s">
        <v>6099</v>
      </c>
      <c r="D339" s="1" t="s">
        <v>5979</v>
      </c>
      <c r="E339" s="0" t="s">
        <v>6119</v>
      </c>
      <c r="G339" s="309" t="s">
        <v>5984</v>
      </c>
      <c r="I339" s="0" t="n">
        <f aca="false">HEX2DEC(C339)</f>
        <v>166</v>
      </c>
      <c r="J339" s="0" t="n">
        <f aca="false">HEX2DEC(D339)</f>
        <v>123</v>
      </c>
    </row>
    <row r="340" customFormat="false" ht="15.75" hidden="false" customHeight="false" outlineLevel="0" collapsed="false">
      <c r="B340" s="0" t="str">
        <f aca="false">MID("00"&amp;C340,1+LEN(C340),2)&amp;MID("00"&amp;D340,1+LEN(D340),2)</f>
        <v>a67e</v>
      </c>
      <c r="C340" s="1" t="s">
        <v>6099</v>
      </c>
      <c r="D340" s="1" t="s">
        <v>5982</v>
      </c>
      <c r="E340" s="0" t="s">
        <v>6120</v>
      </c>
      <c r="G340" s="309" t="s">
        <v>5984</v>
      </c>
      <c r="I340" s="0" t="n">
        <f aca="false">HEX2DEC(C340)</f>
        <v>166</v>
      </c>
      <c r="J340" s="0" t="n">
        <f aca="false">HEX2DEC(D340)</f>
        <v>126</v>
      </c>
    </row>
    <row r="341" customFormat="false" ht="15.75" hidden="false" customHeight="false" outlineLevel="0" collapsed="false">
      <c r="B341" s="0" t="str">
        <f aca="false">MID("00"&amp;C341,1+LEN(C341),2)&amp;MID("00"&amp;D341,1+LEN(D341),2)</f>
        <v>a2a2</v>
      </c>
      <c r="C341" s="1" t="s">
        <v>5985</v>
      </c>
      <c r="D341" s="1" t="s">
        <v>5985</v>
      </c>
      <c r="E341" s="0" t="s">
        <v>2647</v>
      </c>
      <c r="G341" s="304" t="s">
        <v>6115</v>
      </c>
      <c r="H341" s="0" t="s">
        <v>6113</v>
      </c>
      <c r="I341" s="0" t="n">
        <f aca="false">HEX2DEC(C341)</f>
        <v>162</v>
      </c>
      <c r="J341" s="0" t="n">
        <f aca="false">HEX2DEC(D341)</f>
        <v>162</v>
      </c>
    </row>
    <row r="342" customFormat="false" ht="15.75" hidden="false" customHeight="false" outlineLevel="0" collapsed="false">
      <c r="B342" s="0" t="str">
        <f aca="false">MID("00"&amp;C342,1+LEN(C342),2)&amp;MID("00"&amp;D342,1+LEN(D342),2)</f>
        <v>a1e0</v>
      </c>
      <c r="C342" s="1" t="s">
        <v>5983</v>
      </c>
      <c r="D342" s="1" t="s">
        <v>6036</v>
      </c>
      <c r="E342" s="76" t="s">
        <v>2612</v>
      </c>
      <c r="G342" s="304" t="s">
        <v>6121</v>
      </c>
      <c r="I342" s="0" t="n">
        <f aca="false">HEX2DEC(C342)</f>
        <v>161</v>
      </c>
      <c r="J342" s="0" t="n">
        <f aca="false">HEX2DEC(D342)</f>
        <v>224</v>
      </c>
    </row>
    <row r="343" customFormat="false" ht="15.75" hidden="false" customHeight="false" outlineLevel="0" collapsed="false">
      <c r="B343" s="0" t="str">
        <f aca="false">MID("00"&amp;C343,1+LEN(C343),2)&amp;MID("00"&amp;D343,1+LEN(D343),2)</f>
        <v>a1e1</v>
      </c>
      <c r="C343" s="1" t="s">
        <v>5983</v>
      </c>
      <c r="D343" s="1" t="s">
        <v>6037</v>
      </c>
      <c r="E343" s="310" t="s">
        <v>2614</v>
      </c>
      <c r="G343" s="304" t="s">
        <v>6122</v>
      </c>
      <c r="I343" s="0" t="n">
        <f aca="false">HEX2DEC(C343)</f>
        <v>161</v>
      </c>
      <c r="J343" s="0" t="n">
        <f aca="false">HEX2DEC(D343)</f>
        <v>225</v>
      </c>
    </row>
    <row r="344" customFormat="false" ht="15.75" hidden="false" customHeight="false" outlineLevel="0" collapsed="false">
      <c r="B344" s="0" t="str">
        <f aca="false">MID("00"&amp;C344,1+LEN(C344),2)&amp;MID("00"&amp;D344,1+LEN(D344),2)</f>
        <v>a1e2</v>
      </c>
      <c r="C344" s="1" t="s">
        <v>5983</v>
      </c>
      <c r="D344" s="1" t="s">
        <v>6038</v>
      </c>
      <c r="E344" s="311" t="s">
        <v>2616</v>
      </c>
      <c r="G344" s="304" t="s">
        <v>6123</v>
      </c>
      <c r="I344" s="0" t="n">
        <f aca="false">HEX2DEC(C344)</f>
        <v>161</v>
      </c>
      <c r="J344" s="0" t="n">
        <f aca="false">HEX2DEC(D344)</f>
        <v>226</v>
      </c>
    </row>
    <row r="345" customFormat="false" ht="15.75" hidden="false" customHeight="false" outlineLevel="0" collapsed="false">
      <c r="B345" s="0" t="str">
        <f aca="false">MID("00"&amp;C345,1+LEN(C345),2)&amp;MID("00"&amp;D345,1+LEN(D345),2)</f>
        <v>a1e3</v>
      </c>
      <c r="C345" s="1" t="s">
        <v>5983</v>
      </c>
      <c r="D345" s="1" t="s">
        <v>6039</v>
      </c>
      <c r="E345" s="312" t="s">
        <v>2618</v>
      </c>
      <c r="G345" s="304" t="s">
        <v>6124</v>
      </c>
      <c r="I345" s="0" t="n">
        <f aca="false">HEX2DEC(C345)</f>
        <v>161</v>
      </c>
      <c r="J345" s="0" t="n">
        <f aca="false">HEX2DEC(D345)</f>
        <v>227</v>
      </c>
    </row>
    <row r="346" customFormat="false" ht="15.75" hidden="false" customHeight="false" outlineLevel="0" collapsed="false">
      <c r="B346" s="0" t="str">
        <f aca="false">MID("00"&amp;C346,1+LEN(C346),2)&amp;MID("00"&amp;D346,1+LEN(D346),2)</f>
        <v>a003</v>
      </c>
      <c r="C346" s="1" t="s">
        <v>6097</v>
      </c>
      <c r="D346" s="1" t="n">
        <v>3</v>
      </c>
      <c r="E346" s="0" t="s">
        <v>2056</v>
      </c>
      <c r="F346" s="0" t="s">
        <v>5540</v>
      </c>
      <c r="G346" s="304" t="s">
        <v>5540</v>
      </c>
      <c r="H346" s="0" t="s">
        <v>6113</v>
      </c>
      <c r="I346" s="0" t="n">
        <f aca="false">HEX2DEC(C346)</f>
        <v>160</v>
      </c>
      <c r="J346" s="0" t="n">
        <f aca="false">HEX2DEC(D346)</f>
        <v>3</v>
      </c>
    </row>
    <row r="347" customFormat="false" ht="15.75" hidden="false" customHeight="false" outlineLevel="0" collapsed="false">
      <c r="B347" s="0" t="str">
        <f aca="false">MID("00"&amp;C347,1+LEN(C347),2)&amp;MID("00"&amp;D347,1+LEN(D347),2)</f>
        <v>a004</v>
      </c>
      <c r="C347" s="1" t="s">
        <v>6097</v>
      </c>
      <c r="D347" s="1" t="n">
        <v>4</v>
      </c>
      <c r="E347" s="0" t="s">
        <v>2058</v>
      </c>
      <c r="F347" s="0" t="s">
        <v>5540</v>
      </c>
      <c r="G347" s="304" t="s">
        <v>5540</v>
      </c>
      <c r="H347" s="0" t="s">
        <v>6113</v>
      </c>
      <c r="I347" s="0" t="n">
        <f aca="false">HEX2DEC(C347)</f>
        <v>160</v>
      </c>
      <c r="J347" s="0" t="n">
        <f aca="false">HEX2DEC(D347)</f>
        <v>4</v>
      </c>
    </row>
    <row r="348" customFormat="false" ht="15.75" hidden="false" customHeight="false" outlineLevel="0" collapsed="false">
      <c r="B348" s="0" t="str">
        <f aca="false">MID("00"&amp;C348,1+LEN(C348),2)&amp;MID("00"&amp;D348,1+LEN(D348),2)</f>
        <v>a005</v>
      </c>
      <c r="C348" s="1" t="s">
        <v>6097</v>
      </c>
      <c r="D348" s="1" t="n">
        <v>5</v>
      </c>
      <c r="E348" s="0" t="s">
        <v>2060</v>
      </c>
      <c r="F348" s="0" t="s">
        <v>5540</v>
      </c>
      <c r="G348" s="304" t="s">
        <v>5540</v>
      </c>
      <c r="H348" s="0" t="s">
        <v>6113</v>
      </c>
      <c r="I348" s="0" t="n">
        <f aca="false">HEX2DEC(C348)</f>
        <v>160</v>
      </c>
      <c r="J348" s="0" t="n">
        <f aca="false">HEX2DEC(D348)</f>
        <v>5</v>
      </c>
    </row>
    <row r="349" customFormat="false" ht="15.75" hidden="false" customHeight="false" outlineLevel="0" collapsed="false">
      <c r="B349" s="0" t="str">
        <f aca="false">MID("00"&amp;C349,1+LEN(C349),2)&amp;MID("00"&amp;D349,1+LEN(D349),2)</f>
        <v>a006</v>
      </c>
      <c r="C349" s="1" t="s">
        <v>6097</v>
      </c>
      <c r="D349" s="1" t="n">
        <v>6</v>
      </c>
      <c r="E349" s="0" t="s">
        <v>2062</v>
      </c>
      <c r="F349" s="0" t="s">
        <v>5540</v>
      </c>
      <c r="G349" s="304" t="s">
        <v>5540</v>
      </c>
      <c r="H349" s="0" t="s">
        <v>6113</v>
      </c>
      <c r="I349" s="0" t="n">
        <f aca="false">HEX2DEC(C349)</f>
        <v>160</v>
      </c>
      <c r="J349" s="0" t="n">
        <f aca="false">HEX2DEC(D349)</f>
        <v>6</v>
      </c>
    </row>
    <row r="350" customFormat="false" ht="15.75" hidden="false" customHeight="false" outlineLevel="0" collapsed="false">
      <c r="B350" s="0" t="str">
        <f aca="false">MID("00"&amp;C350,1+LEN(C350),2)&amp;MID("00"&amp;D350,1+LEN(D350),2)</f>
        <v>a007</v>
      </c>
      <c r="C350" s="1" t="s">
        <v>6097</v>
      </c>
      <c r="D350" s="1" t="n">
        <v>7</v>
      </c>
      <c r="E350" s="0" t="s">
        <v>2064</v>
      </c>
      <c r="F350" s="0" t="s">
        <v>5540</v>
      </c>
      <c r="G350" s="304" t="s">
        <v>5540</v>
      </c>
      <c r="H350" s="0" t="s">
        <v>6113</v>
      </c>
      <c r="I350" s="0" t="n">
        <f aca="false">HEX2DEC(C350)</f>
        <v>160</v>
      </c>
      <c r="J350" s="0" t="n">
        <f aca="false">HEX2DEC(D350)</f>
        <v>7</v>
      </c>
    </row>
    <row r="351" customFormat="false" ht="15.75" hidden="false" customHeight="false" outlineLevel="0" collapsed="false">
      <c r="B351" s="0" t="str">
        <f aca="false">MID("00"&amp;C351,1+LEN(C351),2)&amp;MID("00"&amp;D351,1+LEN(D351),2)</f>
        <v>a008</v>
      </c>
      <c r="C351" s="1" t="s">
        <v>6097</v>
      </c>
      <c r="D351" s="1" t="n">
        <v>8</v>
      </c>
      <c r="E351" s="0" t="s">
        <v>2066</v>
      </c>
      <c r="F351" s="0" t="s">
        <v>5540</v>
      </c>
      <c r="G351" s="304" t="s">
        <v>5540</v>
      </c>
      <c r="H351" s="0" t="s">
        <v>6113</v>
      </c>
      <c r="I351" s="0" t="n">
        <f aca="false">HEX2DEC(C351)</f>
        <v>160</v>
      </c>
      <c r="J351" s="0" t="n">
        <f aca="false">HEX2DEC(D351)</f>
        <v>8</v>
      </c>
    </row>
    <row r="352" customFormat="false" ht="15.75" hidden="false" customHeight="false" outlineLevel="0" collapsed="false">
      <c r="B352" s="0" t="str">
        <f aca="false">MID("00"&amp;C352,1+LEN(C352),2)&amp;MID("00"&amp;D352,1+LEN(D352),2)</f>
        <v>a00a</v>
      </c>
      <c r="C352" s="1" t="s">
        <v>6097</v>
      </c>
      <c r="D352" s="1" t="s">
        <v>6125</v>
      </c>
      <c r="E352" s="0" t="s">
        <v>2068</v>
      </c>
      <c r="F352" s="0" t="s">
        <v>5540</v>
      </c>
      <c r="G352" s="304" t="s">
        <v>5540</v>
      </c>
      <c r="H352" s="0" t="s">
        <v>6113</v>
      </c>
      <c r="I352" s="0" t="n">
        <f aca="false">HEX2DEC(C352)</f>
        <v>160</v>
      </c>
      <c r="J352" s="0" t="n">
        <f aca="false">HEX2DEC(D352)</f>
        <v>10</v>
      </c>
    </row>
    <row r="353" customFormat="false" ht="15.75" hidden="false" customHeight="false" outlineLevel="0" collapsed="false">
      <c r="B353" s="0" t="str">
        <f aca="false">MID("00"&amp;C353,1+LEN(C353),2)&amp;MID("00"&amp;D353,1+LEN(D353),2)</f>
        <v>a018</v>
      </c>
      <c r="C353" s="1" t="s">
        <v>6097</v>
      </c>
      <c r="D353" s="1" t="n">
        <v>18</v>
      </c>
      <c r="E353" s="0" t="s">
        <v>2070</v>
      </c>
      <c r="G353" s="313" t="s">
        <v>6115</v>
      </c>
      <c r="H353" s="0" t="s">
        <v>6126</v>
      </c>
      <c r="I353" s="0" t="n">
        <f aca="false">HEX2DEC(C353)</f>
        <v>160</v>
      </c>
      <c r="J353" s="0" t="n">
        <f aca="false">HEX2DEC(D353)</f>
        <v>24</v>
      </c>
    </row>
    <row r="354" customFormat="false" ht="15.75" hidden="false" customHeight="false" outlineLevel="0" collapsed="false">
      <c r="B354" s="0" t="str">
        <f aca="false">MID("00"&amp;C354,1+LEN(C354),2)&amp;MID("00"&amp;D354,1+LEN(D354),2)</f>
        <v>a019</v>
      </c>
      <c r="C354" s="1" t="s">
        <v>6097</v>
      </c>
      <c r="D354" s="1" t="n">
        <v>19</v>
      </c>
      <c r="E354" s="0" t="s">
        <v>2073</v>
      </c>
      <c r="G354" s="313" t="s">
        <v>6115</v>
      </c>
      <c r="H354" s="0" t="s">
        <v>6126</v>
      </c>
      <c r="I354" s="0" t="n">
        <f aca="false">HEX2DEC(C354)</f>
        <v>160</v>
      </c>
      <c r="J354" s="0" t="n">
        <f aca="false">HEX2DEC(D354)</f>
        <v>25</v>
      </c>
    </row>
    <row r="355" customFormat="false" ht="15.75" hidden="false" customHeight="false" outlineLevel="0" collapsed="false">
      <c r="B355" s="0" t="str">
        <f aca="false">MID("00"&amp;C355,1+LEN(C355),2)&amp;MID("00"&amp;D355,1+LEN(D355),2)</f>
        <v>a01a</v>
      </c>
      <c r="C355" s="1" t="s">
        <v>6097</v>
      </c>
      <c r="D355" s="1" t="s">
        <v>6074</v>
      </c>
      <c r="E355" s="0" t="s">
        <v>2074</v>
      </c>
      <c r="G355" s="313" t="s">
        <v>6115</v>
      </c>
      <c r="H355" s="0" t="s">
        <v>6126</v>
      </c>
      <c r="I355" s="0" t="n">
        <f aca="false">HEX2DEC(C355)</f>
        <v>160</v>
      </c>
      <c r="J355" s="0" t="n">
        <f aca="false">HEX2DEC(D355)</f>
        <v>26</v>
      </c>
    </row>
    <row r="356" customFormat="false" ht="15.75" hidden="false" customHeight="false" outlineLevel="0" collapsed="false">
      <c r="B356" s="0" t="str">
        <f aca="false">MID("00"&amp;C356,1+LEN(C356),2)&amp;MID("00"&amp;D356,1+LEN(D356),2)</f>
        <v>a01b</v>
      </c>
      <c r="C356" s="1" t="s">
        <v>6097</v>
      </c>
      <c r="D356" s="1" t="s">
        <v>6075</v>
      </c>
      <c r="E356" s="0" t="s">
        <v>2076</v>
      </c>
      <c r="G356" s="313" t="s">
        <v>6115</v>
      </c>
      <c r="H356" s="0" t="s">
        <v>6126</v>
      </c>
      <c r="I356" s="0" t="n">
        <f aca="false">HEX2DEC(C356)</f>
        <v>160</v>
      </c>
      <c r="J356" s="0" t="n">
        <f aca="false">HEX2DEC(D356)</f>
        <v>27</v>
      </c>
    </row>
    <row r="357" customFormat="false" ht="15.75" hidden="false" customHeight="false" outlineLevel="0" collapsed="false">
      <c r="B357" s="0" t="str">
        <f aca="false">MID("00"&amp;C357,1+LEN(C357),2)&amp;MID("00"&amp;D357,1+LEN(D357),2)</f>
        <v>a01c</v>
      </c>
      <c r="C357" s="1" t="s">
        <v>6097</v>
      </c>
      <c r="D357" s="1" t="s">
        <v>6127</v>
      </c>
      <c r="E357" s="0" t="s">
        <v>2079</v>
      </c>
      <c r="G357" s="313" t="s">
        <v>6128</v>
      </c>
      <c r="H357" s="0" t="s">
        <v>6129</v>
      </c>
      <c r="I357" s="0" t="n">
        <f aca="false">HEX2DEC(C357)</f>
        <v>160</v>
      </c>
      <c r="J357" s="0" t="n">
        <f aca="false">HEX2DEC(D357)</f>
        <v>28</v>
      </c>
    </row>
    <row r="358" customFormat="false" ht="15.75" hidden="false" customHeight="false" outlineLevel="0" collapsed="false">
      <c r="B358" s="0" t="str">
        <f aca="false">MID("00"&amp;C358,1+LEN(C358),2)&amp;MID("00"&amp;D358,1+LEN(D358),2)</f>
        <v>a01d</v>
      </c>
      <c r="C358" s="1" t="s">
        <v>6097</v>
      </c>
      <c r="D358" s="1" t="s">
        <v>6130</v>
      </c>
      <c r="E358" s="0" t="s">
        <v>2081</v>
      </c>
      <c r="G358" s="313" t="s">
        <v>6128</v>
      </c>
      <c r="H358" s="0" t="s">
        <v>6129</v>
      </c>
      <c r="I358" s="0" t="n">
        <f aca="false">HEX2DEC(C358)</f>
        <v>160</v>
      </c>
      <c r="J358" s="0" t="n">
        <f aca="false">HEX2DEC(D358)</f>
        <v>29</v>
      </c>
    </row>
    <row r="359" customFormat="false" ht="15.75" hidden="false" customHeight="false" outlineLevel="0" collapsed="false">
      <c r="B359" s="0" t="str">
        <f aca="false">MID("00"&amp;C359,1+LEN(C359),2)&amp;MID("00"&amp;D359,1+LEN(D359),2)</f>
        <v>a01e</v>
      </c>
      <c r="C359" s="1" t="s">
        <v>6097</v>
      </c>
      <c r="D359" s="1" t="s">
        <v>6076</v>
      </c>
      <c r="E359" s="0" t="s">
        <v>2083</v>
      </c>
      <c r="G359" s="313" t="s">
        <v>6128</v>
      </c>
      <c r="H359" s="0" t="s">
        <v>6129</v>
      </c>
      <c r="I359" s="0" t="n">
        <f aca="false">HEX2DEC(C359)</f>
        <v>160</v>
      </c>
      <c r="J359" s="0" t="n">
        <f aca="false">HEX2DEC(D359)</f>
        <v>30</v>
      </c>
    </row>
    <row r="360" customFormat="false" ht="15.75" hidden="false" customHeight="false" outlineLevel="0" collapsed="false">
      <c r="B360" s="0" t="str">
        <f aca="false">MID("00"&amp;C360,1+LEN(C360),2)&amp;MID("00"&amp;D360,1+LEN(D360),2)</f>
        <v>a01f</v>
      </c>
      <c r="C360" s="1" t="s">
        <v>6097</v>
      </c>
      <c r="D360" s="1" t="s">
        <v>6077</v>
      </c>
      <c r="E360" s="0" t="s">
        <v>2084</v>
      </c>
      <c r="G360" s="313" t="s">
        <v>6128</v>
      </c>
      <c r="H360" s="0" t="s">
        <v>6129</v>
      </c>
      <c r="I360" s="0" t="n">
        <f aca="false">HEX2DEC(C360)</f>
        <v>160</v>
      </c>
      <c r="J360" s="0" t="n">
        <f aca="false">HEX2DEC(D360)</f>
        <v>31</v>
      </c>
    </row>
    <row r="361" customFormat="false" ht="15.75" hidden="false" customHeight="false" outlineLevel="0" collapsed="false">
      <c r="B361" s="0" t="str">
        <f aca="false">MID("00"&amp;C361,1+LEN(C361),2)&amp;MID("00"&amp;D361,1+LEN(D361),2)</f>
        <v>a026</v>
      </c>
      <c r="C361" s="1" t="s">
        <v>6097</v>
      </c>
      <c r="D361" s="1" t="n">
        <v>26</v>
      </c>
      <c r="E361" s="0" t="s">
        <v>2087</v>
      </c>
      <c r="G361" s="303" t="s">
        <v>6131</v>
      </c>
      <c r="I361" s="0" t="n">
        <f aca="false">HEX2DEC(C361)</f>
        <v>160</v>
      </c>
      <c r="J361" s="0" t="n">
        <f aca="false">HEX2DEC(D361)</f>
        <v>38</v>
      </c>
      <c r="N361" s="290" t="str">
        <f aca="false">"              {"&amp;E361&amp;",     "&amp;REPT(" ",25-LEN(E361))&amp;CHAR(34)&amp;G361&amp;CHAR(34)&amp;"},"</f>
        <v>              {STD_ELLIPSIS,                  "…"},</v>
      </c>
    </row>
    <row r="362" customFormat="false" ht="15.75" hidden="false" customHeight="false" outlineLevel="0" collapsed="false">
      <c r="B362" s="0" t="str">
        <f aca="false">MID("00"&amp;C362,1+LEN(C362),2)&amp;MID("00"&amp;D362,1+LEN(D362),2)</f>
        <v>a027</v>
      </c>
      <c r="C362" s="1" t="s">
        <v>6097</v>
      </c>
      <c r="D362" s="1" t="n">
        <v>27</v>
      </c>
      <c r="E362" s="0" t="s">
        <v>2088</v>
      </c>
      <c r="G362" s="303" t="s">
        <v>2989</v>
      </c>
      <c r="I362" s="0" t="n">
        <f aca="false">HEX2DEC(C362)</f>
        <v>160</v>
      </c>
      <c r="J362" s="0" t="n">
        <f aca="false">HEX2DEC(D362)</f>
        <v>39</v>
      </c>
      <c r="N362" s="290" t="str">
        <f aca="false">"              {"&amp;E362&amp;",     "&amp;REPT(" ",25-LEN(E362))&amp;CHAR(34)&amp;G362&amp;CHAR(34)&amp;"},"</f>
        <v>              {STD_BINARY_ONE,                "1"},</v>
      </c>
    </row>
    <row r="363" customFormat="false" ht="15.75" hidden="false" customHeight="false" outlineLevel="0" collapsed="false">
      <c r="B363" s="0" t="str">
        <f aca="false">MID("00"&amp;C363,1+LEN(C363),2)&amp;MID("00"&amp;D363,1+LEN(D363),2)</f>
        <v>a072</v>
      </c>
      <c r="C363" s="1" t="s">
        <v>6097</v>
      </c>
      <c r="D363" s="1" t="n">
        <v>72</v>
      </c>
      <c r="E363" s="0" t="s">
        <v>2334</v>
      </c>
      <c r="G363" s="158" t="s">
        <v>6132</v>
      </c>
      <c r="I363" s="0" t="n">
        <f aca="false">HEX2DEC(C363)</f>
        <v>160</v>
      </c>
      <c r="J363" s="0" t="n">
        <f aca="false">HEX2DEC(D363)</f>
        <v>114</v>
      </c>
      <c r="N363" s="290" t="str">
        <f aca="false">"              {"&amp;E363&amp;",     "&amp;REPT(" ",25-LEN(E363))&amp;CHAR(34)&amp;G363&amp;CHAR(34)&amp;"},"</f>
        <v>              {STD_SUP_MINUS_1,               "`-1"},</v>
      </c>
    </row>
    <row r="364" customFormat="false" ht="15.75" hidden="false" customHeight="false" outlineLevel="0" collapsed="false">
      <c r="B364" s="0" t="str">
        <f aca="false">MID("00"&amp;C364,1+LEN(C364),2)&amp;MID("00"&amp;D364,1+LEN(D364),2)</f>
        <v>a073</v>
      </c>
      <c r="C364" s="1" t="s">
        <v>6097</v>
      </c>
      <c r="D364" s="1" t="n">
        <v>73</v>
      </c>
      <c r="E364" s="0" t="s">
        <v>2482</v>
      </c>
      <c r="G364" s="158" t="s">
        <v>6133</v>
      </c>
      <c r="I364" s="0" t="n">
        <f aca="false">HEX2DEC(C364)</f>
        <v>160</v>
      </c>
      <c r="J364" s="0" t="n">
        <f aca="false">HEX2DEC(D364)</f>
        <v>115</v>
      </c>
      <c r="N364" s="290" t="str">
        <f aca="false">"              {"&amp;E364&amp;",     "&amp;REPT(" ",25-LEN(E364))&amp;CHAR(34)&amp;G364&amp;CHAR(34)&amp;"},"</f>
        <v>              {STD_SUB_E_OUTLINE,             "`E"},</v>
      </c>
    </row>
    <row r="365" customFormat="false" ht="15.75" hidden="false" customHeight="false" outlineLevel="0" collapsed="false">
      <c r="B365" s="0" t="str">
        <f aca="false">MID("00"&amp;C365,1+LEN(C365),2)&amp;MID("00"&amp;D365,1+LEN(D365),2)</f>
        <v>a080</v>
      </c>
      <c r="C365" s="1" t="s">
        <v>6097</v>
      </c>
      <c r="D365" s="1" t="n">
        <v>80</v>
      </c>
      <c r="E365" s="0" t="s">
        <v>2483</v>
      </c>
      <c r="G365" s="313" t="str">
        <f aca="false">"_"&amp;MID(E365,9,1)</f>
        <v>_0</v>
      </c>
      <c r="H365" s="0" t="s">
        <v>6134</v>
      </c>
      <c r="I365" s="0" t="n">
        <f aca="false">HEX2DEC(C365)</f>
        <v>160</v>
      </c>
      <c r="J365" s="0" t="n">
        <f aca="false">HEX2DEC(D365)</f>
        <v>128</v>
      </c>
    </row>
    <row r="366" customFormat="false" ht="15.75" hidden="false" customHeight="false" outlineLevel="0" collapsed="false">
      <c r="B366" s="0" t="str">
        <f aca="false">MID("00"&amp;C366,1+LEN(C366),2)&amp;MID("00"&amp;D366,1+LEN(D366),2)</f>
        <v>a081</v>
      </c>
      <c r="C366" s="1" t="s">
        <v>6097</v>
      </c>
      <c r="D366" s="1" t="n">
        <v>81</v>
      </c>
      <c r="E366" s="0" t="s">
        <v>2485</v>
      </c>
      <c r="G366" s="313" t="str">
        <f aca="false">"_"&amp;MID(E366,9,1)</f>
        <v>_1</v>
      </c>
      <c r="H366" s="0" t="s">
        <v>6134</v>
      </c>
      <c r="I366" s="0" t="n">
        <f aca="false">HEX2DEC(C366)</f>
        <v>160</v>
      </c>
      <c r="J366" s="0" t="n">
        <f aca="false">HEX2DEC(D366)</f>
        <v>129</v>
      </c>
    </row>
    <row r="367" customFormat="false" ht="15.75" hidden="false" customHeight="false" outlineLevel="0" collapsed="false">
      <c r="B367" s="0" t="str">
        <f aca="false">MID("00"&amp;C367,1+LEN(C367),2)&amp;MID("00"&amp;D367,1+LEN(D367),2)</f>
        <v>a082</v>
      </c>
      <c r="C367" s="1" t="s">
        <v>6097</v>
      </c>
      <c r="D367" s="1" t="n">
        <v>82</v>
      </c>
      <c r="E367" s="0" t="s">
        <v>2487</v>
      </c>
      <c r="G367" s="313" t="str">
        <f aca="false">"_"&amp;MID(E367,9,1)</f>
        <v>_2</v>
      </c>
      <c r="H367" s="0" t="s">
        <v>6134</v>
      </c>
      <c r="I367" s="0" t="n">
        <f aca="false">HEX2DEC(C367)</f>
        <v>160</v>
      </c>
      <c r="J367" s="0" t="n">
        <f aca="false">HEX2DEC(D367)</f>
        <v>130</v>
      </c>
    </row>
    <row r="368" customFormat="false" ht="15.75" hidden="false" customHeight="false" outlineLevel="0" collapsed="false">
      <c r="B368" s="0" t="str">
        <f aca="false">MID("00"&amp;C368,1+LEN(C368),2)&amp;MID("00"&amp;D368,1+LEN(D368),2)</f>
        <v>a083</v>
      </c>
      <c r="C368" s="1" t="s">
        <v>6097</v>
      </c>
      <c r="D368" s="1" t="n">
        <v>83</v>
      </c>
      <c r="E368" s="0" t="s">
        <v>2489</v>
      </c>
      <c r="G368" s="313" t="str">
        <f aca="false">"_"&amp;MID(E368,9,1)</f>
        <v>_3</v>
      </c>
      <c r="H368" s="0" t="s">
        <v>6134</v>
      </c>
      <c r="I368" s="0" t="n">
        <f aca="false">HEX2DEC(C368)</f>
        <v>160</v>
      </c>
      <c r="J368" s="0" t="n">
        <f aca="false">HEX2DEC(D368)</f>
        <v>131</v>
      </c>
    </row>
    <row r="369" customFormat="false" ht="15.75" hidden="false" customHeight="false" outlineLevel="0" collapsed="false">
      <c r="B369" s="0" t="str">
        <f aca="false">MID("00"&amp;C369,1+LEN(C369),2)&amp;MID("00"&amp;D369,1+LEN(D369),2)</f>
        <v>a084</v>
      </c>
      <c r="C369" s="1" t="s">
        <v>6097</v>
      </c>
      <c r="D369" s="1" t="n">
        <v>84</v>
      </c>
      <c r="E369" s="0" t="s">
        <v>2491</v>
      </c>
      <c r="G369" s="313" t="str">
        <f aca="false">"_"&amp;MID(E369,9,1)</f>
        <v>_4</v>
      </c>
      <c r="H369" s="0" t="s">
        <v>6134</v>
      </c>
      <c r="I369" s="0" t="n">
        <f aca="false">HEX2DEC(C369)</f>
        <v>160</v>
      </c>
      <c r="J369" s="0" t="n">
        <f aca="false">HEX2DEC(D369)</f>
        <v>132</v>
      </c>
    </row>
    <row r="370" customFormat="false" ht="15.75" hidden="false" customHeight="false" outlineLevel="0" collapsed="false">
      <c r="B370" s="0" t="str">
        <f aca="false">MID("00"&amp;C370,1+LEN(C370),2)&amp;MID("00"&amp;D370,1+LEN(D370),2)</f>
        <v>a085</v>
      </c>
      <c r="C370" s="1" t="s">
        <v>6097</v>
      </c>
      <c r="D370" s="1" t="n">
        <v>85</v>
      </c>
      <c r="E370" s="0" t="s">
        <v>2493</v>
      </c>
      <c r="G370" s="313" t="str">
        <f aca="false">"_"&amp;MID(E370,9,1)</f>
        <v>_5</v>
      </c>
      <c r="H370" s="0" t="s">
        <v>6134</v>
      </c>
      <c r="I370" s="0" t="n">
        <f aca="false">HEX2DEC(C370)</f>
        <v>160</v>
      </c>
      <c r="J370" s="0" t="n">
        <f aca="false">HEX2DEC(D370)</f>
        <v>133</v>
      </c>
    </row>
    <row r="371" customFormat="false" ht="15.75" hidden="false" customHeight="false" outlineLevel="0" collapsed="false">
      <c r="B371" s="0" t="str">
        <f aca="false">MID("00"&amp;C371,1+LEN(C371),2)&amp;MID("00"&amp;D371,1+LEN(D371),2)</f>
        <v>a086</v>
      </c>
      <c r="C371" s="1" t="s">
        <v>6097</v>
      </c>
      <c r="D371" s="1" t="n">
        <v>86</v>
      </c>
      <c r="E371" s="0" t="s">
        <v>2495</v>
      </c>
      <c r="G371" s="313" t="str">
        <f aca="false">"_"&amp;MID(E371,9,1)</f>
        <v>_6</v>
      </c>
      <c r="H371" s="0" t="s">
        <v>6134</v>
      </c>
      <c r="I371" s="0" t="n">
        <f aca="false">HEX2DEC(C371)</f>
        <v>160</v>
      </c>
      <c r="J371" s="0" t="n">
        <f aca="false">HEX2DEC(D371)</f>
        <v>134</v>
      </c>
    </row>
    <row r="372" customFormat="false" ht="15.75" hidden="false" customHeight="false" outlineLevel="0" collapsed="false">
      <c r="B372" s="0" t="str">
        <f aca="false">MID("00"&amp;C372,1+LEN(C372),2)&amp;MID("00"&amp;D372,1+LEN(D372),2)</f>
        <v>a087</v>
      </c>
      <c r="C372" s="1" t="s">
        <v>6097</v>
      </c>
      <c r="D372" s="1" t="n">
        <v>87</v>
      </c>
      <c r="E372" s="0" t="s">
        <v>2497</v>
      </c>
      <c r="G372" s="313" t="str">
        <f aca="false">"_"&amp;MID(E372,9,1)</f>
        <v>_7</v>
      </c>
      <c r="H372" s="0" t="s">
        <v>6134</v>
      </c>
      <c r="I372" s="0" t="n">
        <f aca="false">HEX2DEC(C372)</f>
        <v>160</v>
      </c>
      <c r="J372" s="0" t="n">
        <f aca="false">HEX2DEC(D372)</f>
        <v>135</v>
      </c>
    </row>
    <row r="373" customFormat="false" ht="15.75" hidden="false" customHeight="false" outlineLevel="0" collapsed="false">
      <c r="B373" s="0" t="str">
        <f aca="false">MID("00"&amp;C373,1+LEN(C373),2)&amp;MID("00"&amp;D373,1+LEN(D373),2)</f>
        <v>a088</v>
      </c>
      <c r="C373" s="1" t="s">
        <v>6097</v>
      </c>
      <c r="D373" s="1" t="n">
        <v>88</v>
      </c>
      <c r="E373" s="0" t="s">
        <v>2499</v>
      </c>
      <c r="G373" s="313" t="str">
        <f aca="false">"_"&amp;MID(E373,9,1)</f>
        <v>_8</v>
      </c>
      <c r="H373" s="0" t="s">
        <v>6134</v>
      </c>
      <c r="I373" s="0" t="n">
        <f aca="false">HEX2DEC(C373)</f>
        <v>160</v>
      </c>
      <c r="J373" s="0" t="n">
        <f aca="false">HEX2DEC(D373)</f>
        <v>136</v>
      </c>
    </row>
    <row r="374" customFormat="false" ht="15.75" hidden="false" customHeight="false" outlineLevel="0" collapsed="false">
      <c r="B374" s="0" t="str">
        <f aca="false">MID("00"&amp;C374,1+LEN(C374),2)&amp;MID("00"&amp;D374,1+LEN(D374),2)</f>
        <v>a089</v>
      </c>
      <c r="C374" s="1" t="s">
        <v>6097</v>
      </c>
      <c r="D374" s="1" t="n">
        <v>89</v>
      </c>
      <c r="E374" s="0" t="s">
        <v>2501</v>
      </c>
      <c r="G374" s="313" t="str">
        <f aca="false">"_"&amp;MID(E374,9,1)</f>
        <v>_9</v>
      </c>
      <c r="H374" s="0" t="s">
        <v>6134</v>
      </c>
      <c r="I374" s="0" t="n">
        <f aca="false">HEX2DEC(C374)</f>
        <v>160</v>
      </c>
      <c r="J374" s="0" t="n">
        <f aca="false">HEX2DEC(D374)</f>
        <v>137</v>
      </c>
    </row>
    <row r="375" customFormat="false" ht="15.75" hidden="false" customHeight="false" outlineLevel="0" collapsed="false">
      <c r="B375" s="0" t="str">
        <f aca="false">MID("00"&amp;C375,1+LEN(C375),2)&amp;MID("00"&amp;D375,1+LEN(D375),2)</f>
        <v>a08a</v>
      </c>
      <c r="C375" s="1" t="s">
        <v>6097</v>
      </c>
      <c r="D375" s="1" t="s">
        <v>6135</v>
      </c>
      <c r="E375" s="0" t="s">
        <v>2474</v>
      </c>
      <c r="G375" s="158" t="s">
        <v>6136</v>
      </c>
      <c r="I375" s="0" t="n">
        <f aca="false">HEX2DEC(C375)</f>
        <v>160</v>
      </c>
      <c r="J375" s="0" t="n">
        <f aca="false">HEX2DEC(D375)</f>
        <v>138</v>
      </c>
      <c r="N375" s="290" t="str">
        <f aca="false">"              {"&amp;E375&amp;",     "&amp;REPT(" ",25-LEN(E375))&amp;CHAR(34)&amp;G375&amp;CHAR(34)&amp;"},"</f>
        <v>              {STD_SUB_PLUS,                  "`+"},</v>
      </c>
    </row>
    <row r="376" customFormat="false" ht="15.75" hidden="false" customHeight="false" outlineLevel="0" collapsed="false">
      <c r="B376" s="0" t="str">
        <f aca="false">MID("00"&amp;C376,1+LEN(C376),2)&amp;MID("00"&amp;D376,1+LEN(D376),2)</f>
        <v>a08b</v>
      </c>
      <c r="C376" s="1" t="s">
        <v>6097</v>
      </c>
      <c r="D376" s="1" t="s">
        <v>6137</v>
      </c>
      <c r="E376" s="0" t="s">
        <v>2476</v>
      </c>
      <c r="G376" s="158" t="s">
        <v>6138</v>
      </c>
      <c r="I376" s="0" t="n">
        <f aca="false">HEX2DEC(C376)</f>
        <v>160</v>
      </c>
      <c r="J376" s="0" t="n">
        <f aca="false">HEX2DEC(D376)</f>
        <v>139</v>
      </c>
      <c r="N376" s="290" t="str">
        <f aca="false">"              {"&amp;E376&amp;",     "&amp;REPT(" ",25-LEN(E376))&amp;CHAR(34)&amp;G376&amp;CHAR(34)&amp;"},"</f>
        <v>              {STD_SUB_MINUS,                 "`-"},</v>
      </c>
    </row>
    <row r="377" customFormat="false" ht="15.75" hidden="false" customHeight="false" outlineLevel="0" collapsed="false">
      <c r="B377" s="0" t="str">
        <f aca="false">MID("00"&amp;C377,1+LEN(C377),2)&amp;MID("00"&amp;D377,1+LEN(D377),2)</f>
        <v>a08f</v>
      </c>
      <c r="C377" s="1" t="s">
        <v>6097</v>
      </c>
      <c r="D377" s="1" t="s">
        <v>6139</v>
      </c>
      <c r="E377" s="0" t="s">
        <v>2338</v>
      </c>
      <c r="G377" s="158" t="s">
        <v>6140</v>
      </c>
      <c r="I377" s="0" t="n">
        <f aca="false">HEX2DEC(C377)</f>
        <v>160</v>
      </c>
      <c r="J377" s="0" t="n">
        <f aca="false">HEX2DEC(D377)</f>
        <v>143</v>
      </c>
      <c r="N377" s="290" t="str">
        <f aca="false">"              {"&amp;E377&amp;",     "&amp;REPT(" ",25-LEN(E377))&amp;CHAR(34)&amp;G377&amp;CHAR(34)&amp;"},"</f>
        <v>              {STD_SUP_ASTERISK,              "`*"},</v>
      </c>
    </row>
    <row r="378" customFormat="false" ht="15.75" hidden="false" customHeight="false" outlineLevel="0" collapsed="false">
      <c r="B378" s="0" t="str">
        <f aca="false">MID("00"&amp;C378,1+LEN(C378),2)&amp;MID("00"&amp;D378,1+LEN(D378),2)</f>
        <v>a09e</v>
      </c>
      <c r="C378" s="1" t="s">
        <v>6097</v>
      </c>
      <c r="D378" s="1" t="s">
        <v>6095</v>
      </c>
      <c r="E378" s="0" t="s">
        <v>2336</v>
      </c>
      <c r="G378" s="158" t="s">
        <v>6141</v>
      </c>
      <c r="I378" s="0" t="n">
        <f aca="false">HEX2DEC(C378)</f>
        <v>160</v>
      </c>
      <c r="J378" s="0" t="n">
        <f aca="false">HEX2DEC(D378)</f>
        <v>158</v>
      </c>
      <c r="N378" s="290" t="str">
        <f aca="false">"              {"&amp;E378&amp;",     "&amp;REPT(" ",25-LEN(E378))&amp;CHAR(34)&amp;G378&amp;CHAR(34)&amp;"},"</f>
        <v>              {STD_SUP_INFINITY,              "inf"},</v>
      </c>
    </row>
    <row r="379" customFormat="false" ht="15.75" hidden="false" customHeight="false" outlineLevel="0" collapsed="false">
      <c r="B379" s="0" t="str">
        <f aca="false">MID("00"&amp;C379,1+LEN(C379),2)&amp;MID("00"&amp;D379,1+LEN(D379),2)</f>
        <v>a09f</v>
      </c>
      <c r="C379" s="1" t="s">
        <v>6097</v>
      </c>
      <c r="D379" s="1" t="s">
        <v>6096</v>
      </c>
      <c r="E379" s="0" t="s">
        <v>2478</v>
      </c>
      <c r="G379" s="158" t="s">
        <v>6141</v>
      </c>
      <c r="I379" s="0" t="n">
        <f aca="false">HEX2DEC(C379)</f>
        <v>160</v>
      </c>
      <c r="J379" s="0" t="n">
        <f aca="false">HEX2DEC(D379)</f>
        <v>159</v>
      </c>
      <c r="N379" s="290" t="str">
        <f aca="false">"              {"&amp;E379&amp;",     "&amp;REPT(" ",25-LEN(E379))&amp;CHAR(34)&amp;G379&amp;CHAR(34)&amp;"},"</f>
        <v>              {STD_SUB_INFINITY,              "inf"},</v>
      </c>
    </row>
    <row r="380" customFormat="false" ht="15.75" hidden="false" customHeight="false" outlineLevel="0" collapsed="false">
      <c r="B380" s="0" t="str">
        <f aca="false">MID("00"&amp;C380,1+LEN(C380),2)&amp;MID("00"&amp;D380,1+LEN(D380),2)</f>
        <v>a0ac</v>
      </c>
      <c r="C380" s="1" t="s">
        <v>6097</v>
      </c>
      <c r="D380" s="1" t="s">
        <v>5991</v>
      </c>
      <c r="E380" s="0" t="s">
        <v>2091</v>
      </c>
      <c r="G380" s="0" t="s">
        <v>5984</v>
      </c>
      <c r="I380" s="0" t="n">
        <f aca="false">HEX2DEC(C380)</f>
        <v>160</v>
      </c>
      <c r="J380" s="0" t="n">
        <f aca="false">HEX2DEC(D380)</f>
        <v>172</v>
      </c>
    </row>
    <row r="381" customFormat="false" ht="15.75" hidden="false" customHeight="false" outlineLevel="0" collapsed="false">
      <c r="B381" s="0" t="str">
        <f aca="false">MID("00"&amp;C381,1+LEN(C381),2)&amp;MID("00"&amp;D381,1+LEN(D381),2)</f>
        <v>a102</v>
      </c>
      <c r="C381" s="1" t="s">
        <v>5983</v>
      </c>
      <c r="D381" s="1" t="n">
        <v>2</v>
      </c>
      <c r="E381" s="0" t="s">
        <v>2093</v>
      </c>
      <c r="G381" s="0" t="s">
        <v>5984</v>
      </c>
      <c r="I381" s="0" t="n">
        <f aca="false">HEX2DEC(C381)</f>
        <v>161</v>
      </c>
      <c r="J381" s="0" t="n">
        <f aca="false">HEX2DEC(D381)</f>
        <v>2</v>
      </c>
    </row>
    <row r="382" customFormat="false" ht="15.75" hidden="false" customHeight="false" outlineLevel="0" collapsed="false">
      <c r="B382" s="0" t="str">
        <f aca="false">MID("00"&amp;C382,1+LEN(C382),2)&amp;MID("00"&amp;D382,1+LEN(D382),2)</f>
        <v>a10e</v>
      </c>
      <c r="C382" s="1" t="s">
        <v>5983</v>
      </c>
      <c r="D382" s="1" t="s">
        <v>6071</v>
      </c>
      <c r="E382" s="0" t="s">
        <v>505</v>
      </c>
      <c r="G382" s="158" t="s">
        <v>6142</v>
      </c>
      <c r="I382" s="0" t="n">
        <f aca="false">HEX2DEC(C382)</f>
        <v>161</v>
      </c>
      <c r="J382" s="0" t="n">
        <f aca="false">HEX2DEC(D382)</f>
        <v>14</v>
      </c>
      <c r="N382" s="290" t="str">
        <f aca="false">"              {"&amp;E382&amp;",     "&amp;REPT(" ",25-LEN(E382))&amp;CHAR(34)&amp;G382&amp;CHAR(34)&amp;"},"</f>
        <v>              {STD_PLANCK,                    "Planck"},</v>
      </c>
    </row>
    <row r="383" customFormat="false" ht="15.75" hidden="false" customHeight="false" outlineLevel="0" collapsed="false">
      <c r="B383" s="0" t="str">
        <f aca="false">MID("00"&amp;C383,1+LEN(C383),2)&amp;MID("00"&amp;D383,1+LEN(D383),2)</f>
        <v>a10f</v>
      </c>
      <c r="C383" s="1" t="s">
        <v>5983</v>
      </c>
      <c r="D383" s="1" t="s">
        <v>6072</v>
      </c>
      <c r="E383" s="0" t="s">
        <v>508</v>
      </c>
      <c r="G383" s="158" t="s">
        <v>6143</v>
      </c>
      <c r="I383" s="0" t="n">
        <f aca="false">HEX2DEC(C383)</f>
        <v>161</v>
      </c>
      <c r="J383" s="0" t="n">
        <f aca="false">HEX2DEC(D383)</f>
        <v>15</v>
      </c>
      <c r="N383" s="290" t="str">
        <f aca="false">"              {"&amp;E383&amp;",     "&amp;REPT(" ",25-LEN(E383))&amp;CHAR(34)&amp;G383&amp;CHAR(34)&amp;"},"</f>
        <v>              {STD_PLANCK_2PI,                "Planck2pi"},</v>
      </c>
    </row>
    <row r="384" customFormat="false" ht="15.75" hidden="false" customHeight="false" outlineLevel="0" collapsed="false">
      <c r="B384" s="0" t="str">
        <f aca="false">MID("00"&amp;C384,1+LEN(C384),2)&amp;MID("00"&amp;D384,1+LEN(D384),2)</f>
        <v>a115</v>
      </c>
      <c r="C384" s="1" t="s">
        <v>5983</v>
      </c>
      <c r="D384" s="1" t="n">
        <v>15</v>
      </c>
      <c r="E384" s="0" t="s">
        <v>2097</v>
      </c>
      <c r="G384" s="0" t="s">
        <v>5984</v>
      </c>
      <c r="I384" s="0" t="n">
        <f aca="false">HEX2DEC(C384)</f>
        <v>161</v>
      </c>
      <c r="J384" s="0" t="n">
        <f aca="false">HEX2DEC(D384)</f>
        <v>21</v>
      </c>
    </row>
    <row r="385" customFormat="false" ht="15.75" hidden="false" customHeight="false" outlineLevel="0" collapsed="false">
      <c r="B385" s="0" t="str">
        <f aca="false">MID("00"&amp;C385,1+LEN(C385),2)&amp;MID("00"&amp;D385,1+LEN(D385),2)</f>
        <v>a11a</v>
      </c>
      <c r="C385" s="1" t="s">
        <v>5983</v>
      </c>
      <c r="D385" s="1" t="s">
        <v>6074</v>
      </c>
      <c r="E385" s="0" t="s">
        <v>2099</v>
      </c>
      <c r="G385" s="0" t="s">
        <v>5984</v>
      </c>
      <c r="I385" s="0" t="n">
        <f aca="false">HEX2DEC(C385)</f>
        <v>161</v>
      </c>
      <c r="J385" s="0" t="n">
        <f aca="false">HEX2DEC(D385)</f>
        <v>26</v>
      </c>
    </row>
    <row r="386" customFormat="false" ht="15.75" hidden="false" customHeight="false" outlineLevel="0" collapsed="false">
      <c r="B386" s="0" t="str">
        <f aca="false">MID("00"&amp;C386,1+LEN(C386),2)&amp;MID("00"&amp;D386,1+LEN(D386),2)</f>
        <v>a11d</v>
      </c>
      <c r="C386" s="1" t="s">
        <v>5983</v>
      </c>
      <c r="D386" s="1" t="s">
        <v>6130</v>
      </c>
      <c r="E386" s="0" t="s">
        <v>2101</v>
      </c>
      <c r="G386" s="0" t="s">
        <v>5984</v>
      </c>
      <c r="I386" s="0" t="n">
        <f aca="false">HEX2DEC(C386)</f>
        <v>161</v>
      </c>
      <c r="J386" s="0" t="n">
        <f aca="false">HEX2DEC(D386)</f>
        <v>29</v>
      </c>
    </row>
    <row r="387" customFormat="false" ht="15.75" hidden="false" customHeight="false" outlineLevel="0" collapsed="false">
      <c r="B387" s="0" t="str">
        <f aca="false">MID("00"&amp;C387,1+LEN(C387),2)&amp;MID("00"&amp;D387,1+LEN(D387),2)</f>
        <v>a124</v>
      </c>
      <c r="C387" s="1" t="s">
        <v>5983</v>
      </c>
      <c r="D387" s="1" t="n">
        <v>24</v>
      </c>
      <c r="E387" s="0" t="s">
        <v>2633</v>
      </c>
      <c r="G387" s="0" t="s">
        <v>5984</v>
      </c>
      <c r="I387" s="0" t="n">
        <f aca="false">HEX2DEC(C387)</f>
        <v>161</v>
      </c>
      <c r="J387" s="0" t="n">
        <f aca="false">HEX2DEC(D387)</f>
        <v>36</v>
      </c>
    </row>
    <row r="388" customFormat="false" ht="15.75" hidden="false" customHeight="false" outlineLevel="0" collapsed="false">
      <c r="B388" s="0" t="str">
        <f aca="false">MID("00"&amp;C388,1+LEN(C388),2)&amp;MID("00"&amp;D388,1+LEN(D388),2)</f>
        <v>a160</v>
      </c>
      <c r="C388" s="1" t="s">
        <v>5983</v>
      </c>
      <c r="D388" s="1" t="n">
        <v>60</v>
      </c>
      <c r="E388" s="0" t="s">
        <v>2339</v>
      </c>
      <c r="G388" s="313" t="str">
        <f aca="false">CHAR(HEX2DEC("60"))&amp;MID(E388,9,1)</f>
        <v>`0</v>
      </c>
      <c r="H388" s="0" t="s">
        <v>6134</v>
      </c>
      <c r="I388" s="0" t="n">
        <f aca="false">HEX2DEC(C388)</f>
        <v>161</v>
      </c>
      <c r="J388" s="0" t="n">
        <f aca="false">HEX2DEC(D388)</f>
        <v>96</v>
      </c>
    </row>
    <row r="389" customFormat="false" ht="15.75" hidden="false" customHeight="false" outlineLevel="0" collapsed="false">
      <c r="B389" s="0" t="str">
        <f aca="false">MID("00"&amp;C389,1+LEN(C389),2)&amp;MID("00"&amp;D389,1+LEN(D389),2)</f>
        <v>a161</v>
      </c>
      <c r="C389" s="1" t="s">
        <v>5983</v>
      </c>
      <c r="D389" s="1" t="n">
        <v>61</v>
      </c>
      <c r="E389" s="0" t="s">
        <v>2341</v>
      </c>
      <c r="G389" s="313" t="str">
        <f aca="false">CHAR(HEX2DEC("60"))&amp;MID(E389,9,1)</f>
        <v>`1</v>
      </c>
      <c r="H389" s="0" t="s">
        <v>6134</v>
      </c>
      <c r="I389" s="0" t="n">
        <f aca="false">HEX2DEC(C389)</f>
        <v>161</v>
      </c>
      <c r="J389" s="0" t="n">
        <f aca="false">HEX2DEC(D389)</f>
        <v>97</v>
      </c>
    </row>
    <row r="390" customFormat="false" ht="15.75" hidden="false" customHeight="false" outlineLevel="0" collapsed="false">
      <c r="B390" s="0" t="str">
        <f aca="false">MID("00"&amp;C390,1+LEN(C390),2)&amp;MID("00"&amp;D390,1+LEN(D390),2)</f>
        <v>a162</v>
      </c>
      <c r="C390" s="1" t="s">
        <v>5983</v>
      </c>
      <c r="D390" s="1" t="n">
        <v>62</v>
      </c>
      <c r="E390" s="0" t="s">
        <v>2343</v>
      </c>
      <c r="G390" s="313" t="str">
        <f aca="false">CHAR(HEX2DEC("60"))&amp;MID(E390,9,1)</f>
        <v>`2</v>
      </c>
      <c r="H390" s="0" t="s">
        <v>6134</v>
      </c>
      <c r="I390" s="0" t="n">
        <f aca="false">HEX2DEC(C390)</f>
        <v>161</v>
      </c>
      <c r="J390" s="0" t="n">
        <f aca="false">HEX2DEC(D390)</f>
        <v>98</v>
      </c>
    </row>
    <row r="391" customFormat="false" ht="15.75" hidden="false" customHeight="false" outlineLevel="0" collapsed="false">
      <c r="B391" s="0" t="str">
        <f aca="false">MID("00"&amp;C391,1+LEN(C391),2)&amp;MID("00"&amp;D391,1+LEN(D391),2)</f>
        <v>a163</v>
      </c>
      <c r="C391" s="1" t="s">
        <v>5983</v>
      </c>
      <c r="D391" s="1" t="n">
        <v>63</v>
      </c>
      <c r="E391" s="0" t="s">
        <v>2345</v>
      </c>
      <c r="G391" s="313" t="str">
        <f aca="false">CHAR(HEX2DEC("60"))&amp;MID(E391,9,1)</f>
        <v>`3</v>
      </c>
      <c r="H391" s="0" t="s">
        <v>6134</v>
      </c>
      <c r="I391" s="0" t="n">
        <f aca="false">HEX2DEC(C391)</f>
        <v>161</v>
      </c>
      <c r="J391" s="0" t="n">
        <f aca="false">HEX2DEC(D391)</f>
        <v>99</v>
      </c>
    </row>
    <row r="392" customFormat="false" ht="15.75" hidden="false" customHeight="false" outlineLevel="0" collapsed="false">
      <c r="B392" s="0" t="str">
        <f aca="false">MID("00"&amp;C392,1+LEN(C392),2)&amp;MID("00"&amp;D392,1+LEN(D392),2)</f>
        <v>a164</v>
      </c>
      <c r="C392" s="1" t="s">
        <v>5983</v>
      </c>
      <c r="D392" s="1" t="n">
        <v>64</v>
      </c>
      <c r="E392" s="0" t="s">
        <v>2347</v>
      </c>
      <c r="G392" s="313" t="str">
        <f aca="false">CHAR(HEX2DEC("60"))&amp;MID(E392,9,1)</f>
        <v>`4</v>
      </c>
      <c r="H392" s="0" t="s">
        <v>6134</v>
      </c>
      <c r="I392" s="0" t="n">
        <f aca="false">HEX2DEC(C392)</f>
        <v>161</v>
      </c>
      <c r="J392" s="0" t="n">
        <f aca="false">HEX2DEC(D392)</f>
        <v>100</v>
      </c>
    </row>
    <row r="393" customFormat="false" ht="15.75" hidden="false" customHeight="false" outlineLevel="0" collapsed="false">
      <c r="B393" s="0" t="str">
        <f aca="false">MID("00"&amp;C393,1+LEN(C393),2)&amp;MID("00"&amp;D393,1+LEN(D393),2)</f>
        <v>a165</v>
      </c>
      <c r="C393" s="1" t="s">
        <v>5983</v>
      </c>
      <c r="D393" s="1" t="n">
        <v>65</v>
      </c>
      <c r="E393" s="0" t="s">
        <v>2349</v>
      </c>
      <c r="G393" s="313" t="str">
        <f aca="false">CHAR(HEX2DEC("60"))&amp;MID(E393,9,1)</f>
        <v>`5</v>
      </c>
      <c r="H393" s="0" t="s">
        <v>6134</v>
      </c>
      <c r="I393" s="0" t="n">
        <f aca="false">HEX2DEC(C393)</f>
        <v>161</v>
      </c>
      <c r="J393" s="0" t="n">
        <f aca="false">HEX2DEC(D393)</f>
        <v>101</v>
      </c>
    </row>
    <row r="394" customFormat="false" ht="15.75" hidden="false" customHeight="false" outlineLevel="0" collapsed="false">
      <c r="B394" s="0" t="str">
        <f aca="false">MID("00"&amp;C394,1+LEN(C394),2)&amp;MID("00"&amp;D394,1+LEN(D394),2)</f>
        <v>a166</v>
      </c>
      <c r="C394" s="1" t="s">
        <v>5983</v>
      </c>
      <c r="D394" s="1" t="n">
        <v>66</v>
      </c>
      <c r="E394" s="0" t="s">
        <v>2351</v>
      </c>
      <c r="G394" s="313" t="str">
        <f aca="false">CHAR(HEX2DEC("60"))&amp;MID(E394,9,1)</f>
        <v>`6</v>
      </c>
      <c r="H394" s="0" t="s">
        <v>6134</v>
      </c>
      <c r="I394" s="0" t="n">
        <f aca="false">HEX2DEC(C394)</f>
        <v>161</v>
      </c>
      <c r="J394" s="0" t="n">
        <f aca="false">HEX2DEC(D394)</f>
        <v>102</v>
      </c>
    </row>
    <row r="395" customFormat="false" ht="15.75" hidden="false" customHeight="false" outlineLevel="0" collapsed="false">
      <c r="B395" s="0" t="str">
        <f aca="false">MID("00"&amp;C395,1+LEN(C395),2)&amp;MID("00"&amp;D395,1+LEN(D395),2)</f>
        <v>a167</v>
      </c>
      <c r="C395" s="1" t="s">
        <v>5983</v>
      </c>
      <c r="D395" s="1" t="n">
        <v>67</v>
      </c>
      <c r="E395" s="0" t="s">
        <v>2353</v>
      </c>
      <c r="G395" s="313" t="str">
        <f aca="false">CHAR(HEX2DEC("60"))&amp;MID(E395,9,1)</f>
        <v>`7</v>
      </c>
      <c r="H395" s="0" t="s">
        <v>6134</v>
      </c>
      <c r="I395" s="0" t="n">
        <f aca="false">HEX2DEC(C395)</f>
        <v>161</v>
      </c>
      <c r="J395" s="0" t="n">
        <f aca="false">HEX2DEC(D395)</f>
        <v>103</v>
      </c>
    </row>
    <row r="396" customFormat="false" ht="15.75" hidden="false" customHeight="false" outlineLevel="0" collapsed="false">
      <c r="B396" s="0" t="str">
        <f aca="false">MID("00"&amp;C396,1+LEN(C396),2)&amp;MID("00"&amp;D396,1+LEN(D396),2)</f>
        <v>a168</v>
      </c>
      <c r="C396" s="1" t="s">
        <v>5983</v>
      </c>
      <c r="D396" s="1" t="n">
        <v>68</v>
      </c>
      <c r="E396" s="0" t="s">
        <v>2355</v>
      </c>
      <c r="G396" s="313" t="str">
        <f aca="false">CHAR(HEX2DEC("60"))&amp;MID(E396,9,1)</f>
        <v>`8</v>
      </c>
      <c r="H396" s="0" t="s">
        <v>6134</v>
      </c>
      <c r="I396" s="0" t="n">
        <f aca="false">HEX2DEC(C396)</f>
        <v>161</v>
      </c>
      <c r="J396" s="0" t="n">
        <f aca="false">HEX2DEC(D396)</f>
        <v>104</v>
      </c>
    </row>
    <row r="397" customFormat="false" ht="15.75" hidden="false" customHeight="false" outlineLevel="0" collapsed="false">
      <c r="B397" s="0" t="str">
        <f aca="false">MID("00"&amp;C397,1+LEN(C397),2)&amp;MID("00"&amp;D397,1+LEN(D397),2)</f>
        <v>a169</v>
      </c>
      <c r="C397" s="1" t="s">
        <v>5983</v>
      </c>
      <c r="D397" s="1" t="n">
        <v>69</v>
      </c>
      <c r="E397" s="0" t="s">
        <v>2357</v>
      </c>
      <c r="G397" s="313" t="str">
        <f aca="false">CHAR(HEX2DEC("60"))&amp;MID(E397,9,1)</f>
        <v>`9</v>
      </c>
      <c r="H397" s="0" t="s">
        <v>6134</v>
      </c>
      <c r="I397" s="0" t="n">
        <f aca="false">HEX2DEC(C397)</f>
        <v>161</v>
      </c>
      <c r="J397" s="0" t="n">
        <f aca="false">HEX2DEC(D397)</f>
        <v>105</v>
      </c>
    </row>
    <row r="398" customFormat="false" ht="15.75" hidden="false" customHeight="false" outlineLevel="0" collapsed="false">
      <c r="B398" s="0" t="str">
        <f aca="false">MID("00"&amp;C398,1+LEN(C398),2)&amp;MID("00"&amp;D398,1+LEN(D398),2)</f>
        <v>a16a</v>
      </c>
      <c r="C398" s="1" t="s">
        <v>5983</v>
      </c>
      <c r="D398" s="1" t="s">
        <v>5955</v>
      </c>
      <c r="E398" s="0" t="s">
        <v>2330</v>
      </c>
      <c r="G398" s="158" t="s">
        <v>5637</v>
      </c>
      <c r="I398" s="0" t="n">
        <f aca="false">HEX2DEC(C398)</f>
        <v>161</v>
      </c>
      <c r="J398" s="0" t="n">
        <f aca="false">HEX2DEC(D398)</f>
        <v>106</v>
      </c>
      <c r="N398" s="290" t="str">
        <f aca="false">"              {"&amp;E398&amp;",     "&amp;REPT(" ",25-LEN(E398))&amp;CHAR(34)&amp;G398&amp;CHAR(34)&amp;"},"</f>
        <v>              {STD_SUP_PLUS,                  "+"},</v>
      </c>
    </row>
    <row r="399" customFormat="false" ht="15.75" hidden="false" customHeight="false" outlineLevel="0" collapsed="false">
      <c r="B399" s="0" t="str">
        <f aca="false">MID("00"&amp;C399,1+LEN(C399),2)&amp;MID("00"&amp;D399,1+LEN(D399),2)</f>
        <v>a16b</v>
      </c>
      <c r="C399" s="1" t="s">
        <v>5983</v>
      </c>
      <c r="D399" s="1" t="s">
        <v>5957</v>
      </c>
      <c r="E399" s="0" t="s">
        <v>2332</v>
      </c>
      <c r="G399" s="158" t="s">
        <v>5638</v>
      </c>
      <c r="I399" s="0" t="n">
        <f aca="false">HEX2DEC(C399)</f>
        <v>161</v>
      </c>
      <c r="J399" s="0" t="n">
        <f aca="false">HEX2DEC(D399)</f>
        <v>107</v>
      </c>
      <c r="N399" s="290" t="str">
        <f aca="false">"              {"&amp;E399&amp;",     "&amp;REPT(" ",25-LEN(E399))&amp;CHAR(34)&amp;G399&amp;CHAR(34)&amp;"},"</f>
        <v>              {STD_SUP_MINUS,                 "-"},</v>
      </c>
    </row>
    <row r="400" customFormat="false" ht="15.75" hidden="false" customHeight="false" outlineLevel="0" collapsed="false">
      <c r="B400" s="0" t="str">
        <f aca="false">MID("00"&amp;C400,1+LEN(C400),2)&amp;MID("00"&amp;D400,1+LEN(D400),2)</f>
        <v>a190</v>
      </c>
      <c r="C400" s="1" t="s">
        <v>5983</v>
      </c>
      <c r="D400" s="1" t="n">
        <v>90</v>
      </c>
      <c r="E400" s="76" t="s">
        <v>2103</v>
      </c>
      <c r="G400" s="293" t="s">
        <v>6121</v>
      </c>
      <c r="I400" s="0" t="n">
        <f aca="false">HEX2DEC(C400)</f>
        <v>161</v>
      </c>
      <c r="J400" s="0" t="n">
        <f aca="false">HEX2DEC(D400)</f>
        <v>144</v>
      </c>
    </row>
    <row r="401" customFormat="false" ht="15.75" hidden="false" customHeight="false" outlineLevel="0" collapsed="false">
      <c r="B401" s="0" t="str">
        <f aca="false">MID("00"&amp;C401,1+LEN(C401),2)&amp;MID("00"&amp;D401,1+LEN(D401),2)</f>
        <v>a191</v>
      </c>
      <c r="C401" s="1" t="s">
        <v>5983</v>
      </c>
      <c r="D401" s="1" t="n">
        <v>91</v>
      </c>
      <c r="E401" s="310" t="s">
        <v>2105</v>
      </c>
      <c r="G401" s="293" t="s">
        <v>6122</v>
      </c>
      <c r="I401" s="0" t="n">
        <f aca="false">HEX2DEC(C401)</f>
        <v>161</v>
      </c>
      <c r="J401" s="0" t="n">
        <f aca="false">HEX2DEC(D401)</f>
        <v>145</v>
      </c>
    </row>
    <row r="402" customFormat="false" ht="15.75" hidden="false" customHeight="false" outlineLevel="0" collapsed="false">
      <c r="B402" s="0" t="str">
        <f aca="false">MID("00"&amp;C402,1+LEN(C402),2)&amp;MID("00"&amp;D402,1+LEN(D402),2)</f>
        <v>a192</v>
      </c>
      <c r="C402" s="1" t="s">
        <v>5983</v>
      </c>
      <c r="D402" s="1" t="n">
        <v>92</v>
      </c>
      <c r="E402" s="311" t="s">
        <v>1427</v>
      </c>
      <c r="G402" s="293" t="s">
        <v>6123</v>
      </c>
      <c r="I402" s="0" t="n">
        <f aca="false">HEX2DEC(C402)</f>
        <v>161</v>
      </c>
      <c r="J402" s="0" t="n">
        <f aca="false">HEX2DEC(D402)</f>
        <v>146</v>
      </c>
    </row>
    <row r="403" customFormat="false" ht="15.75" hidden="false" customHeight="false" outlineLevel="0" collapsed="false">
      <c r="B403" s="0" t="str">
        <f aca="false">MID("00"&amp;C403,1+LEN(C403),2)&amp;MID("00"&amp;D403,1+LEN(D403),2)</f>
        <v>a193</v>
      </c>
      <c r="C403" s="1" t="s">
        <v>5983</v>
      </c>
      <c r="D403" s="1" t="n">
        <v>93</v>
      </c>
      <c r="E403" s="312" t="s">
        <v>2108</v>
      </c>
      <c r="G403" s="293" t="s">
        <v>6124</v>
      </c>
      <c r="I403" s="0" t="n">
        <f aca="false">HEX2DEC(C403)</f>
        <v>161</v>
      </c>
      <c r="J403" s="0" t="n">
        <f aca="false">HEX2DEC(D403)</f>
        <v>147</v>
      </c>
    </row>
    <row r="404" customFormat="false" ht="15.75" hidden="false" customHeight="false" outlineLevel="0" collapsed="false">
      <c r="B404" s="0" t="str">
        <f aca="false">MID("00"&amp;C404,1+LEN(C404),2)&amp;MID("00"&amp;D404,1+LEN(D404),2)</f>
        <v>a195</v>
      </c>
      <c r="C404" s="1" t="s">
        <v>5983</v>
      </c>
      <c r="D404" s="1" t="n">
        <v>95</v>
      </c>
      <c r="E404" s="0" t="s">
        <v>2110</v>
      </c>
      <c r="G404" s="0" t="s">
        <v>5984</v>
      </c>
      <c r="I404" s="0" t="n">
        <f aca="false">HEX2DEC(C404)</f>
        <v>161</v>
      </c>
      <c r="J404" s="0" t="n">
        <f aca="false">HEX2DEC(D404)</f>
        <v>149</v>
      </c>
    </row>
    <row r="405" customFormat="false" ht="15.75" hidden="false" customHeight="false" outlineLevel="0" collapsed="false">
      <c r="B405" s="0" t="str">
        <f aca="false">MID("00"&amp;C405,1+LEN(C405),2)&amp;MID("00"&amp;D405,1+LEN(D405),2)</f>
        <v>a1c0</v>
      </c>
      <c r="C405" s="1" t="s">
        <v>5983</v>
      </c>
      <c r="D405" s="1" t="s">
        <v>6005</v>
      </c>
      <c r="E405" s="311" t="s">
        <v>2112</v>
      </c>
      <c r="G405" s="293" t="s">
        <v>6123</v>
      </c>
      <c r="I405" s="0" t="n">
        <f aca="false">HEX2DEC(C405)</f>
        <v>161</v>
      </c>
      <c r="J405" s="0" t="n">
        <f aca="false">HEX2DEC(D405)</f>
        <v>192</v>
      </c>
    </row>
    <row r="406" customFormat="false" ht="15.75" hidden="false" customHeight="false" outlineLevel="0" collapsed="false">
      <c r="B406" s="0" t="str">
        <f aca="false">MID("00"&amp;C406,1+LEN(C406),2)&amp;MID("00"&amp;D406,1+LEN(D406),2)</f>
        <v>a1c4</v>
      </c>
      <c r="C406" s="1" t="s">
        <v>5983</v>
      </c>
      <c r="D406" s="1" t="s">
        <v>6009</v>
      </c>
      <c r="E406" s="284" t="s">
        <v>2114</v>
      </c>
      <c r="G406" s="293" t="s">
        <v>5992</v>
      </c>
      <c r="I406" s="0" t="n">
        <f aca="false">HEX2DEC(C406)</f>
        <v>161</v>
      </c>
      <c r="J406" s="0" t="n">
        <f aca="false">HEX2DEC(D406)</f>
        <v>196</v>
      </c>
    </row>
    <row r="407" customFormat="false" ht="15.75" hidden="false" customHeight="false" outlineLevel="0" collapsed="false">
      <c r="B407" s="0" t="str">
        <f aca="false">MID("00"&amp;C407,1+LEN(C407),2)&amp;MID("00"&amp;D407,1+LEN(D407),2)</f>
        <v>a1c9</v>
      </c>
      <c r="C407" s="1" t="s">
        <v>5983</v>
      </c>
      <c r="D407" s="1" t="s">
        <v>6014</v>
      </c>
      <c r="E407" s="0" t="s">
        <v>2115</v>
      </c>
      <c r="G407" s="0" t="s">
        <v>5984</v>
      </c>
      <c r="I407" s="0" t="n">
        <f aca="false">HEX2DEC(C407)</f>
        <v>161</v>
      </c>
      <c r="J407" s="0" t="n">
        <f aca="false">HEX2DEC(D407)</f>
        <v>201</v>
      </c>
    </row>
    <row r="408" customFormat="false" ht="15.75" hidden="false" customHeight="false" outlineLevel="0" collapsed="false">
      <c r="B408" s="0" t="str">
        <f aca="false">MID("00"&amp;C408,1+LEN(C408),2)&amp;MID("00"&amp;D408,1+LEN(D408),2)</f>
        <v>a1cb</v>
      </c>
      <c r="C408" s="1" t="s">
        <v>5983</v>
      </c>
      <c r="D408" s="1" t="s">
        <v>6016</v>
      </c>
      <c r="E408" s="0" t="s">
        <v>2117</v>
      </c>
      <c r="G408" s="0" t="s">
        <v>5984</v>
      </c>
      <c r="I408" s="0" t="n">
        <f aca="false">HEX2DEC(C408)</f>
        <v>161</v>
      </c>
      <c r="J408" s="0" t="n">
        <f aca="false">HEX2DEC(D408)</f>
        <v>203</v>
      </c>
    </row>
    <row r="409" customFormat="false" ht="15.75" hidden="false" customHeight="false" outlineLevel="0" collapsed="false">
      <c r="B409" s="0" t="str">
        <f aca="false">MID("00"&amp;C409,1+LEN(C409),2)&amp;MID("00"&amp;D409,1+LEN(D409),2)</f>
        <v>a1cc</v>
      </c>
      <c r="C409" s="1" t="s">
        <v>5983</v>
      </c>
      <c r="D409" s="1" t="s">
        <v>6017</v>
      </c>
      <c r="E409" s="0" t="s">
        <v>2120</v>
      </c>
      <c r="G409" s="0" t="s">
        <v>5984</v>
      </c>
      <c r="I409" s="0" t="n">
        <f aca="false">HEX2DEC(C409)</f>
        <v>161</v>
      </c>
      <c r="J409" s="0" t="n">
        <f aca="false">HEX2DEC(D409)</f>
        <v>204</v>
      </c>
    </row>
    <row r="410" customFormat="false" ht="15.75" hidden="false" customHeight="false" outlineLevel="0" collapsed="false">
      <c r="B410" s="0" t="str">
        <f aca="false">MID("00"&amp;C410,1+LEN(C410),2)&amp;MID("00"&amp;D410,1+LEN(D410),2)</f>
        <v>a1cd</v>
      </c>
      <c r="C410" s="1" t="s">
        <v>5983</v>
      </c>
      <c r="D410" s="1" t="s">
        <v>6018</v>
      </c>
      <c r="E410" s="0" t="s">
        <v>2121</v>
      </c>
      <c r="G410" s="0" t="s">
        <v>5984</v>
      </c>
      <c r="I410" s="0" t="n">
        <f aca="false">HEX2DEC(C410)</f>
        <v>161</v>
      </c>
      <c r="J410" s="0" t="n">
        <f aca="false">HEX2DEC(D410)</f>
        <v>205</v>
      </c>
    </row>
    <row r="411" customFormat="false" ht="15.75" hidden="false" customHeight="false" outlineLevel="0" collapsed="false">
      <c r="B411" s="0" t="str">
        <f aca="false">MID("00"&amp;C411,1+LEN(C411),2)&amp;MID("00"&amp;D411,1+LEN(D411),2)</f>
        <v>a1e7</v>
      </c>
      <c r="C411" s="1" t="s">
        <v>5983</v>
      </c>
      <c r="D411" s="1" t="s">
        <v>6043</v>
      </c>
      <c r="E411" s="310" t="s">
        <v>6144</v>
      </c>
      <c r="G411" s="293" t="s">
        <v>6122</v>
      </c>
      <c r="I411" s="0" t="n">
        <f aca="false">HEX2DEC(C411)</f>
        <v>161</v>
      </c>
      <c r="J411" s="0" t="n">
        <f aca="false">HEX2DEC(D411)</f>
        <v>231</v>
      </c>
    </row>
    <row r="412" customFormat="false" ht="15.75" hidden="false" customHeight="false" outlineLevel="0" collapsed="false">
      <c r="B412" s="0" t="str">
        <f aca="false">MID("00"&amp;C412,1+LEN(C412),2)&amp;MID("00"&amp;D412,1+LEN(D412),2)</f>
        <v>a1e9</v>
      </c>
      <c r="C412" s="1" t="s">
        <v>5983</v>
      </c>
      <c r="D412" s="1" t="s">
        <v>6045</v>
      </c>
      <c r="E412" s="312" t="s">
        <v>6145</v>
      </c>
      <c r="G412" s="293" t="s">
        <v>6124</v>
      </c>
      <c r="I412" s="0" t="n">
        <f aca="false">HEX2DEC(C412)</f>
        <v>161</v>
      </c>
      <c r="J412" s="0" t="n">
        <f aca="false">HEX2DEC(D412)</f>
        <v>233</v>
      </c>
    </row>
    <row r="413" customFormat="false" ht="15.75" hidden="false" customHeight="false" outlineLevel="0" collapsed="false">
      <c r="B413" s="0" t="str">
        <f aca="false">MID("00"&amp;C413,1+LEN(C413),2)&amp;MID("00"&amp;D413,1+LEN(D413),2)</f>
        <v>a200</v>
      </c>
      <c r="C413" s="1" t="s">
        <v>5985</v>
      </c>
      <c r="D413" s="1" t="n">
        <v>0</v>
      </c>
      <c r="E413" s="0" t="s">
        <v>2124</v>
      </c>
      <c r="I413" s="0" t="n">
        <f aca="false">HEX2DEC(C413)</f>
        <v>162</v>
      </c>
      <c r="J413" s="0" t="n">
        <f aca="false">HEX2DEC(D413)</f>
        <v>0</v>
      </c>
    </row>
    <row r="414" customFormat="false" ht="15.75" hidden="false" customHeight="false" outlineLevel="0" collapsed="false">
      <c r="B414" s="0" t="str">
        <f aca="false">MID("00"&amp;C414,1+LEN(C414),2)&amp;MID("00"&amp;D414,1+LEN(D414),2)</f>
        <v>a201</v>
      </c>
      <c r="C414" s="1" t="s">
        <v>5985</v>
      </c>
      <c r="D414" s="1" t="n">
        <v>1</v>
      </c>
      <c r="E414" s="0" t="s">
        <v>2126</v>
      </c>
      <c r="I414" s="0" t="n">
        <f aca="false">HEX2DEC(C414)</f>
        <v>162</v>
      </c>
      <c r="J414" s="0" t="n">
        <f aca="false">HEX2DEC(D414)</f>
        <v>1</v>
      </c>
    </row>
    <row r="415" customFormat="false" ht="15.75" hidden="false" customHeight="false" outlineLevel="0" collapsed="false">
      <c r="B415" s="0" t="str">
        <f aca="false">MID("00"&amp;C415,1+LEN(C415),2)&amp;MID("00"&amp;D415,1+LEN(D415),2)</f>
        <v>a202</v>
      </c>
      <c r="C415" s="1" t="s">
        <v>5985</v>
      </c>
      <c r="D415" s="1" t="n">
        <v>2</v>
      </c>
      <c r="E415" s="0" t="s">
        <v>2128</v>
      </c>
      <c r="I415" s="0" t="n">
        <f aca="false">HEX2DEC(C415)</f>
        <v>162</v>
      </c>
      <c r="J415" s="0" t="n">
        <f aca="false">HEX2DEC(D415)</f>
        <v>2</v>
      </c>
    </row>
    <row r="416" customFormat="false" ht="15.75" hidden="false" customHeight="false" outlineLevel="0" collapsed="false">
      <c r="B416" s="0" t="str">
        <f aca="false">MID("00"&amp;C416,1+LEN(C416),2)&amp;MID("00"&amp;D416,1+LEN(D416),2)</f>
        <v>a203</v>
      </c>
      <c r="C416" s="1" t="s">
        <v>5985</v>
      </c>
      <c r="D416" s="1" t="n">
        <v>3</v>
      </c>
      <c r="E416" s="0" t="s">
        <v>2130</v>
      </c>
      <c r="I416" s="0" t="n">
        <f aca="false">HEX2DEC(C416)</f>
        <v>162</v>
      </c>
      <c r="J416" s="0" t="n">
        <f aca="false">HEX2DEC(D416)</f>
        <v>3</v>
      </c>
    </row>
    <row r="417" customFormat="false" ht="15.75" hidden="false" customHeight="false" outlineLevel="0" collapsed="false">
      <c r="B417" s="0" t="str">
        <f aca="false">MID("00"&amp;C417,1+LEN(C417),2)&amp;MID("00"&amp;D417,1+LEN(D417),2)</f>
        <v>a204</v>
      </c>
      <c r="C417" s="1" t="s">
        <v>5985</v>
      </c>
      <c r="D417" s="1" t="n">
        <v>4</v>
      </c>
      <c r="E417" s="0" t="s">
        <v>2132</v>
      </c>
      <c r="I417" s="0" t="n">
        <f aca="false">HEX2DEC(C417)</f>
        <v>162</v>
      </c>
      <c r="J417" s="0" t="n">
        <f aca="false">HEX2DEC(D417)</f>
        <v>4</v>
      </c>
    </row>
    <row r="418" customFormat="false" ht="15.75" hidden="false" customHeight="false" outlineLevel="0" collapsed="false">
      <c r="B418" s="0" t="str">
        <f aca="false">MID("00"&amp;C418,1+LEN(C418),2)&amp;MID("00"&amp;D418,1+LEN(D418),2)</f>
        <v>a205</v>
      </c>
      <c r="C418" s="1" t="s">
        <v>5985</v>
      </c>
      <c r="D418" s="1" t="n">
        <v>5</v>
      </c>
      <c r="E418" s="0" t="s">
        <v>2134</v>
      </c>
      <c r="I418" s="0" t="n">
        <f aca="false">HEX2DEC(C418)</f>
        <v>162</v>
      </c>
      <c r="J418" s="0" t="n">
        <f aca="false">HEX2DEC(D418)</f>
        <v>5</v>
      </c>
    </row>
    <row r="419" customFormat="false" ht="15.75" hidden="false" customHeight="false" outlineLevel="0" collapsed="false">
      <c r="B419" s="0" t="str">
        <f aca="false">MID("00"&amp;C419,1+LEN(C419),2)&amp;MID("00"&amp;D419,1+LEN(D419),2)</f>
        <v>a206</v>
      </c>
      <c r="C419" s="1" t="s">
        <v>5985</v>
      </c>
      <c r="D419" s="1" t="n">
        <v>6</v>
      </c>
      <c r="E419" s="0" t="s">
        <v>2136</v>
      </c>
      <c r="I419" s="0" t="n">
        <f aca="false">HEX2DEC(C419)</f>
        <v>162</v>
      </c>
      <c r="J419" s="0" t="n">
        <f aca="false">HEX2DEC(D419)</f>
        <v>6</v>
      </c>
    </row>
    <row r="420" customFormat="false" ht="15.75" hidden="false" customHeight="false" outlineLevel="0" collapsed="false">
      <c r="B420" s="0" t="str">
        <f aca="false">MID("00"&amp;C420,1+LEN(C420),2)&amp;MID("00"&amp;D420,1+LEN(D420),2)</f>
        <v>a207</v>
      </c>
      <c r="C420" s="1" t="s">
        <v>5985</v>
      </c>
      <c r="D420" s="1" t="n">
        <v>7</v>
      </c>
      <c r="E420" s="0" t="s">
        <v>2138</v>
      </c>
      <c r="I420" s="0" t="n">
        <f aca="false">HEX2DEC(C420)</f>
        <v>162</v>
      </c>
      <c r="J420" s="0" t="n">
        <f aca="false">HEX2DEC(D420)</f>
        <v>7</v>
      </c>
    </row>
    <row r="421" customFormat="false" ht="15.75" hidden="false" customHeight="false" outlineLevel="0" collapsed="false">
      <c r="B421" s="0" t="str">
        <f aca="false">MID("00"&amp;C421,1+LEN(C421),2)&amp;MID("00"&amp;D421,1+LEN(D421),2)</f>
        <v>a208</v>
      </c>
      <c r="C421" s="1" t="s">
        <v>5985</v>
      </c>
      <c r="D421" s="1" t="n">
        <v>8</v>
      </c>
      <c r="E421" s="0" t="s">
        <v>2140</v>
      </c>
      <c r="I421" s="0" t="n">
        <f aca="false">HEX2DEC(C421)</f>
        <v>162</v>
      </c>
      <c r="J421" s="0" t="n">
        <f aca="false">HEX2DEC(D421)</f>
        <v>8</v>
      </c>
    </row>
    <row r="422" customFormat="false" ht="15.75" hidden="false" customHeight="false" outlineLevel="0" collapsed="false">
      <c r="B422" s="0" t="str">
        <f aca="false">MID("00"&amp;C422,1+LEN(C422),2)&amp;MID("00"&amp;D422,1+LEN(D422),2)</f>
        <v>a209</v>
      </c>
      <c r="C422" s="1" t="s">
        <v>5985</v>
      </c>
      <c r="D422" s="1" t="n">
        <v>9</v>
      </c>
      <c r="E422" s="0" t="s">
        <v>2142</v>
      </c>
      <c r="I422" s="0" t="n">
        <f aca="false">HEX2DEC(C422)</f>
        <v>162</v>
      </c>
      <c r="J422" s="0" t="n">
        <f aca="false">HEX2DEC(D422)</f>
        <v>9</v>
      </c>
    </row>
    <row r="423" customFormat="false" ht="15.75" hidden="false" customHeight="false" outlineLevel="0" collapsed="false">
      <c r="B423" s="0" t="str">
        <f aca="false">MID("00"&amp;C423,1+LEN(C423),2)&amp;MID("00"&amp;D423,1+LEN(D423),2)</f>
        <v>a20b</v>
      </c>
      <c r="C423" s="1" t="s">
        <v>5985</v>
      </c>
      <c r="D423" s="1" t="s">
        <v>6146</v>
      </c>
      <c r="E423" s="0" t="s">
        <v>2144</v>
      </c>
      <c r="I423" s="0" t="n">
        <f aca="false">HEX2DEC(C423)</f>
        <v>162</v>
      </c>
      <c r="J423" s="0" t="n">
        <f aca="false">HEX2DEC(D423)</f>
        <v>11</v>
      </c>
    </row>
    <row r="424" customFormat="false" ht="15.75" hidden="false" customHeight="false" outlineLevel="0" collapsed="false">
      <c r="B424" s="0" t="str">
        <f aca="false">MID("00"&amp;C424,1+LEN(C424),2)&amp;MID("00"&amp;D424,1+LEN(D424),2)</f>
        <v>a20c</v>
      </c>
      <c r="C424" s="1" t="s">
        <v>5985</v>
      </c>
      <c r="D424" s="1" t="s">
        <v>6069</v>
      </c>
      <c r="E424" s="0" t="s">
        <v>2145</v>
      </c>
      <c r="I424" s="0" t="n">
        <f aca="false">HEX2DEC(C424)</f>
        <v>162</v>
      </c>
      <c r="J424" s="0" t="n">
        <f aca="false">HEX2DEC(D424)</f>
        <v>12</v>
      </c>
    </row>
    <row r="425" customFormat="false" ht="15.75" hidden="false" customHeight="false" outlineLevel="0" collapsed="false">
      <c r="B425" s="0" t="str">
        <f aca="false">MID("00"&amp;C425,1+LEN(C425),2)&amp;MID("00"&amp;D425,1+LEN(D425),2)</f>
        <v>a20e</v>
      </c>
      <c r="C425" s="1" t="s">
        <v>5985</v>
      </c>
      <c r="D425" s="1" t="s">
        <v>6071</v>
      </c>
      <c r="E425" s="0" t="s">
        <v>2147</v>
      </c>
      <c r="G425" s="158" t="s">
        <v>33</v>
      </c>
      <c r="I425" s="0" t="n">
        <f aca="false">HEX2DEC(C425)</f>
        <v>162</v>
      </c>
      <c r="J425" s="0" t="n">
        <f aca="false">HEX2DEC(D425)</f>
        <v>14</v>
      </c>
      <c r="N425" s="290" t="str">
        <f aca="false">"              {"&amp;E425&amp;",     "&amp;REPT(" ",25-LEN(E425))&amp;CHAR(34)&amp;G425&amp;CHAR(34)&amp;"},"</f>
        <v>              {STD_BINARY_ZERO,               "0"},</v>
      </c>
    </row>
    <row r="426" customFormat="false" ht="15.75" hidden="false" customHeight="false" outlineLevel="0" collapsed="false">
      <c r="B426" s="0" t="str">
        <f aca="false">MID("00"&amp;C426,1+LEN(C426),2)&amp;MID("00"&amp;D426,1+LEN(D426),2)</f>
        <v>a20f</v>
      </c>
      <c r="C426" s="1" t="s">
        <v>5985</v>
      </c>
      <c r="D426" s="1" t="s">
        <v>6072</v>
      </c>
      <c r="E426" s="0" t="s">
        <v>2149</v>
      </c>
      <c r="I426" s="0" t="n">
        <f aca="false">HEX2DEC(C426)</f>
        <v>162</v>
      </c>
      <c r="J426" s="0" t="n">
        <f aca="false">HEX2DEC(D426)</f>
        <v>15</v>
      </c>
    </row>
    <row r="427" customFormat="false" ht="15.75" hidden="false" customHeight="false" outlineLevel="0" collapsed="false">
      <c r="B427" s="0" t="str">
        <f aca="false">MID("00"&amp;C427,1+LEN(C427),2)&amp;MID("00"&amp;D427,1+LEN(D427),2)</f>
        <v>a213</v>
      </c>
      <c r="C427" s="1" t="s">
        <v>5985</v>
      </c>
      <c r="D427" s="1" t="n">
        <v>13</v>
      </c>
      <c r="E427" s="0" t="s">
        <v>2151</v>
      </c>
      <c r="I427" s="0" t="n">
        <f aca="false">HEX2DEC(C427)</f>
        <v>162</v>
      </c>
      <c r="J427" s="0" t="n">
        <f aca="false">HEX2DEC(D427)</f>
        <v>19</v>
      </c>
    </row>
    <row r="428" customFormat="false" ht="15.75" hidden="false" customHeight="false" outlineLevel="0" collapsed="false">
      <c r="B428" s="0" t="str">
        <f aca="false">MID("00"&amp;C428,1+LEN(C428),2)&amp;MID("00"&amp;D428,1+LEN(D428),2)</f>
        <v>a218</v>
      </c>
      <c r="C428" s="1" t="s">
        <v>5985</v>
      </c>
      <c r="D428" s="1" t="n">
        <v>18</v>
      </c>
      <c r="E428" s="0" t="s">
        <v>2154</v>
      </c>
      <c r="I428" s="0" t="n">
        <f aca="false">HEX2DEC(C428)</f>
        <v>162</v>
      </c>
      <c r="J428" s="0" t="n">
        <f aca="false">HEX2DEC(D428)</f>
        <v>24</v>
      </c>
    </row>
    <row r="429" customFormat="false" ht="15.75" hidden="false" customHeight="false" outlineLevel="0" collapsed="false">
      <c r="B429" s="0" t="str">
        <f aca="false">MID("00"&amp;C429,1+LEN(C429),2)&amp;MID("00"&amp;D429,1+LEN(D429),2)</f>
        <v>a219</v>
      </c>
      <c r="C429" s="1" t="s">
        <v>5985</v>
      </c>
      <c r="D429" s="1" t="n">
        <v>19</v>
      </c>
      <c r="E429" s="0" t="s">
        <v>2156</v>
      </c>
      <c r="I429" s="0" t="n">
        <f aca="false">HEX2DEC(C429)</f>
        <v>162</v>
      </c>
      <c r="J429" s="0" t="n">
        <f aca="false">HEX2DEC(D429)</f>
        <v>25</v>
      </c>
    </row>
    <row r="430" customFormat="false" ht="15.75" hidden="false" customHeight="false" outlineLevel="0" collapsed="false">
      <c r="B430" s="0" t="str">
        <f aca="false">MID("00"&amp;C430,1+LEN(C430),2)&amp;MID("00"&amp;D430,1+LEN(D430),2)</f>
        <v>a21a</v>
      </c>
      <c r="C430" s="1" t="s">
        <v>5985</v>
      </c>
      <c r="D430" s="1" t="s">
        <v>6074</v>
      </c>
      <c r="E430" s="0" t="s">
        <v>2158</v>
      </c>
      <c r="I430" s="0" t="n">
        <f aca="false">HEX2DEC(C430)</f>
        <v>162</v>
      </c>
      <c r="J430" s="0" t="n">
        <f aca="false">HEX2DEC(D430)</f>
        <v>26</v>
      </c>
    </row>
    <row r="431" customFormat="false" ht="15.75" hidden="false" customHeight="false" outlineLevel="0" collapsed="false">
      <c r="B431" s="0" t="str">
        <f aca="false">MID("00"&amp;C431,1+LEN(C431),2)&amp;MID("00"&amp;D431,1+LEN(D431),2)</f>
        <v>a21b</v>
      </c>
      <c r="C431" s="1" t="s">
        <v>5985</v>
      </c>
      <c r="D431" s="1" t="s">
        <v>6075</v>
      </c>
      <c r="E431" s="0" t="s">
        <v>2160</v>
      </c>
      <c r="I431" s="0" t="n">
        <f aca="false">HEX2DEC(C431)</f>
        <v>162</v>
      </c>
      <c r="J431" s="0" t="n">
        <f aca="false">HEX2DEC(D431)</f>
        <v>27</v>
      </c>
    </row>
    <row r="432" customFormat="false" ht="15.75" hidden="false" customHeight="false" outlineLevel="0" collapsed="false">
      <c r="B432" s="0" t="str">
        <f aca="false">MID("00"&amp;C432,1+LEN(C432),2)&amp;MID("00"&amp;D432,1+LEN(D432),2)</f>
        <v>a21c</v>
      </c>
      <c r="C432" s="1" t="s">
        <v>5985</v>
      </c>
      <c r="D432" s="1" t="s">
        <v>6127</v>
      </c>
      <c r="E432" s="0" t="s">
        <v>2162</v>
      </c>
      <c r="I432" s="0" t="n">
        <f aca="false">HEX2DEC(C432)</f>
        <v>162</v>
      </c>
      <c r="J432" s="0" t="n">
        <f aca="false">HEX2DEC(D432)</f>
        <v>28</v>
      </c>
    </row>
    <row r="433" customFormat="false" ht="15.75" hidden="false" customHeight="false" outlineLevel="0" collapsed="false">
      <c r="B433" s="0" t="str">
        <f aca="false">MID("00"&amp;C433,1+LEN(C433),2)&amp;MID("00"&amp;D433,1+LEN(D433),2)</f>
        <v>a21d</v>
      </c>
      <c r="C433" s="1" t="s">
        <v>5985</v>
      </c>
      <c r="D433" s="1" t="s">
        <v>6130</v>
      </c>
      <c r="E433" s="0" t="s">
        <v>2164</v>
      </c>
      <c r="I433" s="0" t="n">
        <f aca="false">HEX2DEC(C433)</f>
        <v>162</v>
      </c>
      <c r="J433" s="0" t="n">
        <f aca="false">HEX2DEC(D433)</f>
        <v>29</v>
      </c>
    </row>
    <row r="434" customFormat="false" ht="15.75" hidden="false" customHeight="false" outlineLevel="0" collapsed="false">
      <c r="B434" s="0" t="str">
        <f aca="false">MID("00"&amp;C434,1+LEN(C434),2)&amp;MID("00"&amp;D434,1+LEN(D434),2)</f>
        <v>a21e</v>
      </c>
      <c r="C434" s="1" t="s">
        <v>5985</v>
      </c>
      <c r="D434" s="1" t="s">
        <v>6076</v>
      </c>
      <c r="E434" s="0" t="s">
        <v>681</v>
      </c>
      <c r="G434" s="158" t="s">
        <v>6141</v>
      </c>
      <c r="I434" s="0" t="n">
        <f aca="false">HEX2DEC(C434)</f>
        <v>162</v>
      </c>
      <c r="J434" s="0" t="n">
        <f aca="false">HEX2DEC(D434)</f>
        <v>30</v>
      </c>
      <c r="N434" s="290" t="str">
        <f aca="false">"              {"&amp;E434&amp;",     "&amp;REPT(" ",25-LEN(E434))&amp;CHAR(34)&amp;G434&amp;CHAR(34)&amp;"},"</f>
        <v>              {STD_INFINITY,                  "inf"},</v>
      </c>
    </row>
    <row r="435" customFormat="false" ht="15.75" hidden="false" customHeight="false" outlineLevel="0" collapsed="false">
      <c r="B435" s="0" t="str">
        <f aca="false">MID("00"&amp;C435,1+LEN(C435),2)&amp;MID("00"&amp;D435,1+LEN(D435),2)</f>
        <v>a21f</v>
      </c>
      <c r="C435" s="1" t="s">
        <v>5985</v>
      </c>
      <c r="D435" s="1" t="s">
        <v>6077</v>
      </c>
      <c r="E435" s="0" t="s">
        <v>2167</v>
      </c>
      <c r="I435" s="0" t="n">
        <f aca="false">HEX2DEC(C435)</f>
        <v>162</v>
      </c>
      <c r="J435" s="0" t="n">
        <f aca="false">HEX2DEC(D435)</f>
        <v>31</v>
      </c>
    </row>
    <row r="436" customFormat="false" ht="15.75" hidden="false" customHeight="false" outlineLevel="0" collapsed="false">
      <c r="B436" s="0" t="str">
        <f aca="false">MID("00"&amp;C436,1+LEN(C436),2)&amp;MID("00"&amp;D436,1+LEN(D436),2)</f>
        <v>a220</v>
      </c>
      <c r="C436" s="1" t="s">
        <v>5985</v>
      </c>
      <c r="D436" s="1" t="n">
        <v>20</v>
      </c>
      <c r="E436" s="0" t="s">
        <v>2622</v>
      </c>
      <c r="I436" s="0" t="n">
        <f aca="false">HEX2DEC(C436)</f>
        <v>162</v>
      </c>
      <c r="J436" s="0" t="n">
        <f aca="false">HEX2DEC(D436)</f>
        <v>32</v>
      </c>
    </row>
    <row r="437" customFormat="false" ht="15.75" hidden="false" customHeight="false" outlineLevel="0" collapsed="false">
      <c r="B437" s="0" t="str">
        <f aca="false">MID("00"&amp;C437,1+LEN(C437),2)&amp;MID("00"&amp;D437,1+LEN(D437),2)</f>
        <v>a221</v>
      </c>
      <c r="C437" s="1" t="s">
        <v>5985</v>
      </c>
      <c r="D437" s="1" t="n">
        <v>21</v>
      </c>
      <c r="E437" s="0" t="s">
        <v>2171</v>
      </c>
      <c r="G437" s="158" t="s">
        <v>6147</v>
      </c>
      <c r="I437" s="0" t="n">
        <f aca="false">HEX2DEC(C437)</f>
        <v>162</v>
      </c>
      <c r="J437" s="0" t="n">
        <f aca="false">HEX2DEC(D437)</f>
        <v>33</v>
      </c>
      <c r="N437" s="290" t="str">
        <f aca="false">"              {"&amp;E437&amp;",     "&amp;REPT(" ",25-LEN(E437))&amp;CHAR(34)&amp;G437&amp;CHAR(34)&amp;"},"</f>
        <v>              {STD_MEASURED_ANGLE,            "angle"},</v>
      </c>
    </row>
    <row r="438" customFormat="false" ht="15.75" hidden="false" customHeight="false" outlineLevel="0" collapsed="false">
      <c r="B438" s="0" t="str">
        <f aca="false">MID("00"&amp;C438,1+LEN(C438),2)&amp;MID("00"&amp;D438,1+LEN(D438),2)</f>
        <v>a222</v>
      </c>
      <c r="C438" s="1" t="s">
        <v>5985</v>
      </c>
      <c r="D438" s="1" t="n">
        <v>22</v>
      </c>
      <c r="E438" s="0" t="s">
        <v>6148</v>
      </c>
      <c r="I438" s="0" t="n">
        <f aca="false">HEX2DEC(C438)</f>
        <v>162</v>
      </c>
      <c r="J438" s="0" t="n">
        <f aca="false">HEX2DEC(D438)</f>
        <v>34</v>
      </c>
    </row>
    <row r="439" customFormat="false" ht="15.75" hidden="false" customHeight="false" outlineLevel="0" collapsed="false">
      <c r="B439" s="0" t="str">
        <f aca="false">MID("00"&amp;C439,1+LEN(C439),2)&amp;MID("00"&amp;D439,1+LEN(D439),2)</f>
        <v>a223</v>
      </c>
      <c r="C439" s="1" t="s">
        <v>5985</v>
      </c>
      <c r="D439" s="1" t="n">
        <v>23</v>
      </c>
      <c r="E439" s="0" t="s">
        <v>2172</v>
      </c>
      <c r="I439" s="0" t="n">
        <f aca="false">HEX2DEC(C439)</f>
        <v>162</v>
      </c>
      <c r="J439" s="0" t="n">
        <f aca="false">HEX2DEC(D439)</f>
        <v>35</v>
      </c>
    </row>
    <row r="440" customFormat="false" ht="15.75" hidden="false" customHeight="false" outlineLevel="0" collapsed="false">
      <c r="B440" s="0" t="str">
        <f aca="false">MID("00"&amp;C440,1+LEN(C440),2)&amp;MID("00"&amp;D440,1+LEN(D440),2)</f>
        <v>a224</v>
      </c>
      <c r="C440" s="1" t="s">
        <v>5985</v>
      </c>
      <c r="D440" s="1" t="n">
        <v>24</v>
      </c>
      <c r="E440" s="0" t="s">
        <v>2174</v>
      </c>
      <c r="I440" s="0" t="n">
        <f aca="false">HEX2DEC(C440)</f>
        <v>162</v>
      </c>
      <c r="J440" s="0" t="n">
        <f aca="false">HEX2DEC(D440)</f>
        <v>36</v>
      </c>
    </row>
    <row r="441" customFormat="false" ht="15.75" hidden="false" customHeight="false" outlineLevel="0" collapsed="false">
      <c r="B441" s="0" t="str">
        <f aca="false">MID("00"&amp;C441,1+LEN(C441),2)&amp;MID("00"&amp;D441,1+LEN(D441),2)</f>
        <v>a225</v>
      </c>
      <c r="C441" s="1" t="s">
        <v>5985</v>
      </c>
      <c r="D441" s="1" t="n">
        <v>25</v>
      </c>
      <c r="E441" s="0" t="s">
        <v>2177</v>
      </c>
      <c r="I441" s="0" t="n">
        <f aca="false">HEX2DEC(C441)</f>
        <v>162</v>
      </c>
      <c r="J441" s="0" t="n">
        <f aca="false">HEX2DEC(D441)</f>
        <v>37</v>
      </c>
    </row>
    <row r="442" customFormat="false" ht="15.75" hidden="false" customHeight="false" outlineLevel="0" collapsed="false">
      <c r="B442" s="0" t="str">
        <f aca="false">MID("00"&amp;C442,1+LEN(C442),2)&amp;MID("00"&amp;D442,1+LEN(D442),2)</f>
        <v>a226</v>
      </c>
      <c r="C442" s="1" t="s">
        <v>5985</v>
      </c>
      <c r="D442" s="1" t="n">
        <v>26</v>
      </c>
      <c r="E442" s="0" t="s">
        <v>2178</v>
      </c>
      <c r="I442" s="0" t="n">
        <f aca="false">HEX2DEC(C442)</f>
        <v>162</v>
      </c>
      <c r="J442" s="0" t="n">
        <f aca="false">HEX2DEC(D442)</f>
        <v>38</v>
      </c>
    </row>
    <row r="443" customFormat="false" ht="15.75" hidden="false" customHeight="false" outlineLevel="0" collapsed="false">
      <c r="B443" s="0" t="str">
        <f aca="false">MID("00"&amp;C443,1+LEN(C443),2)&amp;MID("00"&amp;D443,1+LEN(D443),2)</f>
        <v>a227</v>
      </c>
      <c r="C443" s="1" t="s">
        <v>5985</v>
      </c>
      <c r="D443" s="1" t="n">
        <v>27</v>
      </c>
      <c r="E443" s="0" t="s">
        <v>2181</v>
      </c>
      <c r="I443" s="0" t="n">
        <f aca="false">HEX2DEC(C443)</f>
        <v>162</v>
      </c>
      <c r="J443" s="0" t="n">
        <f aca="false">HEX2DEC(D443)</f>
        <v>39</v>
      </c>
    </row>
    <row r="444" customFormat="false" ht="15.75" hidden="false" customHeight="false" outlineLevel="0" collapsed="false">
      <c r="B444" s="0" t="str">
        <f aca="false">MID("00"&amp;C444,1+LEN(C444),2)&amp;MID("00"&amp;D444,1+LEN(D444),2)</f>
        <v>a228</v>
      </c>
      <c r="C444" s="1" t="s">
        <v>5985</v>
      </c>
      <c r="D444" s="1" t="n">
        <v>28</v>
      </c>
      <c r="E444" s="0" t="s">
        <v>2183</v>
      </c>
      <c r="I444" s="0" t="n">
        <f aca="false">HEX2DEC(C444)</f>
        <v>162</v>
      </c>
      <c r="J444" s="0" t="n">
        <f aca="false">HEX2DEC(D444)</f>
        <v>40</v>
      </c>
    </row>
    <row r="445" customFormat="false" ht="15.75" hidden="false" customHeight="false" outlineLevel="0" collapsed="false">
      <c r="B445" s="0" t="str">
        <f aca="false">MID("00"&amp;C445,1+LEN(C445),2)&amp;MID("00"&amp;D445,1+LEN(D445),2)</f>
        <v>a229</v>
      </c>
      <c r="C445" s="1" t="s">
        <v>5985</v>
      </c>
      <c r="D445" s="1" t="n">
        <v>29</v>
      </c>
      <c r="E445" s="0" t="s">
        <v>2185</v>
      </c>
      <c r="I445" s="0" t="n">
        <f aca="false">HEX2DEC(C445)</f>
        <v>162</v>
      </c>
      <c r="J445" s="0" t="n">
        <f aca="false">HEX2DEC(D445)</f>
        <v>41</v>
      </c>
    </row>
    <row r="446" customFormat="false" ht="15.75" hidden="false" customHeight="false" outlineLevel="0" collapsed="false">
      <c r="B446" s="0" t="str">
        <f aca="false">MID("00"&amp;C446,1+LEN(C446),2)&amp;MID("00"&amp;D446,1+LEN(D446),2)</f>
        <v>a22a</v>
      </c>
      <c r="C446" s="1" t="s">
        <v>5985</v>
      </c>
      <c r="D446" s="1" t="s">
        <v>5886</v>
      </c>
      <c r="E446" s="0" t="s">
        <v>2187</v>
      </c>
      <c r="I446" s="0" t="n">
        <f aca="false">HEX2DEC(C446)</f>
        <v>162</v>
      </c>
      <c r="J446" s="0" t="n">
        <f aca="false">HEX2DEC(D446)</f>
        <v>42</v>
      </c>
    </row>
    <row r="447" customFormat="false" ht="15.75" hidden="false" customHeight="false" outlineLevel="0" collapsed="false">
      <c r="B447" s="0" t="str">
        <f aca="false">MID("00"&amp;C447,1+LEN(C447),2)&amp;MID("00"&amp;D447,1+LEN(D447),2)</f>
        <v>a22b</v>
      </c>
      <c r="C447" s="1" t="s">
        <v>5985</v>
      </c>
      <c r="D447" s="1" t="s">
        <v>5887</v>
      </c>
      <c r="E447" s="0" t="s">
        <v>2189</v>
      </c>
      <c r="G447" s="158" t="s">
        <v>6149</v>
      </c>
      <c r="I447" s="0" t="n">
        <f aca="false">HEX2DEC(C447)</f>
        <v>162</v>
      </c>
      <c r="J447" s="0" t="n">
        <f aca="false">HEX2DEC(D447)</f>
        <v>43</v>
      </c>
      <c r="N447" s="290" t="str">
        <f aca="false">"              {"&amp;E447&amp;",     "&amp;REPT(" ",25-LEN(E447))&amp;CHAR(34)&amp;G447&amp;CHAR(34)&amp;"},"</f>
        <v>              {STD_INTEGRAL,                  "integral"},</v>
      </c>
    </row>
    <row r="448" customFormat="false" ht="15.75" hidden="false" customHeight="false" outlineLevel="0" collapsed="false">
      <c r="B448" s="0" t="str">
        <f aca="false">MID("00"&amp;C448,1+LEN(C448),2)&amp;MID("00"&amp;D448,1+LEN(D448),2)</f>
        <v>a22c</v>
      </c>
      <c r="C448" s="1" t="s">
        <v>5985</v>
      </c>
      <c r="D448" s="1" t="s">
        <v>5888</v>
      </c>
      <c r="E448" s="0" t="s">
        <v>2191</v>
      </c>
      <c r="I448" s="0" t="n">
        <f aca="false">HEX2DEC(C448)</f>
        <v>162</v>
      </c>
      <c r="J448" s="0" t="n">
        <f aca="false">HEX2DEC(D448)</f>
        <v>44</v>
      </c>
    </row>
    <row r="449" customFormat="false" ht="15.75" hidden="false" customHeight="false" outlineLevel="0" collapsed="false">
      <c r="B449" s="0" t="str">
        <f aca="false">MID("00"&amp;C449,1+LEN(C449),2)&amp;MID("00"&amp;D449,1+LEN(D449),2)</f>
        <v>a22d</v>
      </c>
      <c r="C449" s="1" t="s">
        <v>5985</v>
      </c>
      <c r="D449" s="1" t="s">
        <v>5889</v>
      </c>
      <c r="E449" s="0" t="s">
        <v>6150</v>
      </c>
      <c r="I449" s="0" t="n">
        <f aca="false">HEX2DEC(C449)</f>
        <v>162</v>
      </c>
      <c r="J449" s="0" t="n">
        <f aca="false">HEX2DEC(D449)</f>
        <v>45</v>
      </c>
    </row>
    <row r="450" customFormat="false" ht="15.75" hidden="false" customHeight="false" outlineLevel="0" collapsed="false">
      <c r="B450" s="0" t="str">
        <f aca="false">MID("00"&amp;C450,1+LEN(C450),2)&amp;MID("00"&amp;D450,1+LEN(D450),2)</f>
        <v>a22e</v>
      </c>
      <c r="C450" s="1" t="s">
        <v>5985</v>
      </c>
      <c r="D450" s="1" t="s">
        <v>5890</v>
      </c>
      <c r="E450" s="0" t="s">
        <v>2192</v>
      </c>
      <c r="I450" s="0" t="n">
        <f aca="false">HEX2DEC(C450)</f>
        <v>162</v>
      </c>
      <c r="J450" s="0" t="n">
        <f aca="false">HEX2DEC(D450)</f>
        <v>46</v>
      </c>
    </row>
    <row r="451" customFormat="false" ht="15.75" hidden="false" customHeight="false" outlineLevel="0" collapsed="false">
      <c r="B451" s="0" t="str">
        <f aca="false">MID("00"&amp;C451,1+LEN(C451),2)&amp;MID("00"&amp;D451,1+LEN(D451),2)</f>
        <v>a22f</v>
      </c>
      <c r="C451" s="1" t="s">
        <v>5985</v>
      </c>
      <c r="D451" s="1" t="s">
        <v>5891</v>
      </c>
      <c r="E451" s="0" t="s">
        <v>2194</v>
      </c>
      <c r="I451" s="0" t="n">
        <f aca="false">HEX2DEC(C451)</f>
        <v>162</v>
      </c>
      <c r="J451" s="0" t="n">
        <f aca="false">HEX2DEC(D451)</f>
        <v>47</v>
      </c>
    </row>
    <row r="452" customFormat="false" ht="15.75" hidden="false" customHeight="false" outlineLevel="0" collapsed="false">
      <c r="B452" s="0" t="str">
        <f aca="false">MID("00"&amp;C452,1+LEN(C452),2)&amp;MID("00"&amp;D452,1+LEN(D452),2)</f>
        <v>a230</v>
      </c>
      <c r="C452" s="1" t="s">
        <v>5985</v>
      </c>
      <c r="D452" s="1" t="n">
        <v>30</v>
      </c>
      <c r="E452" s="0" t="s">
        <v>6151</v>
      </c>
      <c r="I452" s="0" t="n">
        <f aca="false">HEX2DEC(C452)</f>
        <v>162</v>
      </c>
      <c r="J452" s="0" t="n">
        <f aca="false">HEX2DEC(D452)</f>
        <v>48</v>
      </c>
    </row>
    <row r="453" customFormat="false" ht="15.75" hidden="false" customHeight="false" outlineLevel="0" collapsed="false">
      <c r="B453" s="0" t="str">
        <f aca="false">MID("00"&amp;C453,1+LEN(C453),2)&amp;MID("00"&amp;D453,1+LEN(D453),2)</f>
        <v>a236</v>
      </c>
      <c r="C453" s="1" t="s">
        <v>5985</v>
      </c>
      <c r="D453" s="1" t="n">
        <v>36</v>
      </c>
      <c r="E453" s="0" t="s">
        <v>2196</v>
      </c>
      <c r="I453" s="0" t="n">
        <f aca="false">HEX2DEC(C453)</f>
        <v>162</v>
      </c>
      <c r="J453" s="0" t="n">
        <f aca="false">HEX2DEC(D453)</f>
        <v>54</v>
      </c>
    </row>
    <row r="454" customFormat="false" ht="15.75" hidden="false" customHeight="false" outlineLevel="0" collapsed="false">
      <c r="B454" s="0" t="str">
        <f aca="false">MID("00"&amp;C454,1+LEN(C454),2)&amp;MID("00"&amp;D454,1+LEN(D454),2)</f>
        <v>a243</v>
      </c>
      <c r="C454" s="1" t="s">
        <v>5985</v>
      </c>
      <c r="D454" s="1" t="n">
        <v>43</v>
      </c>
      <c r="E454" s="0" t="s">
        <v>2201</v>
      </c>
      <c r="I454" s="0" t="n">
        <f aca="false">HEX2DEC(C454)</f>
        <v>162</v>
      </c>
      <c r="J454" s="0" t="n">
        <f aca="false">HEX2DEC(D454)</f>
        <v>67</v>
      </c>
    </row>
    <row r="455" customFormat="false" ht="15.75" hidden="false" customHeight="false" outlineLevel="0" collapsed="false">
      <c r="B455" s="0" t="str">
        <f aca="false">MID("00"&amp;C455,1+LEN(C455),2)&amp;MID("00"&amp;D455,1+LEN(D455),2)</f>
        <v>a248</v>
      </c>
      <c r="C455" s="1" t="s">
        <v>5985</v>
      </c>
      <c r="D455" s="1" t="n">
        <v>48</v>
      </c>
      <c r="E455" s="0" t="s">
        <v>2203</v>
      </c>
      <c r="G455" s="158" t="s">
        <v>6152</v>
      </c>
      <c r="I455" s="0" t="n">
        <f aca="false">HEX2DEC(C455)</f>
        <v>162</v>
      </c>
      <c r="J455" s="0" t="n">
        <f aca="false">HEX2DEC(D455)</f>
        <v>72</v>
      </c>
      <c r="N455" s="290" t="str">
        <f aca="false">"              {"&amp;E455&amp;",     "&amp;REPT(" ",25-LEN(E455))&amp;CHAR(34)&amp;G455&amp;CHAR(34)&amp;"},"</f>
        <v>              {STD_ALMOST_EQUAL,              "approx"},</v>
      </c>
    </row>
    <row r="456" customFormat="false" ht="15.75" hidden="false" customHeight="false" outlineLevel="0" collapsed="false">
      <c r="B456" s="0" t="str">
        <f aca="false">MID("00"&amp;C456,1+LEN(C456),2)&amp;MID("00"&amp;D456,1+LEN(D456),2)</f>
        <v>a254</v>
      </c>
      <c r="C456" s="1" t="s">
        <v>5985</v>
      </c>
      <c r="D456" s="1" t="n">
        <v>54</v>
      </c>
      <c r="E456" s="0" t="s">
        <v>2205</v>
      </c>
      <c r="I456" s="0" t="n">
        <f aca="false">HEX2DEC(C456)</f>
        <v>162</v>
      </c>
      <c r="J456" s="0" t="n">
        <f aca="false">HEX2DEC(D456)</f>
        <v>84</v>
      </c>
    </row>
    <row r="457" customFormat="false" ht="15.75" hidden="false" customHeight="false" outlineLevel="0" collapsed="false">
      <c r="B457" s="0" t="str">
        <f aca="false">MID("00"&amp;C457,1+LEN(C457),2)&amp;MID("00"&amp;D457,1+LEN(D457),2)</f>
        <v>a258</v>
      </c>
      <c r="C457" s="1" t="s">
        <v>5985</v>
      </c>
      <c r="D457" s="1" t="n">
        <v>58</v>
      </c>
      <c r="E457" s="0" t="s">
        <v>2207</v>
      </c>
      <c r="I457" s="0" t="n">
        <f aca="false">HEX2DEC(C457)</f>
        <v>162</v>
      </c>
      <c r="J457" s="0" t="n">
        <f aca="false">HEX2DEC(D457)</f>
        <v>88</v>
      </c>
    </row>
    <row r="458" customFormat="false" ht="15.75" hidden="false" customHeight="false" outlineLevel="0" collapsed="false">
      <c r="B458" s="0" t="str">
        <f aca="false">MID("00"&amp;C458,1+LEN(C458),2)&amp;MID("00"&amp;D458,1+LEN(D458),2)</f>
        <v>a259</v>
      </c>
      <c r="C458" s="1" t="s">
        <v>5985</v>
      </c>
      <c r="D458" s="1" t="n">
        <v>59</v>
      </c>
      <c r="E458" s="0" t="s">
        <v>2209</v>
      </c>
      <c r="I458" s="0" t="n">
        <f aca="false">HEX2DEC(C458)</f>
        <v>162</v>
      </c>
      <c r="J458" s="0" t="n">
        <f aca="false">HEX2DEC(D458)</f>
        <v>89</v>
      </c>
    </row>
    <row r="459" customFormat="false" ht="15.75" hidden="false" customHeight="false" outlineLevel="0" collapsed="false">
      <c r="B459" s="0" t="str">
        <f aca="false">MID("00"&amp;C459,1+LEN(C459),2)&amp;MID("00"&amp;D459,1+LEN(D459),2)</f>
        <v>a260</v>
      </c>
      <c r="C459" s="1" t="s">
        <v>5985</v>
      </c>
      <c r="D459" s="1" t="n">
        <v>60</v>
      </c>
      <c r="E459" s="0" t="s">
        <v>2211</v>
      </c>
      <c r="G459" s="158" t="s">
        <v>5992</v>
      </c>
      <c r="I459" s="0" t="n">
        <f aca="false">HEX2DEC(C459)</f>
        <v>162</v>
      </c>
      <c r="J459" s="0" t="n">
        <f aca="false">HEX2DEC(D459)</f>
        <v>96</v>
      </c>
      <c r="N459" s="290" t="str">
        <f aca="false">"              {"&amp;E459&amp;",     "&amp;REPT(" ",25-LEN(E459))&amp;CHAR(34)&amp;G459&amp;CHAR(34)&amp;"},"</f>
        <v>              {STD_NOT_EQUAL,                 "&lt;&gt;"},</v>
      </c>
    </row>
    <row r="460" customFormat="false" ht="15.75" hidden="false" customHeight="false" outlineLevel="0" collapsed="false">
      <c r="B460" s="0" t="str">
        <f aca="false">MID("00"&amp;C460,1+LEN(C460),2)&amp;MID("00"&amp;D460,1+LEN(D460),2)</f>
        <v>a261</v>
      </c>
      <c r="C460" s="1" t="s">
        <v>5985</v>
      </c>
      <c r="D460" s="1" t="n">
        <v>61</v>
      </c>
      <c r="E460" s="0" t="s">
        <v>2213</v>
      </c>
      <c r="I460" s="0" t="n">
        <f aca="false">HEX2DEC(C460)</f>
        <v>162</v>
      </c>
      <c r="J460" s="0" t="n">
        <f aca="false">HEX2DEC(D460)</f>
        <v>97</v>
      </c>
    </row>
    <row r="461" customFormat="false" ht="15.75" hidden="false" customHeight="false" outlineLevel="0" collapsed="false">
      <c r="B461" s="0" t="str">
        <f aca="false">MID("00"&amp;C461,1+LEN(C461),2)&amp;MID("00"&amp;D461,1+LEN(D461),2)</f>
        <v>a264</v>
      </c>
      <c r="C461" s="1" t="s">
        <v>5985</v>
      </c>
      <c r="D461" s="1" t="n">
        <v>64</v>
      </c>
      <c r="E461" s="0" t="s">
        <v>2215</v>
      </c>
      <c r="G461" s="158" t="s">
        <v>6153</v>
      </c>
      <c r="I461" s="0" t="n">
        <f aca="false">HEX2DEC(C461)</f>
        <v>162</v>
      </c>
      <c r="J461" s="0" t="n">
        <f aca="false">HEX2DEC(D461)</f>
        <v>100</v>
      </c>
      <c r="N461" s="290" t="str">
        <f aca="false">"              {"&amp;E461&amp;",     "&amp;REPT(" ",25-LEN(E461))&amp;CHAR(34)&amp;G461&amp;CHAR(34)&amp;"},"</f>
        <v>              {STD_LESS_EQUAL,                "&lt;="},</v>
      </c>
    </row>
    <row r="462" customFormat="false" ht="15.75" hidden="false" customHeight="false" outlineLevel="0" collapsed="false">
      <c r="B462" s="0" t="str">
        <f aca="false">MID("00"&amp;C462,1+LEN(C462),2)&amp;MID("00"&amp;D462,1+LEN(D462),2)</f>
        <v>a265</v>
      </c>
      <c r="C462" s="1" t="s">
        <v>5985</v>
      </c>
      <c r="D462" s="1" t="n">
        <v>65</v>
      </c>
      <c r="E462" s="0" t="s">
        <v>2217</v>
      </c>
      <c r="G462" s="158" t="s">
        <v>6154</v>
      </c>
      <c r="I462" s="0" t="n">
        <f aca="false">HEX2DEC(C462)</f>
        <v>162</v>
      </c>
      <c r="J462" s="0" t="n">
        <f aca="false">HEX2DEC(D462)</f>
        <v>101</v>
      </c>
      <c r="N462" s="290" t="str">
        <f aca="false">"              {"&amp;E462&amp;",     "&amp;REPT(" ",25-LEN(E462))&amp;CHAR(34)&amp;G462&amp;CHAR(34)&amp;"},"</f>
        <v>              {STD_GREATER_EQUAL,             "&gt;="},</v>
      </c>
    </row>
    <row r="463" customFormat="false" ht="15.75" hidden="false" customHeight="false" outlineLevel="0" collapsed="false">
      <c r="B463" s="0" t="str">
        <f aca="false">MID("00"&amp;C463,1+LEN(C463),2)&amp;MID("00"&amp;D463,1+LEN(D463),2)</f>
        <v>a26a</v>
      </c>
      <c r="C463" s="1" t="s">
        <v>5985</v>
      </c>
      <c r="D463" s="1" t="s">
        <v>5955</v>
      </c>
      <c r="E463" s="0" t="s">
        <v>2218</v>
      </c>
      <c r="I463" s="0" t="n">
        <f aca="false">HEX2DEC(C463)</f>
        <v>162</v>
      </c>
      <c r="J463" s="0" t="n">
        <f aca="false">HEX2DEC(D463)</f>
        <v>106</v>
      </c>
    </row>
    <row r="464" customFormat="false" ht="15.75" hidden="false" customHeight="false" outlineLevel="0" collapsed="false">
      <c r="B464" s="0" t="str">
        <f aca="false">MID("00"&amp;C464,1+LEN(C464),2)&amp;MID("00"&amp;D464,1+LEN(D464),2)</f>
        <v>a26b</v>
      </c>
      <c r="C464" s="1" t="s">
        <v>5985</v>
      </c>
      <c r="D464" s="1" t="s">
        <v>5957</v>
      </c>
      <c r="E464" s="0" t="s">
        <v>2220</v>
      </c>
      <c r="I464" s="0" t="n">
        <f aca="false">HEX2DEC(C464)</f>
        <v>162</v>
      </c>
      <c r="J464" s="0" t="n">
        <f aca="false">HEX2DEC(D464)</f>
        <v>107</v>
      </c>
    </row>
    <row r="465" customFormat="false" ht="15.75" hidden="false" customHeight="false" outlineLevel="0" collapsed="false">
      <c r="B465" s="0" t="str">
        <f aca="false">MID("00"&amp;C465,1+LEN(C465),2)&amp;MID("00"&amp;D465,1+LEN(D465),2)</f>
        <v>a295</v>
      </c>
      <c r="C465" s="1" t="s">
        <v>5985</v>
      </c>
      <c r="D465" s="1" t="n">
        <v>95</v>
      </c>
      <c r="E465" s="0" t="s">
        <v>2472</v>
      </c>
      <c r="G465" s="158" t="s">
        <v>6155</v>
      </c>
      <c r="I465" s="0" t="n">
        <f aca="false">HEX2DEC(C465)</f>
        <v>162</v>
      </c>
      <c r="J465" s="0" t="n">
        <f aca="false">HEX2DEC(D465)</f>
        <v>149</v>
      </c>
      <c r="N465" s="290" t="str">
        <f aca="false">"              {"&amp;E465&amp;",     "&amp;REPT(" ",25-LEN(E465))&amp;CHAR(34)&amp;G465&amp;CHAR(34)&amp;"},"</f>
        <v>              {STD_SUB_EARTH,                 "`earth"},</v>
      </c>
    </row>
    <row r="466" customFormat="false" ht="15.75" hidden="false" customHeight="false" outlineLevel="0" collapsed="false">
      <c r="B466" s="0" t="str">
        <f aca="false">MID("00"&amp;C466,1+LEN(C466),2)&amp;MID("00"&amp;D466,1+LEN(D466),2)</f>
        <v>a296</v>
      </c>
      <c r="C466" s="1" t="s">
        <v>5985</v>
      </c>
      <c r="D466" s="1" t="n">
        <v>96</v>
      </c>
      <c r="E466" s="0" t="s">
        <v>2463</v>
      </c>
      <c r="G466" s="158" t="s">
        <v>6156</v>
      </c>
      <c r="I466" s="0" t="n">
        <f aca="false">HEX2DEC(C466)</f>
        <v>162</v>
      </c>
      <c r="J466" s="0" t="n">
        <f aca="false">HEX2DEC(D466)</f>
        <v>150</v>
      </c>
      <c r="N466" s="290" t="str">
        <f aca="false">"              {"&amp;E466&amp;",     "&amp;REPT(" ",25-LEN(E466))&amp;CHAR(34)&amp;G466&amp;CHAR(34)&amp;"},"</f>
        <v>              {STD_SUB_alpha,                 "`alpha"},</v>
      </c>
    </row>
    <row r="467" customFormat="false" ht="15.75" hidden="false" customHeight="false" outlineLevel="0" collapsed="false">
      <c r="B467" s="0" t="str">
        <f aca="false">MID("00"&amp;C467,1+LEN(C467),2)&amp;MID("00"&amp;D467,1+LEN(D467),2)</f>
        <v>a297</v>
      </c>
      <c r="C467" s="1" t="s">
        <v>5985</v>
      </c>
      <c r="D467" s="1" t="n">
        <v>97</v>
      </c>
      <c r="E467" s="0" t="s">
        <v>2465</v>
      </c>
      <c r="G467" s="158" t="s">
        <v>6157</v>
      </c>
      <c r="I467" s="0" t="n">
        <f aca="false">HEX2DEC(C467)</f>
        <v>162</v>
      </c>
      <c r="J467" s="0" t="n">
        <f aca="false">HEX2DEC(D467)</f>
        <v>151</v>
      </c>
      <c r="N467" s="290" t="str">
        <f aca="false">"              {"&amp;E467&amp;",     "&amp;REPT(" ",25-LEN(E467))&amp;CHAR(34)&amp;G467&amp;CHAR(34)&amp;"},"</f>
        <v>              {STD_SUB_delta,                 "`delta"},</v>
      </c>
    </row>
    <row r="468" customFormat="false" ht="15.75" hidden="false" customHeight="false" outlineLevel="0" collapsed="false">
      <c r="B468" s="0" t="str">
        <f aca="false">MID("00"&amp;C468,1+LEN(C468),2)&amp;MID("00"&amp;D468,1+LEN(D468),2)</f>
        <v>a298</v>
      </c>
      <c r="C468" s="1" t="s">
        <v>5985</v>
      </c>
      <c r="D468" s="1" t="n">
        <v>98</v>
      </c>
      <c r="E468" s="0" t="s">
        <v>2467</v>
      </c>
      <c r="G468" s="158" t="s">
        <v>6158</v>
      </c>
      <c r="I468" s="0" t="n">
        <f aca="false">HEX2DEC(C468)</f>
        <v>162</v>
      </c>
      <c r="J468" s="0" t="n">
        <f aca="false">HEX2DEC(D468)</f>
        <v>152</v>
      </c>
      <c r="N468" s="290" t="str">
        <f aca="false">"              {"&amp;E468&amp;",     "&amp;REPT(" ",25-LEN(E468))&amp;CHAR(34)&amp;G468&amp;CHAR(34)&amp;"},"</f>
        <v>              {STD_SUB_mu,                    "`mu"},</v>
      </c>
    </row>
    <row r="469" customFormat="false" ht="15.75" hidden="false" customHeight="false" outlineLevel="0" collapsed="false">
      <c r="B469" s="0" t="str">
        <f aca="false">MID("00"&amp;C469,1+LEN(C469),2)&amp;MID("00"&amp;D469,1+LEN(D469),2)</f>
        <v>a299</v>
      </c>
      <c r="C469" s="1" t="s">
        <v>5985</v>
      </c>
      <c r="D469" s="1" t="n">
        <v>99</v>
      </c>
      <c r="E469" s="0" t="s">
        <v>2223</v>
      </c>
      <c r="G469" s="0" t="s">
        <v>5984</v>
      </c>
      <c r="I469" s="0" t="n">
        <f aca="false">HEX2DEC(C469)</f>
        <v>162</v>
      </c>
      <c r="J469" s="0" t="n">
        <f aca="false">HEX2DEC(D469)</f>
        <v>153</v>
      </c>
    </row>
    <row r="470" customFormat="false" ht="15.75" hidden="false" customHeight="false" outlineLevel="0" collapsed="false">
      <c r="B470" s="0" t="str">
        <f aca="false">MID("00"&amp;C470,1+LEN(C470),2)&amp;MID("00"&amp;D470,1+LEN(D470),2)</f>
        <v>a29a</v>
      </c>
      <c r="C470" s="1" t="s">
        <v>5985</v>
      </c>
      <c r="D470" s="1" t="s">
        <v>6091</v>
      </c>
      <c r="E470" s="0" t="s">
        <v>2470</v>
      </c>
      <c r="G470" s="158" t="s">
        <v>6159</v>
      </c>
      <c r="I470" s="0" t="n">
        <f aca="false">HEX2DEC(C470)</f>
        <v>162</v>
      </c>
      <c r="J470" s="0" t="n">
        <f aca="false">HEX2DEC(D470)</f>
        <v>154</v>
      </c>
      <c r="N470" s="290" t="str">
        <f aca="false">"              {"&amp;E470&amp;",     "&amp;REPT(" ",25-LEN(E470))&amp;CHAR(34)&amp;G470&amp;CHAR(34)&amp;"},"</f>
        <v>              {STD_SUB_SUN,                   "`sun"},</v>
      </c>
    </row>
    <row r="471" customFormat="false" ht="15.75" hidden="false" customHeight="false" outlineLevel="0" collapsed="false">
      <c r="B471" s="0" t="str">
        <f aca="false">MID("00"&amp;C471,1+LEN(C471),2)&amp;MID("00"&amp;D471,1+LEN(D471),2)</f>
        <v>a2a4</v>
      </c>
      <c r="C471" s="1" t="s">
        <v>5985</v>
      </c>
      <c r="D471" s="1" t="s">
        <v>6098</v>
      </c>
      <c r="E471" s="0" t="s">
        <v>6160</v>
      </c>
      <c r="I471" s="0" t="n">
        <f aca="false">HEX2DEC(C471)</f>
        <v>162</v>
      </c>
      <c r="J471" s="0" t="n">
        <f aca="false">HEX2DEC(D471)</f>
        <v>164</v>
      </c>
    </row>
    <row r="472" customFormat="false" ht="15.75" hidden="false" customHeight="false" outlineLevel="0" collapsed="false">
      <c r="B472" s="0" t="str">
        <f aca="false">MID("00"&amp;C472,1+LEN(C472),2)&amp;MID("00"&amp;D472,1+LEN(D472),2)</f>
        <v>a2a5</v>
      </c>
      <c r="C472" s="1" t="s">
        <v>5985</v>
      </c>
      <c r="D472" s="1" t="s">
        <v>5987</v>
      </c>
      <c r="E472" s="0" t="s">
        <v>2227</v>
      </c>
      <c r="I472" s="0" t="n">
        <f aca="false">HEX2DEC(C472)</f>
        <v>162</v>
      </c>
      <c r="J472" s="0" t="n">
        <f aca="false">HEX2DEC(D472)</f>
        <v>165</v>
      </c>
    </row>
    <row r="473" customFormat="false" ht="15.75" hidden="false" customHeight="false" outlineLevel="0" collapsed="false">
      <c r="B473" s="0" t="str">
        <f aca="false">MID("00"&amp;C473,1+LEN(C473),2)&amp;MID("00"&amp;D473,1+LEN(D473),2)</f>
        <v>a2bb</v>
      </c>
      <c r="C473" s="1" t="s">
        <v>5985</v>
      </c>
      <c r="D473" s="1" t="s">
        <v>6001</v>
      </c>
      <c r="E473" s="0" t="s">
        <v>2229</v>
      </c>
      <c r="I473" s="0" t="n">
        <f aca="false">HEX2DEC(C473)</f>
        <v>162</v>
      </c>
      <c r="J473" s="0" t="n">
        <f aca="false">HEX2DEC(D473)</f>
        <v>187</v>
      </c>
    </row>
    <row r="474" customFormat="false" ht="15.75" hidden="false" customHeight="false" outlineLevel="0" collapsed="false">
      <c r="B474" s="0" t="str">
        <f aca="false">MID("00"&amp;C474,1+LEN(C474),2)&amp;MID("00"&amp;D474,1+LEN(D474),2)</f>
        <v>a2bc</v>
      </c>
      <c r="C474" s="1" t="s">
        <v>5985</v>
      </c>
      <c r="D474" s="1" t="s">
        <v>6002</v>
      </c>
      <c r="E474" s="0" t="s">
        <v>2231</v>
      </c>
      <c r="I474" s="0" t="n">
        <f aca="false">HEX2DEC(C474)</f>
        <v>162</v>
      </c>
      <c r="J474" s="0" t="n">
        <f aca="false">HEX2DEC(D474)</f>
        <v>188</v>
      </c>
    </row>
    <row r="475" customFormat="false" ht="15.75" hidden="false" customHeight="false" outlineLevel="0" collapsed="false">
      <c r="B475" s="0" t="str">
        <f aca="false">MID("00"&amp;C475,1+LEN(C475),2)&amp;MID("00"&amp;D475,1+LEN(D475),2)</f>
        <v>a2bd</v>
      </c>
      <c r="C475" s="1" t="s">
        <v>5985</v>
      </c>
      <c r="D475" s="1" t="s">
        <v>6003</v>
      </c>
      <c r="E475" s="0" t="s">
        <v>2233</v>
      </c>
      <c r="I475" s="0" t="n">
        <f aca="false">HEX2DEC(C475)</f>
        <v>162</v>
      </c>
      <c r="J475" s="0" t="n">
        <f aca="false">HEX2DEC(D475)</f>
        <v>189</v>
      </c>
    </row>
    <row r="476" customFormat="false" ht="15.75" hidden="false" customHeight="false" outlineLevel="0" collapsed="false">
      <c r="B476" s="0" t="str">
        <f aca="false">MID("00"&amp;C476,1+LEN(C476),2)&amp;MID("00"&amp;D476,1+LEN(D476),2)</f>
        <v>a308</v>
      </c>
      <c r="C476" s="1" t="s">
        <v>5986</v>
      </c>
      <c r="D476" s="1" t="n">
        <v>8</v>
      </c>
      <c r="E476" s="0" t="s">
        <v>6161</v>
      </c>
      <c r="I476" s="0" t="n">
        <f aca="false">HEX2DEC(C476)</f>
        <v>163</v>
      </c>
      <c r="J476" s="0" t="n">
        <f aca="false">HEX2DEC(D476)</f>
        <v>8</v>
      </c>
    </row>
    <row r="477" customFormat="false" ht="15.75" hidden="false" customHeight="false" outlineLevel="0" collapsed="false">
      <c r="B477" s="0" t="str">
        <f aca="false">MID("00"&amp;C477,1+LEN(C477),2)&amp;MID("00"&amp;D477,1+LEN(D477),2)</f>
        <v>a309</v>
      </c>
      <c r="C477" s="1" t="s">
        <v>5986</v>
      </c>
      <c r="D477" s="1" t="n">
        <v>9</v>
      </c>
      <c r="E477" s="0" t="s">
        <v>6162</v>
      </c>
      <c r="I477" s="0" t="n">
        <f aca="false">HEX2DEC(C477)</f>
        <v>163</v>
      </c>
      <c r="J477" s="0" t="n">
        <f aca="false">HEX2DEC(D477)</f>
        <v>9</v>
      </c>
    </row>
    <row r="478" customFormat="false" ht="15.75" hidden="false" customHeight="false" outlineLevel="0" collapsed="false">
      <c r="B478" s="0" t="str">
        <f aca="false">MID("00"&amp;C478,1+LEN(C478),2)&amp;MID("00"&amp;D478,1+LEN(D478),2)</f>
        <v>a30a</v>
      </c>
      <c r="C478" s="1" t="s">
        <v>5986</v>
      </c>
      <c r="D478" s="1" t="s">
        <v>6125</v>
      </c>
      <c r="E478" s="0" t="s">
        <v>6163</v>
      </c>
      <c r="I478" s="0" t="n">
        <f aca="false">HEX2DEC(C478)</f>
        <v>163</v>
      </c>
      <c r="J478" s="0" t="n">
        <f aca="false">HEX2DEC(D478)</f>
        <v>10</v>
      </c>
    </row>
    <row r="479" customFormat="false" ht="15.75" hidden="false" customHeight="false" outlineLevel="0" collapsed="false">
      <c r="B479" s="0" t="str">
        <f aca="false">MID("00"&amp;C479,1+LEN(C479),2)&amp;MID("00"&amp;D479,1+LEN(D479),2)</f>
        <v>a30b</v>
      </c>
      <c r="C479" s="1" t="s">
        <v>5986</v>
      </c>
      <c r="D479" s="1" t="s">
        <v>6146</v>
      </c>
      <c r="E479" s="0" t="s">
        <v>6164</v>
      </c>
      <c r="I479" s="0" t="n">
        <f aca="false">HEX2DEC(C479)</f>
        <v>163</v>
      </c>
      <c r="J479" s="0" t="n">
        <f aca="false">HEX2DEC(D479)</f>
        <v>11</v>
      </c>
    </row>
    <row r="480" customFormat="false" ht="15.75" hidden="false" customHeight="false" outlineLevel="0" collapsed="false">
      <c r="B480" s="0" t="str">
        <f aca="false">MID("00"&amp;C480,1+LEN(C480),2)&amp;MID("00"&amp;D480,1+LEN(D480),2)</f>
        <v>a31a</v>
      </c>
      <c r="C480" s="1" t="s">
        <v>5986</v>
      </c>
      <c r="D480" s="1" t="s">
        <v>6074</v>
      </c>
      <c r="E480" s="0" t="s">
        <v>2235</v>
      </c>
      <c r="I480" s="0" t="n">
        <f aca="false">HEX2DEC(C480)</f>
        <v>163</v>
      </c>
      <c r="J480" s="0" t="n">
        <f aca="false">HEX2DEC(D480)</f>
        <v>26</v>
      </c>
    </row>
    <row r="481" customFormat="false" ht="15.75" hidden="false" customHeight="false" outlineLevel="0" collapsed="false">
      <c r="B481" s="0" t="str">
        <f aca="false">MID("00"&amp;C481,1+LEN(C481),2)&amp;MID("00"&amp;D481,1+LEN(D481),2)</f>
        <v>a31b</v>
      </c>
      <c r="C481" s="1" t="s">
        <v>5986</v>
      </c>
      <c r="D481" s="1" t="s">
        <v>6075</v>
      </c>
      <c r="E481" s="0" t="s">
        <v>2237</v>
      </c>
      <c r="I481" s="0" t="n">
        <f aca="false">HEX2DEC(C481)</f>
        <v>163</v>
      </c>
      <c r="J481" s="0" t="n">
        <f aca="false">HEX2DEC(D481)</f>
        <v>27</v>
      </c>
    </row>
    <row r="482" customFormat="false" ht="15.75" hidden="false" customHeight="false" outlineLevel="0" collapsed="false">
      <c r="B482" s="0" t="str">
        <f aca="false">MID("00"&amp;C482,1+LEN(C482),2)&amp;MID("00"&amp;D482,1+LEN(D482),2)</f>
        <v>a399</v>
      </c>
      <c r="C482" s="1" t="s">
        <v>5986</v>
      </c>
      <c r="D482" s="1" t="n">
        <v>99</v>
      </c>
      <c r="E482" s="0" t="s">
        <v>2239</v>
      </c>
      <c r="G482" s="158" t="s">
        <v>6165</v>
      </c>
      <c r="I482" s="0" t="n">
        <f aca="false">HEX2DEC(C482)</f>
        <v>163</v>
      </c>
      <c r="J482" s="0" t="n">
        <f aca="false">HEX2DEC(D482)</f>
        <v>153</v>
      </c>
      <c r="N482" s="290" t="str">
        <f aca="false">"              {"&amp;E482&amp;",     "&amp;REPT(" ",25-LEN(E482))&amp;CHAR(34)&amp;G482&amp;CHAR(34)&amp;"},"</f>
        <v>              {STD_PRINTER,                   "Print"},</v>
      </c>
    </row>
    <row r="483" customFormat="false" ht="15.75" hidden="false" customHeight="false" outlineLevel="0" collapsed="false">
      <c r="B483" s="0" t="str">
        <f aca="false">MID("00"&amp;C483,1+LEN(C483),2)&amp;MID("00"&amp;D483,1+LEN(D483),2)</f>
        <v>a3a1</v>
      </c>
      <c r="C483" s="1" t="s">
        <v>5986</v>
      </c>
      <c r="D483" s="1" t="s">
        <v>5983</v>
      </c>
      <c r="E483" s="0" t="s">
        <v>2241</v>
      </c>
      <c r="I483" s="0" t="n">
        <f aca="false">HEX2DEC(C483)</f>
        <v>163</v>
      </c>
      <c r="J483" s="0" t="n">
        <f aca="false">HEX2DEC(D483)</f>
        <v>161</v>
      </c>
    </row>
    <row r="484" customFormat="false" ht="15.75" hidden="false" customHeight="false" outlineLevel="0" collapsed="false">
      <c r="B484" s="0" t="str">
        <f aca="false">MID("00"&amp;C484,1+LEN(C484),2)&amp;MID("00"&amp;D484,1+LEN(D484),2)</f>
        <v>a3a2</v>
      </c>
      <c r="C484" s="1" t="s">
        <v>5986</v>
      </c>
      <c r="D484" s="1" t="s">
        <v>5985</v>
      </c>
      <c r="E484" s="0" t="s">
        <v>2243</v>
      </c>
      <c r="I484" s="0" t="n">
        <f aca="false">HEX2DEC(C484)</f>
        <v>163</v>
      </c>
      <c r="J484" s="0" t="n">
        <f aca="false">HEX2DEC(D484)</f>
        <v>162</v>
      </c>
    </row>
    <row r="485" customFormat="false" ht="15.75" hidden="false" customHeight="false" outlineLevel="0" collapsed="false">
      <c r="B485" s="0" t="str">
        <f aca="false">MID("00"&amp;C485,1+LEN(C485),2)&amp;MID("00"&amp;D485,1+LEN(D485),2)</f>
        <v>a3a3</v>
      </c>
      <c r="C485" s="1" t="s">
        <v>5986</v>
      </c>
      <c r="D485" s="1" t="s">
        <v>5986</v>
      </c>
      <c r="E485" s="0" t="s">
        <v>2245</v>
      </c>
      <c r="I485" s="0" t="n">
        <f aca="false">HEX2DEC(C485)</f>
        <v>163</v>
      </c>
      <c r="J485" s="0" t="n">
        <f aca="false">HEX2DEC(D485)</f>
        <v>163</v>
      </c>
    </row>
    <row r="486" customFormat="false" ht="15.75" hidden="false" customHeight="false" outlineLevel="0" collapsed="false">
      <c r="B486" s="0" t="str">
        <f aca="false">MID("00"&amp;C486,1+LEN(C486),2)&amp;MID("00"&amp;D486,1+LEN(D486),2)</f>
        <v>a3a4</v>
      </c>
      <c r="C486" s="1" t="s">
        <v>5986</v>
      </c>
      <c r="D486" s="1" t="s">
        <v>6098</v>
      </c>
      <c r="E486" s="0" t="s">
        <v>2247</v>
      </c>
      <c r="I486" s="0" t="n">
        <f aca="false">HEX2DEC(C486)</f>
        <v>163</v>
      </c>
      <c r="J486" s="0" t="n">
        <f aca="false">HEX2DEC(D486)</f>
        <v>164</v>
      </c>
    </row>
    <row r="487" customFormat="false" ht="15.75" hidden="false" customHeight="false" outlineLevel="0" collapsed="false">
      <c r="B487" s="0" t="str">
        <f aca="false">MID("00"&amp;C487,1+LEN(C487),2)&amp;MID("00"&amp;D487,1+LEN(D487),2)</f>
        <v>a3a5</v>
      </c>
      <c r="C487" s="1" t="s">
        <v>5986</v>
      </c>
      <c r="D487" s="1" t="s">
        <v>5987</v>
      </c>
      <c r="E487" s="0" t="s">
        <v>2249</v>
      </c>
      <c r="I487" s="0" t="n">
        <f aca="false">HEX2DEC(C487)</f>
        <v>163</v>
      </c>
      <c r="J487" s="0" t="n">
        <f aca="false">HEX2DEC(D487)</f>
        <v>165</v>
      </c>
    </row>
    <row r="488" customFormat="false" ht="15.75" hidden="false" customHeight="false" outlineLevel="0" collapsed="false">
      <c r="B488" s="0" t="str">
        <f aca="false">MID("00"&amp;C488,1+LEN(C488),2)&amp;MID("00"&amp;D488,1+LEN(D488),2)</f>
        <v>a3a6</v>
      </c>
      <c r="C488" s="1" t="s">
        <v>5986</v>
      </c>
      <c r="D488" s="1" t="s">
        <v>6099</v>
      </c>
      <c r="E488" s="0" t="s">
        <v>2251</v>
      </c>
      <c r="I488" s="0" t="n">
        <f aca="false">HEX2DEC(C488)</f>
        <v>163</v>
      </c>
      <c r="J488" s="0" t="n">
        <f aca="false">HEX2DEC(D488)</f>
        <v>166</v>
      </c>
    </row>
    <row r="489" customFormat="false" ht="15.75" hidden="false" customHeight="false" outlineLevel="0" collapsed="false">
      <c r="B489" s="0" t="str">
        <f aca="false">MID("00"&amp;C489,1+LEN(C489),2)&amp;MID("00"&amp;D489,1+LEN(D489),2)</f>
        <v>a3f1</v>
      </c>
      <c r="C489" s="1" t="s">
        <v>5986</v>
      </c>
      <c r="D489" s="1" t="s">
        <v>6053</v>
      </c>
      <c r="E489" s="0" t="s">
        <v>2324</v>
      </c>
      <c r="I489" s="0" t="n">
        <f aca="false">HEX2DEC(C489)</f>
        <v>163</v>
      </c>
      <c r="J489" s="0" t="n">
        <f aca="false">HEX2DEC(D489)</f>
        <v>241</v>
      </c>
    </row>
    <row r="490" customFormat="false" ht="15.75" hidden="false" customHeight="false" outlineLevel="0" collapsed="false">
      <c r="B490" s="0" t="str">
        <f aca="false">MID("00"&amp;C490,1+LEN(C490),2)&amp;MID("00"&amp;D490,1+LEN(D490),2)</f>
        <v>a421</v>
      </c>
      <c r="C490" s="1" t="s">
        <v>6098</v>
      </c>
      <c r="D490" s="1" t="n">
        <v>21</v>
      </c>
      <c r="E490" s="0" t="s">
        <v>2252</v>
      </c>
      <c r="I490" s="0" t="n">
        <f aca="false">HEX2DEC(C490)</f>
        <v>164</v>
      </c>
      <c r="J490" s="0" t="n">
        <f aca="false">HEX2DEC(D490)</f>
        <v>33</v>
      </c>
    </row>
    <row r="491" customFormat="false" ht="15.75" hidden="false" customHeight="false" outlineLevel="0" collapsed="false">
      <c r="B491" s="0" t="str">
        <f aca="false">MID("00"&amp;C491,1+LEN(C491),2)&amp;MID("00"&amp;D491,1+LEN(D491),2)</f>
        <v>a422</v>
      </c>
      <c r="C491" s="1" t="s">
        <v>6098</v>
      </c>
      <c r="D491" s="1" t="n">
        <v>22</v>
      </c>
      <c r="E491" s="0" t="s">
        <v>2254</v>
      </c>
      <c r="I491" s="0" t="n">
        <f aca="false">HEX2DEC(C491)</f>
        <v>164</v>
      </c>
      <c r="J491" s="0" t="n">
        <f aca="false">HEX2DEC(D491)</f>
        <v>34</v>
      </c>
    </row>
    <row r="492" customFormat="false" ht="15.75" hidden="false" customHeight="false" outlineLevel="0" collapsed="false">
      <c r="B492" s="0" t="str">
        <f aca="false">MID("00"&amp;C492,1+LEN(C492),2)&amp;MID("00"&amp;D492,1+LEN(D492),2)</f>
        <v>a423</v>
      </c>
      <c r="C492" s="1" t="s">
        <v>6098</v>
      </c>
      <c r="D492" s="1" t="n">
        <v>23</v>
      </c>
      <c r="E492" s="0" t="s">
        <v>6166</v>
      </c>
      <c r="I492" s="0" t="n">
        <f aca="false">HEX2DEC(C492)</f>
        <v>164</v>
      </c>
      <c r="J492" s="0" t="n">
        <f aca="false">HEX2DEC(D492)</f>
        <v>35</v>
      </c>
    </row>
    <row r="493" customFormat="false" ht="15.75" hidden="false" customHeight="false" outlineLevel="0" collapsed="false">
      <c r="B493" s="0" t="str">
        <f aca="false">MID("00"&amp;C493,1+LEN(C493),2)&amp;MID("00"&amp;D493,1+LEN(D493),2)</f>
        <v>a425</v>
      </c>
      <c r="C493" s="1" t="s">
        <v>6098</v>
      </c>
      <c r="D493" s="1" t="n">
        <v>25</v>
      </c>
      <c r="E493" s="0" t="s">
        <v>2256</v>
      </c>
      <c r="I493" s="0" t="n">
        <f aca="false">HEX2DEC(C493)</f>
        <v>164</v>
      </c>
      <c r="J493" s="0" t="n">
        <f aca="false">HEX2DEC(D493)</f>
        <v>37</v>
      </c>
    </row>
    <row r="494" customFormat="false" ht="15.75" hidden="false" customHeight="false" outlineLevel="0" collapsed="false">
      <c r="B494" s="0" t="str">
        <f aca="false">MID("00"&amp;C494,1+LEN(C494),2)&amp;MID("00"&amp;D494,1+LEN(D494),2)</f>
        <v>a426</v>
      </c>
      <c r="C494" s="1" t="s">
        <v>6098</v>
      </c>
      <c r="D494" s="1" t="n">
        <v>26</v>
      </c>
      <c r="E494" s="0" t="s">
        <v>2258</v>
      </c>
      <c r="I494" s="0" t="n">
        <f aca="false">HEX2DEC(C494)</f>
        <v>164</v>
      </c>
      <c r="J494" s="0" t="n">
        <f aca="false">HEX2DEC(D494)</f>
        <v>38</v>
      </c>
    </row>
    <row r="495" customFormat="false" ht="15.75" hidden="false" customHeight="false" outlineLevel="0" collapsed="false">
      <c r="B495" s="0" t="str">
        <f aca="false">MID("00"&amp;C495,1+LEN(C495),2)&amp;MID("00"&amp;D495,1+LEN(D495),2)</f>
        <v>a427</v>
      </c>
      <c r="C495" s="1" t="s">
        <v>6098</v>
      </c>
      <c r="D495" s="1" t="n">
        <v>27</v>
      </c>
      <c r="E495" s="0" t="s">
        <v>2260</v>
      </c>
      <c r="I495" s="0" t="n">
        <f aca="false">HEX2DEC(C495)</f>
        <v>164</v>
      </c>
      <c r="J495" s="0" t="n">
        <f aca="false">HEX2DEC(D495)</f>
        <v>39</v>
      </c>
    </row>
    <row r="496" customFormat="false" ht="15.75" hidden="false" customHeight="false" outlineLevel="0" collapsed="false">
      <c r="B496" s="0" t="str">
        <f aca="false">MID("00"&amp;C496,1+LEN(C496),2)&amp;MID("00"&amp;D496,1+LEN(D496),2)</f>
        <v>a428</v>
      </c>
      <c r="C496" s="1" t="s">
        <v>6098</v>
      </c>
      <c r="D496" s="1" t="n">
        <v>28</v>
      </c>
      <c r="E496" s="0" t="s">
        <v>2262</v>
      </c>
      <c r="I496" s="0" t="n">
        <f aca="false">HEX2DEC(C496)</f>
        <v>164</v>
      </c>
      <c r="J496" s="0" t="n">
        <f aca="false">HEX2DEC(D496)</f>
        <v>40</v>
      </c>
    </row>
    <row r="497" customFormat="false" ht="15.75" hidden="false" customHeight="false" outlineLevel="0" collapsed="false">
      <c r="B497" s="0" t="str">
        <f aca="false">MID("00"&amp;C497,1+LEN(C497),2)&amp;MID("00"&amp;D497,1+LEN(D497),2)</f>
        <v>a429</v>
      </c>
      <c r="C497" s="1" t="s">
        <v>6098</v>
      </c>
      <c r="D497" s="1" t="n">
        <v>29</v>
      </c>
      <c r="E497" s="0" t="s">
        <v>2264</v>
      </c>
      <c r="I497" s="0" t="n">
        <f aca="false">HEX2DEC(C497)</f>
        <v>164</v>
      </c>
      <c r="J497" s="0" t="n">
        <f aca="false">HEX2DEC(D497)</f>
        <v>41</v>
      </c>
    </row>
    <row r="498" customFormat="false" ht="15.75" hidden="false" customHeight="false" outlineLevel="0" collapsed="false">
      <c r="B498" s="0" t="str">
        <f aca="false">MID("00"&amp;C498,1+LEN(C498),2)&amp;MID("00"&amp;D498,1+LEN(D498),2)</f>
        <v>a42a</v>
      </c>
      <c r="C498" s="1" t="s">
        <v>6098</v>
      </c>
      <c r="D498" s="1" t="s">
        <v>5886</v>
      </c>
      <c r="E498" s="0" t="s">
        <v>2267</v>
      </c>
      <c r="I498" s="0" t="n">
        <f aca="false">HEX2DEC(C498)</f>
        <v>164</v>
      </c>
      <c r="J498" s="0" t="n">
        <f aca="false">HEX2DEC(D498)</f>
        <v>42</v>
      </c>
    </row>
    <row r="499" customFormat="false" ht="15.75" hidden="false" customHeight="false" outlineLevel="0" collapsed="false">
      <c r="B499" s="0" t="str">
        <f aca="false">MID("00"&amp;C499,1+LEN(C499),2)&amp;MID("00"&amp;D499,1+LEN(D499),2)</f>
        <v>a42b</v>
      </c>
      <c r="C499" s="1" t="s">
        <v>6098</v>
      </c>
      <c r="D499" s="1" t="s">
        <v>5887</v>
      </c>
      <c r="E499" s="0" t="s">
        <v>2269</v>
      </c>
      <c r="I499" s="0" t="n">
        <f aca="false">HEX2DEC(C499)</f>
        <v>164</v>
      </c>
      <c r="J499" s="0" t="n">
        <f aca="false">HEX2DEC(D499)</f>
        <v>43</v>
      </c>
    </row>
    <row r="500" customFormat="false" ht="15.75" hidden="false" customHeight="false" outlineLevel="0" collapsed="false">
      <c r="B500" s="0" t="str">
        <f aca="false">MID("00"&amp;C500,1+LEN(C500),2)&amp;MID("00"&amp;D500,1+LEN(D500),2)</f>
        <v>a42c</v>
      </c>
      <c r="C500" s="1" t="s">
        <v>6098</v>
      </c>
      <c r="D500" s="1" t="s">
        <v>5888</v>
      </c>
      <c r="E500" s="0" t="s">
        <v>2271</v>
      </c>
      <c r="I500" s="0" t="n">
        <f aca="false">HEX2DEC(C500)</f>
        <v>164</v>
      </c>
      <c r="J500" s="0" t="n">
        <f aca="false">HEX2DEC(D500)</f>
        <v>44</v>
      </c>
    </row>
    <row r="501" customFormat="false" ht="15.75" hidden="false" customHeight="false" outlineLevel="0" collapsed="false">
      <c r="B501" s="0" t="str">
        <f aca="false">MID("00"&amp;C501,1+LEN(C501),2)&amp;MID("00"&amp;D501,1+LEN(D501),2)</f>
        <v>a42d</v>
      </c>
      <c r="C501" s="1" t="s">
        <v>6098</v>
      </c>
      <c r="D501" s="1" t="s">
        <v>5889</v>
      </c>
      <c r="E501" s="0" t="s">
        <v>2273</v>
      </c>
      <c r="G501" s="158" t="s">
        <v>6167</v>
      </c>
      <c r="I501" s="0" t="n">
        <f aca="false">HEX2DEC(C501)</f>
        <v>164</v>
      </c>
      <c r="J501" s="0" t="n">
        <f aca="false">HEX2DEC(D501)</f>
        <v>45</v>
      </c>
      <c r="N501" s="290" t="str">
        <f aca="false">"              {"&amp;E501&amp;",     "&amp;REPT(" ",25-LEN(E501))&amp;CHAR(34)&amp;G501&amp;CHAR(34)&amp;"},"</f>
        <v>              {STD_UK,                        "UK"},</v>
      </c>
    </row>
    <row r="502" customFormat="false" ht="15.75" hidden="false" customHeight="false" outlineLevel="0" collapsed="false">
      <c r="B502" s="0" t="str">
        <f aca="false">MID("00"&amp;C502,1+LEN(C502),2)&amp;MID("00"&amp;D502,1+LEN(D502),2)</f>
        <v>a42e</v>
      </c>
      <c r="C502" s="1" t="s">
        <v>6098</v>
      </c>
      <c r="D502" s="1" t="s">
        <v>5890</v>
      </c>
      <c r="E502" s="0" t="s">
        <v>2275</v>
      </c>
      <c r="G502" s="158" t="s">
        <v>6168</v>
      </c>
      <c r="I502" s="0" t="n">
        <f aca="false">HEX2DEC(C502)</f>
        <v>164</v>
      </c>
      <c r="J502" s="0" t="n">
        <f aca="false">HEX2DEC(D502)</f>
        <v>46</v>
      </c>
      <c r="N502" s="290" t="str">
        <f aca="false">"              {"&amp;E502&amp;",     "&amp;REPT(" ",25-LEN(E502))&amp;CHAR(34)&amp;G502&amp;CHAR(34)&amp;"},"</f>
        <v>              {STD_US,                        "US"},</v>
      </c>
    </row>
    <row r="503" customFormat="false" ht="15.75" hidden="false" customHeight="false" outlineLevel="0" collapsed="false">
      <c r="B503" s="0" t="str">
        <f aca="false">MID("00"&amp;C503,1+LEN(C503),2)&amp;MID("00"&amp;D503,1+LEN(D503),2)</f>
        <v>a42f</v>
      </c>
      <c r="C503" s="1" t="s">
        <v>6098</v>
      </c>
      <c r="D503" s="1" t="s">
        <v>5891</v>
      </c>
      <c r="E503" s="0" t="s">
        <v>2277</v>
      </c>
      <c r="I503" s="0" t="n">
        <f aca="false">HEX2DEC(C503)</f>
        <v>164</v>
      </c>
      <c r="J503" s="0" t="n">
        <f aca="false">HEX2DEC(D503)</f>
        <v>47</v>
      </c>
    </row>
    <row r="504" customFormat="false" ht="15.75" hidden="false" customHeight="false" outlineLevel="0" collapsed="false">
      <c r="B504" s="0" t="str">
        <f aca="false">MID("00"&amp;C504,1+LEN(C504),2)&amp;MID("00"&amp;D504,1+LEN(D504),2)</f>
        <v>a430</v>
      </c>
      <c r="C504" s="1" t="s">
        <v>6098</v>
      </c>
      <c r="D504" s="1" t="n">
        <v>30</v>
      </c>
      <c r="E504" s="0" t="s">
        <v>6169</v>
      </c>
      <c r="G504" s="158" t="s">
        <v>6170</v>
      </c>
      <c r="I504" s="0" t="n">
        <f aca="false">HEX2DEC(C504)</f>
        <v>164</v>
      </c>
      <c r="J504" s="0" t="n">
        <f aca="false">HEX2DEC(D504)</f>
        <v>48</v>
      </c>
      <c r="N504" s="290" t="str">
        <f aca="false">"              {"&amp;E504&amp;",     "&amp;REPT(" ",25-LEN(E504))&amp;CHAR(34)&amp;G504&amp;CHAR(34)&amp;"},"</f>
        <v>              {STD_GAUSS_BLACK_L,             "GAUSS_BL_L "},</v>
      </c>
    </row>
    <row r="505" customFormat="false" ht="15.75" hidden="false" customHeight="false" outlineLevel="0" collapsed="false">
      <c r="B505" s="0" t="str">
        <f aca="false">MID("00"&amp;C505,1+LEN(C505),2)&amp;MID("00"&amp;D505,1+LEN(D505),2)</f>
        <v>a431</v>
      </c>
      <c r="C505" s="1" t="s">
        <v>6098</v>
      </c>
      <c r="D505" s="1" t="n">
        <v>31</v>
      </c>
      <c r="E505" s="0" t="s">
        <v>6171</v>
      </c>
      <c r="G505" s="158" t="s">
        <v>6172</v>
      </c>
      <c r="I505" s="0" t="n">
        <f aca="false">HEX2DEC(C505)</f>
        <v>164</v>
      </c>
      <c r="J505" s="0" t="n">
        <f aca="false">HEX2DEC(D505)</f>
        <v>49</v>
      </c>
      <c r="N505" s="290" t="str">
        <f aca="false">"              {"&amp;E505&amp;",     "&amp;REPT(" ",25-LEN(E505))&amp;CHAR(34)&amp;G505&amp;CHAR(34)&amp;"},"</f>
        <v>              {STD_GAUSS_WHITE_R,             "GAUSS_WH_R "},</v>
      </c>
    </row>
    <row r="506" customFormat="false" ht="15.75" hidden="false" customHeight="false" outlineLevel="0" collapsed="false">
      <c r="B506" s="0" t="str">
        <f aca="false">MID("00"&amp;C506,1+LEN(C506),2)&amp;MID("00"&amp;D506,1+LEN(D506),2)</f>
        <v>a432</v>
      </c>
      <c r="C506" s="1" t="s">
        <v>6098</v>
      </c>
      <c r="D506" s="1" t="n">
        <v>32</v>
      </c>
      <c r="E506" s="0" t="s">
        <v>6173</v>
      </c>
      <c r="G506" s="158" t="s">
        <v>6174</v>
      </c>
      <c r="I506" s="0" t="n">
        <f aca="false">HEX2DEC(C506)</f>
        <v>164</v>
      </c>
      <c r="J506" s="0" t="n">
        <f aca="false">HEX2DEC(D506)</f>
        <v>50</v>
      </c>
      <c r="N506" s="290" t="str">
        <f aca="false">"              {"&amp;E506&amp;",     "&amp;REPT(" ",25-LEN(E506))&amp;CHAR(34)&amp;G506&amp;CHAR(34)&amp;"},"</f>
        <v>              {STD_GAUSS_WHITE_L,             "GAUSS_WH_L "},</v>
      </c>
    </row>
    <row r="507" customFormat="false" ht="15.75" hidden="false" customHeight="false" outlineLevel="0" collapsed="false">
      <c r="B507" s="0" t="str">
        <f aca="false">MID("00"&amp;C507,1+LEN(C507),2)&amp;MID("00"&amp;D507,1+LEN(D507),2)</f>
        <v>a433</v>
      </c>
      <c r="C507" s="1" t="s">
        <v>6098</v>
      </c>
      <c r="D507" s="1" t="n">
        <v>33</v>
      </c>
      <c r="E507" s="0" t="s">
        <v>6175</v>
      </c>
      <c r="G507" s="158" t="s">
        <v>6176</v>
      </c>
      <c r="I507" s="0" t="n">
        <f aca="false">HEX2DEC(C507)</f>
        <v>164</v>
      </c>
      <c r="J507" s="0" t="n">
        <f aca="false">HEX2DEC(D507)</f>
        <v>51</v>
      </c>
      <c r="N507" s="290" t="str">
        <f aca="false">"              {"&amp;E507&amp;",     "&amp;REPT(" ",25-LEN(E507))&amp;CHAR(34)&amp;G507&amp;CHAR(34)&amp;"},"</f>
        <v>              {STD_GAUSS_BLACK_R,             "GAUSS_BL_R "},</v>
      </c>
    </row>
    <row r="508" customFormat="false" ht="15.75" hidden="false" customHeight="false" outlineLevel="0" collapsed="false">
      <c r="B508" s="0" t="str">
        <f aca="false">MID("00"&amp;C508,1+LEN(C508),2)&amp;MID("00"&amp;D508,1+LEN(D508),2)</f>
        <v>a434</v>
      </c>
      <c r="C508" s="1" t="s">
        <v>6098</v>
      </c>
      <c r="D508" s="1" t="n">
        <v>34</v>
      </c>
      <c r="E508" s="0" t="s">
        <v>6177</v>
      </c>
      <c r="G508" s="0" t="s">
        <v>5984</v>
      </c>
      <c r="I508" s="0" t="n">
        <f aca="false">HEX2DEC(C508)</f>
        <v>164</v>
      </c>
      <c r="J508" s="0" t="n">
        <f aca="false">HEX2DEC(D508)</f>
        <v>52</v>
      </c>
    </row>
    <row r="509" customFormat="false" ht="15.75" hidden="false" customHeight="false" outlineLevel="0" collapsed="false">
      <c r="B509" s="0" t="str">
        <f aca="false">MID("00"&amp;C509,1+LEN(C509),2)&amp;MID("00"&amp;D509,1+LEN(D509),2)</f>
        <v>a460</v>
      </c>
      <c r="C509" s="1" t="s">
        <v>6098</v>
      </c>
      <c r="D509" s="1" t="n">
        <v>60</v>
      </c>
      <c r="E509" s="0" t="s">
        <v>6178</v>
      </c>
      <c r="G509" s="313" t="str">
        <f aca="false">"#"&amp;MID(E509,10,4)</f>
        <v>#1</v>
      </c>
      <c r="H509" s="0" t="s">
        <v>6179</v>
      </c>
      <c r="I509" s="0" t="n">
        <f aca="false">HEX2DEC(C509)</f>
        <v>164</v>
      </c>
      <c r="J509" s="0" t="n">
        <f aca="false">HEX2DEC(D509)</f>
        <v>96</v>
      </c>
    </row>
    <row r="510" customFormat="false" ht="15.75" hidden="false" customHeight="false" outlineLevel="0" collapsed="false">
      <c r="B510" s="0" t="str">
        <f aca="false">MID("00"&amp;C510,1+LEN(C510),2)&amp;MID("00"&amp;D510,1+LEN(D510),2)</f>
        <v>a461</v>
      </c>
      <c r="C510" s="1" t="s">
        <v>6098</v>
      </c>
      <c r="D510" s="1" t="n">
        <v>61</v>
      </c>
      <c r="E510" s="0" t="s">
        <v>6180</v>
      </c>
      <c r="G510" s="313" t="str">
        <f aca="false">"#"&amp;MID(E510,10,4)</f>
        <v>#2</v>
      </c>
      <c r="H510" s="0" t="s">
        <v>6179</v>
      </c>
      <c r="I510" s="0" t="n">
        <f aca="false">HEX2DEC(C510)</f>
        <v>164</v>
      </c>
      <c r="J510" s="0" t="n">
        <f aca="false">HEX2DEC(D510)</f>
        <v>97</v>
      </c>
    </row>
    <row r="511" customFormat="false" ht="15.75" hidden="false" customHeight="false" outlineLevel="0" collapsed="false">
      <c r="B511" s="0" t="str">
        <f aca="false">MID("00"&amp;C511,1+LEN(C511),2)&amp;MID("00"&amp;D511,1+LEN(D511),2)</f>
        <v>a462</v>
      </c>
      <c r="C511" s="1" t="s">
        <v>6098</v>
      </c>
      <c r="D511" s="1" t="n">
        <v>62</v>
      </c>
      <c r="E511" s="0" t="s">
        <v>6181</v>
      </c>
      <c r="G511" s="313" t="str">
        <f aca="false">"#"&amp;MID(E511,10,4)</f>
        <v>#3</v>
      </c>
      <c r="H511" s="0" t="s">
        <v>6179</v>
      </c>
      <c r="I511" s="0" t="n">
        <f aca="false">HEX2DEC(C511)</f>
        <v>164</v>
      </c>
      <c r="J511" s="0" t="n">
        <f aca="false">HEX2DEC(D511)</f>
        <v>98</v>
      </c>
    </row>
    <row r="512" customFormat="false" ht="15.75" hidden="false" customHeight="false" outlineLevel="0" collapsed="false">
      <c r="B512" s="0" t="str">
        <f aca="false">MID("00"&amp;C512,1+LEN(C512),2)&amp;MID("00"&amp;D512,1+LEN(D512),2)</f>
        <v>a463</v>
      </c>
      <c r="C512" s="1" t="s">
        <v>6098</v>
      </c>
      <c r="D512" s="1" t="n">
        <v>63</v>
      </c>
      <c r="E512" s="0" t="s">
        <v>6182</v>
      </c>
      <c r="G512" s="313" t="str">
        <f aca="false">"#"&amp;MID(E512,10,4)</f>
        <v>#4</v>
      </c>
      <c r="H512" s="0" t="s">
        <v>6179</v>
      </c>
      <c r="I512" s="0" t="n">
        <f aca="false">HEX2DEC(C512)</f>
        <v>164</v>
      </c>
      <c r="J512" s="0" t="n">
        <f aca="false">HEX2DEC(D512)</f>
        <v>99</v>
      </c>
    </row>
    <row r="513" customFormat="false" ht="15.75" hidden="false" customHeight="false" outlineLevel="0" collapsed="false">
      <c r="B513" s="0" t="str">
        <f aca="false">MID("00"&amp;C513,1+LEN(C513),2)&amp;MID("00"&amp;D513,1+LEN(D513),2)</f>
        <v>a464</v>
      </c>
      <c r="C513" s="1" t="s">
        <v>6098</v>
      </c>
      <c r="D513" s="1" t="n">
        <v>64</v>
      </c>
      <c r="E513" s="0" t="s">
        <v>6183</v>
      </c>
      <c r="G513" s="313" t="str">
        <f aca="false">"#"&amp;MID(E513,10,4)</f>
        <v>#5</v>
      </c>
      <c r="H513" s="0" t="s">
        <v>6179</v>
      </c>
      <c r="I513" s="0" t="n">
        <f aca="false">HEX2DEC(C513)</f>
        <v>164</v>
      </c>
      <c r="J513" s="0" t="n">
        <f aca="false">HEX2DEC(D513)</f>
        <v>100</v>
      </c>
    </row>
    <row r="514" customFormat="false" ht="15.75" hidden="false" customHeight="false" outlineLevel="0" collapsed="false">
      <c r="B514" s="0" t="str">
        <f aca="false">MID("00"&amp;C514,1+LEN(C514),2)&amp;MID("00"&amp;D514,1+LEN(D514),2)</f>
        <v>a465</v>
      </c>
      <c r="C514" s="1" t="s">
        <v>6098</v>
      </c>
      <c r="D514" s="1" t="n">
        <v>65</v>
      </c>
      <c r="E514" s="0" t="s">
        <v>6184</v>
      </c>
      <c r="G514" s="313" t="str">
        <f aca="false">"#"&amp;MID(E514,10,4)</f>
        <v>#6</v>
      </c>
      <c r="H514" s="0" t="s">
        <v>6179</v>
      </c>
      <c r="I514" s="0" t="n">
        <f aca="false">HEX2DEC(C514)</f>
        <v>164</v>
      </c>
      <c r="J514" s="0" t="n">
        <f aca="false">HEX2DEC(D514)</f>
        <v>101</v>
      </c>
    </row>
    <row r="515" customFormat="false" ht="15.75" hidden="false" customHeight="false" outlineLevel="0" collapsed="false">
      <c r="B515" s="0" t="str">
        <f aca="false">MID("00"&amp;C515,1+LEN(C515),2)&amp;MID("00"&amp;D515,1+LEN(D515),2)</f>
        <v>a466</v>
      </c>
      <c r="C515" s="1" t="s">
        <v>6098</v>
      </c>
      <c r="D515" s="1" t="n">
        <v>66</v>
      </c>
      <c r="E515" s="0" t="s">
        <v>6185</v>
      </c>
      <c r="G515" s="313" t="str">
        <f aca="false">"#"&amp;MID(E515,10,4)</f>
        <v>#7</v>
      </c>
      <c r="H515" s="0" t="s">
        <v>6179</v>
      </c>
      <c r="I515" s="0" t="n">
        <f aca="false">HEX2DEC(C515)</f>
        <v>164</v>
      </c>
      <c r="J515" s="0" t="n">
        <f aca="false">HEX2DEC(D515)</f>
        <v>102</v>
      </c>
    </row>
    <row r="516" customFormat="false" ht="15.75" hidden="false" customHeight="false" outlineLevel="0" collapsed="false">
      <c r="B516" s="0" t="str">
        <f aca="false">MID("00"&amp;C516,1+LEN(C516),2)&amp;MID("00"&amp;D516,1+LEN(D516),2)</f>
        <v>a467</v>
      </c>
      <c r="C516" s="1" t="s">
        <v>6098</v>
      </c>
      <c r="D516" s="1" t="n">
        <v>67</v>
      </c>
      <c r="E516" s="0" t="s">
        <v>6186</v>
      </c>
      <c r="G516" s="313" t="str">
        <f aca="false">"#"&amp;MID(E516,10,4)</f>
        <v>#8</v>
      </c>
      <c r="H516" s="0" t="s">
        <v>6179</v>
      </c>
      <c r="I516" s="0" t="n">
        <f aca="false">HEX2DEC(C516)</f>
        <v>164</v>
      </c>
      <c r="J516" s="0" t="n">
        <f aca="false">HEX2DEC(D516)</f>
        <v>103</v>
      </c>
    </row>
    <row r="517" customFormat="false" ht="15.75" hidden="false" customHeight="false" outlineLevel="0" collapsed="false">
      <c r="B517" s="0" t="str">
        <f aca="false">MID("00"&amp;C517,1+LEN(C517),2)&amp;MID("00"&amp;D517,1+LEN(D517),2)</f>
        <v>a468</v>
      </c>
      <c r="C517" s="1" t="s">
        <v>6098</v>
      </c>
      <c r="D517" s="1" t="n">
        <v>68</v>
      </c>
      <c r="E517" s="0" t="s">
        <v>6187</v>
      </c>
      <c r="G517" s="313" t="str">
        <f aca="false">"#"&amp;MID(E517,10,4)</f>
        <v>#9</v>
      </c>
      <c r="H517" s="0" t="s">
        <v>6179</v>
      </c>
      <c r="I517" s="0" t="n">
        <f aca="false">HEX2DEC(C517)</f>
        <v>164</v>
      </c>
      <c r="J517" s="0" t="n">
        <f aca="false">HEX2DEC(D517)</f>
        <v>104</v>
      </c>
    </row>
    <row r="518" customFormat="false" ht="15.75" hidden="false" customHeight="false" outlineLevel="0" collapsed="false">
      <c r="B518" s="0" t="str">
        <f aca="false">MID("00"&amp;C518,1+LEN(C518),2)&amp;MID("00"&amp;D518,1+LEN(D518),2)</f>
        <v>a469</v>
      </c>
      <c r="C518" s="1" t="s">
        <v>6098</v>
      </c>
      <c r="D518" s="1" t="n">
        <v>69</v>
      </c>
      <c r="E518" s="0" t="s">
        <v>6188</v>
      </c>
      <c r="G518" s="313" t="str">
        <f aca="false">"#"&amp;MID(E518,10,4)</f>
        <v>#10</v>
      </c>
      <c r="H518" s="0" t="s">
        <v>6179</v>
      </c>
      <c r="I518" s="0" t="n">
        <f aca="false">HEX2DEC(C518)</f>
        <v>164</v>
      </c>
      <c r="J518" s="0" t="n">
        <f aca="false">HEX2DEC(D518)</f>
        <v>105</v>
      </c>
    </row>
    <row r="519" customFormat="false" ht="15.75" hidden="false" customHeight="false" outlineLevel="0" collapsed="false">
      <c r="B519" s="0" t="str">
        <f aca="false">MID("00"&amp;C519,1+LEN(C519),2)&amp;MID("00"&amp;D519,1+LEN(D519),2)</f>
        <v>a46a</v>
      </c>
      <c r="C519" s="1" t="s">
        <v>6098</v>
      </c>
      <c r="D519" s="1" t="s">
        <v>5955</v>
      </c>
      <c r="E519" s="0" t="s">
        <v>6189</v>
      </c>
      <c r="G519" s="313" t="str">
        <f aca="false">"#"&amp;MID(E519,10,4)</f>
        <v>#11</v>
      </c>
      <c r="H519" s="0" t="s">
        <v>6179</v>
      </c>
      <c r="I519" s="0" t="n">
        <f aca="false">HEX2DEC(C519)</f>
        <v>164</v>
      </c>
      <c r="J519" s="0" t="n">
        <f aca="false">HEX2DEC(D519)</f>
        <v>106</v>
      </c>
    </row>
    <row r="520" customFormat="false" ht="15.75" hidden="false" customHeight="false" outlineLevel="0" collapsed="false">
      <c r="B520" s="0" t="str">
        <f aca="false">MID("00"&amp;C520,1+LEN(C520),2)&amp;MID("00"&amp;D520,1+LEN(D520),2)</f>
        <v>a46b</v>
      </c>
      <c r="C520" s="1" t="s">
        <v>6098</v>
      </c>
      <c r="D520" s="1" t="s">
        <v>5957</v>
      </c>
      <c r="E520" s="0" t="s">
        <v>6190</v>
      </c>
      <c r="G520" s="313" t="str">
        <f aca="false">"#"&amp;MID(E520,10,4)</f>
        <v>#12</v>
      </c>
      <c r="H520" s="0" t="s">
        <v>6179</v>
      </c>
      <c r="I520" s="0" t="n">
        <f aca="false">HEX2DEC(C520)</f>
        <v>164</v>
      </c>
      <c r="J520" s="0" t="n">
        <f aca="false">HEX2DEC(D520)</f>
        <v>107</v>
      </c>
    </row>
    <row r="521" customFormat="false" ht="15.75" hidden="false" customHeight="false" outlineLevel="0" collapsed="false">
      <c r="B521" s="0" t="str">
        <f aca="false">MID("00"&amp;C521,1+LEN(C521),2)&amp;MID("00"&amp;D521,1+LEN(D521),2)</f>
        <v>a46c</v>
      </c>
      <c r="C521" s="1" t="s">
        <v>6098</v>
      </c>
      <c r="D521" s="1" t="s">
        <v>5959</v>
      </c>
      <c r="E521" s="0" t="s">
        <v>6191</v>
      </c>
      <c r="G521" s="313" t="str">
        <f aca="false">"#"&amp;MID(E521,10,4)</f>
        <v>#13</v>
      </c>
      <c r="H521" s="0" t="s">
        <v>6179</v>
      </c>
      <c r="I521" s="0" t="n">
        <f aca="false">HEX2DEC(C521)</f>
        <v>164</v>
      </c>
      <c r="J521" s="0" t="n">
        <f aca="false">HEX2DEC(D521)</f>
        <v>108</v>
      </c>
    </row>
    <row r="522" customFormat="false" ht="15.75" hidden="false" customHeight="false" outlineLevel="0" collapsed="false">
      <c r="B522" s="0" t="str">
        <f aca="false">MID("00"&amp;C522,1+LEN(C522),2)&amp;MID("00"&amp;D522,1+LEN(D522),2)</f>
        <v>a46d</v>
      </c>
      <c r="C522" s="1" t="s">
        <v>6098</v>
      </c>
      <c r="D522" s="1" t="s">
        <v>5961</v>
      </c>
      <c r="E522" s="0" t="s">
        <v>6192</v>
      </c>
      <c r="G522" s="313" t="str">
        <f aca="false">"#"&amp;MID(E522,10,4)</f>
        <v>#14</v>
      </c>
      <c r="H522" s="0" t="s">
        <v>6179</v>
      </c>
      <c r="I522" s="0" t="n">
        <f aca="false">HEX2DEC(C522)</f>
        <v>164</v>
      </c>
      <c r="J522" s="0" t="n">
        <f aca="false">HEX2DEC(D522)</f>
        <v>109</v>
      </c>
    </row>
    <row r="523" customFormat="false" ht="15.75" hidden="false" customHeight="false" outlineLevel="0" collapsed="false">
      <c r="B523" s="0" t="str">
        <f aca="false">MID("00"&amp;C523,1+LEN(C523),2)&amp;MID("00"&amp;D523,1+LEN(D523),2)</f>
        <v>a46e</v>
      </c>
      <c r="C523" s="1" t="s">
        <v>6098</v>
      </c>
      <c r="D523" s="1" t="s">
        <v>5963</v>
      </c>
      <c r="E523" s="0" t="s">
        <v>6193</v>
      </c>
      <c r="G523" s="313" t="str">
        <f aca="false">"#"&amp;MID(E523,10,4)</f>
        <v>#15</v>
      </c>
      <c r="H523" s="0" t="s">
        <v>6179</v>
      </c>
      <c r="I523" s="0" t="n">
        <f aca="false">HEX2DEC(C523)</f>
        <v>164</v>
      </c>
      <c r="J523" s="0" t="n">
        <f aca="false">HEX2DEC(D523)</f>
        <v>110</v>
      </c>
    </row>
    <row r="524" customFormat="false" ht="15.75" hidden="false" customHeight="false" outlineLevel="0" collapsed="false">
      <c r="B524" s="0" t="str">
        <f aca="false">MID("00"&amp;C524,1+LEN(C524),2)&amp;MID("00"&amp;D524,1+LEN(D524),2)</f>
        <v>a46f</v>
      </c>
      <c r="C524" s="1" t="s">
        <v>6098</v>
      </c>
      <c r="D524" s="1" t="s">
        <v>5965</v>
      </c>
      <c r="E524" s="0" t="s">
        <v>6194</v>
      </c>
      <c r="G524" s="313" t="str">
        <f aca="false">"#"&amp;MID(E524,10,4)</f>
        <v>#16</v>
      </c>
      <c r="H524" s="0" t="s">
        <v>6179</v>
      </c>
      <c r="I524" s="0" t="n">
        <f aca="false">HEX2DEC(C524)</f>
        <v>164</v>
      </c>
      <c r="J524" s="0" t="n">
        <f aca="false">HEX2DEC(D524)</f>
        <v>111</v>
      </c>
    </row>
    <row r="525" customFormat="false" ht="15.75" hidden="false" customHeight="false" outlineLevel="0" collapsed="false">
      <c r="B525" s="0" t="str">
        <f aca="false">MID("00"&amp;C525,1+LEN(C525),2)&amp;MID("00"&amp;D525,1+LEN(D525),2)</f>
        <v>a47d</v>
      </c>
      <c r="C525" s="1" t="s">
        <v>6098</v>
      </c>
      <c r="D525" s="1" t="s">
        <v>5981</v>
      </c>
      <c r="E525" s="0" t="s">
        <v>2479</v>
      </c>
      <c r="G525" s="158" t="s">
        <v>6195</v>
      </c>
      <c r="H525" s="0" t="s">
        <v>6196</v>
      </c>
      <c r="I525" s="0" t="n">
        <f aca="false">HEX2DEC(C525)</f>
        <v>164</v>
      </c>
      <c r="J525" s="0" t="n">
        <f aca="false">HEX2DEC(D525)</f>
        <v>125</v>
      </c>
      <c r="N525" s="290" t="str">
        <f aca="false">"              {"&amp;E525&amp;",     "&amp;REPT(" ",25-LEN(E525))&amp;CHAR(34)&amp;G525&amp;CHAR(34)&amp;"},"</f>
        <v>              {STD_SUB_10,                    "10^"},</v>
      </c>
    </row>
    <row r="526" customFormat="false" ht="15.75" hidden="false" customHeight="false" outlineLevel="0" collapsed="false">
      <c r="B526" s="0" t="str">
        <f aca="false">MID("00"&amp;C526,1+LEN(C526),2)&amp;MID("00"&amp;D526,1+LEN(D526),2)</f>
        <v>a482</v>
      </c>
      <c r="C526" s="1" t="s">
        <v>6098</v>
      </c>
      <c r="D526" s="1" t="n">
        <v>82</v>
      </c>
      <c r="E526" s="0" t="s">
        <v>2411</v>
      </c>
      <c r="G526" s="313" t="str">
        <f aca="false">CHAR(HEX2DEC("60"))&amp;MID(E526,9,1)</f>
        <v>`a</v>
      </c>
      <c r="H526" s="0" t="s">
        <v>6197</v>
      </c>
      <c r="I526" s="0" t="n">
        <f aca="false">HEX2DEC(C526)</f>
        <v>164</v>
      </c>
      <c r="J526" s="0" t="n">
        <f aca="false">HEX2DEC(D526)</f>
        <v>130</v>
      </c>
    </row>
    <row r="527" customFormat="false" ht="15.75" hidden="false" customHeight="false" outlineLevel="0" collapsed="false">
      <c r="B527" s="0" t="str">
        <f aca="false">MID("00"&amp;C527,1+LEN(C527),2)&amp;MID("00"&amp;D527,1+LEN(D527),2)</f>
        <v>a483</v>
      </c>
      <c r="C527" s="1" t="s">
        <v>6098</v>
      </c>
      <c r="D527" s="1" t="n">
        <v>83</v>
      </c>
      <c r="E527" s="0" t="s">
        <v>2413</v>
      </c>
      <c r="G527" s="313" t="str">
        <f aca="false">CHAR(HEX2DEC("60"))&amp;MID(E527,9,1)</f>
        <v>`b</v>
      </c>
      <c r="H527" s="0" t="s">
        <v>6197</v>
      </c>
      <c r="I527" s="0" t="n">
        <f aca="false">HEX2DEC(C527)</f>
        <v>164</v>
      </c>
      <c r="J527" s="0" t="n">
        <f aca="false">HEX2DEC(D527)</f>
        <v>131</v>
      </c>
    </row>
    <row r="528" customFormat="false" ht="15.75" hidden="false" customHeight="false" outlineLevel="0" collapsed="false">
      <c r="B528" s="0" t="str">
        <f aca="false">MID("00"&amp;C528,1+LEN(C528),2)&amp;MID("00"&amp;D528,1+LEN(D528),2)</f>
        <v>a484</v>
      </c>
      <c r="C528" s="1" t="s">
        <v>6098</v>
      </c>
      <c r="D528" s="1" t="n">
        <v>84</v>
      </c>
      <c r="E528" s="0" t="s">
        <v>2415</v>
      </c>
      <c r="G528" s="313" t="str">
        <f aca="false">CHAR(HEX2DEC("60"))&amp;MID(E528,9,1)</f>
        <v>`c</v>
      </c>
      <c r="H528" s="0" t="s">
        <v>6197</v>
      </c>
      <c r="I528" s="0" t="n">
        <f aca="false">HEX2DEC(C528)</f>
        <v>164</v>
      </c>
      <c r="J528" s="0" t="n">
        <f aca="false">HEX2DEC(D528)</f>
        <v>132</v>
      </c>
    </row>
    <row r="529" customFormat="false" ht="15.75" hidden="false" customHeight="false" outlineLevel="0" collapsed="false">
      <c r="B529" s="0" t="str">
        <f aca="false">MID("00"&amp;C529,1+LEN(C529),2)&amp;MID("00"&amp;D529,1+LEN(D529),2)</f>
        <v>a485</v>
      </c>
      <c r="C529" s="1" t="s">
        <v>6098</v>
      </c>
      <c r="D529" s="1" t="n">
        <v>85</v>
      </c>
      <c r="E529" s="0" t="s">
        <v>2417</v>
      </c>
      <c r="G529" s="313" t="str">
        <f aca="false">CHAR(HEX2DEC("60"))&amp;MID(E529,9,1)</f>
        <v>`d</v>
      </c>
      <c r="H529" s="0" t="s">
        <v>6197</v>
      </c>
      <c r="I529" s="0" t="n">
        <f aca="false">HEX2DEC(C529)</f>
        <v>164</v>
      </c>
      <c r="J529" s="0" t="n">
        <f aca="false">HEX2DEC(D529)</f>
        <v>133</v>
      </c>
    </row>
    <row r="530" customFormat="false" ht="15.75" hidden="false" customHeight="false" outlineLevel="0" collapsed="false">
      <c r="B530" s="0" t="str">
        <f aca="false">MID("00"&amp;C530,1+LEN(C530),2)&amp;MID("00"&amp;D530,1+LEN(D530),2)</f>
        <v>a486</v>
      </c>
      <c r="C530" s="1" t="s">
        <v>6098</v>
      </c>
      <c r="D530" s="1" t="n">
        <v>86</v>
      </c>
      <c r="E530" s="0" t="s">
        <v>2419</v>
      </c>
      <c r="G530" s="313" t="str">
        <f aca="false">CHAR(HEX2DEC("60"))&amp;MID(E530,9,1)</f>
        <v>`e</v>
      </c>
      <c r="H530" s="0" t="s">
        <v>6197</v>
      </c>
      <c r="I530" s="0" t="n">
        <f aca="false">HEX2DEC(C530)</f>
        <v>164</v>
      </c>
      <c r="J530" s="0" t="n">
        <f aca="false">HEX2DEC(D530)</f>
        <v>134</v>
      </c>
    </row>
    <row r="531" customFormat="false" ht="15.75" hidden="false" customHeight="false" outlineLevel="0" collapsed="false">
      <c r="B531" s="0" t="str">
        <f aca="false">MID("00"&amp;C531,1+LEN(C531),2)&amp;MID("00"&amp;D531,1+LEN(D531),2)</f>
        <v>a487</v>
      </c>
      <c r="C531" s="1" t="s">
        <v>6098</v>
      </c>
      <c r="D531" s="1" t="n">
        <v>87</v>
      </c>
      <c r="E531" s="0" t="s">
        <v>2421</v>
      </c>
      <c r="G531" s="313" t="str">
        <f aca="false">CHAR(HEX2DEC("60"))&amp;MID(E531,9,1)</f>
        <v>`f</v>
      </c>
      <c r="H531" s="0" t="s">
        <v>6197</v>
      </c>
      <c r="I531" s="0" t="n">
        <f aca="false">HEX2DEC(C531)</f>
        <v>164</v>
      </c>
      <c r="J531" s="0" t="n">
        <f aca="false">HEX2DEC(D531)</f>
        <v>135</v>
      </c>
    </row>
    <row r="532" customFormat="false" ht="15.75" hidden="false" customHeight="false" outlineLevel="0" collapsed="false">
      <c r="B532" s="0" t="str">
        <f aca="false">MID("00"&amp;C532,1+LEN(C532),2)&amp;MID("00"&amp;D532,1+LEN(D532),2)</f>
        <v>a488</v>
      </c>
      <c r="C532" s="1" t="s">
        <v>6098</v>
      </c>
      <c r="D532" s="1" t="n">
        <v>88</v>
      </c>
      <c r="E532" s="0" t="s">
        <v>2423</v>
      </c>
      <c r="G532" s="313" t="str">
        <f aca="false">CHAR(HEX2DEC("60"))&amp;MID(E532,9,1)</f>
        <v>`g</v>
      </c>
      <c r="H532" s="0" t="s">
        <v>6197</v>
      </c>
      <c r="I532" s="0" t="n">
        <f aca="false">HEX2DEC(C532)</f>
        <v>164</v>
      </c>
      <c r="J532" s="0" t="n">
        <f aca="false">HEX2DEC(D532)</f>
        <v>136</v>
      </c>
    </row>
    <row r="533" customFormat="false" ht="15.75" hidden="false" customHeight="false" outlineLevel="0" collapsed="false">
      <c r="B533" s="0" t="str">
        <f aca="false">MID("00"&amp;C533,1+LEN(C533),2)&amp;MID("00"&amp;D533,1+LEN(D533),2)</f>
        <v>a489</v>
      </c>
      <c r="C533" s="1" t="s">
        <v>6098</v>
      </c>
      <c r="D533" s="1" t="n">
        <v>89</v>
      </c>
      <c r="E533" s="0" t="s">
        <v>2425</v>
      </c>
      <c r="G533" s="313" t="str">
        <f aca="false">CHAR(HEX2DEC("60"))&amp;MID(E533,9,1)</f>
        <v>`h</v>
      </c>
      <c r="H533" s="0" t="s">
        <v>6197</v>
      </c>
      <c r="I533" s="0" t="n">
        <f aca="false">HEX2DEC(C533)</f>
        <v>164</v>
      </c>
      <c r="J533" s="0" t="n">
        <f aca="false">HEX2DEC(D533)</f>
        <v>137</v>
      </c>
    </row>
    <row r="534" customFormat="false" ht="15.75" hidden="false" customHeight="false" outlineLevel="0" collapsed="false">
      <c r="B534" s="0" t="str">
        <f aca="false">MID("00"&amp;C534,1+LEN(C534),2)&amp;MID("00"&amp;D534,1+LEN(D534),2)</f>
        <v>a48a</v>
      </c>
      <c r="C534" s="1" t="s">
        <v>6098</v>
      </c>
      <c r="D534" s="1" t="s">
        <v>6135</v>
      </c>
      <c r="E534" s="0" t="s">
        <v>2427</v>
      </c>
      <c r="G534" s="313" t="str">
        <f aca="false">CHAR(HEX2DEC("60"))&amp;MID(E534,9,1)</f>
        <v>`i</v>
      </c>
      <c r="H534" s="0" t="s">
        <v>6197</v>
      </c>
      <c r="I534" s="0" t="n">
        <f aca="false">HEX2DEC(C534)</f>
        <v>164</v>
      </c>
      <c r="J534" s="0" t="n">
        <f aca="false">HEX2DEC(D534)</f>
        <v>138</v>
      </c>
    </row>
    <row r="535" customFormat="false" ht="15.75" hidden="false" customHeight="false" outlineLevel="0" collapsed="false">
      <c r="B535" s="0" t="str">
        <f aca="false">MID("00"&amp;C535,1+LEN(C535),2)&amp;MID("00"&amp;D535,1+LEN(D535),2)</f>
        <v>a48b</v>
      </c>
      <c r="C535" s="1" t="s">
        <v>6098</v>
      </c>
      <c r="D535" s="1" t="s">
        <v>6137</v>
      </c>
      <c r="E535" s="0" t="s">
        <v>2429</v>
      </c>
      <c r="G535" s="313" t="str">
        <f aca="false">CHAR(HEX2DEC("60"))&amp;MID(E535,9,1)</f>
        <v>`j</v>
      </c>
      <c r="H535" s="0" t="s">
        <v>6197</v>
      </c>
      <c r="I535" s="0" t="n">
        <f aca="false">HEX2DEC(C535)</f>
        <v>164</v>
      </c>
      <c r="J535" s="0" t="n">
        <f aca="false">HEX2DEC(D535)</f>
        <v>139</v>
      </c>
    </row>
    <row r="536" customFormat="false" ht="15.75" hidden="false" customHeight="false" outlineLevel="0" collapsed="false">
      <c r="B536" s="0" t="str">
        <f aca="false">MID("00"&amp;C536,1+LEN(C536),2)&amp;MID("00"&amp;D536,1+LEN(D536),2)</f>
        <v>a48c</v>
      </c>
      <c r="C536" s="1" t="s">
        <v>6098</v>
      </c>
      <c r="D536" s="1" t="s">
        <v>6198</v>
      </c>
      <c r="E536" s="0" t="s">
        <v>2431</v>
      </c>
      <c r="G536" s="313" t="str">
        <f aca="false">CHAR(HEX2DEC("60"))&amp;MID(E536,9,1)</f>
        <v>`k</v>
      </c>
      <c r="H536" s="0" t="s">
        <v>6197</v>
      </c>
      <c r="I536" s="0" t="n">
        <f aca="false">HEX2DEC(C536)</f>
        <v>164</v>
      </c>
      <c r="J536" s="0" t="n">
        <f aca="false">HEX2DEC(D536)</f>
        <v>140</v>
      </c>
    </row>
    <row r="537" customFormat="false" ht="15.75" hidden="false" customHeight="false" outlineLevel="0" collapsed="false">
      <c r="B537" s="0" t="str">
        <f aca="false">MID("00"&amp;C537,1+LEN(C537),2)&amp;MID("00"&amp;D537,1+LEN(D537),2)</f>
        <v>a48d</v>
      </c>
      <c r="C537" s="1" t="s">
        <v>6098</v>
      </c>
      <c r="D537" s="1" t="s">
        <v>6199</v>
      </c>
      <c r="E537" s="0" t="s">
        <v>2433</v>
      </c>
      <c r="G537" s="313" t="str">
        <f aca="false">CHAR(HEX2DEC("60"))&amp;MID(E537,9,1)</f>
        <v>`l</v>
      </c>
      <c r="H537" s="0" t="s">
        <v>6197</v>
      </c>
      <c r="I537" s="0" t="n">
        <f aca="false">HEX2DEC(C537)</f>
        <v>164</v>
      </c>
      <c r="J537" s="0" t="n">
        <f aca="false">HEX2DEC(D537)</f>
        <v>141</v>
      </c>
    </row>
    <row r="538" customFormat="false" ht="15.75" hidden="false" customHeight="false" outlineLevel="0" collapsed="false">
      <c r="B538" s="0" t="str">
        <f aca="false">MID("00"&amp;C538,1+LEN(C538),2)&amp;MID("00"&amp;D538,1+LEN(D538),2)</f>
        <v>a48e</v>
      </c>
      <c r="C538" s="1" t="s">
        <v>6098</v>
      </c>
      <c r="D538" s="1" t="s">
        <v>6200</v>
      </c>
      <c r="E538" s="0" t="s">
        <v>2435</v>
      </c>
      <c r="G538" s="313" t="str">
        <f aca="false">CHAR(HEX2DEC("60"))&amp;MID(E538,9,1)</f>
        <v>`m</v>
      </c>
      <c r="H538" s="0" t="s">
        <v>6197</v>
      </c>
      <c r="I538" s="0" t="n">
        <f aca="false">HEX2DEC(C538)</f>
        <v>164</v>
      </c>
      <c r="J538" s="0" t="n">
        <f aca="false">HEX2DEC(D538)</f>
        <v>142</v>
      </c>
    </row>
    <row r="539" customFormat="false" ht="15.75" hidden="false" customHeight="false" outlineLevel="0" collapsed="false">
      <c r="B539" s="0" t="str">
        <f aca="false">MID("00"&amp;C539,1+LEN(C539),2)&amp;MID("00"&amp;D539,1+LEN(D539),2)</f>
        <v>a48f</v>
      </c>
      <c r="C539" s="1" t="s">
        <v>6098</v>
      </c>
      <c r="D539" s="1" t="s">
        <v>6139</v>
      </c>
      <c r="E539" s="0" t="s">
        <v>2437</v>
      </c>
      <c r="G539" s="313" t="str">
        <f aca="false">CHAR(HEX2DEC("60"))&amp;MID(E539,9,1)</f>
        <v>`n</v>
      </c>
      <c r="H539" s="0" t="s">
        <v>6197</v>
      </c>
      <c r="I539" s="0" t="n">
        <f aca="false">HEX2DEC(C539)</f>
        <v>164</v>
      </c>
      <c r="J539" s="0" t="n">
        <f aca="false">HEX2DEC(D539)</f>
        <v>143</v>
      </c>
    </row>
    <row r="540" customFormat="false" ht="15.75" hidden="false" customHeight="false" outlineLevel="0" collapsed="false">
      <c r="B540" s="0" t="str">
        <f aca="false">MID("00"&amp;C540,1+LEN(C540),2)&amp;MID("00"&amp;D540,1+LEN(D540),2)</f>
        <v>a490</v>
      </c>
      <c r="C540" s="1" t="s">
        <v>6098</v>
      </c>
      <c r="D540" s="1" t="n">
        <v>90</v>
      </c>
      <c r="E540" s="0" t="s">
        <v>2439</v>
      </c>
      <c r="G540" s="313" t="str">
        <f aca="false">CHAR(HEX2DEC("60"))&amp;MID(E540,9,1)</f>
        <v>`o</v>
      </c>
      <c r="H540" s="0" t="s">
        <v>6197</v>
      </c>
      <c r="I540" s="0" t="n">
        <f aca="false">HEX2DEC(C540)</f>
        <v>164</v>
      </c>
      <c r="J540" s="0" t="n">
        <f aca="false">HEX2DEC(D540)</f>
        <v>144</v>
      </c>
    </row>
    <row r="541" customFormat="false" ht="15.75" hidden="false" customHeight="false" outlineLevel="0" collapsed="false">
      <c r="B541" s="0" t="str">
        <f aca="false">MID("00"&amp;C541,1+LEN(C541),2)&amp;MID("00"&amp;D541,1+LEN(D541),2)</f>
        <v>a491</v>
      </c>
      <c r="C541" s="1" t="s">
        <v>6098</v>
      </c>
      <c r="D541" s="1" t="n">
        <v>91</v>
      </c>
      <c r="E541" s="0" t="s">
        <v>2441</v>
      </c>
      <c r="G541" s="313" t="str">
        <f aca="false">CHAR(HEX2DEC("60"))&amp;MID(E541,9,1)</f>
        <v>`p</v>
      </c>
      <c r="H541" s="0" t="s">
        <v>6197</v>
      </c>
      <c r="I541" s="0" t="n">
        <f aca="false">HEX2DEC(C541)</f>
        <v>164</v>
      </c>
      <c r="J541" s="0" t="n">
        <f aca="false">HEX2DEC(D541)</f>
        <v>145</v>
      </c>
    </row>
    <row r="542" customFormat="false" ht="15.75" hidden="false" customHeight="false" outlineLevel="0" collapsed="false">
      <c r="B542" s="0" t="str">
        <f aca="false">MID("00"&amp;C542,1+LEN(C542),2)&amp;MID("00"&amp;D542,1+LEN(D542),2)</f>
        <v>a492</v>
      </c>
      <c r="C542" s="1" t="s">
        <v>6098</v>
      </c>
      <c r="D542" s="1" t="n">
        <v>92</v>
      </c>
      <c r="E542" s="0" t="s">
        <v>2443</v>
      </c>
      <c r="G542" s="313" t="str">
        <f aca="false">CHAR(HEX2DEC("60"))&amp;MID(E542,9,1)</f>
        <v>`q</v>
      </c>
      <c r="H542" s="0" t="s">
        <v>6197</v>
      </c>
      <c r="I542" s="0" t="n">
        <f aca="false">HEX2DEC(C542)</f>
        <v>164</v>
      </c>
      <c r="J542" s="0" t="n">
        <f aca="false">HEX2DEC(D542)</f>
        <v>146</v>
      </c>
    </row>
    <row r="543" customFormat="false" ht="15.75" hidden="false" customHeight="false" outlineLevel="0" collapsed="false">
      <c r="B543" s="0" t="str">
        <f aca="false">MID("00"&amp;C543,1+LEN(C543),2)&amp;MID("00"&amp;D543,1+LEN(D543),2)</f>
        <v>a493</v>
      </c>
      <c r="C543" s="1" t="s">
        <v>6098</v>
      </c>
      <c r="D543" s="1" t="n">
        <v>93</v>
      </c>
      <c r="E543" s="0" t="s">
        <v>2445</v>
      </c>
      <c r="G543" s="313" t="str">
        <f aca="false">CHAR(HEX2DEC("60"))&amp;MID(E543,9,1)</f>
        <v>`r</v>
      </c>
      <c r="H543" s="0" t="s">
        <v>6197</v>
      </c>
      <c r="I543" s="0" t="n">
        <f aca="false">HEX2DEC(C543)</f>
        <v>164</v>
      </c>
      <c r="J543" s="0" t="n">
        <f aca="false">HEX2DEC(D543)</f>
        <v>147</v>
      </c>
    </row>
    <row r="544" customFormat="false" ht="15.75" hidden="false" customHeight="false" outlineLevel="0" collapsed="false">
      <c r="B544" s="0" t="str">
        <f aca="false">MID("00"&amp;C544,1+LEN(C544),2)&amp;MID("00"&amp;D544,1+LEN(D544),2)</f>
        <v>a494</v>
      </c>
      <c r="C544" s="1" t="s">
        <v>6098</v>
      </c>
      <c r="D544" s="1" t="n">
        <v>94</v>
      </c>
      <c r="E544" s="0" t="s">
        <v>2447</v>
      </c>
      <c r="G544" s="313" t="str">
        <f aca="false">CHAR(HEX2DEC("60"))&amp;MID(E544,9,1)</f>
        <v>`s</v>
      </c>
      <c r="H544" s="0" t="s">
        <v>6197</v>
      </c>
      <c r="I544" s="0" t="n">
        <f aca="false">HEX2DEC(C544)</f>
        <v>164</v>
      </c>
      <c r="J544" s="0" t="n">
        <f aca="false">HEX2DEC(D544)</f>
        <v>148</v>
      </c>
    </row>
    <row r="545" customFormat="false" ht="15.75" hidden="false" customHeight="false" outlineLevel="0" collapsed="false">
      <c r="B545" s="0" t="str">
        <f aca="false">MID("00"&amp;C545,1+LEN(C545),2)&amp;MID("00"&amp;D545,1+LEN(D545),2)</f>
        <v>a495</v>
      </c>
      <c r="C545" s="1" t="s">
        <v>6098</v>
      </c>
      <c r="D545" s="1" t="n">
        <v>95</v>
      </c>
      <c r="E545" s="0" t="s">
        <v>2449</v>
      </c>
      <c r="G545" s="313" t="str">
        <f aca="false">CHAR(HEX2DEC("60"))&amp;MID(E545,9,1)</f>
        <v>`t</v>
      </c>
      <c r="H545" s="0" t="s">
        <v>6197</v>
      </c>
      <c r="I545" s="0" t="n">
        <f aca="false">HEX2DEC(C545)</f>
        <v>164</v>
      </c>
      <c r="J545" s="0" t="n">
        <f aca="false">HEX2DEC(D545)</f>
        <v>149</v>
      </c>
    </row>
    <row r="546" customFormat="false" ht="15.75" hidden="false" customHeight="false" outlineLevel="0" collapsed="false">
      <c r="B546" s="0" t="str">
        <f aca="false">MID("00"&amp;C546,1+LEN(C546),2)&amp;MID("00"&amp;D546,1+LEN(D546),2)</f>
        <v>a496</v>
      </c>
      <c r="C546" s="1" t="s">
        <v>6098</v>
      </c>
      <c r="D546" s="1" t="n">
        <v>96</v>
      </c>
      <c r="E546" s="0" t="s">
        <v>2451</v>
      </c>
      <c r="G546" s="313" t="str">
        <f aca="false">CHAR(HEX2DEC("60"))&amp;MID(E546,9,1)</f>
        <v>`u</v>
      </c>
      <c r="H546" s="0" t="s">
        <v>6197</v>
      </c>
      <c r="I546" s="0" t="n">
        <f aca="false">HEX2DEC(C546)</f>
        <v>164</v>
      </c>
      <c r="J546" s="0" t="n">
        <f aca="false">HEX2DEC(D546)</f>
        <v>150</v>
      </c>
    </row>
    <row r="547" customFormat="false" ht="15.75" hidden="false" customHeight="false" outlineLevel="0" collapsed="false">
      <c r="B547" s="0" t="str">
        <f aca="false">MID("00"&amp;C547,1+LEN(C547),2)&amp;MID("00"&amp;D547,1+LEN(D547),2)</f>
        <v>a497</v>
      </c>
      <c r="C547" s="1" t="s">
        <v>6098</v>
      </c>
      <c r="D547" s="1" t="n">
        <v>97</v>
      </c>
      <c r="E547" s="0" t="s">
        <v>2453</v>
      </c>
      <c r="G547" s="313" t="str">
        <f aca="false">CHAR(HEX2DEC("60"))&amp;MID(E547,9,1)</f>
        <v>`v</v>
      </c>
      <c r="H547" s="0" t="s">
        <v>6197</v>
      </c>
      <c r="I547" s="0" t="n">
        <f aca="false">HEX2DEC(C547)</f>
        <v>164</v>
      </c>
      <c r="J547" s="0" t="n">
        <f aca="false">HEX2DEC(D547)</f>
        <v>151</v>
      </c>
    </row>
    <row r="548" customFormat="false" ht="15.75" hidden="false" customHeight="false" outlineLevel="0" collapsed="false">
      <c r="B548" s="0" t="str">
        <f aca="false">MID("00"&amp;C548,1+LEN(C548),2)&amp;MID("00"&amp;D548,1+LEN(D548),2)</f>
        <v>a498</v>
      </c>
      <c r="C548" s="1" t="s">
        <v>6098</v>
      </c>
      <c r="D548" s="1" t="n">
        <v>98</v>
      </c>
      <c r="E548" s="0" t="s">
        <v>2455</v>
      </c>
      <c r="G548" s="313" t="str">
        <f aca="false">CHAR(HEX2DEC("60"))&amp;MID(E548,9,1)</f>
        <v>`w</v>
      </c>
      <c r="H548" s="0" t="s">
        <v>6197</v>
      </c>
      <c r="I548" s="0" t="n">
        <f aca="false">HEX2DEC(C548)</f>
        <v>164</v>
      </c>
      <c r="J548" s="0" t="n">
        <f aca="false">HEX2DEC(D548)</f>
        <v>152</v>
      </c>
    </row>
    <row r="549" customFormat="false" ht="15.75" hidden="false" customHeight="false" outlineLevel="0" collapsed="false">
      <c r="B549" s="0" t="str">
        <f aca="false">MID("00"&amp;C549,1+LEN(C549),2)&amp;MID("00"&amp;D549,1+LEN(D549),2)</f>
        <v>a499</v>
      </c>
      <c r="C549" s="1" t="s">
        <v>6098</v>
      </c>
      <c r="D549" s="1" t="n">
        <v>99</v>
      </c>
      <c r="E549" s="0" t="s">
        <v>2457</v>
      </c>
      <c r="G549" s="313" t="str">
        <f aca="false">CHAR(HEX2DEC("60"))&amp;MID(E549,9,1)</f>
        <v>`x</v>
      </c>
      <c r="H549" s="0" t="s">
        <v>6197</v>
      </c>
      <c r="I549" s="0" t="n">
        <f aca="false">HEX2DEC(C549)</f>
        <v>164</v>
      </c>
      <c r="J549" s="0" t="n">
        <f aca="false">HEX2DEC(D549)</f>
        <v>153</v>
      </c>
    </row>
    <row r="550" customFormat="false" ht="15.75" hidden="false" customHeight="false" outlineLevel="0" collapsed="false">
      <c r="B550" s="0" t="str">
        <f aca="false">MID("00"&amp;C550,1+LEN(C550),2)&amp;MID("00"&amp;D550,1+LEN(D550),2)</f>
        <v>a49a</v>
      </c>
      <c r="C550" s="1" t="s">
        <v>6098</v>
      </c>
      <c r="D550" s="1" t="s">
        <v>6091</v>
      </c>
      <c r="E550" s="0" t="s">
        <v>2459</v>
      </c>
      <c r="G550" s="313" t="str">
        <f aca="false">CHAR(HEX2DEC("60"))&amp;MID(E550,9,1)</f>
        <v>`y</v>
      </c>
      <c r="H550" s="0" t="s">
        <v>6197</v>
      </c>
      <c r="I550" s="0" t="n">
        <f aca="false">HEX2DEC(C550)</f>
        <v>164</v>
      </c>
      <c r="J550" s="0" t="n">
        <f aca="false">HEX2DEC(D550)</f>
        <v>154</v>
      </c>
    </row>
    <row r="551" customFormat="false" ht="15.75" hidden="false" customHeight="false" outlineLevel="0" collapsed="false">
      <c r="B551" s="0" t="str">
        <f aca="false">MID("00"&amp;C551,1+LEN(C551),2)&amp;MID("00"&amp;D551,1+LEN(D551),2)</f>
        <v>a49b</v>
      </c>
      <c r="C551" s="1" t="s">
        <v>6098</v>
      </c>
      <c r="D551" s="1" t="s">
        <v>6092</v>
      </c>
      <c r="E551" s="0" t="s">
        <v>2461</v>
      </c>
      <c r="G551" s="313" t="str">
        <f aca="false">CHAR(HEX2DEC("60"))&amp;MID(E551,9,1)</f>
        <v>`z</v>
      </c>
      <c r="H551" s="0" t="s">
        <v>6197</v>
      </c>
      <c r="I551" s="0" t="n">
        <f aca="false">HEX2DEC(C551)</f>
        <v>164</v>
      </c>
      <c r="J551" s="0" t="n">
        <f aca="false">HEX2DEC(D551)</f>
        <v>155</v>
      </c>
    </row>
    <row r="552" customFormat="false" ht="15.75" hidden="false" customHeight="false" outlineLevel="0" collapsed="false">
      <c r="B552" s="0" t="str">
        <f aca="false">MID("00"&amp;C552,1+LEN(C552),2)&amp;MID("00"&amp;D552,1+LEN(D552),2)</f>
        <v>a49c</v>
      </c>
      <c r="C552" s="1" t="s">
        <v>6098</v>
      </c>
      <c r="D552" s="1" t="s">
        <v>6093</v>
      </c>
      <c r="E552" s="0" t="s">
        <v>2555</v>
      </c>
      <c r="G552" s="313" t="str">
        <f aca="false">CHAR(HEX2DEC("60"))&amp;MID(E552,9,1)</f>
        <v>`a</v>
      </c>
      <c r="H552" s="0" t="s">
        <v>6197</v>
      </c>
      <c r="I552" s="0" t="n">
        <f aca="false">HEX2DEC(C552)</f>
        <v>164</v>
      </c>
      <c r="J552" s="0" t="n">
        <f aca="false">HEX2DEC(D552)</f>
        <v>156</v>
      </c>
    </row>
    <row r="553" customFormat="false" ht="15.75" hidden="false" customHeight="false" outlineLevel="0" collapsed="false">
      <c r="B553" s="0" t="str">
        <f aca="false">MID("00"&amp;C553,1+LEN(C553),2)&amp;MID("00"&amp;D553,1+LEN(D553),2)</f>
        <v>a49d</v>
      </c>
      <c r="C553" s="1" t="s">
        <v>6098</v>
      </c>
      <c r="D553" s="1" t="s">
        <v>6094</v>
      </c>
      <c r="E553" s="0" t="s">
        <v>2557</v>
      </c>
      <c r="G553" s="313" t="str">
        <f aca="false">CHAR(HEX2DEC("60"))&amp;MID(E553,9,1)</f>
        <v>`b</v>
      </c>
      <c r="H553" s="0" t="s">
        <v>6197</v>
      </c>
      <c r="I553" s="0" t="n">
        <f aca="false">HEX2DEC(C553)</f>
        <v>164</v>
      </c>
      <c r="J553" s="0" t="n">
        <f aca="false">HEX2DEC(D553)</f>
        <v>157</v>
      </c>
    </row>
    <row r="554" customFormat="false" ht="15.75" hidden="false" customHeight="false" outlineLevel="0" collapsed="false">
      <c r="B554" s="0" t="str">
        <f aca="false">MID("00"&amp;C554,1+LEN(C554),2)&amp;MID("00"&amp;D554,1+LEN(D554),2)</f>
        <v>a49e</v>
      </c>
      <c r="C554" s="1" t="s">
        <v>6098</v>
      </c>
      <c r="D554" s="1" t="s">
        <v>6095</v>
      </c>
      <c r="E554" s="0" t="s">
        <v>2559</v>
      </c>
      <c r="G554" s="313" t="str">
        <f aca="false">CHAR(HEX2DEC("60"))&amp;MID(E554,9,1)</f>
        <v>`c</v>
      </c>
      <c r="H554" s="0" t="s">
        <v>6197</v>
      </c>
      <c r="I554" s="0" t="n">
        <f aca="false">HEX2DEC(C554)</f>
        <v>164</v>
      </c>
      <c r="J554" s="0" t="n">
        <f aca="false">HEX2DEC(D554)</f>
        <v>158</v>
      </c>
    </row>
    <row r="555" customFormat="false" ht="15.75" hidden="false" customHeight="false" outlineLevel="0" collapsed="false">
      <c r="B555" s="0" t="str">
        <f aca="false">MID("00"&amp;C555,1+LEN(C555),2)&amp;MID("00"&amp;D555,1+LEN(D555),2)</f>
        <v>a49f</v>
      </c>
      <c r="C555" s="1" t="s">
        <v>6098</v>
      </c>
      <c r="D555" s="1" t="s">
        <v>6096</v>
      </c>
      <c r="E555" s="0" t="s">
        <v>2561</v>
      </c>
      <c r="G555" s="313" t="str">
        <f aca="false">CHAR(HEX2DEC("60"))&amp;MID(E555,9,1)</f>
        <v>`d</v>
      </c>
      <c r="H555" s="0" t="s">
        <v>6197</v>
      </c>
      <c r="I555" s="0" t="n">
        <f aca="false">HEX2DEC(C555)</f>
        <v>164</v>
      </c>
      <c r="J555" s="0" t="n">
        <f aca="false">HEX2DEC(D555)</f>
        <v>159</v>
      </c>
    </row>
    <row r="556" customFormat="false" ht="15.75" hidden="false" customHeight="false" outlineLevel="0" collapsed="false">
      <c r="B556" s="0" t="str">
        <f aca="false">MID("00"&amp;C556,1+LEN(C556),2)&amp;MID("00"&amp;D556,1+LEN(D556),2)</f>
        <v>a4a0</v>
      </c>
      <c r="C556" s="1" t="s">
        <v>6098</v>
      </c>
      <c r="D556" s="1" t="s">
        <v>6097</v>
      </c>
      <c r="E556" s="0" t="s">
        <v>2563</v>
      </c>
      <c r="G556" s="313" t="str">
        <f aca="false">CHAR(HEX2DEC("60"))&amp;MID(E556,9,1)</f>
        <v>`e</v>
      </c>
      <c r="H556" s="0" t="s">
        <v>6197</v>
      </c>
      <c r="I556" s="0" t="n">
        <f aca="false">HEX2DEC(C556)</f>
        <v>164</v>
      </c>
      <c r="J556" s="0" t="n">
        <f aca="false">HEX2DEC(D556)</f>
        <v>160</v>
      </c>
    </row>
    <row r="557" customFormat="false" ht="15.75" hidden="false" customHeight="false" outlineLevel="0" collapsed="false">
      <c r="B557" s="0" t="str">
        <f aca="false">MID("00"&amp;C557,1+LEN(C557),2)&amp;MID("00"&amp;D557,1+LEN(D557),2)</f>
        <v>a4a1</v>
      </c>
      <c r="C557" s="1" t="s">
        <v>6098</v>
      </c>
      <c r="D557" s="1" t="s">
        <v>5983</v>
      </c>
      <c r="E557" s="0" t="s">
        <v>2565</v>
      </c>
      <c r="G557" s="313" t="str">
        <f aca="false">CHAR(HEX2DEC("60"))&amp;MID(E557,9,1)</f>
        <v>`f</v>
      </c>
      <c r="H557" s="0" t="s">
        <v>6197</v>
      </c>
      <c r="I557" s="0" t="n">
        <f aca="false">HEX2DEC(C557)</f>
        <v>164</v>
      </c>
      <c r="J557" s="0" t="n">
        <f aca="false">HEX2DEC(D557)</f>
        <v>161</v>
      </c>
    </row>
    <row r="558" customFormat="false" ht="15.75" hidden="false" customHeight="false" outlineLevel="0" collapsed="false">
      <c r="B558" s="0" t="str">
        <f aca="false">MID("00"&amp;C558,1+LEN(C558),2)&amp;MID("00"&amp;D558,1+LEN(D558),2)</f>
        <v>a4a2</v>
      </c>
      <c r="C558" s="1" t="s">
        <v>6098</v>
      </c>
      <c r="D558" s="1" t="s">
        <v>5985</v>
      </c>
      <c r="E558" s="0" t="s">
        <v>2567</v>
      </c>
      <c r="G558" s="313" t="str">
        <f aca="false">CHAR(HEX2DEC("60"))&amp;MID(E558,9,1)</f>
        <v>`g</v>
      </c>
      <c r="H558" s="0" t="s">
        <v>6197</v>
      </c>
      <c r="I558" s="0" t="n">
        <f aca="false">HEX2DEC(C558)</f>
        <v>164</v>
      </c>
      <c r="J558" s="0" t="n">
        <f aca="false">HEX2DEC(D558)</f>
        <v>162</v>
      </c>
    </row>
    <row r="559" customFormat="false" ht="15.75" hidden="false" customHeight="false" outlineLevel="0" collapsed="false">
      <c r="B559" s="0" t="str">
        <f aca="false">MID("00"&amp;C559,1+LEN(C559),2)&amp;MID("00"&amp;D559,1+LEN(D559),2)</f>
        <v>a4a3</v>
      </c>
      <c r="C559" s="1" t="s">
        <v>6098</v>
      </c>
      <c r="D559" s="1" t="s">
        <v>5986</v>
      </c>
      <c r="E559" s="0" t="s">
        <v>2569</v>
      </c>
      <c r="G559" s="313" t="str">
        <f aca="false">CHAR(HEX2DEC("60"))&amp;MID(E559,9,1)</f>
        <v>`h</v>
      </c>
      <c r="H559" s="0" t="s">
        <v>6197</v>
      </c>
      <c r="I559" s="0" t="n">
        <f aca="false">HEX2DEC(C559)</f>
        <v>164</v>
      </c>
      <c r="J559" s="0" t="n">
        <f aca="false">HEX2DEC(D559)</f>
        <v>163</v>
      </c>
    </row>
    <row r="560" customFormat="false" ht="15.75" hidden="false" customHeight="false" outlineLevel="0" collapsed="false">
      <c r="B560" s="0" t="str">
        <f aca="false">MID("00"&amp;C560,1+LEN(C560),2)&amp;MID("00"&amp;D560,1+LEN(D560),2)</f>
        <v>a4a4</v>
      </c>
      <c r="C560" s="1" t="s">
        <v>6098</v>
      </c>
      <c r="D560" s="1" t="s">
        <v>6098</v>
      </c>
      <c r="E560" s="0" t="s">
        <v>2571</v>
      </c>
      <c r="G560" s="313" t="str">
        <f aca="false">CHAR(HEX2DEC("60"))&amp;MID(E560,9,1)</f>
        <v>`i</v>
      </c>
      <c r="H560" s="0" t="s">
        <v>6197</v>
      </c>
      <c r="I560" s="0" t="n">
        <f aca="false">HEX2DEC(C560)</f>
        <v>164</v>
      </c>
      <c r="J560" s="0" t="n">
        <f aca="false">HEX2DEC(D560)</f>
        <v>164</v>
      </c>
    </row>
    <row r="561" customFormat="false" ht="15.75" hidden="false" customHeight="false" outlineLevel="0" collapsed="false">
      <c r="B561" s="0" t="str">
        <f aca="false">MID("00"&amp;C561,1+LEN(C561),2)&amp;MID("00"&amp;D561,1+LEN(D561),2)</f>
        <v>a4a5</v>
      </c>
      <c r="C561" s="1" t="s">
        <v>6098</v>
      </c>
      <c r="D561" s="1" t="s">
        <v>5987</v>
      </c>
      <c r="E561" s="0" t="s">
        <v>2573</v>
      </c>
      <c r="G561" s="313" t="str">
        <f aca="false">CHAR(HEX2DEC("60"))&amp;MID(E561,9,1)</f>
        <v>`j</v>
      </c>
      <c r="H561" s="0" t="s">
        <v>6197</v>
      </c>
      <c r="I561" s="0" t="n">
        <f aca="false">HEX2DEC(C561)</f>
        <v>164</v>
      </c>
      <c r="J561" s="0" t="n">
        <f aca="false">HEX2DEC(D561)</f>
        <v>165</v>
      </c>
    </row>
    <row r="562" customFormat="false" ht="15.75" hidden="false" customHeight="false" outlineLevel="0" collapsed="false">
      <c r="B562" s="0" t="str">
        <f aca="false">MID("00"&amp;C562,1+LEN(C562),2)&amp;MID("00"&amp;D562,1+LEN(D562),2)</f>
        <v>a4a6</v>
      </c>
      <c r="C562" s="1" t="s">
        <v>6098</v>
      </c>
      <c r="D562" s="1" t="s">
        <v>6099</v>
      </c>
      <c r="E562" s="0" t="s">
        <v>2575</v>
      </c>
      <c r="G562" s="313" t="str">
        <f aca="false">CHAR(HEX2DEC("60"))&amp;MID(E562,9,1)</f>
        <v>`k</v>
      </c>
      <c r="H562" s="0" t="s">
        <v>6197</v>
      </c>
      <c r="I562" s="0" t="n">
        <f aca="false">HEX2DEC(C562)</f>
        <v>164</v>
      </c>
      <c r="J562" s="0" t="n">
        <f aca="false">HEX2DEC(D562)</f>
        <v>166</v>
      </c>
    </row>
    <row r="563" customFormat="false" ht="15.75" hidden="false" customHeight="false" outlineLevel="0" collapsed="false">
      <c r="B563" s="0" t="str">
        <f aca="false">MID("00"&amp;C563,1+LEN(C563),2)&amp;MID("00"&amp;D563,1+LEN(D563),2)</f>
        <v>a4a7</v>
      </c>
      <c r="C563" s="1" t="s">
        <v>6098</v>
      </c>
      <c r="D563" s="1" t="s">
        <v>5988</v>
      </c>
      <c r="E563" s="0" t="s">
        <v>2577</v>
      </c>
      <c r="G563" s="313" t="str">
        <f aca="false">CHAR(HEX2DEC("60"))&amp;MID(E563,9,1)</f>
        <v>`l</v>
      </c>
      <c r="H563" s="0" t="s">
        <v>6197</v>
      </c>
      <c r="I563" s="0" t="n">
        <f aca="false">HEX2DEC(C563)</f>
        <v>164</v>
      </c>
      <c r="J563" s="0" t="n">
        <f aca="false">HEX2DEC(D563)</f>
        <v>167</v>
      </c>
    </row>
    <row r="564" customFormat="false" ht="15.75" hidden="false" customHeight="false" outlineLevel="0" collapsed="false">
      <c r="B564" s="0" t="str">
        <f aca="false">MID("00"&amp;C564,1+LEN(C564),2)&amp;MID("00"&amp;D564,1+LEN(D564),2)</f>
        <v>a4a8</v>
      </c>
      <c r="C564" s="1" t="s">
        <v>6098</v>
      </c>
      <c r="D564" s="1" t="s">
        <v>6100</v>
      </c>
      <c r="E564" s="0" t="s">
        <v>2579</v>
      </c>
      <c r="G564" s="313" t="str">
        <f aca="false">CHAR(HEX2DEC("60"))&amp;MID(E564,9,1)</f>
        <v>`m</v>
      </c>
      <c r="H564" s="0" t="s">
        <v>6197</v>
      </c>
      <c r="I564" s="0" t="n">
        <f aca="false">HEX2DEC(C564)</f>
        <v>164</v>
      </c>
      <c r="J564" s="0" t="n">
        <f aca="false">HEX2DEC(D564)</f>
        <v>168</v>
      </c>
    </row>
    <row r="565" customFormat="false" ht="15.75" hidden="false" customHeight="false" outlineLevel="0" collapsed="false">
      <c r="B565" s="0" t="str">
        <f aca="false">MID("00"&amp;C565,1+LEN(C565),2)&amp;MID("00"&amp;D565,1+LEN(D565),2)</f>
        <v>a4a9</v>
      </c>
      <c r="C565" s="1" t="s">
        <v>6098</v>
      </c>
      <c r="D565" s="1" t="s">
        <v>5989</v>
      </c>
      <c r="E565" s="0" t="s">
        <v>2581</v>
      </c>
      <c r="G565" s="313" t="str">
        <f aca="false">CHAR(HEX2DEC("60"))&amp;MID(E565,9,1)</f>
        <v>`n</v>
      </c>
      <c r="H565" s="0" t="s">
        <v>6197</v>
      </c>
      <c r="I565" s="0" t="n">
        <f aca="false">HEX2DEC(C565)</f>
        <v>164</v>
      </c>
      <c r="J565" s="0" t="n">
        <f aca="false">HEX2DEC(D565)</f>
        <v>169</v>
      </c>
    </row>
    <row r="566" customFormat="false" ht="15.75" hidden="false" customHeight="false" outlineLevel="0" collapsed="false">
      <c r="B566" s="0" t="str">
        <f aca="false">MID("00"&amp;C566,1+LEN(C566),2)&amp;MID("00"&amp;D566,1+LEN(D566),2)</f>
        <v>a4aa</v>
      </c>
      <c r="C566" s="1" t="s">
        <v>6098</v>
      </c>
      <c r="D566" s="1" t="s">
        <v>6101</v>
      </c>
      <c r="E566" s="0" t="s">
        <v>2583</v>
      </c>
      <c r="G566" s="313" t="str">
        <f aca="false">CHAR(HEX2DEC("60"))&amp;MID(E566,9,1)</f>
        <v>`o</v>
      </c>
      <c r="H566" s="0" t="s">
        <v>6197</v>
      </c>
      <c r="I566" s="0" t="n">
        <f aca="false">HEX2DEC(C566)</f>
        <v>164</v>
      </c>
      <c r="J566" s="0" t="n">
        <f aca="false">HEX2DEC(D566)</f>
        <v>170</v>
      </c>
    </row>
    <row r="567" customFormat="false" ht="15.75" hidden="false" customHeight="false" outlineLevel="0" collapsed="false">
      <c r="B567" s="0" t="str">
        <f aca="false">MID("00"&amp;C567,1+LEN(C567),2)&amp;MID("00"&amp;D567,1+LEN(D567),2)</f>
        <v>a4ab</v>
      </c>
      <c r="C567" s="1" t="s">
        <v>6098</v>
      </c>
      <c r="D567" s="1" t="s">
        <v>5990</v>
      </c>
      <c r="E567" s="0" t="s">
        <v>2585</v>
      </c>
      <c r="G567" s="313" t="str">
        <f aca="false">CHAR(HEX2DEC("60"))&amp;MID(E567,9,1)</f>
        <v>`p</v>
      </c>
      <c r="H567" s="0" t="s">
        <v>6197</v>
      </c>
      <c r="I567" s="0" t="n">
        <f aca="false">HEX2DEC(C567)</f>
        <v>164</v>
      </c>
      <c r="J567" s="0" t="n">
        <f aca="false">HEX2DEC(D567)</f>
        <v>171</v>
      </c>
    </row>
    <row r="568" customFormat="false" ht="15.75" hidden="false" customHeight="false" outlineLevel="0" collapsed="false">
      <c r="B568" s="0" t="str">
        <f aca="false">MID("00"&amp;C568,1+LEN(C568),2)&amp;MID("00"&amp;D568,1+LEN(D568),2)</f>
        <v>a4ac</v>
      </c>
      <c r="C568" s="1" t="s">
        <v>6098</v>
      </c>
      <c r="D568" s="1" t="s">
        <v>5991</v>
      </c>
      <c r="E568" s="0" t="s">
        <v>2587</v>
      </c>
      <c r="G568" s="313" t="str">
        <f aca="false">CHAR(HEX2DEC("60"))&amp;MID(E568,9,1)</f>
        <v>`q</v>
      </c>
      <c r="H568" s="0" t="s">
        <v>6197</v>
      </c>
      <c r="I568" s="0" t="n">
        <f aca="false">HEX2DEC(C568)</f>
        <v>164</v>
      </c>
      <c r="J568" s="0" t="n">
        <f aca="false">HEX2DEC(D568)</f>
        <v>172</v>
      </c>
    </row>
    <row r="569" customFormat="false" ht="15.75" hidden="false" customHeight="false" outlineLevel="0" collapsed="false">
      <c r="B569" s="0" t="str">
        <f aca="false">MID("00"&amp;C569,1+LEN(C569),2)&amp;MID("00"&amp;D569,1+LEN(D569),2)</f>
        <v>a4ad</v>
      </c>
      <c r="C569" s="1" t="s">
        <v>6098</v>
      </c>
      <c r="D569" s="1" t="s">
        <v>6102</v>
      </c>
      <c r="E569" s="0" t="s">
        <v>2589</v>
      </c>
      <c r="G569" s="313" t="str">
        <f aca="false">CHAR(HEX2DEC("60"))&amp;MID(E569,9,1)</f>
        <v>`r</v>
      </c>
      <c r="H569" s="0" t="s">
        <v>6197</v>
      </c>
      <c r="I569" s="0" t="n">
        <f aca="false">HEX2DEC(C569)</f>
        <v>164</v>
      </c>
      <c r="J569" s="0" t="n">
        <f aca="false">HEX2DEC(D569)</f>
        <v>173</v>
      </c>
    </row>
    <row r="570" customFormat="false" ht="15.75" hidden="false" customHeight="false" outlineLevel="0" collapsed="false">
      <c r="B570" s="0" t="str">
        <f aca="false">MID("00"&amp;C570,1+LEN(C570),2)&amp;MID("00"&amp;D570,1+LEN(D570),2)</f>
        <v>a4ae</v>
      </c>
      <c r="C570" s="1" t="s">
        <v>6098</v>
      </c>
      <c r="D570" s="1" t="s">
        <v>6103</v>
      </c>
      <c r="E570" s="0" t="s">
        <v>2591</v>
      </c>
      <c r="G570" s="313" t="str">
        <f aca="false">CHAR(HEX2DEC("60"))&amp;MID(E570,9,1)</f>
        <v>`s</v>
      </c>
      <c r="H570" s="0" t="s">
        <v>6197</v>
      </c>
      <c r="I570" s="0" t="n">
        <f aca="false">HEX2DEC(C570)</f>
        <v>164</v>
      </c>
      <c r="J570" s="0" t="n">
        <f aca="false">HEX2DEC(D570)</f>
        <v>174</v>
      </c>
    </row>
    <row r="571" customFormat="false" ht="15.75" hidden="false" customHeight="false" outlineLevel="0" collapsed="false">
      <c r="B571" s="0" t="str">
        <f aca="false">MID("00"&amp;C571,1+LEN(C571),2)&amp;MID("00"&amp;D571,1+LEN(D571),2)</f>
        <v>a4af</v>
      </c>
      <c r="C571" s="1" t="s">
        <v>6098</v>
      </c>
      <c r="D571" s="1" t="s">
        <v>6104</v>
      </c>
      <c r="E571" s="0" t="s">
        <v>2593</v>
      </c>
      <c r="G571" s="313" t="str">
        <f aca="false">CHAR(HEX2DEC("60"))&amp;MID(E571,9,1)</f>
        <v>`t</v>
      </c>
      <c r="H571" s="0" t="s">
        <v>6197</v>
      </c>
      <c r="I571" s="0" t="n">
        <f aca="false">HEX2DEC(C571)</f>
        <v>164</v>
      </c>
      <c r="J571" s="0" t="n">
        <f aca="false">HEX2DEC(D571)</f>
        <v>175</v>
      </c>
    </row>
    <row r="572" customFormat="false" ht="15.75" hidden="false" customHeight="false" outlineLevel="0" collapsed="false">
      <c r="B572" s="0" t="str">
        <f aca="false">MID("00"&amp;C572,1+LEN(C572),2)&amp;MID("00"&amp;D572,1+LEN(D572),2)</f>
        <v>a4b0</v>
      </c>
      <c r="C572" s="1" t="s">
        <v>6098</v>
      </c>
      <c r="D572" s="1" t="s">
        <v>5993</v>
      </c>
      <c r="E572" s="0" t="s">
        <v>2595</v>
      </c>
      <c r="G572" s="313" t="str">
        <f aca="false">CHAR(HEX2DEC("60"))&amp;MID(E572,9,1)</f>
        <v>`u</v>
      </c>
      <c r="H572" s="0" t="s">
        <v>6197</v>
      </c>
      <c r="I572" s="0" t="n">
        <f aca="false">HEX2DEC(C572)</f>
        <v>164</v>
      </c>
      <c r="J572" s="0" t="n">
        <f aca="false">HEX2DEC(D572)</f>
        <v>176</v>
      </c>
    </row>
    <row r="573" customFormat="false" ht="15.75" hidden="false" customHeight="false" outlineLevel="0" collapsed="false">
      <c r="B573" s="0" t="str">
        <f aca="false">MID("00"&amp;C573,1+LEN(C573),2)&amp;MID("00"&amp;D573,1+LEN(D573),2)</f>
        <v>a4b1</v>
      </c>
      <c r="C573" s="1" t="s">
        <v>6098</v>
      </c>
      <c r="D573" s="1" t="s">
        <v>5995</v>
      </c>
      <c r="E573" s="0" t="s">
        <v>2597</v>
      </c>
      <c r="G573" s="313" t="str">
        <f aca="false">CHAR(HEX2DEC("60"))&amp;MID(E573,9,1)</f>
        <v>`v</v>
      </c>
      <c r="H573" s="0" t="s">
        <v>6197</v>
      </c>
      <c r="I573" s="0" t="n">
        <f aca="false">HEX2DEC(C573)</f>
        <v>164</v>
      </c>
      <c r="J573" s="0" t="n">
        <f aca="false">HEX2DEC(D573)</f>
        <v>177</v>
      </c>
    </row>
    <row r="574" customFormat="false" ht="15.75" hidden="false" customHeight="false" outlineLevel="0" collapsed="false">
      <c r="B574" s="0" t="str">
        <f aca="false">MID("00"&amp;C574,1+LEN(C574),2)&amp;MID("00"&amp;D574,1+LEN(D574),2)</f>
        <v>a4b2</v>
      </c>
      <c r="C574" s="1" t="s">
        <v>6098</v>
      </c>
      <c r="D574" s="1" t="s">
        <v>6105</v>
      </c>
      <c r="E574" s="0" t="s">
        <v>2599</v>
      </c>
      <c r="G574" s="313" t="str">
        <f aca="false">CHAR(HEX2DEC("60"))&amp;MID(E574,9,1)</f>
        <v>`w</v>
      </c>
      <c r="H574" s="0" t="s">
        <v>6197</v>
      </c>
      <c r="I574" s="0" t="n">
        <f aca="false">HEX2DEC(C574)</f>
        <v>164</v>
      </c>
      <c r="J574" s="0" t="n">
        <f aca="false">HEX2DEC(D574)</f>
        <v>178</v>
      </c>
    </row>
    <row r="575" customFormat="false" ht="15.75" hidden="false" customHeight="false" outlineLevel="0" collapsed="false">
      <c r="B575" s="0" t="str">
        <f aca="false">MID("00"&amp;C575,1+LEN(C575),2)&amp;MID("00"&amp;D575,1+LEN(D575),2)</f>
        <v>a4b3</v>
      </c>
      <c r="C575" s="1" t="s">
        <v>6098</v>
      </c>
      <c r="D575" s="1" t="s">
        <v>6106</v>
      </c>
      <c r="E575" s="0" t="s">
        <v>2601</v>
      </c>
      <c r="G575" s="313" t="str">
        <f aca="false">CHAR(HEX2DEC("60"))&amp;MID(E575,9,1)</f>
        <v>`x</v>
      </c>
      <c r="H575" s="0" t="s">
        <v>6197</v>
      </c>
      <c r="I575" s="0" t="n">
        <f aca="false">HEX2DEC(C575)</f>
        <v>164</v>
      </c>
      <c r="J575" s="0" t="n">
        <f aca="false">HEX2DEC(D575)</f>
        <v>179</v>
      </c>
    </row>
    <row r="576" customFormat="false" ht="15.75" hidden="false" customHeight="false" outlineLevel="0" collapsed="false">
      <c r="B576" s="0" t="str">
        <f aca="false">MID("00"&amp;C576,1+LEN(C576),2)&amp;MID("00"&amp;D576,1+LEN(D576),2)</f>
        <v>a4b4</v>
      </c>
      <c r="C576" s="1" t="s">
        <v>6098</v>
      </c>
      <c r="D576" s="1" t="s">
        <v>6107</v>
      </c>
      <c r="E576" s="0" t="s">
        <v>2603</v>
      </c>
      <c r="G576" s="313" t="str">
        <f aca="false">CHAR(HEX2DEC("60"))&amp;MID(E576,9,1)</f>
        <v>`y</v>
      </c>
      <c r="H576" s="0" t="s">
        <v>6197</v>
      </c>
      <c r="I576" s="0" t="n">
        <f aca="false">HEX2DEC(C576)</f>
        <v>164</v>
      </c>
      <c r="J576" s="0" t="n">
        <f aca="false">HEX2DEC(D576)</f>
        <v>180</v>
      </c>
    </row>
    <row r="577" customFormat="false" ht="15.75" hidden="false" customHeight="false" outlineLevel="0" collapsed="false">
      <c r="B577" s="0" t="str">
        <f aca="false">MID("00"&amp;C577,1+LEN(C577),2)&amp;MID("00"&amp;D577,1+LEN(D577),2)</f>
        <v>a4b5</v>
      </c>
      <c r="C577" s="1" t="s">
        <v>6098</v>
      </c>
      <c r="D577" s="1" t="s">
        <v>5997</v>
      </c>
      <c r="E577" s="0" t="s">
        <v>2605</v>
      </c>
      <c r="G577" s="313" t="str">
        <f aca="false">CHAR(HEX2DEC("60"))&amp;MID(E577,9,1)</f>
        <v>`z</v>
      </c>
      <c r="H577" s="0" t="s">
        <v>6197</v>
      </c>
      <c r="I577" s="0" t="n">
        <f aca="false">HEX2DEC(C577)</f>
        <v>164</v>
      </c>
      <c r="J577" s="0" t="n">
        <f aca="false">HEX2DEC(D577)</f>
        <v>181</v>
      </c>
    </row>
    <row r="578" customFormat="false" ht="15.75" hidden="false" customHeight="false" outlineLevel="0" collapsed="false">
      <c r="B578" s="0" t="str">
        <f aca="false">MID("00"&amp;C578,1+LEN(C578),2)&amp;MID("00"&amp;D578,1+LEN(D578),2)</f>
        <v>a4b6</v>
      </c>
      <c r="C578" s="1" t="s">
        <v>6098</v>
      </c>
      <c r="D578" s="1" t="s">
        <v>6108</v>
      </c>
      <c r="E578" s="0" t="s">
        <v>2359</v>
      </c>
      <c r="G578" s="313" t="str">
        <f aca="false">CHAR(HEX2DEC("60"))&amp;MID(E578,9,1)</f>
        <v>`A</v>
      </c>
      <c r="H578" s="0" t="s">
        <v>6197</v>
      </c>
      <c r="I578" s="0" t="n">
        <f aca="false">HEX2DEC(C578)</f>
        <v>164</v>
      </c>
      <c r="J578" s="0" t="n">
        <f aca="false">HEX2DEC(D578)</f>
        <v>182</v>
      </c>
    </row>
    <row r="579" customFormat="false" ht="15.75" hidden="false" customHeight="false" outlineLevel="0" collapsed="false">
      <c r="B579" s="0" t="str">
        <f aca="false">MID("00"&amp;C579,1+LEN(C579),2)&amp;MID("00"&amp;D579,1+LEN(D579),2)</f>
        <v>a4b7</v>
      </c>
      <c r="C579" s="1" t="s">
        <v>6098</v>
      </c>
      <c r="D579" s="1" t="s">
        <v>5999</v>
      </c>
      <c r="E579" s="0" t="s">
        <v>2361</v>
      </c>
      <c r="G579" s="313" t="str">
        <f aca="false">CHAR(HEX2DEC("60"))&amp;MID(E579,9,1)</f>
        <v>`B</v>
      </c>
      <c r="H579" s="0" t="s">
        <v>6197</v>
      </c>
      <c r="I579" s="0" t="n">
        <f aca="false">HEX2DEC(C579)</f>
        <v>164</v>
      </c>
      <c r="J579" s="0" t="n">
        <f aca="false">HEX2DEC(D579)</f>
        <v>183</v>
      </c>
    </row>
    <row r="580" customFormat="false" ht="15.75" hidden="false" customHeight="false" outlineLevel="0" collapsed="false">
      <c r="B580" s="0" t="str">
        <f aca="false">MID("00"&amp;C580,1+LEN(C580),2)&amp;MID("00"&amp;D580,1+LEN(D580),2)</f>
        <v>a4b8</v>
      </c>
      <c r="C580" s="1" t="s">
        <v>6098</v>
      </c>
      <c r="D580" s="1" t="s">
        <v>6109</v>
      </c>
      <c r="E580" s="0" t="s">
        <v>2363</v>
      </c>
      <c r="G580" s="313" t="str">
        <f aca="false">CHAR(HEX2DEC("60"))&amp;MID(E580,9,1)</f>
        <v>`C</v>
      </c>
      <c r="H580" s="0" t="s">
        <v>6197</v>
      </c>
      <c r="I580" s="0" t="n">
        <f aca="false">HEX2DEC(C580)</f>
        <v>164</v>
      </c>
      <c r="J580" s="0" t="n">
        <f aca="false">HEX2DEC(D580)</f>
        <v>184</v>
      </c>
    </row>
    <row r="581" customFormat="false" ht="15.75" hidden="false" customHeight="false" outlineLevel="0" collapsed="false">
      <c r="B581" s="0" t="str">
        <f aca="false">MID("00"&amp;C581,1+LEN(C581),2)&amp;MID("00"&amp;D581,1+LEN(D581),2)</f>
        <v>a4b9</v>
      </c>
      <c r="C581" s="1" t="s">
        <v>6098</v>
      </c>
      <c r="D581" s="1" t="s">
        <v>6110</v>
      </c>
      <c r="E581" s="0" t="s">
        <v>2365</v>
      </c>
      <c r="G581" s="313" t="str">
        <f aca="false">CHAR(HEX2DEC("60"))&amp;MID(E581,9,1)</f>
        <v>`D</v>
      </c>
      <c r="H581" s="0" t="s">
        <v>6197</v>
      </c>
      <c r="I581" s="0" t="n">
        <f aca="false">HEX2DEC(C581)</f>
        <v>164</v>
      </c>
      <c r="J581" s="0" t="n">
        <f aca="false">HEX2DEC(D581)</f>
        <v>185</v>
      </c>
    </row>
    <row r="582" customFormat="false" ht="15.75" hidden="false" customHeight="false" outlineLevel="0" collapsed="false">
      <c r="B582" s="0" t="str">
        <f aca="false">MID("00"&amp;C582,1+LEN(C582),2)&amp;MID("00"&amp;D582,1+LEN(D582),2)</f>
        <v>a4ba</v>
      </c>
      <c r="C582" s="1" t="s">
        <v>6098</v>
      </c>
      <c r="D582" s="1" t="s">
        <v>6111</v>
      </c>
      <c r="E582" s="0" t="s">
        <v>2367</v>
      </c>
      <c r="G582" s="313" t="str">
        <f aca="false">CHAR(HEX2DEC("60"))&amp;MID(E582,9,1)</f>
        <v>`E</v>
      </c>
      <c r="H582" s="0" t="s">
        <v>6197</v>
      </c>
      <c r="I582" s="0" t="n">
        <f aca="false">HEX2DEC(C582)</f>
        <v>164</v>
      </c>
      <c r="J582" s="0" t="n">
        <f aca="false">HEX2DEC(D582)</f>
        <v>186</v>
      </c>
    </row>
    <row r="583" customFormat="false" ht="15.75" hidden="false" customHeight="false" outlineLevel="0" collapsed="false">
      <c r="B583" s="0" t="str">
        <f aca="false">MID("00"&amp;C583,1+LEN(C583),2)&amp;MID("00"&amp;D583,1+LEN(D583),2)</f>
        <v>a4bb</v>
      </c>
      <c r="C583" s="1" t="s">
        <v>6098</v>
      </c>
      <c r="D583" s="1" t="s">
        <v>6001</v>
      </c>
      <c r="E583" s="0" t="s">
        <v>2369</v>
      </c>
      <c r="G583" s="313" t="str">
        <f aca="false">CHAR(HEX2DEC("60"))&amp;MID(E583,9,1)</f>
        <v>`F</v>
      </c>
      <c r="H583" s="0" t="s">
        <v>6197</v>
      </c>
      <c r="I583" s="0" t="n">
        <f aca="false">HEX2DEC(C583)</f>
        <v>164</v>
      </c>
      <c r="J583" s="0" t="n">
        <f aca="false">HEX2DEC(D583)</f>
        <v>187</v>
      </c>
    </row>
    <row r="584" customFormat="false" ht="15.75" hidden="false" customHeight="false" outlineLevel="0" collapsed="false">
      <c r="B584" s="0" t="str">
        <f aca="false">MID("00"&amp;C584,1+LEN(C584),2)&amp;MID("00"&amp;D584,1+LEN(D584),2)</f>
        <v>a4bc</v>
      </c>
      <c r="C584" s="1" t="s">
        <v>6098</v>
      </c>
      <c r="D584" s="1" t="s">
        <v>6002</v>
      </c>
      <c r="E584" s="0" t="s">
        <v>2371</v>
      </c>
      <c r="G584" s="313" t="str">
        <f aca="false">CHAR(HEX2DEC("60"))&amp;MID(E584,9,1)</f>
        <v>`G</v>
      </c>
      <c r="H584" s="0" t="s">
        <v>6197</v>
      </c>
      <c r="I584" s="0" t="n">
        <f aca="false">HEX2DEC(C584)</f>
        <v>164</v>
      </c>
      <c r="J584" s="0" t="n">
        <f aca="false">HEX2DEC(D584)</f>
        <v>188</v>
      </c>
    </row>
    <row r="585" customFormat="false" ht="15.75" hidden="false" customHeight="false" outlineLevel="0" collapsed="false">
      <c r="B585" s="0" t="str">
        <f aca="false">MID("00"&amp;C585,1+LEN(C585),2)&amp;MID("00"&amp;D585,1+LEN(D585),2)</f>
        <v>a4bd</v>
      </c>
      <c r="C585" s="1" t="s">
        <v>6098</v>
      </c>
      <c r="D585" s="1" t="s">
        <v>6003</v>
      </c>
      <c r="E585" s="0" t="s">
        <v>2373</v>
      </c>
      <c r="G585" s="313" t="str">
        <f aca="false">CHAR(HEX2DEC("60"))&amp;MID(E585,9,1)</f>
        <v>`H</v>
      </c>
      <c r="H585" s="0" t="s">
        <v>6197</v>
      </c>
      <c r="I585" s="0" t="n">
        <f aca="false">HEX2DEC(C585)</f>
        <v>164</v>
      </c>
      <c r="J585" s="0" t="n">
        <f aca="false">HEX2DEC(D585)</f>
        <v>189</v>
      </c>
    </row>
    <row r="586" customFormat="false" ht="15.75" hidden="false" customHeight="false" outlineLevel="0" collapsed="false">
      <c r="B586" s="0" t="str">
        <f aca="false">MID("00"&amp;C586,1+LEN(C586),2)&amp;MID("00"&amp;D586,1+LEN(D586),2)</f>
        <v>a4be</v>
      </c>
      <c r="C586" s="1" t="s">
        <v>6098</v>
      </c>
      <c r="D586" s="1" t="s">
        <v>6112</v>
      </c>
      <c r="E586" s="0" t="s">
        <v>2375</v>
      </c>
      <c r="G586" s="313" t="str">
        <f aca="false">CHAR(HEX2DEC("60"))&amp;MID(E586,9,1)</f>
        <v>`I</v>
      </c>
      <c r="H586" s="0" t="s">
        <v>6197</v>
      </c>
      <c r="I586" s="0" t="n">
        <f aca="false">HEX2DEC(C586)</f>
        <v>164</v>
      </c>
      <c r="J586" s="0" t="n">
        <f aca="false">HEX2DEC(D586)</f>
        <v>190</v>
      </c>
    </row>
    <row r="587" customFormat="false" ht="15.75" hidden="false" customHeight="false" outlineLevel="0" collapsed="false">
      <c r="B587" s="0" t="str">
        <f aca="false">MID("00"&amp;C587,1+LEN(C587),2)&amp;MID("00"&amp;D587,1+LEN(D587),2)</f>
        <v>a4bf</v>
      </c>
      <c r="C587" s="1" t="s">
        <v>6098</v>
      </c>
      <c r="D587" s="1" t="s">
        <v>6004</v>
      </c>
      <c r="E587" s="0" t="s">
        <v>2377</v>
      </c>
      <c r="G587" s="313" t="str">
        <f aca="false">CHAR(HEX2DEC("60"))&amp;MID(E587,9,1)</f>
        <v>`J</v>
      </c>
      <c r="H587" s="0" t="s">
        <v>6197</v>
      </c>
      <c r="I587" s="0" t="n">
        <f aca="false">HEX2DEC(C587)</f>
        <v>164</v>
      </c>
      <c r="J587" s="0" t="n">
        <f aca="false">HEX2DEC(D587)</f>
        <v>191</v>
      </c>
    </row>
    <row r="588" customFormat="false" ht="15.75" hidden="false" customHeight="false" outlineLevel="0" collapsed="false">
      <c r="B588" s="0" t="str">
        <f aca="false">MID("00"&amp;C588,1+LEN(C588),2)&amp;MID("00"&amp;D588,1+LEN(D588),2)</f>
        <v>a4c0</v>
      </c>
      <c r="C588" s="1" t="s">
        <v>6098</v>
      </c>
      <c r="D588" s="1" t="s">
        <v>6005</v>
      </c>
      <c r="E588" s="0" t="s">
        <v>2379</v>
      </c>
      <c r="G588" s="313" t="str">
        <f aca="false">CHAR(HEX2DEC("60"))&amp;MID(E588,9,1)</f>
        <v>`K</v>
      </c>
      <c r="H588" s="0" t="s">
        <v>6197</v>
      </c>
      <c r="I588" s="0" t="n">
        <f aca="false">HEX2DEC(C588)</f>
        <v>164</v>
      </c>
      <c r="J588" s="0" t="n">
        <f aca="false">HEX2DEC(D588)</f>
        <v>192</v>
      </c>
    </row>
    <row r="589" customFormat="false" ht="15.75" hidden="false" customHeight="false" outlineLevel="0" collapsed="false">
      <c r="B589" s="0" t="str">
        <f aca="false">MID("00"&amp;C589,1+LEN(C589),2)&amp;MID("00"&amp;D589,1+LEN(D589),2)</f>
        <v>a4c1</v>
      </c>
      <c r="C589" s="1" t="s">
        <v>6098</v>
      </c>
      <c r="D589" s="1" t="s">
        <v>6006</v>
      </c>
      <c r="E589" s="0" t="s">
        <v>2381</v>
      </c>
      <c r="G589" s="313" t="str">
        <f aca="false">CHAR(HEX2DEC("60"))&amp;MID(E589,9,1)</f>
        <v>`L</v>
      </c>
      <c r="H589" s="0" t="s">
        <v>6197</v>
      </c>
      <c r="I589" s="0" t="n">
        <f aca="false">HEX2DEC(C589)</f>
        <v>164</v>
      </c>
      <c r="J589" s="0" t="n">
        <f aca="false">HEX2DEC(D589)</f>
        <v>193</v>
      </c>
    </row>
    <row r="590" customFormat="false" ht="15.75" hidden="false" customHeight="false" outlineLevel="0" collapsed="false">
      <c r="B590" s="0" t="str">
        <f aca="false">MID("00"&amp;C590,1+LEN(C590),2)&amp;MID("00"&amp;D590,1+LEN(D590),2)</f>
        <v>a4c2</v>
      </c>
      <c r="C590" s="1" t="s">
        <v>6098</v>
      </c>
      <c r="D590" s="1" t="s">
        <v>6007</v>
      </c>
      <c r="E590" s="0" t="s">
        <v>2383</v>
      </c>
      <c r="G590" s="313" t="str">
        <f aca="false">CHAR(HEX2DEC("60"))&amp;MID(E590,9,1)</f>
        <v>`M</v>
      </c>
      <c r="H590" s="0" t="s">
        <v>6197</v>
      </c>
      <c r="I590" s="0" t="n">
        <f aca="false">HEX2DEC(C590)</f>
        <v>164</v>
      </c>
      <c r="J590" s="0" t="n">
        <f aca="false">HEX2DEC(D590)</f>
        <v>194</v>
      </c>
    </row>
    <row r="591" customFormat="false" ht="15.75" hidden="false" customHeight="false" outlineLevel="0" collapsed="false">
      <c r="B591" s="0" t="str">
        <f aca="false">MID("00"&amp;C591,1+LEN(C591),2)&amp;MID("00"&amp;D591,1+LEN(D591),2)</f>
        <v>a4c3</v>
      </c>
      <c r="C591" s="1" t="s">
        <v>6098</v>
      </c>
      <c r="D591" s="1" t="s">
        <v>6008</v>
      </c>
      <c r="E591" s="0" t="s">
        <v>2385</v>
      </c>
      <c r="G591" s="313" t="str">
        <f aca="false">CHAR(HEX2DEC("60"))&amp;MID(E591,9,1)</f>
        <v>`N</v>
      </c>
      <c r="H591" s="0" t="s">
        <v>6197</v>
      </c>
      <c r="I591" s="0" t="n">
        <f aca="false">HEX2DEC(C591)</f>
        <v>164</v>
      </c>
      <c r="J591" s="0" t="n">
        <f aca="false">HEX2DEC(D591)</f>
        <v>195</v>
      </c>
    </row>
    <row r="592" customFormat="false" ht="15.75" hidden="false" customHeight="false" outlineLevel="0" collapsed="false">
      <c r="B592" s="0" t="str">
        <f aca="false">MID("00"&amp;C592,1+LEN(C592),2)&amp;MID("00"&amp;D592,1+LEN(D592),2)</f>
        <v>a4c4</v>
      </c>
      <c r="C592" s="1" t="s">
        <v>6098</v>
      </c>
      <c r="D592" s="1" t="s">
        <v>6009</v>
      </c>
      <c r="E592" s="0" t="s">
        <v>2387</v>
      </c>
      <c r="G592" s="313" t="str">
        <f aca="false">CHAR(HEX2DEC("60"))&amp;MID(E592,9,1)</f>
        <v>`O</v>
      </c>
      <c r="H592" s="0" t="s">
        <v>6197</v>
      </c>
      <c r="I592" s="0" t="n">
        <f aca="false">HEX2DEC(C592)</f>
        <v>164</v>
      </c>
      <c r="J592" s="0" t="n">
        <f aca="false">HEX2DEC(D592)</f>
        <v>196</v>
      </c>
    </row>
    <row r="593" customFormat="false" ht="15.75" hidden="false" customHeight="false" outlineLevel="0" collapsed="false">
      <c r="B593" s="0" t="str">
        <f aca="false">MID("00"&amp;C593,1+LEN(C593),2)&amp;MID("00"&amp;D593,1+LEN(D593),2)</f>
        <v>a4c5</v>
      </c>
      <c r="C593" s="1" t="s">
        <v>6098</v>
      </c>
      <c r="D593" s="1" t="s">
        <v>6010</v>
      </c>
      <c r="E593" s="0" t="s">
        <v>2389</v>
      </c>
      <c r="G593" s="313" t="str">
        <f aca="false">CHAR(HEX2DEC("60"))&amp;MID(E593,9,1)</f>
        <v>`P</v>
      </c>
      <c r="H593" s="0" t="s">
        <v>6197</v>
      </c>
      <c r="I593" s="0" t="n">
        <f aca="false">HEX2DEC(C593)</f>
        <v>164</v>
      </c>
      <c r="J593" s="0" t="n">
        <f aca="false">HEX2DEC(D593)</f>
        <v>197</v>
      </c>
    </row>
    <row r="594" customFormat="false" ht="15.75" hidden="false" customHeight="false" outlineLevel="0" collapsed="false">
      <c r="B594" s="0" t="str">
        <f aca="false">MID("00"&amp;C594,1+LEN(C594),2)&amp;MID("00"&amp;D594,1+LEN(D594),2)</f>
        <v>a4c6</v>
      </c>
      <c r="C594" s="1" t="s">
        <v>6098</v>
      </c>
      <c r="D594" s="1" t="s">
        <v>6011</v>
      </c>
      <c r="E594" s="0" t="s">
        <v>2391</v>
      </c>
      <c r="G594" s="313" t="str">
        <f aca="false">CHAR(HEX2DEC("60"))&amp;MID(E594,9,1)</f>
        <v>`Q</v>
      </c>
      <c r="H594" s="0" t="s">
        <v>6197</v>
      </c>
      <c r="I594" s="0" t="n">
        <f aca="false">HEX2DEC(C594)</f>
        <v>164</v>
      </c>
      <c r="J594" s="0" t="n">
        <f aca="false">HEX2DEC(D594)</f>
        <v>198</v>
      </c>
    </row>
    <row r="595" customFormat="false" ht="15.75" hidden="false" customHeight="false" outlineLevel="0" collapsed="false">
      <c r="B595" s="0" t="str">
        <f aca="false">MID("00"&amp;C595,1+LEN(C595),2)&amp;MID("00"&amp;D595,1+LEN(D595),2)</f>
        <v>a4c7</v>
      </c>
      <c r="C595" s="1" t="s">
        <v>6098</v>
      </c>
      <c r="D595" s="1" t="s">
        <v>6012</v>
      </c>
      <c r="E595" s="0" t="s">
        <v>2393</v>
      </c>
      <c r="G595" s="313" t="str">
        <f aca="false">CHAR(HEX2DEC("60"))&amp;MID(E595,9,1)</f>
        <v>`R</v>
      </c>
      <c r="H595" s="0" t="s">
        <v>6197</v>
      </c>
      <c r="I595" s="0" t="n">
        <f aca="false">HEX2DEC(C595)</f>
        <v>164</v>
      </c>
      <c r="J595" s="0" t="n">
        <f aca="false">HEX2DEC(D595)</f>
        <v>199</v>
      </c>
    </row>
    <row r="596" customFormat="false" ht="15.75" hidden="false" customHeight="false" outlineLevel="0" collapsed="false">
      <c r="B596" s="0" t="str">
        <f aca="false">MID("00"&amp;C596,1+LEN(C596),2)&amp;MID("00"&amp;D596,1+LEN(D596),2)</f>
        <v>a4c8</v>
      </c>
      <c r="C596" s="1" t="s">
        <v>6098</v>
      </c>
      <c r="D596" s="1" t="s">
        <v>6013</v>
      </c>
      <c r="E596" s="0" t="s">
        <v>2395</v>
      </c>
      <c r="G596" s="313" t="str">
        <f aca="false">CHAR(HEX2DEC("60"))&amp;MID(E596,9,1)</f>
        <v>`S</v>
      </c>
      <c r="H596" s="0" t="s">
        <v>6197</v>
      </c>
      <c r="I596" s="0" t="n">
        <f aca="false">HEX2DEC(C596)</f>
        <v>164</v>
      </c>
      <c r="J596" s="0" t="n">
        <f aca="false">HEX2DEC(D596)</f>
        <v>200</v>
      </c>
    </row>
    <row r="597" customFormat="false" ht="15.75" hidden="false" customHeight="false" outlineLevel="0" collapsed="false">
      <c r="B597" s="0" t="str">
        <f aca="false">MID("00"&amp;C597,1+LEN(C597),2)&amp;MID("00"&amp;D597,1+LEN(D597),2)</f>
        <v>a4c9</v>
      </c>
      <c r="C597" s="1" t="s">
        <v>6098</v>
      </c>
      <c r="D597" s="1" t="s">
        <v>6014</v>
      </c>
      <c r="E597" s="0" t="s">
        <v>2398</v>
      </c>
      <c r="G597" s="313" t="str">
        <f aca="false">CHAR(HEX2DEC("60"))&amp;MID(E597,9,1)</f>
        <v>`T</v>
      </c>
      <c r="H597" s="0" t="s">
        <v>6197</v>
      </c>
      <c r="I597" s="0" t="n">
        <f aca="false">HEX2DEC(C597)</f>
        <v>164</v>
      </c>
      <c r="J597" s="0" t="n">
        <f aca="false">HEX2DEC(D597)</f>
        <v>201</v>
      </c>
    </row>
    <row r="598" customFormat="false" ht="15.75" hidden="false" customHeight="false" outlineLevel="0" collapsed="false">
      <c r="B598" s="0" t="str">
        <f aca="false">MID("00"&amp;C598,1+LEN(C598),2)&amp;MID("00"&amp;D598,1+LEN(D598),2)</f>
        <v>a4ca</v>
      </c>
      <c r="C598" s="1" t="s">
        <v>6098</v>
      </c>
      <c r="D598" s="1" t="s">
        <v>6015</v>
      </c>
      <c r="E598" s="0" t="s">
        <v>2399</v>
      </c>
      <c r="G598" s="313" t="str">
        <f aca="false">CHAR(HEX2DEC("60"))&amp;MID(E598,9,1)</f>
        <v>`U</v>
      </c>
      <c r="H598" s="0" t="s">
        <v>6197</v>
      </c>
      <c r="I598" s="0" t="n">
        <f aca="false">HEX2DEC(C598)</f>
        <v>164</v>
      </c>
      <c r="J598" s="0" t="n">
        <f aca="false">HEX2DEC(D598)</f>
        <v>202</v>
      </c>
    </row>
    <row r="599" customFormat="false" ht="15.75" hidden="false" customHeight="false" outlineLevel="0" collapsed="false">
      <c r="B599" s="0" t="str">
        <f aca="false">MID("00"&amp;C599,1+LEN(C599),2)&amp;MID("00"&amp;D599,1+LEN(D599),2)</f>
        <v>a4cb</v>
      </c>
      <c r="C599" s="1" t="s">
        <v>6098</v>
      </c>
      <c r="D599" s="1" t="s">
        <v>6016</v>
      </c>
      <c r="E599" s="0" t="s">
        <v>2401</v>
      </c>
      <c r="G599" s="313" t="str">
        <f aca="false">CHAR(HEX2DEC("60"))&amp;MID(E599,9,1)</f>
        <v>`V</v>
      </c>
      <c r="H599" s="0" t="s">
        <v>6197</v>
      </c>
      <c r="I599" s="0" t="n">
        <f aca="false">HEX2DEC(C599)</f>
        <v>164</v>
      </c>
      <c r="J599" s="0" t="n">
        <f aca="false">HEX2DEC(D599)</f>
        <v>203</v>
      </c>
    </row>
    <row r="600" customFormat="false" ht="15.75" hidden="false" customHeight="false" outlineLevel="0" collapsed="false">
      <c r="B600" s="0" t="str">
        <f aca="false">MID("00"&amp;C600,1+LEN(C600),2)&amp;MID("00"&amp;D600,1+LEN(D600),2)</f>
        <v>a4cc</v>
      </c>
      <c r="C600" s="1" t="s">
        <v>6098</v>
      </c>
      <c r="D600" s="1" t="s">
        <v>6017</v>
      </c>
      <c r="E600" s="0" t="s">
        <v>2403</v>
      </c>
      <c r="G600" s="313" t="str">
        <f aca="false">CHAR(HEX2DEC("60"))&amp;MID(E600,9,1)</f>
        <v>`W</v>
      </c>
      <c r="H600" s="0" t="s">
        <v>6197</v>
      </c>
      <c r="I600" s="0" t="n">
        <f aca="false">HEX2DEC(C600)</f>
        <v>164</v>
      </c>
      <c r="J600" s="0" t="n">
        <f aca="false">HEX2DEC(D600)</f>
        <v>204</v>
      </c>
    </row>
    <row r="601" customFormat="false" ht="15.75" hidden="false" customHeight="false" outlineLevel="0" collapsed="false">
      <c r="B601" s="0" t="str">
        <f aca="false">MID("00"&amp;C601,1+LEN(C601),2)&amp;MID("00"&amp;D601,1+LEN(D601),2)</f>
        <v>a4cd</v>
      </c>
      <c r="C601" s="1" t="s">
        <v>6098</v>
      </c>
      <c r="D601" s="1" t="s">
        <v>6018</v>
      </c>
      <c r="E601" s="0" t="s">
        <v>2405</v>
      </c>
      <c r="G601" s="313" t="str">
        <f aca="false">CHAR(HEX2DEC("60"))&amp;MID(E601,9,1)</f>
        <v>`X</v>
      </c>
      <c r="H601" s="0" t="s">
        <v>6197</v>
      </c>
      <c r="I601" s="0" t="n">
        <f aca="false">HEX2DEC(C601)</f>
        <v>164</v>
      </c>
      <c r="J601" s="0" t="n">
        <f aca="false">HEX2DEC(D601)</f>
        <v>205</v>
      </c>
    </row>
    <row r="602" customFormat="false" ht="15.75" hidden="false" customHeight="false" outlineLevel="0" collapsed="false">
      <c r="B602" s="0" t="str">
        <f aca="false">MID("00"&amp;C602,1+LEN(C602),2)&amp;MID("00"&amp;D602,1+LEN(D602),2)</f>
        <v>a4ce</v>
      </c>
      <c r="C602" s="1" t="s">
        <v>6098</v>
      </c>
      <c r="D602" s="1" t="s">
        <v>6019</v>
      </c>
      <c r="E602" s="0" t="s">
        <v>2407</v>
      </c>
      <c r="G602" s="313" t="str">
        <f aca="false">CHAR(HEX2DEC("60"))&amp;MID(E602,9,1)</f>
        <v>`Y</v>
      </c>
      <c r="H602" s="0" t="s">
        <v>6197</v>
      </c>
      <c r="I602" s="0" t="n">
        <f aca="false">HEX2DEC(C602)</f>
        <v>164</v>
      </c>
      <c r="J602" s="0" t="n">
        <f aca="false">HEX2DEC(D602)</f>
        <v>206</v>
      </c>
    </row>
    <row r="603" customFormat="false" ht="15.75" hidden="false" customHeight="false" outlineLevel="0" collapsed="false">
      <c r="B603" s="0" t="str">
        <f aca="false">MID("00"&amp;C603,1+LEN(C603),2)&amp;MID("00"&amp;D603,1+LEN(D603),2)</f>
        <v>a4cf</v>
      </c>
      <c r="C603" s="1" t="s">
        <v>6098</v>
      </c>
      <c r="D603" s="1" t="s">
        <v>6020</v>
      </c>
      <c r="E603" s="0" t="s">
        <v>2409</v>
      </c>
      <c r="G603" s="313" t="str">
        <f aca="false">CHAR(HEX2DEC("60"))&amp;MID(E603,9,1)</f>
        <v>`Z</v>
      </c>
      <c r="H603" s="0" t="s">
        <v>6197</v>
      </c>
      <c r="I603" s="0" t="n">
        <f aca="false">HEX2DEC(C603)</f>
        <v>164</v>
      </c>
      <c r="J603" s="0" t="n">
        <f aca="false">HEX2DEC(D603)</f>
        <v>207</v>
      </c>
    </row>
    <row r="604" customFormat="false" ht="15.75" hidden="false" customHeight="false" outlineLevel="0" collapsed="false">
      <c r="B604" s="0" t="str">
        <f aca="false">MID("00"&amp;C604,1+LEN(C604),2)&amp;MID("00"&amp;D604,1+LEN(D604),2)</f>
        <v>a4d0</v>
      </c>
      <c r="C604" s="1" t="s">
        <v>6098</v>
      </c>
      <c r="D604" s="1" t="s">
        <v>6021</v>
      </c>
      <c r="E604" s="0" t="s">
        <v>2503</v>
      </c>
      <c r="G604" s="313" t="str">
        <f aca="false">CHAR(HEX2DEC("60"))&amp;MID(E604,9,1)</f>
        <v>`A</v>
      </c>
      <c r="H604" s="0" t="s">
        <v>6197</v>
      </c>
      <c r="I604" s="0" t="n">
        <f aca="false">HEX2DEC(C604)</f>
        <v>164</v>
      </c>
      <c r="J604" s="0" t="n">
        <f aca="false">HEX2DEC(D604)</f>
        <v>208</v>
      </c>
    </row>
    <row r="605" customFormat="false" ht="15.75" hidden="false" customHeight="false" outlineLevel="0" collapsed="false">
      <c r="B605" s="0" t="str">
        <f aca="false">MID("00"&amp;C605,1+LEN(C605),2)&amp;MID("00"&amp;D605,1+LEN(D605),2)</f>
        <v>a4d1</v>
      </c>
      <c r="C605" s="1" t="s">
        <v>6098</v>
      </c>
      <c r="D605" s="1" t="s">
        <v>6022</v>
      </c>
      <c r="E605" s="0" t="s">
        <v>2505</v>
      </c>
      <c r="G605" s="313" t="str">
        <f aca="false">CHAR(HEX2DEC("60"))&amp;MID(E605,9,1)</f>
        <v>`B</v>
      </c>
      <c r="H605" s="0" t="s">
        <v>6197</v>
      </c>
      <c r="I605" s="0" t="n">
        <f aca="false">HEX2DEC(C605)</f>
        <v>164</v>
      </c>
      <c r="J605" s="0" t="n">
        <f aca="false">HEX2DEC(D605)</f>
        <v>209</v>
      </c>
    </row>
    <row r="606" customFormat="false" ht="15.75" hidden="false" customHeight="false" outlineLevel="0" collapsed="false">
      <c r="B606" s="0" t="str">
        <f aca="false">MID("00"&amp;C606,1+LEN(C606),2)&amp;MID("00"&amp;D606,1+LEN(D606),2)</f>
        <v>a4d2</v>
      </c>
      <c r="C606" s="1" t="s">
        <v>6098</v>
      </c>
      <c r="D606" s="1" t="s">
        <v>6023</v>
      </c>
      <c r="E606" s="0" t="s">
        <v>2507</v>
      </c>
      <c r="G606" s="313" t="str">
        <f aca="false">CHAR(HEX2DEC("60"))&amp;MID(E606,9,1)</f>
        <v>`C</v>
      </c>
      <c r="H606" s="0" t="s">
        <v>6197</v>
      </c>
      <c r="I606" s="0" t="n">
        <f aca="false">HEX2DEC(C606)</f>
        <v>164</v>
      </c>
      <c r="J606" s="0" t="n">
        <f aca="false">HEX2DEC(D606)</f>
        <v>210</v>
      </c>
    </row>
    <row r="607" customFormat="false" ht="15.75" hidden="false" customHeight="false" outlineLevel="0" collapsed="false">
      <c r="B607" s="0" t="str">
        <f aca="false">MID("00"&amp;C607,1+LEN(C607),2)&amp;MID("00"&amp;D607,1+LEN(D607),2)</f>
        <v>a4d3</v>
      </c>
      <c r="C607" s="1" t="s">
        <v>6098</v>
      </c>
      <c r="D607" s="1" t="s">
        <v>6024</v>
      </c>
      <c r="E607" s="0" t="s">
        <v>2509</v>
      </c>
      <c r="G607" s="313" t="str">
        <f aca="false">CHAR(HEX2DEC("60"))&amp;MID(E607,9,1)</f>
        <v>`D</v>
      </c>
      <c r="H607" s="0" t="s">
        <v>6197</v>
      </c>
      <c r="I607" s="0" t="n">
        <f aca="false">HEX2DEC(C607)</f>
        <v>164</v>
      </c>
      <c r="J607" s="0" t="n">
        <f aca="false">HEX2DEC(D607)</f>
        <v>211</v>
      </c>
    </row>
    <row r="608" customFormat="false" ht="15.75" hidden="false" customHeight="false" outlineLevel="0" collapsed="false">
      <c r="B608" s="0" t="str">
        <f aca="false">MID("00"&amp;C608,1+LEN(C608),2)&amp;MID("00"&amp;D608,1+LEN(D608),2)</f>
        <v>a4d4</v>
      </c>
      <c r="C608" s="1" t="s">
        <v>6098</v>
      </c>
      <c r="D608" s="1" t="s">
        <v>6025</v>
      </c>
      <c r="E608" s="0" t="s">
        <v>2511</v>
      </c>
      <c r="G608" s="313" t="str">
        <f aca="false">CHAR(HEX2DEC("60"))&amp;MID(E608,9,1)</f>
        <v>`E</v>
      </c>
      <c r="H608" s="0" t="s">
        <v>6197</v>
      </c>
      <c r="I608" s="0" t="n">
        <f aca="false">HEX2DEC(C608)</f>
        <v>164</v>
      </c>
      <c r="J608" s="0" t="n">
        <f aca="false">HEX2DEC(D608)</f>
        <v>212</v>
      </c>
    </row>
    <row r="609" customFormat="false" ht="15.75" hidden="false" customHeight="false" outlineLevel="0" collapsed="false">
      <c r="B609" s="0" t="str">
        <f aca="false">MID("00"&amp;C609,1+LEN(C609),2)&amp;MID("00"&amp;D609,1+LEN(D609),2)</f>
        <v>a4d5</v>
      </c>
      <c r="C609" s="1" t="s">
        <v>6098</v>
      </c>
      <c r="D609" s="1" t="s">
        <v>6026</v>
      </c>
      <c r="E609" s="0" t="s">
        <v>2513</v>
      </c>
      <c r="G609" s="313" t="str">
        <f aca="false">CHAR(HEX2DEC("60"))&amp;MID(E609,9,1)</f>
        <v>`F</v>
      </c>
      <c r="H609" s="0" t="s">
        <v>6197</v>
      </c>
      <c r="I609" s="0" t="n">
        <f aca="false">HEX2DEC(C609)</f>
        <v>164</v>
      </c>
      <c r="J609" s="0" t="n">
        <f aca="false">HEX2DEC(D609)</f>
        <v>213</v>
      </c>
    </row>
    <row r="610" customFormat="false" ht="15.75" hidden="false" customHeight="false" outlineLevel="0" collapsed="false">
      <c r="B610" s="0" t="str">
        <f aca="false">MID("00"&amp;C610,1+LEN(C610),2)&amp;MID("00"&amp;D610,1+LEN(D610),2)</f>
        <v>a4d6</v>
      </c>
      <c r="C610" s="1" t="s">
        <v>6098</v>
      </c>
      <c r="D610" s="1" t="s">
        <v>6027</v>
      </c>
      <c r="E610" s="0" t="s">
        <v>2515</v>
      </c>
      <c r="G610" s="313" t="str">
        <f aca="false">CHAR(HEX2DEC("60"))&amp;MID(E610,9,1)</f>
        <v>`G</v>
      </c>
      <c r="H610" s="0" t="s">
        <v>6197</v>
      </c>
      <c r="I610" s="0" t="n">
        <f aca="false">HEX2DEC(C610)</f>
        <v>164</v>
      </c>
      <c r="J610" s="0" t="n">
        <f aca="false">HEX2DEC(D610)</f>
        <v>214</v>
      </c>
    </row>
    <row r="611" customFormat="false" ht="15.75" hidden="false" customHeight="false" outlineLevel="0" collapsed="false">
      <c r="B611" s="0" t="str">
        <f aca="false">MID("00"&amp;C611,1+LEN(C611),2)&amp;MID("00"&amp;D611,1+LEN(D611),2)</f>
        <v>a4d7</v>
      </c>
      <c r="C611" s="1" t="s">
        <v>6098</v>
      </c>
      <c r="D611" s="1" t="s">
        <v>6028</v>
      </c>
      <c r="E611" s="0" t="s">
        <v>2517</v>
      </c>
      <c r="G611" s="313" t="str">
        <f aca="false">CHAR(HEX2DEC("60"))&amp;MID(E611,9,1)</f>
        <v>`H</v>
      </c>
      <c r="H611" s="0" t="s">
        <v>6197</v>
      </c>
      <c r="I611" s="0" t="n">
        <f aca="false">HEX2DEC(C611)</f>
        <v>164</v>
      </c>
      <c r="J611" s="0" t="n">
        <f aca="false">HEX2DEC(D611)</f>
        <v>215</v>
      </c>
    </row>
    <row r="612" customFormat="false" ht="15.75" hidden="false" customHeight="false" outlineLevel="0" collapsed="false">
      <c r="B612" s="0" t="str">
        <f aca="false">MID("00"&amp;C612,1+LEN(C612),2)&amp;MID("00"&amp;D612,1+LEN(D612),2)</f>
        <v>a4d8</v>
      </c>
      <c r="C612" s="1" t="s">
        <v>6098</v>
      </c>
      <c r="D612" s="1" t="s">
        <v>6029</v>
      </c>
      <c r="E612" s="0" t="s">
        <v>2519</v>
      </c>
      <c r="G612" s="313" t="str">
        <f aca="false">CHAR(HEX2DEC("60"))&amp;MID(E612,9,1)</f>
        <v>`I</v>
      </c>
      <c r="H612" s="0" t="s">
        <v>6197</v>
      </c>
      <c r="I612" s="0" t="n">
        <f aca="false">HEX2DEC(C612)</f>
        <v>164</v>
      </c>
      <c r="J612" s="0" t="n">
        <f aca="false">HEX2DEC(D612)</f>
        <v>216</v>
      </c>
    </row>
    <row r="613" customFormat="false" ht="15.75" hidden="false" customHeight="false" outlineLevel="0" collapsed="false">
      <c r="B613" s="0" t="str">
        <f aca="false">MID("00"&amp;C613,1+LEN(C613),2)&amp;MID("00"&amp;D613,1+LEN(D613),2)</f>
        <v>a4d9</v>
      </c>
      <c r="C613" s="1" t="s">
        <v>6098</v>
      </c>
      <c r="D613" s="1" t="s">
        <v>6030</v>
      </c>
      <c r="E613" s="0" t="s">
        <v>2521</v>
      </c>
      <c r="G613" s="313" t="str">
        <f aca="false">CHAR(HEX2DEC("60"))&amp;MID(E613,9,1)</f>
        <v>`J</v>
      </c>
      <c r="H613" s="0" t="s">
        <v>6197</v>
      </c>
      <c r="I613" s="0" t="n">
        <f aca="false">HEX2DEC(C613)</f>
        <v>164</v>
      </c>
      <c r="J613" s="0" t="n">
        <f aca="false">HEX2DEC(D613)</f>
        <v>217</v>
      </c>
    </row>
    <row r="614" customFormat="false" ht="15.75" hidden="false" customHeight="false" outlineLevel="0" collapsed="false">
      <c r="B614" s="0" t="str">
        <f aca="false">MID("00"&amp;C614,1+LEN(C614),2)&amp;MID("00"&amp;D614,1+LEN(D614),2)</f>
        <v>a4da</v>
      </c>
      <c r="C614" s="1" t="s">
        <v>6098</v>
      </c>
      <c r="D614" s="1" t="s">
        <v>6031</v>
      </c>
      <c r="E614" s="0" t="s">
        <v>2523</v>
      </c>
      <c r="G614" s="313" t="str">
        <f aca="false">CHAR(HEX2DEC("60"))&amp;MID(E614,9,1)</f>
        <v>`K</v>
      </c>
      <c r="H614" s="0" t="s">
        <v>6197</v>
      </c>
      <c r="I614" s="0" t="n">
        <f aca="false">HEX2DEC(C614)</f>
        <v>164</v>
      </c>
      <c r="J614" s="0" t="n">
        <f aca="false">HEX2DEC(D614)</f>
        <v>218</v>
      </c>
    </row>
    <row r="615" customFormat="false" ht="15.75" hidden="false" customHeight="false" outlineLevel="0" collapsed="false">
      <c r="B615" s="0" t="str">
        <f aca="false">MID("00"&amp;C615,1+LEN(C615),2)&amp;MID("00"&amp;D615,1+LEN(D615),2)</f>
        <v>a4db</v>
      </c>
      <c r="C615" s="1" t="s">
        <v>6098</v>
      </c>
      <c r="D615" s="1" t="s">
        <v>6032</v>
      </c>
      <c r="E615" s="0" t="s">
        <v>2525</v>
      </c>
      <c r="G615" s="313" t="str">
        <f aca="false">CHAR(HEX2DEC("60"))&amp;MID(E615,9,1)</f>
        <v>`L</v>
      </c>
      <c r="H615" s="0" t="s">
        <v>6197</v>
      </c>
      <c r="I615" s="0" t="n">
        <f aca="false">HEX2DEC(C615)</f>
        <v>164</v>
      </c>
      <c r="J615" s="0" t="n">
        <f aca="false">HEX2DEC(D615)</f>
        <v>219</v>
      </c>
    </row>
    <row r="616" customFormat="false" ht="15.75" hidden="false" customHeight="false" outlineLevel="0" collapsed="false">
      <c r="B616" s="0" t="str">
        <f aca="false">MID("00"&amp;C616,1+LEN(C616),2)&amp;MID("00"&amp;D616,1+LEN(D616),2)</f>
        <v>a4dc</v>
      </c>
      <c r="C616" s="1" t="s">
        <v>6098</v>
      </c>
      <c r="D616" s="1" t="s">
        <v>6033</v>
      </c>
      <c r="E616" s="0" t="s">
        <v>2527</v>
      </c>
      <c r="G616" s="313" t="str">
        <f aca="false">CHAR(HEX2DEC("60"))&amp;MID(E616,9,1)</f>
        <v>`M</v>
      </c>
      <c r="H616" s="0" t="s">
        <v>6197</v>
      </c>
      <c r="I616" s="0" t="n">
        <f aca="false">HEX2DEC(C616)</f>
        <v>164</v>
      </c>
      <c r="J616" s="0" t="n">
        <f aca="false">HEX2DEC(D616)</f>
        <v>220</v>
      </c>
    </row>
    <row r="617" customFormat="false" ht="15.75" hidden="false" customHeight="false" outlineLevel="0" collapsed="false">
      <c r="B617" s="0" t="str">
        <f aca="false">MID("00"&amp;C617,1+LEN(C617),2)&amp;MID("00"&amp;D617,1+LEN(D617),2)</f>
        <v>a4dd</v>
      </c>
      <c r="C617" s="1" t="s">
        <v>6098</v>
      </c>
      <c r="D617" s="1" t="s">
        <v>6034</v>
      </c>
      <c r="E617" s="0" t="s">
        <v>2529</v>
      </c>
      <c r="G617" s="313" t="str">
        <f aca="false">CHAR(HEX2DEC("60"))&amp;MID(E617,9,1)</f>
        <v>`N</v>
      </c>
      <c r="H617" s="0" t="s">
        <v>6197</v>
      </c>
      <c r="I617" s="0" t="n">
        <f aca="false">HEX2DEC(C617)</f>
        <v>164</v>
      </c>
      <c r="J617" s="0" t="n">
        <f aca="false">HEX2DEC(D617)</f>
        <v>221</v>
      </c>
    </row>
    <row r="618" customFormat="false" ht="15.75" hidden="false" customHeight="false" outlineLevel="0" collapsed="false">
      <c r="B618" s="0" t="str">
        <f aca="false">MID("00"&amp;C618,1+LEN(C618),2)&amp;MID("00"&amp;D618,1+LEN(D618),2)</f>
        <v>a4de</v>
      </c>
      <c r="C618" s="1" t="s">
        <v>6098</v>
      </c>
      <c r="D618" s="1" t="s">
        <v>6201</v>
      </c>
      <c r="E618" s="0" t="s">
        <v>2531</v>
      </c>
      <c r="G618" s="313" t="str">
        <f aca="false">CHAR(HEX2DEC("60"))&amp;MID(E618,9,1)</f>
        <v>`O</v>
      </c>
      <c r="H618" s="0" t="s">
        <v>6197</v>
      </c>
      <c r="I618" s="0" t="n">
        <f aca="false">HEX2DEC(C618)</f>
        <v>164</v>
      </c>
      <c r="J618" s="0" t="n">
        <f aca="false">HEX2DEC(D618)</f>
        <v>222</v>
      </c>
    </row>
    <row r="619" customFormat="false" ht="15.75" hidden="false" customHeight="false" outlineLevel="0" collapsed="false">
      <c r="B619" s="0" t="str">
        <f aca="false">MID("00"&amp;C619,1+LEN(C619),2)&amp;MID("00"&amp;D619,1+LEN(D619),2)</f>
        <v>a4df</v>
      </c>
      <c r="C619" s="1" t="s">
        <v>6098</v>
      </c>
      <c r="D619" s="1" t="s">
        <v>6035</v>
      </c>
      <c r="E619" s="0" t="s">
        <v>2533</v>
      </c>
      <c r="G619" s="313" t="str">
        <f aca="false">CHAR(HEX2DEC("60"))&amp;MID(E619,9,1)</f>
        <v>`P</v>
      </c>
      <c r="H619" s="0" t="s">
        <v>6197</v>
      </c>
      <c r="I619" s="0" t="n">
        <f aca="false">HEX2DEC(C619)</f>
        <v>164</v>
      </c>
      <c r="J619" s="0" t="n">
        <f aca="false">HEX2DEC(D619)</f>
        <v>223</v>
      </c>
    </row>
    <row r="620" customFormat="false" ht="15.75" hidden="false" customHeight="false" outlineLevel="0" collapsed="false">
      <c r="B620" s="0" t="str">
        <f aca="false">MID("00"&amp;C620,1+LEN(C620),2)&amp;MID("00"&amp;D620,1+LEN(D620),2)</f>
        <v>a4e0</v>
      </c>
      <c r="C620" s="1" t="s">
        <v>6098</v>
      </c>
      <c r="D620" s="1" t="s">
        <v>6036</v>
      </c>
      <c r="E620" s="0" t="s">
        <v>2535</v>
      </c>
      <c r="G620" s="313" t="str">
        <f aca="false">CHAR(HEX2DEC("60"))&amp;MID(E620,9,1)</f>
        <v>`Q</v>
      </c>
      <c r="H620" s="0" t="s">
        <v>6197</v>
      </c>
      <c r="I620" s="0" t="n">
        <f aca="false">HEX2DEC(C620)</f>
        <v>164</v>
      </c>
      <c r="J620" s="0" t="n">
        <f aca="false">HEX2DEC(D620)</f>
        <v>224</v>
      </c>
    </row>
    <row r="621" customFormat="false" ht="15.75" hidden="false" customHeight="false" outlineLevel="0" collapsed="false">
      <c r="B621" s="0" t="str">
        <f aca="false">MID("00"&amp;C621,1+LEN(C621),2)&amp;MID("00"&amp;D621,1+LEN(D621),2)</f>
        <v>a4e1</v>
      </c>
      <c r="C621" s="1" t="s">
        <v>6098</v>
      </c>
      <c r="D621" s="1" t="s">
        <v>6037</v>
      </c>
      <c r="E621" s="0" t="s">
        <v>2537</v>
      </c>
      <c r="G621" s="313" t="str">
        <f aca="false">CHAR(HEX2DEC("60"))&amp;MID(E621,9,1)</f>
        <v>`R</v>
      </c>
      <c r="H621" s="0" t="s">
        <v>6197</v>
      </c>
      <c r="I621" s="0" t="n">
        <f aca="false">HEX2DEC(C621)</f>
        <v>164</v>
      </c>
      <c r="J621" s="0" t="n">
        <f aca="false">HEX2DEC(D621)</f>
        <v>225</v>
      </c>
    </row>
    <row r="622" customFormat="false" ht="15.75" hidden="false" customHeight="false" outlineLevel="0" collapsed="false">
      <c r="B622" s="0" t="str">
        <f aca="false">MID("00"&amp;C622,1+LEN(C622),2)&amp;MID("00"&amp;D622,1+LEN(D622),2)</f>
        <v>a4e2</v>
      </c>
      <c r="C622" s="1" t="s">
        <v>6098</v>
      </c>
      <c r="D622" s="1" t="s">
        <v>6038</v>
      </c>
      <c r="E622" s="0" t="s">
        <v>2539</v>
      </c>
      <c r="G622" s="313" t="str">
        <f aca="false">CHAR(HEX2DEC("60"))&amp;MID(E622,9,1)</f>
        <v>`S</v>
      </c>
      <c r="H622" s="0" t="s">
        <v>6197</v>
      </c>
      <c r="I622" s="0" t="n">
        <f aca="false">HEX2DEC(C622)</f>
        <v>164</v>
      </c>
      <c r="J622" s="0" t="n">
        <f aca="false">HEX2DEC(D622)</f>
        <v>226</v>
      </c>
    </row>
    <row r="623" customFormat="false" ht="15.75" hidden="false" customHeight="false" outlineLevel="0" collapsed="false">
      <c r="B623" s="0" t="str">
        <f aca="false">MID("00"&amp;C623,1+LEN(C623),2)&amp;MID("00"&amp;D623,1+LEN(D623),2)</f>
        <v>a4e3</v>
      </c>
      <c r="C623" s="1" t="s">
        <v>6098</v>
      </c>
      <c r="D623" s="1" t="s">
        <v>6039</v>
      </c>
      <c r="E623" s="0" t="s">
        <v>2541</v>
      </c>
      <c r="G623" s="313" t="str">
        <f aca="false">CHAR(HEX2DEC("60"))&amp;MID(E623,9,1)</f>
        <v>`T</v>
      </c>
      <c r="H623" s="0" t="s">
        <v>6197</v>
      </c>
      <c r="I623" s="0" t="n">
        <f aca="false">HEX2DEC(C623)</f>
        <v>164</v>
      </c>
      <c r="J623" s="0" t="n">
        <f aca="false">HEX2DEC(D623)</f>
        <v>227</v>
      </c>
    </row>
    <row r="624" customFormat="false" ht="15.75" hidden="false" customHeight="false" outlineLevel="0" collapsed="false">
      <c r="B624" s="0" t="str">
        <f aca="false">MID("00"&amp;C624,1+LEN(C624),2)&amp;MID("00"&amp;D624,1+LEN(D624),2)</f>
        <v>a4e4</v>
      </c>
      <c r="C624" s="1" t="s">
        <v>6098</v>
      </c>
      <c r="D624" s="1" t="s">
        <v>6040</v>
      </c>
      <c r="E624" s="0" t="s">
        <v>2543</v>
      </c>
      <c r="G624" s="313" t="str">
        <f aca="false">CHAR(HEX2DEC("60"))&amp;MID(E624,9,1)</f>
        <v>`U</v>
      </c>
      <c r="H624" s="0" t="s">
        <v>6197</v>
      </c>
      <c r="I624" s="0" t="n">
        <f aca="false">HEX2DEC(C624)</f>
        <v>164</v>
      </c>
      <c r="J624" s="0" t="n">
        <f aca="false">HEX2DEC(D624)</f>
        <v>228</v>
      </c>
    </row>
    <row r="625" customFormat="false" ht="15.75" hidden="false" customHeight="false" outlineLevel="0" collapsed="false">
      <c r="B625" s="0" t="str">
        <f aca="false">MID("00"&amp;C625,1+LEN(C625),2)&amp;MID("00"&amp;D625,1+LEN(D625),2)</f>
        <v>a4e5</v>
      </c>
      <c r="C625" s="1" t="s">
        <v>6098</v>
      </c>
      <c r="D625" s="1" t="s">
        <v>6041</v>
      </c>
      <c r="E625" s="0" t="s">
        <v>2545</v>
      </c>
      <c r="G625" s="313" t="str">
        <f aca="false">CHAR(HEX2DEC("60"))&amp;MID(E625,9,1)</f>
        <v>`V</v>
      </c>
      <c r="H625" s="0" t="s">
        <v>6197</v>
      </c>
      <c r="I625" s="0" t="n">
        <f aca="false">HEX2DEC(C625)</f>
        <v>164</v>
      </c>
      <c r="J625" s="0" t="n">
        <f aca="false">HEX2DEC(D625)</f>
        <v>229</v>
      </c>
    </row>
    <row r="626" customFormat="false" ht="15.75" hidden="false" customHeight="false" outlineLevel="0" collapsed="false">
      <c r="B626" s="0" t="str">
        <f aca="false">MID("00"&amp;C626,1+LEN(C626),2)&amp;MID("00"&amp;D626,1+LEN(D626),2)</f>
        <v>a4e6</v>
      </c>
      <c r="C626" s="1" t="s">
        <v>6098</v>
      </c>
      <c r="D626" s="1" t="s">
        <v>6042</v>
      </c>
      <c r="E626" s="0" t="s">
        <v>2547</v>
      </c>
      <c r="G626" s="313" t="str">
        <f aca="false">CHAR(HEX2DEC("60"))&amp;MID(E626,9,1)</f>
        <v>`W</v>
      </c>
      <c r="H626" s="0" t="s">
        <v>6197</v>
      </c>
      <c r="I626" s="0" t="n">
        <f aca="false">HEX2DEC(C626)</f>
        <v>164</v>
      </c>
      <c r="J626" s="0" t="n">
        <f aca="false">HEX2DEC(D626)</f>
        <v>230</v>
      </c>
    </row>
    <row r="627" customFormat="false" ht="15.75" hidden="false" customHeight="false" outlineLevel="0" collapsed="false">
      <c r="B627" s="0" t="str">
        <f aca="false">MID("00"&amp;C627,1+LEN(C627),2)&amp;MID("00"&amp;D627,1+LEN(D627),2)</f>
        <v>a4e7</v>
      </c>
      <c r="C627" s="1" t="s">
        <v>6098</v>
      </c>
      <c r="D627" s="1" t="s">
        <v>6043</v>
      </c>
      <c r="E627" s="0" t="s">
        <v>2549</v>
      </c>
      <c r="G627" s="313" t="str">
        <f aca="false">CHAR(HEX2DEC("60"))&amp;MID(E627,9,1)</f>
        <v>`X</v>
      </c>
      <c r="H627" s="0" t="s">
        <v>6197</v>
      </c>
      <c r="I627" s="0" t="n">
        <f aca="false">HEX2DEC(C627)</f>
        <v>164</v>
      </c>
      <c r="J627" s="0" t="n">
        <f aca="false">HEX2DEC(D627)</f>
        <v>231</v>
      </c>
    </row>
    <row r="628" customFormat="false" ht="15.75" hidden="false" customHeight="false" outlineLevel="0" collapsed="false">
      <c r="B628" s="0" t="str">
        <f aca="false">MID("00"&amp;C628,1+LEN(C628),2)&amp;MID("00"&amp;D628,1+LEN(D628),2)</f>
        <v>a4e8</v>
      </c>
      <c r="C628" s="1" t="s">
        <v>6098</v>
      </c>
      <c r="D628" s="1" t="s">
        <v>6044</v>
      </c>
      <c r="E628" s="0" t="s">
        <v>2551</v>
      </c>
      <c r="G628" s="313" t="str">
        <f aca="false">CHAR(HEX2DEC("60"))&amp;MID(E628,9,1)</f>
        <v>`Y</v>
      </c>
      <c r="H628" s="0" t="s">
        <v>6197</v>
      </c>
      <c r="I628" s="0" t="n">
        <f aca="false">HEX2DEC(C628)</f>
        <v>164</v>
      </c>
      <c r="J628" s="0" t="n">
        <f aca="false">HEX2DEC(D628)</f>
        <v>232</v>
      </c>
    </row>
    <row r="629" customFormat="false" ht="15.75" hidden="false" customHeight="false" outlineLevel="0" collapsed="false">
      <c r="B629" s="0" t="str">
        <f aca="false">MID("00"&amp;C629,1+LEN(C629),2)&amp;MID("00"&amp;D629,1+LEN(D629),2)</f>
        <v>a4e9</v>
      </c>
      <c r="C629" s="1" t="s">
        <v>6098</v>
      </c>
      <c r="D629" s="1" t="s">
        <v>6045</v>
      </c>
      <c r="E629" s="0" t="s">
        <v>2553</v>
      </c>
      <c r="G629" s="313" t="str">
        <f aca="false">CHAR(HEX2DEC("60"))&amp;MID(E629,9,1)</f>
        <v>`Z</v>
      </c>
      <c r="H629" s="0" t="s">
        <v>6197</v>
      </c>
      <c r="I629" s="0" t="n">
        <f aca="false">HEX2DEC(C629)</f>
        <v>164</v>
      </c>
      <c r="J629" s="0" t="n">
        <f aca="false">HEX2DEC(D629)</f>
        <v>233</v>
      </c>
    </row>
    <row r="630" customFormat="false" ht="15.75" hidden="false" customHeight="false" outlineLevel="0" collapsed="false">
      <c r="B630" s="0" t="str">
        <f aca="false">MID("00"&amp;C630,1+LEN(C630),2)&amp;MID("00"&amp;D630,1+LEN(D630),2)</f>
        <v>a713</v>
      </c>
      <c r="C630" s="1" t="s">
        <v>5988</v>
      </c>
      <c r="D630" s="1" t="n">
        <v>13</v>
      </c>
      <c r="E630" s="0" t="s">
        <v>2199</v>
      </c>
      <c r="G630" s="0" t="s">
        <v>5984</v>
      </c>
      <c r="I630" s="0" t="n">
        <f aca="false">HEX2DEC(C630)</f>
        <v>167</v>
      </c>
      <c r="J630" s="0" t="n">
        <f aca="false">HEX2DEC(D630)</f>
        <v>19</v>
      </c>
    </row>
    <row r="631" customFormat="false" ht="15.75" hidden="false" customHeight="false" outlineLevel="0" collapsed="false">
      <c r="B631" s="0" t="str">
        <f aca="false">MID("00"&amp;C631,1+LEN(C631),2)&amp;MID("00"&amp;D631,1+LEN(D631),2)</f>
        <v>a1D2</v>
      </c>
      <c r="C631" s="1" t="s">
        <v>5983</v>
      </c>
      <c r="D631" s="1" t="s">
        <v>6202</v>
      </c>
      <c r="E631" s="314" t="s">
        <v>2645</v>
      </c>
      <c r="G631" s="293" t="s">
        <v>6203</v>
      </c>
      <c r="I631" s="0" t="n">
        <f aca="false">HEX2DEC(C631)</f>
        <v>161</v>
      </c>
      <c r="J631" s="0" t="n">
        <f aca="false">HEX2DEC(D631)</f>
        <v>210</v>
      </c>
    </row>
    <row r="632" customFormat="false" ht="15.75" hidden="false" customHeight="false" outlineLevel="0" collapsed="false">
      <c r="B632" s="0" t="str">
        <f aca="false">MID("00"&amp;C632,1+LEN(C632),2)&amp;MID("00"&amp;D632,1+LEN(D632),2)</f>
        <v>a67A</v>
      </c>
      <c r="C632" s="1" t="s">
        <v>6099</v>
      </c>
      <c r="D632" s="1" t="s">
        <v>6204</v>
      </c>
      <c r="E632" s="0" t="s">
        <v>6205</v>
      </c>
      <c r="G632" s="0" t="s">
        <v>5984</v>
      </c>
      <c r="I632" s="0" t="n">
        <f aca="false">HEX2DEC(C632)</f>
        <v>166</v>
      </c>
      <c r="J632" s="0" t="n">
        <f aca="false">HEX2DEC(D632)</f>
        <v>122</v>
      </c>
    </row>
  </sheetData>
  <autoFilter ref="A1:N6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0.83984375" defaultRowHeight="15.75" zeroHeight="false" outlineLevelRow="0" outlineLevelCol="0"/>
  <cols>
    <col collapsed="false" customWidth="true" hidden="false" outlineLevel="0" max="2" min="2" style="0" width="56"/>
  </cols>
  <sheetData>
    <row r="1" customFormat="false" ht="15.75" hidden="false" customHeight="false" outlineLevel="0" collapsed="false">
      <c r="A1" s="315"/>
      <c r="B1" s="316"/>
      <c r="E1" s="317" t="s">
        <v>6206</v>
      </c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</row>
    <row r="2" customFormat="false" ht="33.75" hidden="false" customHeight="false" outlineLevel="0" collapsed="false">
      <c r="A2" s="315" t="n">
        <v>-10</v>
      </c>
      <c r="B2" s="316" t="s">
        <v>6207</v>
      </c>
      <c r="E2" s="318" t="n">
        <v>33</v>
      </c>
      <c r="F2" s="318" t="n">
        <v>27</v>
      </c>
      <c r="G2" s="318" t="n">
        <v>45</v>
      </c>
      <c r="H2" s="318" t="n">
        <v>43</v>
      </c>
      <c r="I2" s="319" t="n">
        <v>7</v>
      </c>
      <c r="J2" s="319" t="n">
        <v>9</v>
      </c>
      <c r="K2" s="318" t="n">
        <v>8</v>
      </c>
      <c r="L2" s="318" t="n">
        <v>13</v>
      </c>
      <c r="M2" s="318" t="n">
        <v>12</v>
      </c>
      <c r="N2" s="318" t="n">
        <v>28</v>
      </c>
      <c r="O2" s="318" t="n">
        <v>12</v>
      </c>
      <c r="P2" s="318" t="n">
        <v>17</v>
      </c>
      <c r="Q2" s="318" t="n">
        <v>45</v>
      </c>
    </row>
    <row r="3" customFormat="false" ht="16.5" hidden="false" customHeight="false" outlineLevel="0" collapsed="false">
      <c r="A3" s="315" t="n">
        <v>-11</v>
      </c>
      <c r="B3" s="316" t="s">
        <v>6208</v>
      </c>
    </row>
    <row r="4" customFormat="false" ht="16.5" hidden="false" customHeight="false" outlineLevel="0" collapsed="false">
      <c r="A4" s="315" t="n">
        <v>-12</v>
      </c>
      <c r="B4" s="316" t="s">
        <v>6209</v>
      </c>
    </row>
    <row r="5" customFormat="false" ht="16.5" hidden="false" customHeight="false" outlineLevel="0" collapsed="false">
      <c r="A5" s="315" t="n">
        <v>-13</v>
      </c>
      <c r="B5" s="316" t="s">
        <v>6210</v>
      </c>
    </row>
    <row r="6" customFormat="false" ht="15.75" hidden="false" customHeight="false" outlineLevel="0" collapsed="false">
      <c r="A6" s="315"/>
      <c r="B6" s="315"/>
    </row>
    <row r="7" customFormat="false" ht="15.75" hidden="false" customHeight="false" outlineLevel="0" collapsed="false">
      <c r="A7" s="315"/>
      <c r="B7" s="315"/>
    </row>
    <row r="8" customFormat="false" ht="15.75" hidden="false" customHeight="false" outlineLevel="0" collapsed="false">
      <c r="A8" s="315"/>
      <c r="B8" s="315"/>
    </row>
    <row r="9" customFormat="false" ht="15.75" hidden="false" customHeight="false" outlineLevel="0" collapsed="false">
      <c r="A9" s="315"/>
      <c r="B9" s="315"/>
    </row>
    <row r="10" customFormat="false" ht="15.75" hidden="false" customHeight="false" outlineLevel="0" collapsed="false">
      <c r="A10" s="315"/>
      <c r="B10" s="315"/>
    </row>
    <row r="11" customFormat="false" ht="15.75" hidden="false" customHeight="false" outlineLevel="0" collapsed="false">
      <c r="A11" s="315"/>
      <c r="B11" s="315"/>
    </row>
    <row r="12" customFormat="false" ht="15.75" hidden="false" customHeight="false" outlineLevel="0" collapsed="false">
      <c r="A12" s="315"/>
      <c r="B12" s="315"/>
    </row>
    <row r="13" customFormat="false" ht="15.75" hidden="false" customHeight="false" outlineLevel="0" collapsed="false">
      <c r="A13" s="315"/>
      <c r="B13" s="315"/>
    </row>
    <row r="14" customFormat="false" ht="15.75" hidden="false" customHeight="false" outlineLevel="0" collapsed="false">
      <c r="A14" s="315"/>
      <c r="B14" s="315"/>
    </row>
    <row r="15" customFormat="false" ht="15.75" hidden="false" customHeight="false" outlineLevel="0" collapsed="false">
      <c r="A15" s="315"/>
      <c r="B15" s="315"/>
    </row>
    <row r="16" customFormat="false" ht="15.75" hidden="false" customHeight="false" outlineLevel="0" collapsed="false">
      <c r="A16" s="315"/>
      <c r="B16" s="315"/>
    </row>
    <row r="17" customFormat="false" ht="15.75" hidden="false" customHeight="false" outlineLevel="0" collapsed="false">
      <c r="A17" s="315"/>
      <c r="B17" s="315"/>
    </row>
    <row r="18" customFormat="false" ht="15.75" hidden="false" customHeight="false" outlineLevel="0" collapsed="false">
      <c r="A18" s="315"/>
      <c r="B18" s="315"/>
    </row>
    <row r="19" customFormat="false" ht="15.75" hidden="false" customHeight="false" outlineLevel="0" collapsed="false">
      <c r="A19" s="315"/>
      <c r="B19" s="315"/>
    </row>
    <row r="20" customFormat="false" ht="15.75" hidden="false" customHeight="false" outlineLevel="0" collapsed="false">
      <c r="A20" s="315"/>
      <c r="B20" s="315"/>
    </row>
    <row r="21" customFormat="false" ht="15.75" hidden="false" customHeight="false" outlineLevel="0" collapsed="false">
      <c r="A21" s="315"/>
      <c r="B21" s="315"/>
    </row>
    <row r="22" customFormat="false" ht="15.75" hidden="false" customHeight="false" outlineLevel="0" collapsed="false">
      <c r="A22" s="315"/>
      <c r="B22" s="315"/>
    </row>
    <row r="23" customFormat="false" ht="15.75" hidden="false" customHeight="false" outlineLevel="0" collapsed="false">
      <c r="A23" s="315"/>
      <c r="B23" s="315"/>
    </row>
    <row r="24" customFormat="false" ht="15.75" hidden="false" customHeight="false" outlineLevel="0" collapsed="false">
      <c r="A24" s="315"/>
      <c r="B24" s="315"/>
    </row>
    <row r="25" customFormat="false" ht="15.75" hidden="false" customHeight="false" outlineLevel="0" collapsed="false">
      <c r="A25" s="315"/>
      <c r="B25" s="315"/>
    </row>
  </sheetData>
  <mergeCells count="1">
    <mergeCell ref="E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2020-01-07T21:12:33Z</dcterms:created>
  <dc:creator>Jaco Mostert</dc:creator>
  <dc:description/>
  <dc:language>en-GB</dc:language>
  <cp:lastModifiedBy/>
  <dcterms:modified xsi:type="dcterms:W3CDTF">2024-04-08T13:24:18Z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